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drawings/drawing1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4.xml" ContentType="application/vnd.openxmlformats-officedocument.drawing+xml"/>
  <Override PartName="/xl/comments9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6" rupBuild="10510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mkh2/github/SEAPSUTWorkflow/inst/extdata/"/>
    </mc:Choice>
  </mc:AlternateContent>
  <xr:revisionPtr revIDLastSave="0" documentId="13_ncr:9_{04241E33-D120-5941-AF52-9545B527EDDA}" xr6:coauthVersionLast="45" xr6:coauthVersionMax="45" xr10:uidLastSave="{00000000-0000-0000-0000-000000000000}"/>
  <bookViews>
    <workbookView xWindow="0" yWindow="460" windowWidth="23260" windowHeight="13180" tabRatio="807" xr2:uid="{00000000-000D-0000-FFFF-FFFF00000000}"/>
  </bookViews>
  <sheets>
    <sheet name="FU Allocations" sheetId="21" r:id="rId1"/>
    <sheet name="FU etas" sheetId="24" r:id="rId2"/>
    <sheet name="Non-specified (World)" sheetId="23" r:id="rId3"/>
    <sheet name="ES_TFC_Efficiencies" sheetId="2" r:id="rId4"/>
    <sheet name="ESP-EIOU-Efficiencies" sheetId="1" r:id="rId5"/>
    <sheet name="1. Lighting" sheetId="9" r:id="rId6"/>
    <sheet name="2.a-LTH-MTH1" sheetId="10" r:id="rId7"/>
    <sheet name="2.b-MTH2-HTH" sheetId="15" r:id="rId8"/>
    <sheet name="2.b-MTH-HTH-method2" sheetId="16" r:id="rId9"/>
    <sheet name="2.c-Steel-Ammonia-Efficiency" sheetId="18" r:id="rId10"/>
    <sheet name="3. Mecanical drive" sheetId="11" r:id="rId11"/>
    <sheet name="4.a Electric heating" sheetId="12" r:id="rId12"/>
    <sheet name="4.b Electricity other" sheetId="17" r:id="rId13"/>
    <sheet name="4.c Electricity breakdown" sheetId="20" r:id="rId14"/>
    <sheet name="5. Muscle work" sheetId="13" r:id="rId15"/>
    <sheet name="6. Non-specified" sheetId="19" r:id="rId16"/>
    <sheet name="IEA_Categories" sheetId="6" r:id="rId17"/>
    <sheet name="Synthetic-Mapping" sheetId="7" r:id="rId18"/>
    <sheet name="Pictures" sheetId="8" r:id="rId19"/>
    <sheet name="Calculations-tests" sheetId="14" r:id="rId20"/>
    <sheet name="UK-mapping" sheetId="3" r:id="rId21"/>
    <sheet name="UK-Energy-mapping" sheetId="4" r:id="rId22"/>
    <sheet name="ESP-Energy-C" sheetId="5" r:id="rId23"/>
  </sheets>
  <externalReferences>
    <externalReference r:id="rId24"/>
  </externalReferenc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J200" i="24" l="1"/>
  <c r="K200" i="24"/>
  <c r="J192" i="24"/>
  <c r="K192" i="24"/>
  <c r="J188" i="24"/>
  <c r="K188" i="24"/>
  <c r="J176" i="24"/>
  <c r="K176" i="24"/>
  <c r="J168" i="24"/>
  <c r="K168" i="24"/>
  <c r="J160" i="24"/>
  <c r="K160" i="24"/>
  <c r="J156" i="24"/>
  <c r="K156" i="24"/>
  <c r="J152" i="24"/>
  <c r="K152" i="24"/>
  <c r="J148" i="24"/>
  <c r="K148" i="24"/>
  <c r="J136" i="24"/>
  <c r="K136" i="24"/>
  <c r="J144" i="24"/>
  <c r="K144" i="24"/>
  <c r="J140" i="24"/>
  <c r="K140" i="24"/>
  <c r="J132" i="24"/>
  <c r="K132" i="24"/>
  <c r="J128" i="24"/>
  <c r="K128" i="24"/>
  <c r="J124" i="24"/>
  <c r="K124" i="24"/>
  <c r="J120" i="24"/>
  <c r="K120" i="24"/>
  <c r="J116" i="24"/>
  <c r="K116" i="24"/>
  <c r="J112" i="24"/>
  <c r="K112" i="24"/>
  <c r="J108" i="24"/>
  <c r="K108" i="24"/>
  <c r="J104" i="24"/>
  <c r="K104" i="24"/>
  <c r="J100" i="24"/>
  <c r="K100" i="24"/>
  <c r="J96" i="24"/>
  <c r="K96" i="24"/>
  <c r="J92" i="24"/>
  <c r="K92" i="24"/>
  <c r="J88" i="24"/>
  <c r="K88" i="24"/>
  <c r="J84" i="24"/>
  <c r="K84" i="24"/>
  <c r="J76" i="24"/>
  <c r="K76" i="24"/>
  <c r="J68" i="24"/>
  <c r="K68" i="24"/>
  <c r="J64" i="24"/>
  <c r="K64" i="24"/>
  <c r="J60" i="24"/>
  <c r="K60" i="24"/>
  <c r="J56" i="24"/>
  <c r="K56" i="24"/>
  <c r="J40" i="24"/>
  <c r="K40" i="24"/>
  <c r="J36" i="24"/>
  <c r="K36" i="24"/>
  <c r="J32" i="24"/>
  <c r="K32" i="24"/>
  <c r="J72" i="24"/>
  <c r="K72" i="24"/>
  <c r="J52" i="24"/>
  <c r="K52" i="24"/>
  <c r="J48" i="24"/>
  <c r="K48" i="24"/>
  <c r="J44" i="24"/>
  <c r="K44" i="24"/>
  <c r="J28" i="24" l="1"/>
  <c r="K28" i="24"/>
  <c r="J24" i="24"/>
  <c r="K24" i="24"/>
  <c r="J20" i="24"/>
  <c r="K20" i="24"/>
  <c r="J16" i="24"/>
  <c r="K16" i="24"/>
  <c r="J12" i="24"/>
  <c r="K12" i="24"/>
  <c r="J8" i="24"/>
  <c r="K8" i="24"/>
  <c r="J4" i="24"/>
  <c r="K4" i="24"/>
  <c r="E271" i="19" l="1"/>
  <c r="E264" i="19"/>
  <c r="C307" i="23" l="1"/>
  <c r="D307" i="23"/>
  <c r="E307" i="23"/>
  <c r="F307" i="23"/>
  <c r="G307" i="23"/>
  <c r="H307" i="23"/>
  <c r="I307" i="23"/>
  <c r="I310" i="23" s="1"/>
  <c r="J307" i="23"/>
  <c r="K307" i="23"/>
  <c r="L307" i="23"/>
  <c r="M307" i="23"/>
  <c r="N307" i="23"/>
  <c r="O307" i="23"/>
  <c r="P307" i="23"/>
  <c r="Q307" i="23"/>
  <c r="Q310" i="23" s="1"/>
  <c r="R307" i="23"/>
  <c r="S307" i="23"/>
  <c r="T307" i="23"/>
  <c r="U307" i="23"/>
  <c r="V307" i="23"/>
  <c r="W307" i="23"/>
  <c r="W310" i="23" s="1"/>
  <c r="X307" i="23"/>
  <c r="Y307" i="23"/>
  <c r="Y310" i="23" s="1"/>
  <c r="Z307" i="23"/>
  <c r="AA307" i="23"/>
  <c r="AB307" i="23"/>
  <c r="AC307" i="23"/>
  <c r="AD307" i="23"/>
  <c r="AE307" i="23"/>
  <c r="AF307" i="23"/>
  <c r="AG307" i="23"/>
  <c r="AG310" i="23" s="1"/>
  <c r="AH307" i="23"/>
  <c r="AI307" i="23"/>
  <c r="AJ307" i="23"/>
  <c r="AK307" i="23"/>
  <c r="AL307" i="23"/>
  <c r="AM307" i="23"/>
  <c r="AN307" i="23"/>
  <c r="AO307" i="23"/>
  <c r="AO310" i="23" s="1"/>
  <c r="AP307" i="23"/>
  <c r="AQ307" i="23"/>
  <c r="AR307" i="23"/>
  <c r="AS307" i="23"/>
  <c r="AT307" i="23"/>
  <c r="AU307" i="23"/>
  <c r="AV307" i="23"/>
  <c r="C308" i="23"/>
  <c r="C310" i="23" s="1"/>
  <c r="D308" i="23"/>
  <c r="E308" i="23"/>
  <c r="F308" i="23"/>
  <c r="G308" i="23"/>
  <c r="H308" i="23"/>
  <c r="I308" i="23"/>
  <c r="J308" i="23"/>
  <c r="K308" i="23"/>
  <c r="K310" i="23" s="1"/>
  <c r="L308" i="23"/>
  <c r="M308" i="23"/>
  <c r="N308" i="23"/>
  <c r="O308" i="23"/>
  <c r="P308" i="23"/>
  <c r="Q308" i="23"/>
  <c r="R308" i="23"/>
  <c r="S308" i="23"/>
  <c r="S310" i="23" s="1"/>
  <c r="T308" i="23"/>
  <c r="U308" i="23"/>
  <c r="V308" i="23"/>
  <c r="W308" i="23"/>
  <c r="X308" i="23"/>
  <c r="Y308" i="23"/>
  <c r="Z308" i="23"/>
  <c r="AA308" i="23"/>
  <c r="AA310" i="23" s="1"/>
  <c r="AB308" i="23"/>
  <c r="AC308" i="23"/>
  <c r="AD308" i="23"/>
  <c r="AE308" i="23"/>
  <c r="AF308" i="23"/>
  <c r="AG308" i="23"/>
  <c r="AH308" i="23"/>
  <c r="AI308" i="23"/>
  <c r="AI310" i="23" s="1"/>
  <c r="AJ308" i="23"/>
  <c r="AK308" i="23"/>
  <c r="AL308" i="23"/>
  <c r="AM308" i="23"/>
  <c r="AN308" i="23"/>
  <c r="AO308" i="23"/>
  <c r="AP308" i="23"/>
  <c r="AQ308" i="23"/>
  <c r="AQ310" i="23" s="1"/>
  <c r="AR308" i="23"/>
  <c r="AS308" i="23"/>
  <c r="AT308" i="23"/>
  <c r="AU308" i="23"/>
  <c r="AV308" i="23"/>
  <c r="C309" i="23"/>
  <c r="D309" i="23"/>
  <c r="E309" i="23"/>
  <c r="E310" i="23" s="1"/>
  <c r="F309" i="23"/>
  <c r="G309" i="23"/>
  <c r="H309" i="23"/>
  <c r="I309" i="23"/>
  <c r="J309" i="23"/>
  <c r="K309" i="23"/>
  <c r="L309" i="23"/>
  <c r="M309" i="23"/>
  <c r="M310" i="23" s="1"/>
  <c r="N309" i="23"/>
  <c r="O309" i="23"/>
  <c r="P309" i="23"/>
  <c r="Q309" i="23"/>
  <c r="R309" i="23"/>
  <c r="S309" i="23"/>
  <c r="T309" i="23"/>
  <c r="U309" i="23"/>
  <c r="U310" i="23" s="1"/>
  <c r="V309" i="23"/>
  <c r="W309" i="23"/>
  <c r="X309" i="23"/>
  <c r="Y309" i="23"/>
  <c r="Z309" i="23"/>
  <c r="AA309" i="23"/>
  <c r="AB309" i="23"/>
  <c r="AC309" i="23"/>
  <c r="AC310" i="23" s="1"/>
  <c r="AD309" i="23"/>
  <c r="AE309" i="23"/>
  <c r="AF309" i="23"/>
  <c r="AG309" i="23"/>
  <c r="AH309" i="23"/>
  <c r="AI309" i="23"/>
  <c r="AJ309" i="23"/>
  <c r="AK309" i="23"/>
  <c r="AK310" i="23" s="1"/>
  <c r="AL309" i="23"/>
  <c r="AM309" i="23"/>
  <c r="AN309" i="23"/>
  <c r="AO309" i="23"/>
  <c r="AP309" i="23"/>
  <c r="AQ309" i="23"/>
  <c r="AR309" i="23"/>
  <c r="AS309" i="23"/>
  <c r="AS310" i="23" s="1"/>
  <c r="AT309" i="23"/>
  <c r="AU309" i="23"/>
  <c r="AV309" i="23"/>
  <c r="B309" i="23"/>
  <c r="B303" i="23"/>
  <c r="B308" i="23"/>
  <c r="B302" i="23"/>
  <c r="B307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N301" i="23"/>
  <c r="O301" i="23"/>
  <c r="P301" i="23"/>
  <c r="Q301" i="23"/>
  <c r="R301" i="23"/>
  <c r="S301" i="23"/>
  <c r="T301" i="23"/>
  <c r="U301" i="23"/>
  <c r="V301" i="23"/>
  <c r="W301" i="23"/>
  <c r="X301" i="23"/>
  <c r="Y301" i="23"/>
  <c r="Z301" i="23"/>
  <c r="AA301" i="23"/>
  <c r="AB301" i="23"/>
  <c r="AC301" i="23"/>
  <c r="AD301" i="23"/>
  <c r="AE301" i="23"/>
  <c r="AF301" i="23"/>
  <c r="AG301" i="23"/>
  <c r="AH301" i="23"/>
  <c r="AI301" i="23"/>
  <c r="AJ301" i="23"/>
  <c r="AK301" i="23"/>
  <c r="AL301" i="23"/>
  <c r="AM301" i="23"/>
  <c r="AN301" i="23"/>
  <c r="AO301" i="23"/>
  <c r="AP301" i="23"/>
  <c r="AQ301" i="23"/>
  <c r="AR301" i="23"/>
  <c r="AS301" i="23"/>
  <c r="AT301" i="23"/>
  <c r="AU301" i="23"/>
  <c r="AV301" i="23"/>
  <c r="C302" i="23"/>
  <c r="D302" i="23"/>
  <c r="E302" i="23"/>
  <c r="F302" i="23"/>
  <c r="G302" i="23"/>
  <c r="H302" i="23"/>
  <c r="I302" i="23"/>
  <c r="J302" i="23"/>
  <c r="K302" i="23"/>
  <c r="L302" i="23"/>
  <c r="M302" i="23"/>
  <c r="N302" i="23"/>
  <c r="O302" i="23"/>
  <c r="P302" i="23"/>
  <c r="Q302" i="23"/>
  <c r="R302" i="23"/>
  <c r="S302" i="23"/>
  <c r="T302" i="23"/>
  <c r="U302" i="23"/>
  <c r="V302" i="23"/>
  <c r="W302" i="23"/>
  <c r="X302" i="23"/>
  <c r="Y302" i="23"/>
  <c r="Z302" i="23"/>
  <c r="AA302" i="23"/>
  <c r="AB302" i="23"/>
  <c r="AC302" i="23"/>
  <c r="AD302" i="23"/>
  <c r="AE302" i="23"/>
  <c r="AF302" i="23"/>
  <c r="AG302" i="23"/>
  <c r="AH302" i="23"/>
  <c r="AI302" i="23"/>
  <c r="AJ302" i="23"/>
  <c r="AK302" i="23"/>
  <c r="AL302" i="23"/>
  <c r="AM302" i="23"/>
  <c r="AN302" i="23"/>
  <c r="AO302" i="23"/>
  <c r="AP302" i="23"/>
  <c r="AQ302" i="23"/>
  <c r="AR302" i="23"/>
  <c r="AS302" i="23"/>
  <c r="AT302" i="23"/>
  <c r="AU302" i="23"/>
  <c r="AV302" i="23"/>
  <c r="C303" i="23"/>
  <c r="D303" i="23"/>
  <c r="E303" i="23"/>
  <c r="F303" i="23"/>
  <c r="G303" i="23"/>
  <c r="H303" i="23"/>
  <c r="I303" i="23"/>
  <c r="J303" i="23"/>
  <c r="K303" i="23"/>
  <c r="L303" i="23"/>
  <c r="M303" i="23"/>
  <c r="N303" i="23"/>
  <c r="O303" i="23"/>
  <c r="P303" i="23"/>
  <c r="Q303" i="23"/>
  <c r="R303" i="23"/>
  <c r="S303" i="23"/>
  <c r="T303" i="23"/>
  <c r="U303" i="23"/>
  <c r="V303" i="23"/>
  <c r="W303" i="23"/>
  <c r="X303" i="23"/>
  <c r="Y303" i="23"/>
  <c r="Z303" i="23"/>
  <c r="AA303" i="23"/>
  <c r="AB303" i="23"/>
  <c r="AC303" i="23"/>
  <c r="AD303" i="23"/>
  <c r="AE303" i="23"/>
  <c r="AF303" i="23"/>
  <c r="AG303" i="23"/>
  <c r="AH303" i="23"/>
  <c r="AI303" i="23"/>
  <c r="AJ303" i="23"/>
  <c r="AK303" i="23"/>
  <c r="AL303" i="23"/>
  <c r="AM303" i="23"/>
  <c r="AN303" i="23"/>
  <c r="AO303" i="23"/>
  <c r="AP303" i="23"/>
  <c r="AQ303" i="23"/>
  <c r="AR303" i="23"/>
  <c r="AS303" i="23"/>
  <c r="AT303" i="23"/>
  <c r="AU303" i="23"/>
  <c r="AV303" i="23"/>
  <c r="AM304" i="23"/>
  <c r="E246" i="19"/>
  <c r="E247" i="19"/>
  <c r="E248" i="19"/>
  <c r="C293" i="23"/>
  <c r="D293" i="23"/>
  <c r="E293" i="23"/>
  <c r="F293" i="23"/>
  <c r="G293" i="23"/>
  <c r="H293" i="23"/>
  <c r="I293" i="23"/>
  <c r="J293" i="23"/>
  <c r="K293" i="23"/>
  <c r="L293" i="23"/>
  <c r="M293" i="23"/>
  <c r="N293" i="23"/>
  <c r="O293" i="23"/>
  <c r="P293" i="23"/>
  <c r="Q293" i="23"/>
  <c r="R293" i="23"/>
  <c r="S293" i="23"/>
  <c r="T293" i="23"/>
  <c r="U293" i="23"/>
  <c r="V293" i="23"/>
  <c r="W293" i="23"/>
  <c r="X293" i="23"/>
  <c r="Y293" i="23"/>
  <c r="Z293" i="23"/>
  <c r="AA293" i="23"/>
  <c r="AB293" i="23"/>
  <c r="AC293" i="23"/>
  <c r="AD293" i="23"/>
  <c r="AE293" i="23"/>
  <c r="AF293" i="23"/>
  <c r="AG293" i="23"/>
  <c r="AH293" i="23"/>
  <c r="AI293" i="23"/>
  <c r="AJ293" i="23"/>
  <c r="AK293" i="23"/>
  <c r="AL293" i="23"/>
  <c r="AM293" i="23"/>
  <c r="AN293" i="23"/>
  <c r="AO293" i="23"/>
  <c r="AP293" i="23"/>
  <c r="AQ293" i="23"/>
  <c r="AR293" i="23"/>
  <c r="AS293" i="23"/>
  <c r="AT293" i="23"/>
  <c r="AU293" i="23"/>
  <c r="AV293" i="23"/>
  <c r="C294" i="23"/>
  <c r="D294" i="23"/>
  <c r="E294" i="23"/>
  <c r="F294" i="23"/>
  <c r="G294" i="23"/>
  <c r="H294" i="23"/>
  <c r="I294" i="23"/>
  <c r="J294" i="23"/>
  <c r="K294" i="23"/>
  <c r="L294" i="23"/>
  <c r="M294" i="23"/>
  <c r="N294" i="23"/>
  <c r="O294" i="23"/>
  <c r="P294" i="23"/>
  <c r="Q294" i="23"/>
  <c r="R294" i="23"/>
  <c r="S294" i="23"/>
  <c r="T294" i="23"/>
  <c r="U294" i="23"/>
  <c r="V294" i="23"/>
  <c r="W294" i="23"/>
  <c r="X294" i="23"/>
  <c r="Y294" i="23"/>
  <c r="Z294" i="23"/>
  <c r="AA294" i="23"/>
  <c r="AB294" i="23"/>
  <c r="AC294" i="23"/>
  <c r="AD294" i="23"/>
  <c r="AE294" i="23"/>
  <c r="AF294" i="23"/>
  <c r="AG294" i="23"/>
  <c r="AH294" i="23"/>
  <c r="AI294" i="23"/>
  <c r="AJ294" i="23"/>
  <c r="AK294" i="23"/>
  <c r="AL294" i="23"/>
  <c r="AM294" i="23"/>
  <c r="AN294" i="23"/>
  <c r="AO294" i="23"/>
  <c r="AP294" i="23"/>
  <c r="AQ294" i="23"/>
  <c r="AR294" i="23"/>
  <c r="AS294" i="23"/>
  <c r="AT294" i="23"/>
  <c r="AU294" i="23"/>
  <c r="AV294" i="23"/>
  <c r="C295" i="23"/>
  <c r="D295" i="23"/>
  <c r="E295" i="23"/>
  <c r="F295" i="23"/>
  <c r="G295" i="23"/>
  <c r="H295" i="23"/>
  <c r="I295" i="23"/>
  <c r="J295" i="23"/>
  <c r="K295" i="23"/>
  <c r="L295" i="23"/>
  <c r="M295" i="23"/>
  <c r="N295" i="23"/>
  <c r="O295" i="23"/>
  <c r="P295" i="23"/>
  <c r="Q295" i="23"/>
  <c r="R295" i="23"/>
  <c r="S295" i="23"/>
  <c r="T295" i="23"/>
  <c r="U295" i="23"/>
  <c r="V295" i="23"/>
  <c r="W295" i="23"/>
  <c r="X295" i="23"/>
  <c r="Y295" i="23"/>
  <c r="Z295" i="23"/>
  <c r="AA295" i="23"/>
  <c r="AB295" i="23"/>
  <c r="AC295" i="23"/>
  <c r="AD295" i="23"/>
  <c r="AE295" i="23"/>
  <c r="AF295" i="23"/>
  <c r="AG295" i="23"/>
  <c r="AH295" i="23"/>
  <c r="AI295" i="23"/>
  <c r="AJ295" i="23"/>
  <c r="AK295" i="23"/>
  <c r="AL295" i="23"/>
  <c r="AM295" i="23"/>
  <c r="AN295" i="23"/>
  <c r="AO295" i="23"/>
  <c r="AP295" i="23"/>
  <c r="AQ295" i="23"/>
  <c r="AR295" i="23"/>
  <c r="AS295" i="23"/>
  <c r="AT295" i="23"/>
  <c r="AU295" i="23"/>
  <c r="AV295" i="23"/>
  <c r="C296" i="23"/>
  <c r="D296" i="23"/>
  <c r="E296" i="23"/>
  <c r="F296" i="23"/>
  <c r="G296" i="23"/>
  <c r="H296" i="23"/>
  <c r="I296" i="23"/>
  <c r="J296" i="23"/>
  <c r="K296" i="23"/>
  <c r="L296" i="23"/>
  <c r="M296" i="23"/>
  <c r="N296" i="23"/>
  <c r="O296" i="23"/>
  <c r="P296" i="23"/>
  <c r="Q296" i="23"/>
  <c r="R296" i="23"/>
  <c r="S296" i="23"/>
  <c r="T296" i="23"/>
  <c r="U296" i="23"/>
  <c r="V296" i="23"/>
  <c r="W296" i="23"/>
  <c r="X296" i="23"/>
  <c r="Y296" i="23"/>
  <c r="Z296" i="23"/>
  <c r="AA296" i="23"/>
  <c r="AB296" i="23"/>
  <c r="AC296" i="23"/>
  <c r="AD296" i="23"/>
  <c r="AE296" i="23"/>
  <c r="AF296" i="23"/>
  <c r="AG296" i="23"/>
  <c r="AH296" i="23"/>
  <c r="AI296" i="23"/>
  <c r="AJ296" i="23"/>
  <c r="AK296" i="23"/>
  <c r="AL296" i="23"/>
  <c r="AM296" i="23"/>
  <c r="AN296" i="23"/>
  <c r="AO296" i="23"/>
  <c r="AP296" i="23"/>
  <c r="AQ296" i="23"/>
  <c r="AR296" i="23"/>
  <c r="AS296" i="23"/>
  <c r="AT296" i="23"/>
  <c r="AU296" i="23"/>
  <c r="AV296" i="23"/>
  <c r="C297" i="23"/>
  <c r="D297" i="23"/>
  <c r="E297" i="23"/>
  <c r="F297" i="23"/>
  <c r="G297" i="23"/>
  <c r="H297" i="23"/>
  <c r="I297" i="23"/>
  <c r="J297" i="23"/>
  <c r="K297" i="23"/>
  <c r="L297" i="23"/>
  <c r="M297" i="23"/>
  <c r="N297" i="23"/>
  <c r="O297" i="23"/>
  <c r="P297" i="23"/>
  <c r="Q297" i="23"/>
  <c r="R297" i="23"/>
  <c r="S297" i="23"/>
  <c r="T297" i="23"/>
  <c r="U297" i="23"/>
  <c r="V297" i="23"/>
  <c r="W297" i="23"/>
  <c r="X297" i="23"/>
  <c r="Y297" i="23"/>
  <c r="Z297" i="23"/>
  <c r="AA297" i="23"/>
  <c r="AB297" i="23"/>
  <c r="AC297" i="23"/>
  <c r="AD297" i="23"/>
  <c r="AE297" i="23"/>
  <c r="AF297" i="23"/>
  <c r="AG297" i="23"/>
  <c r="AH297" i="23"/>
  <c r="AI297" i="23"/>
  <c r="AJ297" i="23"/>
  <c r="AK297" i="23"/>
  <c r="AL297" i="23"/>
  <c r="AM297" i="23"/>
  <c r="AN297" i="23"/>
  <c r="AO297" i="23"/>
  <c r="AP297" i="23"/>
  <c r="AQ297" i="23"/>
  <c r="AR297" i="23"/>
  <c r="AS297" i="23"/>
  <c r="AT297" i="23"/>
  <c r="AU297" i="23"/>
  <c r="AV297" i="23"/>
  <c r="B297" i="23"/>
  <c r="B296" i="23"/>
  <c r="B295" i="23"/>
  <c r="B294" i="23"/>
  <c r="B293" i="23"/>
  <c r="E257" i="19"/>
  <c r="C285" i="23"/>
  <c r="D285" i="23"/>
  <c r="E285" i="23"/>
  <c r="F285" i="23"/>
  <c r="G285" i="23"/>
  <c r="H285" i="23"/>
  <c r="I285" i="23"/>
  <c r="J285" i="23"/>
  <c r="K285" i="23"/>
  <c r="L285" i="23"/>
  <c r="M285" i="23"/>
  <c r="N285" i="23"/>
  <c r="O285" i="23"/>
  <c r="P285" i="23"/>
  <c r="Q285" i="23"/>
  <c r="R285" i="23"/>
  <c r="S285" i="23"/>
  <c r="T285" i="23"/>
  <c r="U285" i="23"/>
  <c r="V285" i="23"/>
  <c r="W285" i="23"/>
  <c r="X285" i="23"/>
  <c r="Y285" i="23"/>
  <c r="Z285" i="23"/>
  <c r="AA285" i="23"/>
  <c r="AB285" i="23"/>
  <c r="AC285" i="23"/>
  <c r="AD285" i="23"/>
  <c r="AE285" i="23"/>
  <c r="AF285" i="23"/>
  <c r="AG285" i="23"/>
  <c r="AH285" i="23"/>
  <c r="AI285" i="23"/>
  <c r="AJ285" i="23"/>
  <c r="AK285" i="23"/>
  <c r="AL285" i="23"/>
  <c r="AM285" i="23"/>
  <c r="AN285" i="23"/>
  <c r="AO285" i="23"/>
  <c r="AP285" i="23"/>
  <c r="AQ285" i="23"/>
  <c r="AR285" i="23"/>
  <c r="AS285" i="23"/>
  <c r="AT285" i="23"/>
  <c r="AU285" i="23"/>
  <c r="AV285" i="23"/>
  <c r="C286" i="23"/>
  <c r="D286" i="23"/>
  <c r="E286" i="23"/>
  <c r="F286" i="23"/>
  <c r="G286" i="23"/>
  <c r="H286" i="23"/>
  <c r="I286" i="23"/>
  <c r="J286" i="23"/>
  <c r="K286" i="23"/>
  <c r="L286" i="23"/>
  <c r="M286" i="23"/>
  <c r="N286" i="23"/>
  <c r="O286" i="23"/>
  <c r="P286" i="23"/>
  <c r="Q286" i="23"/>
  <c r="R286" i="23"/>
  <c r="S286" i="23"/>
  <c r="T286" i="23"/>
  <c r="U286" i="23"/>
  <c r="V286" i="23"/>
  <c r="W286" i="23"/>
  <c r="X286" i="23"/>
  <c r="Y286" i="23"/>
  <c r="Z286" i="23"/>
  <c r="AA286" i="23"/>
  <c r="AB286" i="23"/>
  <c r="AC286" i="23"/>
  <c r="AD286" i="23"/>
  <c r="AE286" i="23"/>
  <c r="AF286" i="23"/>
  <c r="AG286" i="23"/>
  <c r="AH286" i="23"/>
  <c r="AI286" i="23"/>
  <c r="AJ286" i="23"/>
  <c r="AK286" i="23"/>
  <c r="AL286" i="23"/>
  <c r="AM286" i="23"/>
  <c r="AN286" i="23"/>
  <c r="AO286" i="23"/>
  <c r="AP286" i="23"/>
  <c r="AQ286" i="23"/>
  <c r="AR286" i="23"/>
  <c r="AS286" i="23"/>
  <c r="AT286" i="23"/>
  <c r="AU286" i="23"/>
  <c r="AV286" i="23"/>
  <c r="C287" i="23"/>
  <c r="D287" i="23"/>
  <c r="E287" i="23"/>
  <c r="F287" i="23"/>
  <c r="G287" i="23"/>
  <c r="H287" i="23"/>
  <c r="I287" i="23"/>
  <c r="J287" i="23"/>
  <c r="K287" i="23"/>
  <c r="L287" i="23"/>
  <c r="M287" i="23"/>
  <c r="N287" i="23"/>
  <c r="O287" i="23"/>
  <c r="P287" i="23"/>
  <c r="Q287" i="23"/>
  <c r="R287" i="23"/>
  <c r="S287" i="23"/>
  <c r="T287" i="23"/>
  <c r="U287" i="23"/>
  <c r="V287" i="23"/>
  <c r="W287" i="23"/>
  <c r="X287" i="23"/>
  <c r="Y287" i="23"/>
  <c r="Z287" i="23"/>
  <c r="AA287" i="23"/>
  <c r="AB287" i="23"/>
  <c r="AC287" i="23"/>
  <c r="AD287" i="23"/>
  <c r="AE287" i="23"/>
  <c r="AF287" i="23"/>
  <c r="AG287" i="23"/>
  <c r="AH287" i="23"/>
  <c r="AI287" i="23"/>
  <c r="AJ287" i="23"/>
  <c r="AK287" i="23"/>
  <c r="AL287" i="23"/>
  <c r="AM287" i="23"/>
  <c r="AN287" i="23"/>
  <c r="AO287" i="23"/>
  <c r="AP287" i="23"/>
  <c r="AQ287" i="23"/>
  <c r="AR287" i="23"/>
  <c r="AS287" i="23"/>
  <c r="AT287" i="23"/>
  <c r="AU287" i="23"/>
  <c r="AV287" i="23"/>
  <c r="C288" i="23"/>
  <c r="D288" i="23"/>
  <c r="E288" i="23"/>
  <c r="F288" i="23"/>
  <c r="G288" i="23"/>
  <c r="H288" i="23"/>
  <c r="I288" i="23"/>
  <c r="J288" i="23"/>
  <c r="K288" i="23"/>
  <c r="L288" i="23"/>
  <c r="M288" i="23"/>
  <c r="N288" i="23"/>
  <c r="O288" i="23"/>
  <c r="P288" i="23"/>
  <c r="Q288" i="23"/>
  <c r="R288" i="23"/>
  <c r="S288" i="23"/>
  <c r="T288" i="23"/>
  <c r="U288" i="23"/>
  <c r="V288" i="23"/>
  <c r="W288" i="23"/>
  <c r="X288" i="23"/>
  <c r="Y288" i="23"/>
  <c r="Z288" i="23"/>
  <c r="AA288" i="23"/>
  <c r="AB288" i="23"/>
  <c r="AC288" i="23"/>
  <c r="AD288" i="23"/>
  <c r="AE288" i="23"/>
  <c r="AF288" i="23"/>
  <c r="AG288" i="23"/>
  <c r="AH288" i="23"/>
  <c r="AI288" i="23"/>
  <c r="AJ288" i="23"/>
  <c r="AK288" i="23"/>
  <c r="AL288" i="23"/>
  <c r="AM288" i="23"/>
  <c r="AN288" i="23"/>
  <c r="AO288" i="23"/>
  <c r="AP288" i="23"/>
  <c r="AQ288" i="23"/>
  <c r="AR288" i="23"/>
  <c r="AS288" i="23"/>
  <c r="AT288" i="23"/>
  <c r="AU288" i="23"/>
  <c r="AV288" i="23"/>
  <c r="C289" i="23"/>
  <c r="D289" i="23"/>
  <c r="E289" i="23"/>
  <c r="F289" i="23"/>
  <c r="G289" i="23"/>
  <c r="H289" i="23"/>
  <c r="I289" i="23"/>
  <c r="J289" i="23"/>
  <c r="K289" i="23"/>
  <c r="L289" i="23"/>
  <c r="M289" i="23"/>
  <c r="N289" i="23"/>
  <c r="O289" i="23"/>
  <c r="P289" i="23"/>
  <c r="Q289" i="23"/>
  <c r="R289" i="23"/>
  <c r="S289" i="23"/>
  <c r="T289" i="23"/>
  <c r="U289" i="23"/>
  <c r="V289" i="23"/>
  <c r="W289" i="23"/>
  <c r="X289" i="23"/>
  <c r="Y289" i="23"/>
  <c r="Z289" i="23"/>
  <c r="AA289" i="23"/>
  <c r="AB289" i="23"/>
  <c r="AC289" i="23"/>
  <c r="AD289" i="23"/>
  <c r="AE289" i="23"/>
  <c r="AF289" i="23"/>
  <c r="AG289" i="23"/>
  <c r="AH289" i="23"/>
  <c r="AI289" i="23"/>
  <c r="AJ289" i="23"/>
  <c r="AK289" i="23"/>
  <c r="AL289" i="23"/>
  <c r="AM289" i="23"/>
  <c r="AN289" i="23"/>
  <c r="AO289" i="23"/>
  <c r="AP289" i="23"/>
  <c r="AQ289" i="23"/>
  <c r="AR289" i="23"/>
  <c r="AS289" i="23"/>
  <c r="AT289" i="23"/>
  <c r="AU289" i="23"/>
  <c r="AV289" i="23"/>
  <c r="B289" i="23"/>
  <c r="B288" i="23"/>
  <c r="B287" i="23"/>
  <c r="B286" i="23"/>
  <c r="B285" i="23"/>
  <c r="E251" i="19"/>
  <c r="G189" i="19"/>
  <c r="C219" i="23"/>
  <c r="D219" i="23"/>
  <c r="E219" i="23"/>
  <c r="F219" i="23"/>
  <c r="G219" i="23"/>
  <c r="H219" i="23"/>
  <c r="I219" i="23"/>
  <c r="J219" i="23"/>
  <c r="K219" i="23"/>
  <c r="L219" i="23"/>
  <c r="M219" i="23"/>
  <c r="N219" i="23"/>
  <c r="O219" i="23"/>
  <c r="P219" i="23"/>
  <c r="Q219" i="23"/>
  <c r="R219" i="23"/>
  <c r="S219" i="23"/>
  <c r="T219" i="23"/>
  <c r="U219" i="23"/>
  <c r="V219" i="23"/>
  <c r="W219" i="23"/>
  <c r="X219" i="23"/>
  <c r="Y219" i="23"/>
  <c r="Z219" i="23"/>
  <c r="AA219" i="23"/>
  <c r="AB219" i="23"/>
  <c r="AC219" i="23"/>
  <c r="AD219" i="23"/>
  <c r="AE219" i="23"/>
  <c r="AF219" i="23"/>
  <c r="AG219" i="23"/>
  <c r="AH219" i="23"/>
  <c r="AI219" i="23"/>
  <c r="AJ219" i="23"/>
  <c r="AK219" i="23"/>
  <c r="AL219" i="23"/>
  <c r="AM219" i="23"/>
  <c r="AN219" i="23"/>
  <c r="AO219" i="23"/>
  <c r="AP219" i="23"/>
  <c r="AQ219" i="23"/>
  <c r="AR219" i="23"/>
  <c r="AS219" i="23"/>
  <c r="AT219" i="23"/>
  <c r="AU219" i="23"/>
  <c r="AV219" i="23"/>
  <c r="C220" i="23"/>
  <c r="D220" i="23"/>
  <c r="E220" i="23"/>
  <c r="F220" i="23"/>
  <c r="G220" i="23"/>
  <c r="H220" i="23"/>
  <c r="I220" i="23"/>
  <c r="J220" i="23"/>
  <c r="K220" i="23"/>
  <c r="L220" i="23"/>
  <c r="M220" i="23"/>
  <c r="N220" i="23"/>
  <c r="O220" i="23"/>
  <c r="P220" i="23"/>
  <c r="Q220" i="23"/>
  <c r="R220" i="23"/>
  <c r="S220" i="23"/>
  <c r="T220" i="23"/>
  <c r="U220" i="23"/>
  <c r="V220" i="23"/>
  <c r="W220" i="23"/>
  <c r="X220" i="23"/>
  <c r="Y220" i="23"/>
  <c r="Z220" i="23"/>
  <c r="AA220" i="23"/>
  <c r="AB220" i="23"/>
  <c r="AC220" i="23"/>
  <c r="AD220" i="23"/>
  <c r="AE220" i="23"/>
  <c r="AF220" i="23"/>
  <c r="AG220" i="23"/>
  <c r="AH220" i="23"/>
  <c r="AI220" i="23"/>
  <c r="AJ220" i="23"/>
  <c r="AK220" i="23"/>
  <c r="AL220" i="23"/>
  <c r="AM220" i="23"/>
  <c r="AN220" i="23"/>
  <c r="AO220" i="23"/>
  <c r="AP220" i="23"/>
  <c r="AQ220" i="23"/>
  <c r="AR220" i="23"/>
  <c r="AS220" i="23"/>
  <c r="AT220" i="23"/>
  <c r="AU220" i="23"/>
  <c r="AV220" i="23"/>
  <c r="C221" i="23"/>
  <c r="D221" i="23"/>
  <c r="E221" i="23"/>
  <c r="F221" i="23"/>
  <c r="G221" i="23"/>
  <c r="H221" i="23"/>
  <c r="I221" i="23"/>
  <c r="J221" i="23"/>
  <c r="K221" i="23"/>
  <c r="L221" i="23"/>
  <c r="M221" i="23"/>
  <c r="N221" i="23"/>
  <c r="O221" i="23"/>
  <c r="P221" i="23"/>
  <c r="Q221" i="23"/>
  <c r="R221" i="23"/>
  <c r="S221" i="23"/>
  <c r="T221" i="23"/>
  <c r="U221" i="23"/>
  <c r="V221" i="23"/>
  <c r="W221" i="23"/>
  <c r="X221" i="23"/>
  <c r="Y221" i="23"/>
  <c r="Z221" i="23"/>
  <c r="AA221" i="23"/>
  <c r="AB221" i="23"/>
  <c r="AC221" i="23"/>
  <c r="AD221" i="23"/>
  <c r="AE221" i="23"/>
  <c r="AF221" i="23"/>
  <c r="AG221" i="23"/>
  <c r="AH221" i="23"/>
  <c r="AI221" i="23"/>
  <c r="AJ221" i="23"/>
  <c r="AK221" i="23"/>
  <c r="AL221" i="23"/>
  <c r="AM221" i="23"/>
  <c r="AN221" i="23"/>
  <c r="AO221" i="23"/>
  <c r="AP221" i="23"/>
  <c r="AQ221" i="23"/>
  <c r="AR221" i="23"/>
  <c r="AS221" i="23"/>
  <c r="AT221" i="23"/>
  <c r="AU221" i="23"/>
  <c r="AV221" i="23"/>
  <c r="C222" i="23"/>
  <c r="D222" i="23"/>
  <c r="E222" i="23"/>
  <c r="F222" i="23"/>
  <c r="G222" i="23"/>
  <c r="H222" i="23"/>
  <c r="I222" i="23"/>
  <c r="J222" i="23"/>
  <c r="K222" i="23"/>
  <c r="L222" i="23"/>
  <c r="M222" i="23"/>
  <c r="N222" i="23"/>
  <c r="O222" i="23"/>
  <c r="P222" i="23"/>
  <c r="Q222" i="23"/>
  <c r="R222" i="23"/>
  <c r="S222" i="23"/>
  <c r="T222" i="23"/>
  <c r="U222" i="23"/>
  <c r="V222" i="23"/>
  <c r="W222" i="23"/>
  <c r="X222" i="23"/>
  <c r="Y222" i="23"/>
  <c r="Z222" i="23"/>
  <c r="AA222" i="23"/>
  <c r="AB222" i="23"/>
  <c r="AC222" i="23"/>
  <c r="AD222" i="23"/>
  <c r="AE222" i="23"/>
  <c r="AF222" i="23"/>
  <c r="AG222" i="23"/>
  <c r="AH222" i="23"/>
  <c r="AI222" i="23"/>
  <c r="AJ222" i="23"/>
  <c r="AK222" i="23"/>
  <c r="AL222" i="23"/>
  <c r="AM222" i="23"/>
  <c r="AN222" i="23"/>
  <c r="AO222" i="23"/>
  <c r="AP222" i="23"/>
  <c r="AQ222" i="23"/>
  <c r="AR222" i="23"/>
  <c r="AS222" i="23"/>
  <c r="AT222" i="23"/>
  <c r="AU222" i="23"/>
  <c r="AV222" i="23"/>
  <c r="C223" i="23"/>
  <c r="D223" i="23"/>
  <c r="E223" i="23"/>
  <c r="F223" i="23"/>
  <c r="G223" i="23"/>
  <c r="H223" i="23"/>
  <c r="I223" i="23"/>
  <c r="J223" i="23"/>
  <c r="K223" i="23"/>
  <c r="L223" i="23"/>
  <c r="M223" i="23"/>
  <c r="N223" i="23"/>
  <c r="O223" i="23"/>
  <c r="P223" i="23"/>
  <c r="Q223" i="23"/>
  <c r="R223" i="23"/>
  <c r="S223" i="23"/>
  <c r="T223" i="23"/>
  <c r="U223" i="23"/>
  <c r="V223" i="23"/>
  <c r="W223" i="23"/>
  <c r="X223" i="23"/>
  <c r="Y223" i="23"/>
  <c r="Z223" i="23"/>
  <c r="AA223" i="23"/>
  <c r="AB223" i="23"/>
  <c r="AC223" i="23"/>
  <c r="AD223" i="23"/>
  <c r="AE223" i="23"/>
  <c r="AF223" i="23"/>
  <c r="AG223" i="23"/>
  <c r="AH223" i="23"/>
  <c r="AI223" i="23"/>
  <c r="AJ223" i="23"/>
  <c r="AK223" i="23"/>
  <c r="AL223" i="23"/>
  <c r="AM223" i="23"/>
  <c r="AN223" i="23"/>
  <c r="AO223" i="23"/>
  <c r="AP223" i="23"/>
  <c r="AQ223" i="23"/>
  <c r="AR223" i="23"/>
  <c r="AS223" i="23"/>
  <c r="AT223" i="23"/>
  <c r="AU223" i="23"/>
  <c r="AV223" i="23"/>
  <c r="C224" i="23"/>
  <c r="D224" i="23"/>
  <c r="E224" i="23"/>
  <c r="F224" i="23"/>
  <c r="G224" i="23"/>
  <c r="H224" i="23"/>
  <c r="I224" i="23"/>
  <c r="J224" i="23"/>
  <c r="K224" i="23"/>
  <c r="L224" i="23"/>
  <c r="M224" i="23"/>
  <c r="N224" i="23"/>
  <c r="O224" i="23"/>
  <c r="P224" i="23"/>
  <c r="Q224" i="23"/>
  <c r="R224" i="23"/>
  <c r="S224" i="23"/>
  <c r="T224" i="23"/>
  <c r="U224" i="23"/>
  <c r="V224" i="23"/>
  <c r="W224" i="23"/>
  <c r="X224" i="23"/>
  <c r="Y224" i="23"/>
  <c r="Z224" i="23"/>
  <c r="AA224" i="23"/>
  <c r="AB224" i="23"/>
  <c r="AC224" i="23"/>
  <c r="AD224" i="23"/>
  <c r="AE224" i="23"/>
  <c r="AF224" i="23"/>
  <c r="AG224" i="23"/>
  <c r="AH224" i="23"/>
  <c r="AI224" i="23"/>
  <c r="AJ224" i="23"/>
  <c r="AK224" i="23"/>
  <c r="AL224" i="23"/>
  <c r="AM224" i="23"/>
  <c r="AN224" i="23"/>
  <c r="AO224" i="23"/>
  <c r="AP224" i="23"/>
  <c r="AQ224" i="23"/>
  <c r="AR224" i="23"/>
  <c r="AS224" i="23"/>
  <c r="AT224" i="23"/>
  <c r="AU224" i="23"/>
  <c r="AV224" i="23"/>
  <c r="C225" i="23"/>
  <c r="D225" i="23"/>
  <c r="E225" i="23"/>
  <c r="F225" i="23"/>
  <c r="G225" i="23"/>
  <c r="H225" i="23"/>
  <c r="I225" i="23"/>
  <c r="J225" i="23"/>
  <c r="K225" i="23"/>
  <c r="L225" i="23"/>
  <c r="M225" i="23"/>
  <c r="N225" i="23"/>
  <c r="O225" i="23"/>
  <c r="P225" i="23"/>
  <c r="Q225" i="23"/>
  <c r="R225" i="23"/>
  <c r="S225" i="23"/>
  <c r="T225" i="23"/>
  <c r="U225" i="23"/>
  <c r="V225" i="23"/>
  <c r="W225" i="23"/>
  <c r="X225" i="23"/>
  <c r="Y225" i="23"/>
  <c r="Z225" i="23"/>
  <c r="AA225" i="23"/>
  <c r="AB225" i="23"/>
  <c r="AC225" i="23"/>
  <c r="AD225" i="23"/>
  <c r="AE225" i="23"/>
  <c r="AF225" i="23"/>
  <c r="AG225" i="23"/>
  <c r="AH225" i="23"/>
  <c r="AI225" i="23"/>
  <c r="AJ225" i="23"/>
  <c r="AK225" i="23"/>
  <c r="AL225" i="23"/>
  <c r="AM225" i="23"/>
  <c r="AN225" i="23"/>
  <c r="AO225" i="23"/>
  <c r="AP225" i="23"/>
  <c r="AQ225" i="23"/>
  <c r="AR225" i="23"/>
  <c r="AS225" i="23"/>
  <c r="AT225" i="23"/>
  <c r="AU225" i="23"/>
  <c r="AV225" i="23"/>
  <c r="B225" i="23"/>
  <c r="B224" i="23"/>
  <c r="B223" i="23"/>
  <c r="B222" i="23"/>
  <c r="B221" i="23"/>
  <c r="B220" i="23"/>
  <c r="B219" i="23"/>
  <c r="C317" i="23"/>
  <c r="D317" i="23"/>
  <c r="E317" i="23"/>
  <c r="F317" i="23"/>
  <c r="G317" i="23"/>
  <c r="H317" i="23"/>
  <c r="I317" i="23"/>
  <c r="J317" i="23"/>
  <c r="K317" i="23"/>
  <c r="L317" i="23"/>
  <c r="M317" i="23"/>
  <c r="N317" i="23"/>
  <c r="O317" i="23"/>
  <c r="P317" i="23"/>
  <c r="Q317" i="23"/>
  <c r="R317" i="23"/>
  <c r="S317" i="23"/>
  <c r="T317" i="23"/>
  <c r="U317" i="23"/>
  <c r="V317" i="23"/>
  <c r="W317" i="23"/>
  <c r="X317" i="23"/>
  <c r="Y317" i="23"/>
  <c r="Z317" i="23"/>
  <c r="AA317" i="23"/>
  <c r="AB317" i="23"/>
  <c r="AC317" i="23"/>
  <c r="AD317" i="23"/>
  <c r="AE317" i="23"/>
  <c r="AF317" i="23"/>
  <c r="AG317" i="23"/>
  <c r="AH317" i="23"/>
  <c r="AI317" i="23"/>
  <c r="AJ317" i="23"/>
  <c r="AK317" i="23"/>
  <c r="AL317" i="23"/>
  <c r="AM317" i="23"/>
  <c r="AN317" i="23"/>
  <c r="AO317" i="23"/>
  <c r="AP317" i="23"/>
  <c r="AQ317" i="23"/>
  <c r="AR317" i="23"/>
  <c r="AS317" i="23"/>
  <c r="AT317" i="23"/>
  <c r="AU317" i="23"/>
  <c r="AV317" i="23"/>
  <c r="B317" i="23"/>
  <c r="C316" i="23"/>
  <c r="D316" i="23"/>
  <c r="E316" i="23"/>
  <c r="F316" i="23"/>
  <c r="G316" i="23"/>
  <c r="H316" i="23"/>
  <c r="I316" i="23"/>
  <c r="J316" i="23"/>
  <c r="K316" i="23"/>
  <c r="L316" i="23"/>
  <c r="M316" i="23"/>
  <c r="N316" i="23"/>
  <c r="O316" i="23"/>
  <c r="P316" i="23"/>
  <c r="Q316" i="23"/>
  <c r="R316" i="23"/>
  <c r="S316" i="23"/>
  <c r="T316" i="23"/>
  <c r="U316" i="23"/>
  <c r="V316" i="23"/>
  <c r="W316" i="23"/>
  <c r="X316" i="23"/>
  <c r="Y316" i="23"/>
  <c r="Z316" i="23"/>
  <c r="AA316" i="23"/>
  <c r="AB316" i="23"/>
  <c r="AC316" i="23"/>
  <c r="AD316" i="23"/>
  <c r="AE316" i="23"/>
  <c r="AF316" i="23"/>
  <c r="AG316" i="23"/>
  <c r="AH316" i="23"/>
  <c r="AI316" i="23"/>
  <c r="AJ316" i="23"/>
  <c r="AK316" i="23"/>
  <c r="AL316" i="23"/>
  <c r="AM316" i="23"/>
  <c r="AN316" i="23"/>
  <c r="AO316" i="23"/>
  <c r="AP316" i="23"/>
  <c r="AQ316" i="23"/>
  <c r="AR316" i="23"/>
  <c r="AS316" i="23"/>
  <c r="AT316" i="23"/>
  <c r="AU316" i="23"/>
  <c r="AV316" i="23"/>
  <c r="B316" i="23"/>
  <c r="C315" i="23"/>
  <c r="D315" i="23"/>
  <c r="E315" i="23"/>
  <c r="F315" i="23"/>
  <c r="G315" i="23"/>
  <c r="H315" i="23"/>
  <c r="I315" i="23"/>
  <c r="J315" i="23"/>
  <c r="K315" i="23"/>
  <c r="L315" i="23"/>
  <c r="M315" i="23"/>
  <c r="N315" i="23"/>
  <c r="O315" i="23"/>
  <c r="P315" i="23"/>
  <c r="Q315" i="23"/>
  <c r="R315" i="23"/>
  <c r="S315" i="23"/>
  <c r="T315" i="23"/>
  <c r="U315" i="23"/>
  <c r="V315" i="23"/>
  <c r="W315" i="23"/>
  <c r="X315" i="23"/>
  <c r="Y315" i="23"/>
  <c r="Z315" i="23"/>
  <c r="AA315" i="23"/>
  <c r="AB315" i="23"/>
  <c r="AC315" i="23"/>
  <c r="AD315" i="23"/>
  <c r="AE315" i="23"/>
  <c r="AF315" i="23"/>
  <c r="AG315" i="23"/>
  <c r="AH315" i="23"/>
  <c r="AI315" i="23"/>
  <c r="AJ315" i="23"/>
  <c r="AK315" i="23"/>
  <c r="AL315" i="23"/>
  <c r="AM315" i="23"/>
  <c r="AN315" i="23"/>
  <c r="AO315" i="23"/>
  <c r="AP315" i="23"/>
  <c r="AQ315" i="23"/>
  <c r="AR315" i="23"/>
  <c r="AS315" i="23"/>
  <c r="AT315" i="23"/>
  <c r="AU315" i="23"/>
  <c r="AV315" i="23"/>
  <c r="B315" i="23"/>
  <c r="C314" i="23"/>
  <c r="D314" i="23"/>
  <c r="E314" i="23"/>
  <c r="F314" i="23"/>
  <c r="G314" i="23"/>
  <c r="H314" i="23"/>
  <c r="I314" i="23"/>
  <c r="J314" i="23"/>
  <c r="K314" i="23"/>
  <c r="L314" i="23"/>
  <c r="M314" i="23"/>
  <c r="N314" i="23"/>
  <c r="O314" i="23"/>
  <c r="P314" i="23"/>
  <c r="Q314" i="23"/>
  <c r="R314" i="23"/>
  <c r="S314" i="23"/>
  <c r="T314" i="23"/>
  <c r="U314" i="23"/>
  <c r="V314" i="23"/>
  <c r="W314" i="23"/>
  <c r="X314" i="23"/>
  <c r="Y314" i="23"/>
  <c r="Z314" i="23"/>
  <c r="AA314" i="23"/>
  <c r="AB314" i="23"/>
  <c r="AC314" i="23"/>
  <c r="AD314" i="23"/>
  <c r="AE314" i="23"/>
  <c r="AF314" i="23"/>
  <c r="AG314" i="23"/>
  <c r="AH314" i="23"/>
  <c r="AI314" i="23"/>
  <c r="AJ314" i="23"/>
  <c r="AK314" i="23"/>
  <c r="AL314" i="23"/>
  <c r="AM314" i="23"/>
  <c r="AN314" i="23"/>
  <c r="AO314" i="23"/>
  <c r="AP314" i="23"/>
  <c r="AQ314" i="23"/>
  <c r="AR314" i="23"/>
  <c r="AS314" i="23"/>
  <c r="AT314" i="23"/>
  <c r="AU314" i="23"/>
  <c r="AV314" i="23"/>
  <c r="B314" i="23"/>
  <c r="AT310" i="23" l="1"/>
  <c r="AL310" i="23"/>
  <c r="AD310" i="23"/>
  <c r="V310" i="23"/>
  <c r="N310" i="23"/>
  <c r="F310" i="23"/>
  <c r="AR310" i="23"/>
  <c r="AJ310" i="23"/>
  <c r="AB310" i="23"/>
  <c r="T310" i="23"/>
  <c r="L310" i="23"/>
  <c r="D310" i="23"/>
  <c r="AP310" i="23"/>
  <c r="AH310" i="23"/>
  <c r="Z310" i="23"/>
  <c r="R310" i="23"/>
  <c r="J310" i="23"/>
  <c r="W304" i="23"/>
  <c r="G304" i="23"/>
  <c r="AV310" i="23"/>
  <c r="AN310" i="23"/>
  <c r="AF310" i="23"/>
  <c r="X310" i="23"/>
  <c r="H304" i="23"/>
  <c r="AN304" i="23"/>
  <c r="AU310" i="23"/>
  <c r="AM310" i="23"/>
  <c r="AV304" i="23"/>
  <c r="AF304" i="23"/>
  <c r="X304" i="23"/>
  <c r="P304" i="23"/>
  <c r="P310" i="23"/>
  <c r="AU304" i="23"/>
  <c r="AE304" i="23"/>
  <c r="O304" i="23"/>
  <c r="AE310" i="23"/>
  <c r="O310" i="23"/>
  <c r="G310" i="23"/>
  <c r="AR304" i="23"/>
  <c r="AJ304" i="23"/>
  <c r="AB304" i="23"/>
  <c r="T304" i="23"/>
  <c r="L304" i="23"/>
  <c r="D304" i="23"/>
  <c r="C298" i="23"/>
  <c r="H310" i="23"/>
  <c r="AT304" i="23"/>
  <c r="AL304" i="23"/>
  <c r="AD304" i="23"/>
  <c r="V304" i="23"/>
  <c r="N304" i="23"/>
  <c r="F304" i="23"/>
  <c r="AP304" i="23"/>
  <c r="AH304" i="23"/>
  <c r="Z304" i="23"/>
  <c r="R304" i="23"/>
  <c r="J304" i="23"/>
  <c r="AS304" i="23"/>
  <c r="AK304" i="23"/>
  <c r="AC304" i="23"/>
  <c r="U304" i="23"/>
  <c r="M304" i="23"/>
  <c r="E304" i="23"/>
  <c r="AQ304" i="23"/>
  <c r="AI304" i="23"/>
  <c r="AA304" i="23"/>
  <c r="S304" i="23"/>
  <c r="K304" i="23"/>
  <c r="C304" i="23"/>
  <c r="AO304" i="23"/>
  <c r="AG304" i="23"/>
  <c r="Y304" i="23"/>
  <c r="Q304" i="23"/>
  <c r="I304" i="23"/>
  <c r="B310" i="23"/>
  <c r="B304" i="23"/>
  <c r="D298" i="23"/>
  <c r="R290" i="23"/>
  <c r="AV298" i="23"/>
  <c r="AN298" i="23"/>
  <c r="AF298" i="23"/>
  <c r="X298" i="23"/>
  <c r="P298" i="23"/>
  <c r="H298" i="23"/>
  <c r="AT298" i="23"/>
  <c r="AL298" i="23"/>
  <c r="AD298" i="23"/>
  <c r="V298" i="23"/>
  <c r="AU298" i="23"/>
  <c r="AM298" i="23"/>
  <c r="AE298" i="23"/>
  <c r="W298" i="23"/>
  <c r="O298" i="23"/>
  <c r="G298" i="23"/>
  <c r="AS298" i="23"/>
  <c r="AK298" i="23"/>
  <c r="AC298" i="23"/>
  <c r="U298" i="23"/>
  <c r="M298" i="23"/>
  <c r="E298" i="23"/>
  <c r="N298" i="23"/>
  <c r="F298" i="23"/>
  <c r="AR298" i="23"/>
  <c r="AJ298" i="23"/>
  <c r="AB298" i="23"/>
  <c r="T298" i="23"/>
  <c r="AS290" i="23"/>
  <c r="AQ298" i="23"/>
  <c r="AI298" i="23"/>
  <c r="AA298" i="23"/>
  <c r="S298" i="23"/>
  <c r="K298" i="23"/>
  <c r="AJ290" i="23"/>
  <c r="T290" i="23"/>
  <c r="D290" i="23"/>
  <c r="AK290" i="23"/>
  <c r="AC290" i="23"/>
  <c r="U290" i="23"/>
  <c r="M290" i="23"/>
  <c r="E290" i="23"/>
  <c r="AH290" i="23"/>
  <c r="L298" i="23"/>
  <c r="B290" i="23"/>
  <c r="AH298" i="23"/>
  <c r="AO290" i="23"/>
  <c r="AG290" i="23"/>
  <c r="Y290" i="23"/>
  <c r="Q290" i="23"/>
  <c r="I290" i="23"/>
  <c r="AO298" i="23"/>
  <c r="AG298" i="23"/>
  <c r="Y298" i="23"/>
  <c r="Q298" i="23"/>
  <c r="I298" i="23"/>
  <c r="AP290" i="23"/>
  <c r="Z290" i="23"/>
  <c r="J290" i="23"/>
  <c r="R298" i="23"/>
  <c r="J298" i="23"/>
  <c r="AP298" i="23"/>
  <c r="AR290" i="23"/>
  <c r="AB290" i="23"/>
  <c r="L290" i="23"/>
  <c r="Z298" i="23"/>
  <c r="B298" i="23"/>
  <c r="AT290" i="23"/>
  <c r="AL290" i="23"/>
  <c r="AD290" i="23"/>
  <c r="V290" i="23"/>
  <c r="N290" i="23"/>
  <c r="F290" i="23"/>
  <c r="AV290" i="23"/>
  <c r="AN290" i="23"/>
  <c r="AF290" i="23"/>
  <c r="X290" i="23"/>
  <c r="P290" i="23"/>
  <c r="H290" i="23"/>
  <c r="AU290" i="23"/>
  <c r="AM290" i="23"/>
  <c r="AE290" i="23"/>
  <c r="W290" i="23"/>
  <c r="O290" i="23"/>
  <c r="C290" i="23"/>
  <c r="AQ290" i="23"/>
  <c r="AI290" i="23"/>
  <c r="AA290" i="23"/>
  <c r="S290" i="23"/>
  <c r="K290" i="23"/>
  <c r="G290" i="23"/>
  <c r="AP242" i="23"/>
  <c r="AH242" i="23"/>
  <c r="Z242" i="23"/>
  <c r="R242" i="23"/>
  <c r="J242" i="23"/>
  <c r="AN241" i="23"/>
  <c r="AD240" i="23"/>
  <c r="AS242" i="23"/>
  <c r="AK242" i="23"/>
  <c r="AC242" i="23"/>
  <c r="U242" i="23"/>
  <c r="M242" i="23"/>
  <c r="E242" i="23"/>
  <c r="AQ241" i="23"/>
  <c r="AI241" i="23"/>
  <c r="AA241" i="23"/>
  <c r="S241" i="23"/>
  <c r="AF241" i="23"/>
  <c r="H241" i="23"/>
  <c r="AT240" i="23"/>
  <c r="V240" i="23"/>
  <c r="N240" i="23"/>
  <c r="AT242" i="23"/>
  <c r="AL242" i="23"/>
  <c r="AD242" i="23"/>
  <c r="V242" i="23"/>
  <c r="N242" i="23"/>
  <c r="F242" i="23"/>
  <c r="K241" i="23"/>
  <c r="C241" i="23"/>
  <c r="AO240" i="23"/>
  <c r="AG240" i="23"/>
  <c r="Y240" i="23"/>
  <c r="Q240" i="23"/>
  <c r="I240" i="23"/>
  <c r="AR242" i="23"/>
  <c r="AJ242" i="23"/>
  <c r="AB242" i="23"/>
  <c r="T242" i="23"/>
  <c r="L242" i="23"/>
  <c r="D242" i="23"/>
  <c r="AP241" i="23"/>
  <c r="AH241" i="23"/>
  <c r="Z241" i="23"/>
  <c r="R241" i="23"/>
  <c r="J241" i="23"/>
  <c r="AV240" i="23"/>
  <c r="AN240" i="23"/>
  <c r="AF240" i="23"/>
  <c r="X240" i="23"/>
  <c r="P240" i="23"/>
  <c r="H240" i="23"/>
  <c r="AU240" i="23"/>
  <c r="AM240" i="23"/>
  <c r="AE240" i="23"/>
  <c r="W240" i="23"/>
  <c r="O240" i="23"/>
  <c r="G240" i="23"/>
  <c r="AV241" i="23"/>
  <c r="X241" i="23"/>
  <c r="AL240" i="23"/>
  <c r="F240" i="23"/>
  <c r="AA242" i="23"/>
  <c r="B242" i="23"/>
  <c r="AU242" i="23"/>
  <c r="AM242" i="23"/>
  <c r="AE242" i="23"/>
  <c r="W242" i="23"/>
  <c r="O242" i="23"/>
  <c r="G242" i="23"/>
  <c r="AS241" i="23"/>
  <c r="AK241" i="23"/>
  <c r="AC241" i="23"/>
  <c r="U241" i="23"/>
  <c r="M241" i="23"/>
  <c r="E241" i="23"/>
  <c r="AQ240" i="23"/>
  <c r="AI240" i="23"/>
  <c r="AA240" i="23"/>
  <c r="S240" i="23"/>
  <c r="K240" i="23"/>
  <c r="C240" i="23"/>
  <c r="P241" i="23"/>
  <c r="AR241" i="23"/>
  <c r="AJ241" i="23"/>
  <c r="AB241" i="23"/>
  <c r="T241" i="23"/>
  <c r="L241" i="23"/>
  <c r="D241" i="23"/>
  <c r="AP240" i="23"/>
  <c r="AH240" i="23"/>
  <c r="Z240" i="23"/>
  <c r="R240" i="23"/>
  <c r="J240" i="23"/>
  <c r="AQ242" i="23"/>
  <c r="S242" i="23"/>
  <c r="C242" i="23"/>
  <c r="AO241" i="23"/>
  <c r="Y241" i="23"/>
  <c r="I241" i="23"/>
  <c r="AI242" i="23"/>
  <c r="K242" i="23"/>
  <c r="AG241" i="23"/>
  <c r="Q241" i="23"/>
  <c r="B241" i="23"/>
  <c r="AO242" i="23"/>
  <c r="AG242" i="23"/>
  <c r="Y242" i="23"/>
  <c r="Q242" i="23"/>
  <c r="I242" i="23"/>
  <c r="AU241" i="23"/>
  <c r="AM241" i="23"/>
  <c r="AE241" i="23"/>
  <c r="W241" i="23"/>
  <c r="O241" i="23"/>
  <c r="G241" i="23"/>
  <c r="AS240" i="23"/>
  <c r="AK240" i="23"/>
  <c r="AC240" i="23"/>
  <c r="U240" i="23"/>
  <c r="M240" i="23"/>
  <c r="E240" i="23"/>
  <c r="AV242" i="23"/>
  <c r="AN242" i="23"/>
  <c r="AF242" i="23"/>
  <c r="X242" i="23"/>
  <c r="P242" i="23"/>
  <c r="H242" i="23"/>
  <c r="AT241" i="23"/>
  <c r="AL241" i="23"/>
  <c r="AD241" i="23"/>
  <c r="V241" i="23"/>
  <c r="N241" i="23"/>
  <c r="F241" i="23"/>
  <c r="AR240" i="23"/>
  <c r="AJ240" i="23"/>
  <c r="AB240" i="23"/>
  <c r="T240" i="23"/>
  <c r="L240" i="23"/>
  <c r="D240" i="23"/>
  <c r="E321" i="23"/>
  <c r="E331" i="23" s="1"/>
  <c r="B240" i="23"/>
  <c r="U321" i="23"/>
  <c r="AC321" i="23"/>
  <c r="AK321" i="23"/>
  <c r="M321" i="23"/>
  <c r="AI235" i="23"/>
  <c r="AA235" i="23"/>
  <c r="Q234" i="23"/>
  <c r="I234" i="23"/>
  <c r="AE321" i="23"/>
  <c r="G321" i="23"/>
  <c r="AM321" i="23"/>
  <c r="W321" i="23"/>
  <c r="AU321" i="23"/>
  <c r="O321" i="23"/>
  <c r="AU235" i="23"/>
  <c r="AM235" i="23"/>
  <c r="AE235" i="23"/>
  <c r="W235" i="23"/>
  <c r="O235" i="23"/>
  <c r="G235" i="23"/>
  <c r="AS234" i="23"/>
  <c r="AK234" i="23"/>
  <c r="AC234" i="23"/>
  <c r="U234" i="23"/>
  <c r="M234" i="23"/>
  <c r="E234" i="23"/>
  <c r="AQ233" i="23"/>
  <c r="S233" i="23"/>
  <c r="K233" i="23"/>
  <c r="C233" i="23"/>
  <c r="AO232" i="23"/>
  <c r="AG232" i="23"/>
  <c r="Y232" i="23"/>
  <c r="AT235" i="23"/>
  <c r="AL235" i="23"/>
  <c r="AD235" i="23"/>
  <c r="V235" i="23"/>
  <c r="N235" i="23"/>
  <c r="F235" i="23"/>
  <c r="AR234" i="23"/>
  <c r="AJ234" i="23"/>
  <c r="AB234" i="23"/>
  <c r="T234" i="23"/>
  <c r="L234" i="23"/>
  <c r="D234" i="23"/>
  <c r="AP233" i="23"/>
  <c r="AH233" i="23"/>
  <c r="Z233" i="23"/>
  <c r="R233" i="23"/>
  <c r="J233" i="23"/>
  <c r="AV232" i="23"/>
  <c r="AN232" i="23"/>
  <c r="AF232" i="23"/>
  <c r="X232" i="23"/>
  <c r="P232" i="23"/>
  <c r="H232" i="23"/>
  <c r="AT231" i="23"/>
  <c r="AL231" i="23"/>
  <c r="AD231" i="23"/>
  <c r="V231" i="23"/>
  <c r="N231" i="23"/>
  <c r="F231" i="23"/>
  <c r="AR230" i="23"/>
  <c r="AJ230" i="23"/>
  <c r="AB230" i="23"/>
  <c r="T230" i="23"/>
  <c r="L230" i="23"/>
  <c r="D230" i="23"/>
  <c r="AP229" i="23"/>
  <c r="AH229" i="23"/>
  <c r="Z229" i="23"/>
  <c r="R229" i="23"/>
  <c r="J229" i="23"/>
  <c r="AS321" i="23"/>
  <c r="B231" i="23"/>
  <c r="AS235" i="23"/>
  <c r="AK235" i="23"/>
  <c r="AC235" i="23"/>
  <c r="U235" i="23"/>
  <c r="M235" i="23"/>
  <c r="E235" i="23"/>
  <c r="AQ234" i="23"/>
  <c r="AI234" i="23"/>
  <c r="AA234" i="23"/>
  <c r="S234" i="23"/>
  <c r="K234" i="23"/>
  <c r="C234" i="23"/>
  <c r="AO233" i="23"/>
  <c r="AG233" i="23"/>
  <c r="Y233" i="23"/>
  <c r="Q233" i="23"/>
  <c r="I233" i="23"/>
  <c r="AU232" i="23"/>
  <c r="AM232" i="23"/>
  <c r="AE232" i="23"/>
  <c r="W232" i="23"/>
  <c r="O232" i="23"/>
  <c r="G232" i="23"/>
  <c r="AS231" i="23"/>
  <c r="AK231" i="23"/>
  <c r="AC231" i="23"/>
  <c r="U231" i="23"/>
  <c r="M231" i="23"/>
  <c r="E231" i="23"/>
  <c r="AQ230" i="23"/>
  <c r="AI230" i="23"/>
  <c r="AA230" i="23"/>
  <c r="S230" i="23"/>
  <c r="K230" i="23"/>
  <c r="C230" i="23"/>
  <c r="AO229" i="23"/>
  <c r="AG229" i="23"/>
  <c r="Y229" i="23"/>
  <c r="Q229" i="23"/>
  <c r="I229" i="23"/>
  <c r="B232" i="23"/>
  <c r="AR235" i="23"/>
  <c r="AJ235" i="23"/>
  <c r="AB235" i="23"/>
  <c r="T235" i="23"/>
  <c r="L235" i="23"/>
  <c r="D235" i="23"/>
  <c r="AP234" i="23"/>
  <c r="AH234" i="23"/>
  <c r="Z234" i="23"/>
  <c r="R234" i="23"/>
  <c r="J234" i="23"/>
  <c r="AV233" i="23"/>
  <c r="AN233" i="23"/>
  <c r="AF233" i="23"/>
  <c r="X233" i="23"/>
  <c r="P233" i="23"/>
  <c r="H233" i="23"/>
  <c r="AT232" i="23"/>
  <c r="AL232" i="23"/>
  <c r="AD232" i="23"/>
  <c r="V232" i="23"/>
  <c r="N232" i="23"/>
  <c r="F232" i="23"/>
  <c r="AR231" i="23"/>
  <c r="AJ231" i="23"/>
  <c r="AB231" i="23"/>
  <c r="T231" i="23"/>
  <c r="L231" i="23"/>
  <c r="D231" i="23"/>
  <c r="AP230" i="23"/>
  <c r="AH230" i="23"/>
  <c r="Z230" i="23"/>
  <c r="R230" i="23"/>
  <c r="J230" i="23"/>
  <c r="AV229" i="23"/>
  <c r="AN229" i="23"/>
  <c r="AF229" i="23"/>
  <c r="X229" i="23"/>
  <c r="P229" i="23"/>
  <c r="H229" i="23"/>
  <c r="B233" i="23"/>
  <c r="AQ235" i="23"/>
  <c r="S235" i="23"/>
  <c r="K235" i="23"/>
  <c r="C235" i="23"/>
  <c r="AO234" i="23"/>
  <c r="AG234" i="23"/>
  <c r="Y234" i="23"/>
  <c r="AU233" i="23"/>
  <c r="AM233" i="23"/>
  <c r="AE233" i="23"/>
  <c r="W233" i="23"/>
  <c r="O233" i="23"/>
  <c r="G233" i="23"/>
  <c r="AS232" i="23"/>
  <c r="AK232" i="23"/>
  <c r="AC232" i="23"/>
  <c r="U232" i="23"/>
  <c r="M232" i="23"/>
  <c r="E232" i="23"/>
  <c r="AQ231" i="23"/>
  <c r="AI231" i="23"/>
  <c r="AA231" i="23"/>
  <c r="S231" i="23"/>
  <c r="K231" i="23"/>
  <c r="C231" i="23"/>
  <c r="AO230" i="23"/>
  <c r="AG230" i="23"/>
  <c r="Y230" i="23"/>
  <c r="Q230" i="23"/>
  <c r="I230" i="23"/>
  <c r="AU229" i="23"/>
  <c r="AM229" i="23"/>
  <c r="AE229" i="23"/>
  <c r="W229" i="23"/>
  <c r="O229" i="23"/>
  <c r="G229" i="23"/>
  <c r="B234" i="23"/>
  <c r="AP235" i="23"/>
  <c r="AH235" i="23"/>
  <c r="Z235" i="23"/>
  <c r="R235" i="23"/>
  <c r="J235" i="23"/>
  <c r="AV234" i="23"/>
  <c r="AN234" i="23"/>
  <c r="AF234" i="23"/>
  <c r="X234" i="23"/>
  <c r="P234" i="23"/>
  <c r="H234" i="23"/>
  <c r="AT233" i="23"/>
  <c r="AL233" i="23"/>
  <c r="AD233" i="23"/>
  <c r="V233" i="23"/>
  <c r="N233" i="23"/>
  <c r="F233" i="23"/>
  <c r="AR232" i="23"/>
  <c r="AJ232" i="23"/>
  <c r="AB232" i="23"/>
  <c r="T232" i="23"/>
  <c r="L232" i="23"/>
  <c r="D232" i="23"/>
  <c r="AP231" i="23"/>
  <c r="AH231" i="23"/>
  <c r="Z231" i="23"/>
  <c r="R231" i="23"/>
  <c r="J231" i="23"/>
  <c r="AV230" i="23"/>
  <c r="AN230" i="23"/>
  <c r="AF230" i="23"/>
  <c r="X230" i="23"/>
  <c r="P230" i="23"/>
  <c r="H230" i="23"/>
  <c r="AT229" i="23"/>
  <c r="AL229" i="23"/>
  <c r="AD229" i="23"/>
  <c r="V229" i="23"/>
  <c r="N229" i="23"/>
  <c r="F229" i="23"/>
  <c r="B235" i="23"/>
  <c r="AO235" i="23"/>
  <c r="AG235" i="23"/>
  <c r="Y235" i="23"/>
  <c r="Q235" i="23"/>
  <c r="I235" i="23"/>
  <c r="AU234" i="23"/>
  <c r="AM234" i="23"/>
  <c r="AE234" i="23"/>
  <c r="W234" i="23"/>
  <c r="O234" i="23"/>
  <c r="G234" i="23"/>
  <c r="AS233" i="23"/>
  <c r="AK233" i="23"/>
  <c r="AC233" i="23"/>
  <c r="U233" i="23"/>
  <c r="M233" i="23"/>
  <c r="E233" i="23"/>
  <c r="AQ232" i="23"/>
  <c r="AI232" i="23"/>
  <c r="AA232" i="23"/>
  <c r="S232" i="23"/>
  <c r="K232" i="23"/>
  <c r="C232" i="23"/>
  <c r="AO231" i="23"/>
  <c r="AG231" i="23"/>
  <c r="Y231" i="23"/>
  <c r="Q231" i="23"/>
  <c r="I231" i="23"/>
  <c r="AU230" i="23"/>
  <c r="AM230" i="23"/>
  <c r="AE230" i="23"/>
  <c r="W230" i="23"/>
  <c r="O230" i="23"/>
  <c r="G230" i="23"/>
  <c r="AS229" i="23"/>
  <c r="AK229" i="23"/>
  <c r="AC229" i="23"/>
  <c r="U229" i="23"/>
  <c r="M229" i="23"/>
  <c r="E229" i="23"/>
  <c r="AV235" i="23"/>
  <c r="AN235" i="23"/>
  <c r="AF235" i="23"/>
  <c r="X235" i="23"/>
  <c r="P235" i="23"/>
  <c r="H235" i="23"/>
  <c r="AT234" i="23"/>
  <c r="AL234" i="23"/>
  <c r="AD234" i="23"/>
  <c r="V234" i="23"/>
  <c r="N234" i="23"/>
  <c r="F234" i="23"/>
  <c r="AR233" i="23"/>
  <c r="AJ233" i="23"/>
  <c r="AB233" i="23"/>
  <c r="T233" i="23"/>
  <c r="L233" i="23"/>
  <c r="D233" i="23"/>
  <c r="AP232" i="23"/>
  <c r="AH232" i="23"/>
  <c r="Z232" i="23"/>
  <c r="R232" i="23"/>
  <c r="J232" i="23"/>
  <c r="AV231" i="23"/>
  <c r="AN231" i="23"/>
  <c r="AF231" i="23"/>
  <c r="X231" i="23"/>
  <c r="P231" i="23"/>
  <c r="H231" i="23"/>
  <c r="AT230" i="23"/>
  <c r="AL230" i="23"/>
  <c r="AD230" i="23"/>
  <c r="V230" i="23"/>
  <c r="N230" i="23"/>
  <c r="F230" i="23"/>
  <c r="AR229" i="23"/>
  <c r="AJ229" i="23"/>
  <c r="AB229" i="23"/>
  <c r="T229" i="23"/>
  <c r="L229" i="23"/>
  <c r="D229" i="23"/>
  <c r="B229" i="23"/>
  <c r="AI233" i="23"/>
  <c r="AA233" i="23"/>
  <c r="Q232" i="23"/>
  <c r="I232" i="23"/>
  <c r="AU231" i="23"/>
  <c r="AM231" i="23"/>
  <c r="AE231" i="23"/>
  <c r="W231" i="23"/>
  <c r="O231" i="23"/>
  <c r="G231" i="23"/>
  <c r="AS230" i="23"/>
  <c r="AK230" i="23"/>
  <c r="AC230" i="23"/>
  <c r="U230" i="23"/>
  <c r="M230" i="23"/>
  <c r="E230" i="23"/>
  <c r="AQ229" i="23"/>
  <c r="AI229" i="23"/>
  <c r="AA229" i="23"/>
  <c r="S229" i="23"/>
  <c r="K229" i="23"/>
  <c r="C229" i="23"/>
  <c r="AP321" i="23"/>
  <c r="Z323" i="23"/>
  <c r="R323" i="23"/>
  <c r="J321" i="23"/>
  <c r="B230" i="23"/>
  <c r="Z321" i="23"/>
  <c r="R321" i="23"/>
  <c r="AV323" i="23"/>
  <c r="AF323" i="23"/>
  <c r="X321" i="23"/>
  <c r="P323" i="23"/>
  <c r="H321" i="23"/>
  <c r="J324" i="23"/>
  <c r="AT321" i="23"/>
  <c r="AL321" i="23"/>
  <c r="AD321" i="23"/>
  <c r="V321" i="23"/>
  <c r="N321" i="23"/>
  <c r="F321" i="23"/>
  <c r="F335" i="23" s="1"/>
  <c r="AN321" i="23"/>
  <c r="AR322" i="23"/>
  <c r="AR332" i="23" s="1"/>
  <c r="AJ321" i="23"/>
  <c r="AB321" i="23"/>
  <c r="T321" i="23"/>
  <c r="L321" i="23"/>
  <c r="D321" i="23"/>
  <c r="AQ322" i="23"/>
  <c r="AQ332" i="23" s="1"/>
  <c r="AI322" i="23"/>
  <c r="AI332" i="23" s="1"/>
  <c r="AA323" i="23"/>
  <c r="S323" i="23"/>
  <c r="K323" i="23"/>
  <c r="C323" i="23"/>
  <c r="AP324" i="23"/>
  <c r="Z324" i="23"/>
  <c r="D322" i="23"/>
  <c r="D336" i="23" s="1"/>
  <c r="J323" i="23"/>
  <c r="AQ321" i="23"/>
  <c r="AI321" i="23"/>
  <c r="AA321" i="23"/>
  <c r="S321" i="23"/>
  <c r="K321" i="23"/>
  <c r="C321" i="23"/>
  <c r="AP322" i="23"/>
  <c r="AP336" i="23" s="1"/>
  <c r="AH322" i="23"/>
  <c r="AH336" i="23" s="1"/>
  <c r="Z322" i="23"/>
  <c r="Z336" i="23" s="1"/>
  <c r="R322" i="23"/>
  <c r="R336" i="23" s="1"/>
  <c r="J322" i="23"/>
  <c r="J332" i="23" s="1"/>
  <c r="B323" i="23"/>
  <c r="AO323" i="23"/>
  <c r="AG323" i="23"/>
  <c r="Y323" i="23"/>
  <c r="Q323" i="23"/>
  <c r="I323" i="23"/>
  <c r="AV324" i="23"/>
  <c r="AN324" i="23"/>
  <c r="AF324" i="23"/>
  <c r="X324" i="23"/>
  <c r="P324" i="23"/>
  <c r="H324" i="23"/>
  <c r="AI323" i="23"/>
  <c r="AQ323" i="23"/>
  <c r="AH323" i="23"/>
  <c r="AH321" i="23"/>
  <c r="AH324" i="23"/>
  <c r="AR321" i="23"/>
  <c r="AP323" i="23"/>
  <c r="B322" i="23"/>
  <c r="B336" i="23" s="1"/>
  <c r="AO322" i="23"/>
  <c r="AO332" i="23" s="1"/>
  <c r="AG322" i="23"/>
  <c r="AG336" i="23" s="1"/>
  <c r="Y322" i="23"/>
  <c r="Y332" i="23" s="1"/>
  <c r="Q322" i="23"/>
  <c r="Q336" i="23" s="1"/>
  <c r="I322" i="23"/>
  <c r="I332" i="23" s="1"/>
  <c r="AV322" i="23"/>
  <c r="AV332" i="23" s="1"/>
  <c r="AN322" i="23"/>
  <c r="AN332" i="23" s="1"/>
  <c r="AF322" i="23"/>
  <c r="AF332" i="23" s="1"/>
  <c r="X322" i="23"/>
  <c r="X332" i="23" s="1"/>
  <c r="P322" i="23"/>
  <c r="P332" i="23" s="1"/>
  <c r="H322" i="23"/>
  <c r="H332" i="23" s="1"/>
  <c r="AU323" i="23"/>
  <c r="AM323" i="23"/>
  <c r="AE323" i="23"/>
  <c r="W323" i="23"/>
  <c r="O323" i="23"/>
  <c r="G323" i="23"/>
  <c r="AT324" i="23"/>
  <c r="AL324" i="23"/>
  <c r="AD324" i="23"/>
  <c r="V324" i="23"/>
  <c r="N324" i="23"/>
  <c r="F324" i="23"/>
  <c r="AJ322" i="23"/>
  <c r="AJ332" i="23" s="1"/>
  <c r="AU324" i="23"/>
  <c r="AM322" i="23"/>
  <c r="AM332" i="23" s="1"/>
  <c r="AE322" i="23"/>
  <c r="AE332" i="23" s="1"/>
  <c r="W324" i="23"/>
  <c r="O322" i="23"/>
  <c r="O332" i="23" s="1"/>
  <c r="G322" i="23"/>
  <c r="G332" i="23" s="1"/>
  <c r="AT323" i="23"/>
  <c r="AL323" i="23"/>
  <c r="AD323" i="23"/>
  <c r="V323" i="23"/>
  <c r="N323" i="23"/>
  <c r="F323" i="23"/>
  <c r="AS324" i="23"/>
  <c r="AK324" i="23"/>
  <c r="AC324" i="23"/>
  <c r="U324" i="23"/>
  <c r="M324" i="23"/>
  <c r="E324" i="23"/>
  <c r="AB322" i="23"/>
  <c r="AB336" i="23" s="1"/>
  <c r="R324" i="23"/>
  <c r="AT322" i="23"/>
  <c r="AT332" i="23" s="1"/>
  <c r="AL322" i="23"/>
  <c r="AL332" i="23" s="1"/>
  <c r="AD322" i="23"/>
  <c r="AD336" i="23" s="1"/>
  <c r="V322" i="23"/>
  <c r="V336" i="23" s="1"/>
  <c r="N322" i="23"/>
  <c r="N336" i="23" s="1"/>
  <c r="F322" i="23"/>
  <c r="F336" i="23" s="1"/>
  <c r="AS323" i="23"/>
  <c r="AK323" i="23"/>
  <c r="AC323" i="23"/>
  <c r="U323" i="23"/>
  <c r="M323" i="23"/>
  <c r="E323" i="23"/>
  <c r="AR324" i="23"/>
  <c r="AJ324" i="23"/>
  <c r="AB324" i="23"/>
  <c r="T324" i="23"/>
  <c r="L324" i="23"/>
  <c r="D324" i="23"/>
  <c r="T322" i="23"/>
  <c r="T336" i="23" s="1"/>
  <c r="AS322" i="23"/>
  <c r="AS332" i="23" s="1"/>
  <c r="AK322" i="23"/>
  <c r="AK336" i="23" s="1"/>
  <c r="AC322" i="23"/>
  <c r="AC336" i="23" s="1"/>
  <c r="U322" i="23"/>
  <c r="U336" i="23" s="1"/>
  <c r="M322" i="23"/>
  <c r="M332" i="23" s="1"/>
  <c r="E322" i="23"/>
  <c r="E336" i="23" s="1"/>
  <c r="AR323" i="23"/>
  <c r="AJ323" i="23"/>
  <c r="AB323" i="23"/>
  <c r="T323" i="23"/>
  <c r="L323" i="23"/>
  <c r="D323" i="23"/>
  <c r="AQ324" i="23"/>
  <c r="AI324" i="23"/>
  <c r="AA324" i="23"/>
  <c r="S324" i="23"/>
  <c r="K324" i="23"/>
  <c r="C324" i="23"/>
  <c r="L322" i="23"/>
  <c r="L336" i="23" s="1"/>
  <c r="I324" i="23"/>
  <c r="I330" i="23" s="1"/>
  <c r="AA322" i="23"/>
  <c r="AA332" i="23" s="1"/>
  <c r="S322" i="23"/>
  <c r="S332" i="23" s="1"/>
  <c r="K322" i="23"/>
  <c r="K332" i="23" s="1"/>
  <c r="C322" i="23"/>
  <c r="C332" i="23" s="1"/>
  <c r="B324" i="23"/>
  <c r="AO324" i="23"/>
  <c r="AG324" i="23"/>
  <c r="Y324" i="23"/>
  <c r="Q324" i="23"/>
  <c r="X323" i="23"/>
  <c r="B321" i="23"/>
  <c r="B335" i="23" s="1"/>
  <c r="AO321" i="23"/>
  <c r="AG321" i="23"/>
  <c r="Y321" i="23"/>
  <c r="Q321" i="23"/>
  <c r="I321" i="23"/>
  <c r="AN323" i="23"/>
  <c r="AN334" i="23" s="1"/>
  <c r="H323" i="23"/>
  <c r="AM324" i="23"/>
  <c r="AE324" i="23"/>
  <c r="O324" i="23"/>
  <c r="G324" i="23"/>
  <c r="AV321" i="23"/>
  <c r="AV331" i="23" s="1"/>
  <c r="AF321" i="23"/>
  <c r="P321" i="23"/>
  <c r="AU322" i="23"/>
  <c r="AU336" i="23" s="1"/>
  <c r="W322" i="23"/>
  <c r="W332" i="23" s="1"/>
  <c r="N310" i="21"/>
  <c r="O310" i="21"/>
  <c r="N311" i="21"/>
  <c r="O311" i="21"/>
  <c r="N312" i="21"/>
  <c r="O312" i="21"/>
  <c r="D330" i="23" l="1"/>
  <c r="N334" i="23"/>
  <c r="M330" i="23"/>
  <c r="AP330" i="23"/>
  <c r="X330" i="23"/>
  <c r="H334" i="23"/>
  <c r="W330" i="23"/>
  <c r="T330" i="23"/>
  <c r="AD330" i="23"/>
  <c r="J334" i="23"/>
  <c r="E334" i="23"/>
  <c r="AJ334" i="23"/>
  <c r="AT330" i="23"/>
  <c r="AB330" i="23"/>
  <c r="AL330" i="23"/>
  <c r="Y334" i="23"/>
  <c r="R330" i="23"/>
  <c r="AG334" i="23"/>
  <c r="N333" i="23"/>
  <c r="Z330" i="23"/>
  <c r="AR334" i="23"/>
  <c r="AM334" i="23"/>
  <c r="C334" i="23"/>
  <c r="AK338" i="23"/>
  <c r="AU331" i="23"/>
  <c r="AU346" i="23"/>
  <c r="AU345" i="23"/>
  <c r="AU344" i="23"/>
  <c r="L332" i="23"/>
  <c r="AK335" i="23"/>
  <c r="U330" i="23"/>
  <c r="AE334" i="23"/>
  <c r="AR331" i="23"/>
  <c r="AR344" i="23"/>
  <c r="AR346" i="23"/>
  <c r="AR345" i="23"/>
  <c r="AO330" i="23"/>
  <c r="K338" i="23"/>
  <c r="K344" i="23"/>
  <c r="K345" i="23"/>
  <c r="K346" i="23"/>
  <c r="L337" i="23"/>
  <c r="L344" i="23"/>
  <c r="L346" i="23"/>
  <c r="L345" i="23"/>
  <c r="V337" i="23"/>
  <c r="V345" i="23"/>
  <c r="V344" i="23"/>
  <c r="V346" i="23"/>
  <c r="AF330" i="23"/>
  <c r="AP333" i="23"/>
  <c r="AP345" i="23"/>
  <c r="AP346" i="23"/>
  <c r="AP344" i="23"/>
  <c r="W335" i="23"/>
  <c r="W346" i="23"/>
  <c r="W345" i="23"/>
  <c r="W344" i="23"/>
  <c r="M333" i="23"/>
  <c r="M345" i="23"/>
  <c r="M344" i="23"/>
  <c r="M346" i="23"/>
  <c r="Z334" i="23"/>
  <c r="AF336" i="23"/>
  <c r="U334" i="23"/>
  <c r="AO331" i="23"/>
  <c r="AO345" i="23"/>
  <c r="AO344" i="23"/>
  <c r="AO346" i="23"/>
  <c r="C331" i="23"/>
  <c r="C344" i="23"/>
  <c r="C346" i="23"/>
  <c r="C345" i="23"/>
  <c r="D335" i="23"/>
  <c r="D344" i="23"/>
  <c r="D346" i="23"/>
  <c r="D345" i="23"/>
  <c r="AC330" i="23"/>
  <c r="B334" i="23"/>
  <c r="S335" i="23"/>
  <c r="S344" i="23"/>
  <c r="S346" i="23"/>
  <c r="S345" i="23"/>
  <c r="T337" i="23"/>
  <c r="T344" i="23"/>
  <c r="T345" i="23"/>
  <c r="T346" i="23"/>
  <c r="AD331" i="23"/>
  <c r="AD345" i="23"/>
  <c r="AD344" i="23"/>
  <c r="AD346" i="23"/>
  <c r="AM335" i="23"/>
  <c r="AM346" i="23"/>
  <c r="AM344" i="23"/>
  <c r="AM345" i="23"/>
  <c r="AK331" i="23"/>
  <c r="AK345" i="23"/>
  <c r="AK344" i="23"/>
  <c r="AK346" i="23"/>
  <c r="AR330" i="23"/>
  <c r="AM330" i="23"/>
  <c r="AD334" i="23"/>
  <c r="AR336" i="23"/>
  <c r="C330" i="23"/>
  <c r="P335" i="23"/>
  <c r="P346" i="23"/>
  <c r="P345" i="23"/>
  <c r="P344" i="23"/>
  <c r="AK330" i="23"/>
  <c r="F334" i="23"/>
  <c r="AU330" i="23"/>
  <c r="AH337" i="23"/>
  <c r="AH345" i="23"/>
  <c r="AH346" i="23"/>
  <c r="AH344" i="23"/>
  <c r="AA337" i="23"/>
  <c r="AA344" i="23"/>
  <c r="AA346" i="23"/>
  <c r="AA345" i="23"/>
  <c r="K334" i="23"/>
  <c r="AB337" i="23"/>
  <c r="AB344" i="23"/>
  <c r="AB346" i="23"/>
  <c r="AB345" i="23"/>
  <c r="AL331" i="23"/>
  <c r="AL345" i="23"/>
  <c r="AL344" i="23"/>
  <c r="AL346" i="23"/>
  <c r="R335" i="23"/>
  <c r="R345" i="23"/>
  <c r="R346" i="23"/>
  <c r="R344" i="23"/>
  <c r="AS337" i="23"/>
  <c r="AS345" i="23"/>
  <c r="AS346" i="23"/>
  <c r="AS344" i="23"/>
  <c r="G333" i="23"/>
  <c r="G346" i="23"/>
  <c r="G345" i="23"/>
  <c r="G344" i="23"/>
  <c r="AC331" i="23"/>
  <c r="AC345" i="23"/>
  <c r="AC344" i="23"/>
  <c r="AC346" i="23"/>
  <c r="O336" i="23"/>
  <c r="T335" i="23"/>
  <c r="J336" i="23"/>
  <c r="Z332" i="23"/>
  <c r="AF331" i="23"/>
  <c r="AF346" i="23"/>
  <c r="AF344" i="23"/>
  <c r="AF345" i="23"/>
  <c r="I337" i="23"/>
  <c r="I345" i="23"/>
  <c r="I346" i="23"/>
  <c r="I344" i="23"/>
  <c r="AS330" i="23"/>
  <c r="AL337" i="23"/>
  <c r="AH330" i="23"/>
  <c r="AV334" i="23"/>
  <c r="AI335" i="23"/>
  <c r="AI344" i="23"/>
  <c r="AI345" i="23"/>
  <c r="AI346" i="23"/>
  <c r="S337" i="23"/>
  <c r="AJ337" i="23"/>
  <c r="AJ344" i="23"/>
  <c r="AJ346" i="23"/>
  <c r="AJ345" i="23"/>
  <c r="AT331" i="23"/>
  <c r="AT345" i="23"/>
  <c r="AT344" i="23"/>
  <c r="AT346" i="23"/>
  <c r="Z338" i="23"/>
  <c r="Z346" i="23"/>
  <c r="Z345" i="23"/>
  <c r="Z344" i="23"/>
  <c r="AE335" i="23"/>
  <c r="AE346" i="23"/>
  <c r="AE345" i="23"/>
  <c r="AE344" i="23"/>
  <c r="U333" i="23"/>
  <c r="U345" i="23"/>
  <c r="U346" i="23"/>
  <c r="U344" i="23"/>
  <c r="W331" i="23"/>
  <c r="AC338" i="23"/>
  <c r="AH331" i="23"/>
  <c r="C336" i="23"/>
  <c r="D338" i="23"/>
  <c r="AT336" i="23"/>
  <c r="AV333" i="23"/>
  <c r="AV346" i="23"/>
  <c r="AV345" i="23"/>
  <c r="AV344" i="23"/>
  <c r="Q335" i="23"/>
  <c r="Q346" i="23"/>
  <c r="Q345" i="23"/>
  <c r="Q344" i="23"/>
  <c r="L330" i="23"/>
  <c r="V330" i="23"/>
  <c r="AQ330" i="23"/>
  <c r="I334" i="23"/>
  <c r="AQ337" i="23"/>
  <c r="AQ344" i="23"/>
  <c r="AQ346" i="23"/>
  <c r="AQ345" i="23"/>
  <c r="AA334" i="23"/>
  <c r="AO333" i="23"/>
  <c r="AC332" i="23"/>
  <c r="S331" i="23"/>
  <c r="X334" i="23"/>
  <c r="P333" i="23"/>
  <c r="X331" i="23"/>
  <c r="X346" i="23"/>
  <c r="X345" i="23"/>
  <c r="X344" i="23"/>
  <c r="Y333" i="23"/>
  <c r="Y346" i="23"/>
  <c r="Y345" i="23"/>
  <c r="Y344" i="23"/>
  <c r="G330" i="23"/>
  <c r="AI330" i="23"/>
  <c r="Q334" i="23"/>
  <c r="AN338" i="23"/>
  <c r="AN346" i="23"/>
  <c r="AN344" i="23"/>
  <c r="AN345" i="23"/>
  <c r="H337" i="23"/>
  <c r="H346" i="23"/>
  <c r="H345" i="23"/>
  <c r="H344" i="23"/>
  <c r="J335" i="23"/>
  <c r="J345" i="23"/>
  <c r="J346" i="23"/>
  <c r="J344" i="23"/>
  <c r="E338" i="23"/>
  <c r="E345" i="23"/>
  <c r="E346" i="23"/>
  <c r="E344" i="23"/>
  <c r="M337" i="23"/>
  <c r="B332" i="23"/>
  <c r="X337" i="23"/>
  <c r="AK333" i="23"/>
  <c r="G334" i="23"/>
  <c r="M336" i="23"/>
  <c r="AH335" i="23"/>
  <c r="N337" i="23"/>
  <c r="N345" i="23"/>
  <c r="N344" i="23"/>
  <c r="N346" i="23"/>
  <c r="AG335" i="23"/>
  <c r="AG344" i="23"/>
  <c r="AG346" i="23"/>
  <c r="AG345" i="23"/>
  <c r="O330" i="23"/>
  <c r="F337" i="23"/>
  <c r="F345" i="23"/>
  <c r="F344" i="23"/>
  <c r="F346" i="23"/>
  <c r="P334" i="23"/>
  <c r="O338" i="23"/>
  <c r="O346" i="23"/>
  <c r="O344" i="23"/>
  <c r="O345" i="23"/>
  <c r="AQ334" i="23"/>
  <c r="S333" i="23"/>
  <c r="AP338" i="23"/>
  <c r="AA338" i="23"/>
  <c r="AM333" i="23"/>
  <c r="F338" i="23"/>
  <c r="AV330" i="23"/>
  <c r="R334" i="23"/>
  <c r="AJ330" i="23"/>
  <c r="G336" i="23"/>
  <c r="O331" i="23"/>
  <c r="AG333" i="23"/>
  <c r="E337" i="23"/>
  <c r="W338" i="23"/>
  <c r="AI334" i="23"/>
  <c r="D332" i="23"/>
  <c r="X336" i="23"/>
  <c r="AN331" i="23"/>
  <c r="L335" i="23"/>
  <c r="AD337" i="23"/>
  <c r="AV338" i="23"/>
  <c r="F330" i="23"/>
  <c r="U332" i="23"/>
  <c r="AO336" i="23"/>
  <c r="K333" i="23"/>
  <c r="AC335" i="23"/>
  <c r="AU337" i="23"/>
  <c r="M334" i="23"/>
  <c r="AE330" i="23"/>
  <c r="Z331" i="23"/>
  <c r="AR333" i="23"/>
  <c r="P337" i="23"/>
  <c r="AH338" i="23"/>
  <c r="V334" i="23"/>
  <c r="AN330" i="23"/>
  <c r="AU332" i="23"/>
  <c r="K331" i="23"/>
  <c r="AC333" i="23"/>
  <c r="AU335" i="23"/>
  <c r="S338" i="23"/>
  <c r="AF334" i="23"/>
  <c r="AS336" i="23"/>
  <c r="C337" i="23"/>
  <c r="AU334" i="23"/>
  <c r="AJ336" i="23"/>
  <c r="F333" i="23"/>
  <c r="X335" i="23"/>
  <c r="AP337" i="23"/>
  <c r="B330" i="23"/>
  <c r="W333" i="23"/>
  <c r="U338" i="23"/>
  <c r="AO334" i="23"/>
  <c r="R332" i="23"/>
  <c r="AL336" i="23"/>
  <c r="H333" i="23"/>
  <c r="Z335" i="23"/>
  <c r="AR337" i="23"/>
  <c r="I338" i="23"/>
  <c r="AH334" i="23"/>
  <c r="W336" i="23"/>
  <c r="AE331" i="23"/>
  <c r="C335" i="23"/>
  <c r="U337" i="23"/>
  <c r="AM338" i="23"/>
  <c r="E330" i="23"/>
  <c r="T332" i="23"/>
  <c r="AN336" i="23"/>
  <c r="J333" i="23"/>
  <c r="AB335" i="23"/>
  <c r="AT337" i="23"/>
  <c r="D334" i="23"/>
  <c r="AK332" i="23"/>
  <c r="I331" i="23"/>
  <c r="AA333" i="23"/>
  <c r="AS335" i="23"/>
  <c r="Q338" i="23"/>
  <c r="AC334" i="23"/>
  <c r="AP331" i="23"/>
  <c r="N335" i="23"/>
  <c r="AF337" i="23"/>
  <c r="B337" i="23"/>
  <c r="AL334" i="23"/>
  <c r="K336" i="23"/>
  <c r="AA331" i="23"/>
  <c r="AS333" i="23"/>
  <c r="Q337" i="23"/>
  <c r="AI338" i="23"/>
  <c r="U331" i="23"/>
  <c r="AI337" i="23"/>
  <c r="Q330" i="23"/>
  <c r="D331" i="23"/>
  <c r="V333" i="23"/>
  <c r="AN335" i="23"/>
  <c r="L338" i="23"/>
  <c r="I335" i="23"/>
  <c r="B331" i="23"/>
  <c r="K330" i="23"/>
  <c r="AH332" i="23"/>
  <c r="F331" i="23"/>
  <c r="X333" i="23"/>
  <c r="AP335" i="23"/>
  <c r="N338" i="23"/>
  <c r="AP334" i="23"/>
  <c r="AE336" i="23"/>
  <c r="AM331" i="23"/>
  <c r="K335" i="23"/>
  <c r="AC337" i="23"/>
  <c r="AU338" i="23"/>
  <c r="AB332" i="23"/>
  <c r="AV336" i="23"/>
  <c r="R333" i="23"/>
  <c r="AJ335" i="23"/>
  <c r="H338" i="23"/>
  <c r="L334" i="23"/>
  <c r="Q331" i="23"/>
  <c r="AI333" i="23"/>
  <c r="G337" i="23"/>
  <c r="Y338" i="23"/>
  <c r="AK334" i="23"/>
  <c r="F332" i="23"/>
  <c r="D333" i="23"/>
  <c r="V335" i="23"/>
  <c r="AN337" i="23"/>
  <c r="AU333" i="23"/>
  <c r="AT334" i="23"/>
  <c r="S336" i="23"/>
  <c r="AI331" i="23"/>
  <c r="G335" i="23"/>
  <c r="Y337" i="23"/>
  <c r="AQ338" i="23"/>
  <c r="AS331" i="23"/>
  <c r="M338" i="23"/>
  <c r="O334" i="23"/>
  <c r="Y330" i="23"/>
  <c r="L331" i="23"/>
  <c r="AD333" i="23"/>
  <c r="AV335" i="23"/>
  <c r="T338" i="23"/>
  <c r="J330" i="23"/>
  <c r="Y335" i="23"/>
  <c r="S330" i="23"/>
  <c r="AP332" i="23"/>
  <c r="N331" i="23"/>
  <c r="AF333" i="23"/>
  <c r="D337" i="23"/>
  <c r="V338" i="23"/>
  <c r="AE338" i="23"/>
  <c r="N330" i="23"/>
  <c r="AM336" i="23"/>
  <c r="AK337" i="23"/>
  <c r="H331" i="23"/>
  <c r="Z333" i="23"/>
  <c r="AR335" i="23"/>
  <c r="P338" i="23"/>
  <c r="T334" i="23"/>
  <c r="I336" i="23"/>
  <c r="Y331" i="23"/>
  <c r="AQ333" i="23"/>
  <c r="O337" i="23"/>
  <c r="AG338" i="23"/>
  <c r="AS334" i="23"/>
  <c r="N332" i="23"/>
  <c r="L333" i="23"/>
  <c r="AD335" i="23"/>
  <c r="AV337" i="23"/>
  <c r="H330" i="23"/>
  <c r="AA336" i="23"/>
  <c r="AQ331" i="23"/>
  <c r="O335" i="23"/>
  <c r="AG337" i="23"/>
  <c r="Q332" i="23"/>
  <c r="O333" i="23"/>
  <c r="AS338" i="23"/>
  <c r="W334" i="23"/>
  <c r="AG330" i="23"/>
  <c r="T331" i="23"/>
  <c r="AL333" i="23"/>
  <c r="J337" i="23"/>
  <c r="AB338" i="23"/>
  <c r="M331" i="23"/>
  <c r="AO335" i="23"/>
  <c r="AA330" i="23"/>
  <c r="V331" i="23"/>
  <c r="AN333" i="23"/>
  <c r="AD338" i="23"/>
  <c r="I333" i="23"/>
  <c r="AA335" i="23"/>
  <c r="P331" i="23"/>
  <c r="AH333" i="23"/>
  <c r="X338" i="23"/>
  <c r="AB334" i="23"/>
  <c r="AG331" i="23"/>
  <c r="E335" i="23"/>
  <c r="W337" i="23"/>
  <c r="AO338" i="23"/>
  <c r="V332" i="23"/>
  <c r="T333" i="23"/>
  <c r="AL335" i="23"/>
  <c r="J338" i="23"/>
  <c r="P330" i="23"/>
  <c r="AI336" i="23"/>
  <c r="E333" i="23"/>
  <c r="AO337" i="23"/>
  <c r="AG332" i="23"/>
  <c r="AE333" i="23"/>
  <c r="AB331" i="23"/>
  <c r="AT333" i="23"/>
  <c r="R337" i="23"/>
  <c r="AJ338" i="23"/>
  <c r="K337" i="23"/>
  <c r="AL338" i="23"/>
  <c r="AF335" i="23"/>
  <c r="B346" i="23"/>
  <c r="B345" i="23"/>
  <c r="B344" i="23"/>
  <c r="Q333" i="23"/>
  <c r="G338" i="23"/>
  <c r="S334" i="23"/>
  <c r="H336" i="23"/>
  <c r="AF338" i="23"/>
  <c r="E332" i="23"/>
  <c r="Y336" i="23"/>
  <c r="M335" i="23"/>
  <c r="AE337" i="23"/>
  <c r="B338" i="23"/>
  <c r="AD332" i="23"/>
  <c r="J331" i="23"/>
  <c r="AB333" i="23"/>
  <c r="AT335" i="23"/>
  <c r="R338" i="23"/>
  <c r="AQ336" i="23"/>
  <c r="C338" i="23"/>
  <c r="AJ331" i="23"/>
  <c r="H335" i="23"/>
  <c r="Z337" i="23"/>
  <c r="AR338" i="23"/>
  <c r="AT338" i="23"/>
  <c r="G331" i="23"/>
  <c r="AQ335" i="23"/>
  <c r="P336" i="23"/>
  <c r="C333" i="23"/>
  <c r="U335" i="23"/>
  <c r="AM337" i="23"/>
  <c r="R331" i="23"/>
  <c r="AJ333" i="23"/>
  <c r="B333" i="23"/>
  <c r="AF259" i="23"/>
  <c r="AP262" i="23"/>
  <c r="R250" i="23"/>
  <c r="R247" i="23"/>
  <c r="R249" i="23"/>
  <c r="R253" i="23"/>
  <c r="R251" i="23"/>
  <c r="R248" i="23"/>
  <c r="R252" i="23"/>
  <c r="AI247" i="23"/>
  <c r="AI251" i="23"/>
  <c r="AI250" i="23"/>
  <c r="AI249" i="23"/>
  <c r="AI253" i="23"/>
  <c r="AI248" i="23"/>
  <c r="AI252" i="23"/>
  <c r="AR247" i="23"/>
  <c r="AR251" i="23"/>
  <c r="AR248" i="23"/>
  <c r="AR250" i="23"/>
  <c r="AR249" i="23"/>
  <c r="AR253" i="23"/>
  <c r="AR252" i="23"/>
  <c r="AK248" i="23"/>
  <c r="AK252" i="23"/>
  <c r="AK247" i="23"/>
  <c r="AK251" i="23"/>
  <c r="AK250" i="23"/>
  <c r="AK249" i="23"/>
  <c r="AK253" i="23"/>
  <c r="AD248" i="23"/>
  <c r="AD252" i="23"/>
  <c r="AD247" i="23"/>
  <c r="AD251" i="23"/>
  <c r="AD250" i="23"/>
  <c r="AD249" i="23"/>
  <c r="AD253" i="23"/>
  <c r="W249" i="23"/>
  <c r="W253" i="23"/>
  <c r="W248" i="23"/>
  <c r="W252" i="23"/>
  <c r="W247" i="23"/>
  <c r="W251" i="23"/>
  <c r="W250" i="23"/>
  <c r="AV249" i="23"/>
  <c r="AV253" i="23"/>
  <c r="AV250" i="23"/>
  <c r="AV248" i="23"/>
  <c r="AV252" i="23"/>
  <c r="AV247" i="23"/>
  <c r="AV251" i="23"/>
  <c r="AO250" i="23"/>
  <c r="AO249" i="23"/>
  <c r="AO253" i="23"/>
  <c r="AO248" i="23"/>
  <c r="AO252" i="23"/>
  <c r="AO247" i="23"/>
  <c r="AO251" i="23"/>
  <c r="Z250" i="23"/>
  <c r="Z251" i="23"/>
  <c r="Z249" i="23"/>
  <c r="Z253" i="23"/>
  <c r="Z247" i="23"/>
  <c r="Z248" i="23"/>
  <c r="Z252" i="23"/>
  <c r="S247" i="23"/>
  <c r="S251" i="23"/>
  <c r="S250" i="23"/>
  <c r="S249" i="23"/>
  <c r="S253" i="23"/>
  <c r="S248" i="23"/>
  <c r="S252" i="23"/>
  <c r="AS248" i="23"/>
  <c r="AS252" i="23"/>
  <c r="AS247" i="23"/>
  <c r="AS251" i="23"/>
  <c r="AS250" i="23"/>
  <c r="AS249" i="23"/>
  <c r="AS253" i="23"/>
  <c r="AL248" i="23"/>
  <c r="AL252" i="23"/>
  <c r="AL249" i="23"/>
  <c r="AL247" i="23"/>
  <c r="AL251" i="23"/>
  <c r="AL253" i="23"/>
  <c r="AL250" i="23"/>
  <c r="AE249" i="23"/>
  <c r="AE253" i="23"/>
  <c r="AE248" i="23"/>
  <c r="AE252" i="23"/>
  <c r="AE247" i="23"/>
  <c r="AE251" i="23"/>
  <c r="AE250" i="23"/>
  <c r="AH250" i="23"/>
  <c r="AH249" i="23"/>
  <c r="AH253" i="23"/>
  <c r="AH251" i="23"/>
  <c r="AH248" i="23"/>
  <c r="AH252" i="23"/>
  <c r="AH247" i="23"/>
  <c r="AB247" i="23"/>
  <c r="AB251" i="23"/>
  <c r="AB248" i="23"/>
  <c r="AB250" i="23"/>
  <c r="AB252" i="23"/>
  <c r="AB249" i="23"/>
  <c r="AB253" i="23"/>
  <c r="G249" i="23"/>
  <c r="G253" i="23"/>
  <c r="G248" i="23"/>
  <c r="G252" i="23"/>
  <c r="G247" i="23"/>
  <c r="G251" i="23"/>
  <c r="G250" i="23"/>
  <c r="Y250" i="23"/>
  <c r="Y249" i="23"/>
  <c r="Y253" i="23"/>
  <c r="Y248" i="23"/>
  <c r="Y252" i="23"/>
  <c r="Y247" i="23"/>
  <c r="Y251" i="23"/>
  <c r="AC248" i="23"/>
  <c r="AC252" i="23"/>
  <c r="AC247" i="23"/>
  <c r="AC251" i="23"/>
  <c r="AC250" i="23"/>
  <c r="AC249" i="23"/>
  <c r="AC253" i="23"/>
  <c r="AN249" i="23"/>
  <c r="AN253" i="23"/>
  <c r="AN248" i="23"/>
  <c r="AN252" i="23"/>
  <c r="AN250" i="23"/>
  <c r="AN247" i="23"/>
  <c r="AN251" i="23"/>
  <c r="AG250" i="23"/>
  <c r="AG249" i="23"/>
  <c r="AG253" i="23"/>
  <c r="AG248" i="23"/>
  <c r="AG252" i="23"/>
  <c r="AG247" i="23"/>
  <c r="AG251" i="23"/>
  <c r="B260" i="23"/>
  <c r="B258" i="23"/>
  <c r="B259" i="23"/>
  <c r="AQ247" i="23"/>
  <c r="AQ251" i="23"/>
  <c r="AQ250" i="23"/>
  <c r="AQ249" i="23"/>
  <c r="AQ253" i="23"/>
  <c r="AQ248" i="23"/>
  <c r="AQ252" i="23"/>
  <c r="B247" i="23"/>
  <c r="B253" i="23"/>
  <c r="B248" i="23"/>
  <c r="B252" i="23"/>
  <c r="B251" i="23"/>
  <c r="B250" i="23"/>
  <c r="B249" i="23"/>
  <c r="AT248" i="23"/>
  <c r="AT252" i="23"/>
  <c r="AT247" i="23"/>
  <c r="AT251" i="23"/>
  <c r="AT249" i="23"/>
  <c r="AT253" i="23"/>
  <c r="AT250" i="23"/>
  <c r="AM249" i="23"/>
  <c r="AM253" i="23"/>
  <c r="AM248" i="23"/>
  <c r="AM252" i="23"/>
  <c r="AM247" i="23"/>
  <c r="AM251" i="23"/>
  <c r="AM250" i="23"/>
  <c r="AP250" i="23"/>
  <c r="AP249" i="23"/>
  <c r="AP253" i="23"/>
  <c r="AP248" i="23"/>
  <c r="AP252" i="23"/>
  <c r="AP247" i="23"/>
  <c r="AP251" i="23"/>
  <c r="N248" i="23"/>
  <c r="N252" i="23"/>
  <c r="N247" i="23"/>
  <c r="N251" i="23"/>
  <c r="N249" i="23"/>
  <c r="N250" i="23"/>
  <c r="N253" i="23"/>
  <c r="AF249" i="23"/>
  <c r="AF253" i="23"/>
  <c r="AF250" i="23"/>
  <c r="AF248" i="23"/>
  <c r="AF252" i="23"/>
  <c r="AF247" i="23"/>
  <c r="AF251" i="23"/>
  <c r="J250" i="23"/>
  <c r="J249" i="23"/>
  <c r="J253" i="23"/>
  <c r="J247" i="23"/>
  <c r="J248" i="23"/>
  <c r="J252" i="23"/>
  <c r="J251" i="23"/>
  <c r="AA247" i="23"/>
  <c r="AA251" i="23"/>
  <c r="AA250" i="23"/>
  <c r="AA249" i="23"/>
  <c r="AA253" i="23"/>
  <c r="AA248" i="23"/>
  <c r="AA252" i="23"/>
  <c r="AJ247" i="23"/>
  <c r="AJ251" i="23"/>
  <c r="AJ252" i="23"/>
  <c r="AJ250" i="23"/>
  <c r="AJ248" i="23"/>
  <c r="AJ249" i="23"/>
  <c r="AJ253" i="23"/>
  <c r="O249" i="23"/>
  <c r="O253" i="23"/>
  <c r="O248" i="23"/>
  <c r="O252" i="23"/>
  <c r="O247" i="23"/>
  <c r="O251" i="23"/>
  <c r="O250" i="23"/>
  <c r="D247" i="23"/>
  <c r="D251" i="23"/>
  <c r="D248" i="23"/>
  <c r="D250" i="23"/>
  <c r="D249" i="23"/>
  <c r="D253" i="23"/>
  <c r="D252" i="23"/>
  <c r="AU249" i="23"/>
  <c r="AU253" i="23"/>
  <c r="AU248" i="23"/>
  <c r="AU252" i="23"/>
  <c r="AU247" i="23"/>
  <c r="AU251" i="23"/>
  <c r="AU250" i="23"/>
  <c r="H249" i="23"/>
  <c r="H253" i="23"/>
  <c r="H248" i="23"/>
  <c r="H252" i="23"/>
  <c r="H247" i="23"/>
  <c r="H251" i="23"/>
  <c r="H250" i="23"/>
  <c r="C247" i="23"/>
  <c r="C251" i="23"/>
  <c r="C250" i="23"/>
  <c r="C249" i="23"/>
  <c r="C253" i="23"/>
  <c r="C248" i="23"/>
  <c r="C252" i="23"/>
  <c r="L247" i="23"/>
  <c r="L251" i="23"/>
  <c r="L252" i="23"/>
  <c r="L250" i="23"/>
  <c r="L248" i="23"/>
  <c r="L249" i="23"/>
  <c r="L253" i="23"/>
  <c r="E248" i="23"/>
  <c r="E252" i="23"/>
  <c r="E247" i="23"/>
  <c r="E251" i="23"/>
  <c r="E250" i="23"/>
  <c r="E249" i="23"/>
  <c r="E253" i="23"/>
  <c r="P249" i="23"/>
  <c r="P253" i="23"/>
  <c r="P248" i="23"/>
  <c r="P252" i="23"/>
  <c r="P247" i="23"/>
  <c r="P251" i="23"/>
  <c r="P250" i="23"/>
  <c r="I250" i="23"/>
  <c r="I249" i="23"/>
  <c r="I253" i="23"/>
  <c r="I248" i="23"/>
  <c r="I252" i="23"/>
  <c r="I247" i="23"/>
  <c r="I251" i="23"/>
  <c r="U248" i="23"/>
  <c r="U252" i="23"/>
  <c r="U247" i="23"/>
  <c r="U251" i="23"/>
  <c r="U250" i="23"/>
  <c r="U249" i="23"/>
  <c r="U253" i="23"/>
  <c r="V248" i="23"/>
  <c r="V252" i="23"/>
  <c r="V249" i="23"/>
  <c r="V253" i="23"/>
  <c r="V247" i="23"/>
  <c r="V251" i="23"/>
  <c r="V250" i="23"/>
  <c r="K247" i="23"/>
  <c r="K251" i="23"/>
  <c r="K250" i="23"/>
  <c r="K249" i="23"/>
  <c r="K253" i="23"/>
  <c r="K248" i="23"/>
  <c r="K252" i="23"/>
  <c r="T247" i="23"/>
  <c r="T251" i="23"/>
  <c r="T248" i="23"/>
  <c r="T250" i="23"/>
  <c r="T252" i="23"/>
  <c r="T249" i="23"/>
  <c r="T253" i="23"/>
  <c r="M248" i="23"/>
  <c r="M252" i="23"/>
  <c r="M247" i="23"/>
  <c r="M251" i="23"/>
  <c r="M250" i="23"/>
  <c r="M249" i="23"/>
  <c r="M253" i="23"/>
  <c r="F248" i="23"/>
  <c r="F252" i="23"/>
  <c r="F247" i="23"/>
  <c r="F251" i="23"/>
  <c r="F249" i="23"/>
  <c r="F253" i="23"/>
  <c r="F250" i="23"/>
  <c r="X249" i="23"/>
  <c r="X253" i="23"/>
  <c r="X248" i="23"/>
  <c r="X252" i="23"/>
  <c r="X250" i="23"/>
  <c r="X247" i="23"/>
  <c r="X251" i="23"/>
  <c r="Q250" i="23"/>
  <c r="Q249" i="23"/>
  <c r="Q253" i="23"/>
  <c r="Q248" i="23"/>
  <c r="Q252" i="23"/>
  <c r="Q247" i="23"/>
  <c r="Q251" i="23"/>
  <c r="AA262" i="23"/>
  <c r="AA258" i="23"/>
  <c r="AQ262" i="23"/>
  <c r="R243" i="23"/>
  <c r="AA243" i="23"/>
  <c r="AS262" i="23"/>
  <c r="Q258" i="23"/>
  <c r="S243" i="23"/>
  <c r="AD243" i="23"/>
  <c r="L258" i="23"/>
  <c r="AA260" i="23"/>
  <c r="AA261" i="23"/>
  <c r="AA259" i="23"/>
  <c r="AK259" i="23"/>
  <c r="AM259" i="23"/>
  <c r="V259" i="23"/>
  <c r="AE258" i="23"/>
  <c r="AL261" i="23"/>
  <c r="AR261" i="23"/>
  <c r="U260" i="23"/>
  <c r="AJ243" i="23"/>
  <c r="M262" i="23"/>
  <c r="E258" i="23"/>
  <c r="W259" i="23"/>
  <c r="N262" i="23"/>
  <c r="AI260" i="23"/>
  <c r="AQ261" i="23"/>
  <c r="D261" i="23"/>
  <c r="AN258" i="23"/>
  <c r="C259" i="23"/>
  <c r="U261" i="23"/>
  <c r="AH243" i="23"/>
  <c r="W260" i="23"/>
  <c r="AC259" i="23"/>
  <c r="I261" i="23"/>
  <c r="J243" i="23"/>
  <c r="AI258" i="23"/>
  <c r="G243" i="23"/>
  <c r="E259" i="23"/>
  <c r="AF261" i="23"/>
  <c r="AU260" i="23"/>
  <c r="AQ260" i="23"/>
  <c r="Q261" i="23"/>
  <c r="P260" i="23"/>
  <c r="X261" i="23"/>
  <c r="H261" i="23"/>
  <c r="Z260" i="23"/>
  <c r="AR258" i="23"/>
  <c r="AT262" i="23"/>
  <c r="AS261" i="23"/>
  <c r="W261" i="23"/>
  <c r="AJ259" i="23"/>
  <c r="E260" i="23"/>
  <c r="R258" i="23"/>
  <c r="AI262" i="23"/>
  <c r="AV261" i="23"/>
  <c r="H262" i="23"/>
  <c r="G261" i="23"/>
  <c r="Z259" i="23"/>
  <c r="AR262" i="23"/>
  <c r="K243" i="23"/>
  <c r="Z325" i="23"/>
  <c r="T258" i="23"/>
  <c r="H258" i="23"/>
  <c r="T261" i="23"/>
  <c r="J258" i="23"/>
  <c r="Z243" i="23"/>
  <c r="AS258" i="23"/>
  <c r="AS259" i="23"/>
  <c r="AT259" i="23"/>
  <c r="W258" i="23"/>
  <c r="F259" i="23"/>
  <c r="J260" i="23"/>
  <c r="AB261" i="23"/>
  <c r="E262" i="23"/>
  <c r="E261" i="23"/>
  <c r="AI259" i="23"/>
  <c r="H259" i="23"/>
  <c r="G260" i="23"/>
  <c r="W243" i="23"/>
  <c r="AV243" i="23"/>
  <c r="O262" i="23"/>
  <c r="Y258" i="23"/>
  <c r="AL259" i="23"/>
  <c r="R260" i="23"/>
  <c r="AJ262" i="23"/>
  <c r="E243" i="23"/>
  <c r="Q243" i="23"/>
  <c r="D259" i="23"/>
  <c r="AR259" i="23"/>
  <c r="W262" i="23"/>
  <c r="Z258" i="23"/>
  <c r="AB262" i="23"/>
  <c r="AT261" i="23"/>
  <c r="AE261" i="23"/>
  <c r="AI243" i="23"/>
  <c r="AS243" i="23"/>
  <c r="AS260" i="23"/>
  <c r="H243" i="23"/>
  <c r="L262" i="23"/>
  <c r="AR260" i="23"/>
  <c r="O258" i="23"/>
  <c r="Z262" i="23"/>
  <c r="AJ261" i="23"/>
  <c r="H260" i="23"/>
  <c r="U262" i="23"/>
  <c r="S260" i="23"/>
  <c r="Q259" i="23"/>
  <c r="Q262" i="23"/>
  <c r="T259" i="23"/>
  <c r="AR243" i="23"/>
  <c r="O261" i="23"/>
  <c r="AU259" i="23"/>
  <c r="AG258" i="23"/>
  <c r="AQ259" i="23"/>
  <c r="T260" i="23"/>
  <c r="O260" i="23"/>
  <c r="X258" i="23"/>
  <c r="I243" i="23"/>
  <c r="K258" i="23"/>
  <c r="AB258" i="23"/>
  <c r="K259" i="23"/>
  <c r="S258" i="23"/>
  <c r="N259" i="23"/>
  <c r="AL262" i="23"/>
  <c r="AL243" i="23"/>
  <c r="N261" i="23"/>
  <c r="AM262" i="23"/>
  <c r="J259" i="23"/>
  <c r="AI261" i="23"/>
  <c r="K261" i="23"/>
  <c r="F262" i="23"/>
  <c r="F258" i="23"/>
  <c r="X243" i="23"/>
  <c r="N243" i="23"/>
  <c r="C262" i="23"/>
  <c r="AM258" i="23"/>
  <c r="AQ243" i="23"/>
  <c r="S259" i="23"/>
  <c r="AF258" i="23"/>
  <c r="F260" i="23"/>
  <c r="T262" i="23"/>
  <c r="AL260" i="23"/>
  <c r="O243" i="23"/>
  <c r="R261" i="23"/>
  <c r="G259" i="23"/>
  <c r="S262" i="23"/>
  <c r="J261" i="23"/>
  <c r="M243" i="23"/>
  <c r="X262" i="23"/>
  <c r="AJ260" i="23"/>
  <c r="AL258" i="23"/>
  <c r="X259" i="23"/>
  <c r="R259" i="23"/>
  <c r="S261" i="23"/>
  <c r="I260" i="23"/>
  <c r="U243" i="23"/>
  <c r="AQ258" i="23"/>
  <c r="AF243" i="23"/>
  <c r="N260" i="23"/>
  <c r="AJ258" i="23"/>
  <c r="J262" i="23"/>
  <c r="R262" i="23"/>
  <c r="AB260" i="23"/>
  <c r="R236" i="23"/>
  <c r="C243" i="23"/>
  <c r="F243" i="23"/>
  <c r="N258" i="23"/>
  <c r="F261" i="23"/>
  <c r="T243" i="23"/>
  <c r="X260" i="23"/>
  <c r="O259" i="23"/>
  <c r="AP259" i="23"/>
  <c r="AO261" i="23"/>
  <c r="AF260" i="23"/>
  <c r="AF262" i="23"/>
  <c r="AP260" i="23"/>
  <c r="Q260" i="23"/>
  <c r="Z261" i="23"/>
  <c r="Y262" i="23"/>
  <c r="AK243" i="23"/>
  <c r="AO258" i="23"/>
  <c r="M260" i="23"/>
  <c r="AT260" i="23"/>
  <c r="AN262" i="23"/>
  <c r="D262" i="23"/>
  <c r="L259" i="23"/>
  <c r="AB243" i="23"/>
  <c r="G262" i="23"/>
  <c r="AU243" i="23"/>
  <c r="AM261" i="23"/>
  <c r="AH259" i="23"/>
  <c r="AP261" i="23"/>
  <c r="C261" i="23"/>
  <c r="Y243" i="23"/>
  <c r="AC260" i="23"/>
  <c r="AG243" i="23"/>
  <c r="D260" i="23"/>
  <c r="AE262" i="23"/>
  <c r="AH258" i="23"/>
  <c r="AT236" i="23"/>
  <c r="M258" i="23"/>
  <c r="AO259" i="23"/>
  <c r="M261" i="23"/>
  <c r="AC243" i="23"/>
  <c r="AO262" i="23"/>
  <c r="AK260" i="23"/>
  <c r="Y261" i="23"/>
  <c r="AO243" i="23"/>
  <c r="AT243" i="23"/>
  <c r="P262" i="23"/>
  <c r="D243" i="23"/>
  <c r="AB259" i="23"/>
  <c r="P261" i="23"/>
  <c r="G258" i="23"/>
  <c r="AE259" i="23"/>
  <c r="AU258" i="23"/>
  <c r="AH260" i="23"/>
  <c r="AP243" i="23"/>
  <c r="Y260" i="23"/>
  <c r="AO260" i="23"/>
  <c r="U258" i="23"/>
  <c r="C260" i="23"/>
  <c r="M259" i="23"/>
  <c r="AG261" i="23"/>
  <c r="AV260" i="23"/>
  <c r="P258" i="23"/>
  <c r="AN243" i="23"/>
  <c r="L260" i="23"/>
  <c r="P259" i="23"/>
  <c r="AE260" i="23"/>
  <c r="AU261" i="23"/>
  <c r="AN260" i="23"/>
  <c r="AH261" i="23"/>
  <c r="K262" i="23"/>
  <c r="AG260" i="23"/>
  <c r="AG259" i="23"/>
  <c r="I258" i="23"/>
  <c r="Z236" i="23"/>
  <c r="AC258" i="23"/>
  <c r="K260" i="23"/>
  <c r="AC261" i="23"/>
  <c r="C258" i="23"/>
  <c r="U259" i="23"/>
  <c r="AT258" i="23"/>
  <c r="AV258" i="23"/>
  <c r="AV262" i="23"/>
  <c r="AN261" i="23"/>
  <c r="AD258" i="23"/>
  <c r="L243" i="23"/>
  <c r="V260" i="23"/>
  <c r="AE243" i="23"/>
  <c r="AM260" i="23"/>
  <c r="AH262" i="23"/>
  <c r="AK262" i="23"/>
  <c r="AC262" i="23"/>
  <c r="P243" i="23"/>
  <c r="Y259" i="23"/>
  <c r="U325" i="23"/>
  <c r="AK258" i="23"/>
  <c r="AK261" i="23"/>
  <c r="V258" i="23"/>
  <c r="AN259" i="23"/>
  <c r="D258" i="23"/>
  <c r="L261" i="23"/>
  <c r="AD261" i="23"/>
  <c r="AM243" i="23"/>
  <c r="AP258" i="23"/>
  <c r="V261" i="23"/>
  <c r="AV259" i="23"/>
  <c r="AG262" i="23"/>
  <c r="V262" i="23"/>
  <c r="AU262" i="23"/>
  <c r="I259" i="23"/>
  <c r="I262" i="23"/>
  <c r="AD260" i="23"/>
  <c r="V243" i="23"/>
  <c r="AD262" i="23"/>
  <c r="AD259" i="23"/>
  <c r="B243" i="23"/>
  <c r="B262" i="23"/>
  <c r="I325" i="23"/>
  <c r="J325" i="23"/>
  <c r="B261" i="23"/>
  <c r="D236" i="23"/>
  <c r="F236" i="23"/>
  <c r="AK236" i="23"/>
  <c r="AV236" i="23"/>
  <c r="AU236" i="23"/>
  <c r="AO236" i="23"/>
  <c r="B236" i="23"/>
  <c r="S236" i="23"/>
  <c r="I236" i="23"/>
  <c r="AB236" i="23"/>
  <c r="U236" i="23"/>
  <c r="AM236" i="23"/>
  <c r="K236" i="23"/>
  <c r="N236" i="23"/>
  <c r="G236" i="23"/>
  <c r="AF236" i="23"/>
  <c r="L236" i="23"/>
  <c r="Y236" i="23"/>
  <c r="E236" i="23"/>
  <c r="AA236" i="23"/>
  <c r="AJ236" i="23"/>
  <c r="AR236" i="23"/>
  <c r="AC236" i="23"/>
  <c r="V236" i="23"/>
  <c r="O236" i="23"/>
  <c r="W236" i="23"/>
  <c r="AN236" i="23"/>
  <c r="AD236" i="23"/>
  <c r="T236" i="23"/>
  <c r="AG236" i="23"/>
  <c r="AI236" i="23"/>
  <c r="AD325" i="23"/>
  <c r="X236" i="23"/>
  <c r="AQ236" i="23"/>
  <c r="AP236" i="23"/>
  <c r="AS236" i="23"/>
  <c r="Q236" i="23"/>
  <c r="AL236" i="23"/>
  <c r="AE236" i="23"/>
  <c r="J236" i="23"/>
  <c r="R325" i="23"/>
  <c r="E325" i="23"/>
  <c r="C236" i="23"/>
  <c r="M236" i="23"/>
  <c r="H236" i="23"/>
  <c r="P236" i="23"/>
  <c r="AH236" i="23"/>
  <c r="AK325" i="23"/>
  <c r="AQ325" i="23"/>
  <c r="AB325" i="23"/>
  <c r="AS325" i="23"/>
  <c r="N325" i="23"/>
  <c r="AJ325" i="23"/>
  <c r="AI325" i="23"/>
  <c r="AL325" i="23"/>
  <c r="G325" i="23"/>
  <c r="V325" i="23"/>
  <c r="M325" i="23"/>
  <c r="L325" i="23"/>
  <c r="AC325" i="23"/>
  <c r="AT325" i="23"/>
  <c r="AH325" i="23"/>
  <c r="AF325" i="23"/>
  <c r="O325" i="23"/>
  <c r="AV325" i="23"/>
  <c r="F325" i="23"/>
  <c r="AM325" i="23"/>
  <c r="K325" i="23"/>
  <c r="T325" i="23"/>
  <c r="AP325" i="23"/>
  <c r="D325" i="23"/>
  <c r="X325" i="23"/>
  <c r="AN325" i="23"/>
  <c r="AG325" i="23"/>
  <c r="AE325" i="23"/>
  <c r="AO325" i="23"/>
  <c r="C325" i="23"/>
  <c r="AR325" i="23"/>
  <c r="W325" i="23"/>
  <c r="B325" i="23"/>
  <c r="AU325" i="23"/>
  <c r="H325" i="23"/>
  <c r="S325" i="23"/>
  <c r="P325" i="23"/>
  <c r="AA325" i="23"/>
  <c r="Q325" i="23"/>
  <c r="Y325" i="23"/>
  <c r="O4613" i="21"/>
  <c r="O4614" i="21"/>
  <c r="O4615" i="21"/>
  <c r="N4614" i="21"/>
  <c r="N4615" i="21"/>
  <c r="N4613" i="21"/>
  <c r="O1123" i="21"/>
  <c r="O1124" i="21"/>
  <c r="O1125" i="21"/>
  <c r="N1125" i="21"/>
  <c r="N1105" i="21"/>
  <c r="N1124" i="21"/>
  <c r="N1104" i="21"/>
  <c r="N1123" i="21"/>
  <c r="N1103" i="21"/>
  <c r="O902" i="21"/>
  <c r="O903" i="21"/>
  <c r="O904" i="21"/>
  <c r="O905" i="21"/>
  <c r="N905" i="21"/>
  <c r="N894" i="21"/>
  <c r="N904" i="21"/>
  <c r="N893" i="21"/>
  <c r="N903" i="21"/>
  <c r="N892" i="21"/>
  <c r="N902" i="21"/>
  <c r="N891" i="21"/>
  <c r="O891" i="21"/>
  <c r="O892" i="21"/>
  <c r="O893" i="21"/>
  <c r="O894" i="21"/>
  <c r="N868" i="21"/>
  <c r="O867" i="21"/>
  <c r="N867" i="21"/>
  <c r="N866" i="21"/>
  <c r="N865" i="21"/>
  <c r="O665" i="21"/>
  <c r="O666" i="21"/>
  <c r="O667" i="21"/>
  <c r="N666" i="21"/>
  <c r="N667" i="21"/>
  <c r="N665" i="21"/>
  <c r="N595" i="21"/>
  <c r="AF347" i="23" l="1"/>
  <c r="AS347" i="23"/>
  <c r="X339" i="23"/>
  <c r="N347" i="23"/>
  <c r="AH347" i="23"/>
  <c r="S347" i="23"/>
  <c r="W347" i="23"/>
  <c r="AN347" i="23"/>
  <c r="AV347" i="23"/>
  <c r="AI347" i="23"/>
  <c r="AK347" i="23"/>
  <c r="AD347" i="23"/>
  <c r="C339" i="23"/>
  <c r="AL339" i="23"/>
  <c r="I339" i="23"/>
  <c r="V339" i="23"/>
  <c r="E347" i="23"/>
  <c r="AQ347" i="23"/>
  <c r="Q347" i="23"/>
  <c r="AA347" i="23"/>
  <c r="G339" i="23"/>
  <c r="AA339" i="23"/>
  <c r="W339" i="23"/>
  <c r="H339" i="23"/>
  <c r="AP339" i="23"/>
  <c r="AC339" i="23"/>
  <c r="Z339" i="23"/>
  <c r="O347" i="23"/>
  <c r="H347" i="23"/>
  <c r="U347" i="23"/>
  <c r="AC347" i="23"/>
  <c r="AL347" i="23"/>
  <c r="K347" i="23"/>
  <c r="AE339" i="23"/>
  <c r="R339" i="23"/>
  <c r="AF339" i="23"/>
  <c r="M339" i="23"/>
  <c r="AO339" i="23"/>
  <c r="AM347" i="23"/>
  <c r="T347" i="23"/>
  <c r="M347" i="23"/>
  <c r="AP347" i="23"/>
  <c r="AS339" i="23"/>
  <c r="U339" i="23"/>
  <c r="AN339" i="23"/>
  <c r="AG347" i="23"/>
  <c r="Y347" i="23"/>
  <c r="AE347" i="23"/>
  <c r="AT347" i="23"/>
  <c r="D347" i="23"/>
  <c r="L347" i="23"/>
  <c r="AD339" i="23"/>
  <c r="AH339" i="23"/>
  <c r="F347" i="23"/>
  <c r="J347" i="23"/>
  <c r="I347" i="23"/>
  <c r="G347" i="23"/>
  <c r="R347" i="23"/>
  <c r="AB347" i="23"/>
  <c r="P347" i="23"/>
  <c r="AO347" i="23"/>
  <c r="AR347" i="23"/>
  <c r="AU347" i="23"/>
  <c r="AM339" i="23"/>
  <c r="AJ339" i="23"/>
  <c r="P339" i="23"/>
  <c r="AQ339" i="23"/>
  <c r="AK339" i="23"/>
  <c r="B347" i="23"/>
  <c r="AT339" i="23"/>
  <c r="AI339" i="23"/>
  <c r="AR339" i="23"/>
  <c r="AV339" i="23"/>
  <c r="X347" i="23"/>
  <c r="Z347" i="23"/>
  <c r="AJ347" i="23"/>
  <c r="C347" i="23"/>
  <c r="V347" i="23"/>
  <c r="L339" i="23"/>
  <c r="AU339" i="23"/>
  <c r="AB339" i="23"/>
  <c r="AG339" i="23"/>
  <c r="Q339" i="23"/>
  <c r="K339" i="23"/>
  <c r="E339" i="23"/>
  <c r="B339" i="23"/>
  <c r="Y339" i="23"/>
  <c r="S339" i="23"/>
  <c r="O339" i="23"/>
  <c r="D339" i="23"/>
  <c r="T339" i="23"/>
  <c r="N339" i="23"/>
  <c r="F339" i="23"/>
  <c r="J339" i="23"/>
  <c r="V254" i="23"/>
  <c r="C254" i="23"/>
  <c r="AT254" i="23"/>
  <c r="G254" i="23"/>
  <c r="AV254" i="23"/>
  <c r="H254" i="23"/>
  <c r="AD254" i="23"/>
  <c r="M254" i="23"/>
  <c r="AA254" i="23"/>
  <c r="AQ254" i="23"/>
  <c r="Y254" i="23"/>
  <c r="S254" i="23"/>
  <c r="AI254" i="23"/>
  <c r="AF254" i="23"/>
  <c r="B254" i="23"/>
  <c r="E254" i="23"/>
  <c r="AJ254" i="23"/>
  <c r="N254" i="23"/>
  <c r="AC254" i="23"/>
  <c r="Z254" i="23"/>
  <c r="AO254" i="23"/>
  <c r="X254" i="23"/>
  <c r="O254" i="23"/>
  <c r="J254" i="23"/>
  <c r="AN254" i="23"/>
  <c r="AS254" i="23"/>
  <c r="AR254" i="23"/>
  <c r="Q254" i="23"/>
  <c r="I254" i="23"/>
  <c r="P254" i="23"/>
  <c r="AM254" i="23"/>
  <c r="AG254" i="23"/>
  <c r="AB254" i="23"/>
  <c r="AE254" i="23"/>
  <c r="AK254" i="23"/>
  <c r="F254" i="23"/>
  <c r="T254" i="23"/>
  <c r="U254" i="23"/>
  <c r="AU254" i="23"/>
  <c r="D254" i="23"/>
  <c r="AH254" i="23"/>
  <c r="W254" i="23"/>
  <c r="R254" i="23"/>
  <c r="K254" i="23"/>
  <c r="L254" i="23"/>
  <c r="AP254" i="23"/>
  <c r="AL254" i="23"/>
  <c r="AA263" i="23"/>
  <c r="W263" i="23"/>
  <c r="Q263" i="23"/>
  <c r="Z263" i="23"/>
  <c r="AT263" i="23"/>
  <c r="AR263" i="23"/>
  <c r="AS263" i="23"/>
  <c r="AQ263" i="23"/>
  <c r="F263" i="23"/>
  <c r="AJ263" i="23"/>
  <c r="X263" i="23"/>
  <c r="AI263" i="23"/>
  <c r="E263" i="23"/>
  <c r="N263" i="23"/>
  <c r="J263" i="23"/>
  <c r="AB263" i="23"/>
  <c r="O263" i="23"/>
  <c r="AK263" i="23"/>
  <c r="G263" i="23"/>
  <c r="K263" i="23"/>
  <c r="H263" i="23"/>
  <c r="T263" i="23"/>
  <c r="Y263" i="23"/>
  <c r="AL263" i="23"/>
  <c r="AC263" i="23"/>
  <c r="AO263" i="23"/>
  <c r="R263" i="23"/>
  <c r="S263" i="23"/>
  <c r="U263" i="23"/>
  <c r="AD263" i="23"/>
  <c r="L263" i="23"/>
  <c r="D263" i="23"/>
  <c r="AF263" i="23"/>
  <c r="AM263" i="23"/>
  <c r="C263" i="23"/>
  <c r="M263" i="23"/>
  <c r="B263" i="23"/>
  <c r="V263" i="23"/>
  <c r="AG263" i="23"/>
  <c r="AE263" i="23"/>
  <c r="AH263" i="23"/>
  <c r="AP263" i="23"/>
  <c r="AN263" i="23"/>
  <c r="I263" i="23"/>
  <c r="P263" i="23"/>
  <c r="AU263" i="23"/>
  <c r="AV263" i="23"/>
  <c r="N240" i="21"/>
  <c r="C131" i="23" l="1"/>
  <c r="D131" i="23"/>
  <c r="E131" i="23"/>
  <c r="F131" i="23"/>
  <c r="G131" i="23"/>
  <c r="H131" i="23"/>
  <c r="I131" i="23"/>
  <c r="J131" i="23"/>
  <c r="K131" i="23"/>
  <c r="L131" i="23"/>
  <c r="M131" i="23"/>
  <c r="N131" i="23"/>
  <c r="O131" i="23"/>
  <c r="P131" i="23"/>
  <c r="Q131" i="23"/>
  <c r="R131" i="23"/>
  <c r="S131" i="23"/>
  <c r="T131" i="23"/>
  <c r="U131" i="23"/>
  <c r="V131" i="23"/>
  <c r="W131" i="23"/>
  <c r="X131" i="23"/>
  <c r="Y131" i="23"/>
  <c r="Z131" i="23"/>
  <c r="AA131" i="23"/>
  <c r="AB131" i="23"/>
  <c r="AC131" i="23"/>
  <c r="AD131" i="23"/>
  <c r="AE131" i="23"/>
  <c r="AF131" i="23"/>
  <c r="AG131" i="23"/>
  <c r="AH131" i="23"/>
  <c r="AI131" i="23"/>
  <c r="AJ131" i="23"/>
  <c r="AK131" i="23"/>
  <c r="AL131" i="23"/>
  <c r="AM131" i="23"/>
  <c r="AN131" i="23"/>
  <c r="AO131" i="23"/>
  <c r="AP131" i="23"/>
  <c r="AQ131" i="23"/>
  <c r="AR131" i="23"/>
  <c r="AS131" i="23"/>
  <c r="AT131" i="23"/>
  <c r="AU131" i="23"/>
  <c r="AV131" i="23"/>
  <c r="C132" i="23"/>
  <c r="D132" i="23"/>
  <c r="E132" i="23"/>
  <c r="F132" i="23"/>
  <c r="G132" i="23"/>
  <c r="H132" i="23"/>
  <c r="I132" i="23"/>
  <c r="J132" i="23"/>
  <c r="K132" i="23"/>
  <c r="L132" i="23"/>
  <c r="M132" i="23"/>
  <c r="N132" i="23"/>
  <c r="O132" i="23"/>
  <c r="P132" i="23"/>
  <c r="Q132" i="23"/>
  <c r="R132" i="23"/>
  <c r="S132" i="23"/>
  <c r="T132" i="23"/>
  <c r="U132" i="23"/>
  <c r="V132" i="23"/>
  <c r="W132" i="23"/>
  <c r="X132" i="23"/>
  <c r="Y132" i="23"/>
  <c r="Z132" i="23"/>
  <c r="AA132" i="23"/>
  <c r="AB132" i="23"/>
  <c r="AC132" i="23"/>
  <c r="AD132" i="23"/>
  <c r="AE132" i="23"/>
  <c r="AF132" i="23"/>
  <c r="AG132" i="23"/>
  <c r="AH132" i="23"/>
  <c r="AI132" i="23"/>
  <c r="AJ132" i="23"/>
  <c r="AK132" i="23"/>
  <c r="AL132" i="23"/>
  <c r="AM132" i="23"/>
  <c r="AN132" i="23"/>
  <c r="AO132" i="23"/>
  <c r="AP132" i="23"/>
  <c r="AQ132" i="23"/>
  <c r="AR132" i="23"/>
  <c r="AS132" i="23"/>
  <c r="AT132" i="23"/>
  <c r="AU132" i="23"/>
  <c r="AV132" i="23"/>
  <c r="C133" i="23"/>
  <c r="D133" i="23"/>
  <c r="E133" i="23"/>
  <c r="F133" i="23"/>
  <c r="G133" i="23"/>
  <c r="H133" i="23"/>
  <c r="I133" i="23"/>
  <c r="J133" i="23"/>
  <c r="K133" i="23"/>
  <c r="L133" i="23"/>
  <c r="M133" i="23"/>
  <c r="N133" i="23"/>
  <c r="O133" i="23"/>
  <c r="P133" i="23"/>
  <c r="Q133" i="23"/>
  <c r="R133" i="23"/>
  <c r="S133" i="23"/>
  <c r="T133" i="23"/>
  <c r="U133" i="23"/>
  <c r="V133" i="23"/>
  <c r="W133" i="23"/>
  <c r="X133" i="23"/>
  <c r="Y133" i="23"/>
  <c r="Z133" i="23"/>
  <c r="AA133" i="23"/>
  <c r="AB133" i="23"/>
  <c r="AC133" i="23"/>
  <c r="AD133" i="23"/>
  <c r="AE133" i="23"/>
  <c r="AF133" i="23"/>
  <c r="AG133" i="23"/>
  <c r="AH133" i="23"/>
  <c r="AI133" i="23"/>
  <c r="AJ133" i="23"/>
  <c r="AK133" i="23"/>
  <c r="AL133" i="23"/>
  <c r="AM133" i="23"/>
  <c r="AN133" i="23"/>
  <c r="AO133" i="23"/>
  <c r="AP133" i="23"/>
  <c r="AQ133" i="23"/>
  <c r="AR133" i="23"/>
  <c r="AS133" i="23"/>
  <c r="AT133" i="23"/>
  <c r="AU133" i="23"/>
  <c r="AV133" i="23"/>
  <c r="C134" i="23"/>
  <c r="D134" i="23"/>
  <c r="E134" i="23"/>
  <c r="F134" i="23"/>
  <c r="G134" i="23"/>
  <c r="H134" i="23"/>
  <c r="I134" i="23"/>
  <c r="J134" i="23"/>
  <c r="K134" i="23"/>
  <c r="L134" i="23"/>
  <c r="M134" i="23"/>
  <c r="N134" i="23"/>
  <c r="O134" i="23"/>
  <c r="P134" i="23"/>
  <c r="Q134" i="23"/>
  <c r="R134" i="23"/>
  <c r="S134" i="23"/>
  <c r="T134" i="23"/>
  <c r="U134" i="23"/>
  <c r="V134" i="23"/>
  <c r="W134" i="23"/>
  <c r="X134" i="23"/>
  <c r="Y134" i="23"/>
  <c r="Z134" i="23"/>
  <c r="AA134" i="23"/>
  <c r="AB134" i="23"/>
  <c r="AC134" i="23"/>
  <c r="AD134" i="23"/>
  <c r="AE134" i="23"/>
  <c r="AF134" i="23"/>
  <c r="AG134" i="23"/>
  <c r="AH134" i="23"/>
  <c r="AI134" i="23"/>
  <c r="AJ134" i="23"/>
  <c r="AK134" i="23"/>
  <c r="AL134" i="23"/>
  <c r="AM134" i="23"/>
  <c r="AN134" i="23"/>
  <c r="AO134" i="23"/>
  <c r="AP134" i="23"/>
  <c r="AQ134" i="23"/>
  <c r="AR134" i="23"/>
  <c r="AS134" i="23"/>
  <c r="AT134" i="23"/>
  <c r="AU134" i="23"/>
  <c r="AV134" i="23"/>
  <c r="C135" i="23"/>
  <c r="D135" i="23"/>
  <c r="E135" i="23"/>
  <c r="F135" i="23"/>
  <c r="G135" i="23"/>
  <c r="H135" i="23"/>
  <c r="I135" i="23"/>
  <c r="J135" i="23"/>
  <c r="K135" i="23"/>
  <c r="L135" i="23"/>
  <c r="M135" i="23"/>
  <c r="N135" i="23"/>
  <c r="O135" i="23"/>
  <c r="P135" i="23"/>
  <c r="Q135" i="23"/>
  <c r="R135" i="23"/>
  <c r="S135" i="23"/>
  <c r="T135" i="23"/>
  <c r="U135" i="23"/>
  <c r="V135" i="23"/>
  <c r="W135" i="23"/>
  <c r="X135" i="23"/>
  <c r="Y135" i="23"/>
  <c r="Z135" i="23"/>
  <c r="AA135" i="23"/>
  <c r="AB135" i="23"/>
  <c r="AC135" i="23"/>
  <c r="AD135" i="23"/>
  <c r="AE135" i="23"/>
  <c r="AF135" i="23"/>
  <c r="AG135" i="23"/>
  <c r="AH135" i="23"/>
  <c r="AI135" i="23"/>
  <c r="AJ135" i="23"/>
  <c r="AK135" i="23"/>
  <c r="AL135" i="23"/>
  <c r="AM135" i="23"/>
  <c r="AN135" i="23"/>
  <c r="AO135" i="23"/>
  <c r="AP135" i="23"/>
  <c r="AQ135" i="23"/>
  <c r="AR135" i="23"/>
  <c r="AS135" i="23"/>
  <c r="AT135" i="23"/>
  <c r="AU135" i="23"/>
  <c r="AV135" i="23"/>
  <c r="C136" i="23"/>
  <c r="D136" i="23"/>
  <c r="E136" i="23"/>
  <c r="F136" i="23"/>
  <c r="G136" i="23"/>
  <c r="H136" i="23"/>
  <c r="I136" i="23"/>
  <c r="J136" i="23"/>
  <c r="K136" i="23"/>
  <c r="L136" i="23"/>
  <c r="M136" i="23"/>
  <c r="N136" i="23"/>
  <c r="O136" i="23"/>
  <c r="P136" i="23"/>
  <c r="Q136" i="23"/>
  <c r="R136" i="23"/>
  <c r="S136" i="23"/>
  <c r="T136" i="23"/>
  <c r="U136" i="23"/>
  <c r="V136" i="23"/>
  <c r="W136" i="23"/>
  <c r="X136" i="23"/>
  <c r="Y136" i="23"/>
  <c r="Z136" i="23"/>
  <c r="AA136" i="23"/>
  <c r="AB136" i="23"/>
  <c r="AC136" i="23"/>
  <c r="AD136" i="23"/>
  <c r="AE136" i="23"/>
  <c r="AF136" i="23"/>
  <c r="AG136" i="23"/>
  <c r="AH136" i="23"/>
  <c r="AI136" i="23"/>
  <c r="AJ136" i="23"/>
  <c r="AK136" i="23"/>
  <c r="AL136" i="23"/>
  <c r="AM136" i="23"/>
  <c r="AN136" i="23"/>
  <c r="AO136" i="23"/>
  <c r="AP136" i="23"/>
  <c r="AQ136" i="23"/>
  <c r="AR136" i="23"/>
  <c r="AS136" i="23"/>
  <c r="AT136" i="23"/>
  <c r="AU136" i="23"/>
  <c r="AV136" i="23"/>
  <c r="C137" i="23"/>
  <c r="D137" i="23"/>
  <c r="E137" i="23"/>
  <c r="F137" i="23"/>
  <c r="G137" i="23"/>
  <c r="H137" i="23"/>
  <c r="I137" i="23"/>
  <c r="J137" i="23"/>
  <c r="K137" i="23"/>
  <c r="L137" i="23"/>
  <c r="M137" i="23"/>
  <c r="N137" i="23"/>
  <c r="O137" i="23"/>
  <c r="P137" i="23"/>
  <c r="Q137" i="23"/>
  <c r="R137" i="23"/>
  <c r="S137" i="23"/>
  <c r="T137" i="23"/>
  <c r="U137" i="23"/>
  <c r="V137" i="23"/>
  <c r="W137" i="23"/>
  <c r="X137" i="23"/>
  <c r="Y137" i="23"/>
  <c r="Z137" i="23"/>
  <c r="AA137" i="23"/>
  <c r="AB137" i="23"/>
  <c r="AC137" i="23"/>
  <c r="AD137" i="23"/>
  <c r="AE137" i="23"/>
  <c r="AF137" i="23"/>
  <c r="AG137" i="23"/>
  <c r="AH137" i="23"/>
  <c r="AI137" i="23"/>
  <c r="AJ137" i="23"/>
  <c r="AK137" i="23"/>
  <c r="AL137" i="23"/>
  <c r="AM137" i="23"/>
  <c r="AN137" i="23"/>
  <c r="AO137" i="23"/>
  <c r="AP137" i="23"/>
  <c r="AQ137" i="23"/>
  <c r="AR137" i="23"/>
  <c r="AS137" i="23"/>
  <c r="AT137" i="23"/>
  <c r="AU137" i="23"/>
  <c r="AV137" i="23"/>
  <c r="C138" i="23"/>
  <c r="D138" i="23"/>
  <c r="E138" i="23"/>
  <c r="F138" i="23"/>
  <c r="G138" i="23"/>
  <c r="H138" i="23"/>
  <c r="I138" i="23"/>
  <c r="J138" i="23"/>
  <c r="K138" i="23"/>
  <c r="L138" i="23"/>
  <c r="M138" i="23"/>
  <c r="N138" i="23"/>
  <c r="O138" i="23"/>
  <c r="P138" i="23"/>
  <c r="Q138" i="23"/>
  <c r="R138" i="23"/>
  <c r="S138" i="23"/>
  <c r="T138" i="23"/>
  <c r="U138" i="23"/>
  <c r="V138" i="23"/>
  <c r="W138" i="23"/>
  <c r="X138" i="23"/>
  <c r="Y138" i="23"/>
  <c r="Z138" i="23"/>
  <c r="AA138" i="23"/>
  <c r="AB138" i="23"/>
  <c r="AC138" i="23"/>
  <c r="AD138" i="23"/>
  <c r="AE138" i="23"/>
  <c r="AF138" i="23"/>
  <c r="AG138" i="23"/>
  <c r="AH138" i="23"/>
  <c r="AI138" i="23"/>
  <c r="AJ138" i="23"/>
  <c r="AK138" i="23"/>
  <c r="AL138" i="23"/>
  <c r="AM138" i="23"/>
  <c r="AN138" i="23"/>
  <c r="AO138" i="23"/>
  <c r="AP138" i="23"/>
  <c r="AQ138" i="23"/>
  <c r="AR138" i="23"/>
  <c r="AS138" i="23"/>
  <c r="AT138" i="23"/>
  <c r="AU138" i="23"/>
  <c r="AV138" i="23"/>
  <c r="C139" i="23"/>
  <c r="D139" i="23"/>
  <c r="E139" i="23"/>
  <c r="F139" i="23"/>
  <c r="G139" i="23"/>
  <c r="H139" i="23"/>
  <c r="I139" i="23"/>
  <c r="J139" i="23"/>
  <c r="K139" i="23"/>
  <c r="L139" i="23"/>
  <c r="M139" i="23"/>
  <c r="N139" i="23"/>
  <c r="O139" i="23"/>
  <c r="P139" i="23"/>
  <c r="Q139" i="23"/>
  <c r="R139" i="23"/>
  <c r="S139" i="23"/>
  <c r="T139" i="23"/>
  <c r="U139" i="23"/>
  <c r="V139" i="23"/>
  <c r="W139" i="23"/>
  <c r="X139" i="23"/>
  <c r="Y139" i="23"/>
  <c r="Z139" i="23"/>
  <c r="AA139" i="23"/>
  <c r="AB139" i="23"/>
  <c r="AC139" i="23"/>
  <c r="AD139" i="23"/>
  <c r="AE139" i="23"/>
  <c r="AF139" i="23"/>
  <c r="AG139" i="23"/>
  <c r="AH139" i="23"/>
  <c r="AI139" i="23"/>
  <c r="AJ139" i="23"/>
  <c r="AK139" i="23"/>
  <c r="AL139" i="23"/>
  <c r="AM139" i="23"/>
  <c r="AN139" i="23"/>
  <c r="AO139" i="23"/>
  <c r="AP139" i="23"/>
  <c r="AQ139" i="23"/>
  <c r="AR139" i="23"/>
  <c r="AS139" i="23"/>
  <c r="AT139" i="23"/>
  <c r="AU139" i="23"/>
  <c r="AV139" i="23"/>
  <c r="C140" i="23"/>
  <c r="D140" i="23"/>
  <c r="E140" i="23"/>
  <c r="F140" i="23"/>
  <c r="G140" i="23"/>
  <c r="H140" i="23"/>
  <c r="I140" i="23"/>
  <c r="J140" i="23"/>
  <c r="K140" i="23"/>
  <c r="L140" i="23"/>
  <c r="M140" i="23"/>
  <c r="N140" i="23"/>
  <c r="O140" i="23"/>
  <c r="P140" i="23"/>
  <c r="Q140" i="23"/>
  <c r="R140" i="23"/>
  <c r="S140" i="23"/>
  <c r="T140" i="23"/>
  <c r="U140" i="23"/>
  <c r="V140" i="23"/>
  <c r="W140" i="23"/>
  <c r="X140" i="23"/>
  <c r="Y140" i="23"/>
  <c r="Z140" i="23"/>
  <c r="AA140" i="23"/>
  <c r="AB140" i="23"/>
  <c r="AC140" i="23"/>
  <c r="AD140" i="23"/>
  <c r="AE140" i="23"/>
  <c r="AF140" i="23"/>
  <c r="AG140" i="23"/>
  <c r="AH140" i="23"/>
  <c r="AI140" i="23"/>
  <c r="AJ140" i="23"/>
  <c r="AK140" i="23"/>
  <c r="AL140" i="23"/>
  <c r="AM140" i="23"/>
  <c r="AN140" i="23"/>
  <c r="AO140" i="23"/>
  <c r="AP140" i="23"/>
  <c r="AQ140" i="23"/>
  <c r="AR140" i="23"/>
  <c r="AS140" i="23"/>
  <c r="AT140" i="23"/>
  <c r="AU140" i="23"/>
  <c r="AV140" i="23"/>
  <c r="C141" i="23"/>
  <c r="D141" i="23"/>
  <c r="E141" i="23"/>
  <c r="F141" i="23"/>
  <c r="G141" i="23"/>
  <c r="H141" i="23"/>
  <c r="I141" i="23"/>
  <c r="J141" i="23"/>
  <c r="K141" i="23"/>
  <c r="L141" i="23"/>
  <c r="M141" i="23"/>
  <c r="N141" i="23"/>
  <c r="O141" i="23"/>
  <c r="P141" i="23"/>
  <c r="Q141" i="23"/>
  <c r="R141" i="23"/>
  <c r="S141" i="23"/>
  <c r="T141" i="23"/>
  <c r="U141" i="23"/>
  <c r="V141" i="23"/>
  <c r="W141" i="23"/>
  <c r="X141" i="23"/>
  <c r="Y141" i="23"/>
  <c r="Z141" i="23"/>
  <c r="AA141" i="23"/>
  <c r="AB141" i="23"/>
  <c r="AC141" i="23"/>
  <c r="AD141" i="23"/>
  <c r="AE141" i="23"/>
  <c r="AF141" i="23"/>
  <c r="AG141" i="23"/>
  <c r="AH141" i="23"/>
  <c r="AI141" i="23"/>
  <c r="AJ141" i="23"/>
  <c r="AK141" i="23"/>
  <c r="AL141" i="23"/>
  <c r="AM141" i="23"/>
  <c r="AN141" i="23"/>
  <c r="AO141" i="23"/>
  <c r="AP141" i="23"/>
  <c r="AQ141" i="23"/>
  <c r="AR141" i="23"/>
  <c r="AS141" i="23"/>
  <c r="AT141" i="23"/>
  <c r="AU141" i="23"/>
  <c r="AV141" i="23"/>
  <c r="C142" i="23"/>
  <c r="D142" i="23"/>
  <c r="E142" i="23"/>
  <c r="F142" i="23"/>
  <c r="G142" i="23"/>
  <c r="H142" i="23"/>
  <c r="I142" i="23"/>
  <c r="J142" i="23"/>
  <c r="K142" i="23"/>
  <c r="L142" i="23"/>
  <c r="M142" i="23"/>
  <c r="N142" i="23"/>
  <c r="O142" i="23"/>
  <c r="P142" i="23"/>
  <c r="Q142" i="23"/>
  <c r="R142" i="23"/>
  <c r="S142" i="23"/>
  <c r="T142" i="23"/>
  <c r="U142" i="23"/>
  <c r="V142" i="23"/>
  <c r="W142" i="23"/>
  <c r="X142" i="23"/>
  <c r="Y142" i="23"/>
  <c r="Z142" i="23"/>
  <c r="AA142" i="23"/>
  <c r="AB142" i="23"/>
  <c r="AC142" i="23"/>
  <c r="AD142" i="23"/>
  <c r="AE142" i="23"/>
  <c r="AF142" i="23"/>
  <c r="AG142" i="23"/>
  <c r="AH142" i="23"/>
  <c r="AI142" i="23"/>
  <c r="AJ142" i="23"/>
  <c r="AK142" i="23"/>
  <c r="AL142" i="23"/>
  <c r="AM142" i="23"/>
  <c r="AN142" i="23"/>
  <c r="AO142" i="23"/>
  <c r="AP142" i="23"/>
  <c r="AQ142" i="23"/>
  <c r="AR142" i="23"/>
  <c r="AS142" i="23"/>
  <c r="AT142" i="23"/>
  <c r="AU142" i="23"/>
  <c r="AV142" i="23"/>
  <c r="B142" i="23"/>
  <c r="B141" i="23"/>
  <c r="B140" i="23"/>
  <c r="B139" i="23"/>
  <c r="B138" i="23"/>
  <c r="B137" i="23"/>
  <c r="B136" i="23"/>
  <c r="B135" i="23"/>
  <c r="B134" i="23"/>
  <c r="B133" i="23"/>
  <c r="B132" i="23"/>
  <c r="B131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R39" i="23"/>
  <c r="AS39" i="23"/>
  <c r="AT39" i="23"/>
  <c r="AU39" i="23"/>
  <c r="AV39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R40" i="23"/>
  <c r="AS40" i="23"/>
  <c r="AT40" i="23"/>
  <c r="AU40" i="23"/>
  <c r="AV40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R41" i="23"/>
  <c r="AS41" i="23"/>
  <c r="AT41" i="23"/>
  <c r="AU41" i="23"/>
  <c r="AV41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R42" i="23"/>
  <c r="AS42" i="23"/>
  <c r="AT42" i="23"/>
  <c r="AU42" i="23"/>
  <c r="AV42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AR43" i="23"/>
  <c r="AS43" i="23"/>
  <c r="AT43" i="23"/>
  <c r="AU43" i="23"/>
  <c r="AV43" i="23"/>
  <c r="C44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Y44" i="23"/>
  <c r="Z44" i="23"/>
  <c r="AA44" i="23"/>
  <c r="AB44" i="23"/>
  <c r="AC44" i="23"/>
  <c r="AD44" i="23"/>
  <c r="AE44" i="23"/>
  <c r="AF44" i="23"/>
  <c r="AG44" i="23"/>
  <c r="AH44" i="23"/>
  <c r="AI44" i="23"/>
  <c r="AJ44" i="23"/>
  <c r="AK44" i="23"/>
  <c r="AL44" i="23"/>
  <c r="AM44" i="23"/>
  <c r="AN44" i="23"/>
  <c r="AO44" i="23"/>
  <c r="AP44" i="23"/>
  <c r="AQ44" i="23"/>
  <c r="AR44" i="23"/>
  <c r="AS44" i="23"/>
  <c r="AT44" i="23"/>
  <c r="AU44" i="23"/>
  <c r="AV44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AP45" i="23"/>
  <c r="AQ45" i="23"/>
  <c r="AR45" i="23"/>
  <c r="AS45" i="23"/>
  <c r="AT45" i="23"/>
  <c r="AU45" i="23"/>
  <c r="AV45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Y46" i="23"/>
  <c r="Z46" i="23"/>
  <c r="AA46" i="23"/>
  <c r="AB46" i="23"/>
  <c r="AC46" i="23"/>
  <c r="AD46" i="23"/>
  <c r="AE46" i="23"/>
  <c r="AF46" i="23"/>
  <c r="AG46" i="23"/>
  <c r="AH46" i="23"/>
  <c r="AI46" i="23"/>
  <c r="AJ46" i="23"/>
  <c r="AK46" i="23"/>
  <c r="AL46" i="23"/>
  <c r="AM46" i="23"/>
  <c r="AN46" i="23"/>
  <c r="AO46" i="23"/>
  <c r="AP46" i="23"/>
  <c r="AQ46" i="23"/>
  <c r="AR46" i="23"/>
  <c r="AS46" i="23"/>
  <c r="AT46" i="23"/>
  <c r="AU46" i="23"/>
  <c r="AV46" i="23"/>
  <c r="C47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AP47" i="23"/>
  <c r="AQ47" i="23"/>
  <c r="AR47" i="23"/>
  <c r="AS47" i="23"/>
  <c r="AT47" i="23"/>
  <c r="AU47" i="23"/>
  <c r="AV47" i="23"/>
  <c r="C48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W48" i="23"/>
  <c r="X48" i="23"/>
  <c r="Y48" i="23"/>
  <c r="Z48" i="23"/>
  <c r="AA48" i="23"/>
  <c r="AB48" i="23"/>
  <c r="AC48" i="23"/>
  <c r="AD48" i="23"/>
  <c r="AE48" i="23"/>
  <c r="AF48" i="23"/>
  <c r="AG48" i="23"/>
  <c r="AH48" i="23"/>
  <c r="AI48" i="23"/>
  <c r="AJ48" i="23"/>
  <c r="AK48" i="23"/>
  <c r="AL48" i="23"/>
  <c r="AM48" i="23"/>
  <c r="AN48" i="23"/>
  <c r="AO48" i="23"/>
  <c r="AP48" i="23"/>
  <c r="AQ48" i="23"/>
  <c r="AR48" i="23"/>
  <c r="AS48" i="23"/>
  <c r="AT48" i="23"/>
  <c r="AU48" i="23"/>
  <c r="AV48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AP49" i="23"/>
  <c r="AQ49" i="23"/>
  <c r="AR49" i="23"/>
  <c r="AS49" i="23"/>
  <c r="AT49" i="23"/>
  <c r="AU49" i="23"/>
  <c r="AV49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X50" i="23"/>
  <c r="Y50" i="23"/>
  <c r="Z50" i="23"/>
  <c r="AA50" i="23"/>
  <c r="AB50" i="23"/>
  <c r="AC50" i="23"/>
  <c r="AD50" i="23"/>
  <c r="AE50" i="23"/>
  <c r="AF50" i="23"/>
  <c r="AG50" i="23"/>
  <c r="AH50" i="23"/>
  <c r="AI50" i="23"/>
  <c r="AJ50" i="23"/>
  <c r="AK50" i="23"/>
  <c r="AL50" i="23"/>
  <c r="AM50" i="23"/>
  <c r="AN50" i="23"/>
  <c r="AO50" i="23"/>
  <c r="AP50" i="23"/>
  <c r="AQ50" i="23"/>
  <c r="AR50" i="23"/>
  <c r="AS50" i="23"/>
  <c r="AT50" i="23"/>
  <c r="AU50" i="23"/>
  <c r="AV50" i="23"/>
  <c r="B50" i="23"/>
  <c r="B49" i="23"/>
  <c r="B48" i="23"/>
  <c r="B47" i="23"/>
  <c r="B46" i="23"/>
  <c r="B45" i="23"/>
  <c r="B44" i="23"/>
  <c r="B43" i="23"/>
  <c r="B42" i="23"/>
  <c r="B41" i="23"/>
  <c r="B39" i="23"/>
  <c r="B40" i="23"/>
  <c r="O5557" i="21"/>
  <c r="O5558" i="21"/>
  <c r="O5559" i="21"/>
  <c r="N5559" i="21"/>
  <c r="N5558" i="21"/>
  <c r="N5557" i="21"/>
  <c r="O5345" i="21"/>
  <c r="O5346" i="21"/>
  <c r="O5347" i="21"/>
  <c r="O5348" i="21"/>
  <c r="O5349" i="21"/>
  <c r="N5349" i="21"/>
  <c r="N5348" i="21"/>
  <c r="N5347" i="21"/>
  <c r="N5346" i="21"/>
  <c r="N5345" i="21"/>
  <c r="O5103" i="21"/>
  <c r="O5104" i="21"/>
  <c r="O5105" i="21"/>
  <c r="O5106" i="21"/>
  <c r="O5107" i="21"/>
  <c r="N5107" i="21"/>
  <c r="N5106" i="21"/>
  <c r="N5105" i="21"/>
  <c r="N5104" i="21"/>
  <c r="N5103" i="21"/>
  <c r="O3993" i="21"/>
  <c r="O3994" i="21"/>
  <c r="O3995" i="21"/>
  <c r="N3994" i="21"/>
  <c r="N3995" i="21"/>
  <c r="N3993" i="21"/>
  <c r="O3778" i="21"/>
  <c r="O3779" i="21"/>
  <c r="O3780" i="21"/>
  <c r="N3780" i="21"/>
  <c r="N3779" i="21"/>
  <c r="N3778" i="21"/>
  <c r="O3593" i="21"/>
  <c r="O3594" i="21"/>
  <c r="O3595" i="21"/>
  <c r="N3595" i="21"/>
  <c r="N3594" i="21"/>
  <c r="N3593" i="21"/>
  <c r="O3393" i="21"/>
  <c r="O3394" i="21"/>
  <c r="O3395" i="21"/>
  <c r="N3395" i="21"/>
  <c r="N3394" i="21"/>
  <c r="N3393" i="21"/>
  <c r="O3157" i="21"/>
  <c r="O3158" i="21"/>
  <c r="O3159" i="21"/>
  <c r="O3160" i="21"/>
  <c r="N3159" i="21"/>
  <c r="N3158" i="21"/>
  <c r="N3160" i="21"/>
  <c r="N3157" i="21"/>
  <c r="O2921" i="21"/>
  <c r="O2922" i="21"/>
  <c r="O2923" i="21"/>
  <c r="O2924" i="21"/>
  <c r="N2924" i="21"/>
  <c r="N2923" i="21"/>
  <c r="N2922" i="21"/>
  <c r="N2921" i="21"/>
  <c r="O2720" i="21"/>
  <c r="O2721" i="21"/>
  <c r="O2722" i="21"/>
  <c r="O2723" i="21"/>
  <c r="N2723" i="21"/>
  <c r="N2722" i="21"/>
  <c r="N2721" i="21"/>
  <c r="N2720" i="21"/>
  <c r="O2482" i="21"/>
  <c r="O2483" i="21"/>
  <c r="O2484" i="21"/>
  <c r="O2485" i="21"/>
  <c r="O2486" i="21"/>
  <c r="O2487" i="21"/>
  <c r="N2487" i="21"/>
  <c r="N2486" i="21"/>
  <c r="N2485" i="21"/>
  <c r="N2484" i="21"/>
  <c r="N2483" i="21"/>
  <c r="N2482" i="21"/>
  <c r="AV158" i="23" l="1"/>
  <c r="AN158" i="23"/>
  <c r="AF158" i="23"/>
  <c r="X158" i="23"/>
  <c r="P158" i="23"/>
  <c r="H158" i="23"/>
  <c r="AT157" i="23"/>
  <c r="AL157" i="23"/>
  <c r="AD157" i="23"/>
  <c r="V157" i="23"/>
  <c r="N157" i="23"/>
  <c r="F157" i="23"/>
  <c r="AR156" i="23"/>
  <c r="AJ156" i="23"/>
  <c r="AB156" i="23"/>
  <c r="T156" i="23"/>
  <c r="L156" i="23"/>
  <c r="D156" i="23"/>
  <c r="AP155" i="23"/>
  <c r="AH155" i="23"/>
  <c r="Z155" i="23"/>
  <c r="R155" i="23"/>
  <c r="J155" i="23"/>
  <c r="AO158" i="23"/>
  <c r="AG158" i="23"/>
  <c r="Y158" i="23"/>
  <c r="Q158" i="23"/>
  <c r="I158" i="23"/>
  <c r="AU157" i="23"/>
  <c r="AM157" i="23"/>
  <c r="AE157" i="23"/>
  <c r="W157" i="23"/>
  <c r="B151" i="23"/>
  <c r="AS158" i="23"/>
  <c r="AC158" i="23"/>
  <c r="U158" i="23"/>
  <c r="M158" i="23"/>
  <c r="E158" i="23"/>
  <c r="AQ157" i="23"/>
  <c r="AI157" i="23"/>
  <c r="AA157" i="23"/>
  <c r="S157" i="23"/>
  <c r="K157" i="23"/>
  <c r="C157" i="23"/>
  <c r="O155" i="23"/>
  <c r="G155" i="23"/>
  <c r="AK158" i="23"/>
  <c r="AH147" i="23"/>
  <c r="AV154" i="23"/>
  <c r="P154" i="23"/>
  <c r="AT153" i="23"/>
  <c r="V153" i="23"/>
  <c r="AJ152" i="23"/>
  <c r="AB152" i="23"/>
  <c r="T152" i="23"/>
  <c r="L152" i="23"/>
  <c r="D152" i="23"/>
  <c r="AP151" i="23"/>
  <c r="AH151" i="23"/>
  <c r="Z151" i="23"/>
  <c r="R151" i="23"/>
  <c r="J151" i="23"/>
  <c r="AV150" i="23"/>
  <c r="AN150" i="23"/>
  <c r="AF150" i="23"/>
  <c r="X150" i="23"/>
  <c r="P150" i="23"/>
  <c r="H150" i="23"/>
  <c r="AT149" i="23"/>
  <c r="AL149" i="23"/>
  <c r="AD149" i="23"/>
  <c r="V149" i="23"/>
  <c r="N149" i="23"/>
  <c r="F149" i="23"/>
  <c r="AR148" i="23"/>
  <c r="AJ148" i="23"/>
  <c r="AB148" i="23"/>
  <c r="T148" i="23"/>
  <c r="L148" i="23"/>
  <c r="D148" i="23"/>
  <c r="AP147" i="23"/>
  <c r="AL153" i="23"/>
  <c r="AT158" i="23"/>
  <c r="AL158" i="23"/>
  <c r="AD158" i="23"/>
  <c r="V158" i="23"/>
  <c r="N158" i="23"/>
  <c r="AF154" i="23"/>
  <c r="H154" i="23"/>
  <c r="AR152" i="23"/>
  <c r="AO156" i="23"/>
  <c r="Q156" i="23"/>
  <c r="AU155" i="23"/>
  <c r="AS154" i="23"/>
  <c r="M154" i="23"/>
  <c r="G147" i="23"/>
  <c r="AN154" i="23"/>
  <c r="F153" i="23"/>
  <c r="Y156" i="23"/>
  <c r="AE155" i="23"/>
  <c r="U154" i="23"/>
  <c r="AI153" i="23"/>
  <c r="S153" i="23"/>
  <c r="X154" i="23"/>
  <c r="N153" i="23"/>
  <c r="I156" i="23"/>
  <c r="W155" i="23"/>
  <c r="AC154" i="23"/>
  <c r="E154" i="23"/>
  <c r="AA153" i="23"/>
  <c r="AD153" i="23"/>
  <c r="AG156" i="23"/>
  <c r="AM155" i="23"/>
  <c r="AK154" i="23"/>
  <c r="AQ153" i="23"/>
  <c r="K153" i="23"/>
  <c r="O157" i="23"/>
  <c r="G157" i="23"/>
  <c r="AS156" i="23"/>
  <c r="Z147" i="23"/>
  <c r="R147" i="23"/>
  <c r="J147" i="23"/>
  <c r="AU158" i="23"/>
  <c r="AM158" i="23"/>
  <c r="AE158" i="23"/>
  <c r="W158" i="23"/>
  <c r="O158" i="23"/>
  <c r="G158" i="23"/>
  <c r="AS157" i="23"/>
  <c r="AK157" i="23"/>
  <c r="AC157" i="23"/>
  <c r="U157" i="23"/>
  <c r="M157" i="23"/>
  <c r="E157" i="23"/>
  <c r="AQ156" i="23"/>
  <c r="AI156" i="23"/>
  <c r="AA156" i="23"/>
  <c r="S156" i="23"/>
  <c r="K156" i="23"/>
  <c r="C156" i="23"/>
  <c r="AO155" i="23"/>
  <c r="AG155" i="23"/>
  <c r="Y155" i="23"/>
  <c r="Q155" i="23"/>
  <c r="I155" i="23"/>
  <c r="AU154" i="23"/>
  <c r="AM154" i="23"/>
  <c r="AE154" i="23"/>
  <c r="W154" i="23"/>
  <c r="O154" i="23"/>
  <c r="G154" i="23"/>
  <c r="AS153" i="23"/>
  <c r="AK153" i="23"/>
  <c r="AC153" i="23"/>
  <c r="U153" i="23"/>
  <c r="M153" i="23"/>
  <c r="E153" i="23"/>
  <c r="AQ152" i="23"/>
  <c r="AI152" i="23"/>
  <c r="AA152" i="23"/>
  <c r="S152" i="23"/>
  <c r="K152" i="23"/>
  <c r="C152" i="23"/>
  <c r="AO151" i="23"/>
  <c r="AG151" i="23"/>
  <c r="Y151" i="23"/>
  <c r="Q151" i="23"/>
  <c r="I151" i="23"/>
  <c r="AU150" i="23"/>
  <c r="AM150" i="23"/>
  <c r="AE150" i="23"/>
  <c r="W150" i="23"/>
  <c r="O150" i="23"/>
  <c r="G150" i="23"/>
  <c r="AS149" i="23"/>
  <c r="AK149" i="23"/>
  <c r="AC149" i="23"/>
  <c r="U149" i="23"/>
  <c r="M149" i="23"/>
  <c r="E149" i="23"/>
  <c r="AQ148" i="23"/>
  <c r="AI148" i="23"/>
  <c r="AA148" i="23"/>
  <c r="S148" i="23"/>
  <c r="K148" i="23"/>
  <c r="C148" i="23"/>
  <c r="AO147" i="23"/>
  <c r="AG147" i="23"/>
  <c r="Y147" i="23"/>
  <c r="Q147" i="23"/>
  <c r="I147" i="23"/>
  <c r="F158" i="23"/>
  <c r="AR157" i="23"/>
  <c r="AJ157" i="23"/>
  <c r="AB157" i="23"/>
  <c r="T157" i="23"/>
  <c r="L157" i="23"/>
  <c r="D157" i="23"/>
  <c r="AP156" i="23"/>
  <c r="AH156" i="23"/>
  <c r="Z156" i="23"/>
  <c r="R156" i="23"/>
  <c r="J156" i="23"/>
  <c r="AV155" i="23"/>
  <c r="AN155" i="23"/>
  <c r="AF155" i="23"/>
  <c r="X155" i="23"/>
  <c r="P155" i="23"/>
  <c r="H155" i="23"/>
  <c r="AT154" i="23"/>
  <c r="AL154" i="23"/>
  <c r="AD154" i="23"/>
  <c r="V154" i="23"/>
  <c r="N154" i="23"/>
  <c r="F154" i="23"/>
  <c r="AR153" i="23"/>
  <c r="AJ153" i="23"/>
  <c r="AB153" i="23"/>
  <c r="T153" i="23"/>
  <c r="L153" i="23"/>
  <c r="D153" i="23"/>
  <c r="AP152" i="23"/>
  <c r="AH152" i="23"/>
  <c r="Z152" i="23"/>
  <c r="R152" i="23"/>
  <c r="J152" i="23"/>
  <c r="AV151" i="23"/>
  <c r="AN151" i="23"/>
  <c r="AF151" i="23"/>
  <c r="X151" i="23"/>
  <c r="P151" i="23"/>
  <c r="H151" i="23"/>
  <c r="AT150" i="23"/>
  <c r="AL150" i="23"/>
  <c r="AD150" i="23"/>
  <c r="V150" i="23"/>
  <c r="N150" i="23"/>
  <c r="F150" i="23"/>
  <c r="AR149" i="23"/>
  <c r="AJ149" i="23"/>
  <c r="AB149" i="23"/>
  <c r="T149" i="23"/>
  <c r="L149" i="23"/>
  <c r="D149" i="23"/>
  <c r="AP148" i="23"/>
  <c r="AH148" i="23"/>
  <c r="Z148" i="23"/>
  <c r="R148" i="23"/>
  <c r="J148" i="23"/>
  <c r="AV147" i="23"/>
  <c r="AN147" i="23"/>
  <c r="AF147" i="23"/>
  <c r="X147" i="23"/>
  <c r="P147" i="23"/>
  <c r="H147" i="23"/>
  <c r="AO152" i="23"/>
  <c r="Q152" i="23"/>
  <c r="AU151" i="23"/>
  <c r="W151" i="23"/>
  <c r="G151" i="23"/>
  <c r="AK150" i="23"/>
  <c r="U150" i="23"/>
  <c r="AQ149" i="23"/>
  <c r="AA149" i="23"/>
  <c r="K149" i="23"/>
  <c r="AO148" i="23"/>
  <c r="Y148" i="23"/>
  <c r="I148" i="23"/>
  <c r="AM147" i="23"/>
  <c r="O147" i="23"/>
  <c r="AR158" i="23"/>
  <c r="AJ158" i="23"/>
  <c r="AB158" i="23"/>
  <c r="T158" i="23"/>
  <c r="L158" i="23"/>
  <c r="D158" i="23"/>
  <c r="AP157" i="23"/>
  <c r="AH157" i="23"/>
  <c r="Z157" i="23"/>
  <c r="R157" i="23"/>
  <c r="J157" i="23"/>
  <c r="AV156" i="23"/>
  <c r="AN156" i="23"/>
  <c r="AF156" i="23"/>
  <c r="X156" i="23"/>
  <c r="P156" i="23"/>
  <c r="H156" i="23"/>
  <c r="AT155" i="23"/>
  <c r="AL155" i="23"/>
  <c r="AD155" i="23"/>
  <c r="V155" i="23"/>
  <c r="N155" i="23"/>
  <c r="F155" i="23"/>
  <c r="AR154" i="23"/>
  <c r="AJ154" i="23"/>
  <c r="AB154" i="23"/>
  <c r="T154" i="23"/>
  <c r="L154" i="23"/>
  <c r="D154" i="23"/>
  <c r="AP153" i="23"/>
  <c r="AH153" i="23"/>
  <c r="Z153" i="23"/>
  <c r="R153" i="23"/>
  <c r="J153" i="23"/>
  <c r="AV152" i="23"/>
  <c r="AN152" i="23"/>
  <c r="AF152" i="23"/>
  <c r="X152" i="23"/>
  <c r="P152" i="23"/>
  <c r="H152" i="23"/>
  <c r="AT151" i="23"/>
  <c r="AL151" i="23"/>
  <c r="AD151" i="23"/>
  <c r="V151" i="23"/>
  <c r="N151" i="23"/>
  <c r="F151" i="23"/>
  <c r="AR150" i="23"/>
  <c r="AJ150" i="23"/>
  <c r="AB150" i="23"/>
  <c r="T150" i="23"/>
  <c r="L150" i="23"/>
  <c r="D150" i="23"/>
  <c r="AP149" i="23"/>
  <c r="AH149" i="23"/>
  <c r="Z149" i="23"/>
  <c r="R149" i="23"/>
  <c r="J149" i="23"/>
  <c r="AV148" i="23"/>
  <c r="AN148" i="23"/>
  <c r="AF148" i="23"/>
  <c r="X148" i="23"/>
  <c r="P148" i="23"/>
  <c r="H148" i="23"/>
  <c r="AT147" i="23"/>
  <c r="AL147" i="23"/>
  <c r="AD147" i="23"/>
  <c r="V147" i="23"/>
  <c r="N147" i="23"/>
  <c r="F147" i="23"/>
  <c r="C153" i="23"/>
  <c r="AG152" i="23"/>
  <c r="I152" i="23"/>
  <c r="AE151" i="23"/>
  <c r="O151" i="23"/>
  <c r="AS150" i="23"/>
  <c r="AC150" i="23"/>
  <c r="E150" i="23"/>
  <c r="AI149" i="23"/>
  <c r="S149" i="23"/>
  <c r="C149" i="23"/>
  <c r="AG148" i="23"/>
  <c r="Q148" i="23"/>
  <c r="AU147" i="23"/>
  <c r="AE147" i="23"/>
  <c r="W147" i="23"/>
  <c r="AQ158" i="23"/>
  <c r="AI158" i="23"/>
  <c r="AA158" i="23"/>
  <c r="S158" i="23"/>
  <c r="K158" i="23"/>
  <c r="C158" i="23"/>
  <c r="AO157" i="23"/>
  <c r="AG157" i="23"/>
  <c r="Y157" i="23"/>
  <c r="Q157" i="23"/>
  <c r="I157" i="23"/>
  <c r="AU156" i="23"/>
  <c r="AM156" i="23"/>
  <c r="AE156" i="23"/>
  <c r="W156" i="23"/>
  <c r="O156" i="23"/>
  <c r="G156" i="23"/>
  <c r="AS155" i="23"/>
  <c r="AK155" i="23"/>
  <c r="AC155" i="23"/>
  <c r="U155" i="23"/>
  <c r="M155" i="23"/>
  <c r="E155" i="23"/>
  <c r="AQ154" i="23"/>
  <c r="AI154" i="23"/>
  <c r="AA154" i="23"/>
  <c r="S154" i="23"/>
  <c r="K154" i="23"/>
  <c r="C154" i="23"/>
  <c r="AO153" i="23"/>
  <c r="AG153" i="23"/>
  <c r="Y153" i="23"/>
  <c r="Q153" i="23"/>
  <c r="I153" i="23"/>
  <c r="AU152" i="23"/>
  <c r="AM152" i="23"/>
  <c r="AE152" i="23"/>
  <c r="W152" i="23"/>
  <c r="O152" i="23"/>
  <c r="G152" i="23"/>
  <c r="AS151" i="23"/>
  <c r="AK151" i="23"/>
  <c r="AC151" i="23"/>
  <c r="U151" i="23"/>
  <c r="M151" i="23"/>
  <c r="E151" i="23"/>
  <c r="AQ150" i="23"/>
  <c r="AI150" i="23"/>
  <c r="AA150" i="23"/>
  <c r="S150" i="23"/>
  <c r="K150" i="23"/>
  <c r="C150" i="23"/>
  <c r="AO149" i="23"/>
  <c r="AG149" i="23"/>
  <c r="Y149" i="23"/>
  <c r="Q149" i="23"/>
  <c r="I149" i="23"/>
  <c r="AU148" i="23"/>
  <c r="AM148" i="23"/>
  <c r="AE148" i="23"/>
  <c r="W148" i="23"/>
  <c r="O148" i="23"/>
  <c r="G148" i="23"/>
  <c r="AS147" i="23"/>
  <c r="AK147" i="23"/>
  <c r="AC147" i="23"/>
  <c r="U147" i="23"/>
  <c r="M147" i="23"/>
  <c r="E147" i="23"/>
  <c r="Y152" i="23"/>
  <c r="AM151" i="23"/>
  <c r="M150" i="23"/>
  <c r="AP158" i="23"/>
  <c r="AH158" i="23"/>
  <c r="Z158" i="23"/>
  <c r="R158" i="23"/>
  <c r="J158" i="23"/>
  <c r="AV157" i="23"/>
  <c r="AN157" i="23"/>
  <c r="AF157" i="23"/>
  <c r="X157" i="23"/>
  <c r="P157" i="23"/>
  <c r="H157" i="23"/>
  <c r="AT156" i="23"/>
  <c r="AL156" i="23"/>
  <c r="AD156" i="23"/>
  <c r="V156" i="23"/>
  <c r="N156" i="23"/>
  <c r="F156" i="23"/>
  <c r="AR155" i="23"/>
  <c r="AJ155" i="23"/>
  <c r="AB155" i="23"/>
  <c r="T155" i="23"/>
  <c r="L155" i="23"/>
  <c r="D155" i="23"/>
  <c r="AP154" i="23"/>
  <c r="AH154" i="23"/>
  <c r="Z154" i="23"/>
  <c r="R154" i="23"/>
  <c r="J154" i="23"/>
  <c r="AV153" i="23"/>
  <c r="AN153" i="23"/>
  <c r="AF153" i="23"/>
  <c r="X153" i="23"/>
  <c r="P153" i="23"/>
  <c r="H153" i="23"/>
  <c r="AT152" i="23"/>
  <c r="AL152" i="23"/>
  <c r="AD152" i="23"/>
  <c r="V152" i="23"/>
  <c r="N152" i="23"/>
  <c r="F152" i="23"/>
  <c r="AR151" i="23"/>
  <c r="AJ151" i="23"/>
  <c r="AB151" i="23"/>
  <c r="T151" i="23"/>
  <c r="L151" i="23"/>
  <c r="D151" i="23"/>
  <c r="AP150" i="23"/>
  <c r="AH150" i="23"/>
  <c r="Z150" i="23"/>
  <c r="R150" i="23"/>
  <c r="J150" i="23"/>
  <c r="AV149" i="23"/>
  <c r="AN149" i="23"/>
  <c r="AF149" i="23"/>
  <c r="X149" i="23"/>
  <c r="P149" i="23"/>
  <c r="H149" i="23"/>
  <c r="AT148" i="23"/>
  <c r="AL148" i="23"/>
  <c r="AD148" i="23"/>
  <c r="V148" i="23"/>
  <c r="N148" i="23"/>
  <c r="F148" i="23"/>
  <c r="AR147" i="23"/>
  <c r="AJ147" i="23"/>
  <c r="AB147" i="23"/>
  <c r="T147" i="23"/>
  <c r="L147" i="23"/>
  <c r="D147" i="23"/>
  <c r="AK156" i="23"/>
  <c r="AC156" i="23"/>
  <c r="U156" i="23"/>
  <c r="M156" i="23"/>
  <c r="E156" i="23"/>
  <c r="AQ155" i="23"/>
  <c r="AI155" i="23"/>
  <c r="AA155" i="23"/>
  <c r="S155" i="23"/>
  <c r="K155" i="23"/>
  <c r="C155" i="23"/>
  <c r="AO154" i="23"/>
  <c r="AG154" i="23"/>
  <c r="Y154" i="23"/>
  <c r="Q154" i="23"/>
  <c r="I154" i="23"/>
  <c r="AU153" i="23"/>
  <c r="AM153" i="23"/>
  <c r="AE153" i="23"/>
  <c r="W153" i="23"/>
  <c r="O153" i="23"/>
  <c r="G153" i="23"/>
  <c r="AS152" i="23"/>
  <c r="AK152" i="23"/>
  <c r="AC152" i="23"/>
  <c r="U152" i="23"/>
  <c r="M152" i="23"/>
  <c r="E152" i="23"/>
  <c r="AQ151" i="23"/>
  <c r="AI151" i="23"/>
  <c r="AA151" i="23"/>
  <c r="S151" i="23"/>
  <c r="K151" i="23"/>
  <c r="C151" i="23"/>
  <c r="AO150" i="23"/>
  <c r="AG150" i="23"/>
  <c r="Y150" i="23"/>
  <c r="Q150" i="23"/>
  <c r="I150" i="23"/>
  <c r="AU149" i="23"/>
  <c r="AM149" i="23"/>
  <c r="AE149" i="23"/>
  <c r="W149" i="23"/>
  <c r="O149" i="23"/>
  <c r="G149" i="23"/>
  <c r="AS148" i="23"/>
  <c r="AK148" i="23"/>
  <c r="AC148" i="23"/>
  <c r="U148" i="23"/>
  <c r="M148" i="23"/>
  <c r="E148" i="23"/>
  <c r="AQ147" i="23"/>
  <c r="AI147" i="23"/>
  <c r="AA147" i="23"/>
  <c r="S147" i="23"/>
  <c r="K147" i="23"/>
  <c r="C147" i="23"/>
  <c r="B152" i="23"/>
  <c r="B153" i="23"/>
  <c r="B147" i="23"/>
  <c r="B155" i="23"/>
  <c r="B148" i="23"/>
  <c r="B156" i="23"/>
  <c r="B149" i="23"/>
  <c r="B157" i="23"/>
  <c r="B154" i="23"/>
  <c r="B150" i="23"/>
  <c r="B158" i="23"/>
  <c r="AR64" i="23"/>
  <c r="AJ64" i="23"/>
  <c r="AB64" i="23"/>
  <c r="T64" i="23"/>
  <c r="L64" i="23"/>
  <c r="D64" i="23"/>
  <c r="AP63" i="23"/>
  <c r="AH63" i="23"/>
  <c r="Z63" i="23"/>
  <c r="R63" i="23"/>
  <c r="J63" i="23"/>
  <c r="AF62" i="23"/>
  <c r="P62" i="23"/>
  <c r="H62" i="23"/>
  <c r="AT61" i="23"/>
  <c r="AL61" i="23"/>
  <c r="AD61" i="23"/>
  <c r="V61" i="23"/>
  <c r="N61" i="23"/>
  <c r="F61" i="23"/>
  <c r="AV62" i="23"/>
  <c r="X62" i="23"/>
  <c r="AN62" i="23"/>
  <c r="B60" i="23"/>
  <c r="AS64" i="23"/>
  <c r="AK64" i="23"/>
  <c r="AC64" i="23"/>
  <c r="U64" i="23"/>
  <c r="M64" i="23"/>
  <c r="E64" i="23"/>
  <c r="AQ63" i="23"/>
  <c r="AI63" i="23"/>
  <c r="AA63" i="23"/>
  <c r="S63" i="23"/>
  <c r="K63" i="23"/>
  <c r="C63" i="23"/>
  <c r="AO62" i="23"/>
  <c r="AG62" i="23"/>
  <c r="Y62" i="23"/>
  <c r="Q62" i="23"/>
  <c r="I62" i="23"/>
  <c r="AU61" i="23"/>
  <c r="AM61" i="23"/>
  <c r="AE61" i="23"/>
  <c r="W61" i="23"/>
  <c r="O61" i="23"/>
  <c r="G61" i="23"/>
  <c r="AS60" i="23"/>
  <c r="AQ59" i="23"/>
  <c r="AO58" i="23"/>
  <c r="AE57" i="23"/>
  <c r="U56" i="23"/>
  <c r="S55" i="23"/>
  <c r="AU53" i="23"/>
  <c r="T60" i="23"/>
  <c r="Z59" i="23"/>
  <c r="X58" i="23"/>
  <c r="AD57" i="23"/>
  <c r="T56" i="23"/>
  <c r="Z55" i="23"/>
  <c r="P54" i="23"/>
  <c r="N53" i="23"/>
  <c r="M60" i="23"/>
  <c r="AI59" i="23"/>
  <c r="AG58" i="23"/>
  <c r="I58" i="23"/>
  <c r="O57" i="23"/>
  <c r="AC56" i="23"/>
  <c r="AI55" i="23"/>
  <c r="C55" i="23"/>
  <c r="Y54" i="23"/>
  <c r="AE53" i="23"/>
  <c r="O53" i="23"/>
  <c r="B61" i="23"/>
  <c r="AR60" i="23"/>
  <c r="L60" i="23"/>
  <c r="R59" i="23"/>
  <c r="AN58" i="23"/>
  <c r="AT57" i="23"/>
  <c r="F57" i="23"/>
  <c r="AB56" i="23"/>
  <c r="AH55" i="23"/>
  <c r="J55" i="23"/>
  <c r="X54" i="23"/>
  <c r="AT53" i="23"/>
  <c r="F53" i="23"/>
  <c r="U60" i="23"/>
  <c r="AA59" i="23"/>
  <c r="Y58" i="23"/>
  <c r="Q58" i="23"/>
  <c r="G57" i="23"/>
  <c r="AK56" i="23"/>
  <c r="AQ55" i="23"/>
  <c r="AO54" i="23"/>
  <c r="AG54" i="23"/>
  <c r="AM53" i="23"/>
  <c r="G53" i="23"/>
  <c r="B54" i="23"/>
  <c r="D60" i="23"/>
  <c r="J59" i="23"/>
  <c r="AF58" i="23"/>
  <c r="AL57" i="23"/>
  <c r="AR56" i="23"/>
  <c r="AJ56" i="23"/>
  <c r="AP55" i="23"/>
  <c r="AV54" i="23"/>
  <c r="AF54" i="23"/>
  <c r="AL53" i="23"/>
  <c r="B57" i="23"/>
  <c r="AV64" i="23"/>
  <c r="AN64" i="23"/>
  <c r="AF64" i="23"/>
  <c r="X64" i="23"/>
  <c r="H64" i="23"/>
  <c r="AT63" i="23"/>
  <c r="AL63" i="23"/>
  <c r="AD63" i="23"/>
  <c r="V63" i="23"/>
  <c r="N63" i="23"/>
  <c r="F63" i="23"/>
  <c r="AR62" i="23"/>
  <c r="AJ62" i="23"/>
  <c r="AB62" i="23"/>
  <c r="T62" i="23"/>
  <c r="L62" i="23"/>
  <c r="D62" i="23"/>
  <c r="AP61" i="23"/>
  <c r="AH61" i="23"/>
  <c r="Z61" i="23"/>
  <c r="R61" i="23"/>
  <c r="J61" i="23"/>
  <c r="AV60" i="23"/>
  <c r="AN60" i="23"/>
  <c r="AF60" i="23"/>
  <c r="X60" i="23"/>
  <c r="AK60" i="23"/>
  <c r="S59" i="23"/>
  <c r="AM57" i="23"/>
  <c r="E56" i="23"/>
  <c r="AB60" i="23"/>
  <c r="AH59" i="23"/>
  <c r="P58" i="23"/>
  <c r="V57" i="23"/>
  <c r="D56" i="23"/>
  <c r="AN54" i="23"/>
  <c r="V53" i="23"/>
  <c r="AU64" i="23"/>
  <c r="W64" i="23"/>
  <c r="AS63" i="23"/>
  <c r="AC63" i="23"/>
  <c r="E63" i="23"/>
  <c r="AA62" i="23"/>
  <c r="C62" i="23"/>
  <c r="AC60" i="23"/>
  <c r="K59" i="23"/>
  <c r="AU57" i="23"/>
  <c r="AS56" i="23"/>
  <c r="AA55" i="23"/>
  <c r="I54" i="23"/>
  <c r="AJ60" i="23"/>
  <c r="AP59" i="23"/>
  <c r="AV58" i="23"/>
  <c r="H58" i="23"/>
  <c r="N57" i="23"/>
  <c r="L56" i="23"/>
  <c r="R55" i="23"/>
  <c r="H54" i="23"/>
  <c r="AD53" i="23"/>
  <c r="P64" i="23"/>
  <c r="B58" i="23"/>
  <c r="AM64" i="23"/>
  <c r="AE64" i="23"/>
  <c r="O64" i="23"/>
  <c r="G64" i="23"/>
  <c r="AK63" i="23"/>
  <c r="U63" i="23"/>
  <c r="M63" i="23"/>
  <c r="AQ62" i="23"/>
  <c r="AI62" i="23"/>
  <c r="S62" i="23"/>
  <c r="K62" i="23"/>
  <c r="E60" i="23"/>
  <c r="C59" i="23"/>
  <c r="W57" i="23"/>
  <c r="M56" i="23"/>
  <c r="K55" i="23"/>
  <c r="Q54" i="23"/>
  <c r="W53" i="23"/>
  <c r="AQ64" i="23"/>
  <c r="S64" i="23"/>
  <c r="C64" i="23"/>
  <c r="AG63" i="23"/>
  <c r="I63" i="23"/>
  <c r="AE62" i="23"/>
  <c r="O62" i="23"/>
  <c r="G62" i="23"/>
  <c r="AK61" i="23"/>
  <c r="AC61" i="23"/>
  <c r="U61" i="23"/>
  <c r="M61" i="23"/>
  <c r="E61" i="23"/>
  <c r="AQ60" i="23"/>
  <c r="AA60" i="23"/>
  <c r="S60" i="23"/>
  <c r="K60" i="23"/>
  <c r="C60" i="23"/>
  <c r="AO59" i="23"/>
  <c r="AG59" i="23"/>
  <c r="Y59" i="23"/>
  <c r="Q59" i="23"/>
  <c r="I59" i="23"/>
  <c r="AU58" i="23"/>
  <c r="AM58" i="23"/>
  <c r="AE58" i="23"/>
  <c r="W58" i="23"/>
  <c r="O58" i="23"/>
  <c r="G58" i="23"/>
  <c r="AS57" i="23"/>
  <c r="AK57" i="23"/>
  <c r="AC57" i="23"/>
  <c r="U57" i="23"/>
  <c r="M57" i="23"/>
  <c r="E57" i="23"/>
  <c r="AQ56" i="23"/>
  <c r="AI56" i="23"/>
  <c r="AA56" i="23"/>
  <c r="S56" i="23"/>
  <c r="K56" i="23"/>
  <c r="C56" i="23"/>
  <c r="AO55" i="23"/>
  <c r="AG55" i="23"/>
  <c r="Y55" i="23"/>
  <c r="Q55" i="23"/>
  <c r="I55" i="23"/>
  <c r="AU54" i="23"/>
  <c r="AM54" i="23"/>
  <c r="AE54" i="23"/>
  <c r="W54" i="23"/>
  <c r="O54" i="23"/>
  <c r="G54" i="23"/>
  <c r="AS53" i="23"/>
  <c r="AK53" i="23"/>
  <c r="AC53" i="23"/>
  <c r="U53" i="23"/>
  <c r="M53" i="23"/>
  <c r="E53" i="23"/>
  <c r="B53" i="23"/>
  <c r="B62" i="23"/>
  <c r="AI64" i="23"/>
  <c r="AA64" i="23"/>
  <c r="K64" i="23"/>
  <c r="AO63" i="23"/>
  <c r="Y63" i="23"/>
  <c r="Q63" i="23"/>
  <c r="AU62" i="23"/>
  <c r="AM62" i="23"/>
  <c r="W62" i="23"/>
  <c r="AS61" i="23"/>
  <c r="AI60" i="23"/>
  <c r="B55" i="23"/>
  <c r="B63" i="23"/>
  <c r="AP64" i="23"/>
  <c r="AH64" i="23"/>
  <c r="Z64" i="23"/>
  <c r="R64" i="23"/>
  <c r="J64" i="23"/>
  <c r="AV63" i="23"/>
  <c r="AN63" i="23"/>
  <c r="AF63" i="23"/>
  <c r="X63" i="23"/>
  <c r="P63" i="23"/>
  <c r="H63" i="23"/>
  <c r="AT62" i="23"/>
  <c r="AL62" i="23"/>
  <c r="AD62" i="23"/>
  <c r="V62" i="23"/>
  <c r="N62" i="23"/>
  <c r="F62" i="23"/>
  <c r="AR61" i="23"/>
  <c r="AJ61" i="23"/>
  <c r="AB61" i="23"/>
  <c r="T61" i="23"/>
  <c r="L61" i="23"/>
  <c r="D61" i="23"/>
  <c r="AP60" i="23"/>
  <c r="AH60" i="23"/>
  <c r="Z60" i="23"/>
  <c r="R60" i="23"/>
  <c r="J60" i="23"/>
  <c r="AV59" i="23"/>
  <c r="AN59" i="23"/>
  <c r="AF59" i="23"/>
  <c r="X59" i="23"/>
  <c r="P59" i="23"/>
  <c r="H59" i="23"/>
  <c r="AT58" i="23"/>
  <c r="AL58" i="23"/>
  <c r="AD58" i="23"/>
  <c r="V58" i="23"/>
  <c r="N58" i="23"/>
  <c r="F58" i="23"/>
  <c r="AR57" i="23"/>
  <c r="AJ57" i="23"/>
  <c r="AB57" i="23"/>
  <c r="T57" i="23"/>
  <c r="L57" i="23"/>
  <c r="D57" i="23"/>
  <c r="AP56" i="23"/>
  <c r="AH56" i="23"/>
  <c r="Z56" i="23"/>
  <c r="R56" i="23"/>
  <c r="J56" i="23"/>
  <c r="AV55" i="23"/>
  <c r="AN55" i="23"/>
  <c r="AF55" i="23"/>
  <c r="X55" i="23"/>
  <c r="P55" i="23"/>
  <c r="H55" i="23"/>
  <c r="AT54" i="23"/>
  <c r="AL54" i="23"/>
  <c r="AD54" i="23"/>
  <c r="V54" i="23"/>
  <c r="N54" i="23"/>
  <c r="F54" i="23"/>
  <c r="AR53" i="23"/>
  <c r="AJ53" i="23"/>
  <c r="AB53" i="23"/>
  <c r="T53" i="23"/>
  <c r="L53" i="23"/>
  <c r="D53" i="23"/>
  <c r="B56" i="23"/>
  <c r="B64" i="23"/>
  <c r="AO64" i="23"/>
  <c r="AG64" i="23"/>
  <c r="Y64" i="23"/>
  <c r="Q64" i="23"/>
  <c r="I64" i="23"/>
  <c r="AU63" i="23"/>
  <c r="AM63" i="23"/>
  <c r="AE63" i="23"/>
  <c r="W63" i="23"/>
  <c r="O63" i="23"/>
  <c r="G63" i="23"/>
  <c r="AS62" i="23"/>
  <c r="AK62" i="23"/>
  <c r="AC62" i="23"/>
  <c r="U62" i="23"/>
  <c r="M62" i="23"/>
  <c r="E62" i="23"/>
  <c r="AQ61" i="23"/>
  <c r="AI61" i="23"/>
  <c r="AA61" i="23"/>
  <c r="S61" i="23"/>
  <c r="K61" i="23"/>
  <c r="C61" i="23"/>
  <c r="AO60" i="23"/>
  <c r="AG60" i="23"/>
  <c r="Y60" i="23"/>
  <c r="Q60" i="23"/>
  <c r="I60" i="23"/>
  <c r="AU59" i="23"/>
  <c r="AM59" i="23"/>
  <c r="AE59" i="23"/>
  <c r="W59" i="23"/>
  <c r="O59" i="23"/>
  <c r="G59" i="23"/>
  <c r="AS58" i="23"/>
  <c r="AK58" i="23"/>
  <c r="AC58" i="23"/>
  <c r="U58" i="23"/>
  <c r="M58" i="23"/>
  <c r="E58" i="23"/>
  <c r="AQ57" i="23"/>
  <c r="AI57" i="23"/>
  <c r="AA57" i="23"/>
  <c r="S57" i="23"/>
  <c r="K57" i="23"/>
  <c r="C57" i="23"/>
  <c r="AO56" i="23"/>
  <c r="AG56" i="23"/>
  <c r="Y56" i="23"/>
  <c r="Q56" i="23"/>
  <c r="I56" i="23"/>
  <c r="AU55" i="23"/>
  <c r="AM55" i="23"/>
  <c r="AE55" i="23"/>
  <c r="W55" i="23"/>
  <c r="O55" i="23"/>
  <c r="G55" i="23"/>
  <c r="AS54" i="23"/>
  <c r="AK54" i="23"/>
  <c r="AC54" i="23"/>
  <c r="U54" i="23"/>
  <c r="M54" i="23"/>
  <c r="E54" i="23"/>
  <c r="AQ53" i="23"/>
  <c r="AI53" i="23"/>
  <c r="AA53" i="23"/>
  <c r="S53" i="23"/>
  <c r="K53" i="23"/>
  <c r="C53" i="23"/>
  <c r="P60" i="23"/>
  <c r="H60" i="23"/>
  <c r="AT59" i="23"/>
  <c r="AL59" i="23"/>
  <c r="AD59" i="23"/>
  <c r="V59" i="23"/>
  <c r="N59" i="23"/>
  <c r="F59" i="23"/>
  <c r="AR58" i="23"/>
  <c r="AJ58" i="23"/>
  <c r="AB58" i="23"/>
  <c r="T58" i="23"/>
  <c r="L58" i="23"/>
  <c r="D58" i="23"/>
  <c r="AP57" i="23"/>
  <c r="AH57" i="23"/>
  <c r="Z57" i="23"/>
  <c r="R57" i="23"/>
  <c r="J57" i="23"/>
  <c r="AV56" i="23"/>
  <c r="AN56" i="23"/>
  <c r="AF56" i="23"/>
  <c r="X56" i="23"/>
  <c r="P56" i="23"/>
  <c r="H56" i="23"/>
  <c r="AT55" i="23"/>
  <c r="AL55" i="23"/>
  <c r="AD55" i="23"/>
  <c r="V55" i="23"/>
  <c r="N55" i="23"/>
  <c r="F55" i="23"/>
  <c r="AR54" i="23"/>
  <c r="AJ54" i="23"/>
  <c r="AB54" i="23"/>
  <c r="T54" i="23"/>
  <c r="L54" i="23"/>
  <c r="D54" i="23"/>
  <c r="AP53" i="23"/>
  <c r="AH53" i="23"/>
  <c r="Z53" i="23"/>
  <c r="R53" i="23"/>
  <c r="J53" i="23"/>
  <c r="AU60" i="23"/>
  <c r="AE60" i="23"/>
  <c r="G60" i="23"/>
  <c r="AK59" i="23"/>
  <c r="M59" i="23"/>
  <c r="AQ58" i="23"/>
  <c r="AA58" i="23"/>
  <c r="K58" i="23"/>
  <c r="C58" i="23"/>
  <c r="AO57" i="23"/>
  <c r="AG57" i="23"/>
  <c r="Q57" i="23"/>
  <c r="I57" i="23"/>
  <c r="AU56" i="23"/>
  <c r="AM56" i="23"/>
  <c r="AE56" i="23"/>
  <c r="W56" i="23"/>
  <c r="O56" i="23"/>
  <c r="G56" i="23"/>
  <c r="AS55" i="23"/>
  <c r="AK55" i="23"/>
  <c r="AC55" i="23"/>
  <c r="U55" i="23"/>
  <c r="M55" i="23"/>
  <c r="E55" i="23"/>
  <c r="AQ54" i="23"/>
  <c r="AI54" i="23"/>
  <c r="AA54" i="23"/>
  <c r="S54" i="23"/>
  <c r="K54" i="23"/>
  <c r="C54" i="23"/>
  <c r="AO53" i="23"/>
  <c r="AG53" i="23"/>
  <c r="Y53" i="23"/>
  <c r="Q53" i="23"/>
  <c r="I53" i="23"/>
  <c r="AO61" i="23"/>
  <c r="AG61" i="23"/>
  <c r="Y61" i="23"/>
  <c r="Q61" i="23"/>
  <c r="I61" i="23"/>
  <c r="AM60" i="23"/>
  <c r="W60" i="23"/>
  <c r="O60" i="23"/>
  <c r="AS59" i="23"/>
  <c r="AC59" i="23"/>
  <c r="U59" i="23"/>
  <c r="E59" i="23"/>
  <c r="AI58" i="23"/>
  <c r="S58" i="23"/>
  <c r="Y57" i="23"/>
  <c r="B59" i="23"/>
  <c r="AT64" i="23"/>
  <c r="AL64" i="23"/>
  <c r="AD64" i="23"/>
  <c r="V64" i="23"/>
  <c r="N64" i="23"/>
  <c r="F64" i="23"/>
  <c r="AR63" i="23"/>
  <c r="AJ63" i="23"/>
  <c r="AB63" i="23"/>
  <c r="T63" i="23"/>
  <c r="L63" i="23"/>
  <c r="D63" i="23"/>
  <c r="AP62" i="23"/>
  <c r="AH62" i="23"/>
  <c r="Z62" i="23"/>
  <c r="R62" i="23"/>
  <c r="J62" i="23"/>
  <c r="AV61" i="23"/>
  <c r="AN61" i="23"/>
  <c r="AF61" i="23"/>
  <c r="X61" i="23"/>
  <c r="P61" i="23"/>
  <c r="H61" i="23"/>
  <c r="AT60" i="23"/>
  <c r="AL60" i="23"/>
  <c r="AD60" i="23"/>
  <c r="V60" i="23"/>
  <c r="N60" i="23"/>
  <c r="F60" i="23"/>
  <c r="AR59" i="23"/>
  <c r="AJ59" i="23"/>
  <c r="AB59" i="23"/>
  <c r="T59" i="23"/>
  <c r="L59" i="23"/>
  <c r="D59" i="23"/>
  <c r="AP58" i="23"/>
  <c r="AH58" i="23"/>
  <c r="Z58" i="23"/>
  <c r="R58" i="23"/>
  <c r="J58" i="23"/>
  <c r="AV57" i="23"/>
  <c r="AN57" i="23"/>
  <c r="AF57" i="23"/>
  <c r="X57" i="23"/>
  <c r="P57" i="23"/>
  <c r="H57" i="23"/>
  <c r="AT56" i="23"/>
  <c r="AL56" i="23"/>
  <c r="AD56" i="23"/>
  <c r="V56" i="23"/>
  <c r="N56" i="23"/>
  <c r="F56" i="23"/>
  <c r="AR55" i="23"/>
  <c r="AJ55" i="23"/>
  <c r="AB55" i="23"/>
  <c r="T55" i="23"/>
  <c r="L55" i="23"/>
  <c r="D55" i="23"/>
  <c r="AP54" i="23"/>
  <c r="AH54" i="23"/>
  <c r="Z54" i="23"/>
  <c r="R54" i="23"/>
  <c r="J54" i="23"/>
  <c r="AV53" i="23"/>
  <c r="AN53" i="23"/>
  <c r="AF53" i="23"/>
  <c r="X53" i="23"/>
  <c r="P53" i="23"/>
  <c r="H53" i="23"/>
  <c r="AH179" i="23" l="1"/>
  <c r="AH180" i="23"/>
  <c r="AH181" i="23"/>
  <c r="AH182" i="23"/>
  <c r="AH183" i="23"/>
  <c r="AH175" i="23"/>
  <c r="AH184" i="23"/>
  <c r="AH176" i="23"/>
  <c r="AH177" i="23"/>
  <c r="AH186" i="23"/>
  <c r="AH185" i="23"/>
  <c r="AH178" i="23"/>
  <c r="S186" i="23"/>
  <c r="S178" i="23"/>
  <c r="S179" i="23"/>
  <c r="S180" i="23"/>
  <c r="S181" i="23"/>
  <c r="S182" i="23"/>
  <c r="S183" i="23"/>
  <c r="S175" i="23"/>
  <c r="S176" i="23"/>
  <c r="S184" i="23"/>
  <c r="S177" i="23"/>
  <c r="S185" i="23"/>
  <c r="L185" i="23"/>
  <c r="L177" i="23"/>
  <c r="L186" i="23"/>
  <c r="L178" i="23"/>
  <c r="L179" i="23"/>
  <c r="L180" i="23"/>
  <c r="L181" i="23"/>
  <c r="L182" i="23"/>
  <c r="L175" i="23"/>
  <c r="L183" i="23"/>
  <c r="L176" i="23"/>
  <c r="L184" i="23"/>
  <c r="M184" i="23"/>
  <c r="M185" i="23"/>
  <c r="M177" i="23"/>
  <c r="M186" i="23"/>
  <c r="M178" i="23"/>
  <c r="M179" i="23"/>
  <c r="M180" i="23"/>
  <c r="M181" i="23"/>
  <c r="M182" i="23"/>
  <c r="M176" i="23"/>
  <c r="M183" i="23"/>
  <c r="M175" i="23"/>
  <c r="AL183" i="23"/>
  <c r="AL184" i="23"/>
  <c r="AL176" i="23"/>
  <c r="AL177" i="23"/>
  <c r="AL185" i="23"/>
  <c r="AL186" i="23"/>
  <c r="AL178" i="23"/>
  <c r="AL179" i="23"/>
  <c r="AL180" i="23"/>
  <c r="AL181" i="23"/>
  <c r="AL182" i="23"/>
  <c r="AL175" i="23"/>
  <c r="H181" i="23"/>
  <c r="H182" i="23"/>
  <c r="H183" i="23"/>
  <c r="H175" i="23"/>
  <c r="H184" i="23"/>
  <c r="H176" i="23"/>
  <c r="H185" i="23"/>
  <c r="H177" i="23"/>
  <c r="H186" i="23"/>
  <c r="H178" i="23"/>
  <c r="H179" i="23"/>
  <c r="H180" i="23"/>
  <c r="I180" i="23"/>
  <c r="I181" i="23"/>
  <c r="I182" i="23"/>
  <c r="I183" i="23"/>
  <c r="I175" i="23"/>
  <c r="I184" i="23"/>
  <c r="I176" i="23"/>
  <c r="I185" i="23"/>
  <c r="I177" i="23"/>
  <c r="I186" i="23"/>
  <c r="I178" i="23"/>
  <c r="I179" i="23"/>
  <c r="AA186" i="23"/>
  <c r="AA178" i="23"/>
  <c r="AA179" i="23"/>
  <c r="AA180" i="23"/>
  <c r="AA181" i="23"/>
  <c r="AA182" i="23"/>
  <c r="AA183" i="23"/>
  <c r="AA175" i="23"/>
  <c r="AA176" i="23"/>
  <c r="AA184" i="23"/>
  <c r="AA177" i="23"/>
  <c r="AA185" i="23"/>
  <c r="T185" i="23"/>
  <c r="T177" i="23"/>
  <c r="T186" i="23"/>
  <c r="T178" i="23"/>
  <c r="T179" i="23"/>
  <c r="T180" i="23"/>
  <c r="T181" i="23"/>
  <c r="T182" i="23"/>
  <c r="T183" i="23"/>
  <c r="T175" i="23"/>
  <c r="T184" i="23"/>
  <c r="T176" i="23"/>
  <c r="U184" i="23"/>
  <c r="U185" i="23"/>
  <c r="U177" i="23"/>
  <c r="U186" i="23"/>
  <c r="U178" i="23"/>
  <c r="U179" i="23"/>
  <c r="U180" i="23"/>
  <c r="U181" i="23"/>
  <c r="U182" i="23"/>
  <c r="U176" i="23"/>
  <c r="U175" i="23"/>
  <c r="U183" i="23"/>
  <c r="AT183" i="23"/>
  <c r="AT184" i="23"/>
  <c r="AT176" i="23"/>
  <c r="AT185" i="23"/>
  <c r="AT177" i="23"/>
  <c r="AT186" i="23"/>
  <c r="AT178" i="23"/>
  <c r="AT179" i="23"/>
  <c r="AT180" i="23"/>
  <c r="AT181" i="23"/>
  <c r="AT175" i="23"/>
  <c r="AT182" i="23"/>
  <c r="O182" i="23"/>
  <c r="O183" i="23"/>
  <c r="O175" i="23"/>
  <c r="O184" i="23"/>
  <c r="O176" i="23"/>
  <c r="O185" i="23"/>
  <c r="O177" i="23"/>
  <c r="O186" i="23"/>
  <c r="O178" i="23"/>
  <c r="O179" i="23"/>
  <c r="O180" i="23"/>
  <c r="O181" i="23"/>
  <c r="P181" i="23"/>
  <c r="P182" i="23"/>
  <c r="P175" i="23"/>
  <c r="P176" i="23"/>
  <c r="P183" i="23"/>
  <c r="P184" i="23"/>
  <c r="P185" i="23"/>
  <c r="P177" i="23"/>
  <c r="P186" i="23"/>
  <c r="P178" i="23"/>
  <c r="P179" i="23"/>
  <c r="P180" i="23"/>
  <c r="Q180" i="23"/>
  <c r="Q181" i="23"/>
  <c r="Q182" i="23"/>
  <c r="Q175" i="23"/>
  <c r="Q183" i="23"/>
  <c r="Q184" i="23"/>
  <c r="Q176" i="23"/>
  <c r="Q185" i="23"/>
  <c r="Q177" i="23"/>
  <c r="Q186" i="23"/>
  <c r="Q178" i="23"/>
  <c r="Q179" i="23"/>
  <c r="E184" i="23"/>
  <c r="E185" i="23"/>
  <c r="E177" i="23"/>
  <c r="E186" i="23"/>
  <c r="E178" i="23"/>
  <c r="E179" i="23"/>
  <c r="E180" i="23"/>
  <c r="E181" i="23"/>
  <c r="E182" i="23"/>
  <c r="E176" i="23"/>
  <c r="E183" i="23"/>
  <c r="E175" i="23"/>
  <c r="AD183" i="23"/>
  <c r="AD184" i="23"/>
  <c r="AD176" i="23"/>
  <c r="AD185" i="23"/>
  <c r="AD177" i="23"/>
  <c r="AD186" i="23"/>
  <c r="AD178" i="23"/>
  <c r="AD179" i="23"/>
  <c r="AD180" i="23"/>
  <c r="AD181" i="23"/>
  <c r="AD175" i="23"/>
  <c r="AD182" i="23"/>
  <c r="G182" i="23"/>
  <c r="G183" i="23"/>
  <c r="G175" i="23"/>
  <c r="G176" i="23"/>
  <c r="G184" i="23"/>
  <c r="G185" i="23"/>
  <c r="G177" i="23"/>
  <c r="G186" i="23"/>
  <c r="G178" i="23"/>
  <c r="G179" i="23"/>
  <c r="G180" i="23"/>
  <c r="G181" i="23"/>
  <c r="AI186" i="23"/>
  <c r="AI178" i="23"/>
  <c r="AI179" i="23"/>
  <c r="AI180" i="23"/>
  <c r="AI181" i="23"/>
  <c r="AI182" i="23"/>
  <c r="AI183" i="23"/>
  <c r="AI175" i="23"/>
  <c r="AI184" i="23"/>
  <c r="AI176" i="23"/>
  <c r="AI177" i="23"/>
  <c r="AI185" i="23"/>
  <c r="AB185" i="23"/>
  <c r="AB177" i="23"/>
  <c r="AB186" i="23"/>
  <c r="AB178" i="23"/>
  <c r="AB179" i="23"/>
  <c r="AB180" i="23"/>
  <c r="AB181" i="23"/>
  <c r="AB182" i="23"/>
  <c r="AB175" i="23"/>
  <c r="AB183" i="23"/>
  <c r="AB184" i="23"/>
  <c r="AB176" i="23"/>
  <c r="AC184" i="23"/>
  <c r="AC185" i="23"/>
  <c r="AC177" i="23"/>
  <c r="AC186" i="23"/>
  <c r="AC178" i="23"/>
  <c r="AC179" i="23"/>
  <c r="AC180" i="23"/>
  <c r="AC181" i="23"/>
  <c r="AC182" i="23"/>
  <c r="AC175" i="23"/>
  <c r="AC176" i="23"/>
  <c r="AC183" i="23"/>
  <c r="AM182" i="23"/>
  <c r="AM183" i="23"/>
  <c r="AM175" i="23"/>
  <c r="AM184" i="23"/>
  <c r="AM176" i="23"/>
  <c r="AM185" i="23"/>
  <c r="AM177" i="23"/>
  <c r="AM186" i="23"/>
  <c r="AM178" i="23"/>
  <c r="AM179" i="23"/>
  <c r="AM180" i="23"/>
  <c r="AM181" i="23"/>
  <c r="X181" i="23"/>
  <c r="X182" i="23"/>
  <c r="X183" i="23"/>
  <c r="X175" i="23"/>
  <c r="X184" i="23"/>
  <c r="X176" i="23"/>
  <c r="X185" i="23"/>
  <c r="X177" i="23"/>
  <c r="X186" i="23"/>
  <c r="X178" i="23"/>
  <c r="X179" i="23"/>
  <c r="X180" i="23"/>
  <c r="Y180" i="23"/>
  <c r="Y181" i="23"/>
  <c r="Y182" i="23"/>
  <c r="Y183" i="23"/>
  <c r="Y184" i="23"/>
  <c r="Y176" i="23"/>
  <c r="Y185" i="23"/>
  <c r="Y177" i="23"/>
  <c r="Y186" i="23"/>
  <c r="Y178" i="23"/>
  <c r="Y175" i="23"/>
  <c r="Y179" i="23"/>
  <c r="B180" i="23"/>
  <c r="B181" i="23"/>
  <c r="B182" i="23"/>
  <c r="B183" i="23"/>
  <c r="B184" i="23"/>
  <c r="B176" i="23"/>
  <c r="B185" i="23"/>
  <c r="B177" i="23"/>
  <c r="B186" i="23"/>
  <c r="B178" i="23"/>
  <c r="B179" i="23"/>
  <c r="B175" i="23"/>
  <c r="AQ186" i="23"/>
  <c r="AQ178" i="23"/>
  <c r="AQ179" i="23"/>
  <c r="AQ180" i="23"/>
  <c r="AQ181" i="23"/>
  <c r="AQ182" i="23"/>
  <c r="AQ183" i="23"/>
  <c r="AQ175" i="23"/>
  <c r="AQ176" i="23"/>
  <c r="AQ184" i="23"/>
  <c r="AQ185" i="23"/>
  <c r="AQ177" i="23"/>
  <c r="AJ185" i="23"/>
  <c r="AJ186" i="23"/>
  <c r="AJ178" i="23"/>
  <c r="AJ179" i="23"/>
  <c r="AJ180" i="23"/>
  <c r="AJ181" i="23"/>
  <c r="AJ182" i="23"/>
  <c r="AJ183" i="23"/>
  <c r="AJ175" i="23"/>
  <c r="AJ176" i="23"/>
  <c r="AJ184" i="23"/>
  <c r="AJ177" i="23"/>
  <c r="AK184" i="23"/>
  <c r="AK185" i="23"/>
  <c r="AK177" i="23"/>
  <c r="AK186" i="23"/>
  <c r="AK178" i="23"/>
  <c r="AK179" i="23"/>
  <c r="AK180" i="23"/>
  <c r="AK181" i="23"/>
  <c r="AK182" i="23"/>
  <c r="AK183" i="23"/>
  <c r="AK176" i="23"/>
  <c r="AK175" i="23"/>
  <c r="AF181" i="23"/>
  <c r="AF182" i="23"/>
  <c r="AF175" i="23"/>
  <c r="AF176" i="23"/>
  <c r="AF183" i="23"/>
  <c r="AF184" i="23"/>
  <c r="AF185" i="23"/>
  <c r="AF177" i="23"/>
  <c r="AF186" i="23"/>
  <c r="AF178" i="23"/>
  <c r="AF179" i="23"/>
  <c r="AF180" i="23"/>
  <c r="AG180" i="23"/>
  <c r="AG181" i="23"/>
  <c r="AG182" i="23"/>
  <c r="AG183" i="23"/>
  <c r="AG184" i="23"/>
  <c r="AG176" i="23"/>
  <c r="AG185" i="23"/>
  <c r="AG177" i="23"/>
  <c r="AG186" i="23"/>
  <c r="AG178" i="23"/>
  <c r="AG175" i="23"/>
  <c r="AG179" i="23"/>
  <c r="Z179" i="23"/>
  <c r="Z180" i="23"/>
  <c r="Z181" i="23"/>
  <c r="Z182" i="23"/>
  <c r="Z183" i="23"/>
  <c r="Z175" i="23"/>
  <c r="Z184" i="23"/>
  <c r="Z176" i="23"/>
  <c r="Z186" i="23"/>
  <c r="Z185" i="23"/>
  <c r="Z177" i="23"/>
  <c r="Z178" i="23"/>
  <c r="AR185" i="23"/>
  <c r="AR186" i="23"/>
  <c r="AR178" i="23"/>
  <c r="AR179" i="23"/>
  <c r="AR180" i="23"/>
  <c r="AR181" i="23"/>
  <c r="AR182" i="23"/>
  <c r="AR175" i="23"/>
  <c r="AR183" i="23"/>
  <c r="AR176" i="23"/>
  <c r="AR184" i="23"/>
  <c r="AR177" i="23"/>
  <c r="AS184" i="23"/>
  <c r="AS185" i="23"/>
  <c r="AS177" i="23"/>
  <c r="AS186" i="23"/>
  <c r="AS178" i="23"/>
  <c r="AS179" i="23"/>
  <c r="AS180" i="23"/>
  <c r="AS181" i="23"/>
  <c r="AS182" i="23"/>
  <c r="AS175" i="23"/>
  <c r="AS183" i="23"/>
  <c r="AS176" i="23"/>
  <c r="W182" i="23"/>
  <c r="W183" i="23"/>
  <c r="W175" i="23"/>
  <c r="W176" i="23"/>
  <c r="W184" i="23"/>
  <c r="W185" i="23"/>
  <c r="W177" i="23"/>
  <c r="W186" i="23"/>
  <c r="W178" i="23"/>
  <c r="W179" i="23"/>
  <c r="W180" i="23"/>
  <c r="W181" i="23"/>
  <c r="F183" i="23"/>
  <c r="F184" i="23"/>
  <c r="F176" i="23"/>
  <c r="F185" i="23"/>
  <c r="F177" i="23"/>
  <c r="F186" i="23"/>
  <c r="F178" i="23"/>
  <c r="F179" i="23"/>
  <c r="F180" i="23"/>
  <c r="F181" i="23"/>
  <c r="F182" i="23"/>
  <c r="F175" i="23"/>
  <c r="AN181" i="23"/>
  <c r="AN182" i="23"/>
  <c r="AN183" i="23"/>
  <c r="AN175" i="23"/>
  <c r="AN176" i="23"/>
  <c r="AN184" i="23"/>
  <c r="AN185" i="23"/>
  <c r="AN177" i="23"/>
  <c r="AN186" i="23"/>
  <c r="AN178" i="23"/>
  <c r="AN179" i="23"/>
  <c r="AN180" i="23"/>
  <c r="AO180" i="23"/>
  <c r="AO181" i="23"/>
  <c r="AO182" i="23"/>
  <c r="AO183" i="23"/>
  <c r="AO184" i="23"/>
  <c r="AO176" i="23"/>
  <c r="AO185" i="23"/>
  <c r="AO177" i="23"/>
  <c r="AO186" i="23"/>
  <c r="AO178" i="23"/>
  <c r="AO179" i="23"/>
  <c r="AO175" i="23"/>
  <c r="K186" i="23"/>
  <c r="K178" i="23"/>
  <c r="K179" i="23"/>
  <c r="K180" i="23"/>
  <c r="K181" i="23"/>
  <c r="K182" i="23"/>
  <c r="K183" i="23"/>
  <c r="K175" i="23"/>
  <c r="K184" i="23"/>
  <c r="K176" i="23"/>
  <c r="K177" i="23"/>
  <c r="K185" i="23"/>
  <c r="AE182" i="23"/>
  <c r="AE183" i="23"/>
  <c r="AE175" i="23"/>
  <c r="AE176" i="23"/>
  <c r="AE177" i="23"/>
  <c r="AE184" i="23"/>
  <c r="AE185" i="23"/>
  <c r="AE186" i="23"/>
  <c r="AE178" i="23"/>
  <c r="AE179" i="23"/>
  <c r="AE180" i="23"/>
  <c r="AE181" i="23"/>
  <c r="N183" i="23"/>
  <c r="N184" i="23"/>
  <c r="N176" i="23"/>
  <c r="N185" i="23"/>
  <c r="N177" i="23"/>
  <c r="N186" i="23"/>
  <c r="N178" i="23"/>
  <c r="N179" i="23"/>
  <c r="N180" i="23"/>
  <c r="N181" i="23"/>
  <c r="N182" i="23"/>
  <c r="N175" i="23"/>
  <c r="AV181" i="23"/>
  <c r="AV182" i="23"/>
  <c r="AV175" i="23"/>
  <c r="AV176" i="23"/>
  <c r="AV183" i="23"/>
  <c r="AV184" i="23"/>
  <c r="AV185" i="23"/>
  <c r="AV177" i="23"/>
  <c r="AV186" i="23"/>
  <c r="AV178" i="23"/>
  <c r="AV179" i="23"/>
  <c r="AV180" i="23"/>
  <c r="J179" i="23"/>
  <c r="J180" i="23"/>
  <c r="J181" i="23"/>
  <c r="J182" i="23"/>
  <c r="J183" i="23"/>
  <c r="J175" i="23"/>
  <c r="J184" i="23"/>
  <c r="J176" i="23"/>
  <c r="J186" i="23"/>
  <c r="J185" i="23"/>
  <c r="J177" i="23"/>
  <c r="J178" i="23"/>
  <c r="D185" i="23"/>
  <c r="D177" i="23"/>
  <c r="D186" i="23"/>
  <c r="D178" i="23"/>
  <c r="D179" i="23"/>
  <c r="D180" i="23"/>
  <c r="D181" i="23"/>
  <c r="D182" i="23"/>
  <c r="D183" i="23"/>
  <c r="D175" i="23"/>
  <c r="D184" i="23"/>
  <c r="D176" i="23"/>
  <c r="C186" i="23"/>
  <c r="C178" i="23"/>
  <c r="C179" i="23"/>
  <c r="C180" i="23"/>
  <c r="C181" i="23"/>
  <c r="C182" i="23"/>
  <c r="C183" i="23"/>
  <c r="C175" i="23"/>
  <c r="C176" i="23"/>
  <c r="C184" i="23"/>
  <c r="C185" i="23"/>
  <c r="C177" i="23"/>
  <c r="AU182" i="23"/>
  <c r="AU183" i="23"/>
  <c r="AU175" i="23"/>
  <c r="AU176" i="23"/>
  <c r="AU184" i="23"/>
  <c r="AU177" i="23"/>
  <c r="AU185" i="23"/>
  <c r="AU186" i="23"/>
  <c r="AU178" i="23"/>
  <c r="AU179" i="23"/>
  <c r="AU180" i="23"/>
  <c r="AU181" i="23"/>
  <c r="V183" i="23"/>
  <c r="V184" i="23"/>
  <c r="V176" i="23"/>
  <c r="V177" i="23"/>
  <c r="V185" i="23"/>
  <c r="V186" i="23"/>
  <c r="V178" i="23"/>
  <c r="V179" i="23"/>
  <c r="V180" i="23"/>
  <c r="V181" i="23"/>
  <c r="V175" i="23"/>
  <c r="V182" i="23"/>
  <c r="R179" i="23"/>
  <c r="R180" i="23"/>
  <c r="R181" i="23"/>
  <c r="R182" i="23"/>
  <c r="R183" i="23"/>
  <c r="R175" i="23"/>
  <c r="R184" i="23"/>
  <c r="R176" i="23"/>
  <c r="R177" i="23"/>
  <c r="R185" i="23"/>
  <c r="R186" i="23"/>
  <c r="R178" i="23"/>
  <c r="AP179" i="23"/>
  <c r="AP180" i="23"/>
  <c r="AP181" i="23"/>
  <c r="AP182" i="23"/>
  <c r="AP183" i="23"/>
  <c r="AP175" i="23"/>
  <c r="AP184" i="23"/>
  <c r="AP176" i="23"/>
  <c r="AP185" i="23"/>
  <c r="AP177" i="23"/>
  <c r="AP186" i="23"/>
  <c r="AP178" i="23"/>
  <c r="D169" i="23"/>
  <c r="D170" i="23"/>
  <c r="D163" i="23"/>
  <c r="D164" i="23"/>
  <c r="D168" i="23"/>
  <c r="D165" i="23"/>
  <c r="D166" i="23"/>
  <c r="D167" i="23"/>
  <c r="E168" i="23"/>
  <c r="E169" i="23"/>
  <c r="E170" i="23"/>
  <c r="E163" i="23"/>
  <c r="E164" i="23"/>
  <c r="E167" i="23"/>
  <c r="E165" i="23"/>
  <c r="E166" i="23"/>
  <c r="Z164" i="23"/>
  <c r="Z165" i="23"/>
  <c r="Z166" i="23"/>
  <c r="Z170" i="23"/>
  <c r="Z167" i="23"/>
  <c r="Z163" i="23"/>
  <c r="Z168" i="23"/>
  <c r="Z169" i="23"/>
  <c r="S170" i="23"/>
  <c r="S163" i="23"/>
  <c r="S164" i="23"/>
  <c r="S165" i="23"/>
  <c r="S169" i="23"/>
  <c r="S166" i="23"/>
  <c r="S167" i="23"/>
  <c r="S168" i="23"/>
  <c r="L169" i="23"/>
  <c r="L170" i="23"/>
  <c r="L163" i="23"/>
  <c r="L164" i="23"/>
  <c r="L165" i="23"/>
  <c r="L168" i="23"/>
  <c r="L166" i="23"/>
  <c r="L167" i="23"/>
  <c r="M168" i="23"/>
  <c r="M169" i="23"/>
  <c r="M170" i="23"/>
  <c r="M163" i="23"/>
  <c r="M164" i="23"/>
  <c r="M165" i="23"/>
  <c r="M167" i="23"/>
  <c r="M166" i="23"/>
  <c r="AL167" i="23"/>
  <c r="AL168" i="23"/>
  <c r="AL169" i="23"/>
  <c r="AL170" i="23"/>
  <c r="AL163" i="23"/>
  <c r="AL164" i="23"/>
  <c r="AL166" i="23"/>
  <c r="AL165" i="23"/>
  <c r="H165" i="23"/>
  <c r="H166" i="23"/>
  <c r="H167" i="23"/>
  <c r="H164" i="23"/>
  <c r="H168" i="23"/>
  <c r="H169" i="23"/>
  <c r="H170" i="23"/>
  <c r="H163" i="23"/>
  <c r="I164" i="23"/>
  <c r="I165" i="23"/>
  <c r="I166" i="23"/>
  <c r="I167" i="23"/>
  <c r="I168" i="23"/>
  <c r="I169" i="23"/>
  <c r="I170" i="23"/>
  <c r="I163" i="23"/>
  <c r="K170" i="23"/>
  <c r="K163" i="23"/>
  <c r="K164" i="23"/>
  <c r="K165" i="23"/>
  <c r="K166" i="23"/>
  <c r="K167" i="23"/>
  <c r="K168" i="23"/>
  <c r="K169" i="23"/>
  <c r="AD167" i="23"/>
  <c r="AD168" i="23"/>
  <c r="AD169" i="23"/>
  <c r="AD170" i="23"/>
  <c r="AD163" i="23"/>
  <c r="AD164" i="23"/>
  <c r="AD165" i="23"/>
  <c r="AD166" i="23"/>
  <c r="G166" i="23"/>
  <c r="G167" i="23"/>
  <c r="G168" i="23"/>
  <c r="G169" i="23"/>
  <c r="G165" i="23"/>
  <c r="G170" i="23"/>
  <c r="G163" i="23"/>
  <c r="G164" i="23"/>
  <c r="AH164" i="23"/>
  <c r="AH165" i="23"/>
  <c r="AH166" i="23"/>
  <c r="AH167" i="23"/>
  <c r="AH170" i="23"/>
  <c r="AH168" i="23"/>
  <c r="AH169" i="23"/>
  <c r="AH163" i="23"/>
  <c r="AA170" i="23"/>
  <c r="AA163" i="23"/>
  <c r="AA164" i="23"/>
  <c r="AA165" i="23"/>
  <c r="AA166" i="23"/>
  <c r="AA169" i="23"/>
  <c r="AA167" i="23"/>
  <c r="AA168" i="23"/>
  <c r="T169" i="23"/>
  <c r="T170" i="23"/>
  <c r="T163" i="23"/>
  <c r="T164" i="23"/>
  <c r="T168" i="23"/>
  <c r="T165" i="23"/>
  <c r="T166" i="23"/>
  <c r="T167" i="23"/>
  <c r="U168" i="23"/>
  <c r="U169" i="23"/>
  <c r="U170" i="23"/>
  <c r="U163" i="23"/>
  <c r="U164" i="23"/>
  <c r="U165" i="23"/>
  <c r="U166" i="23"/>
  <c r="U167" i="23"/>
  <c r="AT167" i="23"/>
  <c r="AT168" i="23"/>
  <c r="AT169" i="23"/>
  <c r="AT170" i="23"/>
  <c r="AT163" i="23"/>
  <c r="AT166" i="23"/>
  <c r="AT164" i="23"/>
  <c r="AT165" i="23"/>
  <c r="O166" i="23"/>
  <c r="O167" i="23"/>
  <c r="O168" i="23"/>
  <c r="O169" i="23"/>
  <c r="O163" i="23"/>
  <c r="O170" i="23"/>
  <c r="O165" i="23"/>
  <c r="O164" i="23"/>
  <c r="P165" i="23"/>
  <c r="P166" i="23"/>
  <c r="P167" i="23"/>
  <c r="P168" i="23"/>
  <c r="P164" i="23"/>
  <c r="P169" i="23"/>
  <c r="P170" i="23"/>
  <c r="P163" i="23"/>
  <c r="Q164" i="23"/>
  <c r="Q165" i="23"/>
  <c r="Q166" i="23"/>
  <c r="Q167" i="23"/>
  <c r="Q168" i="23"/>
  <c r="Q169" i="23"/>
  <c r="Q170" i="23"/>
  <c r="Q163" i="23"/>
  <c r="AI170" i="23"/>
  <c r="AI163" i="23"/>
  <c r="AI164" i="23"/>
  <c r="AI165" i="23"/>
  <c r="AI166" i="23"/>
  <c r="AI167" i="23"/>
  <c r="AI169" i="23"/>
  <c r="AI168" i="23"/>
  <c r="AM166" i="23"/>
  <c r="AM165" i="23"/>
  <c r="AM167" i="23"/>
  <c r="AM168" i="23"/>
  <c r="AM169" i="23"/>
  <c r="AM163" i="23"/>
  <c r="AM170" i="23"/>
  <c r="AM164" i="23"/>
  <c r="X165" i="23"/>
  <c r="X166" i="23"/>
  <c r="X167" i="23"/>
  <c r="X168" i="23"/>
  <c r="X169" i="23"/>
  <c r="X170" i="23"/>
  <c r="X163" i="23"/>
  <c r="X164" i="23"/>
  <c r="B164" i="23"/>
  <c r="B163" i="23"/>
  <c r="B165" i="23"/>
  <c r="B166" i="23"/>
  <c r="B167" i="23"/>
  <c r="B168" i="23"/>
  <c r="B169" i="23"/>
  <c r="B170" i="23"/>
  <c r="AQ170" i="23"/>
  <c r="AQ163" i="23"/>
  <c r="AQ164" i="23"/>
  <c r="AQ165" i="23"/>
  <c r="AQ166" i="23"/>
  <c r="AQ167" i="23"/>
  <c r="AQ168" i="23"/>
  <c r="AQ169" i="23"/>
  <c r="AJ169" i="23"/>
  <c r="AJ170" i="23"/>
  <c r="AJ163" i="23"/>
  <c r="AJ164" i="23"/>
  <c r="AJ165" i="23"/>
  <c r="AJ166" i="23"/>
  <c r="AJ167" i="23"/>
  <c r="AJ168" i="23"/>
  <c r="AK168" i="23"/>
  <c r="AK169" i="23"/>
  <c r="AK170" i="23"/>
  <c r="AK163" i="23"/>
  <c r="AK164" i="23"/>
  <c r="AK167" i="23"/>
  <c r="AK165" i="23"/>
  <c r="AK166" i="23"/>
  <c r="AF165" i="23"/>
  <c r="AF166" i="23"/>
  <c r="AF167" i="23"/>
  <c r="AF168" i="23"/>
  <c r="AF169" i="23"/>
  <c r="AF164" i="23"/>
  <c r="AF170" i="23"/>
  <c r="AF163" i="23"/>
  <c r="AG164" i="23"/>
  <c r="AG165" i="23"/>
  <c r="AG166" i="23"/>
  <c r="AG167" i="23"/>
  <c r="AG168" i="23"/>
  <c r="AG169" i="23"/>
  <c r="AG170" i="23"/>
  <c r="AG163" i="23"/>
  <c r="AB169" i="23"/>
  <c r="AB170" i="23"/>
  <c r="AB163" i="23"/>
  <c r="AB164" i="23"/>
  <c r="AB165" i="23"/>
  <c r="AB166" i="23"/>
  <c r="AB168" i="23"/>
  <c r="AB167" i="23"/>
  <c r="Y164" i="23"/>
  <c r="Y165" i="23"/>
  <c r="Y166" i="23"/>
  <c r="Y167" i="23"/>
  <c r="Y168" i="23"/>
  <c r="Y169" i="23"/>
  <c r="Y170" i="23"/>
  <c r="Y163" i="23"/>
  <c r="AR169" i="23"/>
  <c r="AR170" i="23"/>
  <c r="AR163" i="23"/>
  <c r="AR164" i="23"/>
  <c r="AR168" i="23"/>
  <c r="AR165" i="23"/>
  <c r="AR166" i="23"/>
  <c r="AR167" i="23"/>
  <c r="AS168" i="23"/>
  <c r="AS169" i="23"/>
  <c r="AS170" i="23"/>
  <c r="AS163" i="23"/>
  <c r="AS164" i="23"/>
  <c r="AS165" i="23"/>
  <c r="AS166" i="23"/>
  <c r="AS167" i="23"/>
  <c r="W166" i="23"/>
  <c r="W167" i="23"/>
  <c r="W168" i="23"/>
  <c r="W169" i="23"/>
  <c r="W163" i="23"/>
  <c r="W170" i="23"/>
  <c r="W164" i="23"/>
  <c r="W165" i="23"/>
  <c r="F167" i="23"/>
  <c r="F168" i="23"/>
  <c r="F169" i="23"/>
  <c r="F170" i="23"/>
  <c r="F163" i="23"/>
  <c r="F164" i="23"/>
  <c r="F166" i="23"/>
  <c r="F165" i="23"/>
  <c r="AN165" i="23"/>
  <c r="AN166" i="23"/>
  <c r="AN167" i="23"/>
  <c r="AN168" i="23"/>
  <c r="AN169" i="23"/>
  <c r="AN170" i="23"/>
  <c r="AN163" i="23"/>
  <c r="AN164" i="23"/>
  <c r="AO164" i="23"/>
  <c r="AO165" i="23"/>
  <c r="AO166" i="23"/>
  <c r="AO167" i="23"/>
  <c r="AO168" i="23"/>
  <c r="AO169" i="23"/>
  <c r="AO170" i="23"/>
  <c r="AO163" i="23"/>
  <c r="AC168" i="23"/>
  <c r="AC169" i="23"/>
  <c r="AC170" i="23"/>
  <c r="AC163" i="23"/>
  <c r="AC167" i="23"/>
  <c r="AC164" i="23"/>
  <c r="AC165" i="23"/>
  <c r="AC166" i="23"/>
  <c r="AE166" i="23"/>
  <c r="AE167" i="23"/>
  <c r="AE168" i="23"/>
  <c r="AE169" i="23"/>
  <c r="AE170" i="23"/>
  <c r="AE163" i="23"/>
  <c r="AE165" i="23"/>
  <c r="AE164" i="23"/>
  <c r="N167" i="23"/>
  <c r="N168" i="23"/>
  <c r="N169" i="23"/>
  <c r="N170" i="23"/>
  <c r="N163" i="23"/>
  <c r="N166" i="23"/>
  <c r="N164" i="23"/>
  <c r="N165" i="23"/>
  <c r="AV165" i="23"/>
  <c r="AV166" i="23"/>
  <c r="AV167" i="23"/>
  <c r="AV168" i="23"/>
  <c r="AV164" i="23"/>
  <c r="AV169" i="23"/>
  <c r="AV170" i="23"/>
  <c r="AV163" i="23"/>
  <c r="J163" i="23"/>
  <c r="J164" i="23"/>
  <c r="J165" i="23"/>
  <c r="J166" i="23"/>
  <c r="J167" i="23"/>
  <c r="J168" i="23"/>
  <c r="J169" i="23"/>
  <c r="J170" i="23"/>
  <c r="C170" i="23"/>
  <c r="C164" i="23"/>
  <c r="C165" i="23"/>
  <c r="C166" i="23"/>
  <c r="C167" i="23"/>
  <c r="C163" i="23"/>
  <c r="C169" i="23"/>
  <c r="C168" i="23"/>
  <c r="AU166" i="23"/>
  <c r="AU167" i="23"/>
  <c r="AU165" i="23"/>
  <c r="AU168" i="23"/>
  <c r="AU169" i="23"/>
  <c r="AU170" i="23"/>
  <c r="AU163" i="23"/>
  <c r="AU164" i="23"/>
  <c r="V167" i="23"/>
  <c r="V168" i="23"/>
  <c r="V169" i="23"/>
  <c r="V170" i="23"/>
  <c r="V163" i="23"/>
  <c r="V166" i="23"/>
  <c r="V164" i="23"/>
  <c r="V165" i="23"/>
  <c r="R164" i="23"/>
  <c r="R165" i="23"/>
  <c r="R166" i="23"/>
  <c r="R163" i="23"/>
  <c r="R167" i="23"/>
  <c r="R168" i="23"/>
  <c r="R170" i="23"/>
  <c r="R169" i="23"/>
  <c r="AP164" i="23"/>
  <c r="AP165" i="23"/>
  <c r="AP166" i="23"/>
  <c r="AP170" i="23"/>
  <c r="AP167" i="23"/>
  <c r="AP168" i="23"/>
  <c r="AP163" i="23"/>
  <c r="AP169" i="23"/>
  <c r="V159" i="23"/>
  <c r="AO65" i="23"/>
  <c r="J65" i="23"/>
  <c r="AC65" i="23"/>
  <c r="S159" i="23"/>
  <c r="L159" i="23"/>
  <c r="AD159" i="23"/>
  <c r="AL159" i="23"/>
  <c r="H159" i="23"/>
  <c r="X159" i="23"/>
  <c r="P65" i="23"/>
  <c r="AT159" i="23"/>
  <c r="P159" i="23"/>
  <c r="AH159" i="23"/>
  <c r="F159" i="23"/>
  <c r="N159" i="23"/>
  <c r="AS159" i="23"/>
  <c r="X65" i="23"/>
  <c r="R65" i="23"/>
  <c r="D65" i="23"/>
  <c r="AK65" i="23"/>
  <c r="V65" i="23"/>
  <c r="AA159" i="23"/>
  <c r="T159" i="23"/>
  <c r="AF159" i="23"/>
  <c r="Q159" i="23"/>
  <c r="G159" i="23"/>
  <c r="AF65" i="23"/>
  <c r="Z65" i="23"/>
  <c r="C65" i="23"/>
  <c r="L65" i="23"/>
  <c r="AS65" i="23"/>
  <c r="G65" i="23"/>
  <c r="O65" i="23"/>
  <c r="AI159" i="23"/>
  <c r="AB159" i="23"/>
  <c r="AN159" i="23"/>
  <c r="Y159" i="23"/>
  <c r="O159" i="23"/>
  <c r="AN65" i="23"/>
  <c r="AM65" i="23"/>
  <c r="AE65" i="23"/>
  <c r="AQ159" i="23"/>
  <c r="AJ159" i="23"/>
  <c r="AV159" i="23"/>
  <c r="AG159" i="23"/>
  <c r="E159" i="23"/>
  <c r="W159" i="23"/>
  <c r="C159" i="23"/>
  <c r="I159" i="23"/>
  <c r="AH65" i="23"/>
  <c r="K65" i="23"/>
  <c r="T65" i="23"/>
  <c r="AD65" i="23"/>
  <c r="AV65" i="23"/>
  <c r="I65" i="23"/>
  <c r="AP65" i="23"/>
  <c r="S65" i="23"/>
  <c r="AB65" i="23"/>
  <c r="B65" i="23"/>
  <c r="AR159" i="23"/>
  <c r="AO159" i="23"/>
  <c r="M159" i="23"/>
  <c r="AE159" i="23"/>
  <c r="AA65" i="23"/>
  <c r="AJ65" i="23"/>
  <c r="E65" i="23"/>
  <c r="F65" i="23"/>
  <c r="N65" i="23"/>
  <c r="AU65" i="23"/>
  <c r="U159" i="23"/>
  <c r="AM159" i="23"/>
  <c r="J159" i="23"/>
  <c r="AP159" i="23"/>
  <c r="AR65" i="23"/>
  <c r="M65" i="23"/>
  <c r="AC159" i="23"/>
  <c r="AU159" i="23"/>
  <c r="R159" i="23"/>
  <c r="Q65" i="23"/>
  <c r="Y65" i="23"/>
  <c r="AI65" i="23"/>
  <c r="AT65" i="23"/>
  <c r="H65" i="23"/>
  <c r="AG65" i="23"/>
  <c r="AQ65" i="23"/>
  <c r="U65" i="23"/>
  <c r="W65" i="23"/>
  <c r="AL65" i="23"/>
  <c r="K159" i="23"/>
  <c r="D159" i="23"/>
  <c r="AK159" i="23"/>
  <c r="Z159" i="23"/>
  <c r="B159" i="23"/>
  <c r="AE87" i="23"/>
  <c r="AE79" i="23"/>
  <c r="AE80" i="23"/>
  <c r="AE81" i="23"/>
  <c r="AE89" i="23"/>
  <c r="AE88" i="23"/>
  <c r="AE85" i="23"/>
  <c r="AE90" i="23"/>
  <c r="AE86" i="23"/>
  <c r="AE82" i="23"/>
  <c r="AE84" i="23"/>
  <c r="AE83" i="23"/>
  <c r="AP86" i="23"/>
  <c r="AP83" i="23"/>
  <c r="AP87" i="23"/>
  <c r="AP90" i="23"/>
  <c r="AP82" i="23"/>
  <c r="AP88" i="23"/>
  <c r="AP81" i="23"/>
  <c r="AP85" i="23"/>
  <c r="AP89" i="23"/>
  <c r="AP84" i="23"/>
  <c r="AP79" i="23"/>
  <c r="AP80" i="23"/>
  <c r="B87" i="23"/>
  <c r="B83" i="23"/>
  <c r="B88" i="23"/>
  <c r="B89" i="23"/>
  <c r="B86" i="23"/>
  <c r="B80" i="23"/>
  <c r="B82" i="23"/>
  <c r="B81" i="23"/>
  <c r="B79" i="23"/>
  <c r="B85" i="23"/>
  <c r="B90" i="23"/>
  <c r="B84" i="23"/>
  <c r="Q84" i="23"/>
  <c r="Q87" i="23"/>
  <c r="Q79" i="23"/>
  <c r="Q89" i="23"/>
  <c r="Q88" i="23"/>
  <c r="Q86" i="23"/>
  <c r="Q83" i="23"/>
  <c r="Q85" i="23"/>
  <c r="Q90" i="23"/>
  <c r="Q80" i="23"/>
  <c r="Q81" i="23"/>
  <c r="Q82" i="23"/>
  <c r="AA90" i="23"/>
  <c r="AA82" i="23"/>
  <c r="AA86" i="23"/>
  <c r="AA84" i="23"/>
  <c r="AA87" i="23"/>
  <c r="AA89" i="23"/>
  <c r="AA88" i="23"/>
  <c r="AA85" i="23"/>
  <c r="AA81" i="23"/>
  <c r="AA80" i="23"/>
  <c r="AA83" i="23"/>
  <c r="AA79" i="23"/>
  <c r="AJ89" i="23"/>
  <c r="AJ88" i="23"/>
  <c r="AJ85" i="23"/>
  <c r="AJ81" i="23"/>
  <c r="AJ90" i="23"/>
  <c r="AJ86" i="23"/>
  <c r="AJ83" i="23"/>
  <c r="AJ84" i="23"/>
  <c r="AJ87" i="23"/>
  <c r="AJ80" i="23"/>
  <c r="AJ79" i="23"/>
  <c r="AJ82" i="23"/>
  <c r="E80" i="23"/>
  <c r="E85" i="23"/>
  <c r="E89" i="23"/>
  <c r="E88" i="23"/>
  <c r="E90" i="23"/>
  <c r="E82" i="23"/>
  <c r="E87" i="23"/>
  <c r="E86" i="23"/>
  <c r="E83" i="23"/>
  <c r="E84" i="23"/>
  <c r="E79" i="23"/>
  <c r="E81" i="23"/>
  <c r="F89" i="23"/>
  <c r="F88" i="23"/>
  <c r="F85" i="23"/>
  <c r="F81" i="23"/>
  <c r="F90" i="23"/>
  <c r="F82" i="23"/>
  <c r="F87" i="23"/>
  <c r="F86" i="23"/>
  <c r="F83" i="23"/>
  <c r="F79" i="23"/>
  <c r="F84" i="23"/>
  <c r="F80" i="23"/>
  <c r="N89" i="23"/>
  <c r="N88" i="23"/>
  <c r="N85" i="23"/>
  <c r="N81" i="23"/>
  <c r="N90" i="23"/>
  <c r="N82" i="23"/>
  <c r="N87" i="23"/>
  <c r="N86" i="23"/>
  <c r="N83" i="23"/>
  <c r="N80" i="23"/>
  <c r="N79" i="23"/>
  <c r="N84" i="23"/>
  <c r="AU87" i="23"/>
  <c r="AU79" i="23"/>
  <c r="AU80" i="23"/>
  <c r="AU81" i="23"/>
  <c r="AU89" i="23"/>
  <c r="AU88" i="23"/>
  <c r="AU85" i="23"/>
  <c r="AU90" i="23"/>
  <c r="AU86" i="23"/>
  <c r="AU82" i="23"/>
  <c r="AU84" i="23"/>
  <c r="AU83" i="23"/>
  <c r="T89" i="23"/>
  <c r="T88" i="23"/>
  <c r="T85" i="23"/>
  <c r="T81" i="23"/>
  <c r="T90" i="23"/>
  <c r="T86" i="23"/>
  <c r="T83" i="23"/>
  <c r="T84" i="23"/>
  <c r="T87" i="23"/>
  <c r="T80" i="23"/>
  <c r="T79" i="23"/>
  <c r="T82" i="23"/>
  <c r="AB89" i="23"/>
  <c r="AB88" i="23"/>
  <c r="AB85" i="23"/>
  <c r="AB81" i="23"/>
  <c r="AB90" i="23"/>
  <c r="AB86" i="23"/>
  <c r="AB83" i="23"/>
  <c r="AB84" i="23"/>
  <c r="AB87" i="23"/>
  <c r="AB80" i="23"/>
  <c r="AB82" i="23"/>
  <c r="AB79" i="23"/>
  <c r="Y84" i="23"/>
  <c r="Y87" i="23"/>
  <c r="Y79" i="23"/>
  <c r="Y89" i="23"/>
  <c r="Y88" i="23"/>
  <c r="Y86" i="23"/>
  <c r="Y83" i="23"/>
  <c r="Y82" i="23"/>
  <c r="Y90" i="23"/>
  <c r="Y85" i="23"/>
  <c r="Y80" i="23"/>
  <c r="Y81" i="23"/>
  <c r="AI90" i="23"/>
  <c r="AI82" i="23"/>
  <c r="AI86" i="23"/>
  <c r="AI84" i="23"/>
  <c r="AI87" i="23"/>
  <c r="AI89" i="23"/>
  <c r="AI88" i="23"/>
  <c r="AI85" i="23"/>
  <c r="AI81" i="23"/>
  <c r="AI83" i="23"/>
  <c r="AI79" i="23"/>
  <c r="AI80" i="23"/>
  <c r="AR89" i="23"/>
  <c r="AR88" i="23"/>
  <c r="AR85" i="23"/>
  <c r="AR81" i="23"/>
  <c r="AR90" i="23"/>
  <c r="AR86" i="23"/>
  <c r="AR83" i="23"/>
  <c r="AR84" i="23"/>
  <c r="AR87" i="23"/>
  <c r="AR80" i="23"/>
  <c r="AR79" i="23"/>
  <c r="AR82" i="23"/>
  <c r="M80" i="23"/>
  <c r="M89" i="23"/>
  <c r="M88" i="23"/>
  <c r="M85" i="23"/>
  <c r="M90" i="23"/>
  <c r="M82" i="23"/>
  <c r="M87" i="23"/>
  <c r="M86" i="23"/>
  <c r="M83" i="23"/>
  <c r="M84" i="23"/>
  <c r="M81" i="23"/>
  <c r="M79" i="23"/>
  <c r="AT89" i="23"/>
  <c r="AT88" i="23"/>
  <c r="AT85" i="23"/>
  <c r="AT81" i="23"/>
  <c r="AT90" i="23"/>
  <c r="AT82" i="23"/>
  <c r="AT86" i="23"/>
  <c r="AT83" i="23"/>
  <c r="AT87" i="23"/>
  <c r="AT80" i="23"/>
  <c r="AT79" i="23"/>
  <c r="AT84" i="23"/>
  <c r="AG84" i="23"/>
  <c r="AG87" i="23"/>
  <c r="AG79" i="23"/>
  <c r="AG89" i="23"/>
  <c r="AG88" i="23"/>
  <c r="AG86" i="23"/>
  <c r="AG83" i="23"/>
  <c r="AG82" i="23"/>
  <c r="AG80" i="23"/>
  <c r="AG90" i="23"/>
  <c r="AG81" i="23"/>
  <c r="AG85" i="23"/>
  <c r="AQ90" i="23"/>
  <c r="AQ82" i="23"/>
  <c r="AQ86" i="23"/>
  <c r="AQ84" i="23"/>
  <c r="AQ87" i="23"/>
  <c r="AQ89" i="23"/>
  <c r="AQ88" i="23"/>
  <c r="AQ85" i="23"/>
  <c r="AQ81" i="23"/>
  <c r="AQ80" i="23"/>
  <c r="AQ83" i="23"/>
  <c r="AQ79" i="23"/>
  <c r="U80" i="23"/>
  <c r="U85" i="23"/>
  <c r="U89" i="23"/>
  <c r="U88" i="23"/>
  <c r="U90" i="23"/>
  <c r="U82" i="23"/>
  <c r="U86" i="23"/>
  <c r="U83" i="23"/>
  <c r="U84" i="23"/>
  <c r="U87" i="23"/>
  <c r="U81" i="23"/>
  <c r="U79" i="23"/>
  <c r="W87" i="23"/>
  <c r="W79" i="23"/>
  <c r="W80" i="23"/>
  <c r="W89" i="23"/>
  <c r="W88" i="23"/>
  <c r="W85" i="23"/>
  <c r="W81" i="23"/>
  <c r="W90" i="23"/>
  <c r="W86" i="23"/>
  <c r="W84" i="23"/>
  <c r="W83" i="23"/>
  <c r="W82" i="23"/>
  <c r="AL89" i="23"/>
  <c r="AL88" i="23"/>
  <c r="AL85" i="23"/>
  <c r="AL81" i="23"/>
  <c r="AL90" i="23"/>
  <c r="AL82" i="23"/>
  <c r="AL86" i="23"/>
  <c r="AL83" i="23"/>
  <c r="AL87" i="23"/>
  <c r="AL84" i="23"/>
  <c r="AL80" i="23"/>
  <c r="AL79" i="23"/>
  <c r="AN87" i="23"/>
  <c r="AN80" i="23"/>
  <c r="AN89" i="23"/>
  <c r="AN88" i="23"/>
  <c r="AN85" i="23"/>
  <c r="AN90" i="23"/>
  <c r="AN84" i="23"/>
  <c r="AN81" i="23"/>
  <c r="AN83" i="23"/>
  <c r="AN86" i="23"/>
  <c r="AN79" i="23"/>
  <c r="AN82" i="23"/>
  <c r="AH86" i="23"/>
  <c r="AH83" i="23"/>
  <c r="AH87" i="23"/>
  <c r="AH90" i="23"/>
  <c r="AH82" i="23"/>
  <c r="AH79" i="23"/>
  <c r="AH89" i="23"/>
  <c r="AH81" i="23"/>
  <c r="AH80" i="23"/>
  <c r="AH85" i="23"/>
  <c r="AH88" i="23"/>
  <c r="AH84" i="23"/>
  <c r="K90" i="23"/>
  <c r="K82" i="23"/>
  <c r="K87" i="23"/>
  <c r="K86" i="23"/>
  <c r="K84" i="23"/>
  <c r="K89" i="23"/>
  <c r="K88" i="23"/>
  <c r="K85" i="23"/>
  <c r="K81" i="23"/>
  <c r="K83" i="23"/>
  <c r="K80" i="23"/>
  <c r="K79" i="23"/>
  <c r="AM87" i="23"/>
  <c r="AM79" i="23"/>
  <c r="AM80" i="23"/>
  <c r="AM89" i="23"/>
  <c r="AM88" i="23"/>
  <c r="AM85" i="23"/>
  <c r="AM81" i="23"/>
  <c r="AM90" i="23"/>
  <c r="AM86" i="23"/>
  <c r="AM84" i="23"/>
  <c r="AM83" i="23"/>
  <c r="AM82" i="23"/>
  <c r="AV87" i="23"/>
  <c r="AW87" i="23" s="1"/>
  <c r="AV80" i="23"/>
  <c r="AW80" i="23" s="1"/>
  <c r="AV89" i="23"/>
  <c r="AW89" i="23" s="1"/>
  <c r="AV88" i="23"/>
  <c r="AW88" i="23" s="1"/>
  <c r="AV85" i="23"/>
  <c r="AW85" i="23" s="1"/>
  <c r="AV90" i="23"/>
  <c r="AW90" i="23" s="1"/>
  <c r="AV84" i="23"/>
  <c r="AW84" i="23" s="1"/>
  <c r="AV81" i="23"/>
  <c r="AW81" i="23" s="1"/>
  <c r="AV83" i="23"/>
  <c r="AW83" i="23" s="1"/>
  <c r="AV82" i="23"/>
  <c r="AW82" i="23" s="1"/>
  <c r="AV79" i="23"/>
  <c r="AW79" i="23" s="1"/>
  <c r="AV86" i="23"/>
  <c r="AW86" i="23" s="1"/>
  <c r="I84" i="23"/>
  <c r="I79" i="23"/>
  <c r="I89" i="23"/>
  <c r="I88" i="23"/>
  <c r="I87" i="23"/>
  <c r="I86" i="23"/>
  <c r="I83" i="23"/>
  <c r="I90" i="23"/>
  <c r="I82" i="23"/>
  <c r="I80" i="23"/>
  <c r="I85" i="23"/>
  <c r="I81" i="23"/>
  <c r="S90" i="23"/>
  <c r="S82" i="23"/>
  <c r="S86" i="23"/>
  <c r="S84" i="23"/>
  <c r="S87" i="23"/>
  <c r="S89" i="23"/>
  <c r="S88" i="23"/>
  <c r="S85" i="23"/>
  <c r="S81" i="23"/>
  <c r="S80" i="23"/>
  <c r="S83" i="23"/>
  <c r="S79" i="23"/>
  <c r="P80" i="23"/>
  <c r="P89" i="23"/>
  <c r="P88" i="23"/>
  <c r="P85" i="23"/>
  <c r="P90" i="23"/>
  <c r="P84" i="23"/>
  <c r="P86" i="23"/>
  <c r="P83" i="23"/>
  <c r="P81" i="23"/>
  <c r="P82" i="23"/>
  <c r="P79" i="23"/>
  <c r="P87" i="23"/>
  <c r="AO84" i="23"/>
  <c r="AO87" i="23"/>
  <c r="AO79" i="23"/>
  <c r="AO89" i="23"/>
  <c r="AO88" i="23"/>
  <c r="AO86" i="23"/>
  <c r="AO83" i="23"/>
  <c r="AO85" i="23"/>
  <c r="AO82" i="23"/>
  <c r="AO80" i="23"/>
  <c r="AO90" i="23"/>
  <c r="AO81" i="23"/>
  <c r="J87" i="23"/>
  <c r="J86" i="23"/>
  <c r="J83" i="23"/>
  <c r="J90" i="23"/>
  <c r="J82" i="23"/>
  <c r="J81" i="23"/>
  <c r="J79" i="23"/>
  <c r="J88" i="23"/>
  <c r="J89" i="23"/>
  <c r="J84" i="23"/>
  <c r="J85" i="23"/>
  <c r="J80" i="23"/>
  <c r="AC80" i="23"/>
  <c r="AC89" i="23"/>
  <c r="AC88" i="23"/>
  <c r="AC90" i="23"/>
  <c r="AC82" i="23"/>
  <c r="AC86" i="23"/>
  <c r="AC83" i="23"/>
  <c r="AC84" i="23"/>
  <c r="AC81" i="23"/>
  <c r="AC87" i="23"/>
  <c r="AC85" i="23"/>
  <c r="AC79" i="23"/>
  <c r="H80" i="23"/>
  <c r="H89" i="23"/>
  <c r="H88" i="23"/>
  <c r="H85" i="23"/>
  <c r="H90" i="23"/>
  <c r="H84" i="23"/>
  <c r="H86" i="23"/>
  <c r="H81" i="23"/>
  <c r="H79" i="23"/>
  <c r="H87" i="23"/>
  <c r="H83" i="23"/>
  <c r="H82" i="23"/>
  <c r="X87" i="23"/>
  <c r="X80" i="23"/>
  <c r="X89" i="23"/>
  <c r="X88" i="23"/>
  <c r="X85" i="23"/>
  <c r="X90" i="23"/>
  <c r="X84" i="23"/>
  <c r="X79" i="23"/>
  <c r="X86" i="23"/>
  <c r="X83" i="23"/>
  <c r="X81" i="23"/>
  <c r="X82" i="23"/>
  <c r="R86" i="23"/>
  <c r="R83" i="23"/>
  <c r="R87" i="23"/>
  <c r="R90" i="23"/>
  <c r="R82" i="23"/>
  <c r="R81" i="23"/>
  <c r="R85" i="23"/>
  <c r="R84" i="23"/>
  <c r="R80" i="23"/>
  <c r="R79" i="23"/>
  <c r="R88" i="23"/>
  <c r="R89" i="23"/>
  <c r="D89" i="23"/>
  <c r="D88" i="23"/>
  <c r="D85" i="23"/>
  <c r="D81" i="23"/>
  <c r="D90" i="23"/>
  <c r="D87" i="23"/>
  <c r="D86" i="23"/>
  <c r="D83" i="23"/>
  <c r="D84" i="23"/>
  <c r="D80" i="23"/>
  <c r="D79" i="23"/>
  <c r="D82" i="23"/>
  <c r="AK80" i="23"/>
  <c r="AK89" i="23"/>
  <c r="AK88" i="23"/>
  <c r="AK90" i="23"/>
  <c r="AK82" i="23"/>
  <c r="AK86" i="23"/>
  <c r="AK83" i="23"/>
  <c r="AK84" i="23"/>
  <c r="AK79" i="23"/>
  <c r="AK87" i="23"/>
  <c r="AK81" i="23"/>
  <c r="AK85" i="23"/>
  <c r="V89" i="23"/>
  <c r="V88" i="23"/>
  <c r="V85" i="23"/>
  <c r="V81" i="23"/>
  <c r="V90" i="23"/>
  <c r="V82" i="23"/>
  <c r="V86" i="23"/>
  <c r="V83" i="23"/>
  <c r="V87" i="23"/>
  <c r="V79" i="23"/>
  <c r="V84" i="23"/>
  <c r="V80" i="23"/>
  <c r="AD89" i="23"/>
  <c r="AD88" i="23"/>
  <c r="AD85" i="23"/>
  <c r="AD81" i="23"/>
  <c r="AD90" i="23"/>
  <c r="AD82" i="23"/>
  <c r="AD86" i="23"/>
  <c r="AD83" i="23"/>
  <c r="AD87" i="23"/>
  <c r="AD80" i="23"/>
  <c r="AD84" i="23"/>
  <c r="AD79" i="23"/>
  <c r="AF87" i="23"/>
  <c r="AF80" i="23"/>
  <c r="AF89" i="23"/>
  <c r="AF88" i="23"/>
  <c r="AF85" i="23"/>
  <c r="AF90" i="23"/>
  <c r="AF84" i="23"/>
  <c r="AF83" i="23"/>
  <c r="AF81" i="23"/>
  <c r="AF86" i="23"/>
  <c r="AF82" i="23"/>
  <c r="AF79" i="23"/>
  <c r="Z86" i="23"/>
  <c r="Z83" i="23"/>
  <c r="Z87" i="23"/>
  <c r="Z90" i="23"/>
  <c r="Z82" i="23"/>
  <c r="Z89" i="23"/>
  <c r="Z81" i="23"/>
  <c r="Z79" i="23"/>
  <c r="Z85" i="23"/>
  <c r="Z84" i="23"/>
  <c r="Z88" i="23"/>
  <c r="Z80" i="23"/>
  <c r="C90" i="23"/>
  <c r="C84" i="23"/>
  <c r="C82" i="23"/>
  <c r="C86" i="23"/>
  <c r="C79" i="23"/>
  <c r="C88" i="23"/>
  <c r="C89" i="23"/>
  <c r="C87" i="23"/>
  <c r="C83" i="23"/>
  <c r="C81" i="23"/>
  <c r="C85" i="23"/>
  <c r="C80" i="23"/>
  <c r="L89" i="23"/>
  <c r="L88" i="23"/>
  <c r="L85" i="23"/>
  <c r="L81" i="23"/>
  <c r="L90" i="23"/>
  <c r="L87" i="23"/>
  <c r="L86" i="23"/>
  <c r="L83" i="23"/>
  <c r="L84" i="23"/>
  <c r="L80" i="23"/>
  <c r="L79" i="23"/>
  <c r="L82" i="23"/>
  <c r="AS80" i="23"/>
  <c r="AS89" i="23"/>
  <c r="AS88" i="23"/>
  <c r="AS90" i="23"/>
  <c r="AS82" i="23"/>
  <c r="AS86" i="23"/>
  <c r="AS83" i="23"/>
  <c r="AS84" i="23"/>
  <c r="AS81" i="23"/>
  <c r="AS79" i="23"/>
  <c r="AS85" i="23"/>
  <c r="AS87" i="23"/>
  <c r="G79" i="23"/>
  <c r="G80" i="23"/>
  <c r="G89" i="23"/>
  <c r="G88" i="23"/>
  <c r="G85" i="23"/>
  <c r="G81" i="23"/>
  <c r="G90" i="23"/>
  <c r="G87" i="23"/>
  <c r="G86" i="23"/>
  <c r="G83" i="23"/>
  <c r="G84" i="23"/>
  <c r="G82" i="23"/>
  <c r="O79" i="23"/>
  <c r="O80" i="23"/>
  <c r="O89" i="23"/>
  <c r="O88" i="23"/>
  <c r="O85" i="23"/>
  <c r="O81" i="23"/>
  <c r="O90" i="23"/>
  <c r="O87" i="23"/>
  <c r="O86" i="23"/>
  <c r="O84" i="23"/>
  <c r="O83" i="23"/>
  <c r="O82" i="23"/>
  <c r="AO70" i="23"/>
  <c r="AO71" i="23"/>
  <c r="AO72" i="23"/>
  <c r="AO75" i="23"/>
  <c r="AO73" i="23"/>
  <c r="AO68" i="23"/>
  <c r="AO74" i="23"/>
  <c r="AO69" i="23"/>
  <c r="X71" i="23"/>
  <c r="X72" i="23"/>
  <c r="X73" i="23"/>
  <c r="X69" i="23"/>
  <c r="X74" i="23"/>
  <c r="X75" i="23"/>
  <c r="X68" i="23"/>
  <c r="X70" i="23"/>
  <c r="R69" i="23"/>
  <c r="R70" i="23"/>
  <c r="R71" i="23"/>
  <c r="R72" i="23"/>
  <c r="R73" i="23"/>
  <c r="R74" i="23"/>
  <c r="R75" i="23"/>
  <c r="R68" i="23"/>
  <c r="D74" i="23"/>
  <c r="D68" i="23"/>
  <c r="D75" i="23"/>
  <c r="D69" i="23"/>
  <c r="D70" i="23"/>
  <c r="D71" i="23"/>
  <c r="D72" i="23"/>
  <c r="D73" i="23"/>
  <c r="AK73" i="23"/>
  <c r="AK74" i="23"/>
  <c r="AK75" i="23"/>
  <c r="AK68" i="23"/>
  <c r="AK69" i="23"/>
  <c r="AK70" i="23"/>
  <c r="AK71" i="23"/>
  <c r="AK72" i="23"/>
  <c r="V72" i="23"/>
  <c r="V73" i="23"/>
  <c r="V74" i="23"/>
  <c r="V69" i="23"/>
  <c r="V75" i="23"/>
  <c r="V68" i="23"/>
  <c r="V71" i="23"/>
  <c r="V70" i="23"/>
  <c r="AF71" i="23"/>
  <c r="AF72" i="23"/>
  <c r="AF69" i="23"/>
  <c r="AF73" i="23"/>
  <c r="AF74" i="23"/>
  <c r="AF75" i="23"/>
  <c r="AF68" i="23"/>
  <c r="AF70" i="23"/>
  <c r="Z69" i="23"/>
  <c r="Z70" i="23"/>
  <c r="Z71" i="23"/>
  <c r="Z74" i="23"/>
  <c r="Z68" i="23"/>
  <c r="Z72" i="23"/>
  <c r="Z73" i="23"/>
  <c r="Z75" i="23"/>
  <c r="C75" i="23"/>
  <c r="C70" i="23"/>
  <c r="C71" i="23"/>
  <c r="C68" i="23"/>
  <c r="C72" i="23"/>
  <c r="C73" i="23"/>
  <c r="C74" i="23"/>
  <c r="C69" i="23"/>
  <c r="L74" i="23"/>
  <c r="L68" i="23"/>
  <c r="L75" i="23"/>
  <c r="L69" i="23"/>
  <c r="L70" i="23"/>
  <c r="L72" i="23"/>
  <c r="L71" i="23"/>
  <c r="L73" i="23"/>
  <c r="AS73" i="23"/>
  <c r="AS74" i="23"/>
  <c r="AS75" i="23"/>
  <c r="AS68" i="23"/>
  <c r="AS70" i="23"/>
  <c r="AS69" i="23"/>
  <c r="AS71" i="23"/>
  <c r="AS72" i="23"/>
  <c r="G72" i="23"/>
  <c r="G73" i="23"/>
  <c r="G68" i="23"/>
  <c r="G74" i="23"/>
  <c r="G75" i="23"/>
  <c r="G70" i="23"/>
  <c r="G69" i="23"/>
  <c r="G71" i="23"/>
  <c r="O72" i="23"/>
  <c r="O73" i="23"/>
  <c r="O70" i="23"/>
  <c r="O74" i="23"/>
  <c r="O68" i="23"/>
  <c r="O75" i="23"/>
  <c r="O69" i="23"/>
  <c r="O71" i="23"/>
  <c r="P71" i="23"/>
  <c r="P72" i="23"/>
  <c r="P73" i="23"/>
  <c r="P74" i="23"/>
  <c r="P75" i="23"/>
  <c r="P68" i="23"/>
  <c r="P69" i="23"/>
  <c r="P70" i="23"/>
  <c r="J69" i="23"/>
  <c r="J70" i="23"/>
  <c r="J71" i="23"/>
  <c r="J74" i="23"/>
  <c r="J72" i="23"/>
  <c r="J73" i="23"/>
  <c r="J75" i="23"/>
  <c r="J68" i="23"/>
  <c r="AC73" i="23"/>
  <c r="AC74" i="23"/>
  <c r="AC75" i="23"/>
  <c r="AC68" i="23"/>
  <c r="AC70" i="23"/>
  <c r="AC69" i="23"/>
  <c r="AC71" i="23"/>
  <c r="AC72" i="23"/>
  <c r="AN71" i="23"/>
  <c r="AN72" i="23"/>
  <c r="AN73" i="23"/>
  <c r="AN74" i="23"/>
  <c r="AN69" i="23"/>
  <c r="AN75" i="23"/>
  <c r="AN68" i="23"/>
  <c r="AN70" i="23"/>
  <c r="AH69" i="23"/>
  <c r="AH70" i="23"/>
  <c r="AH71" i="23"/>
  <c r="AH74" i="23"/>
  <c r="AH72" i="23"/>
  <c r="AH73" i="23"/>
  <c r="AH68" i="23"/>
  <c r="AH75" i="23"/>
  <c r="K75" i="23"/>
  <c r="K68" i="23"/>
  <c r="K69" i="23"/>
  <c r="K70" i="23"/>
  <c r="K71" i="23"/>
  <c r="K73" i="23"/>
  <c r="K72" i="23"/>
  <c r="K74" i="23"/>
  <c r="T74" i="23"/>
  <c r="T75" i="23"/>
  <c r="T69" i="23"/>
  <c r="T70" i="23"/>
  <c r="T68" i="23"/>
  <c r="T71" i="23"/>
  <c r="T72" i="23"/>
  <c r="T73" i="23"/>
  <c r="AD72" i="23"/>
  <c r="AD73" i="23"/>
  <c r="AD74" i="23"/>
  <c r="AD71" i="23"/>
  <c r="AD75" i="23"/>
  <c r="AD68" i="23"/>
  <c r="AD69" i="23"/>
  <c r="AD70" i="23"/>
  <c r="AM72" i="23"/>
  <c r="AM73" i="23"/>
  <c r="AM68" i="23"/>
  <c r="AM74" i="23"/>
  <c r="AM75" i="23"/>
  <c r="AM70" i="23"/>
  <c r="AM69" i="23"/>
  <c r="AM71" i="23"/>
  <c r="AE72" i="23"/>
  <c r="AE73" i="23"/>
  <c r="AE74" i="23"/>
  <c r="AE68" i="23"/>
  <c r="AE75" i="23"/>
  <c r="AE69" i="23"/>
  <c r="AE70" i="23"/>
  <c r="AE71" i="23"/>
  <c r="AV71" i="23"/>
  <c r="AV72" i="23"/>
  <c r="AV73" i="23"/>
  <c r="AV74" i="23"/>
  <c r="AV75" i="23"/>
  <c r="AV68" i="23"/>
  <c r="AV69" i="23"/>
  <c r="AV70" i="23"/>
  <c r="I70" i="23"/>
  <c r="I71" i="23"/>
  <c r="I72" i="23"/>
  <c r="I75" i="23"/>
  <c r="I68" i="23"/>
  <c r="I73" i="23"/>
  <c r="I74" i="23"/>
  <c r="I69" i="23"/>
  <c r="AP69" i="23"/>
  <c r="AP70" i="23"/>
  <c r="AP71" i="23"/>
  <c r="AP68" i="23"/>
  <c r="AP72" i="23"/>
  <c r="AP74" i="23"/>
  <c r="AP73" i="23"/>
  <c r="AP75" i="23"/>
  <c r="S75" i="23"/>
  <c r="S68" i="23"/>
  <c r="S69" i="23"/>
  <c r="S70" i="23"/>
  <c r="S73" i="23"/>
  <c r="S71" i="23"/>
  <c r="S72" i="23"/>
  <c r="S74" i="23"/>
  <c r="AB74" i="23"/>
  <c r="AB75" i="23"/>
  <c r="AB69" i="23"/>
  <c r="AB72" i="23"/>
  <c r="AB70" i="23"/>
  <c r="AB71" i="23"/>
  <c r="AB68" i="23"/>
  <c r="AB73" i="23"/>
  <c r="B69" i="23"/>
  <c r="B70" i="23"/>
  <c r="B71" i="23"/>
  <c r="B75" i="23"/>
  <c r="B68" i="23"/>
  <c r="B72" i="23"/>
  <c r="B73" i="23"/>
  <c r="B74" i="23"/>
  <c r="Q70" i="23"/>
  <c r="Q71" i="23"/>
  <c r="Q75" i="23"/>
  <c r="Q68" i="23"/>
  <c r="Q72" i="23"/>
  <c r="Q73" i="23"/>
  <c r="Q74" i="23"/>
  <c r="Q69" i="23"/>
  <c r="AA75" i="23"/>
  <c r="AA68" i="23"/>
  <c r="AA69" i="23"/>
  <c r="AA70" i="23"/>
  <c r="AA71" i="23"/>
  <c r="AA73" i="23"/>
  <c r="AA72" i="23"/>
  <c r="AA74" i="23"/>
  <c r="AJ74" i="23"/>
  <c r="AJ75" i="23"/>
  <c r="AJ69" i="23"/>
  <c r="AJ68" i="23"/>
  <c r="AJ70" i="23"/>
  <c r="AJ72" i="23"/>
  <c r="AJ71" i="23"/>
  <c r="AJ73" i="23"/>
  <c r="E73" i="23"/>
  <c r="E74" i="23"/>
  <c r="E75" i="23"/>
  <c r="E68" i="23"/>
  <c r="E69" i="23"/>
  <c r="E70" i="23"/>
  <c r="E71" i="23"/>
  <c r="E72" i="23"/>
  <c r="F72" i="23"/>
  <c r="F73" i="23"/>
  <c r="F74" i="23"/>
  <c r="F75" i="23"/>
  <c r="F68" i="23"/>
  <c r="F69" i="23"/>
  <c r="F70" i="23"/>
  <c r="F71" i="23"/>
  <c r="N72" i="23"/>
  <c r="N73" i="23"/>
  <c r="N74" i="23"/>
  <c r="N75" i="23"/>
  <c r="N68" i="23"/>
  <c r="N69" i="23"/>
  <c r="N71" i="23"/>
  <c r="N70" i="23"/>
  <c r="AU72" i="23"/>
  <c r="AU73" i="23"/>
  <c r="AU70" i="23"/>
  <c r="AU74" i="23"/>
  <c r="AU75" i="23"/>
  <c r="AU68" i="23"/>
  <c r="AU69" i="23"/>
  <c r="AU71" i="23"/>
  <c r="Y70" i="23"/>
  <c r="Y71" i="23"/>
  <c r="Y72" i="23"/>
  <c r="Y73" i="23"/>
  <c r="Y74" i="23"/>
  <c r="Y75" i="23"/>
  <c r="Y68" i="23"/>
  <c r="Y69" i="23"/>
  <c r="AI75" i="23"/>
  <c r="AI68" i="23"/>
  <c r="AI69" i="23"/>
  <c r="AI70" i="23"/>
  <c r="AI71" i="23"/>
  <c r="AI72" i="23"/>
  <c r="AI73" i="23"/>
  <c r="AI74" i="23"/>
  <c r="AR74" i="23"/>
  <c r="AR68" i="23"/>
  <c r="AR75" i="23"/>
  <c r="AR69" i="23"/>
  <c r="AR72" i="23"/>
  <c r="AR70" i="23"/>
  <c r="AR71" i="23"/>
  <c r="AR73" i="23"/>
  <c r="M73" i="23"/>
  <c r="M74" i="23"/>
  <c r="M75" i="23"/>
  <c r="M68" i="23"/>
  <c r="M69" i="23"/>
  <c r="M70" i="23"/>
  <c r="M71" i="23"/>
  <c r="M72" i="23"/>
  <c r="AT72" i="23"/>
  <c r="AT73" i="23"/>
  <c r="AT74" i="23"/>
  <c r="AT75" i="23"/>
  <c r="AT68" i="23"/>
  <c r="AT69" i="23"/>
  <c r="AT71" i="23"/>
  <c r="AT70" i="23"/>
  <c r="H71" i="23"/>
  <c r="H72" i="23"/>
  <c r="H73" i="23"/>
  <c r="H69" i="23"/>
  <c r="H74" i="23"/>
  <c r="H75" i="23"/>
  <c r="H68" i="23"/>
  <c r="H70" i="23"/>
  <c r="AG70" i="23"/>
  <c r="AG71" i="23"/>
  <c r="AG72" i="23"/>
  <c r="AG68" i="23"/>
  <c r="AG73" i="23"/>
  <c r="AG75" i="23"/>
  <c r="AG74" i="23"/>
  <c r="AG69" i="23"/>
  <c r="AQ75" i="23"/>
  <c r="AQ68" i="23"/>
  <c r="AQ69" i="23"/>
  <c r="AQ70" i="23"/>
  <c r="AQ73" i="23"/>
  <c r="AQ71" i="23"/>
  <c r="AQ72" i="23"/>
  <c r="AQ74" i="23"/>
  <c r="U73" i="23"/>
  <c r="U74" i="23"/>
  <c r="U75" i="23"/>
  <c r="U68" i="23"/>
  <c r="U69" i="23"/>
  <c r="U70" i="23"/>
  <c r="U71" i="23"/>
  <c r="U72" i="23"/>
  <c r="W72" i="23"/>
  <c r="W73" i="23"/>
  <c r="W68" i="23"/>
  <c r="W74" i="23"/>
  <c r="W70" i="23"/>
  <c r="W75" i="23"/>
  <c r="W69" i="23"/>
  <c r="W71" i="23"/>
  <c r="AL72" i="23"/>
  <c r="AL73" i="23"/>
  <c r="AL74" i="23"/>
  <c r="AL69" i="23"/>
  <c r="AL75" i="23"/>
  <c r="AL68" i="23"/>
  <c r="AL70" i="23"/>
  <c r="AL71" i="23"/>
  <c r="C187" i="23" l="1"/>
  <c r="K187" i="23"/>
  <c r="AO187" i="23"/>
  <c r="F187" i="23"/>
  <c r="AQ187" i="23"/>
  <c r="B187" i="23"/>
  <c r="Q187" i="23"/>
  <c r="H187" i="23"/>
  <c r="AU187" i="23"/>
  <c r="AV187" i="23"/>
  <c r="AE187" i="23"/>
  <c r="AF187" i="23"/>
  <c r="AD187" i="23"/>
  <c r="O187" i="23"/>
  <c r="U187" i="23"/>
  <c r="AP187" i="23"/>
  <c r="J187" i="23"/>
  <c r="AS187" i="23"/>
  <c r="AC187" i="23"/>
  <c r="AH187" i="23"/>
  <c r="D187" i="23"/>
  <c r="AJ187" i="23"/>
  <c r="I187" i="23"/>
  <c r="AV171" i="23"/>
  <c r="AO171" i="23"/>
  <c r="W171" i="23"/>
  <c r="Y171" i="23"/>
  <c r="AG171" i="23"/>
  <c r="AF171" i="23"/>
  <c r="Q171" i="23"/>
  <c r="AH171" i="23"/>
  <c r="I171" i="23"/>
  <c r="H171" i="23"/>
  <c r="AN187" i="23"/>
  <c r="AK187" i="23"/>
  <c r="AI187" i="23"/>
  <c r="E187" i="23"/>
  <c r="AA187" i="23"/>
  <c r="AL187" i="23"/>
  <c r="S187" i="23"/>
  <c r="V187" i="23"/>
  <c r="W187" i="23"/>
  <c r="AG187" i="23"/>
  <c r="Y187" i="23"/>
  <c r="AM187" i="23"/>
  <c r="G187" i="23"/>
  <c r="P187" i="23"/>
  <c r="AT187" i="23"/>
  <c r="X187" i="23"/>
  <c r="M187" i="23"/>
  <c r="R187" i="23"/>
  <c r="Z187" i="23"/>
  <c r="AB187" i="23"/>
  <c r="L187" i="23"/>
  <c r="N187" i="23"/>
  <c r="AR187" i="23"/>
  <c r="T187" i="23"/>
  <c r="AP171" i="23"/>
  <c r="AU171" i="23"/>
  <c r="AE171" i="23"/>
  <c r="X171" i="23"/>
  <c r="G171" i="23"/>
  <c r="C171" i="23"/>
  <c r="AM171" i="23"/>
  <c r="P171" i="23"/>
  <c r="Z171" i="23"/>
  <c r="V171" i="23"/>
  <c r="N171" i="23"/>
  <c r="AN171" i="23"/>
  <c r="F171" i="23"/>
  <c r="O171" i="23"/>
  <c r="AT171" i="23"/>
  <c r="AD171" i="23"/>
  <c r="AL171" i="23"/>
  <c r="R171" i="23"/>
  <c r="AC171" i="23"/>
  <c r="AS171" i="23"/>
  <c r="AK171" i="23"/>
  <c r="U171" i="23"/>
  <c r="M171" i="23"/>
  <c r="E171" i="23"/>
  <c r="AR171" i="23"/>
  <c r="AB171" i="23"/>
  <c r="AJ171" i="23"/>
  <c r="T171" i="23"/>
  <c r="L171" i="23"/>
  <c r="D171" i="23"/>
  <c r="AQ171" i="23"/>
  <c r="B171" i="23"/>
  <c r="AI171" i="23"/>
  <c r="AA171" i="23"/>
  <c r="K171" i="23"/>
  <c r="S171" i="23"/>
  <c r="J171" i="23"/>
  <c r="U76" i="23"/>
  <c r="M76" i="23"/>
  <c r="AG76" i="23"/>
  <c r="E76" i="23"/>
  <c r="AJ76" i="23"/>
  <c r="Q76" i="23"/>
  <c r="AP76" i="23"/>
  <c r="AE76" i="23"/>
  <c r="AC76" i="23"/>
  <c r="AS76" i="23"/>
  <c r="C76" i="23"/>
  <c r="AK76" i="23"/>
  <c r="AD91" i="23"/>
  <c r="X91" i="23"/>
  <c r="AL91" i="23"/>
  <c r="U91" i="23"/>
  <c r="M91" i="23"/>
  <c r="AB91" i="23"/>
  <c r="AM76" i="23"/>
  <c r="G76" i="23"/>
  <c r="L91" i="23"/>
  <c r="P91" i="23"/>
  <c r="S91" i="23"/>
  <c r="K91" i="23"/>
  <c r="AQ91" i="23"/>
  <c r="AG91" i="23"/>
  <c r="AJ91" i="23"/>
  <c r="Q91" i="23"/>
  <c r="AP91" i="23"/>
  <c r="AR76" i="23"/>
  <c r="D76" i="23"/>
  <c r="C91" i="23"/>
  <c r="R91" i="23"/>
  <c r="I91" i="23"/>
  <c r="AM91" i="23"/>
  <c r="AU91" i="23"/>
  <c r="F91" i="23"/>
  <c r="AI76" i="23"/>
  <c r="H91" i="23"/>
  <c r="S76" i="23"/>
  <c r="G91" i="23"/>
  <c r="J91" i="23"/>
  <c r="J76" i="23"/>
  <c r="R76" i="23"/>
  <c r="Z91" i="23"/>
  <c r="AF91" i="23"/>
  <c r="AC91" i="23"/>
  <c r="AA91" i="23"/>
  <c r="W76" i="23"/>
  <c r="AA76" i="23"/>
  <c r="K76" i="23"/>
  <c r="L76" i="23"/>
  <c r="AK91" i="23"/>
  <c r="H76" i="23"/>
  <c r="Y76" i="23"/>
  <c r="AB76" i="23"/>
  <c r="AH76" i="23"/>
  <c r="AN76" i="23"/>
  <c r="AF76" i="23"/>
  <c r="X76" i="23"/>
  <c r="D91" i="23"/>
  <c r="AO91" i="23"/>
  <c r="AV91" i="23"/>
  <c r="AN91" i="23"/>
  <c r="AI91" i="23"/>
  <c r="Y91" i="23"/>
  <c r="T91" i="23"/>
  <c r="N91" i="23"/>
  <c r="E91" i="23"/>
  <c r="AQ76" i="23"/>
  <c r="AD76" i="23"/>
  <c r="AO76" i="23"/>
  <c r="V91" i="23"/>
  <c r="AH91" i="23"/>
  <c r="W91" i="23"/>
  <c r="AR91" i="23"/>
  <c r="AE91" i="23"/>
  <c r="AL76" i="23"/>
  <c r="AU76" i="23"/>
  <c r="AV76" i="23"/>
  <c r="P76" i="23"/>
  <c r="V76" i="23"/>
  <c r="AS91" i="23"/>
  <c r="AT76" i="23"/>
  <c r="N76" i="23"/>
  <c r="F76" i="23"/>
  <c r="B76" i="23"/>
  <c r="I76" i="23"/>
  <c r="T76" i="23"/>
  <c r="O76" i="23"/>
  <c r="Z76" i="23"/>
  <c r="O91" i="23"/>
  <c r="AT91" i="23"/>
  <c r="B91" i="23"/>
  <c r="O2231" i="21" l="1"/>
  <c r="O2232" i="21"/>
  <c r="O2233" i="21"/>
  <c r="O2234" i="21"/>
  <c r="O2235" i="21"/>
  <c r="N2235" i="21"/>
  <c r="N2231" i="21"/>
  <c r="N2234" i="21"/>
  <c r="N2233" i="21"/>
  <c r="N2232" i="21"/>
  <c r="O1976" i="21"/>
  <c r="O1977" i="21"/>
  <c r="O1978" i="21"/>
  <c r="N1978" i="21"/>
  <c r="N1977" i="21"/>
  <c r="N1976" i="21"/>
  <c r="O1525" i="21"/>
  <c r="O1526" i="21"/>
  <c r="O1527" i="21"/>
  <c r="O1528" i="21"/>
  <c r="N1527" i="21"/>
  <c r="N1526" i="21"/>
  <c r="N1528" i="21"/>
  <c r="N1525" i="21"/>
  <c r="O1103" i="21"/>
  <c r="O1104" i="21"/>
  <c r="O1105" i="21"/>
  <c r="O865" i="21"/>
  <c r="O866" i="21"/>
  <c r="O868" i="21"/>
  <c r="O595" i="21"/>
  <c r="O596" i="21"/>
  <c r="O597" i="21"/>
  <c r="N596" i="21"/>
  <c r="N597" i="21"/>
  <c r="N545" i="21"/>
  <c r="O545" i="21"/>
  <c r="O546" i="21"/>
  <c r="O547" i="21"/>
  <c r="N546" i="21"/>
  <c r="N547" i="21"/>
  <c r="N420" i="21"/>
  <c r="O420" i="21"/>
  <c r="O421" i="21"/>
  <c r="O422" i="21"/>
  <c r="N421" i="21"/>
  <c r="N422" i="21"/>
  <c r="O150" i="21"/>
  <c r="O151" i="21"/>
  <c r="N151" i="21"/>
  <c r="N150" i="21"/>
  <c r="O240" i="21"/>
  <c r="O241" i="21"/>
  <c r="O242" i="21"/>
  <c r="N242" i="21"/>
  <c r="N241" i="21"/>
  <c r="O149" i="21"/>
  <c r="O152" i="21"/>
  <c r="N152" i="21"/>
  <c r="N149" i="21"/>
  <c r="AV107" i="17" l="1"/>
  <c r="AW107" i="17"/>
  <c r="AV108" i="17"/>
  <c r="AW108" i="17"/>
  <c r="AV111" i="17"/>
  <c r="AW111" i="17"/>
  <c r="AW124" i="17" s="1"/>
  <c r="AV103" i="17"/>
  <c r="AV124" i="17" s="1"/>
  <c r="AW103" i="17"/>
  <c r="BJ241" i="19" l="1"/>
  <c r="BL240" i="19"/>
  <c r="BM240" i="19"/>
  <c r="BN240" i="19"/>
  <c r="BL241" i="19"/>
  <c r="BM241" i="19"/>
  <c r="BN241" i="19"/>
  <c r="BL242" i="19"/>
  <c r="BM242" i="19"/>
  <c r="BN242" i="19"/>
  <c r="BI306" i="19"/>
  <c r="BJ306" i="19"/>
  <c r="BK306" i="19"/>
  <c r="BK309" i="19" s="1"/>
  <c r="BI307" i="19"/>
  <c r="BI309" i="19" s="1"/>
  <c r="BJ307" i="19"/>
  <c r="BK307" i="19"/>
  <c r="BI308" i="19"/>
  <c r="BJ308" i="19"/>
  <c r="BK308" i="19"/>
  <c r="BI283" i="19"/>
  <c r="BJ283" i="19"/>
  <c r="BK283" i="19"/>
  <c r="BI284" i="19"/>
  <c r="BJ284" i="19"/>
  <c r="BK284" i="19"/>
  <c r="BI285" i="19"/>
  <c r="BJ285" i="19"/>
  <c r="BJ286" i="19" s="1"/>
  <c r="BK285" i="19"/>
  <c r="BK286" i="19" s="1"/>
  <c r="G283" i="19"/>
  <c r="BI189" i="19"/>
  <c r="BI192" i="19" s="1"/>
  <c r="BJ189" i="19"/>
  <c r="BK189" i="19"/>
  <c r="BI190" i="19"/>
  <c r="BJ190" i="19"/>
  <c r="BK190" i="19"/>
  <c r="BI191" i="19"/>
  <c r="BJ191" i="19"/>
  <c r="BK191" i="19"/>
  <c r="BK192" i="19" s="1"/>
  <c r="BA190" i="19"/>
  <c r="BI286" i="19" l="1"/>
  <c r="BN243" i="19"/>
  <c r="BJ309" i="19"/>
  <c r="BJ192" i="19"/>
  <c r="BM243" i="19"/>
  <c r="BL243" i="19"/>
  <c r="BK68" i="19"/>
  <c r="BI69" i="19"/>
  <c r="BJ69" i="19"/>
  <c r="BJ71" i="19"/>
  <c r="BK71" i="19"/>
  <c r="BI72" i="19"/>
  <c r="BI74" i="19"/>
  <c r="BJ74" i="19"/>
  <c r="BK74" i="19"/>
  <c r="BK76" i="19"/>
  <c r="BI77" i="19"/>
  <c r="BJ77" i="19"/>
  <c r="BI48" i="19"/>
  <c r="BI67" i="19" s="1"/>
  <c r="BJ48" i="19"/>
  <c r="BJ67" i="19" s="1"/>
  <c r="BK48" i="19"/>
  <c r="BK67" i="19" s="1"/>
  <c r="BI49" i="19"/>
  <c r="BI68" i="19" s="1"/>
  <c r="BJ49" i="19"/>
  <c r="BJ68" i="19" s="1"/>
  <c r="BK49" i="19"/>
  <c r="BI50" i="19"/>
  <c r="BJ50" i="19"/>
  <c r="BK50" i="19"/>
  <c r="BK69" i="19" s="1"/>
  <c r="BI51" i="19"/>
  <c r="BI70" i="19" s="1"/>
  <c r="BJ51" i="19"/>
  <c r="BJ70" i="19" s="1"/>
  <c r="BK51" i="19"/>
  <c r="BK70" i="19" s="1"/>
  <c r="BI52" i="19"/>
  <c r="BI71" i="19" s="1"/>
  <c r="BJ52" i="19"/>
  <c r="BK52" i="19"/>
  <c r="BI53" i="19"/>
  <c r="BJ53" i="19"/>
  <c r="BJ72" i="19" s="1"/>
  <c r="BK53" i="19"/>
  <c r="BK72" i="19" s="1"/>
  <c r="BI54" i="19"/>
  <c r="BI73" i="19" s="1"/>
  <c r="BJ54" i="19"/>
  <c r="BJ73" i="19" s="1"/>
  <c r="BK54" i="19"/>
  <c r="BK73" i="19" s="1"/>
  <c r="BI55" i="19"/>
  <c r="BJ55" i="19"/>
  <c r="BK55" i="19"/>
  <c r="BI56" i="19"/>
  <c r="BI75" i="19" s="1"/>
  <c r="BJ56" i="19"/>
  <c r="BJ75" i="19" s="1"/>
  <c r="BK56" i="19"/>
  <c r="BK75" i="19" s="1"/>
  <c r="BI57" i="19"/>
  <c r="BI76" i="19" s="1"/>
  <c r="BJ57" i="19"/>
  <c r="BJ76" i="19" s="1"/>
  <c r="BK57" i="19"/>
  <c r="BI58" i="19"/>
  <c r="BJ58" i="19"/>
  <c r="BK58" i="19"/>
  <c r="BK77" i="19" s="1"/>
  <c r="BI59" i="19"/>
  <c r="BI78" i="19" s="1"/>
  <c r="BJ59" i="19"/>
  <c r="BJ78" i="19" s="1"/>
  <c r="BK59" i="19"/>
  <c r="BK78" i="19" s="1"/>
  <c r="BI60" i="19"/>
  <c r="BJ60" i="19"/>
  <c r="BK60" i="19"/>
  <c r="BK96" i="19" l="1"/>
  <c r="BI79" i="19"/>
  <c r="BI80" i="19" s="1"/>
  <c r="BI86" i="19"/>
  <c r="BK89" i="19"/>
  <c r="BK95" i="19"/>
  <c r="BK87" i="19"/>
  <c r="BK79" i="19"/>
  <c r="BK80" i="19" s="1"/>
  <c r="BK88" i="19"/>
  <c r="BK93" i="19"/>
  <c r="BK85" i="19"/>
  <c r="BK90" i="19"/>
  <c r="BJ79" i="19"/>
  <c r="BJ80" i="19" s="1"/>
  <c r="BJ90" i="19" l="1"/>
  <c r="BI96" i="19"/>
  <c r="BJ87" i="19"/>
  <c r="BI95" i="19"/>
  <c r="BI91" i="19"/>
  <c r="BJ88" i="19"/>
  <c r="BK122" i="19"/>
  <c r="BK152" i="19"/>
  <c r="BI88" i="19"/>
  <c r="BJ95" i="19"/>
  <c r="BJ92" i="19"/>
  <c r="BJ96" i="19"/>
  <c r="BK94" i="19"/>
  <c r="BI85" i="19"/>
  <c r="BK86" i="19"/>
  <c r="BJ91" i="19"/>
  <c r="BI94" i="19"/>
  <c r="BI92" i="19"/>
  <c r="BJ93" i="19"/>
  <c r="BI93" i="19"/>
  <c r="BJ86" i="19"/>
  <c r="BK92" i="19"/>
  <c r="BI89" i="19"/>
  <c r="BK91" i="19"/>
  <c r="BK145" i="19" s="1"/>
  <c r="BJ85" i="19"/>
  <c r="BJ89" i="19"/>
  <c r="BJ94" i="19"/>
  <c r="BI90" i="19"/>
  <c r="BI87" i="19"/>
  <c r="BK119" i="19" l="1"/>
  <c r="BK153" i="19"/>
  <c r="BK97" i="19"/>
  <c r="BI145" i="19"/>
  <c r="BI153" i="19"/>
  <c r="BI117" i="19"/>
  <c r="BI123" i="19" s="1"/>
  <c r="BI118" i="19"/>
  <c r="BI121" i="19"/>
  <c r="BI151" i="19"/>
  <c r="BI152" i="19"/>
  <c r="BI146" i="19"/>
  <c r="BI119" i="19"/>
  <c r="BI122" i="19"/>
  <c r="BI120" i="19"/>
  <c r="BK151" i="19"/>
  <c r="BJ97" i="19"/>
  <c r="BK120" i="19"/>
  <c r="BI97" i="19"/>
  <c r="BK146" i="19"/>
  <c r="BK121" i="19"/>
  <c r="BK117" i="19"/>
  <c r="BJ145" i="19"/>
  <c r="BJ153" i="19"/>
  <c r="BJ152" i="19"/>
  <c r="BJ117" i="19"/>
  <c r="BJ118" i="19"/>
  <c r="BJ121" i="19"/>
  <c r="BJ151" i="19"/>
  <c r="BJ122" i="19"/>
  <c r="BJ120" i="19"/>
  <c r="BJ146" i="19"/>
  <c r="BJ119" i="19"/>
  <c r="BK118" i="19"/>
  <c r="AJ322" i="1"/>
  <c r="AK322" i="1"/>
  <c r="AL322" i="1"/>
  <c r="AM322" i="1"/>
  <c r="AI322" i="1"/>
  <c r="BJ123" i="19" l="1"/>
  <c r="BK123" i="19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N359" i="1"/>
  <c r="R1588" i="2" l="1"/>
  <c r="S1588" i="2"/>
  <c r="T1588" i="2"/>
  <c r="U1588" i="2"/>
  <c r="V1588" i="2"/>
  <c r="W1588" i="2"/>
  <c r="X1588" i="2"/>
  <c r="Z1588" i="2"/>
  <c r="AA1588" i="2"/>
  <c r="AB1588" i="2"/>
  <c r="AC1588" i="2"/>
  <c r="AD1588" i="2"/>
  <c r="AE1588" i="2"/>
  <c r="AF1588" i="2"/>
  <c r="BG1588" i="2"/>
  <c r="BH1588" i="2"/>
  <c r="Q1588" i="2"/>
  <c r="P315" i="1" l="1"/>
  <c r="Q315" i="1"/>
  <c r="X315" i="1"/>
  <c r="AF315" i="1"/>
  <c r="AN315" i="1"/>
  <c r="AO315" i="1"/>
  <c r="AV315" i="1"/>
  <c r="AW315" i="1"/>
  <c r="BD315" i="1"/>
  <c r="BE315" i="1"/>
  <c r="AV140" i="1"/>
  <c r="BB140" i="1"/>
  <c r="BD140" i="1"/>
  <c r="Y1980" i="2"/>
  <c r="Z1980" i="2"/>
  <c r="AG1980" i="2"/>
  <c r="AP1980" i="2"/>
  <c r="AV1980" i="2"/>
  <c r="AW1980" i="2"/>
  <c r="BE1980" i="2"/>
  <c r="BF1980" i="2"/>
  <c r="W1883" i="2"/>
  <c r="Y1883" i="2"/>
  <c r="AD1883" i="2"/>
  <c r="AE1883" i="2"/>
  <c r="AG1883" i="2"/>
  <c r="AK1883" i="2"/>
  <c r="AM1883" i="2"/>
  <c r="AT1883" i="2"/>
  <c r="AU1883" i="2"/>
  <c r="AW1883" i="2"/>
  <c r="BC1883" i="2"/>
  <c r="BE1883" i="2"/>
  <c r="H1620" i="2"/>
  <c r="I1620" i="2"/>
  <c r="O1620" i="2"/>
  <c r="P1620" i="2"/>
  <c r="Q1620" i="2"/>
  <c r="S1620" i="2"/>
  <c r="W1620" i="2"/>
  <c r="X1620" i="2"/>
  <c r="Y1620" i="2"/>
  <c r="AE1620" i="2"/>
  <c r="AG1620" i="2"/>
  <c r="AI1620" i="2"/>
  <c r="AM1620" i="2"/>
  <c r="AN1620" i="2"/>
  <c r="AO1620" i="2"/>
  <c r="AU1620" i="2"/>
  <c r="AV1620" i="2"/>
  <c r="AW1620" i="2"/>
  <c r="AY1620" i="2"/>
  <c r="BC1620" i="2"/>
  <c r="BE1620" i="2"/>
  <c r="BE1493" i="2"/>
  <c r="BF1493" i="2"/>
  <c r="BG1493" i="2"/>
  <c r="K1181" i="2"/>
  <c r="S1181" i="2"/>
  <c r="Z1181" i="2"/>
  <c r="AA1181" i="2"/>
  <c r="AI1181" i="2"/>
  <c r="AJ1181" i="2"/>
  <c r="AQ1181" i="2"/>
  <c r="AY1181" i="2"/>
  <c r="BG1181" i="2"/>
  <c r="H494" i="2"/>
  <c r="M494" i="2"/>
  <c r="N494" i="2"/>
  <c r="P494" i="2"/>
  <c r="U494" i="2"/>
  <c r="X494" i="2"/>
  <c r="AC494" i="2"/>
  <c r="AD494" i="2"/>
  <c r="AK494" i="2"/>
  <c r="AN494" i="2"/>
  <c r="AS494" i="2"/>
  <c r="AT494" i="2"/>
  <c r="AV494" i="2"/>
  <c r="BA494" i="2"/>
  <c r="G494" i="2"/>
  <c r="S373" i="2"/>
  <c r="Y373" i="2"/>
  <c r="Z373" i="2"/>
  <c r="AC373" i="2"/>
  <c r="AG373" i="2"/>
  <c r="AI373" i="2"/>
  <c r="AK373" i="2"/>
  <c r="AP373" i="2"/>
  <c r="AW373" i="2"/>
  <c r="AY373" i="2"/>
  <c r="BE373" i="2"/>
  <c r="BF373" i="2"/>
  <c r="L18" i="2"/>
  <c r="M18" i="2"/>
  <c r="O18" i="2"/>
  <c r="W18" i="2"/>
  <c r="AB18" i="2"/>
  <c r="AC18" i="2"/>
  <c r="AE18" i="2"/>
  <c r="AK18" i="2"/>
  <c r="AM18" i="2"/>
  <c r="AR18" i="2"/>
  <c r="AS18" i="2"/>
  <c r="AU18" i="2"/>
  <c r="BC18" i="2"/>
  <c r="BH18" i="2"/>
  <c r="G18" i="2"/>
  <c r="C48" i="16"/>
  <c r="D48" i="16" s="1"/>
  <c r="E48" i="16" s="1"/>
  <c r="F48" i="16" s="1"/>
  <c r="G48" i="16" s="1"/>
  <c r="H48" i="16" s="1"/>
  <c r="I48" i="16" s="1"/>
  <c r="J48" i="16" s="1"/>
  <c r="K48" i="16" s="1"/>
  <c r="L48" i="16" s="1"/>
  <c r="M48" i="16" s="1"/>
  <c r="N48" i="16" s="1"/>
  <c r="O48" i="16" s="1"/>
  <c r="P48" i="16" s="1"/>
  <c r="Q48" i="16" s="1"/>
  <c r="R48" i="16" s="1"/>
  <c r="S48" i="16" s="1"/>
  <c r="T48" i="16" s="1"/>
  <c r="U48" i="16" s="1"/>
  <c r="V48" i="16" s="1"/>
  <c r="W48" i="16" s="1"/>
  <c r="X48" i="16" s="1"/>
  <c r="Y48" i="16" s="1"/>
  <c r="Z48" i="16" s="1"/>
  <c r="AA48" i="16" s="1"/>
  <c r="AB48" i="16" s="1"/>
  <c r="AC48" i="16" s="1"/>
  <c r="AD48" i="16" s="1"/>
  <c r="AE48" i="16" s="1"/>
  <c r="AF48" i="16" s="1"/>
  <c r="AG48" i="16" s="1"/>
  <c r="AH48" i="16" s="1"/>
  <c r="AI48" i="16" s="1"/>
  <c r="AJ48" i="16" s="1"/>
  <c r="AK48" i="16" s="1"/>
  <c r="AL48" i="16" s="1"/>
  <c r="AM48" i="16" s="1"/>
  <c r="AN48" i="16" s="1"/>
  <c r="AO48" i="16" s="1"/>
  <c r="AP48" i="16" s="1"/>
  <c r="AQ48" i="16" s="1"/>
  <c r="AR48" i="16" s="1"/>
  <c r="AS48" i="16" s="1"/>
  <c r="AT48" i="16" s="1"/>
  <c r="AU48" i="16" s="1"/>
  <c r="AV48" i="16" s="1"/>
  <c r="AW48" i="16" s="1"/>
  <c r="AX48" i="16" s="1"/>
  <c r="AY48" i="16" s="1"/>
  <c r="AZ48" i="16" s="1"/>
  <c r="BA48" i="16" s="1"/>
  <c r="BB48" i="16" s="1"/>
  <c r="BC48" i="16" s="1"/>
  <c r="BD48" i="16" s="1"/>
  <c r="BE48" i="16" s="1"/>
  <c r="BF48" i="16" s="1"/>
  <c r="BG48" i="16" s="1"/>
  <c r="BH48" i="16" s="1"/>
  <c r="C44" i="16"/>
  <c r="D44" i="16" s="1"/>
  <c r="E44" i="16" s="1"/>
  <c r="F44" i="16" s="1"/>
  <c r="G44" i="16" s="1"/>
  <c r="H44" i="16" s="1"/>
  <c r="I44" i="16" s="1"/>
  <c r="J44" i="16" s="1"/>
  <c r="K44" i="16" s="1"/>
  <c r="L44" i="16" s="1"/>
  <c r="M44" i="16" s="1"/>
  <c r="N44" i="16" s="1"/>
  <c r="O44" i="16" s="1"/>
  <c r="P44" i="16" s="1"/>
  <c r="Q44" i="16" s="1"/>
  <c r="R44" i="16" s="1"/>
  <c r="S44" i="16" s="1"/>
  <c r="T44" i="16" s="1"/>
  <c r="U44" i="16" s="1"/>
  <c r="V44" i="16" s="1"/>
  <c r="W44" i="16" s="1"/>
  <c r="X44" i="16" s="1"/>
  <c r="Y44" i="16" s="1"/>
  <c r="Z44" i="16" s="1"/>
  <c r="AA44" i="16" s="1"/>
  <c r="AB44" i="16" s="1"/>
  <c r="AC44" i="16" s="1"/>
  <c r="AD44" i="16" s="1"/>
  <c r="AE44" i="16" s="1"/>
  <c r="AF44" i="16" s="1"/>
  <c r="AG44" i="16" s="1"/>
  <c r="AH44" i="16" s="1"/>
  <c r="AI44" i="16" s="1"/>
  <c r="AJ44" i="16" s="1"/>
  <c r="AK44" i="16" s="1"/>
  <c r="AL44" i="16" s="1"/>
  <c r="AM44" i="16" s="1"/>
  <c r="AN44" i="16" s="1"/>
  <c r="AO44" i="16" s="1"/>
  <c r="AP44" i="16" s="1"/>
  <c r="AQ44" i="16" s="1"/>
  <c r="AR44" i="16" s="1"/>
  <c r="AS44" i="16" s="1"/>
  <c r="AT44" i="16" s="1"/>
  <c r="AU44" i="16" s="1"/>
  <c r="AV44" i="16" s="1"/>
  <c r="AW44" i="16" s="1"/>
  <c r="AX44" i="16" s="1"/>
  <c r="AY44" i="16" s="1"/>
  <c r="AZ44" i="16" s="1"/>
  <c r="BA44" i="16" s="1"/>
  <c r="BB44" i="16" s="1"/>
  <c r="BC44" i="16" s="1"/>
  <c r="BD44" i="16" s="1"/>
  <c r="BE44" i="16" s="1"/>
  <c r="BF44" i="16" s="1"/>
  <c r="BG44" i="16" s="1"/>
  <c r="BH44" i="16" s="1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C10" i="15"/>
  <c r="C22" i="10"/>
  <c r="C59" i="10" s="1"/>
  <c r="D35" i="12"/>
  <c r="E35" i="12"/>
  <c r="F35" i="12"/>
  <c r="G35" i="12"/>
  <c r="G43" i="12" s="1"/>
  <c r="K18" i="2" s="1"/>
  <c r="H35" i="12"/>
  <c r="H43" i="12" s="1"/>
  <c r="L1181" i="2" s="1"/>
  <c r="I35" i="12"/>
  <c r="J35" i="12"/>
  <c r="J43" i="12" s="1"/>
  <c r="K35" i="12"/>
  <c r="K43" i="12" s="1"/>
  <c r="O494" i="2" s="1"/>
  <c r="L35" i="12"/>
  <c r="M35" i="12"/>
  <c r="N35" i="12"/>
  <c r="O35" i="12"/>
  <c r="O43" i="12" s="1"/>
  <c r="P35" i="12"/>
  <c r="Q35" i="12"/>
  <c r="R35" i="12"/>
  <c r="R43" i="12" s="1"/>
  <c r="S35" i="12"/>
  <c r="S43" i="12" s="1"/>
  <c r="W494" i="2" s="1"/>
  <c r="T35" i="12"/>
  <c r="U35" i="12"/>
  <c r="V35" i="12"/>
  <c r="V43" i="12" s="1"/>
  <c r="W35" i="12"/>
  <c r="W43" i="12" s="1"/>
  <c r="AA373" i="2" s="1"/>
  <c r="X35" i="12"/>
  <c r="X43" i="12" s="1"/>
  <c r="AB1181" i="2" s="1"/>
  <c r="Y35" i="12"/>
  <c r="Z35" i="12"/>
  <c r="AA35" i="12"/>
  <c r="AA43" i="12" s="1"/>
  <c r="AE494" i="2" s="1"/>
  <c r="AB35" i="12"/>
  <c r="AC35" i="12"/>
  <c r="AD35" i="12"/>
  <c r="AE35" i="12"/>
  <c r="AE43" i="12" s="1"/>
  <c r="AF35" i="12"/>
  <c r="AF43" i="12" s="1"/>
  <c r="AJ1980" i="2" s="1"/>
  <c r="AG35" i="12"/>
  <c r="AH35" i="12"/>
  <c r="AH43" i="12" s="1"/>
  <c r="AI35" i="12"/>
  <c r="AI43" i="12" s="1"/>
  <c r="AM494" i="2" s="1"/>
  <c r="AJ35" i="12"/>
  <c r="AK35" i="12"/>
  <c r="AL35" i="12"/>
  <c r="AM35" i="12"/>
  <c r="AM43" i="12" s="1"/>
  <c r="AQ373" i="2" s="1"/>
  <c r="AN35" i="12"/>
  <c r="AN43" i="12" s="1"/>
  <c r="AR1181" i="2" s="1"/>
  <c r="AO35" i="12"/>
  <c r="AP35" i="12"/>
  <c r="AP43" i="12" s="1"/>
  <c r="AQ35" i="12"/>
  <c r="AQ43" i="12" s="1"/>
  <c r="AU494" i="2" s="1"/>
  <c r="AR35" i="12"/>
  <c r="AS35" i="12"/>
  <c r="AT35" i="12"/>
  <c r="AU35" i="12"/>
  <c r="AU43" i="12" s="1"/>
  <c r="AZ140" i="1" s="1"/>
  <c r="AV35" i="12"/>
  <c r="AV43" i="12" s="1"/>
  <c r="AW35" i="12"/>
  <c r="AX35" i="12"/>
  <c r="AX43" i="12" s="1"/>
  <c r="AY35" i="12"/>
  <c r="AY43" i="12" s="1"/>
  <c r="BC494" i="2" s="1"/>
  <c r="AZ35" i="12"/>
  <c r="BA35" i="12"/>
  <c r="BB35" i="12"/>
  <c r="BB43" i="12" s="1"/>
  <c r="BF1181" i="2" s="1"/>
  <c r="BC35" i="12"/>
  <c r="BC43" i="12" s="1"/>
  <c r="BG373" i="2" s="1"/>
  <c r="BD35" i="12"/>
  <c r="BD43" i="12" s="1"/>
  <c r="BH1181" i="2" s="1"/>
  <c r="BE35" i="12"/>
  <c r="BF35" i="12"/>
  <c r="BF43" i="12" s="1"/>
  <c r="BG35" i="12"/>
  <c r="BG43" i="12" s="1"/>
  <c r="BH35" i="12"/>
  <c r="C35" i="12"/>
  <c r="D43" i="12"/>
  <c r="E43" i="12"/>
  <c r="F43" i="12"/>
  <c r="I43" i="12"/>
  <c r="L43" i="12"/>
  <c r="P18" i="2" s="1"/>
  <c r="M43" i="12"/>
  <c r="R315" i="1" s="1"/>
  <c r="N43" i="12"/>
  <c r="R1883" i="2" s="1"/>
  <c r="P43" i="12"/>
  <c r="Q43" i="12"/>
  <c r="U1883" i="2" s="1"/>
  <c r="T43" i="12"/>
  <c r="Y315" i="1" s="1"/>
  <c r="U43" i="12"/>
  <c r="Z315" i="1" s="1"/>
  <c r="Y43" i="12"/>
  <c r="AC1883" i="2" s="1"/>
  <c r="Z43" i="12"/>
  <c r="AE315" i="1" s="1"/>
  <c r="AB43" i="12"/>
  <c r="AC43" i="12"/>
  <c r="AH315" i="1" s="1"/>
  <c r="AD43" i="12"/>
  <c r="AH1181" i="2" s="1"/>
  <c r="AG43" i="12"/>
  <c r="AK1181" i="2" s="1"/>
  <c r="AJ43" i="12"/>
  <c r="AN1980" i="2" s="1"/>
  <c r="AK43" i="12"/>
  <c r="AO1883" i="2" s="1"/>
  <c r="AL43" i="12"/>
  <c r="AO43" i="12"/>
  <c r="AS1883" i="2" s="1"/>
  <c r="AR43" i="12"/>
  <c r="AV1883" i="2" s="1"/>
  <c r="AS43" i="12"/>
  <c r="AX315" i="1" s="1"/>
  <c r="AT43" i="12"/>
  <c r="AX1980" i="2" s="1"/>
  <c r="AW43" i="12"/>
  <c r="BA18" i="2" s="1"/>
  <c r="AZ43" i="12"/>
  <c r="BD494" i="2" s="1"/>
  <c r="BA43" i="12"/>
  <c r="BF315" i="1" s="1"/>
  <c r="BE43" i="12"/>
  <c r="BH43" i="12"/>
  <c r="C43" i="12"/>
  <c r="G1181" i="2" s="1"/>
  <c r="D42" i="12"/>
  <c r="E42" i="12" s="1"/>
  <c r="F42" i="12" s="1"/>
  <c r="G42" i="12" s="1"/>
  <c r="H42" i="12" s="1"/>
  <c r="I42" i="12" s="1"/>
  <c r="J42" i="12" s="1"/>
  <c r="K42" i="12" s="1"/>
  <c r="L42" i="12" s="1"/>
  <c r="M42" i="12" s="1"/>
  <c r="N42" i="12" s="1"/>
  <c r="O42" i="12" s="1"/>
  <c r="P42" i="12" s="1"/>
  <c r="Q42" i="12" s="1"/>
  <c r="R42" i="12" s="1"/>
  <c r="S42" i="12" s="1"/>
  <c r="T42" i="12" s="1"/>
  <c r="U42" i="12" s="1"/>
  <c r="V42" i="12" s="1"/>
  <c r="W42" i="12" s="1"/>
  <c r="X42" i="12" s="1"/>
  <c r="Y42" i="12" s="1"/>
  <c r="Z42" i="12" s="1"/>
  <c r="AA42" i="12" s="1"/>
  <c r="AB42" i="12" s="1"/>
  <c r="AC42" i="12" s="1"/>
  <c r="AD42" i="12" s="1"/>
  <c r="AE42" i="12" s="1"/>
  <c r="AF42" i="12" s="1"/>
  <c r="AG42" i="12" s="1"/>
  <c r="AH42" i="12" s="1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AZ1493" i="2" l="1"/>
  <c r="AZ373" i="2"/>
  <c r="AZ1620" i="2"/>
  <c r="BA315" i="1"/>
  <c r="AZ1883" i="2"/>
  <c r="AZ494" i="2"/>
  <c r="AZ18" i="2"/>
  <c r="AZ1980" i="2"/>
  <c r="AZ1181" i="2"/>
  <c r="BA140" i="1"/>
  <c r="T373" i="2"/>
  <c r="T1620" i="2"/>
  <c r="U315" i="1"/>
  <c r="T1883" i="2"/>
  <c r="AX373" i="2"/>
  <c r="BD1620" i="2"/>
  <c r="AF1883" i="2"/>
  <c r="AF18" i="2"/>
  <c r="AF1181" i="2"/>
  <c r="AF373" i="2"/>
  <c r="BG18" i="2"/>
  <c r="AQ18" i="2"/>
  <c r="AA18" i="2"/>
  <c r="BH494" i="2"/>
  <c r="AR494" i="2"/>
  <c r="AB494" i="2"/>
  <c r="L494" i="2"/>
  <c r="AX1181" i="2"/>
  <c r="R1181" i="2"/>
  <c r="BD1980" i="2"/>
  <c r="X1980" i="2"/>
  <c r="AY315" i="1"/>
  <c r="AH1620" i="2"/>
  <c r="AI315" i="1"/>
  <c r="AH1883" i="2"/>
  <c r="AH494" i="2"/>
  <c r="AH18" i="2"/>
  <c r="T1181" i="2"/>
  <c r="R1620" i="2"/>
  <c r="S315" i="1"/>
  <c r="R1980" i="2"/>
  <c r="R494" i="2"/>
  <c r="R18" i="2"/>
  <c r="AH373" i="2"/>
  <c r="AO1980" i="2"/>
  <c r="AS1181" i="2"/>
  <c r="AS1980" i="2"/>
  <c r="AS1620" i="2"/>
  <c r="AT315" i="1"/>
  <c r="AD18" i="2"/>
  <c r="AD373" i="2"/>
  <c r="AD1980" i="2"/>
  <c r="AD1620" i="2"/>
  <c r="BC140" i="1"/>
  <c r="BB18" i="2"/>
  <c r="BB1493" i="2"/>
  <c r="BB373" i="2"/>
  <c r="BB1980" i="2"/>
  <c r="BB1620" i="2"/>
  <c r="BC315" i="1"/>
  <c r="AU140" i="1"/>
  <c r="AT18" i="2"/>
  <c r="AT373" i="2"/>
  <c r="AT1980" i="2"/>
  <c r="AT1620" i="2"/>
  <c r="AU315" i="1"/>
  <c r="AL18" i="2"/>
  <c r="AL373" i="2"/>
  <c r="AL1980" i="2"/>
  <c r="AL1620" i="2"/>
  <c r="AM315" i="1"/>
  <c r="V18" i="2"/>
  <c r="V373" i="2"/>
  <c r="V1980" i="2"/>
  <c r="V1620" i="2"/>
  <c r="N18" i="2"/>
  <c r="N1620" i="2"/>
  <c r="O315" i="1"/>
  <c r="R373" i="2"/>
  <c r="AS373" i="2"/>
  <c r="AT1181" i="2"/>
  <c r="AD1181" i="2"/>
  <c r="N1181" i="2"/>
  <c r="BA1493" i="2"/>
  <c r="T1980" i="2"/>
  <c r="AP1620" i="2"/>
  <c r="AQ315" i="1"/>
  <c r="AP1883" i="2"/>
  <c r="AP494" i="2"/>
  <c r="AP18" i="2"/>
  <c r="AC1181" i="2"/>
  <c r="AC1980" i="2"/>
  <c r="AC1620" i="2"/>
  <c r="AD315" i="1"/>
  <c r="M1181" i="2"/>
  <c r="M1620" i="2"/>
  <c r="N315" i="1"/>
  <c r="U18" i="2"/>
  <c r="BB494" i="2"/>
  <c r="AL494" i="2"/>
  <c r="V494" i="2"/>
  <c r="AT1493" i="2"/>
  <c r="AH1980" i="2"/>
  <c r="AQ140" i="1"/>
  <c r="AT140" i="1"/>
  <c r="W315" i="1"/>
  <c r="AX1620" i="2"/>
  <c r="AX1883" i="2"/>
  <c r="AX494" i="2"/>
  <c r="AY140" i="1"/>
  <c r="AX18" i="2"/>
  <c r="BD1883" i="2"/>
  <c r="BE140" i="1"/>
  <c r="BD18" i="2"/>
  <c r="BD1181" i="2"/>
  <c r="BD1493" i="2"/>
  <c r="BD373" i="2"/>
  <c r="AP315" i="1"/>
  <c r="AO494" i="2"/>
  <c r="AO18" i="2"/>
  <c r="AO1181" i="2"/>
  <c r="J1620" i="2"/>
  <c r="K315" i="1"/>
  <c r="J494" i="2"/>
  <c r="J18" i="2"/>
  <c r="BH1493" i="2"/>
  <c r="BH373" i="2"/>
  <c r="BH1620" i="2"/>
  <c r="BI315" i="1"/>
  <c r="BH1883" i="2"/>
  <c r="AR373" i="2"/>
  <c r="AR1620" i="2"/>
  <c r="AS315" i="1"/>
  <c r="AR1883" i="2"/>
  <c r="AJ373" i="2"/>
  <c r="AJ1620" i="2"/>
  <c r="AK315" i="1"/>
  <c r="AJ1883" i="2"/>
  <c r="AB373" i="2"/>
  <c r="AB1620" i="2"/>
  <c r="AC315" i="1"/>
  <c r="AB1883" i="2"/>
  <c r="L1620" i="2"/>
  <c r="M315" i="1"/>
  <c r="T18" i="2"/>
  <c r="AS1493" i="2"/>
  <c r="AL1883" i="2"/>
  <c r="AS140" i="1"/>
  <c r="BA1181" i="2"/>
  <c r="BA1980" i="2"/>
  <c r="BA1620" i="2"/>
  <c r="BB315" i="1"/>
  <c r="AN1883" i="2"/>
  <c r="AN18" i="2"/>
  <c r="AN1181" i="2"/>
  <c r="AN373" i="2"/>
  <c r="X1883" i="2"/>
  <c r="X18" i="2"/>
  <c r="X1181" i="2"/>
  <c r="X373" i="2"/>
  <c r="J315" i="1"/>
  <c r="I494" i="2"/>
  <c r="I18" i="2"/>
  <c r="I1181" i="2"/>
  <c r="BG1980" i="2"/>
  <c r="BH315" i="1"/>
  <c r="BG1883" i="2"/>
  <c r="BG494" i="2"/>
  <c r="AY1980" i="2"/>
  <c r="AZ315" i="1"/>
  <c r="AY1883" i="2"/>
  <c r="AY494" i="2"/>
  <c r="AQ1980" i="2"/>
  <c r="AR315" i="1"/>
  <c r="AQ1883" i="2"/>
  <c r="AQ1493" i="2"/>
  <c r="AQ494" i="2"/>
  <c r="AI1980" i="2"/>
  <c r="AJ315" i="1"/>
  <c r="AI1883" i="2"/>
  <c r="AI494" i="2"/>
  <c r="AA1980" i="2"/>
  <c r="AB315" i="1"/>
  <c r="AA1883" i="2"/>
  <c r="AA494" i="2"/>
  <c r="S1980" i="2"/>
  <c r="T315" i="1"/>
  <c r="S1883" i="2"/>
  <c r="S494" i="2"/>
  <c r="L315" i="1"/>
  <c r="K494" i="2"/>
  <c r="AY18" i="2"/>
  <c r="AI18" i="2"/>
  <c r="S18" i="2"/>
  <c r="AO373" i="2"/>
  <c r="AJ494" i="2"/>
  <c r="T494" i="2"/>
  <c r="AP1181" i="2"/>
  <c r="J1181" i="2"/>
  <c r="AR1493" i="2"/>
  <c r="BA1883" i="2"/>
  <c r="AF1980" i="2"/>
  <c r="BH140" i="1"/>
  <c r="AR140" i="1"/>
  <c r="AJ18" i="2"/>
  <c r="AF1620" i="2"/>
  <c r="BB1883" i="2"/>
  <c r="V1883" i="2"/>
  <c r="BI140" i="1"/>
  <c r="U1181" i="2"/>
  <c r="U1980" i="2"/>
  <c r="U1620" i="2"/>
  <c r="V315" i="1"/>
  <c r="H18" i="2"/>
  <c r="H1181" i="2"/>
  <c r="BF1620" i="2"/>
  <c r="BF1883" i="2"/>
  <c r="BF494" i="2"/>
  <c r="BG140" i="1"/>
  <c r="BF18" i="2"/>
  <c r="Z1620" i="2"/>
  <c r="AA315" i="1"/>
  <c r="Z1883" i="2"/>
  <c r="Z494" i="2"/>
  <c r="Z18" i="2"/>
  <c r="BA373" i="2"/>
  <c r="U373" i="2"/>
  <c r="AF494" i="2"/>
  <c r="BB1181" i="2"/>
  <c r="AL1181" i="2"/>
  <c r="V1181" i="2"/>
  <c r="AP1493" i="2"/>
  <c r="BG1620" i="2"/>
  <c r="AQ1620" i="2"/>
  <c r="AA1620" i="2"/>
  <c r="K1620" i="2"/>
  <c r="BH1980" i="2"/>
  <c r="AR1980" i="2"/>
  <c r="AB1980" i="2"/>
  <c r="BG315" i="1"/>
  <c r="AG315" i="1"/>
  <c r="I315" i="1"/>
  <c r="AV373" i="2"/>
  <c r="BE1181" i="2"/>
  <c r="AW1181" i="2"/>
  <c r="AG1181" i="2"/>
  <c r="Y1181" i="2"/>
  <c r="Q1181" i="2"/>
  <c r="BC1980" i="2"/>
  <c r="AU1980" i="2"/>
  <c r="AM1980" i="2"/>
  <c r="AE1980" i="2"/>
  <c r="W1980" i="2"/>
  <c r="H315" i="1"/>
  <c r="AL315" i="1"/>
  <c r="BE18" i="2"/>
  <c r="AW18" i="2"/>
  <c r="AG18" i="2"/>
  <c r="Y18" i="2"/>
  <c r="Q18" i="2"/>
  <c r="BC373" i="2"/>
  <c r="AU373" i="2"/>
  <c r="AM373" i="2"/>
  <c r="AE373" i="2"/>
  <c r="W373" i="2"/>
  <c r="AV1181" i="2"/>
  <c r="P1181" i="2"/>
  <c r="BC1493" i="2"/>
  <c r="G1620" i="2"/>
  <c r="AK1620" i="2"/>
  <c r="BF140" i="1"/>
  <c r="AX140" i="1"/>
  <c r="AV18" i="2"/>
  <c r="BE494" i="2"/>
  <c r="AW494" i="2"/>
  <c r="AG494" i="2"/>
  <c r="Y494" i="2"/>
  <c r="Q494" i="2"/>
  <c r="BC1181" i="2"/>
  <c r="AU1181" i="2"/>
  <c r="AM1181" i="2"/>
  <c r="AE1181" i="2"/>
  <c r="W1181" i="2"/>
  <c r="O1181" i="2"/>
  <c r="AK1980" i="2"/>
  <c r="AW140" i="1"/>
  <c r="BR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C33" i="11"/>
  <c r="G14" i="2" l="1"/>
  <c r="BH264" i="19"/>
  <c r="BH291" i="2"/>
  <c r="BB291" i="2"/>
  <c r="AT291" i="2"/>
  <c r="AR291" i="2"/>
  <c r="AL291" i="2"/>
  <c r="AD291" i="2"/>
  <c r="AB291" i="2"/>
  <c r="V291" i="2"/>
  <c r="N291" i="2"/>
  <c r="L291" i="2"/>
  <c r="O259" i="19"/>
  <c r="P259" i="19"/>
  <c r="S259" i="19"/>
  <c r="AE259" i="19"/>
  <c r="AF259" i="19"/>
  <c r="AI259" i="19"/>
  <c r="AU259" i="19"/>
  <c r="AV259" i="19"/>
  <c r="AY259" i="19"/>
  <c r="E259" i="19"/>
  <c r="D156" i="20"/>
  <c r="E156" i="20"/>
  <c r="I291" i="2" s="1"/>
  <c r="F156" i="20"/>
  <c r="J291" i="2" s="1"/>
  <c r="G156" i="20"/>
  <c r="K291" i="2" s="1"/>
  <c r="H156" i="20"/>
  <c r="J259" i="19" s="1"/>
  <c r="I156" i="20"/>
  <c r="M291" i="2" s="1"/>
  <c r="J156" i="20"/>
  <c r="L259" i="19" s="1"/>
  <c r="K156" i="20"/>
  <c r="M259" i="19" s="1"/>
  <c r="L156" i="20"/>
  <c r="M156" i="20"/>
  <c r="Q291" i="2" s="1"/>
  <c r="N156" i="20"/>
  <c r="R291" i="2" s="1"/>
  <c r="O156" i="20"/>
  <c r="S291" i="2" s="1"/>
  <c r="P156" i="20"/>
  <c r="R259" i="19" s="1"/>
  <c r="Q156" i="20"/>
  <c r="U291" i="2" s="1"/>
  <c r="R156" i="20"/>
  <c r="T259" i="19" s="1"/>
  <c r="S156" i="20"/>
  <c r="U259" i="19" s="1"/>
  <c r="T156" i="20"/>
  <c r="U156" i="20"/>
  <c r="Y291" i="2" s="1"/>
  <c r="V156" i="20"/>
  <c r="Z291" i="2" s="1"/>
  <c r="W156" i="20"/>
  <c r="AA291" i="2" s="1"/>
  <c r="X156" i="20"/>
  <c r="Z259" i="19" s="1"/>
  <c r="Y156" i="20"/>
  <c r="AC291" i="2" s="1"/>
  <c r="Z156" i="20"/>
  <c r="AB259" i="19" s="1"/>
  <c r="AA156" i="20"/>
  <c r="AC259" i="19" s="1"/>
  <c r="AB156" i="20"/>
  <c r="AC156" i="20"/>
  <c r="AG291" i="2" s="1"/>
  <c r="AD156" i="20"/>
  <c r="AH291" i="2" s="1"/>
  <c r="AE156" i="20"/>
  <c r="AI291" i="2" s="1"/>
  <c r="AF156" i="20"/>
  <c r="AH259" i="19" s="1"/>
  <c r="AG156" i="20"/>
  <c r="AK291" i="2" s="1"/>
  <c r="AH156" i="20"/>
  <c r="AJ259" i="19" s="1"/>
  <c r="AI156" i="20"/>
  <c r="AK259" i="19" s="1"/>
  <c r="AJ156" i="20"/>
  <c r="AK156" i="20"/>
  <c r="AO291" i="2" s="1"/>
  <c r="AL156" i="20"/>
  <c r="AP291" i="2" s="1"/>
  <c r="AM156" i="20"/>
  <c r="AQ291" i="2" s="1"/>
  <c r="AN156" i="20"/>
  <c r="AP259" i="19" s="1"/>
  <c r="AO156" i="20"/>
  <c r="AS291" i="2" s="1"/>
  <c r="AP156" i="20"/>
  <c r="AR259" i="19" s="1"/>
  <c r="AQ156" i="20"/>
  <c r="AS259" i="19" s="1"/>
  <c r="AR156" i="20"/>
  <c r="AS156" i="20"/>
  <c r="AW291" i="2" s="1"/>
  <c r="AT156" i="20"/>
  <c r="AX291" i="2" s="1"/>
  <c r="AU156" i="20"/>
  <c r="AY291" i="2" s="1"/>
  <c r="AV156" i="20"/>
  <c r="AX259" i="19" s="1"/>
  <c r="AW156" i="20"/>
  <c r="BA291" i="2" s="1"/>
  <c r="AX156" i="20"/>
  <c r="AZ259" i="19" s="1"/>
  <c r="AY156" i="20"/>
  <c r="BA259" i="19" s="1"/>
  <c r="AZ156" i="20"/>
  <c r="BA156" i="20"/>
  <c r="BE291" i="2" s="1"/>
  <c r="BB156" i="20"/>
  <c r="BF291" i="2" s="1"/>
  <c r="BC156" i="20"/>
  <c r="BG291" i="2" s="1"/>
  <c r="BD156" i="20"/>
  <c r="BF259" i="19" s="1"/>
  <c r="BE156" i="20"/>
  <c r="BG259" i="19" s="1"/>
  <c r="BF156" i="20"/>
  <c r="BH259" i="19" s="1"/>
  <c r="BG156" i="20"/>
  <c r="BI259" i="19" s="1"/>
  <c r="BH156" i="20"/>
  <c r="BJ259" i="19" s="1"/>
  <c r="C156" i="20"/>
  <c r="G291" i="2" s="1"/>
  <c r="C154" i="20"/>
  <c r="D154" i="20" s="1"/>
  <c r="E154" i="20" s="1"/>
  <c r="F154" i="20" s="1"/>
  <c r="G154" i="20" s="1"/>
  <c r="H154" i="20" s="1"/>
  <c r="I154" i="20" s="1"/>
  <c r="J154" i="20" s="1"/>
  <c r="K154" i="20" s="1"/>
  <c r="L154" i="20" s="1"/>
  <c r="M154" i="20" s="1"/>
  <c r="N154" i="20" s="1"/>
  <c r="O154" i="20" s="1"/>
  <c r="P154" i="20" s="1"/>
  <c r="Q154" i="20" s="1"/>
  <c r="R154" i="20" s="1"/>
  <c r="S154" i="20" s="1"/>
  <c r="T154" i="20" s="1"/>
  <c r="U154" i="20" s="1"/>
  <c r="V154" i="20" s="1"/>
  <c r="W154" i="20" s="1"/>
  <c r="X154" i="20" s="1"/>
  <c r="Y154" i="20" s="1"/>
  <c r="Z154" i="20" s="1"/>
  <c r="AA154" i="20" s="1"/>
  <c r="AB154" i="20" s="1"/>
  <c r="AC154" i="20" s="1"/>
  <c r="AD154" i="20" s="1"/>
  <c r="AE154" i="20" s="1"/>
  <c r="AF154" i="20" s="1"/>
  <c r="AG154" i="20" s="1"/>
  <c r="AH154" i="20" s="1"/>
  <c r="AI154" i="20" s="1"/>
  <c r="AJ154" i="20" s="1"/>
  <c r="AK154" i="20" s="1"/>
  <c r="AL154" i="20" s="1"/>
  <c r="AM154" i="20" s="1"/>
  <c r="AN154" i="20" s="1"/>
  <c r="AO154" i="20" s="1"/>
  <c r="AP154" i="20" s="1"/>
  <c r="AQ154" i="20" s="1"/>
  <c r="AR154" i="20" s="1"/>
  <c r="AS154" i="20" s="1"/>
  <c r="AT154" i="20" s="1"/>
  <c r="AU154" i="20" s="1"/>
  <c r="AV154" i="20" s="1"/>
  <c r="AW154" i="20" s="1"/>
  <c r="AX154" i="20" s="1"/>
  <c r="AY154" i="20" s="1"/>
  <c r="AZ154" i="20" s="1"/>
  <c r="BA154" i="20" s="1"/>
  <c r="BB154" i="20" s="1"/>
  <c r="BC154" i="20" s="1"/>
  <c r="BD154" i="20" s="1"/>
  <c r="BE154" i="20" s="1"/>
  <c r="BF154" i="20" s="1"/>
  <c r="BG154" i="20" s="1"/>
  <c r="BH154" i="20" s="1"/>
  <c r="F253" i="19"/>
  <c r="G253" i="19"/>
  <c r="H253" i="19"/>
  <c r="I253" i="19"/>
  <c r="J253" i="19"/>
  <c r="K253" i="19"/>
  <c r="L253" i="19"/>
  <c r="M253" i="19"/>
  <c r="N253" i="19"/>
  <c r="O253" i="19"/>
  <c r="P253" i="19"/>
  <c r="Q253" i="19"/>
  <c r="R253" i="19"/>
  <c r="S253" i="19"/>
  <c r="T253" i="19"/>
  <c r="U253" i="19"/>
  <c r="V253" i="19"/>
  <c r="W253" i="19"/>
  <c r="X253" i="19"/>
  <c r="Y253" i="19"/>
  <c r="Z253" i="19"/>
  <c r="AA253" i="19"/>
  <c r="AB253" i="19"/>
  <c r="AC253" i="19"/>
  <c r="AD253" i="19"/>
  <c r="AE253" i="19"/>
  <c r="AF253" i="19"/>
  <c r="AG253" i="19"/>
  <c r="AH253" i="19"/>
  <c r="AI253" i="19"/>
  <c r="AJ253" i="19"/>
  <c r="AK253" i="19"/>
  <c r="AL253" i="19"/>
  <c r="AM253" i="19"/>
  <c r="AN253" i="19"/>
  <c r="AO253" i="19"/>
  <c r="AP253" i="19"/>
  <c r="AQ253" i="19"/>
  <c r="AR253" i="19"/>
  <c r="AS253" i="19"/>
  <c r="AT253" i="19"/>
  <c r="AU253" i="19"/>
  <c r="AV253" i="19"/>
  <c r="AW253" i="19"/>
  <c r="AX253" i="19"/>
  <c r="AY253" i="19"/>
  <c r="AZ253" i="19"/>
  <c r="BA253" i="19"/>
  <c r="BB253" i="19"/>
  <c r="BC253" i="19"/>
  <c r="BD253" i="19"/>
  <c r="BE253" i="19"/>
  <c r="BF253" i="19"/>
  <c r="BG253" i="19"/>
  <c r="BH253" i="19"/>
  <c r="BH269" i="19" s="1"/>
  <c r="BI253" i="19"/>
  <c r="BI269" i="19" s="1"/>
  <c r="BJ253" i="19"/>
  <c r="E253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T246" i="19"/>
  <c r="U246" i="19"/>
  <c r="V246" i="19"/>
  <c r="W246" i="19"/>
  <c r="X246" i="19"/>
  <c r="Y246" i="19"/>
  <c r="Z246" i="19"/>
  <c r="AA246" i="19"/>
  <c r="AB246" i="19"/>
  <c r="AC246" i="19"/>
  <c r="AD246" i="19"/>
  <c r="AE246" i="19"/>
  <c r="AF246" i="19"/>
  <c r="AG246" i="19"/>
  <c r="AH246" i="19"/>
  <c r="AI246" i="19"/>
  <c r="AJ246" i="19"/>
  <c r="AK246" i="19"/>
  <c r="AL246" i="19"/>
  <c r="AM246" i="19"/>
  <c r="AN246" i="19"/>
  <c r="AO246" i="19"/>
  <c r="AP246" i="19"/>
  <c r="AQ246" i="19"/>
  <c r="AR246" i="19"/>
  <c r="AS246" i="19"/>
  <c r="AT246" i="19"/>
  <c r="AU246" i="19"/>
  <c r="AV246" i="19"/>
  <c r="AW246" i="19"/>
  <c r="AX246" i="19"/>
  <c r="AY246" i="19"/>
  <c r="AZ246" i="19"/>
  <c r="BA246" i="19"/>
  <c r="BB246" i="19"/>
  <c r="BC246" i="19"/>
  <c r="BD246" i="19"/>
  <c r="BE246" i="19"/>
  <c r="BF246" i="19"/>
  <c r="BG246" i="19"/>
  <c r="BG264" i="19" s="1"/>
  <c r="BH246" i="19"/>
  <c r="BI246" i="19"/>
  <c r="BI264" i="19" s="1"/>
  <c r="BJ246" i="19"/>
  <c r="BJ264" i="19" s="1"/>
  <c r="F247" i="19"/>
  <c r="G247" i="19"/>
  <c r="H247" i="19"/>
  <c r="I247" i="19"/>
  <c r="J247" i="19"/>
  <c r="K247" i="19"/>
  <c r="L247" i="19"/>
  <c r="M247" i="19"/>
  <c r="N247" i="19"/>
  <c r="O247" i="19"/>
  <c r="P247" i="19"/>
  <c r="Q247" i="19"/>
  <c r="R247" i="19"/>
  <c r="S247" i="19"/>
  <c r="T247" i="19"/>
  <c r="U247" i="19"/>
  <c r="V247" i="19"/>
  <c r="W247" i="19"/>
  <c r="X247" i="19"/>
  <c r="Y247" i="19"/>
  <c r="Z247" i="19"/>
  <c r="AA247" i="19"/>
  <c r="AB247" i="19"/>
  <c r="AC247" i="19"/>
  <c r="AD247" i="19"/>
  <c r="AE247" i="19"/>
  <c r="AF247" i="19"/>
  <c r="AG247" i="19"/>
  <c r="AH247" i="19"/>
  <c r="AI247" i="19"/>
  <c r="AJ247" i="19"/>
  <c r="AK247" i="19"/>
  <c r="AL247" i="19"/>
  <c r="AM247" i="19"/>
  <c r="AN247" i="19"/>
  <c r="AO247" i="19"/>
  <c r="AP247" i="19"/>
  <c r="AQ247" i="19"/>
  <c r="AR247" i="19"/>
  <c r="AS247" i="19"/>
  <c r="AT247" i="19"/>
  <c r="AU247" i="19"/>
  <c r="AV247" i="19"/>
  <c r="AW247" i="19"/>
  <c r="AX247" i="19"/>
  <c r="AY247" i="19"/>
  <c r="AZ247" i="19"/>
  <c r="BA247" i="19"/>
  <c r="BB247" i="19"/>
  <c r="BC247" i="19"/>
  <c r="BD247" i="19"/>
  <c r="BE247" i="19"/>
  <c r="BF247" i="19"/>
  <c r="BG247" i="19"/>
  <c r="BG265" i="19" s="1"/>
  <c r="BH247" i="19"/>
  <c r="BH265" i="19" s="1"/>
  <c r="BI247" i="19"/>
  <c r="BI265" i="19" s="1"/>
  <c r="BJ247" i="19"/>
  <c r="BJ265" i="19" s="1"/>
  <c r="F248" i="19"/>
  <c r="G248" i="19"/>
  <c r="H248" i="19"/>
  <c r="I248" i="19"/>
  <c r="J248" i="19"/>
  <c r="K248" i="19"/>
  <c r="L248" i="19"/>
  <c r="M248" i="19"/>
  <c r="N248" i="19"/>
  <c r="O248" i="19"/>
  <c r="P248" i="19"/>
  <c r="Q248" i="19"/>
  <c r="R248" i="19"/>
  <c r="S248" i="19"/>
  <c r="T248" i="19"/>
  <c r="U248" i="19"/>
  <c r="V248" i="19"/>
  <c r="W248" i="19"/>
  <c r="X248" i="19"/>
  <c r="Y248" i="19"/>
  <c r="Z248" i="19"/>
  <c r="AA248" i="19"/>
  <c r="AB248" i="19"/>
  <c r="AC248" i="19"/>
  <c r="AD248" i="19"/>
  <c r="AE248" i="19"/>
  <c r="AF248" i="19"/>
  <c r="AG248" i="19"/>
  <c r="AH248" i="19"/>
  <c r="AI248" i="19"/>
  <c r="AJ248" i="19"/>
  <c r="AK248" i="19"/>
  <c r="AL248" i="19"/>
  <c r="AM248" i="19"/>
  <c r="AN248" i="19"/>
  <c r="AO248" i="19"/>
  <c r="AP248" i="19"/>
  <c r="AQ248" i="19"/>
  <c r="AR248" i="19"/>
  <c r="AS248" i="19"/>
  <c r="AT248" i="19"/>
  <c r="AU248" i="19"/>
  <c r="AV248" i="19"/>
  <c r="AW248" i="19"/>
  <c r="AX248" i="19"/>
  <c r="AY248" i="19"/>
  <c r="AZ248" i="19"/>
  <c r="BA248" i="19"/>
  <c r="BB248" i="19"/>
  <c r="BC248" i="19"/>
  <c r="BD248" i="19"/>
  <c r="BE248" i="19"/>
  <c r="BF248" i="19"/>
  <c r="BG248" i="19"/>
  <c r="BH248" i="19"/>
  <c r="BI248" i="19"/>
  <c r="BJ248" i="19"/>
  <c r="E263" i="19"/>
  <c r="F263" i="19" s="1"/>
  <c r="G263" i="19" s="1"/>
  <c r="H263" i="19" s="1"/>
  <c r="I263" i="19" s="1"/>
  <c r="J263" i="19" s="1"/>
  <c r="K263" i="19" s="1"/>
  <c r="L263" i="19" s="1"/>
  <c r="M263" i="19" s="1"/>
  <c r="N263" i="19" s="1"/>
  <c r="O263" i="19" s="1"/>
  <c r="P263" i="19" s="1"/>
  <c r="Q263" i="19" s="1"/>
  <c r="R263" i="19" s="1"/>
  <c r="S263" i="19" s="1"/>
  <c r="T263" i="19" s="1"/>
  <c r="U263" i="19" s="1"/>
  <c r="V263" i="19" s="1"/>
  <c r="W263" i="19" s="1"/>
  <c r="X263" i="19" s="1"/>
  <c r="Y263" i="19" s="1"/>
  <c r="Z263" i="19" s="1"/>
  <c r="AA263" i="19" s="1"/>
  <c r="AB263" i="19" s="1"/>
  <c r="AC263" i="19" s="1"/>
  <c r="AD263" i="19" s="1"/>
  <c r="AE263" i="19" s="1"/>
  <c r="AF263" i="19" s="1"/>
  <c r="AG263" i="19" s="1"/>
  <c r="AH263" i="19" s="1"/>
  <c r="AI263" i="19" s="1"/>
  <c r="AJ263" i="19" s="1"/>
  <c r="AK263" i="19" s="1"/>
  <c r="AL263" i="19" s="1"/>
  <c r="AM263" i="19" s="1"/>
  <c r="AN263" i="19" s="1"/>
  <c r="AO263" i="19" s="1"/>
  <c r="AP263" i="19" s="1"/>
  <c r="AQ263" i="19" s="1"/>
  <c r="AR263" i="19" s="1"/>
  <c r="AS263" i="19" s="1"/>
  <c r="AT263" i="19" s="1"/>
  <c r="AU263" i="19" s="1"/>
  <c r="AV263" i="19" s="1"/>
  <c r="AW263" i="19" s="1"/>
  <c r="AX263" i="19" s="1"/>
  <c r="AY263" i="19" s="1"/>
  <c r="AZ263" i="19" s="1"/>
  <c r="BA263" i="19" s="1"/>
  <c r="BB263" i="19" s="1"/>
  <c r="BC263" i="19" s="1"/>
  <c r="BD263" i="19" s="1"/>
  <c r="BE263" i="19" s="1"/>
  <c r="BF263" i="19" s="1"/>
  <c r="BG263" i="19" s="1"/>
  <c r="BH263" i="19" s="1"/>
  <c r="BI263" i="19" s="1"/>
  <c r="BJ263" i="19" s="1"/>
  <c r="F245" i="19"/>
  <c r="G245" i="19" s="1"/>
  <c r="H245" i="19" s="1"/>
  <c r="I245" i="19" s="1"/>
  <c r="J245" i="19" s="1"/>
  <c r="K245" i="19" s="1"/>
  <c r="L245" i="19" s="1"/>
  <c r="M245" i="19" s="1"/>
  <c r="N245" i="19" s="1"/>
  <c r="O245" i="19" s="1"/>
  <c r="P245" i="19" s="1"/>
  <c r="Q245" i="19" s="1"/>
  <c r="R245" i="19" s="1"/>
  <c r="S245" i="19" s="1"/>
  <c r="T245" i="19" s="1"/>
  <c r="U245" i="19" s="1"/>
  <c r="V245" i="19" s="1"/>
  <c r="W245" i="19" s="1"/>
  <c r="X245" i="19" s="1"/>
  <c r="Y245" i="19" s="1"/>
  <c r="Z245" i="19" s="1"/>
  <c r="AA245" i="19" s="1"/>
  <c r="AB245" i="19" s="1"/>
  <c r="AC245" i="19" s="1"/>
  <c r="AD245" i="19" s="1"/>
  <c r="AE245" i="19" s="1"/>
  <c r="AF245" i="19" s="1"/>
  <c r="AG245" i="19" s="1"/>
  <c r="AH245" i="19" s="1"/>
  <c r="AI245" i="19" s="1"/>
  <c r="AJ245" i="19" s="1"/>
  <c r="AK245" i="19" s="1"/>
  <c r="AL245" i="19" s="1"/>
  <c r="AM245" i="19" s="1"/>
  <c r="AN245" i="19" s="1"/>
  <c r="AO245" i="19" s="1"/>
  <c r="AP245" i="19" s="1"/>
  <c r="AQ245" i="19" s="1"/>
  <c r="AR245" i="19" s="1"/>
  <c r="AS245" i="19" s="1"/>
  <c r="AT245" i="19" s="1"/>
  <c r="AU245" i="19" s="1"/>
  <c r="AV245" i="19" s="1"/>
  <c r="AW245" i="19" s="1"/>
  <c r="AX245" i="19" s="1"/>
  <c r="AY245" i="19" s="1"/>
  <c r="AZ245" i="19" s="1"/>
  <c r="BA245" i="19" s="1"/>
  <c r="BB245" i="19" s="1"/>
  <c r="BC245" i="19" s="1"/>
  <c r="BD245" i="19" s="1"/>
  <c r="BE245" i="19" s="1"/>
  <c r="BF245" i="19" s="1"/>
  <c r="BG245" i="19" s="1"/>
  <c r="BH245" i="19" s="1"/>
  <c r="BI245" i="19" s="1"/>
  <c r="BJ245" i="19" s="1"/>
  <c r="E245" i="19"/>
  <c r="BK242" i="19"/>
  <c r="BJ242" i="19"/>
  <c r="BE264" i="19" s="1"/>
  <c r="BG1489" i="2" s="1"/>
  <c r="BI242" i="19"/>
  <c r="BH242" i="19"/>
  <c r="BG242" i="19"/>
  <c r="BF242" i="19"/>
  <c r="BA264" i="19" s="1"/>
  <c r="BC1489" i="2" s="1"/>
  <c r="BE242" i="19"/>
  <c r="AZ264" i="19" s="1"/>
  <c r="BB1489" i="2" s="1"/>
  <c r="BD242" i="19"/>
  <c r="BC242" i="19"/>
  <c r="BB242" i="19"/>
  <c r="AW264" i="19" s="1"/>
  <c r="BA242" i="19"/>
  <c r="AZ242" i="19"/>
  <c r="AY242" i="19"/>
  <c r="AX242" i="19"/>
  <c r="AW242" i="19"/>
  <c r="AR264" i="19" s="1"/>
  <c r="AT1489" i="2" s="1"/>
  <c r="AV242" i="19"/>
  <c r="AU242" i="19"/>
  <c r="AT242" i="19"/>
  <c r="AO264" i="19" s="1"/>
  <c r="AQ1489" i="2" s="1"/>
  <c r="AS242" i="19"/>
  <c r="AR242" i="19"/>
  <c r="AQ242" i="19"/>
  <c r="AP242" i="19"/>
  <c r="AO242" i="19"/>
  <c r="AJ264" i="19" s="1"/>
  <c r="AN242" i="19"/>
  <c r="AM242" i="19"/>
  <c r="AL242" i="19"/>
  <c r="AG264" i="19" s="1"/>
  <c r="AK242" i="19"/>
  <c r="AJ242" i="19"/>
  <c r="AI242" i="19"/>
  <c r="AH242" i="19"/>
  <c r="AG242" i="19"/>
  <c r="AB264" i="19" s="1"/>
  <c r="AF242" i="19"/>
  <c r="AE242" i="19"/>
  <c r="AD242" i="19"/>
  <c r="Y264" i="19" s="1"/>
  <c r="AC242" i="19"/>
  <c r="AB242" i="19"/>
  <c r="AA242" i="19"/>
  <c r="Z242" i="19"/>
  <c r="Y242" i="19"/>
  <c r="T264" i="19" s="1"/>
  <c r="X242" i="19"/>
  <c r="W242" i="19"/>
  <c r="V242" i="19"/>
  <c r="Q264" i="19" s="1"/>
  <c r="U242" i="19"/>
  <c r="T242" i="19"/>
  <c r="S242" i="19"/>
  <c r="R242" i="19"/>
  <c r="Q242" i="19"/>
  <c r="L264" i="19" s="1"/>
  <c r="P242" i="19"/>
  <c r="O242" i="19"/>
  <c r="N242" i="19"/>
  <c r="I264" i="19" s="1"/>
  <c r="M242" i="19"/>
  <c r="L242" i="19"/>
  <c r="K242" i="19"/>
  <c r="J242" i="19"/>
  <c r="BK241" i="19"/>
  <c r="BI241" i="19"/>
  <c r="BH241" i="19"/>
  <c r="BG241" i="19"/>
  <c r="BF241" i="19"/>
  <c r="BE241" i="19"/>
  <c r="BD241" i="19"/>
  <c r="BC241" i="19"/>
  <c r="BB241" i="19"/>
  <c r="BA241" i="19"/>
  <c r="AZ241" i="19"/>
  <c r="AY241" i="19"/>
  <c r="AX241" i="19"/>
  <c r="AW241" i="19"/>
  <c r="AV241" i="19"/>
  <c r="AU241" i="19"/>
  <c r="AT241" i="19"/>
  <c r="AS241" i="19"/>
  <c r="AR241" i="19"/>
  <c r="AQ241" i="19"/>
  <c r="AP241" i="19"/>
  <c r="AO241" i="19"/>
  <c r="AN241" i="19"/>
  <c r="AM241" i="19"/>
  <c r="AL241" i="19"/>
  <c r="AK241" i="19"/>
  <c r="AJ241" i="19"/>
  <c r="AI241" i="19"/>
  <c r="AH241" i="19"/>
  <c r="AG241" i="19"/>
  <c r="AF241" i="19"/>
  <c r="AE241" i="19"/>
  <c r="AD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BK240" i="19"/>
  <c r="BJ240" i="19"/>
  <c r="BI240" i="19"/>
  <c r="BH240" i="19"/>
  <c r="BG240" i="19"/>
  <c r="BF240" i="19"/>
  <c r="BE240" i="19"/>
  <c r="BD240" i="19"/>
  <c r="BC240" i="19"/>
  <c r="BB240" i="19"/>
  <c r="BA240" i="19"/>
  <c r="AZ240" i="19"/>
  <c r="AY240" i="19"/>
  <c r="AX240" i="19"/>
  <c r="AW240" i="19"/>
  <c r="AV240" i="19"/>
  <c r="AU240" i="19"/>
  <c r="AT240" i="19"/>
  <c r="AS240" i="19"/>
  <c r="AR240" i="19"/>
  <c r="AQ240" i="19"/>
  <c r="AP240" i="19"/>
  <c r="AO240" i="19"/>
  <c r="AN240" i="19"/>
  <c r="AM240" i="19"/>
  <c r="AL240" i="19"/>
  <c r="AK240" i="19"/>
  <c r="AJ240" i="19"/>
  <c r="AI240" i="19"/>
  <c r="AH240" i="19"/>
  <c r="AG240" i="19"/>
  <c r="AF240" i="19"/>
  <c r="AE240" i="19"/>
  <c r="AD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L235" i="19"/>
  <c r="M235" i="19" s="1"/>
  <c r="N235" i="19" s="1"/>
  <c r="O235" i="19" s="1"/>
  <c r="P235" i="19" s="1"/>
  <c r="Q235" i="19" s="1"/>
  <c r="R235" i="19" s="1"/>
  <c r="S235" i="19" s="1"/>
  <c r="T235" i="19" s="1"/>
  <c r="U235" i="19" s="1"/>
  <c r="V235" i="19" s="1"/>
  <c r="W235" i="19" s="1"/>
  <c r="X235" i="19" s="1"/>
  <c r="Y235" i="19" s="1"/>
  <c r="Z235" i="19" s="1"/>
  <c r="AA235" i="19" s="1"/>
  <c r="AB235" i="19" s="1"/>
  <c r="AC235" i="19" s="1"/>
  <c r="AD235" i="19" s="1"/>
  <c r="AE235" i="19" s="1"/>
  <c r="AF235" i="19" s="1"/>
  <c r="AG235" i="19" s="1"/>
  <c r="AH235" i="19" s="1"/>
  <c r="AI235" i="19" s="1"/>
  <c r="AJ235" i="19" s="1"/>
  <c r="AK235" i="19" s="1"/>
  <c r="AL235" i="19" s="1"/>
  <c r="AM235" i="19" s="1"/>
  <c r="AN235" i="19" s="1"/>
  <c r="AO235" i="19" s="1"/>
  <c r="AP235" i="19" s="1"/>
  <c r="AQ235" i="19" s="1"/>
  <c r="AR235" i="19" s="1"/>
  <c r="AS235" i="19" s="1"/>
  <c r="AT235" i="19" s="1"/>
  <c r="AU235" i="19" s="1"/>
  <c r="AV235" i="19" s="1"/>
  <c r="AW235" i="19" s="1"/>
  <c r="AX235" i="19" s="1"/>
  <c r="AY235" i="19" s="1"/>
  <c r="AZ235" i="19" s="1"/>
  <c r="BA235" i="19" s="1"/>
  <c r="BB235" i="19" s="1"/>
  <c r="BC235" i="19" s="1"/>
  <c r="BD235" i="19" s="1"/>
  <c r="BE235" i="19" s="1"/>
  <c r="BF235" i="19" s="1"/>
  <c r="BG235" i="19" s="1"/>
  <c r="BH235" i="19" s="1"/>
  <c r="BI235" i="19" s="1"/>
  <c r="BJ235" i="19" s="1"/>
  <c r="BK235" i="19" s="1"/>
  <c r="BL235" i="19" s="1"/>
  <c r="BM235" i="19" s="1"/>
  <c r="BN235" i="19" s="1"/>
  <c r="J235" i="19"/>
  <c r="K235" i="19" s="1"/>
  <c r="J437" i="19"/>
  <c r="K437" i="19" s="1"/>
  <c r="L437" i="19" s="1"/>
  <c r="M437" i="19" s="1"/>
  <c r="N437" i="19" s="1"/>
  <c r="O437" i="19" s="1"/>
  <c r="P437" i="19" s="1"/>
  <c r="Q437" i="19" s="1"/>
  <c r="R437" i="19" s="1"/>
  <c r="S437" i="19" s="1"/>
  <c r="T437" i="19" s="1"/>
  <c r="U437" i="19" s="1"/>
  <c r="V437" i="19" s="1"/>
  <c r="W437" i="19" s="1"/>
  <c r="X437" i="19" s="1"/>
  <c r="Y437" i="19" s="1"/>
  <c r="Z437" i="19" s="1"/>
  <c r="AA437" i="19" s="1"/>
  <c r="AB437" i="19" s="1"/>
  <c r="AC437" i="19" s="1"/>
  <c r="AD437" i="19" s="1"/>
  <c r="AE437" i="19" s="1"/>
  <c r="AF437" i="19" s="1"/>
  <c r="AG437" i="19" s="1"/>
  <c r="AH437" i="19" s="1"/>
  <c r="AI437" i="19" s="1"/>
  <c r="AJ437" i="19" s="1"/>
  <c r="AK437" i="19" s="1"/>
  <c r="AL437" i="19" s="1"/>
  <c r="AM437" i="19" s="1"/>
  <c r="AN437" i="19" s="1"/>
  <c r="AO437" i="19" s="1"/>
  <c r="AP437" i="19" s="1"/>
  <c r="AQ437" i="19" s="1"/>
  <c r="AR437" i="19" s="1"/>
  <c r="AS437" i="19" s="1"/>
  <c r="AT437" i="19" s="1"/>
  <c r="AU437" i="19" s="1"/>
  <c r="AV437" i="19" s="1"/>
  <c r="AW437" i="19" s="1"/>
  <c r="AX437" i="19" s="1"/>
  <c r="AY437" i="19" s="1"/>
  <c r="AZ437" i="19" s="1"/>
  <c r="BA437" i="19" s="1"/>
  <c r="BB437" i="19" s="1"/>
  <c r="BC437" i="19" s="1"/>
  <c r="BD437" i="19" s="1"/>
  <c r="BE437" i="19" s="1"/>
  <c r="BF437" i="19" s="1"/>
  <c r="BG437" i="19" s="1"/>
  <c r="BH437" i="19" s="1"/>
  <c r="BI437" i="19" s="1"/>
  <c r="BJ437" i="19" s="1"/>
  <c r="BK437" i="19" s="1"/>
  <c r="J442" i="19"/>
  <c r="K442" i="19"/>
  <c r="L442" i="19"/>
  <c r="M442" i="19"/>
  <c r="N442" i="19"/>
  <c r="O442" i="19"/>
  <c r="P442" i="19"/>
  <c r="Q442" i="19"/>
  <c r="R442" i="19"/>
  <c r="S442" i="19"/>
  <c r="T442" i="19"/>
  <c r="U442" i="19"/>
  <c r="V442" i="19"/>
  <c r="W442" i="19"/>
  <c r="X442" i="19"/>
  <c r="Y442" i="19"/>
  <c r="Z442" i="19"/>
  <c r="AA442" i="19"/>
  <c r="AB442" i="19"/>
  <c r="AC442" i="19"/>
  <c r="AD442" i="19"/>
  <c r="AE442" i="19"/>
  <c r="AF442" i="19"/>
  <c r="AG442" i="19"/>
  <c r="AH442" i="19"/>
  <c r="AI442" i="19"/>
  <c r="AJ442" i="19"/>
  <c r="AK442" i="19"/>
  <c r="AL442" i="19"/>
  <c r="AM442" i="19"/>
  <c r="AN442" i="19"/>
  <c r="AO442" i="19"/>
  <c r="AP442" i="19"/>
  <c r="AQ442" i="19"/>
  <c r="AR442" i="19"/>
  <c r="AS442" i="19"/>
  <c r="AT442" i="19"/>
  <c r="AU442" i="19"/>
  <c r="AV442" i="19"/>
  <c r="AW442" i="19"/>
  <c r="AW445" i="19" s="1"/>
  <c r="AX442" i="19"/>
  <c r="AY442" i="19"/>
  <c r="AZ442" i="19"/>
  <c r="AZ445" i="19" s="1"/>
  <c r="BA442" i="19"/>
  <c r="BB442" i="19"/>
  <c r="BC442" i="19"/>
  <c r="BD442" i="19"/>
  <c r="BE442" i="19"/>
  <c r="BF442" i="19"/>
  <c r="BG442" i="19"/>
  <c r="BH442" i="19"/>
  <c r="BI442" i="19"/>
  <c r="BJ442" i="19"/>
  <c r="BK442" i="19"/>
  <c r="J443" i="19"/>
  <c r="K443" i="19"/>
  <c r="L443" i="19"/>
  <c r="M443" i="19"/>
  <c r="N443" i="19"/>
  <c r="O443" i="19"/>
  <c r="P443" i="19"/>
  <c r="Q443" i="19"/>
  <c r="R443" i="19"/>
  <c r="S443" i="19"/>
  <c r="T443" i="19"/>
  <c r="U443" i="19"/>
  <c r="V443" i="19"/>
  <c r="W443" i="19"/>
  <c r="X443" i="19"/>
  <c r="Y443" i="19"/>
  <c r="Z443" i="19"/>
  <c r="AA443" i="19"/>
  <c r="AB443" i="19"/>
  <c r="AC443" i="19"/>
  <c r="AD443" i="19"/>
  <c r="AE443" i="19"/>
  <c r="AF443" i="19"/>
  <c r="AG443" i="19"/>
  <c r="AH443" i="19"/>
  <c r="AI443" i="19"/>
  <c r="AJ443" i="19"/>
  <c r="AK443" i="19"/>
  <c r="AL443" i="19"/>
  <c r="AM443" i="19"/>
  <c r="AN443" i="19"/>
  <c r="AO443" i="19"/>
  <c r="AP443" i="19"/>
  <c r="AQ443" i="19"/>
  <c r="AR443" i="19"/>
  <c r="AS443" i="19"/>
  <c r="AT443" i="19"/>
  <c r="AU443" i="19"/>
  <c r="AV443" i="19"/>
  <c r="AW443" i="19"/>
  <c r="AX443" i="19"/>
  <c r="AY443" i="19"/>
  <c r="AZ443" i="19"/>
  <c r="BA443" i="19"/>
  <c r="BB443" i="19"/>
  <c r="BC443" i="19"/>
  <c r="BD443" i="19"/>
  <c r="BE443" i="19"/>
  <c r="BF443" i="19"/>
  <c r="BG443" i="19"/>
  <c r="BH443" i="19"/>
  <c r="BI443" i="19"/>
  <c r="BJ443" i="19"/>
  <c r="BK443" i="19"/>
  <c r="J444" i="19"/>
  <c r="J445" i="19" s="1"/>
  <c r="K444" i="19"/>
  <c r="L444" i="19"/>
  <c r="M444" i="19"/>
  <c r="N444" i="19"/>
  <c r="O444" i="19"/>
  <c r="P444" i="19"/>
  <c r="Q444" i="19"/>
  <c r="R444" i="19"/>
  <c r="S444" i="19"/>
  <c r="T444" i="19"/>
  <c r="U444" i="19"/>
  <c r="V444" i="19"/>
  <c r="W444" i="19"/>
  <c r="X444" i="19"/>
  <c r="Y444" i="19"/>
  <c r="Z444" i="19"/>
  <c r="AA444" i="19"/>
  <c r="AB444" i="19"/>
  <c r="AC444" i="19"/>
  <c r="AD444" i="19"/>
  <c r="AE444" i="19"/>
  <c r="AF444" i="19"/>
  <c r="AG444" i="19"/>
  <c r="AH444" i="19"/>
  <c r="AI444" i="19"/>
  <c r="AJ444" i="19"/>
  <c r="AK444" i="19"/>
  <c r="AL444" i="19"/>
  <c r="AM444" i="19"/>
  <c r="AN444" i="19"/>
  <c r="AO444" i="19"/>
  <c r="AP444" i="19"/>
  <c r="AQ444" i="19"/>
  <c r="AR444" i="19"/>
  <c r="AS444" i="19"/>
  <c r="AT444" i="19"/>
  <c r="AU444" i="19"/>
  <c r="AV444" i="19"/>
  <c r="AW444" i="19"/>
  <c r="AX444" i="19"/>
  <c r="AY444" i="19"/>
  <c r="AZ444" i="19"/>
  <c r="BA444" i="19"/>
  <c r="BB444" i="19"/>
  <c r="BC444" i="19"/>
  <c r="BD444" i="19"/>
  <c r="BE444" i="19"/>
  <c r="BF444" i="19"/>
  <c r="BG444" i="19"/>
  <c r="BH444" i="19"/>
  <c r="BI444" i="19"/>
  <c r="BJ444" i="19"/>
  <c r="BK444" i="19"/>
  <c r="Q445" i="19"/>
  <c r="AG445" i="19"/>
  <c r="C123" i="20"/>
  <c r="D123" i="20" s="1"/>
  <c r="E123" i="20" s="1"/>
  <c r="F123" i="20" s="1"/>
  <c r="G123" i="20" s="1"/>
  <c r="H123" i="20" s="1"/>
  <c r="I123" i="20" s="1"/>
  <c r="J123" i="20" s="1"/>
  <c r="K123" i="20" s="1"/>
  <c r="L123" i="20" s="1"/>
  <c r="M123" i="20" s="1"/>
  <c r="N123" i="20" s="1"/>
  <c r="O123" i="20" s="1"/>
  <c r="P123" i="20" s="1"/>
  <c r="Q123" i="20" s="1"/>
  <c r="R123" i="20" s="1"/>
  <c r="S123" i="20" s="1"/>
  <c r="T123" i="20" s="1"/>
  <c r="U123" i="20" s="1"/>
  <c r="V123" i="20" s="1"/>
  <c r="W123" i="20" s="1"/>
  <c r="X123" i="20" s="1"/>
  <c r="Y123" i="20" s="1"/>
  <c r="Z123" i="20" s="1"/>
  <c r="AA123" i="20" s="1"/>
  <c r="AB123" i="20" s="1"/>
  <c r="AC123" i="20" s="1"/>
  <c r="AD123" i="20" s="1"/>
  <c r="AE123" i="20" s="1"/>
  <c r="AF123" i="20" s="1"/>
  <c r="AG123" i="20" s="1"/>
  <c r="AH123" i="20" s="1"/>
  <c r="AI123" i="20" s="1"/>
  <c r="AJ123" i="20" s="1"/>
  <c r="AK123" i="20" s="1"/>
  <c r="AL123" i="20" s="1"/>
  <c r="AM123" i="20" s="1"/>
  <c r="AN123" i="20" s="1"/>
  <c r="AO123" i="20" s="1"/>
  <c r="AP123" i="20" s="1"/>
  <c r="AQ123" i="20" s="1"/>
  <c r="AR123" i="20" s="1"/>
  <c r="AS123" i="20" s="1"/>
  <c r="AT123" i="20" s="1"/>
  <c r="AU123" i="20" s="1"/>
  <c r="AV123" i="20" s="1"/>
  <c r="AW123" i="20" s="1"/>
  <c r="AX123" i="20" s="1"/>
  <c r="AY123" i="20" s="1"/>
  <c r="AZ123" i="20" s="1"/>
  <c r="BA123" i="20" s="1"/>
  <c r="BB123" i="20" s="1"/>
  <c r="BC123" i="20" s="1"/>
  <c r="BD123" i="20" s="1"/>
  <c r="BE123" i="20" s="1"/>
  <c r="BF123" i="20" s="1"/>
  <c r="BG123" i="20" s="1"/>
  <c r="BH123" i="20" s="1"/>
  <c r="E115" i="20"/>
  <c r="F115" i="20"/>
  <c r="G115" i="20"/>
  <c r="H115" i="20"/>
  <c r="I115" i="20"/>
  <c r="J115" i="20"/>
  <c r="K115" i="20"/>
  <c r="L115" i="20"/>
  <c r="M115" i="20"/>
  <c r="N115" i="20"/>
  <c r="O115" i="20"/>
  <c r="P115" i="20"/>
  <c r="Q115" i="20"/>
  <c r="R115" i="20"/>
  <c r="S115" i="20"/>
  <c r="T115" i="20"/>
  <c r="U115" i="20"/>
  <c r="V115" i="20"/>
  <c r="W115" i="20"/>
  <c r="X115" i="20"/>
  <c r="Y115" i="20"/>
  <c r="Z115" i="20"/>
  <c r="AA115" i="20"/>
  <c r="AB115" i="20"/>
  <c r="AC115" i="20"/>
  <c r="AD115" i="20"/>
  <c r="AE115" i="20"/>
  <c r="AF115" i="20"/>
  <c r="AG115" i="20"/>
  <c r="AH115" i="20"/>
  <c r="AI115" i="20"/>
  <c r="AJ115" i="20"/>
  <c r="AK115" i="20"/>
  <c r="AL115" i="20"/>
  <c r="AM115" i="20"/>
  <c r="AN115" i="20"/>
  <c r="AO115" i="20"/>
  <c r="AP115" i="20"/>
  <c r="AQ115" i="20"/>
  <c r="AR115" i="20"/>
  <c r="AS115" i="20"/>
  <c r="AT115" i="20"/>
  <c r="AU115" i="20"/>
  <c r="AV115" i="20"/>
  <c r="AW115" i="20"/>
  <c r="AX115" i="20"/>
  <c r="AY115" i="20"/>
  <c r="AZ115" i="20"/>
  <c r="BA115" i="20"/>
  <c r="BB115" i="20"/>
  <c r="BC115" i="20"/>
  <c r="BD115" i="20"/>
  <c r="E116" i="20"/>
  <c r="F116" i="20"/>
  <c r="G116" i="20"/>
  <c r="H116" i="20"/>
  <c r="I116" i="20"/>
  <c r="J116" i="20"/>
  <c r="K116" i="20"/>
  <c r="L116" i="20"/>
  <c r="M116" i="20"/>
  <c r="N116" i="20"/>
  <c r="O116" i="20"/>
  <c r="P116" i="20"/>
  <c r="Q116" i="20"/>
  <c r="R116" i="20"/>
  <c r="S116" i="20"/>
  <c r="T116" i="20"/>
  <c r="U116" i="20"/>
  <c r="V116" i="20"/>
  <c r="W116" i="20"/>
  <c r="X116" i="20"/>
  <c r="Y116" i="20"/>
  <c r="Z116" i="20"/>
  <c r="AA116" i="20"/>
  <c r="AB116" i="20"/>
  <c r="AC116" i="20"/>
  <c r="AD116" i="20"/>
  <c r="AE116" i="20"/>
  <c r="AF116" i="20"/>
  <c r="AG116" i="20"/>
  <c r="AH116" i="20"/>
  <c r="AI116" i="20"/>
  <c r="AJ116" i="20"/>
  <c r="AK116" i="20"/>
  <c r="AL116" i="20"/>
  <c r="AM116" i="20"/>
  <c r="AN116" i="20"/>
  <c r="AO116" i="20"/>
  <c r="AP116" i="20"/>
  <c r="AQ116" i="20"/>
  <c r="AR116" i="20"/>
  <c r="AS116" i="20"/>
  <c r="AT116" i="20"/>
  <c r="AU116" i="20"/>
  <c r="AV116" i="20"/>
  <c r="AW116" i="20"/>
  <c r="AX116" i="20"/>
  <c r="AY116" i="20"/>
  <c r="AZ116" i="20"/>
  <c r="BA116" i="20"/>
  <c r="BB116" i="20"/>
  <c r="BC116" i="20"/>
  <c r="BD116" i="20"/>
  <c r="E117" i="20"/>
  <c r="F117" i="20"/>
  <c r="G117" i="20"/>
  <c r="H117" i="20"/>
  <c r="I117" i="20"/>
  <c r="J117" i="20"/>
  <c r="K117" i="20"/>
  <c r="L117" i="20"/>
  <c r="M117" i="20"/>
  <c r="N117" i="20"/>
  <c r="O117" i="20"/>
  <c r="P117" i="20"/>
  <c r="Q117" i="20"/>
  <c r="R117" i="20"/>
  <c r="S117" i="20"/>
  <c r="T117" i="20"/>
  <c r="U117" i="20"/>
  <c r="V117" i="20"/>
  <c r="W117" i="20"/>
  <c r="X117" i="20"/>
  <c r="Y117" i="20"/>
  <c r="Z117" i="20"/>
  <c r="AA117" i="20"/>
  <c r="AB117" i="20"/>
  <c r="AC117" i="20"/>
  <c r="AD117" i="20"/>
  <c r="AE117" i="20"/>
  <c r="AF117" i="20"/>
  <c r="AG117" i="20"/>
  <c r="AH117" i="20"/>
  <c r="AI117" i="20"/>
  <c r="AJ117" i="20"/>
  <c r="AK117" i="20"/>
  <c r="AL117" i="20"/>
  <c r="AM117" i="20"/>
  <c r="AN117" i="20"/>
  <c r="AO117" i="20"/>
  <c r="AP117" i="20"/>
  <c r="AQ117" i="20"/>
  <c r="AR117" i="20"/>
  <c r="AS117" i="20"/>
  <c r="AT117" i="20"/>
  <c r="AU117" i="20"/>
  <c r="AV117" i="20"/>
  <c r="AW117" i="20"/>
  <c r="AX117" i="20"/>
  <c r="AY117" i="20"/>
  <c r="AZ117" i="20"/>
  <c r="BA117" i="20"/>
  <c r="BB117" i="20"/>
  <c r="BC117" i="20"/>
  <c r="BD117" i="20"/>
  <c r="E118" i="20"/>
  <c r="F118" i="20"/>
  <c r="G118" i="20"/>
  <c r="H118" i="20"/>
  <c r="I118" i="20"/>
  <c r="J118" i="20"/>
  <c r="K118" i="20"/>
  <c r="L118" i="20"/>
  <c r="M118" i="20"/>
  <c r="N118" i="20"/>
  <c r="O118" i="20"/>
  <c r="P118" i="20"/>
  <c r="Q118" i="20"/>
  <c r="R118" i="20"/>
  <c r="S118" i="20"/>
  <c r="T118" i="20"/>
  <c r="U118" i="20"/>
  <c r="V118" i="20"/>
  <c r="W118" i="20"/>
  <c r="X118" i="20"/>
  <c r="Y118" i="20"/>
  <c r="Z118" i="20"/>
  <c r="AA118" i="20"/>
  <c r="AB118" i="20"/>
  <c r="AC118" i="20"/>
  <c r="AD118" i="20"/>
  <c r="AE118" i="20"/>
  <c r="AF118" i="20"/>
  <c r="AG118" i="20"/>
  <c r="AH118" i="20"/>
  <c r="AI118" i="20"/>
  <c r="AJ118" i="20"/>
  <c r="AK118" i="20"/>
  <c r="AL118" i="20"/>
  <c r="AM118" i="20"/>
  <c r="AN118" i="20"/>
  <c r="AO118" i="20"/>
  <c r="AP118" i="20"/>
  <c r="AQ118" i="20"/>
  <c r="AR118" i="20"/>
  <c r="AS118" i="20"/>
  <c r="AT118" i="20"/>
  <c r="AU118" i="20"/>
  <c r="AV118" i="20"/>
  <c r="AW118" i="20"/>
  <c r="AX118" i="20"/>
  <c r="AY118" i="20"/>
  <c r="AZ118" i="20"/>
  <c r="BA118" i="20"/>
  <c r="BB118" i="20"/>
  <c r="BC118" i="20"/>
  <c r="BD118" i="20"/>
  <c r="E119" i="20"/>
  <c r="F119" i="20"/>
  <c r="G119" i="20"/>
  <c r="H119" i="20"/>
  <c r="I119" i="20"/>
  <c r="J119" i="20"/>
  <c r="K119" i="20"/>
  <c r="L119" i="20"/>
  <c r="M119" i="20"/>
  <c r="N119" i="20"/>
  <c r="O119" i="20"/>
  <c r="P119" i="20"/>
  <c r="Q119" i="20"/>
  <c r="R119" i="20"/>
  <c r="S119" i="20"/>
  <c r="T119" i="20"/>
  <c r="U119" i="20"/>
  <c r="V119" i="20"/>
  <c r="W119" i="20"/>
  <c r="X119" i="20"/>
  <c r="Y119" i="20"/>
  <c r="Z119" i="20"/>
  <c r="AA119" i="20"/>
  <c r="AB119" i="20"/>
  <c r="AC119" i="20"/>
  <c r="AD119" i="20"/>
  <c r="AE119" i="20"/>
  <c r="AF119" i="20"/>
  <c r="AG119" i="20"/>
  <c r="AH119" i="20"/>
  <c r="AI119" i="20"/>
  <c r="AJ119" i="20"/>
  <c r="AK119" i="20"/>
  <c r="AL119" i="20"/>
  <c r="AM119" i="20"/>
  <c r="AN119" i="20"/>
  <c r="AO119" i="20"/>
  <c r="AP119" i="20"/>
  <c r="AQ119" i="20"/>
  <c r="AR119" i="20"/>
  <c r="AS119" i="20"/>
  <c r="AT119" i="20"/>
  <c r="AU119" i="20"/>
  <c r="AV119" i="20"/>
  <c r="AW119" i="20"/>
  <c r="AX119" i="20"/>
  <c r="AY119" i="20"/>
  <c r="AZ119" i="20"/>
  <c r="BA119" i="20"/>
  <c r="BB119" i="20"/>
  <c r="BC119" i="20"/>
  <c r="BD119" i="20"/>
  <c r="D116" i="20"/>
  <c r="D117" i="20"/>
  <c r="D118" i="20"/>
  <c r="D119" i="20"/>
  <c r="D115" i="20"/>
  <c r="C114" i="20"/>
  <c r="E98" i="20"/>
  <c r="D111" i="20"/>
  <c r="E111" i="20"/>
  <c r="F111" i="20"/>
  <c r="G111" i="20"/>
  <c r="H111" i="20"/>
  <c r="I111" i="20"/>
  <c r="J111" i="20"/>
  <c r="K111" i="20"/>
  <c r="L111" i="20"/>
  <c r="M111" i="20"/>
  <c r="N111" i="20"/>
  <c r="O111" i="20"/>
  <c r="P111" i="20"/>
  <c r="Q111" i="20"/>
  <c r="R111" i="20"/>
  <c r="S111" i="20"/>
  <c r="T111" i="20"/>
  <c r="U111" i="20"/>
  <c r="V111" i="20"/>
  <c r="W111" i="20"/>
  <c r="X111" i="20"/>
  <c r="Y111" i="20"/>
  <c r="Z111" i="20"/>
  <c r="AA111" i="20"/>
  <c r="AB111" i="20"/>
  <c r="AC111" i="20"/>
  <c r="AD111" i="20"/>
  <c r="AE111" i="20"/>
  <c r="AF111" i="20"/>
  <c r="AG111" i="20"/>
  <c r="AH111" i="20"/>
  <c r="AI111" i="20"/>
  <c r="AJ111" i="20"/>
  <c r="AK111" i="20"/>
  <c r="AL111" i="20"/>
  <c r="AM111" i="20"/>
  <c r="AN111" i="20"/>
  <c r="AO111" i="20"/>
  <c r="AP111" i="20"/>
  <c r="AQ111" i="20"/>
  <c r="AR111" i="20"/>
  <c r="AS111" i="20"/>
  <c r="AT111" i="20"/>
  <c r="AU111" i="20"/>
  <c r="AV111" i="20"/>
  <c r="AW111" i="20"/>
  <c r="AX111" i="20"/>
  <c r="AY111" i="20"/>
  <c r="AZ111" i="20"/>
  <c r="BA111" i="20"/>
  <c r="BB111" i="20"/>
  <c r="BC111" i="20"/>
  <c r="BD111" i="20"/>
  <c r="BE111" i="20"/>
  <c r="BF111" i="20"/>
  <c r="BG111" i="20"/>
  <c r="BH111" i="20"/>
  <c r="C111" i="20"/>
  <c r="C105" i="20"/>
  <c r="D105" i="20" s="1"/>
  <c r="E105" i="20" s="1"/>
  <c r="F105" i="20" s="1"/>
  <c r="G105" i="20" s="1"/>
  <c r="H105" i="20" s="1"/>
  <c r="I105" i="20" s="1"/>
  <c r="J105" i="20" s="1"/>
  <c r="K105" i="20" s="1"/>
  <c r="L105" i="20" s="1"/>
  <c r="M105" i="20" s="1"/>
  <c r="N105" i="20" s="1"/>
  <c r="O105" i="20" s="1"/>
  <c r="P105" i="20" s="1"/>
  <c r="Q105" i="20" s="1"/>
  <c r="R105" i="20" s="1"/>
  <c r="S105" i="20" s="1"/>
  <c r="T105" i="20" s="1"/>
  <c r="U105" i="20" s="1"/>
  <c r="V105" i="20" s="1"/>
  <c r="W105" i="20" s="1"/>
  <c r="X105" i="20" s="1"/>
  <c r="Y105" i="20" s="1"/>
  <c r="Z105" i="20" s="1"/>
  <c r="AA105" i="20" s="1"/>
  <c r="AB105" i="20" s="1"/>
  <c r="AC105" i="20" s="1"/>
  <c r="AD105" i="20" s="1"/>
  <c r="AE105" i="20" s="1"/>
  <c r="AF105" i="20" s="1"/>
  <c r="AG105" i="20" s="1"/>
  <c r="AH105" i="20" s="1"/>
  <c r="AI105" i="20" s="1"/>
  <c r="AJ105" i="20" s="1"/>
  <c r="AK105" i="20" s="1"/>
  <c r="AL105" i="20" s="1"/>
  <c r="AM105" i="20" s="1"/>
  <c r="AN105" i="20" s="1"/>
  <c r="AO105" i="20" s="1"/>
  <c r="AP105" i="20" s="1"/>
  <c r="AQ105" i="20" s="1"/>
  <c r="AR105" i="20" s="1"/>
  <c r="AS105" i="20" s="1"/>
  <c r="AT105" i="20" s="1"/>
  <c r="AU105" i="20" s="1"/>
  <c r="AV105" i="20" s="1"/>
  <c r="AW105" i="20" s="1"/>
  <c r="AX105" i="20" s="1"/>
  <c r="AY105" i="20" s="1"/>
  <c r="AZ105" i="20" s="1"/>
  <c r="BA105" i="20" s="1"/>
  <c r="BB105" i="20" s="1"/>
  <c r="BC105" i="20" s="1"/>
  <c r="BD105" i="20" s="1"/>
  <c r="BE105" i="20" s="1"/>
  <c r="BF105" i="20" s="1"/>
  <c r="BG105" i="20" s="1"/>
  <c r="BH105" i="20" s="1"/>
  <c r="N259" i="19" l="1"/>
  <c r="P291" i="2"/>
  <c r="AL259" i="19"/>
  <c r="AN291" i="2"/>
  <c r="BB259" i="19"/>
  <c r="BD291" i="2"/>
  <c r="AD259" i="19"/>
  <c r="AD269" i="19" s="1"/>
  <c r="AF291" i="2"/>
  <c r="V259" i="19"/>
  <c r="X291" i="2"/>
  <c r="F259" i="19"/>
  <c r="H291" i="2"/>
  <c r="AT259" i="19"/>
  <c r="AV291" i="2"/>
  <c r="AW259" i="19"/>
  <c r="AW269" i="19" s="1"/>
  <c r="AG259" i="19"/>
  <c r="AG269" i="19" s="1"/>
  <c r="Q259" i="19"/>
  <c r="BJ445" i="19"/>
  <c r="BB445" i="19"/>
  <c r="AT445" i="19"/>
  <c r="AL445" i="19"/>
  <c r="AD445" i="19"/>
  <c r="V445" i="19"/>
  <c r="N445" i="19"/>
  <c r="BH445" i="19"/>
  <c r="BG269" i="19"/>
  <c r="O291" i="2"/>
  <c r="AE291" i="2"/>
  <c r="AU291" i="2"/>
  <c r="M265" i="19"/>
  <c r="U265" i="19"/>
  <c r="AC265" i="19"/>
  <c r="AK265" i="19"/>
  <c r="AS265" i="19"/>
  <c r="AQ259" i="19"/>
  <c r="AA259" i="19"/>
  <c r="K259" i="19"/>
  <c r="T291" i="2"/>
  <c r="AJ291" i="2"/>
  <c r="AZ291" i="2"/>
  <c r="AO259" i="19"/>
  <c r="I259" i="19"/>
  <c r="BF445" i="19"/>
  <c r="AX445" i="19"/>
  <c r="AP445" i="19"/>
  <c r="AH445" i="19"/>
  <c r="Z445" i="19"/>
  <c r="R445" i="19"/>
  <c r="AF445" i="19"/>
  <c r="X445" i="19"/>
  <c r="BC265" i="19"/>
  <c r="BE1492" i="2" s="1"/>
  <c r="BD259" i="19"/>
  <c r="AN259" i="19"/>
  <c r="X259" i="19"/>
  <c r="H259" i="19"/>
  <c r="W291" i="2"/>
  <c r="AM291" i="2"/>
  <c r="BC291" i="2"/>
  <c r="BE259" i="19"/>
  <c r="Y259" i="19"/>
  <c r="H264" i="19"/>
  <c r="P264" i="19"/>
  <c r="X264" i="19"/>
  <c r="AF264" i="19"/>
  <c r="AN264" i="19"/>
  <c r="AP1489" i="2" s="1"/>
  <c r="AV264" i="19"/>
  <c r="BD264" i="19"/>
  <c r="BF1489" i="2" s="1"/>
  <c r="BC259" i="19"/>
  <c r="AM259" i="19"/>
  <c r="W259" i="19"/>
  <c r="G259" i="19"/>
  <c r="AN445" i="19"/>
  <c r="AB445" i="19"/>
  <c r="T445" i="19"/>
  <c r="BD445" i="19"/>
  <c r="AR445" i="19"/>
  <c r="P445" i="19"/>
  <c r="AV445" i="19"/>
  <c r="AJ445" i="19"/>
  <c r="L445" i="19"/>
  <c r="AY269" i="19"/>
  <c r="BA1507" i="2" s="1"/>
  <c r="AU269" i="19"/>
  <c r="AE269" i="19"/>
  <c r="O269" i="19"/>
  <c r="BI445" i="19"/>
  <c r="BE445" i="19"/>
  <c r="BA445" i="19"/>
  <c r="AS445" i="19"/>
  <c r="AO445" i="19"/>
  <c r="AK445" i="19"/>
  <c r="AC445" i="19"/>
  <c r="Y445" i="19"/>
  <c r="U445" i="19"/>
  <c r="M445" i="19"/>
  <c r="L243" i="19"/>
  <c r="P243" i="19"/>
  <c r="T243" i="19"/>
  <c r="X243" i="19"/>
  <c r="AB243" i="19"/>
  <c r="AF243" i="19"/>
  <c r="AJ243" i="19"/>
  <c r="AN243" i="19"/>
  <c r="AR243" i="19"/>
  <c r="AV243" i="19"/>
  <c r="AZ243" i="19"/>
  <c r="BD243" i="19"/>
  <c r="BH243" i="19"/>
  <c r="BD265" i="19"/>
  <c r="BF1492" i="2" s="1"/>
  <c r="AZ265" i="19"/>
  <c r="BB1492" i="2" s="1"/>
  <c r="AV265" i="19"/>
  <c r="AR265" i="19"/>
  <c r="AT1492" i="2" s="1"/>
  <c r="AN265" i="19"/>
  <c r="AP1492" i="2" s="1"/>
  <c r="AJ265" i="19"/>
  <c r="AF265" i="19"/>
  <c r="AB265" i="19"/>
  <c r="X265" i="19"/>
  <c r="T265" i="19"/>
  <c r="P265" i="19"/>
  <c r="L265" i="19"/>
  <c r="H265" i="19"/>
  <c r="AS264" i="19"/>
  <c r="AK264" i="19"/>
  <c r="AC264" i="19"/>
  <c r="U264" i="19"/>
  <c r="M264" i="19"/>
  <c r="AY265" i="19"/>
  <c r="BA1492" i="2" s="1"/>
  <c r="AU265" i="19"/>
  <c r="AQ265" i="19"/>
  <c r="AS1492" i="2" s="1"/>
  <c r="AM265" i="19"/>
  <c r="AI265" i="19"/>
  <c r="AE265" i="19"/>
  <c r="AA265" i="19"/>
  <c r="W265" i="19"/>
  <c r="S265" i="19"/>
  <c r="O265" i="19"/>
  <c r="K265" i="19"/>
  <c r="G265" i="19"/>
  <c r="BF265" i="19"/>
  <c r="BH1492" i="2" s="1"/>
  <c r="BB265" i="19"/>
  <c r="BD1492" i="2" s="1"/>
  <c r="AX265" i="19"/>
  <c r="AZ1492" i="2" s="1"/>
  <c r="AT265" i="19"/>
  <c r="AP265" i="19"/>
  <c r="AR1492" i="2" s="1"/>
  <c r="AL265" i="19"/>
  <c r="AH265" i="19"/>
  <c r="AD265" i="19"/>
  <c r="Z265" i="19"/>
  <c r="V265" i="19"/>
  <c r="R265" i="19"/>
  <c r="N265" i="19"/>
  <c r="J265" i="19"/>
  <c r="F265" i="19"/>
  <c r="BC264" i="19"/>
  <c r="BE1489" i="2" s="1"/>
  <c r="AY264" i="19"/>
  <c r="BA1489" i="2" s="1"/>
  <c r="AU264" i="19"/>
  <c r="AQ264" i="19"/>
  <c r="AS1489" i="2" s="1"/>
  <c r="AM264" i="19"/>
  <c r="AI264" i="19"/>
  <c r="AE264" i="19"/>
  <c r="AA264" i="19"/>
  <c r="W264" i="19"/>
  <c r="S264" i="19"/>
  <c r="O264" i="19"/>
  <c r="K264" i="19"/>
  <c r="G264" i="19"/>
  <c r="E265" i="19"/>
  <c r="BE265" i="19"/>
  <c r="BG1492" i="2" s="1"/>
  <c r="BA265" i="19"/>
  <c r="BC1492" i="2" s="1"/>
  <c r="AW265" i="19"/>
  <c r="AO265" i="19"/>
  <c r="AQ1492" i="2" s="1"/>
  <c r="AG265" i="19"/>
  <c r="Y265" i="19"/>
  <c r="Q265" i="19"/>
  <c r="I265" i="19"/>
  <c r="BF264" i="19"/>
  <c r="BH1489" i="2" s="1"/>
  <c r="BB264" i="19"/>
  <c r="BD1489" i="2" s="1"/>
  <c r="AX264" i="19"/>
  <c r="AZ1489" i="2" s="1"/>
  <c r="AT264" i="19"/>
  <c r="AP264" i="19"/>
  <c r="AR1489" i="2" s="1"/>
  <c r="AL264" i="19"/>
  <c r="AH264" i="19"/>
  <c r="AD264" i="19"/>
  <c r="Z264" i="19"/>
  <c r="V264" i="19"/>
  <c r="R264" i="19"/>
  <c r="N264" i="19"/>
  <c r="J264" i="19"/>
  <c r="F264" i="19"/>
  <c r="K243" i="19"/>
  <c r="O243" i="19"/>
  <c r="S243" i="19"/>
  <c r="W243" i="19"/>
  <c r="AA243" i="19"/>
  <c r="AE243" i="19"/>
  <c r="AI243" i="19"/>
  <c r="AM243" i="19"/>
  <c r="AQ243" i="19"/>
  <c r="AU243" i="19"/>
  <c r="AY243" i="19"/>
  <c r="BC243" i="19"/>
  <c r="BG243" i="19"/>
  <c r="BK243" i="19"/>
  <c r="AI269" i="19"/>
  <c r="J243" i="19"/>
  <c r="N243" i="19"/>
  <c r="R243" i="19"/>
  <c r="V243" i="19"/>
  <c r="Z243" i="19"/>
  <c r="AD243" i="19"/>
  <c r="AH243" i="19"/>
  <c r="AL243" i="19"/>
  <c r="AP243" i="19"/>
  <c r="AT243" i="19"/>
  <c r="AX243" i="19"/>
  <c r="BB243" i="19"/>
  <c r="BF243" i="19"/>
  <c r="BJ243" i="19"/>
  <c r="BE269" i="19"/>
  <c r="BG1507" i="2" s="1"/>
  <c r="BA269" i="19"/>
  <c r="BC1507" i="2" s="1"/>
  <c r="AS269" i="19"/>
  <c r="AO269" i="19"/>
  <c r="AQ1507" i="2" s="1"/>
  <c r="AK269" i="19"/>
  <c r="AC269" i="19"/>
  <c r="U269" i="19"/>
  <c r="M243" i="19"/>
  <c r="Q243" i="19"/>
  <c r="U243" i="19"/>
  <c r="Y243" i="19"/>
  <c r="AC243" i="19"/>
  <c r="AG243" i="19"/>
  <c r="AK243" i="19"/>
  <c r="AO243" i="19"/>
  <c r="AS243" i="19"/>
  <c r="AW243" i="19"/>
  <c r="BA243" i="19"/>
  <c r="BE243" i="19"/>
  <c r="BI243" i="19"/>
  <c r="BD269" i="19"/>
  <c r="BF1507" i="2" s="1"/>
  <c r="AZ269" i="19"/>
  <c r="BB1507" i="2" s="1"/>
  <c r="AV269" i="19"/>
  <c r="AR269" i="19"/>
  <c r="AT1507" i="2" s="1"/>
  <c r="AN269" i="19"/>
  <c r="AP1507" i="2" s="1"/>
  <c r="AJ269" i="19"/>
  <c r="AF269" i="19"/>
  <c r="AB269" i="19"/>
  <c r="X269" i="19"/>
  <c r="T269" i="19"/>
  <c r="P269" i="19"/>
  <c r="L269" i="19"/>
  <c r="H269" i="19"/>
  <c r="S269" i="19"/>
  <c r="Y269" i="19"/>
  <c r="Q269" i="19"/>
  <c r="M269" i="19"/>
  <c r="I269" i="19"/>
  <c r="E269" i="19"/>
  <c r="BC269" i="19"/>
  <c r="BE1507" i="2" s="1"/>
  <c r="AQ269" i="19"/>
  <c r="AS1507" i="2" s="1"/>
  <c r="AM269" i="19"/>
  <c r="AA269" i="19"/>
  <c r="W269" i="19"/>
  <c r="K269" i="19"/>
  <c r="G269" i="19"/>
  <c r="BJ269" i="19"/>
  <c r="BF269" i="19"/>
  <c r="BH1507" i="2" s="1"/>
  <c r="BB269" i="19"/>
  <c r="BD1507" i="2" s="1"/>
  <c r="AX269" i="19"/>
  <c r="AZ1507" i="2" s="1"/>
  <c r="AT269" i="19"/>
  <c r="AP269" i="19"/>
  <c r="AR1507" i="2" s="1"/>
  <c r="AL269" i="19"/>
  <c r="AH269" i="19"/>
  <c r="Z269" i="19"/>
  <c r="V269" i="19"/>
  <c r="R269" i="19"/>
  <c r="N269" i="19"/>
  <c r="J269" i="19"/>
  <c r="F269" i="19"/>
  <c r="D114" i="20"/>
  <c r="E114" i="20" s="1"/>
  <c r="F114" i="20" s="1"/>
  <c r="G114" i="20" s="1"/>
  <c r="H114" i="20" s="1"/>
  <c r="I114" i="20" s="1"/>
  <c r="J114" i="20" s="1"/>
  <c r="K114" i="20" s="1"/>
  <c r="L114" i="20" s="1"/>
  <c r="M114" i="20" s="1"/>
  <c r="N114" i="20" s="1"/>
  <c r="O114" i="20" s="1"/>
  <c r="P114" i="20" s="1"/>
  <c r="Q114" i="20" s="1"/>
  <c r="R114" i="20" s="1"/>
  <c r="S114" i="20" s="1"/>
  <c r="T114" i="20" s="1"/>
  <c r="U114" i="20" s="1"/>
  <c r="V114" i="20" s="1"/>
  <c r="W114" i="20" s="1"/>
  <c r="X114" i="20" s="1"/>
  <c r="Y114" i="20" s="1"/>
  <c r="Z114" i="20" s="1"/>
  <c r="AA114" i="20" s="1"/>
  <c r="AB114" i="20" s="1"/>
  <c r="AC114" i="20" s="1"/>
  <c r="AD114" i="20" s="1"/>
  <c r="AE114" i="20" s="1"/>
  <c r="AF114" i="20" s="1"/>
  <c r="AG114" i="20" s="1"/>
  <c r="AH114" i="20" s="1"/>
  <c r="AI114" i="20" s="1"/>
  <c r="AJ114" i="20" s="1"/>
  <c r="AK114" i="20" s="1"/>
  <c r="AL114" i="20" s="1"/>
  <c r="AM114" i="20" s="1"/>
  <c r="AN114" i="20" s="1"/>
  <c r="AO114" i="20" s="1"/>
  <c r="AP114" i="20" s="1"/>
  <c r="AQ114" i="20" s="1"/>
  <c r="AR114" i="20" s="1"/>
  <c r="AS114" i="20" s="1"/>
  <c r="AT114" i="20" s="1"/>
  <c r="AU114" i="20" s="1"/>
  <c r="AV114" i="20" s="1"/>
  <c r="AW114" i="20" s="1"/>
  <c r="AX114" i="20" s="1"/>
  <c r="AY114" i="20" s="1"/>
  <c r="AZ114" i="20" s="1"/>
  <c r="BA114" i="20" s="1"/>
  <c r="BB114" i="20" s="1"/>
  <c r="BC114" i="20" s="1"/>
  <c r="BD114" i="20" s="1"/>
  <c r="BE114" i="20" s="1"/>
  <c r="BF114" i="20" s="1"/>
  <c r="BG114" i="20" s="1"/>
  <c r="BH114" i="20" s="1"/>
  <c r="BK445" i="19"/>
  <c r="BG445" i="19"/>
  <c r="BC445" i="19"/>
  <c r="AY445" i="19"/>
  <c r="AU445" i="19"/>
  <c r="AQ445" i="19"/>
  <c r="AM445" i="19"/>
  <c r="AI445" i="19"/>
  <c r="AE445" i="19"/>
  <c r="AA445" i="19"/>
  <c r="W445" i="19"/>
  <c r="S445" i="19"/>
  <c r="O445" i="19"/>
  <c r="K445" i="19"/>
  <c r="C51" i="17" l="1"/>
  <c r="K1756" i="2"/>
  <c r="O1756" i="2"/>
  <c r="S1756" i="2"/>
  <c r="W1756" i="2"/>
  <c r="AA1756" i="2"/>
  <c r="AE1756" i="2"/>
  <c r="AI1756" i="2"/>
  <c r="AM1756" i="2"/>
  <c r="AQ1756" i="2"/>
  <c r="AU1756" i="2"/>
  <c r="AY1756" i="2"/>
  <c r="BC1756" i="2"/>
  <c r="BF1756" i="2"/>
  <c r="BG1756" i="2"/>
  <c r="BH1756" i="2"/>
  <c r="G1756" i="2"/>
  <c r="BD1756" i="2"/>
  <c r="C138" i="20"/>
  <c r="D138" i="20" s="1"/>
  <c r="E138" i="20" s="1"/>
  <c r="F138" i="20" s="1"/>
  <c r="G138" i="20" s="1"/>
  <c r="H138" i="20" s="1"/>
  <c r="I138" i="20" s="1"/>
  <c r="J138" i="20" s="1"/>
  <c r="K138" i="20" s="1"/>
  <c r="L138" i="20" s="1"/>
  <c r="M138" i="20" s="1"/>
  <c r="N138" i="20" s="1"/>
  <c r="O138" i="20" s="1"/>
  <c r="P138" i="20" s="1"/>
  <c r="Q138" i="20" s="1"/>
  <c r="R138" i="20" s="1"/>
  <c r="S138" i="20" s="1"/>
  <c r="T138" i="20" s="1"/>
  <c r="U138" i="20" s="1"/>
  <c r="V138" i="20" s="1"/>
  <c r="W138" i="20" s="1"/>
  <c r="X138" i="20" s="1"/>
  <c r="Y138" i="20" s="1"/>
  <c r="Z138" i="20" s="1"/>
  <c r="AA138" i="20" s="1"/>
  <c r="AB138" i="20" s="1"/>
  <c r="AC138" i="20" s="1"/>
  <c r="AD138" i="20" s="1"/>
  <c r="AE138" i="20" s="1"/>
  <c r="AF138" i="20" s="1"/>
  <c r="AG138" i="20" s="1"/>
  <c r="AH138" i="20" s="1"/>
  <c r="AI138" i="20" s="1"/>
  <c r="AJ138" i="20" s="1"/>
  <c r="AK138" i="20" s="1"/>
  <c r="AL138" i="20" s="1"/>
  <c r="AM138" i="20" s="1"/>
  <c r="AN138" i="20" s="1"/>
  <c r="AO138" i="20" s="1"/>
  <c r="AP138" i="20" s="1"/>
  <c r="AQ138" i="20" s="1"/>
  <c r="AR138" i="20" s="1"/>
  <c r="AS138" i="20" s="1"/>
  <c r="AT138" i="20" s="1"/>
  <c r="AU138" i="20" s="1"/>
  <c r="AV138" i="20" s="1"/>
  <c r="AW138" i="20" s="1"/>
  <c r="AX138" i="20" s="1"/>
  <c r="AY138" i="20" s="1"/>
  <c r="AZ138" i="20" s="1"/>
  <c r="BA138" i="20" s="1"/>
  <c r="BB138" i="20" s="1"/>
  <c r="BC138" i="20" s="1"/>
  <c r="BD138" i="20" s="1"/>
  <c r="BE138" i="20" s="1"/>
  <c r="BF138" i="20" s="1"/>
  <c r="BG138" i="20" s="1"/>
  <c r="BH138" i="20" s="1"/>
  <c r="D78" i="20"/>
  <c r="D79" i="20"/>
  <c r="D80" i="20"/>
  <c r="D81" i="20"/>
  <c r="D82" i="20"/>
  <c r="J71" i="20" s="1"/>
  <c r="D83" i="20"/>
  <c r="K71" i="20" s="1"/>
  <c r="D84" i="20"/>
  <c r="L71" i="20" s="1"/>
  <c r="D85" i="20"/>
  <c r="D86" i="20"/>
  <c r="D77" i="20"/>
  <c r="B87" i="20"/>
  <c r="C74" i="20" s="1"/>
  <c r="B96" i="20" s="1"/>
  <c r="C96" i="20" s="1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G290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G1755" i="2"/>
  <c r="AQ102" i="17"/>
  <c r="AR102" i="17" s="1"/>
  <c r="AS102" i="17" s="1"/>
  <c r="AT102" i="17" s="1"/>
  <c r="AU102" i="17" s="1"/>
  <c r="AV102" i="17" s="1"/>
  <c r="AQ101" i="17"/>
  <c r="AR101" i="17" s="1"/>
  <c r="AS101" i="17" s="1"/>
  <c r="AT101" i="17" s="1"/>
  <c r="AU101" i="17" s="1"/>
  <c r="AV101" i="17" s="1"/>
  <c r="M102" i="17"/>
  <c r="N102" i="17" s="1"/>
  <c r="O102" i="17" s="1"/>
  <c r="P102" i="17" s="1"/>
  <c r="Q102" i="17" s="1"/>
  <c r="R102" i="17" s="1"/>
  <c r="S102" i="17" s="1"/>
  <c r="T102" i="17" s="1"/>
  <c r="U102" i="17" s="1"/>
  <c r="V102" i="17" s="1"/>
  <c r="W102" i="17" s="1"/>
  <c r="X102" i="17" s="1"/>
  <c r="Y102" i="17" s="1"/>
  <c r="Z102" i="17" s="1"/>
  <c r="AA102" i="17" s="1"/>
  <c r="AB102" i="17" s="1"/>
  <c r="AC102" i="17" s="1"/>
  <c r="AD102" i="17" s="1"/>
  <c r="AE102" i="17" s="1"/>
  <c r="AF102" i="17" s="1"/>
  <c r="AG102" i="17" s="1"/>
  <c r="AH102" i="17" s="1"/>
  <c r="AI102" i="17" s="1"/>
  <c r="AJ102" i="17" s="1"/>
  <c r="AK102" i="17" s="1"/>
  <c r="AL102" i="17" s="1"/>
  <c r="AM102" i="17" s="1"/>
  <c r="AN102" i="17" s="1"/>
  <c r="AO102" i="17" s="1"/>
  <c r="M101" i="17"/>
  <c r="N101" i="17" s="1"/>
  <c r="O101" i="17" s="1"/>
  <c r="P101" i="17" s="1"/>
  <c r="Q101" i="17" s="1"/>
  <c r="R101" i="17" s="1"/>
  <c r="S101" i="17" s="1"/>
  <c r="T101" i="17" s="1"/>
  <c r="U101" i="17" s="1"/>
  <c r="V101" i="17" s="1"/>
  <c r="W101" i="17" s="1"/>
  <c r="X101" i="17" s="1"/>
  <c r="Y101" i="17" s="1"/>
  <c r="Z101" i="17" s="1"/>
  <c r="AA101" i="17" s="1"/>
  <c r="AB101" i="17" s="1"/>
  <c r="AC101" i="17" s="1"/>
  <c r="AD101" i="17" s="1"/>
  <c r="AE101" i="17" s="1"/>
  <c r="AF101" i="17" s="1"/>
  <c r="AG101" i="17" s="1"/>
  <c r="AH101" i="17" s="1"/>
  <c r="AI101" i="17" s="1"/>
  <c r="AJ101" i="17" s="1"/>
  <c r="AK101" i="17" s="1"/>
  <c r="AL101" i="17" s="1"/>
  <c r="AM101" i="17" s="1"/>
  <c r="AN101" i="17" s="1"/>
  <c r="AO101" i="17" s="1"/>
  <c r="D102" i="17"/>
  <c r="E102" i="17" s="1"/>
  <c r="F102" i="17" s="1"/>
  <c r="G102" i="17" s="1"/>
  <c r="H102" i="17" s="1"/>
  <c r="I102" i="17" s="1"/>
  <c r="J102" i="17" s="1"/>
  <c r="K102" i="17" s="1"/>
  <c r="C102" i="17"/>
  <c r="C101" i="17"/>
  <c r="D101" i="17" s="1"/>
  <c r="E101" i="17" s="1"/>
  <c r="F101" i="17" s="1"/>
  <c r="G101" i="17" s="1"/>
  <c r="H101" i="17" s="1"/>
  <c r="I101" i="17" s="1"/>
  <c r="J101" i="17" s="1"/>
  <c r="K101" i="17" s="1"/>
  <c r="C146" i="17"/>
  <c r="D146" i="17" s="1"/>
  <c r="E146" i="17" s="1"/>
  <c r="F146" i="17" s="1"/>
  <c r="G146" i="17" s="1"/>
  <c r="H146" i="17" s="1"/>
  <c r="I146" i="17" s="1"/>
  <c r="J146" i="17" s="1"/>
  <c r="K146" i="17" s="1"/>
  <c r="L146" i="17" s="1"/>
  <c r="M146" i="17" s="1"/>
  <c r="N146" i="17" s="1"/>
  <c r="O146" i="17" s="1"/>
  <c r="P146" i="17" s="1"/>
  <c r="Q146" i="17" s="1"/>
  <c r="R146" i="17" s="1"/>
  <c r="S146" i="17" s="1"/>
  <c r="T146" i="17" s="1"/>
  <c r="U146" i="17" s="1"/>
  <c r="V146" i="17" s="1"/>
  <c r="W146" i="17" s="1"/>
  <c r="X146" i="17" s="1"/>
  <c r="Y146" i="17" s="1"/>
  <c r="Z146" i="17" s="1"/>
  <c r="AA146" i="17" s="1"/>
  <c r="AB146" i="17" s="1"/>
  <c r="AC146" i="17" s="1"/>
  <c r="AD146" i="17" s="1"/>
  <c r="AE146" i="17" s="1"/>
  <c r="AF146" i="17" s="1"/>
  <c r="AG146" i="17" s="1"/>
  <c r="AH146" i="17" s="1"/>
  <c r="AI146" i="17" s="1"/>
  <c r="AJ146" i="17" s="1"/>
  <c r="AK146" i="17" s="1"/>
  <c r="AL146" i="17" s="1"/>
  <c r="AM146" i="17" s="1"/>
  <c r="AN146" i="17" s="1"/>
  <c r="AO146" i="17" s="1"/>
  <c r="AP146" i="17" s="1"/>
  <c r="AQ146" i="17" s="1"/>
  <c r="AR146" i="17" s="1"/>
  <c r="AS146" i="17" s="1"/>
  <c r="AT146" i="17" s="1"/>
  <c r="AU146" i="17" s="1"/>
  <c r="AV146" i="17" s="1"/>
  <c r="AW146" i="17" s="1"/>
  <c r="AX146" i="17" s="1"/>
  <c r="AY146" i="17" s="1"/>
  <c r="AZ146" i="17" s="1"/>
  <c r="BA146" i="17" s="1"/>
  <c r="BB146" i="17" s="1"/>
  <c r="BC146" i="17" s="1"/>
  <c r="BD146" i="17" s="1"/>
  <c r="BE146" i="17" s="1"/>
  <c r="BF146" i="17" s="1"/>
  <c r="BG146" i="17" s="1"/>
  <c r="AP122" i="17"/>
  <c r="AP123" i="17"/>
  <c r="B122" i="17"/>
  <c r="B123" i="17"/>
  <c r="B119" i="17"/>
  <c r="C119" i="17" s="1"/>
  <c r="D119" i="17" s="1"/>
  <c r="E119" i="17" s="1"/>
  <c r="F119" i="17" s="1"/>
  <c r="G119" i="17" s="1"/>
  <c r="H119" i="17" s="1"/>
  <c r="I119" i="17" s="1"/>
  <c r="J119" i="17" s="1"/>
  <c r="K119" i="17" s="1"/>
  <c r="L119" i="17" s="1"/>
  <c r="M119" i="17" s="1"/>
  <c r="N119" i="17" s="1"/>
  <c r="O119" i="17" s="1"/>
  <c r="P119" i="17" s="1"/>
  <c r="Q119" i="17" s="1"/>
  <c r="R119" i="17" s="1"/>
  <c r="S119" i="17" s="1"/>
  <c r="T119" i="17" s="1"/>
  <c r="U119" i="17" s="1"/>
  <c r="V119" i="17" s="1"/>
  <c r="W119" i="17" s="1"/>
  <c r="X119" i="17" s="1"/>
  <c r="Y119" i="17" s="1"/>
  <c r="Z119" i="17" s="1"/>
  <c r="AA119" i="17" s="1"/>
  <c r="AB119" i="17" s="1"/>
  <c r="AC119" i="17" s="1"/>
  <c r="AD119" i="17" s="1"/>
  <c r="AE119" i="17" s="1"/>
  <c r="AF119" i="17" s="1"/>
  <c r="AG119" i="17" s="1"/>
  <c r="AH119" i="17" s="1"/>
  <c r="AI119" i="17" s="1"/>
  <c r="AJ119" i="17" s="1"/>
  <c r="AK119" i="17" s="1"/>
  <c r="AL119" i="17" s="1"/>
  <c r="AM119" i="17" s="1"/>
  <c r="AN119" i="17" s="1"/>
  <c r="AO119" i="17" s="1"/>
  <c r="AP119" i="17" s="1"/>
  <c r="AQ119" i="17" s="1"/>
  <c r="AR119" i="17" s="1"/>
  <c r="AS119" i="17" s="1"/>
  <c r="AT119" i="17" s="1"/>
  <c r="AU119" i="17" s="1"/>
  <c r="AV119" i="17" s="1"/>
  <c r="AW119" i="17" s="1"/>
  <c r="AW102" i="17" l="1"/>
  <c r="AW123" i="17" s="1"/>
  <c r="AV123" i="17"/>
  <c r="AV122" i="17"/>
  <c r="AW101" i="17"/>
  <c r="AW122" i="17" s="1"/>
  <c r="G1617" i="2"/>
  <c r="G824" i="2"/>
  <c r="G1178" i="2"/>
  <c r="G724" i="2"/>
  <c r="G15" i="2"/>
  <c r="G951" i="2"/>
  <c r="G491" i="2"/>
  <c r="G572" i="2"/>
  <c r="G142" i="2"/>
  <c r="C76" i="20"/>
  <c r="C75" i="20"/>
  <c r="B98" i="20" s="1"/>
  <c r="H71" i="20"/>
  <c r="C73" i="20"/>
  <c r="C71" i="20"/>
  <c r="C72" i="20"/>
  <c r="I71" i="20"/>
  <c r="BB1756" i="2"/>
  <c r="AX1756" i="2"/>
  <c r="AT1756" i="2"/>
  <c r="AP1756" i="2"/>
  <c r="AL1756" i="2"/>
  <c r="AH1756" i="2"/>
  <c r="AD1756" i="2"/>
  <c r="Z1756" i="2"/>
  <c r="V1756" i="2"/>
  <c r="R1756" i="2"/>
  <c r="N1756" i="2"/>
  <c r="J1756" i="2"/>
  <c r="BE1756" i="2"/>
  <c r="BA1756" i="2"/>
  <c r="AW1756" i="2"/>
  <c r="AS1756" i="2"/>
  <c r="AO1756" i="2"/>
  <c r="AK1756" i="2"/>
  <c r="AG1756" i="2"/>
  <c r="AC1756" i="2"/>
  <c r="Y1756" i="2"/>
  <c r="U1756" i="2"/>
  <c r="Q1756" i="2"/>
  <c r="M1756" i="2"/>
  <c r="I1756" i="2"/>
  <c r="AZ1756" i="2"/>
  <c r="AV1756" i="2"/>
  <c r="AR1756" i="2"/>
  <c r="AN1756" i="2"/>
  <c r="AJ1756" i="2"/>
  <c r="AF1756" i="2"/>
  <c r="AB1756" i="2"/>
  <c r="X1756" i="2"/>
  <c r="T1756" i="2"/>
  <c r="P1756" i="2"/>
  <c r="L1756" i="2"/>
  <c r="H1756" i="2"/>
  <c r="B95" i="20" l="1"/>
  <c r="C95" i="20" s="1"/>
  <c r="B99" i="20"/>
  <c r="B131" i="17"/>
  <c r="C131" i="17" s="1"/>
  <c r="D131" i="17" s="1"/>
  <c r="E131" i="17" s="1"/>
  <c r="F131" i="17" s="1"/>
  <c r="G131" i="17" s="1"/>
  <c r="H131" i="17" s="1"/>
  <c r="I131" i="17" s="1"/>
  <c r="J131" i="17" s="1"/>
  <c r="K131" i="17" s="1"/>
  <c r="L131" i="17" s="1"/>
  <c r="M131" i="17" s="1"/>
  <c r="N131" i="17" s="1"/>
  <c r="O131" i="17" s="1"/>
  <c r="P131" i="17" s="1"/>
  <c r="Q131" i="17" s="1"/>
  <c r="R131" i="17" s="1"/>
  <c r="S131" i="17" s="1"/>
  <c r="T131" i="17" s="1"/>
  <c r="U131" i="17" s="1"/>
  <c r="V131" i="17" s="1"/>
  <c r="W131" i="17" s="1"/>
  <c r="X131" i="17" s="1"/>
  <c r="Y131" i="17" s="1"/>
  <c r="Z131" i="17" s="1"/>
  <c r="AA131" i="17" s="1"/>
  <c r="AB131" i="17" s="1"/>
  <c r="AC131" i="17" s="1"/>
  <c r="AD131" i="17" s="1"/>
  <c r="AE131" i="17" s="1"/>
  <c r="AF131" i="17" s="1"/>
  <c r="AG131" i="17" s="1"/>
  <c r="AH131" i="17" s="1"/>
  <c r="AI131" i="17" s="1"/>
  <c r="AJ131" i="17" s="1"/>
  <c r="AK131" i="17" s="1"/>
  <c r="AL131" i="17" s="1"/>
  <c r="AM131" i="17" s="1"/>
  <c r="AN131" i="17" s="1"/>
  <c r="AO131" i="17" s="1"/>
  <c r="AP131" i="17" s="1"/>
  <c r="AQ131" i="17" s="1"/>
  <c r="AR131" i="17" s="1"/>
  <c r="AS131" i="17" s="1"/>
  <c r="AT131" i="17" s="1"/>
  <c r="AU131" i="17" s="1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AH107" i="17"/>
  <c r="AI107" i="17"/>
  <c r="AJ107" i="17"/>
  <c r="AK107" i="17"/>
  <c r="AL107" i="17"/>
  <c r="AM107" i="17"/>
  <c r="AN107" i="17"/>
  <c r="AO107" i="17"/>
  <c r="AP107" i="17"/>
  <c r="AQ107" i="17"/>
  <c r="AR107" i="17"/>
  <c r="AS107" i="17"/>
  <c r="AT107" i="17"/>
  <c r="AU107" i="17"/>
  <c r="AU133" i="17" s="1"/>
  <c r="B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AH108" i="17"/>
  <c r="AI108" i="17"/>
  <c r="AJ108" i="17"/>
  <c r="AK108" i="17"/>
  <c r="AL108" i="17"/>
  <c r="AM108" i="17"/>
  <c r="AN108" i="17"/>
  <c r="AO108" i="17"/>
  <c r="AP108" i="17"/>
  <c r="AQ108" i="17"/>
  <c r="AR108" i="17"/>
  <c r="AS108" i="17"/>
  <c r="AT108" i="17"/>
  <c r="AU108" i="17"/>
  <c r="B108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AH111" i="17"/>
  <c r="AI111" i="17"/>
  <c r="AJ111" i="17"/>
  <c r="AK111" i="17"/>
  <c r="AL111" i="17"/>
  <c r="AM111" i="17"/>
  <c r="AN111" i="17"/>
  <c r="AO111" i="17"/>
  <c r="AP111" i="17"/>
  <c r="AQ111" i="17"/>
  <c r="AR111" i="17"/>
  <c r="AS111" i="17"/>
  <c r="AT111" i="17"/>
  <c r="AU111" i="17"/>
  <c r="B111" i="17"/>
  <c r="AQ123" i="17"/>
  <c r="AQ122" i="17"/>
  <c r="C123" i="17"/>
  <c r="C122" i="17"/>
  <c r="C103" i="17"/>
  <c r="D103" i="17"/>
  <c r="E103" i="17"/>
  <c r="F103" i="17"/>
  <c r="F124" i="17" s="1"/>
  <c r="G103" i="17"/>
  <c r="H103" i="17"/>
  <c r="I103" i="17"/>
  <c r="J103" i="17"/>
  <c r="J124" i="17" s="1"/>
  <c r="K103" i="17"/>
  <c r="L103" i="17"/>
  <c r="M103" i="17"/>
  <c r="N103" i="17"/>
  <c r="N124" i="17" s="1"/>
  <c r="O103" i="17"/>
  <c r="P103" i="17"/>
  <c r="Q103" i="17"/>
  <c r="R103" i="17"/>
  <c r="R124" i="17" s="1"/>
  <c r="S103" i="17"/>
  <c r="T103" i="17"/>
  <c r="U103" i="17"/>
  <c r="V103" i="17"/>
  <c r="V124" i="17" s="1"/>
  <c r="W103" i="17"/>
  <c r="X103" i="17"/>
  <c r="Y103" i="17"/>
  <c r="Z103" i="17"/>
  <c r="Z124" i="17" s="1"/>
  <c r="AA103" i="17"/>
  <c r="AB103" i="17"/>
  <c r="AC103" i="17"/>
  <c r="AD103" i="17"/>
  <c r="AD124" i="17" s="1"/>
  <c r="AE103" i="17"/>
  <c r="AF103" i="17"/>
  <c r="AG103" i="17"/>
  <c r="AH103" i="17"/>
  <c r="AH124" i="17" s="1"/>
  <c r="AI103" i="17"/>
  <c r="AJ103" i="17"/>
  <c r="AK103" i="17"/>
  <c r="AL103" i="17"/>
  <c r="AL124" i="17" s="1"/>
  <c r="AM103" i="17"/>
  <c r="AN103" i="17"/>
  <c r="AO103" i="17"/>
  <c r="AP103" i="17"/>
  <c r="AP124" i="17" s="1"/>
  <c r="AQ103" i="17"/>
  <c r="AR103" i="17"/>
  <c r="AS103" i="17"/>
  <c r="AT103" i="17"/>
  <c r="AT124" i="17" s="1"/>
  <c r="AU103" i="17"/>
  <c r="B103" i="17"/>
  <c r="B106" i="17"/>
  <c r="C106" i="17" s="1"/>
  <c r="D106" i="17" s="1"/>
  <c r="E106" i="17" s="1"/>
  <c r="F106" i="17" s="1"/>
  <c r="G106" i="17" s="1"/>
  <c r="H106" i="17" s="1"/>
  <c r="I106" i="17" s="1"/>
  <c r="J106" i="17" s="1"/>
  <c r="K106" i="17" s="1"/>
  <c r="L106" i="17" s="1"/>
  <c r="M106" i="17" s="1"/>
  <c r="N106" i="17" s="1"/>
  <c r="O106" i="17" s="1"/>
  <c r="P106" i="17" s="1"/>
  <c r="Q106" i="17" s="1"/>
  <c r="R106" i="17" s="1"/>
  <c r="S106" i="17" s="1"/>
  <c r="T106" i="17" s="1"/>
  <c r="U106" i="17" s="1"/>
  <c r="V106" i="17" s="1"/>
  <c r="W106" i="17" s="1"/>
  <c r="X106" i="17" s="1"/>
  <c r="Y106" i="17" s="1"/>
  <c r="Z106" i="17" s="1"/>
  <c r="AA106" i="17" s="1"/>
  <c r="AB106" i="17" s="1"/>
  <c r="AC106" i="17" s="1"/>
  <c r="AD106" i="17" s="1"/>
  <c r="AE106" i="17" s="1"/>
  <c r="AF106" i="17" s="1"/>
  <c r="AG106" i="17" s="1"/>
  <c r="AH106" i="17" s="1"/>
  <c r="AI106" i="17" s="1"/>
  <c r="AJ106" i="17" s="1"/>
  <c r="AK106" i="17" s="1"/>
  <c r="AL106" i="17" s="1"/>
  <c r="AM106" i="17" s="1"/>
  <c r="AN106" i="17" s="1"/>
  <c r="AO106" i="17" s="1"/>
  <c r="AP106" i="17" s="1"/>
  <c r="AQ106" i="17" s="1"/>
  <c r="AR106" i="17" s="1"/>
  <c r="AS106" i="17" s="1"/>
  <c r="AT106" i="17" s="1"/>
  <c r="AU106" i="17" s="1"/>
  <c r="AV106" i="17" s="1"/>
  <c r="AW106" i="17" s="1"/>
  <c r="B98" i="17"/>
  <c r="C98" i="17" s="1"/>
  <c r="D98" i="17" s="1"/>
  <c r="E98" i="17" s="1"/>
  <c r="F98" i="17" s="1"/>
  <c r="G98" i="17" s="1"/>
  <c r="H98" i="17" s="1"/>
  <c r="I98" i="17" s="1"/>
  <c r="J98" i="17" s="1"/>
  <c r="K98" i="17" s="1"/>
  <c r="L98" i="17" s="1"/>
  <c r="M98" i="17" s="1"/>
  <c r="N98" i="17" s="1"/>
  <c r="O98" i="17" s="1"/>
  <c r="P98" i="17" s="1"/>
  <c r="Q98" i="17" s="1"/>
  <c r="R98" i="17" s="1"/>
  <c r="S98" i="17" s="1"/>
  <c r="T98" i="17" s="1"/>
  <c r="U98" i="17" s="1"/>
  <c r="V98" i="17" s="1"/>
  <c r="W98" i="17" s="1"/>
  <c r="X98" i="17" s="1"/>
  <c r="Y98" i="17" s="1"/>
  <c r="Z98" i="17" s="1"/>
  <c r="AA98" i="17" s="1"/>
  <c r="AB98" i="17" s="1"/>
  <c r="AC98" i="17" s="1"/>
  <c r="AD98" i="17" s="1"/>
  <c r="AE98" i="17" s="1"/>
  <c r="AF98" i="17" s="1"/>
  <c r="AG98" i="17" s="1"/>
  <c r="AH98" i="17" s="1"/>
  <c r="AI98" i="17" s="1"/>
  <c r="AJ98" i="17" s="1"/>
  <c r="AK98" i="17" s="1"/>
  <c r="AL98" i="17" s="1"/>
  <c r="AM98" i="17" s="1"/>
  <c r="AN98" i="17" s="1"/>
  <c r="AO98" i="17" s="1"/>
  <c r="AP98" i="17" s="1"/>
  <c r="AQ98" i="17" s="1"/>
  <c r="AR98" i="17" s="1"/>
  <c r="AS98" i="17" s="1"/>
  <c r="AT98" i="17" s="1"/>
  <c r="AU98" i="17" s="1"/>
  <c r="AV98" i="17" s="1"/>
  <c r="AW98" i="17" s="1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AH83" i="17"/>
  <c r="AI83" i="17"/>
  <c r="AJ83" i="17"/>
  <c r="AK83" i="17"/>
  <c r="AL83" i="17"/>
  <c r="AM83" i="17"/>
  <c r="AN83" i="17"/>
  <c r="AO83" i="17"/>
  <c r="AP83" i="17"/>
  <c r="AQ83" i="17"/>
  <c r="AR83" i="17"/>
  <c r="AS83" i="17"/>
  <c r="AT83" i="17"/>
  <c r="AU83" i="17"/>
  <c r="B83" i="17"/>
  <c r="B77" i="17"/>
  <c r="C77" i="17" s="1"/>
  <c r="D77" i="17" s="1"/>
  <c r="E77" i="17" s="1"/>
  <c r="F77" i="17" s="1"/>
  <c r="G77" i="17" s="1"/>
  <c r="H77" i="17" s="1"/>
  <c r="I77" i="17" s="1"/>
  <c r="J77" i="17" s="1"/>
  <c r="K77" i="17" s="1"/>
  <c r="L77" i="17" s="1"/>
  <c r="M77" i="17" s="1"/>
  <c r="N77" i="17" s="1"/>
  <c r="O77" i="17" s="1"/>
  <c r="P77" i="17" s="1"/>
  <c r="Q77" i="17" s="1"/>
  <c r="R77" i="17" s="1"/>
  <c r="S77" i="17" s="1"/>
  <c r="T77" i="17" s="1"/>
  <c r="U77" i="17" s="1"/>
  <c r="V77" i="17" s="1"/>
  <c r="W77" i="17" s="1"/>
  <c r="X77" i="17" s="1"/>
  <c r="Y77" i="17" s="1"/>
  <c r="Z77" i="17" s="1"/>
  <c r="AA77" i="17" s="1"/>
  <c r="AB77" i="17" s="1"/>
  <c r="AC77" i="17" s="1"/>
  <c r="AD77" i="17" s="1"/>
  <c r="AE77" i="17" s="1"/>
  <c r="AF77" i="17" s="1"/>
  <c r="AG77" i="17" s="1"/>
  <c r="AH77" i="17" s="1"/>
  <c r="AI77" i="17" s="1"/>
  <c r="AJ77" i="17" s="1"/>
  <c r="AK77" i="17" s="1"/>
  <c r="AL77" i="17" s="1"/>
  <c r="AM77" i="17" s="1"/>
  <c r="AN77" i="17" s="1"/>
  <c r="AO77" i="17" s="1"/>
  <c r="AP77" i="17" s="1"/>
  <c r="AQ77" i="17" s="1"/>
  <c r="AR77" i="17" s="1"/>
  <c r="AS77" i="17" s="1"/>
  <c r="AT77" i="17" s="1"/>
  <c r="AU77" i="17" s="1"/>
  <c r="AM133" i="17" l="1"/>
  <c r="AE133" i="17"/>
  <c r="W133" i="17"/>
  <c r="O133" i="17"/>
  <c r="G133" i="17"/>
  <c r="AU124" i="17"/>
  <c r="AM124" i="17"/>
  <c r="AE124" i="17"/>
  <c r="W124" i="17"/>
  <c r="O124" i="17"/>
  <c r="G124" i="17"/>
  <c r="AI133" i="17"/>
  <c r="K133" i="17"/>
  <c r="AQ133" i="17"/>
  <c r="AA133" i="17"/>
  <c r="S133" i="17"/>
  <c r="C133" i="17"/>
  <c r="AQ124" i="17"/>
  <c r="AI124" i="17"/>
  <c r="AA124" i="17"/>
  <c r="S124" i="17"/>
  <c r="K124" i="17"/>
  <c r="C124" i="17"/>
  <c r="C97" i="20"/>
  <c r="C99" i="20"/>
  <c r="B133" i="17"/>
  <c r="BA124" i="20"/>
  <c r="BA139" i="20"/>
  <c r="C98" i="20"/>
  <c r="B100" i="20"/>
  <c r="BE1750" i="2"/>
  <c r="AS124" i="17"/>
  <c r="AO124" i="17"/>
  <c r="AK124" i="17"/>
  <c r="AG124" i="17"/>
  <c r="AC124" i="17"/>
  <c r="Y124" i="17"/>
  <c r="U124" i="17"/>
  <c r="Q124" i="17"/>
  <c r="M124" i="17"/>
  <c r="I124" i="17"/>
  <c r="E124" i="17"/>
  <c r="AT133" i="17"/>
  <c r="AP133" i="17"/>
  <c r="AL133" i="17"/>
  <c r="AH133" i="17"/>
  <c r="AD133" i="17"/>
  <c r="Z133" i="17"/>
  <c r="V133" i="17"/>
  <c r="R133" i="17"/>
  <c r="N133" i="17"/>
  <c r="J133" i="17"/>
  <c r="F133" i="17"/>
  <c r="AS133" i="17"/>
  <c r="AO133" i="17"/>
  <c r="AK133" i="17"/>
  <c r="AG133" i="17"/>
  <c r="AC133" i="17"/>
  <c r="Y133" i="17"/>
  <c r="U133" i="17"/>
  <c r="Q133" i="17"/>
  <c r="M133" i="17"/>
  <c r="I133" i="17"/>
  <c r="E133" i="17"/>
  <c r="AR133" i="17"/>
  <c r="AN133" i="17"/>
  <c r="AJ133" i="17"/>
  <c r="AF133" i="17"/>
  <c r="AB133" i="17"/>
  <c r="X133" i="17"/>
  <c r="T133" i="17"/>
  <c r="P133" i="17"/>
  <c r="L133" i="17"/>
  <c r="H133" i="17"/>
  <c r="D133" i="17"/>
  <c r="AN124" i="17"/>
  <c r="AF124" i="17"/>
  <c r="AB124" i="17"/>
  <c r="T124" i="17"/>
  <c r="P124" i="17"/>
  <c r="L124" i="17"/>
  <c r="H124" i="17"/>
  <c r="D124" i="17"/>
  <c r="B124" i="17"/>
  <c r="AR124" i="17"/>
  <c r="AJ124" i="17"/>
  <c r="X124" i="17"/>
  <c r="BC251" i="19" l="1"/>
  <c r="BA155" i="20"/>
  <c r="BA141" i="20"/>
  <c r="BA157" i="20" s="1"/>
  <c r="BA126" i="20"/>
  <c r="BA143" i="20"/>
  <c r="BA159" i="20" s="1"/>
  <c r="BA128" i="20"/>
  <c r="BA142" i="20"/>
  <c r="BA158" i="20" s="1"/>
  <c r="BA127" i="20"/>
  <c r="AZ124" i="20"/>
  <c r="BB124" i="20"/>
  <c r="C100" i="20"/>
  <c r="BE1747" i="2"/>
  <c r="AR122" i="17"/>
  <c r="D122" i="17"/>
  <c r="AR123" i="17"/>
  <c r="D123" i="17"/>
  <c r="BC270" i="19" l="1"/>
  <c r="BE1501" i="2" s="1"/>
  <c r="BE294" i="2"/>
  <c r="BC260" i="19"/>
  <c r="BE288" i="2"/>
  <c r="BC258" i="19"/>
  <c r="BC256" i="19"/>
  <c r="BC267" i="19" s="1"/>
  <c r="BE1495" i="2" s="1"/>
  <c r="BE282" i="2"/>
  <c r="BC257" i="19"/>
  <c r="BE285" i="2"/>
  <c r="BA160" i="20"/>
  <c r="BC252" i="19"/>
  <c r="BE1759" i="2"/>
  <c r="BC254" i="19"/>
  <c r="BC271" i="19" s="1"/>
  <c r="BE1510" i="2" s="1"/>
  <c r="BC250" i="19"/>
  <c r="BC266" i="19" s="1"/>
  <c r="BE1753" i="2"/>
  <c r="BC124" i="20"/>
  <c r="BB127" i="20"/>
  <c r="AZ127" i="20"/>
  <c r="AZ126" i="20"/>
  <c r="BB126" i="20"/>
  <c r="AZ128" i="20"/>
  <c r="BB128" i="20"/>
  <c r="AY124" i="20"/>
  <c r="BA144" i="20"/>
  <c r="BA129" i="20"/>
  <c r="E123" i="17"/>
  <c r="E122" i="17"/>
  <c r="AS123" i="17"/>
  <c r="AS122" i="17"/>
  <c r="BC268" i="19" l="1"/>
  <c r="BE1504" i="2" s="1"/>
  <c r="BE1498" i="2"/>
  <c r="BB129" i="20"/>
  <c r="BB141" i="20" s="1"/>
  <c r="AX124" i="20"/>
  <c r="AY128" i="20"/>
  <c r="AZ129" i="20"/>
  <c r="AZ139" i="20" s="1"/>
  <c r="BD124" i="20"/>
  <c r="BB142" i="20"/>
  <c r="BB158" i="20" s="1"/>
  <c r="BC127" i="20"/>
  <c r="BC126" i="20"/>
  <c r="AY126" i="20"/>
  <c r="BB143" i="20"/>
  <c r="BB159" i="20" s="1"/>
  <c r="BC128" i="20"/>
  <c r="AZ142" i="20"/>
  <c r="AZ158" i="20" s="1"/>
  <c r="AY127" i="20"/>
  <c r="AU123" i="17"/>
  <c r="AT123" i="17"/>
  <c r="F122" i="17"/>
  <c r="AU122" i="17"/>
  <c r="AT122" i="17"/>
  <c r="F123" i="17"/>
  <c r="BF294" i="2" l="1"/>
  <c r="BD260" i="19"/>
  <c r="BD294" i="2"/>
  <c r="BB260" i="19"/>
  <c r="BF288" i="2"/>
  <c r="BD258" i="19"/>
  <c r="BB251" i="19"/>
  <c r="AZ155" i="20"/>
  <c r="AZ141" i="20"/>
  <c r="BD1747" i="2" s="1"/>
  <c r="AY129" i="20"/>
  <c r="BD250" i="19"/>
  <c r="BD266" i="19" s="1"/>
  <c r="BF1498" i="2" s="1"/>
  <c r="BB157" i="20"/>
  <c r="BB139" i="20"/>
  <c r="BC272" i="19"/>
  <c r="BB254" i="19"/>
  <c r="BB271" i="19" s="1"/>
  <c r="BD1510" i="2" s="1"/>
  <c r="BD254" i="19"/>
  <c r="BD271" i="19" s="1"/>
  <c r="BF1510" i="2" s="1"/>
  <c r="AZ143" i="20"/>
  <c r="AZ159" i="20" s="1"/>
  <c r="BD252" i="19"/>
  <c r="BD126" i="20"/>
  <c r="BF1747" i="2"/>
  <c r="BF1753" i="2"/>
  <c r="AX127" i="20"/>
  <c r="AY142" i="20"/>
  <c r="AY158" i="20" s="1"/>
  <c r="AX126" i="20"/>
  <c r="AY141" i="20"/>
  <c r="BC129" i="20"/>
  <c r="BC139" i="20" s="1"/>
  <c r="BD127" i="20"/>
  <c r="BD1750" i="2"/>
  <c r="AW124" i="20"/>
  <c r="BD128" i="20"/>
  <c r="BE124" i="20"/>
  <c r="BD1759" i="2"/>
  <c r="BF1759" i="2"/>
  <c r="AX128" i="20"/>
  <c r="AY143" i="20"/>
  <c r="AY159" i="20" s="1"/>
  <c r="AY139" i="20"/>
  <c r="G122" i="17"/>
  <c r="G123" i="17"/>
  <c r="BB258" i="19" l="1"/>
  <c r="BD288" i="2"/>
  <c r="BA258" i="19"/>
  <c r="BC288" i="2"/>
  <c r="AZ144" i="20"/>
  <c r="BA251" i="19"/>
  <c r="AY155" i="20"/>
  <c r="BE251" i="19"/>
  <c r="BC155" i="20"/>
  <c r="BD1753" i="2"/>
  <c r="BB250" i="19"/>
  <c r="BB266" i="19" s="1"/>
  <c r="BD1498" i="2" s="1"/>
  <c r="AZ157" i="20"/>
  <c r="BC294" i="2"/>
  <c r="BA260" i="19"/>
  <c r="BB257" i="19"/>
  <c r="BB270" i="19" s="1"/>
  <c r="BD1501" i="2" s="1"/>
  <c r="BD285" i="2"/>
  <c r="BD251" i="19"/>
  <c r="BB155" i="20"/>
  <c r="BD256" i="19"/>
  <c r="BD267" i="19" s="1"/>
  <c r="BF1495" i="2" s="1"/>
  <c r="BF282" i="2"/>
  <c r="BB144" i="20"/>
  <c r="BF1750" i="2"/>
  <c r="BA250" i="19"/>
  <c r="BA266" i="19" s="1"/>
  <c r="BC1498" i="2" s="1"/>
  <c r="AY157" i="20"/>
  <c r="BD268" i="19"/>
  <c r="BF1504" i="2" s="1"/>
  <c r="BB160" i="20"/>
  <c r="BC142" i="20"/>
  <c r="BC158" i="20" s="1"/>
  <c r="BC141" i="20"/>
  <c r="BA252" i="19"/>
  <c r="BA268" i="19" s="1"/>
  <c r="BC1504" i="2" s="1"/>
  <c r="BC143" i="20"/>
  <c r="BC159" i="20" s="1"/>
  <c r="BA254" i="19"/>
  <c r="BA271" i="19" s="1"/>
  <c r="BC1510" i="2" s="1"/>
  <c r="BB252" i="19"/>
  <c r="BD129" i="20"/>
  <c r="BD142" i="20" s="1"/>
  <c r="BD158" i="20" s="1"/>
  <c r="BG1750" i="2"/>
  <c r="BC1750" i="2"/>
  <c r="AY144" i="20"/>
  <c r="BE127" i="20"/>
  <c r="BC1759" i="2"/>
  <c r="BG1747" i="2"/>
  <c r="BE126" i="20"/>
  <c r="BC1753" i="2"/>
  <c r="BF124" i="20"/>
  <c r="AV124" i="20"/>
  <c r="AW127" i="20"/>
  <c r="BD143" i="20"/>
  <c r="BD159" i="20" s="1"/>
  <c r="BE128" i="20"/>
  <c r="AW126" i="20"/>
  <c r="AW128" i="20"/>
  <c r="BD139" i="20"/>
  <c r="AX129" i="20"/>
  <c r="AX139" i="20" s="1"/>
  <c r="BC1747" i="2"/>
  <c r="H123" i="17"/>
  <c r="H122" i="17"/>
  <c r="BF260" i="19" l="1"/>
  <c r="BH294" i="2"/>
  <c r="BG288" i="2"/>
  <c r="BE258" i="19"/>
  <c r="BC285" i="2"/>
  <c r="BA257" i="19"/>
  <c r="BG1753" i="2"/>
  <c r="BG1759" i="2"/>
  <c r="BA270" i="19"/>
  <c r="BC1501" i="2" s="1"/>
  <c r="BD141" i="20"/>
  <c r="BC144" i="20"/>
  <c r="BE250" i="19"/>
  <c r="BE266" i="19" s="1"/>
  <c r="BG1498" i="2" s="1"/>
  <c r="BC157" i="20"/>
  <c r="BE260" i="19"/>
  <c r="BG294" i="2"/>
  <c r="BD282" i="2"/>
  <c r="BB256" i="19"/>
  <c r="BB267" i="19" s="1"/>
  <c r="BD1495" i="2" s="1"/>
  <c r="BF251" i="19"/>
  <c r="BD155" i="20"/>
  <c r="BH288" i="2"/>
  <c r="BF258" i="19"/>
  <c r="AZ160" i="20"/>
  <c r="BD257" i="19"/>
  <c r="BD270" i="19" s="1"/>
  <c r="BF285" i="2"/>
  <c r="AZ251" i="19"/>
  <c r="AX155" i="20"/>
  <c r="BB268" i="19"/>
  <c r="BG285" i="2"/>
  <c r="BE257" i="19"/>
  <c r="BE270" i="19" s="1"/>
  <c r="BG1501" i="2" s="1"/>
  <c r="BA256" i="19"/>
  <c r="BA267" i="19" s="1"/>
  <c r="BC1495" i="2" s="1"/>
  <c r="BC282" i="2"/>
  <c r="BD1504" i="2"/>
  <c r="BF254" i="19"/>
  <c r="BE252" i="19"/>
  <c r="BE268" i="19" s="1"/>
  <c r="BF252" i="19"/>
  <c r="BF268" i="19" s="1"/>
  <c r="AY160" i="20"/>
  <c r="BE254" i="19"/>
  <c r="AW129" i="20"/>
  <c r="AW139" i="20"/>
  <c r="AW155" i="20" s="1"/>
  <c r="BF128" i="20"/>
  <c r="BF126" i="20"/>
  <c r="BH1753" i="2"/>
  <c r="BH1747" i="2"/>
  <c r="AU124" i="20"/>
  <c r="BH1750" i="2"/>
  <c r="BD144" i="20"/>
  <c r="AX141" i="20"/>
  <c r="AX142" i="20"/>
  <c r="AX158" i="20" s="1"/>
  <c r="BH1759" i="2"/>
  <c r="BB1750" i="2"/>
  <c r="BG124" i="20"/>
  <c r="AX143" i="20"/>
  <c r="AX159" i="20" s="1"/>
  <c r="AV128" i="20"/>
  <c r="AW143" i="20"/>
  <c r="AW159" i="20" s="1"/>
  <c r="AV126" i="20"/>
  <c r="AW141" i="20"/>
  <c r="AV127" i="20"/>
  <c r="AW142" i="20"/>
  <c r="AW158" i="20" s="1"/>
  <c r="BE129" i="20"/>
  <c r="BE143" i="20" s="1"/>
  <c r="BE159" i="20" s="1"/>
  <c r="BG258" i="19" s="1"/>
  <c r="BF127" i="20"/>
  <c r="I122" i="17"/>
  <c r="I123" i="17"/>
  <c r="BF1501" i="2" l="1"/>
  <c r="BD272" i="19"/>
  <c r="BA294" i="2"/>
  <c r="AY260" i="19"/>
  <c r="BF271" i="19"/>
  <c r="BH1510" i="2" s="1"/>
  <c r="BB294" i="2"/>
  <c r="AZ260" i="19"/>
  <c r="BA272" i="19"/>
  <c r="AZ250" i="19"/>
  <c r="AZ266" i="19" s="1"/>
  <c r="BB1498" i="2" s="1"/>
  <c r="AX157" i="20"/>
  <c r="AY258" i="19"/>
  <c r="BA288" i="2"/>
  <c r="BB272" i="19"/>
  <c r="AZ257" i="19"/>
  <c r="AZ270" i="19" s="1"/>
  <c r="BB1501" i="2" s="1"/>
  <c r="BB285" i="2"/>
  <c r="BF257" i="19"/>
  <c r="BF270" i="19" s="1"/>
  <c r="BH1501" i="2" s="1"/>
  <c r="BH285" i="2"/>
  <c r="BB288" i="2"/>
  <c r="AZ258" i="19"/>
  <c r="AY250" i="19"/>
  <c r="AY266" i="19" s="1"/>
  <c r="BA1498" i="2" s="1"/>
  <c r="AW157" i="20"/>
  <c r="BE256" i="19"/>
  <c r="BE267" i="19" s="1"/>
  <c r="BG1495" i="2" s="1"/>
  <c r="BG282" i="2"/>
  <c r="BA285" i="2"/>
  <c r="AY257" i="19"/>
  <c r="BE271" i="19"/>
  <c r="BG1510" i="2" s="1"/>
  <c r="BF250" i="19"/>
  <c r="BF266" i="19" s="1"/>
  <c r="BH1498" i="2" s="1"/>
  <c r="BD157" i="20"/>
  <c r="BH1504" i="2"/>
  <c r="BE272" i="19"/>
  <c r="BG1504" i="2"/>
  <c r="AY252" i="19"/>
  <c r="AY268" i="19" s="1"/>
  <c r="BA1504" i="2" s="1"/>
  <c r="AZ252" i="19"/>
  <c r="AZ268" i="19" s="1"/>
  <c r="BB1504" i="2" s="1"/>
  <c r="AZ254" i="19"/>
  <c r="AZ271" i="19" s="1"/>
  <c r="BG252" i="19"/>
  <c r="BG268" i="19" s="1"/>
  <c r="BC160" i="20"/>
  <c r="BD160" i="20"/>
  <c r="BA1750" i="2"/>
  <c r="AY251" i="19"/>
  <c r="AW144" i="20"/>
  <c r="AY254" i="19"/>
  <c r="AY271" i="19" s="1"/>
  <c r="BA1510" i="2" s="1"/>
  <c r="BF129" i="20"/>
  <c r="BF142" i="20" s="1"/>
  <c r="BF158" i="20" s="1"/>
  <c r="BH260" i="19" s="1"/>
  <c r="BA1753" i="2"/>
  <c r="BB1747" i="2"/>
  <c r="AU128" i="20"/>
  <c r="AT124" i="20"/>
  <c r="BE139" i="20"/>
  <c r="BE141" i="20"/>
  <c r="AU126" i="20"/>
  <c r="BB1759" i="2"/>
  <c r="BG128" i="20"/>
  <c r="BA1759" i="2"/>
  <c r="BH124" i="20"/>
  <c r="AV129" i="20"/>
  <c r="AV141" i="20" s="1"/>
  <c r="BG126" i="20"/>
  <c r="BE142" i="20"/>
  <c r="BE158" i="20" s="1"/>
  <c r="BG260" i="19" s="1"/>
  <c r="AU127" i="20"/>
  <c r="AV142" i="20"/>
  <c r="AV158" i="20" s="1"/>
  <c r="BF139" i="20"/>
  <c r="BG127" i="20"/>
  <c r="BA1747" i="2"/>
  <c r="BB1753" i="2"/>
  <c r="AX144" i="20"/>
  <c r="AV139" i="20"/>
  <c r="J123" i="17"/>
  <c r="J122" i="17"/>
  <c r="AZ294" i="2" l="1"/>
  <c r="AX260" i="19"/>
  <c r="BF143" i="20"/>
  <c r="BF159" i="20" s="1"/>
  <c r="BH258" i="19" s="1"/>
  <c r="AX251" i="19"/>
  <c r="AV155" i="20"/>
  <c r="BH282" i="2"/>
  <c r="BF256" i="19"/>
  <c r="BF267" i="19" s="1"/>
  <c r="BH1495" i="2" s="1"/>
  <c r="BH251" i="19"/>
  <c r="BH270" i="19" s="1"/>
  <c r="BF155" i="20"/>
  <c r="BH257" i="19" s="1"/>
  <c r="BA282" i="2"/>
  <c r="AY256" i="19"/>
  <c r="AY267" i="19" s="1"/>
  <c r="BA1495" i="2" s="1"/>
  <c r="BF141" i="20"/>
  <c r="BG250" i="19"/>
  <c r="BG266" i="19" s="1"/>
  <c r="BE157" i="20"/>
  <c r="BG256" i="19" s="1"/>
  <c r="BG267" i="19" s="1"/>
  <c r="AX250" i="19"/>
  <c r="AX266" i="19" s="1"/>
  <c r="AZ1498" i="2" s="1"/>
  <c r="AV157" i="20"/>
  <c r="BG251" i="19"/>
  <c r="BE155" i="20"/>
  <c r="BG257" i="19" s="1"/>
  <c r="AY270" i="19"/>
  <c r="BA1501" i="2" s="1"/>
  <c r="AZ256" i="19"/>
  <c r="AZ267" i="19" s="1"/>
  <c r="BB1495" i="2" s="1"/>
  <c r="BB282" i="2"/>
  <c r="AZ272" i="19"/>
  <c r="BB1510" i="2"/>
  <c r="BH254" i="19"/>
  <c r="BH271" i="19" s="1"/>
  <c r="BH252" i="19"/>
  <c r="BH268" i="19" s="1"/>
  <c r="AX254" i="19"/>
  <c r="AX271" i="19" s="1"/>
  <c r="AZ1510" i="2" s="1"/>
  <c r="BG254" i="19"/>
  <c r="BG271" i="19" s="1"/>
  <c r="AZ1747" i="2"/>
  <c r="BH126" i="20"/>
  <c r="BH128" i="20"/>
  <c r="AT127" i="20"/>
  <c r="AS124" i="20"/>
  <c r="AZ1759" i="2"/>
  <c r="AT126" i="20"/>
  <c r="BG129" i="20"/>
  <c r="BG139" i="20" s="1"/>
  <c r="BE144" i="20"/>
  <c r="AV143" i="20"/>
  <c r="AV159" i="20" s="1"/>
  <c r="BH127" i="20"/>
  <c r="AZ1750" i="2"/>
  <c r="AU129" i="20"/>
  <c r="AU141" i="20" s="1"/>
  <c r="AT128" i="20"/>
  <c r="K122" i="17"/>
  <c r="K123" i="17"/>
  <c r="AZ288" i="2" l="1"/>
  <c r="AX258" i="19"/>
  <c r="AZ285" i="2"/>
  <c r="AX257" i="19"/>
  <c r="BH250" i="19"/>
  <c r="BH266" i="19" s="1"/>
  <c r="BH272" i="19" s="1"/>
  <c r="BF157" i="20"/>
  <c r="BH256" i="19" s="1"/>
  <c r="BH267" i="19" s="1"/>
  <c r="AX270" i="19"/>
  <c r="AZ1501" i="2" s="1"/>
  <c r="BG272" i="19"/>
  <c r="BF272" i="19"/>
  <c r="BI251" i="19"/>
  <c r="BG155" i="20"/>
  <c r="BI257" i="19" s="1"/>
  <c r="AW250" i="19"/>
  <c r="AW266" i="19" s="1"/>
  <c r="AU157" i="20"/>
  <c r="BF144" i="20"/>
  <c r="BG270" i="19"/>
  <c r="AY272" i="19"/>
  <c r="AX256" i="19"/>
  <c r="AX267" i="19" s="1"/>
  <c r="AZ1495" i="2" s="1"/>
  <c r="AZ282" i="2"/>
  <c r="AW160" i="20"/>
  <c r="BE160" i="20"/>
  <c r="AX160" i="20"/>
  <c r="BF160" i="20"/>
  <c r="AV144" i="20"/>
  <c r="AX252" i="19"/>
  <c r="AX268" i="19" s="1"/>
  <c r="AT129" i="20"/>
  <c r="AT141" i="20" s="1"/>
  <c r="AY1747" i="2"/>
  <c r="AU139" i="20"/>
  <c r="AS127" i="20"/>
  <c r="AU142" i="20"/>
  <c r="AU158" i="20" s="1"/>
  <c r="AU143" i="20"/>
  <c r="AU159" i="20" s="1"/>
  <c r="AZ1753" i="2"/>
  <c r="AS126" i="20"/>
  <c r="AR124" i="20"/>
  <c r="BG143" i="20"/>
  <c r="BG159" i="20" s="1"/>
  <c r="BI258" i="19" s="1"/>
  <c r="BG141" i="20"/>
  <c r="BH129" i="20"/>
  <c r="BH139" i="20" s="1"/>
  <c r="AS128" i="20"/>
  <c r="AT143" i="20"/>
  <c r="AT159" i="20" s="1"/>
  <c r="BG142" i="20"/>
  <c r="BG158" i="20" s="1"/>
  <c r="BI260" i="19" s="1"/>
  <c r="L123" i="17"/>
  <c r="L122" i="17"/>
  <c r="AV258" i="19" l="1"/>
  <c r="AX288" i="2"/>
  <c r="AW260" i="19"/>
  <c r="AY294" i="2"/>
  <c r="BJ251" i="19"/>
  <c r="BJ270" i="19" s="1"/>
  <c r="BH155" i="20"/>
  <c r="BJ257" i="19" s="1"/>
  <c r="BI250" i="19"/>
  <c r="BI266" i="19" s="1"/>
  <c r="BG157" i="20"/>
  <c r="BI256" i="19" s="1"/>
  <c r="BI267" i="19" s="1"/>
  <c r="AY288" i="2"/>
  <c r="AW258" i="19"/>
  <c r="AW256" i="19"/>
  <c r="AW267" i="19" s="1"/>
  <c r="AY282" i="2"/>
  <c r="AW251" i="19"/>
  <c r="AU155" i="20"/>
  <c r="AV250" i="19"/>
  <c r="AV266" i="19" s="1"/>
  <c r="AT157" i="20"/>
  <c r="BI270" i="19"/>
  <c r="AX272" i="19"/>
  <c r="AZ1504" i="2"/>
  <c r="BI252" i="19"/>
  <c r="BI268" i="19" s="1"/>
  <c r="AW252" i="19"/>
  <c r="AW268" i="19" s="1"/>
  <c r="AW254" i="19"/>
  <c r="AW271" i="19" s="1"/>
  <c r="BI254" i="19"/>
  <c r="BI271" i="19" s="1"/>
  <c r="AT142" i="20"/>
  <c r="AT158" i="20" s="1"/>
  <c r="AV252" i="19"/>
  <c r="AV268" i="19" s="1"/>
  <c r="AV160" i="20"/>
  <c r="AT139" i="20"/>
  <c r="BG144" i="20"/>
  <c r="BH143" i="20"/>
  <c r="BH159" i="20" s="1"/>
  <c r="BJ258" i="19" s="1"/>
  <c r="BH142" i="20"/>
  <c r="BH158" i="20" s="1"/>
  <c r="BJ260" i="19" s="1"/>
  <c r="BH141" i="20"/>
  <c r="BH157" i="20" s="1"/>
  <c r="BJ256" i="19" s="1"/>
  <c r="BJ267" i="19" s="1"/>
  <c r="AQ124" i="20"/>
  <c r="AR127" i="20"/>
  <c r="AY1750" i="2"/>
  <c r="AU144" i="20"/>
  <c r="AY1759" i="2"/>
  <c r="AY1753" i="2"/>
  <c r="AX1753" i="2"/>
  <c r="AR128" i="20"/>
  <c r="AX1747" i="2"/>
  <c r="AX1750" i="2"/>
  <c r="AS129" i="20"/>
  <c r="AS142" i="20" s="1"/>
  <c r="AS158" i="20" s="1"/>
  <c r="AR126" i="20"/>
  <c r="M122" i="17"/>
  <c r="M123" i="17"/>
  <c r="AV256" i="19" l="1"/>
  <c r="AV267" i="19" s="1"/>
  <c r="AX282" i="2"/>
  <c r="BI272" i="19"/>
  <c r="AY285" i="2"/>
  <c r="AW257" i="19"/>
  <c r="AX294" i="2"/>
  <c r="AV260" i="19"/>
  <c r="AW270" i="19"/>
  <c r="AW272" i="19"/>
  <c r="AX1759" i="2"/>
  <c r="AV251" i="19"/>
  <c r="AT155" i="20"/>
  <c r="AW294" i="2"/>
  <c r="AU260" i="19"/>
  <c r="BJ254" i="19"/>
  <c r="BJ271" i="19" s="1"/>
  <c r="AV254" i="19"/>
  <c r="AV271" i="19" s="1"/>
  <c r="BJ252" i="19"/>
  <c r="BJ268" i="19" s="1"/>
  <c r="AU254" i="19"/>
  <c r="AT144" i="20"/>
  <c r="BG160" i="20"/>
  <c r="BH144" i="20"/>
  <c r="BJ250" i="19"/>
  <c r="BJ266" i="19" s="1"/>
  <c r="AR129" i="20"/>
  <c r="AR139" i="20" s="1"/>
  <c r="AW1759" i="2"/>
  <c r="AQ127" i="20"/>
  <c r="AQ126" i="20"/>
  <c r="AS139" i="20"/>
  <c r="AP124" i="20"/>
  <c r="AQ128" i="20"/>
  <c r="AS141" i="20"/>
  <c r="AS143" i="20"/>
  <c r="AS159" i="20" s="1"/>
  <c r="N123" i="17"/>
  <c r="N122" i="17"/>
  <c r="AW288" i="2" l="1"/>
  <c r="AU258" i="19"/>
  <c r="AU250" i="19"/>
  <c r="AU266" i="19" s="1"/>
  <c r="AS157" i="20"/>
  <c r="AT251" i="19"/>
  <c r="AR155" i="20"/>
  <c r="AV272" i="19"/>
  <c r="AU251" i="19"/>
  <c r="AS155" i="20"/>
  <c r="AV257" i="19"/>
  <c r="AX285" i="2"/>
  <c r="AV270" i="19"/>
  <c r="AR142" i="20"/>
  <c r="AR158" i="20" s="1"/>
  <c r="AU271" i="19"/>
  <c r="BJ272" i="19"/>
  <c r="AU252" i="19"/>
  <c r="AU268" i="19" s="1"/>
  <c r="AU160" i="20"/>
  <c r="AT160" i="20"/>
  <c r="AR143" i="20"/>
  <c r="AR159" i="20" s="1"/>
  <c r="AR141" i="20"/>
  <c r="AR157" i="20" s="1"/>
  <c r="AW1750" i="2"/>
  <c r="AS144" i="20"/>
  <c r="AP127" i="20"/>
  <c r="AV1750" i="2"/>
  <c r="AP128" i="20"/>
  <c r="AW1753" i="2"/>
  <c r="AO124" i="20"/>
  <c r="AW1747" i="2"/>
  <c r="AQ129" i="20"/>
  <c r="AQ139" i="20" s="1"/>
  <c r="AP126" i="20"/>
  <c r="O122" i="17"/>
  <c r="O123" i="17"/>
  <c r="AU257" i="19" l="1"/>
  <c r="AU270" i="19" s="1"/>
  <c r="AW285" i="2"/>
  <c r="AS251" i="19"/>
  <c r="AQ155" i="20"/>
  <c r="AT257" i="19"/>
  <c r="AV285" i="2"/>
  <c r="AV282" i="2"/>
  <c r="AT256" i="19"/>
  <c r="AT267" i="19" s="1"/>
  <c r="AV294" i="2"/>
  <c r="AT260" i="19"/>
  <c r="AT270" i="19"/>
  <c r="AT258" i="19"/>
  <c r="AV288" i="2"/>
  <c r="AU256" i="19"/>
  <c r="AU267" i="19" s="1"/>
  <c r="AW282" i="2"/>
  <c r="AV1759" i="2"/>
  <c r="AT254" i="19"/>
  <c r="AT252" i="19"/>
  <c r="AT268" i="19" s="1"/>
  <c r="AR144" i="20"/>
  <c r="AV1753" i="2"/>
  <c r="BH160" i="20"/>
  <c r="AV1747" i="2"/>
  <c r="AT250" i="19"/>
  <c r="AT266" i="19" s="1"/>
  <c r="AP129" i="20"/>
  <c r="AP142" i="20" s="1"/>
  <c r="AP158" i="20" s="1"/>
  <c r="AU1750" i="2"/>
  <c r="AO128" i="20"/>
  <c r="AQ143" i="20"/>
  <c r="AQ159" i="20" s="1"/>
  <c r="AO127" i="20"/>
  <c r="AQ141" i="20"/>
  <c r="AO126" i="20"/>
  <c r="AN124" i="20"/>
  <c r="AQ142" i="20"/>
  <c r="AQ158" i="20" s="1"/>
  <c r="P123" i="17"/>
  <c r="P122" i="17"/>
  <c r="AU272" i="19" l="1"/>
  <c r="AS250" i="19"/>
  <c r="AS266" i="19" s="1"/>
  <c r="AQ157" i="20"/>
  <c r="AU285" i="2"/>
  <c r="AS257" i="19"/>
  <c r="AS258" i="19"/>
  <c r="AU288" i="2"/>
  <c r="AS270" i="19"/>
  <c r="AT271" i="19"/>
  <c r="AT272" i="19" s="1"/>
  <c r="AU294" i="2"/>
  <c r="AS260" i="19"/>
  <c r="AR260" i="19"/>
  <c r="AT294" i="2"/>
  <c r="AS254" i="19"/>
  <c r="AS271" i="19" s="1"/>
  <c r="AS160" i="20"/>
  <c r="AR254" i="19"/>
  <c r="AR271" i="19" s="1"/>
  <c r="AT1510" i="2" s="1"/>
  <c r="AP141" i="20"/>
  <c r="AS252" i="19"/>
  <c r="AS268" i="19" s="1"/>
  <c r="AP139" i="20"/>
  <c r="AT1750" i="2" s="1"/>
  <c r="AR160" i="20"/>
  <c r="AP143" i="20"/>
  <c r="AO129" i="20"/>
  <c r="AO139" i="20" s="1"/>
  <c r="AO155" i="20" s="1"/>
  <c r="AS1750" i="2"/>
  <c r="AU1747" i="2"/>
  <c r="AU1759" i="2"/>
  <c r="AT1747" i="2"/>
  <c r="AN127" i="20"/>
  <c r="AQ144" i="20"/>
  <c r="AT1759" i="2"/>
  <c r="AN128" i="20"/>
  <c r="AM124" i="20"/>
  <c r="AN126" i="20"/>
  <c r="AU1753" i="2"/>
  <c r="Q122" i="17"/>
  <c r="Q123" i="17"/>
  <c r="B67" i="17"/>
  <c r="G56" i="17" s="1"/>
  <c r="AP144" i="20" l="1"/>
  <c r="AP159" i="20"/>
  <c r="AO142" i="20"/>
  <c r="AO158" i="20" s="1"/>
  <c r="AS285" i="2"/>
  <c r="AQ257" i="19"/>
  <c r="AR251" i="19"/>
  <c r="AP155" i="20"/>
  <c r="AS272" i="19"/>
  <c r="AS256" i="19"/>
  <c r="AS267" i="19" s="1"/>
  <c r="AU282" i="2"/>
  <c r="AR250" i="19"/>
  <c r="AR266" i="19" s="1"/>
  <c r="AT1498" i="2" s="1"/>
  <c r="AP157" i="20"/>
  <c r="AO143" i="20"/>
  <c r="AO159" i="20" s="1"/>
  <c r="AT1753" i="2"/>
  <c r="AR252" i="19"/>
  <c r="AO141" i="20"/>
  <c r="AQ160" i="20"/>
  <c r="AQ251" i="19"/>
  <c r="AQ270" i="19" s="1"/>
  <c r="AS1501" i="2" s="1"/>
  <c r="AO144" i="20"/>
  <c r="AL124" i="20"/>
  <c r="AM126" i="20"/>
  <c r="AS1747" i="2"/>
  <c r="AS1753" i="2"/>
  <c r="AM127" i="20"/>
  <c r="AN129" i="20"/>
  <c r="AN139" i="20" s="1"/>
  <c r="AM128" i="20"/>
  <c r="R123" i="17"/>
  <c r="R122" i="17"/>
  <c r="K293" i="2"/>
  <c r="K1758" i="2"/>
  <c r="BF56" i="17"/>
  <c r="BB56" i="17"/>
  <c r="BF1509" i="2" s="1"/>
  <c r="AX56" i="17"/>
  <c r="BB1509" i="2" s="1"/>
  <c r="AT56" i="17"/>
  <c r="AP56" i="17"/>
  <c r="AT1509" i="2" s="1"/>
  <c r="AL56" i="17"/>
  <c r="AP1509" i="2" s="1"/>
  <c r="AH56" i="17"/>
  <c r="AD56" i="17"/>
  <c r="Z56" i="17"/>
  <c r="V56" i="17"/>
  <c r="R56" i="17"/>
  <c r="N56" i="17"/>
  <c r="J56" i="17"/>
  <c r="F56" i="17"/>
  <c r="C56" i="17"/>
  <c r="BE56" i="17"/>
  <c r="BA56" i="17"/>
  <c r="BE1509" i="2" s="1"/>
  <c r="AW56" i="17"/>
  <c r="BA1509" i="2" s="1"/>
  <c r="AS56" i="17"/>
  <c r="AO56" i="17"/>
  <c r="AS1509" i="2" s="1"/>
  <c r="AK56" i="17"/>
  <c r="AG56" i="17"/>
  <c r="AC56" i="17"/>
  <c r="Y56" i="17"/>
  <c r="U56" i="17"/>
  <c r="Q56" i="17"/>
  <c r="M56" i="17"/>
  <c r="I56" i="17"/>
  <c r="E56" i="17"/>
  <c r="BH56" i="17"/>
  <c r="BD56" i="17"/>
  <c r="BH1509" i="2" s="1"/>
  <c r="AZ56" i="17"/>
  <c r="BD1509" i="2" s="1"/>
  <c r="AV56" i="17"/>
  <c r="AZ1509" i="2" s="1"/>
  <c r="AR56" i="17"/>
  <c r="AN56" i="17"/>
  <c r="AR1509" i="2" s="1"/>
  <c r="AJ56" i="17"/>
  <c r="AF56" i="17"/>
  <c r="AB56" i="17"/>
  <c r="X56" i="17"/>
  <c r="T56" i="17"/>
  <c r="P56" i="17"/>
  <c r="L56" i="17"/>
  <c r="H56" i="17"/>
  <c r="D56" i="17"/>
  <c r="BG56" i="17"/>
  <c r="BC56" i="17"/>
  <c r="BG1509" i="2" s="1"/>
  <c r="AY56" i="17"/>
  <c r="BC1509" i="2" s="1"/>
  <c r="AU56" i="17"/>
  <c r="AQ56" i="17"/>
  <c r="AM56" i="17"/>
  <c r="AQ1509" i="2" s="1"/>
  <c r="AI56" i="17"/>
  <c r="AE56" i="17"/>
  <c r="AA56" i="17"/>
  <c r="W56" i="17"/>
  <c r="S56" i="17"/>
  <c r="O56" i="17"/>
  <c r="K56" i="17"/>
  <c r="BA39" i="17"/>
  <c r="BA52" i="17" s="1"/>
  <c r="BA40" i="17"/>
  <c r="BA53" i="17" s="1"/>
  <c r="BE1499" i="2" s="1"/>
  <c r="BA41" i="17"/>
  <c r="BA54" i="17" s="1"/>
  <c r="BE1508" i="2" s="1"/>
  <c r="M39" i="17"/>
  <c r="M40" i="17"/>
  <c r="M53" i="17" s="1"/>
  <c r="M41" i="17"/>
  <c r="M54" i="17" s="1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AN51" i="17"/>
  <c r="AO51" i="17"/>
  <c r="AP51" i="17"/>
  <c r="AQ51" i="17"/>
  <c r="AR51" i="17"/>
  <c r="AS51" i="17"/>
  <c r="AT51" i="17"/>
  <c r="AU51" i="17"/>
  <c r="AV51" i="17"/>
  <c r="AW51" i="17"/>
  <c r="AX51" i="17"/>
  <c r="AY51" i="17"/>
  <c r="AZ51" i="17"/>
  <c r="BA51" i="17"/>
  <c r="BB51" i="17"/>
  <c r="BC51" i="17"/>
  <c r="BD51" i="17"/>
  <c r="BE51" i="17"/>
  <c r="BF51" i="17"/>
  <c r="BG51" i="17"/>
  <c r="BH51" i="17"/>
  <c r="M52" i="17"/>
  <c r="Q283" i="2" s="1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AJ55" i="17"/>
  <c r="AK55" i="17"/>
  <c r="AL55" i="17"/>
  <c r="AM55" i="17"/>
  <c r="AN55" i="17"/>
  <c r="AO55" i="17"/>
  <c r="AP55" i="17"/>
  <c r="AQ55" i="17"/>
  <c r="AR55" i="17"/>
  <c r="AS55" i="17"/>
  <c r="AT55" i="17"/>
  <c r="AU55" i="17"/>
  <c r="AV55" i="17"/>
  <c r="AW55" i="17"/>
  <c r="AX55" i="17"/>
  <c r="AY55" i="17"/>
  <c r="AZ55" i="17"/>
  <c r="BA55" i="17"/>
  <c r="BB55" i="17"/>
  <c r="BC55" i="17"/>
  <c r="BD55" i="17"/>
  <c r="BE55" i="17"/>
  <c r="BF55" i="17"/>
  <c r="BG55" i="17"/>
  <c r="BH55" i="17"/>
  <c r="C55" i="17"/>
  <c r="D50" i="17"/>
  <c r="E50" i="17" s="1"/>
  <c r="F50" i="17" s="1"/>
  <c r="G50" i="17" s="1"/>
  <c r="H50" i="17" s="1"/>
  <c r="I50" i="17" s="1"/>
  <c r="J50" i="17" s="1"/>
  <c r="K50" i="17" s="1"/>
  <c r="L50" i="17" s="1"/>
  <c r="M50" i="17" s="1"/>
  <c r="N50" i="17" s="1"/>
  <c r="O50" i="17" s="1"/>
  <c r="P50" i="17" s="1"/>
  <c r="Q50" i="17" s="1"/>
  <c r="R50" i="17" s="1"/>
  <c r="S50" i="17" s="1"/>
  <c r="T50" i="17" s="1"/>
  <c r="U50" i="17" s="1"/>
  <c r="V50" i="17" s="1"/>
  <c r="W50" i="17" s="1"/>
  <c r="X50" i="17" s="1"/>
  <c r="Y50" i="17" s="1"/>
  <c r="Z50" i="17" s="1"/>
  <c r="AA50" i="17" s="1"/>
  <c r="AB50" i="17" s="1"/>
  <c r="AC50" i="17" s="1"/>
  <c r="AD50" i="17" s="1"/>
  <c r="AE50" i="17" s="1"/>
  <c r="AF50" i="17" s="1"/>
  <c r="AG50" i="17" s="1"/>
  <c r="AH50" i="17" s="1"/>
  <c r="AI50" i="17" s="1"/>
  <c r="AJ50" i="17" s="1"/>
  <c r="AK50" i="17" s="1"/>
  <c r="AL50" i="17" s="1"/>
  <c r="AM50" i="17" s="1"/>
  <c r="AN50" i="17" s="1"/>
  <c r="AO50" i="17" s="1"/>
  <c r="AP50" i="17" s="1"/>
  <c r="AQ50" i="17" s="1"/>
  <c r="AR50" i="17" s="1"/>
  <c r="AS50" i="17" s="1"/>
  <c r="AT50" i="17" s="1"/>
  <c r="AU50" i="17" s="1"/>
  <c r="AV50" i="17" s="1"/>
  <c r="AW50" i="17" s="1"/>
  <c r="AX50" i="17" s="1"/>
  <c r="AY50" i="17" s="1"/>
  <c r="AZ50" i="17" s="1"/>
  <c r="BA50" i="17" s="1"/>
  <c r="BB50" i="17" s="1"/>
  <c r="BC50" i="17" s="1"/>
  <c r="BD50" i="17" s="1"/>
  <c r="BE50" i="17" s="1"/>
  <c r="BF50" i="17" s="1"/>
  <c r="BG50" i="17" s="1"/>
  <c r="BH50" i="17" s="1"/>
  <c r="D24" i="17"/>
  <c r="N41" i="17" s="1"/>
  <c r="D37" i="17"/>
  <c r="E37" i="17" s="1"/>
  <c r="F37" i="17" s="1"/>
  <c r="G37" i="17" s="1"/>
  <c r="H37" i="17" s="1"/>
  <c r="I37" i="17" s="1"/>
  <c r="J37" i="17" s="1"/>
  <c r="K37" i="17" s="1"/>
  <c r="L37" i="17" s="1"/>
  <c r="M37" i="17" s="1"/>
  <c r="N37" i="17" s="1"/>
  <c r="O37" i="17" s="1"/>
  <c r="P37" i="17" s="1"/>
  <c r="Q37" i="17" s="1"/>
  <c r="R37" i="17" s="1"/>
  <c r="S37" i="17" s="1"/>
  <c r="T37" i="17" s="1"/>
  <c r="U37" i="17" s="1"/>
  <c r="V37" i="17" s="1"/>
  <c r="W37" i="17" s="1"/>
  <c r="X37" i="17" s="1"/>
  <c r="Y37" i="17" s="1"/>
  <c r="Z37" i="17" s="1"/>
  <c r="AA37" i="17" s="1"/>
  <c r="AB37" i="17" s="1"/>
  <c r="AC37" i="17" s="1"/>
  <c r="AD37" i="17" s="1"/>
  <c r="AE37" i="17" s="1"/>
  <c r="AF37" i="17" s="1"/>
  <c r="AG37" i="17" s="1"/>
  <c r="AH37" i="17" s="1"/>
  <c r="AI37" i="17" s="1"/>
  <c r="AJ37" i="17" s="1"/>
  <c r="AK37" i="17" s="1"/>
  <c r="AL37" i="17" s="1"/>
  <c r="AM37" i="17" s="1"/>
  <c r="AN37" i="17" s="1"/>
  <c r="AO37" i="17" s="1"/>
  <c r="AP37" i="17" s="1"/>
  <c r="AQ37" i="17" s="1"/>
  <c r="AR37" i="17" s="1"/>
  <c r="AS37" i="17" s="1"/>
  <c r="AT37" i="17" s="1"/>
  <c r="AU37" i="17" s="1"/>
  <c r="AV37" i="17" s="1"/>
  <c r="AW37" i="17" s="1"/>
  <c r="AX37" i="17" s="1"/>
  <c r="AY37" i="17" s="1"/>
  <c r="AZ37" i="17" s="1"/>
  <c r="BA37" i="17" s="1"/>
  <c r="BB37" i="17" s="1"/>
  <c r="BC37" i="17" s="1"/>
  <c r="BD37" i="17" s="1"/>
  <c r="BE37" i="17" s="1"/>
  <c r="BF37" i="17" s="1"/>
  <c r="BG37" i="17" s="1"/>
  <c r="BH37" i="17" s="1"/>
  <c r="BI37" i="17" s="1"/>
  <c r="BJ37" i="17" s="1"/>
  <c r="BK37" i="17" s="1"/>
  <c r="BL37" i="17" s="1"/>
  <c r="BM37" i="17" s="1"/>
  <c r="BN37" i="17" s="1"/>
  <c r="BO37" i="17" s="1"/>
  <c r="BP37" i="17" s="1"/>
  <c r="BQ37" i="17" s="1"/>
  <c r="BR37" i="17" s="1"/>
  <c r="AJ1978" i="2" l="1"/>
  <c r="AJ952" i="2"/>
  <c r="AJ1927" i="2"/>
  <c r="AJ492" i="2"/>
  <c r="AJ143" i="2"/>
  <c r="AJ1179" i="2"/>
  <c r="AJ1881" i="2"/>
  <c r="AJ1618" i="2"/>
  <c r="AJ725" i="2"/>
  <c r="AJ16" i="2"/>
  <c r="AJ573" i="2"/>
  <c r="AJ371" i="2"/>
  <c r="AJ637" i="2"/>
  <c r="AJ825" i="2"/>
  <c r="AV951" i="2"/>
  <c r="AV1880" i="2"/>
  <c r="AV1926" i="2"/>
  <c r="AV824" i="2"/>
  <c r="AV370" i="2"/>
  <c r="AV724" i="2"/>
  <c r="AV142" i="2"/>
  <c r="AV572" i="2"/>
  <c r="AV15" i="2"/>
  <c r="AV636" i="2"/>
  <c r="AV1617" i="2"/>
  <c r="AV491" i="2"/>
  <c r="AV1178" i="2"/>
  <c r="AV1977" i="2"/>
  <c r="P951" i="2"/>
  <c r="P1617" i="2"/>
  <c r="P824" i="2"/>
  <c r="P142" i="2"/>
  <c r="P724" i="2"/>
  <c r="P15" i="2"/>
  <c r="P572" i="2"/>
  <c r="P491" i="2"/>
  <c r="P1178" i="2"/>
  <c r="AX1927" i="2"/>
  <c r="AX952" i="2"/>
  <c r="AX1618" i="2"/>
  <c r="AX725" i="2"/>
  <c r="AX825" i="2"/>
  <c r="AX143" i="2"/>
  <c r="AX1978" i="2"/>
  <c r="AX1179" i="2"/>
  <c r="AX573" i="2"/>
  <c r="AX637" i="2"/>
  <c r="AX1881" i="2"/>
  <c r="AX492" i="2"/>
  <c r="AX16" i="2"/>
  <c r="AX371" i="2"/>
  <c r="AH1927" i="2"/>
  <c r="AH952" i="2"/>
  <c r="AH1179" i="2"/>
  <c r="AH725" i="2"/>
  <c r="AH1881" i="2"/>
  <c r="AH825" i="2"/>
  <c r="AH143" i="2"/>
  <c r="AH637" i="2"/>
  <c r="AH573" i="2"/>
  <c r="AH1618" i="2"/>
  <c r="AH1978" i="2"/>
  <c r="AH371" i="2"/>
  <c r="AH492" i="2"/>
  <c r="AH16" i="2"/>
  <c r="R1927" i="2"/>
  <c r="R952" i="2"/>
  <c r="R725" i="2"/>
  <c r="R1618" i="2"/>
  <c r="R143" i="2"/>
  <c r="R1881" i="2"/>
  <c r="R1179" i="2"/>
  <c r="R825" i="2"/>
  <c r="R573" i="2"/>
  <c r="R1978" i="2"/>
  <c r="R637" i="2"/>
  <c r="R492" i="2"/>
  <c r="R371" i="2"/>
  <c r="R16" i="2"/>
  <c r="BB1977" i="2"/>
  <c r="BB1880" i="2"/>
  <c r="BB1617" i="2"/>
  <c r="BB724" i="2"/>
  <c r="BB636" i="2"/>
  <c r="BB572" i="2"/>
  <c r="BB1178" i="2"/>
  <c r="BB1926" i="2"/>
  <c r="BB491" i="2"/>
  <c r="BB824" i="2"/>
  <c r="BB370" i="2"/>
  <c r="BB1490" i="2"/>
  <c r="BB951" i="2"/>
  <c r="BB142" i="2"/>
  <c r="BB15" i="2"/>
  <c r="AT1977" i="2"/>
  <c r="AT1880" i="2"/>
  <c r="AT1490" i="2"/>
  <c r="AT1178" i="2"/>
  <c r="AT724" i="2"/>
  <c r="AT951" i="2"/>
  <c r="AT636" i="2"/>
  <c r="AT1617" i="2"/>
  <c r="AT572" i="2"/>
  <c r="AT1926" i="2"/>
  <c r="AT491" i="2"/>
  <c r="AT142" i="2"/>
  <c r="AT824" i="2"/>
  <c r="AT370" i="2"/>
  <c r="AT15" i="2"/>
  <c r="AL1977" i="2"/>
  <c r="AL1880" i="2"/>
  <c r="AL1926" i="2"/>
  <c r="AL724" i="2"/>
  <c r="AL636" i="2"/>
  <c r="AL572" i="2"/>
  <c r="AL1178" i="2"/>
  <c r="AL491" i="2"/>
  <c r="AL951" i="2"/>
  <c r="AL15" i="2"/>
  <c r="AL1617" i="2"/>
  <c r="AL142" i="2"/>
  <c r="AL824" i="2"/>
  <c r="AL370" i="2"/>
  <c r="AD1977" i="2"/>
  <c r="AD1880" i="2"/>
  <c r="AD724" i="2"/>
  <c r="AD636" i="2"/>
  <c r="AD1926" i="2"/>
  <c r="AD951" i="2"/>
  <c r="AD824" i="2"/>
  <c r="AD1178" i="2"/>
  <c r="AD491" i="2"/>
  <c r="AD572" i="2"/>
  <c r="AD370" i="2"/>
  <c r="AD15" i="2"/>
  <c r="AD1617" i="2"/>
  <c r="AD142" i="2"/>
  <c r="V1977" i="2"/>
  <c r="V1880" i="2"/>
  <c r="V724" i="2"/>
  <c r="V636" i="2"/>
  <c r="V1178" i="2"/>
  <c r="V491" i="2"/>
  <c r="V142" i="2"/>
  <c r="V824" i="2"/>
  <c r="V1926" i="2"/>
  <c r="V951" i="2"/>
  <c r="V572" i="2"/>
  <c r="V15" i="2"/>
  <c r="V1617" i="2"/>
  <c r="V370" i="2"/>
  <c r="N1178" i="2"/>
  <c r="N724" i="2"/>
  <c r="N1617" i="2"/>
  <c r="N951" i="2"/>
  <c r="N572" i="2"/>
  <c r="N491" i="2"/>
  <c r="N824" i="2"/>
  <c r="N15" i="2"/>
  <c r="N142" i="2"/>
  <c r="AS1759" i="2"/>
  <c r="AQ258" i="19"/>
  <c r="AS288" i="2"/>
  <c r="AR270" i="19"/>
  <c r="AT1501" i="2" s="1"/>
  <c r="AB1978" i="2"/>
  <c r="AB1881" i="2"/>
  <c r="AB1179" i="2"/>
  <c r="AB573" i="2"/>
  <c r="AB492" i="2"/>
  <c r="AB143" i="2"/>
  <c r="AB637" i="2"/>
  <c r="AB1927" i="2"/>
  <c r="AB825" i="2"/>
  <c r="AB371" i="2"/>
  <c r="AB1618" i="2"/>
  <c r="AB725" i="2"/>
  <c r="AB16" i="2"/>
  <c r="AB952" i="2"/>
  <c r="AF951" i="2"/>
  <c r="AF1880" i="2"/>
  <c r="AF1926" i="2"/>
  <c r="AF824" i="2"/>
  <c r="AF370" i="2"/>
  <c r="AF142" i="2"/>
  <c r="AF1617" i="2"/>
  <c r="AF572" i="2"/>
  <c r="AF1178" i="2"/>
  <c r="AF1977" i="2"/>
  <c r="AF491" i="2"/>
  <c r="AF636" i="2"/>
  <c r="AF15" i="2"/>
  <c r="AF724" i="2"/>
  <c r="H951" i="2"/>
  <c r="H824" i="2"/>
  <c r="H1617" i="2"/>
  <c r="H724" i="2"/>
  <c r="H572" i="2"/>
  <c r="H142" i="2"/>
  <c r="H15" i="2"/>
  <c r="H1178" i="2"/>
  <c r="H491" i="2"/>
  <c r="BG1497" i="2"/>
  <c r="BG1978" i="2"/>
  <c r="BG1618" i="2"/>
  <c r="BG1179" i="2"/>
  <c r="BG825" i="2"/>
  <c r="BG1881" i="2"/>
  <c r="BG637" i="2"/>
  <c r="BG1927" i="2"/>
  <c r="BG952" i="2"/>
  <c r="BG725" i="2"/>
  <c r="BG143" i="2"/>
  <c r="BG1491" i="2"/>
  <c r="BG16" i="2"/>
  <c r="BG492" i="2"/>
  <c r="BG371" i="2"/>
  <c r="BG573" i="2"/>
  <c r="BG1500" i="2"/>
  <c r="AY1978" i="2"/>
  <c r="AY1618" i="2"/>
  <c r="AY1179" i="2"/>
  <c r="AY1881" i="2"/>
  <c r="AY637" i="2"/>
  <c r="AY952" i="2"/>
  <c r="AY143" i="2"/>
  <c r="AY371" i="2"/>
  <c r="AY573" i="2"/>
  <c r="AY825" i="2"/>
  <c r="AY16" i="2"/>
  <c r="AY1927" i="2"/>
  <c r="AY725" i="2"/>
  <c r="AY492" i="2"/>
  <c r="AQ1497" i="2"/>
  <c r="AQ1978" i="2"/>
  <c r="AQ1618" i="2"/>
  <c r="AQ1179" i="2"/>
  <c r="AQ1881" i="2"/>
  <c r="AQ637" i="2"/>
  <c r="AQ825" i="2"/>
  <c r="AQ952" i="2"/>
  <c r="AQ1491" i="2"/>
  <c r="AQ143" i="2"/>
  <c r="AQ573" i="2"/>
  <c r="AQ725" i="2"/>
  <c r="AQ492" i="2"/>
  <c r="AQ371" i="2"/>
  <c r="AQ16" i="2"/>
  <c r="AQ1927" i="2"/>
  <c r="AQ1500" i="2"/>
  <c r="AI1978" i="2"/>
  <c r="AI1618" i="2"/>
  <c r="AI1179" i="2"/>
  <c r="AI1881" i="2"/>
  <c r="AI637" i="2"/>
  <c r="AI952" i="2"/>
  <c r="AI825" i="2"/>
  <c r="AI143" i="2"/>
  <c r="AI1927" i="2"/>
  <c r="AI725" i="2"/>
  <c r="AI573" i="2"/>
  <c r="AI371" i="2"/>
  <c r="AI492" i="2"/>
  <c r="AI16" i="2"/>
  <c r="AA1978" i="2"/>
  <c r="AA1618" i="2"/>
  <c r="AA1179" i="2"/>
  <c r="AA1881" i="2"/>
  <c r="AA637" i="2"/>
  <c r="AA952" i="2"/>
  <c r="AA143" i="2"/>
  <c r="AA725" i="2"/>
  <c r="AA371" i="2"/>
  <c r="AA1927" i="2"/>
  <c r="AA825" i="2"/>
  <c r="AA16" i="2"/>
  <c r="AA492" i="2"/>
  <c r="AA573" i="2"/>
  <c r="S1978" i="2"/>
  <c r="S1618" i="2"/>
  <c r="S1179" i="2"/>
  <c r="S1881" i="2"/>
  <c r="S637" i="2"/>
  <c r="S1927" i="2"/>
  <c r="S952" i="2"/>
  <c r="S825" i="2"/>
  <c r="S725" i="2"/>
  <c r="S573" i="2"/>
  <c r="S143" i="2"/>
  <c r="S16" i="2"/>
  <c r="S371" i="2"/>
  <c r="S492" i="2"/>
  <c r="K1618" i="2"/>
  <c r="K1179" i="2"/>
  <c r="K825" i="2"/>
  <c r="K143" i="2"/>
  <c r="K573" i="2"/>
  <c r="K725" i="2"/>
  <c r="K952" i="2"/>
  <c r="K492" i="2"/>
  <c r="K16" i="2"/>
  <c r="BC1977" i="2"/>
  <c r="BC1617" i="2"/>
  <c r="BC1178" i="2"/>
  <c r="BC724" i="2"/>
  <c r="BC1926" i="2"/>
  <c r="BC142" i="2"/>
  <c r="BC636" i="2"/>
  <c r="BC572" i="2"/>
  <c r="BC824" i="2"/>
  <c r="BC370" i="2"/>
  <c r="BC1880" i="2"/>
  <c r="BC1490" i="2"/>
  <c r="BC951" i="2"/>
  <c r="BC491" i="2"/>
  <c r="BC15" i="2"/>
  <c r="AU1977" i="2"/>
  <c r="AU1617" i="2"/>
  <c r="AU1880" i="2"/>
  <c r="AU951" i="2"/>
  <c r="AU824" i="2"/>
  <c r="AU724" i="2"/>
  <c r="AU142" i="2"/>
  <c r="AU572" i="2"/>
  <c r="AU1178" i="2"/>
  <c r="AU636" i="2"/>
  <c r="AU15" i="2"/>
  <c r="AU491" i="2"/>
  <c r="AU1926" i="2"/>
  <c r="AU370" i="2"/>
  <c r="AM1977" i="2"/>
  <c r="AM1617" i="2"/>
  <c r="AM824" i="2"/>
  <c r="AM724" i="2"/>
  <c r="AM1880" i="2"/>
  <c r="AM1178" i="2"/>
  <c r="AM1926" i="2"/>
  <c r="AM636" i="2"/>
  <c r="AM142" i="2"/>
  <c r="AM951" i="2"/>
  <c r="AM491" i="2"/>
  <c r="AM15" i="2"/>
  <c r="AM572" i="2"/>
  <c r="AM370" i="2"/>
  <c r="AE1977" i="2"/>
  <c r="AE1617" i="2"/>
  <c r="AE824" i="2"/>
  <c r="AE724" i="2"/>
  <c r="AE142" i="2"/>
  <c r="AE1926" i="2"/>
  <c r="AE491" i="2"/>
  <c r="AE1880" i="2"/>
  <c r="AE1178" i="2"/>
  <c r="AE572" i="2"/>
  <c r="AE951" i="2"/>
  <c r="AE370" i="2"/>
  <c r="AE636" i="2"/>
  <c r="AE15" i="2"/>
  <c r="W1977" i="2"/>
  <c r="W1617" i="2"/>
  <c r="W1926" i="2"/>
  <c r="W1178" i="2"/>
  <c r="W824" i="2"/>
  <c r="W724" i="2"/>
  <c r="W1880" i="2"/>
  <c r="W142" i="2"/>
  <c r="W951" i="2"/>
  <c r="W572" i="2"/>
  <c r="W636" i="2"/>
  <c r="W491" i="2"/>
  <c r="W15" i="2"/>
  <c r="W370" i="2"/>
  <c r="O1617" i="2"/>
  <c r="O951" i="2"/>
  <c r="O824" i="2"/>
  <c r="O724" i="2"/>
  <c r="O142" i="2"/>
  <c r="O15" i="2"/>
  <c r="O572" i="2"/>
  <c r="O491" i="2"/>
  <c r="O1178" i="2"/>
  <c r="AR257" i="19"/>
  <c r="AT285" i="2"/>
  <c r="BF1497" i="2"/>
  <c r="BF1927" i="2"/>
  <c r="BF1491" i="2"/>
  <c r="BF952" i="2"/>
  <c r="BF1978" i="2"/>
  <c r="BF825" i="2"/>
  <c r="BF1179" i="2"/>
  <c r="BF725" i="2"/>
  <c r="BF143" i="2"/>
  <c r="BF573" i="2"/>
  <c r="BF1881" i="2"/>
  <c r="BF16" i="2"/>
  <c r="BF492" i="2"/>
  <c r="BF1618" i="2"/>
  <c r="BF637" i="2"/>
  <c r="BF371" i="2"/>
  <c r="BF1500" i="2"/>
  <c r="AP1497" i="2"/>
  <c r="AP1927" i="2"/>
  <c r="AP952" i="2"/>
  <c r="AP1491" i="2"/>
  <c r="AP1978" i="2"/>
  <c r="AP1881" i="2"/>
  <c r="AP725" i="2"/>
  <c r="AP637" i="2"/>
  <c r="AP143" i="2"/>
  <c r="AP1618" i="2"/>
  <c r="AP492" i="2"/>
  <c r="AP371" i="2"/>
  <c r="AP1179" i="2"/>
  <c r="AP825" i="2"/>
  <c r="AP573" i="2"/>
  <c r="AP16" i="2"/>
  <c r="AP1500" i="2"/>
  <c r="Z1927" i="2"/>
  <c r="Z952" i="2"/>
  <c r="Z1978" i="2"/>
  <c r="Z1618" i="2"/>
  <c r="Z725" i="2"/>
  <c r="Z143" i="2"/>
  <c r="Z1881" i="2"/>
  <c r="Z1179" i="2"/>
  <c r="Z825" i="2"/>
  <c r="Z371" i="2"/>
  <c r="Z16" i="2"/>
  <c r="Z637" i="2"/>
  <c r="Z492" i="2"/>
  <c r="Z573" i="2"/>
  <c r="J952" i="2"/>
  <c r="J725" i="2"/>
  <c r="J573" i="2"/>
  <c r="J143" i="2"/>
  <c r="J1618" i="2"/>
  <c r="J825" i="2"/>
  <c r="J492" i="2"/>
  <c r="J1179" i="2"/>
  <c r="J16" i="2"/>
  <c r="G952" i="2"/>
  <c r="G1179" i="2"/>
  <c r="G825" i="2"/>
  <c r="G492" i="2"/>
  <c r="G573" i="2"/>
  <c r="G725" i="2"/>
  <c r="G143" i="2"/>
  <c r="G16" i="2"/>
  <c r="G1618" i="2"/>
  <c r="BE1497" i="2"/>
  <c r="BE1927" i="2"/>
  <c r="BE1978" i="2"/>
  <c r="BE1618" i="2"/>
  <c r="BE1179" i="2"/>
  <c r="BE1491" i="2"/>
  <c r="BE952" i="2"/>
  <c r="BE725" i="2"/>
  <c r="BE825" i="2"/>
  <c r="BE1881" i="2"/>
  <c r="BE573" i="2"/>
  <c r="BE492" i="2"/>
  <c r="BE143" i="2"/>
  <c r="BE371" i="2"/>
  <c r="BE637" i="2"/>
  <c r="BE16" i="2"/>
  <c r="BE1500" i="2"/>
  <c r="AW1927" i="2"/>
  <c r="AW1978" i="2"/>
  <c r="AW1618" i="2"/>
  <c r="AW1179" i="2"/>
  <c r="AW825" i="2"/>
  <c r="AW725" i="2"/>
  <c r="AW573" i="2"/>
  <c r="AW1881" i="2"/>
  <c r="AW952" i="2"/>
  <c r="AW637" i="2"/>
  <c r="AW492" i="2"/>
  <c r="AW16" i="2"/>
  <c r="AW143" i="2"/>
  <c r="AW371" i="2"/>
  <c r="AO1927" i="2"/>
  <c r="AO1978" i="2"/>
  <c r="AO1618" i="2"/>
  <c r="AO1179" i="2"/>
  <c r="AO725" i="2"/>
  <c r="AO1881" i="2"/>
  <c r="AO952" i="2"/>
  <c r="AO825" i="2"/>
  <c r="AO492" i="2"/>
  <c r="AO371" i="2"/>
  <c r="AO16" i="2"/>
  <c r="AO573" i="2"/>
  <c r="AO143" i="2"/>
  <c r="AO637" i="2"/>
  <c r="AG1978" i="2"/>
  <c r="AG1618" i="2"/>
  <c r="AG1927" i="2"/>
  <c r="AG725" i="2"/>
  <c r="AG1179" i="2"/>
  <c r="AG825" i="2"/>
  <c r="AG637" i="2"/>
  <c r="AG492" i="2"/>
  <c r="AG1881" i="2"/>
  <c r="AG573" i="2"/>
  <c r="AG143" i="2"/>
  <c r="AG952" i="2"/>
  <c r="AG16" i="2"/>
  <c r="AG371" i="2"/>
  <c r="Y1978" i="2"/>
  <c r="Y1618" i="2"/>
  <c r="Y952" i="2"/>
  <c r="Y725" i="2"/>
  <c r="Y1927" i="2"/>
  <c r="Y825" i="2"/>
  <c r="Y573" i="2"/>
  <c r="Y492" i="2"/>
  <c r="Y637" i="2"/>
  <c r="Y1881" i="2"/>
  <c r="Y1179" i="2"/>
  <c r="Y16" i="2"/>
  <c r="Y371" i="2"/>
  <c r="Y143" i="2"/>
  <c r="Q1618" i="2"/>
  <c r="Q725" i="2"/>
  <c r="Q1179" i="2"/>
  <c r="Q825" i="2"/>
  <c r="Q492" i="2"/>
  <c r="Q16" i="2"/>
  <c r="Q573" i="2"/>
  <c r="Q952" i="2"/>
  <c r="Q143" i="2"/>
  <c r="I1618" i="2"/>
  <c r="I725" i="2"/>
  <c r="I952" i="2"/>
  <c r="I1179" i="2"/>
  <c r="I492" i="2"/>
  <c r="I143" i="2"/>
  <c r="I16" i="2"/>
  <c r="I825" i="2"/>
  <c r="I573" i="2"/>
  <c r="BA1926" i="2"/>
  <c r="BA1490" i="2"/>
  <c r="BA951" i="2"/>
  <c r="BA1977" i="2"/>
  <c r="BA636" i="2"/>
  <c r="BA1617" i="2"/>
  <c r="BA1178" i="2"/>
  <c r="BA724" i="2"/>
  <c r="BA824" i="2"/>
  <c r="BA572" i="2"/>
  <c r="BA1880" i="2"/>
  <c r="BA491" i="2"/>
  <c r="BA370" i="2"/>
  <c r="BA142" i="2"/>
  <c r="BA15" i="2"/>
  <c r="AS1926" i="2"/>
  <c r="AS951" i="2"/>
  <c r="AS636" i="2"/>
  <c r="AS1880" i="2"/>
  <c r="AS1178" i="2"/>
  <c r="AS1490" i="2"/>
  <c r="AS1977" i="2"/>
  <c r="AS824" i="2"/>
  <c r="AS724" i="2"/>
  <c r="AS572" i="2"/>
  <c r="AS1617" i="2"/>
  <c r="AS370" i="2"/>
  <c r="AS491" i="2"/>
  <c r="AS142" i="2"/>
  <c r="AS15" i="2"/>
  <c r="AK1926" i="2"/>
  <c r="AK951" i="2"/>
  <c r="AK1977" i="2"/>
  <c r="AK636" i="2"/>
  <c r="AK1617" i="2"/>
  <c r="AK1178" i="2"/>
  <c r="AK572" i="2"/>
  <c r="AK1880" i="2"/>
  <c r="AK824" i="2"/>
  <c r="AK370" i="2"/>
  <c r="AK724" i="2"/>
  <c r="AK15" i="2"/>
  <c r="AK142" i="2"/>
  <c r="AK491" i="2"/>
  <c r="AC1926" i="2"/>
  <c r="AC951" i="2"/>
  <c r="AC1617" i="2"/>
  <c r="AC636" i="2"/>
  <c r="AC1178" i="2"/>
  <c r="AC824" i="2"/>
  <c r="AC572" i="2"/>
  <c r="AC1977" i="2"/>
  <c r="AC1880" i="2"/>
  <c r="AC370" i="2"/>
  <c r="AC491" i="2"/>
  <c r="AC142" i="2"/>
  <c r="AC724" i="2"/>
  <c r="AC15" i="2"/>
  <c r="U1926" i="2"/>
  <c r="U951" i="2"/>
  <c r="U1977" i="2"/>
  <c r="U1880" i="2"/>
  <c r="U636" i="2"/>
  <c r="U1617" i="2"/>
  <c r="U1178" i="2"/>
  <c r="U724" i="2"/>
  <c r="U370" i="2"/>
  <c r="U142" i="2"/>
  <c r="U824" i="2"/>
  <c r="U491" i="2"/>
  <c r="U572" i="2"/>
  <c r="U15" i="2"/>
  <c r="M951" i="2"/>
  <c r="M1178" i="2"/>
  <c r="M1617" i="2"/>
  <c r="M572" i="2"/>
  <c r="M724" i="2"/>
  <c r="M491" i="2"/>
  <c r="M142" i="2"/>
  <c r="M824" i="2"/>
  <c r="M15" i="2"/>
  <c r="AQ254" i="19"/>
  <c r="AZ1497" i="2"/>
  <c r="AZ1978" i="2"/>
  <c r="AZ1618" i="2"/>
  <c r="AZ1179" i="2"/>
  <c r="AZ825" i="2"/>
  <c r="AZ492" i="2"/>
  <c r="AZ143" i="2"/>
  <c r="AZ725" i="2"/>
  <c r="AZ573" i="2"/>
  <c r="AZ371" i="2"/>
  <c r="AZ952" i="2"/>
  <c r="AZ1491" i="2"/>
  <c r="AZ637" i="2"/>
  <c r="AZ1927" i="2"/>
  <c r="AZ1881" i="2"/>
  <c r="AZ16" i="2"/>
  <c r="AZ1500" i="2"/>
  <c r="BD1490" i="2"/>
  <c r="BD951" i="2"/>
  <c r="BD1880" i="2"/>
  <c r="BD1926" i="2"/>
  <c r="BD1178" i="2"/>
  <c r="BD824" i="2"/>
  <c r="BD370" i="2"/>
  <c r="BD572" i="2"/>
  <c r="BD1617" i="2"/>
  <c r="BD142" i="2"/>
  <c r="BD1977" i="2"/>
  <c r="BD724" i="2"/>
  <c r="BD15" i="2"/>
  <c r="BD636" i="2"/>
  <c r="BD491" i="2"/>
  <c r="BD1497" i="2"/>
  <c r="BD1881" i="2"/>
  <c r="BD1978" i="2"/>
  <c r="BD1491" i="2"/>
  <c r="BD952" i="2"/>
  <c r="BD1618" i="2"/>
  <c r="BD637" i="2"/>
  <c r="BD1179" i="2"/>
  <c r="BD725" i="2"/>
  <c r="BD573" i="2"/>
  <c r="BD371" i="2"/>
  <c r="BD1927" i="2"/>
  <c r="BD492" i="2"/>
  <c r="BD825" i="2"/>
  <c r="BD16" i="2"/>
  <c r="BD143" i="2"/>
  <c r="BD1500" i="2"/>
  <c r="AF1881" i="2"/>
  <c r="AF1927" i="2"/>
  <c r="AF1978" i="2"/>
  <c r="AF637" i="2"/>
  <c r="AF371" i="2"/>
  <c r="AF725" i="2"/>
  <c r="AF1179" i="2"/>
  <c r="AF825" i="2"/>
  <c r="AF1618" i="2"/>
  <c r="AF952" i="2"/>
  <c r="AF573" i="2"/>
  <c r="AF143" i="2"/>
  <c r="AF492" i="2"/>
  <c r="AF16" i="2"/>
  <c r="BH1617" i="2"/>
  <c r="BH1178" i="2"/>
  <c r="BH824" i="2"/>
  <c r="BH1977" i="2"/>
  <c r="BH1880" i="2"/>
  <c r="BH572" i="2"/>
  <c r="BH15" i="2"/>
  <c r="BH951" i="2"/>
  <c r="BH724" i="2"/>
  <c r="BH1490" i="2"/>
  <c r="BH491" i="2"/>
  <c r="BH142" i="2"/>
  <c r="BH1926" i="2"/>
  <c r="BH370" i="2"/>
  <c r="BH636" i="2"/>
  <c r="AJ1617" i="2"/>
  <c r="AJ1178" i="2"/>
  <c r="AJ1977" i="2"/>
  <c r="AJ951" i="2"/>
  <c r="AJ572" i="2"/>
  <c r="AJ1926" i="2"/>
  <c r="AJ15" i="2"/>
  <c r="AJ724" i="2"/>
  <c r="AJ1880" i="2"/>
  <c r="AJ142" i="2"/>
  <c r="AJ370" i="2"/>
  <c r="AJ824" i="2"/>
  <c r="AJ491" i="2"/>
  <c r="AJ636" i="2"/>
  <c r="T1617" i="2"/>
  <c r="T1178" i="2"/>
  <c r="T1977" i="2"/>
  <c r="T572" i="2"/>
  <c r="T1880" i="2"/>
  <c r="T824" i="2"/>
  <c r="T724" i="2"/>
  <c r="T15" i="2"/>
  <c r="T636" i="2"/>
  <c r="T1926" i="2"/>
  <c r="T951" i="2"/>
  <c r="T370" i="2"/>
  <c r="T142" i="2"/>
  <c r="T491" i="2"/>
  <c r="L1617" i="2"/>
  <c r="L1178" i="2"/>
  <c r="L572" i="2"/>
  <c r="L15" i="2"/>
  <c r="L824" i="2"/>
  <c r="L724" i="2"/>
  <c r="L491" i="2"/>
  <c r="L142" i="2"/>
  <c r="L951" i="2"/>
  <c r="AT282" i="2"/>
  <c r="AR256" i="19"/>
  <c r="AR267" i="19" s="1"/>
  <c r="AT1495" i="2" s="1"/>
  <c r="BC1497" i="2"/>
  <c r="BC1927" i="2"/>
  <c r="BC1491" i="2"/>
  <c r="BC952" i="2"/>
  <c r="BC1978" i="2"/>
  <c r="BC1881" i="2"/>
  <c r="BC573" i="2"/>
  <c r="BC637" i="2"/>
  <c r="BC1179" i="2"/>
  <c r="BC371" i="2"/>
  <c r="BC16" i="2"/>
  <c r="BC825" i="2"/>
  <c r="BC492" i="2"/>
  <c r="BC1618" i="2"/>
  <c r="BC725" i="2"/>
  <c r="BC143" i="2"/>
  <c r="BC1500" i="2"/>
  <c r="AM1927" i="2"/>
  <c r="AM952" i="2"/>
  <c r="AM1978" i="2"/>
  <c r="AM1618" i="2"/>
  <c r="AM573" i="2"/>
  <c r="AM825" i="2"/>
  <c r="AM1179" i="2"/>
  <c r="AM1881" i="2"/>
  <c r="AM16" i="2"/>
  <c r="AM371" i="2"/>
  <c r="AM725" i="2"/>
  <c r="AM492" i="2"/>
  <c r="AM637" i="2"/>
  <c r="AM143" i="2"/>
  <c r="AQ1880" i="2"/>
  <c r="AQ1490" i="2"/>
  <c r="AQ1977" i="2"/>
  <c r="AQ1926" i="2"/>
  <c r="AQ824" i="2"/>
  <c r="AQ724" i="2"/>
  <c r="AQ15" i="2"/>
  <c r="AQ951" i="2"/>
  <c r="AQ491" i="2"/>
  <c r="AQ636" i="2"/>
  <c r="AQ370" i="2"/>
  <c r="AQ1617" i="2"/>
  <c r="AQ142" i="2"/>
  <c r="AQ1178" i="2"/>
  <c r="AQ572" i="2"/>
  <c r="K824" i="2"/>
  <c r="K724" i="2"/>
  <c r="K951" i="2"/>
  <c r="K15" i="2"/>
  <c r="K1617" i="2"/>
  <c r="K491" i="2"/>
  <c r="K1178" i="2"/>
  <c r="K572" i="2"/>
  <c r="K142" i="2"/>
  <c r="AS294" i="2"/>
  <c r="AQ260" i="19"/>
  <c r="BH1497" i="2"/>
  <c r="BH1978" i="2"/>
  <c r="BH1179" i="2"/>
  <c r="BH1881" i="2"/>
  <c r="BH1927" i="2"/>
  <c r="BH952" i="2"/>
  <c r="BH492" i="2"/>
  <c r="BH1618" i="2"/>
  <c r="BH725" i="2"/>
  <c r="BH143" i="2"/>
  <c r="BH637" i="2"/>
  <c r="BH825" i="2"/>
  <c r="BH1491" i="2"/>
  <c r="BH573" i="2"/>
  <c r="BH371" i="2"/>
  <c r="BH16" i="2"/>
  <c r="BH1500" i="2"/>
  <c r="T1978" i="2"/>
  <c r="T1927" i="2"/>
  <c r="T825" i="2"/>
  <c r="T1881" i="2"/>
  <c r="T1179" i="2"/>
  <c r="T492" i="2"/>
  <c r="T1618" i="2"/>
  <c r="T143" i="2"/>
  <c r="T725" i="2"/>
  <c r="T573" i="2"/>
  <c r="T952" i="2"/>
  <c r="T371" i="2"/>
  <c r="T637" i="2"/>
  <c r="T16" i="2"/>
  <c r="AN951" i="2"/>
  <c r="AN1880" i="2"/>
  <c r="AN1926" i="2"/>
  <c r="AN824" i="2"/>
  <c r="AN1617" i="2"/>
  <c r="AN1178" i="2"/>
  <c r="AN370" i="2"/>
  <c r="AN636" i="2"/>
  <c r="AN142" i="2"/>
  <c r="AN1977" i="2"/>
  <c r="AN724" i="2"/>
  <c r="AN15" i="2"/>
  <c r="AN572" i="2"/>
  <c r="AN491" i="2"/>
  <c r="AN1881" i="2"/>
  <c r="AN825" i="2"/>
  <c r="AN1978" i="2"/>
  <c r="AN952" i="2"/>
  <c r="AN637" i="2"/>
  <c r="AN573" i="2"/>
  <c r="AN1618" i="2"/>
  <c r="AN371" i="2"/>
  <c r="AN725" i="2"/>
  <c r="AN492" i="2"/>
  <c r="AN1179" i="2"/>
  <c r="AN143" i="2"/>
  <c r="AN1927" i="2"/>
  <c r="AN16" i="2"/>
  <c r="X1881" i="2"/>
  <c r="X1179" i="2"/>
  <c r="X1978" i="2"/>
  <c r="X1618" i="2"/>
  <c r="X952" i="2"/>
  <c r="X637" i="2"/>
  <c r="X371" i="2"/>
  <c r="X1927" i="2"/>
  <c r="X825" i="2"/>
  <c r="X492" i="2"/>
  <c r="X143" i="2"/>
  <c r="X725" i="2"/>
  <c r="X573" i="2"/>
  <c r="X16" i="2"/>
  <c r="H952" i="2"/>
  <c r="H725" i="2"/>
  <c r="H492" i="2"/>
  <c r="H143" i="2"/>
  <c r="H1179" i="2"/>
  <c r="H1618" i="2"/>
  <c r="H573" i="2"/>
  <c r="H825" i="2"/>
  <c r="H16" i="2"/>
  <c r="AZ1617" i="2"/>
  <c r="AZ1178" i="2"/>
  <c r="AZ824" i="2"/>
  <c r="AZ1977" i="2"/>
  <c r="AZ572" i="2"/>
  <c r="AZ1880" i="2"/>
  <c r="AZ636" i="2"/>
  <c r="AZ15" i="2"/>
  <c r="AZ1490" i="2"/>
  <c r="AZ951" i="2"/>
  <c r="AZ142" i="2"/>
  <c r="AZ1926" i="2"/>
  <c r="AZ724" i="2"/>
  <c r="AZ370" i="2"/>
  <c r="AZ491" i="2"/>
  <c r="AB1617" i="2"/>
  <c r="AB1178" i="2"/>
  <c r="AB1977" i="2"/>
  <c r="AB572" i="2"/>
  <c r="AB951" i="2"/>
  <c r="AB15" i="2"/>
  <c r="AB636" i="2"/>
  <c r="AB724" i="2"/>
  <c r="AB824" i="2"/>
  <c r="AB491" i="2"/>
  <c r="AB1926" i="2"/>
  <c r="AB370" i="2"/>
  <c r="AB1880" i="2"/>
  <c r="AB142" i="2"/>
  <c r="AU1927" i="2"/>
  <c r="AU952" i="2"/>
  <c r="AU1978" i="2"/>
  <c r="AU1179" i="2"/>
  <c r="AU573" i="2"/>
  <c r="AU1881" i="2"/>
  <c r="AU16" i="2"/>
  <c r="AU725" i="2"/>
  <c r="AU825" i="2"/>
  <c r="AU371" i="2"/>
  <c r="AU143" i="2"/>
  <c r="AU637" i="2"/>
  <c r="AU492" i="2"/>
  <c r="AU1618" i="2"/>
  <c r="AE1927" i="2"/>
  <c r="AE952" i="2"/>
  <c r="AE1978" i="2"/>
  <c r="AE825" i="2"/>
  <c r="AE573" i="2"/>
  <c r="AE1618" i="2"/>
  <c r="AE725" i="2"/>
  <c r="AE637" i="2"/>
  <c r="AE371" i="2"/>
  <c r="AE16" i="2"/>
  <c r="AE1881" i="2"/>
  <c r="AE1179" i="2"/>
  <c r="AE143" i="2"/>
  <c r="AE492" i="2"/>
  <c r="W1927" i="2"/>
  <c r="W952" i="2"/>
  <c r="W1978" i="2"/>
  <c r="W573" i="2"/>
  <c r="W1179" i="2"/>
  <c r="W1618" i="2"/>
  <c r="W16" i="2"/>
  <c r="W371" i="2"/>
  <c r="W637" i="2"/>
  <c r="W492" i="2"/>
  <c r="W143" i="2"/>
  <c r="W1881" i="2"/>
  <c r="W825" i="2"/>
  <c r="W725" i="2"/>
  <c r="O952" i="2"/>
  <c r="O573" i="2"/>
  <c r="O16" i="2"/>
  <c r="O1179" i="2"/>
  <c r="O725" i="2"/>
  <c r="O825" i="2"/>
  <c r="O1618" i="2"/>
  <c r="O143" i="2"/>
  <c r="O492" i="2"/>
  <c r="BG1880" i="2"/>
  <c r="BG1490" i="2"/>
  <c r="BG1977" i="2"/>
  <c r="BG1617" i="2"/>
  <c r="BG724" i="2"/>
  <c r="BG1926" i="2"/>
  <c r="BG824" i="2"/>
  <c r="BG15" i="2"/>
  <c r="BG951" i="2"/>
  <c r="BG491" i="2"/>
  <c r="BG636" i="2"/>
  <c r="BG572" i="2"/>
  <c r="BG370" i="2"/>
  <c r="BG1178" i="2"/>
  <c r="BG142" i="2"/>
  <c r="AY1880" i="2"/>
  <c r="AY1926" i="2"/>
  <c r="AY1977" i="2"/>
  <c r="AY951" i="2"/>
  <c r="AY824" i="2"/>
  <c r="AY724" i="2"/>
  <c r="AY636" i="2"/>
  <c r="AY15" i="2"/>
  <c r="AY1617" i="2"/>
  <c r="AY491" i="2"/>
  <c r="AY572" i="2"/>
  <c r="AY142" i="2"/>
  <c r="AY1178" i="2"/>
  <c r="AY370" i="2"/>
  <c r="AI1880" i="2"/>
  <c r="AI1178" i="2"/>
  <c r="AI1977" i="2"/>
  <c r="AI951" i="2"/>
  <c r="AI824" i="2"/>
  <c r="AI724" i="2"/>
  <c r="AI572" i="2"/>
  <c r="AI15" i="2"/>
  <c r="AI1926" i="2"/>
  <c r="AI1617" i="2"/>
  <c r="AI491" i="2"/>
  <c r="AI142" i="2"/>
  <c r="AI636" i="2"/>
  <c r="AI370" i="2"/>
  <c r="AA1880" i="2"/>
  <c r="AA1617" i="2"/>
  <c r="AA1977" i="2"/>
  <c r="AA824" i="2"/>
  <c r="AA724" i="2"/>
  <c r="AA15" i="2"/>
  <c r="AA491" i="2"/>
  <c r="AA951" i="2"/>
  <c r="AA636" i="2"/>
  <c r="AA572" i="2"/>
  <c r="AA1926" i="2"/>
  <c r="AA370" i="2"/>
  <c r="AA1178" i="2"/>
  <c r="AA142" i="2"/>
  <c r="S1880" i="2"/>
  <c r="S1977" i="2"/>
  <c r="S951" i="2"/>
  <c r="S824" i="2"/>
  <c r="S724" i="2"/>
  <c r="S1926" i="2"/>
  <c r="S15" i="2"/>
  <c r="S572" i="2"/>
  <c r="S491" i="2"/>
  <c r="S1178" i="2"/>
  <c r="S636" i="2"/>
  <c r="S370" i="2"/>
  <c r="S142" i="2"/>
  <c r="S1617" i="2"/>
  <c r="AP251" i="19"/>
  <c r="AN155" i="20"/>
  <c r="BB1497" i="2"/>
  <c r="BB1618" i="2"/>
  <c r="BB1179" i="2"/>
  <c r="BB825" i="2"/>
  <c r="BB1881" i="2"/>
  <c r="BB1978" i="2"/>
  <c r="BB1927" i="2"/>
  <c r="BB725" i="2"/>
  <c r="BB371" i="2"/>
  <c r="BB16" i="2"/>
  <c r="BB952" i="2"/>
  <c r="BB637" i="2"/>
  <c r="BB492" i="2"/>
  <c r="BB573" i="2"/>
  <c r="BB143" i="2"/>
  <c r="BB1491" i="2"/>
  <c r="BB1500" i="2"/>
  <c r="AT1497" i="2"/>
  <c r="AT1618" i="2"/>
  <c r="AT1179" i="2"/>
  <c r="AT825" i="2"/>
  <c r="AT952" i="2"/>
  <c r="AT1927" i="2"/>
  <c r="AT725" i="2"/>
  <c r="AT1491" i="2"/>
  <c r="AT573" i="2"/>
  <c r="AT371" i="2"/>
  <c r="AT16" i="2"/>
  <c r="AT492" i="2"/>
  <c r="AT1978" i="2"/>
  <c r="AT637" i="2"/>
  <c r="AT143" i="2"/>
  <c r="AT1881" i="2"/>
  <c r="AT1500" i="2"/>
  <c r="AL1618" i="2"/>
  <c r="AL1179" i="2"/>
  <c r="AL825" i="2"/>
  <c r="AL1927" i="2"/>
  <c r="AL725" i="2"/>
  <c r="AL371" i="2"/>
  <c r="AL16" i="2"/>
  <c r="AL1881" i="2"/>
  <c r="AL573" i="2"/>
  <c r="AL952" i="2"/>
  <c r="AL492" i="2"/>
  <c r="AL637" i="2"/>
  <c r="AL1978" i="2"/>
  <c r="AL143" i="2"/>
  <c r="AD1618" i="2"/>
  <c r="AD1179" i="2"/>
  <c r="AD825" i="2"/>
  <c r="AD1881" i="2"/>
  <c r="AD725" i="2"/>
  <c r="AD371" i="2"/>
  <c r="AD16" i="2"/>
  <c r="AD1927" i="2"/>
  <c r="AD573" i="2"/>
  <c r="AD492" i="2"/>
  <c r="AD1978" i="2"/>
  <c r="AD637" i="2"/>
  <c r="AD952" i="2"/>
  <c r="AD143" i="2"/>
  <c r="V1618" i="2"/>
  <c r="V1179" i="2"/>
  <c r="V825" i="2"/>
  <c r="V1881" i="2"/>
  <c r="V725" i="2"/>
  <c r="V371" i="2"/>
  <c r="V16" i="2"/>
  <c r="V1978" i="2"/>
  <c r="V952" i="2"/>
  <c r="V637" i="2"/>
  <c r="V492" i="2"/>
  <c r="V143" i="2"/>
  <c r="V1927" i="2"/>
  <c r="V573" i="2"/>
  <c r="N1618" i="2"/>
  <c r="N1179" i="2"/>
  <c r="N825" i="2"/>
  <c r="N952" i="2"/>
  <c r="N725" i="2"/>
  <c r="N16" i="2"/>
  <c r="N492" i="2"/>
  <c r="N573" i="2"/>
  <c r="N143" i="2"/>
  <c r="BF1926" i="2"/>
  <c r="BF1977" i="2"/>
  <c r="BF1490" i="2"/>
  <c r="BF951" i="2"/>
  <c r="BF1880" i="2"/>
  <c r="BF636" i="2"/>
  <c r="BF1617" i="2"/>
  <c r="BF1178" i="2"/>
  <c r="BF724" i="2"/>
  <c r="BF824" i="2"/>
  <c r="BF491" i="2"/>
  <c r="BF370" i="2"/>
  <c r="BF15" i="2"/>
  <c r="BF572" i="2"/>
  <c r="BF142" i="2"/>
  <c r="AX1926" i="2"/>
  <c r="AX1977" i="2"/>
  <c r="AX1178" i="2"/>
  <c r="AX636" i="2"/>
  <c r="AX491" i="2"/>
  <c r="AX370" i="2"/>
  <c r="AX1880" i="2"/>
  <c r="AX824" i="2"/>
  <c r="AX572" i="2"/>
  <c r="AX1617" i="2"/>
  <c r="AX142" i="2"/>
  <c r="AX15" i="2"/>
  <c r="AX951" i="2"/>
  <c r="AX724" i="2"/>
  <c r="AP1926" i="2"/>
  <c r="AP1977" i="2"/>
  <c r="AP1617" i="2"/>
  <c r="AP636" i="2"/>
  <c r="AP1880" i="2"/>
  <c r="AP951" i="2"/>
  <c r="AP824" i="2"/>
  <c r="AP491" i="2"/>
  <c r="AP370" i="2"/>
  <c r="AP724" i="2"/>
  <c r="AP15" i="2"/>
  <c r="AP572" i="2"/>
  <c r="AP1490" i="2"/>
  <c r="AP142" i="2"/>
  <c r="AP1178" i="2"/>
  <c r="AH1926" i="2"/>
  <c r="AH1977" i="2"/>
  <c r="AH1880" i="2"/>
  <c r="AH1178" i="2"/>
  <c r="AH1617" i="2"/>
  <c r="AH636" i="2"/>
  <c r="AH724" i="2"/>
  <c r="AH491" i="2"/>
  <c r="AH370" i="2"/>
  <c r="AH951" i="2"/>
  <c r="AH572" i="2"/>
  <c r="AH142" i="2"/>
  <c r="AH15" i="2"/>
  <c r="AH824" i="2"/>
  <c r="Z1926" i="2"/>
  <c r="Z1977" i="2"/>
  <c r="Z951" i="2"/>
  <c r="Z1880" i="2"/>
  <c r="Z636" i="2"/>
  <c r="Z572" i="2"/>
  <c r="Z491" i="2"/>
  <c r="Z370" i="2"/>
  <c r="Z15" i="2"/>
  <c r="Z142" i="2"/>
  <c r="Z824" i="2"/>
  <c r="Z1178" i="2"/>
  <c r="Z1617" i="2"/>
  <c r="Z724" i="2"/>
  <c r="R1926" i="2"/>
  <c r="R1977" i="2"/>
  <c r="R1178" i="2"/>
  <c r="R1617" i="2"/>
  <c r="R370" i="2"/>
  <c r="R1880" i="2"/>
  <c r="R824" i="2"/>
  <c r="R572" i="2"/>
  <c r="R491" i="2"/>
  <c r="R951" i="2"/>
  <c r="R724" i="2"/>
  <c r="R15" i="2"/>
  <c r="R142" i="2"/>
  <c r="R636" i="2"/>
  <c r="J951" i="2"/>
  <c r="J491" i="2"/>
  <c r="J724" i="2"/>
  <c r="J572" i="2"/>
  <c r="J1617" i="2"/>
  <c r="J142" i="2"/>
  <c r="J15" i="2"/>
  <c r="J1178" i="2"/>
  <c r="J824" i="2"/>
  <c r="BE283" i="2"/>
  <c r="BE1496" i="2"/>
  <c r="AT288" i="2"/>
  <c r="AR258" i="19"/>
  <c r="AR268" i="19" s="1"/>
  <c r="AR1497" i="2"/>
  <c r="AR1978" i="2"/>
  <c r="AR1618" i="2"/>
  <c r="AR1491" i="2"/>
  <c r="AR725" i="2"/>
  <c r="AR492" i="2"/>
  <c r="AR637" i="2"/>
  <c r="AR143" i="2"/>
  <c r="AR1927" i="2"/>
  <c r="AR1179" i="2"/>
  <c r="AR952" i="2"/>
  <c r="AR825" i="2"/>
  <c r="AR573" i="2"/>
  <c r="AR1881" i="2"/>
  <c r="AR371" i="2"/>
  <c r="AR16" i="2"/>
  <c r="AR1500" i="2"/>
  <c r="L825" i="2"/>
  <c r="L1618" i="2"/>
  <c r="L1179" i="2"/>
  <c r="L492" i="2"/>
  <c r="L573" i="2"/>
  <c r="L143" i="2"/>
  <c r="L952" i="2"/>
  <c r="L725" i="2"/>
  <c r="L16" i="2"/>
  <c r="X951" i="2"/>
  <c r="X1880" i="2"/>
  <c r="X1926" i="2"/>
  <c r="X1178" i="2"/>
  <c r="X824" i="2"/>
  <c r="X370" i="2"/>
  <c r="X724" i="2"/>
  <c r="X142" i="2"/>
  <c r="X1617" i="2"/>
  <c r="X1977" i="2"/>
  <c r="X636" i="2"/>
  <c r="X572" i="2"/>
  <c r="X491" i="2"/>
  <c r="X15" i="2"/>
  <c r="AV1881" i="2"/>
  <c r="AV1927" i="2"/>
  <c r="AV825" i="2"/>
  <c r="AV1978" i="2"/>
  <c r="AV637" i="2"/>
  <c r="AV573" i="2"/>
  <c r="AV371" i="2"/>
  <c r="AV16" i="2"/>
  <c r="AV952" i="2"/>
  <c r="AV1179" i="2"/>
  <c r="AV492" i="2"/>
  <c r="AV1618" i="2"/>
  <c r="AV725" i="2"/>
  <c r="AV143" i="2"/>
  <c r="P825" i="2"/>
  <c r="P1179" i="2"/>
  <c r="P952" i="2"/>
  <c r="P573" i="2"/>
  <c r="P16" i="2"/>
  <c r="P725" i="2"/>
  <c r="P1618" i="2"/>
  <c r="P492" i="2"/>
  <c r="P143" i="2"/>
  <c r="AR1617" i="2"/>
  <c r="AR1178" i="2"/>
  <c r="AR1977" i="2"/>
  <c r="AR572" i="2"/>
  <c r="AR951" i="2"/>
  <c r="AR15" i="2"/>
  <c r="AR824" i="2"/>
  <c r="AR491" i="2"/>
  <c r="AR636" i="2"/>
  <c r="AR370" i="2"/>
  <c r="AR724" i="2"/>
  <c r="AR1926" i="2"/>
  <c r="AR1490" i="2"/>
  <c r="AR142" i="2"/>
  <c r="AR1880" i="2"/>
  <c r="BA1497" i="2"/>
  <c r="BA1881" i="2"/>
  <c r="BA1927" i="2"/>
  <c r="BA1491" i="2"/>
  <c r="BA1978" i="2"/>
  <c r="BA637" i="2"/>
  <c r="BA1179" i="2"/>
  <c r="BA492" i="2"/>
  <c r="BA1618" i="2"/>
  <c r="BA952" i="2"/>
  <c r="BA573" i="2"/>
  <c r="BA371" i="2"/>
  <c r="BA825" i="2"/>
  <c r="BA16" i="2"/>
  <c r="BA725" i="2"/>
  <c r="BA143" i="2"/>
  <c r="BA1500" i="2"/>
  <c r="AS1497" i="2"/>
  <c r="AS1491" i="2"/>
  <c r="AS1881" i="2"/>
  <c r="AS1927" i="2"/>
  <c r="AS1179" i="2"/>
  <c r="AS952" i="2"/>
  <c r="AS1618" i="2"/>
  <c r="AS825" i="2"/>
  <c r="AS725" i="2"/>
  <c r="AS492" i="2"/>
  <c r="AS637" i="2"/>
  <c r="AS1978" i="2"/>
  <c r="AS371" i="2"/>
  <c r="AS143" i="2"/>
  <c r="AS16" i="2"/>
  <c r="AS573" i="2"/>
  <c r="AS1500" i="2"/>
  <c r="AK1881" i="2"/>
  <c r="AK1927" i="2"/>
  <c r="AK1618" i="2"/>
  <c r="AK1179" i="2"/>
  <c r="AK573" i="2"/>
  <c r="AK492" i="2"/>
  <c r="AK1978" i="2"/>
  <c r="AK371" i="2"/>
  <c r="AK725" i="2"/>
  <c r="AK16" i="2"/>
  <c r="AK952" i="2"/>
  <c r="AK637" i="2"/>
  <c r="AK825" i="2"/>
  <c r="AK143" i="2"/>
  <c r="AC1881" i="2"/>
  <c r="AC1927" i="2"/>
  <c r="AC825" i="2"/>
  <c r="AC952" i="2"/>
  <c r="AC1978" i="2"/>
  <c r="AC573" i="2"/>
  <c r="AC492" i="2"/>
  <c r="AC1618" i="2"/>
  <c r="AC637" i="2"/>
  <c r="AC371" i="2"/>
  <c r="AC16" i="2"/>
  <c r="AC1179" i="2"/>
  <c r="AC143" i="2"/>
  <c r="AC725" i="2"/>
  <c r="U1881" i="2"/>
  <c r="U1927" i="2"/>
  <c r="U825" i="2"/>
  <c r="U637" i="2"/>
  <c r="U1978" i="2"/>
  <c r="U952" i="2"/>
  <c r="U725" i="2"/>
  <c r="U573" i="2"/>
  <c r="U1618" i="2"/>
  <c r="U492" i="2"/>
  <c r="U143" i="2"/>
  <c r="U16" i="2"/>
  <c r="U371" i="2"/>
  <c r="U1179" i="2"/>
  <c r="M1618" i="2"/>
  <c r="M1179" i="2"/>
  <c r="M952" i="2"/>
  <c r="M492" i="2"/>
  <c r="M725" i="2"/>
  <c r="M573" i="2"/>
  <c r="M143" i="2"/>
  <c r="M825" i="2"/>
  <c r="M16" i="2"/>
  <c r="BE1617" i="2"/>
  <c r="BE1178" i="2"/>
  <c r="BE824" i="2"/>
  <c r="BE1490" i="2"/>
  <c r="BE951" i="2"/>
  <c r="BE491" i="2"/>
  <c r="BE1880" i="2"/>
  <c r="BE142" i="2"/>
  <c r="BE1926" i="2"/>
  <c r="BE370" i="2"/>
  <c r="BE15" i="2"/>
  <c r="BE1977" i="2"/>
  <c r="BE636" i="2"/>
  <c r="BE724" i="2"/>
  <c r="BE572" i="2"/>
  <c r="AW1617" i="2"/>
  <c r="AW1178" i="2"/>
  <c r="AW1926" i="2"/>
  <c r="AW491" i="2"/>
  <c r="AW724" i="2"/>
  <c r="AW370" i="2"/>
  <c r="AW142" i="2"/>
  <c r="AW572" i="2"/>
  <c r="AW824" i="2"/>
  <c r="AW636" i="2"/>
  <c r="AW1977" i="2"/>
  <c r="AW1880" i="2"/>
  <c r="AW951" i="2"/>
  <c r="AW15" i="2"/>
  <c r="AO1617" i="2"/>
  <c r="AO1178" i="2"/>
  <c r="AO951" i="2"/>
  <c r="AO491" i="2"/>
  <c r="AO142" i="2"/>
  <c r="AO1977" i="2"/>
  <c r="AO1880" i="2"/>
  <c r="AO370" i="2"/>
  <c r="AO636" i="2"/>
  <c r="AO724" i="2"/>
  <c r="AO572" i="2"/>
  <c r="AO824" i="2"/>
  <c r="AO1926" i="2"/>
  <c r="AO15" i="2"/>
  <c r="AG1617" i="2"/>
  <c r="AG1178" i="2"/>
  <c r="AG1880" i="2"/>
  <c r="AG824" i="2"/>
  <c r="AG724" i="2"/>
  <c r="AG491" i="2"/>
  <c r="AG370" i="2"/>
  <c r="AG1926" i="2"/>
  <c r="AG142" i="2"/>
  <c r="AG636" i="2"/>
  <c r="AG1977" i="2"/>
  <c r="AG951" i="2"/>
  <c r="AG572" i="2"/>
  <c r="AG15" i="2"/>
  <c r="Y1617" i="2"/>
  <c r="Y1178" i="2"/>
  <c r="Y1926" i="2"/>
  <c r="Y951" i="2"/>
  <c r="Y636" i="2"/>
  <c r="Y491" i="2"/>
  <c r="Y142" i="2"/>
  <c r="Y370" i="2"/>
  <c r="Y824" i="2"/>
  <c r="Y15" i="2"/>
  <c r="Y1977" i="2"/>
  <c r="Y1880" i="2"/>
  <c r="Y724" i="2"/>
  <c r="Y572" i="2"/>
  <c r="Q1617" i="2"/>
  <c r="Q1178" i="2"/>
  <c r="Q572" i="2"/>
  <c r="Q491" i="2"/>
  <c r="Q824" i="2"/>
  <c r="Q142" i="2"/>
  <c r="Q724" i="2"/>
  <c r="Q951" i="2"/>
  <c r="Q15" i="2"/>
  <c r="I1617" i="2"/>
  <c r="I1178" i="2"/>
  <c r="I951" i="2"/>
  <c r="I491" i="2"/>
  <c r="I724" i="2"/>
  <c r="I572" i="2"/>
  <c r="I142" i="2"/>
  <c r="I824" i="2"/>
  <c r="I15" i="2"/>
  <c r="AQ250" i="19"/>
  <c r="AQ266" i="19" s="1"/>
  <c r="AS1498" i="2" s="1"/>
  <c r="AO157" i="20"/>
  <c r="AP160" i="20"/>
  <c r="AO160" i="20"/>
  <c r="AQ252" i="19"/>
  <c r="AQ268" i="19" s="1"/>
  <c r="AN143" i="20"/>
  <c r="AN159" i="20" s="1"/>
  <c r="AN141" i="20"/>
  <c r="AN157" i="20" s="1"/>
  <c r="AL127" i="20"/>
  <c r="AL128" i="20"/>
  <c r="AK124" i="20"/>
  <c r="AR1750" i="2"/>
  <c r="AL126" i="20"/>
  <c r="AM129" i="20"/>
  <c r="AM142" i="20" s="1"/>
  <c r="AM158" i="20" s="1"/>
  <c r="AN142" i="20"/>
  <c r="AN158" i="20" s="1"/>
  <c r="S122" i="17"/>
  <c r="AP100" i="17"/>
  <c r="AP121" i="17" s="1"/>
  <c r="AP99" i="17"/>
  <c r="Q1748" i="2"/>
  <c r="B99" i="17"/>
  <c r="B100" i="17"/>
  <c r="B121" i="17" s="1"/>
  <c r="S123" i="17"/>
  <c r="G1749" i="2"/>
  <c r="G284" i="2"/>
  <c r="BE1749" i="2"/>
  <c r="BE284" i="2"/>
  <c r="BA1749" i="2"/>
  <c r="BA284" i="2"/>
  <c r="AW1749" i="2"/>
  <c r="AW284" i="2"/>
  <c r="AS1749" i="2"/>
  <c r="AS284" i="2"/>
  <c r="AO1749" i="2"/>
  <c r="AO284" i="2"/>
  <c r="AK1749" i="2"/>
  <c r="AK284" i="2"/>
  <c r="AG1749" i="2"/>
  <c r="AG284" i="2"/>
  <c r="AC1749" i="2"/>
  <c r="AC284" i="2"/>
  <c r="Y1749" i="2"/>
  <c r="Y284" i="2"/>
  <c r="U1749" i="2"/>
  <c r="U284" i="2"/>
  <c r="Q1749" i="2"/>
  <c r="Q284" i="2"/>
  <c r="M1749" i="2"/>
  <c r="M284" i="2"/>
  <c r="I1749" i="2"/>
  <c r="I284" i="2"/>
  <c r="Q292" i="2"/>
  <c r="Q1757" i="2"/>
  <c r="BH284" i="2"/>
  <c r="BH1749" i="2"/>
  <c r="BD284" i="2"/>
  <c r="BD1749" i="2"/>
  <c r="AZ284" i="2"/>
  <c r="AZ1749" i="2"/>
  <c r="AV284" i="2"/>
  <c r="AV1749" i="2"/>
  <c r="AR284" i="2"/>
  <c r="AR1749" i="2"/>
  <c r="AN284" i="2"/>
  <c r="AN1749" i="2"/>
  <c r="AJ284" i="2"/>
  <c r="AJ1749" i="2"/>
  <c r="AF284" i="2"/>
  <c r="AF1749" i="2"/>
  <c r="AB284" i="2"/>
  <c r="AB1749" i="2"/>
  <c r="X284" i="2"/>
  <c r="X1749" i="2"/>
  <c r="T284" i="2"/>
  <c r="T1749" i="2"/>
  <c r="P284" i="2"/>
  <c r="P1749" i="2"/>
  <c r="L284" i="2"/>
  <c r="L1749" i="2"/>
  <c r="H284" i="2"/>
  <c r="H1749" i="2"/>
  <c r="BG284" i="2"/>
  <c r="BG1749" i="2"/>
  <c r="BC284" i="2"/>
  <c r="BC1749" i="2"/>
  <c r="AY284" i="2"/>
  <c r="AY1749" i="2"/>
  <c r="AU284" i="2"/>
  <c r="AU1749" i="2"/>
  <c r="AQ284" i="2"/>
  <c r="AQ1749" i="2"/>
  <c r="AM284" i="2"/>
  <c r="AM1749" i="2"/>
  <c r="AI284" i="2"/>
  <c r="AI1749" i="2"/>
  <c r="AE284" i="2"/>
  <c r="AE1749" i="2"/>
  <c r="AA284" i="2"/>
  <c r="AA1749" i="2"/>
  <c r="W284" i="2"/>
  <c r="W1749" i="2"/>
  <c r="S284" i="2"/>
  <c r="S1749" i="2"/>
  <c r="O284" i="2"/>
  <c r="O1749" i="2"/>
  <c r="K284" i="2"/>
  <c r="K1749" i="2"/>
  <c r="BF1749" i="2"/>
  <c r="BF284" i="2"/>
  <c r="BB1749" i="2"/>
  <c r="BB284" i="2"/>
  <c r="AX1749" i="2"/>
  <c r="AX284" i="2"/>
  <c r="AT1749" i="2"/>
  <c r="AT284" i="2"/>
  <c r="AP1749" i="2"/>
  <c r="AP284" i="2"/>
  <c r="AL1749" i="2"/>
  <c r="AL284" i="2"/>
  <c r="AH1749" i="2"/>
  <c r="AH284" i="2"/>
  <c r="AD1749" i="2"/>
  <c r="AD284" i="2"/>
  <c r="Z1749" i="2"/>
  <c r="Z284" i="2"/>
  <c r="V1749" i="2"/>
  <c r="V284" i="2"/>
  <c r="R1749" i="2"/>
  <c r="R284" i="2"/>
  <c r="N1749" i="2"/>
  <c r="N284" i="2"/>
  <c r="J1749" i="2"/>
  <c r="J284" i="2"/>
  <c r="AA293" i="2"/>
  <c r="AA1758" i="2"/>
  <c r="AQ293" i="2"/>
  <c r="AQ1758" i="2"/>
  <c r="BG293" i="2"/>
  <c r="BG1758" i="2"/>
  <c r="P293" i="2"/>
  <c r="P1758" i="2"/>
  <c r="AF293" i="2"/>
  <c r="AF1758" i="2"/>
  <c r="AV293" i="2"/>
  <c r="AV1758" i="2"/>
  <c r="U1758" i="2"/>
  <c r="U293" i="2"/>
  <c r="AK1758" i="2"/>
  <c r="AK293" i="2"/>
  <c r="BA1758" i="2"/>
  <c r="BA293" i="2"/>
  <c r="J1758" i="2"/>
  <c r="J293" i="2"/>
  <c r="Z1758" i="2"/>
  <c r="Z293" i="2"/>
  <c r="AP1758" i="2"/>
  <c r="AP293" i="2"/>
  <c r="BF1758" i="2"/>
  <c r="BF293" i="2"/>
  <c r="O293" i="2"/>
  <c r="O1758" i="2"/>
  <c r="AE293" i="2"/>
  <c r="AE1758" i="2"/>
  <c r="AU293" i="2"/>
  <c r="AU1758" i="2"/>
  <c r="T293" i="2"/>
  <c r="T1758" i="2"/>
  <c r="AJ293" i="2"/>
  <c r="AJ1758" i="2"/>
  <c r="AZ293" i="2"/>
  <c r="AZ1758" i="2"/>
  <c r="I1758" i="2"/>
  <c r="I293" i="2"/>
  <c r="Y1758" i="2"/>
  <c r="Y293" i="2"/>
  <c r="AO1758" i="2"/>
  <c r="AO293" i="2"/>
  <c r="BE1758" i="2"/>
  <c r="BE293" i="2"/>
  <c r="N1758" i="2"/>
  <c r="N293" i="2"/>
  <c r="AD1758" i="2"/>
  <c r="AD293" i="2"/>
  <c r="AT1758" i="2"/>
  <c r="AT293" i="2"/>
  <c r="S293" i="2"/>
  <c r="S1758" i="2"/>
  <c r="AI293" i="2"/>
  <c r="AI1758" i="2"/>
  <c r="AY293" i="2"/>
  <c r="AY1758" i="2"/>
  <c r="H293" i="2"/>
  <c r="H1758" i="2"/>
  <c r="X293" i="2"/>
  <c r="X1758" i="2"/>
  <c r="AN293" i="2"/>
  <c r="AN1758" i="2"/>
  <c r="BD293" i="2"/>
  <c r="BD1758" i="2"/>
  <c r="M1758" i="2"/>
  <c r="M293" i="2"/>
  <c r="AC1758" i="2"/>
  <c r="AC293" i="2"/>
  <c r="AS1758" i="2"/>
  <c r="AS293" i="2"/>
  <c r="R1758" i="2"/>
  <c r="R293" i="2"/>
  <c r="AH1758" i="2"/>
  <c r="AH293" i="2"/>
  <c r="AX1758" i="2"/>
  <c r="AX293" i="2"/>
  <c r="W293" i="2"/>
  <c r="W1758" i="2"/>
  <c r="AM293" i="2"/>
  <c r="AM1758" i="2"/>
  <c r="BC293" i="2"/>
  <c r="BC1758" i="2"/>
  <c r="L293" i="2"/>
  <c r="L1758" i="2"/>
  <c r="AB293" i="2"/>
  <c r="AB1758" i="2"/>
  <c r="AR293" i="2"/>
  <c r="AR1758" i="2"/>
  <c r="BH293" i="2"/>
  <c r="BH1758" i="2"/>
  <c r="Q1758" i="2"/>
  <c r="Q293" i="2"/>
  <c r="AG1758" i="2"/>
  <c r="AG293" i="2"/>
  <c r="AW1758" i="2"/>
  <c r="AW293" i="2"/>
  <c r="G1758" i="2"/>
  <c r="G293" i="2"/>
  <c r="V1758" i="2"/>
  <c r="V293" i="2"/>
  <c r="AL1758" i="2"/>
  <c r="AL293" i="2"/>
  <c r="BB1758" i="2"/>
  <c r="BB293" i="2"/>
  <c r="BE1757" i="2"/>
  <c r="BE292" i="2"/>
  <c r="BE1748" i="2"/>
  <c r="N54" i="17"/>
  <c r="AR24" i="17"/>
  <c r="BB41" i="17" s="1"/>
  <c r="BB54" i="17" s="1"/>
  <c r="E24" i="17"/>
  <c r="O41" i="17" s="1"/>
  <c r="O54" i="17" s="1"/>
  <c r="S292" i="2" s="1"/>
  <c r="AR23" i="17"/>
  <c r="BB40" i="17" s="1"/>
  <c r="BB53" i="17" s="1"/>
  <c r="BF1499" i="2" s="1"/>
  <c r="D23" i="17"/>
  <c r="N40" i="17" s="1"/>
  <c r="N53" i="17" s="1"/>
  <c r="AR22" i="17"/>
  <c r="BB39" i="17" s="1"/>
  <c r="BB52" i="17" s="1"/>
  <c r="D22" i="17"/>
  <c r="N39" i="17" s="1"/>
  <c r="N52" i="17" s="1"/>
  <c r="R283" i="2" s="1"/>
  <c r="AR21" i="17"/>
  <c r="AS21" i="17" s="1"/>
  <c r="AT21" i="17" s="1"/>
  <c r="AU21" i="17" s="1"/>
  <c r="AV21" i="17" s="1"/>
  <c r="AW21" i="17" s="1"/>
  <c r="AX21" i="17" s="1"/>
  <c r="AY21" i="17" s="1"/>
  <c r="AZ21" i="17" s="1"/>
  <c r="BA21" i="17" s="1"/>
  <c r="BB21" i="17" s="1"/>
  <c r="BC21" i="17" s="1"/>
  <c r="BD21" i="17" s="1"/>
  <c r="BE21" i="17" s="1"/>
  <c r="BF21" i="17" s="1"/>
  <c r="BG21" i="17" s="1"/>
  <c r="BH21" i="17" s="1"/>
  <c r="D21" i="17"/>
  <c r="E21" i="17" s="1"/>
  <c r="F21" i="17" s="1"/>
  <c r="G21" i="17" s="1"/>
  <c r="H21" i="17" s="1"/>
  <c r="I21" i="17" s="1"/>
  <c r="J21" i="17" s="1"/>
  <c r="K21" i="17" s="1"/>
  <c r="L21" i="17" s="1"/>
  <c r="M21" i="17" s="1"/>
  <c r="N21" i="17" s="1"/>
  <c r="O21" i="17" s="1"/>
  <c r="P21" i="17" s="1"/>
  <c r="Q21" i="17" s="1"/>
  <c r="R21" i="17" s="1"/>
  <c r="S21" i="17" s="1"/>
  <c r="T21" i="17" s="1"/>
  <c r="U21" i="17" s="1"/>
  <c r="V21" i="17" s="1"/>
  <c r="W21" i="17" s="1"/>
  <c r="X21" i="17" s="1"/>
  <c r="Y21" i="17" s="1"/>
  <c r="Z21" i="17" s="1"/>
  <c r="AA21" i="17" s="1"/>
  <c r="AB21" i="17" s="1"/>
  <c r="AC21" i="17" s="1"/>
  <c r="AD21" i="17" s="1"/>
  <c r="AE21" i="17" s="1"/>
  <c r="AF21" i="17" s="1"/>
  <c r="AG21" i="17" s="1"/>
  <c r="AH21" i="17" s="1"/>
  <c r="AI21" i="17" s="1"/>
  <c r="AJ21" i="17" s="1"/>
  <c r="AK21" i="17" s="1"/>
  <c r="AL21" i="17" s="1"/>
  <c r="AM21" i="17" s="1"/>
  <c r="AN21" i="17" s="1"/>
  <c r="AO21" i="17" s="1"/>
  <c r="AP21" i="17" s="1"/>
  <c r="AR272" i="19" l="1"/>
  <c r="AT1504" i="2"/>
  <c r="AP257" i="19"/>
  <c r="AR285" i="2"/>
  <c r="AP270" i="19"/>
  <c r="AR1501" i="2" s="1"/>
  <c r="BF1757" i="2"/>
  <c r="BF1508" i="2"/>
  <c r="AS282" i="2"/>
  <c r="AQ256" i="19"/>
  <c r="AQ267" i="19" s="1"/>
  <c r="AS1495" i="2" s="1"/>
  <c r="AQ271" i="19"/>
  <c r="AS1510" i="2" s="1"/>
  <c r="B132" i="17"/>
  <c r="B120" i="17"/>
  <c r="B135" i="17" s="1"/>
  <c r="AR282" i="2"/>
  <c r="AP256" i="19"/>
  <c r="AP267" i="19" s="1"/>
  <c r="AR1495" i="2" s="1"/>
  <c r="BF283" i="2"/>
  <c r="BF1496" i="2"/>
  <c r="AR294" i="2"/>
  <c r="AP260" i="19"/>
  <c r="AO260" i="19"/>
  <c r="AQ294" i="2"/>
  <c r="AR288" i="2"/>
  <c r="AP258" i="19"/>
  <c r="AQ272" i="19"/>
  <c r="AS1504" i="2"/>
  <c r="AP254" i="19"/>
  <c r="AO254" i="19"/>
  <c r="AM139" i="20"/>
  <c r="AP250" i="19"/>
  <c r="AP266" i="19" s="1"/>
  <c r="AR1498" i="2" s="1"/>
  <c r="AR1753" i="2"/>
  <c r="AP252" i="19"/>
  <c r="AP268" i="19" s="1"/>
  <c r="AR1504" i="2" s="1"/>
  <c r="AR1747" i="2"/>
  <c r="AN144" i="20"/>
  <c r="AM143" i="20"/>
  <c r="AM159" i="20" s="1"/>
  <c r="AQ1759" i="2"/>
  <c r="AQ1750" i="2"/>
  <c r="AK128" i="20"/>
  <c r="AR1759" i="2"/>
  <c r="AM141" i="20"/>
  <c r="AM157" i="20" s="1"/>
  <c r="AJ124" i="20"/>
  <c r="AK126" i="20"/>
  <c r="AL129" i="20"/>
  <c r="AL139" i="20" s="1"/>
  <c r="AK127" i="20"/>
  <c r="V149" i="17"/>
  <c r="BF1748" i="2"/>
  <c r="AQ99" i="17"/>
  <c r="AQ100" i="17"/>
  <c r="AQ121" i="17" s="1"/>
  <c r="T123" i="17"/>
  <c r="AP120" i="17"/>
  <c r="AP135" i="17" s="1"/>
  <c r="AP132" i="17"/>
  <c r="R1748" i="2"/>
  <c r="C99" i="17"/>
  <c r="C100" i="17"/>
  <c r="C121" i="17" s="1"/>
  <c r="T122" i="17"/>
  <c r="F24" i="17"/>
  <c r="P41" i="17" s="1"/>
  <c r="P54" i="17" s="1"/>
  <c r="T1757" i="2" s="1"/>
  <c r="AS23" i="17"/>
  <c r="E22" i="17"/>
  <c r="E23" i="17"/>
  <c r="AS24" i="17"/>
  <c r="BF292" i="2"/>
  <c r="AS22" i="17"/>
  <c r="S1757" i="2"/>
  <c r="R292" i="2"/>
  <c r="R1757" i="2"/>
  <c r="C68" i="18"/>
  <c r="AO256" i="19" l="1"/>
  <c r="AO267" i="19" s="1"/>
  <c r="AQ1495" i="2" s="1"/>
  <c r="AQ282" i="2"/>
  <c r="AO251" i="19"/>
  <c r="AM155" i="20"/>
  <c r="B136" i="17"/>
  <c r="V147" i="17" s="1"/>
  <c r="B134" i="17"/>
  <c r="AP134" i="17"/>
  <c r="AP136" i="17"/>
  <c r="AO271" i="19"/>
  <c r="AQ1510" i="2" s="1"/>
  <c r="AP137" i="17"/>
  <c r="AN251" i="19"/>
  <c r="AL155" i="20"/>
  <c r="AQ288" i="2"/>
  <c r="AO258" i="19"/>
  <c r="AP271" i="19"/>
  <c r="AR1510" i="2" s="1"/>
  <c r="AN160" i="20"/>
  <c r="AM144" i="20"/>
  <c r="AO250" i="19"/>
  <c r="AO266" i="19" s="1"/>
  <c r="AQ1498" i="2" s="1"/>
  <c r="AO252" i="19"/>
  <c r="AQ1753" i="2"/>
  <c r="AL142" i="20"/>
  <c r="AL158" i="20" s="1"/>
  <c r="AK129" i="20"/>
  <c r="AK139" i="20" s="1"/>
  <c r="AJ128" i="20"/>
  <c r="AJ127" i="20"/>
  <c r="AJ126" i="20"/>
  <c r="AP1750" i="2"/>
  <c r="AI124" i="20"/>
  <c r="AQ1747" i="2"/>
  <c r="AL141" i="20"/>
  <c r="AL143" i="20"/>
  <c r="AL159" i="20" s="1"/>
  <c r="U123" i="17"/>
  <c r="C120" i="17"/>
  <c r="C135" i="17" s="1"/>
  <c r="C132" i="17"/>
  <c r="AQ120" i="17"/>
  <c r="AQ135" i="17" s="1"/>
  <c r="AQ132" i="17"/>
  <c r="U122" i="17"/>
  <c r="G24" i="17"/>
  <c r="Q41" i="17" s="1"/>
  <c r="T292" i="2"/>
  <c r="AT22" i="17"/>
  <c r="BC39" i="17"/>
  <c r="BC52" i="17" s="1"/>
  <c r="F23" i="17"/>
  <c r="O40" i="17"/>
  <c r="O39" i="17"/>
  <c r="F22" i="17"/>
  <c r="AT24" i="17"/>
  <c r="BC41" i="17"/>
  <c r="BC54" i="17" s="1"/>
  <c r="BG1508" i="2" s="1"/>
  <c r="AT23" i="17"/>
  <c r="BC40" i="17"/>
  <c r="BC53" i="17" s="1"/>
  <c r="BG1499" i="2" s="1"/>
  <c r="C41" i="11"/>
  <c r="C37" i="11"/>
  <c r="M43" i="11"/>
  <c r="M41" i="11"/>
  <c r="M38" i="11"/>
  <c r="M37" i="11"/>
  <c r="M36" i="11"/>
  <c r="M34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Z37" i="11"/>
  <c r="AD37" i="11"/>
  <c r="BF37" i="11"/>
  <c r="BJ37" i="11"/>
  <c r="D36" i="11"/>
  <c r="E36" i="11"/>
  <c r="F36" i="11"/>
  <c r="G36" i="11"/>
  <c r="H36" i="11"/>
  <c r="I36" i="11"/>
  <c r="J36" i="11"/>
  <c r="K36" i="11"/>
  <c r="L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C36" i="11"/>
  <c r="D34" i="11"/>
  <c r="D37" i="11" s="1"/>
  <c r="E34" i="11"/>
  <c r="E37" i="11" s="1"/>
  <c r="F34" i="11"/>
  <c r="F37" i="11" s="1"/>
  <c r="G34" i="11"/>
  <c r="G37" i="11" s="1"/>
  <c r="H34" i="11"/>
  <c r="H37" i="11" s="1"/>
  <c r="I34" i="11"/>
  <c r="I37" i="11" s="1"/>
  <c r="J34" i="11"/>
  <c r="J37" i="11" s="1"/>
  <c r="K34" i="11"/>
  <c r="K37" i="11" s="1"/>
  <c r="L34" i="11"/>
  <c r="L37" i="11" s="1"/>
  <c r="N34" i="11"/>
  <c r="N43" i="11" s="1"/>
  <c r="O34" i="11"/>
  <c r="O43" i="11" s="1"/>
  <c r="P34" i="11"/>
  <c r="P43" i="11" s="1"/>
  <c r="Q34" i="11"/>
  <c r="Q37" i="11" s="1"/>
  <c r="R34" i="11"/>
  <c r="R37" i="11" s="1"/>
  <c r="S34" i="11"/>
  <c r="S43" i="11" s="1"/>
  <c r="T34" i="11"/>
  <c r="T37" i="11" s="1"/>
  <c r="U34" i="11"/>
  <c r="U37" i="11" s="1"/>
  <c r="V34" i="11"/>
  <c r="V37" i="11" s="1"/>
  <c r="W34" i="11"/>
  <c r="W43" i="11" s="1"/>
  <c r="X34" i="11"/>
  <c r="X37" i="11" s="1"/>
  <c r="Y34" i="11"/>
  <c r="Y37" i="11" s="1"/>
  <c r="Z34" i="11"/>
  <c r="Z43" i="11" s="1"/>
  <c r="AA34" i="11"/>
  <c r="AA43" i="11" s="1"/>
  <c r="AB34" i="11"/>
  <c r="AB37" i="11" s="1"/>
  <c r="AC34" i="11"/>
  <c r="AC37" i="11" s="1"/>
  <c r="AD34" i="11"/>
  <c r="AE34" i="11"/>
  <c r="AE43" i="11" s="1"/>
  <c r="AF34" i="11"/>
  <c r="AF43" i="11" s="1"/>
  <c r="AG34" i="11"/>
  <c r="AG37" i="11" s="1"/>
  <c r="AH34" i="11"/>
  <c r="AH37" i="11" s="1"/>
  <c r="AI34" i="11"/>
  <c r="AI43" i="11" s="1"/>
  <c r="AJ34" i="11"/>
  <c r="AJ37" i="11" s="1"/>
  <c r="AK34" i="11"/>
  <c r="AK37" i="11" s="1"/>
  <c r="AL34" i="11"/>
  <c r="AL37" i="11" s="1"/>
  <c r="AM34" i="11"/>
  <c r="AM43" i="11" s="1"/>
  <c r="AN34" i="11"/>
  <c r="AN37" i="11" s="1"/>
  <c r="AO34" i="11"/>
  <c r="AO37" i="11" s="1"/>
  <c r="AP34" i="11"/>
  <c r="AP37" i="11" s="1"/>
  <c r="AQ34" i="11"/>
  <c r="AQ43" i="11" s="1"/>
  <c r="AR34" i="11"/>
  <c r="AR37" i="11" s="1"/>
  <c r="AS34" i="11"/>
  <c r="AS37" i="11" s="1"/>
  <c r="AT34" i="11"/>
  <c r="AT37" i="11" s="1"/>
  <c r="AU34" i="11"/>
  <c r="AU43" i="11" s="1"/>
  <c r="AV34" i="11"/>
  <c r="AV43" i="11" s="1"/>
  <c r="AW34" i="11"/>
  <c r="AW37" i="11" s="1"/>
  <c r="AX34" i="11"/>
  <c r="AX37" i="11" s="1"/>
  <c r="AY34" i="11"/>
  <c r="AY43" i="11" s="1"/>
  <c r="AZ34" i="11"/>
  <c r="AZ37" i="11" s="1"/>
  <c r="BA34" i="11"/>
  <c r="BA37" i="11" s="1"/>
  <c r="BB34" i="11"/>
  <c r="BB43" i="11" s="1"/>
  <c r="BC34" i="11"/>
  <c r="BC43" i="11" s="1"/>
  <c r="BD34" i="11"/>
  <c r="BD37" i="11" s="1"/>
  <c r="BE34" i="11"/>
  <c r="BE37" i="11" s="1"/>
  <c r="BF34" i="11"/>
  <c r="BF43" i="11" s="1"/>
  <c r="BG34" i="11"/>
  <c r="BG43" i="11" s="1"/>
  <c r="BH34" i="11"/>
  <c r="BH37" i="11" s="1"/>
  <c r="BI34" i="11"/>
  <c r="BI37" i="11" s="1"/>
  <c r="BJ34" i="11"/>
  <c r="BK34" i="11"/>
  <c r="BK43" i="11" s="1"/>
  <c r="BL34" i="11"/>
  <c r="BL43" i="11" s="1"/>
  <c r="BM34" i="11"/>
  <c r="BM37" i="11" s="1"/>
  <c r="BN34" i="11"/>
  <c r="BN37" i="11" s="1"/>
  <c r="BO34" i="11"/>
  <c r="BO43" i="11" s="1"/>
  <c r="BP34" i="11"/>
  <c r="BP43" i="11" s="1"/>
  <c r="BQ34" i="11"/>
  <c r="BQ43" i="11" s="1"/>
  <c r="BR34" i="11"/>
  <c r="BR43" i="11" s="1"/>
  <c r="C34" i="11"/>
  <c r="C57" i="11" s="1"/>
  <c r="Q43" i="11"/>
  <c r="R43" i="11"/>
  <c r="V43" i="11"/>
  <c r="Y43" i="11"/>
  <c r="AD43" i="11"/>
  <c r="AG43" i="11"/>
  <c r="AJ43" i="11"/>
  <c r="AK43" i="11"/>
  <c r="AL43" i="11"/>
  <c r="AT43" i="11"/>
  <c r="AW43" i="11"/>
  <c r="AX43" i="11"/>
  <c r="AZ43" i="11"/>
  <c r="BJ43" i="11"/>
  <c r="BM43" i="11"/>
  <c r="BN43" i="11"/>
  <c r="D41" i="11"/>
  <c r="E41" i="11"/>
  <c r="F41" i="11"/>
  <c r="G41" i="11"/>
  <c r="H41" i="11"/>
  <c r="I41" i="11"/>
  <c r="J41" i="11"/>
  <c r="K41" i="11"/>
  <c r="L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BL41" i="11"/>
  <c r="BM41" i="11"/>
  <c r="BN41" i="11"/>
  <c r="BO41" i="11"/>
  <c r="BP41" i="11"/>
  <c r="BQ41" i="11"/>
  <c r="BR41" i="11"/>
  <c r="AP294" i="2" l="1"/>
  <c r="AN260" i="19"/>
  <c r="AH43" i="11"/>
  <c r="T43" i="11"/>
  <c r="BB37" i="11"/>
  <c r="AQ134" i="17"/>
  <c r="AQ136" i="17"/>
  <c r="AA289" i="2"/>
  <c r="AA1754" i="2"/>
  <c r="AO268" i="19"/>
  <c r="AQ1504" i="2" s="1"/>
  <c r="BR37" i="11"/>
  <c r="N37" i="11"/>
  <c r="N60" i="11" s="1"/>
  <c r="C134" i="17"/>
  <c r="C136" i="17"/>
  <c r="W147" i="17" s="1"/>
  <c r="AO270" i="19"/>
  <c r="AQ1501" i="2" s="1"/>
  <c r="AN250" i="19"/>
  <c r="AN266" i="19" s="1"/>
  <c r="AP1498" i="2" s="1"/>
  <c r="AL157" i="20"/>
  <c r="BI43" i="11"/>
  <c r="AQ137" i="17"/>
  <c r="AN257" i="19"/>
  <c r="AN270" i="19" s="1"/>
  <c r="AP1501" i="2" s="1"/>
  <c r="AP285" i="2"/>
  <c r="AS43" i="11"/>
  <c r="BE43" i="11"/>
  <c r="AP43" i="11"/>
  <c r="AC43" i="11"/>
  <c r="BQ37" i="11"/>
  <c r="BG283" i="2"/>
  <c r="BG1496" i="2"/>
  <c r="AK142" i="20"/>
  <c r="AK158" i="20" s="1"/>
  <c r="B137" i="17"/>
  <c r="V148" i="17" s="1"/>
  <c r="AM251" i="19"/>
  <c r="AK155" i="20"/>
  <c r="AQ285" i="2"/>
  <c r="AO257" i="19"/>
  <c r="AO43" i="11"/>
  <c r="BP37" i="11"/>
  <c r="U43" i="11"/>
  <c r="BA43" i="11"/>
  <c r="AP288" i="2"/>
  <c r="AN258" i="19"/>
  <c r="AP272" i="19"/>
  <c r="AO272" i="19"/>
  <c r="AN252" i="19"/>
  <c r="AN268" i="19" s="1"/>
  <c r="AP1504" i="2" s="1"/>
  <c r="AM254" i="19"/>
  <c r="AM160" i="20"/>
  <c r="AP1759" i="2"/>
  <c r="AK141" i="20"/>
  <c r="AO1747" i="2" s="1"/>
  <c r="AK143" i="20"/>
  <c r="AK159" i="20" s="1"/>
  <c r="AN254" i="19"/>
  <c r="AN271" i="19" s="1"/>
  <c r="AP1753" i="2"/>
  <c r="AI126" i="20"/>
  <c r="AO1750" i="2"/>
  <c r="AJ129" i="20"/>
  <c r="AJ139" i="20" s="1"/>
  <c r="AO1759" i="2"/>
  <c r="AO1753" i="2"/>
  <c r="AL144" i="20"/>
  <c r="AI128" i="20"/>
  <c r="AP1747" i="2"/>
  <c r="AH124" i="20"/>
  <c r="AI127" i="20"/>
  <c r="AJ142" i="20"/>
  <c r="AJ158" i="20" s="1"/>
  <c r="W149" i="17"/>
  <c r="C137" i="17"/>
  <c r="W148" i="17" s="1"/>
  <c r="V122" i="17"/>
  <c r="BG1748" i="2"/>
  <c r="AR99" i="17"/>
  <c r="AR100" i="17"/>
  <c r="AR121" i="17" s="1"/>
  <c r="V123" i="17"/>
  <c r="H24" i="17"/>
  <c r="I24" i="17" s="1"/>
  <c r="P39" i="17"/>
  <c r="P52" i="17" s="1"/>
  <c r="T283" i="2" s="1"/>
  <c r="G22" i="17"/>
  <c r="AU23" i="17"/>
  <c r="BD40" i="17"/>
  <c r="BD53" i="17" s="1"/>
  <c r="BH1499" i="2" s="1"/>
  <c r="O52" i="17"/>
  <c r="S283" i="2" s="1"/>
  <c r="AU22" i="17"/>
  <c r="BD39" i="17"/>
  <c r="BD52" i="17" s="1"/>
  <c r="BG292" i="2"/>
  <c r="BG1757" i="2"/>
  <c r="O53" i="17"/>
  <c r="AU24" i="17"/>
  <c r="BD41" i="17"/>
  <c r="BD54" i="17" s="1"/>
  <c r="BH1508" i="2" s="1"/>
  <c r="G23" i="17"/>
  <c r="P40" i="17"/>
  <c r="P53" i="17" s="1"/>
  <c r="Q54" i="17"/>
  <c r="BD43" i="11"/>
  <c r="AN43" i="11"/>
  <c r="X43" i="11"/>
  <c r="BH43" i="11"/>
  <c r="AR43" i="11"/>
  <c r="AB43" i="11"/>
  <c r="BL37" i="11"/>
  <c r="AV37" i="11"/>
  <c r="AF37" i="11"/>
  <c r="P37" i="11"/>
  <c r="P60" i="11" s="1"/>
  <c r="BO37" i="11"/>
  <c r="BK37" i="11"/>
  <c r="BG37" i="11"/>
  <c r="BC37" i="11"/>
  <c r="AY37" i="11"/>
  <c r="AU37" i="11"/>
  <c r="AU60" i="11" s="1"/>
  <c r="AQ37" i="11"/>
  <c r="AM37" i="11"/>
  <c r="AI37" i="11"/>
  <c r="AE37" i="11"/>
  <c r="AE60" i="11" s="1"/>
  <c r="AA37" i="11"/>
  <c r="W37" i="11"/>
  <c r="S37" i="11"/>
  <c r="O3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D58" i="11"/>
  <c r="E58" i="11"/>
  <c r="F58" i="11"/>
  <c r="G58" i="11"/>
  <c r="H58" i="11"/>
  <c r="I58" i="11"/>
  <c r="J58" i="11"/>
  <c r="K58" i="11"/>
  <c r="L58" i="11"/>
  <c r="M58" i="11"/>
  <c r="Q1587" i="2" s="1"/>
  <c r="N58" i="11"/>
  <c r="R1587" i="2" s="1"/>
  <c r="O58" i="11"/>
  <c r="S1587" i="2" s="1"/>
  <c r="P58" i="11"/>
  <c r="T1587" i="2" s="1"/>
  <c r="Q58" i="11"/>
  <c r="U1587" i="2" s="1"/>
  <c r="R58" i="11"/>
  <c r="V1587" i="2" s="1"/>
  <c r="S58" i="11"/>
  <c r="W1587" i="2" s="1"/>
  <c r="T58" i="11"/>
  <c r="X1587" i="2" s="1"/>
  <c r="U58" i="11"/>
  <c r="V58" i="11"/>
  <c r="Z1587" i="2" s="1"/>
  <c r="W58" i="11"/>
  <c r="AA1587" i="2" s="1"/>
  <c r="X58" i="11"/>
  <c r="AB1587" i="2" s="1"/>
  <c r="Y58" i="11"/>
  <c r="AC1587" i="2" s="1"/>
  <c r="Z58" i="11"/>
  <c r="AD1587" i="2" s="1"/>
  <c r="AA58" i="11"/>
  <c r="AE1587" i="2" s="1"/>
  <c r="AB58" i="11"/>
  <c r="AF1587" i="2" s="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G1587" i="2" s="1"/>
  <c r="BD58" i="11"/>
  <c r="BH1587" i="2" s="1"/>
  <c r="BE58" i="11"/>
  <c r="BF58" i="11"/>
  <c r="BG58" i="11"/>
  <c r="BH58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D60" i="11"/>
  <c r="E60" i="11"/>
  <c r="F60" i="11"/>
  <c r="G60" i="11"/>
  <c r="H60" i="11"/>
  <c r="I60" i="11"/>
  <c r="J60" i="11"/>
  <c r="K60" i="11"/>
  <c r="L60" i="11"/>
  <c r="M60" i="11"/>
  <c r="O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C58" i="11"/>
  <c r="C59" i="11"/>
  <c r="C60" i="11"/>
  <c r="C62" i="11"/>
  <c r="C63" i="11"/>
  <c r="C64" i="11"/>
  <c r="C65" i="11"/>
  <c r="M56" i="11"/>
  <c r="N56" i="11"/>
  <c r="R56" i="11"/>
  <c r="V56" i="11"/>
  <c r="Z56" i="11"/>
  <c r="AD56" i="11"/>
  <c r="AH56" i="11"/>
  <c r="AL56" i="11"/>
  <c r="AP56" i="11"/>
  <c r="AT56" i="11"/>
  <c r="AX56" i="11"/>
  <c r="BB56" i="11"/>
  <c r="BF56" i="11"/>
  <c r="F56" i="11"/>
  <c r="O56" i="11"/>
  <c r="H56" i="11"/>
  <c r="Q56" i="11"/>
  <c r="S56" i="11"/>
  <c r="T56" i="11"/>
  <c r="U56" i="11"/>
  <c r="W56" i="11"/>
  <c r="X56" i="11"/>
  <c r="Y56" i="11"/>
  <c r="AA56" i="11"/>
  <c r="AB56" i="11"/>
  <c r="AC56" i="11"/>
  <c r="AE56" i="11"/>
  <c r="AF56" i="11"/>
  <c r="AG56" i="11"/>
  <c r="AI56" i="11"/>
  <c r="AJ56" i="11"/>
  <c r="AK56" i="11"/>
  <c r="AM56" i="11"/>
  <c r="AN56" i="11"/>
  <c r="AO56" i="11"/>
  <c r="AQ56" i="11"/>
  <c r="AR56" i="11"/>
  <c r="AS56" i="11"/>
  <c r="AU56" i="11"/>
  <c r="AV56" i="11"/>
  <c r="AW56" i="11"/>
  <c r="AY56" i="11"/>
  <c r="AZ56" i="11"/>
  <c r="BA56" i="11"/>
  <c r="BC56" i="11"/>
  <c r="BD56" i="11"/>
  <c r="BE56" i="11"/>
  <c r="BG56" i="11"/>
  <c r="BH56" i="11"/>
  <c r="AO288" i="2" l="1"/>
  <c r="AM258" i="19"/>
  <c r="AN256" i="19"/>
  <c r="AN267" i="19" s="1"/>
  <c r="AP1495" i="2" s="1"/>
  <c r="AP282" i="2"/>
  <c r="AN294" i="2"/>
  <c r="AL260" i="19"/>
  <c r="AM250" i="19"/>
  <c r="AM266" i="19" s="1"/>
  <c r="AK157" i="20"/>
  <c r="AM257" i="19"/>
  <c r="AM270" i="19" s="1"/>
  <c r="AO285" i="2"/>
  <c r="BH283" i="2"/>
  <c r="BH1496" i="2"/>
  <c r="AA1755" i="2"/>
  <c r="AA290" i="2"/>
  <c r="AL251" i="19"/>
  <c r="AJ155" i="20"/>
  <c r="AK144" i="20"/>
  <c r="AO294" i="2"/>
  <c r="AM260" i="19"/>
  <c r="AM271" i="19" s="1"/>
  <c r="AB289" i="2"/>
  <c r="AB1754" i="2"/>
  <c r="R41" i="17"/>
  <c r="R54" i="17" s="1"/>
  <c r="AB1755" i="2"/>
  <c r="AB290" i="2"/>
  <c r="AP1510" i="2"/>
  <c r="AM252" i="19"/>
  <c r="AM268" i="19" s="1"/>
  <c r="AL254" i="19"/>
  <c r="AL271" i="19" s="1"/>
  <c r="AK160" i="20"/>
  <c r="AH128" i="20"/>
  <c r="AH127" i="20"/>
  <c r="AG124" i="20"/>
  <c r="AN1750" i="2"/>
  <c r="AJ141" i="20"/>
  <c r="AN1759" i="2"/>
  <c r="AI129" i="20"/>
  <c r="AI139" i="20" s="1"/>
  <c r="AJ143" i="20"/>
  <c r="AJ159" i="20" s="1"/>
  <c r="AH126" i="20"/>
  <c r="AR120" i="17"/>
  <c r="AR135" i="17" s="1"/>
  <c r="AR132" i="17"/>
  <c r="S1748" i="2"/>
  <c r="D99" i="17"/>
  <c r="D100" i="17"/>
  <c r="D121" i="17" s="1"/>
  <c r="W123" i="17"/>
  <c r="T1748" i="2"/>
  <c r="E100" i="17"/>
  <c r="E121" i="17" s="1"/>
  <c r="E99" i="17"/>
  <c r="BH1748" i="2"/>
  <c r="AS99" i="17"/>
  <c r="AS100" i="17"/>
  <c r="AS121" i="17" s="1"/>
  <c r="W122" i="17"/>
  <c r="V292" i="2"/>
  <c r="V1757" i="2"/>
  <c r="AV22" i="17"/>
  <c r="BE39" i="17"/>
  <c r="BE52" i="17" s="1"/>
  <c r="H23" i="17"/>
  <c r="Q40" i="17"/>
  <c r="Q53" i="17" s="1"/>
  <c r="J24" i="17"/>
  <c r="S41" i="17"/>
  <c r="AV23" i="17"/>
  <c r="BE40" i="17"/>
  <c r="BE53" i="17" s="1"/>
  <c r="BH292" i="2"/>
  <c r="BH1757" i="2"/>
  <c r="Q39" i="17"/>
  <c r="H22" i="17"/>
  <c r="U1757" i="2"/>
  <c r="U292" i="2"/>
  <c r="AV24" i="17"/>
  <c r="BE41" i="17"/>
  <c r="BE54" i="17" s="1"/>
  <c r="C56" i="11"/>
  <c r="E56" i="11"/>
  <c r="D56" i="11"/>
  <c r="K56" i="11"/>
  <c r="G56" i="11"/>
  <c r="P56" i="11"/>
  <c r="I56" i="11"/>
  <c r="L56" i="11"/>
  <c r="J56" i="11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C69" i="18"/>
  <c r="D66" i="18"/>
  <c r="E66" i="18" s="1"/>
  <c r="F66" i="18" s="1"/>
  <c r="G66" i="18" s="1"/>
  <c r="H66" i="18" s="1"/>
  <c r="I66" i="18" s="1"/>
  <c r="J66" i="18" s="1"/>
  <c r="K66" i="18" s="1"/>
  <c r="L66" i="18" s="1"/>
  <c r="M66" i="18" s="1"/>
  <c r="N66" i="18" s="1"/>
  <c r="O66" i="18" s="1"/>
  <c r="P66" i="18" s="1"/>
  <c r="Q66" i="18" s="1"/>
  <c r="R66" i="18" s="1"/>
  <c r="S66" i="18" s="1"/>
  <c r="T66" i="18" s="1"/>
  <c r="U66" i="18" s="1"/>
  <c r="V66" i="18" s="1"/>
  <c r="W66" i="18" s="1"/>
  <c r="X66" i="18" s="1"/>
  <c r="Y66" i="18" s="1"/>
  <c r="Z66" i="18" s="1"/>
  <c r="AA66" i="18" s="1"/>
  <c r="AB66" i="18" s="1"/>
  <c r="AC66" i="18" s="1"/>
  <c r="AD66" i="18" s="1"/>
  <c r="AE66" i="18" s="1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D57" i="18"/>
  <c r="E57" i="18" s="1"/>
  <c r="F57" i="18" s="1"/>
  <c r="G57" i="18" s="1"/>
  <c r="H57" i="18" s="1"/>
  <c r="I57" i="18" s="1"/>
  <c r="J57" i="18" s="1"/>
  <c r="K57" i="18" s="1"/>
  <c r="L57" i="18" s="1"/>
  <c r="M57" i="18" s="1"/>
  <c r="N57" i="18" s="1"/>
  <c r="O57" i="18" s="1"/>
  <c r="P57" i="18" s="1"/>
  <c r="Q57" i="18" s="1"/>
  <c r="R57" i="18" s="1"/>
  <c r="S57" i="18" s="1"/>
  <c r="T57" i="18" s="1"/>
  <c r="U57" i="18" s="1"/>
  <c r="V57" i="18" s="1"/>
  <c r="W57" i="18" s="1"/>
  <c r="X57" i="18" s="1"/>
  <c r="Y57" i="18" s="1"/>
  <c r="Z57" i="18" s="1"/>
  <c r="AA57" i="18" s="1"/>
  <c r="AB57" i="18" s="1"/>
  <c r="AC57" i="18" s="1"/>
  <c r="AD57" i="18" s="1"/>
  <c r="AE57" i="18" s="1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Z57" i="18" s="1"/>
  <c r="BA57" i="18" s="1"/>
  <c r="BB57" i="18" s="1"/>
  <c r="BC57" i="18" s="1"/>
  <c r="BD57" i="18" s="1"/>
  <c r="BE57" i="18" s="1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AK251" i="19" l="1"/>
  <c r="AI155" i="20"/>
  <c r="AR137" i="17"/>
  <c r="AL257" i="19"/>
  <c r="AL270" i="19" s="1"/>
  <c r="AN285" i="2"/>
  <c r="AH129" i="20"/>
  <c r="AH142" i="20" s="1"/>
  <c r="AH158" i="20" s="1"/>
  <c r="AL258" i="19"/>
  <c r="AN288" i="2"/>
  <c r="AN272" i="19"/>
  <c r="AM256" i="19"/>
  <c r="AM267" i="19" s="1"/>
  <c r="AM272" i="19" s="1"/>
  <c r="AO282" i="2"/>
  <c r="AL250" i="19"/>
  <c r="AL266" i="19" s="1"/>
  <c r="AJ157" i="20"/>
  <c r="AR134" i="17"/>
  <c r="AR136" i="17"/>
  <c r="AL252" i="19"/>
  <c r="AL268" i="19" s="1"/>
  <c r="AL160" i="20"/>
  <c r="AI142" i="20"/>
  <c r="AI158" i="20" s="1"/>
  <c r="AN1753" i="2"/>
  <c r="AN1747" i="2"/>
  <c r="AF124" i="20"/>
  <c r="AG127" i="20"/>
  <c r="AM1750" i="2"/>
  <c r="AJ144" i="20"/>
  <c r="AI143" i="20"/>
  <c r="AI159" i="20" s="1"/>
  <c r="AG126" i="20"/>
  <c r="AI141" i="20"/>
  <c r="AH139" i="20"/>
  <c r="AG128" i="20"/>
  <c r="AS120" i="17"/>
  <c r="AS135" i="17" s="1"/>
  <c r="AS132" i="17"/>
  <c r="D120" i="17"/>
  <c r="D135" i="17" s="1"/>
  <c r="D132" i="17"/>
  <c r="X122" i="17"/>
  <c r="E120" i="17"/>
  <c r="E135" i="17" s="1"/>
  <c r="E132" i="17"/>
  <c r="X123" i="17"/>
  <c r="AT100" i="17"/>
  <c r="AT121" i="17" s="1"/>
  <c r="AT99" i="17"/>
  <c r="U1748" i="2"/>
  <c r="F100" i="17"/>
  <c r="F121" i="17" s="1"/>
  <c r="F99" i="17"/>
  <c r="S54" i="17"/>
  <c r="I22" i="17"/>
  <c r="R39" i="17"/>
  <c r="R52" i="17" s="1"/>
  <c r="V283" i="2" s="1"/>
  <c r="AW23" i="17"/>
  <c r="BF40" i="17"/>
  <c r="BF53" i="17" s="1"/>
  <c r="K24" i="17"/>
  <c r="T41" i="17"/>
  <c r="T54" i="17" s="1"/>
  <c r="AW24" i="17"/>
  <c r="BF41" i="17"/>
  <c r="BF54" i="17" s="1"/>
  <c r="Q52" i="17"/>
  <c r="U283" i="2" s="1"/>
  <c r="AW22" i="17"/>
  <c r="BF39" i="17"/>
  <c r="BF52" i="17" s="1"/>
  <c r="I23" i="17"/>
  <c r="R40" i="17"/>
  <c r="I9" i="11"/>
  <c r="E8" i="11"/>
  <c r="AJ260" i="19" l="1"/>
  <c r="AL294" i="2"/>
  <c r="D134" i="17"/>
  <c r="D136" i="17"/>
  <c r="X147" i="17" s="1"/>
  <c r="AK258" i="19"/>
  <c r="AM288" i="2"/>
  <c r="AM294" i="2"/>
  <c r="AK260" i="19"/>
  <c r="AM285" i="2"/>
  <c r="AK257" i="19"/>
  <c r="AK270" i="19" s="1"/>
  <c r="AK250" i="19"/>
  <c r="AK266" i="19" s="1"/>
  <c r="AI157" i="20"/>
  <c r="AS134" i="17"/>
  <c r="AS136" i="17"/>
  <c r="AS137" i="17" s="1"/>
  <c r="AH143" i="20"/>
  <c r="AH159" i="20" s="1"/>
  <c r="AJ251" i="19"/>
  <c r="AH155" i="20"/>
  <c r="AN282" i="2"/>
  <c r="AL256" i="19"/>
  <c r="AL267" i="19" s="1"/>
  <c r="AL272" i="19" s="1"/>
  <c r="AH141" i="20"/>
  <c r="E134" i="17"/>
  <c r="E136" i="17"/>
  <c r="Y147" i="17" s="1"/>
  <c r="AJ160" i="20"/>
  <c r="AM1759" i="2"/>
  <c r="AK252" i="19"/>
  <c r="AK268" i="19" s="1"/>
  <c r="AJ254" i="19"/>
  <c r="AJ271" i="19" s="1"/>
  <c r="AK254" i="19"/>
  <c r="AI144" i="20"/>
  <c r="AE124" i="20"/>
  <c r="AL1759" i="2"/>
  <c r="AL1750" i="2"/>
  <c r="AM1753" i="2"/>
  <c r="AM1747" i="2"/>
  <c r="AL1747" i="2"/>
  <c r="AF127" i="20"/>
  <c r="AF128" i="20"/>
  <c r="AF126" i="20"/>
  <c r="AG129" i="20"/>
  <c r="AG139" i="20" s="1"/>
  <c r="Y149" i="17"/>
  <c r="E137" i="17"/>
  <c r="Y148" i="17" s="1"/>
  <c r="D137" i="17"/>
  <c r="X148" i="17" s="1"/>
  <c r="X149" i="17"/>
  <c r="AU99" i="17"/>
  <c r="AU100" i="17"/>
  <c r="AU121" i="17" s="1"/>
  <c r="AT120" i="17"/>
  <c r="AT135" i="17" s="1"/>
  <c r="AT132" i="17"/>
  <c r="F120" i="17"/>
  <c r="F135" i="17" s="1"/>
  <c r="F132" i="17"/>
  <c r="Y123" i="17"/>
  <c r="Y122" i="17"/>
  <c r="X292" i="2"/>
  <c r="X1757" i="2"/>
  <c r="J23" i="17"/>
  <c r="S40" i="17"/>
  <c r="L24" i="17"/>
  <c r="U41" i="17"/>
  <c r="J22" i="17"/>
  <c r="S39" i="17"/>
  <c r="AX24" i="17"/>
  <c r="BG41" i="17"/>
  <c r="BG54" i="17" s="1"/>
  <c r="AX23" i="17"/>
  <c r="BG40" i="17"/>
  <c r="BG53" i="17" s="1"/>
  <c r="R53" i="17"/>
  <c r="AX22" i="17"/>
  <c r="BG39" i="17"/>
  <c r="BG52" i="17" s="1"/>
  <c r="W292" i="2"/>
  <c r="W1757" i="2"/>
  <c r="AR137" i="1"/>
  <c r="AT137" i="1"/>
  <c r="AU137" i="1"/>
  <c r="AV137" i="1"/>
  <c r="AY137" i="1"/>
  <c r="AZ137" i="1"/>
  <c r="BB137" i="1"/>
  <c r="BC137" i="1"/>
  <c r="BD137" i="1"/>
  <c r="BF137" i="1"/>
  <c r="BG137" i="1"/>
  <c r="BH137" i="1"/>
  <c r="D32" i="11"/>
  <c r="AQ137" i="1"/>
  <c r="AS137" i="1"/>
  <c r="AW137" i="1"/>
  <c r="AX137" i="1"/>
  <c r="BA137" i="1"/>
  <c r="BE137" i="1"/>
  <c r="BI137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L420" i="19"/>
  <c r="BL421" i="19"/>
  <c r="BL424" i="19"/>
  <c r="BL425" i="19"/>
  <c r="BL426" i="19"/>
  <c r="I416" i="19"/>
  <c r="H419" i="19"/>
  <c r="I419" i="19" s="1"/>
  <c r="J419" i="19" s="1"/>
  <c r="K419" i="19" s="1"/>
  <c r="L419" i="19" s="1"/>
  <c r="M419" i="19" s="1"/>
  <c r="N419" i="19" s="1"/>
  <c r="O419" i="19" s="1"/>
  <c r="P419" i="19" s="1"/>
  <c r="Q419" i="19" s="1"/>
  <c r="R419" i="19" s="1"/>
  <c r="S419" i="19" s="1"/>
  <c r="T419" i="19" s="1"/>
  <c r="U419" i="19" s="1"/>
  <c r="V419" i="19" s="1"/>
  <c r="W419" i="19" s="1"/>
  <c r="X419" i="19" s="1"/>
  <c r="Y419" i="19" s="1"/>
  <c r="Z419" i="19" s="1"/>
  <c r="AA419" i="19" s="1"/>
  <c r="AB419" i="19" s="1"/>
  <c r="AC419" i="19" s="1"/>
  <c r="AD419" i="19" s="1"/>
  <c r="AE419" i="19" s="1"/>
  <c r="AF419" i="19" s="1"/>
  <c r="AG419" i="19" s="1"/>
  <c r="AH419" i="19" s="1"/>
  <c r="AI419" i="19" s="1"/>
  <c r="AJ419" i="19" s="1"/>
  <c r="AK419" i="19" s="1"/>
  <c r="AL419" i="19" s="1"/>
  <c r="AM419" i="19" s="1"/>
  <c r="AN419" i="19" s="1"/>
  <c r="AO419" i="19" s="1"/>
  <c r="AP419" i="19" s="1"/>
  <c r="AQ419" i="19" s="1"/>
  <c r="AR419" i="19" s="1"/>
  <c r="AS419" i="19" s="1"/>
  <c r="AT419" i="19" s="1"/>
  <c r="AU419" i="19" s="1"/>
  <c r="AV419" i="19" s="1"/>
  <c r="AW419" i="19" s="1"/>
  <c r="AX419" i="19" s="1"/>
  <c r="AY419" i="19" s="1"/>
  <c r="AZ419" i="19" s="1"/>
  <c r="BA419" i="19" s="1"/>
  <c r="BB419" i="19" s="1"/>
  <c r="BC419" i="19" s="1"/>
  <c r="BD419" i="19" s="1"/>
  <c r="BE419" i="19" s="1"/>
  <c r="BF419" i="19" s="1"/>
  <c r="BG419" i="19" s="1"/>
  <c r="BH419" i="19" s="1"/>
  <c r="BI419" i="19" s="1"/>
  <c r="BJ419" i="19" s="1"/>
  <c r="BK419" i="19" s="1"/>
  <c r="BL419" i="19" s="1"/>
  <c r="F414" i="19"/>
  <c r="E414" i="19"/>
  <c r="F410" i="19"/>
  <c r="BL423" i="19" s="1"/>
  <c r="E410" i="19"/>
  <c r="BL422" i="19" s="1"/>
  <c r="I411" i="19"/>
  <c r="I412" i="19"/>
  <c r="I413" i="19"/>
  <c r="I414" i="19"/>
  <c r="I415" i="19"/>
  <c r="AJ250" i="19" l="1"/>
  <c r="AJ266" i="19" s="1"/>
  <c r="AH157" i="20"/>
  <c r="AD290" i="2"/>
  <c r="AD1755" i="2"/>
  <c r="AK272" i="19"/>
  <c r="AV99" i="17"/>
  <c r="AV120" i="17" s="1"/>
  <c r="AV100" i="17"/>
  <c r="AV121" i="17" s="1"/>
  <c r="AT134" i="17"/>
  <c r="AT136" i="17"/>
  <c r="AI251" i="19"/>
  <c r="AG155" i="20"/>
  <c r="AH144" i="20"/>
  <c r="AJ257" i="19"/>
  <c r="AL285" i="2"/>
  <c r="AC289" i="2"/>
  <c r="AC1754" i="2"/>
  <c r="AC290" i="2"/>
  <c r="AC1755" i="2"/>
  <c r="AK271" i="19"/>
  <c r="F134" i="17"/>
  <c r="F136" i="17"/>
  <c r="Z147" i="17" s="1"/>
  <c r="AL1753" i="2"/>
  <c r="AT137" i="17"/>
  <c r="AJ252" i="19"/>
  <c r="AJ270" i="19"/>
  <c r="AK256" i="19"/>
  <c r="AK267" i="19" s="1"/>
  <c r="AM282" i="2"/>
  <c r="E32" i="11"/>
  <c r="AL288" i="2"/>
  <c r="AJ258" i="19"/>
  <c r="AD1754" i="2"/>
  <c r="AD289" i="2"/>
  <c r="AI160" i="20"/>
  <c r="I410" i="19"/>
  <c r="AG141" i="20"/>
  <c r="AG143" i="20"/>
  <c r="AG159" i="20" s="1"/>
  <c r="AK1750" i="2"/>
  <c r="AE128" i="20"/>
  <c r="AD124" i="20"/>
  <c r="AG142" i="20"/>
  <c r="AG158" i="20" s="1"/>
  <c r="AF129" i="20"/>
  <c r="AF143" i="20" s="1"/>
  <c r="AF159" i="20" s="1"/>
  <c r="AE126" i="20"/>
  <c r="AE127" i="20"/>
  <c r="Z149" i="17"/>
  <c r="F137" i="17"/>
  <c r="Z148" i="17" s="1"/>
  <c r="V1748" i="2"/>
  <c r="G99" i="17"/>
  <c r="G100" i="17"/>
  <c r="G121" i="17" s="1"/>
  <c r="Z123" i="17"/>
  <c r="Z122" i="17"/>
  <c r="AU120" i="17"/>
  <c r="AU135" i="17" s="1"/>
  <c r="AU132" i="17"/>
  <c r="U54" i="17"/>
  <c r="AY22" i="17"/>
  <c r="BH39" i="17"/>
  <c r="BH52" i="17" s="1"/>
  <c r="AY23" i="17"/>
  <c r="BH40" i="17"/>
  <c r="BH53" i="17" s="1"/>
  <c r="M24" i="17"/>
  <c r="V41" i="17"/>
  <c r="S52" i="17"/>
  <c r="W283" i="2" s="1"/>
  <c r="S53" i="17"/>
  <c r="AY24" i="17"/>
  <c r="BH41" i="17"/>
  <c r="BH54" i="17" s="1"/>
  <c r="K22" i="17"/>
  <c r="T39" i="17"/>
  <c r="K23" i="17"/>
  <c r="T40" i="17"/>
  <c r="I189" i="19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H241" i="1"/>
  <c r="H238" i="1"/>
  <c r="AA347" i="1"/>
  <c r="Z347" i="1"/>
  <c r="Y347" i="1"/>
  <c r="X347" i="1"/>
  <c r="W347" i="1"/>
  <c r="AA344" i="1"/>
  <c r="Z344" i="1"/>
  <c r="Y344" i="1"/>
  <c r="X344" i="1"/>
  <c r="W344" i="1"/>
  <c r="AA343" i="1"/>
  <c r="Z343" i="1"/>
  <c r="Y343" i="1"/>
  <c r="X343" i="1"/>
  <c r="W343" i="1"/>
  <c r="AA342" i="1"/>
  <c r="Z342" i="1"/>
  <c r="Y342" i="1"/>
  <c r="X342" i="1"/>
  <c r="W342" i="1"/>
  <c r="AA341" i="1"/>
  <c r="Z341" i="1"/>
  <c r="Y341" i="1"/>
  <c r="X341" i="1"/>
  <c r="W341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H244" i="1"/>
  <c r="H237" i="1"/>
  <c r="H236" i="1"/>
  <c r="H235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Z223" i="1"/>
  <c r="X223" i="1"/>
  <c r="W223" i="1"/>
  <c r="V223" i="1"/>
  <c r="U223" i="1"/>
  <c r="T223" i="1"/>
  <c r="S223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Z220" i="1"/>
  <c r="X220" i="1"/>
  <c r="W220" i="1"/>
  <c r="V220" i="1"/>
  <c r="U220" i="1"/>
  <c r="T220" i="1"/>
  <c r="S220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Z219" i="1"/>
  <c r="X219" i="1"/>
  <c r="W219" i="1"/>
  <c r="V219" i="1"/>
  <c r="U219" i="1"/>
  <c r="T219" i="1"/>
  <c r="S219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Z218" i="1"/>
  <c r="X218" i="1"/>
  <c r="W218" i="1"/>
  <c r="V218" i="1"/>
  <c r="U218" i="1"/>
  <c r="T218" i="1"/>
  <c r="S218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Z217" i="1"/>
  <c r="X217" i="1"/>
  <c r="W217" i="1"/>
  <c r="V217" i="1"/>
  <c r="U217" i="1"/>
  <c r="T217" i="1"/>
  <c r="S217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H108" i="1"/>
  <c r="H111" i="1"/>
  <c r="H107" i="1"/>
  <c r="H106" i="1"/>
  <c r="H105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G83" i="1"/>
  <c r="BH83" i="1"/>
  <c r="BI83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G84" i="1"/>
  <c r="BH84" i="1"/>
  <c r="BI84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G85" i="1"/>
  <c r="BH85" i="1"/>
  <c r="BI85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G86" i="1"/>
  <c r="BH86" i="1"/>
  <c r="BI86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G89" i="1"/>
  <c r="BH89" i="1"/>
  <c r="BI89" i="1"/>
  <c r="H85" i="1"/>
  <c r="H84" i="1"/>
  <c r="H89" i="1"/>
  <c r="H86" i="1"/>
  <c r="H83" i="1"/>
  <c r="C14" i="20"/>
  <c r="D14" i="20" s="1"/>
  <c r="E14" i="20" s="1"/>
  <c r="F14" i="20" s="1"/>
  <c r="G14" i="20" s="1"/>
  <c r="H14" i="20" s="1"/>
  <c r="I14" i="20" s="1"/>
  <c r="J14" i="20" s="1"/>
  <c r="K14" i="20" s="1"/>
  <c r="L14" i="20" s="1"/>
  <c r="M14" i="20" s="1"/>
  <c r="N14" i="20" s="1"/>
  <c r="O14" i="20" s="1"/>
  <c r="P14" i="20" s="1"/>
  <c r="Q14" i="20" s="1"/>
  <c r="R14" i="20" s="1"/>
  <c r="S14" i="20" s="1"/>
  <c r="T14" i="20" s="1"/>
  <c r="U14" i="20" s="1"/>
  <c r="V14" i="20" s="1"/>
  <c r="W14" i="20" s="1"/>
  <c r="X14" i="20" s="1"/>
  <c r="Y14" i="20" s="1"/>
  <c r="Z14" i="20" s="1"/>
  <c r="AA14" i="20" s="1"/>
  <c r="AB14" i="20" s="1"/>
  <c r="AC14" i="20" s="1"/>
  <c r="AD14" i="20" s="1"/>
  <c r="AE14" i="20" s="1"/>
  <c r="AF14" i="20" s="1"/>
  <c r="AG14" i="20" s="1"/>
  <c r="AH14" i="20" s="1"/>
  <c r="AI14" i="20" s="1"/>
  <c r="AJ14" i="20" s="1"/>
  <c r="AK14" i="20" s="1"/>
  <c r="AL14" i="20" s="1"/>
  <c r="AM14" i="20" s="1"/>
  <c r="AN14" i="20" s="1"/>
  <c r="AO14" i="20" s="1"/>
  <c r="AP14" i="20" s="1"/>
  <c r="AQ14" i="20" s="1"/>
  <c r="AR14" i="20" s="1"/>
  <c r="AS14" i="20" s="1"/>
  <c r="AT14" i="20" s="1"/>
  <c r="AU14" i="20" s="1"/>
  <c r="AV14" i="20" s="1"/>
  <c r="AW14" i="20" s="1"/>
  <c r="AX14" i="20" s="1"/>
  <c r="AY14" i="20" s="1"/>
  <c r="AZ14" i="20" s="1"/>
  <c r="BA14" i="20" s="1"/>
  <c r="BB14" i="20" s="1"/>
  <c r="BC14" i="20" s="1"/>
  <c r="BD14" i="20" s="1"/>
  <c r="BE14" i="20" s="1"/>
  <c r="BF14" i="20" s="1"/>
  <c r="BG14" i="20" s="1"/>
  <c r="BH14" i="20" s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F135" i="19"/>
  <c r="E135" i="19"/>
  <c r="F134" i="19"/>
  <c r="E134" i="19"/>
  <c r="H132" i="19"/>
  <c r="G132" i="19"/>
  <c r="F132" i="19"/>
  <c r="E132" i="19"/>
  <c r="G131" i="19"/>
  <c r="F131" i="19"/>
  <c r="E131" i="19"/>
  <c r="L133" i="19"/>
  <c r="L134" i="19"/>
  <c r="L136" i="19"/>
  <c r="L137" i="19"/>
  <c r="L138" i="19"/>
  <c r="L139" i="19"/>
  <c r="L140" i="19"/>
  <c r="L141" i="19"/>
  <c r="L130" i="19"/>
  <c r="A141" i="19"/>
  <c r="A140" i="19"/>
  <c r="A139" i="19"/>
  <c r="A138" i="19"/>
  <c r="A137" i="19"/>
  <c r="A136" i="19"/>
  <c r="A135" i="19"/>
  <c r="A134" i="19"/>
  <c r="A133" i="19"/>
  <c r="A132" i="19"/>
  <c r="A131" i="19"/>
  <c r="A130" i="19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C58" i="9"/>
  <c r="C59" i="9"/>
  <c r="H24" i="1" s="1"/>
  <c r="G577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G959" i="2"/>
  <c r="G950" i="2"/>
  <c r="D54" i="20"/>
  <c r="H953" i="2" s="1"/>
  <c r="E54" i="20"/>
  <c r="I953" i="2" s="1"/>
  <c r="F54" i="20"/>
  <c r="J953" i="2" s="1"/>
  <c r="G54" i="20"/>
  <c r="K953" i="2" s="1"/>
  <c r="H54" i="20"/>
  <c r="L953" i="2" s="1"/>
  <c r="I54" i="20"/>
  <c r="M953" i="2" s="1"/>
  <c r="J54" i="20"/>
  <c r="N953" i="2" s="1"/>
  <c r="K54" i="20"/>
  <c r="O953" i="2" s="1"/>
  <c r="L54" i="20"/>
  <c r="P953" i="2" s="1"/>
  <c r="M54" i="20"/>
  <c r="Q953" i="2" s="1"/>
  <c r="N54" i="20"/>
  <c r="R953" i="2" s="1"/>
  <c r="O54" i="20"/>
  <c r="S953" i="2" s="1"/>
  <c r="P54" i="20"/>
  <c r="T953" i="2" s="1"/>
  <c r="Q54" i="20"/>
  <c r="U953" i="2" s="1"/>
  <c r="R54" i="20"/>
  <c r="V953" i="2" s="1"/>
  <c r="S54" i="20"/>
  <c r="W953" i="2" s="1"/>
  <c r="T54" i="20"/>
  <c r="X953" i="2" s="1"/>
  <c r="U54" i="20"/>
  <c r="Y953" i="2" s="1"/>
  <c r="V54" i="20"/>
  <c r="Z953" i="2" s="1"/>
  <c r="W54" i="20"/>
  <c r="AA953" i="2" s="1"/>
  <c r="X54" i="20"/>
  <c r="AB953" i="2" s="1"/>
  <c r="Y54" i="20"/>
  <c r="AC953" i="2" s="1"/>
  <c r="Z54" i="20"/>
  <c r="AD953" i="2" s="1"/>
  <c r="AA54" i="20"/>
  <c r="AE953" i="2" s="1"/>
  <c r="AB54" i="20"/>
  <c r="AF953" i="2" s="1"/>
  <c r="AC54" i="20"/>
  <c r="AG953" i="2" s="1"/>
  <c r="AD54" i="20"/>
  <c r="AH953" i="2" s="1"/>
  <c r="AE54" i="20"/>
  <c r="AI953" i="2" s="1"/>
  <c r="AF54" i="20"/>
  <c r="AJ953" i="2" s="1"/>
  <c r="AG54" i="20"/>
  <c r="AK953" i="2" s="1"/>
  <c r="AH54" i="20"/>
  <c r="AL953" i="2" s="1"/>
  <c r="AI54" i="20"/>
  <c r="AM953" i="2" s="1"/>
  <c r="AJ54" i="20"/>
  <c r="AN953" i="2" s="1"/>
  <c r="AK54" i="20"/>
  <c r="AO953" i="2" s="1"/>
  <c r="AL54" i="20"/>
  <c r="AP953" i="2" s="1"/>
  <c r="AM54" i="20"/>
  <c r="AQ953" i="2" s="1"/>
  <c r="AN54" i="20"/>
  <c r="AR953" i="2" s="1"/>
  <c r="AO54" i="20"/>
  <c r="AS953" i="2" s="1"/>
  <c r="AP54" i="20"/>
  <c r="AT953" i="2" s="1"/>
  <c r="AQ54" i="20"/>
  <c r="AU953" i="2" s="1"/>
  <c r="AR54" i="20"/>
  <c r="AV953" i="2" s="1"/>
  <c r="AS54" i="20"/>
  <c r="AW953" i="2" s="1"/>
  <c r="AT54" i="20"/>
  <c r="AX953" i="2" s="1"/>
  <c r="AU54" i="20"/>
  <c r="AY953" i="2" s="1"/>
  <c r="AV54" i="20"/>
  <c r="AZ953" i="2" s="1"/>
  <c r="AW54" i="20"/>
  <c r="BA953" i="2" s="1"/>
  <c r="AX54" i="20"/>
  <c r="BB953" i="2" s="1"/>
  <c r="AY54" i="20"/>
  <c r="BC953" i="2" s="1"/>
  <c r="AZ54" i="20"/>
  <c r="BD953" i="2" s="1"/>
  <c r="BA54" i="20"/>
  <c r="BE953" i="2" s="1"/>
  <c r="BB54" i="20"/>
  <c r="BF953" i="2" s="1"/>
  <c r="BC54" i="20"/>
  <c r="BG953" i="2" s="1"/>
  <c r="BD54" i="20"/>
  <c r="BH953" i="2" s="1"/>
  <c r="BE54" i="20"/>
  <c r="BF54" i="20"/>
  <c r="BG54" i="20"/>
  <c r="BH54" i="20"/>
  <c r="D55" i="20"/>
  <c r="H956" i="2" s="1"/>
  <c r="E55" i="20"/>
  <c r="I956" i="2" s="1"/>
  <c r="F55" i="20"/>
  <c r="J956" i="2" s="1"/>
  <c r="G55" i="20"/>
  <c r="K956" i="2" s="1"/>
  <c r="H55" i="20"/>
  <c r="L956" i="2" s="1"/>
  <c r="I55" i="20"/>
  <c r="M956" i="2" s="1"/>
  <c r="J55" i="20"/>
  <c r="N956" i="2" s="1"/>
  <c r="K55" i="20"/>
  <c r="O956" i="2" s="1"/>
  <c r="L55" i="20"/>
  <c r="P956" i="2" s="1"/>
  <c r="M55" i="20"/>
  <c r="Q956" i="2" s="1"/>
  <c r="N55" i="20"/>
  <c r="R956" i="2" s="1"/>
  <c r="O55" i="20"/>
  <c r="S956" i="2" s="1"/>
  <c r="P55" i="20"/>
  <c r="T956" i="2" s="1"/>
  <c r="Q55" i="20"/>
  <c r="U956" i="2" s="1"/>
  <c r="R55" i="20"/>
  <c r="V956" i="2" s="1"/>
  <c r="S55" i="20"/>
  <c r="W956" i="2" s="1"/>
  <c r="T55" i="20"/>
  <c r="X956" i="2" s="1"/>
  <c r="U55" i="20"/>
  <c r="Y956" i="2" s="1"/>
  <c r="V55" i="20"/>
  <c r="Z956" i="2" s="1"/>
  <c r="W55" i="20"/>
  <c r="AA956" i="2" s="1"/>
  <c r="X55" i="20"/>
  <c r="AB956" i="2" s="1"/>
  <c r="Y55" i="20"/>
  <c r="AC956" i="2" s="1"/>
  <c r="Z55" i="20"/>
  <c r="AD956" i="2" s="1"/>
  <c r="AA55" i="20"/>
  <c r="AE956" i="2" s="1"/>
  <c r="AB55" i="20"/>
  <c r="AF956" i="2" s="1"/>
  <c r="AC55" i="20"/>
  <c r="AG956" i="2" s="1"/>
  <c r="AD55" i="20"/>
  <c r="AH956" i="2" s="1"/>
  <c r="AE55" i="20"/>
  <c r="AI956" i="2" s="1"/>
  <c r="AF55" i="20"/>
  <c r="AJ956" i="2" s="1"/>
  <c r="AG55" i="20"/>
  <c r="AK956" i="2" s="1"/>
  <c r="AH55" i="20"/>
  <c r="AL956" i="2" s="1"/>
  <c r="AI55" i="20"/>
  <c r="AM956" i="2" s="1"/>
  <c r="AJ55" i="20"/>
  <c r="AN956" i="2" s="1"/>
  <c r="AK55" i="20"/>
  <c r="AO956" i="2" s="1"/>
  <c r="AL55" i="20"/>
  <c r="AP956" i="2" s="1"/>
  <c r="AM55" i="20"/>
  <c r="AQ956" i="2" s="1"/>
  <c r="AN55" i="20"/>
  <c r="AR956" i="2" s="1"/>
  <c r="AO55" i="20"/>
  <c r="AS956" i="2" s="1"/>
  <c r="AP55" i="20"/>
  <c r="AT956" i="2" s="1"/>
  <c r="AQ55" i="20"/>
  <c r="AU956" i="2" s="1"/>
  <c r="AR55" i="20"/>
  <c r="AV956" i="2" s="1"/>
  <c r="AS55" i="20"/>
  <c r="AW956" i="2" s="1"/>
  <c r="AT55" i="20"/>
  <c r="AX956" i="2" s="1"/>
  <c r="AU55" i="20"/>
  <c r="AY956" i="2" s="1"/>
  <c r="AV55" i="20"/>
  <c r="AZ956" i="2" s="1"/>
  <c r="AW55" i="20"/>
  <c r="BA956" i="2" s="1"/>
  <c r="AX55" i="20"/>
  <c r="BB956" i="2" s="1"/>
  <c r="AY55" i="20"/>
  <c r="BC956" i="2" s="1"/>
  <c r="AZ55" i="20"/>
  <c r="BD956" i="2" s="1"/>
  <c r="BA55" i="20"/>
  <c r="BE956" i="2" s="1"/>
  <c r="BB55" i="20"/>
  <c r="BF956" i="2" s="1"/>
  <c r="BC55" i="20"/>
  <c r="BG956" i="2" s="1"/>
  <c r="BD55" i="20"/>
  <c r="BH956" i="2" s="1"/>
  <c r="BE55" i="20"/>
  <c r="BF55" i="20"/>
  <c r="BG55" i="20"/>
  <c r="BH55" i="20"/>
  <c r="C55" i="20"/>
  <c r="G956" i="2" s="1"/>
  <c r="C54" i="20"/>
  <c r="G953" i="2" s="1"/>
  <c r="C49" i="20"/>
  <c r="D49" i="20" s="1"/>
  <c r="E49" i="20" s="1"/>
  <c r="F49" i="20" s="1"/>
  <c r="G49" i="20" s="1"/>
  <c r="H49" i="20" s="1"/>
  <c r="I49" i="20" s="1"/>
  <c r="J49" i="20" s="1"/>
  <c r="K49" i="20" s="1"/>
  <c r="L49" i="20" s="1"/>
  <c r="M49" i="20" s="1"/>
  <c r="N49" i="20" s="1"/>
  <c r="O49" i="20" s="1"/>
  <c r="P49" i="20" s="1"/>
  <c r="Q49" i="20" s="1"/>
  <c r="R49" i="20" s="1"/>
  <c r="S49" i="20" s="1"/>
  <c r="T49" i="20" s="1"/>
  <c r="U49" i="20" s="1"/>
  <c r="V49" i="20" s="1"/>
  <c r="W49" i="20" s="1"/>
  <c r="X49" i="20" s="1"/>
  <c r="Y49" i="20" s="1"/>
  <c r="Z49" i="20" s="1"/>
  <c r="AA49" i="20" s="1"/>
  <c r="AB49" i="20" s="1"/>
  <c r="AC49" i="20" s="1"/>
  <c r="AD49" i="20" s="1"/>
  <c r="AE49" i="20" s="1"/>
  <c r="AF49" i="20" s="1"/>
  <c r="AG49" i="20" s="1"/>
  <c r="AH49" i="20" s="1"/>
  <c r="AI49" i="20" s="1"/>
  <c r="AJ49" i="20" s="1"/>
  <c r="AK49" i="20" s="1"/>
  <c r="AL49" i="20" s="1"/>
  <c r="AM49" i="20" s="1"/>
  <c r="AN49" i="20" s="1"/>
  <c r="AO49" i="20" s="1"/>
  <c r="AP49" i="20" s="1"/>
  <c r="AQ49" i="20" s="1"/>
  <c r="AR49" i="20" s="1"/>
  <c r="AS49" i="20" s="1"/>
  <c r="AT49" i="20" s="1"/>
  <c r="AU49" i="20" s="1"/>
  <c r="AV49" i="20" s="1"/>
  <c r="AW49" i="20" s="1"/>
  <c r="AX49" i="20" s="1"/>
  <c r="AY49" i="20" s="1"/>
  <c r="AZ49" i="20" s="1"/>
  <c r="BA49" i="20" s="1"/>
  <c r="BB49" i="20" s="1"/>
  <c r="BC49" i="20" s="1"/>
  <c r="BD49" i="20" s="1"/>
  <c r="BE49" i="20" s="1"/>
  <c r="BF49" i="20" s="1"/>
  <c r="BG49" i="20" s="1"/>
  <c r="BH49" i="20" s="1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G838" i="2"/>
  <c r="G835" i="2"/>
  <c r="G832" i="2"/>
  <c r="G829" i="2"/>
  <c r="G826" i="2"/>
  <c r="G823" i="2"/>
  <c r="R1925" i="2"/>
  <c r="S1925" i="2"/>
  <c r="T1925" i="2"/>
  <c r="U1925" i="2"/>
  <c r="V1925" i="2"/>
  <c r="W1925" i="2"/>
  <c r="X1925" i="2"/>
  <c r="Y1925" i="2"/>
  <c r="Z1925" i="2"/>
  <c r="AA1925" i="2"/>
  <c r="AB1925" i="2"/>
  <c r="AC1925" i="2"/>
  <c r="AD1925" i="2"/>
  <c r="AE1925" i="2"/>
  <c r="AF1925" i="2"/>
  <c r="AG1925" i="2"/>
  <c r="AH1925" i="2"/>
  <c r="AI1925" i="2"/>
  <c r="AJ1925" i="2"/>
  <c r="AK1925" i="2"/>
  <c r="AL1925" i="2"/>
  <c r="AM1925" i="2"/>
  <c r="AN1925" i="2"/>
  <c r="AO1925" i="2"/>
  <c r="AP1925" i="2"/>
  <c r="AQ1925" i="2"/>
  <c r="AR1925" i="2"/>
  <c r="AS1925" i="2"/>
  <c r="AT1925" i="2"/>
  <c r="AU1925" i="2"/>
  <c r="AV1925" i="2"/>
  <c r="AW1925" i="2"/>
  <c r="AX1925" i="2"/>
  <c r="AY1925" i="2"/>
  <c r="AZ1925" i="2"/>
  <c r="BA1925" i="2"/>
  <c r="BB1925" i="2"/>
  <c r="BC1925" i="2"/>
  <c r="BD1925" i="2"/>
  <c r="BE1925" i="2"/>
  <c r="BF1925" i="2"/>
  <c r="BG1925" i="2"/>
  <c r="BH1925" i="2"/>
  <c r="R1928" i="2"/>
  <c r="S1928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AF1928" i="2"/>
  <c r="AG1928" i="2"/>
  <c r="AH1928" i="2"/>
  <c r="AI1928" i="2"/>
  <c r="AJ1928" i="2"/>
  <c r="AK1928" i="2"/>
  <c r="AL1928" i="2"/>
  <c r="AM1928" i="2"/>
  <c r="AN1928" i="2"/>
  <c r="AO1928" i="2"/>
  <c r="AP1928" i="2"/>
  <c r="AQ1928" i="2"/>
  <c r="AR1928" i="2"/>
  <c r="AS1928" i="2"/>
  <c r="AT1928" i="2"/>
  <c r="AU1928" i="2"/>
  <c r="AV1928" i="2"/>
  <c r="AW1928" i="2"/>
  <c r="AX1928" i="2"/>
  <c r="AY1928" i="2"/>
  <c r="AZ1928" i="2"/>
  <c r="BA1928" i="2"/>
  <c r="BB1928" i="2"/>
  <c r="BC1928" i="2"/>
  <c r="BD1928" i="2"/>
  <c r="BE1928" i="2"/>
  <c r="BF1928" i="2"/>
  <c r="BG1928" i="2"/>
  <c r="BH1928" i="2"/>
  <c r="R1931" i="2"/>
  <c r="S1931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AF1931" i="2"/>
  <c r="AG1931" i="2"/>
  <c r="AH1931" i="2"/>
  <c r="AI1931" i="2"/>
  <c r="AJ1931" i="2"/>
  <c r="AK1931" i="2"/>
  <c r="AL1931" i="2"/>
  <c r="AM1931" i="2"/>
  <c r="AN1931" i="2"/>
  <c r="AO1931" i="2"/>
  <c r="AP1931" i="2"/>
  <c r="AQ1931" i="2"/>
  <c r="AR1931" i="2"/>
  <c r="AS1931" i="2"/>
  <c r="AT1931" i="2"/>
  <c r="AU1931" i="2"/>
  <c r="AV1931" i="2"/>
  <c r="AW1931" i="2"/>
  <c r="AX1931" i="2"/>
  <c r="AY1931" i="2"/>
  <c r="AZ1931" i="2"/>
  <c r="BA1931" i="2"/>
  <c r="BB1931" i="2"/>
  <c r="BC1931" i="2"/>
  <c r="BD1931" i="2"/>
  <c r="BE1931" i="2"/>
  <c r="BF1931" i="2"/>
  <c r="BG1931" i="2"/>
  <c r="BH1931" i="2"/>
  <c r="R1934" i="2"/>
  <c r="S1934" i="2"/>
  <c r="T1934" i="2"/>
  <c r="U1934" i="2"/>
  <c r="V1934" i="2"/>
  <c r="W1934" i="2"/>
  <c r="X1934" i="2"/>
  <c r="Y1934" i="2"/>
  <c r="Z1934" i="2"/>
  <c r="AA1934" i="2"/>
  <c r="AB1934" i="2"/>
  <c r="AC1934" i="2"/>
  <c r="AD1934" i="2"/>
  <c r="AE1934" i="2"/>
  <c r="AF1934" i="2"/>
  <c r="AG1934" i="2"/>
  <c r="AH1934" i="2"/>
  <c r="AI1934" i="2"/>
  <c r="AJ1934" i="2"/>
  <c r="AK1934" i="2"/>
  <c r="AL1934" i="2"/>
  <c r="AM1934" i="2"/>
  <c r="AN1934" i="2"/>
  <c r="AO1934" i="2"/>
  <c r="AP1934" i="2"/>
  <c r="AQ1934" i="2"/>
  <c r="AR1934" i="2"/>
  <c r="AS1934" i="2"/>
  <c r="AT1934" i="2"/>
  <c r="AU1934" i="2"/>
  <c r="AV1934" i="2"/>
  <c r="AW1934" i="2"/>
  <c r="AX1934" i="2"/>
  <c r="AY1934" i="2"/>
  <c r="AZ1934" i="2"/>
  <c r="BA1934" i="2"/>
  <c r="BB1934" i="2"/>
  <c r="BC1934" i="2"/>
  <c r="BD1934" i="2"/>
  <c r="BE1934" i="2"/>
  <c r="BF1934" i="2"/>
  <c r="BG1934" i="2"/>
  <c r="BH1934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G153" i="2"/>
  <c r="G150" i="2"/>
  <c r="G147" i="2"/>
  <c r="G144" i="2"/>
  <c r="G141" i="2"/>
  <c r="G578" i="2" l="1"/>
  <c r="BK149" i="19"/>
  <c r="BJ149" i="19"/>
  <c r="BI149" i="19"/>
  <c r="H318" i="1"/>
  <c r="AW99" i="17"/>
  <c r="AW120" i="17" s="1"/>
  <c r="AW100" i="17"/>
  <c r="AW121" i="17" s="1"/>
  <c r="AJ288" i="2"/>
  <c r="AH258" i="19"/>
  <c r="H245" i="1"/>
  <c r="AJ268" i="19"/>
  <c r="H90" i="1"/>
  <c r="H112" i="1"/>
  <c r="BK150" i="19"/>
  <c r="BJ150" i="19"/>
  <c r="BI150" i="19"/>
  <c r="AE290" i="2"/>
  <c r="AE1755" i="2"/>
  <c r="F32" i="11"/>
  <c r="BK147" i="19"/>
  <c r="BI147" i="19"/>
  <c r="BI154" i="19" s="1"/>
  <c r="BJ147" i="19"/>
  <c r="BK148" i="19"/>
  <c r="BI148" i="19"/>
  <c r="BJ148" i="19"/>
  <c r="AK294" i="2"/>
  <c r="AI260" i="19"/>
  <c r="AU134" i="17"/>
  <c r="AU136" i="17"/>
  <c r="AI258" i="19"/>
  <c r="AK288" i="2"/>
  <c r="AK285" i="2"/>
  <c r="AI257" i="19"/>
  <c r="AI270" i="19" s="1"/>
  <c r="AU137" i="17"/>
  <c r="AI250" i="19"/>
  <c r="AI266" i="19" s="1"/>
  <c r="AG157" i="20"/>
  <c r="AJ256" i="19"/>
  <c r="AJ267" i="19" s="1"/>
  <c r="AJ272" i="19" s="1"/>
  <c r="AL282" i="2"/>
  <c r="AE1754" i="2"/>
  <c r="AE289" i="2"/>
  <c r="AH252" i="19"/>
  <c r="AH268" i="19" s="1"/>
  <c r="AH160" i="20"/>
  <c r="AI254" i="19"/>
  <c r="AK1753" i="2"/>
  <c r="AI252" i="19"/>
  <c r="AI268" i="19" s="1"/>
  <c r="AK1747" i="2"/>
  <c r="L135" i="19"/>
  <c r="L131" i="19"/>
  <c r="L132" i="19"/>
  <c r="AF142" i="20"/>
  <c r="AF158" i="20" s="1"/>
  <c r="AF141" i="20"/>
  <c r="AF157" i="20" s="1"/>
  <c r="AF139" i="20"/>
  <c r="AF155" i="20" s="1"/>
  <c r="AJ1753" i="2"/>
  <c r="AD126" i="20"/>
  <c r="AC124" i="20"/>
  <c r="AD128" i="20"/>
  <c r="AD127" i="20"/>
  <c r="AK1759" i="2"/>
  <c r="AE129" i="20"/>
  <c r="AE139" i="20" s="1"/>
  <c r="AG144" i="20"/>
  <c r="AA123" i="17"/>
  <c r="W1748" i="2"/>
  <c r="H99" i="17"/>
  <c r="H100" i="17"/>
  <c r="H121" i="17" s="1"/>
  <c r="AA122" i="17"/>
  <c r="G120" i="17"/>
  <c r="G135" i="17" s="1"/>
  <c r="G132" i="17"/>
  <c r="T52" i="17"/>
  <c r="X283" i="2" s="1"/>
  <c r="AZ23" i="17"/>
  <c r="BI40" i="17"/>
  <c r="L22" i="17"/>
  <c r="U39" i="17"/>
  <c r="U52" i="17" s="1"/>
  <c r="Y283" i="2" s="1"/>
  <c r="V54" i="17"/>
  <c r="T53" i="17"/>
  <c r="N24" i="17"/>
  <c r="W41" i="17"/>
  <c r="W54" i="17" s="1"/>
  <c r="AZ22" i="17"/>
  <c r="BI39" i="17"/>
  <c r="L23" i="17"/>
  <c r="U40" i="17"/>
  <c r="AZ24" i="17"/>
  <c r="BI41" i="17"/>
  <c r="Y1757" i="2"/>
  <c r="Y292" i="2"/>
  <c r="BH1982" i="2"/>
  <c r="BG1982" i="2"/>
  <c r="BF1982" i="2"/>
  <c r="BE1982" i="2"/>
  <c r="BD1982" i="2"/>
  <c r="BC1982" i="2"/>
  <c r="BB1982" i="2"/>
  <c r="BA1982" i="2"/>
  <c r="AZ1982" i="2"/>
  <c r="AY1982" i="2"/>
  <c r="AX1982" i="2"/>
  <c r="AW1982" i="2"/>
  <c r="AV1982" i="2"/>
  <c r="AU1982" i="2"/>
  <c r="AT1982" i="2"/>
  <c r="AS1982" i="2"/>
  <c r="AR1982" i="2"/>
  <c r="AQ1982" i="2"/>
  <c r="AP1982" i="2"/>
  <c r="AO1982" i="2"/>
  <c r="AN1982" i="2"/>
  <c r="AM1982" i="2"/>
  <c r="AL1982" i="2"/>
  <c r="AK1982" i="2"/>
  <c r="AJ1982" i="2"/>
  <c r="AI1982" i="2"/>
  <c r="AH1982" i="2"/>
  <c r="AG1982" i="2"/>
  <c r="AF1982" i="2"/>
  <c r="AE1982" i="2"/>
  <c r="AD1982" i="2"/>
  <c r="AC1982" i="2"/>
  <c r="AB1982" i="2"/>
  <c r="AA1982" i="2"/>
  <c r="Z1982" i="2"/>
  <c r="Y1982" i="2"/>
  <c r="X1982" i="2"/>
  <c r="W1982" i="2"/>
  <c r="V1982" i="2"/>
  <c r="U1982" i="2"/>
  <c r="T1982" i="2"/>
  <c r="S1982" i="2"/>
  <c r="R1982" i="2"/>
  <c r="BH1979" i="2"/>
  <c r="BG1979" i="2"/>
  <c r="BF1979" i="2"/>
  <c r="BE1979" i="2"/>
  <c r="BD1979" i="2"/>
  <c r="BC1979" i="2"/>
  <c r="BB1979" i="2"/>
  <c r="BA1979" i="2"/>
  <c r="AZ1979" i="2"/>
  <c r="AY1979" i="2"/>
  <c r="AX1979" i="2"/>
  <c r="AW1979" i="2"/>
  <c r="AV1979" i="2"/>
  <c r="AU1979" i="2"/>
  <c r="AT1979" i="2"/>
  <c r="AS1979" i="2"/>
  <c r="AR1979" i="2"/>
  <c r="AQ1979" i="2"/>
  <c r="AP1979" i="2"/>
  <c r="AO1979" i="2"/>
  <c r="AN1979" i="2"/>
  <c r="AM1979" i="2"/>
  <c r="AL1979" i="2"/>
  <c r="AK1979" i="2"/>
  <c r="AJ1979" i="2"/>
  <c r="AI1979" i="2"/>
  <c r="AH1979" i="2"/>
  <c r="AG1979" i="2"/>
  <c r="AF1979" i="2"/>
  <c r="AE1979" i="2"/>
  <c r="AD1979" i="2"/>
  <c r="AC1979" i="2"/>
  <c r="AB1979" i="2"/>
  <c r="AA1979" i="2"/>
  <c r="Z1979" i="2"/>
  <c r="Y1979" i="2"/>
  <c r="X1979" i="2"/>
  <c r="W1979" i="2"/>
  <c r="V1979" i="2"/>
  <c r="U1979" i="2"/>
  <c r="T1979" i="2"/>
  <c r="S1979" i="2"/>
  <c r="R1979" i="2"/>
  <c r="BH1976" i="2"/>
  <c r="BG1976" i="2"/>
  <c r="BF1976" i="2"/>
  <c r="BE1976" i="2"/>
  <c r="BD1976" i="2"/>
  <c r="BC1976" i="2"/>
  <c r="BB1976" i="2"/>
  <c r="BA1976" i="2"/>
  <c r="AZ1976" i="2"/>
  <c r="AY1976" i="2"/>
  <c r="AX1976" i="2"/>
  <c r="AW1976" i="2"/>
  <c r="AV1976" i="2"/>
  <c r="AU1976" i="2"/>
  <c r="AT1976" i="2"/>
  <c r="AS1976" i="2"/>
  <c r="AR1976" i="2"/>
  <c r="AQ1976" i="2"/>
  <c r="AP1976" i="2"/>
  <c r="AO1976" i="2"/>
  <c r="AN1976" i="2"/>
  <c r="AM1976" i="2"/>
  <c r="AL1976" i="2"/>
  <c r="AK1976" i="2"/>
  <c r="AJ1976" i="2"/>
  <c r="AI1976" i="2"/>
  <c r="AH1976" i="2"/>
  <c r="AG1976" i="2"/>
  <c r="AF1976" i="2"/>
  <c r="AE1976" i="2"/>
  <c r="AD1976" i="2"/>
  <c r="AC1976" i="2"/>
  <c r="AB1976" i="2"/>
  <c r="AA1976" i="2"/>
  <c r="Z1976" i="2"/>
  <c r="Y1976" i="2"/>
  <c r="X1976" i="2"/>
  <c r="W1976" i="2"/>
  <c r="V1976" i="2"/>
  <c r="U1976" i="2"/>
  <c r="T1976" i="2"/>
  <c r="S1976" i="2"/>
  <c r="R1976" i="2"/>
  <c r="BH1885" i="2"/>
  <c r="BG1885" i="2"/>
  <c r="BF1885" i="2"/>
  <c r="BE1885" i="2"/>
  <c r="BD1885" i="2"/>
  <c r="BC1885" i="2"/>
  <c r="BB1885" i="2"/>
  <c r="BA1885" i="2"/>
  <c r="AZ1885" i="2"/>
  <c r="AY1885" i="2"/>
  <c r="AX1885" i="2"/>
  <c r="AW1885" i="2"/>
  <c r="AV1885" i="2"/>
  <c r="AU1885" i="2"/>
  <c r="AT1885" i="2"/>
  <c r="AS1885" i="2"/>
  <c r="AR1885" i="2"/>
  <c r="AQ1885" i="2"/>
  <c r="AP1885" i="2"/>
  <c r="AO1885" i="2"/>
  <c r="AN1885" i="2"/>
  <c r="AM1885" i="2"/>
  <c r="AL1885" i="2"/>
  <c r="AK1885" i="2"/>
  <c r="AJ1885" i="2"/>
  <c r="AI1885" i="2"/>
  <c r="AH1885" i="2"/>
  <c r="AG1885" i="2"/>
  <c r="AF1885" i="2"/>
  <c r="AE1885" i="2"/>
  <c r="AD1885" i="2"/>
  <c r="AC1885" i="2"/>
  <c r="AB1885" i="2"/>
  <c r="AA1885" i="2"/>
  <c r="Z1885" i="2"/>
  <c r="Y1885" i="2"/>
  <c r="X1885" i="2"/>
  <c r="W1885" i="2"/>
  <c r="V1885" i="2"/>
  <c r="U1885" i="2"/>
  <c r="T1885" i="2"/>
  <c r="S1885" i="2"/>
  <c r="R1885" i="2"/>
  <c r="BH1882" i="2"/>
  <c r="BG1882" i="2"/>
  <c r="BF1882" i="2"/>
  <c r="BE1882" i="2"/>
  <c r="BD1882" i="2"/>
  <c r="BC1882" i="2"/>
  <c r="BB1882" i="2"/>
  <c r="BA1882" i="2"/>
  <c r="AZ1882" i="2"/>
  <c r="AY1882" i="2"/>
  <c r="AX1882" i="2"/>
  <c r="AW1882" i="2"/>
  <c r="AV1882" i="2"/>
  <c r="AU1882" i="2"/>
  <c r="AT1882" i="2"/>
  <c r="AS1882" i="2"/>
  <c r="AR1882" i="2"/>
  <c r="AQ1882" i="2"/>
  <c r="AP1882" i="2"/>
  <c r="AO1882" i="2"/>
  <c r="AN1882" i="2"/>
  <c r="AM1882" i="2"/>
  <c r="AL1882" i="2"/>
  <c r="AK1882" i="2"/>
  <c r="AJ1882" i="2"/>
  <c r="AI1882" i="2"/>
  <c r="AH1882" i="2"/>
  <c r="AG1882" i="2"/>
  <c r="AF1882" i="2"/>
  <c r="AE1882" i="2"/>
  <c r="AD1882" i="2"/>
  <c r="AC1882" i="2"/>
  <c r="AB1882" i="2"/>
  <c r="AA1882" i="2"/>
  <c r="Z1882" i="2"/>
  <c r="Y1882" i="2"/>
  <c r="X1882" i="2"/>
  <c r="W1882" i="2"/>
  <c r="V1882" i="2"/>
  <c r="U1882" i="2"/>
  <c r="T1882" i="2"/>
  <c r="S1882" i="2"/>
  <c r="R1882" i="2"/>
  <c r="BH1879" i="2"/>
  <c r="BG1879" i="2"/>
  <c r="BF1879" i="2"/>
  <c r="BE1879" i="2"/>
  <c r="BD1879" i="2"/>
  <c r="BC1879" i="2"/>
  <c r="BB1879" i="2"/>
  <c r="BA1879" i="2"/>
  <c r="AZ1879" i="2"/>
  <c r="AY1879" i="2"/>
  <c r="AX1879" i="2"/>
  <c r="AW1879" i="2"/>
  <c r="AV1879" i="2"/>
  <c r="AU1879" i="2"/>
  <c r="AT1879" i="2"/>
  <c r="AS1879" i="2"/>
  <c r="AR1879" i="2"/>
  <c r="AQ1879" i="2"/>
  <c r="AP1879" i="2"/>
  <c r="AO1879" i="2"/>
  <c r="AN1879" i="2"/>
  <c r="AM1879" i="2"/>
  <c r="AL1879" i="2"/>
  <c r="AK1879" i="2"/>
  <c r="AJ1879" i="2"/>
  <c r="AI1879" i="2"/>
  <c r="AH1879" i="2"/>
  <c r="AG1879" i="2"/>
  <c r="AF1879" i="2"/>
  <c r="AE1879" i="2"/>
  <c r="AD1879" i="2"/>
  <c r="AC1879" i="2"/>
  <c r="AB1879" i="2"/>
  <c r="AA1879" i="2"/>
  <c r="Z1879" i="2"/>
  <c r="Y1879" i="2"/>
  <c r="X1879" i="2"/>
  <c r="W1879" i="2"/>
  <c r="V1879" i="2"/>
  <c r="U1879" i="2"/>
  <c r="T1879" i="2"/>
  <c r="S1879" i="2"/>
  <c r="R1879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AS1616" i="2"/>
  <c r="AT1616" i="2"/>
  <c r="AU1616" i="2"/>
  <c r="AV1616" i="2"/>
  <c r="AW1616" i="2"/>
  <c r="AX1616" i="2"/>
  <c r="AY1616" i="2"/>
  <c r="AZ1616" i="2"/>
  <c r="BA1616" i="2"/>
  <c r="BB1616" i="2"/>
  <c r="BC1616" i="2"/>
  <c r="BD1616" i="2"/>
  <c r="BE1616" i="2"/>
  <c r="BF1616" i="2"/>
  <c r="BG1616" i="2"/>
  <c r="BH1616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AF1619" i="2"/>
  <c r="AG1619" i="2"/>
  <c r="AH1619" i="2"/>
  <c r="AI1619" i="2"/>
  <c r="AJ1619" i="2"/>
  <c r="AK1619" i="2"/>
  <c r="AL1619" i="2"/>
  <c r="AM1619" i="2"/>
  <c r="AN1619" i="2"/>
  <c r="AO1619" i="2"/>
  <c r="AP1619" i="2"/>
  <c r="AQ1619" i="2"/>
  <c r="AR1619" i="2"/>
  <c r="AS1619" i="2"/>
  <c r="AT1619" i="2"/>
  <c r="AU1619" i="2"/>
  <c r="AV1619" i="2"/>
  <c r="AW1619" i="2"/>
  <c r="AX1619" i="2"/>
  <c r="AY1619" i="2"/>
  <c r="AZ1619" i="2"/>
  <c r="BA1619" i="2"/>
  <c r="BB1619" i="2"/>
  <c r="BC1619" i="2"/>
  <c r="BD1619" i="2"/>
  <c r="BE1619" i="2"/>
  <c r="BF1619" i="2"/>
  <c r="BG1619" i="2"/>
  <c r="BH1619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AS1622" i="2"/>
  <c r="AT1622" i="2"/>
  <c r="AU1622" i="2"/>
  <c r="AV1622" i="2"/>
  <c r="AW1622" i="2"/>
  <c r="AX1622" i="2"/>
  <c r="AY1622" i="2"/>
  <c r="AZ1622" i="2"/>
  <c r="BA1622" i="2"/>
  <c r="BB1622" i="2"/>
  <c r="BC1622" i="2"/>
  <c r="BD1622" i="2"/>
  <c r="BE1622" i="2"/>
  <c r="BF1622" i="2"/>
  <c r="BG1622" i="2"/>
  <c r="BH1622" i="2"/>
  <c r="G1623" i="2"/>
  <c r="G1622" i="2"/>
  <c r="G1619" i="2"/>
  <c r="G1616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G732" i="2"/>
  <c r="G729" i="2"/>
  <c r="G726" i="2"/>
  <c r="G723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G496" i="2"/>
  <c r="G493" i="2"/>
  <c r="G490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C40" i="20"/>
  <c r="D40" i="20" s="1"/>
  <c r="E40" i="20" s="1"/>
  <c r="F40" i="20" s="1"/>
  <c r="G40" i="20" s="1"/>
  <c r="H40" i="20" s="1"/>
  <c r="I40" i="20" s="1"/>
  <c r="J40" i="20" s="1"/>
  <c r="K40" i="20" s="1"/>
  <c r="L40" i="20" s="1"/>
  <c r="M40" i="20" s="1"/>
  <c r="N40" i="20" s="1"/>
  <c r="O40" i="20" s="1"/>
  <c r="P40" i="20" s="1"/>
  <c r="Q40" i="20" s="1"/>
  <c r="R40" i="20" s="1"/>
  <c r="S40" i="20" s="1"/>
  <c r="T40" i="20" s="1"/>
  <c r="U40" i="20" s="1"/>
  <c r="V40" i="20" s="1"/>
  <c r="W40" i="20" s="1"/>
  <c r="X40" i="20" s="1"/>
  <c r="Y40" i="20" s="1"/>
  <c r="Z40" i="20" s="1"/>
  <c r="AA40" i="20" s="1"/>
  <c r="AB40" i="20" s="1"/>
  <c r="AC40" i="20" s="1"/>
  <c r="AD40" i="20" s="1"/>
  <c r="AE40" i="20" s="1"/>
  <c r="AF40" i="20" s="1"/>
  <c r="AG40" i="20" s="1"/>
  <c r="AH40" i="20" s="1"/>
  <c r="AI40" i="20" s="1"/>
  <c r="AJ40" i="20" s="1"/>
  <c r="AK40" i="20" s="1"/>
  <c r="AL40" i="20" s="1"/>
  <c r="AM40" i="20" s="1"/>
  <c r="AN40" i="20" s="1"/>
  <c r="AO40" i="20" s="1"/>
  <c r="AP40" i="20" s="1"/>
  <c r="AQ40" i="20" s="1"/>
  <c r="AR40" i="20" s="1"/>
  <c r="AS40" i="20" s="1"/>
  <c r="AT40" i="20" s="1"/>
  <c r="AU40" i="20" s="1"/>
  <c r="AV40" i="20" s="1"/>
  <c r="AW40" i="20" s="1"/>
  <c r="AX40" i="20" s="1"/>
  <c r="AY40" i="20" s="1"/>
  <c r="AZ40" i="20" s="1"/>
  <c r="BA40" i="20" s="1"/>
  <c r="BB40" i="20" s="1"/>
  <c r="BC40" i="20" s="1"/>
  <c r="BD40" i="20" s="1"/>
  <c r="BE40" i="20" s="1"/>
  <c r="BF40" i="20" s="1"/>
  <c r="BG40" i="20" s="1"/>
  <c r="BH40" i="20" s="1"/>
  <c r="D20" i="17"/>
  <c r="E20" i="17" s="1"/>
  <c r="F20" i="17" s="1"/>
  <c r="G20" i="17" s="1"/>
  <c r="H20" i="17" s="1"/>
  <c r="I20" i="17" s="1"/>
  <c r="J20" i="17" s="1"/>
  <c r="K20" i="17" s="1"/>
  <c r="L20" i="17" s="1"/>
  <c r="M20" i="17" s="1"/>
  <c r="N20" i="17" s="1"/>
  <c r="O20" i="17" s="1"/>
  <c r="P20" i="17" s="1"/>
  <c r="Q20" i="17" s="1"/>
  <c r="R20" i="17" s="1"/>
  <c r="S20" i="17" s="1"/>
  <c r="T20" i="17" s="1"/>
  <c r="U20" i="17" s="1"/>
  <c r="V20" i="17" s="1"/>
  <c r="W20" i="17" s="1"/>
  <c r="X20" i="17" s="1"/>
  <c r="Y20" i="17" s="1"/>
  <c r="Z20" i="17" s="1"/>
  <c r="AA20" i="17" s="1"/>
  <c r="AB20" i="17" s="1"/>
  <c r="AC20" i="17" s="1"/>
  <c r="AD20" i="17" s="1"/>
  <c r="AE20" i="17" s="1"/>
  <c r="AF20" i="17" s="1"/>
  <c r="AG20" i="17" s="1"/>
  <c r="AH20" i="17" s="1"/>
  <c r="AI20" i="17" s="1"/>
  <c r="AJ20" i="17" s="1"/>
  <c r="AK20" i="17" s="1"/>
  <c r="AL20" i="17" s="1"/>
  <c r="AM20" i="17" s="1"/>
  <c r="AN20" i="17" s="1"/>
  <c r="AO20" i="17" s="1"/>
  <c r="AP20" i="17" s="1"/>
  <c r="AQ20" i="17" s="1"/>
  <c r="AR20" i="17" s="1"/>
  <c r="AS20" i="17" s="1"/>
  <c r="AT20" i="17" s="1"/>
  <c r="AU20" i="17" s="1"/>
  <c r="AV20" i="17" s="1"/>
  <c r="AW20" i="17" s="1"/>
  <c r="AX20" i="17" s="1"/>
  <c r="AY20" i="17" s="1"/>
  <c r="AZ20" i="17" s="1"/>
  <c r="BA20" i="17" s="1"/>
  <c r="BB20" i="17" s="1"/>
  <c r="BC20" i="17" s="1"/>
  <c r="BD20" i="17" s="1"/>
  <c r="BE20" i="17" s="1"/>
  <c r="BF20" i="17" s="1"/>
  <c r="BG20" i="17" s="1"/>
  <c r="BH20" i="17" s="1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G20" i="2"/>
  <c r="G17" i="2"/>
  <c r="C169" i="20"/>
  <c r="D169" i="20" s="1"/>
  <c r="E169" i="20" s="1"/>
  <c r="F169" i="20" s="1"/>
  <c r="G169" i="20" s="1"/>
  <c r="H169" i="20" s="1"/>
  <c r="I169" i="20" s="1"/>
  <c r="J169" i="20" s="1"/>
  <c r="K169" i="20" s="1"/>
  <c r="L169" i="20" s="1"/>
  <c r="M169" i="20" s="1"/>
  <c r="N169" i="20" s="1"/>
  <c r="O169" i="20" s="1"/>
  <c r="P169" i="20" s="1"/>
  <c r="Q169" i="20" s="1"/>
  <c r="R169" i="20" s="1"/>
  <c r="S169" i="20" s="1"/>
  <c r="T169" i="20" s="1"/>
  <c r="U169" i="20" s="1"/>
  <c r="V169" i="20" s="1"/>
  <c r="W169" i="20" s="1"/>
  <c r="X169" i="20" s="1"/>
  <c r="Y169" i="20" s="1"/>
  <c r="Z169" i="20" s="1"/>
  <c r="AA169" i="20" s="1"/>
  <c r="AB169" i="20" s="1"/>
  <c r="AC169" i="20" s="1"/>
  <c r="AD169" i="20" s="1"/>
  <c r="AE169" i="20" s="1"/>
  <c r="AF169" i="20" s="1"/>
  <c r="AG169" i="20" s="1"/>
  <c r="AH169" i="20" s="1"/>
  <c r="AI169" i="20" s="1"/>
  <c r="AJ169" i="20" s="1"/>
  <c r="AK169" i="20" s="1"/>
  <c r="AL169" i="20" s="1"/>
  <c r="AM169" i="20" s="1"/>
  <c r="AN169" i="20" s="1"/>
  <c r="AO169" i="20" s="1"/>
  <c r="AP169" i="20" s="1"/>
  <c r="AQ169" i="20" s="1"/>
  <c r="AR169" i="20" s="1"/>
  <c r="AS169" i="20" s="1"/>
  <c r="AT169" i="20" s="1"/>
  <c r="AU169" i="20" s="1"/>
  <c r="AV169" i="20" s="1"/>
  <c r="AW169" i="20" s="1"/>
  <c r="AX169" i="20" s="1"/>
  <c r="AY169" i="20" s="1"/>
  <c r="AZ169" i="20" s="1"/>
  <c r="BA169" i="20" s="1"/>
  <c r="BB169" i="20" s="1"/>
  <c r="BC169" i="20" s="1"/>
  <c r="BD169" i="20" s="1"/>
  <c r="BE169" i="20" s="1"/>
  <c r="BF169" i="20" s="1"/>
  <c r="BG169" i="20" s="1"/>
  <c r="BH169" i="20" s="1"/>
  <c r="C32" i="20"/>
  <c r="D32" i="20" s="1"/>
  <c r="E32" i="20" s="1"/>
  <c r="F32" i="20" s="1"/>
  <c r="G32" i="20" s="1"/>
  <c r="H32" i="20" s="1"/>
  <c r="I32" i="20" s="1"/>
  <c r="J32" i="20" s="1"/>
  <c r="K32" i="20" s="1"/>
  <c r="L32" i="20" s="1"/>
  <c r="M32" i="20" s="1"/>
  <c r="N32" i="20" s="1"/>
  <c r="O32" i="20" s="1"/>
  <c r="P32" i="20" s="1"/>
  <c r="Q32" i="20" s="1"/>
  <c r="R32" i="20" s="1"/>
  <c r="S32" i="20" s="1"/>
  <c r="T32" i="20" s="1"/>
  <c r="U32" i="20" s="1"/>
  <c r="V32" i="20" s="1"/>
  <c r="W32" i="20" s="1"/>
  <c r="X32" i="20" s="1"/>
  <c r="Y32" i="20" s="1"/>
  <c r="Z32" i="20" s="1"/>
  <c r="AA32" i="20" s="1"/>
  <c r="AB32" i="20" s="1"/>
  <c r="AC32" i="20" s="1"/>
  <c r="AD32" i="20" s="1"/>
  <c r="AE32" i="20" s="1"/>
  <c r="AF32" i="20" s="1"/>
  <c r="AG32" i="20" s="1"/>
  <c r="AH32" i="20" s="1"/>
  <c r="AI32" i="20" s="1"/>
  <c r="AJ32" i="20" s="1"/>
  <c r="AK32" i="20" s="1"/>
  <c r="AL32" i="20" s="1"/>
  <c r="AM32" i="20" s="1"/>
  <c r="AN32" i="20" s="1"/>
  <c r="AO32" i="20" s="1"/>
  <c r="AP32" i="20" s="1"/>
  <c r="AQ32" i="20" s="1"/>
  <c r="AR32" i="20" s="1"/>
  <c r="AS32" i="20" s="1"/>
  <c r="AT32" i="20" s="1"/>
  <c r="AU32" i="20" s="1"/>
  <c r="AV32" i="20" s="1"/>
  <c r="AW32" i="20" s="1"/>
  <c r="AX32" i="20" s="1"/>
  <c r="AY32" i="20" s="1"/>
  <c r="AZ32" i="20" s="1"/>
  <c r="BA32" i="20" s="1"/>
  <c r="BB32" i="20" s="1"/>
  <c r="BC32" i="20" s="1"/>
  <c r="BD32" i="20" s="1"/>
  <c r="BE32" i="20" s="1"/>
  <c r="BF32" i="20" s="1"/>
  <c r="BG32" i="20" s="1"/>
  <c r="BH32" i="20" s="1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G574" i="2"/>
  <c r="G571" i="2"/>
  <c r="AK282" i="2" l="1"/>
  <c r="AI256" i="19"/>
  <c r="AI267" i="19" s="1"/>
  <c r="AI272" i="19" s="1"/>
  <c r="AJ285" i="2"/>
  <c r="AH257" i="19"/>
  <c r="G32" i="11"/>
  <c r="G134" i="17"/>
  <c r="G136" i="17"/>
  <c r="AA147" i="17" s="1"/>
  <c r="AG251" i="19"/>
  <c r="AE155" i="20"/>
  <c r="AH256" i="19"/>
  <c r="AH267" i="19" s="1"/>
  <c r="AJ282" i="2"/>
  <c r="AI271" i="19"/>
  <c r="AJ294" i="2"/>
  <c r="AH260" i="19"/>
  <c r="BK154" i="19"/>
  <c r="BJ154" i="19"/>
  <c r="AH251" i="19"/>
  <c r="AH270" i="19" s="1"/>
  <c r="AJ1759" i="2"/>
  <c r="AH254" i="19"/>
  <c r="AJ1747" i="2"/>
  <c r="AH250" i="19"/>
  <c r="AH266" i="19" s="1"/>
  <c r="AE143" i="20"/>
  <c r="AE159" i="20" s="1"/>
  <c r="AD129" i="20"/>
  <c r="AD139" i="20" s="1"/>
  <c r="AE142" i="20"/>
  <c r="AE158" i="20" s="1"/>
  <c r="AJ1750" i="2"/>
  <c r="AF144" i="20"/>
  <c r="AE141" i="20"/>
  <c r="AE157" i="20" s="1"/>
  <c r="AB124" i="20"/>
  <c r="AI1753" i="2"/>
  <c r="AC126" i="20"/>
  <c r="AI1750" i="2"/>
  <c r="AC127" i="20"/>
  <c r="AC128" i="20"/>
  <c r="AA149" i="17"/>
  <c r="G137" i="17"/>
  <c r="AA148" i="17" s="1"/>
  <c r="X1748" i="2"/>
  <c r="I99" i="17"/>
  <c r="I100" i="17"/>
  <c r="I121" i="17" s="1"/>
  <c r="H120" i="17"/>
  <c r="H135" i="17" s="1"/>
  <c r="H132" i="17"/>
  <c r="AB122" i="17"/>
  <c r="AB123" i="17"/>
  <c r="U53" i="17"/>
  <c r="BA22" i="17"/>
  <c r="BJ39" i="17"/>
  <c r="O24" i="17"/>
  <c r="X41" i="17"/>
  <c r="X54" i="17" s="1"/>
  <c r="M23" i="17"/>
  <c r="V40" i="17"/>
  <c r="V53" i="17" s="1"/>
  <c r="AA292" i="2"/>
  <c r="AA1757" i="2"/>
  <c r="Z1757" i="2"/>
  <c r="Z292" i="2"/>
  <c r="M22" i="17"/>
  <c r="V39" i="17"/>
  <c r="V52" i="17" s="1"/>
  <c r="Z283" i="2" s="1"/>
  <c r="BA24" i="17"/>
  <c r="BJ41" i="17"/>
  <c r="BA23" i="17"/>
  <c r="BJ40" i="17"/>
  <c r="C25" i="20"/>
  <c r="D25" i="20" s="1"/>
  <c r="E25" i="20" s="1"/>
  <c r="F25" i="20" s="1"/>
  <c r="G25" i="20" s="1"/>
  <c r="H25" i="20" s="1"/>
  <c r="I25" i="20" s="1"/>
  <c r="J25" i="20" s="1"/>
  <c r="K25" i="20" s="1"/>
  <c r="L25" i="20" s="1"/>
  <c r="M25" i="20" s="1"/>
  <c r="N25" i="20" s="1"/>
  <c r="O25" i="20" s="1"/>
  <c r="P25" i="20" s="1"/>
  <c r="Q25" i="20" s="1"/>
  <c r="R25" i="20" s="1"/>
  <c r="S25" i="20" s="1"/>
  <c r="T25" i="20" s="1"/>
  <c r="U25" i="20" s="1"/>
  <c r="V25" i="20" s="1"/>
  <c r="W25" i="20" s="1"/>
  <c r="X25" i="20" s="1"/>
  <c r="Y25" i="20" s="1"/>
  <c r="Z25" i="20" s="1"/>
  <c r="AA25" i="20" s="1"/>
  <c r="AB25" i="20" s="1"/>
  <c r="AC25" i="20" s="1"/>
  <c r="AD25" i="20" s="1"/>
  <c r="AE25" i="20" s="1"/>
  <c r="AF25" i="20" s="1"/>
  <c r="AG25" i="20" s="1"/>
  <c r="AH25" i="20" s="1"/>
  <c r="AI25" i="20" s="1"/>
  <c r="AJ25" i="20" s="1"/>
  <c r="AK25" i="20" s="1"/>
  <c r="AL25" i="20" s="1"/>
  <c r="AM25" i="20" s="1"/>
  <c r="AN25" i="20" s="1"/>
  <c r="AO25" i="20" s="1"/>
  <c r="AP25" i="20" s="1"/>
  <c r="AQ25" i="20" s="1"/>
  <c r="AR25" i="20" s="1"/>
  <c r="AS25" i="20" s="1"/>
  <c r="AT25" i="20" s="1"/>
  <c r="AU25" i="20" s="1"/>
  <c r="AV25" i="20" s="1"/>
  <c r="AW25" i="20" s="1"/>
  <c r="AX25" i="20" s="1"/>
  <c r="AY25" i="20" s="1"/>
  <c r="AZ25" i="20" s="1"/>
  <c r="BA25" i="20" s="1"/>
  <c r="BB25" i="20" s="1"/>
  <c r="BC25" i="20" s="1"/>
  <c r="BD25" i="20" s="1"/>
  <c r="BE25" i="20" s="1"/>
  <c r="BF25" i="20" s="1"/>
  <c r="BG25" i="20" s="1"/>
  <c r="BH25" i="20" s="1"/>
  <c r="AF290" i="2" l="1"/>
  <c r="AF1755" i="2"/>
  <c r="AH271" i="19"/>
  <c r="AG256" i="19"/>
  <c r="AG267" i="19" s="1"/>
  <c r="AI282" i="2"/>
  <c r="H32" i="11"/>
  <c r="H134" i="17"/>
  <c r="H136" i="17"/>
  <c r="AB147" i="17" s="1"/>
  <c r="AG260" i="19"/>
  <c r="AI294" i="2"/>
  <c r="AI285" i="2"/>
  <c r="AG257" i="19"/>
  <c r="AG270" i="19" s="1"/>
  <c r="AF251" i="19"/>
  <c r="AD155" i="20"/>
  <c r="AI288" i="2"/>
  <c r="AG258" i="19"/>
  <c r="AF1754" i="2"/>
  <c r="AF289" i="2"/>
  <c r="F147" i="17"/>
  <c r="M147" i="17"/>
  <c r="C147" i="17"/>
  <c r="O147" i="17"/>
  <c r="D147" i="17"/>
  <c r="H147" i="17"/>
  <c r="S147" i="17"/>
  <c r="N147" i="17"/>
  <c r="E147" i="17"/>
  <c r="U147" i="17"/>
  <c r="R147" i="17"/>
  <c r="J147" i="17"/>
  <c r="P147" i="17"/>
  <c r="B147" i="17"/>
  <c r="Q147" i="17"/>
  <c r="K147" i="17"/>
  <c r="T147" i="17"/>
  <c r="L147" i="17"/>
  <c r="I147" i="17"/>
  <c r="G147" i="17"/>
  <c r="AH272" i="19"/>
  <c r="AF160" i="20"/>
  <c r="AG160" i="20"/>
  <c r="AG252" i="19"/>
  <c r="AG268" i="19" s="1"/>
  <c r="AI1759" i="2"/>
  <c r="AD142" i="20"/>
  <c r="AD158" i="20" s="1"/>
  <c r="AD141" i="20"/>
  <c r="AD144" i="20" s="1"/>
  <c r="AG250" i="19"/>
  <c r="AG266" i="19" s="1"/>
  <c r="AD143" i="20"/>
  <c r="AD159" i="20" s="1"/>
  <c r="AH1750" i="2"/>
  <c r="AG254" i="19"/>
  <c r="AG271" i="19" s="1"/>
  <c r="AI1747" i="2"/>
  <c r="AE144" i="20"/>
  <c r="AB128" i="20"/>
  <c r="AC129" i="20"/>
  <c r="AC142" i="20" s="1"/>
  <c r="AC158" i="20" s="1"/>
  <c r="AB127" i="20"/>
  <c r="AA124" i="20"/>
  <c r="AB126" i="20"/>
  <c r="AB149" i="17"/>
  <c r="H137" i="17"/>
  <c r="AB148" i="17" s="1"/>
  <c r="S148" i="17"/>
  <c r="T148" i="17"/>
  <c r="R148" i="17"/>
  <c r="U148" i="17"/>
  <c r="Z1748" i="2"/>
  <c r="K99" i="17"/>
  <c r="K100" i="17"/>
  <c r="K121" i="17" s="1"/>
  <c r="AC123" i="17"/>
  <c r="Y1748" i="2"/>
  <c r="J100" i="17"/>
  <c r="J121" i="17" s="1"/>
  <c r="J99" i="17"/>
  <c r="AC122" i="17"/>
  <c r="I120" i="17"/>
  <c r="I135" i="17" s="1"/>
  <c r="I132" i="17"/>
  <c r="BB22" i="17"/>
  <c r="BK39" i="17"/>
  <c r="BB23" i="17"/>
  <c r="BK40" i="17"/>
  <c r="N22" i="17"/>
  <c r="W39" i="17"/>
  <c r="W52" i="17" s="1"/>
  <c r="AA283" i="2" s="1"/>
  <c r="AB292" i="2"/>
  <c r="AB1757" i="2"/>
  <c r="BB24" i="17"/>
  <c r="BK41" i="17"/>
  <c r="N23" i="17"/>
  <c r="W40" i="17"/>
  <c r="W53" i="17" s="1"/>
  <c r="P24" i="17"/>
  <c r="Y41" i="17"/>
  <c r="Y54" i="17" s="1"/>
  <c r="BL394" i="19"/>
  <c r="BL399" i="19" s="1"/>
  <c r="BL395" i="19"/>
  <c r="BL396" i="19"/>
  <c r="BL397" i="19"/>
  <c r="BL398" i="19"/>
  <c r="H387" i="19"/>
  <c r="H388" i="19"/>
  <c r="H389" i="19"/>
  <c r="H390" i="19"/>
  <c r="H391" i="19"/>
  <c r="H386" i="19"/>
  <c r="H393" i="19"/>
  <c r="I393" i="19" s="1"/>
  <c r="J393" i="19" s="1"/>
  <c r="K393" i="19" s="1"/>
  <c r="L393" i="19" s="1"/>
  <c r="M393" i="19" s="1"/>
  <c r="N393" i="19" s="1"/>
  <c r="O393" i="19" s="1"/>
  <c r="P393" i="19" s="1"/>
  <c r="Q393" i="19" s="1"/>
  <c r="R393" i="19" s="1"/>
  <c r="S393" i="19" s="1"/>
  <c r="T393" i="19" s="1"/>
  <c r="U393" i="19" s="1"/>
  <c r="V393" i="19" s="1"/>
  <c r="W393" i="19" s="1"/>
  <c r="X393" i="19" s="1"/>
  <c r="Y393" i="19" s="1"/>
  <c r="Z393" i="19" s="1"/>
  <c r="AA393" i="19" s="1"/>
  <c r="AB393" i="19" s="1"/>
  <c r="AC393" i="19" s="1"/>
  <c r="AD393" i="19" s="1"/>
  <c r="AE393" i="19" s="1"/>
  <c r="AF393" i="19" s="1"/>
  <c r="AG393" i="19" s="1"/>
  <c r="AH393" i="19" s="1"/>
  <c r="AI393" i="19" s="1"/>
  <c r="AJ393" i="19" s="1"/>
  <c r="AK393" i="19" s="1"/>
  <c r="AL393" i="19" s="1"/>
  <c r="AM393" i="19" s="1"/>
  <c r="AN393" i="19" s="1"/>
  <c r="AO393" i="19" s="1"/>
  <c r="AP393" i="19" s="1"/>
  <c r="AQ393" i="19" s="1"/>
  <c r="AR393" i="19" s="1"/>
  <c r="AS393" i="19" s="1"/>
  <c r="AT393" i="19" s="1"/>
  <c r="AU393" i="19" s="1"/>
  <c r="AV393" i="19" s="1"/>
  <c r="AW393" i="19" s="1"/>
  <c r="AX393" i="19" s="1"/>
  <c r="AY393" i="19" s="1"/>
  <c r="AZ393" i="19" s="1"/>
  <c r="BA393" i="19" s="1"/>
  <c r="BB393" i="19" s="1"/>
  <c r="BC393" i="19" s="1"/>
  <c r="BD393" i="19" s="1"/>
  <c r="BE393" i="19" s="1"/>
  <c r="BF393" i="19" s="1"/>
  <c r="BG393" i="19" s="1"/>
  <c r="BH393" i="19" s="1"/>
  <c r="BI393" i="19" s="1"/>
  <c r="BJ393" i="19" s="1"/>
  <c r="BK393" i="19" s="1"/>
  <c r="BL393" i="19" s="1"/>
  <c r="N1754" i="2" l="1"/>
  <c r="N289" i="2"/>
  <c r="I134" i="17"/>
  <c r="I136" i="17"/>
  <c r="AC147" i="17" s="1"/>
  <c r="Z289" i="2"/>
  <c r="Z1754" i="2"/>
  <c r="K289" i="2"/>
  <c r="K1754" i="2"/>
  <c r="Z1755" i="2"/>
  <c r="Z290" i="2"/>
  <c r="AH1759" i="2"/>
  <c r="P1754" i="2"/>
  <c r="P289" i="2"/>
  <c r="S289" i="2"/>
  <c r="S1754" i="2"/>
  <c r="AG294" i="2"/>
  <c r="AE260" i="19"/>
  <c r="H1754" i="2"/>
  <c r="H289" i="2"/>
  <c r="AH294" i="2"/>
  <c r="AF260" i="19"/>
  <c r="R289" i="2"/>
  <c r="R1754" i="2"/>
  <c r="AF270" i="19"/>
  <c r="Y1754" i="2"/>
  <c r="Y289" i="2"/>
  <c r="I32" i="11"/>
  <c r="W290" i="2"/>
  <c r="W1755" i="2"/>
  <c r="V1754" i="2"/>
  <c r="V289" i="2"/>
  <c r="X1754" i="2"/>
  <c r="X289" i="2"/>
  <c r="Q1754" i="2"/>
  <c r="Q289" i="2"/>
  <c r="J289" i="2"/>
  <c r="J1754" i="2"/>
  <c r="Y1755" i="2"/>
  <c r="Y290" i="2"/>
  <c r="AC139" i="20"/>
  <c r="G289" i="2"/>
  <c r="G1754" i="2"/>
  <c r="M1754" i="2"/>
  <c r="M289" i="2"/>
  <c r="AF250" i="19"/>
  <c r="AF266" i="19" s="1"/>
  <c r="AD157" i="20"/>
  <c r="X290" i="2"/>
  <c r="X1755" i="2"/>
  <c r="AH1747" i="2"/>
  <c r="AF258" i="19"/>
  <c r="AH288" i="2"/>
  <c r="U289" i="2"/>
  <c r="U1754" i="2"/>
  <c r="I289" i="2"/>
  <c r="I1754" i="2"/>
  <c r="AG1754" i="2"/>
  <c r="AG289" i="2"/>
  <c r="W1754" i="2"/>
  <c r="W289" i="2"/>
  <c r="AF257" i="19"/>
  <c r="AH285" i="2"/>
  <c r="AG1755" i="2"/>
  <c r="AG290" i="2"/>
  <c r="L289" i="2"/>
  <c r="L1754" i="2"/>
  <c r="O1754" i="2"/>
  <c r="O289" i="2"/>
  <c r="T289" i="2"/>
  <c r="T1754" i="2"/>
  <c r="AG272" i="19"/>
  <c r="AE254" i="19"/>
  <c r="AE271" i="19" s="1"/>
  <c r="AF252" i="19"/>
  <c r="AF254" i="19"/>
  <c r="AH1753" i="2"/>
  <c r="AB129" i="20"/>
  <c r="AB142" i="20" s="1"/>
  <c r="AB158" i="20" s="1"/>
  <c r="AG1759" i="2"/>
  <c r="Z124" i="20"/>
  <c r="AC141" i="20"/>
  <c r="AC143" i="20"/>
  <c r="AC159" i="20" s="1"/>
  <c r="AA127" i="20"/>
  <c r="AA126" i="20"/>
  <c r="AB141" i="20"/>
  <c r="AA128" i="20"/>
  <c r="AC149" i="17"/>
  <c r="I137" i="17"/>
  <c r="AC148" i="17" s="1"/>
  <c r="AD123" i="17"/>
  <c r="AD122" i="17"/>
  <c r="K120" i="17"/>
  <c r="K135" i="17" s="1"/>
  <c r="K132" i="17"/>
  <c r="AA1748" i="2"/>
  <c r="L99" i="17"/>
  <c r="L100" i="17"/>
  <c r="L121" i="17" s="1"/>
  <c r="J120" i="17"/>
  <c r="J135" i="17" s="1"/>
  <c r="J132" i="17"/>
  <c r="O23" i="17"/>
  <c r="X40" i="17"/>
  <c r="X53" i="17" s="1"/>
  <c r="Q24" i="17"/>
  <c r="Z41" i="17"/>
  <c r="Z54" i="17" s="1"/>
  <c r="BC24" i="17"/>
  <c r="BL41" i="17"/>
  <c r="O22" i="17"/>
  <c r="X39" i="17"/>
  <c r="X52" i="17" s="1"/>
  <c r="AB283" i="2" s="1"/>
  <c r="BC23" i="17"/>
  <c r="BL40" i="17"/>
  <c r="AC1757" i="2"/>
  <c r="AC292" i="2"/>
  <c r="BC22" i="17"/>
  <c r="BL39" i="17"/>
  <c r="H345" i="19"/>
  <c r="I345" i="19"/>
  <c r="J345" i="19"/>
  <c r="K345" i="19"/>
  <c r="L345" i="19"/>
  <c r="M345" i="19"/>
  <c r="N345" i="19"/>
  <c r="O345" i="19"/>
  <c r="P345" i="19"/>
  <c r="Q345" i="19"/>
  <c r="R345" i="19"/>
  <c r="S345" i="19"/>
  <c r="T345" i="19"/>
  <c r="U345" i="19"/>
  <c r="V345" i="19"/>
  <c r="W345" i="19"/>
  <c r="X345" i="19"/>
  <c r="Y345" i="19"/>
  <c r="Z345" i="19"/>
  <c r="AA345" i="19"/>
  <c r="AB345" i="19"/>
  <c r="AC345" i="19"/>
  <c r="AD345" i="19"/>
  <c r="AE345" i="19"/>
  <c r="AF345" i="19"/>
  <c r="AG345" i="19"/>
  <c r="AH345" i="19"/>
  <c r="AI345" i="19"/>
  <c r="AJ345" i="19"/>
  <c r="AK345" i="19"/>
  <c r="AL345" i="19"/>
  <c r="AM345" i="19"/>
  <c r="AN345" i="19"/>
  <c r="AO345" i="19"/>
  <c r="AP345" i="19"/>
  <c r="AQ345" i="19"/>
  <c r="AR345" i="19"/>
  <c r="AS345" i="19"/>
  <c r="AT345" i="19"/>
  <c r="AU345" i="19"/>
  <c r="AV345" i="19"/>
  <c r="AW345" i="19"/>
  <c r="AX345" i="19"/>
  <c r="AY345" i="19"/>
  <c r="AZ345" i="19"/>
  <c r="BA345" i="19"/>
  <c r="BB345" i="19"/>
  <c r="BC345" i="19"/>
  <c r="BD345" i="19"/>
  <c r="BE345" i="19"/>
  <c r="BF345" i="19"/>
  <c r="BG345" i="19"/>
  <c r="BH345" i="19"/>
  <c r="BI345" i="19"/>
  <c r="BJ345" i="19"/>
  <c r="BK345" i="19"/>
  <c r="H346" i="19"/>
  <c r="I346" i="19"/>
  <c r="J346" i="19"/>
  <c r="K346" i="19"/>
  <c r="L346" i="19"/>
  <c r="M346" i="19"/>
  <c r="N346" i="19"/>
  <c r="O346" i="19"/>
  <c r="P346" i="19"/>
  <c r="Q346" i="19"/>
  <c r="R346" i="19"/>
  <c r="S346" i="19"/>
  <c r="T346" i="19"/>
  <c r="U346" i="19"/>
  <c r="V346" i="19"/>
  <c r="W346" i="19"/>
  <c r="X346" i="19"/>
  <c r="Y346" i="19"/>
  <c r="Z346" i="19"/>
  <c r="AA346" i="19"/>
  <c r="AB346" i="19"/>
  <c r="AC346" i="19"/>
  <c r="AD346" i="19"/>
  <c r="AE346" i="19"/>
  <c r="AF346" i="19"/>
  <c r="AG346" i="19"/>
  <c r="AH346" i="19"/>
  <c r="AI346" i="19"/>
  <c r="AJ346" i="19"/>
  <c r="AK346" i="19"/>
  <c r="AL346" i="19"/>
  <c r="AM346" i="19"/>
  <c r="AN346" i="19"/>
  <c r="AO346" i="19"/>
  <c r="AP346" i="19"/>
  <c r="AQ346" i="19"/>
  <c r="AR346" i="19"/>
  <c r="AS346" i="19"/>
  <c r="AT346" i="19"/>
  <c r="AU346" i="19"/>
  <c r="AV346" i="19"/>
  <c r="AW346" i="19"/>
  <c r="AX346" i="19"/>
  <c r="AY346" i="19"/>
  <c r="AZ346" i="19"/>
  <c r="BA346" i="19"/>
  <c r="BB346" i="19"/>
  <c r="BC346" i="19"/>
  <c r="BD346" i="19"/>
  <c r="BE346" i="19"/>
  <c r="BF346" i="19"/>
  <c r="BG346" i="19"/>
  <c r="BH346" i="19"/>
  <c r="BI346" i="19"/>
  <c r="BJ346" i="19"/>
  <c r="BK346" i="19"/>
  <c r="H353" i="19"/>
  <c r="I353" i="19"/>
  <c r="J353" i="19"/>
  <c r="K353" i="19"/>
  <c r="L353" i="19"/>
  <c r="M353" i="19"/>
  <c r="N353" i="19"/>
  <c r="O353" i="19"/>
  <c r="P353" i="19"/>
  <c r="Q353" i="19"/>
  <c r="R353" i="19"/>
  <c r="S353" i="19"/>
  <c r="T353" i="19"/>
  <c r="U353" i="19"/>
  <c r="V353" i="19"/>
  <c r="W353" i="19"/>
  <c r="X353" i="19"/>
  <c r="Y353" i="19"/>
  <c r="Z353" i="19"/>
  <c r="AA353" i="19"/>
  <c r="AB353" i="19"/>
  <c r="AC353" i="19"/>
  <c r="AD353" i="19"/>
  <c r="AE353" i="19"/>
  <c r="AF353" i="19"/>
  <c r="AG353" i="19"/>
  <c r="AH353" i="19"/>
  <c r="AI353" i="19"/>
  <c r="AJ353" i="19"/>
  <c r="AK353" i="19"/>
  <c r="AL353" i="19"/>
  <c r="AM353" i="19"/>
  <c r="AN353" i="19"/>
  <c r="AO353" i="19"/>
  <c r="AP353" i="19"/>
  <c r="AQ353" i="19"/>
  <c r="AR353" i="19"/>
  <c r="AS353" i="19"/>
  <c r="AT353" i="19"/>
  <c r="AU353" i="19"/>
  <c r="AV353" i="19"/>
  <c r="AW353" i="19"/>
  <c r="AX353" i="19"/>
  <c r="AY353" i="19"/>
  <c r="AZ353" i="19"/>
  <c r="BA353" i="19"/>
  <c r="BB353" i="19"/>
  <c r="BC353" i="19"/>
  <c r="BD353" i="19"/>
  <c r="BE353" i="19"/>
  <c r="BF353" i="19"/>
  <c r="BG353" i="19"/>
  <c r="BH353" i="19"/>
  <c r="BI353" i="19"/>
  <c r="BJ353" i="19"/>
  <c r="BK353" i="19"/>
  <c r="H347" i="19"/>
  <c r="I347" i="19"/>
  <c r="J347" i="19"/>
  <c r="K347" i="19"/>
  <c r="L347" i="19"/>
  <c r="M347" i="19"/>
  <c r="N347" i="19"/>
  <c r="O347" i="19"/>
  <c r="P347" i="19"/>
  <c r="Q347" i="19"/>
  <c r="R347" i="19"/>
  <c r="S347" i="19"/>
  <c r="T347" i="19"/>
  <c r="U347" i="19"/>
  <c r="V347" i="19"/>
  <c r="W347" i="19"/>
  <c r="X347" i="19"/>
  <c r="Y347" i="19"/>
  <c r="Z347" i="19"/>
  <c r="AA347" i="19"/>
  <c r="AB347" i="19"/>
  <c r="AC347" i="19"/>
  <c r="AD347" i="19"/>
  <c r="AE347" i="19"/>
  <c r="AF347" i="19"/>
  <c r="AG347" i="19"/>
  <c r="AH347" i="19"/>
  <c r="AI347" i="19"/>
  <c r="AJ347" i="19"/>
  <c r="AK347" i="19"/>
  <c r="AL347" i="19"/>
  <c r="AM347" i="19"/>
  <c r="AN347" i="19"/>
  <c r="AO347" i="19"/>
  <c r="AP347" i="19"/>
  <c r="AQ347" i="19"/>
  <c r="AR347" i="19"/>
  <c r="AS347" i="19"/>
  <c r="AT347" i="19"/>
  <c r="AU347" i="19"/>
  <c r="AV347" i="19"/>
  <c r="AW347" i="19"/>
  <c r="AX347" i="19"/>
  <c r="AY347" i="19"/>
  <c r="AZ347" i="19"/>
  <c r="BA347" i="19"/>
  <c r="BB347" i="19"/>
  <c r="BC347" i="19"/>
  <c r="BD347" i="19"/>
  <c r="BE347" i="19"/>
  <c r="BF347" i="19"/>
  <c r="BG347" i="19"/>
  <c r="BH347" i="19"/>
  <c r="BI347" i="19"/>
  <c r="BJ347" i="19"/>
  <c r="BK347" i="19"/>
  <c r="H348" i="19"/>
  <c r="I348" i="19"/>
  <c r="J348" i="19"/>
  <c r="K348" i="19"/>
  <c r="L348" i="19"/>
  <c r="M348" i="19"/>
  <c r="N348" i="19"/>
  <c r="O348" i="19"/>
  <c r="P348" i="19"/>
  <c r="Q348" i="19"/>
  <c r="R348" i="19"/>
  <c r="S348" i="19"/>
  <c r="T348" i="19"/>
  <c r="U348" i="19"/>
  <c r="V348" i="19"/>
  <c r="W348" i="19"/>
  <c r="X348" i="19"/>
  <c r="Y348" i="19"/>
  <c r="Z348" i="19"/>
  <c r="AA348" i="19"/>
  <c r="AB348" i="19"/>
  <c r="AC348" i="19"/>
  <c r="AD348" i="19"/>
  <c r="AE348" i="19"/>
  <c r="AF348" i="19"/>
  <c r="AG348" i="19"/>
  <c r="AH348" i="19"/>
  <c r="AI348" i="19"/>
  <c r="AJ348" i="19"/>
  <c r="AK348" i="19"/>
  <c r="AL348" i="19"/>
  <c r="AM348" i="19"/>
  <c r="AN348" i="19"/>
  <c r="AO348" i="19"/>
  <c r="AP348" i="19"/>
  <c r="AQ348" i="19"/>
  <c r="AR348" i="19"/>
  <c r="AS348" i="19"/>
  <c r="AT348" i="19"/>
  <c r="AU348" i="19"/>
  <c r="AV348" i="19"/>
  <c r="AW348" i="19"/>
  <c r="AX348" i="19"/>
  <c r="AY348" i="19"/>
  <c r="AZ348" i="19"/>
  <c r="BA348" i="19"/>
  <c r="BB348" i="19"/>
  <c r="BC348" i="19"/>
  <c r="BD348" i="19"/>
  <c r="BE348" i="19"/>
  <c r="BF348" i="19"/>
  <c r="BG348" i="19"/>
  <c r="BH348" i="19"/>
  <c r="BI348" i="19"/>
  <c r="BJ348" i="19"/>
  <c r="BK348" i="19"/>
  <c r="H354" i="19"/>
  <c r="I354" i="19"/>
  <c r="J354" i="19"/>
  <c r="K354" i="19"/>
  <c r="L354" i="19"/>
  <c r="M354" i="19"/>
  <c r="N354" i="19"/>
  <c r="O354" i="19"/>
  <c r="P354" i="19"/>
  <c r="Q354" i="19"/>
  <c r="R354" i="19"/>
  <c r="S354" i="19"/>
  <c r="T354" i="19"/>
  <c r="U354" i="19"/>
  <c r="V354" i="19"/>
  <c r="W354" i="19"/>
  <c r="X354" i="19"/>
  <c r="Y354" i="19"/>
  <c r="Z354" i="19"/>
  <c r="AA354" i="19"/>
  <c r="AB354" i="19"/>
  <c r="AC354" i="19"/>
  <c r="AD354" i="19"/>
  <c r="AE354" i="19"/>
  <c r="AF354" i="19"/>
  <c r="AG354" i="19"/>
  <c r="AH354" i="19"/>
  <c r="AI354" i="19"/>
  <c r="AJ354" i="19"/>
  <c r="AK354" i="19"/>
  <c r="AL354" i="19"/>
  <c r="AM354" i="19"/>
  <c r="AN354" i="19"/>
  <c r="AO354" i="19"/>
  <c r="AP354" i="19"/>
  <c r="AQ354" i="19"/>
  <c r="AR354" i="19"/>
  <c r="AS354" i="19"/>
  <c r="AT354" i="19"/>
  <c r="AU354" i="19"/>
  <c r="AV354" i="19"/>
  <c r="AW354" i="19"/>
  <c r="AX354" i="19"/>
  <c r="AY354" i="19"/>
  <c r="AZ354" i="19"/>
  <c r="BA354" i="19"/>
  <c r="BB354" i="19"/>
  <c r="BC354" i="19"/>
  <c r="BD354" i="19"/>
  <c r="BE354" i="19"/>
  <c r="BF354" i="19"/>
  <c r="BG354" i="19"/>
  <c r="BH354" i="19"/>
  <c r="BI354" i="19"/>
  <c r="BJ354" i="19"/>
  <c r="BK354" i="19"/>
  <c r="H349" i="19"/>
  <c r="I349" i="19"/>
  <c r="J349" i="19"/>
  <c r="K349" i="19"/>
  <c r="L349" i="19"/>
  <c r="M349" i="19"/>
  <c r="N349" i="19"/>
  <c r="O349" i="19"/>
  <c r="P349" i="19"/>
  <c r="Q349" i="19"/>
  <c r="R349" i="19"/>
  <c r="S349" i="19"/>
  <c r="T349" i="19"/>
  <c r="U349" i="19"/>
  <c r="V349" i="19"/>
  <c r="W349" i="19"/>
  <c r="X349" i="19"/>
  <c r="Y349" i="19"/>
  <c r="Z349" i="19"/>
  <c r="AA349" i="19"/>
  <c r="AB349" i="19"/>
  <c r="AC349" i="19"/>
  <c r="AD349" i="19"/>
  <c r="AE349" i="19"/>
  <c r="AF349" i="19"/>
  <c r="AG349" i="19"/>
  <c r="AH349" i="19"/>
  <c r="AI349" i="19"/>
  <c r="AJ349" i="19"/>
  <c r="AK349" i="19"/>
  <c r="AL349" i="19"/>
  <c r="AM349" i="19"/>
  <c r="AN349" i="19"/>
  <c r="AO349" i="19"/>
  <c r="AP349" i="19"/>
  <c r="AQ349" i="19"/>
  <c r="AR349" i="19"/>
  <c r="AS349" i="19"/>
  <c r="AT349" i="19"/>
  <c r="AU349" i="19"/>
  <c r="AV349" i="19"/>
  <c r="AW349" i="19"/>
  <c r="AX349" i="19"/>
  <c r="AY349" i="19"/>
  <c r="AZ349" i="19"/>
  <c r="BA349" i="19"/>
  <c r="BB349" i="19"/>
  <c r="BC349" i="19"/>
  <c r="BD349" i="19"/>
  <c r="BE349" i="19"/>
  <c r="BF349" i="19"/>
  <c r="BG349" i="19"/>
  <c r="BH349" i="19"/>
  <c r="BI349" i="19"/>
  <c r="BJ349" i="19"/>
  <c r="BK349" i="19"/>
  <c r="H350" i="19"/>
  <c r="I350" i="19"/>
  <c r="J350" i="19"/>
  <c r="K350" i="19"/>
  <c r="L350" i="19"/>
  <c r="M350" i="19"/>
  <c r="N350" i="19"/>
  <c r="O350" i="19"/>
  <c r="P350" i="19"/>
  <c r="Q350" i="19"/>
  <c r="R350" i="19"/>
  <c r="S350" i="19"/>
  <c r="T350" i="19"/>
  <c r="U350" i="19"/>
  <c r="V350" i="19"/>
  <c r="W350" i="19"/>
  <c r="X350" i="19"/>
  <c r="Y350" i="19"/>
  <c r="Z350" i="19"/>
  <c r="AA350" i="19"/>
  <c r="AB350" i="19"/>
  <c r="AC350" i="19"/>
  <c r="AD350" i="19"/>
  <c r="AE350" i="19"/>
  <c r="AF350" i="19"/>
  <c r="AG350" i="19"/>
  <c r="AH350" i="19"/>
  <c r="AI350" i="19"/>
  <c r="AJ350" i="19"/>
  <c r="AK350" i="19"/>
  <c r="AL350" i="19"/>
  <c r="AM350" i="19"/>
  <c r="AN350" i="19"/>
  <c r="AO350" i="19"/>
  <c r="AP350" i="19"/>
  <c r="AQ350" i="19"/>
  <c r="AR350" i="19"/>
  <c r="AS350" i="19"/>
  <c r="AT350" i="19"/>
  <c r="AU350" i="19"/>
  <c r="AV350" i="19"/>
  <c r="AW350" i="19"/>
  <c r="AX350" i="19"/>
  <c r="AY350" i="19"/>
  <c r="AZ350" i="19"/>
  <c r="BA350" i="19"/>
  <c r="BB350" i="19"/>
  <c r="BC350" i="19"/>
  <c r="BD350" i="19"/>
  <c r="BE350" i="19"/>
  <c r="BF350" i="19"/>
  <c r="BG350" i="19"/>
  <c r="BH350" i="19"/>
  <c r="BI350" i="19"/>
  <c r="BJ350" i="19"/>
  <c r="BK350" i="19"/>
  <c r="H351" i="19"/>
  <c r="I351" i="19"/>
  <c r="J351" i="19"/>
  <c r="K351" i="19"/>
  <c r="L351" i="19"/>
  <c r="M351" i="19"/>
  <c r="N351" i="19"/>
  <c r="O351" i="19"/>
  <c r="P351" i="19"/>
  <c r="Q351" i="19"/>
  <c r="R351" i="19"/>
  <c r="S351" i="19"/>
  <c r="T351" i="19"/>
  <c r="U351" i="19"/>
  <c r="V351" i="19"/>
  <c r="W351" i="19"/>
  <c r="X351" i="19"/>
  <c r="Y351" i="19"/>
  <c r="Z351" i="19"/>
  <c r="AA351" i="19"/>
  <c r="AB351" i="19"/>
  <c r="AC351" i="19"/>
  <c r="AD351" i="19"/>
  <c r="AE351" i="19"/>
  <c r="AF351" i="19"/>
  <c r="AG351" i="19"/>
  <c r="AH351" i="19"/>
  <c r="AI351" i="19"/>
  <c r="AJ351" i="19"/>
  <c r="AK351" i="19"/>
  <c r="AL351" i="19"/>
  <c r="AM351" i="19"/>
  <c r="AN351" i="19"/>
  <c r="AO351" i="19"/>
  <c r="AP351" i="19"/>
  <c r="AQ351" i="19"/>
  <c r="AR351" i="19"/>
  <c r="AS351" i="19"/>
  <c r="AT351" i="19"/>
  <c r="AU351" i="19"/>
  <c r="AV351" i="19"/>
  <c r="AW351" i="19"/>
  <c r="AX351" i="19"/>
  <c r="AY351" i="19"/>
  <c r="AZ351" i="19"/>
  <c r="BA351" i="19"/>
  <c r="BB351" i="19"/>
  <c r="BC351" i="19"/>
  <c r="BD351" i="19"/>
  <c r="BE351" i="19"/>
  <c r="BF351" i="19"/>
  <c r="BG351" i="19"/>
  <c r="BH351" i="19"/>
  <c r="BI351" i="19"/>
  <c r="BJ351" i="19"/>
  <c r="BK351" i="19"/>
  <c r="H355" i="19"/>
  <c r="I355" i="19"/>
  <c r="J355" i="19"/>
  <c r="K355" i="19"/>
  <c r="L355" i="19"/>
  <c r="M355" i="19"/>
  <c r="N355" i="19"/>
  <c r="O355" i="19"/>
  <c r="P355" i="19"/>
  <c r="Q355" i="19"/>
  <c r="R355" i="19"/>
  <c r="S355" i="19"/>
  <c r="T355" i="19"/>
  <c r="U355" i="19"/>
  <c r="V355" i="19"/>
  <c r="W355" i="19"/>
  <c r="X355" i="19"/>
  <c r="Y355" i="19"/>
  <c r="Z355" i="19"/>
  <c r="AA355" i="19"/>
  <c r="AB355" i="19"/>
  <c r="AC355" i="19"/>
  <c r="AD355" i="19"/>
  <c r="AE355" i="19"/>
  <c r="AF355" i="19"/>
  <c r="AG355" i="19"/>
  <c r="AH355" i="19"/>
  <c r="AI355" i="19"/>
  <c r="AJ355" i="19"/>
  <c r="AK355" i="19"/>
  <c r="AL355" i="19"/>
  <c r="AM355" i="19"/>
  <c r="AN355" i="19"/>
  <c r="AO355" i="19"/>
  <c r="AP355" i="19"/>
  <c r="AQ355" i="19"/>
  <c r="AR355" i="19"/>
  <c r="AS355" i="19"/>
  <c r="AT355" i="19"/>
  <c r="AU355" i="19"/>
  <c r="AV355" i="19"/>
  <c r="AW355" i="19"/>
  <c r="AX355" i="19"/>
  <c r="AY355" i="19"/>
  <c r="AZ355" i="19"/>
  <c r="BA355" i="19"/>
  <c r="BB355" i="19"/>
  <c r="BC355" i="19"/>
  <c r="BD355" i="19"/>
  <c r="BE355" i="19"/>
  <c r="BF355" i="19"/>
  <c r="BG355" i="19"/>
  <c r="BH355" i="19"/>
  <c r="BI355" i="19"/>
  <c r="BJ355" i="19"/>
  <c r="BK355" i="19"/>
  <c r="H352" i="19"/>
  <c r="I352" i="19"/>
  <c r="J352" i="19"/>
  <c r="K352" i="19"/>
  <c r="L352" i="19"/>
  <c r="M352" i="19"/>
  <c r="N352" i="19"/>
  <c r="O352" i="19"/>
  <c r="P352" i="19"/>
  <c r="Q352" i="19"/>
  <c r="R352" i="19"/>
  <c r="S352" i="19"/>
  <c r="T352" i="19"/>
  <c r="U352" i="19"/>
  <c r="V352" i="19"/>
  <c r="W352" i="19"/>
  <c r="X352" i="19"/>
  <c r="Y352" i="19"/>
  <c r="Z352" i="19"/>
  <c r="AA352" i="19"/>
  <c r="AB352" i="19"/>
  <c r="AC352" i="19"/>
  <c r="AD352" i="19"/>
  <c r="AE352" i="19"/>
  <c r="AF352" i="19"/>
  <c r="AG352" i="19"/>
  <c r="AH352" i="19"/>
  <c r="AI352" i="19"/>
  <c r="AJ352" i="19"/>
  <c r="AK352" i="19"/>
  <c r="AL352" i="19"/>
  <c r="AM352" i="19"/>
  <c r="AN352" i="19"/>
  <c r="AO352" i="19"/>
  <c r="AP352" i="19"/>
  <c r="AQ352" i="19"/>
  <c r="AR352" i="19"/>
  <c r="AS352" i="19"/>
  <c r="AT352" i="19"/>
  <c r="AU352" i="19"/>
  <c r="AV352" i="19"/>
  <c r="AW352" i="19"/>
  <c r="AX352" i="19"/>
  <c r="AY352" i="19"/>
  <c r="AZ352" i="19"/>
  <c r="BA352" i="19"/>
  <c r="BB352" i="19"/>
  <c r="BC352" i="19"/>
  <c r="BD352" i="19"/>
  <c r="BE352" i="19"/>
  <c r="BF352" i="19"/>
  <c r="BG352" i="19"/>
  <c r="BH352" i="19"/>
  <c r="BI352" i="19"/>
  <c r="BJ352" i="19"/>
  <c r="BK352" i="19"/>
  <c r="G346" i="19"/>
  <c r="G353" i="19"/>
  <c r="G347" i="19"/>
  <c r="G348" i="19"/>
  <c r="G354" i="19"/>
  <c r="G349" i="19"/>
  <c r="G350" i="19"/>
  <c r="G351" i="19"/>
  <c r="G355" i="19"/>
  <c r="G352" i="19"/>
  <c r="G345" i="19"/>
  <c r="H344" i="19"/>
  <c r="I344" i="19" s="1"/>
  <c r="J344" i="19" s="1"/>
  <c r="K344" i="19" s="1"/>
  <c r="L344" i="19" s="1"/>
  <c r="M344" i="19" s="1"/>
  <c r="N344" i="19" s="1"/>
  <c r="O344" i="19" s="1"/>
  <c r="P344" i="19" s="1"/>
  <c r="Q344" i="19" s="1"/>
  <c r="R344" i="19" s="1"/>
  <c r="S344" i="19" s="1"/>
  <c r="T344" i="19" s="1"/>
  <c r="U344" i="19" s="1"/>
  <c r="V344" i="19" s="1"/>
  <c r="W344" i="19" s="1"/>
  <c r="X344" i="19" s="1"/>
  <c r="Y344" i="19" s="1"/>
  <c r="Z344" i="19" s="1"/>
  <c r="AA344" i="19" s="1"/>
  <c r="AB344" i="19" s="1"/>
  <c r="AC344" i="19" s="1"/>
  <c r="AD344" i="19" s="1"/>
  <c r="AE344" i="19" s="1"/>
  <c r="AF344" i="19" s="1"/>
  <c r="AG344" i="19" s="1"/>
  <c r="AH344" i="19" s="1"/>
  <c r="AI344" i="19" s="1"/>
  <c r="AJ344" i="19" s="1"/>
  <c r="AK344" i="19" s="1"/>
  <c r="AL344" i="19" s="1"/>
  <c r="AM344" i="19" s="1"/>
  <c r="AN344" i="19" s="1"/>
  <c r="AO344" i="19" s="1"/>
  <c r="AP344" i="19" s="1"/>
  <c r="AQ344" i="19" s="1"/>
  <c r="AR344" i="19" s="1"/>
  <c r="AS344" i="19" s="1"/>
  <c r="AT344" i="19" s="1"/>
  <c r="AU344" i="19" s="1"/>
  <c r="AV344" i="19" s="1"/>
  <c r="AW344" i="19" s="1"/>
  <c r="AX344" i="19" s="1"/>
  <c r="AY344" i="19" s="1"/>
  <c r="AZ344" i="19" s="1"/>
  <c r="BA344" i="19" s="1"/>
  <c r="BB344" i="19" s="1"/>
  <c r="BC344" i="19" s="1"/>
  <c r="BD344" i="19" s="1"/>
  <c r="BE344" i="19" s="1"/>
  <c r="BF344" i="19" s="1"/>
  <c r="BG344" i="19" s="1"/>
  <c r="BH344" i="19" s="1"/>
  <c r="BI344" i="19" s="1"/>
  <c r="BJ344" i="19" s="1"/>
  <c r="BK344" i="19" s="1"/>
  <c r="BL344" i="19" s="1"/>
  <c r="A352" i="19"/>
  <c r="A355" i="19"/>
  <c r="A351" i="19"/>
  <c r="A350" i="19"/>
  <c r="A349" i="19"/>
  <c r="A354" i="19"/>
  <c r="A348" i="19"/>
  <c r="A347" i="19"/>
  <c r="A353" i="19"/>
  <c r="A346" i="19"/>
  <c r="A345" i="19"/>
  <c r="A338" i="19"/>
  <c r="A337" i="19"/>
  <c r="A336" i="19"/>
  <c r="A335" i="19"/>
  <c r="A334" i="19"/>
  <c r="A333" i="19"/>
  <c r="A332" i="19"/>
  <c r="A331" i="19"/>
  <c r="A330" i="19"/>
  <c r="A329" i="19"/>
  <c r="H327" i="19"/>
  <c r="I327" i="19" s="1"/>
  <c r="J327" i="19" s="1"/>
  <c r="K327" i="19" s="1"/>
  <c r="L327" i="19" s="1"/>
  <c r="M327" i="19" s="1"/>
  <c r="N327" i="19" s="1"/>
  <c r="O327" i="19" s="1"/>
  <c r="P327" i="19" s="1"/>
  <c r="Q327" i="19" s="1"/>
  <c r="R327" i="19" s="1"/>
  <c r="S327" i="19" s="1"/>
  <c r="T327" i="19" s="1"/>
  <c r="U327" i="19" s="1"/>
  <c r="V327" i="19" s="1"/>
  <c r="W327" i="19" s="1"/>
  <c r="X327" i="19" s="1"/>
  <c r="Y327" i="19" s="1"/>
  <c r="Z327" i="19" s="1"/>
  <c r="AA327" i="19" s="1"/>
  <c r="AB327" i="19" s="1"/>
  <c r="AC327" i="19" s="1"/>
  <c r="AD327" i="19" s="1"/>
  <c r="AE327" i="19" s="1"/>
  <c r="AF327" i="19" s="1"/>
  <c r="AG327" i="19" s="1"/>
  <c r="AH327" i="19" s="1"/>
  <c r="AI327" i="19" s="1"/>
  <c r="AJ327" i="19" s="1"/>
  <c r="AK327" i="19" s="1"/>
  <c r="AL327" i="19" s="1"/>
  <c r="AM327" i="19" s="1"/>
  <c r="AN327" i="19" s="1"/>
  <c r="AO327" i="19" s="1"/>
  <c r="AP327" i="19" s="1"/>
  <c r="AQ327" i="19" s="1"/>
  <c r="AR327" i="19" s="1"/>
  <c r="AS327" i="19" s="1"/>
  <c r="AT327" i="19" s="1"/>
  <c r="AU327" i="19" s="1"/>
  <c r="AV327" i="19" s="1"/>
  <c r="AW327" i="19" s="1"/>
  <c r="AX327" i="19" s="1"/>
  <c r="AY327" i="19" s="1"/>
  <c r="AZ327" i="19" s="1"/>
  <c r="BA327" i="19" s="1"/>
  <c r="BB327" i="19" s="1"/>
  <c r="BC327" i="19" s="1"/>
  <c r="BD327" i="19" s="1"/>
  <c r="BE327" i="19" s="1"/>
  <c r="BF327" i="19" s="1"/>
  <c r="BG327" i="19" s="1"/>
  <c r="BH327" i="19" s="1"/>
  <c r="BI327" i="19" s="1"/>
  <c r="BJ327" i="19" s="1"/>
  <c r="BK327" i="19" s="1"/>
  <c r="BL327" i="19" s="1"/>
  <c r="A328" i="19"/>
  <c r="AF256" i="19" l="1"/>
  <c r="AF267" i="19" s="1"/>
  <c r="AH282" i="2"/>
  <c r="AD250" i="19"/>
  <c r="AD266" i="19" s="1"/>
  <c r="AB157" i="20"/>
  <c r="AF294" i="2"/>
  <c r="AD260" i="19"/>
  <c r="AD160" i="20"/>
  <c r="AH289" i="2"/>
  <c r="AH1754" i="2"/>
  <c r="K134" i="17"/>
  <c r="K136" i="17"/>
  <c r="AE147" i="17" s="1"/>
  <c r="AG288" i="2"/>
  <c r="AE258" i="19"/>
  <c r="AF271" i="19"/>
  <c r="J32" i="11"/>
  <c r="J134" i="17"/>
  <c r="J136" i="17"/>
  <c r="AD147" i="17" s="1"/>
  <c r="AE250" i="19"/>
  <c r="AE266" i="19" s="1"/>
  <c r="AC157" i="20"/>
  <c r="AF268" i="19"/>
  <c r="AE251" i="19"/>
  <c r="AC155" i="20"/>
  <c r="AH1755" i="2"/>
  <c r="AH290" i="2"/>
  <c r="AG1750" i="2"/>
  <c r="AF272" i="19"/>
  <c r="AE252" i="19"/>
  <c r="AE268" i="19" s="1"/>
  <c r="AD254" i="19"/>
  <c r="AD271" i="19" s="1"/>
  <c r="AE160" i="20"/>
  <c r="AB139" i="20"/>
  <c r="AF1750" i="2" s="1"/>
  <c r="BK420" i="19"/>
  <c r="BK422" i="19"/>
  <c r="BK425" i="19"/>
  <c r="BK423" i="19"/>
  <c r="BK421" i="19"/>
  <c r="BK424" i="19"/>
  <c r="BC420" i="19"/>
  <c r="BC422" i="19"/>
  <c r="BD142" i="1" s="1"/>
  <c r="BC423" i="19"/>
  <c r="BD145" i="1" s="1"/>
  <c r="BC425" i="19"/>
  <c r="BD151" i="1" s="1"/>
  <c r="BC421" i="19"/>
  <c r="BD139" i="1" s="1"/>
  <c r="BC424" i="19"/>
  <c r="BD148" i="1" s="1"/>
  <c r="AU420" i="19"/>
  <c r="AU422" i="19"/>
  <c r="AV142" i="1" s="1"/>
  <c r="AU425" i="19"/>
  <c r="AV151" i="1" s="1"/>
  <c r="AU423" i="19"/>
  <c r="AV145" i="1" s="1"/>
  <c r="AU421" i="19"/>
  <c r="AV139" i="1" s="1"/>
  <c r="AU424" i="19"/>
  <c r="AV148" i="1" s="1"/>
  <c r="AM420" i="19"/>
  <c r="AM422" i="19"/>
  <c r="AM423" i="19"/>
  <c r="AM425" i="19"/>
  <c r="AM421" i="19"/>
  <c r="AM424" i="19"/>
  <c r="AE420" i="19"/>
  <c r="AE422" i="19"/>
  <c r="AE425" i="19"/>
  <c r="AE423" i="19"/>
  <c r="AE421" i="19"/>
  <c r="AE424" i="19"/>
  <c r="W420" i="19"/>
  <c r="W422" i="19"/>
  <c r="W423" i="19"/>
  <c r="W425" i="19"/>
  <c r="W421" i="19"/>
  <c r="W424" i="19"/>
  <c r="O420" i="19"/>
  <c r="O422" i="19"/>
  <c r="O425" i="19"/>
  <c r="O423" i="19"/>
  <c r="O421" i="19"/>
  <c r="O424" i="19"/>
  <c r="K420" i="19"/>
  <c r="K425" i="19"/>
  <c r="K421" i="19"/>
  <c r="K422" i="19"/>
  <c r="K423" i="19"/>
  <c r="K424" i="19"/>
  <c r="G422" i="19"/>
  <c r="G395" i="19"/>
  <c r="G421" i="19"/>
  <c r="G425" i="19"/>
  <c r="G424" i="19"/>
  <c r="G420" i="19"/>
  <c r="G423" i="19"/>
  <c r="BJ420" i="19"/>
  <c r="BJ421" i="19"/>
  <c r="BJ423" i="19"/>
  <c r="BJ424" i="19"/>
  <c r="BJ422" i="19"/>
  <c r="BJ425" i="19"/>
  <c r="BF420" i="19"/>
  <c r="BF421" i="19"/>
  <c r="BG139" i="1" s="1"/>
  <c r="BF422" i="19"/>
  <c r="BG142" i="1" s="1"/>
  <c r="BF423" i="19"/>
  <c r="BG145" i="1" s="1"/>
  <c r="BF424" i="19"/>
  <c r="BG148" i="1" s="1"/>
  <c r="BF425" i="19"/>
  <c r="BG151" i="1" s="1"/>
  <c r="BB420" i="19"/>
  <c r="BB421" i="19"/>
  <c r="BC139" i="1" s="1"/>
  <c r="BB424" i="19"/>
  <c r="BC148" i="1" s="1"/>
  <c r="BB422" i="19"/>
  <c r="BC142" i="1" s="1"/>
  <c r="BB423" i="19"/>
  <c r="BC145" i="1" s="1"/>
  <c r="BB425" i="19"/>
  <c r="BC151" i="1" s="1"/>
  <c r="AX420" i="19"/>
  <c r="AX421" i="19"/>
  <c r="AY139" i="1" s="1"/>
  <c r="AX423" i="19"/>
  <c r="AY145" i="1" s="1"/>
  <c r="AX422" i="19"/>
  <c r="AY142" i="1" s="1"/>
  <c r="AX424" i="19"/>
  <c r="AY148" i="1" s="1"/>
  <c r="AX425" i="19"/>
  <c r="AY151" i="1" s="1"/>
  <c r="AT420" i="19"/>
  <c r="AT421" i="19"/>
  <c r="AU139" i="1" s="1"/>
  <c r="AT423" i="19"/>
  <c r="AU145" i="1" s="1"/>
  <c r="AT424" i="19"/>
  <c r="AU148" i="1" s="1"/>
  <c r="AT422" i="19"/>
  <c r="AU142" i="1" s="1"/>
  <c r="AT425" i="19"/>
  <c r="AU151" i="1" s="1"/>
  <c r="AP420" i="19"/>
  <c r="AP421" i="19"/>
  <c r="AQ139" i="1" s="1"/>
  <c r="AP422" i="19"/>
  <c r="AQ142" i="1" s="1"/>
  <c r="AP423" i="19"/>
  <c r="AQ145" i="1" s="1"/>
  <c r="AP424" i="19"/>
  <c r="AQ148" i="1" s="1"/>
  <c r="AP425" i="19"/>
  <c r="AQ151" i="1" s="1"/>
  <c r="AL420" i="19"/>
  <c r="AL421" i="19"/>
  <c r="AL424" i="19"/>
  <c r="AL422" i="19"/>
  <c r="AL423" i="19"/>
  <c r="AL425" i="19"/>
  <c r="AH420" i="19"/>
  <c r="AH421" i="19"/>
  <c r="AH423" i="19"/>
  <c r="AH422" i="19"/>
  <c r="AH424" i="19"/>
  <c r="AH425" i="19"/>
  <c r="AD420" i="19"/>
  <c r="AD421" i="19"/>
  <c r="AD423" i="19"/>
  <c r="AD424" i="19"/>
  <c r="AD422" i="19"/>
  <c r="AD425" i="19"/>
  <c r="Z420" i="19"/>
  <c r="Z421" i="19"/>
  <c r="Z422" i="19"/>
  <c r="Z423" i="19"/>
  <c r="Z424" i="19"/>
  <c r="Z425" i="19"/>
  <c r="V420" i="19"/>
  <c r="V421" i="19"/>
  <c r="V424" i="19"/>
  <c r="V422" i="19"/>
  <c r="V423" i="19"/>
  <c r="V425" i="19"/>
  <c r="R420" i="19"/>
  <c r="R421" i="19"/>
  <c r="R423" i="19"/>
  <c r="R422" i="19"/>
  <c r="R424" i="19"/>
  <c r="R425" i="19"/>
  <c r="N420" i="19"/>
  <c r="N421" i="19"/>
  <c r="N423" i="19"/>
  <c r="N424" i="19"/>
  <c r="N422" i="19"/>
  <c r="N425" i="19"/>
  <c r="J420" i="19"/>
  <c r="J421" i="19"/>
  <c r="J422" i="19"/>
  <c r="J423" i="19"/>
  <c r="J424" i="19"/>
  <c r="J425" i="19"/>
  <c r="AB143" i="20"/>
  <c r="AB159" i="20" s="1"/>
  <c r="BI420" i="19"/>
  <c r="BI421" i="19"/>
  <c r="BI422" i="19"/>
  <c r="BI423" i="19"/>
  <c r="BI424" i="19"/>
  <c r="BI425" i="19"/>
  <c r="BE420" i="19"/>
  <c r="BE421" i="19"/>
  <c r="BF139" i="1" s="1"/>
  <c r="BE422" i="19"/>
  <c r="BF142" i="1" s="1"/>
  <c r="BE423" i="19"/>
  <c r="BF145" i="1" s="1"/>
  <c r="BE424" i="19"/>
  <c r="BF148" i="1" s="1"/>
  <c r="BE425" i="19"/>
  <c r="BF151" i="1" s="1"/>
  <c r="BA420" i="19"/>
  <c r="BA421" i="19"/>
  <c r="BB139" i="1" s="1"/>
  <c r="BA422" i="19"/>
  <c r="BB142" i="1" s="1"/>
  <c r="BA424" i="19"/>
  <c r="BB148" i="1" s="1"/>
  <c r="BA423" i="19"/>
  <c r="BB145" i="1" s="1"/>
  <c r="BA425" i="19"/>
  <c r="BB151" i="1" s="1"/>
  <c r="AW420" i="19"/>
  <c r="AW421" i="19"/>
  <c r="AX139" i="1" s="1"/>
  <c r="AW422" i="19"/>
  <c r="AX142" i="1" s="1"/>
  <c r="AW424" i="19"/>
  <c r="AX148" i="1" s="1"/>
  <c r="AW425" i="19"/>
  <c r="AX151" i="1" s="1"/>
  <c r="AW423" i="19"/>
  <c r="AX145" i="1" s="1"/>
  <c r="AS420" i="19"/>
  <c r="AS421" i="19"/>
  <c r="AT139" i="1" s="1"/>
  <c r="AS422" i="19"/>
  <c r="AT142" i="1" s="1"/>
  <c r="AS423" i="19"/>
  <c r="AT145" i="1" s="1"/>
  <c r="AS424" i="19"/>
  <c r="AT148" i="1" s="1"/>
  <c r="AS425" i="19"/>
  <c r="AT151" i="1" s="1"/>
  <c r="AO420" i="19"/>
  <c r="AO421" i="19"/>
  <c r="AO422" i="19"/>
  <c r="AO423" i="19"/>
  <c r="AO424" i="19"/>
  <c r="AO425" i="19"/>
  <c r="AK420" i="19"/>
  <c r="AK421" i="19"/>
  <c r="AK422" i="19"/>
  <c r="AK424" i="19"/>
  <c r="AK423" i="19"/>
  <c r="AK425" i="19"/>
  <c r="AG420" i="19"/>
  <c r="AG421" i="19"/>
  <c r="AG422" i="19"/>
  <c r="AG424" i="19"/>
  <c r="AG425" i="19"/>
  <c r="AG423" i="19"/>
  <c r="AC420" i="19"/>
  <c r="AC421" i="19"/>
  <c r="AC422" i="19"/>
  <c r="AC423" i="19"/>
  <c r="AC424" i="19"/>
  <c r="AC425" i="19"/>
  <c r="Y420" i="19"/>
  <c r="Y421" i="19"/>
  <c r="Y422" i="19"/>
  <c r="Y423" i="19"/>
  <c r="Y424" i="19"/>
  <c r="Y425" i="19"/>
  <c r="U420" i="19"/>
  <c r="U421" i="19"/>
  <c r="U422" i="19"/>
  <c r="U424" i="19"/>
  <c r="U423" i="19"/>
  <c r="U425" i="19"/>
  <c r="Q420" i="19"/>
  <c r="Q421" i="19"/>
  <c r="Q422" i="19"/>
  <c r="Q424" i="19"/>
  <c r="Q425" i="19"/>
  <c r="Q423" i="19"/>
  <c r="M420" i="19"/>
  <c r="M421" i="19"/>
  <c r="M422" i="19"/>
  <c r="M423" i="19"/>
  <c r="M424" i="19"/>
  <c r="M425" i="19"/>
  <c r="I420" i="19"/>
  <c r="I421" i="19"/>
  <c r="I422" i="19"/>
  <c r="I423" i="19"/>
  <c r="I424" i="19"/>
  <c r="I425" i="19"/>
  <c r="BG420" i="19"/>
  <c r="BG425" i="19"/>
  <c r="BH151" i="1" s="1"/>
  <c r="BG421" i="19"/>
  <c r="BH139" i="1" s="1"/>
  <c r="BG422" i="19"/>
  <c r="BH142" i="1" s="1"/>
  <c r="BG423" i="19"/>
  <c r="BH145" i="1" s="1"/>
  <c r="BG424" i="19"/>
  <c r="BH148" i="1" s="1"/>
  <c r="AY420" i="19"/>
  <c r="AY421" i="19"/>
  <c r="AZ139" i="1" s="1"/>
  <c r="AY425" i="19"/>
  <c r="AZ151" i="1" s="1"/>
  <c r="AY423" i="19"/>
  <c r="AZ145" i="1" s="1"/>
  <c r="AY422" i="19"/>
  <c r="AZ142" i="1" s="1"/>
  <c r="AY424" i="19"/>
  <c r="AZ148" i="1" s="1"/>
  <c r="AQ420" i="19"/>
  <c r="AQ425" i="19"/>
  <c r="AR151" i="1" s="1"/>
  <c r="AQ421" i="19"/>
  <c r="AR139" i="1" s="1"/>
  <c r="AQ422" i="19"/>
  <c r="AR142" i="1" s="1"/>
  <c r="AQ423" i="19"/>
  <c r="AR145" i="1" s="1"/>
  <c r="AQ424" i="19"/>
  <c r="AR148" i="1" s="1"/>
  <c r="AI420" i="19"/>
  <c r="AI421" i="19"/>
  <c r="AI425" i="19"/>
  <c r="AI423" i="19"/>
  <c r="AI422" i="19"/>
  <c r="AI424" i="19"/>
  <c r="AA420" i="19"/>
  <c r="AA425" i="19"/>
  <c r="AA421" i="19"/>
  <c r="AA422" i="19"/>
  <c r="AA423" i="19"/>
  <c r="AA424" i="19"/>
  <c r="S420" i="19"/>
  <c r="S421" i="19"/>
  <c r="S425" i="19"/>
  <c r="S423" i="19"/>
  <c r="S422" i="19"/>
  <c r="S424" i="19"/>
  <c r="BH421" i="19"/>
  <c r="BI139" i="1" s="1"/>
  <c r="BH422" i="19"/>
  <c r="BI142" i="1" s="1"/>
  <c r="BH423" i="19"/>
  <c r="BH420" i="19"/>
  <c r="BI136" i="1" s="1"/>
  <c r="BH424" i="19"/>
  <c r="BI148" i="1" s="1"/>
  <c r="BH425" i="19"/>
  <c r="BI151" i="1" s="1"/>
  <c r="BD421" i="19"/>
  <c r="BE139" i="1" s="1"/>
  <c r="BD422" i="19"/>
  <c r="BE142" i="1" s="1"/>
  <c r="BD423" i="19"/>
  <c r="BD420" i="19"/>
  <c r="BE136" i="1" s="1"/>
  <c r="BD424" i="19"/>
  <c r="BE148" i="1" s="1"/>
  <c r="BD425" i="19"/>
  <c r="BE151" i="1" s="1"/>
  <c r="AZ421" i="19"/>
  <c r="BA139" i="1" s="1"/>
  <c r="AZ422" i="19"/>
  <c r="BA142" i="1" s="1"/>
  <c r="AZ423" i="19"/>
  <c r="AZ420" i="19"/>
  <c r="BA136" i="1" s="1"/>
  <c r="AZ424" i="19"/>
  <c r="BA148" i="1" s="1"/>
  <c r="AZ425" i="19"/>
  <c r="BA151" i="1" s="1"/>
  <c r="AV421" i="19"/>
  <c r="AW139" i="1" s="1"/>
  <c r="AV422" i="19"/>
  <c r="AW142" i="1" s="1"/>
  <c r="AV423" i="19"/>
  <c r="AV420" i="19"/>
  <c r="AW136" i="1" s="1"/>
  <c r="AV424" i="19"/>
  <c r="AW148" i="1" s="1"/>
  <c r="AV425" i="19"/>
  <c r="AW151" i="1" s="1"/>
  <c r="AR421" i="19"/>
  <c r="AS139" i="1" s="1"/>
  <c r="AR422" i="19"/>
  <c r="AS142" i="1" s="1"/>
  <c r="AR423" i="19"/>
  <c r="AR420" i="19"/>
  <c r="AS136" i="1" s="1"/>
  <c r="AR424" i="19"/>
  <c r="AS148" i="1" s="1"/>
  <c r="AR425" i="19"/>
  <c r="AS151" i="1" s="1"/>
  <c r="AN421" i="19"/>
  <c r="AN422" i="19"/>
  <c r="AN423" i="19"/>
  <c r="AN420" i="19"/>
  <c r="AN424" i="19"/>
  <c r="AN425" i="19"/>
  <c r="AJ421" i="19"/>
  <c r="AJ422" i="19"/>
  <c r="AJ423" i="19"/>
  <c r="AJ420" i="19"/>
  <c r="AJ424" i="19"/>
  <c r="AJ425" i="19"/>
  <c r="AF421" i="19"/>
  <c r="AF422" i="19"/>
  <c r="AF423" i="19"/>
  <c r="AF420" i="19"/>
  <c r="AF424" i="19"/>
  <c r="AF425" i="19"/>
  <c r="AB421" i="19"/>
  <c r="AB422" i="19"/>
  <c r="AB423" i="19"/>
  <c r="AB420" i="19"/>
  <c r="AB424" i="19"/>
  <c r="AB425" i="19"/>
  <c r="X421" i="19"/>
  <c r="X422" i="19"/>
  <c r="X423" i="19"/>
  <c r="X420" i="19"/>
  <c r="X424" i="19"/>
  <c r="X425" i="19"/>
  <c r="T421" i="19"/>
  <c r="T422" i="19"/>
  <c r="T423" i="19"/>
  <c r="T420" i="19"/>
  <c r="T424" i="19"/>
  <c r="T425" i="19"/>
  <c r="P421" i="19"/>
  <c r="P422" i="19"/>
  <c r="P423" i="19"/>
  <c r="P420" i="19"/>
  <c r="P424" i="19"/>
  <c r="P425" i="19"/>
  <c r="L421" i="19"/>
  <c r="L422" i="19"/>
  <c r="L423" i="19"/>
  <c r="L420" i="19"/>
  <c r="L424" i="19"/>
  <c r="L425" i="19"/>
  <c r="H421" i="19"/>
  <c r="H422" i="19"/>
  <c r="H423" i="19"/>
  <c r="H420" i="19"/>
  <c r="H424" i="19"/>
  <c r="H425" i="19"/>
  <c r="AC144" i="20"/>
  <c r="AF1759" i="2"/>
  <c r="Z127" i="20"/>
  <c r="Z128" i="20"/>
  <c r="Y124" i="20"/>
  <c r="AF1747" i="2"/>
  <c r="AG1753" i="2"/>
  <c r="AF1753" i="2"/>
  <c r="Z126" i="20"/>
  <c r="AG1747" i="2"/>
  <c r="AA129" i="20"/>
  <c r="AA141" i="20" s="1"/>
  <c r="AD149" i="17"/>
  <c r="J137" i="17"/>
  <c r="AD148" i="17" s="1"/>
  <c r="K137" i="17"/>
  <c r="AE148" i="17" s="1"/>
  <c r="AE149" i="17"/>
  <c r="AE122" i="17"/>
  <c r="AB1748" i="2"/>
  <c r="M100" i="17"/>
  <c r="M121" i="17" s="1"/>
  <c r="M99" i="17"/>
  <c r="L120" i="17"/>
  <c r="L135" i="17" s="1"/>
  <c r="L132" i="17"/>
  <c r="AE123" i="17"/>
  <c r="P22" i="17"/>
  <c r="Y39" i="17"/>
  <c r="Y52" i="17" s="1"/>
  <c r="AC283" i="2" s="1"/>
  <c r="R24" i="17"/>
  <c r="AA41" i="17"/>
  <c r="AA54" i="17" s="1"/>
  <c r="AD292" i="2"/>
  <c r="AD1757" i="2"/>
  <c r="BD22" i="17"/>
  <c r="BM39" i="17"/>
  <c r="BD23" i="17"/>
  <c r="BM40" i="17"/>
  <c r="BD24" i="17"/>
  <c r="BM41" i="17"/>
  <c r="P23" i="17"/>
  <c r="Y40" i="17"/>
  <c r="Y53" i="17" s="1"/>
  <c r="BK394" i="19"/>
  <c r="BK396" i="19"/>
  <c r="BK397" i="19"/>
  <c r="BK395" i="19"/>
  <c r="BK398" i="19"/>
  <c r="BG394" i="19"/>
  <c r="BG396" i="19"/>
  <c r="BG395" i="19"/>
  <c r="BG397" i="19"/>
  <c r="BG398" i="19"/>
  <c r="BC394" i="19"/>
  <c r="BC396" i="19"/>
  <c r="BC397" i="19"/>
  <c r="BC398" i="19"/>
  <c r="BC395" i="19"/>
  <c r="AY394" i="19"/>
  <c r="AY396" i="19"/>
  <c r="AY395" i="19"/>
  <c r="AY397" i="19"/>
  <c r="AY398" i="19"/>
  <c r="AU394" i="19"/>
  <c r="AU396" i="19"/>
  <c r="AU397" i="19"/>
  <c r="AU395" i="19"/>
  <c r="AU398" i="19"/>
  <c r="AQ394" i="19"/>
  <c r="AQ396" i="19"/>
  <c r="AR187" i="1" s="1"/>
  <c r="AQ397" i="19"/>
  <c r="AQ398" i="19"/>
  <c r="AR190" i="1" s="1"/>
  <c r="AQ395" i="19"/>
  <c r="AR184" i="1" s="1"/>
  <c r="AM394" i="19"/>
  <c r="AM396" i="19"/>
  <c r="AN187" i="1" s="1"/>
  <c r="AM395" i="19"/>
  <c r="AN184" i="1" s="1"/>
  <c r="AM397" i="19"/>
  <c r="AM398" i="19"/>
  <c r="AN190" i="1" s="1"/>
  <c r="AI394" i="19"/>
  <c r="AI396" i="19"/>
  <c r="AJ187" i="1" s="1"/>
  <c r="AI397" i="19"/>
  <c r="AI395" i="19"/>
  <c r="AJ184" i="1" s="1"/>
  <c r="AI398" i="19"/>
  <c r="AJ190" i="1" s="1"/>
  <c r="AE394" i="19"/>
  <c r="AE396" i="19"/>
  <c r="AE397" i="19"/>
  <c r="AE398" i="19"/>
  <c r="AE395" i="19"/>
  <c r="AA394" i="19"/>
  <c r="AA396" i="19"/>
  <c r="AA395" i="19"/>
  <c r="AA397" i="19"/>
  <c r="AA398" i="19"/>
  <c r="W394" i="19"/>
  <c r="W395" i="19"/>
  <c r="W396" i="19"/>
  <c r="W397" i="19"/>
  <c r="W398" i="19"/>
  <c r="S394" i="19"/>
  <c r="S396" i="19"/>
  <c r="S395" i="19"/>
  <c r="S397" i="19"/>
  <c r="S398" i="19"/>
  <c r="O394" i="19"/>
  <c r="O396" i="19"/>
  <c r="O397" i="19"/>
  <c r="O398" i="19"/>
  <c r="O395" i="19"/>
  <c r="K394" i="19"/>
  <c r="K396" i="19"/>
  <c r="K395" i="19"/>
  <c r="K397" i="19"/>
  <c r="K398" i="19"/>
  <c r="G396" i="19"/>
  <c r="G398" i="19"/>
  <c r="G397" i="19"/>
  <c r="G394" i="19"/>
  <c r="BJ394" i="19"/>
  <c r="BJ397" i="19"/>
  <c r="BJ398" i="19"/>
  <c r="BJ395" i="19"/>
  <c r="BJ396" i="19"/>
  <c r="BF394" i="19"/>
  <c r="BF397" i="19"/>
  <c r="BF398" i="19"/>
  <c r="BF395" i="19"/>
  <c r="BF396" i="19"/>
  <c r="BB394" i="19"/>
  <c r="BB397" i="19"/>
  <c r="BB398" i="19"/>
  <c r="BB395" i="19"/>
  <c r="BB396" i="19"/>
  <c r="AX394" i="19"/>
  <c r="AX397" i="19"/>
  <c r="AX398" i="19"/>
  <c r="AX395" i="19"/>
  <c r="AX396" i="19"/>
  <c r="AT394" i="19"/>
  <c r="AT397" i="19"/>
  <c r="AT398" i="19"/>
  <c r="AU190" i="1" s="1"/>
  <c r="AT395" i="19"/>
  <c r="AU184" i="1" s="1"/>
  <c r="AT396" i="19"/>
  <c r="AU187" i="1" s="1"/>
  <c r="AP394" i="19"/>
  <c r="AP397" i="19"/>
  <c r="AP398" i="19"/>
  <c r="AQ190" i="1" s="1"/>
  <c r="AP395" i="19"/>
  <c r="AQ184" i="1" s="1"/>
  <c r="AP396" i="19"/>
  <c r="AQ187" i="1" s="1"/>
  <c r="AL394" i="19"/>
  <c r="AL397" i="19"/>
  <c r="AL398" i="19"/>
  <c r="AM190" i="1" s="1"/>
  <c r="AL395" i="19"/>
  <c r="AM184" i="1" s="1"/>
  <c r="AL396" i="19"/>
  <c r="AM187" i="1" s="1"/>
  <c r="AH394" i="19"/>
  <c r="AH397" i="19"/>
  <c r="AH398" i="19"/>
  <c r="AI190" i="1" s="1"/>
  <c r="AH395" i="19"/>
  <c r="AI184" i="1" s="1"/>
  <c r="AH396" i="19"/>
  <c r="AI187" i="1" s="1"/>
  <c r="AD394" i="19"/>
  <c r="AD397" i="19"/>
  <c r="AD398" i="19"/>
  <c r="AD395" i="19"/>
  <c r="AD396" i="19"/>
  <c r="Z394" i="19"/>
  <c r="Z397" i="19"/>
  <c r="Z396" i="19"/>
  <c r="Z398" i="19"/>
  <c r="Z395" i="19"/>
  <c r="V394" i="19"/>
  <c r="V397" i="19"/>
  <c r="V398" i="19"/>
  <c r="V395" i="19"/>
  <c r="V396" i="19"/>
  <c r="R394" i="19"/>
  <c r="R395" i="19"/>
  <c r="R397" i="19"/>
  <c r="R398" i="19"/>
  <c r="R396" i="19"/>
  <c r="N394" i="19"/>
  <c r="N395" i="19"/>
  <c r="N397" i="19"/>
  <c r="N396" i="19"/>
  <c r="N398" i="19"/>
  <c r="J394" i="19"/>
  <c r="J395" i="19"/>
  <c r="J397" i="19"/>
  <c r="J398" i="19"/>
  <c r="J396" i="19"/>
  <c r="BI398" i="19"/>
  <c r="BI395" i="19"/>
  <c r="BI394" i="19"/>
  <c r="BI396" i="19"/>
  <c r="BI397" i="19"/>
  <c r="BE398" i="19"/>
  <c r="BE394" i="19"/>
  <c r="BE395" i="19"/>
  <c r="BE396" i="19"/>
  <c r="BE397" i="19"/>
  <c r="BA394" i="19"/>
  <c r="BA398" i="19"/>
  <c r="BA395" i="19"/>
  <c r="BA396" i="19"/>
  <c r="BA397" i="19"/>
  <c r="AW398" i="19"/>
  <c r="AW395" i="19"/>
  <c r="AW396" i="19"/>
  <c r="AW394" i="19"/>
  <c r="AW397" i="19"/>
  <c r="AS398" i="19"/>
  <c r="AT190" i="1" s="1"/>
  <c r="AS395" i="19"/>
  <c r="AT184" i="1" s="1"/>
  <c r="AS394" i="19"/>
  <c r="AS396" i="19"/>
  <c r="AT187" i="1" s="1"/>
  <c r="AS397" i="19"/>
  <c r="AO398" i="19"/>
  <c r="AP190" i="1" s="1"/>
  <c r="AO394" i="19"/>
  <c r="AO395" i="19"/>
  <c r="AP184" i="1" s="1"/>
  <c r="AO396" i="19"/>
  <c r="AP187" i="1" s="1"/>
  <c r="AO397" i="19"/>
  <c r="AK394" i="19"/>
  <c r="AK398" i="19"/>
  <c r="AL190" i="1" s="1"/>
  <c r="AK395" i="19"/>
  <c r="AL184" i="1" s="1"/>
  <c r="AK396" i="19"/>
  <c r="AL187" i="1" s="1"/>
  <c r="AK397" i="19"/>
  <c r="AG398" i="19"/>
  <c r="AH190" i="1" s="1"/>
  <c r="AG394" i="19"/>
  <c r="AG395" i="19"/>
  <c r="AH184" i="1" s="1"/>
  <c r="AG396" i="19"/>
  <c r="AH187" i="1" s="1"/>
  <c r="AG397" i="19"/>
  <c r="AC398" i="19"/>
  <c r="AC395" i="19"/>
  <c r="AC394" i="19"/>
  <c r="AC396" i="19"/>
  <c r="AC397" i="19"/>
  <c r="Y395" i="19"/>
  <c r="Y398" i="19"/>
  <c r="Y394" i="19"/>
  <c r="Y396" i="19"/>
  <c r="Y397" i="19"/>
  <c r="U395" i="19"/>
  <c r="U394" i="19"/>
  <c r="U398" i="19"/>
  <c r="U396" i="19"/>
  <c r="U397" i="19"/>
  <c r="Q395" i="19"/>
  <c r="Q398" i="19"/>
  <c r="Q394" i="19"/>
  <c r="Q396" i="19"/>
  <c r="Q397" i="19"/>
  <c r="M395" i="19"/>
  <c r="M398" i="19"/>
  <c r="M394" i="19"/>
  <c r="M396" i="19"/>
  <c r="M397" i="19"/>
  <c r="I395" i="19"/>
  <c r="I398" i="19"/>
  <c r="I394" i="19"/>
  <c r="I396" i="19"/>
  <c r="I397" i="19"/>
  <c r="BH394" i="19"/>
  <c r="BH395" i="19"/>
  <c r="BH396" i="19"/>
  <c r="BH397" i="19"/>
  <c r="BH398" i="19"/>
  <c r="BD394" i="19"/>
  <c r="BD395" i="19"/>
  <c r="BD396" i="19"/>
  <c r="BD397" i="19"/>
  <c r="BD398" i="19"/>
  <c r="AZ394" i="19"/>
  <c r="AZ395" i="19"/>
  <c r="BA184" i="1" s="1"/>
  <c r="AZ396" i="19"/>
  <c r="BA187" i="1" s="1"/>
  <c r="AZ397" i="19"/>
  <c r="AZ398" i="19"/>
  <c r="BA190" i="1" s="1"/>
  <c r="AV394" i="19"/>
  <c r="AV395" i="19"/>
  <c r="AV396" i="19"/>
  <c r="AV397" i="19"/>
  <c r="AV398" i="19"/>
  <c r="AR394" i="19"/>
  <c r="AR395" i="19"/>
  <c r="AS184" i="1" s="1"/>
  <c r="AR396" i="19"/>
  <c r="AS187" i="1" s="1"/>
  <c r="AR397" i="19"/>
  <c r="AR398" i="19"/>
  <c r="AS190" i="1" s="1"/>
  <c r="AN394" i="19"/>
  <c r="AN395" i="19"/>
  <c r="AO184" i="1" s="1"/>
  <c r="AN396" i="19"/>
  <c r="AO187" i="1" s="1"/>
  <c r="AN397" i="19"/>
  <c r="AN398" i="19"/>
  <c r="AO190" i="1" s="1"/>
  <c r="AJ394" i="19"/>
  <c r="AJ395" i="19"/>
  <c r="AK184" i="1" s="1"/>
  <c r="AJ396" i="19"/>
  <c r="AK187" i="1" s="1"/>
  <c r="AJ397" i="19"/>
  <c r="AJ398" i="19"/>
  <c r="AK190" i="1" s="1"/>
  <c r="AF394" i="19"/>
  <c r="AF395" i="19"/>
  <c r="AG184" i="1" s="1"/>
  <c r="AF396" i="19"/>
  <c r="AG187" i="1" s="1"/>
  <c r="AF397" i="19"/>
  <c r="AF398" i="19"/>
  <c r="AG190" i="1" s="1"/>
  <c r="AB394" i="19"/>
  <c r="AB395" i="19"/>
  <c r="AB396" i="19"/>
  <c r="AB397" i="19"/>
  <c r="AB398" i="19"/>
  <c r="X394" i="19"/>
  <c r="X395" i="19"/>
  <c r="X396" i="19"/>
  <c r="X397" i="19"/>
  <c r="X398" i="19"/>
  <c r="T394" i="19"/>
  <c r="T396" i="19"/>
  <c r="T395" i="19"/>
  <c r="T397" i="19"/>
  <c r="T398" i="19"/>
  <c r="P394" i="19"/>
  <c r="P395" i="19"/>
  <c r="P396" i="19"/>
  <c r="P397" i="19"/>
  <c r="P398" i="19"/>
  <c r="L394" i="19"/>
  <c r="L396" i="19"/>
  <c r="L395" i="19"/>
  <c r="L397" i="19"/>
  <c r="L398" i="19"/>
  <c r="H394" i="19"/>
  <c r="H395" i="19"/>
  <c r="H396" i="19"/>
  <c r="H397" i="19"/>
  <c r="H398" i="19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BH231" i="1"/>
  <c r="BI231" i="1"/>
  <c r="BI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BI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AD29" i="1"/>
  <c r="AE29" i="1"/>
  <c r="AF29" i="1"/>
  <c r="AG29" i="1"/>
  <c r="AH29" i="1"/>
  <c r="AI29" i="1"/>
  <c r="AJ29" i="1"/>
  <c r="AD27" i="1"/>
  <c r="AE27" i="1"/>
  <c r="AF27" i="1"/>
  <c r="AG27" i="1"/>
  <c r="AH27" i="1"/>
  <c r="AI27" i="1"/>
  <c r="AJ27" i="1"/>
  <c r="BH744" i="2"/>
  <c r="BG744" i="2"/>
  <c r="BF744" i="2"/>
  <c r="BE744" i="2"/>
  <c r="BD744" i="2"/>
  <c r="BC744" i="2"/>
  <c r="BB744" i="2"/>
  <c r="BA744" i="2"/>
  <c r="AZ744" i="2"/>
  <c r="AY744" i="2"/>
  <c r="AX744" i="2"/>
  <c r="AW744" i="2"/>
  <c r="AV744" i="2"/>
  <c r="AU744" i="2"/>
  <c r="AT744" i="2"/>
  <c r="AS744" i="2"/>
  <c r="AR744" i="2"/>
  <c r="AQ744" i="2"/>
  <c r="AP744" i="2"/>
  <c r="AO744" i="2"/>
  <c r="AN744" i="2"/>
  <c r="AM744" i="2"/>
  <c r="AL744" i="2"/>
  <c r="AK744" i="2"/>
  <c r="AJ744" i="2"/>
  <c r="AI744" i="2"/>
  <c r="AH744" i="2"/>
  <c r="AG744" i="2"/>
  <c r="AF744" i="2"/>
  <c r="AE744" i="2"/>
  <c r="AD744" i="2"/>
  <c r="AC744" i="2"/>
  <c r="AB744" i="2"/>
  <c r="AA744" i="2"/>
  <c r="Z744" i="2"/>
  <c r="Y744" i="2"/>
  <c r="X744" i="2"/>
  <c r="W744" i="2"/>
  <c r="V744" i="2"/>
  <c r="U744" i="2"/>
  <c r="T744" i="2"/>
  <c r="S744" i="2"/>
  <c r="R744" i="2"/>
  <c r="Q744" i="2"/>
  <c r="BH742" i="2"/>
  <c r="BG742" i="2"/>
  <c r="BF742" i="2"/>
  <c r="BE742" i="2"/>
  <c r="BD742" i="2"/>
  <c r="BC742" i="2"/>
  <c r="BB742" i="2"/>
  <c r="BA742" i="2"/>
  <c r="AZ742" i="2"/>
  <c r="AY742" i="2"/>
  <c r="AX742" i="2"/>
  <c r="AW742" i="2"/>
  <c r="AV742" i="2"/>
  <c r="AU742" i="2"/>
  <c r="AT742" i="2"/>
  <c r="AS742" i="2"/>
  <c r="AR742" i="2"/>
  <c r="AQ742" i="2"/>
  <c r="AP742" i="2"/>
  <c r="AO742" i="2"/>
  <c r="AN742" i="2"/>
  <c r="AM742" i="2"/>
  <c r="AL742" i="2"/>
  <c r="AK742" i="2"/>
  <c r="AJ742" i="2"/>
  <c r="AI742" i="2"/>
  <c r="AH742" i="2"/>
  <c r="AG742" i="2"/>
  <c r="AF742" i="2"/>
  <c r="AE742" i="2"/>
  <c r="AD742" i="2"/>
  <c r="AC742" i="2"/>
  <c r="AB742" i="2"/>
  <c r="AA742" i="2"/>
  <c r="Z742" i="2"/>
  <c r="Y742" i="2"/>
  <c r="X742" i="2"/>
  <c r="W742" i="2"/>
  <c r="V742" i="2"/>
  <c r="U742" i="2"/>
  <c r="T742" i="2"/>
  <c r="S742" i="2"/>
  <c r="R742" i="2"/>
  <c r="Q742" i="2"/>
  <c r="BH739" i="2"/>
  <c r="BG739" i="2"/>
  <c r="BF739" i="2"/>
  <c r="BE739" i="2"/>
  <c r="BD739" i="2"/>
  <c r="BC739" i="2"/>
  <c r="BB739" i="2"/>
  <c r="BA739" i="2"/>
  <c r="AZ739" i="2"/>
  <c r="AY739" i="2"/>
  <c r="AX739" i="2"/>
  <c r="AW739" i="2"/>
  <c r="AV739" i="2"/>
  <c r="AU739" i="2"/>
  <c r="AT739" i="2"/>
  <c r="AS739" i="2"/>
  <c r="AR739" i="2"/>
  <c r="AQ739" i="2"/>
  <c r="AP739" i="2"/>
  <c r="AO739" i="2"/>
  <c r="AN739" i="2"/>
  <c r="AM739" i="2"/>
  <c r="AL739" i="2"/>
  <c r="AK739" i="2"/>
  <c r="AJ739" i="2"/>
  <c r="AI739" i="2"/>
  <c r="AH739" i="2"/>
  <c r="AG739" i="2"/>
  <c r="AF739" i="2"/>
  <c r="AE739" i="2"/>
  <c r="AD739" i="2"/>
  <c r="AC739" i="2"/>
  <c r="AB739" i="2"/>
  <c r="AA739" i="2"/>
  <c r="Z739" i="2"/>
  <c r="Y739" i="2"/>
  <c r="X739" i="2"/>
  <c r="W739" i="2"/>
  <c r="V739" i="2"/>
  <c r="U739" i="2"/>
  <c r="T739" i="2"/>
  <c r="BH737" i="2"/>
  <c r="BG737" i="2"/>
  <c r="BF737" i="2"/>
  <c r="BE737" i="2"/>
  <c r="BD737" i="2"/>
  <c r="BC737" i="2"/>
  <c r="BB737" i="2"/>
  <c r="BA737" i="2"/>
  <c r="AZ737" i="2"/>
  <c r="AY737" i="2"/>
  <c r="AX737" i="2"/>
  <c r="AW737" i="2"/>
  <c r="AV737" i="2"/>
  <c r="AU737" i="2"/>
  <c r="AT737" i="2"/>
  <c r="AS737" i="2"/>
  <c r="AR737" i="2"/>
  <c r="AQ737" i="2"/>
  <c r="AP737" i="2"/>
  <c r="AO737" i="2"/>
  <c r="AN737" i="2"/>
  <c r="AM737" i="2"/>
  <c r="AL737" i="2"/>
  <c r="AK737" i="2"/>
  <c r="AJ737" i="2"/>
  <c r="AI737" i="2"/>
  <c r="AH737" i="2"/>
  <c r="AG737" i="2"/>
  <c r="AF737" i="2"/>
  <c r="AE737" i="2"/>
  <c r="AD737" i="2"/>
  <c r="AC737" i="2"/>
  <c r="AB737" i="2"/>
  <c r="AA737" i="2"/>
  <c r="Z737" i="2"/>
  <c r="Y737" i="2"/>
  <c r="X737" i="2"/>
  <c r="W737" i="2"/>
  <c r="V737" i="2"/>
  <c r="U737" i="2"/>
  <c r="T737" i="2"/>
  <c r="BH712" i="2"/>
  <c r="BH710" i="2"/>
  <c r="AO1446" i="2"/>
  <c r="AP1446" i="2"/>
  <c r="AQ1446" i="2"/>
  <c r="AR1446" i="2"/>
  <c r="AS1446" i="2"/>
  <c r="G1387" i="2"/>
  <c r="G1272" i="2"/>
  <c r="G1247" i="2"/>
  <c r="G1227" i="2"/>
  <c r="G1207" i="2"/>
  <c r="G1138" i="2"/>
  <c r="G1118" i="2"/>
  <c r="G1098" i="2"/>
  <c r="H116" i="19"/>
  <c r="I116" i="19" s="1"/>
  <c r="J116" i="19" s="1"/>
  <c r="K116" i="19" s="1"/>
  <c r="L116" i="19" s="1"/>
  <c r="M116" i="19" s="1"/>
  <c r="N116" i="19" s="1"/>
  <c r="O116" i="19" s="1"/>
  <c r="P116" i="19" s="1"/>
  <c r="Q116" i="19" s="1"/>
  <c r="R116" i="19" s="1"/>
  <c r="S116" i="19" s="1"/>
  <c r="T116" i="19" s="1"/>
  <c r="U116" i="19" s="1"/>
  <c r="V116" i="19" s="1"/>
  <c r="W116" i="19" s="1"/>
  <c r="X116" i="19" s="1"/>
  <c r="Y116" i="19" s="1"/>
  <c r="Z116" i="19" s="1"/>
  <c r="AA116" i="19" s="1"/>
  <c r="AB116" i="19" s="1"/>
  <c r="AC116" i="19" s="1"/>
  <c r="AD116" i="19" s="1"/>
  <c r="AE116" i="19" s="1"/>
  <c r="AF116" i="19" s="1"/>
  <c r="AG116" i="19" s="1"/>
  <c r="AH116" i="19" s="1"/>
  <c r="AI116" i="19" s="1"/>
  <c r="AJ116" i="19" s="1"/>
  <c r="AK116" i="19" s="1"/>
  <c r="AL116" i="19" s="1"/>
  <c r="AM116" i="19" s="1"/>
  <c r="AN116" i="19" s="1"/>
  <c r="AO116" i="19" s="1"/>
  <c r="AP116" i="19" s="1"/>
  <c r="AQ116" i="19" s="1"/>
  <c r="AR116" i="19" s="1"/>
  <c r="AS116" i="19" s="1"/>
  <c r="AT116" i="19" s="1"/>
  <c r="AU116" i="19" s="1"/>
  <c r="AV116" i="19" s="1"/>
  <c r="AW116" i="19" s="1"/>
  <c r="AX116" i="19" s="1"/>
  <c r="AY116" i="19" s="1"/>
  <c r="AZ116" i="19" s="1"/>
  <c r="BA116" i="19" s="1"/>
  <c r="BB116" i="19" s="1"/>
  <c r="BC116" i="19" s="1"/>
  <c r="BD116" i="19" s="1"/>
  <c r="BE116" i="19" s="1"/>
  <c r="BF116" i="19" s="1"/>
  <c r="BG116" i="19" s="1"/>
  <c r="BH116" i="19" s="1"/>
  <c r="BI116" i="19" s="1"/>
  <c r="BJ116" i="19" s="1"/>
  <c r="BK116" i="19" s="1"/>
  <c r="I104" i="19"/>
  <c r="I105" i="19"/>
  <c r="I106" i="19"/>
  <c r="I107" i="19"/>
  <c r="I108" i="19"/>
  <c r="I109" i="19"/>
  <c r="I110" i="19"/>
  <c r="I111" i="19"/>
  <c r="I112" i="19"/>
  <c r="I113" i="19"/>
  <c r="I114" i="19"/>
  <c r="I103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H84" i="19"/>
  <c r="I84" i="19" s="1"/>
  <c r="J84" i="19" s="1"/>
  <c r="K84" i="19" s="1"/>
  <c r="L84" i="19" s="1"/>
  <c r="M84" i="19" s="1"/>
  <c r="N84" i="19" s="1"/>
  <c r="O84" i="19" s="1"/>
  <c r="P84" i="19" s="1"/>
  <c r="Q84" i="19" s="1"/>
  <c r="R84" i="19" s="1"/>
  <c r="S84" i="19" s="1"/>
  <c r="T84" i="19" s="1"/>
  <c r="U84" i="19" s="1"/>
  <c r="V84" i="19" s="1"/>
  <c r="W84" i="19" s="1"/>
  <c r="X84" i="19" s="1"/>
  <c r="Y84" i="19" s="1"/>
  <c r="Z84" i="19" s="1"/>
  <c r="AA84" i="19" s="1"/>
  <c r="AB84" i="19" s="1"/>
  <c r="AC84" i="19" s="1"/>
  <c r="AD84" i="19" s="1"/>
  <c r="AE84" i="19" s="1"/>
  <c r="AF84" i="19" s="1"/>
  <c r="AG84" i="19" s="1"/>
  <c r="AH84" i="19" s="1"/>
  <c r="AI84" i="19" s="1"/>
  <c r="AJ84" i="19" s="1"/>
  <c r="AK84" i="19" s="1"/>
  <c r="AL84" i="19" s="1"/>
  <c r="AM84" i="19" s="1"/>
  <c r="AN84" i="19" s="1"/>
  <c r="AO84" i="19" s="1"/>
  <c r="AP84" i="19" s="1"/>
  <c r="AQ84" i="19" s="1"/>
  <c r="AR84" i="19" s="1"/>
  <c r="AS84" i="19" s="1"/>
  <c r="AT84" i="19" s="1"/>
  <c r="AU84" i="19" s="1"/>
  <c r="AV84" i="19" s="1"/>
  <c r="AW84" i="19" s="1"/>
  <c r="AX84" i="19" s="1"/>
  <c r="AY84" i="19" s="1"/>
  <c r="AZ84" i="19" s="1"/>
  <c r="BA84" i="19" s="1"/>
  <c r="BB84" i="19" s="1"/>
  <c r="BC84" i="19" s="1"/>
  <c r="BD84" i="19" s="1"/>
  <c r="BE84" i="19" s="1"/>
  <c r="BF84" i="19" s="1"/>
  <c r="BG84" i="19" s="1"/>
  <c r="BH84" i="19" s="1"/>
  <c r="BI84" i="19" s="1"/>
  <c r="BJ84" i="19" s="1"/>
  <c r="BK84" i="19" s="1"/>
  <c r="A96" i="19"/>
  <c r="A95" i="19"/>
  <c r="A94" i="19"/>
  <c r="A93" i="19"/>
  <c r="A92" i="19"/>
  <c r="A91" i="19"/>
  <c r="A90" i="19"/>
  <c r="A89" i="19"/>
  <c r="A88" i="19"/>
  <c r="A87" i="19"/>
  <c r="A86" i="19"/>
  <c r="A85" i="19"/>
  <c r="H66" i="19"/>
  <c r="I66" i="19" s="1"/>
  <c r="J66" i="19" s="1"/>
  <c r="K66" i="19" s="1"/>
  <c r="L66" i="19" s="1"/>
  <c r="M66" i="19" s="1"/>
  <c r="N66" i="19" s="1"/>
  <c r="O66" i="19" s="1"/>
  <c r="P66" i="19" s="1"/>
  <c r="Q66" i="19" s="1"/>
  <c r="R66" i="19" s="1"/>
  <c r="S66" i="19" s="1"/>
  <c r="T66" i="19" s="1"/>
  <c r="U66" i="19" s="1"/>
  <c r="V66" i="19" s="1"/>
  <c r="W66" i="19" s="1"/>
  <c r="X66" i="19" s="1"/>
  <c r="Y66" i="19" s="1"/>
  <c r="Z66" i="19" s="1"/>
  <c r="AA66" i="19" s="1"/>
  <c r="AB66" i="19" s="1"/>
  <c r="AC66" i="19" s="1"/>
  <c r="AD66" i="19" s="1"/>
  <c r="AE66" i="19" s="1"/>
  <c r="AF66" i="19" s="1"/>
  <c r="AG66" i="19" s="1"/>
  <c r="AH66" i="19" s="1"/>
  <c r="AI66" i="19" s="1"/>
  <c r="AJ66" i="19" s="1"/>
  <c r="AK66" i="19" s="1"/>
  <c r="AL66" i="19" s="1"/>
  <c r="AM66" i="19" s="1"/>
  <c r="AN66" i="19" s="1"/>
  <c r="AO66" i="19" s="1"/>
  <c r="AP66" i="19" s="1"/>
  <c r="AQ66" i="19" s="1"/>
  <c r="AR66" i="19" s="1"/>
  <c r="AS66" i="19" s="1"/>
  <c r="AT66" i="19" s="1"/>
  <c r="AU66" i="19" s="1"/>
  <c r="AV66" i="19" s="1"/>
  <c r="AW66" i="19" s="1"/>
  <c r="AX66" i="19" s="1"/>
  <c r="AY66" i="19" s="1"/>
  <c r="AZ66" i="19" s="1"/>
  <c r="BA66" i="19" s="1"/>
  <c r="BB66" i="19" s="1"/>
  <c r="BC66" i="19" s="1"/>
  <c r="BD66" i="19" s="1"/>
  <c r="BE66" i="19" s="1"/>
  <c r="BF66" i="19" s="1"/>
  <c r="BG66" i="19" s="1"/>
  <c r="BH66" i="19" s="1"/>
  <c r="BI66" i="19" s="1"/>
  <c r="BJ66" i="19" s="1"/>
  <c r="BK66" i="19" s="1"/>
  <c r="A78" i="19"/>
  <c r="A77" i="19"/>
  <c r="A76" i="19"/>
  <c r="A75" i="19"/>
  <c r="A74" i="19"/>
  <c r="A73" i="19"/>
  <c r="A72" i="19"/>
  <c r="A71" i="19"/>
  <c r="A70" i="19"/>
  <c r="A69" i="19"/>
  <c r="A68" i="19"/>
  <c r="A67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X67" i="19" s="1"/>
  <c r="Y48" i="19"/>
  <c r="Y67" i="19" s="1"/>
  <c r="Z48" i="19"/>
  <c r="Z67" i="19" s="1"/>
  <c r="AA48" i="19"/>
  <c r="AA67" i="19" s="1"/>
  <c r="AB48" i="19"/>
  <c r="AB67" i="19" s="1"/>
  <c r="AC48" i="19"/>
  <c r="AC67" i="19" s="1"/>
  <c r="AD48" i="19"/>
  <c r="AD67" i="19" s="1"/>
  <c r="AE48" i="19"/>
  <c r="AE67" i="19" s="1"/>
  <c r="AF48" i="19"/>
  <c r="AF67" i="19" s="1"/>
  <c r="AG48" i="19"/>
  <c r="AG67" i="19" s="1"/>
  <c r="AH48" i="19"/>
  <c r="AH67" i="19" s="1"/>
  <c r="AI48" i="19"/>
  <c r="AI67" i="19" s="1"/>
  <c r="AJ48" i="19"/>
  <c r="AJ67" i="19" s="1"/>
  <c r="AK48" i="19"/>
  <c r="AK67" i="19" s="1"/>
  <c r="AL48" i="19"/>
  <c r="AL67" i="19" s="1"/>
  <c r="AM48" i="19"/>
  <c r="AM67" i="19" s="1"/>
  <c r="AN48" i="19"/>
  <c r="AN67" i="19" s="1"/>
  <c r="AO48" i="19"/>
  <c r="AO67" i="19" s="1"/>
  <c r="AP48" i="19"/>
  <c r="AP67" i="19" s="1"/>
  <c r="AQ48" i="19"/>
  <c r="AQ67" i="19" s="1"/>
  <c r="AR48" i="19"/>
  <c r="AR67" i="19" s="1"/>
  <c r="AS48" i="19"/>
  <c r="AS67" i="19" s="1"/>
  <c r="AT48" i="19"/>
  <c r="AT67" i="19" s="1"/>
  <c r="AU48" i="19"/>
  <c r="AU67" i="19" s="1"/>
  <c r="AV48" i="19"/>
  <c r="AV67" i="19" s="1"/>
  <c r="AW48" i="19"/>
  <c r="AW67" i="19" s="1"/>
  <c r="AX48" i="19"/>
  <c r="AX67" i="19" s="1"/>
  <c r="AY48" i="19"/>
  <c r="AY67" i="19" s="1"/>
  <c r="AZ48" i="19"/>
  <c r="AZ67" i="19" s="1"/>
  <c r="BA48" i="19"/>
  <c r="BA67" i="19" s="1"/>
  <c r="BB48" i="19"/>
  <c r="BB67" i="19" s="1"/>
  <c r="BC48" i="19"/>
  <c r="BC67" i="19" s="1"/>
  <c r="BD48" i="19"/>
  <c r="BD67" i="19" s="1"/>
  <c r="BE48" i="19"/>
  <c r="BE67" i="19" s="1"/>
  <c r="BF48" i="19"/>
  <c r="BF67" i="19" s="1"/>
  <c r="BG48" i="19"/>
  <c r="BG67" i="19" s="1"/>
  <c r="BH48" i="19"/>
  <c r="BH67" i="19" s="1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X68" i="19" s="1"/>
  <c r="Y49" i="19"/>
  <c r="Y68" i="19" s="1"/>
  <c r="Z49" i="19"/>
  <c r="Z68" i="19" s="1"/>
  <c r="AA49" i="19"/>
  <c r="AA68" i="19" s="1"/>
  <c r="AB49" i="19"/>
  <c r="AB68" i="19" s="1"/>
  <c r="AC49" i="19"/>
  <c r="AC68" i="19" s="1"/>
  <c r="AD49" i="19"/>
  <c r="AD68" i="19" s="1"/>
  <c r="AE49" i="19"/>
  <c r="AE68" i="19" s="1"/>
  <c r="AF49" i="19"/>
  <c r="AF68" i="19" s="1"/>
  <c r="AG49" i="19"/>
  <c r="AG68" i="19" s="1"/>
  <c r="AH49" i="19"/>
  <c r="AH68" i="19" s="1"/>
  <c r="AI49" i="19"/>
  <c r="AI68" i="19" s="1"/>
  <c r="AJ49" i="19"/>
  <c r="AJ68" i="19" s="1"/>
  <c r="AK49" i="19"/>
  <c r="AK68" i="19" s="1"/>
  <c r="AL49" i="19"/>
  <c r="AL68" i="19" s="1"/>
  <c r="AM49" i="19"/>
  <c r="AM68" i="19" s="1"/>
  <c r="AN49" i="19"/>
  <c r="AN68" i="19" s="1"/>
  <c r="AO49" i="19"/>
  <c r="AO68" i="19" s="1"/>
  <c r="AP49" i="19"/>
  <c r="AP68" i="19" s="1"/>
  <c r="AQ49" i="19"/>
  <c r="AQ68" i="19" s="1"/>
  <c r="AR49" i="19"/>
  <c r="AR68" i="19" s="1"/>
  <c r="AS49" i="19"/>
  <c r="AS68" i="19" s="1"/>
  <c r="AT49" i="19"/>
  <c r="AT68" i="19" s="1"/>
  <c r="AU49" i="19"/>
  <c r="AU68" i="19" s="1"/>
  <c r="AV49" i="19"/>
  <c r="AV68" i="19" s="1"/>
  <c r="AW49" i="19"/>
  <c r="AW68" i="19" s="1"/>
  <c r="AX49" i="19"/>
  <c r="AX68" i="19" s="1"/>
  <c r="AY49" i="19"/>
  <c r="AY68" i="19" s="1"/>
  <c r="AZ49" i="19"/>
  <c r="AZ68" i="19" s="1"/>
  <c r="BA49" i="19"/>
  <c r="BA68" i="19" s="1"/>
  <c r="BB49" i="19"/>
  <c r="BB68" i="19" s="1"/>
  <c r="BC49" i="19"/>
  <c r="BC68" i="19" s="1"/>
  <c r="BD49" i="19"/>
  <c r="BD68" i="19" s="1"/>
  <c r="BE49" i="19"/>
  <c r="BE68" i="19" s="1"/>
  <c r="BF49" i="19"/>
  <c r="BF68" i="19" s="1"/>
  <c r="BG49" i="19"/>
  <c r="BG68" i="19" s="1"/>
  <c r="BH49" i="19"/>
  <c r="BH68" i="19" s="1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X69" i="19" s="1"/>
  <c r="Y50" i="19"/>
  <c r="Y69" i="19" s="1"/>
  <c r="Z50" i="19"/>
  <c r="Z69" i="19" s="1"/>
  <c r="AA50" i="19"/>
  <c r="AA69" i="19" s="1"/>
  <c r="AB50" i="19"/>
  <c r="AB69" i="19" s="1"/>
  <c r="AC50" i="19"/>
  <c r="AC69" i="19" s="1"/>
  <c r="AD50" i="19"/>
  <c r="AD69" i="19" s="1"/>
  <c r="AE50" i="19"/>
  <c r="AE69" i="19" s="1"/>
  <c r="AF50" i="19"/>
  <c r="AF69" i="19" s="1"/>
  <c r="AG50" i="19"/>
  <c r="AG69" i="19" s="1"/>
  <c r="AH50" i="19"/>
  <c r="AH69" i="19" s="1"/>
  <c r="AI50" i="19"/>
  <c r="AI69" i="19" s="1"/>
  <c r="AJ50" i="19"/>
  <c r="AJ69" i="19" s="1"/>
  <c r="AK50" i="19"/>
  <c r="AK69" i="19" s="1"/>
  <c r="AL50" i="19"/>
  <c r="AL69" i="19" s="1"/>
  <c r="AM50" i="19"/>
  <c r="AM69" i="19" s="1"/>
  <c r="AN50" i="19"/>
  <c r="AN69" i="19" s="1"/>
  <c r="AO50" i="19"/>
  <c r="AO69" i="19" s="1"/>
  <c r="AP50" i="19"/>
  <c r="AP69" i="19" s="1"/>
  <c r="AQ50" i="19"/>
  <c r="AQ69" i="19" s="1"/>
  <c r="AR50" i="19"/>
  <c r="AR69" i="19" s="1"/>
  <c r="AS50" i="19"/>
  <c r="AS69" i="19" s="1"/>
  <c r="AT50" i="19"/>
  <c r="AT69" i="19" s="1"/>
  <c r="AU50" i="19"/>
  <c r="AU69" i="19" s="1"/>
  <c r="AV50" i="19"/>
  <c r="AV69" i="19" s="1"/>
  <c r="AW50" i="19"/>
  <c r="AW69" i="19" s="1"/>
  <c r="AX50" i="19"/>
  <c r="AX69" i="19" s="1"/>
  <c r="AY50" i="19"/>
  <c r="AY69" i="19" s="1"/>
  <c r="AZ50" i="19"/>
  <c r="AZ69" i="19" s="1"/>
  <c r="BA50" i="19"/>
  <c r="BA69" i="19" s="1"/>
  <c r="BB50" i="19"/>
  <c r="BB69" i="19" s="1"/>
  <c r="BC50" i="19"/>
  <c r="BC69" i="19" s="1"/>
  <c r="BD50" i="19"/>
  <c r="BD69" i="19" s="1"/>
  <c r="BE50" i="19"/>
  <c r="BE69" i="19" s="1"/>
  <c r="BF50" i="19"/>
  <c r="BF69" i="19" s="1"/>
  <c r="BG50" i="19"/>
  <c r="BG69" i="19" s="1"/>
  <c r="BH50" i="19"/>
  <c r="BH69" i="19" s="1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X70" i="19" s="1"/>
  <c r="Y51" i="19"/>
  <c r="Y70" i="19" s="1"/>
  <c r="Z51" i="19"/>
  <c r="Z70" i="19" s="1"/>
  <c r="AA51" i="19"/>
  <c r="AA70" i="19" s="1"/>
  <c r="AB51" i="19"/>
  <c r="AB70" i="19" s="1"/>
  <c r="AC51" i="19"/>
  <c r="AC70" i="19" s="1"/>
  <c r="AD51" i="19"/>
  <c r="AD70" i="19" s="1"/>
  <c r="AE51" i="19"/>
  <c r="AE70" i="19" s="1"/>
  <c r="AF51" i="19"/>
  <c r="AF70" i="19" s="1"/>
  <c r="AG51" i="19"/>
  <c r="AG70" i="19" s="1"/>
  <c r="AH51" i="19"/>
  <c r="AH70" i="19" s="1"/>
  <c r="AI51" i="19"/>
  <c r="AI70" i="19" s="1"/>
  <c r="AJ51" i="19"/>
  <c r="AJ70" i="19" s="1"/>
  <c r="AK51" i="19"/>
  <c r="AK70" i="19" s="1"/>
  <c r="AL51" i="19"/>
  <c r="AL70" i="19" s="1"/>
  <c r="AM51" i="19"/>
  <c r="AM70" i="19" s="1"/>
  <c r="AN51" i="19"/>
  <c r="AN70" i="19" s="1"/>
  <c r="AO51" i="19"/>
  <c r="AO70" i="19" s="1"/>
  <c r="AP51" i="19"/>
  <c r="AP70" i="19" s="1"/>
  <c r="AQ51" i="19"/>
  <c r="AQ70" i="19" s="1"/>
  <c r="AR51" i="19"/>
  <c r="AR70" i="19" s="1"/>
  <c r="AS51" i="19"/>
  <c r="AS70" i="19" s="1"/>
  <c r="AT51" i="19"/>
  <c r="AT70" i="19" s="1"/>
  <c r="AU51" i="19"/>
  <c r="AU70" i="19" s="1"/>
  <c r="AV51" i="19"/>
  <c r="AV70" i="19" s="1"/>
  <c r="AW51" i="19"/>
  <c r="AW70" i="19" s="1"/>
  <c r="AX51" i="19"/>
  <c r="AX70" i="19" s="1"/>
  <c r="AY51" i="19"/>
  <c r="AY70" i="19" s="1"/>
  <c r="AZ51" i="19"/>
  <c r="AZ70" i="19" s="1"/>
  <c r="BA51" i="19"/>
  <c r="BA70" i="19" s="1"/>
  <c r="BB51" i="19"/>
  <c r="BB70" i="19" s="1"/>
  <c r="BC51" i="19"/>
  <c r="BC70" i="19" s="1"/>
  <c r="BD51" i="19"/>
  <c r="BD70" i="19" s="1"/>
  <c r="BE51" i="19"/>
  <c r="BE70" i="19" s="1"/>
  <c r="BF51" i="19"/>
  <c r="BF70" i="19" s="1"/>
  <c r="BG51" i="19"/>
  <c r="BG70" i="19" s="1"/>
  <c r="BH51" i="19"/>
  <c r="BH70" i="19" s="1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X71" i="19" s="1"/>
  <c r="Y52" i="19"/>
  <c r="Y71" i="19" s="1"/>
  <c r="Z52" i="19"/>
  <c r="Z71" i="19" s="1"/>
  <c r="AA52" i="19"/>
  <c r="AA71" i="19" s="1"/>
  <c r="AB52" i="19"/>
  <c r="AB71" i="19" s="1"/>
  <c r="AC52" i="19"/>
  <c r="AC71" i="19" s="1"/>
  <c r="AD52" i="19"/>
  <c r="AD71" i="19" s="1"/>
  <c r="AE52" i="19"/>
  <c r="AE71" i="19" s="1"/>
  <c r="AF52" i="19"/>
  <c r="AF71" i="19" s="1"/>
  <c r="AG52" i="19"/>
  <c r="AG71" i="19" s="1"/>
  <c r="AH52" i="19"/>
  <c r="AH71" i="19" s="1"/>
  <c r="AI52" i="19"/>
  <c r="AI71" i="19" s="1"/>
  <c r="AJ52" i="19"/>
  <c r="AJ71" i="19" s="1"/>
  <c r="AK52" i="19"/>
  <c r="AK71" i="19" s="1"/>
  <c r="AL52" i="19"/>
  <c r="AL71" i="19" s="1"/>
  <c r="AM52" i="19"/>
  <c r="AM71" i="19" s="1"/>
  <c r="AN52" i="19"/>
  <c r="AN71" i="19" s="1"/>
  <c r="AO52" i="19"/>
  <c r="AO71" i="19" s="1"/>
  <c r="AP52" i="19"/>
  <c r="AP71" i="19" s="1"/>
  <c r="AQ52" i="19"/>
  <c r="AQ71" i="19" s="1"/>
  <c r="AR52" i="19"/>
  <c r="AR71" i="19" s="1"/>
  <c r="AS52" i="19"/>
  <c r="AS71" i="19" s="1"/>
  <c r="AT52" i="19"/>
  <c r="AT71" i="19" s="1"/>
  <c r="AU52" i="19"/>
  <c r="AU71" i="19" s="1"/>
  <c r="AV52" i="19"/>
  <c r="AV71" i="19" s="1"/>
  <c r="AW52" i="19"/>
  <c r="AW71" i="19" s="1"/>
  <c r="AX52" i="19"/>
  <c r="AX71" i="19" s="1"/>
  <c r="AY52" i="19"/>
  <c r="AY71" i="19" s="1"/>
  <c r="AZ52" i="19"/>
  <c r="AZ71" i="19" s="1"/>
  <c r="BA52" i="19"/>
  <c r="BA71" i="19" s="1"/>
  <c r="BB52" i="19"/>
  <c r="BB71" i="19" s="1"/>
  <c r="BC52" i="19"/>
  <c r="BC71" i="19" s="1"/>
  <c r="BD52" i="19"/>
  <c r="BD71" i="19" s="1"/>
  <c r="BE52" i="19"/>
  <c r="BE71" i="19" s="1"/>
  <c r="BF52" i="19"/>
  <c r="BF71" i="19" s="1"/>
  <c r="BG52" i="19"/>
  <c r="BG71" i="19" s="1"/>
  <c r="BH52" i="19"/>
  <c r="BH71" i="19" s="1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X72" i="19" s="1"/>
  <c r="Y53" i="19"/>
  <c r="Y72" i="19" s="1"/>
  <c r="Z53" i="19"/>
  <c r="Z72" i="19" s="1"/>
  <c r="AA53" i="19"/>
  <c r="AA72" i="19" s="1"/>
  <c r="AB53" i="19"/>
  <c r="AB72" i="19" s="1"/>
  <c r="AC53" i="19"/>
  <c r="AC72" i="19" s="1"/>
  <c r="AD53" i="19"/>
  <c r="AD72" i="19" s="1"/>
  <c r="AE53" i="19"/>
  <c r="AE72" i="19" s="1"/>
  <c r="AF53" i="19"/>
  <c r="AF72" i="19" s="1"/>
  <c r="AG53" i="19"/>
  <c r="AG72" i="19" s="1"/>
  <c r="AH53" i="19"/>
  <c r="AH72" i="19" s="1"/>
  <c r="AI53" i="19"/>
  <c r="AI72" i="19" s="1"/>
  <c r="AJ53" i="19"/>
  <c r="AJ72" i="19" s="1"/>
  <c r="AK53" i="19"/>
  <c r="AK72" i="19" s="1"/>
  <c r="AL53" i="19"/>
  <c r="AL72" i="19" s="1"/>
  <c r="AM53" i="19"/>
  <c r="AM72" i="19" s="1"/>
  <c r="AN53" i="19"/>
  <c r="AN72" i="19" s="1"/>
  <c r="AO53" i="19"/>
  <c r="AO72" i="19" s="1"/>
  <c r="AP53" i="19"/>
  <c r="AP72" i="19" s="1"/>
  <c r="AQ53" i="19"/>
  <c r="AQ72" i="19" s="1"/>
  <c r="AR53" i="19"/>
  <c r="AR72" i="19" s="1"/>
  <c r="AS53" i="19"/>
  <c r="AS72" i="19" s="1"/>
  <c r="AT53" i="19"/>
  <c r="AT72" i="19" s="1"/>
  <c r="AU53" i="19"/>
  <c r="AU72" i="19" s="1"/>
  <c r="AV53" i="19"/>
  <c r="AV72" i="19" s="1"/>
  <c r="AW53" i="19"/>
  <c r="AW72" i="19" s="1"/>
  <c r="AX53" i="19"/>
  <c r="AX72" i="19" s="1"/>
  <c r="AY53" i="19"/>
  <c r="AY72" i="19" s="1"/>
  <c r="AZ53" i="19"/>
  <c r="AZ72" i="19" s="1"/>
  <c r="BA53" i="19"/>
  <c r="BA72" i="19" s="1"/>
  <c r="BB53" i="19"/>
  <c r="BB72" i="19" s="1"/>
  <c r="BC53" i="19"/>
  <c r="BC72" i="19" s="1"/>
  <c r="BD53" i="19"/>
  <c r="BD72" i="19" s="1"/>
  <c r="BE53" i="19"/>
  <c r="BE72" i="19" s="1"/>
  <c r="BF53" i="19"/>
  <c r="BF72" i="19" s="1"/>
  <c r="BG53" i="19"/>
  <c r="BG72" i="19" s="1"/>
  <c r="BH53" i="19"/>
  <c r="BH72" i="19" s="1"/>
  <c r="H54" i="19"/>
  <c r="H73" i="19" s="1"/>
  <c r="I54" i="19"/>
  <c r="I73" i="19" s="1"/>
  <c r="J54" i="19"/>
  <c r="J73" i="19" s="1"/>
  <c r="K54" i="19"/>
  <c r="K73" i="19" s="1"/>
  <c r="L54" i="19"/>
  <c r="L73" i="19" s="1"/>
  <c r="M54" i="19"/>
  <c r="M73" i="19" s="1"/>
  <c r="N54" i="19"/>
  <c r="N73" i="19" s="1"/>
  <c r="O54" i="19"/>
  <c r="O73" i="19" s="1"/>
  <c r="P54" i="19"/>
  <c r="P73" i="19" s="1"/>
  <c r="Q54" i="19"/>
  <c r="Q73" i="19" s="1"/>
  <c r="R54" i="19"/>
  <c r="R73" i="19" s="1"/>
  <c r="S54" i="19"/>
  <c r="S73" i="19" s="1"/>
  <c r="T54" i="19"/>
  <c r="T73" i="19" s="1"/>
  <c r="U54" i="19"/>
  <c r="U73" i="19" s="1"/>
  <c r="V54" i="19"/>
  <c r="V73" i="19" s="1"/>
  <c r="W54" i="19"/>
  <c r="W73" i="19" s="1"/>
  <c r="X54" i="19"/>
  <c r="X73" i="19" s="1"/>
  <c r="Y54" i="19"/>
  <c r="Y73" i="19" s="1"/>
  <c r="Z54" i="19"/>
  <c r="Z73" i="19" s="1"/>
  <c r="AA54" i="19"/>
  <c r="AA73" i="19" s="1"/>
  <c r="AB54" i="19"/>
  <c r="AB73" i="19" s="1"/>
  <c r="AC54" i="19"/>
  <c r="AC73" i="19" s="1"/>
  <c r="AD54" i="19"/>
  <c r="AD73" i="19" s="1"/>
  <c r="AE54" i="19"/>
  <c r="AE73" i="19" s="1"/>
  <c r="AF54" i="19"/>
  <c r="AF73" i="19" s="1"/>
  <c r="AG54" i="19"/>
  <c r="AG73" i="19" s="1"/>
  <c r="AH54" i="19"/>
  <c r="AH73" i="19" s="1"/>
  <c r="AI54" i="19"/>
  <c r="AI73" i="19" s="1"/>
  <c r="AJ54" i="19"/>
  <c r="AJ73" i="19" s="1"/>
  <c r="AK54" i="19"/>
  <c r="AK73" i="19" s="1"/>
  <c r="AL54" i="19"/>
  <c r="AL73" i="19" s="1"/>
  <c r="AM54" i="19"/>
  <c r="AM73" i="19" s="1"/>
  <c r="AN54" i="19"/>
  <c r="AN73" i="19" s="1"/>
  <c r="AO54" i="19"/>
  <c r="AO73" i="19" s="1"/>
  <c r="AP54" i="19"/>
  <c r="AP73" i="19" s="1"/>
  <c r="AQ54" i="19"/>
  <c r="AQ73" i="19" s="1"/>
  <c r="AR54" i="19"/>
  <c r="AR73" i="19" s="1"/>
  <c r="AS54" i="19"/>
  <c r="AS73" i="19" s="1"/>
  <c r="AT54" i="19"/>
  <c r="AT73" i="19" s="1"/>
  <c r="AU54" i="19"/>
  <c r="AU73" i="19" s="1"/>
  <c r="AV54" i="19"/>
  <c r="AV73" i="19" s="1"/>
  <c r="AW54" i="19"/>
  <c r="AW73" i="19" s="1"/>
  <c r="AX54" i="19"/>
  <c r="AX73" i="19" s="1"/>
  <c r="AY54" i="19"/>
  <c r="AY73" i="19" s="1"/>
  <c r="AZ54" i="19"/>
  <c r="AZ73" i="19" s="1"/>
  <c r="BA54" i="19"/>
  <c r="BA73" i="19" s="1"/>
  <c r="BB54" i="19"/>
  <c r="BB73" i="19" s="1"/>
  <c r="BC54" i="19"/>
  <c r="BC73" i="19" s="1"/>
  <c r="BD54" i="19"/>
  <c r="BD73" i="19" s="1"/>
  <c r="BE54" i="19"/>
  <c r="BE73" i="19" s="1"/>
  <c r="BF54" i="19"/>
  <c r="BF73" i="19" s="1"/>
  <c r="BG54" i="19"/>
  <c r="BG73" i="19" s="1"/>
  <c r="BH54" i="19"/>
  <c r="BH73" i="19" s="1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X74" i="19" s="1"/>
  <c r="Y55" i="19"/>
  <c r="Y74" i="19" s="1"/>
  <c r="Z55" i="19"/>
  <c r="Z74" i="19" s="1"/>
  <c r="AA55" i="19"/>
  <c r="AA74" i="19" s="1"/>
  <c r="AB55" i="19"/>
  <c r="AB74" i="19" s="1"/>
  <c r="AC55" i="19"/>
  <c r="AC74" i="19" s="1"/>
  <c r="AD55" i="19"/>
  <c r="AD74" i="19" s="1"/>
  <c r="AE55" i="19"/>
  <c r="AE74" i="19" s="1"/>
  <c r="AF55" i="19"/>
  <c r="AF74" i="19" s="1"/>
  <c r="AG55" i="19"/>
  <c r="AG74" i="19" s="1"/>
  <c r="AH55" i="19"/>
  <c r="AH74" i="19" s="1"/>
  <c r="AI55" i="19"/>
  <c r="AI74" i="19" s="1"/>
  <c r="AJ55" i="19"/>
  <c r="AJ74" i="19" s="1"/>
  <c r="AK55" i="19"/>
  <c r="AK74" i="19" s="1"/>
  <c r="AL55" i="19"/>
  <c r="AL74" i="19" s="1"/>
  <c r="AM55" i="19"/>
  <c r="AM74" i="19" s="1"/>
  <c r="AN55" i="19"/>
  <c r="AN74" i="19" s="1"/>
  <c r="AO55" i="19"/>
  <c r="AO74" i="19" s="1"/>
  <c r="AP55" i="19"/>
  <c r="AP74" i="19" s="1"/>
  <c r="AQ55" i="19"/>
  <c r="AQ74" i="19" s="1"/>
  <c r="AR55" i="19"/>
  <c r="AR74" i="19" s="1"/>
  <c r="AS55" i="19"/>
  <c r="AS74" i="19" s="1"/>
  <c r="AT55" i="19"/>
  <c r="AT74" i="19" s="1"/>
  <c r="AU55" i="19"/>
  <c r="AU74" i="19" s="1"/>
  <c r="AV55" i="19"/>
  <c r="AV74" i="19" s="1"/>
  <c r="AW55" i="19"/>
  <c r="AW74" i="19" s="1"/>
  <c r="AX55" i="19"/>
  <c r="AX74" i="19" s="1"/>
  <c r="AY55" i="19"/>
  <c r="AY74" i="19" s="1"/>
  <c r="AZ55" i="19"/>
  <c r="AZ74" i="19" s="1"/>
  <c r="BA55" i="19"/>
  <c r="BA74" i="19" s="1"/>
  <c r="BB55" i="19"/>
  <c r="BB74" i="19" s="1"/>
  <c r="BC55" i="19"/>
  <c r="BC74" i="19" s="1"/>
  <c r="BD55" i="19"/>
  <c r="BD74" i="19" s="1"/>
  <c r="BE55" i="19"/>
  <c r="BE74" i="19" s="1"/>
  <c r="BF55" i="19"/>
  <c r="BF74" i="19" s="1"/>
  <c r="BG55" i="19"/>
  <c r="BG74" i="19" s="1"/>
  <c r="BH55" i="19"/>
  <c r="BH74" i="19" s="1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X75" i="19" s="1"/>
  <c r="Y56" i="19"/>
  <c r="Y75" i="19" s="1"/>
  <c r="Z56" i="19"/>
  <c r="Z75" i="19" s="1"/>
  <c r="AA56" i="19"/>
  <c r="AA75" i="19" s="1"/>
  <c r="AB56" i="19"/>
  <c r="AB75" i="19" s="1"/>
  <c r="AC56" i="19"/>
  <c r="AC75" i="19" s="1"/>
  <c r="AD56" i="19"/>
  <c r="AD75" i="19" s="1"/>
  <c r="AE56" i="19"/>
  <c r="AE75" i="19" s="1"/>
  <c r="AF56" i="19"/>
  <c r="AF75" i="19" s="1"/>
  <c r="AG56" i="19"/>
  <c r="AG75" i="19" s="1"/>
  <c r="AH56" i="19"/>
  <c r="AH75" i="19" s="1"/>
  <c r="AI56" i="19"/>
  <c r="AI75" i="19" s="1"/>
  <c r="AJ56" i="19"/>
  <c r="AJ75" i="19" s="1"/>
  <c r="AK56" i="19"/>
  <c r="AK75" i="19" s="1"/>
  <c r="AL56" i="19"/>
  <c r="AL75" i="19" s="1"/>
  <c r="AM56" i="19"/>
  <c r="AM75" i="19" s="1"/>
  <c r="AN56" i="19"/>
  <c r="AN75" i="19" s="1"/>
  <c r="AO56" i="19"/>
  <c r="AO75" i="19" s="1"/>
  <c r="AP56" i="19"/>
  <c r="AP75" i="19" s="1"/>
  <c r="AQ56" i="19"/>
  <c r="AQ75" i="19" s="1"/>
  <c r="AR56" i="19"/>
  <c r="AR75" i="19" s="1"/>
  <c r="AS56" i="19"/>
  <c r="AS75" i="19" s="1"/>
  <c r="AT56" i="19"/>
  <c r="AT75" i="19" s="1"/>
  <c r="AU56" i="19"/>
  <c r="AU75" i="19" s="1"/>
  <c r="AV56" i="19"/>
  <c r="AV75" i="19" s="1"/>
  <c r="AW56" i="19"/>
  <c r="AW75" i="19" s="1"/>
  <c r="AX56" i="19"/>
  <c r="AX75" i="19" s="1"/>
  <c r="AY56" i="19"/>
  <c r="AY75" i="19" s="1"/>
  <c r="AZ56" i="19"/>
  <c r="AZ75" i="19" s="1"/>
  <c r="BA56" i="19"/>
  <c r="BA75" i="19" s="1"/>
  <c r="BB56" i="19"/>
  <c r="BB75" i="19" s="1"/>
  <c r="BC56" i="19"/>
  <c r="BC75" i="19" s="1"/>
  <c r="BD56" i="19"/>
  <c r="BD75" i="19" s="1"/>
  <c r="BE56" i="19"/>
  <c r="BE75" i="19" s="1"/>
  <c r="BF56" i="19"/>
  <c r="BF75" i="19" s="1"/>
  <c r="BG56" i="19"/>
  <c r="BG75" i="19" s="1"/>
  <c r="BH56" i="19"/>
  <c r="BH75" i="19" s="1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X76" i="19" s="1"/>
  <c r="Y57" i="19"/>
  <c r="Y76" i="19" s="1"/>
  <c r="Z57" i="19"/>
  <c r="Z76" i="19" s="1"/>
  <c r="AA57" i="19"/>
  <c r="AA76" i="19" s="1"/>
  <c r="AB57" i="19"/>
  <c r="AB76" i="19" s="1"/>
  <c r="AC57" i="19"/>
  <c r="AC76" i="19" s="1"/>
  <c r="AD57" i="19"/>
  <c r="AD76" i="19" s="1"/>
  <c r="AE57" i="19"/>
  <c r="AE76" i="19" s="1"/>
  <c r="AF57" i="19"/>
  <c r="AF76" i="19" s="1"/>
  <c r="AG57" i="19"/>
  <c r="AG76" i="19" s="1"/>
  <c r="AH57" i="19"/>
  <c r="AH76" i="19" s="1"/>
  <c r="AI57" i="19"/>
  <c r="AI76" i="19" s="1"/>
  <c r="AJ57" i="19"/>
  <c r="AJ76" i="19" s="1"/>
  <c r="AK57" i="19"/>
  <c r="AK76" i="19" s="1"/>
  <c r="AL57" i="19"/>
  <c r="AL76" i="19" s="1"/>
  <c r="AM57" i="19"/>
  <c r="AM76" i="19" s="1"/>
  <c r="AN57" i="19"/>
  <c r="AN76" i="19" s="1"/>
  <c r="AO57" i="19"/>
  <c r="AO76" i="19" s="1"/>
  <c r="AP57" i="19"/>
  <c r="AP76" i="19" s="1"/>
  <c r="AQ57" i="19"/>
  <c r="AQ76" i="19" s="1"/>
  <c r="AR57" i="19"/>
  <c r="AR76" i="19" s="1"/>
  <c r="AS57" i="19"/>
  <c r="AS76" i="19" s="1"/>
  <c r="AT57" i="19"/>
  <c r="AT76" i="19" s="1"/>
  <c r="AU57" i="19"/>
  <c r="AU76" i="19" s="1"/>
  <c r="AV57" i="19"/>
  <c r="AV76" i="19" s="1"/>
  <c r="AW57" i="19"/>
  <c r="AW76" i="19" s="1"/>
  <c r="AX57" i="19"/>
  <c r="AX76" i="19" s="1"/>
  <c r="AY57" i="19"/>
  <c r="AY76" i="19" s="1"/>
  <c r="AZ57" i="19"/>
  <c r="AZ76" i="19" s="1"/>
  <c r="BA57" i="19"/>
  <c r="BA76" i="19" s="1"/>
  <c r="BB57" i="19"/>
  <c r="BB76" i="19" s="1"/>
  <c r="BC57" i="19"/>
  <c r="BC76" i="19" s="1"/>
  <c r="BD57" i="19"/>
  <c r="BD76" i="19" s="1"/>
  <c r="BE57" i="19"/>
  <c r="BE76" i="19" s="1"/>
  <c r="BF57" i="19"/>
  <c r="BF76" i="19" s="1"/>
  <c r="BG57" i="19"/>
  <c r="BG76" i="19" s="1"/>
  <c r="BH57" i="19"/>
  <c r="BH76" i="19" s="1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X77" i="19" s="1"/>
  <c r="Y58" i="19"/>
  <c r="Y77" i="19" s="1"/>
  <c r="Z58" i="19"/>
  <c r="Z77" i="19" s="1"/>
  <c r="AA58" i="19"/>
  <c r="AA77" i="19" s="1"/>
  <c r="AB58" i="19"/>
  <c r="AB77" i="19" s="1"/>
  <c r="AC58" i="19"/>
  <c r="AC77" i="19" s="1"/>
  <c r="AD58" i="19"/>
  <c r="AD77" i="19" s="1"/>
  <c r="AE58" i="19"/>
  <c r="AE77" i="19" s="1"/>
  <c r="AF58" i="19"/>
  <c r="AF77" i="19" s="1"/>
  <c r="AG58" i="19"/>
  <c r="AG77" i="19" s="1"/>
  <c r="AH58" i="19"/>
  <c r="AH77" i="19" s="1"/>
  <c r="AI58" i="19"/>
  <c r="AI77" i="19" s="1"/>
  <c r="AJ58" i="19"/>
  <c r="AJ77" i="19" s="1"/>
  <c r="AK58" i="19"/>
  <c r="AK77" i="19" s="1"/>
  <c r="AL58" i="19"/>
  <c r="AL77" i="19" s="1"/>
  <c r="AM58" i="19"/>
  <c r="AM77" i="19" s="1"/>
  <c r="AN58" i="19"/>
  <c r="AN77" i="19" s="1"/>
  <c r="AO58" i="19"/>
  <c r="AO77" i="19" s="1"/>
  <c r="AP58" i="19"/>
  <c r="AP77" i="19" s="1"/>
  <c r="AQ58" i="19"/>
  <c r="AQ77" i="19" s="1"/>
  <c r="AR58" i="19"/>
  <c r="AR77" i="19" s="1"/>
  <c r="AS58" i="19"/>
  <c r="AS77" i="19" s="1"/>
  <c r="AT58" i="19"/>
  <c r="AT77" i="19" s="1"/>
  <c r="AU58" i="19"/>
  <c r="AU77" i="19" s="1"/>
  <c r="AV58" i="19"/>
  <c r="AV77" i="19" s="1"/>
  <c r="AW58" i="19"/>
  <c r="AW77" i="19" s="1"/>
  <c r="AX58" i="19"/>
  <c r="AX77" i="19" s="1"/>
  <c r="AY58" i="19"/>
  <c r="AY77" i="19" s="1"/>
  <c r="AZ58" i="19"/>
  <c r="AZ77" i="19" s="1"/>
  <c r="BA58" i="19"/>
  <c r="BA77" i="19" s="1"/>
  <c r="BB58" i="19"/>
  <c r="BB77" i="19" s="1"/>
  <c r="BC58" i="19"/>
  <c r="BC77" i="19" s="1"/>
  <c r="BD58" i="19"/>
  <c r="BD77" i="19" s="1"/>
  <c r="BE58" i="19"/>
  <c r="BE77" i="19" s="1"/>
  <c r="BF58" i="19"/>
  <c r="BF77" i="19" s="1"/>
  <c r="BG58" i="19"/>
  <c r="BG77" i="19" s="1"/>
  <c r="BH58" i="19"/>
  <c r="BH77" i="19" s="1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X78" i="19" s="1"/>
  <c r="Y59" i="19"/>
  <c r="Y78" i="19" s="1"/>
  <c r="Z59" i="19"/>
  <c r="Z78" i="19" s="1"/>
  <c r="AA59" i="19"/>
  <c r="AA78" i="19" s="1"/>
  <c r="AB59" i="19"/>
  <c r="AB78" i="19" s="1"/>
  <c r="AC59" i="19"/>
  <c r="AC78" i="19" s="1"/>
  <c r="AD59" i="19"/>
  <c r="AD78" i="19" s="1"/>
  <c r="AE59" i="19"/>
  <c r="AE78" i="19" s="1"/>
  <c r="AF59" i="19"/>
  <c r="AF78" i="19" s="1"/>
  <c r="AG59" i="19"/>
  <c r="AG78" i="19" s="1"/>
  <c r="AH59" i="19"/>
  <c r="AH78" i="19" s="1"/>
  <c r="AI59" i="19"/>
  <c r="AI78" i="19" s="1"/>
  <c r="AJ59" i="19"/>
  <c r="AJ78" i="19" s="1"/>
  <c r="AK59" i="19"/>
  <c r="AK78" i="19" s="1"/>
  <c r="AL59" i="19"/>
  <c r="AL78" i="19" s="1"/>
  <c r="AM59" i="19"/>
  <c r="AM78" i="19" s="1"/>
  <c r="AN59" i="19"/>
  <c r="AN78" i="19" s="1"/>
  <c r="AO59" i="19"/>
  <c r="AO78" i="19" s="1"/>
  <c r="AP59" i="19"/>
  <c r="AP78" i="19" s="1"/>
  <c r="AQ59" i="19"/>
  <c r="AQ78" i="19" s="1"/>
  <c r="AR59" i="19"/>
  <c r="AR78" i="19" s="1"/>
  <c r="AS59" i="19"/>
  <c r="AS78" i="19" s="1"/>
  <c r="AT59" i="19"/>
  <c r="AT78" i="19" s="1"/>
  <c r="AU59" i="19"/>
  <c r="AU78" i="19" s="1"/>
  <c r="AV59" i="19"/>
  <c r="AV78" i="19" s="1"/>
  <c r="AW59" i="19"/>
  <c r="AW78" i="19" s="1"/>
  <c r="AX59" i="19"/>
  <c r="AX78" i="19" s="1"/>
  <c r="AY59" i="19"/>
  <c r="AY78" i="19" s="1"/>
  <c r="AZ59" i="19"/>
  <c r="AZ78" i="19" s="1"/>
  <c r="BA59" i="19"/>
  <c r="BA78" i="19" s="1"/>
  <c r="BB59" i="19"/>
  <c r="BB78" i="19" s="1"/>
  <c r="BC59" i="19"/>
  <c r="BC78" i="19" s="1"/>
  <c r="BD59" i="19"/>
  <c r="BD78" i="19" s="1"/>
  <c r="BE59" i="19"/>
  <c r="BE78" i="19" s="1"/>
  <c r="BF59" i="19"/>
  <c r="BF78" i="19" s="1"/>
  <c r="BG59" i="19"/>
  <c r="BG78" i="19" s="1"/>
  <c r="BH59" i="19"/>
  <c r="BH78" i="19" s="1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AP60" i="19"/>
  <c r="AQ60" i="19"/>
  <c r="AR60" i="19"/>
  <c r="AS60" i="19"/>
  <c r="AT60" i="19"/>
  <c r="AU60" i="19"/>
  <c r="AV60" i="19"/>
  <c r="AW60" i="19"/>
  <c r="AX60" i="19"/>
  <c r="AY60" i="19"/>
  <c r="AZ60" i="19"/>
  <c r="BA60" i="19"/>
  <c r="BB60" i="19"/>
  <c r="BC60" i="19"/>
  <c r="BD60" i="19"/>
  <c r="BE60" i="19"/>
  <c r="BF60" i="19"/>
  <c r="BG60" i="19"/>
  <c r="BH60" i="19"/>
  <c r="G55" i="19"/>
  <c r="G49" i="19"/>
  <c r="G50" i="19"/>
  <c r="G51" i="19"/>
  <c r="G52" i="19"/>
  <c r="G53" i="19"/>
  <c r="G54" i="19"/>
  <c r="G73" i="19" s="1"/>
  <c r="G56" i="19"/>
  <c r="G57" i="19"/>
  <c r="G58" i="19"/>
  <c r="G59" i="19"/>
  <c r="G60" i="19"/>
  <c r="G48" i="19"/>
  <c r="H47" i="19"/>
  <c r="I47" i="19" s="1"/>
  <c r="J47" i="19" s="1"/>
  <c r="K47" i="19" s="1"/>
  <c r="L47" i="19" s="1"/>
  <c r="M47" i="19" s="1"/>
  <c r="N47" i="19" s="1"/>
  <c r="O47" i="19" s="1"/>
  <c r="P47" i="19" s="1"/>
  <c r="Q47" i="19" s="1"/>
  <c r="R47" i="19" s="1"/>
  <c r="S47" i="19" s="1"/>
  <c r="T47" i="19" s="1"/>
  <c r="U47" i="19" s="1"/>
  <c r="V47" i="19" s="1"/>
  <c r="W47" i="19" s="1"/>
  <c r="X47" i="19" s="1"/>
  <c r="Y47" i="19" s="1"/>
  <c r="Z47" i="19" s="1"/>
  <c r="AA47" i="19" s="1"/>
  <c r="AB47" i="19" s="1"/>
  <c r="AC47" i="19" s="1"/>
  <c r="AD47" i="19" s="1"/>
  <c r="AE47" i="19" s="1"/>
  <c r="AF47" i="19" s="1"/>
  <c r="AG47" i="19" s="1"/>
  <c r="AH47" i="19" s="1"/>
  <c r="AI47" i="19" s="1"/>
  <c r="AJ47" i="19" s="1"/>
  <c r="AK47" i="19" s="1"/>
  <c r="AL47" i="19" s="1"/>
  <c r="AM47" i="19" s="1"/>
  <c r="AN47" i="19" s="1"/>
  <c r="AO47" i="19" s="1"/>
  <c r="AP47" i="19" s="1"/>
  <c r="AQ47" i="19" s="1"/>
  <c r="AR47" i="19" s="1"/>
  <c r="AS47" i="19" s="1"/>
  <c r="AT47" i="19" s="1"/>
  <c r="AU47" i="19" s="1"/>
  <c r="AV47" i="19" s="1"/>
  <c r="AW47" i="19" s="1"/>
  <c r="AX47" i="19" s="1"/>
  <c r="AY47" i="19" s="1"/>
  <c r="AZ47" i="19" s="1"/>
  <c r="BA47" i="19" s="1"/>
  <c r="BB47" i="19" s="1"/>
  <c r="BC47" i="19" s="1"/>
  <c r="BD47" i="19" s="1"/>
  <c r="BE47" i="19" s="1"/>
  <c r="BF47" i="19" s="1"/>
  <c r="BG47" i="19" s="1"/>
  <c r="BH47" i="19" s="1"/>
  <c r="BI47" i="19" s="1"/>
  <c r="BJ47" i="19" s="1"/>
  <c r="BK47" i="19" s="1"/>
  <c r="BG1313" i="2"/>
  <c r="BH1313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K32" i="11" l="1"/>
  <c r="G426" i="19"/>
  <c r="AE257" i="19"/>
  <c r="AG285" i="2"/>
  <c r="L134" i="17"/>
  <c r="L136" i="17"/>
  <c r="AF147" i="17" s="1"/>
  <c r="AC250" i="19"/>
  <c r="AC266" i="19" s="1"/>
  <c r="AA157" i="20"/>
  <c r="AE256" i="19"/>
  <c r="AE267" i="19" s="1"/>
  <c r="AG282" i="2"/>
  <c r="AJ290" i="2"/>
  <c r="AJ1755" i="2"/>
  <c r="AE270" i="19"/>
  <c r="AE272" i="19" s="1"/>
  <c r="AB144" i="20"/>
  <c r="AD258" i="19"/>
  <c r="AF288" i="2"/>
  <c r="AF282" i="2"/>
  <c r="AD256" i="19"/>
  <c r="AD267" i="19" s="1"/>
  <c r="AI289" i="2"/>
  <c r="AI1754" i="2"/>
  <c r="AJ289" i="2"/>
  <c r="AJ1754" i="2"/>
  <c r="AD251" i="19"/>
  <c r="AB155" i="20"/>
  <c r="AI1755" i="2"/>
  <c r="AI290" i="2"/>
  <c r="AD252" i="19"/>
  <c r="AD268" i="19" s="1"/>
  <c r="Z129" i="20"/>
  <c r="Z142" i="20" s="1"/>
  <c r="Z158" i="20" s="1"/>
  <c r="N426" i="19"/>
  <c r="V426" i="19"/>
  <c r="AD426" i="19"/>
  <c r="AL426" i="19"/>
  <c r="AT426" i="19"/>
  <c r="AU136" i="1"/>
  <c r="BB426" i="19"/>
  <c r="BC136" i="1"/>
  <c r="BJ426" i="19"/>
  <c r="L426" i="19"/>
  <c r="T426" i="19"/>
  <c r="AB426" i="19"/>
  <c r="AJ426" i="19"/>
  <c r="AR426" i="19"/>
  <c r="AS145" i="1"/>
  <c r="AZ426" i="19"/>
  <c r="BA145" i="1"/>
  <c r="BH426" i="19"/>
  <c r="BI145" i="1"/>
  <c r="S426" i="19"/>
  <c r="AI426" i="19"/>
  <c r="AY426" i="19"/>
  <c r="AZ136" i="1"/>
  <c r="I426" i="19"/>
  <c r="Q426" i="19"/>
  <c r="Y426" i="19"/>
  <c r="AG426" i="19"/>
  <c r="AO426" i="19"/>
  <c r="AX136" i="1"/>
  <c r="AW426" i="19"/>
  <c r="BF136" i="1"/>
  <c r="BE426" i="19"/>
  <c r="K426" i="19"/>
  <c r="W426" i="19"/>
  <c r="AM426" i="19"/>
  <c r="BC426" i="19"/>
  <c r="BD136" i="1"/>
  <c r="J426" i="19"/>
  <c r="R426" i="19"/>
  <c r="Z426" i="19"/>
  <c r="AH426" i="19"/>
  <c r="AP426" i="19"/>
  <c r="AQ136" i="1"/>
  <c r="AX426" i="19"/>
  <c r="AY136" i="1"/>
  <c r="BF426" i="19"/>
  <c r="BG136" i="1"/>
  <c r="H426" i="19"/>
  <c r="P426" i="19"/>
  <c r="X426" i="19"/>
  <c r="AF426" i="19"/>
  <c r="AN426" i="19"/>
  <c r="AV426" i="19"/>
  <c r="AW145" i="1"/>
  <c r="BD426" i="19"/>
  <c r="BE145" i="1"/>
  <c r="AA426" i="19"/>
  <c r="AQ426" i="19"/>
  <c r="AR136" i="1"/>
  <c r="BG426" i="19"/>
  <c r="BH136" i="1"/>
  <c r="M426" i="19"/>
  <c r="U426" i="19"/>
  <c r="AC426" i="19"/>
  <c r="AK426" i="19"/>
  <c r="AT136" i="1"/>
  <c r="AS426" i="19"/>
  <c r="BB136" i="1"/>
  <c r="BA426" i="19"/>
  <c r="BI426" i="19"/>
  <c r="O426" i="19"/>
  <c r="AE426" i="19"/>
  <c r="AU426" i="19"/>
  <c r="AV136" i="1"/>
  <c r="BK426" i="19"/>
  <c r="AE1747" i="2"/>
  <c r="Y126" i="20"/>
  <c r="AA142" i="20"/>
  <c r="AA158" i="20" s="1"/>
  <c r="AA139" i="20"/>
  <c r="AA143" i="20"/>
  <c r="AA159" i="20" s="1"/>
  <c r="Y127" i="20"/>
  <c r="X124" i="20"/>
  <c r="Y128" i="20"/>
  <c r="AF149" i="17"/>
  <c r="AF123" i="17"/>
  <c r="AC1748" i="2"/>
  <c r="N100" i="17"/>
  <c r="N121" i="17" s="1"/>
  <c r="N99" i="17"/>
  <c r="M120" i="17"/>
  <c r="M135" i="17" s="1"/>
  <c r="M132" i="17"/>
  <c r="AF122" i="17"/>
  <c r="AE292" i="2"/>
  <c r="AE1757" i="2"/>
  <c r="BE24" i="17"/>
  <c r="BN41" i="17"/>
  <c r="BE22" i="17"/>
  <c r="BN39" i="17"/>
  <c r="S24" i="17"/>
  <c r="AB41" i="17"/>
  <c r="AB54" i="17" s="1"/>
  <c r="Q23" i="17"/>
  <c r="Z40" i="17"/>
  <c r="Z53" i="17" s="1"/>
  <c r="BE23" i="17"/>
  <c r="BN40" i="17"/>
  <c r="Q22" i="17"/>
  <c r="Z39" i="17"/>
  <c r="Z52" i="17" s="1"/>
  <c r="AD283" i="2" s="1"/>
  <c r="Q399" i="19"/>
  <c r="L399" i="19"/>
  <c r="AB399" i="19"/>
  <c r="AR399" i="19"/>
  <c r="AS181" i="1"/>
  <c r="AW184" i="1"/>
  <c r="AW171" i="1"/>
  <c r="BI132" i="1"/>
  <c r="BI203" i="1"/>
  <c r="BI164" i="1"/>
  <c r="BH399" i="19"/>
  <c r="BI194" i="1"/>
  <c r="BI155" i="1"/>
  <c r="BI123" i="1"/>
  <c r="M399" i="19"/>
  <c r="AC399" i="19"/>
  <c r="AK399" i="19"/>
  <c r="AL181" i="1"/>
  <c r="AO399" i="19"/>
  <c r="AP181" i="1"/>
  <c r="AS399" i="19"/>
  <c r="AT181" i="1"/>
  <c r="AX168" i="1"/>
  <c r="AW399" i="19"/>
  <c r="AX181" i="1"/>
  <c r="BB155" i="1"/>
  <c r="BA399" i="19"/>
  <c r="BB181" i="1"/>
  <c r="BF155" i="1"/>
  <c r="BE399" i="19"/>
  <c r="BF123" i="1"/>
  <c r="BF194" i="1"/>
  <c r="BF181" i="1"/>
  <c r="BI399" i="19"/>
  <c r="N399" i="19"/>
  <c r="AD399" i="19"/>
  <c r="AU181" i="1"/>
  <c r="AT399" i="19"/>
  <c r="BC190" i="1"/>
  <c r="BC164" i="1"/>
  <c r="BG184" i="1"/>
  <c r="BG158" i="1"/>
  <c r="BG126" i="1"/>
  <c r="BG197" i="1"/>
  <c r="BJ399" i="19"/>
  <c r="S399" i="19"/>
  <c r="AJ181" i="1"/>
  <c r="AI399" i="19"/>
  <c r="AV184" i="1"/>
  <c r="AV171" i="1"/>
  <c r="AZ190" i="1"/>
  <c r="AZ177" i="1"/>
  <c r="AZ181" i="1"/>
  <c r="AZ168" i="1"/>
  <c r="AY399" i="19"/>
  <c r="BD187" i="1"/>
  <c r="BD161" i="1"/>
  <c r="BH184" i="1"/>
  <c r="BH126" i="1"/>
  <c r="BH197" i="1"/>
  <c r="BH158" i="1"/>
  <c r="P399" i="19"/>
  <c r="AF399" i="19"/>
  <c r="AG181" i="1"/>
  <c r="AW177" i="1"/>
  <c r="AW190" i="1"/>
  <c r="AV399" i="19"/>
  <c r="AW168" i="1"/>
  <c r="AW181" i="1"/>
  <c r="BE129" i="1"/>
  <c r="BE200" i="1"/>
  <c r="BE187" i="1"/>
  <c r="BE161" i="1"/>
  <c r="AX187" i="1"/>
  <c r="AX174" i="1"/>
  <c r="BB161" i="1"/>
  <c r="BB187" i="1"/>
  <c r="BF164" i="1"/>
  <c r="BF132" i="1"/>
  <c r="BF203" i="1"/>
  <c r="BF190" i="1"/>
  <c r="R399" i="19"/>
  <c r="AI181" i="1"/>
  <c r="AH399" i="19"/>
  <c r="AY187" i="1"/>
  <c r="AY174" i="1"/>
  <c r="AY168" i="1"/>
  <c r="AY181" i="1"/>
  <c r="AX399" i="19"/>
  <c r="BG132" i="1"/>
  <c r="BG203" i="1"/>
  <c r="BG190" i="1"/>
  <c r="BG164" i="1"/>
  <c r="G399" i="19"/>
  <c r="W399" i="19"/>
  <c r="AN181" i="1"/>
  <c r="AM399" i="19"/>
  <c r="BD184" i="1"/>
  <c r="BD158" i="1"/>
  <c r="BD181" i="1"/>
  <c r="BD155" i="1"/>
  <c r="BC399" i="19"/>
  <c r="BH187" i="1"/>
  <c r="BH129" i="1"/>
  <c r="BH200" i="1"/>
  <c r="BH161" i="1"/>
  <c r="T399" i="19"/>
  <c r="AJ399" i="19"/>
  <c r="AK181" i="1"/>
  <c r="AZ399" i="19"/>
  <c r="BA181" i="1"/>
  <c r="BE126" i="1"/>
  <c r="BE197" i="1"/>
  <c r="BE184" i="1"/>
  <c r="BE158" i="1"/>
  <c r="BI129" i="1"/>
  <c r="BI200" i="1"/>
  <c r="BI161" i="1"/>
  <c r="AG399" i="19"/>
  <c r="AH181" i="1"/>
  <c r="AX184" i="1"/>
  <c r="AX171" i="1"/>
  <c r="BB158" i="1"/>
  <c r="BB184" i="1"/>
  <c r="BF129" i="1"/>
  <c r="BF200" i="1"/>
  <c r="BF161" i="1"/>
  <c r="BF187" i="1"/>
  <c r="V399" i="19"/>
  <c r="AM181" i="1"/>
  <c r="AL399" i="19"/>
  <c r="AY184" i="1"/>
  <c r="AY171" i="1"/>
  <c r="BC187" i="1"/>
  <c r="BC161" i="1"/>
  <c r="BC181" i="1"/>
  <c r="BC155" i="1"/>
  <c r="BB399" i="19"/>
  <c r="K399" i="19"/>
  <c r="AA399" i="19"/>
  <c r="AR181" i="1"/>
  <c r="AQ399" i="19"/>
  <c r="AV187" i="1"/>
  <c r="AV174" i="1"/>
  <c r="AZ184" i="1"/>
  <c r="AZ171" i="1"/>
  <c r="BD190" i="1"/>
  <c r="BD164" i="1"/>
  <c r="BH190" i="1"/>
  <c r="BH164" i="1"/>
  <c r="BH203" i="1"/>
  <c r="BH132" i="1"/>
  <c r="BH123" i="1"/>
  <c r="BH194" i="1"/>
  <c r="BH181" i="1"/>
  <c r="BH155" i="1"/>
  <c r="BG399" i="19"/>
  <c r="H399" i="19"/>
  <c r="X399" i="19"/>
  <c r="AN399" i="19"/>
  <c r="AO181" i="1"/>
  <c r="AW174" i="1"/>
  <c r="AW187" i="1"/>
  <c r="BE132" i="1"/>
  <c r="BE203" i="1"/>
  <c r="BE164" i="1"/>
  <c r="BE190" i="1"/>
  <c r="BD399" i="19"/>
  <c r="BE123" i="1"/>
  <c r="BE181" i="1"/>
  <c r="BE194" i="1"/>
  <c r="BE155" i="1"/>
  <c r="BI126" i="1"/>
  <c r="BI197" i="1"/>
  <c r="BI158" i="1"/>
  <c r="I399" i="19"/>
  <c r="U399" i="19"/>
  <c r="Y399" i="19"/>
  <c r="AX177" i="1"/>
  <c r="AX190" i="1"/>
  <c r="BB164" i="1"/>
  <c r="BB190" i="1"/>
  <c r="BF158" i="1"/>
  <c r="BF184" i="1"/>
  <c r="BF126" i="1"/>
  <c r="BF197" i="1"/>
  <c r="J399" i="19"/>
  <c r="Z399" i="19"/>
  <c r="AQ181" i="1"/>
  <c r="AP399" i="19"/>
  <c r="AY190" i="1"/>
  <c r="AY177" i="1"/>
  <c r="BC184" i="1"/>
  <c r="BC158" i="1"/>
  <c r="BG187" i="1"/>
  <c r="BG161" i="1"/>
  <c r="BG129" i="1"/>
  <c r="BG200" i="1"/>
  <c r="BG123" i="1"/>
  <c r="BG194" i="1"/>
  <c r="BG181" i="1"/>
  <c r="BG155" i="1"/>
  <c r="BF399" i="19"/>
  <c r="O399" i="19"/>
  <c r="AE399" i="19"/>
  <c r="AV190" i="1"/>
  <c r="AV177" i="1"/>
  <c r="AV181" i="1"/>
  <c r="AU399" i="19"/>
  <c r="AV168" i="1"/>
  <c r="AZ187" i="1"/>
  <c r="AZ174" i="1"/>
  <c r="BK399" i="19"/>
  <c r="Q71" i="19"/>
  <c r="O78" i="19"/>
  <c r="K76" i="19"/>
  <c r="M74" i="19"/>
  <c r="L75" i="19"/>
  <c r="I71" i="19"/>
  <c r="Q70" i="19"/>
  <c r="AB79" i="19"/>
  <c r="AB80" i="19" s="1"/>
  <c r="AK79" i="19"/>
  <c r="AK80" i="19" s="1"/>
  <c r="AS79" i="19"/>
  <c r="AS80" i="19" s="1"/>
  <c r="AC79" i="19"/>
  <c r="AC80" i="19" s="1"/>
  <c r="BA79" i="19"/>
  <c r="BA80" i="19" s="1"/>
  <c r="BH79" i="19"/>
  <c r="BH80" i="19" s="1"/>
  <c r="AR79" i="19"/>
  <c r="AR80" i="19" s="1"/>
  <c r="I77" i="19"/>
  <c r="M77" i="19"/>
  <c r="Q77" i="19"/>
  <c r="U77" i="19"/>
  <c r="J77" i="19"/>
  <c r="N77" i="19"/>
  <c r="R77" i="19"/>
  <c r="V77" i="19"/>
  <c r="K77" i="19"/>
  <c r="S77" i="19"/>
  <c r="L77" i="19"/>
  <c r="T77" i="19"/>
  <c r="I72" i="19"/>
  <c r="M72" i="19"/>
  <c r="Q72" i="19"/>
  <c r="U72" i="19"/>
  <c r="J72" i="19"/>
  <c r="N72" i="19"/>
  <c r="R72" i="19"/>
  <c r="V72" i="19"/>
  <c r="K72" i="19"/>
  <c r="S72" i="19"/>
  <c r="L72" i="19"/>
  <c r="T72" i="19"/>
  <c r="I68" i="19"/>
  <c r="M68" i="19"/>
  <c r="Q68" i="19"/>
  <c r="U68" i="19"/>
  <c r="J68" i="19"/>
  <c r="N68" i="19"/>
  <c r="R68" i="19"/>
  <c r="V68" i="19"/>
  <c r="O68" i="19"/>
  <c r="W68" i="19"/>
  <c r="S68" i="19"/>
  <c r="H68" i="19"/>
  <c r="P68" i="19"/>
  <c r="G68" i="19"/>
  <c r="BG79" i="19"/>
  <c r="BG80" i="19" s="1"/>
  <c r="AY79" i="19"/>
  <c r="AY80" i="19" s="1"/>
  <c r="AQ79" i="19"/>
  <c r="AQ80" i="19" s="1"/>
  <c r="AI79" i="19"/>
  <c r="AI80" i="19" s="1"/>
  <c r="AA79" i="19"/>
  <c r="AA80" i="19" s="1"/>
  <c r="L67" i="19"/>
  <c r="T67" i="19"/>
  <c r="G77" i="19"/>
  <c r="T76" i="19"/>
  <c r="V74" i="19"/>
  <c r="G72" i="19"/>
  <c r="K69" i="19"/>
  <c r="V78" i="19"/>
  <c r="U74" i="19"/>
  <c r="G71" i="19"/>
  <c r="I70" i="19"/>
  <c r="J69" i="19"/>
  <c r="U67" i="19"/>
  <c r="BC79" i="19"/>
  <c r="BC80" i="19" s="1"/>
  <c r="AU79" i="19"/>
  <c r="AU90" i="19" s="1"/>
  <c r="AM79" i="19"/>
  <c r="AM80" i="19" s="1"/>
  <c r="AE79" i="19"/>
  <c r="AE80" i="19" s="1"/>
  <c r="X79" i="19"/>
  <c r="X80" i="19" s="1"/>
  <c r="W78" i="19"/>
  <c r="H77" i="19"/>
  <c r="U75" i="19"/>
  <c r="H72" i="19"/>
  <c r="J70" i="19"/>
  <c r="K68" i="19"/>
  <c r="W77" i="19"/>
  <c r="S76" i="19"/>
  <c r="T75" i="19"/>
  <c r="W72" i="19"/>
  <c r="H71" i="19"/>
  <c r="H76" i="19"/>
  <c r="J74" i="19"/>
  <c r="N70" i="19"/>
  <c r="O69" i="19"/>
  <c r="BE79" i="19"/>
  <c r="BE80" i="19" s="1"/>
  <c r="AW79" i="19"/>
  <c r="AW80" i="19" s="1"/>
  <c r="AO79" i="19"/>
  <c r="AO80" i="19" s="1"/>
  <c r="AG79" i="19"/>
  <c r="AG80" i="19" s="1"/>
  <c r="Y79" i="19"/>
  <c r="Y80" i="19" s="1"/>
  <c r="I67" i="19"/>
  <c r="P77" i="19"/>
  <c r="L76" i="19"/>
  <c r="M75" i="19"/>
  <c r="N74" i="19"/>
  <c r="P72" i="19"/>
  <c r="R70" i="19"/>
  <c r="S69" i="19"/>
  <c r="T68" i="19"/>
  <c r="M67" i="19"/>
  <c r="H78" i="19"/>
  <c r="L78" i="19"/>
  <c r="P78" i="19"/>
  <c r="T78" i="19"/>
  <c r="G78" i="19"/>
  <c r="I78" i="19"/>
  <c r="M78" i="19"/>
  <c r="Q78" i="19"/>
  <c r="U78" i="19"/>
  <c r="J78" i="19"/>
  <c r="R78" i="19"/>
  <c r="K78" i="19"/>
  <c r="S78" i="19"/>
  <c r="J71" i="19"/>
  <c r="N71" i="19"/>
  <c r="R71" i="19"/>
  <c r="V71" i="19"/>
  <c r="K71" i="19"/>
  <c r="O71" i="19"/>
  <c r="S71" i="19"/>
  <c r="W71" i="19"/>
  <c r="L71" i="19"/>
  <c r="T71" i="19"/>
  <c r="M71" i="19"/>
  <c r="U71" i="19"/>
  <c r="BD79" i="19"/>
  <c r="BD80" i="19" s="1"/>
  <c r="AV79" i="19"/>
  <c r="AV80" i="19" s="1"/>
  <c r="AN79" i="19"/>
  <c r="AN80" i="19" s="1"/>
  <c r="AF79" i="19"/>
  <c r="AF80" i="19" s="1"/>
  <c r="N78" i="19"/>
  <c r="O77" i="19"/>
  <c r="AZ79" i="19"/>
  <c r="AZ80" i="19" s="1"/>
  <c r="AJ79" i="19"/>
  <c r="AJ89" i="19" s="1"/>
  <c r="O72" i="19"/>
  <c r="P71" i="19"/>
  <c r="R69" i="19"/>
  <c r="L68" i="19"/>
  <c r="J75" i="19"/>
  <c r="N75" i="19"/>
  <c r="R75" i="19"/>
  <c r="V75" i="19"/>
  <c r="K75" i="19"/>
  <c r="O75" i="19"/>
  <c r="S75" i="19"/>
  <c r="W75" i="19"/>
  <c r="BF79" i="19"/>
  <c r="BF93" i="19" s="1"/>
  <c r="BB79" i="19"/>
  <c r="BB80" i="19" s="1"/>
  <c r="AX79" i="19"/>
  <c r="AX80" i="19" s="1"/>
  <c r="AT79" i="19"/>
  <c r="AT80" i="19" s="1"/>
  <c r="AP79" i="19"/>
  <c r="AP80" i="19" s="1"/>
  <c r="AL79" i="19"/>
  <c r="AL80" i="19" s="1"/>
  <c r="AH79" i="19"/>
  <c r="AH80" i="19" s="1"/>
  <c r="AD79" i="19"/>
  <c r="AD80" i="19" s="1"/>
  <c r="Z79" i="19"/>
  <c r="Z95" i="19" s="1"/>
  <c r="G76" i="19"/>
  <c r="P76" i="19"/>
  <c r="Q75" i="19"/>
  <c r="I75" i="19"/>
  <c r="R74" i="19"/>
  <c r="V70" i="19"/>
  <c r="W69" i="19"/>
  <c r="Q67" i="19"/>
  <c r="I76" i="19"/>
  <c r="M76" i="19"/>
  <c r="Q76" i="19"/>
  <c r="U76" i="19"/>
  <c r="J76" i="19"/>
  <c r="N76" i="19"/>
  <c r="R76" i="19"/>
  <c r="V76" i="19"/>
  <c r="K74" i="19"/>
  <c r="O74" i="19"/>
  <c r="S74" i="19"/>
  <c r="W74" i="19"/>
  <c r="H74" i="19"/>
  <c r="L74" i="19"/>
  <c r="P74" i="19"/>
  <c r="T74" i="19"/>
  <c r="G74" i="19"/>
  <c r="AX88" i="19"/>
  <c r="AT88" i="19"/>
  <c r="K70" i="19"/>
  <c r="O70" i="19"/>
  <c r="S70" i="19"/>
  <c r="W70" i="19"/>
  <c r="H70" i="19"/>
  <c r="L70" i="19"/>
  <c r="P70" i="19"/>
  <c r="T70" i="19"/>
  <c r="G70" i="19"/>
  <c r="H69" i="19"/>
  <c r="L69" i="19"/>
  <c r="P69" i="19"/>
  <c r="T69" i="19"/>
  <c r="G69" i="19"/>
  <c r="I69" i="19"/>
  <c r="M69" i="19"/>
  <c r="Q69" i="19"/>
  <c r="U69" i="19"/>
  <c r="J67" i="19"/>
  <c r="N67" i="19"/>
  <c r="R67" i="19"/>
  <c r="V67" i="19"/>
  <c r="K67" i="19"/>
  <c r="O67" i="19"/>
  <c r="S67" i="19"/>
  <c r="W67" i="19"/>
  <c r="W76" i="19"/>
  <c r="O76" i="19"/>
  <c r="G75" i="19"/>
  <c r="P75" i="19"/>
  <c r="H75" i="19"/>
  <c r="Q74" i="19"/>
  <c r="I74" i="19"/>
  <c r="U70" i="19"/>
  <c r="M70" i="19"/>
  <c r="V69" i="19"/>
  <c r="N69" i="19"/>
  <c r="G67" i="19"/>
  <c r="P67" i="19"/>
  <c r="H67" i="19"/>
  <c r="AB260" i="19" l="1"/>
  <c r="AD294" i="2"/>
  <c r="M134" i="17"/>
  <c r="M136" i="17"/>
  <c r="AG147" i="17" s="1"/>
  <c r="Z143" i="20"/>
  <c r="Z159" i="20" s="1"/>
  <c r="Z139" i="20"/>
  <c r="Z141" i="20"/>
  <c r="L137" i="17"/>
  <c r="AF148" i="17" s="1"/>
  <c r="AD257" i="19"/>
  <c r="AF285" i="2"/>
  <c r="AC251" i="19"/>
  <c r="AA155" i="20"/>
  <c r="AE294" i="2"/>
  <c r="AC260" i="19"/>
  <c r="AD270" i="19"/>
  <c r="AD272" i="19" s="1"/>
  <c r="AC256" i="19"/>
  <c r="AC267" i="19" s="1"/>
  <c r="AE282" i="2"/>
  <c r="AK1754" i="2"/>
  <c r="AK289" i="2"/>
  <c r="AC258" i="19"/>
  <c r="AE288" i="2"/>
  <c r="L32" i="11"/>
  <c r="AB254" i="19"/>
  <c r="AB271" i="19" s="1"/>
  <c r="AC254" i="19"/>
  <c r="AB252" i="19"/>
  <c r="AC252" i="19"/>
  <c r="AC268" i="19" s="1"/>
  <c r="AB160" i="20"/>
  <c r="AC160" i="20"/>
  <c r="AD1753" i="2"/>
  <c r="AE1750" i="2"/>
  <c r="AA144" i="20"/>
  <c r="X126" i="20"/>
  <c r="X128" i="20"/>
  <c r="AD1759" i="2"/>
  <c r="AE1759" i="2"/>
  <c r="W124" i="20"/>
  <c r="AE1753" i="2"/>
  <c r="Y129" i="20"/>
  <c r="Y139" i="20" s="1"/>
  <c r="X127" i="20"/>
  <c r="AD1750" i="2"/>
  <c r="AG149" i="17"/>
  <c r="M137" i="17"/>
  <c r="AG148" i="17" s="1"/>
  <c r="AG122" i="17"/>
  <c r="AD1748" i="2"/>
  <c r="O99" i="17"/>
  <c r="O100" i="17"/>
  <c r="O121" i="17" s="1"/>
  <c r="N120" i="17"/>
  <c r="N135" i="17" s="1"/>
  <c r="N132" i="17"/>
  <c r="AG123" i="17"/>
  <c r="BF23" i="17"/>
  <c r="BO40" i="17"/>
  <c r="T24" i="17"/>
  <c r="AC41" i="17"/>
  <c r="AC54" i="17" s="1"/>
  <c r="BF24" i="17"/>
  <c r="BO41" i="17"/>
  <c r="AF1757" i="2"/>
  <c r="AF292" i="2"/>
  <c r="R22" i="17"/>
  <c r="AA39" i="17"/>
  <c r="AA52" i="17" s="1"/>
  <c r="AE283" i="2" s="1"/>
  <c r="R23" i="17"/>
  <c r="AA40" i="17"/>
  <c r="AA53" i="17" s="1"/>
  <c r="BF22" i="17"/>
  <c r="BO39" i="17"/>
  <c r="BC96" i="19"/>
  <c r="AK88" i="19"/>
  <c r="AY95" i="19"/>
  <c r="AA87" i="19"/>
  <c r="AR95" i="19"/>
  <c r="AY96" i="19"/>
  <c r="AY94" i="19"/>
  <c r="AD88" i="19"/>
  <c r="BC94" i="19"/>
  <c r="BC90" i="19"/>
  <c r="W79" i="19"/>
  <c r="W80" i="19" s="1"/>
  <c r="AM86" i="19"/>
  <c r="AI92" i="19"/>
  <c r="AC94" i="19"/>
  <c r="AG90" i="19"/>
  <c r="AE94" i="19"/>
  <c r="AM94" i="19"/>
  <c r="AQ92" i="19"/>
  <c r="AB96" i="19"/>
  <c r="BA85" i="19"/>
  <c r="AM90" i="19"/>
  <c r="AQ94" i="19"/>
  <c r="AB90" i="19"/>
  <c r="AY87" i="19"/>
  <c r="AY86" i="19"/>
  <c r="BA88" i="19"/>
  <c r="BC87" i="19"/>
  <c r="AY88" i="19"/>
  <c r="BA93" i="19"/>
  <c r="BC86" i="19"/>
  <c r="AC89" i="19"/>
  <c r="AY92" i="19"/>
  <c r="AY93" i="19"/>
  <c r="AK86" i="19"/>
  <c r="AB91" i="19"/>
  <c r="AK87" i="19"/>
  <c r="AV93" i="19"/>
  <c r="AY91" i="19"/>
  <c r="BC88" i="19"/>
  <c r="AA86" i="19"/>
  <c r="AC88" i="19"/>
  <c r="AY90" i="19"/>
  <c r="AA95" i="19"/>
  <c r="X86" i="19"/>
  <c r="AA96" i="19"/>
  <c r="AR91" i="19"/>
  <c r="AC90" i="19"/>
  <c r="BA92" i="19"/>
  <c r="G79" i="19"/>
  <c r="G80" i="19" s="1"/>
  <c r="AM87" i="19"/>
  <c r="AQ91" i="19"/>
  <c r="AI88" i="19"/>
  <c r="AG94" i="19"/>
  <c r="AV89" i="19"/>
  <c r="AM95" i="19"/>
  <c r="AM91" i="19"/>
  <c r="L79" i="19"/>
  <c r="L80" i="19" s="1"/>
  <c r="AM88" i="19"/>
  <c r="AG86" i="19"/>
  <c r="AI90" i="19"/>
  <c r="AQ95" i="19"/>
  <c r="AV90" i="19"/>
  <c r="BC89" i="19"/>
  <c r="AS96" i="19"/>
  <c r="BF88" i="19"/>
  <c r="AA88" i="19"/>
  <c r="AS93" i="19"/>
  <c r="AA90" i="19"/>
  <c r="BF95" i="19"/>
  <c r="AS85" i="19"/>
  <c r="AS86" i="19"/>
  <c r="AP90" i="19"/>
  <c r="AS91" i="19"/>
  <c r="AP88" i="19"/>
  <c r="AA91" i="19"/>
  <c r="BG91" i="19"/>
  <c r="AS88" i="19"/>
  <c r="AE90" i="19"/>
  <c r="AS90" i="19"/>
  <c r="AA93" i="19"/>
  <c r="AS89" i="19"/>
  <c r="AM96" i="19"/>
  <c r="AA94" i="19"/>
  <c r="AE87" i="19"/>
  <c r="AS94" i="19"/>
  <c r="AA92" i="19"/>
  <c r="BH88" i="19"/>
  <c r="AX87" i="19"/>
  <c r="AF87" i="19"/>
  <c r="BG89" i="19"/>
  <c r="AI87" i="19"/>
  <c r="BG88" i="19"/>
  <c r="AW90" i="19"/>
  <c r="AI86" i="19"/>
  <c r="AW91" i="19"/>
  <c r="AJ90" i="19"/>
  <c r="AX96" i="19"/>
  <c r="BA94" i="19"/>
  <c r="BA90" i="19"/>
  <c r="AB87" i="19"/>
  <c r="AB88" i="19"/>
  <c r="BG93" i="19"/>
  <c r="BG87" i="19"/>
  <c r="AQ88" i="19"/>
  <c r="Z89" i="19"/>
  <c r="AW86" i="19"/>
  <c r="AC93" i="19"/>
  <c r="AW94" i="19"/>
  <c r="BG86" i="19"/>
  <c r="AQ90" i="19"/>
  <c r="BG90" i="19"/>
  <c r="AU94" i="19"/>
  <c r="AQ93" i="19"/>
  <c r="AB94" i="19"/>
  <c r="AB86" i="19"/>
  <c r="AR90" i="19"/>
  <c r="AI95" i="19"/>
  <c r="BC95" i="19"/>
  <c r="AG93" i="19"/>
  <c r="AC86" i="19"/>
  <c r="X91" i="19"/>
  <c r="AI96" i="19"/>
  <c r="AB93" i="19"/>
  <c r="AG87" i="19"/>
  <c r="AM92" i="19"/>
  <c r="BG96" i="19"/>
  <c r="AR87" i="19"/>
  <c r="AB95" i="19"/>
  <c r="AQ85" i="19"/>
  <c r="AJ92" i="19"/>
  <c r="AR89" i="19"/>
  <c r="AF96" i="19"/>
  <c r="AX91" i="19"/>
  <c r="AH96" i="19"/>
  <c r="AJ85" i="19"/>
  <c r="AH86" i="19"/>
  <c r="N79" i="19"/>
  <c r="N91" i="19" s="1"/>
  <c r="AH88" i="19"/>
  <c r="BG94" i="19"/>
  <c r="AZ93" i="19"/>
  <c r="BG85" i="19"/>
  <c r="AB92" i="19"/>
  <c r="AQ87" i="19"/>
  <c r="AI91" i="19"/>
  <c r="BC91" i="19"/>
  <c r="AP89" i="19"/>
  <c r="BA89" i="19"/>
  <c r="X90" i="19"/>
  <c r="AQ86" i="19"/>
  <c r="AH87" i="19"/>
  <c r="AH91" i="19"/>
  <c r="AI94" i="19"/>
  <c r="AP95" i="19"/>
  <c r="BC93" i="19"/>
  <c r="AR94" i="19"/>
  <c r="AR86" i="19"/>
  <c r="AW89" i="19"/>
  <c r="BG95" i="19"/>
  <c r="AC85" i="19"/>
  <c r="AW93" i="19"/>
  <c r="BG92" i="19"/>
  <c r="AQ96" i="19"/>
  <c r="AZ85" i="19"/>
  <c r="AR93" i="19"/>
  <c r="AR88" i="19"/>
  <c r="AM93" i="19"/>
  <c r="BA86" i="19"/>
  <c r="AH93" i="19"/>
  <c r="X89" i="19"/>
  <c r="AA85" i="19"/>
  <c r="AY89" i="19"/>
  <c r="AC95" i="19"/>
  <c r="AC92" i="19"/>
  <c r="BA96" i="19"/>
  <c r="L91" i="19"/>
  <c r="AL89" i="19"/>
  <c r="AN86" i="19"/>
  <c r="AN95" i="19"/>
  <c r="AO89" i="19"/>
  <c r="AT92" i="19"/>
  <c r="AU80" i="19"/>
  <c r="AU86" i="19"/>
  <c r="AU92" i="19"/>
  <c r="AE92" i="19"/>
  <c r="Y87" i="19"/>
  <c r="AT90" i="19"/>
  <c r="BD96" i="19"/>
  <c r="BD88" i="19"/>
  <c r="AN92" i="19"/>
  <c r="Y88" i="19"/>
  <c r="AE91" i="19"/>
  <c r="AU91" i="19"/>
  <c r="AD85" i="19"/>
  <c r="AL85" i="19"/>
  <c r="AT85" i="19"/>
  <c r="BB85" i="19"/>
  <c r="AE88" i="19"/>
  <c r="AU88" i="19"/>
  <c r="AJ80" i="19"/>
  <c r="AJ94" i="19"/>
  <c r="AJ91" i="19"/>
  <c r="AK85" i="19"/>
  <c r="AK89" i="19"/>
  <c r="Y94" i="19"/>
  <c r="AN85" i="19"/>
  <c r="BD85" i="19"/>
  <c r="AL87" i="19"/>
  <c r="BB87" i="19"/>
  <c r="AL91" i="19"/>
  <c r="BB91" i="19"/>
  <c r="AD95" i="19"/>
  <c r="AT95" i="19"/>
  <c r="AD94" i="19"/>
  <c r="G91" i="19"/>
  <c r="BD86" i="19"/>
  <c r="BD90" i="19"/>
  <c r="AZ94" i="19"/>
  <c r="AV95" i="19"/>
  <c r="Y85" i="19"/>
  <c r="AO85" i="19"/>
  <c r="BE85" i="19"/>
  <c r="AZ86" i="19"/>
  <c r="N88" i="19"/>
  <c r="AH92" i="19"/>
  <c r="AX92" i="19"/>
  <c r="AL96" i="19"/>
  <c r="BB96" i="19"/>
  <c r="Y90" i="19"/>
  <c r="AN87" i="19"/>
  <c r="AD93" i="19"/>
  <c r="AV86" i="19"/>
  <c r="BH93" i="19"/>
  <c r="BH95" i="19"/>
  <c r="AE85" i="19"/>
  <c r="AU85" i="19"/>
  <c r="AL86" i="19"/>
  <c r="AW87" i="19"/>
  <c r="AZ88" i="19"/>
  <c r="AX90" i="19"/>
  <c r="AO91" i="19"/>
  <c r="AX94" i="19"/>
  <c r="AP93" i="19"/>
  <c r="AF86" i="19"/>
  <c r="AF90" i="19"/>
  <c r="AN94" i="19"/>
  <c r="T79" i="19"/>
  <c r="T93" i="19" s="1"/>
  <c r="G86" i="19"/>
  <c r="AP86" i="19"/>
  <c r="AO87" i="19"/>
  <c r="AA89" i="19"/>
  <c r="BB90" i="19"/>
  <c r="AG91" i="19"/>
  <c r="AH94" i="19"/>
  <c r="AV92" i="19"/>
  <c r="BE94" i="19"/>
  <c r="BH85" i="19"/>
  <c r="AF93" i="19"/>
  <c r="BE96" i="19"/>
  <c r="AZ96" i="19"/>
  <c r="AN93" i="19"/>
  <c r="AF88" i="19"/>
  <c r="BA91" i="19"/>
  <c r="AR92" i="19"/>
  <c r="AG95" i="19"/>
  <c r="AN96" i="19"/>
  <c r="AJ95" i="19"/>
  <c r="BE88" i="19"/>
  <c r="AK92" i="19"/>
  <c r="AG96" i="19"/>
  <c r="H79" i="19"/>
  <c r="H95" i="19" s="1"/>
  <c r="L92" i="19"/>
  <c r="AN90" i="19"/>
  <c r="AD92" i="19"/>
  <c r="AD86" i="19"/>
  <c r="U79" i="19"/>
  <c r="U96" i="19" s="1"/>
  <c r="AO93" i="19"/>
  <c r="Q79" i="19"/>
  <c r="Q93" i="19" s="1"/>
  <c r="Y91" i="19"/>
  <c r="Y92" i="19"/>
  <c r="K79" i="19"/>
  <c r="K92" i="19" s="1"/>
  <c r="R79" i="19"/>
  <c r="R88" i="19" s="1"/>
  <c r="G85" i="19"/>
  <c r="V79" i="19"/>
  <c r="V90" i="19" s="1"/>
  <c r="G87" i="19"/>
  <c r="H87" i="19"/>
  <c r="AL88" i="19"/>
  <c r="BB88" i="19"/>
  <c r="Z80" i="19"/>
  <c r="Z88" i="19"/>
  <c r="BF80" i="19"/>
  <c r="BF89" i="19"/>
  <c r="AD89" i="19"/>
  <c r="AT89" i="19"/>
  <c r="AK93" i="19"/>
  <c r="Z87" i="19"/>
  <c r="AP87" i="19"/>
  <c r="BF87" i="19"/>
  <c r="BD89" i="19"/>
  <c r="Z91" i="19"/>
  <c r="AP91" i="19"/>
  <c r="BF91" i="19"/>
  <c r="AH95" i="19"/>
  <c r="AX95" i="19"/>
  <c r="AE93" i="19"/>
  <c r="AP94" i="19"/>
  <c r="M79" i="19"/>
  <c r="M96" i="19" s="1"/>
  <c r="L94" i="19"/>
  <c r="AJ87" i="19"/>
  <c r="AZ91" i="19"/>
  <c r="BH94" i="19"/>
  <c r="BD95" i="19"/>
  <c r="BH86" i="19"/>
  <c r="Y89" i="19"/>
  <c r="BE89" i="19"/>
  <c r="AZ90" i="19"/>
  <c r="AL92" i="19"/>
  <c r="BB92" i="19"/>
  <c r="AE95" i="19"/>
  <c r="AU95" i="19"/>
  <c r="Z96" i="19"/>
  <c r="AP96" i="19"/>
  <c r="BF96" i="19"/>
  <c r="AO86" i="19"/>
  <c r="AO90" i="19"/>
  <c r="BE93" i="19"/>
  <c r="BD87" i="19"/>
  <c r="AN91" i="19"/>
  <c r="AL93" i="19"/>
  <c r="BH87" i="19"/>
  <c r="BH91" i="19"/>
  <c r="AF94" i="19"/>
  <c r="AT86" i="19"/>
  <c r="BE87" i="19"/>
  <c r="AE89" i="19"/>
  <c r="AD90" i="19"/>
  <c r="BF90" i="19"/>
  <c r="BE91" i="19"/>
  <c r="BF94" i="19"/>
  <c r="I79" i="19"/>
  <c r="I88" i="19" s="1"/>
  <c r="Y86" i="19"/>
  <c r="X87" i="19"/>
  <c r="AF91" i="19"/>
  <c r="BC92" i="19"/>
  <c r="BB93" i="19"/>
  <c r="BD94" i="19"/>
  <c r="AI85" i="19"/>
  <c r="AY85" i="19"/>
  <c r="AX86" i="19"/>
  <c r="AI89" i="19"/>
  <c r="U90" i="19"/>
  <c r="Z90" i="19"/>
  <c r="AI93" i="19"/>
  <c r="AT94" i="19"/>
  <c r="BD92" i="19"/>
  <c r="AK95" i="19"/>
  <c r="AJ96" i="19"/>
  <c r="AO88" i="19"/>
  <c r="BD93" i="19"/>
  <c r="Y93" i="19"/>
  <c r="Y95" i="19"/>
  <c r="AZ95" i="19"/>
  <c r="AG92" i="19"/>
  <c r="Y96" i="19"/>
  <c r="AS87" i="19"/>
  <c r="AN88" i="19"/>
  <c r="AC91" i="19"/>
  <c r="AZ92" i="19"/>
  <c r="AS95" i="19"/>
  <c r="AV96" i="19"/>
  <c r="AB89" i="19"/>
  <c r="AW92" i="19"/>
  <c r="AO96" i="19"/>
  <c r="N94" i="19"/>
  <c r="BB89" i="19"/>
  <c r="AN89" i="19"/>
  <c r="H96" i="19"/>
  <c r="H94" i="19"/>
  <c r="AU89" i="19"/>
  <c r="AL94" i="19"/>
  <c r="G90" i="19"/>
  <c r="BE95" i="19"/>
  <c r="AU96" i="19"/>
  <c r="BE92" i="19"/>
  <c r="P79" i="19"/>
  <c r="P92" i="19" s="1"/>
  <c r="O79" i="19"/>
  <c r="O90" i="19" s="1"/>
  <c r="S79" i="19"/>
  <c r="S88" i="19" s="1"/>
  <c r="J79" i="19"/>
  <c r="J86" i="19" s="1"/>
  <c r="G93" i="19"/>
  <c r="Q87" i="19"/>
  <c r="AU87" i="19"/>
  <c r="H88" i="19"/>
  <c r="Z85" i="19"/>
  <c r="AH85" i="19"/>
  <c r="AP85" i="19"/>
  <c r="AX85" i="19"/>
  <c r="BF85" i="19"/>
  <c r="AH89" i="19"/>
  <c r="AX89" i="19"/>
  <c r="AO94" i="19"/>
  <c r="AF85" i="19"/>
  <c r="AV85" i="19"/>
  <c r="AE86" i="19"/>
  <c r="AD87" i="19"/>
  <c r="AT87" i="19"/>
  <c r="AF89" i="19"/>
  <c r="AD91" i="19"/>
  <c r="AT91" i="19"/>
  <c r="AL95" i="19"/>
  <c r="BB95" i="19"/>
  <c r="BB94" i="19"/>
  <c r="AZ87" i="19"/>
  <c r="AF95" i="19"/>
  <c r="AG85" i="19"/>
  <c r="AW85" i="19"/>
  <c r="AJ86" i="19"/>
  <c r="AG89" i="19"/>
  <c r="BH90" i="19"/>
  <c r="Z92" i="19"/>
  <c r="AP92" i="19"/>
  <c r="BF92" i="19"/>
  <c r="AD96" i="19"/>
  <c r="AT96" i="19"/>
  <c r="H89" i="19"/>
  <c r="BE86" i="19"/>
  <c r="BE90" i="19"/>
  <c r="AK94" i="19"/>
  <c r="AK90" i="19"/>
  <c r="BD91" i="19"/>
  <c r="AX93" i="19"/>
  <c r="H90" i="19"/>
  <c r="AZ89" i="19"/>
  <c r="AV94" i="19"/>
  <c r="X85" i="19"/>
  <c r="AM85" i="19"/>
  <c r="BC85" i="19"/>
  <c r="BB86" i="19"/>
  <c r="X88" i="19"/>
  <c r="AM89" i="19"/>
  <c r="AL90" i="19"/>
  <c r="X92" i="19"/>
  <c r="Z94" i="19"/>
  <c r="X96" i="19"/>
  <c r="X94" i="19"/>
  <c r="AV87" i="19"/>
  <c r="AV91" i="19"/>
  <c r="Z93" i="19"/>
  <c r="X95" i="19"/>
  <c r="K87" i="19"/>
  <c r="AJ93" i="19"/>
  <c r="H86" i="19"/>
  <c r="Z86" i="19"/>
  <c r="BF86" i="19"/>
  <c r="AJ88" i="19"/>
  <c r="AQ89" i="19"/>
  <c r="AH90" i="19"/>
  <c r="AU93" i="19"/>
  <c r="AE96" i="19"/>
  <c r="AW95" i="19"/>
  <c r="AR96" i="19"/>
  <c r="AR85" i="19"/>
  <c r="AW88" i="19"/>
  <c r="AO92" i="19"/>
  <c r="AC96" i="19"/>
  <c r="AT93" i="19"/>
  <c r="AO95" i="19"/>
  <c r="AG88" i="19"/>
  <c r="AS92" i="19"/>
  <c r="AK96" i="19"/>
  <c r="AC87" i="19"/>
  <c r="BA87" i="19"/>
  <c r="AV88" i="19"/>
  <c r="AK91" i="19"/>
  <c r="AF92" i="19"/>
  <c r="BH92" i="19"/>
  <c r="BA95" i="19"/>
  <c r="BH96" i="19"/>
  <c r="AB85" i="19"/>
  <c r="BH89" i="19"/>
  <c r="X93" i="19"/>
  <c r="AW96" i="19"/>
  <c r="AB250" i="19" l="1"/>
  <c r="AB266" i="19" s="1"/>
  <c r="Z157" i="20"/>
  <c r="W96" i="19"/>
  <c r="W95" i="19"/>
  <c r="AB251" i="19"/>
  <c r="Z155" i="20"/>
  <c r="AL290" i="2"/>
  <c r="AL1755" i="2"/>
  <c r="N134" i="17"/>
  <c r="N136" i="17"/>
  <c r="AH147" i="17" s="1"/>
  <c r="Z144" i="20"/>
  <c r="AE285" i="2"/>
  <c r="AC257" i="19"/>
  <c r="AD288" i="2"/>
  <c r="AB258" i="19"/>
  <c r="AB268" i="19" s="1"/>
  <c r="W88" i="19"/>
  <c r="W86" i="19"/>
  <c r="AD1747" i="2"/>
  <c r="AC270" i="19"/>
  <c r="AC272" i="19" s="1"/>
  <c r="AL1754" i="2"/>
  <c r="AL289" i="2"/>
  <c r="M32" i="11"/>
  <c r="AC271" i="19"/>
  <c r="AA251" i="19"/>
  <c r="Y155" i="20"/>
  <c r="AK290" i="2"/>
  <c r="AK1755" i="2"/>
  <c r="AA160" i="20"/>
  <c r="N80" i="19"/>
  <c r="N96" i="19"/>
  <c r="K95" i="19"/>
  <c r="T90" i="19"/>
  <c r="X129" i="20"/>
  <c r="X142" i="20" s="1"/>
  <c r="X158" i="20" s="1"/>
  <c r="Y143" i="20"/>
  <c r="Y159" i="20" s="1"/>
  <c r="Y141" i="20"/>
  <c r="Y157" i="20" s="1"/>
  <c r="Y142" i="20"/>
  <c r="Y158" i="20" s="1"/>
  <c r="AC1750" i="2"/>
  <c r="W127" i="20"/>
  <c r="W128" i="20"/>
  <c r="W126" i="20"/>
  <c r="V124" i="20"/>
  <c r="X139" i="20"/>
  <c r="AH149" i="17"/>
  <c r="N137" i="17"/>
  <c r="AH148" i="17" s="1"/>
  <c r="O120" i="17"/>
  <c r="O135" i="17" s="1"/>
  <c r="O132" i="17"/>
  <c r="AE1748" i="2"/>
  <c r="P99" i="17"/>
  <c r="P100" i="17"/>
  <c r="P121" i="17" s="1"/>
  <c r="AH123" i="17"/>
  <c r="AH122" i="17"/>
  <c r="S23" i="17"/>
  <c r="AB40" i="17"/>
  <c r="AB53" i="17" s="1"/>
  <c r="U24" i="17"/>
  <c r="AD41" i="17"/>
  <c r="AD54" i="17" s="1"/>
  <c r="AG1757" i="2"/>
  <c r="AG292" i="2"/>
  <c r="BG22" i="17"/>
  <c r="BP39" i="17"/>
  <c r="S22" i="17"/>
  <c r="AB39" i="17"/>
  <c r="AB52" i="17" s="1"/>
  <c r="AF283" i="2" s="1"/>
  <c r="BG24" i="17"/>
  <c r="BP41" i="17"/>
  <c r="BG23" i="17"/>
  <c r="BP40" i="17"/>
  <c r="AP148" i="19"/>
  <c r="AP1186" i="2" s="1"/>
  <c r="AP152" i="19"/>
  <c r="AP1198" i="2" s="1"/>
  <c r="AP145" i="19"/>
  <c r="AP146" i="19"/>
  <c r="AP1180" i="2" s="1"/>
  <c r="AP153" i="19"/>
  <c r="AP1201" i="2" s="1"/>
  <c r="AP147" i="19"/>
  <c r="AP1183" i="2" s="1"/>
  <c r="AP149" i="19"/>
  <c r="AP1189" i="2" s="1"/>
  <c r="AP150" i="19"/>
  <c r="AP1192" i="2" s="1"/>
  <c r="AP151" i="19"/>
  <c r="AP1195" i="2" s="1"/>
  <c r="AE146" i="19"/>
  <c r="AE1180" i="2" s="1"/>
  <c r="AE147" i="19"/>
  <c r="AE1183" i="2" s="1"/>
  <c r="AE151" i="19"/>
  <c r="AE1195" i="2" s="1"/>
  <c r="AE148" i="19"/>
  <c r="AE1186" i="2" s="1"/>
  <c r="AE145" i="19"/>
  <c r="AE152" i="19"/>
  <c r="AE1198" i="2" s="1"/>
  <c r="AE153" i="19"/>
  <c r="AE1201" i="2" s="1"/>
  <c r="AE149" i="19"/>
  <c r="AE1189" i="2" s="1"/>
  <c r="AE150" i="19"/>
  <c r="AE1192" i="2" s="1"/>
  <c r="BD145" i="19"/>
  <c r="BD1177" i="2" s="1"/>
  <c r="BD146" i="19"/>
  <c r="BD1180" i="2" s="1"/>
  <c r="BD150" i="19"/>
  <c r="BD1192" i="2" s="1"/>
  <c r="BD147" i="19"/>
  <c r="BD1183" i="2" s="1"/>
  <c r="BD148" i="19"/>
  <c r="BD149" i="19"/>
  <c r="BD1189" i="2" s="1"/>
  <c r="BD152" i="19"/>
  <c r="BD1198" i="2" s="1"/>
  <c r="BD151" i="19"/>
  <c r="BD1195" i="2" s="1"/>
  <c r="BD153" i="19"/>
  <c r="BD1201" i="2" s="1"/>
  <c r="AL148" i="19"/>
  <c r="AL1186" i="2" s="1"/>
  <c r="AL152" i="19"/>
  <c r="AL1198" i="2" s="1"/>
  <c r="AL149" i="19"/>
  <c r="AL1189" i="2" s="1"/>
  <c r="AL151" i="19"/>
  <c r="AL1195" i="2" s="1"/>
  <c r="AL153" i="19"/>
  <c r="AL1201" i="2" s="1"/>
  <c r="AL150" i="19"/>
  <c r="AL1192" i="2" s="1"/>
  <c r="AL146" i="19"/>
  <c r="AL1180" i="2" s="1"/>
  <c r="AL147" i="19"/>
  <c r="AL1183" i="2" s="1"/>
  <c r="AL145" i="19"/>
  <c r="BA149" i="19"/>
  <c r="BA1189" i="2" s="1"/>
  <c r="BA153" i="19"/>
  <c r="BA1201" i="2" s="1"/>
  <c r="BA145" i="19"/>
  <c r="BA1177" i="2" s="1"/>
  <c r="BA146" i="19"/>
  <c r="BA1180" i="2" s="1"/>
  <c r="BA147" i="19"/>
  <c r="BA150" i="19"/>
  <c r="BA1192" i="2" s="1"/>
  <c r="BA151" i="19"/>
  <c r="BA1195" i="2" s="1"/>
  <c r="BA152" i="19"/>
  <c r="BA1198" i="2" s="1"/>
  <c r="BA148" i="19"/>
  <c r="BA1186" i="2" s="1"/>
  <c r="BC146" i="19"/>
  <c r="BC1180" i="2" s="1"/>
  <c r="BC145" i="19"/>
  <c r="BC147" i="19"/>
  <c r="BC1183" i="2" s="1"/>
  <c r="BC151" i="19"/>
  <c r="BC1195" i="2" s="1"/>
  <c r="BC153" i="19"/>
  <c r="BC1201" i="2" s="1"/>
  <c r="BC152" i="19"/>
  <c r="BC1198" i="2" s="1"/>
  <c r="BC148" i="19"/>
  <c r="BC1186" i="2" s="1"/>
  <c r="BC149" i="19"/>
  <c r="BC1189" i="2" s="1"/>
  <c r="BC150" i="19"/>
  <c r="BC1192" i="2" s="1"/>
  <c r="AG149" i="19"/>
  <c r="AG1189" i="2" s="1"/>
  <c r="AG153" i="19"/>
  <c r="AG1201" i="2" s="1"/>
  <c r="AG147" i="19"/>
  <c r="AG150" i="19"/>
  <c r="AG1192" i="2" s="1"/>
  <c r="AG151" i="19"/>
  <c r="AG1195" i="2" s="1"/>
  <c r="AG145" i="19"/>
  <c r="AG1177" i="2" s="1"/>
  <c r="AG146" i="19"/>
  <c r="AG1180" i="2" s="1"/>
  <c r="AG152" i="19"/>
  <c r="AG1198" i="2" s="1"/>
  <c r="AG148" i="19"/>
  <c r="AG1186" i="2" s="1"/>
  <c r="AV145" i="19"/>
  <c r="AV1177" i="2" s="1"/>
  <c r="AV150" i="19"/>
  <c r="AV1192" i="2" s="1"/>
  <c r="AV147" i="19"/>
  <c r="AV1183" i="2" s="1"/>
  <c r="AV146" i="19"/>
  <c r="AV1180" i="2" s="1"/>
  <c r="AV148" i="19"/>
  <c r="AV149" i="19"/>
  <c r="AV1189" i="2" s="1"/>
  <c r="AV151" i="19"/>
  <c r="AV1195" i="2" s="1"/>
  <c r="AV152" i="19"/>
  <c r="AV1198" i="2" s="1"/>
  <c r="AV153" i="19"/>
  <c r="AV1201" i="2" s="1"/>
  <c r="AH145" i="19"/>
  <c r="AH146" i="19"/>
  <c r="AH1180" i="2" s="1"/>
  <c r="AH148" i="19"/>
  <c r="AH1186" i="2" s="1"/>
  <c r="AH152" i="19"/>
  <c r="AH1198" i="2" s="1"/>
  <c r="AH147" i="19"/>
  <c r="AH1183" i="2" s="1"/>
  <c r="AH153" i="19"/>
  <c r="AH1201" i="2" s="1"/>
  <c r="AH150" i="19"/>
  <c r="AH1192" i="2" s="1"/>
  <c r="AH149" i="19"/>
  <c r="AH1189" i="2" s="1"/>
  <c r="AH151" i="19"/>
  <c r="AH1195" i="2" s="1"/>
  <c r="AY146" i="19"/>
  <c r="AY1180" i="2" s="1"/>
  <c r="AY147" i="19"/>
  <c r="AY1183" i="2" s="1"/>
  <c r="AY151" i="19"/>
  <c r="AY1195" i="2" s="1"/>
  <c r="AY145" i="19"/>
  <c r="AY148" i="19"/>
  <c r="AY1186" i="2" s="1"/>
  <c r="AY149" i="19"/>
  <c r="AY1189" i="2" s="1"/>
  <c r="AY150" i="19"/>
  <c r="AY1192" i="2" s="1"/>
  <c r="AY153" i="19"/>
  <c r="AY1201" i="2" s="1"/>
  <c r="AY152" i="19"/>
  <c r="AY1198" i="2" s="1"/>
  <c r="BH145" i="19"/>
  <c r="BH1177" i="2" s="1"/>
  <c r="BH146" i="19"/>
  <c r="BH1180" i="2" s="1"/>
  <c r="BH150" i="19"/>
  <c r="BH1192" i="2" s="1"/>
  <c r="BH147" i="19"/>
  <c r="BH1183" i="2" s="1"/>
  <c r="BH151" i="19"/>
  <c r="BH1195" i="2" s="1"/>
  <c r="BH152" i="19"/>
  <c r="BH1198" i="2" s="1"/>
  <c r="BH153" i="19"/>
  <c r="BH1201" i="2" s="1"/>
  <c r="BH148" i="19"/>
  <c r="BH149" i="19"/>
  <c r="BH1189" i="2" s="1"/>
  <c r="BE149" i="19"/>
  <c r="BE1189" i="2" s="1"/>
  <c r="BE153" i="19"/>
  <c r="BE1201" i="2" s="1"/>
  <c r="BE145" i="19"/>
  <c r="BE1177" i="2" s="1"/>
  <c r="BE146" i="19"/>
  <c r="BE1180" i="2" s="1"/>
  <c r="BE147" i="19"/>
  <c r="BE150" i="19"/>
  <c r="BE1192" i="2" s="1"/>
  <c r="BE151" i="19"/>
  <c r="BE1195" i="2" s="1"/>
  <c r="BE152" i="19"/>
  <c r="BE1198" i="2" s="1"/>
  <c r="BE148" i="19"/>
  <c r="BE1186" i="2" s="1"/>
  <c r="AN145" i="19"/>
  <c r="AN1177" i="2" s="1"/>
  <c r="AN146" i="19"/>
  <c r="AN1180" i="2" s="1"/>
  <c r="AN150" i="19"/>
  <c r="AN1192" i="2" s="1"/>
  <c r="AN147" i="19"/>
  <c r="AN1183" i="2" s="1"/>
  <c r="AN149" i="19"/>
  <c r="AN1189" i="2" s="1"/>
  <c r="AN148" i="19"/>
  <c r="AN152" i="19"/>
  <c r="AN1198" i="2" s="1"/>
  <c r="AN153" i="19"/>
  <c r="AN1201" i="2" s="1"/>
  <c r="AN151" i="19"/>
  <c r="AN1195" i="2" s="1"/>
  <c r="AD148" i="19"/>
  <c r="AD1186" i="2" s="1"/>
  <c r="AD152" i="19"/>
  <c r="AD1198" i="2" s="1"/>
  <c r="AD145" i="19"/>
  <c r="AD146" i="19"/>
  <c r="AD1180" i="2" s="1"/>
  <c r="AD149" i="19"/>
  <c r="AD1189" i="2" s="1"/>
  <c r="AD150" i="19"/>
  <c r="AD1192" i="2" s="1"/>
  <c r="AD151" i="19"/>
  <c r="AD1195" i="2" s="1"/>
  <c r="AD153" i="19"/>
  <c r="AD1201" i="2" s="1"/>
  <c r="AD147" i="19"/>
  <c r="AD1183" i="2" s="1"/>
  <c r="AZ145" i="19"/>
  <c r="AZ1177" i="2" s="1"/>
  <c r="AZ150" i="19"/>
  <c r="AZ1192" i="2" s="1"/>
  <c r="AZ146" i="19"/>
  <c r="AZ1180" i="2" s="1"/>
  <c r="AZ147" i="19"/>
  <c r="AZ1183" i="2" s="1"/>
  <c r="AZ151" i="19"/>
  <c r="AZ1195" i="2" s="1"/>
  <c r="AZ152" i="19"/>
  <c r="AZ1198" i="2" s="1"/>
  <c r="AZ153" i="19"/>
  <c r="AZ1201" i="2" s="1"/>
  <c r="AZ148" i="19"/>
  <c r="AZ149" i="19"/>
  <c r="AZ1189" i="2" s="1"/>
  <c r="AC145" i="19"/>
  <c r="AC1177" i="2" s="1"/>
  <c r="AC146" i="19"/>
  <c r="AC1180" i="2" s="1"/>
  <c r="AC149" i="19"/>
  <c r="AC1189" i="2" s="1"/>
  <c r="AC153" i="19"/>
  <c r="AC1201" i="2" s="1"/>
  <c r="AC147" i="19"/>
  <c r="AC148" i="19"/>
  <c r="AC1186" i="2" s="1"/>
  <c r="AC151" i="19"/>
  <c r="AC1195" i="2" s="1"/>
  <c r="AC150" i="19"/>
  <c r="AC1192" i="2" s="1"/>
  <c r="AC152" i="19"/>
  <c r="AC1198" i="2" s="1"/>
  <c r="AJ145" i="19"/>
  <c r="AJ1177" i="2" s="1"/>
  <c r="AJ150" i="19"/>
  <c r="AJ1192" i="2" s="1"/>
  <c r="AJ146" i="19"/>
  <c r="AJ1180" i="2" s="1"/>
  <c r="AJ147" i="19"/>
  <c r="AJ1183" i="2" s="1"/>
  <c r="AJ148" i="19"/>
  <c r="AJ151" i="19"/>
  <c r="AJ1195" i="2" s="1"/>
  <c r="AJ152" i="19"/>
  <c r="AJ1198" i="2" s="1"/>
  <c r="AJ153" i="19"/>
  <c r="AJ1201" i="2" s="1"/>
  <c r="AJ149" i="19"/>
  <c r="AJ1189" i="2" s="1"/>
  <c r="AM146" i="19"/>
  <c r="AM1180" i="2" s="1"/>
  <c r="AM145" i="19"/>
  <c r="AM147" i="19"/>
  <c r="AM1183" i="2" s="1"/>
  <c r="AM151" i="19"/>
  <c r="AM1195" i="2" s="1"/>
  <c r="AM148" i="19"/>
  <c r="AM1186" i="2" s="1"/>
  <c r="AM152" i="19"/>
  <c r="AM1198" i="2" s="1"/>
  <c r="AM153" i="19"/>
  <c r="AM1201" i="2" s="1"/>
  <c r="AM150" i="19"/>
  <c r="AM1192" i="2" s="1"/>
  <c r="AM149" i="19"/>
  <c r="AM1189" i="2" s="1"/>
  <c r="BF148" i="19"/>
  <c r="BF1186" i="2" s="1"/>
  <c r="BF152" i="19"/>
  <c r="BF1198" i="2" s="1"/>
  <c r="BF153" i="19"/>
  <c r="BF1201" i="2" s="1"/>
  <c r="BF147" i="19"/>
  <c r="BF1183" i="2" s="1"/>
  <c r="BF149" i="19"/>
  <c r="BF1189" i="2" s="1"/>
  <c r="BF150" i="19"/>
  <c r="BF1192" i="2" s="1"/>
  <c r="BF151" i="19"/>
  <c r="BF1195" i="2" s="1"/>
  <c r="BF145" i="19"/>
  <c r="BF146" i="19"/>
  <c r="BF1180" i="2" s="1"/>
  <c r="Z148" i="19"/>
  <c r="Z1186" i="2" s="1"/>
  <c r="Z152" i="19"/>
  <c r="Z1198" i="2" s="1"/>
  <c r="Z153" i="19"/>
  <c r="Z1201" i="2" s="1"/>
  <c r="Z146" i="19"/>
  <c r="Z1180" i="2" s="1"/>
  <c r="Z147" i="19"/>
  <c r="Z1183" i="2" s="1"/>
  <c r="Z149" i="19"/>
  <c r="Z1189" i="2" s="1"/>
  <c r="Z150" i="19"/>
  <c r="Z1192" i="2" s="1"/>
  <c r="Z151" i="19"/>
  <c r="Z1195" i="2" s="1"/>
  <c r="Z145" i="19"/>
  <c r="AI146" i="19"/>
  <c r="AI1180" i="2" s="1"/>
  <c r="AI147" i="19"/>
  <c r="AI1183" i="2" s="1"/>
  <c r="AI151" i="19"/>
  <c r="AI1195" i="2" s="1"/>
  <c r="AI145" i="19"/>
  <c r="AI148" i="19"/>
  <c r="AI1186" i="2" s="1"/>
  <c r="AI149" i="19"/>
  <c r="AI1189" i="2" s="1"/>
  <c r="AI150" i="19"/>
  <c r="AI1192" i="2" s="1"/>
  <c r="AI153" i="19"/>
  <c r="AI1201" i="2" s="1"/>
  <c r="AI152" i="19"/>
  <c r="AI1198" i="2" s="1"/>
  <c r="AO149" i="19"/>
  <c r="AO1189" i="2" s="1"/>
  <c r="AO153" i="19"/>
  <c r="AO1201" i="2" s="1"/>
  <c r="AO145" i="19"/>
  <c r="AO1177" i="2" s="1"/>
  <c r="AO146" i="19"/>
  <c r="AO1180" i="2" s="1"/>
  <c r="AO147" i="19"/>
  <c r="AO150" i="19"/>
  <c r="AO1192" i="2" s="1"/>
  <c r="AO151" i="19"/>
  <c r="AO1195" i="2" s="1"/>
  <c r="AO152" i="19"/>
  <c r="AO1198" i="2" s="1"/>
  <c r="AO148" i="19"/>
  <c r="AO1186" i="2" s="1"/>
  <c r="BB148" i="19"/>
  <c r="BB1186" i="2" s="1"/>
  <c r="BB152" i="19"/>
  <c r="BB1198" i="2" s="1"/>
  <c r="BB149" i="19"/>
  <c r="BB1189" i="2" s="1"/>
  <c r="BB150" i="19"/>
  <c r="BB1192" i="2" s="1"/>
  <c r="BB145" i="19"/>
  <c r="BB146" i="19"/>
  <c r="BB1180" i="2" s="1"/>
  <c r="BB153" i="19"/>
  <c r="BB1201" i="2" s="1"/>
  <c r="BB151" i="19"/>
  <c r="BB1195" i="2" s="1"/>
  <c r="BB147" i="19"/>
  <c r="BB1183" i="2" s="1"/>
  <c r="AA146" i="19"/>
  <c r="AA1180" i="2" s="1"/>
  <c r="AA147" i="19"/>
  <c r="AA1183" i="2" s="1"/>
  <c r="AA151" i="19"/>
  <c r="AA1195" i="2" s="1"/>
  <c r="AA148" i="19"/>
  <c r="AA1186" i="2" s="1"/>
  <c r="AA149" i="19"/>
  <c r="AA1189" i="2" s="1"/>
  <c r="AA152" i="19"/>
  <c r="AA1198" i="2" s="1"/>
  <c r="AA153" i="19"/>
  <c r="AA1201" i="2" s="1"/>
  <c r="AA150" i="19"/>
  <c r="AA1192" i="2" s="1"/>
  <c r="AA145" i="19"/>
  <c r="AS145" i="19"/>
  <c r="AS1177" i="2" s="1"/>
  <c r="AS146" i="19"/>
  <c r="AS1180" i="2" s="1"/>
  <c r="AS149" i="19"/>
  <c r="AS1189" i="2" s="1"/>
  <c r="AS153" i="19"/>
  <c r="AS1201" i="2" s="1"/>
  <c r="AS147" i="19"/>
  <c r="AS148" i="19"/>
  <c r="AS1186" i="2" s="1"/>
  <c r="AS150" i="19"/>
  <c r="AS1192" i="2" s="1"/>
  <c r="AS152" i="19"/>
  <c r="AS1198" i="2" s="1"/>
  <c r="AS151" i="19"/>
  <c r="AS1195" i="2" s="1"/>
  <c r="AR145" i="19"/>
  <c r="AR1177" i="2" s="1"/>
  <c r="AR150" i="19"/>
  <c r="AR1192" i="2" s="1"/>
  <c r="AR147" i="19"/>
  <c r="AR1183" i="2" s="1"/>
  <c r="AR148" i="19"/>
  <c r="AR153" i="19"/>
  <c r="AR1201" i="2" s="1"/>
  <c r="AR146" i="19"/>
  <c r="AR1180" i="2" s="1"/>
  <c r="AR151" i="19"/>
  <c r="AR1195" i="2" s="1"/>
  <c r="AR152" i="19"/>
  <c r="AR1198" i="2" s="1"/>
  <c r="AR149" i="19"/>
  <c r="AR1189" i="2" s="1"/>
  <c r="AW149" i="19"/>
  <c r="AW1189" i="2" s="1"/>
  <c r="AW153" i="19"/>
  <c r="AW1201" i="2" s="1"/>
  <c r="AW147" i="19"/>
  <c r="AW151" i="19"/>
  <c r="AW1195" i="2" s="1"/>
  <c r="AW152" i="19"/>
  <c r="AW1198" i="2" s="1"/>
  <c r="AW150" i="19"/>
  <c r="AW1192" i="2" s="1"/>
  <c r="AW145" i="19"/>
  <c r="AW1177" i="2" s="1"/>
  <c r="AW148" i="19"/>
  <c r="AW1186" i="2" s="1"/>
  <c r="AW146" i="19"/>
  <c r="AW1180" i="2" s="1"/>
  <c r="AK149" i="19"/>
  <c r="AK1189" i="2" s="1"/>
  <c r="AK153" i="19"/>
  <c r="AK1201" i="2" s="1"/>
  <c r="AK148" i="19"/>
  <c r="AK1186" i="2" s="1"/>
  <c r="AK150" i="19"/>
  <c r="AK1192" i="2" s="1"/>
  <c r="AK151" i="19"/>
  <c r="AK1195" i="2" s="1"/>
  <c r="AK152" i="19"/>
  <c r="AK1198" i="2" s="1"/>
  <c r="AK145" i="19"/>
  <c r="AK1177" i="2" s="1"/>
  <c r="AK146" i="19"/>
  <c r="AK1180" i="2" s="1"/>
  <c r="AK147" i="19"/>
  <c r="AF145" i="19"/>
  <c r="AF1177" i="2" s="1"/>
  <c r="AF150" i="19"/>
  <c r="AF1192" i="2" s="1"/>
  <c r="AF147" i="19"/>
  <c r="AF1183" i="2" s="1"/>
  <c r="AF146" i="19"/>
  <c r="AF1180" i="2" s="1"/>
  <c r="AF148" i="19"/>
  <c r="AF151" i="19"/>
  <c r="AF1195" i="2" s="1"/>
  <c r="AF152" i="19"/>
  <c r="AF1198" i="2" s="1"/>
  <c r="AF153" i="19"/>
  <c r="AF1201" i="2" s="1"/>
  <c r="AF149" i="19"/>
  <c r="AF1189" i="2" s="1"/>
  <c r="AB145" i="19"/>
  <c r="AB1177" i="2" s="1"/>
  <c r="AB150" i="19"/>
  <c r="AB1192" i="2" s="1"/>
  <c r="AB147" i="19"/>
  <c r="AB1183" i="2" s="1"/>
  <c r="AB148" i="19"/>
  <c r="AB152" i="19"/>
  <c r="AB1198" i="2" s="1"/>
  <c r="AB153" i="19"/>
  <c r="AB1201" i="2" s="1"/>
  <c r="AB151" i="19"/>
  <c r="AB1195" i="2" s="1"/>
  <c r="AB149" i="19"/>
  <c r="AB1189" i="2" s="1"/>
  <c r="AB146" i="19"/>
  <c r="AB1180" i="2" s="1"/>
  <c r="X145" i="19"/>
  <c r="X1177" i="2" s="1"/>
  <c r="X146" i="19"/>
  <c r="X1180" i="2" s="1"/>
  <c r="X150" i="19"/>
  <c r="X1192" i="2" s="1"/>
  <c r="X147" i="19"/>
  <c r="X1183" i="2" s="1"/>
  <c r="X149" i="19"/>
  <c r="X1189" i="2" s="1"/>
  <c r="X148" i="19"/>
  <c r="X151" i="19"/>
  <c r="X1195" i="2" s="1"/>
  <c r="X152" i="19"/>
  <c r="X1198" i="2" s="1"/>
  <c r="X153" i="19"/>
  <c r="X1201" i="2" s="1"/>
  <c r="AX145" i="19"/>
  <c r="AX146" i="19"/>
  <c r="AX1180" i="2" s="1"/>
  <c r="AX148" i="19"/>
  <c r="AX1186" i="2" s="1"/>
  <c r="AX152" i="19"/>
  <c r="AX1198" i="2" s="1"/>
  <c r="AX147" i="19"/>
  <c r="AX1183" i="2" s="1"/>
  <c r="AX153" i="19"/>
  <c r="AX1201" i="2" s="1"/>
  <c r="AX149" i="19"/>
  <c r="AX1189" i="2" s="1"/>
  <c r="AX151" i="19"/>
  <c r="AX1195" i="2" s="1"/>
  <c r="AX150" i="19"/>
  <c r="AX1192" i="2" s="1"/>
  <c r="AU146" i="19"/>
  <c r="AU1180" i="2" s="1"/>
  <c r="AU147" i="19"/>
  <c r="AU1183" i="2" s="1"/>
  <c r="AU151" i="19"/>
  <c r="AU1195" i="2" s="1"/>
  <c r="AU148" i="19"/>
  <c r="AU1186" i="2" s="1"/>
  <c r="AU152" i="19"/>
  <c r="AU1198" i="2" s="1"/>
  <c r="AU153" i="19"/>
  <c r="AU1201" i="2" s="1"/>
  <c r="AU149" i="19"/>
  <c r="AU1189" i="2" s="1"/>
  <c r="AU150" i="19"/>
  <c r="AU1192" i="2" s="1"/>
  <c r="AU145" i="19"/>
  <c r="Y149" i="19"/>
  <c r="Y1189" i="2" s="1"/>
  <c r="Y153" i="19"/>
  <c r="Y1201" i="2" s="1"/>
  <c r="Y145" i="19"/>
  <c r="Y1177" i="2" s="1"/>
  <c r="Y146" i="19"/>
  <c r="Y1180" i="2" s="1"/>
  <c r="Y147" i="19"/>
  <c r="Y150" i="19"/>
  <c r="Y1192" i="2" s="1"/>
  <c r="Y151" i="19"/>
  <c r="Y1195" i="2" s="1"/>
  <c r="Y152" i="19"/>
  <c r="Y1198" i="2" s="1"/>
  <c r="Y148" i="19"/>
  <c r="Y1186" i="2" s="1"/>
  <c r="AT148" i="19"/>
  <c r="AT1186" i="2" s="1"/>
  <c r="AT152" i="19"/>
  <c r="AT1198" i="2" s="1"/>
  <c r="AT145" i="19"/>
  <c r="AT146" i="19"/>
  <c r="AT1180" i="2" s="1"/>
  <c r="AT149" i="19"/>
  <c r="AT1189" i="2" s="1"/>
  <c r="AT150" i="19"/>
  <c r="AT1192" i="2" s="1"/>
  <c r="AT151" i="19"/>
  <c r="AT1195" i="2" s="1"/>
  <c r="AT147" i="19"/>
  <c r="AT1183" i="2" s="1"/>
  <c r="AT153" i="19"/>
  <c r="AT1201" i="2" s="1"/>
  <c r="BG147" i="19"/>
  <c r="BG1183" i="2" s="1"/>
  <c r="BG151" i="19"/>
  <c r="BG1195" i="2" s="1"/>
  <c r="BG148" i="19"/>
  <c r="BG1186" i="2" s="1"/>
  <c r="BG152" i="19"/>
  <c r="BG1198" i="2" s="1"/>
  <c r="BG153" i="19"/>
  <c r="BG1201" i="2" s="1"/>
  <c r="BG149" i="19"/>
  <c r="BG1189" i="2" s="1"/>
  <c r="BG150" i="19"/>
  <c r="BG1192" i="2" s="1"/>
  <c r="BG145" i="19"/>
  <c r="BG146" i="19"/>
  <c r="BG1180" i="2" s="1"/>
  <c r="AQ146" i="19"/>
  <c r="AQ1180" i="2" s="1"/>
  <c r="AQ147" i="19"/>
  <c r="AQ1183" i="2" s="1"/>
  <c r="AQ151" i="19"/>
  <c r="AQ1195" i="2" s="1"/>
  <c r="AQ148" i="19"/>
  <c r="AQ1186" i="2" s="1"/>
  <c r="AQ150" i="19"/>
  <c r="AQ1192" i="2" s="1"/>
  <c r="AQ145" i="19"/>
  <c r="AQ152" i="19"/>
  <c r="AQ1198" i="2" s="1"/>
  <c r="AQ153" i="19"/>
  <c r="AQ1201" i="2" s="1"/>
  <c r="AQ149" i="19"/>
  <c r="AQ1189" i="2" s="1"/>
  <c r="T95" i="19"/>
  <c r="K88" i="19"/>
  <c r="W94" i="19"/>
  <c r="W91" i="19"/>
  <c r="T94" i="19"/>
  <c r="U94" i="19"/>
  <c r="I85" i="19"/>
  <c r="W89" i="19"/>
  <c r="W90" i="19"/>
  <c r="W92" i="19"/>
  <c r="I86" i="19"/>
  <c r="W93" i="19"/>
  <c r="W87" i="19"/>
  <c r="W85" i="19"/>
  <c r="U95" i="19"/>
  <c r="U86" i="19"/>
  <c r="I96" i="19"/>
  <c r="U89" i="19"/>
  <c r="I92" i="19"/>
  <c r="R93" i="19"/>
  <c r="U88" i="19"/>
  <c r="I95" i="19"/>
  <c r="G89" i="19"/>
  <c r="L96" i="19"/>
  <c r="N93" i="19"/>
  <c r="G88" i="19"/>
  <c r="T88" i="19"/>
  <c r="K89" i="19"/>
  <c r="N92" i="19"/>
  <c r="N86" i="19"/>
  <c r="L86" i="19"/>
  <c r="G94" i="19"/>
  <c r="L95" i="19"/>
  <c r="L93" i="19"/>
  <c r="L90" i="19"/>
  <c r="G95" i="19"/>
  <c r="S92" i="19"/>
  <c r="N87" i="19"/>
  <c r="N85" i="19"/>
  <c r="L85" i="19"/>
  <c r="L89" i="19"/>
  <c r="L88" i="19"/>
  <c r="L87" i="19"/>
  <c r="N90" i="19"/>
  <c r="G96" i="19"/>
  <c r="N95" i="19"/>
  <c r="N89" i="19"/>
  <c r="G92" i="19"/>
  <c r="U87" i="19"/>
  <c r="U93" i="19"/>
  <c r="BA122" i="19"/>
  <c r="BA1441" i="2" s="1"/>
  <c r="R94" i="19"/>
  <c r="R85" i="19"/>
  <c r="Q95" i="19"/>
  <c r="R96" i="19"/>
  <c r="R95" i="19"/>
  <c r="K85" i="19"/>
  <c r="BA118" i="19"/>
  <c r="BA1329" i="2" s="1"/>
  <c r="R90" i="19"/>
  <c r="T86" i="19"/>
  <c r="T87" i="19"/>
  <c r="Q85" i="19"/>
  <c r="AA97" i="19"/>
  <c r="I87" i="19"/>
  <c r="BG97" i="19"/>
  <c r="AY97" i="19"/>
  <c r="AY119" i="19"/>
  <c r="AY120" i="19"/>
  <c r="AY121" i="19"/>
  <c r="AY117" i="19"/>
  <c r="AY118" i="19"/>
  <c r="AY122" i="19"/>
  <c r="AI119" i="19"/>
  <c r="AI120" i="19"/>
  <c r="AI121" i="19"/>
  <c r="AI117" i="19"/>
  <c r="AI118" i="19"/>
  <c r="AI122" i="19"/>
  <c r="BH122" i="19"/>
  <c r="BH118" i="19"/>
  <c r="BH121" i="19"/>
  <c r="BH119" i="19"/>
  <c r="BH120" i="19"/>
  <c r="BH117" i="19"/>
  <c r="AU119" i="19"/>
  <c r="AU120" i="19"/>
  <c r="AU121" i="19"/>
  <c r="AU117" i="19"/>
  <c r="AU118" i="19"/>
  <c r="AU122" i="19"/>
  <c r="AO121" i="19"/>
  <c r="AO117" i="19"/>
  <c r="AO122" i="19"/>
  <c r="AO118" i="19"/>
  <c r="AO119" i="19"/>
  <c r="AO120" i="19"/>
  <c r="AN122" i="19"/>
  <c r="AN118" i="19"/>
  <c r="AN119" i="19"/>
  <c r="AN120" i="19"/>
  <c r="AN121" i="19"/>
  <c r="AN117" i="19"/>
  <c r="AT120" i="19"/>
  <c r="AT121" i="19"/>
  <c r="AT117" i="19"/>
  <c r="AT122" i="19"/>
  <c r="AT118" i="19"/>
  <c r="AT119" i="19"/>
  <c r="BA120" i="19"/>
  <c r="BA117" i="19"/>
  <c r="AS121" i="19"/>
  <c r="AS117" i="19"/>
  <c r="AS122" i="19"/>
  <c r="AS118" i="19"/>
  <c r="AS119" i="19"/>
  <c r="AS120" i="19"/>
  <c r="BD122" i="19"/>
  <c r="BD118" i="19"/>
  <c r="BD119" i="19"/>
  <c r="BD121" i="19"/>
  <c r="BD120" i="19"/>
  <c r="BD117" i="19"/>
  <c r="BG119" i="19"/>
  <c r="BG120" i="19"/>
  <c r="BG121" i="19"/>
  <c r="BG117" i="19"/>
  <c r="BG122" i="19"/>
  <c r="BG118" i="19"/>
  <c r="AQ119" i="19"/>
  <c r="AQ120" i="19"/>
  <c r="AQ121" i="19"/>
  <c r="AQ117" i="19"/>
  <c r="AQ122" i="19"/>
  <c r="AQ118" i="19"/>
  <c r="X122" i="19"/>
  <c r="X118" i="19"/>
  <c r="X121" i="19"/>
  <c r="X119" i="19"/>
  <c r="X120" i="19"/>
  <c r="X117" i="19"/>
  <c r="AV122" i="19"/>
  <c r="AV118" i="19"/>
  <c r="AV121" i="19"/>
  <c r="AV119" i="19"/>
  <c r="AV120" i="19"/>
  <c r="AV117" i="19"/>
  <c r="AB122" i="19"/>
  <c r="AB118" i="19"/>
  <c r="AB119" i="19"/>
  <c r="AB120" i="19"/>
  <c r="AB121" i="19"/>
  <c r="AB117" i="19"/>
  <c r="AW121" i="19"/>
  <c r="AW117" i="19"/>
  <c r="AW122" i="19"/>
  <c r="AW118" i="19"/>
  <c r="AW119" i="19"/>
  <c r="AW120" i="19"/>
  <c r="AF97" i="19"/>
  <c r="AF122" i="19"/>
  <c r="AF118" i="19"/>
  <c r="AF119" i="19"/>
  <c r="AF121" i="19"/>
  <c r="AF120" i="19"/>
  <c r="AF117" i="19"/>
  <c r="AH120" i="19"/>
  <c r="AH121" i="19"/>
  <c r="AH117" i="19"/>
  <c r="AH122" i="19"/>
  <c r="AH118" i="19"/>
  <c r="AH119" i="19"/>
  <c r="AE119" i="19"/>
  <c r="AE120" i="19"/>
  <c r="AE121" i="19"/>
  <c r="AE117" i="19"/>
  <c r="AE118" i="19"/>
  <c r="AE122" i="19"/>
  <c r="Y121" i="19"/>
  <c r="Y117" i="19"/>
  <c r="Y122" i="19"/>
  <c r="Y118" i="19"/>
  <c r="Y119" i="19"/>
  <c r="Y120" i="19"/>
  <c r="AL120" i="19"/>
  <c r="AL121" i="19"/>
  <c r="AL117" i="19"/>
  <c r="AL122" i="19"/>
  <c r="AL118" i="19"/>
  <c r="AL119" i="19"/>
  <c r="AZ122" i="19"/>
  <c r="AZ118" i="19"/>
  <c r="AZ119" i="19"/>
  <c r="AZ120" i="19"/>
  <c r="AZ121" i="19"/>
  <c r="AZ117" i="19"/>
  <c r="AC121" i="19"/>
  <c r="AC117" i="19"/>
  <c r="AC122" i="19"/>
  <c r="AC118" i="19"/>
  <c r="AC119" i="19"/>
  <c r="AC120" i="19"/>
  <c r="AJ122" i="19"/>
  <c r="AJ118" i="19"/>
  <c r="AJ121" i="19"/>
  <c r="AJ119" i="19"/>
  <c r="AJ120" i="19"/>
  <c r="AJ117" i="19"/>
  <c r="BA119" i="19"/>
  <c r="BA121" i="19"/>
  <c r="AM119" i="19"/>
  <c r="AM120" i="19"/>
  <c r="AM121" i="19"/>
  <c r="AM117" i="19"/>
  <c r="AM122" i="19"/>
  <c r="AM118" i="19"/>
  <c r="AX120" i="19"/>
  <c r="AX121" i="19"/>
  <c r="AX117" i="19"/>
  <c r="AX122" i="19"/>
  <c r="AX118" i="19"/>
  <c r="AX119" i="19"/>
  <c r="BE121" i="19"/>
  <c r="BE117" i="19"/>
  <c r="BE122" i="19"/>
  <c r="BE118" i="19"/>
  <c r="BE119" i="19"/>
  <c r="BE120" i="19"/>
  <c r="AK121" i="19"/>
  <c r="AK117" i="19"/>
  <c r="AK122" i="19"/>
  <c r="AK118" i="19"/>
  <c r="AK119" i="19"/>
  <c r="AK120" i="19"/>
  <c r="BB120" i="19"/>
  <c r="BB121" i="19"/>
  <c r="BB117" i="19"/>
  <c r="BB122" i="19"/>
  <c r="BB118" i="19"/>
  <c r="BB119" i="19"/>
  <c r="AP120" i="19"/>
  <c r="AP121" i="19"/>
  <c r="AP117" i="19"/>
  <c r="AP122" i="19"/>
  <c r="AP118" i="19"/>
  <c r="AP119" i="19"/>
  <c r="AR97" i="19"/>
  <c r="AR122" i="19"/>
  <c r="AR118" i="19"/>
  <c r="AR119" i="19"/>
  <c r="AR121" i="19"/>
  <c r="AR120" i="19"/>
  <c r="AR117" i="19"/>
  <c r="BC97" i="19"/>
  <c r="BC119" i="19"/>
  <c r="BC120" i="19"/>
  <c r="BC121" i="19"/>
  <c r="BC117" i="19"/>
  <c r="BC122" i="19"/>
  <c r="BC118" i="19"/>
  <c r="AG121" i="19"/>
  <c r="AG117" i="19"/>
  <c r="AG122" i="19"/>
  <c r="AG118" i="19"/>
  <c r="AG119" i="19"/>
  <c r="AG120" i="19"/>
  <c r="BF120" i="19"/>
  <c r="BF121" i="19"/>
  <c r="BF117" i="19"/>
  <c r="BF122" i="19"/>
  <c r="BF118" i="19"/>
  <c r="BF119" i="19"/>
  <c r="Z120" i="19"/>
  <c r="Z121" i="19"/>
  <c r="Z117" i="19"/>
  <c r="Z122" i="19"/>
  <c r="Z118" i="19"/>
  <c r="Z119" i="19"/>
  <c r="AD120" i="19"/>
  <c r="AD121" i="19"/>
  <c r="AD117" i="19"/>
  <c r="AD122" i="19"/>
  <c r="AD118" i="19"/>
  <c r="AD119" i="19"/>
  <c r="AA119" i="19"/>
  <c r="AA122" i="19"/>
  <c r="AA120" i="19"/>
  <c r="AA121" i="19"/>
  <c r="AA117" i="19"/>
  <c r="AA118" i="19"/>
  <c r="J93" i="19"/>
  <c r="AZ97" i="19"/>
  <c r="S93" i="19"/>
  <c r="M93" i="19"/>
  <c r="P89" i="19"/>
  <c r="P85" i="19"/>
  <c r="P96" i="19"/>
  <c r="R89" i="19"/>
  <c r="M94" i="19"/>
  <c r="J87" i="19"/>
  <c r="J94" i="19"/>
  <c r="AS97" i="19"/>
  <c r="M85" i="19"/>
  <c r="M88" i="19"/>
  <c r="S96" i="19"/>
  <c r="BA97" i="19"/>
  <c r="AQ97" i="19"/>
  <c r="AB97" i="19"/>
  <c r="AC97" i="19"/>
  <c r="J96" i="19"/>
  <c r="J85" i="19"/>
  <c r="M90" i="19"/>
  <c r="R87" i="19"/>
  <c r="T92" i="19"/>
  <c r="U85" i="19"/>
  <c r="K93" i="19"/>
  <c r="T85" i="19"/>
  <c r="AK97" i="19"/>
  <c r="S90" i="19"/>
  <c r="P87" i="19"/>
  <c r="BF97" i="19"/>
  <c r="V80" i="19"/>
  <c r="V91" i="19"/>
  <c r="Q92" i="19"/>
  <c r="V92" i="19"/>
  <c r="Q96" i="19"/>
  <c r="BD97" i="19"/>
  <c r="AW97" i="19"/>
  <c r="V89" i="19"/>
  <c r="O93" i="19"/>
  <c r="AX97" i="19"/>
  <c r="P94" i="19"/>
  <c r="O94" i="19"/>
  <c r="AI97" i="19"/>
  <c r="BE97" i="19"/>
  <c r="P90" i="19"/>
  <c r="V85" i="19"/>
  <c r="AD97" i="19"/>
  <c r="H80" i="19"/>
  <c r="H91" i="19"/>
  <c r="S95" i="19"/>
  <c r="I90" i="19"/>
  <c r="AO97" i="19"/>
  <c r="K86" i="19"/>
  <c r="K96" i="19"/>
  <c r="T89" i="19"/>
  <c r="AN97" i="19"/>
  <c r="V93" i="19"/>
  <c r="BB97" i="19"/>
  <c r="H93" i="19"/>
  <c r="Y97" i="19"/>
  <c r="U92" i="19"/>
  <c r="S87" i="19"/>
  <c r="O85" i="19"/>
  <c r="Z97" i="19"/>
  <c r="Q80" i="19"/>
  <c r="Q91" i="19"/>
  <c r="Q88" i="19"/>
  <c r="Q89" i="19"/>
  <c r="AE97" i="19"/>
  <c r="O89" i="19"/>
  <c r="AM97" i="19"/>
  <c r="AG97" i="19"/>
  <c r="P95" i="19"/>
  <c r="O95" i="19"/>
  <c r="AP97" i="19"/>
  <c r="S85" i="19"/>
  <c r="J80" i="19"/>
  <c r="J91" i="19"/>
  <c r="S86" i="19"/>
  <c r="S89" i="19"/>
  <c r="J95" i="19"/>
  <c r="O86" i="19"/>
  <c r="AT97" i="19"/>
  <c r="S94" i="19"/>
  <c r="J92" i="19"/>
  <c r="BH97" i="19"/>
  <c r="M80" i="19"/>
  <c r="M91" i="19"/>
  <c r="M92" i="19"/>
  <c r="V94" i="19"/>
  <c r="R80" i="19"/>
  <c r="R91" i="19"/>
  <c r="K80" i="19"/>
  <c r="K94" i="19"/>
  <c r="K91" i="19"/>
  <c r="H85" i="19"/>
  <c r="J90" i="19"/>
  <c r="R92" i="19"/>
  <c r="H92" i="19"/>
  <c r="R86" i="19"/>
  <c r="V88" i="19"/>
  <c r="V87" i="19"/>
  <c r="O80" i="19"/>
  <c r="O91" i="19"/>
  <c r="O96" i="19"/>
  <c r="V95" i="19"/>
  <c r="Q90" i="19"/>
  <c r="AJ97" i="19"/>
  <c r="V86" i="19"/>
  <c r="AV97" i="19"/>
  <c r="X97" i="19"/>
  <c r="O87" i="19"/>
  <c r="AH97" i="19"/>
  <c r="Q94" i="19"/>
  <c r="S80" i="19"/>
  <c r="S91" i="19"/>
  <c r="P80" i="19"/>
  <c r="P91" i="19"/>
  <c r="P86" i="19"/>
  <c r="I80" i="19"/>
  <c r="I91" i="19"/>
  <c r="I89" i="19"/>
  <c r="J88" i="19"/>
  <c r="J89" i="19"/>
  <c r="I93" i="19"/>
  <c r="O88" i="19"/>
  <c r="P93" i="19"/>
  <c r="Q86" i="19"/>
  <c r="U80" i="19"/>
  <c r="U91" i="19"/>
  <c r="M87" i="19"/>
  <c r="M95" i="19"/>
  <c r="K90" i="19"/>
  <c r="M86" i="19"/>
  <c r="T80" i="19"/>
  <c r="T91" i="19"/>
  <c r="V96" i="19"/>
  <c r="AU97" i="19"/>
  <c r="T96" i="19"/>
  <c r="AL97" i="19"/>
  <c r="I94" i="19"/>
  <c r="P88" i="19"/>
  <c r="M89" i="19"/>
  <c r="O92" i="19"/>
  <c r="AM1755" i="2" l="1"/>
  <c r="AM290" i="2"/>
  <c r="AC294" i="2"/>
  <c r="AA260" i="19"/>
  <c r="N32" i="11"/>
  <c r="O32" i="11" s="1"/>
  <c r="P32" i="11" s="1"/>
  <c r="Q32" i="11" s="1"/>
  <c r="R32" i="11" s="1"/>
  <c r="S32" i="11" s="1"/>
  <c r="T32" i="11" s="1"/>
  <c r="U32" i="11" s="1"/>
  <c r="V32" i="11" s="1"/>
  <c r="W32" i="11" s="1"/>
  <c r="X32" i="11" s="1"/>
  <c r="Y32" i="11" s="1"/>
  <c r="Z32" i="11" s="1"/>
  <c r="AA32" i="11" s="1"/>
  <c r="AB32" i="11" s="1"/>
  <c r="AC32" i="11" s="1"/>
  <c r="AD32" i="11" s="1"/>
  <c r="AE32" i="11" s="1"/>
  <c r="AF32" i="11" s="1"/>
  <c r="AG32" i="11" s="1"/>
  <c r="AH32" i="11" s="1"/>
  <c r="AI32" i="11" s="1"/>
  <c r="AJ32" i="11" s="1"/>
  <c r="AK32" i="11" s="1"/>
  <c r="AL32" i="11" s="1"/>
  <c r="AM32" i="11" s="1"/>
  <c r="AN32" i="11" s="1"/>
  <c r="AO32" i="11" s="1"/>
  <c r="AP32" i="11" s="1"/>
  <c r="AQ32" i="11" s="1"/>
  <c r="AR32" i="11" s="1"/>
  <c r="AS32" i="11" s="1"/>
  <c r="AT32" i="11" s="1"/>
  <c r="AU32" i="11" s="1"/>
  <c r="AV32" i="11" s="1"/>
  <c r="AW32" i="11" s="1"/>
  <c r="AX32" i="11" s="1"/>
  <c r="AY32" i="11" s="1"/>
  <c r="AZ32" i="11" s="1"/>
  <c r="BA32" i="11" s="1"/>
  <c r="BB32" i="11" s="1"/>
  <c r="BC32" i="11" s="1"/>
  <c r="BD32" i="11" s="1"/>
  <c r="BE32" i="11" s="1"/>
  <c r="BF32" i="11" s="1"/>
  <c r="BG32" i="11" s="1"/>
  <c r="BH32" i="11" s="1"/>
  <c r="BI32" i="11" s="1"/>
  <c r="BJ32" i="11" s="1"/>
  <c r="BK32" i="11" s="1"/>
  <c r="BL32" i="11" s="1"/>
  <c r="BM32" i="11" s="1"/>
  <c r="BN32" i="11" s="1"/>
  <c r="BO32" i="11" s="1"/>
  <c r="BP32" i="11" s="1"/>
  <c r="BQ32" i="11" s="1"/>
  <c r="BR32" i="11" s="1"/>
  <c r="C38" i="11"/>
  <c r="C61" i="11" s="1"/>
  <c r="F38" i="11"/>
  <c r="F61" i="11" s="1"/>
  <c r="G38" i="11"/>
  <c r="G61" i="11" s="1"/>
  <c r="G43" i="11"/>
  <c r="H43" i="11"/>
  <c r="H38" i="11"/>
  <c r="H61" i="11" s="1"/>
  <c r="I43" i="11"/>
  <c r="I38" i="11"/>
  <c r="I61" i="11" s="1"/>
  <c r="J38" i="11"/>
  <c r="J61" i="11" s="1"/>
  <c r="J43" i="11"/>
  <c r="K43" i="11"/>
  <c r="K38" i="11"/>
  <c r="K61" i="11" s="1"/>
  <c r="AC282" i="2"/>
  <c r="AA256" i="19"/>
  <c r="AA267" i="19" s="1"/>
  <c r="Z251" i="19"/>
  <c r="X155" i="20"/>
  <c r="AA258" i="19"/>
  <c r="AC288" i="2"/>
  <c r="AB257" i="19"/>
  <c r="AB270" i="19" s="1"/>
  <c r="AD285" i="2"/>
  <c r="AB294" i="2"/>
  <c r="Z260" i="19"/>
  <c r="AC285" i="2"/>
  <c r="AA257" i="19"/>
  <c r="AA270" i="19"/>
  <c r="W129" i="20"/>
  <c r="W139" i="20" s="1"/>
  <c r="AA1750" i="2" s="1"/>
  <c r="O134" i="17"/>
  <c r="O136" i="17"/>
  <c r="AI147" i="17" s="1"/>
  <c r="L43" i="11"/>
  <c r="AM1754" i="2"/>
  <c r="AM289" i="2"/>
  <c r="AD282" i="2"/>
  <c r="AB256" i="19"/>
  <c r="AB267" i="19" s="1"/>
  <c r="L38" i="11"/>
  <c r="L61" i="11" s="1"/>
  <c r="Z254" i="19"/>
  <c r="Z271" i="19" s="1"/>
  <c r="Z160" i="20"/>
  <c r="AC1759" i="2"/>
  <c r="AA254" i="19"/>
  <c r="AA271" i="19" s="1"/>
  <c r="AA250" i="19"/>
  <c r="AA266" i="19" s="1"/>
  <c r="AA252" i="19"/>
  <c r="AA268" i="19" s="1"/>
  <c r="AC1753" i="2"/>
  <c r="X143" i="20"/>
  <c r="X159" i="20" s="1"/>
  <c r="AC1747" i="2"/>
  <c r="X141" i="20"/>
  <c r="Y144" i="20"/>
  <c r="AB1750" i="2"/>
  <c r="AB1759" i="2"/>
  <c r="V126" i="20"/>
  <c r="V127" i="20"/>
  <c r="V128" i="20"/>
  <c r="U124" i="20"/>
  <c r="O137" i="17"/>
  <c r="AI148" i="17" s="1"/>
  <c r="AI149" i="17"/>
  <c r="AF1748" i="2"/>
  <c r="Q99" i="17"/>
  <c r="Q100" i="17"/>
  <c r="Q121" i="17" s="1"/>
  <c r="P120" i="17"/>
  <c r="P135" i="17" s="1"/>
  <c r="P132" i="17"/>
  <c r="AI123" i="17"/>
  <c r="AI122" i="17"/>
  <c r="AH292" i="2"/>
  <c r="AH1757" i="2"/>
  <c r="BH24" i="17"/>
  <c r="BR41" i="17" s="1"/>
  <c r="BQ41" i="17"/>
  <c r="BH22" i="17"/>
  <c r="BR39" i="17" s="1"/>
  <c r="BQ39" i="17"/>
  <c r="V24" i="17"/>
  <c r="AE41" i="17"/>
  <c r="AE54" i="17" s="1"/>
  <c r="BH23" i="17"/>
  <c r="BR40" i="17" s="1"/>
  <c r="BQ40" i="17"/>
  <c r="T22" i="17"/>
  <c r="AC39" i="17"/>
  <c r="AC52" i="17" s="1"/>
  <c r="AG283" i="2" s="1"/>
  <c r="T23" i="17"/>
  <c r="AC40" i="17"/>
  <c r="AC53" i="17" s="1"/>
  <c r="G147" i="19"/>
  <c r="G1183" i="2" s="1"/>
  <c r="H145" i="19"/>
  <c r="H1177" i="2" s="1"/>
  <c r="H146" i="19"/>
  <c r="H1180" i="2" s="1"/>
  <c r="H150" i="19"/>
  <c r="H1192" i="2" s="1"/>
  <c r="H147" i="19"/>
  <c r="H1183" i="2" s="1"/>
  <c r="H149" i="19"/>
  <c r="H1189" i="2" s="1"/>
  <c r="H148" i="19"/>
  <c r="H151" i="19"/>
  <c r="H1195" i="2" s="1"/>
  <c r="H153" i="19"/>
  <c r="H1201" i="2" s="1"/>
  <c r="H152" i="19"/>
  <c r="H1198" i="2" s="1"/>
  <c r="J148" i="19"/>
  <c r="J1186" i="2" s="1"/>
  <c r="J152" i="19"/>
  <c r="J1198" i="2" s="1"/>
  <c r="J145" i="19"/>
  <c r="J146" i="19"/>
  <c r="J1180" i="2" s="1"/>
  <c r="J153" i="19"/>
  <c r="J1201" i="2" s="1"/>
  <c r="J147" i="19"/>
  <c r="J1183" i="2" s="1"/>
  <c r="J149" i="19"/>
  <c r="J1189" i="2" s="1"/>
  <c r="J150" i="19"/>
  <c r="J1192" i="2" s="1"/>
  <c r="J151" i="19"/>
  <c r="J1195" i="2" s="1"/>
  <c r="M145" i="19"/>
  <c r="M1177" i="2" s="1"/>
  <c r="M146" i="19"/>
  <c r="M1180" i="2" s="1"/>
  <c r="M149" i="19"/>
  <c r="M1189" i="2" s="1"/>
  <c r="M153" i="19"/>
  <c r="M1201" i="2" s="1"/>
  <c r="M147" i="19"/>
  <c r="M148" i="19"/>
  <c r="M1186" i="2" s="1"/>
  <c r="M152" i="19"/>
  <c r="M1198" i="2" s="1"/>
  <c r="M151" i="19"/>
  <c r="M1195" i="2" s="1"/>
  <c r="M150" i="19"/>
  <c r="M1192" i="2" s="1"/>
  <c r="Q149" i="19"/>
  <c r="Q1189" i="2" s="1"/>
  <c r="Q153" i="19"/>
  <c r="Q1201" i="2" s="1"/>
  <c r="Q147" i="19"/>
  <c r="Q152" i="19"/>
  <c r="Q1198" i="2" s="1"/>
  <c r="Q150" i="19"/>
  <c r="Q1192" i="2" s="1"/>
  <c r="Q151" i="19"/>
  <c r="Q1195" i="2" s="1"/>
  <c r="Q146" i="19"/>
  <c r="Q1180" i="2" s="1"/>
  <c r="Q145" i="19"/>
  <c r="Q1177" i="2" s="1"/>
  <c r="Q148" i="19"/>
  <c r="Q1186" i="2" s="1"/>
  <c r="G152" i="19"/>
  <c r="G1198" i="2" s="1"/>
  <c r="AX1177" i="2"/>
  <c r="AX154" i="19"/>
  <c r="BE154" i="19"/>
  <c r="BE1183" i="2"/>
  <c r="AL1177" i="2"/>
  <c r="AL154" i="19"/>
  <c r="O146" i="19"/>
  <c r="O1180" i="2" s="1"/>
  <c r="O147" i="19"/>
  <c r="O1183" i="2" s="1"/>
  <c r="O151" i="19"/>
  <c r="O1195" i="2" s="1"/>
  <c r="O148" i="19"/>
  <c r="O1186" i="2" s="1"/>
  <c r="O152" i="19"/>
  <c r="O1198" i="2" s="1"/>
  <c r="O153" i="19"/>
  <c r="O1201" i="2" s="1"/>
  <c r="O145" i="19"/>
  <c r="O149" i="19"/>
  <c r="O1189" i="2" s="1"/>
  <c r="O150" i="19"/>
  <c r="O1192" i="2" s="1"/>
  <c r="K146" i="19"/>
  <c r="K1180" i="2" s="1"/>
  <c r="K147" i="19"/>
  <c r="K1183" i="2" s="1"/>
  <c r="K151" i="19"/>
  <c r="K1195" i="2" s="1"/>
  <c r="K148" i="19"/>
  <c r="K1186" i="2" s="1"/>
  <c r="K150" i="19"/>
  <c r="K1192" i="2" s="1"/>
  <c r="K145" i="19"/>
  <c r="K152" i="19"/>
  <c r="K1198" i="2" s="1"/>
  <c r="K153" i="19"/>
  <c r="K1201" i="2" s="1"/>
  <c r="K149" i="19"/>
  <c r="K1189" i="2" s="1"/>
  <c r="R145" i="19"/>
  <c r="R146" i="19"/>
  <c r="R1180" i="2" s="1"/>
  <c r="R148" i="19"/>
  <c r="R1186" i="2" s="1"/>
  <c r="R152" i="19"/>
  <c r="R1198" i="2" s="1"/>
  <c r="R153" i="19"/>
  <c r="R1201" i="2" s="1"/>
  <c r="R147" i="19"/>
  <c r="R1183" i="2" s="1"/>
  <c r="R150" i="19"/>
  <c r="R1192" i="2" s="1"/>
  <c r="R151" i="19"/>
  <c r="R1195" i="2" s="1"/>
  <c r="R149" i="19"/>
  <c r="R1189" i="2" s="1"/>
  <c r="AQ154" i="19"/>
  <c r="AQ1177" i="2"/>
  <c r="Y154" i="19"/>
  <c r="Y1183" i="2"/>
  <c r="G149" i="19"/>
  <c r="G1189" i="2" s="1"/>
  <c r="G145" i="19"/>
  <c r="BB1177" i="2"/>
  <c r="BB154" i="19"/>
  <c r="AM154" i="19"/>
  <c r="AM1177" i="2"/>
  <c r="BC154" i="19"/>
  <c r="BC1177" i="2"/>
  <c r="BD154" i="19"/>
  <c r="BD1186" i="2"/>
  <c r="AP1177" i="2"/>
  <c r="AP154" i="19"/>
  <c r="X154" i="19"/>
  <c r="X1186" i="2"/>
  <c r="AK154" i="19"/>
  <c r="AK1183" i="2"/>
  <c r="AA154" i="19"/>
  <c r="AA1177" i="2"/>
  <c r="Z1177" i="2"/>
  <c r="Z154" i="19"/>
  <c r="V148" i="19"/>
  <c r="V1186" i="2" s="1"/>
  <c r="V152" i="19"/>
  <c r="V1198" i="2" s="1"/>
  <c r="V150" i="19"/>
  <c r="V1192" i="2" s="1"/>
  <c r="V151" i="19"/>
  <c r="V1195" i="2" s="1"/>
  <c r="V145" i="19"/>
  <c r="V146" i="19"/>
  <c r="V1180" i="2" s="1"/>
  <c r="V153" i="19"/>
  <c r="V1201" i="2" s="1"/>
  <c r="V149" i="19"/>
  <c r="V1189" i="2" s="1"/>
  <c r="V147" i="19"/>
  <c r="V1183" i="2" s="1"/>
  <c r="T145" i="19"/>
  <c r="T1177" i="2" s="1"/>
  <c r="T150" i="19"/>
  <c r="T1192" i="2" s="1"/>
  <c r="T146" i="19"/>
  <c r="T1180" i="2" s="1"/>
  <c r="T147" i="19"/>
  <c r="T1183" i="2" s="1"/>
  <c r="T148" i="19"/>
  <c r="T151" i="19"/>
  <c r="T1195" i="2" s="1"/>
  <c r="T152" i="19"/>
  <c r="T1198" i="2" s="1"/>
  <c r="T153" i="19"/>
  <c r="T1201" i="2" s="1"/>
  <c r="T149" i="19"/>
  <c r="T1189" i="2" s="1"/>
  <c r="L145" i="19"/>
  <c r="L1177" i="2" s="1"/>
  <c r="L150" i="19"/>
  <c r="L1192" i="2" s="1"/>
  <c r="L147" i="19"/>
  <c r="L1183" i="2" s="1"/>
  <c r="L148" i="19"/>
  <c r="L151" i="19"/>
  <c r="L1195" i="2" s="1"/>
  <c r="L146" i="19"/>
  <c r="L1180" i="2" s="1"/>
  <c r="L152" i="19"/>
  <c r="L1198" i="2" s="1"/>
  <c r="L153" i="19"/>
  <c r="L1201" i="2" s="1"/>
  <c r="L149" i="19"/>
  <c r="L1189" i="2" s="1"/>
  <c r="W97" i="19"/>
  <c r="AT1177" i="2"/>
  <c r="AT154" i="19"/>
  <c r="AU154" i="19"/>
  <c r="AU1177" i="2"/>
  <c r="G148" i="19"/>
  <c r="G1186" i="2" s="1"/>
  <c r="G150" i="19"/>
  <c r="G1192" i="2" s="1"/>
  <c r="AO154" i="19"/>
  <c r="AO1183" i="2"/>
  <c r="BF1177" i="2"/>
  <c r="BF154" i="19"/>
  <c r="AZ154" i="19"/>
  <c r="AZ1186" i="2"/>
  <c r="AN154" i="19"/>
  <c r="AN1186" i="2"/>
  <c r="BH154" i="19"/>
  <c r="BH1186" i="2"/>
  <c r="AE154" i="19"/>
  <c r="AE1177" i="2"/>
  <c r="S146" i="19"/>
  <c r="S1180" i="2" s="1"/>
  <c r="S147" i="19"/>
  <c r="S1183" i="2" s="1"/>
  <c r="S151" i="19"/>
  <c r="S1195" i="2" s="1"/>
  <c r="S145" i="19"/>
  <c r="S148" i="19"/>
  <c r="S1186" i="2" s="1"/>
  <c r="S149" i="19"/>
  <c r="S1189" i="2" s="1"/>
  <c r="S150" i="19"/>
  <c r="S1192" i="2" s="1"/>
  <c r="S152" i="19"/>
  <c r="S1198" i="2" s="1"/>
  <c r="S153" i="19"/>
  <c r="S1201" i="2" s="1"/>
  <c r="U149" i="19"/>
  <c r="U1189" i="2" s="1"/>
  <c r="U153" i="19"/>
  <c r="U1201" i="2" s="1"/>
  <c r="U145" i="19"/>
  <c r="U1177" i="2" s="1"/>
  <c r="U146" i="19"/>
  <c r="U1180" i="2" s="1"/>
  <c r="U148" i="19"/>
  <c r="U1186" i="2" s="1"/>
  <c r="U150" i="19"/>
  <c r="U1192" i="2" s="1"/>
  <c r="U151" i="19"/>
  <c r="U1195" i="2" s="1"/>
  <c r="U152" i="19"/>
  <c r="U1198" i="2" s="1"/>
  <c r="U147" i="19"/>
  <c r="W146" i="19"/>
  <c r="W1180" i="2" s="1"/>
  <c r="W145" i="19"/>
  <c r="W147" i="19"/>
  <c r="W1183" i="2" s="1"/>
  <c r="W151" i="19"/>
  <c r="W1195" i="2" s="1"/>
  <c r="W148" i="19"/>
  <c r="W1186" i="2" s="1"/>
  <c r="W152" i="19"/>
  <c r="W1198" i="2" s="1"/>
  <c r="W153" i="19"/>
  <c r="W1201" i="2" s="1"/>
  <c r="W150" i="19"/>
  <c r="W1192" i="2" s="1"/>
  <c r="W149" i="19"/>
  <c r="W1189" i="2" s="1"/>
  <c r="BG154" i="19"/>
  <c r="BG1177" i="2"/>
  <c r="G151" i="19"/>
  <c r="G1195" i="2" s="1"/>
  <c r="AI154" i="19"/>
  <c r="AI1177" i="2"/>
  <c r="AC154" i="19"/>
  <c r="AC1183" i="2"/>
  <c r="AD1177" i="2"/>
  <c r="AD154" i="19"/>
  <c r="AV154" i="19"/>
  <c r="AV1186" i="2"/>
  <c r="P145" i="19"/>
  <c r="P1177" i="2" s="1"/>
  <c r="P150" i="19"/>
  <c r="P1192" i="2" s="1"/>
  <c r="P147" i="19"/>
  <c r="P1183" i="2" s="1"/>
  <c r="P148" i="19"/>
  <c r="P149" i="19"/>
  <c r="P1189" i="2" s="1"/>
  <c r="P151" i="19"/>
  <c r="P1195" i="2" s="1"/>
  <c r="P152" i="19"/>
  <c r="P1198" i="2" s="1"/>
  <c r="P153" i="19"/>
  <c r="P1201" i="2" s="1"/>
  <c r="P146" i="19"/>
  <c r="P1180" i="2" s="1"/>
  <c r="N148" i="19"/>
  <c r="N1186" i="2" s="1"/>
  <c r="N152" i="19"/>
  <c r="N1198" i="2" s="1"/>
  <c r="N145" i="19"/>
  <c r="N146" i="19"/>
  <c r="N1180" i="2" s="1"/>
  <c r="N149" i="19"/>
  <c r="N1189" i="2" s="1"/>
  <c r="N150" i="19"/>
  <c r="N1192" i="2" s="1"/>
  <c r="N151" i="19"/>
  <c r="N1195" i="2" s="1"/>
  <c r="N147" i="19"/>
  <c r="N1183" i="2" s="1"/>
  <c r="N153" i="19"/>
  <c r="N1201" i="2" s="1"/>
  <c r="I149" i="19"/>
  <c r="I1189" i="2" s="1"/>
  <c r="I153" i="19"/>
  <c r="I1201" i="2" s="1"/>
  <c r="I145" i="19"/>
  <c r="I1177" i="2" s="1"/>
  <c r="I146" i="19"/>
  <c r="I1180" i="2" s="1"/>
  <c r="I147" i="19"/>
  <c r="I150" i="19"/>
  <c r="I1192" i="2" s="1"/>
  <c r="I151" i="19"/>
  <c r="I1195" i="2" s="1"/>
  <c r="I152" i="19"/>
  <c r="I1198" i="2" s="1"/>
  <c r="I148" i="19"/>
  <c r="I1186" i="2" s="1"/>
  <c r="G146" i="19"/>
  <c r="G1180" i="2" s="1"/>
  <c r="G153" i="19"/>
  <c r="G1201" i="2" s="1"/>
  <c r="AB154" i="19"/>
  <c r="AB1186" i="2"/>
  <c r="AF154" i="19"/>
  <c r="AF1186" i="2"/>
  <c r="AW154" i="19"/>
  <c r="AW1183" i="2"/>
  <c r="AR154" i="19"/>
  <c r="AR1186" i="2"/>
  <c r="AS154" i="19"/>
  <c r="AS1183" i="2"/>
  <c r="AJ154" i="19"/>
  <c r="AJ1186" i="2"/>
  <c r="AY154" i="19"/>
  <c r="AY1177" i="2"/>
  <c r="AH1177" i="2"/>
  <c r="AH154" i="19"/>
  <c r="AG154" i="19"/>
  <c r="AG1183" i="2"/>
  <c r="BA154" i="19"/>
  <c r="BA1183" i="2"/>
  <c r="W121" i="19"/>
  <c r="W1398" i="2" s="1"/>
  <c r="N119" i="19"/>
  <c r="N1332" i="2" s="1"/>
  <c r="L122" i="19"/>
  <c r="L1261" i="2" s="1"/>
  <c r="L118" i="19"/>
  <c r="L1329" i="2" s="1"/>
  <c r="G119" i="19"/>
  <c r="G1212" i="2" s="1"/>
  <c r="W117" i="19"/>
  <c r="W1206" i="2" s="1"/>
  <c r="W118" i="19"/>
  <c r="W1329" i="2" s="1"/>
  <c r="W120" i="19"/>
  <c r="W1255" i="2" s="1"/>
  <c r="G117" i="19"/>
  <c r="G1097" i="2" s="1"/>
  <c r="W122" i="19"/>
  <c r="W1286" i="2" s="1"/>
  <c r="W119" i="19"/>
  <c r="W1297" i="2" s="1"/>
  <c r="N117" i="19"/>
  <c r="N1386" i="2" s="1"/>
  <c r="L97" i="19"/>
  <c r="G122" i="19"/>
  <c r="G1286" i="2" s="1"/>
  <c r="N121" i="19"/>
  <c r="N1338" i="2" s="1"/>
  <c r="L120" i="19"/>
  <c r="L1255" i="2" s="1"/>
  <c r="L119" i="19"/>
  <c r="L1332" i="2" s="1"/>
  <c r="G118" i="19"/>
  <c r="G1274" i="2" s="1"/>
  <c r="G120" i="19"/>
  <c r="G1280" i="2" s="1"/>
  <c r="N120" i="19"/>
  <c r="N1395" i="2" s="1"/>
  <c r="L121" i="19"/>
  <c r="L1398" i="2" s="1"/>
  <c r="G121" i="19"/>
  <c r="G1283" i="2" s="1"/>
  <c r="N122" i="19"/>
  <c r="N1221" i="2" s="1"/>
  <c r="N118" i="19"/>
  <c r="N1209" i="2" s="1"/>
  <c r="G97" i="19"/>
  <c r="N97" i="19"/>
  <c r="L117" i="19"/>
  <c r="L1271" i="2" s="1"/>
  <c r="BA1341" i="2"/>
  <c r="BA1429" i="2"/>
  <c r="BA1072" i="2"/>
  <c r="R117" i="19"/>
  <c r="R1246" i="2" s="1"/>
  <c r="BA1361" i="2"/>
  <c r="BA1221" i="2"/>
  <c r="I122" i="19"/>
  <c r="I1401" i="2" s="1"/>
  <c r="BA1060" i="2"/>
  <c r="I118" i="19"/>
  <c r="I1140" i="2" s="1"/>
  <c r="BA1349" i="2"/>
  <c r="K119" i="19"/>
  <c r="K1277" i="2" s="1"/>
  <c r="Q118" i="19"/>
  <c r="Q1329" i="2" s="1"/>
  <c r="R122" i="19"/>
  <c r="R1241" i="2" s="1"/>
  <c r="BA1209" i="2"/>
  <c r="Q121" i="19"/>
  <c r="Q1283" i="2" s="1"/>
  <c r="P122" i="19"/>
  <c r="P118" i="19"/>
  <c r="P119" i="19"/>
  <c r="P120" i="19"/>
  <c r="P121" i="19"/>
  <c r="P117" i="19"/>
  <c r="AD1372" i="2"/>
  <c r="AD1412" i="2"/>
  <c r="AD1212" i="2"/>
  <c r="Z1392" i="2"/>
  <c r="Z1372" i="2"/>
  <c r="Z1352" i="2"/>
  <c r="Z1332" i="2"/>
  <c r="Z1252" i="2"/>
  <c r="Z1297" i="2"/>
  <c r="Z1123" i="2"/>
  <c r="Z1212" i="2"/>
  <c r="AG1460" i="2"/>
  <c r="AG1355" i="2"/>
  <c r="AG1335" i="2"/>
  <c r="AG1300" i="2"/>
  <c r="AG1215" i="2"/>
  <c r="AR1432" i="2"/>
  <c r="AR1332" i="2"/>
  <c r="AR1212" i="2"/>
  <c r="AR1083" i="2"/>
  <c r="BB1441" i="2"/>
  <c r="BB1341" i="2"/>
  <c r="BB1361" i="2"/>
  <c r="BB1221" i="2"/>
  <c r="BB1072" i="2"/>
  <c r="BE1429" i="2"/>
  <c r="BE1329" i="2"/>
  <c r="BE1209" i="2"/>
  <c r="BE1080" i="2"/>
  <c r="AM1426" i="2"/>
  <c r="AM1326" i="2"/>
  <c r="AM1157" i="2"/>
  <c r="AM1077" i="2"/>
  <c r="AM123" i="19"/>
  <c r="AC1355" i="2"/>
  <c r="AC1375" i="2"/>
  <c r="AC1300" i="2"/>
  <c r="AC1215" i="2"/>
  <c r="AZ1355" i="2"/>
  <c r="AZ1435" i="2"/>
  <c r="AZ1335" i="2"/>
  <c r="AZ1215" i="2"/>
  <c r="Y1389" i="2"/>
  <c r="Y1349" i="2"/>
  <c r="Y1294" i="2"/>
  <c r="Y1329" i="2"/>
  <c r="Y1249" i="2"/>
  <c r="Y1209" i="2"/>
  <c r="Y1120" i="2"/>
  <c r="K117" i="19"/>
  <c r="AH1341" i="2"/>
  <c r="AH1361" i="2"/>
  <c r="AH1306" i="2"/>
  <c r="AW1432" i="2"/>
  <c r="AW1352" i="2"/>
  <c r="AW1332" i="2"/>
  <c r="AW1212" i="2"/>
  <c r="AV1355" i="2"/>
  <c r="AV1335" i="2"/>
  <c r="AV1435" i="2"/>
  <c r="AV1215" i="2"/>
  <c r="AQ1441" i="2"/>
  <c r="AQ1341" i="2"/>
  <c r="AQ1221" i="2"/>
  <c r="AQ1092" i="2"/>
  <c r="BD1435" i="2"/>
  <c r="BD1335" i="2"/>
  <c r="BD1215" i="2"/>
  <c r="BD1086" i="2"/>
  <c r="AS1432" i="2"/>
  <c r="AS1332" i="2"/>
  <c r="AS1083" i="2"/>
  <c r="AS1212" i="2"/>
  <c r="AT1435" i="2"/>
  <c r="AT1215" i="2"/>
  <c r="AT1335" i="2"/>
  <c r="AT1086" i="2"/>
  <c r="AO1438" i="2"/>
  <c r="AO1089" i="2"/>
  <c r="AO1338" i="2"/>
  <c r="AO1218" i="2"/>
  <c r="AO1169" i="2"/>
  <c r="AI1358" i="2"/>
  <c r="AI1338" i="2"/>
  <c r="AI1303" i="2"/>
  <c r="AY1352" i="2"/>
  <c r="AY1332" i="2"/>
  <c r="AY1432" i="2"/>
  <c r="AY1212" i="2"/>
  <c r="H122" i="19"/>
  <c r="H118" i="19"/>
  <c r="H119" i="19"/>
  <c r="H121" i="19"/>
  <c r="H120" i="19"/>
  <c r="H117" i="19"/>
  <c r="U121" i="19"/>
  <c r="U117" i="19"/>
  <c r="U122" i="19"/>
  <c r="U118" i="19"/>
  <c r="U119" i="19"/>
  <c r="U120" i="19"/>
  <c r="J120" i="19"/>
  <c r="J121" i="19"/>
  <c r="J117" i="19"/>
  <c r="J122" i="19"/>
  <c r="J118" i="19"/>
  <c r="J119" i="19"/>
  <c r="M121" i="19"/>
  <c r="M117" i="19"/>
  <c r="M122" i="19"/>
  <c r="M118" i="19"/>
  <c r="M119" i="19"/>
  <c r="M120" i="19"/>
  <c r="AA1395" i="2"/>
  <c r="AA1375" i="2"/>
  <c r="AA1355" i="2"/>
  <c r="AA1255" i="2"/>
  <c r="AA1335" i="2"/>
  <c r="AA1300" i="2"/>
  <c r="AA1126" i="2"/>
  <c r="AA1215" i="2"/>
  <c r="AD1409" i="2"/>
  <c r="AD1369" i="2"/>
  <c r="AD1209" i="2"/>
  <c r="AD1415" i="2"/>
  <c r="AD1375" i="2"/>
  <c r="AD1215" i="2"/>
  <c r="Q122" i="19"/>
  <c r="Z1389" i="2"/>
  <c r="Z1369" i="2"/>
  <c r="Z1349" i="2"/>
  <c r="Z1329" i="2"/>
  <c r="Z1249" i="2"/>
  <c r="Z1294" i="2"/>
  <c r="Z1209" i="2"/>
  <c r="Z1120" i="2"/>
  <c r="Z1395" i="2"/>
  <c r="Z1375" i="2"/>
  <c r="Z1355" i="2"/>
  <c r="Z1335" i="2"/>
  <c r="Z1255" i="2"/>
  <c r="Z1300" i="2"/>
  <c r="Z1126" i="2"/>
  <c r="Z1215" i="2"/>
  <c r="BF1426" i="2"/>
  <c r="BF1326" i="2"/>
  <c r="BF1206" i="2"/>
  <c r="BF1077" i="2"/>
  <c r="BF123" i="19"/>
  <c r="AG1457" i="2"/>
  <c r="AG1352" i="2"/>
  <c r="AG1332" i="2"/>
  <c r="AG1212" i="2"/>
  <c r="AG1297" i="2"/>
  <c r="AG1463" i="2"/>
  <c r="AG1358" i="2"/>
  <c r="AG1338" i="2"/>
  <c r="AG1218" i="2"/>
  <c r="AG1303" i="2"/>
  <c r="BC1438" i="2"/>
  <c r="BC1358" i="2"/>
  <c r="BC1338" i="2"/>
  <c r="BC1218" i="2"/>
  <c r="BC1069" i="2"/>
  <c r="AR1426" i="2"/>
  <c r="AR1326" i="2"/>
  <c r="AR1206" i="2"/>
  <c r="AR1077" i="2"/>
  <c r="AR123" i="19"/>
  <c r="AR1429" i="2"/>
  <c r="AR1329" i="2"/>
  <c r="AR1209" i="2"/>
  <c r="AR1080" i="2"/>
  <c r="AP1429" i="2"/>
  <c r="AP1329" i="2"/>
  <c r="AP1209" i="2"/>
  <c r="AP1080" i="2"/>
  <c r="AP1435" i="2"/>
  <c r="AP1335" i="2"/>
  <c r="AP1215" i="2"/>
  <c r="AP1086" i="2"/>
  <c r="BB1426" i="2"/>
  <c r="BB1326" i="2"/>
  <c r="BB1346" i="2"/>
  <c r="BB1206" i="2"/>
  <c r="BB1057" i="2"/>
  <c r="BB123" i="19"/>
  <c r="AK1432" i="2"/>
  <c r="AK1332" i="2"/>
  <c r="AK1297" i="2"/>
  <c r="AK1083" i="2"/>
  <c r="AK1438" i="2"/>
  <c r="AK1338" i="2"/>
  <c r="AK1303" i="2"/>
  <c r="AK1089" i="2"/>
  <c r="BE1441" i="2"/>
  <c r="BE1341" i="2"/>
  <c r="BE1092" i="2"/>
  <c r="BE1221" i="2"/>
  <c r="AX1349" i="2"/>
  <c r="AX1329" i="2"/>
  <c r="AX1429" i="2"/>
  <c r="AX1209" i="2"/>
  <c r="AX1435" i="2"/>
  <c r="AX1355" i="2"/>
  <c r="AX1335" i="2"/>
  <c r="AX1215" i="2"/>
  <c r="AM1438" i="2"/>
  <c r="AM1338" i="2"/>
  <c r="AM1169" i="2"/>
  <c r="AM1089" i="2"/>
  <c r="BA1432" i="2"/>
  <c r="BA1352" i="2"/>
  <c r="BA1332" i="2"/>
  <c r="BA1063" i="2"/>
  <c r="BA1212" i="2"/>
  <c r="AJ1438" i="2"/>
  <c r="AJ1338" i="2"/>
  <c r="AJ1303" i="2"/>
  <c r="AJ1089" i="2"/>
  <c r="AC1372" i="2"/>
  <c r="AC1352" i="2"/>
  <c r="AC1297" i="2"/>
  <c r="AC1212" i="2"/>
  <c r="AC1378" i="2"/>
  <c r="AC1358" i="2"/>
  <c r="AC1303" i="2"/>
  <c r="AC1218" i="2"/>
  <c r="AZ1432" i="2"/>
  <c r="AZ1352" i="2"/>
  <c r="AZ1332" i="2"/>
  <c r="AZ1212" i="2"/>
  <c r="AL1429" i="2"/>
  <c r="AL1329" i="2"/>
  <c r="AL1294" i="2"/>
  <c r="AL1160" i="2"/>
  <c r="AL1080" i="2"/>
  <c r="AL1435" i="2"/>
  <c r="AL1335" i="2"/>
  <c r="AL1300" i="2"/>
  <c r="AL1166" i="2"/>
  <c r="AL1086" i="2"/>
  <c r="Y1401" i="2"/>
  <c r="Y1361" i="2"/>
  <c r="Y1341" i="2"/>
  <c r="Y1306" i="2"/>
  <c r="Y1221" i="2"/>
  <c r="Y1132" i="2"/>
  <c r="Y1261" i="2"/>
  <c r="AE1409" i="2"/>
  <c r="AE1369" i="2"/>
  <c r="AE1294" i="2"/>
  <c r="AE1209" i="2"/>
  <c r="AE1412" i="2"/>
  <c r="AE1372" i="2"/>
  <c r="AE1297" i="2"/>
  <c r="AE1212" i="2"/>
  <c r="K121" i="19"/>
  <c r="L1341" i="2"/>
  <c r="L1221" i="2"/>
  <c r="L1112" i="2"/>
  <c r="AH1346" i="2"/>
  <c r="AH1326" i="2"/>
  <c r="AH1291" i="2"/>
  <c r="AH123" i="19"/>
  <c r="AF1375" i="2"/>
  <c r="AF1335" i="2"/>
  <c r="AF1300" i="2"/>
  <c r="AF1215" i="2"/>
  <c r="AF1381" i="2"/>
  <c r="AF1341" i="2"/>
  <c r="AF1306" i="2"/>
  <c r="AF1221" i="2"/>
  <c r="AW1429" i="2"/>
  <c r="AW1349" i="2"/>
  <c r="AW1329" i="2"/>
  <c r="AW1209" i="2"/>
  <c r="AB1386" i="2"/>
  <c r="AB1406" i="2"/>
  <c r="AB1366" i="2"/>
  <c r="AB1346" i="2"/>
  <c r="AB1326" i="2"/>
  <c r="AB1246" i="2"/>
  <c r="AB1206" i="2"/>
  <c r="AB1291" i="2"/>
  <c r="AB1117" i="2"/>
  <c r="AB123" i="19"/>
  <c r="AB1409" i="2"/>
  <c r="AB1389" i="2"/>
  <c r="AB1369" i="2"/>
  <c r="AB1349" i="2"/>
  <c r="AB1249" i="2"/>
  <c r="AB1329" i="2"/>
  <c r="AB1294" i="2"/>
  <c r="AB1209" i="2"/>
  <c r="AB1120" i="2"/>
  <c r="AV1432" i="2"/>
  <c r="AV1352" i="2"/>
  <c r="AV1332" i="2"/>
  <c r="AV1212" i="2"/>
  <c r="X1386" i="2"/>
  <c r="X1271" i="2"/>
  <c r="X1246" i="2"/>
  <c r="X1206" i="2"/>
  <c r="X1326" i="2"/>
  <c r="X1291" i="2"/>
  <c r="X1117" i="2"/>
  <c r="X123" i="19"/>
  <c r="X1389" i="2"/>
  <c r="X1274" i="2"/>
  <c r="X1249" i="2"/>
  <c r="X1294" i="2"/>
  <c r="X1329" i="2"/>
  <c r="X1209" i="2"/>
  <c r="X1120" i="2"/>
  <c r="AQ1426" i="2"/>
  <c r="AQ1326" i="2"/>
  <c r="AQ1206" i="2"/>
  <c r="AQ1077" i="2"/>
  <c r="AQ123" i="19"/>
  <c r="BG1429" i="2"/>
  <c r="BG1329" i="2"/>
  <c r="BG1209" i="2"/>
  <c r="BG1080" i="2"/>
  <c r="BG1435" i="2"/>
  <c r="BG1335" i="2"/>
  <c r="BG1215" i="2"/>
  <c r="BG1086" i="2"/>
  <c r="BD1438" i="2"/>
  <c r="BD1338" i="2"/>
  <c r="BD1218" i="2"/>
  <c r="BD1089" i="2"/>
  <c r="I120" i="19"/>
  <c r="I117" i="19"/>
  <c r="AS1429" i="2"/>
  <c r="AS1329" i="2"/>
  <c r="AS1209" i="2"/>
  <c r="AS1080" i="2"/>
  <c r="BA1346" i="2"/>
  <c r="BA1426" i="2"/>
  <c r="BA1326" i="2"/>
  <c r="BA1206" i="2"/>
  <c r="BA123" i="19"/>
  <c r="BA1057" i="2"/>
  <c r="AT1441" i="2"/>
  <c r="AT1341" i="2"/>
  <c r="AT1221" i="2"/>
  <c r="AT1092" i="2"/>
  <c r="AN1426" i="2"/>
  <c r="AN1451" i="2"/>
  <c r="AN1326" i="2"/>
  <c r="AN1206" i="2"/>
  <c r="AN1157" i="2"/>
  <c r="AN1077" i="2"/>
  <c r="AN123" i="19"/>
  <c r="AN1429" i="2"/>
  <c r="AN1454" i="2"/>
  <c r="AN1329" i="2"/>
  <c r="AN1209" i="2"/>
  <c r="AN1160" i="2"/>
  <c r="AN1080" i="2"/>
  <c r="AO1429" i="2"/>
  <c r="AO1329" i="2"/>
  <c r="AO1209" i="2"/>
  <c r="AO1160" i="2"/>
  <c r="AO1080" i="2"/>
  <c r="AU1441" i="2"/>
  <c r="AU1341" i="2"/>
  <c r="AU1221" i="2"/>
  <c r="AU1435" i="2"/>
  <c r="AU1335" i="2"/>
  <c r="AU1215" i="2"/>
  <c r="BH1426" i="2"/>
  <c r="BH1326" i="2"/>
  <c r="BH1206" i="2"/>
  <c r="BH1077" i="2"/>
  <c r="BH123" i="19"/>
  <c r="BH1429" i="2"/>
  <c r="BH1329" i="2"/>
  <c r="BH1209" i="2"/>
  <c r="BH1080" i="2"/>
  <c r="AI1361" i="2"/>
  <c r="AI1306" i="2"/>
  <c r="AI1341" i="2"/>
  <c r="AI1355" i="2"/>
  <c r="AI1335" i="2"/>
  <c r="AI1300" i="2"/>
  <c r="N1401" i="2"/>
  <c r="R119" i="19"/>
  <c r="R121" i="19"/>
  <c r="AY1426" i="2"/>
  <c r="AY1346" i="2"/>
  <c r="AY1326" i="2"/>
  <c r="AY1206" i="2"/>
  <c r="AY123" i="19"/>
  <c r="AA1378" i="2"/>
  <c r="AA1398" i="2"/>
  <c r="AA1358" i="2"/>
  <c r="AA1338" i="2"/>
  <c r="AA1303" i="2"/>
  <c r="AA1258" i="2"/>
  <c r="AA1218" i="2"/>
  <c r="AA1129" i="2"/>
  <c r="BF1441" i="2"/>
  <c r="BF1341" i="2"/>
  <c r="BF1221" i="2"/>
  <c r="BF1092" i="2"/>
  <c r="BC1426" i="2"/>
  <c r="BC1346" i="2"/>
  <c r="BC1326" i="2"/>
  <c r="BC1206" i="2"/>
  <c r="BC1057" i="2"/>
  <c r="BC123" i="19"/>
  <c r="AP1432" i="2"/>
  <c r="AP1332" i="2"/>
  <c r="AP1212" i="2"/>
  <c r="AP1083" i="2"/>
  <c r="AK1435" i="2"/>
  <c r="AK1335" i="2"/>
  <c r="AK1300" i="2"/>
  <c r="AK1086" i="2"/>
  <c r="AX1432" i="2"/>
  <c r="AX1352" i="2"/>
  <c r="AX1332" i="2"/>
  <c r="AX1212" i="2"/>
  <c r="BA1358" i="2"/>
  <c r="BA1438" i="2"/>
  <c r="BA1338" i="2"/>
  <c r="BA1218" i="2"/>
  <c r="BA1069" i="2"/>
  <c r="AC1366" i="2"/>
  <c r="AC1346" i="2"/>
  <c r="AC1291" i="2"/>
  <c r="AC123" i="19"/>
  <c r="AC1206" i="2"/>
  <c r="AL1438" i="2"/>
  <c r="AL1338" i="2"/>
  <c r="AL1303" i="2"/>
  <c r="AL1169" i="2"/>
  <c r="AL1089" i="2"/>
  <c r="AE1375" i="2"/>
  <c r="AE1415" i="2"/>
  <c r="AE1300" i="2"/>
  <c r="AE1215" i="2"/>
  <c r="AF1369" i="2"/>
  <c r="AF1329" i="2"/>
  <c r="AF1294" i="2"/>
  <c r="AF1209" i="2"/>
  <c r="AB1412" i="2"/>
  <c r="AB1392" i="2"/>
  <c r="AB1372" i="2"/>
  <c r="AB1352" i="2"/>
  <c r="AB1332" i="2"/>
  <c r="AB1252" i="2"/>
  <c r="AB1212" i="2"/>
  <c r="AB1297" i="2"/>
  <c r="AB1123" i="2"/>
  <c r="X1398" i="2"/>
  <c r="X1338" i="2"/>
  <c r="X1303" i="2"/>
  <c r="X1283" i="2"/>
  <c r="X1258" i="2"/>
  <c r="X1218" i="2"/>
  <c r="X1129" i="2"/>
  <c r="BG1438" i="2"/>
  <c r="BG1338" i="2"/>
  <c r="BG1218" i="2"/>
  <c r="BG1089" i="2"/>
  <c r="AT1429" i="2"/>
  <c r="AT1329" i="2"/>
  <c r="AT1209" i="2"/>
  <c r="AT1080" i="2"/>
  <c r="AO1432" i="2"/>
  <c r="AO1332" i="2"/>
  <c r="AO1212" i="2"/>
  <c r="AO1083" i="2"/>
  <c r="AO1163" i="2"/>
  <c r="BH1438" i="2"/>
  <c r="BH1338" i="2"/>
  <c r="BH1218" i="2"/>
  <c r="BH1089" i="2"/>
  <c r="W1332" i="2"/>
  <c r="W1277" i="2"/>
  <c r="AY1429" i="2"/>
  <c r="AY1349" i="2"/>
  <c r="AY1329" i="2"/>
  <c r="AY1209" i="2"/>
  <c r="J97" i="19"/>
  <c r="S119" i="19"/>
  <c r="S122" i="19"/>
  <c r="S120" i="19"/>
  <c r="S121" i="19"/>
  <c r="S117" i="19"/>
  <c r="S118" i="19"/>
  <c r="O119" i="19"/>
  <c r="O120" i="19"/>
  <c r="O122" i="19"/>
  <c r="O121" i="19"/>
  <c r="O117" i="19"/>
  <c r="O118" i="19"/>
  <c r="AA1389" i="2"/>
  <c r="AA1369" i="2"/>
  <c r="AA1329" i="2"/>
  <c r="AA1349" i="2"/>
  <c r="AA1249" i="2"/>
  <c r="AA1294" i="2"/>
  <c r="AA1209" i="2"/>
  <c r="AA1120" i="2"/>
  <c r="AA1401" i="2"/>
  <c r="AA1381" i="2"/>
  <c r="AA1306" i="2"/>
  <c r="AA1361" i="2"/>
  <c r="AA1341" i="2"/>
  <c r="AA1261" i="2"/>
  <c r="AA1221" i="2"/>
  <c r="AA1132" i="2"/>
  <c r="AD1421" i="2"/>
  <c r="AD1381" i="2"/>
  <c r="AD1221" i="2"/>
  <c r="Q120" i="19"/>
  <c r="Q117" i="19"/>
  <c r="Z1401" i="2"/>
  <c r="Z1381" i="2"/>
  <c r="Z1361" i="2"/>
  <c r="Z1341" i="2"/>
  <c r="Z1306" i="2"/>
  <c r="Z1221" i="2"/>
  <c r="Z1261" i="2"/>
  <c r="Z1132" i="2"/>
  <c r="BF1432" i="2"/>
  <c r="BF1332" i="2"/>
  <c r="BF1212" i="2"/>
  <c r="BF1083" i="2"/>
  <c r="BF1438" i="2"/>
  <c r="BF1338" i="2"/>
  <c r="BF1218" i="2"/>
  <c r="BF1089" i="2"/>
  <c r="AG1454" i="2"/>
  <c r="AG1349" i="2"/>
  <c r="AG1329" i="2"/>
  <c r="AG1294" i="2"/>
  <c r="AG1209" i="2"/>
  <c r="BC1429" i="2"/>
  <c r="BC1349" i="2"/>
  <c r="BC1329" i="2"/>
  <c r="BC1209" i="2"/>
  <c r="BC1060" i="2"/>
  <c r="BC1435" i="2"/>
  <c r="BC1355" i="2"/>
  <c r="BC1335" i="2"/>
  <c r="BC1215" i="2"/>
  <c r="BC1066" i="2"/>
  <c r="AR1435" i="2"/>
  <c r="AR1335" i="2"/>
  <c r="AR1086" i="2"/>
  <c r="AR1215" i="2"/>
  <c r="AR1441" i="2"/>
  <c r="AR1341" i="2"/>
  <c r="AR1221" i="2"/>
  <c r="AR1092" i="2"/>
  <c r="AP1441" i="2"/>
  <c r="AP1341" i="2"/>
  <c r="AP1221" i="2"/>
  <c r="AP1092" i="2"/>
  <c r="BB1432" i="2"/>
  <c r="BB1332" i="2"/>
  <c r="BB1352" i="2"/>
  <c r="BB1212" i="2"/>
  <c r="BB1063" i="2"/>
  <c r="BB1438" i="2"/>
  <c r="BB1338" i="2"/>
  <c r="BB1358" i="2"/>
  <c r="BB1218" i="2"/>
  <c r="BB1069" i="2"/>
  <c r="AK1429" i="2"/>
  <c r="AK1329" i="2"/>
  <c r="AK1294" i="2"/>
  <c r="AK1080" i="2"/>
  <c r="BE1435" i="2"/>
  <c r="BE1335" i="2"/>
  <c r="BE1215" i="2"/>
  <c r="BE1086" i="2"/>
  <c r="BE1426" i="2"/>
  <c r="BE1326" i="2"/>
  <c r="BE1206" i="2"/>
  <c r="BE1077" i="2"/>
  <c r="BE123" i="19"/>
  <c r="AX1441" i="2"/>
  <c r="AX1361" i="2"/>
  <c r="AX1341" i="2"/>
  <c r="AX1221" i="2"/>
  <c r="AM1429" i="2"/>
  <c r="AM1329" i="2"/>
  <c r="AM1160" i="2"/>
  <c r="AM1080" i="2"/>
  <c r="AM1435" i="2"/>
  <c r="AM1335" i="2"/>
  <c r="AM1166" i="2"/>
  <c r="AM1086" i="2"/>
  <c r="AJ1426" i="2"/>
  <c r="AJ1291" i="2"/>
  <c r="AJ1326" i="2"/>
  <c r="AJ1077" i="2"/>
  <c r="AJ123" i="19"/>
  <c r="AJ1429" i="2"/>
  <c r="AJ1329" i="2"/>
  <c r="AJ1294" i="2"/>
  <c r="AJ1080" i="2"/>
  <c r="AC1369" i="2"/>
  <c r="AC1349" i="2"/>
  <c r="AC1294" i="2"/>
  <c r="AC1209" i="2"/>
  <c r="AZ1426" i="2"/>
  <c r="AZ1346" i="2"/>
  <c r="AZ1326" i="2"/>
  <c r="AZ1206" i="2"/>
  <c r="AZ123" i="19"/>
  <c r="AZ1429" i="2"/>
  <c r="AZ1349" i="2"/>
  <c r="AZ1329" i="2"/>
  <c r="AZ1209" i="2"/>
  <c r="AL1441" i="2"/>
  <c r="AL1341" i="2"/>
  <c r="AL1306" i="2"/>
  <c r="AL1172" i="2"/>
  <c r="AL1092" i="2"/>
  <c r="Y1395" i="2"/>
  <c r="Y1355" i="2"/>
  <c r="Y1335" i="2"/>
  <c r="Y1300" i="2"/>
  <c r="Y1215" i="2"/>
  <c r="Y1255" i="2"/>
  <c r="Y1126" i="2"/>
  <c r="Y1386" i="2"/>
  <c r="Y1346" i="2"/>
  <c r="Y1246" i="2"/>
  <c r="Y1326" i="2"/>
  <c r="Y1291" i="2"/>
  <c r="Y1117" i="2"/>
  <c r="Y1206" i="2"/>
  <c r="Y123" i="19"/>
  <c r="AE1406" i="2"/>
  <c r="AE1366" i="2"/>
  <c r="AE1291" i="2"/>
  <c r="AE1206" i="2"/>
  <c r="AE123" i="19"/>
  <c r="K118" i="19"/>
  <c r="K120" i="19"/>
  <c r="AH1352" i="2"/>
  <c r="AH1332" i="2"/>
  <c r="AH1297" i="2"/>
  <c r="AH1338" i="2"/>
  <c r="AH1358" i="2"/>
  <c r="AH1303" i="2"/>
  <c r="AF1378" i="2"/>
  <c r="AF1338" i="2"/>
  <c r="AF1303" i="2"/>
  <c r="AF1218" i="2"/>
  <c r="AW1441" i="2"/>
  <c r="AW1361" i="2"/>
  <c r="AW1341" i="2"/>
  <c r="AW1221" i="2"/>
  <c r="AB1398" i="2"/>
  <c r="AB1418" i="2"/>
  <c r="AB1358" i="2"/>
  <c r="AB1338" i="2"/>
  <c r="AB1303" i="2"/>
  <c r="AB1258" i="2"/>
  <c r="AB1218" i="2"/>
  <c r="AB1378" i="2"/>
  <c r="AB1129" i="2"/>
  <c r="AB1421" i="2"/>
  <c r="AB1381" i="2"/>
  <c r="AB1361" i="2"/>
  <c r="AB1401" i="2"/>
  <c r="AB1341" i="2"/>
  <c r="AB1261" i="2"/>
  <c r="AB1221" i="2"/>
  <c r="AB1132" i="2"/>
  <c r="AB1306" i="2"/>
  <c r="AV1438" i="2"/>
  <c r="AV1358" i="2"/>
  <c r="AV1338" i="2"/>
  <c r="AV1218" i="2"/>
  <c r="X1395" i="2"/>
  <c r="X1335" i="2"/>
  <c r="X1280" i="2"/>
  <c r="X1255" i="2"/>
  <c r="X1300" i="2"/>
  <c r="X1215" i="2"/>
  <c r="X1126" i="2"/>
  <c r="X1401" i="2"/>
  <c r="X1341" i="2"/>
  <c r="X1286" i="2"/>
  <c r="X1261" i="2"/>
  <c r="X1306" i="2"/>
  <c r="X1221" i="2"/>
  <c r="X1132" i="2"/>
  <c r="AQ1438" i="2"/>
  <c r="AQ1338" i="2"/>
  <c r="AQ1218" i="2"/>
  <c r="AQ1089" i="2"/>
  <c r="BG1441" i="2"/>
  <c r="BG1221" i="2"/>
  <c r="BG1341" i="2"/>
  <c r="BG1092" i="2"/>
  <c r="BG1432" i="2"/>
  <c r="BG1332" i="2"/>
  <c r="BG1212" i="2"/>
  <c r="BG1083" i="2"/>
  <c r="BD1432" i="2"/>
  <c r="BD1332" i="2"/>
  <c r="BD1212" i="2"/>
  <c r="BD1083" i="2"/>
  <c r="I119" i="19"/>
  <c r="I121" i="19"/>
  <c r="AS1441" i="2"/>
  <c r="AS1341" i="2"/>
  <c r="AS1092" i="2"/>
  <c r="AS1221" i="2"/>
  <c r="BA1435" i="2"/>
  <c r="BA1355" i="2"/>
  <c r="BA1335" i="2"/>
  <c r="BA1215" i="2"/>
  <c r="BA1066" i="2"/>
  <c r="AT1426" i="2"/>
  <c r="AT1326" i="2"/>
  <c r="AT1206" i="2"/>
  <c r="AT1077" i="2"/>
  <c r="AT123" i="19"/>
  <c r="AN1438" i="2"/>
  <c r="AN1463" i="2"/>
  <c r="AN1338" i="2"/>
  <c r="AN1218" i="2"/>
  <c r="AN1089" i="2"/>
  <c r="AN1169" i="2"/>
  <c r="AN1441" i="2"/>
  <c r="AN1341" i="2"/>
  <c r="AN1221" i="2"/>
  <c r="AN1092" i="2"/>
  <c r="AN1172" i="2"/>
  <c r="AN1466" i="2"/>
  <c r="AO1441" i="2"/>
  <c r="AO1341" i="2"/>
  <c r="AO1092" i="2"/>
  <c r="AO1221" i="2"/>
  <c r="AO1172" i="2"/>
  <c r="AU1429" i="2"/>
  <c r="AU1329" i="2"/>
  <c r="AU1209" i="2"/>
  <c r="AU1432" i="2"/>
  <c r="AU1332" i="2"/>
  <c r="AU1212" i="2"/>
  <c r="BH1435" i="2"/>
  <c r="BH1335" i="2"/>
  <c r="BH1215" i="2"/>
  <c r="BH1086" i="2"/>
  <c r="BH1441" i="2"/>
  <c r="BH1341" i="2"/>
  <c r="BH1221" i="2"/>
  <c r="BH1092" i="2"/>
  <c r="AI1349" i="2"/>
  <c r="AI1294" i="2"/>
  <c r="AI1329" i="2"/>
  <c r="AI1352" i="2"/>
  <c r="AI1332" i="2"/>
  <c r="AI1297" i="2"/>
  <c r="R118" i="19"/>
  <c r="R120" i="19"/>
  <c r="AY1438" i="2"/>
  <c r="AY1358" i="2"/>
  <c r="AY1338" i="2"/>
  <c r="AY1218" i="2"/>
  <c r="AD1418" i="2"/>
  <c r="AD1378" i="2"/>
  <c r="AD1218" i="2"/>
  <c r="Z1378" i="2"/>
  <c r="Z1358" i="2"/>
  <c r="Z1398" i="2"/>
  <c r="Z1338" i="2"/>
  <c r="Z1303" i="2"/>
  <c r="Z1258" i="2"/>
  <c r="Z1218" i="2"/>
  <c r="Z1129" i="2"/>
  <c r="AG1451" i="2"/>
  <c r="AG1346" i="2"/>
  <c r="AG1326" i="2"/>
  <c r="AG1291" i="2"/>
  <c r="AG1206" i="2"/>
  <c r="AG123" i="19"/>
  <c r="AP1438" i="2"/>
  <c r="AP1338" i="2"/>
  <c r="AP1218" i="2"/>
  <c r="AP1089" i="2"/>
  <c r="AK1426" i="2"/>
  <c r="AK1326" i="2"/>
  <c r="AK1077" i="2"/>
  <c r="AK1291" i="2"/>
  <c r="AK123" i="19"/>
  <c r="AX1438" i="2"/>
  <c r="AX1358" i="2"/>
  <c r="AX1338" i="2"/>
  <c r="AX1218" i="2"/>
  <c r="AJ1432" i="2"/>
  <c r="AJ1332" i="2"/>
  <c r="AJ1297" i="2"/>
  <c r="AJ1083" i="2"/>
  <c r="AL1432" i="2"/>
  <c r="AL1332" i="2"/>
  <c r="AL1297" i="2"/>
  <c r="AL1163" i="2"/>
  <c r="AL1083" i="2"/>
  <c r="AE1381" i="2"/>
  <c r="AE1421" i="2"/>
  <c r="AE1306" i="2"/>
  <c r="AE1221" i="2"/>
  <c r="L1386" i="2"/>
  <c r="L1206" i="2"/>
  <c r="AF1366" i="2"/>
  <c r="AF1326" i="2"/>
  <c r="AF1291" i="2"/>
  <c r="AF1206" i="2"/>
  <c r="AF123" i="19"/>
  <c r="AW1358" i="2"/>
  <c r="AW1438" i="2"/>
  <c r="AW1338" i="2"/>
  <c r="AW1218" i="2"/>
  <c r="AV1441" i="2"/>
  <c r="AV1361" i="2"/>
  <c r="AV1341" i="2"/>
  <c r="AV1221" i="2"/>
  <c r="AQ1432" i="2"/>
  <c r="AQ1332" i="2"/>
  <c r="AQ1083" i="2"/>
  <c r="AQ1212" i="2"/>
  <c r="BD1441" i="2"/>
  <c r="BD1341" i="2"/>
  <c r="BD1221" i="2"/>
  <c r="BD1092" i="2"/>
  <c r="AS1338" i="2"/>
  <c r="AS1438" i="2"/>
  <c r="AS1089" i="2"/>
  <c r="AS1218" i="2"/>
  <c r="AN1457" i="2"/>
  <c r="AN1432" i="2"/>
  <c r="AN1212" i="2"/>
  <c r="AN1332" i="2"/>
  <c r="AN1163" i="2"/>
  <c r="AN1083" i="2"/>
  <c r="AU1438" i="2"/>
  <c r="AU1338" i="2"/>
  <c r="AU1218" i="2"/>
  <c r="U97" i="19"/>
  <c r="V120" i="19"/>
  <c r="V121" i="19"/>
  <c r="V117" i="19"/>
  <c r="V122" i="19"/>
  <c r="V118" i="19"/>
  <c r="V119" i="19"/>
  <c r="T122" i="19"/>
  <c r="T118" i="19"/>
  <c r="T119" i="19"/>
  <c r="T121" i="19"/>
  <c r="T120" i="19"/>
  <c r="T117" i="19"/>
  <c r="AA1386" i="2"/>
  <c r="AA1326" i="2"/>
  <c r="AA1366" i="2"/>
  <c r="AA1346" i="2"/>
  <c r="AA1291" i="2"/>
  <c r="AA1206" i="2"/>
  <c r="AA1246" i="2"/>
  <c r="AA1117" i="2"/>
  <c r="AA123" i="19"/>
  <c r="AA1392" i="2"/>
  <c r="AA1332" i="2"/>
  <c r="AA1372" i="2"/>
  <c r="AA1352" i="2"/>
  <c r="AA1297" i="2"/>
  <c r="AA1212" i="2"/>
  <c r="AA1123" i="2"/>
  <c r="AA1252" i="2"/>
  <c r="AD1406" i="2"/>
  <c r="AD1366" i="2"/>
  <c r="AD1206" i="2"/>
  <c r="AD123" i="19"/>
  <c r="Q119" i="19"/>
  <c r="Z1366" i="2"/>
  <c r="Z1346" i="2"/>
  <c r="Z1386" i="2"/>
  <c r="Z1326" i="2"/>
  <c r="Z1246" i="2"/>
  <c r="Z1291" i="2"/>
  <c r="Z1117" i="2"/>
  <c r="Z1206" i="2"/>
  <c r="Z123" i="19"/>
  <c r="BF1429" i="2"/>
  <c r="BF1329" i="2"/>
  <c r="BF1209" i="2"/>
  <c r="BF1080" i="2"/>
  <c r="BF1435" i="2"/>
  <c r="BF1335" i="2"/>
  <c r="BF1215" i="2"/>
  <c r="BF1086" i="2"/>
  <c r="AG1466" i="2"/>
  <c r="AG1361" i="2"/>
  <c r="AG1341" i="2"/>
  <c r="AG1306" i="2"/>
  <c r="AG1221" i="2"/>
  <c r="BC1441" i="2"/>
  <c r="BC1361" i="2"/>
  <c r="BC1341" i="2"/>
  <c r="BC1221" i="2"/>
  <c r="BC1072" i="2"/>
  <c r="BC1432" i="2"/>
  <c r="BC1352" i="2"/>
  <c r="BC1332" i="2"/>
  <c r="BC1212" i="2"/>
  <c r="BC1063" i="2"/>
  <c r="AR1438" i="2"/>
  <c r="AR1338" i="2"/>
  <c r="AR1218" i="2"/>
  <c r="AR1089" i="2"/>
  <c r="AP1426" i="2"/>
  <c r="AP1326" i="2"/>
  <c r="AP1206" i="2"/>
  <c r="AP1077" i="2"/>
  <c r="AP123" i="19"/>
  <c r="BB1429" i="2"/>
  <c r="BB1329" i="2"/>
  <c r="BB1349" i="2"/>
  <c r="BB1209" i="2"/>
  <c r="BB1060" i="2"/>
  <c r="BB1435" i="2"/>
  <c r="BB1335" i="2"/>
  <c r="BB1215" i="2"/>
  <c r="BB1355" i="2"/>
  <c r="BB1066" i="2"/>
  <c r="AK1441" i="2"/>
  <c r="AK1341" i="2"/>
  <c r="AK1306" i="2"/>
  <c r="AK1092" i="2"/>
  <c r="BE1432" i="2"/>
  <c r="BE1332" i="2"/>
  <c r="BE1212" i="2"/>
  <c r="BE1083" i="2"/>
  <c r="BE1438" i="2"/>
  <c r="BE1338" i="2"/>
  <c r="BE1089" i="2"/>
  <c r="BE1218" i="2"/>
  <c r="AX1426" i="2"/>
  <c r="AX1346" i="2"/>
  <c r="AX1326" i="2"/>
  <c r="AX1206" i="2"/>
  <c r="AX123" i="19"/>
  <c r="AM1441" i="2"/>
  <c r="AM1341" i="2"/>
  <c r="AM1172" i="2"/>
  <c r="AM1092" i="2"/>
  <c r="AM1432" i="2"/>
  <c r="AM1332" i="2"/>
  <c r="AM1163" i="2"/>
  <c r="AM1083" i="2"/>
  <c r="AJ1435" i="2"/>
  <c r="AJ1335" i="2"/>
  <c r="AJ1300" i="2"/>
  <c r="AJ1086" i="2"/>
  <c r="AJ1441" i="2"/>
  <c r="AJ1341" i="2"/>
  <c r="AJ1306" i="2"/>
  <c r="AJ1092" i="2"/>
  <c r="AC1381" i="2"/>
  <c r="AC1361" i="2"/>
  <c r="AC1221" i="2"/>
  <c r="AC1306" i="2"/>
  <c r="AZ1438" i="2"/>
  <c r="AZ1358" i="2"/>
  <c r="AZ1338" i="2"/>
  <c r="AZ1218" i="2"/>
  <c r="AZ1441" i="2"/>
  <c r="AZ1361" i="2"/>
  <c r="AZ1341" i="2"/>
  <c r="AZ1221" i="2"/>
  <c r="AL1426" i="2"/>
  <c r="AL1326" i="2"/>
  <c r="AL1291" i="2"/>
  <c r="AL1157" i="2"/>
  <c r="AL1077" i="2"/>
  <c r="AL123" i="19"/>
  <c r="Y1392" i="2"/>
  <c r="Y1352" i="2"/>
  <c r="Y1252" i="2"/>
  <c r="Y1332" i="2"/>
  <c r="Y1297" i="2"/>
  <c r="Y1212" i="2"/>
  <c r="Y1123" i="2"/>
  <c r="Y1398" i="2"/>
  <c r="Y1358" i="2"/>
  <c r="Y1338" i="2"/>
  <c r="Y1303" i="2"/>
  <c r="Y1258" i="2"/>
  <c r="Y1218" i="2"/>
  <c r="Y1129" i="2"/>
  <c r="AE1418" i="2"/>
  <c r="AE1378" i="2"/>
  <c r="AE1303" i="2"/>
  <c r="AE1218" i="2"/>
  <c r="K122" i="19"/>
  <c r="AH1349" i="2"/>
  <c r="AH1329" i="2"/>
  <c r="AH1294" i="2"/>
  <c r="AH1335" i="2"/>
  <c r="AH1355" i="2"/>
  <c r="AH1300" i="2"/>
  <c r="AF1372" i="2"/>
  <c r="AF1297" i="2"/>
  <c r="AF1332" i="2"/>
  <c r="AF1212" i="2"/>
  <c r="AW1435" i="2"/>
  <c r="AW1355" i="2"/>
  <c r="AW1335" i="2"/>
  <c r="AW1215" i="2"/>
  <c r="AW1346" i="2"/>
  <c r="AW1426" i="2"/>
  <c r="AW1326" i="2"/>
  <c r="AW1206" i="2"/>
  <c r="AW123" i="19"/>
  <c r="AB1415" i="2"/>
  <c r="AB1395" i="2"/>
  <c r="AB1355" i="2"/>
  <c r="AB1375" i="2"/>
  <c r="AB1335" i="2"/>
  <c r="AB1255" i="2"/>
  <c r="AB1300" i="2"/>
  <c r="AB1215" i="2"/>
  <c r="AB1126" i="2"/>
  <c r="AV1426" i="2"/>
  <c r="AV1346" i="2"/>
  <c r="AV1326" i="2"/>
  <c r="AV1206" i="2"/>
  <c r="AV123" i="19"/>
  <c r="AV1429" i="2"/>
  <c r="AV1349" i="2"/>
  <c r="AV1329" i="2"/>
  <c r="AV1209" i="2"/>
  <c r="X1392" i="2"/>
  <c r="X1332" i="2"/>
  <c r="X1277" i="2"/>
  <c r="X1252" i="2"/>
  <c r="X1212" i="2"/>
  <c r="X1297" i="2"/>
  <c r="X1123" i="2"/>
  <c r="AQ1429" i="2"/>
  <c r="AQ1329" i="2"/>
  <c r="AQ1209" i="2"/>
  <c r="AQ1080" i="2"/>
  <c r="AQ1435" i="2"/>
  <c r="AQ1335" i="2"/>
  <c r="AQ1086" i="2"/>
  <c r="AQ1215" i="2"/>
  <c r="BG1426" i="2"/>
  <c r="BG1326" i="2"/>
  <c r="BG1206" i="2"/>
  <c r="BG1077" i="2"/>
  <c r="BG123" i="19"/>
  <c r="BD1426" i="2"/>
  <c r="BD1326" i="2"/>
  <c r="BD1206" i="2"/>
  <c r="BD1077" i="2"/>
  <c r="BD123" i="19"/>
  <c r="BD1429" i="2"/>
  <c r="BD1329" i="2"/>
  <c r="BD1209" i="2"/>
  <c r="BD1080" i="2"/>
  <c r="AS1435" i="2"/>
  <c r="AS1335" i="2"/>
  <c r="AS1086" i="2"/>
  <c r="AS1215" i="2"/>
  <c r="AS1426" i="2"/>
  <c r="AS1326" i="2"/>
  <c r="AS1206" i="2"/>
  <c r="AS123" i="19"/>
  <c r="AS1077" i="2"/>
  <c r="AT1432" i="2"/>
  <c r="AT1332" i="2"/>
  <c r="AT1212" i="2"/>
  <c r="AT1083" i="2"/>
  <c r="AT1438" i="2"/>
  <c r="AT1338" i="2"/>
  <c r="AT1218" i="2"/>
  <c r="AT1089" i="2"/>
  <c r="AN1460" i="2"/>
  <c r="AN1435" i="2"/>
  <c r="AN1335" i="2"/>
  <c r="AN1215" i="2"/>
  <c r="AN1086" i="2"/>
  <c r="AN1166" i="2"/>
  <c r="AO1435" i="2"/>
  <c r="AO1335" i="2"/>
  <c r="AO1215" i="2"/>
  <c r="AO1086" i="2"/>
  <c r="AO1166" i="2"/>
  <c r="AO1426" i="2"/>
  <c r="AO1326" i="2"/>
  <c r="AO1206" i="2"/>
  <c r="AO1157" i="2"/>
  <c r="AO1077" i="2"/>
  <c r="AO123" i="19"/>
  <c r="AU1426" i="2"/>
  <c r="AU1326" i="2"/>
  <c r="AU1206" i="2"/>
  <c r="AU123" i="19"/>
  <c r="BH1432" i="2"/>
  <c r="BH1332" i="2"/>
  <c r="BH1212" i="2"/>
  <c r="BH1083" i="2"/>
  <c r="W1389" i="2"/>
  <c r="W1294" i="2"/>
  <c r="W1100" i="2"/>
  <c r="AI1346" i="2"/>
  <c r="AI1291" i="2"/>
  <c r="AI1326" i="2"/>
  <c r="AI123" i="19"/>
  <c r="N1238" i="2"/>
  <c r="AY1441" i="2"/>
  <c r="AY1361" i="2"/>
  <c r="AY1341" i="2"/>
  <c r="AY1221" i="2"/>
  <c r="AY1435" i="2"/>
  <c r="AY1355" i="2"/>
  <c r="AY1335" i="2"/>
  <c r="AY1215" i="2"/>
  <c r="P97" i="19"/>
  <c r="K97" i="19"/>
  <c r="M97" i="19"/>
  <c r="I97" i="19"/>
  <c r="T97" i="19"/>
  <c r="Q97" i="19"/>
  <c r="R97" i="19"/>
  <c r="S97" i="19"/>
  <c r="O97" i="19"/>
  <c r="H97" i="19"/>
  <c r="V97" i="19"/>
  <c r="AB272" i="19" l="1"/>
  <c r="C43" i="11"/>
  <c r="AB288" i="2"/>
  <c r="Z258" i="19"/>
  <c r="W141" i="20"/>
  <c r="AN290" i="2"/>
  <c r="AN1755" i="2"/>
  <c r="F43" i="11"/>
  <c r="Z257" i="19"/>
  <c r="AB285" i="2"/>
  <c r="E38" i="11"/>
  <c r="E61" i="11" s="1"/>
  <c r="P134" i="17"/>
  <c r="P136" i="17"/>
  <c r="AJ147" i="17" s="1"/>
  <c r="W143" i="20"/>
  <c r="W159" i="20" s="1"/>
  <c r="Z270" i="19"/>
  <c r="E43" i="11"/>
  <c r="D43" i="11"/>
  <c r="Y251" i="19"/>
  <c r="W155" i="20"/>
  <c r="W142" i="20"/>
  <c r="W158" i="20" s="1"/>
  <c r="Z250" i="19"/>
  <c r="Z266" i="19" s="1"/>
  <c r="X157" i="20"/>
  <c r="AN1754" i="2"/>
  <c r="AN289" i="2"/>
  <c r="D38" i="11"/>
  <c r="D61" i="11" s="1"/>
  <c r="AA272" i="19"/>
  <c r="Y252" i="19"/>
  <c r="Y254" i="19"/>
  <c r="Z252" i="19"/>
  <c r="Z268" i="19" s="1"/>
  <c r="N1232" i="2"/>
  <c r="G1112" i="2"/>
  <c r="W1392" i="2"/>
  <c r="L1241" i="2"/>
  <c r="N1212" i="2"/>
  <c r="W1249" i="2"/>
  <c r="W1212" i="2"/>
  <c r="W1097" i="2"/>
  <c r="L1286" i="2"/>
  <c r="R1271" i="2"/>
  <c r="N1103" i="2"/>
  <c r="N1252" i="2"/>
  <c r="G1132" i="2"/>
  <c r="G1120" i="2"/>
  <c r="W1291" i="2"/>
  <c r="G1218" i="2"/>
  <c r="N1123" i="2"/>
  <c r="N1277" i="2"/>
  <c r="G1221" i="2"/>
  <c r="W1117" i="2"/>
  <c r="W1326" i="2"/>
  <c r="G1398" i="2"/>
  <c r="N1392" i="2"/>
  <c r="G1401" i="2"/>
  <c r="W1271" i="2"/>
  <c r="W1386" i="2"/>
  <c r="G1246" i="2"/>
  <c r="X144" i="20"/>
  <c r="AB1747" i="2"/>
  <c r="W144" i="20"/>
  <c r="AB1753" i="2"/>
  <c r="T124" i="20"/>
  <c r="U127" i="20"/>
  <c r="AA1759" i="2"/>
  <c r="V129" i="20"/>
  <c r="V142" i="20" s="1"/>
  <c r="V158" i="20" s="1"/>
  <c r="AA1753" i="2"/>
  <c r="AA1747" i="2"/>
  <c r="U128" i="20"/>
  <c r="U126" i="20"/>
  <c r="P137" i="17"/>
  <c r="AJ148" i="17" s="1"/>
  <c r="AJ149" i="17"/>
  <c r="AJ122" i="17"/>
  <c r="AG1748" i="2"/>
  <c r="R100" i="17"/>
  <c r="R121" i="17" s="1"/>
  <c r="R99" i="17"/>
  <c r="AJ123" i="17"/>
  <c r="Q120" i="17"/>
  <c r="Q135" i="17" s="1"/>
  <c r="Q132" i="17"/>
  <c r="AI292" i="2"/>
  <c r="AI1757" i="2"/>
  <c r="U22" i="17"/>
  <c r="AD39" i="17"/>
  <c r="AD52" i="17" s="1"/>
  <c r="AH283" i="2" s="1"/>
  <c r="W24" i="17"/>
  <c r="AF41" i="17"/>
  <c r="AF54" i="17" s="1"/>
  <c r="U23" i="17"/>
  <c r="AD40" i="17"/>
  <c r="AD53" i="17" s="1"/>
  <c r="W1283" i="2"/>
  <c r="W1132" i="2"/>
  <c r="W1129" i="2"/>
  <c r="L1232" i="2"/>
  <c r="G1123" i="2"/>
  <c r="N1246" i="2"/>
  <c r="W1280" i="2"/>
  <c r="S154" i="19"/>
  <c r="S1177" i="2"/>
  <c r="L154" i="19"/>
  <c r="L1186" i="2"/>
  <c r="T154" i="19"/>
  <c r="T1186" i="2"/>
  <c r="G154" i="19"/>
  <c r="G1177" i="2"/>
  <c r="J1177" i="2"/>
  <c r="J154" i="19"/>
  <c r="G1206" i="2"/>
  <c r="W1109" i="2"/>
  <c r="W1303" i="2"/>
  <c r="G1277" i="2"/>
  <c r="L1392" i="2"/>
  <c r="V1177" i="2"/>
  <c r="V154" i="19"/>
  <c r="M154" i="19"/>
  <c r="M1183" i="2"/>
  <c r="L1149" i="2"/>
  <c r="W1218" i="2"/>
  <c r="W1338" i="2"/>
  <c r="N1177" i="2"/>
  <c r="N154" i="19"/>
  <c r="P154" i="19"/>
  <c r="P1186" i="2"/>
  <c r="U154" i="19"/>
  <c r="U1183" i="2"/>
  <c r="R1177" i="2"/>
  <c r="R154" i="19"/>
  <c r="K154" i="19"/>
  <c r="K1177" i="2"/>
  <c r="O154" i="19"/>
  <c r="O1177" i="2"/>
  <c r="Q154" i="19"/>
  <c r="Q1183" i="2"/>
  <c r="H154" i="19"/>
  <c r="H1186" i="2"/>
  <c r="W154" i="19"/>
  <c r="W1177" i="2"/>
  <c r="L1258" i="2"/>
  <c r="W1258" i="2"/>
  <c r="L1103" i="2"/>
  <c r="I154" i="19"/>
  <c r="I1183" i="2"/>
  <c r="N1249" i="2"/>
  <c r="L1120" i="2"/>
  <c r="N1398" i="2"/>
  <c r="W1120" i="2"/>
  <c r="W1274" i="2"/>
  <c r="W1103" i="2"/>
  <c r="W1252" i="2"/>
  <c r="L1249" i="2"/>
  <c r="L1152" i="2"/>
  <c r="L1401" i="2"/>
  <c r="L1126" i="2"/>
  <c r="W1215" i="2"/>
  <c r="W1209" i="2"/>
  <c r="N1097" i="2"/>
  <c r="W1123" i="2"/>
  <c r="G1389" i="2"/>
  <c r="N1261" i="2"/>
  <c r="W1246" i="2"/>
  <c r="L1132" i="2"/>
  <c r="L1280" i="2"/>
  <c r="W1106" i="2"/>
  <c r="W1335" i="2"/>
  <c r="N1329" i="2"/>
  <c r="N1206" i="2"/>
  <c r="N1271" i="2"/>
  <c r="N1126" i="2"/>
  <c r="L1209" i="2"/>
  <c r="L1274" i="2"/>
  <c r="L1215" i="2"/>
  <c r="L1335" i="2"/>
  <c r="W1341" i="2"/>
  <c r="W1300" i="2"/>
  <c r="W1395" i="2"/>
  <c r="N1389" i="2"/>
  <c r="N1117" i="2"/>
  <c r="N1326" i="2"/>
  <c r="N1280" i="2"/>
  <c r="L1100" i="2"/>
  <c r="L1229" i="2"/>
  <c r="L1389" i="2"/>
  <c r="L1146" i="2"/>
  <c r="L1235" i="2"/>
  <c r="L1395" i="2"/>
  <c r="W1126" i="2"/>
  <c r="N1226" i="2"/>
  <c r="L1140" i="2"/>
  <c r="L1106" i="2"/>
  <c r="L1283" i="2"/>
  <c r="G1232" i="2"/>
  <c r="G1252" i="2"/>
  <c r="L1123" i="2"/>
  <c r="L1252" i="2"/>
  <c r="G1117" i="2"/>
  <c r="L1109" i="2"/>
  <c r="G1271" i="2"/>
  <c r="G1386" i="2"/>
  <c r="L1218" i="2"/>
  <c r="L1338" i="2"/>
  <c r="G1143" i="2"/>
  <c r="G1392" i="2"/>
  <c r="L1143" i="2"/>
  <c r="L1277" i="2"/>
  <c r="G1226" i="2"/>
  <c r="G1137" i="2"/>
  <c r="L1129" i="2"/>
  <c r="L1238" i="2"/>
  <c r="G1103" i="2"/>
  <c r="L1212" i="2"/>
  <c r="G1152" i="2"/>
  <c r="G1261" i="2"/>
  <c r="G1100" i="2"/>
  <c r="G1209" i="2"/>
  <c r="G1129" i="2"/>
  <c r="G1238" i="2"/>
  <c r="W1221" i="2"/>
  <c r="W1306" i="2"/>
  <c r="G1241" i="2"/>
  <c r="G1140" i="2"/>
  <c r="G1249" i="2"/>
  <c r="G1149" i="2"/>
  <c r="G1258" i="2"/>
  <c r="W1261" i="2"/>
  <c r="W1401" i="2"/>
  <c r="G1229" i="2"/>
  <c r="W123" i="19"/>
  <c r="G1109" i="2"/>
  <c r="W1112" i="2"/>
  <c r="I1152" i="2"/>
  <c r="G1126" i="2"/>
  <c r="N1109" i="2"/>
  <c r="N1258" i="2"/>
  <c r="G123" i="19"/>
  <c r="L123" i="19"/>
  <c r="L1226" i="2"/>
  <c r="N1286" i="2"/>
  <c r="G1146" i="2"/>
  <c r="N1283" i="2"/>
  <c r="L1117" i="2"/>
  <c r="L1246" i="2"/>
  <c r="N1241" i="2"/>
  <c r="G1235" i="2"/>
  <c r="N1129" i="2"/>
  <c r="N1218" i="2"/>
  <c r="L1137" i="2"/>
  <c r="L1326" i="2"/>
  <c r="N1132" i="2"/>
  <c r="N1341" i="2"/>
  <c r="R1206" i="2"/>
  <c r="G1395" i="2"/>
  <c r="N123" i="19"/>
  <c r="N1100" i="2"/>
  <c r="N1274" i="2"/>
  <c r="N1106" i="2"/>
  <c r="N1235" i="2"/>
  <c r="N1120" i="2"/>
  <c r="N1229" i="2"/>
  <c r="L1097" i="2"/>
  <c r="N1215" i="2"/>
  <c r="N1335" i="2"/>
  <c r="N1112" i="2"/>
  <c r="G1215" i="2"/>
  <c r="G1255" i="2"/>
  <c r="N1255" i="2"/>
  <c r="G1106" i="2"/>
  <c r="Q1274" i="2"/>
  <c r="R1117" i="2"/>
  <c r="R1326" i="2"/>
  <c r="Q1100" i="2"/>
  <c r="R1226" i="2"/>
  <c r="R1386" i="2"/>
  <c r="Q1209" i="2"/>
  <c r="Q1229" i="2"/>
  <c r="R1097" i="2"/>
  <c r="Q1249" i="2"/>
  <c r="Q1389" i="2"/>
  <c r="I1229" i="2"/>
  <c r="R1221" i="2"/>
  <c r="K1103" i="2"/>
  <c r="I1261" i="2"/>
  <c r="R1341" i="2"/>
  <c r="I1209" i="2"/>
  <c r="I1100" i="2"/>
  <c r="R1112" i="2"/>
  <c r="Q1120" i="2"/>
  <c r="K1232" i="2"/>
  <c r="I1249" i="2"/>
  <c r="I1132" i="2"/>
  <c r="I1221" i="2"/>
  <c r="R1261" i="2"/>
  <c r="Q1218" i="2"/>
  <c r="K1212" i="2"/>
  <c r="I1286" i="2"/>
  <c r="I1241" i="2"/>
  <c r="Q1258" i="2"/>
  <c r="Q1109" i="2"/>
  <c r="K1332" i="2"/>
  <c r="I1112" i="2"/>
  <c r="Q1338" i="2"/>
  <c r="K1252" i="2"/>
  <c r="K1143" i="2"/>
  <c r="K1392" i="2"/>
  <c r="I1274" i="2"/>
  <c r="I1389" i="2"/>
  <c r="R1286" i="2"/>
  <c r="R1401" i="2"/>
  <c r="Q1238" i="2"/>
  <c r="Q1398" i="2"/>
  <c r="K1123" i="2"/>
  <c r="I1120" i="2"/>
  <c r="R1132" i="2"/>
  <c r="Q1129" i="2"/>
  <c r="K1401" i="2"/>
  <c r="K1286" i="2"/>
  <c r="K1261" i="2"/>
  <c r="K1341" i="2"/>
  <c r="K1221" i="2"/>
  <c r="K1241" i="2"/>
  <c r="K1132" i="2"/>
  <c r="K1152" i="2"/>
  <c r="K1112" i="2"/>
  <c r="T1395" i="2"/>
  <c r="T1335" i="2"/>
  <c r="T1280" i="2"/>
  <c r="T1255" i="2"/>
  <c r="T1300" i="2"/>
  <c r="T1215" i="2"/>
  <c r="T1126" i="2"/>
  <c r="T1106" i="2"/>
  <c r="T1401" i="2"/>
  <c r="T1341" i="2"/>
  <c r="T1286" i="2"/>
  <c r="T1261" i="2"/>
  <c r="T1221" i="2"/>
  <c r="T1132" i="2"/>
  <c r="T1112" i="2"/>
  <c r="T1306" i="2"/>
  <c r="V1386" i="2"/>
  <c r="V1366" i="2"/>
  <c r="V1326" i="2"/>
  <c r="V1271" i="2"/>
  <c r="V1246" i="2"/>
  <c r="V1291" i="2"/>
  <c r="V1117" i="2"/>
  <c r="V1206" i="2"/>
  <c r="V1097" i="2"/>
  <c r="V123" i="19"/>
  <c r="R1392" i="2"/>
  <c r="R1332" i="2"/>
  <c r="R1277" i="2"/>
  <c r="R1252" i="2"/>
  <c r="R1232" i="2"/>
  <c r="R1123" i="2"/>
  <c r="R1103" i="2"/>
  <c r="R1212" i="2"/>
  <c r="I1395" i="2"/>
  <c r="I1235" i="2"/>
  <c r="I1280" i="2"/>
  <c r="I1215" i="2"/>
  <c r="I1255" i="2"/>
  <c r="I1146" i="2"/>
  <c r="I1106" i="2"/>
  <c r="I1126" i="2"/>
  <c r="Q1401" i="2"/>
  <c r="Q1341" i="2"/>
  <c r="Q1241" i="2"/>
  <c r="Q1221" i="2"/>
  <c r="Q1112" i="2"/>
  <c r="Q1286" i="2"/>
  <c r="Q1261" i="2"/>
  <c r="Q1132" i="2"/>
  <c r="J1386" i="2"/>
  <c r="J1326" i="2"/>
  <c r="J1271" i="2"/>
  <c r="J1246" i="2"/>
  <c r="J1226" i="2"/>
  <c r="J1137" i="2"/>
  <c r="J1117" i="2"/>
  <c r="J1206" i="2"/>
  <c r="J1097" i="2"/>
  <c r="J123" i="19"/>
  <c r="U1398" i="2"/>
  <c r="U1338" i="2"/>
  <c r="U1303" i="2"/>
  <c r="U1283" i="2"/>
  <c r="U1258" i="2"/>
  <c r="U1218" i="2"/>
  <c r="U1129" i="2"/>
  <c r="U1109" i="2"/>
  <c r="T1398" i="2"/>
  <c r="T1338" i="2"/>
  <c r="T1303" i="2"/>
  <c r="T1283" i="2"/>
  <c r="T1258" i="2"/>
  <c r="T1218" i="2"/>
  <c r="T1109" i="2"/>
  <c r="T1129" i="2"/>
  <c r="V1378" i="2"/>
  <c r="V1398" i="2"/>
  <c r="V1283" i="2"/>
  <c r="V1258" i="2"/>
  <c r="V1218" i="2"/>
  <c r="V1338" i="2"/>
  <c r="V1129" i="2"/>
  <c r="V1303" i="2"/>
  <c r="V1109" i="2"/>
  <c r="O1401" i="2"/>
  <c r="O1341" i="2"/>
  <c r="O1286" i="2"/>
  <c r="O1261" i="2"/>
  <c r="O1241" i="2"/>
  <c r="O1132" i="2"/>
  <c r="O1112" i="2"/>
  <c r="O1221" i="2"/>
  <c r="S1386" i="2"/>
  <c r="S1326" i="2"/>
  <c r="S1246" i="2"/>
  <c r="S1206" i="2"/>
  <c r="S1097" i="2"/>
  <c r="S1271" i="2"/>
  <c r="S1117" i="2"/>
  <c r="S123" i="19"/>
  <c r="M1389" i="2"/>
  <c r="M1329" i="2"/>
  <c r="M1229" i="2"/>
  <c r="M1274" i="2"/>
  <c r="M1249" i="2"/>
  <c r="M1140" i="2"/>
  <c r="M1100" i="2"/>
  <c r="M1120" i="2"/>
  <c r="M1209" i="2"/>
  <c r="J1392" i="2"/>
  <c r="J1332" i="2"/>
  <c r="J1277" i="2"/>
  <c r="J1252" i="2"/>
  <c r="J1232" i="2"/>
  <c r="J1123" i="2"/>
  <c r="J1103" i="2"/>
  <c r="J1212" i="2"/>
  <c r="J1143" i="2"/>
  <c r="J1398" i="2"/>
  <c r="J1338" i="2"/>
  <c r="J1283" i="2"/>
  <c r="J1258" i="2"/>
  <c r="J1238" i="2"/>
  <c r="J1218" i="2"/>
  <c r="J1149" i="2"/>
  <c r="J1129" i="2"/>
  <c r="J1109" i="2"/>
  <c r="U1389" i="2"/>
  <c r="U1329" i="2"/>
  <c r="U1294" i="2"/>
  <c r="U1100" i="2"/>
  <c r="U1274" i="2"/>
  <c r="U1249" i="2"/>
  <c r="U1209" i="2"/>
  <c r="U1120" i="2"/>
  <c r="H1386" i="2"/>
  <c r="H1271" i="2"/>
  <c r="H1246" i="2"/>
  <c r="H1226" i="2"/>
  <c r="H1206" i="2"/>
  <c r="H1097" i="2"/>
  <c r="H1137" i="2"/>
  <c r="H1117" i="2"/>
  <c r="H123" i="19"/>
  <c r="H1389" i="2"/>
  <c r="H1274" i="2"/>
  <c r="H1249" i="2"/>
  <c r="H1229" i="2"/>
  <c r="H1209" i="2"/>
  <c r="H1120" i="2"/>
  <c r="H1140" i="2"/>
  <c r="H1100" i="2"/>
  <c r="P1386" i="2"/>
  <c r="P1271" i="2"/>
  <c r="P1246" i="2"/>
  <c r="P1226" i="2"/>
  <c r="P1206" i="2"/>
  <c r="P1097" i="2"/>
  <c r="P1117" i="2"/>
  <c r="P1326" i="2"/>
  <c r="P123" i="19"/>
  <c r="P1389" i="2"/>
  <c r="P1274" i="2"/>
  <c r="P1249" i="2"/>
  <c r="P1229" i="2"/>
  <c r="P1209" i="2"/>
  <c r="P1120" i="2"/>
  <c r="P1329" i="2"/>
  <c r="P1100" i="2"/>
  <c r="T1392" i="2"/>
  <c r="T1332" i="2"/>
  <c r="T1277" i="2"/>
  <c r="T1252" i="2"/>
  <c r="T1212" i="2"/>
  <c r="T1297" i="2"/>
  <c r="T1123" i="2"/>
  <c r="T1103" i="2"/>
  <c r="V1389" i="2"/>
  <c r="V1369" i="2"/>
  <c r="V1329" i="2"/>
  <c r="V1274" i="2"/>
  <c r="V1249" i="2"/>
  <c r="V1294" i="2"/>
  <c r="V1209" i="2"/>
  <c r="V1120" i="2"/>
  <c r="V1100" i="2"/>
  <c r="V1395" i="2"/>
  <c r="V1375" i="2"/>
  <c r="V1280" i="2"/>
  <c r="V1255" i="2"/>
  <c r="V1335" i="2"/>
  <c r="V1300" i="2"/>
  <c r="V1106" i="2"/>
  <c r="V1215" i="2"/>
  <c r="V1126" i="2"/>
  <c r="I1392" i="2"/>
  <c r="I1277" i="2"/>
  <c r="I1252" i="2"/>
  <c r="I1232" i="2"/>
  <c r="I1123" i="2"/>
  <c r="I1103" i="2"/>
  <c r="I1143" i="2"/>
  <c r="I1212" i="2"/>
  <c r="K1395" i="2"/>
  <c r="K1335" i="2"/>
  <c r="K1280" i="2"/>
  <c r="K1255" i="2"/>
  <c r="K1146" i="2"/>
  <c r="K1106" i="2"/>
  <c r="K1126" i="2"/>
  <c r="K1215" i="2"/>
  <c r="K1235" i="2"/>
  <c r="Q1395" i="2"/>
  <c r="Q1335" i="2"/>
  <c r="Q1235" i="2"/>
  <c r="Q1255" i="2"/>
  <c r="Q1280" i="2"/>
  <c r="Q1215" i="2"/>
  <c r="Q1106" i="2"/>
  <c r="Q1126" i="2"/>
  <c r="O1389" i="2"/>
  <c r="O1329" i="2"/>
  <c r="O1274" i="2"/>
  <c r="O1249" i="2"/>
  <c r="O1229" i="2"/>
  <c r="O1209" i="2"/>
  <c r="O1120" i="2"/>
  <c r="O1100" i="2"/>
  <c r="O1395" i="2"/>
  <c r="O1335" i="2"/>
  <c r="O1280" i="2"/>
  <c r="O1255" i="2"/>
  <c r="O1106" i="2"/>
  <c r="O1126" i="2"/>
  <c r="O1235" i="2"/>
  <c r="O1215" i="2"/>
  <c r="S1398" i="2"/>
  <c r="S1338" i="2"/>
  <c r="S1283" i="2"/>
  <c r="S1109" i="2"/>
  <c r="S1258" i="2"/>
  <c r="S1218" i="2"/>
  <c r="S1129" i="2"/>
  <c r="K1398" i="2"/>
  <c r="K1338" i="2"/>
  <c r="K1258" i="2"/>
  <c r="K1238" i="2"/>
  <c r="K1218" i="2"/>
  <c r="K1109" i="2"/>
  <c r="K1149" i="2"/>
  <c r="K1283" i="2"/>
  <c r="K1129" i="2"/>
  <c r="M1401" i="2"/>
  <c r="M1341" i="2"/>
  <c r="M1241" i="2"/>
  <c r="M1221" i="2"/>
  <c r="M1152" i="2"/>
  <c r="M1112" i="2"/>
  <c r="M1286" i="2"/>
  <c r="M1261" i="2"/>
  <c r="M1132" i="2"/>
  <c r="J1389" i="2"/>
  <c r="J1329" i="2"/>
  <c r="J1229" i="2"/>
  <c r="J1274" i="2"/>
  <c r="J1249" i="2"/>
  <c r="J1209" i="2"/>
  <c r="J1120" i="2"/>
  <c r="J1140" i="2"/>
  <c r="J1100" i="2"/>
  <c r="J1395" i="2"/>
  <c r="J1335" i="2"/>
  <c r="J1235" i="2"/>
  <c r="J1280" i="2"/>
  <c r="J1255" i="2"/>
  <c r="J1146" i="2"/>
  <c r="J1106" i="2"/>
  <c r="J1126" i="2"/>
  <c r="J1215" i="2"/>
  <c r="U1401" i="2"/>
  <c r="U1341" i="2"/>
  <c r="U1221" i="2"/>
  <c r="U1306" i="2"/>
  <c r="U1286" i="2"/>
  <c r="U1261" i="2"/>
  <c r="U1112" i="2"/>
  <c r="U1132" i="2"/>
  <c r="H1395" i="2"/>
  <c r="H1280" i="2"/>
  <c r="H1255" i="2"/>
  <c r="H1235" i="2"/>
  <c r="H1215" i="2"/>
  <c r="H1126" i="2"/>
  <c r="H1146" i="2"/>
  <c r="H1106" i="2"/>
  <c r="H1401" i="2"/>
  <c r="H1286" i="2"/>
  <c r="H1261" i="2"/>
  <c r="H1241" i="2"/>
  <c r="H1221" i="2"/>
  <c r="H1132" i="2"/>
  <c r="H1152" i="2"/>
  <c r="H1112" i="2"/>
  <c r="P1398" i="2"/>
  <c r="P1283" i="2"/>
  <c r="P1258" i="2"/>
  <c r="P1238" i="2"/>
  <c r="P1218" i="2"/>
  <c r="P1109" i="2"/>
  <c r="P1338" i="2"/>
  <c r="P1129" i="2"/>
  <c r="P1401" i="2"/>
  <c r="P1286" i="2"/>
  <c r="P1261" i="2"/>
  <c r="P1341" i="2"/>
  <c r="P1241" i="2"/>
  <c r="P1221" i="2"/>
  <c r="P1132" i="2"/>
  <c r="P1112" i="2"/>
  <c r="R1389" i="2"/>
  <c r="R1329" i="2"/>
  <c r="R1229" i="2"/>
  <c r="R1274" i="2"/>
  <c r="R1249" i="2"/>
  <c r="R1209" i="2"/>
  <c r="R1120" i="2"/>
  <c r="R1100" i="2"/>
  <c r="O1398" i="2"/>
  <c r="O1338" i="2"/>
  <c r="O1109" i="2"/>
  <c r="O1283" i="2"/>
  <c r="O1258" i="2"/>
  <c r="O1218" i="2"/>
  <c r="O1129" i="2"/>
  <c r="O1238" i="2"/>
  <c r="S1389" i="2"/>
  <c r="S1329" i="2"/>
  <c r="S1274" i="2"/>
  <c r="S1249" i="2"/>
  <c r="S1209" i="2"/>
  <c r="S1120" i="2"/>
  <c r="S1100" i="2"/>
  <c r="S1401" i="2"/>
  <c r="S1341" i="2"/>
  <c r="S1286" i="2"/>
  <c r="S1261" i="2"/>
  <c r="S1132" i="2"/>
  <c r="S1221" i="2"/>
  <c r="S1112" i="2"/>
  <c r="M1392" i="2"/>
  <c r="M1332" i="2"/>
  <c r="M1277" i="2"/>
  <c r="M1252" i="2"/>
  <c r="M1232" i="2"/>
  <c r="M1123" i="2"/>
  <c r="M1103" i="2"/>
  <c r="M1143" i="2"/>
  <c r="M1212" i="2"/>
  <c r="M1398" i="2"/>
  <c r="M1338" i="2"/>
  <c r="M1283" i="2"/>
  <c r="M1258" i="2"/>
  <c r="M1238" i="2"/>
  <c r="M1218" i="2"/>
  <c r="M1149" i="2"/>
  <c r="M1129" i="2"/>
  <c r="M1109" i="2"/>
  <c r="U1392" i="2"/>
  <c r="U1277" i="2"/>
  <c r="U1252" i="2"/>
  <c r="U1297" i="2"/>
  <c r="U1123" i="2"/>
  <c r="U1103" i="2"/>
  <c r="U1212" i="2"/>
  <c r="U1332" i="2"/>
  <c r="H1392" i="2"/>
  <c r="H1277" i="2"/>
  <c r="H1252" i="2"/>
  <c r="H1232" i="2"/>
  <c r="H1212" i="2"/>
  <c r="H1143" i="2"/>
  <c r="H1123" i="2"/>
  <c r="H1103" i="2"/>
  <c r="P1392" i="2"/>
  <c r="P1332" i="2"/>
  <c r="P1277" i="2"/>
  <c r="P1252" i="2"/>
  <c r="P1232" i="2"/>
  <c r="P1212" i="2"/>
  <c r="P1123" i="2"/>
  <c r="P1103" i="2"/>
  <c r="Q1392" i="2"/>
  <c r="Q1332" i="2"/>
  <c r="Q1277" i="2"/>
  <c r="Q1252" i="2"/>
  <c r="Q1232" i="2"/>
  <c r="Q1123" i="2"/>
  <c r="Q1103" i="2"/>
  <c r="Q1212" i="2"/>
  <c r="V1392" i="2"/>
  <c r="V1372" i="2"/>
  <c r="V1332" i="2"/>
  <c r="V1277" i="2"/>
  <c r="V1252" i="2"/>
  <c r="V1297" i="2"/>
  <c r="V1123" i="2"/>
  <c r="V1103" i="2"/>
  <c r="V1212" i="2"/>
  <c r="I1398" i="2"/>
  <c r="I1283" i="2"/>
  <c r="I1258" i="2"/>
  <c r="I1238" i="2"/>
  <c r="I1218" i="2"/>
  <c r="I1149" i="2"/>
  <c r="I1129" i="2"/>
  <c r="I1109" i="2"/>
  <c r="Q1386" i="2"/>
  <c r="Q1271" i="2"/>
  <c r="Q1246" i="2"/>
  <c r="Q1226" i="2"/>
  <c r="Q1326" i="2"/>
  <c r="Q1117" i="2"/>
  <c r="Q1097" i="2"/>
  <c r="Q1206" i="2"/>
  <c r="Q123" i="19"/>
  <c r="S1392" i="2"/>
  <c r="S1332" i="2"/>
  <c r="S1252" i="2"/>
  <c r="S1212" i="2"/>
  <c r="S1277" i="2"/>
  <c r="S1123" i="2"/>
  <c r="S1103" i="2"/>
  <c r="T1386" i="2"/>
  <c r="T1326" i="2"/>
  <c r="T1271" i="2"/>
  <c r="T1246" i="2"/>
  <c r="T1206" i="2"/>
  <c r="T1097" i="2"/>
  <c r="T1117" i="2"/>
  <c r="T1291" i="2"/>
  <c r="T123" i="19"/>
  <c r="T1389" i="2"/>
  <c r="T1274" i="2"/>
  <c r="T1249" i="2"/>
  <c r="T1329" i="2"/>
  <c r="T1294" i="2"/>
  <c r="T1209" i="2"/>
  <c r="T1120" i="2"/>
  <c r="T1100" i="2"/>
  <c r="V1401" i="2"/>
  <c r="V1381" i="2"/>
  <c r="V1306" i="2"/>
  <c r="V1221" i="2"/>
  <c r="V1341" i="2"/>
  <c r="V1286" i="2"/>
  <c r="V1261" i="2"/>
  <c r="V1132" i="2"/>
  <c r="V1112" i="2"/>
  <c r="R1395" i="2"/>
  <c r="R1335" i="2"/>
  <c r="R1235" i="2"/>
  <c r="R1280" i="2"/>
  <c r="R1255" i="2"/>
  <c r="R1215" i="2"/>
  <c r="R1106" i="2"/>
  <c r="R1126" i="2"/>
  <c r="K1389" i="2"/>
  <c r="K1329" i="2"/>
  <c r="K1274" i="2"/>
  <c r="K1249" i="2"/>
  <c r="K1229" i="2"/>
  <c r="K1209" i="2"/>
  <c r="K1120" i="2"/>
  <c r="K1140" i="2"/>
  <c r="K1100" i="2"/>
  <c r="O1386" i="2"/>
  <c r="O1326" i="2"/>
  <c r="O1271" i="2"/>
  <c r="O1246" i="2"/>
  <c r="O1206" i="2"/>
  <c r="O1097" i="2"/>
  <c r="O1226" i="2"/>
  <c r="O1117" i="2"/>
  <c r="O123" i="19"/>
  <c r="O1392" i="2"/>
  <c r="O1332" i="2"/>
  <c r="O1232" i="2"/>
  <c r="O1212" i="2"/>
  <c r="O1252" i="2"/>
  <c r="O1277" i="2"/>
  <c r="O1103" i="2"/>
  <c r="O1123" i="2"/>
  <c r="S1395" i="2"/>
  <c r="S1335" i="2"/>
  <c r="S1280" i="2"/>
  <c r="S1255" i="2"/>
  <c r="S1215" i="2"/>
  <c r="S1106" i="2"/>
  <c r="S1126" i="2"/>
  <c r="R1398" i="2"/>
  <c r="R1338" i="2"/>
  <c r="R1283" i="2"/>
  <c r="R1258" i="2"/>
  <c r="R1238" i="2"/>
  <c r="R1218" i="2"/>
  <c r="R1129" i="2"/>
  <c r="R1109" i="2"/>
  <c r="I1386" i="2"/>
  <c r="I1271" i="2"/>
  <c r="I1246" i="2"/>
  <c r="I1226" i="2"/>
  <c r="I1137" i="2"/>
  <c r="I1117" i="2"/>
  <c r="I1097" i="2"/>
  <c r="I1206" i="2"/>
  <c r="I123" i="19"/>
  <c r="M1395" i="2"/>
  <c r="M1335" i="2"/>
  <c r="M1235" i="2"/>
  <c r="M1255" i="2"/>
  <c r="M1215" i="2"/>
  <c r="M1146" i="2"/>
  <c r="M1106" i="2"/>
  <c r="M1280" i="2"/>
  <c r="M1126" i="2"/>
  <c r="M1386" i="2"/>
  <c r="M1326" i="2"/>
  <c r="M1271" i="2"/>
  <c r="M1246" i="2"/>
  <c r="M1226" i="2"/>
  <c r="M1137" i="2"/>
  <c r="M1117" i="2"/>
  <c r="M1097" i="2"/>
  <c r="M123" i="19"/>
  <c r="M1206" i="2"/>
  <c r="J1401" i="2"/>
  <c r="J1341" i="2"/>
  <c r="J1241" i="2"/>
  <c r="J1221" i="2"/>
  <c r="J1286" i="2"/>
  <c r="J1261" i="2"/>
  <c r="J1132" i="2"/>
  <c r="J1152" i="2"/>
  <c r="J1112" i="2"/>
  <c r="U1395" i="2"/>
  <c r="U1335" i="2"/>
  <c r="U1300" i="2"/>
  <c r="U1280" i="2"/>
  <c r="U1106" i="2"/>
  <c r="U1126" i="2"/>
  <c r="U1255" i="2"/>
  <c r="U1215" i="2"/>
  <c r="U1386" i="2"/>
  <c r="U1326" i="2"/>
  <c r="U1271" i="2"/>
  <c r="U1246" i="2"/>
  <c r="U1291" i="2"/>
  <c r="U1117" i="2"/>
  <c r="U1206" i="2"/>
  <c r="U1097" i="2"/>
  <c r="U123" i="19"/>
  <c r="H1398" i="2"/>
  <c r="H1283" i="2"/>
  <c r="H1258" i="2"/>
  <c r="H1238" i="2"/>
  <c r="H1218" i="2"/>
  <c r="H1109" i="2"/>
  <c r="H1149" i="2"/>
  <c r="H1129" i="2"/>
  <c r="R123" i="19"/>
  <c r="K1386" i="2"/>
  <c r="K1326" i="2"/>
  <c r="K1226" i="2"/>
  <c r="K1271" i="2"/>
  <c r="K1206" i="2"/>
  <c r="K1097" i="2"/>
  <c r="K1246" i="2"/>
  <c r="K1117" i="2"/>
  <c r="K1137" i="2"/>
  <c r="K123" i="19"/>
  <c r="P1395" i="2"/>
  <c r="P1335" i="2"/>
  <c r="P1280" i="2"/>
  <c r="P1255" i="2"/>
  <c r="P1235" i="2"/>
  <c r="P1215" i="2"/>
  <c r="P1126" i="2"/>
  <c r="P1106" i="2"/>
  <c r="AU1560" i="2"/>
  <c r="AV1560" i="2"/>
  <c r="AW1560" i="2"/>
  <c r="AX1560" i="2"/>
  <c r="AY1560" i="2"/>
  <c r="AZ1560" i="2"/>
  <c r="BA1560" i="2"/>
  <c r="BF1560" i="2"/>
  <c r="AU1555" i="2"/>
  <c r="AV1555" i="2"/>
  <c r="AW1555" i="2"/>
  <c r="AX1555" i="2"/>
  <c r="AY1555" i="2"/>
  <c r="AZ1555" i="2"/>
  <c r="BA1555" i="2"/>
  <c r="BB1555" i="2"/>
  <c r="BC1555" i="2"/>
  <c r="BG1555" i="2"/>
  <c r="BH1555" i="2"/>
  <c r="Z294" i="2" l="1"/>
  <c r="X260" i="19"/>
  <c r="AB282" i="2"/>
  <c r="Z256" i="19"/>
  <c r="Z267" i="19" s="1"/>
  <c r="Z272" i="19" s="1"/>
  <c r="AA288" i="2"/>
  <c r="Y258" i="19"/>
  <c r="Y268" i="19" s="1"/>
  <c r="Q134" i="17"/>
  <c r="Q136" i="17"/>
  <c r="AK147" i="17" s="1"/>
  <c r="AO1755" i="2"/>
  <c r="AO290" i="2"/>
  <c r="AO289" i="2"/>
  <c r="AO1754" i="2"/>
  <c r="Y250" i="19"/>
  <c r="Y266" i="19" s="1"/>
  <c r="W157" i="20"/>
  <c r="Y271" i="19"/>
  <c r="Y260" i="19"/>
  <c r="AA294" i="2"/>
  <c r="AA285" i="2"/>
  <c r="Y257" i="19"/>
  <c r="Y270" i="19" s="1"/>
  <c r="Y160" i="20"/>
  <c r="X160" i="20"/>
  <c r="X254" i="19"/>
  <c r="X271" i="19" s="1"/>
  <c r="Z1759" i="2"/>
  <c r="T126" i="20"/>
  <c r="T127" i="20"/>
  <c r="V143" i="20"/>
  <c r="V159" i="20" s="1"/>
  <c r="U129" i="20"/>
  <c r="U142" i="20" s="1"/>
  <c r="U158" i="20" s="1"/>
  <c r="T128" i="20"/>
  <c r="S124" i="20"/>
  <c r="V141" i="20"/>
  <c r="V139" i="20"/>
  <c r="AK149" i="17"/>
  <c r="AK123" i="17"/>
  <c r="AH1748" i="2"/>
  <c r="S99" i="17"/>
  <c r="S100" i="17"/>
  <c r="S121" i="17" s="1"/>
  <c r="R120" i="17"/>
  <c r="R135" i="17" s="1"/>
  <c r="R132" i="17"/>
  <c r="AK122" i="17"/>
  <c r="V22" i="17"/>
  <c r="AE39" i="17"/>
  <c r="AJ1757" i="2"/>
  <c r="AJ292" i="2"/>
  <c r="V23" i="17"/>
  <c r="AE40" i="17"/>
  <c r="X24" i="17"/>
  <c r="AG41" i="17"/>
  <c r="H306" i="19"/>
  <c r="H309" i="19" s="1"/>
  <c r="I306" i="19"/>
  <c r="I309" i="19" s="1"/>
  <c r="J306" i="19"/>
  <c r="J309" i="19" s="1"/>
  <c r="K306" i="19"/>
  <c r="K309" i="19" s="1"/>
  <c r="L306" i="19"/>
  <c r="L309" i="19" s="1"/>
  <c r="M306" i="19"/>
  <c r="M309" i="19" s="1"/>
  <c r="N306" i="19"/>
  <c r="N309" i="19" s="1"/>
  <c r="O306" i="19"/>
  <c r="O309" i="19" s="1"/>
  <c r="P306" i="19"/>
  <c r="P309" i="19" s="1"/>
  <c r="Q306" i="19"/>
  <c r="R306" i="19"/>
  <c r="S306" i="19"/>
  <c r="T306" i="19"/>
  <c r="U306" i="19"/>
  <c r="V306" i="19"/>
  <c r="W306" i="19"/>
  <c r="X306" i="19"/>
  <c r="Y306" i="19"/>
  <c r="Z306" i="19"/>
  <c r="AA306" i="19"/>
  <c r="AB306" i="19"/>
  <c r="AC306" i="19"/>
  <c r="AD306" i="19"/>
  <c r="AE306" i="19"/>
  <c r="AF306" i="19"/>
  <c r="AG306" i="19"/>
  <c r="AH306" i="19"/>
  <c r="AI306" i="19"/>
  <c r="AJ306" i="19"/>
  <c r="AK306" i="19"/>
  <c r="AL306" i="19"/>
  <c r="AM306" i="19"/>
  <c r="AN306" i="19"/>
  <c r="AO306" i="19"/>
  <c r="AP306" i="19"/>
  <c r="AQ306" i="19"/>
  <c r="AR306" i="19"/>
  <c r="AS306" i="19"/>
  <c r="AT306" i="19"/>
  <c r="AU306" i="19"/>
  <c r="AV306" i="19"/>
  <c r="AW306" i="19"/>
  <c r="AX306" i="19"/>
  <c r="AX1539" i="2" s="1"/>
  <c r="AY306" i="19"/>
  <c r="AY1539" i="2" s="1"/>
  <c r="AZ306" i="19"/>
  <c r="BA306" i="19"/>
  <c r="BA1539" i="2" s="1"/>
  <c r="BB306" i="19"/>
  <c r="BB1539" i="2" s="1"/>
  <c r="BC306" i="19"/>
  <c r="BC1539" i="2" s="1"/>
  <c r="BD306" i="19"/>
  <c r="BE306" i="19"/>
  <c r="BF306" i="19"/>
  <c r="BF1539" i="2" s="1"/>
  <c r="BG306" i="19"/>
  <c r="BG1539" i="2" s="1"/>
  <c r="BH306" i="19"/>
  <c r="H307" i="19"/>
  <c r="I307" i="19"/>
  <c r="J307" i="19"/>
  <c r="K307" i="19"/>
  <c r="L307" i="19"/>
  <c r="M307" i="19"/>
  <c r="N307" i="19"/>
  <c r="O307" i="19"/>
  <c r="P307" i="19"/>
  <c r="Q307" i="19"/>
  <c r="R307" i="19"/>
  <c r="S307" i="19"/>
  <c r="T307" i="19"/>
  <c r="U307" i="19"/>
  <c r="V307" i="19"/>
  <c r="W307" i="19"/>
  <c r="X307" i="19"/>
  <c r="Y307" i="19"/>
  <c r="Z307" i="19"/>
  <c r="AA307" i="19"/>
  <c r="AB307" i="19"/>
  <c r="AC307" i="19"/>
  <c r="AD307" i="19"/>
  <c r="AE307" i="19"/>
  <c r="AF307" i="19"/>
  <c r="AG307" i="19"/>
  <c r="AH307" i="19"/>
  <c r="AI307" i="19"/>
  <c r="AJ307" i="19"/>
  <c r="AK307" i="19"/>
  <c r="AL307" i="19"/>
  <c r="AM307" i="19"/>
  <c r="AN307" i="19"/>
  <c r="AO307" i="19"/>
  <c r="AP307" i="19"/>
  <c r="AQ307" i="19"/>
  <c r="AR307" i="19"/>
  <c r="AS307" i="19"/>
  <c r="AT307" i="19"/>
  <c r="AU307" i="19"/>
  <c r="AV307" i="19"/>
  <c r="AW307" i="19"/>
  <c r="AX307" i="19"/>
  <c r="AX1542" i="2" s="1"/>
  <c r="AY307" i="19"/>
  <c r="AY1542" i="2" s="1"/>
  <c r="AZ307" i="19"/>
  <c r="AZ1542" i="2" s="1"/>
  <c r="BA307" i="19"/>
  <c r="BA1542" i="2" s="1"/>
  <c r="BB307" i="19"/>
  <c r="BB1542" i="2" s="1"/>
  <c r="BC307" i="19"/>
  <c r="BC1542" i="2" s="1"/>
  <c r="BD307" i="19"/>
  <c r="BD1542" i="2" s="1"/>
  <c r="BE307" i="19"/>
  <c r="BE1542" i="2" s="1"/>
  <c r="BF307" i="19"/>
  <c r="BF1542" i="2" s="1"/>
  <c r="BG307" i="19"/>
  <c r="BG1542" i="2" s="1"/>
  <c r="BH307" i="19"/>
  <c r="BH1542" i="2" s="1"/>
  <c r="H308" i="19"/>
  <c r="I308" i="19"/>
  <c r="J308" i="19"/>
  <c r="K308" i="19"/>
  <c r="L308" i="19"/>
  <c r="M308" i="19"/>
  <c r="N308" i="19"/>
  <c r="O308" i="19"/>
  <c r="P308" i="19"/>
  <c r="Q308" i="19"/>
  <c r="R308" i="19"/>
  <c r="S308" i="19"/>
  <c r="T308" i="19"/>
  <c r="U308" i="19"/>
  <c r="V308" i="19"/>
  <c r="W308" i="19"/>
  <c r="X308" i="19"/>
  <c r="Y308" i="19"/>
  <c r="Z308" i="19"/>
  <c r="AA308" i="19"/>
  <c r="AB308" i="19"/>
  <c r="AC308" i="19"/>
  <c r="AD308" i="19"/>
  <c r="AE308" i="19"/>
  <c r="AF308" i="19"/>
  <c r="AG308" i="19"/>
  <c r="AH308" i="19"/>
  <c r="AI308" i="19"/>
  <c r="AJ308" i="19"/>
  <c r="AK308" i="19"/>
  <c r="AL308" i="19"/>
  <c r="AM308" i="19"/>
  <c r="AN308" i="19"/>
  <c r="AO308" i="19"/>
  <c r="AP308" i="19"/>
  <c r="AQ308" i="19"/>
  <c r="AR308" i="19"/>
  <c r="AS308" i="19"/>
  <c r="AT308" i="19"/>
  <c r="AU308" i="19"/>
  <c r="AV308" i="19"/>
  <c r="AW308" i="19"/>
  <c r="AX308" i="19"/>
  <c r="AX1545" i="2" s="1"/>
  <c r="AY308" i="19"/>
  <c r="AY1545" i="2" s="1"/>
  <c r="AZ308" i="19"/>
  <c r="AZ1545" i="2" s="1"/>
  <c r="BA308" i="19"/>
  <c r="BA1545" i="2" s="1"/>
  <c r="BB308" i="19"/>
  <c r="BB1545" i="2" s="1"/>
  <c r="BC308" i="19"/>
  <c r="BD308" i="19"/>
  <c r="BD1545" i="2" s="1"/>
  <c r="BE308" i="19"/>
  <c r="BE1545" i="2" s="1"/>
  <c r="BF308" i="19"/>
  <c r="BF1545" i="2" s="1"/>
  <c r="BG308" i="19"/>
  <c r="BH308" i="19"/>
  <c r="BH1545" i="2" s="1"/>
  <c r="G308" i="19"/>
  <c r="G307" i="19"/>
  <c r="G306" i="19"/>
  <c r="G309" i="19" s="1"/>
  <c r="H301" i="19"/>
  <c r="I301" i="19" s="1"/>
  <c r="J301" i="19" s="1"/>
  <c r="K301" i="19" s="1"/>
  <c r="L301" i="19" s="1"/>
  <c r="M301" i="19" s="1"/>
  <c r="N301" i="19" s="1"/>
  <c r="O301" i="19" s="1"/>
  <c r="P301" i="19" s="1"/>
  <c r="Q301" i="19" s="1"/>
  <c r="R301" i="19" s="1"/>
  <c r="S301" i="19" s="1"/>
  <c r="T301" i="19" s="1"/>
  <c r="U301" i="19" s="1"/>
  <c r="V301" i="19" s="1"/>
  <c r="W301" i="19" s="1"/>
  <c r="X301" i="19" s="1"/>
  <c r="Y301" i="19" s="1"/>
  <c r="Z301" i="19" s="1"/>
  <c r="AA301" i="19" s="1"/>
  <c r="AB301" i="19" s="1"/>
  <c r="AC301" i="19" s="1"/>
  <c r="AD301" i="19" s="1"/>
  <c r="AE301" i="19" s="1"/>
  <c r="AF301" i="19" s="1"/>
  <c r="AG301" i="19" s="1"/>
  <c r="AH301" i="19" s="1"/>
  <c r="AI301" i="19" s="1"/>
  <c r="AJ301" i="19" s="1"/>
  <c r="AK301" i="19" s="1"/>
  <c r="AL301" i="19" s="1"/>
  <c r="AM301" i="19" s="1"/>
  <c r="AN301" i="19" s="1"/>
  <c r="AO301" i="19" s="1"/>
  <c r="AP301" i="19" s="1"/>
  <c r="AQ301" i="19" s="1"/>
  <c r="AR301" i="19" s="1"/>
  <c r="AS301" i="19" s="1"/>
  <c r="AT301" i="19" s="1"/>
  <c r="AU301" i="19" s="1"/>
  <c r="AV301" i="19" s="1"/>
  <c r="AW301" i="19" s="1"/>
  <c r="AX301" i="19" s="1"/>
  <c r="AY301" i="19" s="1"/>
  <c r="AZ301" i="19" s="1"/>
  <c r="BA301" i="19" s="1"/>
  <c r="BB301" i="19" s="1"/>
  <c r="BC301" i="19" s="1"/>
  <c r="BD301" i="19" s="1"/>
  <c r="BE301" i="19" s="1"/>
  <c r="BF301" i="19" s="1"/>
  <c r="BG301" i="19" s="1"/>
  <c r="BH301" i="19" s="1"/>
  <c r="BI301" i="19" s="1"/>
  <c r="BJ301" i="19" s="1"/>
  <c r="BK301" i="19" s="1"/>
  <c r="BH1536" i="2"/>
  <c r="BG1531" i="2"/>
  <c r="BH1531" i="2"/>
  <c r="BG1528" i="2"/>
  <c r="BH1528" i="2"/>
  <c r="BG1526" i="2"/>
  <c r="BH1526" i="2"/>
  <c r="BG1529" i="2"/>
  <c r="BH1529" i="2"/>
  <c r="H283" i="19"/>
  <c r="H286" i="19" s="1"/>
  <c r="I283" i="19"/>
  <c r="I286" i="19" s="1"/>
  <c r="J283" i="19"/>
  <c r="J286" i="19" s="1"/>
  <c r="K283" i="19"/>
  <c r="K286" i="19" s="1"/>
  <c r="L283" i="19"/>
  <c r="L286" i="19" s="1"/>
  <c r="M283" i="19"/>
  <c r="M286" i="19" s="1"/>
  <c r="N283" i="19"/>
  <c r="O283" i="19"/>
  <c r="P283" i="19"/>
  <c r="Q283" i="19"/>
  <c r="R283" i="19"/>
  <c r="S283" i="19"/>
  <c r="T283" i="19"/>
  <c r="U283" i="19"/>
  <c r="V283" i="19"/>
  <c r="W283" i="19"/>
  <c r="X283" i="19"/>
  <c r="Y283" i="19"/>
  <c r="Z283" i="19"/>
  <c r="AA283" i="19"/>
  <c r="AB283" i="19"/>
  <c r="AC283" i="19"/>
  <c r="AD283" i="19"/>
  <c r="AE283" i="19"/>
  <c r="AF283" i="19"/>
  <c r="AG283" i="19"/>
  <c r="AH283" i="19"/>
  <c r="AI283" i="19"/>
  <c r="AJ283" i="19"/>
  <c r="AK283" i="19"/>
  <c r="AL283" i="19"/>
  <c r="AM283" i="19"/>
  <c r="AN283" i="19"/>
  <c r="AO283" i="19"/>
  <c r="AP283" i="19"/>
  <c r="AQ283" i="19"/>
  <c r="AR283" i="19"/>
  <c r="AS283" i="19"/>
  <c r="AT283" i="19"/>
  <c r="AU283" i="19"/>
  <c r="AV283" i="19"/>
  <c r="AW283" i="19"/>
  <c r="AX283" i="19"/>
  <c r="AY283" i="19"/>
  <c r="AZ283" i="19"/>
  <c r="BA283" i="19"/>
  <c r="BB283" i="19"/>
  <c r="BC283" i="19"/>
  <c r="BD283" i="19"/>
  <c r="BE283" i="19"/>
  <c r="BF283" i="19"/>
  <c r="BG283" i="19"/>
  <c r="BH283" i="19"/>
  <c r="H284" i="19"/>
  <c r="I284" i="19"/>
  <c r="J284" i="19"/>
  <c r="K284" i="19"/>
  <c r="L284" i="19"/>
  <c r="M284" i="19"/>
  <c r="N284" i="19"/>
  <c r="O284" i="19"/>
  <c r="P284" i="19"/>
  <c r="Q284" i="19"/>
  <c r="R284" i="19"/>
  <c r="S284" i="19"/>
  <c r="T284" i="19"/>
  <c r="U284" i="19"/>
  <c r="V284" i="19"/>
  <c r="W284" i="19"/>
  <c r="X284" i="19"/>
  <c r="Y284" i="19"/>
  <c r="Z284" i="19"/>
  <c r="AA284" i="19"/>
  <c r="AB284" i="19"/>
  <c r="AC284" i="19"/>
  <c r="AD284" i="19"/>
  <c r="AE284" i="19"/>
  <c r="AF284" i="19"/>
  <c r="AG284" i="19"/>
  <c r="AH284" i="19"/>
  <c r="AI284" i="19"/>
  <c r="AJ284" i="19"/>
  <c r="AK284" i="19"/>
  <c r="AL284" i="19"/>
  <c r="AM284" i="19"/>
  <c r="AN284" i="19"/>
  <c r="AO284" i="19"/>
  <c r="AP284" i="19"/>
  <c r="AQ284" i="19"/>
  <c r="AR284" i="19"/>
  <c r="AS284" i="19"/>
  <c r="AT284" i="19"/>
  <c r="AU284" i="19"/>
  <c r="AV284" i="19"/>
  <c r="AW284" i="19"/>
  <c r="AX284" i="19"/>
  <c r="AY284" i="19"/>
  <c r="AZ284" i="19"/>
  <c r="BA284" i="19"/>
  <c r="BB284" i="19"/>
  <c r="BC284" i="19"/>
  <c r="BD284" i="19"/>
  <c r="BE284" i="19"/>
  <c r="BF284" i="19"/>
  <c r="BG284" i="19"/>
  <c r="BH284" i="19"/>
  <c r="BH1518" i="2" s="1"/>
  <c r="H285" i="19"/>
  <c r="I285" i="19"/>
  <c r="J285" i="19"/>
  <c r="K285" i="19"/>
  <c r="L285" i="19"/>
  <c r="M285" i="19"/>
  <c r="N285" i="19"/>
  <c r="O285" i="19"/>
  <c r="P285" i="19"/>
  <c r="Q285" i="19"/>
  <c r="R285" i="19"/>
  <c r="S285" i="19"/>
  <c r="T285" i="19"/>
  <c r="U285" i="19"/>
  <c r="V285" i="19"/>
  <c r="W285" i="19"/>
  <c r="X285" i="19"/>
  <c r="Y285" i="19"/>
  <c r="Z285" i="19"/>
  <c r="AA285" i="19"/>
  <c r="AB285" i="19"/>
  <c r="AC285" i="19"/>
  <c r="AD285" i="19"/>
  <c r="AE285" i="19"/>
  <c r="AF285" i="19"/>
  <c r="AG285" i="19"/>
  <c r="AH285" i="19"/>
  <c r="AI285" i="19"/>
  <c r="AJ285" i="19"/>
  <c r="AK285" i="19"/>
  <c r="AL285" i="19"/>
  <c r="AM285" i="19"/>
  <c r="AN285" i="19"/>
  <c r="AO285" i="19"/>
  <c r="AP285" i="19"/>
  <c r="AQ285" i="19"/>
  <c r="AR285" i="19"/>
  <c r="AS285" i="19"/>
  <c r="AT285" i="19"/>
  <c r="AU285" i="19"/>
  <c r="AV285" i="19"/>
  <c r="AW285" i="19"/>
  <c r="AX285" i="19"/>
  <c r="AY285" i="19"/>
  <c r="AZ285" i="19"/>
  <c r="BA285" i="19"/>
  <c r="BB285" i="19"/>
  <c r="BC285" i="19"/>
  <c r="BD285" i="19"/>
  <c r="BE285" i="19"/>
  <c r="BF285" i="19"/>
  <c r="BG285" i="19"/>
  <c r="BH285" i="19"/>
  <c r="BH1515" i="2" s="1"/>
  <c r="G285" i="19"/>
  <c r="G284" i="19"/>
  <c r="G286" i="19"/>
  <c r="H278" i="19"/>
  <c r="I278" i="19" s="1"/>
  <c r="J278" i="19" s="1"/>
  <c r="K278" i="19" s="1"/>
  <c r="L278" i="19" s="1"/>
  <c r="M278" i="19" s="1"/>
  <c r="N278" i="19" s="1"/>
  <c r="O278" i="19" s="1"/>
  <c r="P278" i="19" s="1"/>
  <c r="Q278" i="19" s="1"/>
  <c r="R278" i="19" s="1"/>
  <c r="S278" i="19" s="1"/>
  <c r="T278" i="19" s="1"/>
  <c r="U278" i="19" s="1"/>
  <c r="V278" i="19" s="1"/>
  <c r="W278" i="19" s="1"/>
  <c r="X278" i="19" s="1"/>
  <c r="Y278" i="19" s="1"/>
  <c r="Z278" i="19" s="1"/>
  <c r="AA278" i="19" s="1"/>
  <c r="AB278" i="19" s="1"/>
  <c r="AC278" i="19" s="1"/>
  <c r="AD278" i="19" s="1"/>
  <c r="AE278" i="19" s="1"/>
  <c r="AF278" i="19" s="1"/>
  <c r="AG278" i="19" s="1"/>
  <c r="AH278" i="19" s="1"/>
  <c r="AI278" i="19" s="1"/>
  <c r="AJ278" i="19" s="1"/>
  <c r="AK278" i="19" s="1"/>
  <c r="AL278" i="19" s="1"/>
  <c r="AM278" i="19" s="1"/>
  <c r="AN278" i="19" s="1"/>
  <c r="AO278" i="19" s="1"/>
  <c r="AP278" i="19" s="1"/>
  <c r="AQ278" i="19" s="1"/>
  <c r="AR278" i="19" s="1"/>
  <c r="AS278" i="19" s="1"/>
  <c r="AT278" i="19" s="1"/>
  <c r="AU278" i="19" s="1"/>
  <c r="AV278" i="19" s="1"/>
  <c r="AW278" i="19" s="1"/>
  <c r="AX278" i="19" s="1"/>
  <c r="AY278" i="19" s="1"/>
  <c r="AZ278" i="19" s="1"/>
  <c r="BA278" i="19" s="1"/>
  <c r="BB278" i="19" s="1"/>
  <c r="BC278" i="19" s="1"/>
  <c r="BD278" i="19" s="1"/>
  <c r="BE278" i="19" s="1"/>
  <c r="BF278" i="19" s="1"/>
  <c r="BG278" i="19" s="1"/>
  <c r="BH278" i="19" s="1"/>
  <c r="BI278" i="19" s="1"/>
  <c r="BJ278" i="19" s="1"/>
  <c r="BK278" i="19" s="1"/>
  <c r="H229" i="19"/>
  <c r="I229" i="19"/>
  <c r="J229" i="19"/>
  <c r="K229" i="19"/>
  <c r="L229" i="19"/>
  <c r="M229" i="19"/>
  <c r="N229" i="19"/>
  <c r="O229" i="19"/>
  <c r="P229" i="19"/>
  <c r="Q229" i="19"/>
  <c r="R229" i="19"/>
  <c r="S229" i="19"/>
  <c r="T229" i="19"/>
  <c r="U229" i="19"/>
  <c r="V229" i="19"/>
  <c r="W229" i="19"/>
  <c r="X229" i="19"/>
  <c r="Y229" i="19"/>
  <c r="Z229" i="19"/>
  <c r="AA229" i="19"/>
  <c r="AB229" i="19"/>
  <c r="AC229" i="19"/>
  <c r="AD229" i="19"/>
  <c r="AE229" i="19"/>
  <c r="AF229" i="19"/>
  <c r="AG229" i="19"/>
  <c r="AH229" i="19"/>
  <c r="AI229" i="19"/>
  <c r="AJ229" i="19"/>
  <c r="AK229" i="19"/>
  <c r="AL229" i="19"/>
  <c r="AM229" i="19"/>
  <c r="AN229" i="19"/>
  <c r="AO229" i="19"/>
  <c r="AP229" i="19"/>
  <c r="AQ229" i="19"/>
  <c r="AR229" i="19"/>
  <c r="AS229" i="19"/>
  <c r="AT229" i="19"/>
  <c r="AU229" i="19"/>
  <c r="AV229" i="19"/>
  <c r="AW229" i="19"/>
  <c r="AX229" i="19"/>
  <c r="AY229" i="19"/>
  <c r="AZ229" i="19"/>
  <c r="BA229" i="19"/>
  <c r="BB229" i="19"/>
  <c r="BC229" i="19"/>
  <c r="BD229" i="19"/>
  <c r="BE229" i="19"/>
  <c r="BF229" i="19"/>
  <c r="BF1484" i="2" s="1"/>
  <c r="BG229" i="19"/>
  <c r="BG1484" i="2" s="1"/>
  <c r="BH229" i="19"/>
  <c r="BH1484" i="2" s="1"/>
  <c r="G229" i="19"/>
  <c r="BC5" i="2"/>
  <c r="H219" i="19"/>
  <c r="I219" i="19" s="1"/>
  <c r="J219" i="19" s="1"/>
  <c r="K219" i="19" s="1"/>
  <c r="L219" i="19" s="1"/>
  <c r="M219" i="19" s="1"/>
  <c r="N219" i="19" s="1"/>
  <c r="O219" i="19" s="1"/>
  <c r="P219" i="19" s="1"/>
  <c r="Q219" i="19" s="1"/>
  <c r="R219" i="19" s="1"/>
  <c r="S219" i="19" s="1"/>
  <c r="T219" i="19" s="1"/>
  <c r="U219" i="19" s="1"/>
  <c r="V219" i="19" s="1"/>
  <c r="W219" i="19" s="1"/>
  <c r="X219" i="19" s="1"/>
  <c r="Y219" i="19" s="1"/>
  <c r="Z219" i="19" s="1"/>
  <c r="AA219" i="19" s="1"/>
  <c r="AB219" i="19" s="1"/>
  <c r="AC219" i="19" s="1"/>
  <c r="AD219" i="19" s="1"/>
  <c r="AE219" i="19" s="1"/>
  <c r="AF219" i="19" s="1"/>
  <c r="AG219" i="19" s="1"/>
  <c r="AH219" i="19" s="1"/>
  <c r="AI219" i="19" s="1"/>
  <c r="AJ219" i="19" s="1"/>
  <c r="AK219" i="19" s="1"/>
  <c r="AL219" i="19" s="1"/>
  <c r="AM219" i="19" s="1"/>
  <c r="AN219" i="19" s="1"/>
  <c r="AO219" i="19" s="1"/>
  <c r="AP219" i="19" s="1"/>
  <c r="AQ219" i="19" s="1"/>
  <c r="AR219" i="19" s="1"/>
  <c r="AS219" i="19" s="1"/>
  <c r="AT219" i="19" s="1"/>
  <c r="AU219" i="19" s="1"/>
  <c r="AV219" i="19" s="1"/>
  <c r="AW219" i="19" s="1"/>
  <c r="AX219" i="19" s="1"/>
  <c r="AY219" i="19" s="1"/>
  <c r="AZ219" i="19" s="1"/>
  <c r="BA219" i="19" s="1"/>
  <c r="BB219" i="19" s="1"/>
  <c r="BC219" i="19" s="1"/>
  <c r="BD219" i="19" s="1"/>
  <c r="BE219" i="19" s="1"/>
  <c r="BF219" i="19" s="1"/>
  <c r="BG219" i="19" s="1"/>
  <c r="BH219" i="19" s="1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T223" i="19"/>
  <c r="U223" i="19"/>
  <c r="V223" i="19"/>
  <c r="W223" i="19"/>
  <c r="X223" i="19"/>
  <c r="Y223" i="19"/>
  <c r="Z223" i="19"/>
  <c r="AA223" i="19"/>
  <c r="AB223" i="19"/>
  <c r="AC223" i="19"/>
  <c r="AD223" i="19"/>
  <c r="AE223" i="19"/>
  <c r="AF223" i="19"/>
  <c r="AG223" i="19"/>
  <c r="AH223" i="19"/>
  <c r="AI223" i="19"/>
  <c r="AJ223" i="19"/>
  <c r="AK223" i="19"/>
  <c r="AL223" i="19"/>
  <c r="AM223" i="19"/>
  <c r="AN223" i="19"/>
  <c r="AO223" i="19"/>
  <c r="AP223" i="19"/>
  <c r="AQ223" i="19"/>
  <c r="AR223" i="19"/>
  <c r="AS223" i="19"/>
  <c r="AT223" i="19"/>
  <c r="AU223" i="19"/>
  <c r="AV223" i="19"/>
  <c r="AW223" i="19"/>
  <c r="AX223" i="19"/>
  <c r="AY223" i="19"/>
  <c r="AZ223" i="19"/>
  <c r="BA223" i="19"/>
  <c r="BB223" i="19"/>
  <c r="BC223" i="19"/>
  <c r="BD223" i="19"/>
  <c r="BE223" i="19"/>
  <c r="BF223" i="19"/>
  <c r="BF1476" i="2" s="1"/>
  <c r="BG223" i="19"/>
  <c r="BG1476" i="2" s="1"/>
  <c r="BH223" i="19"/>
  <c r="BH1476" i="2" s="1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T224" i="19"/>
  <c r="U224" i="19"/>
  <c r="V224" i="19"/>
  <c r="W224" i="19"/>
  <c r="X224" i="19"/>
  <c r="Y224" i="19"/>
  <c r="Z224" i="19"/>
  <c r="AA224" i="19"/>
  <c r="AB224" i="19"/>
  <c r="AC224" i="19"/>
  <c r="AD224" i="19"/>
  <c r="AE224" i="19"/>
  <c r="AF224" i="19"/>
  <c r="AG224" i="19"/>
  <c r="AH224" i="19"/>
  <c r="AI224" i="19"/>
  <c r="AJ224" i="19"/>
  <c r="AK224" i="19"/>
  <c r="AL224" i="19"/>
  <c r="AM224" i="19"/>
  <c r="AN224" i="19"/>
  <c r="AO224" i="19"/>
  <c r="AP224" i="19"/>
  <c r="AQ224" i="19"/>
  <c r="AR224" i="19"/>
  <c r="AS224" i="19"/>
  <c r="AT224" i="19"/>
  <c r="AU224" i="19"/>
  <c r="AV224" i="19"/>
  <c r="AW224" i="19"/>
  <c r="AX224" i="19"/>
  <c r="AY224" i="19"/>
  <c r="AZ224" i="19"/>
  <c r="BA224" i="19"/>
  <c r="BB224" i="19"/>
  <c r="BC224" i="19"/>
  <c r="BD224" i="19"/>
  <c r="BE224" i="19"/>
  <c r="BF224" i="19"/>
  <c r="BF1479" i="2" s="1"/>
  <c r="BG224" i="19"/>
  <c r="BG1479" i="2" s="1"/>
  <c r="BH224" i="19"/>
  <c r="BH1479" i="2" s="1"/>
  <c r="G224" i="19"/>
  <c r="G223" i="19"/>
  <c r="Q189" i="19"/>
  <c r="Q1580" i="2" s="1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T216" i="19"/>
  <c r="U216" i="19"/>
  <c r="V216" i="19"/>
  <c r="W216" i="19"/>
  <c r="X216" i="19"/>
  <c r="Y216" i="19"/>
  <c r="Z216" i="19"/>
  <c r="AA216" i="19"/>
  <c r="AB216" i="19"/>
  <c r="AC216" i="19"/>
  <c r="AD216" i="19"/>
  <c r="AE216" i="19"/>
  <c r="AF216" i="19"/>
  <c r="AG216" i="19"/>
  <c r="AH216" i="19"/>
  <c r="AI216" i="19"/>
  <c r="AJ216" i="19"/>
  <c r="AK216" i="19"/>
  <c r="AL216" i="19"/>
  <c r="AM216" i="19"/>
  <c r="AN216" i="19"/>
  <c r="AO216" i="19"/>
  <c r="AP216" i="19"/>
  <c r="AQ216" i="19"/>
  <c r="AR216" i="19"/>
  <c r="AS216" i="19"/>
  <c r="AT216" i="19"/>
  <c r="AU216" i="19"/>
  <c r="AV216" i="19"/>
  <c r="AW216" i="19"/>
  <c r="AX216" i="19"/>
  <c r="AY216" i="19"/>
  <c r="AZ216" i="19"/>
  <c r="BA216" i="19"/>
  <c r="BA1471" i="2" s="1"/>
  <c r="BB216" i="19"/>
  <c r="BB1471" i="2" s="1"/>
  <c r="BC216" i="19"/>
  <c r="BC1471" i="2" s="1"/>
  <c r="BD216" i="19"/>
  <c r="BD1471" i="2" s="1"/>
  <c r="BE216" i="19"/>
  <c r="BE1471" i="2" s="1"/>
  <c r="BF216" i="19"/>
  <c r="BF1471" i="2" s="1"/>
  <c r="BG216" i="19"/>
  <c r="BG1471" i="2" s="1"/>
  <c r="BH216" i="19"/>
  <c r="BH1471" i="2" s="1"/>
  <c r="G216" i="19"/>
  <c r="BG1593" i="2"/>
  <c r="BH1593" i="2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X201" i="19"/>
  <c r="Y201" i="19"/>
  <c r="Z201" i="19"/>
  <c r="AA201" i="19"/>
  <c r="AB201" i="19"/>
  <c r="AC201" i="19"/>
  <c r="AD201" i="19"/>
  <c r="AE201" i="19"/>
  <c r="AF201" i="19"/>
  <c r="AG201" i="19"/>
  <c r="AH201" i="19"/>
  <c r="AI201" i="19"/>
  <c r="AJ201" i="19"/>
  <c r="AK201" i="19"/>
  <c r="AL201" i="19"/>
  <c r="AM201" i="19"/>
  <c r="AN201" i="19"/>
  <c r="AO201" i="19"/>
  <c r="AP201" i="19"/>
  <c r="AQ201" i="19"/>
  <c r="AR201" i="19"/>
  <c r="AS201" i="19"/>
  <c r="AT201" i="19"/>
  <c r="AU201" i="19"/>
  <c r="AV201" i="19"/>
  <c r="AW201" i="19"/>
  <c r="AX201" i="19"/>
  <c r="AY201" i="19"/>
  <c r="AZ201" i="19"/>
  <c r="BA201" i="19"/>
  <c r="BB201" i="19"/>
  <c r="BC201" i="19"/>
  <c r="BD201" i="19"/>
  <c r="BE201" i="19"/>
  <c r="BF201" i="19"/>
  <c r="BG201" i="19"/>
  <c r="BG1591" i="2" s="1"/>
  <c r="BH201" i="19"/>
  <c r="BH1591" i="2" s="1"/>
  <c r="G201" i="19"/>
  <c r="R189" i="19"/>
  <c r="R1580" i="2" s="1"/>
  <c r="H189" i="19"/>
  <c r="J189" i="19"/>
  <c r="K189" i="19"/>
  <c r="L189" i="19"/>
  <c r="M189" i="19"/>
  <c r="N189" i="19"/>
  <c r="O189" i="19"/>
  <c r="P189" i="19"/>
  <c r="S189" i="19"/>
  <c r="S1580" i="2" s="1"/>
  <c r="T189" i="19"/>
  <c r="T1580" i="2" s="1"/>
  <c r="U189" i="19"/>
  <c r="U1580" i="2" s="1"/>
  <c r="V189" i="19"/>
  <c r="W189" i="19"/>
  <c r="W1580" i="2" s="1"/>
  <c r="X189" i="19"/>
  <c r="X1580" i="2" s="1"/>
  <c r="Y189" i="19"/>
  <c r="Z189" i="19"/>
  <c r="AA189" i="19"/>
  <c r="AB189" i="19"/>
  <c r="AB1580" i="2" s="1"/>
  <c r="AC189" i="19"/>
  <c r="AC1580" i="2" s="1"/>
  <c r="AD189" i="19"/>
  <c r="AE189" i="19"/>
  <c r="AE1580" i="2" s="1"/>
  <c r="AF189" i="19"/>
  <c r="AF1580" i="2" s="1"/>
  <c r="AG189" i="19"/>
  <c r="AH189" i="19"/>
  <c r="AI189" i="19"/>
  <c r="AJ189" i="19"/>
  <c r="AK189" i="19"/>
  <c r="AL189" i="19"/>
  <c r="AM189" i="19"/>
  <c r="AN189" i="19"/>
  <c r="AO189" i="19"/>
  <c r="AP189" i="19"/>
  <c r="AQ189" i="19"/>
  <c r="AR189" i="19"/>
  <c r="AS189" i="19"/>
  <c r="AT189" i="19"/>
  <c r="AU189" i="19"/>
  <c r="AV189" i="19"/>
  <c r="AW189" i="19"/>
  <c r="AX189" i="19"/>
  <c r="AY189" i="19"/>
  <c r="AZ189" i="19"/>
  <c r="BA189" i="19"/>
  <c r="BB189" i="19"/>
  <c r="BC189" i="19"/>
  <c r="BD189" i="19"/>
  <c r="BE189" i="19"/>
  <c r="BF189" i="19"/>
  <c r="BG189" i="19"/>
  <c r="BH189" i="19"/>
  <c r="BH1580" i="2" s="1"/>
  <c r="H190" i="19"/>
  <c r="I190" i="19"/>
  <c r="J190" i="19"/>
  <c r="K190" i="19"/>
  <c r="L190" i="19"/>
  <c r="M190" i="19"/>
  <c r="N190" i="19"/>
  <c r="O190" i="19"/>
  <c r="P190" i="19"/>
  <c r="Q190" i="19"/>
  <c r="Q1583" i="2" s="1"/>
  <c r="R190" i="19"/>
  <c r="R1583" i="2" s="1"/>
  <c r="S190" i="19"/>
  <c r="S1583" i="2" s="1"/>
  <c r="T190" i="19"/>
  <c r="T1583" i="2" s="1"/>
  <c r="U190" i="19"/>
  <c r="U1583" i="2" s="1"/>
  <c r="V190" i="19"/>
  <c r="V1583" i="2" s="1"/>
  <c r="W190" i="19"/>
  <c r="W1583" i="2" s="1"/>
  <c r="X190" i="19"/>
  <c r="X1583" i="2" s="1"/>
  <c r="Y190" i="19"/>
  <c r="Z190" i="19"/>
  <c r="Z1583" i="2" s="1"/>
  <c r="AA190" i="19"/>
  <c r="AA1583" i="2" s="1"/>
  <c r="AB190" i="19"/>
  <c r="AB1583" i="2" s="1"/>
  <c r="AC190" i="19"/>
  <c r="AC1583" i="2" s="1"/>
  <c r="AD190" i="19"/>
  <c r="AD1583" i="2" s="1"/>
  <c r="AE190" i="19"/>
  <c r="AE1583" i="2" s="1"/>
  <c r="AF190" i="19"/>
  <c r="AF1583" i="2" s="1"/>
  <c r="AG190" i="19"/>
  <c r="AH190" i="19"/>
  <c r="AI190" i="19"/>
  <c r="AJ190" i="19"/>
  <c r="AK190" i="19"/>
  <c r="AL190" i="19"/>
  <c r="AM190" i="19"/>
  <c r="AN190" i="19"/>
  <c r="AO190" i="19"/>
  <c r="AP190" i="19"/>
  <c r="AQ190" i="19"/>
  <c r="AR190" i="19"/>
  <c r="AS190" i="19"/>
  <c r="AT190" i="19"/>
  <c r="AU190" i="19"/>
  <c r="AV190" i="19"/>
  <c r="AW190" i="19"/>
  <c r="AX190" i="19"/>
  <c r="AY190" i="19"/>
  <c r="AZ190" i="19"/>
  <c r="BB190" i="19"/>
  <c r="BC190" i="19"/>
  <c r="BD190" i="19"/>
  <c r="BE190" i="19"/>
  <c r="BF190" i="19"/>
  <c r="BG190" i="19"/>
  <c r="BG1583" i="2" s="1"/>
  <c r="BH190" i="19"/>
  <c r="BH1583" i="2" s="1"/>
  <c r="H191" i="19"/>
  <c r="I191" i="19"/>
  <c r="J191" i="19"/>
  <c r="K191" i="19"/>
  <c r="L191" i="19"/>
  <c r="M191" i="19"/>
  <c r="N191" i="19"/>
  <c r="O191" i="19"/>
  <c r="P191" i="19"/>
  <c r="Q191" i="19"/>
  <c r="Q1586" i="2" s="1"/>
  <c r="R191" i="19"/>
  <c r="R1586" i="2" s="1"/>
  <c r="S191" i="19"/>
  <c r="S1586" i="2" s="1"/>
  <c r="T191" i="19"/>
  <c r="T1586" i="2" s="1"/>
  <c r="U191" i="19"/>
  <c r="U1586" i="2" s="1"/>
  <c r="V191" i="19"/>
  <c r="V1586" i="2" s="1"/>
  <c r="W191" i="19"/>
  <c r="W1586" i="2" s="1"/>
  <c r="X191" i="19"/>
  <c r="X1586" i="2" s="1"/>
  <c r="Y191" i="19"/>
  <c r="Z191" i="19"/>
  <c r="Z1586" i="2" s="1"/>
  <c r="AA191" i="19"/>
  <c r="AA1586" i="2" s="1"/>
  <c r="AB191" i="19"/>
  <c r="AB1586" i="2" s="1"/>
  <c r="AC191" i="19"/>
  <c r="AC1586" i="2" s="1"/>
  <c r="AD191" i="19"/>
  <c r="AD1586" i="2" s="1"/>
  <c r="AE191" i="19"/>
  <c r="AE1586" i="2" s="1"/>
  <c r="AF191" i="19"/>
  <c r="AF1586" i="2" s="1"/>
  <c r="AG191" i="19"/>
  <c r="AH191" i="19"/>
  <c r="AI191" i="19"/>
  <c r="AJ191" i="19"/>
  <c r="AK191" i="19"/>
  <c r="AL191" i="19"/>
  <c r="AM191" i="19"/>
  <c r="AN191" i="19"/>
  <c r="AO191" i="19"/>
  <c r="AP191" i="19"/>
  <c r="AQ191" i="19"/>
  <c r="AR191" i="19"/>
  <c r="AS191" i="19"/>
  <c r="AT191" i="19"/>
  <c r="AU191" i="19"/>
  <c r="AV191" i="19"/>
  <c r="AW191" i="19"/>
  <c r="AX191" i="19"/>
  <c r="AY191" i="19"/>
  <c r="AZ191" i="19"/>
  <c r="BA191" i="19"/>
  <c r="BB191" i="19"/>
  <c r="BC191" i="19"/>
  <c r="BD191" i="19"/>
  <c r="BE191" i="19"/>
  <c r="BF191" i="19"/>
  <c r="BG191" i="19"/>
  <c r="BG1586" i="2" s="1"/>
  <c r="BH191" i="19"/>
  <c r="BH1586" i="2" s="1"/>
  <c r="G191" i="19"/>
  <c r="G190" i="19"/>
  <c r="Q1585" i="2"/>
  <c r="R1585" i="2"/>
  <c r="S1585" i="2"/>
  <c r="T1585" i="2"/>
  <c r="U1585" i="2"/>
  <c r="V1585" i="2"/>
  <c r="W1585" i="2"/>
  <c r="X1585" i="2"/>
  <c r="Z1585" i="2"/>
  <c r="AA1585" i="2"/>
  <c r="AB1585" i="2"/>
  <c r="AC1585" i="2"/>
  <c r="AD1585" i="2"/>
  <c r="AE1585" i="2"/>
  <c r="AF1585" i="2"/>
  <c r="BG1585" i="2"/>
  <c r="BH1585" i="2"/>
  <c r="Q1582" i="2"/>
  <c r="R1582" i="2"/>
  <c r="S1582" i="2"/>
  <c r="T1582" i="2"/>
  <c r="U1582" i="2"/>
  <c r="V1582" i="2"/>
  <c r="W1582" i="2"/>
  <c r="X1582" i="2"/>
  <c r="Z1582" i="2"/>
  <c r="AA1582" i="2"/>
  <c r="AB1582" i="2"/>
  <c r="AC1582" i="2"/>
  <c r="AD1582" i="2"/>
  <c r="AE1582" i="2"/>
  <c r="AF1582" i="2"/>
  <c r="BG1582" i="2"/>
  <c r="BH1582" i="2"/>
  <c r="H183" i="19"/>
  <c r="I183" i="19" s="1"/>
  <c r="J183" i="19" s="1"/>
  <c r="K183" i="19" s="1"/>
  <c r="L183" i="19" s="1"/>
  <c r="M183" i="19" s="1"/>
  <c r="N183" i="19" s="1"/>
  <c r="O183" i="19" s="1"/>
  <c r="P183" i="19" s="1"/>
  <c r="Q183" i="19" s="1"/>
  <c r="R183" i="19" s="1"/>
  <c r="S183" i="19" s="1"/>
  <c r="T183" i="19" s="1"/>
  <c r="U183" i="19" s="1"/>
  <c r="V183" i="19" s="1"/>
  <c r="W183" i="19" s="1"/>
  <c r="X183" i="19" s="1"/>
  <c r="Y183" i="19" s="1"/>
  <c r="Z183" i="19" s="1"/>
  <c r="AA183" i="19" s="1"/>
  <c r="AB183" i="19" s="1"/>
  <c r="AC183" i="19" s="1"/>
  <c r="AD183" i="19" s="1"/>
  <c r="AE183" i="19" s="1"/>
  <c r="AF183" i="19" s="1"/>
  <c r="AG183" i="19" s="1"/>
  <c r="AH183" i="19" s="1"/>
  <c r="AI183" i="19" s="1"/>
  <c r="AJ183" i="19" s="1"/>
  <c r="AK183" i="19" s="1"/>
  <c r="AL183" i="19" s="1"/>
  <c r="AM183" i="19" s="1"/>
  <c r="AN183" i="19" s="1"/>
  <c r="AO183" i="19" s="1"/>
  <c r="AP183" i="19" s="1"/>
  <c r="AQ183" i="19" s="1"/>
  <c r="AR183" i="19" s="1"/>
  <c r="AS183" i="19" s="1"/>
  <c r="AT183" i="19" s="1"/>
  <c r="AU183" i="19" s="1"/>
  <c r="AV183" i="19" s="1"/>
  <c r="AW183" i="19" s="1"/>
  <c r="AX183" i="19" s="1"/>
  <c r="AY183" i="19" s="1"/>
  <c r="AZ183" i="19" s="1"/>
  <c r="BA183" i="19" s="1"/>
  <c r="BB183" i="19" s="1"/>
  <c r="BC183" i="19" s="1"/>
  <c r="BD183" i="19" s="1"/>
  <c r="BE183" i="19" s="1"/>
  <c r="BF183" i="19" s="1"/>
  <c r="BG183" i="19" s="1"/>
  <c r="BH183" i="19" s="1"/>
  <c r="BI183" i="19" s="1"/>
  <c r="BJ183" i="19" s="1"/>
  <c r="BK183" i="19" s="1"/>
  <c r="BA1596" i="2"/>
  <c r="BB1596" i="2"/>
  <c r="BC1596" i="2"/>
  <c r="BD1596" i="2"/>
  <c r="BE1596" i="2"/>
  <c r="BF1596" i="2"/>
  <c r="BG1596" i="2"/>
  <c r="BH1596" i="2"/>
  <c r="BA1598" i="2"/>
  <c r="BB1598" i="2"/>
  <c r="BC1598" i="2"/>
  <c r="BD1598" i="2"/>
  <c r="BE1598" i="2"/>
  <c r="BF1598" i="2"/>
  <c r="BG1598" i="2"/>
  <c r="BH1598" i="2"/>
  <c r="AD1575" i="2"/>
  <c r="AE1575" i="2"/>
  <c r="AF1575" i="2"/>
  <c r="AG1575" i="2"/>
  <c r="AH1575" i="2"/>
  <c r="AI1575" i="2"/>
  <c r="AJ1575" i="2"/>
  <c r="AK1575" i="2"/>
  <c r="AL1575" i="2"/>
  <c r="AM1575" i="2"/>
  <c r="AN1575" i="2"/>
  <c r="AO1575" i="2"/>
  <c r="AP1575" i="2"/>
  <c r="AQ1575" i="2"/>
  <c r="AR1575" i="2"/>
  <c r="AS1575" i="2"/>
  <c r="AT1575" i="2"/>
  <c r="AU1575" i="2"/>
  <c r="AV1575" i="2"/>
  <c r="AW1575" i="2"/>
  <c r="AX1575" i="2"/>
  <c r="AY1575" i="2"/>
  <c r="AZ1575" i="2"/>
  <c r="BA1575" i="2"/>
  <c r="BB1575" i="2"/>
  <c r="BC1575" i="2"/>
  <c r="BD1575" i="2"/>
  <c r="BE1575" i="2"/>
  <c r="BF1575" i="2"/>
  <c r="BG1575" i="2"/>
  <c r="BH1575" i="2"/>
  <c r="AD1577" i="2"/>
  <c r="AE1577" i="2"/>
  <c r="AF1577" i="2"/>
  <c r="AG1577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AS1577" i="2"/>
  <c r="AT1577" i="2"/>
  <c r="AU1577" i="2"/>
  <c r="AV1577" i="2"/>
  <c r="AW1577" i="2"/>
  <c r="AX1577" i="2"/>
  <c r="AY1577" i="2"/>
  <c r="AZ1577" i="2"/>
  <c r="BA1577" i="2"/>
  <c r="BB1577" i="2"/>
  <c r="BC1577" i="2"/>
  <c r="BD1577" i="2"/>
  <c r="BE1577" i="2"/>
  <c r="BF1577" i="2"/>
  <c r="BG1577" i="2"/>
  <c r="BH1577" i="2"/>
  <c r="BG1570" i="2"/>
  <c r="BG1572" i="2"/>
  <c r="BG1565" i="2"/>
  <c r="BH1565" i="2"/>
  <c r="BG1567" i="2"/>
  <c r="BH1567" i="2"/>
  <c r="H442" i="2"/>
  <c r="I442" i="2"/>
  <c r="J442" i="2"/>
  <c r="K442" i="2"/>
  <c r="O442" i="2"/>
  <c r="P442" i="2"/>
  <c r="Q442" i="2"/>
  <c r="R442" i="2"/>
  <c r="S442" i="2"/>
  <c r="T442" i="2"/>
  <c r="U442" i="2"/>
  <c r="G442" i="2"/>
  <c r="A211" i="19"/>
  <c r="A210" i="19"/>
  <c r="A209" i="19"/>
  <c r="A208" i="19"/>
  <c r="A207" i="19"/>
  <c r="H206" i="19"/>
  <c r="I206" i="19" s="1"/>
  <c r="J206" i="19" s="1"/>
  <c r="K206" i="19" s="1"/>
  <c r="L206" i="19" s="1"/>
  <c r="M206" i="19" s="1"/>
  <c r="N206" i="19" s="1"/>
  <c r="O206" i="19" s="1"/>
  <c r="P206" i="19" s="1"/>
  <c r="Q206" i="19" s="1"/>
  <c r="R206" i="19" s="1"/>
  <c r="S206" i="19" s="1"/>
  <c r="T206" i="19" s="1"/>
  <c r="U206" i="19" s="1"/>
  <c r="V206" i="19" s="1"/>
  <c r="W206" i="19" s="1"/>
  <c r="X206" i="19" s="1"/>
  <c r="Y206" i="19" s="1"/>
  <c r="Z206" i="19" s="1"/>
  <c r="AA206" i="19" s="1"/>
  <c r="AB206" i="19" s="1"/>
  <c r="AC206" i="19" s="1"/>
  <c r="AD206" i="19" s="1"/>
  <c r="AE206" i="19" s="1"/>
  <c r="AF206" i="19" s="1"/>
  <c r="AG206" i="19" s="1"/>
  <c r="AH206" i="19" s="1"/>
  <c r="AI206" i="19" s="1"/>
  <c r="AJ206" i="19" s="1"/>
  <c r="AK206" i="19" s="1"/>
  <c r="AL206" i="19" s="1"/>
  <c r="AM206" i="19" s="1"/>
  <c r="AN206" i="19" s="1"/>
  <c r="AO206" i="19" s="1"/>
  <c r="AP206" i="19" s="1"/>
  <c r="AQ206" i="19" s="1"/>
  <c r="AR206" i="19" s="1"/>
  <c r="AS206" i="19" s="1"/>
  <c r="AT206" i="19" s="1"/>
  <c r="AU206" i="19" s="1"/>
  <c r="AV206" i="19" s="1"/>
  <c r="AW206" i="19" s="1"/>
  <c r="AX206" i="19" s="1"/>
  <c r="AY206" i="19" s="1"/>
  <c r="AZ206" i="19" s="1"/>
  <c r="BA206" i="19" s="1"/>
  <c r="BB206" i="19" s="1"/>
  <c r="BC206" i="19" s="1"/>
  <c r="BD206" i="19" s="1"/>
  <c r="BE206" i="19" s="1"/>
  <c r="BF206" i="19" s="1"/>
  <c r="BG206" i="19" s="1"/>
  <c r="BH206" i="19" s="1"/>
  <c r="H159" i="19"/>
  <c r="I159" i="19" s="1"/>
  <c r="J159" i="19" s="1"/>
  <c r="K159" i="19" s="1"/>
  <c r="L159" i="19" s="1"/>
  <c r="M159" i="19" s="1"/>
  <c r="N159" i="19" s="1"/>
  <c r="O159" i="19" s="1"/>
  <c r="P159" i="19" s="1"/>
  <c r="Q159" i="19" s="1"/>
  <c r="R159" i="19" s="1"/>
  <c r="S159" i="19" s="1"/>
  <c r="T159" i="19" s="1"/>
  <c r="U159" i="19" s="1"/>
  <c r="V159" i="19" s="1"/>
  <c r="W159" i="19" s="1"/>
  <c r="X159" i="19" s="1"/>
  <c r="Y159" i="19" s="1"/>
  <c r="Z159" i="19" s="1"/>
  <c r="AA159" i="19" s="1"/>
  <c r="AB159" i="19" s="1"/>
  <c r="AC159" i="19" s="1"/>
  <c r="AD159" i="19" s="1"/>
  <c r="AE159" i="19" s="1"/>
  <c r="AF159" i="19" s="1"/>
  <c r="AG159" i="19" s="1"/>
  <c r="AH159" i="19" s="1"/>
  <c r="AI159" i="19" s="1"/>
  <c r="AJ159" i="19" s="1"/>
  <c r="AK159" i="19" s="1"/>
  <c r="AL159" i="19" s="1"/>
  <c r="AM159" i="19" s="1"/>
  <c r="AN159" i="19" s="1"/>
  <c r="AO159" i="19" s="1"/>
  <c r="AP159" i="19" s="1"/>
  <c r="AQ159" i="19" s="1"/>
  <c r="AR159" i="19" s="1"/>
  <c r="AS159" i="19" s="1"/>
  <c r="AT159" i="19" s="1"/>
  <c r="AU159" i="19" s="1"/>
  <c r="AV159" i="19" s="1"/>
  <c r="AW159" i="19" s="1"/>
  <c r="AX159" i="19" s="1"/>
  <c r="AY159" i="19" s="1"/>
  <c r="AZ159" i="19" s="1"/>
  <c r="BA159" i="19" s="1"/>
  <c r="BB159" i="19" s="1"/>
  <c r="BC159" i="19" s="1"/>
  <c r="BD159" i="19" s="1"/>
  <c r="BE159" i="19" s="1"/>
  <c r="BF159" i="19" s="1"/>
  <c r="BG159" i="19" s="1"/>
  <c r="BH159" i="19" s="1"/>
  <c r="BI159" i="19" s="1"/>
  <c r="BJ159" i="19" s="1"/>
  <c r="BK159" i="19" s="1"/>
  <c r="BL159" i="19" s="1"/>
  <c r="A164" i="19"/>
  <c r="A163" i="19"/>
  <c r="A162" i="19"/>
  <c r="A161" i="19"/>
  <c r="A160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H8" i="19"/>
  <c r="I8" i="19" s="1"/>
  <c r="J8" i="19" s="1"/>
  <c r="K8" i="19" s="1"/>
  <c r="L8" i="19" s="1"/>
  <c r="M8" i="19" s="1"/>
  <c r="N8" i="19" s="1"/>
  <c r="O8" i="19" s="1"/>
  <c r="P8" i="19" s="1"/>
  <c r="Q8" i="19" s="1"/>
  <c r="R8" i="19" s="1"/>
  <c r="S8" i="19" s="1"/>
  <c r="T8" i="19" s="1"/>
  <c r="U8" i="19" s="1"/>
  <c r="V8" i="19" s="1"/>
  <c r="W8" i="19" s="1"/>
  <c r="X8" i="19" s="1"/>
  <c r="Y8" i="19" s="1"/>
  <c r="Z8" i="19" s="1"/>
  <c r="AA8" i="19" s="1"/>
  <c r="AB8" i="19" s="1"/>
  <c r="AC8" i="19" s="1"/>
  <c r="AD8" i="19" s="1"/>
  <c r="AE8" i="19" s="1"/>
  <c r="AF8" i="19" s="1"/>
  <c r="AG8" i="19" s="1"/>
  <c r="AH8" i="19" s="1"/>
  <c r="AI8" i="19" s="1"/>
  <c r="AJ8" i="19" s="1"/>
  <c r="AK8" i="19" s="1"/>
  <c r="AL8" i="19" s="1"/>
  <c r="AM8" i="19" s="1"/>
  <c r="AN8" i="19" s="1"/>
  <c r="AO8" i="19" s="1"/>
  <c r="AP8" i="19" s="1"/>
  <c r="AQ8" i="19" s="1"/>
  <c r="AR8" i="19" s="1"/>
  <c r="AS8" i="19" s="1"/>
  <c r="AT8" i="19" s="1"/>
  <c r="AU8" i="19" s="1"/>
  <c r="AV8" i="19" s="1"/>
  <c r="AW8" i="19" s="1"/>
  <c r="AX8" i="19" s="1"/>
  <c r="AY8" i="19" s="1"/>
  <c r="AZ8" i="19" s="1"/>
  <c r="BA8" i="19" s="1"/>
  <c r="BB8" i="19" s="1"/>
  <c r="BC8" i="19" s="1"/>
  <c r="BD8" i="19" s="1"/>
  <c r="BE8" i="19" s="1"/>
  <c r="BF8" i="19" s="1"/>
  <c r="BG8" i="19" s="1"/>
  <c r="BH8" i="19" s="1"/>
  <c r="BI8" i="19" s="1"/>
  <c r="BJ8" i="19" s="1"/>
  <c r="BK8" i="19" s="1"/>
  <c r="Y294" i="2" l="1"/>
  <c r="W260" i="19"/>
  <c r="AP1505" i="2"/>
  <c r="AP289" i="2"/>
  <c r="AP1754" i="2"/>
  <c r="S286" i="19"/>
  <c r="Z288" i="2"/>
  <c r="X258" i="19"/>
  <c r="Y256" i="19"/>
  <c r="Y267" i="19" s="1"/>
  <c r="Y272" i="19" s="1"/>
  <c r="AA282" i="2"/>
  <c r="Q137" i="17"/>
  <c r="AK148" i="17" s="1"/>
  <c r="R134" i="17"/>
  <c r="R136" i="17"/>
  <c r="AL147" i="17" s="1"/>
  <c r="X251" i="19"/>
  <c r="V155" i="20"/>
  <c r="O286" i="19"/>
  <c r="X250" i="19"/>
  <c r="X266" i="19" s="1"/>
  <c r="V157" i="20"/>
  <c r="W160" i="20"/>
  <c r="R286" i="19"/>
  <c r="N286" i="19"/>
  <c r="Q286" i="19"/>
  <c r="P286" i="19"/>
  <c r="V1580" i="2"/>
  <c r="V192" i="19"/>
  <c r="W254" i="19"/>
  <c r="W271" i="19" s="1"/>
  <c r="X252" i="19"/>
  <c r="T129" i="20"/>
  <c r="T139" i="20" s="1"/>
  <c r="U141" i="20"/>
  <c r="U139" i="20"/>
  <c r="U155" i="20" s="1"/>
  <c r="Y1759" i="2"/>
  <c r="Z1750" i="2"/>
  <c r="V144" i="20"/>
  <c r="Z1753" i="2"/>
  <c r="S126" i="20"/>
  <c r="T141" i="20"/>
  <c r="Y1747" i="2"/>
  <c r="Z1747" i="2"/>
  <c r="U143" i="20"/>
  <c r="U159" i="20" s="1"/>
  <c r="R124" i="20"/>
  <c r="S128" i="20"/>
  <c r="S127" i="20"/>
  <c r="AL149" i="17"/>
  <c r="R137" i="17"/>
  <c r="AL148" i="17" s="1"/>
  <c r="AL122" i="17"/>
  <c r="S120" i="17"/>
  <c r="S135" i="17" s="1"/>
  <c r="S132" i="17"/>
  <c r="AL123" i="17"/>
  <c r="Y24" i="17"/>
  <c r="AH41" i="17"/>
  <c r="AH54" i="17" s="1"/>
  <c r="AE53" i="17"/>
  <c r="W23" i="17"/>
  <c r="AF40" i="17"/>
  <c r="AF53" i="17" s="1"/>
  <c r="AE52" i="17"/>
  <c r="AI283" i="2" s="1"/>
  <c r="AG54" i="17"/>
  <c r="W22" i="17"/>
  <c r="AF39" i="17"/>
  <c r="AF52" i="17" s="1"/>
  <c r="AJ283" i="2" s="1"/>
  <c r="BH309" i="19"/>
  <c r="BD309" i="19"/>
  <c r="AZ309" i="19"/>
  <c r="AV309" i="19"/>
  <c r="AR309" i="19"/>
  <c r="AN309" i="19"/>
  <c r="AJ309" i="19"/>
  <c r="AF309" i="19"/>
  <c r="AB309" i="19"/>
  <c r="X309" i="19"/>
  <c r="T309" i="19"/>
  <c r="BG286" i="19"/>
  <c r="BC286" i="19"/>
  <c r="AY286" i="19"/>
  <c r="AU286" i="19"/>
  <c r="AQ286" i="19"/>
  <c r="AM286" i="19"/>
  <c r="AI286" i="19"/>
  <c r="AE286" i="19"/>
  <c r="AA286" i="19"/>
  <c r="W286" i="19"/>
  <c r="AT309" i="19"/>
  <c r="AP309" i="19"/>
  <c r="AL309" i="19"/>
  <c r="AH309" i="19"/>
  <c r="AD309" i="19"/>
  <c r="Z309" i="19"/>
  <c r="V309" i="19"/>
  <c r="R309" i="19"/>
  <c r="BF286" i="19"/>
  <c r="BB286" i="19"/>
  <c r="AX286" i="19"/>
  <c r="AT286" i="19"/>
  <c r="AP286" i="19"/>
  <c r="AL286" i="19"/>
  <c r="AH286" i="19"/>
  <c r="AD286" i="19"/>
  <c r="Z286" i="19"/>
  <c r="V286" i="19"/>
  <c r="BG309" i="19"/>
  <c r="BC309" i="19"/>
  <c r="AU309" i="19"/>
  <c r="AQ309" i="19"/>
  <c r="AM309" i="19"/>
  <c r="AI309" i="19"/>
  <c r="AE309" i="19"/>
  <c r="AA309" i="19"/>
  <c r="W309" i="19"/>
  <c r="S309" i="19"/>
  <c r="BE309" i="19"/>
  <c r="AW309" i="19"/>
  <c r="AS309" i="19"/>
  <c r="AO309" i="19"/>
  <c r="AK309" i="19"/>
  <c r="AG309" i="19"/>
  <c r="AC309" i="19"/>
  <c r="Y309" i="19"/>
  <c r="U309" i="19"/>
  <c r="Q309" i="19"/>
  <c r="AY309" i="19"/>
  <c r="BE1539" i="2"/>
  <c r="BF309" i="19"/>
  <c r="BB309" i="19"/>
  <c r="AX309" i="19"/>
  <c r="BH1539" i="2"/>
  <c r="BD1539" i="2"/>
  <c r="AZ1539" i="2"/>
  <c r="BG1545" i="2"/>
  <c r="BC1545" i="2"/>
  <c r="BA309" i="19"/>
  <c r="BE286" i="19"/>
  <c r="BA286" i="19"/>
  <c r="AW286" i="19"/>
  <c r="AS286" i="19"/>
  <c r="AO286" i="19"/>
  <c r="AK286" i="19"/>
  <c r="AG286" i="19"/>
  <c r="AC286" i="19"/>
  <c r="Y286" i="19"/>
  <c r="U286" i="19"/>
  <c r="BH286" i="19"/>
  <c r="BD286" i="19"/>
  <c r="AZ286" i="19"/>
  <c r="AV286" i="19"/>
  <c r="AR286" i="19"/>
  <c r="AN286" i="19"/>
  <c r="AJ286" i="19"/>
  <c r="AF286" i="19"/>
  <c r="AB286" i="19"/>
  <c r="X286" i="19"/>
  <c r="T286" i="19"/>
  <c r="BH1521" i="2"/>
  <c r="O192" i="19"/>
  <c r="J192" i="19"/>
  <c r="M192" i="19"/>
  <c r="I192" i="19"/>
  <c r="AD192" i="19"/>
  <c r="BE192" i="19"/>
  <c r="BA192" i="19"/>
  <c r="AW192" i="19"/>
  <c r="AS192" i="19"/>
  <c r="AO192" i="19"/>
  <c r="AK192" i="19"/>
  <c r="AG192" i="19"/>
  <c r="Y192" i="19"/>
  <c r="G192" i="19"/>
  <c r="K192" i="19"/>
  <c r="BG192" i="19"/>
  <c r="BC192" i="19"/>
  <c r="AY192" i="19"/>
  <c r="AU192" i="19"/>
  <c r="AQ192" i="19"/>
  <c r="AM192" i="19"/>
  <c r="AI192" i="19"/>
  <c r="AA192" i="19"/>
  <c r="N192" i="19"/>
  <c r="BF192" i="19"/>
  <c r="BB192" i="19"/>
  <c r="AX192" i="19"/>
  <c r="AT192" i="19"/>
  <c r="AP192" i="19"/>
  <c r="AL192" i="19"/>
  <c r="AH192" i="19"/>
  <c r="Z192" i="19"/>
  <c r="AA1580" i="2"/>
  <c r="AC192" i="19"/>
  <c r="U192" i="19"/>
  <c r="AE192" i="19"/>
  <c r="Q192" i="19"/>
  <c r="BH192" i="19"/>
  <c r="BD192" i="19"/>
  <c r="AZ192" i="19"/>
  <c r="AV192" i="19"/>
  <c r="AR192" i="19"/>
  <c r="AN192" i="19"/>
  <c r="AJ192" i="19"/>
  <c r="AF192" i="19"/>
  <c r="AB192" i="19"/>
  <c r="X192" i="19"/>
  <c r="P192" i="19"/>
  <c r="H192" i="19"/>
  <c r="W192" i="19"/>
  <c r="S192" i="19"/>
  <c r="T192" i="19"/>
  <c r="L192" i="19"/>
  <c r="AD1580" i="2"/>
  <c r="Z1580" i="2"/>
  <c r="R192" i="19"/>
  <c r="BG1580" i="2"/>
  <c r="Y288" i="2" l="1"/>
  <c r="W258" i="19"/>
  <c r="X257" i="19"/>
  <c r="Z285" i="2"/>
  <c r="W257" i="19"/>
  <c r="Y285" i="2"/>
  <c r="X270" i="19"/>
  <c r="S134" i="17"/>
  <c r="S136" i="17"/>
  <c r="AM147" i="17" s="1"/>
  <c r="AQ1506" i="2"/>
  <c r="AQ1755" i="2"/>
  <c r="AQ290" i="2"/>
  <c r="W250" i="19"/>
  <c r="W266" i="19" s="1"/>
  <c r="U157" i="20"/>
  <c r="AQ1505" i="2"/>
  <c r="AQ289" i="2"/>
  <c r="AQ1754" i="2"/>
  <c r="V250" i="19"/>
  <c r="V266" i="19" s="1"/>
  <c r="T157" i="20"/>
  <c r="V251" i="19"/>
  <c r="T155" i="20"/>
  <c r="X268" i="19"/>
  <c r="X272" i="19" s="1"/>
  <c r="AP1506" i="2"/>
  <c r="AP1755" i="2"/>
  <c r="AP290" i="2"/>
  <c r="T142" i="20"/>
  <c r="T158" i="20" s="1"/>
  <c r="X256" i="19"/>
  <c r="X267" i="19" s="1"/>
  <c r="Z282" i="2"/>
  <c r="W252" i="19"/>
  <c r="W268" i="19" s="1"/>
  <c r="V254" i="19"/>
  <c r="T143" i="20"/>
  <c r="T159" i="20" s="1"/>
  <c r="X1750" i="2"/>
  <c r="Y1750" i="2"/>
  <c r="W251" i="19"/>
  <c r="R128" i="20"/>
  <c r="X1759" i="2"/>
  <c r="Q124" i="20"/>
  <c r="X1747" i="2"/>
  <c r="R127" i="20"/>
  <c r="S129" i="20"/>
  <c r="S143" i="20" s="1"/>
  <c r="S159" i="20" s="1"/>
  <c r="R126" i="20"/>
  <c r="Y1753" i="2"/>
  <c r="U144" i="20"/>
  <c r="T144" i="20"/>
  <c r="AM149" i="17"/>
  <c r="S137" i="17"/>
  <c r="AM148" i="17" s="1"/>
  <c r="AJ1748" i="2"/>
  <c r="U100" i="17"/>
  <c r="U121" i="17" s="1"/>
  <c r="U99" i="17"/>
  <c r="AI1748" i="2"/>
  <c r="T99" i="17"/>
  <c r="T100" i="17"/>
  <c r="T121" i="17" s="1"/>
  <c r="AM123" i="17"/>
  <c r="AM122" i="17"/>
  <c r="X22" i="17"/>
  <c r="AG39" i="17"/>
  <c r="AG52" i="17" s="1"/>
  <c r="AK283" i="2" s="1"/>
  <c r="AK1757" i="2"/>
  <c r="AK292" i="2"/>
  <c r="AL292" i="2"/>
  <c r="AL1757" i="2"/>
  <c r="X23" i="17"/>
  <c r="AG40" i="17"/>
  <c r="Z24" i="17"/>
  <c r="AI41" i="17"/>
  <c r="AR1876" i="2"/>
  <c r="AS1876" i="2"/>
  <c r="AT1876" i="2"/>
  <c r="AU1876" i="2"/>
  <c r="AV1876" i="2"/>
  <c r="AW1876" i="2"/>
  <c r="BA1876" i="2"/>
  <c r="BB1876" i="2"/>
  <c r="BC1876" i="2"/>
  <c r="BD1876" i="2"/>
  <c r="BE1876" i="2"/>
  <c r="BF1876" i="2"/>
  <c r="BG1876" i="2"/>
  <c r="BH1876" i="2"/>
  <c r="U258" i="19" l="1"/>
  <c r="W288" i="2"/>
  <c r="V258" i="19"/>
  <c r="X288" i="2"/>
  <c r="W256" i="19"/>
  <c r="W267" i="19" s="1"/>
  <c r="W272" i="19" s="1"/>
  <c r="Y282" i="2"/>
  <c r="AR1506" i="2"/>
  <c r="AR1755" i="2"/>
  <c r="AR290" i="2"/>
  <c r="V257" i="19"/>
  <c r="X285" i="2"/>
  <c r="X1753" i="2"/>
  <c r="V270" i="19"/>
  <c r="X282" i="2"/>
  <c r="V256" i="19"/>
  <c r="V267" i="19" s="1"/>
  <c r="W270" i="19"/>
  <c r="X294" i="2"/>
  <c r="V260" i="19"/>
  <c r="V271" i="19" s="1"/>
  <c r="AR1505" i="2"/>
  <c r="AR289" i="2"/>
  <c r="AR1754" i="2"/>
  <c r="U160" i="20"/>
  <c r="V160" i="20"/>
  <c r="U252" i="19"/>
  <c r="U268" i="19" s="1"/>
  <c r="V252" i="19"/>
  <c r="V268" i="19" s="1"/>
  <c r="T160" i="20"/>
  <c r="S139" i="20"/>
  <c r="R129" i="20"/>
  <c r="R143" i="20" s="1"/>
  <c r="R159" i="20" s="1"/>
  <c r="W1753" i="2"/>
  <c r="S141" i="20"/>
  <c r="S142" i="20"/>
  <c r="S158" i="20" s="1"/>
  <c r="P124" i="20"/>
  <c r="O124" i="20" s="1"/>
  <c r="Q127" i="20"/>
  <c r="Q126" i="20"/>
  <c r="Q128" i="20"/>
  <c r="AO123" i="17"/>
  <c r="AN123" i="17"/>
  <c r="U120" i="17"/>
  <c r="U135" i="17" s="1"/>
  <c r="U132" i="17"/>
  <c r="AO122" i="17"/>
  <c r="AN122" i="17"/>
  <c r="T120" i="17"/>
  <c r="T135" i="17" s="1"/>
  <c r="T132" i="17"/>
  <c r="AI54" i="17"/>
  <c r="AG53" i="17"/>
  <c r="AA24" i="17"/>
  <c r="AJ41" i="17"/>
  <c r="AJ54" i="17" s="1"/>
  <c r="Y23" i="17"/>
  <c r="AH40" i="17"/>
  <c r="Y22" i="17"/>
  <c r="AH39" i="17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BI229" i="1"/>
  <c r="BH1871" i="2"/>
  <c r="BG1871" i="2"/>
  <c r="BF1871" i="2"/>
  <c r="BE1871" i="2"/>
  <c r="BD1871" i="2"/>
  <c r="BC1871" i="2"/>
  <c r="BB1871" i="2"/>
  <c r="BA1871" i="2"/>
  <c r="AZ1871" i="2"/>
  <c r="AY1871" i="2"/>
  <c r="AX1871" i="2"/>
  <c r="AW1871" i="2"/>
  <c r="AV1871" i="2"/>
  <c r="AU1871" i="2"/>
  <c r="AT1871" i="2"/>
  <c r="AS1871" i="2"/>
  <c r="AR1871" i="2"/>
  <c r="AQ1871" i="2"/>
  <c r="AP1871" i="2"/>
  <c r="AO1871" i="2"/>
  <c r="AN1871" i="2"/>
  <c r="AM1871" i="2"/>
  <c r="AL1871" i="2"/>
  <c r="AK1871" i="2"/>
  <c r="AJ1871" i="2"/>
  <c r="AI1871" i="2"/>
  <c r="AH1871" i="2"/>
  <c r="AG1871" i="2"/>
  <c r="AF1871" i="2"/>
  <c r="AE1871" i="2"/>
  <c r="AD1871" i="2"/>
  <c r="AC1871" i="2"/>
  <c r="AB1871" i="2"/>
  <c r="AA1871" i="2"/>
  <c r="Z1871" i="2"/>
  <c r="Y1871" i="2"/>
  <c r="X1871" i="2"/>
  <c r="W1871" i="2"/>
  <c r="V1871" i="2"/>
  <c r="U1871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P1870" i="2"/>
  <c r="O1870" i="2"/>
  <c r="N1870" i="2"/>
  <c r="M1870" i="2"/>
  <c r="L1870" i="2"/>
  <c r="K1870" i="2"/>
  <c r="J1870" i="2"/>
  <c r="I1870" i="2"/>
  <c r="H1870" i="2"/>
  <c r="G1870" i="2"/>
  <c r="AW1856" i="2"/>
  <c r="AX1856" i="2"/>
  <c r="AY1856" i="2"/>
  <c r="AZ1856" i="2"/>
  <c r="BA1856" i="2"/>
  <c r="BB1856" i="2"/>
  <c r="BC1856" i="2"/>
  <c r="BD1856" i="2"/>
  <c r="BE1856" i="2"/>
  <c r="BF1856" i="2"/>
  <c r="BG1856" i="2"/>
  <c r="BH1856" i="2"/>
  <c r="BH1866" i="2"/>
  <c r="BG1866" i="2"/>
  <c r="BF1866" i="2"/>
  <c r="BE1866" i="2"/>
  <c r="BD1866" i="2"/>
  <c r="BC1866" i="2"/>
  <c r="BB1866" i="2"/>
  <c r="BA1866" i="2"/>
  <c r="AZ1866" i="2"/>
  <c r="AY1866" i="2"/>
  <c r="AX1866" i="2"/>
  <c r="AW1866" i="2"/>
  <c r="AV1866" i="2"/>
  <c r="AU1866" i="2"/>
  <c r="AT1866" i="2"/>
  <c r="AS1866" i="2"/>
  <c r="AR1866" i="2"/>
  <c r="AQ1866" i="2"/>
  <c r="AP1866" i="2"/>
  <c r="AO1866" i="2"/>
  <c r="AN1866" i="2"/>
  <c r="AM1866" i="2"/>
  <c r="AL1866" i="2"/>
  <c r="AK1866" i="2"/>
  <c r="AJ1866" i="2"/>
  <c r="AI1866" i="2"/>
  <c r="AH1866" i="2"/>
  <c r="AG1866" i="2"/>
  <c r="AF1866" i="2"/>
  <c r="AE1866" i="2"/>
  <c r="AD1866" i="2"/>
  <c r="AC1866" i="2"/>
  <c r="AB1866" i="2"/>
  <c r="AA1866" i="2"/>
  <c r="Z1866" i="2"/>
  <c r="Y1866" i="2"/>
  <c r="X1866" i="2"/>
  <c r="W1866" i="2"/>
  <c r="V1866" i="2"/>
  <c r="U1866" i="2"/>
  <c r="T1866" i="2"/>
  <c r="BH1861" i="2"/>
  <c r="BG1861" i="2"/>
  <c r="BF1861" i="2"/>
  <c r="BE1861" i="2"/>
  <c r="BD1861" i="2"/>
  <c r="BC1861" i="2"/>
  <c r="BB1861" i="2"/>
  <c r="BA1861" i="2"/>
  <c r="AZ1861" i="2"/>
  <c r="AY1861" i="2"/>
  <c r="AX1861" i="2"/>
  <c r="AW1861" i="2"/>
  <c r="AV1861" i="2"/>
  <c r="AU1861" i="2"/>
  <c r="AT1861" i="2"/>
  <c r="AS1861" i="2"/>
  <c r="AR1861" i="2"/>
  <c r="AQ1861" i="2"/>
  <c r="AP1861" i="2"/>
  <c r="AO1861" i="2"/>
  <c r="AN1861" i="2"/>
  <c r="AM1861" i="2"/>
  <c r="AL1861" i="2"/>
  <c r="AK1861" i="2"/>
  <c r="AJ1861" i="2"/>
  <c r="AI1861" i="2"/>
  <c r="AH1861" i="2"/>
  <c r="AG1861" i="2"/>
  <c r="AF1861" i="2"/>
  <c r="AE1861" i="2"/>
  <c r="AD1861" i="2"/>
  <c r="AC1861" i="2"/>
  <c r="AB1861" i="2"/>
  <c r="AA1861" i="2"/>
  <c r="Z1861" i="2"/>
  <c r="Y1861" i="2"/>
  <c r="X1861" i="2"/>
  <c r="W1861" i="2"/>
  <c r="V1861" i="2"/>
  <c r="U1861" i="2"/>
  <c r="T1861" i="2"/>
  <c r="S1861" i="2"/>
  <c r="R1861" i="2"/>
  <c r="Q1861" i="2"/>
  <c r="P1861" i="2"/>
  <c r="O1861" i="2"/>
  <c r="N1861" i="2"/>
  <c r="M1861" i="2"/>
  <c r="L1861" i="2"/>
  <c r="K1861" i="2"/>
  <c r="J1861" i="2"/>
  <c r="I1861" i="2"/>
  <c r="H1861" i="2"/>
  <c r="G1861" i="2"/>
  <c r="P1860" i="2"/>
  <c r="O1860" i="2"/>
  <c r="N1860" i="2"/>
  <c r="M1860" i="2"/>
  <c r="L1860" i="2"/>
  <c r="K1860" i="2"/>
  <c r="J1860" i="2"/>
  <c r="I1860" i="2"/>
  <c r="H1860" i="2"/>
  <c r="G1860" i="2"/>
  <c r="AU1851" i="2"/>
  <c r="AV1851" i="2"/>
  <c r="AW1851" i="2"/>
  <c r="AX1851" i="2"/>
  <c r="AY1851" i="2"/>
  <c r="AZ1851" i="2"/>
  <c r="BA1851" i="2"/>
  <c r="BB1851" i="2"/>
  <c r="BC1851" i="2"/>
  <c r="BD1851" i="2"/>
  <c r="BE1851" i="2"/>
  <c r="BF1851" i="2"/>
  <c r="BG1851" i="2"/>
  <c r="BH1851" i="2"/>
  <c r="AE1719" i="2"/>
  <c r="AD1719" i="2"/>
  <c r="AC1719" i="2"/>
  <c r="AB1719" i="2"/>
  <c r="AA1719" i="2"/>
  <c r="Z1719" i="2"/>
  <c r="Y1719" i="2"/>
  <c r="X1719" i="2"/>
  <c r="W1719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J1714" i="2"/>
  <c r="I1714" i="2"/>
  <c r="H1714" i="2"/>
  <c r="G1714" i="2"/>
  <c r="BH1699" i="2"/>
  <c r="BG1699" i="2"/>
  <c r="BF1699" i="2"/>
  <c r="BE1699" i="2"/>
  <c r="BD1699" i="2"/>
  <c r="BC1699" i="2"/>
  <c r="BB1699" i="2"/>
  <c r="BA1699" i="2"/>
  <c r="AZ1699" i="2"/>
  <c r="AY1699" i="2"/>
  <c r="AX1699" i="2"/>
  <c r="AW1699" i="2"/>
  <c r="AV1699" i="2"/>
  <c r="AU1699" i="2"/>
  <c r="AT1699" i="2"/>
  <c r="AS1699" i="2"/>
  <c r="AR1699" i="2"/>
  <c r="AQ1699" i="2"/>
  <c r="AP1699" i="2"/>
  <c r="AO1699" i="2"/>
  <c r="AN1699" i="2"/>
  <c r="AM1699" i="2"/>
  <c r="AL1699" i="2"/>
  <c r="AK1699" i="2"/>
  <c r="AJ1699" i="2"/>
  <c r="AI1699" i="2"/>
  <c r="AH1699" i="2"/>
  <c r="AG1699" i="2"/>
  <c r="AF1699" i="2"/>
  <c r="AE1699" i="2"/>
  <c r="AD1699" i="2"/>
  <c r="AC1699" i="2"/>
  <c r="AB1699" i="2"/>
  <c r="AA1699" i="2"/>
  <c r="Z1699" i="2"/>
  <c r="Y1699" i="2"/>
  <c r="X1699" i="2"/>
  <c r="W1699" i="2"/>
  <c r="V1699" i="2"/>
  <c r="U1699" i="2"/>
  <c r="T1699" i="2"/>
  <c r="S1699" i="2"/>
  <c r="R1699" i="2"/>
  <c r="Q1699" i="2"/>
  <c r="P1699" i="2"/>
  <c r="O1699" i="2"/>
  <c r="N1699" i="2"/>
  <c r="M1699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W1694" i="2"/>
  <c r="X1694" i="2"/>
  <c r="Y1694" i="2"/>
  <c r="Z1694" i="2"/>
  <c r="AA1694" i="2"/>
  <c r="AC1694" i="2"/>
  <c r="AD1694" i="2"/>
  <c r="AE1694" i="2"/>
  <c r="G1694" i="2"/>
  <c r="H1688" i="2"/>
  <c r="I1688" i="2"/>
  <c r="J1688" i="2"/>
  <c r="K1688" i="2"/>
  <c r="L1688" i="2"/>
  <c r="M1688" i="2"/>
  <c r="N1688" i="2"/>
  <c r="O1688" i="2"/>
  <c r="P1688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AF1689" i="2"/>
  <c r="AG1689" i="2"/>
  <c r="AH1689" i="2"/>
  <c r="AI1689" i="2"/>
  <c r="AJ1689" i="2"/>
  <c r="AK1689" i="2"/>
  <c r="AL1689" i="2"/>
  <c r="AM1689" i="2"/>
  <c r="AN1689" i="2"/>
  <c r="AO1689" i="2"/>
  <c r="AP1689" i="2"/>
  <c r="AQ1689" i="2"/>
  <c r="AR1689" i="2"/>
  <c r="AS1689" i="2"/>
  <c r="AT1689" i="2"/>
  <c r="AU1689" i="2"/>
  <c r="AV1689" i="2"/>
  <c r="AW1689" i="2"/>
  <c r="AX1689" i="2"/>
  <c r="AY1689" i="2"/>
  <c r="AZ1689" i="2"/>
  <c r="BA1689" i="2"/>
  <c r="BB1689" i="2"/>
  <c r="BC1689" i="2"/>
  <c r="BD1689" i="2"/>
  <c r="BE1689" i="2"/>
  <c r="BF1689" i="2"/>
  <c r="BG1689" i="2"/>
  <c r="BH1689" i="2"/>
  <c r="G1689" i="2"/>
  <c r="G1688" i="2"/>
  <c r="AJ1709" i="2"/>
  <c r="AI1709" i="2"/>
  <c r="AH1709" i="2"/>
  <c r="AG1709" i="2"/>
  <c r="AF1709" i="2"/>
  <c r="AE1709" i="2"/>
  <c r="AD1709" i="2"/>
  <c r="AC1709" i="2"/>
  <c r="AB1709" i="2"/>
  <c r="AA1709" i="2"/>
  <c r="Z1709" i="2"/>
  <c r="X1704" i="2"/>
  <c r="W1704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G1704" i="2"/>
  <c r="AA1684" i="2"/>
  <c r="Z1684" i="2"/>
  <c r="S1684" i="2"/>
  <c r="R1684" i="2"/>
  <c r="O1684" i="2"/>
  <c r="N1684" i="2"/>
  <c r="M1684" i="2"/>
  <c r="L1684" i="2"/>
  <c r="K1684" i="2"/>
  <c r="J1684" i="2"/>
  <c r="I1684" i="2"/>
  <c r="H1684" i="2"/>
  <c r="G1684" i="2"/>
  <c r="H1679" i="2"/>
  <c r="I1679" i="2"/>
  <c r="J1679" i="2"/>
  <c r="K1679" i="2"/>
  <c r="L1679" i="2"/>
  <c r="M1679" i="2"/>
  <c r="G1679" i="2"/>
  <c r="BH1994" i="2"/>
  <c r="BG1994" i="2"/>
  <c r="BF1994" i="2"/>
  <c r="BE1994" i="2"/>
  <c r="BD1994" i="2"/>
  <c r="BC1994" i="2"/>
  <c r="BB1994" i="2"/>
  <c r="BA1994" i="2"/>
  <c r="AZ1994" i="2"/>
  <c r="AY1994" i="2"/>
  <c r="AX1994" i="2"/>
  <c r="AW1994" i="2"/>
  <c r="AV1994" i="2"/>
  <c r="AU1994" i="2"/>
  <c r="AT1994" i="2"/>
  <c r="AS1994" i="2"/>
  <c r="AR1994" i="2"/>
  <c r="AQ1994" i="2"/>
  <c r="AP1994" i="2"/>
  <c r="AO1994" i="2"/>
  <c r="AN1994" i="2"/>
  <c r="AM1994" i="2"/>
  <c r="AL1994" i="2"/>
  <c r="AK1994" i="2"/>
  <c r="AJ1994" i="2"/>
  <c r="AI1994" i="2"/>
  <c r="AH1994" i="2"/>
  <c r="AG1994" i="2"/>
  <c r="AF1994" i="2"/>
  <c r="AE1994" i="2"/>
  <c r="AD1994" i="2"/>
  <c r="AC1994" i="2"/>
  <c r="AB1994" i="2"/>
  <c r="AA1994" i="2"/>
  <c r="Z1994" i="2"/>
  <c r="Y1994" i="2"/>
  <c r="X1994" i="2"/>
  <c r="W1994" i="2"/>
  <c r="V1994" i="2"/>
  <c r="U1994" i="2"/>
  <c r="T1994" i="2"/>
  <c r="BH1949" i="2"/>
  <c r="BG1949" i="2"/>
  <c r="BF1949" i="2"/>
  <c r="BE1949" i="2"/>
  <c r="BD1949" i="2"/>
  <c r="BC1949" i="2"/>
  <c r="BB1949" i="2"/>
  <c r="BA1949" i="2"/>
  <c r="AZ1949" i="2"/>
  <c r="AY1949" i="2"/>
  <c r="AX1949" i="2"/>
  <c r="AW1949" i="2"/>
  <c r="AV1949" i="2"/>
  <c r="AU1949" i="2"/>
  <c r="AT1949" i="2"/>
  <c r="AS1949" i="2"/>
  <c r="AR1949" i="2"/>
  <c r="AQ1949" i="2"/>
  <c r="AP1949" i="2"/>
  <c r="AO1949" i="2"/>
  <c r="AN1949" i="2"/>
  <c r="AM1949" i="2"/>
  <c r="AL1949" i="2"/>
  <c r="AK1949" i="2"/>
  <c r="AJ1949" i="2"/>
  <c r="AI1949" i="2"/>
  <c r="AH1949" i="2"/>
  <c r="AG1949" i="2"/>
  <c r="AF1949" i="2"/>
  <c r="AE1949" i="2"/>
  <c r="AD1949" i="2"/>
  <c r="AC1949" i="2"/>
  <c r="AB1949" i="2"/>
  <c r="AA1949" i="2"/>
  <c r="Z1949" i="2"/>
  <c r="Y1949" i="2"/>
  <c r="X1949" i="2"/>
  <c r="W1949" i="2"/>
  <c r="V1949" i="2"/>
  <c r="U1949" i="2"/>
  <c r="T1949" i="2"/>
  <c r="S1949" i="2"/>
  <c r="R1949" i="2"/>
  <c r="Q1949" i="2"/>
  <c r="BH1897" i="2"/>
  <c r="BG1897" i="2"/>
  <c r="BF1897" i="2"/>
  <c r="BE1897" i="2"/>
  <c r="BD1897" i="2"/>
  <c r="BC1897" i="2"/>
  <c r="BB1897" i="2"/>
  <c r="BA1897" i="2"/>
  <c r="AZ1897" i="2"/>
  <c r="AY1897" i="2"/>
  <c r="AX1897" i="2"/>
  <c r="AW1897" i="2"/>
  <c r="AV1897" i="2"/>
  <c r="AU1897" i="2"/>
  <c r="AT1897" i="2"/>
  <c r="AS1897" i="2"/>
  <c r="AR1897" i="2"/>
  <c r="AQ1897" i="2"/>
  <c r="AP1897" i="2"/>
  <c r="AO1897" i="2"/>
  <c r="AN1897" i="2"/>
  <c r="AM1897" i="2"/>
  <c r="AL1897" i="2"/>
  <c r="AK1897" i="2"/>
  <c r="AJ1897" i="2"/>
  <c r="AI1897" i="2"/>
  <c r="AH1897" i="2"/>
  <c r="AG1897" i="2"/>
  <c r="AF1897" i="2"/>
  <c r="AE1897" i="2"/>
  <c r="AD1897" i="2"/>
  <c r="AC1897" i="2"/>
  <c r="AB1897" i="2"/>
  <c r="AA1897" i="2"/>
  <c r="Z1897" i="2"/>
  <c r="Y1897" i="2"/>
  <c r="X1897" i="2"/>
  <c r="W1897" i="2"/>
  <c r="V1897" i="2"/>
  <c r="U1897" i="2"/>
  <c r="T1897" i="2"/>
  <c r="S1897" i="2"/>
  <c r="R1897" i="2"/>
  <c r="Q1897" i="2"/>
  <c r="BH1634" i="2"/>
  <c r="BG1634" i="2"/>
  <c r="BF1634" i="2"/>
  <c r="BE1634" i="2"/>
  <c r="BD1634" i="2"/>
  <c r="BC1634" i="2"/>
  <c r="BB1634" i="2"/>
  <c r="BA1634" i="2"/>
  <c r="AZ1634" i="2"/>
  <c r="AY1634" i="2"/>
  <c r="AX1634" i="2"/>
  <c r="AW1634" i="2"/>
  <c r="AV1634" i="2"/>
  <c r="AU1634" i="2"/>
  <c r="AT1634" i="2"/>
  <c r="AS1634" i="2"/>
  <c r="AR1634" i="2"/>
  <c r="AQ1634" i="2"/>
  <c r="AP1634" i="2"/>
  <c r="AO1634" i="2"/>
  <c r="AN1634" i="2"/>
  <c r="AM1634" i="2"/>
  <c r="AL1634" i="2"/>
  <c r="AK1634" i="2"/>
  <c r="AJ1634" i="2"/>
  <c r="AI1634" i="2"/>
  <c r="AH1634" i="2"/>
  <c r="AG1634" i="2"/>
  <c r="AF1634" i="2"/>
  <c r="AE1634" i="2"/>
  <c r="AD1634" i="2"/>
  <c r="AC1634" i="2"/>
  <c r="AB1634" i="2"/>
  <c r="AA1634" i="2"/>
  <c r="Z1634" i="2"/>
  <c r="Y1634" i="2"/>
  <c r="X1634" i="2"/>
  <c r="W1634" i="2"/>
  <c r="V1634" i="2"/>
  <c r="U1634" i="2"/>
  <c r="BH982" i="2"/>
  <c r="BG982" i="2"/>
  <c r="BF982" i="2"/>
  <c r="BE982" i="2"/>
  <c r="BD982" i="2"/>
  <c r="BC982" i="2"/>
  <c r="BB982" i="2"/>
  <c r="BA982" i="2"/>
  <c r="AZ982" i="2"/>
  <c r="AY982" i="2"/>
  <c r="AX982" i="2"/>
  <c r="AW982" i="2"/>
  <c r="AV982" i="2"/>
  <c r="AU982" i="2"/>
  <c r="AT982" i="2"/>
  <c r="AS982" i="2"/>
  <c r="AR982" i="2"/>
  <c r="AQ982" i="2"/>
  <c r="AP982" i="2"/>
  <c r="AO982" i="2"/>
  <c r="AN982" i="2"/>
  <c r="AM982" i="2"/>
  <c r="AL982" i="2"/>
  <c r="AK982" i="2"/>
  <c r="AJ982" i="2"/>
  <c r="AI982" i="2"/>
  <c r="AH982" i="2"/>
  <c r="AG982" i="2"/>
  <c r="AF982" i="2"/>
  <c r="AE982" i="2"/>
  <c r="AD982" i="2"/>
  <c r="AC982" i="2"/>
  <c r="AB982" i="2"/>
  <c r="AA982" i="2"/>
  <c r="Z982" i="2"/>
  <c r="Y982" i="2"/>
  <c r="X982" i="2"/>
  <c r="W982" i="2"/>
  <c r="V982" i="2"/>
  <c r="U982" i="2"/>
  <c r="T982" i="2"/>
  <c r="BH859" i="2"/>
  <c r="BG859" i="2"/>
  <c r="BF859" i="2"/>
  <c r="BE859" i="2"/>
  <c r="BD859" i="2"/>
  <c r="BC859" i="2"/>
  <c r="BB859" i="2"/>
  <c r="BA859" i="2"/>
  <c r="AZ859" i="2"/>
  <c r="AY859" i="2"/>
  <c r="AX859" i="2"/>
  <c r="AW859" i="2"/>
  <c r="AV859" i="2"/>
  <c r="AU859" i="2"/>
  <c r="AT859" i="2"/>
  <c r="AS859" i="2"/>
  <c r="AR859" i="2"/>
  <c r="AQ859" i="2"/>
  <c r="AP859" i="2"/>
  <c r="AO859" i="2"/>
  <c r="AN859" i="2"/>
  <c r="AM859" i="2"/>
  <c r="AL859" i="2"/>
  <c r="AK859" i="2"/>
  <c r="AJ859" i="2"/>
  <c r="AI859" i="2"/>
  <c r="AH859" i="2"/>
  <c r="AG859" i="2"/>
  <c r="AF859" i="2"/>
  <c r="AE859" i="2"/>
  <c r="AD859" i="2"/>
  <c r="AC859" i="2"/>
  <c r="AB859" i="2"/>
  <c r="AA859" i="2"/>
  <c r="Z859" i="2"/>
  <c r="Y859" i="2"/>
  <c r="X859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BH667" i="2"/>
  <c r="BG667" i="2"/>
  <c r="BF667" i="2"/>
  <c r="BE667" i="2"/>
  <c r="BD667" i="2"/>
  <c r="BC667" i="2"/>
  <c r="BB667" i="2"/>
  <c r="BA667" i="2"/>
  <c r="AZ667" i="2"/>
  <c r="AY667" i="2"/>
  <c r="AX667" i="2"/>
  <c r="AW667" i="2"/>
  <c r="AV667" i="2"/>
  <c r="AU667" i="2"/>
  <c r="AT667" i="2"/>
  <c r="AS667" i="2"/>
  <c r="AR667" i="2"/>
  <c r="AQ667" i="2"/>
  <c r="AP667" i="2"/>
  <c r="AO667" i="2"/>
  <c r="AN667" i="2"/>
  <c r="AM667" i="2"/>
  <c r="AL667" i="2"/>
  <c r="AK667" i="2"/>
  <c r="AJ667" i="2"/>
  <c r="AI667" i="2"/>
  <c r="AH667" i="2"/>
  <c r="AG667" i="2"/>
  <c r="AF667" i="2"/>
  <c r="AE667" i="2"/>
  <c r="AD667" i="2"/>
  <c r="AC667" i="2"/>
  <c r="AB667" i="2"/>
  <c r="AA667" i="2"/>
  <c r="Z667" i="2"/>
  <c r="Y667" i="2"/>
  <c r="X667" i="2"/>
  <c r="W667" i="2"/>
  <c r="V667" i="2"/>
  <c r="U667" i="2"/>
  <c r="T667" i="2"/>
  <c r="BH594" i="2"/>
  <c r="BG594" i="2"/>
  <c r="BF594" i="2"/>
  <c r="BE594" i="2"/>
  <c r="BD594" i="2"/>
  <c r="BC594" i="2"/>
  <c r="BB594" i="2"/>
  <c r="BA594" i="2"/>
  <c r="AZ594" i="2"/>
  <c r="AY594" i="2"/>
  <c r="AX594" i="2"/>
  <c r="AW594" i="2"/>
  <c r="AV594" i="2"/>
  <c r="AU594" i="2"/>
  <c r="AT594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AG594" i="2"/>
  <c r="AF594" i="2"/>
  <c r="AE594" i="2"/>
  <c r="AD594" i="2"/>
  <c r="AC594" i="2"/>
  <c r="AB594" i="2"/>
  <c r="AA594" i="2"/>
  <c r="Z594" i="2"/>
  <c r="Y594" i="2"/>
  <c r="X594" i="2"/>
  <c r="W594" i="2"/>
  <c r="V594" i="2"/>
  <c r="U594" i="2"/>
  <c r="T594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H477" i="2"/>
  <c r="BH475" i="2"/>
  <c r="BH472" i="2"/>
  <c r="BG472" i="2"/>
  <c r="BH470" i="2"/>
  <c r="BG470" i="2"/>
  <c r="BH467" i="2"/>
  <c r="BG467" i="2"/>
  <c r="BH465" i="2"/>
  <c r="BG465" i="2"/>
  <c r="BH462" i="2"/>
  <c r="BH460" i="2"/>
  <c r="BH457" i="2"/>
  <c r="BH455" i="2"/>
  <c r="G452" i="2"/>
  <c r="G450" i="2"/>
  <c r="M447" i="2"/>
  <c r="L447" i="2"/>
  <c r="K447" i="2"/>
  <c r="J447" i="2"/>
  <c r="I447" i="2"/>
  <c r="H447" i="2"/>
  <c r="G447" i="2"/>
  <c r="M445" i="2"/>
  <c r="L445" i="2"/>
  <c r="K445" i="2"/>
  <c r="J445" i="2"/>
  <c r="I445" i="2"/>
  <c r="H445" i="2"/>
  <c r="G445" i="2"/>
  <c r="U440" i="2"/>
  <c r="T440" i="2"/>
  <c r="S440" i="2"/>
  <c r="R440" i="2"/>
  <c r="Q440" i="2"/>
  <c r="P440" i="2"/>
  <c r="O440" i="2"/>
  <c r="K440" i="2"/>
  <c r="J440" i="2"/>
  <c r="I440" i="2"/>
  <c r="H440" i="2"/>
  <c r="G440" i="2"/>
  <c r="BH437" i="2"/>
  <c r="BG437" i="2"/>
  <c r="BF437" i="2"/>
  <c r="BE437" i="2"/>
  <c r="BD437" i="2"/>
  <c r="BC437" i="2"/>
  <c r="BB437" i="2"/>
  <c r="BA437" i="2"/>
  <c r="AZ437" i="2"/>
  <c r="AY437" i="2"/>
  <c r="AX437" i="2"/>
  <c r="AW437" i="2"/>
  <c r="AV437" i="2"/>
  <c r="AU437" i="2"/>
  <c r="AT437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G437" i="2"/>
  <c r="AF437" i="2"/>
  <c r="AE437" i="2"/>
  <c r="AD437" i="2"/>
  <c r="AC437" i="2"/>
  <c r="AB437" i="2"/>
  <c r="AA437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BH435" i="2"/>
  <c r="BG435" i="2"/>
  <c r="BF435" i="2"/>
  <c r="BE435" i="2"/>
  <c r="BD435" i="2"/>
  <c r="BC435" i="2"/>
  <c r="BB435" i="2"/>
  <c r="BA435" i="2"/>
  <c r="AZ435" i="2"/>
  <c r="AY435" i="2"/>
  <c r="AX435" i="2"/>
  <c r="AW435" i="2"/>
  <c r="AV435" i="2"/>
  <c r="AU435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F435" i="2"/>
  <c r="AE435" i="2"/>
  <c r="AD435" i="2"/>
  <c r="AC435" i="2"/>
  <c r="AB435" i="2"/>
  <c r="AA435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G432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G430" i="2"/>
  <c r="BH427" i="2"/>
  <c r="BG427" i="2"/>
  <c r="BF427" i="2"/>
  <c r="BE427" i="2"/>
  <c r="BD427" i="2"/>
  <c r="BC427" i="2"/>
  <c r="BB427" i="2"/>
  <c r="BA427" i="2"/>
  <c r="AZ427" i="2"/>
  <c r="AY427" i="2"/>
  <c r="AX427" i="2"/>
  <c r="AW427" i="2"/>
  <c r="AV427" i="2"/>
  <c r="AU427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F427" i="2"/>
  <c r="AE427" i="2"/>
  <c r="AD427" i="2"/>
  <c r="AC427" i="2"/>
  <c r="AB427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P426" i="2"/>
  <c r="O426" i="2"/>
  <c r="N426" i="2"/>
  <c r="M426" i="2"/>
  <c r="L426" i="2"/>
  <c r="K426" i="2"/>
  <c r="J426" i="2"/>
  <c r="I426" i="2"/>
  <c r="H426" i="2"/>
  <c r="G426" i="2"/>
  <c r="BH422" i="2"/>
  <c r="BG422" i="2"/>
  <c r="BF422" i="2"/>
  <c r="BE422" i="2"/>
  <c r="BD422" i="2"/>
  <c r="BC422" i="2"/>
  <c r="BB422" i="2"/>
  <c r="BA422" i="2"/>
  <c r="AZ422" i="2"/>
  <c r="AY422" i="2"/>
  <c r="AX422" i="2"/>
  <c r="AW422" i="2"/>
  <c r="AV422" i="2"/>
  <c r="AU422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F422" i="2"/>
  <c r="AE422" i="2"/>
  <c r="H416" i="2"/>
  <c r="I416" i="2"/>
  <c r="J416" i="2"/>
  <c r="K416" i="2"/>
  <c r="L416" i="2"/>
  <c r="M416" i="2"/>
  <c r="N416" i="2"/>
  <c r="O416" i="2"/>
  <c r="P416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G417" i="2"/>
  <c r="G416" i="2"/>
  <c r="BH387" i="2"/>
  <c r="BG387" i="2"/>
  <c r="BF387" i="2"/>
  <c r="BE387" i="2"/>
  <c r="BD387" i="2"/>
  <c r="BC387" i="2"/>
  <c r="BB387" i="2"/>
  <c r="BA387" i="2"/>
  <c r="AZ387" i="2"/>
  <c r="AY387" i="2"/>
  <c r="AX387" i="2"/>
  <c r="AW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BH361" i="2"/>
  <c r="BH326" i="2"/>
  <c r="BG326" i="2"/>
  <c r="BH311" i="2"/>
  <c r="BG311" i="2"/>
  <c r="BF311" i="2"/>
  <c r="BE311" i="2"/>
  <c r="BD311" i="2"/>
  <c r="BC311" i="2"/>
  <c r="BB311" i="2"/>
  <c r="BA311" i="2"/>
  <c r="AZ311" i="2"/>
  <c r="AY311" i="2"/>
  <c r="AX311" i="2"/>
  <c r="AW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BH279" i="2"/>
  <c r="BG279" i="2"/>
  <c r="BH269" i="2"/>
  <c r="BG198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BH47" i="2"/>
  <c r="BG4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BH11" i="2"/>
  <c r="BG11" i="2"/>
  <c r="U250" i="19" l="1"/>
  <c r="U266" i="19" s="1"/>
  <c r="S157" i="20"/>
  <c r="T134" i="17"/>
  <c r="T136" i="17"/>
  <c r="AN147" i="17" s="1"/>
  <c r="V288" i="2"/>
  <c r="T258" i="19"/>
  <c r="U251" i="19"/>
  <c r="S155" i="20"/>
  <c r="R142" i="20"/>
  <c r="R158" i="20" s="1"/>
  <c r="V272" i="19"/>
  <c r="U134" i="17"/>
  <c r="U136" i="17"/>
  <c r="AO147" i="17" s="1"/>
  <c r="W294" i="2"/>
  <c r="U260" i="19"/>
  <c r="U254" i="19"/>
  <c r="U271" i="19" s="1"/>
  <c r="T254" i="19"/>
  <c r="W1750" i="2"/>
  <c r="T252" i="19"/>
  <c r="R139" i="20"/>
  <c r="R141" i="20"/>
  <c r="R157" i="20" s="1"/>
  <c r="P128" i="20"/>
  <c r="V1759" i="2"/>
  <c r="P127" i="20"/>
  <c r="W1759" i="2"/>
  <c r="W1747" i="2"/>
  <c r="V1753" i="2"/>
  <c r="P126" i="20"/>
  <c r="Q129" i="20"/>
  <c r="Q139" i="20" s="1"/>
  <c r="S144" i="20"/>
  <c r="T137" i="17"/>
  <c r="AN148" i="17" s="1"/>
  <c r="AN149" i="17"/>
  <c r="AO149" i="17"/>
  <c r="AK1748" i="2"/>
  <c r="V100" i="17"/>
  <c r="V121" i="17" s="1"/>
  <c r="V99" i="17"/>
  <c r="Z23" i="17"/>
  <c r="AI40" i="17"/>
  <c r="AN292" i="2"/>
  <c r="AN1757" i="2"/>
  <c r="AH52" i="17"/>
  <c r="AL283" i="2" s="1"/>
  <c r="AB24" i="17"/>
  <c r="AK41" i="17"/>
  <c r="AK54" i="17" s="1"/>
  <c r="Z22" i="17"/>
  <c r="AI39" i="17"/>
  <c r="AH53" i="17"/>
  <c r="AM292" i="2"/>
  <c r="AM1757" i="2"/>
  <c r="AF1698" i="2"/>
  <c r="AG1698" i="2"/>
  <c r="AH1698" i="2"/>
  <c r="AI1698" i="2"/>
  <c r="AJ1698" i="2"/>
  <c r="AK1698" i="2"/>
  <c r="AL1698" i="2"/>
  <c r="AM1698" i="2"/>
  <c r="AN1698" i="2"/>
  <c r="AO1698" i="2"/>
  <c r="AP1698" i="2"/>
  <c r="AQ1698" i="2"/>
  <c r="AR1698" i="2"/>
  <c r="AS1698" i="2"/>
  <c r="AT1698" i="2"/>
  <c r="AU1698" i="2"/>
  <c r="AV1698" i="2"/>
  <c r="AY1698" i="2"/>
  <c r="AZ1698" i="2"/>
  <c r="BA1698" i="2"/>
  <c r="BB1698" i="2"/>
  <c r="BC1698" i="2"/>
  <c r="BD1698" i="2"/>
  <c r="BE1698" i="2"/>
  <c r="BF1698" i="2"/>
  <c r="BG1698" i="2"/>
  <c r="BH1698" i="2"/>
  <c r="R1870" i="2"/>
  <c r="S1870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AF1870" i="2"/>
  <c r="AG1870" i="2"/>
  <c r="AH1870" i="2"/>
  <c r="AI1870" i="2"/>
  <c r="AJ1870" i="2"/>
  <c r="AK1870" i="2"/>
  <c r="AL1870" i="2"/>
  <c r="AM1870" i="2"/>
  <c r="AN1870" i="2"/>
  <c r="AO1870" i="2"/>
  <c r="AP1870" i="2"/>
  <c r="AQ1870" i="2"/>
  <c r="AR1870" i="2"/>
  <c r="AS1870" i="2"/>
  <c r="AT1870" i="2"/>
  <c r="AU1870" i="2"/>
  <c r="AV1870" i="2"/>
  <c r="V1703" i="2"/>
  <c r="W1703" i="2"/>
  <c r="X1703" i="2"/>
  <c r="AB1708" i="2"/>
  <c r="AC1708" i="2"/>
  <c r="AD1708" i="2"/>
  <c r="AE1708" i="2"/>
  <c r="AF1708" i="2"/>
  <c r="AG1708" i="2"/>
  <c r="AH1708" i="2"/>
  <c r="AI1708" i="2"/>
  <c r="AJ1708" i="2"/>
  <c r="R1688" i="2"/>
  <c r="S1688" i="2"/>
  <c r="T1688" i="2"/>
  <c r="U1688" i="2"/>
  <c r="V1688" i="2"/>
  <c r="W1688" i="2"/>
  <c r="X1688" i="2"/>
  <c r="Y1688" i="2"/>
  <c r="Z1688" i="2"/>
  <c r="AA1688" i="2"/>
  <c r="AB1688" i="2"/>
  <c r="AC1688" i="2"/>
  <c r="H858" i="2"/>
  <c r="Q1870" i="2"/>
  <c r="Q1688" i="2"/>
  <c r="C55" i="11"/>
  <c r="D55" i="11" s="1"/>
  <c r="E55" i="11" s="1"/>
  <c r="F55" i="11" s="1"/>
  <c r="G55" i="11" s="1"/>
  <c r="H55" i="11" s="1"/>
  <c r="I55" i="11" s="1"/>
  <c r="J55" i="11" s="1"/>
  <c r="K55" i="11" s="1"/>
  <c r="L55" i="11" s="1"/>
  <c r="M55" i="11" s="1"/>
  <c r="N55" i="11" s="1"/>
  <c r="O55" i="11" s="1"/>
  <c r="P55" i="11" s="1"/>
  <c r="Q55" i="11" s="1"/>
  <c r="R55" i="11" s="1"/>
  <c r="S55" i="11" s="1"/>
  <c r="T55" i="11" s="1"/>
  <c r="U55" i="11" s="1"/>
  <c r="V55" i="11" s="1"/>
  <c r="W55" i="11" s="1"/>
  <c r="X55" i="11" s="1"/>
  <c r="Y55" i="11" s="1"/>
  <c r="Z55" i="11" s="1"/>
  <c r="AA55" i="11" s="1"/>
  <c r="AB55" i="11" s="1"/>
  <c r="AC55" i="11" s="1"/>
  <c r="AD55" i="11" s="1"/>
  <c r="AE55" i="11" s="1"/>
  <c r="AF55" i="11" s="1"/>
  <c r="AG55" i="11" s="1"/>
  <c r="AH55" i="11" s="1"/>
  <c r="AI55" i="11" s="1"/>
  <c r="AJ55" i="11" s="1"/>
  <c r="AK55" i="11" s="1"/>
  <c r="AL55" i="11" s="1"/>
  <c r="AM55" i="11" s="1"/>
  <c r="AN55" i="11" s="1"/>
  <c r="AO55" i="11" s="1"/>
  <c r="AP55" i="11" s="1"/>
  <c r="AQ55" i="11" s="1"/>
  <c r="AR55" i="11" s="1"/>
  <c r="AS55" i="11" s="1"/>
  <c r="AT55" i="11" s="1"/>
  <c r="AU55" i="11" s="1"/>
  <c r="AV55" i="11" s="1"/>
  <c r="AW55" i="11" s="1"/>
  <c r="AX55" i="11" s="1"/>
  <c r="AY55" i="11" s="1"/>
  <c r="AZ55" i="11" s="1"/>
  <c r="BA55" i="11" s="1"/>
  <c r="BB55" i="11" s="1"/>
  <c r="BC55" i="11" s="1"/>
  <c r="BD55" i="11" s="1"/>
  <c r="BE55" i="11" s="1"/>
  <c r="BF55" i="11" s="1"/>
  <c r="BG55" i="11" s="1"/>
  <c r="BH55" i="11" s="1"/>
  <c r="D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C8" i="11"/>
  <c r="D9" i="11"/>
  <c r="E9" i="11"/>
  <c r="F9" i="11"/>
  <c r="G9" i="11"/>
  <c r="H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C9" i="11"/>
  <c r="C4" i="1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BB4" i="11" s="1"/>
  <c r="BC4" i="11" s="1"/>
  <c r="BD4" i="11" s="1"/>
  <c r="BE4" i="11" s="1"/>
  <c r="W285" i="2" l="1"/>
  <c r="U257" i="19"/>
  <c r="AS1506" i="2"/>
  <c r="AS290" i="2"/>
  <c r="AS1755" i="2"/>
  <c r="U270" i="19"/>
  <c r="S251" i="19"/>
  <c r="Q155" i="20"/>
  <c r="T256" i="19"/>
  <c r="T267" i="19" s="1"/>
  <c r="V282" i="2"/>
  <c r="AT1505" i="2"/>
  <c r="AT1754" i="2"/>
  <c r="AT289" i="2"/>
  <c r="AS1505" i="2"/>
  <c r="AS289" i="2"/>
  <c r="AS1754" i="2"/>
  <c r="T251" i="19"/>
  <c r="R155" i="20"/>
  <c r="T268" i="19"/>
  <c r="U256" i="19"/>
  <c r="U267" i="19" s="1"/>
  <c r="U272" i="19" s="1"/>
  <c r="W282" i="2"/>
  <c r="U137" i="17"/>
  <c r="AO148" i="17" s="1"/>
  <c r="T260" i="19"/>
  <c r="T271" i="19" s="1"/>
  <c r="V294" i="2"/>
  <c r="V1750" i="2"/>
  <c r="R144" i="20"/>
  <c r="T250" i="19"/>
  <c r="T266" i="19" s="1"/>
  <c r="V1747" i="2"/>
  <c r="U1750" i="2"/>
  <c r="N124" i="20"/>
  <c r="Q141" i="20"/>
  <c r="O126" i="20"/>
  <c r="Q142" i="20"/>
  <c r="Q158" i="20" s="1"/>
  <c r="Q143" i="20"/>
  <c r="Q159" i="20" s="1"/>
  <c r="P129" i="20"/>
  <c r="P139" i="20" s="1"/>
  <c r="O127" i="20"/>
  <c r="O128" i="20"/>
  <c r="AL1748" i="2"/>
  <c r="W99" i="17"/>
  <c r="W100" i="17"/>
  <c r="W121" i="17" s="1"/>
  <c r="V120" i="17"/>
  <c r="V135" i="17" s="1"/>
  <c r="V132" i="17"/>
  <c r="AI52" i="17"/>
  <c r="AM283" i="2" s="1"/>
  <c r="AA23" i="17"/>
  <c r="AJ40" i="17"/>
  <c r="AA22" i="17"/>
  <c r="AJ39" i="17"/>
  <c r="AJ52" i="17" s="1"/>
  <c r="AN283" i="2" s="1"/>
  <c r="AO1757" i="2"/>
  <c r="AO292" i="2"/>
  <c r="AC24" i="17"/>
  <c r="AL41" i="17"/>
  <c r="AI53" i="17"/>
  <c r="I441" i="2"/>
  <c r="I1683" i="2"/>
  <c r="I1678" i="2"/>
  <c r="I1703" i="2"/>
  <c r="BA1576" i="2"/>
  <c r="BA1688" i="2"/>
  <c r="AO1576" i="2"/>
  <c r="AO1688" i="2"/>
  <c r="AG1576" i="2"/>
  <c r="AG1688" i="2"/>
  <c r="T441" i="2"/>
  <c r="T1703" i="2"/>
  <c r="BC426" i="2"/>
  <c r="BC421" i="2"/>
  <c r="BC416" i="2"/>
  <c r="AM426" i="2"/>
  <c r="AM421" i="2"/>
  <c r="AM416" i="2"/>
  <c r="AA426" i="2"/>
  <c r="AA416" i="2"/>
  <c r="Q1698" i="2"/>
  <c r="Q1693" i="2"/>
  <c r="Q1718" i="2"/>
  <c r="BF1576" i="2"/>
  <c r="BF1688" i="2"/>
  <c r="BB1576" i="2"/>
  <c r="BB1688" i="2"/>
  <c r="AX1576" i="2"/>
  <c r="AX1688" i="2"/>
  <c r="AT1576" i="2"/>
  <c r="AT1688" i="2"/>
  <c r="AP1576" i="2"/>
  <c r="AP1688" i="2"/>
  <c r="AL1576" i="2"/>
  <c r="AL1688" i="2"/>
  <c r="AH1576" i="2"/>
  <c r="AH1688" i="2"/>
  <c r="AD1576" i="2"/>
  <c r="AD1688" i="2"/>
  <c r="U441" i="2"/>
  <c r="U1703" i="2"/>
  <c r="BH416" i="2"/>
  <c r="BH426" i="2"/>
  <c r="BH421" i="2"/>
  <c r="BD426" i="2"/>
  <c r="BD421" i="2"/>
  <c r="BD416" i="2"/>
  <c r="AZ421" i="2"/>
  <c r="AZ426" i="2"/>
  <c r="AZ416" i="2"/>
  <c r="AV426" i="2"/>
  <c r="AV416" i="2"/>
  <c r="AV421" i="2"/>
  <c r="AR421" i="2"/>
  <c r="AR416" i="2"/>
  <c r="AR426" i="2"/>
  <c r="AN416" i="2"/>
  <c r="AN426" i="2"/>
  <c r="AN421" i="2"/>
  <c r="AJ426" i="2"/>
  <c r="AJ416" i="2"/>
  <c r="AJ421" i="2"/>
  <c r="AF421" i="2"/>
  <c r="AF416" i="2"/>
  <c r="AF426" i="2"/>
  <c r="AB416" i="2"/>
  <c r="AB426" i="2"/>
  <c r="X426" i="2"/>
  <c r="X416" i="2"/>
  <c r="T416" i="2"/>
  <c r="T426" i="2"/>
  <c r="BG1571" i="2"/>
  <c r="BG1592" i="2"/>
  <c r="BG1855" i="2"/>
  <c r="BG1870" i="2"/>
  <c r="BC1855" i="2"/>
  <c r="BC1870" i="2"/>
  <c r="AY1855" i="2"/>
  <c r="AY1870" i="2"/>
  <c r="BF743" i="2"/>
  <c r="BF738" i="2"/>
  <c r="BF1267" i="2"/>
  <c r="BF1993" i="2"/>
  <c r="BF1948" i="2"/>
  <c r="BF1896" i="2"/>
  <c r="BF1633" i="2"/>
  <c r="BF981" i="2"/>
  <c r="BF858" i="2"/>
  <c r="BF593" i="2"/>
  <c r="BF507" i="2"/>
  <c r="BF666" i="2"/>
  <c r="BF310" i="2"/>
  <c r="BF386" i="2"/>
  <c r="BF170" i="2"/>
  <c r="BB738" i="2"/>
  <c r="BB1267" i="2"/>
  <c r="BB743" i="2"/>
  <c r="BB1993" i="2"/>
  <c r="BB1948" i="2"/>
  <c r="BB1896" i="2"/>
  <c r="BB1633" i="2"/>
  <c r="BB981" i="2"/>
  <c r="BB858" i="2"/>
  <c r="BB593" i="2"/>
  <c r="BB507" i="2"/>
  <c r="BB666" i="2"/>
  <c r="BB310" i="2"/>
  <c r="BB170" i="2"/>
  <c r="BB386" i="2"/>
  <c r="AX1267" i="2"/>
  <c r="AX738" i="2"/>
  <c r="AX743" i="2"/>
  <c r="AX1993" i="2"/>
  <c r="AX1948" i="2"/>
  <c r="AX1896" i="2"/>
  <c r="AX1633" i="2"/>
  <c r="AX981" i="2"/>
  <c r="AX858" i="2"/>
  <c r="AX593" i="2"/>
  <c r="AX507" i="2"/>
  <c r="AX666" i="2"/>
  <c r="AX310" i="2"/>
  <c r="AX386" i="2"/>
  <c r="AX170" i="2"/>
  <c r="AU32" i="1"/>
  <c r="AT743" i="2"/>
  <c r="AT738" i="2"/>
  <c r="AT1267" i="2"/>
  <c r="AU228" i="1"/>
  <c r="AT1993" i="2"/>
  <c r="AT1948" i="2"/>
  <c r="AT1896" i="2"/>
  <c r="AT1633" i="2"/>
  <c r="AT981" i="2"/>
  <c r="AT858" i="2"/>
  <c r="AT593" i="2"/>
  <c r="AT507" i="2"/>
  <c r="AT310" i="2"/>
  <c r="AT666" i="2"/>
  <c r="AT170" i="2"/>
  <c r="AT386" i="2"/>
  <c r="AP738" i="2"/>
  <c r="AP1267" i="2"/>
  <c r="AQ32" i="1"/>
  <c r="AP743" i="2"/>
  <c r="AQ228" i="1"/>
  <c r="AP1993" i="2"/>
  <c r="AP1948" i="2"/>
  <c r="AP1896" i="2"/>
  <c r="AP1633" i="2"/>
  <c r="AP981" i="2"/>
  <c r="AP858" i="2"/>
  <c r="AP593" i="2"/>
  <c r="AP507" i="2"/>
  <c r="AP666" i="2"/>
  <c r="AP310" i="2"/>
  <c r="AP386" i="2"/>
  <c r="AP170" i="2"/>
  <c r="AL1267" i="2"/>
  <c r="AL738" i="2"/>
  <c r="AM32" i="1"/>
  <c r="AL743" i="2"/>
  <c r="AM228" i="1"/>
  <c r="AL1993" i="2"/>
  <c r="AL1948" i="2"/>
  <c r="AL1896" i="2"/>
  <c r="AL1633" i="2"/>
  <c r="AL981" i="2"/>
  <c r="AL858" i="2"/>
  <c r="AL593" i="2"/>
  <c r="AL507" i="2"/>
  <c r="AL666" i="2"/>
  <c r="AL310" i="2"/>
  <c r="AL170" i="2"/>
  <c r="AL386" i="2"/>
  <c r="AI28" i="1"/>
  <c r="AI32" i="1"/>
  <c r="AH743" i="2"/>
  <c r="AH738" i="2"/>
  <c r="AH1267" i="2"/>
  <c r="AI228" i="1"/>
  <c r="AH1993" i="2"/>
  <c r="AH1948" i="2"/>
  <c r="AH1896" i="2"/>
  <c r="AH1633" i="2"/>
  <c r="AH981" i="2"/>
  <c r="AH858" i="2"/>
  <c r="AH593" i="2"/>
  <c r="AH507" i="2"/>
  <c r="AH666" i="2"/>
  <c r="AH310" i="2"/>
  <c r="AH170" i="2"/>
  <c r="AH386" i="2"/>
  <c r="AE28" i="1"/>
  <c r="AD738" i="2"/>
  <c r="AD1267" i="2"/>
  <c r="AE32" i="1"/>
  <c r="AD743" i="2"/>
  <c r="AE228" i="1"/>
  <c r="AD1993" i="2"/>
  <c r="AD1948" i="2"/>
  <c r="AD1896" i="2"/>
  <c r="AD1633" i="2"/>
  <c r="AD981" i="2"/>
  <c r="AD858" i="2"/>
  <c r="AD593" i="2"/>
  <c r="AD507" i="2"/>
  <c r="AD666" i="2"/>
  <c r="AD310" i="2"/>
  <c r="AD386" i="2"/>
  <c r="AD170" i="2"/>
  <c r="Z1267" i="2"/>
  <c r="AA32" i="1"/>
  <c r="Z743" i="2"/>
  <c r="Z738" i="2"/>
  <c r="AA228" i="1"/>
  <c r="Z1993" i="2"/>
  <c r="Z1948" i="2"/>
  <c r="Z1896" i="2"/>
  <c r="Z1633" i="2"/>
  <c r="Z981" i="2"/>
  <c r="Z858" i="2"/>
  <c r="Z593" i="2"/>
  <c r="Z507" i="2"/>
  <c r="Z666" i="2"/>
  <c r="Z310" i="2"/>
  <c r="Z386" i="2"/>
  <c r="Z170" i="2"/>
  <c r="V738" i="2"/>
  <c r="W32" i="1"/>
  <c r="V743" i="2"/>
  <c r="V1267" i="2"/>
  <c r="V1993" i="2"/>
  <c r="V1948" i="2"/>
  <c r="V1896" i="2"/>
  <c r="V1633" i="2"/>
  <c r="V981" i="2"/>
  <c r="V858" i="2"/>
  <c r="V593" i="2"/>
  <c r="V507" i="2"/>
  <c r="V666" i="2"/>
  <c r="V310" i="2"/>
  <c r="V170" i="2"/>
  <c r="V386" i="2"/>
  <c r="S32" i="1"/>
  <c r="R743" i="2"/>
  <c r="R1267" i="2"/>
  <c r="R1948" i="2"/>
  <c r="R1896" i="2"/>
  <c r="R858" i="2"/>
  <c r="R507" i="2"/>
  <c r="R170" i="2"/>
  <c r="R386" i="2"/>
  <c r="BE31" i="2"/>
  <c r="BE26" i="2"/>
  <c r="BA31" i="2"/>
  <c r="BA26" i="2"/>
  <c r="AW56" i="2"/>
  <c r="AW31" i="2"/>
  <c r="AW26" i="2"/>
  <c r="AS31" i="2"/>
  <c r="AS56" i="2"/>
  <c r="AS26" i="2"/>
  <c r="AO56" i="2"/>
  <c r="AO31" i="2"/>
  <c r="AO26" i="2"/>
  <c r="AK56" i="2"/>
  <c r="AK31" i="2"/>
  <c r="AK26" i="2"/>
  <c r="AG31" i="2"/>
  <c r="AG56" i="2"/>
  <c r="AG26" i="2"/>
  <c r="AC56" i="2"/>
  <c r="AC31" i="2"/>
  <c r="AC26" i="2"/>
  <c r="Y31" i="2"/>
  <c r="Y56" i="2"/>
  <c r="Y26" i="2"/>
  <c r="U56" i="2"/>
  <c r="U31" i="2"/>
  <c r="U26" i="2"/>
  <c r="BH1581" i="2"/>
  <c r="BH461" i="2"/>
  <c r="BH471" i="2"/>
  <c r="BH456" i="2"/>
  <c r="BH431" i="2"/>
  <c r="BH466" i="2"/>
  <c r="BH436" i="2"/>
  <c r="BD436" i="2"/>
  <c r="BD431" i="2"/>
  <c r="AZ436" i="2"/>
  <c r="AZ431" i="2"/>
  <c r="AV431" i="2"/>
  <c r="AV436" i="2"/>
  <c r="AR436" i="2"/>
  <c r="AR431" i="2"/>
  <c r="AN436" i="2"/>
  <c r="AN431" i="2"/>
  <c r="AJ431" i="2"/>
  <c r="AJ436" i="2"/>
  <c r="AF1581" i="2"/>
  <c r="AF436" i="2"/>
  <c r="AF431" i="2"/>
  <c r="AB1581" i="2"/>
  <c r="AB436" i="2"/>
  <c r="AB431" i="2"/>
  <c r="X1581" i="2"/>
  <c r="X431" i="2"/>
  <c r="X436" i="2"/>
  <c r="T1581" i="2"/>
  <c r="T436" i="2"/>
  <c r="T431" i="2"/>
  <c r="AE1693" i="2"/>
  <c r="AE1718" i="2"/>
  <c r="AE1698" i="2"/>
  <c r="AA1718" i="2"/>
  <c r="AA1693" i="2"/>
  <c r="AA1698" i="2"/>
  <c r="W1718" i="2"/>
  <c r="W1693" i="2"/>
  <c r="W1698" i="2"/>
  <c r="S1718" i="2"/>
  <c r="S1693" i="2"/>
  <c r="S1698" i="2"/>
  <c r="BF1597" i="2"/>
  <c r="BF1875" i="2"/>
  <c r="BF1860" i="2"/>
  <c r="BF1865" i="2"/>
  <c r="BF1850" i="2"/>
  <c r="BB1597" i="2"/>
  <c r="BB1875" i="2"/>
  <c r="BB1860" i="2"/>
  <c r="BB1865" i="2"/>
  <c r="BB1850" i="2"/>
  <c r="AX1860" i="2"/>
  <c r="AX1865" i="2"/>
  <c r="AX1850" i="2"/>
  <c r="AT1875" i="2"/>
  <c r="AT1860" i="2"/>
  <c r="AT1865" i="2"/>
  <c r="AP1860" i="2"/>
  <c r="AP1865" i="2"/>
  <c r="AL1860" i="2"/>
  <c r="AL1865" i="2"/>
  <c r="AH1860" i="2"/>
  <c r="AH1865" i="2"/>
  <c r="AD1584" i="2"/>
  <c r="AD1860" i="2"/>
  <c r="AD1865" i="2"/>
  <c r="Z1584" i="2"/>
  <c r="Z1860" i="2"/>
  <c r="Z1865" i="2"/>
  <c r="V1584" i="2"/>
  <c r="V1860" i="2"/>
  <c r="V1865" i="2"/>
  <c r="R1584" i="2"/>
  <c r="R1860" i="2"/>
  <c r="I858" i="2"/>
  <c r="L858" i="2"/>
  <c r="Q743" i="2"/>
  <c r="Q1267" i="2"/>
  <c r="R32" i="1"/>
  <c r="Q1948" i="2"/>
  <c r="Q1896" i="2"/>
  <c r="Q507" i="2"/>
  <c r="Q858" i="2"/>
  <c r="Q386" i="2"/>
  <c r="Q170" i="2"/>
  <c r="AW1576" i="2"/>
  <c r="AW1688" i="2"/>
  <c r="AY426" i="2"/>
  <c r="AY421" i="2"/>
  <c r="AY416" i="2"/>
  <c r="AQ426" i="2"/>
  <c r="AQ421" i="2"/>
  <c r="AQ416" i="2"/>
  <c r="AE426" i="2"/>
  <c r="AE421" i="2"/>
  <c r="AE416" i="2"/>
  <c r="S426" i="2"/>
  <c r="S416" i="2"/>
  <c r="BB1870" i="2"/>
  <c r="BB1855" i="2"/>
  <c r="AX1870" i="2"/>
  <c r="AX1855" i="2"/>
  <c r="BE738" i="2"/>
  <c r="BE743" i="2"/>
  <c r="BE1267" i="2"/>
  <c r="BE1993" i="2"/>
  <c r="BE1948" i="2"/>
  <c r="BE1896" i="2"/>
  <c r="BE1633" i="2"/>
  <c r="BE666" i="2"/>
  <c r="BE507" i="2"/>
  <c r="BE981" i="2"/>
  <c r="BE858" i="2"/>
  <c r="BE593" i="2"/>
  <c r="BE386" i="2"/>
  <c r="BE170" i="2"/>
  <c r="BE310" i="2"/>
  <c r="AW738" i="2"/>
  <c r="AW743" i="2"/>
  <c r="AW1267" i="2"/>
  <c r="AW1993" i="2"/>
  <c r="AW1948" i="2"/>
  <c r="AW1896" i="2"/>
  <c r="AW1633" i="2"/>
  <c r="AW666" i="2"/>
  <c r="AW507" i="2"/>
  <c r="AW981" i="2"/>
  <c r="AW858" i="2"/>
  <c r="AW593" i="2"/>
  <c r="AW386" i="2"/>
  <c r="AW170" i="2"/>
  <c r="AW310" i="2"/>
  <c r="AO738" i="2"/>
  <c r="AP32" i="1"/>
  <c r="AO1267" i="2"/>
  <c r="AO743" i="2"/>
  <c r="AP228" i="1"/>
  <c r="AO1993" i="2"/>
  <c r="AO1948" i="2"/>
  <c r="AO1896" i="2"/>
  <c r="AO1633" i="2"/>
  <c r="AO666" i="2"/>
  <c r="AO507" i="2"/>
  <c r="AO981" i="2"/>
  <c r="AO858" i="2"/>
  <c r="AO593" i="2"/>
  <c r="AO386" i="2"/>
  <c r="AO170" i="2"/>
  <c r="AO310" i="2"/>
  <c r="AG738" i="2"/>
  <c r="AH28" i="1"/>
  <c r="AG743" i="2"/>
  <c r="AG1267" i="2"/>
  <c r="AH32" i="1"/>
  <c r="AH228" i="1"/>
  <c r="AG1993" i="2"/>
  <c r="AG1948" i="2"/>
  <c r="AG1896" i="2"/>
  <c r="AG1633" i="2"/>
  <c r="AG666" i="2"/>
  <c r="AG507" i="2"/>
  <c r="AG981" i="2"/>
  <c r="AG858" i="2"/>
  <c r="AG593" i="2"/>
  <c r="AG386" i="2"/>
  <c r="AG170" i="2"/>
  <c r="AG310" i="2"/>
  <c r="Y738" i="2"/>
  <c r="Y1267" i="2"/>
  <c r="Z32" i="1"/>
  <c r="Y743" i="2"/>
  <c r="Z228" i="1"/>
  <c r="Y1993" i="2"/>
  <c r="Y1948" i="2"/>
  <c r="Y1896" i="2"/>
  <c r="Y1633" i="2"/>
  <c r="Y666" i="2"/>
  <c r="Y507" i="2"/>
  <c r="Y981" i="2"/>
  <c r="Y858" i="2"/>
  <c r="Y593" i="2"/>
  <c r="Y386" i="2"/>
  <c r="Y170" i="2"/>
  <c r="Y310" i="2"/>
  <c r="BD31" i="2"/>
  <c r="BD26" i="2"/>
  <c r="AV56" i="2"/>
  <c r="AV31" i="2"/>
  <c r="AV26" i="2"/>
  <c r="AN56" i="2"/>
  <c r="AN31" i="2"/>
  <c r="AN26" i="2"/>
  <c r="AF56" i="2"/>
  <c r="AF31" i="2"/>
  <c r="AF26" i="2"/>
  <c r="X56" i="2"/>
  <c r="X31" i="2"/>
  <c r="X26" i="2"/>
  <c r="BC436" i="2"/>
  <c r="BC431" i="2"/>
  <c r="AU436" i="2"/>
  <c r="AU431" i="2"/>
  <c r="AM436" i="2"/>
  <c r="AM431" i="2"/>
  <c r="AE1581" i="2"/>
  <c r="AE436" i="2"/>
  <c r="AE431" i="2"/>
  <c r="S1581" i="2"/>
  <c r="S436" i="2"/>
  <c r="S431" i="2"/>
  <c r="AD1698" i="2"/>
  <c r="AD1718" i="2"/>
  <c r="AD1693" i="2"/>
  <c r="Z1698" i="2"/>
  <c r="Z1693" i="2"/>
  <c r="Z1718" i="2"/>
  <c r="R1698" i="2"/>
  <c r="R1693" i="2"/>
  <c r="R1718" i="2"/>
  <c r="BE1597" i="2"/>
  <c r="BE1875" i="2"/>
  <c r="BE1860" i="2"/>
  <c r="BE1865" i="2"/>
  <c r="BE1850" i="2"/>
  <c r="AW1875" i="2"/>
  <c r="AW1860" i="2"/>
  <c r="AW1865" i="2"/>
  <c r="AW1850" i="2"/>
  <c r="AO1860" i="2"/>
  <c r="AO1865" i="2"/>
  <c r="AK1860" i="2"/>
  <c r="AK1865" i="2"/>
  <c r="AC1584" i="2"/>
  <c r="AC1860" i="2"/>
  <c r="AC1865" i="2"/>
  <c r="U1584" i="2"/>
  <c r="U1860" i="2"/>
  <c r="U1865" i="2"/>
  <c r="Q31" i="2"/>
  <c r="Q56" i="2"/>
  <c r="BH1576" i="2"/>
  <c r="BH1688" i="2"/>
  <c r="BD1576" i="2"/>
  <c r="BD1688" i="2"/>
  <c r="AZ1576" i="2"/>
  <c r="AZ1688" i="2"/>
  <c r="AV1576" i="2"/>
  <c r="AV1688" i="2"/>
  <c r="AR1576" i="2"/>
  <c r="AR1688" i="2"/>
  <c r="AN1576" i="2"/>
  <c r="AN1688" i="2"/>
  <c r="AJ1576" i="2"/>
  <c r="AJ1688" i="2"/>
  <c r="AF1576" i="2"/>
  <c r="AF1688" i="2"/>
  <c r="AA1708" i="2"/>
  <c r="AA1683" i="2"/>
  <c r="S441" i="2"/>
  <c r="S1703" i="2"/>
  <c r="S1683" i="2"/>
  <c r="BF426" i="2"/>
  <c r="BF421" i="2"/>
  <c r="BF416" i="2"/>
  <c r="BB426" i="2"/>
  <c r="BB421" i="2"/>
  <c r="BB416" i="2"/>
  <c r="AX426" i="2"/>
  <c r="AX421" i="2"/>
  <c r="AX416" i="2"/>
  <c r="AT426" i="2"/>
  <c r="AT421" i="2"/>
  <c r="AT416" i="2"/>
  <c r="AP426" i="2"/>
  <c r="AP421" i="2"/>
  <c r="AL426" i="2"/>
  <c r="AL421" i="2"/>
  <c r="AL416" i="2"/>
  <c r="AH416" i="2"/>
  <c r="AH426" i="2"/>
  <c r="AH421" i="2"/>
  <c r="AD426" i="2"/>
  <c r="AD416" i="2"/>
  <c r="Z416" i="2"/>
  <c r="Z426" i="2"/>
  <c r="V426" i="2"/>
  <c r="V416" i="2"/>
  <c r="R416" i="2"/>
  <c r="R426" i="2"/>
  <c r="BE1855" i="2"/>
  <c r="BE1870" i="2"/>
  <c r="BA1855" i="2"/>
  <c r="BA1870" i="2"/>
  <c r="AW1855" i="2"/>
  <c r="AW1870" i="2"/>
  <c r="BH743" i="2"/>
  <c r="BI32" i="1"/>
  <c r="BH738" i="2"/>
  <c r="BH1267" i="2"/>
  <c r="BH1312" i="2"/>
  <c r="BH711" i="2"/>
  <c r="BH1535" i="2"/>
  <c r="BH1527" i="2"/>
  <c r="BI228" i="1"/>
  <c r="BH981" i="2"/>
  <c r="BH1993" i="2"/>
  <c r="BH476" i="2"/>
  <c r="BH1633" i="2"/>
  <c r="BH666" i="2"/>
  <c r="BH1896" i="2"/>
  <c r="BH858" i="2"/>
  <c r="BH507" i="2"/>
  <c r="BH310" i="2"/>
  <c r="BH593" i="2"/>
  <c r="BH1948" i="2"/>
  <c r="BH386" i="2"/>
  <c r="BH325" i="2"/>
  <c r="BH268" i="2"/>
  <c r="BH170" i="2"/>
  <c r="BH360" i="2"/>
  <c r="BH278" i="2"/>
  <c r="BD743" i="2"/>
  <c r="BD738" i="2"/>
  <c r="BD1267" i="2"/>
  <c r="BD981" i="2"/>
  <c r="BD1993" i="2"/>
  <c r="BD1948" i="2"/>
  <c r="BD666" i="2"/>
  <c r="BD1633" i="2"/>
  <c r="BD858" i="2"/>
  <c r="BD1896" i="2"/>
  <c r="BD593" i="2"/>
  <c r="BD310" i="2"/>
  <c r="BD386" i="2"/>
  <c r="BD170" i="2"/>
  <c r="BD507" i="2"/>
  <c r="AZ743" i="2"/>
  <c r="AZ738" i="2"/>
  <c r="AZ1267" i="2"/>
  <c r="AZ981" i="2"/>
  <c r="AZ1993" i="2"/>
  <c r="AZ1896" i="2"/>
  <c r="AZ1948" i="2"/>
  <c r="AZ666" i="2"/>
  <c r="AZ858" i="2"/>
  <c r="AZ310" i="2"/>
  <c r="AZ1633" i="2"/>
  <c r="AZ593" i="2"/>
  <c r="AZ386" i="2"/>
  <c r="AZ170" i="2"/>
  <c r="AZ507" i="2"/>
  <c r="AV743" i="2"/>
  <c r="AV738" i="2"/>
  <c r="AV1267" i="2"/>
  <c r="AV981" i="2"/>
  <c r="AV1993" i="2"/>
  <c r="AV1633" i="2"/>
  <c r="AV1896" i="2"/>
  <c r="AV666" i="2"/>
  <c r="AV1948" i="2"/>
  <c r="AV858" i="2"/>
  <c r="AV310" i="2"/>
  <c r="AV507" i="2"/>
  <c r="AV386" i="2"/>
  <c r="AV170" i="2"/>
  <c r="AV593" i="2"/>
  <c r="AS32" i="1"/>
  <c r="AR743" i="2"/>
  <c r="AR738" i="2"/>
  <c r="AR1267" i="2"/>
  <c r="AS228" i="1"/>
  <c r="AR981" i="2"/>
  <c r="AR1993" i="2"/>
  <c r="AR1633" i="2"/>
  <c r="AR666" i="2"/>
  <c r="AR1896" i="2"/>
  <c r="AR858" i="2"/>
  <c r="AR507" i="2"/>
  <c r="AR310" i="2"/>
  <c r="AR386" i="2"/>
  <c r="AR170" i="2"/>
  <c r="AR593" i="2"/>
  <c r="AR1948" i="2"/>
  <c r="AO32" i="1"/>
  <c r="AN743" i="2"/>
  <c r="AN738" i="2"/>
  <c r="AN1267" i="2"/>
  <c r="AN981" i="2"/>
  <c r="AN1993" i="2"/>
  <c r="AO228" i="1"/>
  <c r="AN1948" i="2"/>
  <c r="AN666" i="2"/>
  <c r="AN1633" i="2"/>
  <c r="AN858" i="2"/>
  <c r="AN593" i="2"/>
  <c r="AN310" i="2"/>
  <c r="AN1896" i="2"/>
  <c r="AN386" i="2"/>
  <c r="AN170" i="2"/>
  <c r="AN507" i="2"/>
  <c r="AK32" i="1"/>
  <c r="AJ743" i="2"/>
  <c r="AJ738" i="2"/>
  <c r="AJ1267" i="2"/>
  <c r="AJ981" i="2"/>
  <c r="AK228" i="1"/>
  <c r="AJ1993" i="2"/>
  <c r="AJ1896" i="2"/>
  <c r="AJ1948" i="2"/>
  <c r="AJ666" i="2"/>
  <c r="AJ858" i="2"/>
  <c r="AJ1633" i="2"/>
  <c r="AJ310" i="2"/>
  <c r="AJ593" i="2"/>
  <c r="AJ386" i="2"/>
  <c r="AJ170" i="2"/>
  <c r="AJ507" i="2"/>
  <c r="AG32" i="1"/>
  <c r="AF743" i="2"/>
  <c r="AF738" i="2"/>
  <c r="AF1267" i="2"/>
  <c r="AG28" i="1"/>
  <c r="AF981" i="2"/>
  <c r="AG228" i="1"/>
  <c r="AF1993" i="2"/>
  <c r="AF1633" i="2"/>
  <c r="AF1896" i="2"/>
  <c r="AF666" i="2"/>
  <c r="AF1948" i="2"/>
  <c r="AF858" i="2"/>
  <c r="AF310" i="2"/>
  <c r="AF507" i="2"/>
  <c r="AF386" i="2"/>
  <c r="AF170" i="2"/>
  <c r="AF593" i="2"/>
  <c r="AC32" i="1"/>
  <c r="AB743" i="2"/>
  <c r="AB738" i="2"/>
  <c r="AB1267" i="2"/>
  <c r="AC228" i="1"/>
  <c r="AB981" i="2"/>
  <c r="AB1993" i="2"/>
  <c r="AB1633" i="2"/>
  <c r="AB666" i="2"/>
  <c r="AB1896" i="2"/>
  <c r="AB858" i="2"/>
  <c r="AB507" i="2"/>
  <c r="AB310" i="2"/>
  <c r="AB386" i="2"/>
  <c r="AB170" i="2"/>
  <c r="AB1948" i="2"/>
  <c r="AB593" i="2"/>
  <c r="Y32" i="1"/>
  <c r="X743" i="2"/>
  <c r="X738" i="2"/>
  <c r="X1267" i="2"/>
  <c r="X981" i="2"/>
  <c r="X1993" i="2"/>
  <c r="X1948" i="2"/>
  <c r="X666" i="2"/>
  <c r="X1633" i="2"/>
  <c r="X858" i="2"/>
  <c r="X593" i="2"/>
  <c r="X310" i="2"/>
  <c r="X507" i="2"/>
  <c r="X386" i="2"/>
  <c r="X170" i="2"/>
  <c r="X1896" i="2"/>
  <c r="U32" i="1"/>
  <c r="T743" i="2"/>
  <c r="T738" i="2"/>
  <c r="T1267" i="2"/>
  <c r="T981" i="2"/>
  <c r="T1993" i="2"/>
  <c r="T1896" i="2"/>
  <c r="T1948" i="2"/>
  <c r="T666" i="2"/>
  <c r="T858" i="2"/>
  <c r="T310" i="2"/>
  <c r="T593" i="2"/>
  <c r="T386" i="2"/>
  <c r="T170" i="2"/>
  <c r="T507" i="2"/>
  <c r="BG1530" i="2"/>
  <c r="BG26" i="2"/>
  <c r="BG46" i="2"/>
  <c r="BG10" i="2"/>
  <c r="BG31" i="2"/>
  <c r="BC26" i="2"/>
  <c r="BC31" i="2"/>
  <c r="AY26" i="2"/>
  <c r="AY31" i="2"/>
  <c r="AU26" i="2"/>
  <c r="AU56" i="2"/>
  <c r="AU31" i="2"/>
  <c r="AQ26" i="2"/>
  <c r="AQ56" i="2"/>
  <c r="AQ31" i="2"/>
  <c r="AM26" i="2"/>
  <c r="AM56" i="2"/>
  <c r="AM31" i="2"/>
  <c r="AI26" i="2"/>
  <c r="AI56" i="2"/>
  <c r="AI31" i="2"/>
  <c r="AE26" i="2"/>
  <c r="AE56" i="2"/>
  <c r="AE31" i="2"/>
  <c r="AA26" i="2"/>
  <c r="AA31" i="2"/>
  <c r="AA56" i="2"/>
  <c r="W26" i="2"/>
  <c r="W31" i="2"/>
  <c r="W56" i="2"/>
  <c r="S56" i="2"/>
  <c r="S31" i="2"/>
  <c r="BF436" i="2"/>
  <c r="BF431" i="2"/>
  <c r="BB431" i="2"/>
  <c r="BB436" i="2"/>
  <c r="AX436" i="2"/>
  <c r="AX431" i="2"/>
  <c r="AT431" i="2"/>
  <c r="AT436" i="2"/>
  <c r="AP436" i="2"/>
  <c r="AP431" i="2"/>
  <c r="AL431" i="2"/>
  <c r="AL436" i="2"/>
  <c r="AH436" i="2"/>
  <c r="AH431" i="2"/>
  <c r="AD1581" i="2"/>
  <c r="AD431" i="2"/>
  <c r="AD436" i="2"/>
  <c r="Z1581" i="2"/>
  <c r="Z436" i="2"/>
  <c r="Z431" i="2"/>
  <c r="V1581" i="2"/>
  <c r="V431" i="2"/>
  <c r="V436" i="2"/>
  <c r="R1581" i="2"/>
  <c r="R436" i="2"/>
  <c r="R431" i="2"/>
  <c r="AW1698" i="2"/>
  <c r="AC1698" i="2"/>
  <c r="AC1693" i="2"/>
  <c r="AC1718" i="2"/>
  <c r="Y1698" i="2"/>
  <c r="Y1718" i="2"/>
  <c r="Y1693" i="2"/>
  <c r="U1698" i="2"/>
  <c r="U1718" i="2"/>
  <c r="U1693" i="2"/>
  <c r="BH1584" i="2"/>
  <c r="BH1597" i="2"/>
  <c r="BH1566" i="2"/>
  <c r="BH1875" i="2"/>
  <c r="BH1850" i="2"/>
  <c r="BH1860" i="2"/>
  <c r="BH1865" i="2"/>
  <c r="BD1597" i="2"/>
  <c r="BD1875" i="2"/>
  <c r="BD1850" i="2"/>
  <c r="BD1860" i="2"/>
  <c r="BD1865" i="2"/>
  <c r="AZ1850" i="2"/>
  <c r="AZ1860" i="2"/>
  <c r="AZ1865" i="2"/>
  <c r="AV1875" i="2"/>
  <c r="AV1850" i="2"/>
  <c r="AV1860" i="2"/>
  <c r="AV1865" i="2"/>
  <c r="AR1875" i="2"/>
  <c r="AR1860" i="2"/>
  <c r="AR1865" i="2"/>
  <c r="AN1860" i="2"/>
  <c r="AN1865" i="2"/>
  <c r="AJ1860" i="2"/>
  <c r="AJ1865" i="2"/>
  <c r="AF1584" i="2"/>
  <c r="AF1860" i="2"/>
  <c r="AF1865" i="2"/>
  <c r="AB1584" i="2"/>
  <c r="AB1860" i="2"/>
  <c r="AB1865" i="2"/>
  <c r="X1584" i="2"/>
  <c r="X1860" i="2"/>
  <c r="X1865" i="2"/>
  <c r="T1584" i="2"/>
  <c r="T1860" i="2"/>
  <c r="T1865" i="2"/>
  <c r="K858" i="2"/>
  <c r="Q1584" i="2"/>
  <c r="Q1860" i="2"/>
  <c r="BE1576" i="2"/>
  <c r="BE1688" i="2"/>
  <c r="AS1576" i="2"/>
  <c r="AS1688" i="2"/>
  <c r="AK1576" i="2"/>
  <c r="AK1688" i="2"/>
  <c r="BG426" i="2"/>
  <c r="BG421" i="2"/>
  <c r="BG416" i="2"/>
  <c r="AU426" i="2"/>
  <c r="AU421" i="2"/>
  <c r="AU416" i="2"/>
  <c r="AI426" i="2"/>
  <c r="AI421" i="2"/>
  <c r="AI416" i="2"/>
  <c r="W426" i="2"/>
  <c r="W416" i="2"/>
  <c r="BF1870" i="2"/>
  <c r="BF1855" i="2"/>
  <c r="BA738" i="2"/>
  <c r="BA1267" i="2"/>
  <c r="BA743" i="2"/>
  <c r="BA1993" i="2"/>
  <c r="BA1948" i="2"/>
  <c r="BA1896" i="2"/>
  <c r="BA1633" i="2"/>
  <c r="BA666" i="2"/>
  <c r="BA507" i="2"/>
  <c r="BA858" i="2"/>
  <c r="BA593" i="2"/>
  <c r="BA386" i="2"/>
  <c r="BA981" i="2"/>
  <c r="BA170" i="2"/>
  <c r="BA310" i="2"/>
  <c r="AS738" i="2"/>
  <c r="AS743" i="2"/>
  <c r="AS1267" i="2"/>
  <c r="AT32" i="1"/>
  <c r="AT228" i="1"/>
  <c r="AS1993" i="2"/>
  <c r="AS1948" i="2"/>
  <c r="AS1896" i="2"/>
  <c r="AS1633" i="2"/>
  <c r="AS666" i="2"/>
  <c r="AS507" i="2"/>
  <c r="AS858" i="2"/>
  <c r="AS593" i="2"/>
  <c r="AS386" i="2"/>
  <c r="AS170" i="2"/>
  <c r="AS981" i="2"/>
  <c r="AS310" i="2"/>
  <c r="AK738" i="2"/>
  <c r="AL32" i="1"/>
  <c r="AK1267" i="2"/>
  <c r="AK743" i="2"/>
  <c r="AL228" i="1"/>
  <c r="AK1993" i="2"/>
  <c r="AK1948" i="2"/>
  <c r="AK1896" i="2"/>
  <c r="AK1633" i="2"/>
  <c r="AK666" i="2"/>
  <c r="AK507" i="2"/>
  <c r="AK858" i="2"/>
  <c r="AK593" i="2"/>
  <c r="AK981" i="2"/>
  <c r="AK386" i="2"/>
  <c r="AK170" i="2"/>
  <c r="AK310" i="2"/>
  <c r="AC738" i="2"/>
  <c r="AD32" i="1"/>
  <c r="AC743" i="2"/>
  <c r="AC1267" i="2"/>
  <c r="AD28" i="1"/>
  <c r="AD228" i="1"/>
  <c r="AC1993" i="2"/>
  <c r="AC1948" i="2"/>
  <c r="AC1896" i="2"/>
  <c r="AC1633" i="2"/>
  <c r="AC666" i="2"/>
  <c r="AC507" i="2"/>
  <c r="AC858" i="2"/>
  <c r="AC593" i="2"/>
  <c r="AC386" i="2"/>
  <c r="AC981" i="2"/>
  <c r="AC170" i="2"/>
  <c r="AC310" i="2"/>
  <c r="U738" i="2"/>
  <c r="V32" i="1"/>
  <c r="U743" i="2"/>
  <c r="U1267" i="2"/>
  <c r="U1993" i="2"/>
  <c r="U1948" i="2"/>
  <c r="U1896" i="2"/>
  <c r="U1633" i="2"/>
  <c r="U666" i="2"/>
  <c r="U507" i="2"/>
  <c r="U858" i="2"/>
  <c r="U593" i="2"/>
  <c r="U386" i="2"/>
  <c r="U981" i="2"/>
  <c r="U170" i="2"/>
  <c r="U310" i="2"/>
  <c r="BH1530" i="2"/>
  <c r="BH46" i="2"/>
  <c r="BH31" i="2"/>
  <c r="BH10" i="2"/>
  <c r="BH26" i="2"/>
  <c r="AZ31" i="2"/>
  <c r="AZ26" i="2"/>
  <c r="AR56" i="2"/>
  <c r="AR31" i="2"/>
  <c r="AR26" i="2"/>
  <c r="AJ56" i="2"/>
  <c r="AJ31" i="2"/>
  <c r="AJ26" i="2"/>
  <c r="AB56" i="2"/>
  <c r="AB31" i="2"/>
  <c r="AB26" i="2"/>
  <c r="T56" i="2"/>
  <c r="T31" i="2"/>
  <c r="T26" i="2"/>
  <c r="BG1581" i="2"/>
  <c r="BG466" i="2"/>
  <c r="BG436" i="2"/>
  <c r="BG471" i="2"/>
  <c r="BG431" i="2"/>
  <c r="AY436" i="2"/>
  <c r="AY431" i="2"/>
  <c r="AQ436" i="2"/>
  <c r="AQ431" i="2"/>
  <c r="AI436" i="2"/>
  <c r="AI431" i="2"/>
  <c r="AA1581" i="2"/>
  <c r="AA436" i="2"/>
  <c r="AA431" i="2"/>
  <c r="W1581" i="2"/>
  <c r="W436" i="2"/>
  <c r="W431" i="2"/>
  <c r="AX1698" i="2"/>
  <c r="V1698" i="2"/>
  <c r="V1693" i="2"/>
  <c r="V1718" i="2"/>
  <c r="BA1597" i="2"/>
  <c r="BA1875" i="2"/>
  <c r="BA1860" i="2"/>
  <c r="BA1865" i="2"/>
  <c r="BA1850" i="2"/>
  <c r="AS1875" i="2"/>
  <c r="AS1860" i="2"/>
  <c r="AS1865" i="2"/>
  <c r="AG1860" i="2"/>
  <c r="AG1865" i="2"/>
  <c r="Y1860" i="2"/>
  <c r="Y1865" i="2"/>
  <c r="Q441" i="2"/>
  <c r="Q1703" i="2"/>
  <c r="Q426" i="2"/>
  <c r="Q416" i="2"/>
  <c r="Q1581" i="2"/>
  <c r="Q436" i="2"/>
  <c r="Q431" i="2"/>
  <c r="BG1576" i="2"/>
  <c r="BG1688" i="2"/>
  <c r="BC1576" i="2"/>
  <c r="BC1688" i="2"/>
  <c r="AY1576" i="2"/>
  <c r="AY1688" i="2"/>
  <c r="AU1576" i="2"/>
  <c r="AU1688" i="2"/>
  <c r="AQ1576" i="2"/>
  <c r="AQ1688" i="2"/>
  <c r="AM1576" i="2"/>
  <c r="AM1688" i="2"/>
  <c r="AI1576" i="2"/>
  <c r="AI1688" i="2"/>
  <c r="AE1576" i="2"/>
  <c r="AE1688" i="2"/>
  <c r="Z1708" i="2"/>
  <c r="Z1683" i="2"/>
  <c r="R441" i="2"/>
  <c r="R1703" i="2"/>
  <c r="R1683" i="2"/>
  <c r="BE416" i="2"/>
  <c r="BE426" i="2"/>
  <c r="BE421" i="2"/>
  <c r="BA416" i="2"/>
  <c r="BA426" i="2"/>
  <c r="BA421" i="2"/>
  <c r="AW416" i="2"/>
  <c r="AW426" i="2"/>
  <c r="AW421" i="2"/>
  <c r="AS416" i="2"/>
  <c r="AS426" i="2"/>
  <c r="AS421" i="2"/>
  <c r="AO426" i="2"/>
  <c r="AO421" i="2"/>
  <c r="AK426" i="2"/>
  <c r="AK421" i="2"/>
  <c r="AK416" i="2"/>
  <c r="AG426" i="2"/>
  <c r="AG421" i="2"/>
  <c r="AG416" i="2"/>
  <c r="AC426" i="2"/>
  <c r="AC416" i="2"/>
  <c r="Y426" i="2"/>
  <c r="Y416" i="2"/>
  <c r="U426" i="2"/>
  <c r="U416" i="2"/>
  <c r="BH1592" i="2"/>
  <c r="BH1870" i="2"/>
  <c r="BH1855" i="2"/>
  <c r="BD1870" i="2"/>
  <c r="BD1855" i="2"/>
  <c r="AZ1870" i="2"/>
  <c r="AZ1855" i="2"/>
  <c r="BG1267" i="2"/>
  <c r="BG743" i="2"/>
  <c r="BG738" i="2"/>
  <c r="BG1312" i="2"/>
  <c r="BG1527" i="2"/>
  <c r="BG1948" i="2"/>
  <c r="BG1896" i="2"/>
  <c r="BG1633" i="2"/>
  <c r="BG981" i="2"/>
  <c r="BG593" i="2"/>
  <c r="BG1993" i="2"/>
  <c r="BG666" i="2"/>
  <c r="BG507" i="2"/>
  <c r="BG278" i="2"/>
  <c r="BG170" i="2"/>
  <c r="BG858" i="2"/>
  <c r="BG310" i="2"/>
  <c r="BG197" i="2"/>
  <c r="BG386" i="2"/>
  <c r="BG325" i="2"/>
  <c r="BC1267" i="2"/>
  <c r="BC743" i="2"/>
  <c r="BC738" i="2"/>
  <c r="BC1948" i="2"/>
  <c r="BC1896" i="2"/>
  <c r="BC1633" i="2"/>
  <c r="BC593" i="2"/>
  <c r="BC1993" i="2"/>
  <c r="BC981" i="2"/>
  <c r="BC666" i="2"/>
  <c r="BC507" i="2"/>
  <c r="BC170" i="2"/>
  <c r="BC310" i="2"/>
  <c r="BC858" i="2"/>
  <c r="BC386" i="2"/>
  <c r="AY1267" i="2"/>
  <c r="AY743" i="2"/>
  <c r="AY738" i="2"/>
  <c r="AY1948" i="2"/>
  <c r="AY1896" i="2"/>
  <c r="AY1633" i="2"/>
  <c r="AY981" i="2"/>
  <c r="AY593" i="2"/>
  <c r="AY666" i="2"/>
  <c r="AY507" i="2"/>
  <c r="AY170" i="2"/>
  <c r="AY858" i="2"/>
  <c r="AY310" i="2"/>
  <c r="AY386" i="2"/>
  <c r="AY1993" i="2"/>
  <c r="AU1267" i="2"/>
  <c r="AU743" i="2"/>
  <c r="AU738" i="2"/>
  <c r="AU1948" i="2"/>
  <c r="AU1896" i="2"/>
  <c r="AU1633" i="2"/>
  <c r="AU1993" i="2"/>
  <c r="AU593" i="2"/>
  <c r="AU981" i="2"/>
  <c r="AU666" i="2"/>
  <c r="AU507" i="2"/>
  <c r="AU858" i="2"/>
  <c r="AU170" i="2"/>
  <c r="AU310" i="2"/>
  <c r="AU386" i="2"/>
  <c r="AQ1267" i="2"/>
  <c r="AR32" i="1"/>
  <c r="AQ743" i="2"/>
  <c r="AQ738" i="2"/>
  <c r="AR228" i="1"/>
  <c r="AQ1948" i="2"/>
  <c r="AQ1896" i="2"/>
  <c r="AQ1633" i="2"/>
  <c r="AQ981" i="2"/>
  <c r="AQ593" i="2"/>
  <c r="AQ1993" i="2"/>
  <c r="AQ666" i="2"/>
  <c r="AQ507" i="2"/>
  <c r="AQ170" i="2"/>
  <c r="AQ858" i="2"/>
  <c r="AQ310" i="2"/>
  <c r="AQ386" i="2"/>
  <c r="AM1267" i="2"/>
  <c r="AN32" i="1"/>
  <c r="AM743" i="2"/>
  <c r="AM738" i="2"/>
  <c r="AN228" i="1"/>
  <c r="AM1948" i="2"/>
  <c r="AM1896" i="2"/>
  <c r="AM1633" i="2"/>
  <c r="AM593" i="2"/>
  <c r="AM1993" i="2"/>
  <c r="AM981" i="2"/>
  <c r="AM666" i="2"/>
  <c r="AM507" i="2"/>
  <c r="AM170" i="2"/>
  <c r="AM310" i="2"/>
  <c r="AM858" i="2"/>
  <c r="AM386" i="2"/>
  <c r="AI1267" i="2"/>
  <c r="AJ32" i="1"/>
  <c r="AJ28" i="1"/>
  <c r="AI743" i="2"/>
  <c r="AI738" i="2"/>
  <c r="AJ228" i="1"/>
  <c r="AI1948" i="2"/>
  <c r="AI1896" i="2"/>
  <c r="AI1633" i="2"/>
  <c r="AI981" i="2"/>
  <c r="AI593" i="2"/>
  <c r="AI666" i="2"/>
  <c r="AI507" i="2"/>
  <c r="AI1993" i="2"/>
  <c r="AI170" i="2"/>
  <c r="AI310" i="2"/>
  <c r="AI386" i="2"/>
  <c r="AI858" i="2"/>
  <c r="AE1267" i="2"/>
  <c r="AF32" i="1"/>
  <c r="AF28" i="1"/>
  <c r="AE743" i="2"/>
  <c r="AE738" i="2"/>
  <c r="AF228" i="1"/>
  <c r="AE1948" i="2"/>
  <c r="AE1896" i="2"/>
  <c r="AE1633" i="2"/>
  <c r="AE1993" i="2"/>
  <c r="AE593" i="2"/>
  <c r="AE981" i="2"/>
  <c r="AE666" i="2"/>
  <c r="AE507" i="2"/>
  <c r="AE858" i="2"/>
  <c r="AE170" i="2"/>
  <c r="AE310" i="2"/>
  <c r="AE386" i="2"/>
  <c r="AA1267" i="2"/>
  <c r="AB32" i="1"/>
  <c r="AA743" i="2"/>
  <c r="AA738" i="2"/>
  <c r="AB228" i="1"/>
  <c r="AA1948" i="2"/>
  <c r="AA1896" i="2"/>
  <c r="AA1633" i="2"/>
  <c r="AA981" i="2"/>
  <c r="AA593" i="2"/>
  <c r="AA1993" i="2"/>
  <c r="AA666" i="2"/>
  <c r="AA507" i="2"/>
  <c r="AA170" i="2"/>
  <c r="AA858" i="2"/>
  <c r="AA310" i="2"/>
  <c r="AA386" i="2"/>
  <c r="W1267" i="2"/>
  <c r="X32" i="1"/>
  <c r="W743" i="2"/>
  <c r="W738" i="2"/>
  <c r="W1948" i="2"/>
  <c r="W1896" i="2"/>
  <c r="W1633" i="2"/>
  <c r="W593" i="2"/>
  <c r="W1993" i="2"/>
  <c r="W981" i="2"/>
  <c r="W666" i="2"/>
  <c r="W507" i="2"/>
  <c r="W170" i="2"/>
  <c r="W310" i="2"/>
  <c r="W858" i="2"/>
  <c r="W386" i="2"/>
  <c r="S1267" i="2"/>
  <c r="T32" i="1"/>
  <c r="S743" i="2"/>
  <c r="S1948" i="2"/>
  <c r="S1896" i="2"/>
  <c r="S507" i="2"/>
  <c r="S170" i="2"/>
  <c r="S858" i="2"/>
  <c r="S386" i="2"/>
  <c r="BF31" i="2"/>
  <c r="BF26" i="2"/>
  <c r="BB31" i="2"/>
  <c r="BB26" i="2"/>
  <c r="AX56" i="2"/>
  <c r="AX31" i="2"/>
  <c r="AX26" i="2"/>
  <c r="AT56" i="2"/>
  <c r="AT31" i="2"/>
  <c r="AT26" i="2"/>
  <c r="AP56" i="2"/>
  <c r="AP31" i="2"/>
  <c r="AP26" i="2"/>
  <c r="AL56" i="2"/>
  <c r="AL31" i="2"/>
  <c r="AL26" i="2"/>
  <c r="AH56" i="2"/>
  <c r="AH31" i="2"/>
  <c r="AH26" i="2"/>
  <c r="AD56" i="2"/>
  <c r="AD31" i="2"/>
  <c r="AD26" i="2"/>
  <c r="Z56" i="2"/>
  <c r="Z31" i="2"/>
  <c r="Z26" i="2"/>
  <c r="V56" i="2"/>
  <c r="V31" i="2"/>
  <c r="V26" i="2"/>
  <c r="R56" i="2"/>
  <c r="R31" i="2"/>
  <c r="BE436" i="2"/>
  <c r="BE431" i="2"/>
  <c r="BA436" i="2"/>
  <c r="BA431" i="2"/>
  <c r="AW436" i="2"/>
  <c r="AW431" i="2"/>
  <c r="AS436" i="2"/>
  <c r="AS431" i="2"/>
  <c r="AO436" i="2"/>
  <c r="AO431" i="2"/>
  <c r="AK436" i="2"/>
  <c r="AK431" i="2"/>
  <c r="AG436" i="2"/>
  <c r="AG431" i="2"/>
  <c r="AC1581" i="2"/>
  <c r="AC436" i="2"/>
  <c r="AC431" i="2"/>
  <c r="Y436" i="2"/>
  <c r="Y431" i="2"/>
  <c r="U1581" i="2"/>
  <c r="U436" i="2"/>
  <c r="U431" i="2"/>
  <c r="AB1718" i="2"/>
  <c r="AB1698" i="2"/>
  <c r="X1718" i="2"/>
  <c r="X1698" i="2"/>
  <c r="X1693" i="2"/>
  <c r="T1718" i="2"/>
  <c r="T1698" i="2"/>
  <c r="T1693" i="2"/>
  <c r="BG1584" i="2"/>
  <c r="BG1597" i="2"/>
  <c r="BG1566" i="2"/>
  <c r="BG1875" i="2"/>
  <c r="BG1865" i="2"/>
  <c r="BG1850" i="2"/>
  <c r="BG1860" i="2"/>
  <c r="BC1597" i="2"/>
  <c r="BC1875" i="2"/>
  <c r="BC1865" i="2"/>
  <c r="BC1850" i="2"/>
  <c r="BC1860" i="2"/>
  <c r="AY1865" i="2"/>
  <c r="AY1850" i="2"/>
  <c r="AY1860" i="2"/>
  <c r="AU1875" i="2"/>
  <c r="AU1865" i="2"/>
  <c r="AU1850" i="2"/>
  <c r="AU1860" i="2"/>
  <c r="AQ1865" i="2"/>
  <c r="AQ1860" i="2"/>
  <c r="AM1865" i="2"/>
  <c r="AM1860" i="2"/>
  <c r="AI1865" i="2"/>
  <c r="AI1860" i="2"/>
  <c r="AE1584" i="2"/>
  <c r="AE1865" i="2"/>
  <c r="AE1860" i="2"/>
  <c r="AA1584" i="2"/>
  <c r="AA1865" i="2"/>
  <c r="AA1860" i="2"/>
  <c r="W1584" i="2"/>
  <c r="W1865" i="2"/>
  <c r="W1860" i="2"/>
  <c r="S1584" i="2"/>
  <c r="S1860" i="2"/>
  <c r="J858" i="2"/>
  <c r="C90" i="18"/>
  <c r="C91" i="18" s="1"/>
  <c r="C92" i="18" s="1"/>
  <c r="C35" i="16" s="1"/>
  <c r="D88" i="18"/>
  <c r="D90" i="18" s="1"/>
  <c r="D91" i="18" s="1"/>
  <c r="D92" i="18" s="1"/>
  <c r="D35" i="16" s="1"/>
  <c r="AT1506" i="2" l="1"/>
  <c r="AT290" i="2"/>
  <c r="AT1755" i="2"/>
  <c r="E88" i="18"/>
  <c r="R251" i="19"/>
  <c r="P155" i="20"/>
  <c r="V134" i="17"/>
  <c r="V136" i="17"/>
  <c r="AP147" i="17" s="1"/>
  <c r="S258" i="19"/>
  <c r="U288" i="2"/>
  <c r="U294" i="2"/>
  <c r="S260" i="19"/>
  <c r="T257" i="19"/>
  <c r="T270" i="19" s="1"/>
  <c r="T272" i="19" s="1"/>
  <c r="V285" i="2"/>
  <c r="S250" i="19"/>
  <c r="S266" i="19" s="1"/>
  <c r="Q157" i="20"/>
  <c r="U285" i="2"/>
  <c r="S257" i="19"/>
  <c r="S270" i="19" s="1"/>
  <c r="S252" i="19"/>
  <c r="S268" i="19" s="1"/>
  <c r="S254" i="19"/>
  <c r="S271" i="19" s="1"/>
  <c r="S160" i="20"/>
  <c r="P143" i="20"/>
  <c r="P159" i="20" s="1"/>
  <c r="P142" i="20"/>
  <c r="P158" i="20" s="1"/>
  <c r="O129" i="20"/>
  <c r="O142" i="20" s="1"/>
  <c r="O158" i="20" s="1"/>
  <c r="P141" i="20"/>
  <c r="P157" i="20" s="1"/>
  <c r="Q144" i="20"/>
  <c r="T1759" i="2"/>
  <c r="U1759" i="2"/>
  <c r="U1747" i="2"/>
  <c r="N127" i="20"/>
  <c r="M124" i="20"/>
  <c r="N128" i="20"/>
  <c r="U1753" i="2"/>
  <c r="T1750" i="2"/>
  <c r="T1753" i="2"/>
  <c r="N126" i="20"/>
  <c r="O139" i="20"/>
  <c r="AP149" i="17"/>
  <c r="V137" i="17"/>
  <c r="AP148" i="17" s="1"/>
  <c r="AM1748" i="2"/>
  <c r="X99" i="17"/>
  <c r="X100" i="17"/>
  <c r="X121" i="17" s="1"/>
  <c r="W120" i="17"/>
  <c r="W135" i="17" s="1"/>
  <c r="W132" i="17"/>
  <c r="AB22" i="17"/>
  <c r="AK39" i="17"/>
  <c r="AK52" i="17" s="1"/>
  <c r="AO283" i="2" s="1"/>
  <c r="AL54" i="17"/>
  <c r="AP1508" i="2" s="1"/>
  <c r="AJ53" i="17"/>
  <c r="AD24" i="17"/>
  <c r="AM41" i="17"/>
  <c r="AM54" i="17" s="1"/>
  <c r="AQ1508" i="2" s="1"/>
  <c r="AB23" i="17"/>
  <c r="AK40" i="17"/>
  <c r="AK53" i="17" s="1"/>
  <c r="N1267" i="2"/>
  <c r="N858" i="2"/>
  <c r="G1718" i="2"/>
  <c r="G1713" i="2"/>
  <c r="G1693" i="2"/>
  <c r="J1693" i="2"/>
  <c r="J1718" i="2"/>
  <c r="J1713" i="2"/>
  <c r="K1718" i="2"/>
  <c r="K1693" i="2"/>
  <c r="L1683" i="2"/>
  <c r="L1678" i="2"/>
  <c r="L1703" i="2"/>
  <c r="H1718" i="2"/>
  <c r="H1713" i="2"/>
  <c r="H1693" i="2"/>
  <c r="O1267" i="2"/>
  <c r="O858" i="2"/>
  <c r="N1703" i="2"/>
  <c r="N1683" i="2"/>
  <c r="N1698" i="2"/>
  <c r="N1693" i="2"/>
  <c r="N1718" i="2"/>
  <c r="O1718" i="2"/>
  <c r="O1693" i="2"/>
  <c r="O1698" i="2"/>
  <c r="H441" i="2"/>
  <c r="H1683" i="2"/>
  <c r="H1703" i="2"/>
  <c r="H1678" i="2"/>
  <c r="O441" i="2"/>
  <c r="O1703" i="2"/>
  <c r="O1683" i="2"/>
  <c r="P441" i="2"/>
  <c r="P1703" i="2"/>
  <c r="M1683" i="2"/>
  <c r="M1678" i="2"/>
  <c r="M1703" i="2"/>
  <c r="I1718" i="2"/>
  <c r="I1713" i="2"/>
  <c r="I1693" i="2"/>
  <c r="M1267" i="2"/>
  <c r="M858" i="2"/>
  <c r="J441" i="2"/>
  <c r="J1703" i="2"/>
  <c r="J1678" i="2"/>
  <c r="J1683" i="2"/>
  <c r="L1718" i="2"/>
  <c r="L1693" i="2"/>
  <c r="P1718" i="2"/>
  <c r="P1698" i="2"/>
  <c r="P1693" i="2"/>
  <c r="G441" i="2"/>
  <c r="G1703" i="2"/>
  <c r="G1678" i="2"/>
  <c r="G1683" i="2"/>
  <c r="M1698" i="2"/>
  <c r="M1693" i="2"/>
  <c r="M1718" i="2"/>
  <c r="P1267" i="2"/>
  <c r="P858" i="2"/>
  <c r="K441" i="2"/>
  <c r="K1703" i="2"/>
  <c r="K1683" i="2"/>
  <c r="K1678" i="2"/>
  <c r="G858" i="2"/>
  <c r="J301" i="11"/>
  <c r="AE80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D29" i="18"/>
  <c r="AA82" i="18"/>
  <c r="AA83" i="18" s="1"/>
  <c r="AM82" i="18"/>
  <c r="AM83" i="18" s="1"/>
  <c r="BE82" i="18"/>
  <c r="BE83" i="18" s="1"/>
  <c r="BH82" i="18"/>
  <c r="BH83" i="18" s="1"/>
  <c r="BF80" i="18"/>
  <c r="BG80" i="18"/>
  <c r="BG81" i="18" s="1"/>
  <c r="BF22" i="16" s="1"/>
  <c r="BH80" i="18"/>
  <c r="BH81" i="18" s="1"/>
  <c r="BG22" i="16" s="1"/>
  <c r="BE80" i="18"/>
  <c r="R81" i="18"/>
  <c r="Q22" i="16" s="1"/>
  <c r="V81" i="18"/>
  <c r="U22" i="16" s="1"/>
  <c r="Z81" i="18"/>
  <c r="Y22" i="16" s="1"/>
  <c r="BB81" i="18"/>
  <c r="BA22" i="16" s="1"/>
  <c r="BE81" i="18"/>
  <c r="BD22" i="16" s="1"/>
  <c r="D80" i="18"/>
  <c r="D82" i="18" s="1"/>
  <c r="D83" i="18" s="1"/>
  <c r="E80" i="18"/>
  <c r="E82" i="18" s="1"/>
  <c r="E83" i="18" s="1"/>
  <c r="F80" i="18"/>
  <c r="F82" i="18" s="1"/>
  <c r="F83" i="18" s="1"/>
  <c r="G80" i="18"/>
  <c r="G81" i="18" s="1"/>
  <c r="F22" i="16" s="1"/>
  <c r="H80" i="18"/>
  <c r="H82" i="18" s="1"/>
  <c r="H83" i="18" s="1"/>
  <c r="I80" i="18"/>
  <c r="I82" i="18" s="1"/>
  <c r="I83" i="18" s="1"/>
  <c r="J80" i="18"/>
  <c r="J81" i="18" s="1"/>
  <c r="I22" i="16" s="1"/>
  <c r="K80" i="18"/>
  <c r="K81" i="18" s="1"/>
  <c r="J22" i="16" s="1"/>
  <c r="L80" i="18"/>
  <c r="L82" i="18" s="1"/>
  <c r="L83" i="18" s="1"/>
  <c r="M80" i="18"/>
  <c r="M82" i="18" s="1"/>
  <c r="M83" i="18" s="1"/>
  <c r="N80" i="18"/>
  <c r="N82" i="18" s="1"/>
  <c r="N83" i="18" s="1"/>
  <c r="O80" i="18"/>
  <c r="O81" i="18" s="1"/>
  <c r="N22" i="16" s="1"/>
  <c r="P80" i="18"/>
  <c r="P82" i="18" s="1"/>
  <c r="P83" i="18" s="1"/>
  <c r="Q80" i="18"/>
  <c r="Q82" i="18" s="1"/>
  <c r="Q83" i="18" s="1"/>
  <c r="R80" i="18"/>
  <c r="R82" i="18" s="1"/>
  <c r="R83" i="18" s="1"/>
  <c r="S80" i="18"/>
  <c r="S81" i="18" s="1"/>
  <c r="R22" i="16" s="1"/>
  <c r="T80" i="18"/>
  <c r="T82" i="18" s="1"/>
  <c r="T83" i="18" s="1"/>
  <c r="U80" i="18"/>
  <c r="U82" i="18" s="1"/>
  <c r="U83" i="18" s="1"/>
  <c r="V80" i="18"/>
  <c r="V82" i="18" s="1"/>
  <c r="V83" i="18" s="1"/>
  <c r="W80" i="18"/>
  <c r="W81" i="18" s="1"/>
  <c r="V22" i="16" s="1"/>
  <c r="X80" i="18"/>
  <c r="X82" i="18" s="1"/>
  <c r="X83" i="18" s="1"/>
  <c r="Y80" i="18"/>
  <c r="Y82" i="18" s="1"/>
  <c r="Y83" i="18" s="1"/>
  <c r="Z80" i="18"/>
  <c r="Z82" i="18" s="1"/>
  <c r="Z83" i="18" s="1"/>
  <c r="AA80" i="18"/>
  <c r="AA81" i="18" s="1"/>
  <c r="Z22" i="16" s="1"/>
  <c r="AB80" i="18"/>
  <c r="AB82" i="18" s="1"/>
  <c r="AB83" i="18" s="1"/>
  <c r="AC80" i="18"/>
  <c r="AC82" i="18" s="1"/>
  <c r="AC83" i="18" s="1"/>
  <c r="AD80" i="18"/>
  <c r="AD82" i="18" s="1"/>
  <c r="AD83" i="18" s="1"/>
  <c r="AE81" i="18"/>
  <c r="AD22" i="16" s="1"/>
  <c r="AF80" i="18"/>
  <c r="AG80" i="18"/>
  <c r="AG82" i="18" s="1"/>
  <c r="AG83" i="18" s="1"/>
  <c r="AH80" i="18"/>
  <c r="AH82" i="18" s="1"/>
  <c r="AH83" i="18" s="1"/>
  <c r="AI80" i="18"/>
  <c r="AI81" i="18" s="1"/>
  <c r="AH22" i="16" s="1"/>
  <c r="AJ80" i="18"/>
  <c r="AJ82" i="18" s="1"/>
  <c r="AJ83" i="18" s="1"/>
  <c r="AK80" i="18"/>
  <c r="AK82" i="18" s="1"/>
  <c r="AK83" i="18" s="1"/>
  <c r="AL80" i="18"/>
  <c r="AL82" i="18" s="1"/>
  <c r="AL83" i="18" s="1"/>
  <c r="AM80" i="18"/>
  <c r="AM81" i="18" s="1"/>
  <c r="AL22" i="16" s="1"/>
  <c r="AN80" i="18"/>
  <c r="AN82" i="18" s="1"/>
  <c r="AN83" i="18" s="1"/>
  <c r="AO80" i="18"/>
  <c r="AP80" i="18"/>
  <c r="AP82" i="18" s="1"/>
  <c r="AP83" i="18" s="1"/>
  <c r="AQ80" i="18"/>
  <c r="AR80" i="18"/>
  <c r="AR82" i="18" s="1"/>
  <c r="AR83" i="18" s="1"/>
  <c r="AS80" i="18"/>
  <c r="AS82" i="18" s="1"/>
  <c r="AS83" i="18" s="1"/>
  <c r="AT80" i="18"/>
  <c r="AT82" i="18" s="1"/>
  <c r="AT83" i="18" s="1"/>
  <c r="AU80" i="18"/>
  <c r="AU81" i="18" s="1"/>
  <c r="AT22" i="16" s="1"/>
  <c r="AV80" i="18"/>
  <c r="AV82" i="18" s="1"/>
  <c r="AV83" i="18" s="1"/>
  <c r="AW80" i="18"/>
  <c r="AW82" i="18" s="1"/>
  <c r="AW83" i="18" s="1"/>
  <c r="AX80" i="18"/>
  <c r="AX82" i="18" s="1"/>
  <c r="AX83" i="18" s="1"/>
  <c r="AY80" i="18"/>
  <c r="AY81" i="18" s="1"/>
  <c r="AX22" i="16" s="1"/>
  <c r="AZ80" i="18"/>
  <c r="AZ82" i="18" s="1"/>
  <c r="AZ83" i="18" s="1"/>
  <c r="BA80" i="18"/>
  <c r="BA82" i="18" s="1"/>
  <c r="BA83" i="18" s="1"/>
  <c r="BB80" i="18"/>
  <c r="BB82" i="18" s="1"/>
  <c r="BB83" i="18" s="1"/>
  <c r="BC80" i="18"/>
  <c r="BD80" i="18"/>
  <c r="BD82" i="18" s="1"/>
  <c r="BD83" i="18" s="1"/>
  <c r="C80" i="18"/>
  <c r="C82" i="18" s="1"/>
  <c r="C83" i="18" s="1"/>
  <c r="L53" i="18"/>
  <c r="Q53" i="18"/>
  <c r="T53" i="18"/>
  <c r="Y53" i="18"/>
  <c r="Z53" i="18"/>
  <c r="AC53" i="18"/>
  <c r="AG53" i="18"/>
  <c r="AH53" i="18"/>
  <c r="AK53" i="18"/>
  <c r="AO53" i="18"/>
  <c r="AP53" i="18"/>
  <c r="AS53" i="18"/>
  <c r="AW53" i="18"/>
  <c r="AX53" i="18"/>
  <c r="BA53" i="18"/>
  <c r="BE53" i="18"/>
  <c r="BF53" i="18"/>
  <c r="J53" i="18"/>
  <c r="D52" i="18"/>
  <c r="E52" i="18"/>
  <c r="F52" i="18"/>
  <c r="G52" i="18"/>
  <c r="H52" i="18"/>
  <c r="I52" i="18"/>
  <c r="J52" i="18"/>
  <c r="K52" i="18"/>
  <c r="K53" i="18" s="1"/>
  <c r="L52" i="18"/>
  <c r="M52" i="18"/>
  <c r="M53" i="18" s="1"/>
  <c r="N52" i="18"/>
  <c r="N53" i="18" s="1"/>
  <c r="O52" i="18"/>
  <c r="O53" i="18" s="1"/>
  <c r="P52" i="18"/>
  <c r="P53" i="18" s="1"/>
  <c r="Q52" i="18"/>
  <c r="R52" i="18"/>
  <c r="R53" i="18" s="1"/>
  <c r="S52" i="18"/>
  <c r="S53" i="18" s="1"/>
  <c r="T52" i="18"/>
  <c r="U52" i="18"/>
  <c r="U53" i="18" s="1"/>
  <c r="V52" i="18"/>
  <c r="V53" i="18" s="1"/>
  <c r="W52" i="18"/>
  <c r="W53" i="18" s="1"/>
  <c r="X52" i="18"/>
  <c r="X53" i="18" s="1"/>
  <c r="Y52" i="18"/>
  <c r="Z52" i="18"/>
  <c r="AA52" i="18"/>
  <c r="AA53" i="18" s="1"/>
  <c r="AB52" i="18"/>
  <c r="AB53" i="18" s="1"/>
  <c r="AC52" i="18"/>
  <c r="AD52" i="18"/>
  <c r="AD53" i="18" s="1"/>
  <c r="AE52" i="18"/>
  <c r="AE53" i="18" s="1"/>
  <c r="AF52" i="18"/>
  <c r="AF53" i="18" s="1"/>
  <c r="AG52" i="18"/>
  <c r="AH52" i="18"/>
  <c r="AI52" i="18"/>
  <c r="AI53" i="18" s="1"/>
  <c r="AJ52" i="18"/>
  <c r="AJ53" i="18" s="1"/>
  <c r="AK52" i="18"/>
  <c r="AL52" i="18"/>
  <c r="AL53" i="18" s="1"/>
  <c r="AM52" i="18"/>
  <c r="AM53" i="18" s="1"/>
  <c r="AN52" i="18"/>
  <c r="AN53" i="18" s="1"/>
  <c r="AO52" i="18"/>
  <c r="AP52" i="18"/>
  <c r="AQ52" i="18"/>
  <c r="AQ53" i="18" s="1"/>
  <c r="AR52" i="18"/>
  <c r="AR53" i="18" s="1"/>
  <c r="AS52" i="18"/>
  <c r="AT52" i="18"/>
  <c r="AT53" i="18" s="1"/>
  <c r="AU52" i="18"/>
  <c r="AU53" i="18" s="1"/>
  <c r="AV52" i="18"/>
  <c r="AV53" i="18" s="1"/>
  <c r="AW52" i="18"/>
  <c r="AX52" i="18"/>
  <c r="AY52" i="18"/>
  <c r="AY53" i="18" s="1"/>
  <c r="AZ52" i="18"/>
  <c r="AZ53" i="18" s="1"/>
  <c r="BA52" i="18"/>
  <c r="BB52" i="18"/>
  <c r="BB53" i="18" s="1"/>
  <c r="BC52" i="18"/>
  <c r="BC53" i="18" s="1"/>
  <c r="BD52" i="18"/>
  <c r="BD53" i="18" s="1"/>
  <c r="BE52" i="18"/>
  <c r="BF52" i="18"/>
  <c r="BG52" i="18"/>
  <c r="BG53" i="18" s="1"/>
  <c r="BH52" i="18"/>
  <c r="BH53" i="18" s="1"/>
  <c r="C52" i="18"/>
  <c r="AF82" i="18" l="1"/>
  <c r="AF83" i="18" s="1"/>
  <c r="AF84" i="18"/>
  <c r="Q251" i="19"/>
  <c r="O155" i="20"/>
  <c r="BC81" i="18"/>
  <c r="BB22" i="16" s="1"/>
  <c r="BC84" i="18"/>
  <c r="BF84" i="18"/>
  <c r="AI84" i="18"/>
  <c r="Y84" i="18"/>
  <c r="H84" i="18"/>
  <c r="W134" i="17"/>
  <c r="W136" i="17"/>
  <c r="AQ147" i="17" s="1"/>
  <c r="T285" i="2"/>
  <c r="R257" i="19"/>
  <c r="AX81" i="18"/>
  <c r="AW22" i="16" s="1"/>
  <c r="W82" i="18"/>
  <c r="W83" i="18" s="1"/>
  <c r="AP84" i="18"/>
  <c r="AH84" i="18"/>
  <c r="X84" i="18"/>
  <c r="P84" i="18"/>
  <c r="G84" i="18"/>
  <c r="R270" i="19"/>
  <c r="AT81" i="18"/>
  <c r="AS22" i="16" s="1"/>
  <c r="N81" i="18"/>
  <c r="M22" i="16" s="1"/>
  <c r="BG82" i="18"/>
  <c r="BG83" i="18" s="1"/>
  <c r="K82" i="18"/>
  <c r="K83" i="18" s="1"/>
  <c r="BH84" i="18"/>
  <c r="AX84" i="18"/>
  <c r="AG84" i="18"/>
  <c r="W84" i="18"/>
  <c r="W85" i="18" s="1"/>
  <c r="O84" i="18"/>
  <c r="F88" i="18"/>
  <c r="E90" i="18"/>
  <c r="E91" i="18" s="1"/>
  <c r="E92" i="18" s="1"/>
  <c r="E35" i="16" s="1"/>
  <c r="AP81" i="18"/>
  <c r="AO22" i="16" s="1"/>
  <c r="BF82" i="18"/>
  <c r="BF83" i="18" s="1"/>
  <c r="G82" i="18"/>
  <c r="G83" i="18" s="1"/>
  <c r="BG84" i="18"/>
  <c r="AW84" i="18"/>
  <c r="AD84" i="18"/>
  <c r="V84" i="18"/>
  <c r="N84" i="18"/>
  <c r="E84" i="18"/>
  <c r="R256" i="19"/>
  <c r="R267" i="19" s="1"/>
  <c r="T282" i="2"/>
  <c r="AQ81" i="18"/>
  <c r="AP22" i="16" s="1"/>
  <c r="C81" i="18"/>
  <c r="B22" i="16" s="1"/>
  <c r="AL81" i="18"/>
  <c r="AK22" i="16" s="1"/>
  <c r="F81" i="18"/>
  <c r="E22" i="16" s="1"/>
  <c r="AV84" i="18"/>
  <c r="AM84" i="18"/>
  <c r="AC84" i="18"/>
  <c r="AC89" i="18" s="1"/>
  <c r="U84" i="18"/>
  <c r="D84" i="18"/>
  <c r="Q260" i="19"/>
  <c r="S294" i="2"/>
  <c r="U282" i="2"/>
  <c r="S256" i="19"/>
  <c r="S267" i="19" s="1"/>
  <c r="J82" i="18"/>
  <c r="J83" i="18" s="1"/>
  <c r="J84" i="18"/>
  <c r="AH81" i="18"/>
  <c r="AG22" i="16" s="1"/>
  <c r="BC82" i="18"/>
  <c r="BC83" i="18" s="1"/>
  <c r="BD84" i="18"/>
  <c r="AU84" i="18"/>
  <c r="AL84" i="18"/>
  <c r="AB84" i="18"/>
  <c r="AB89" i="18" s="1"/>
  <c r="T84" i="18"/>
  <c r="L84" i="18"/>
  <c r="L89" i="18" s="1"/>
  <c r="AU290" i="2"/>
  <c r="AU1755" i="2"/>
  <c r="T294" i="2"/>
  <c r="R260" i="19"/>
  <c r="AU1754" i="2"/>
  <c r="AU289" i="2"/>
  <c r="C84" i="18"/>
  <c r="AO82" i="18"/>
  <c r="AO83" i="18" s="1"/>
  <c r="AE84" i="18"/>
  <c r="BE84" i="18" s="1"/>
  <c r="BF81" i="18"/>
  <c r="BE22" i="16" s="1"/>
  <c r="AD81" i="18"/>
  <c r="AC22" i="16" s="1"/>
  <c r="AQ82" i="18"/>
  <c r="AQ83" i="18" s="1"/>
  <c r="BB84" i="18"/>
  <c r="AT84" i="18"/>
  <c r="AK84" i="18"/>
  <c r="AA84" i="18"/>
  <c r="S84" i="18"/>
  <c r="K84" i="18"/>
  <c r="T288" i="2"/>
  <c r="R258" i="19"/>
  <c r="S272" i="19"/>
  <c r="R252" i="19"/>
  <c r="R160" i="20"/>
  <c r="R254" i="19"/>
  <c r="R271" i="19" s="1"/>
  <c r="Q254" i="19"/>
  <c r="Q160" i="20"/>
  <c r="O141" i="20"/>
  <c r="R250" i="19"/>
  <c r="R266" i="19" s="1"/>
  <c r="O143" i="20"/>
  <c r="O159" i="20" s="1"/>
  <c r="T1747" i="2"/>
  <c r="P144" i="20"/>
  <c r="F124" i="20"/>
  <c r="J124" i="20"/>
  <c r="G124" i="20"/>
  <c r="K124" i="20"/>
  <c r="D124" i="20"/>
  <c r="H124" i="20"/>
  <c r="L124" i="20"/>
  <c r="E124" i="20"/>
  <c r="I124" i="20"/>
  <c r="C124" i="20"/>
  <c r="M126" i="20"/>
  <c r="M127" i="20"/>
  <c r="M128" i="20"/>
  <c r="S1759" i="2"/>
  <c r="S1750" i="2"/>
  <c r="N129" i="20"/>
  <c r="N142" i="20" s="1"/>
  <c r="N158" i="20" s="1"/>
  <c r="AQ149" i="17"/>
  <c r="W137" i="17"/>
  <c r="AQ148" i="17" s="1"/>
  <c r="X120" i="17"/>
  <c r="X135" i="17" s="1"/>
  <c r="X132" i="17"/>
  <c r="AO1748" i="2"/>
  <c r="Z100" i="17"/>
  <c r="Z121" i="17" s="1"/>
  <c r="Z99" i="17"/>
  <c r="AN1748" i="2"/>
  <c r="Y100" i="17"/>
  <c r="Y121" i="17" s="1"/>
  <c r="Y99" i="17"/>
  <c r="AC23" i="17"/>
  <c r="AL40" i="17"/>
  <c r="AL53" i="17" s="1"/>
  <c r="AP1499" i="2" s="1"/>
  <c r="AP1757" i="2"/>
  <c r="AP292" i="2"/>
  <c r="AQ292" i="2"/>
  <c r="AQ1757" i="2"/>
  <c r="AE24" i="17"/>
  <c r="AN41" i="17"/>
  <c r="AN54" i="17" s="1"/>
  <c r="AR1508" i="2" s="1"/>
  <c r="AC22" i="17"/>
  <c r="AL39" i="17"/>
  <c r="AL52" i="17" s="1"/>
  <c r="M431" i="2"/>
  <c r="M446" i="2"/>
  <c r="M436" i="2"/>
  <c r="H446" i="2"/>
  <c r="H436" i="2"/>
  <c r="H431" i="2"/>
  <c r="M56" i="2"/>
  <c r="M31" i="2"/>
  <c r="L56" i="2"/>
  <c r="L31" i="2"/>
  <c r="O56" i="2"/>
  <c r="O31" i="2"/>
  <c r="H56" i="2"/>
  <c r="H31" i="2"/>
  <c r="K56" i="2"/>
  <c r="K31" i="2"/>
  <c r="G56" i="2"/>
  <c r="G31" i="2"/>
  <c r="L446" i="2"/>
  <c r="L436" i="2"/>
  <c r="L431" i="2"/>
  <c r="I31" i="2"/>
  <c r="I56" i="2"/>
  <c r="P436" i="2"/>
  <c r="P431" i="2"/>
  <c r="O436" i="2"/>
  <c r="O431" i="2"/>
  <c r="N56" i="2"/>
  <c r="N31" i="2"/>
  <c r="K436" i="2"/>
  <c r="K446" i="2"/>
  <c r="K431" i="2"/>
  <c r="J56" i="2"/>
  <c r="J31" i="2"/>
  <c r="G451" i="2"/>
  <c r="G436" i="2"/>
  <c r="G446" i="2"/>
  <c r="G431" i="2"/>
  <c r="P56" i="2"/>
  <c r="P31" i="2"/>
  <c r="I446" i="2"/>
  <c r="I431" i="2"/>
  <c r="I436" i="2"/>
  <c r="N431" i="2"/>
  <c r="N436" i="2"/>
  <c r="J446" i="2"/>
  <c r="J436" i="2"/>
  <c r="J431" i="2"/>
  <c r="E89" i="18"/>
  <c r="E85" i="18"/>
  <c r="X89" i="18"/>
  <c r="X85" i="18"/>
  <c r="P89" i="18"/>
  <c r="P85" i="18"/>
  <c r="H89" i="18"/>
  <c r="H85" i="18"/>
  <c r="U89" i="18"/>
  <c r="U85" i="18"/>
  <c r="AB85" i="18"/>
  <c r="L85" i="18"/>
  <c r="AA85" i="18"/>
  <c r="AA89" i="18"/>
  <c r="S85" i="18"/>
  <c r="S89" i="18"/>
  <c r="O85" i="18"/>
  <c r="O89" i="18"/>
  <c r="K85" i="18"/>
  <c r="K89" i="18"/>
  <c r="G85" i="18"/>
  <c r="G89" i="18"/>
  <c r="AD85" i="18"/>
  <c r="AD89" i="18"/>
  <c r="V85" i="18"/>
  <c r="V89" i="18"/>
  <c r="N85" i="18"/>
  <c r="N89" i="18"/>
  <c r="AW81" i="18"/>
  <c r="AV22" i="16" s="1"/>
  <c r="AO81" i="18"/>
  <c r="AN22" i="16" s="1"/>
  <c r="AG81" i="18"/>
  <c r="AF22" i="16" s="1"/>
  <c r="Y81" i="18"/>
  <c r="X22" i="16" s="1"/>
  <c r="Q81" i="18"/>
  <c r="P22" i="16" s="1"/>
  <c r="I81" i="18"/>
  <c r="H22" i="16" s="1"/>
  <c r="AY82" i="18"/>
  <c r="AY83" i="18" s="1"/>
  <c r="AI82" i="18"/>
  <c r="AI83" i="18" s="1"/>
  <c r="S82" i="18"/>
  <c r="S83" i="18" s="1"/>
  <c r="BA81" i="18"/>
  <c r="AZ22" i="16" s="1"/>
  <c r="AS81" i="18"/>
  <c r="AR22" i="16" s="1"/>
  <c r="AK81" i="18"/>
  <c r="AJ22" i="16" s="1"/>
  <c r="AC81" i="18"/>
  <c r="AB22" i="16" s="1"/>
  <c r="U81" i="18"/>
  <c r="T22" i="16" s="1"/>
  <c r="M81" i="18"/>
  <c r="L22" i="16" s="1"/>
  <c r="E81" i="18"/>
  <c r="D22" i="16" s="1"/>
  <c r="AU82" i="18"/>
  <c r="AU83" i="18" s="1"/>
  <c r="AE82" i="18"/>
  <c r="AE83" i="18" s="1"/>
  <c r="O82" i="18"/>
  <c r="O83" i="18" s="1"/>
  <c r="BD81" i="18"/>
  <c r="BC22" i="16" s="1"/>
  <c r="AZ81" i="18"/>
  <c r="AY22" i="16" s="1"/>
  <c r="AV81" i="18"/>
  <c r="AU22" i="16" s="1"/>
  <c r="AR81" i="18"/>
  <c r="AQ22" i="16" s="1"/>
  <c r="AN81" i="18"/>
  <c r="AM22" i="16" s="1"/>
  <c r="AJ81" i="18"/>
  <c r="AI22" i="16" s="1"/>
  <c r="AF81" i="18"/>
  <c r="AE22" i="16" s="1"/>
  <c r="AB81" i="18"/>
  <c r="AA22" i="16" s="1"/>
  <c r="X81" i="18"/>
  <c r="W22" i="16" s="1"/>
  <c r="T81" i="18"/>
  <c r="S22" i="16" s="1"/>
  <c r="P81" i="18"/>
  <c r="O22" i="16" s="1"/>
  <c r="L81" i="18"/>
  <c r="K22" i="16" s="1"/>
  <c r="H81" i="18"/>
  <c r="G22" i="16" s="1"/>
  <c r="D81" i="18"/>
  <c r="C22" i="16" s="1"/>
  <c r="BE89" i="18" l="1"/>
  <c r="BE85" i="18"/>
  <c r="BE36" i="16" s="1"/>
  <c r="T89" i="18"/>
  <c r="T85" i="18"/>
  <c r="T36" i="16" s="1"/>
  <c r="AF89" i="18"/>
  <c r="AF85" i="18"/>
  <c r="AF36" i="16" s="1"/>
  <c r="R268" i="19"/>
  <c r="R272" i="19" s="1"/>
  <c r="AT89" i="18"/>
  <c r="AT85" i="18"/>
  <c r="AT36" i="16" s="1"/>
  <c r="AM89" i="18"/>
  <c r="AM85" i="18"/>
  <c r="AM36" i="16" s="1"/>
  <c r="AG89" i="18"/>
  <c r="AG85" i="18"/>
  <c r="AG36" i="16" s="1"/>
  <c r="AR84" i="18"/>
  <c r="S288" i="2"/>
  <c r="Q258" i="19"/>
  <c r="BB89" i="18"/>
  <c r="BB85" i="18"/>
  <c r="BB36" i="16" s="1"/>
  <c r="AL89" i="18"/>
  <c r="AL85" i="18"/>
  <c r="AL36" i="16" s="1"/>
  <c r="AV85" i="18"/>
  <c r="AV36" i="16" s="1"/>
  <c r="AV89" i="18"/>
  <c r="AX89" i="18"/>
  <c r="AX85" i="18"/>
  <c r="AX36" i="16" s="1"/>
  <c r="AZ84" i="18"/>
  <c r="AI89" i="18"/>
  <c r="AI85" i="18"/>
  <c r="AI36" i="16" s="1"/>
  <c r="AP283" i="2"/>
  <c r="AP1496" i="2"/>
  <c r="X134" i="17"/>
  <c r="X136" i="17"/>
  <c r="AR147" i="17" s="1"/>
  <c r="AU89" i="18"/>
  <c r="AU85" i="18"/>
  <c r="AU36" i="16" s="1"/>
  <c r="BH85" i="18"/>
  <c r="BH36" i="16" s="1"/>
  <c r="BH89" i="18"/>
  <c r="AV1754" i="2"/>
  <c r="AV289" i="2"/>
  <c r="BF89" i="18"/>
  <c r="BF85" i="18"/>
  <c r="BF36" i="16" s="1"/>
  <c r="AK89" i="18"/>
  <c r="AK85" i="18"/>
  <c r="AK36" i="16" s="1"/>
  <c r="Q250" i="19"/>
  <c r="Q266" i="19" s="1"/>
  <c r="O157" i="20"/>
  <c r="BD85" i="18"/>
  <c r="BD36" i="16" s="1"/>
  <c r="BD89" i="18"/>
  <c r="AH89" i="18"/>
  <c r="AH85" i="18"/>
  <c r="AH36" i="16" s="1"/>
  <c r="BC89" i="18"/>
  <c r="BC85" i="18"/>
  <c r="BC36" i="16" s="1"/>
  <c r="AC85" i="18"/>
  <c r="AV290" i="2"/>
  <c r="AV1755" i="2"/>
  <c r="S1747" i="2"/>
  <c r="D89" i="18"/>
  <c r="D85" i="18"/>
  <c r="D36" i="16" s="1"/>
  <c r="G88" i="18"/>
  <c r="F90" i="18"/>
  <c r="F91" i="18" s="1"/>
  <c r="F92" i="18" s="1"/>
  <c r="F35" i="16" s="1"/>
  <c r="AP89" i="18"/>
  <c r="AP85" i="18"/>
  <c r="AP36" i="16" s="1"/>
  <c r="C85" i="18"/>
  <c r="C36" i="16" s="1"/>
  <c r="C89" i="18"/>
  <c r="BG89" i="18"/>
  <c r="BG85" i="18"/>
  <c r="BG36" i="16" s="1"/>
  <c r="W89" i="18"/>
  <c r="Q271" i="19"/>
  <c r="AE89" i="18"/>
  <c r="I84" i="18"/>
  <c r="AE85" i="18"/>
  <c r="AE36" i="16" s="1"/>
  <c r="Z84" i="18"/>
  <c r="R84" i="18"/>
  <c r="BA84" i="18"/>
  <c r="AJ84" i="18"/>
  <c r="AS84" i="18"/>
  <c r="M84" i="18"/>
  <c r="AQ84" i="18"/>
  <c r="AN84" i="18"/>
  <c r="F84" i="18"/>
  <c r="AY84" i="18"/>
  <c r="Q84" i="18"/>
  <c r="S285" i="2"/>
  <c r="Q257" i="19"/>
  <c r="R294" i="2"/>
  <c r="P260" i="19"/>
  <c r="J85" i="18"/>
  <c r="J36" i="16" s="1"/>
  <c r="J89" i="18"/>
  <c r="AW89" i="18"/>
  <c r="AW85" i="18"/>
  <c r="AW36" i="16" s="1"/>
  <c r="Y89" i="18"/>
  <c r="Y85" i="18"/>
  <c r="Y36" i="16" s="1"/>
  <c r="Q270" i="19"/>
  <c r="AO84" i="18"/>
  <c r="Q252" i="19"/>
  <c r="Q268" i="19" s="1"/>
  <c r="P254" i="19"/>
  <c r="P271" i="19" s="1"/>
  <c r="O144" i="20"/>
  <c r="S1753" i="2"/>
  <c r="F127" i="20"/>
  <c r="J127" i="20"/>
  <c r="I127" i="20"/>
  <c r="G127" i="20"/>
  <c r="K127" i="20"/>
  <c r="E127" i="20"/>
  <c r="D127" i="20"/>
  <c r="H127" i="20"/>
  <c r="L127" i="20"/>
  <c r="C127" i="20"/>
  <c r="L128" i="20"/>
  <c r="G128" i="20"/>
  <c r="K128" i="20"/>
  <c r="J128" i="20"/>
  <c r="D128" i="20"/>
  <c r="H128" i="20"/>
  <c r="C128" i="20"/>
  <c r="E128" i="20"/>
  <c r="I128" i="20"/>
  <c r="F128" i="20"/>
  <c r="D126" i="20"/>
  <c r="H126" i="20"/>
  <c r="L126" i="20"/>
  <c r="K126" i="20"/>
  <c r="E126" i="20"/>
  <c r="I126" i="20"/>
  <c r="C126" i="20"/>
  <c r="G126" i="20"/>
  <c r="G129" i="20" s="1"/>
  <c r="G139" i="20" s="1"/>
  <c r="F126" i="20"/>
  <c r="J126" i="20"/>
  <c r="R1759" i="2"/>
  <c r="M129" i="20"/>
  <c r="M142" i="20" s="1"/>
  <c r="M158" i="20" s="1"/>
  <c r="N139" i="20"/>
  <c r="N141" i="20"/>
  <c r="N143" i="20"/>
  <c r="N159" i="20" s="1"/>
  <c r="AR149" i="17"/>
  <c r="Y120" i="17"/>
  <c r="Y135" i="17" s="1"/>
  <c r="Y132" i="17"/>
  <c r="AP1748" i="2"/>
  <c r="AA99" i="17"/>
  <c r="AA100" i="17"/>
  <c r="AA121" i="17" s="1"/>
  <c r="Z120" i="17"/>
  <c r="Z135" i="17" s="1"/>
  <c r="Z132" i="17"/>
  <c r="AR292" i="2"/>
  <c r="AR1757" i="2"/>
  <c r="AF24" i="17"/>
  <c r="AO41" i="17"/>
  <c r="AO54" i="17" s="1"/>
  <c r="AS1508" i="2" s="1"/>
  <c r="AD22" i="17"/>
  <c r="AM39" i="17"/>
  <c r="AM52" i="17" s="1"/>
  <c r="AD23" i="17"/>
  <c r="AM40" i="17"/>
  <c r="AM53" i="17" s="1"/>
  <c r="AQ1499" i="2" s="1"/>
  <c r="U36" i="16"/>
  <c r="P36" i="16"/>
  <c r="AB36" i="16"/>
  <c r="AC36" i="16"/>
  <c r="H36" i="16"/>
  <c r="X36" i="16"/>
  <c r="N36" i="16"/>
  <c r="V36" i="16"/>
  <c r="AD36" i="16"/>
  <c r="K36" i="16"/>
  <c r="S36" i="16"/>
  <c r="AA36" i="16"/>
  <c r="L36" i="16"/>
  <c r="E36" i="16"/>
  <c r="G36" i="16"/>
  <c r="O36" i="16"/>
  <c r="W36" i="16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C34" i="18"/>
  <c r="D33" i="18"/>
  <c r="D37" i="18" s="1"/>
  <c r="E33" i="18"/>
  <c r="E37" i="18" s="1"/>
  <c r="F33" i="18"/>
  <c r="F37" i="18" s="1"/>
  <c r="G33" i="18"/>
  <c r="G37" i="18" s="1"/>
  <c r="H33" i="18"/>
  <c r="H37" i="18" s="1"/>
  <c r="I33" i="18"/>
  <c r="I37" i="18" s="1"/>
  <c r="J33" i="18"/>
  <c r="J37" i="18" s="1"/>
  <c r="K33" i="18"/>
  <c r="K37" i="18" s="1"/>
  <c r="L33" i="18"/>
  <c r="L37" i="18" s="1"/>
  <c r="M33" i="18"/>
  <c r="M37" i="18" s="1"/>
  <c r="N33" i="18"/>
  <c r="N37" i="18" s="1"/>
  <c r="O33" i="18"/>
  <c r="O37" i="18" s="1"/>
  <c r="P33" i="18"/>
  <c r="P37" i="18" s="1"/>
  <c r="Q33" i="18"/>
  <c r="Q37" i="18" s="1"/>
  <c r="R33" i="18"/>
  <c r="R37" i="18" s="1"/>
  <c r="S33" i="18"/>
  <c r="S37" i="18" s="1"/>
  <c r="T33" i="18"/>
  <c r="T37" i="18" s="1"/>
  <c r="U33" i="18"/>
  <c r="U37" i="18" s="1"/>
  <c r="V33" i="18"/>
  <c r="V37" i="18" s="1"/>
  <c r="W33" i="18"/>
  <c r="W37" i="18" s="1"/>
  <c r="X33" i="18"/>
  <c r="X37" i="18" s="1"/>
  <c r="Y33" i="18"/>
  <c r="Y37" i="18" s="1"/>
  <c r="Z33" i="18"/>
  <c r="Z37" i="18" s="1"/>
  <c r="AA33" i="18"/>
  <c r="AA37" i="18" s="1"/>
  <c r="AB33" i="18"/>
  <c r="AB37" i="18" s="1"/>
  <c r="AC33" i="18"/>
  <c r="AC37" i="18" s="1"/>
  <c r="AD33" i="18"/>
  <c r="AD37" i="18" s="1"/>
  <c r="AE33" i="18"/>
  <c r="AE37" i="18" s="1"/>
  <c r="AF33" i="18"/>
  <c r="AF37" i="18" s="1"/>
  <c r="AG33" i="18"/>
  <c r="AG37" i="18" s="1"/>
  <c r="AH33" i="18"/>
  <c r="AH37" i="18" s="1"/>
  <c r="AI33" i="18"/>
  <c r="AI37" i="18" s="1"/>
  <c r="AJ33" i="18"/>
  <c r="AJ37" i="18" s="1"/>
  <c r="AK33" i="18"/>
  <c r="AK37" i="18" s="1"/>
  <c r="AL33" i="18"/>
  <c r="AL37" i="18" s="1"/>
  <c r="AM33" i="18"/>
  <c r="AM37" i="18" s="1"/>
  <c r="AN33" i="18"/>
  <c r="AN37" i="18" s="1"/>
  <c r="AO33" i="18"/>
  <c r="AO37" i="18" s="1"/>
  <c r="AP33" i="18"/>
  <c r="AP37" i="18" s="1"/>
  <c r="AQ33" i="18"/>
  <c r="AQ37" i="18" s="1"/>
  <c r="AR33" i="18"/>
  <c r="AR37" i="18" s="1"/>
  <c r="AS33" i="18"/>
  <c r="AS37" i="18" s="1"/>
  <c r="AT33" i="18"/>
  <c r="AT37" i="18" s="1"/>
  <c r="AU33" i="18"/>
  <c r="AU37" i="18" s="1"/>
  <c r="AV33" i="18"/>
  <c r="AV37" i="18" s="1"/>
  <c r="AW33" i="18"/>
  <c r="AW37" i="18" s="1"/>
  <c r="AX33" i="18"/>
  <c r="AX37" i="18" s="1"/>
  <c r="AY33" i="18"/>
  <c r="AY37" i="18" s="1"/>
  <c r="AZ33" i="18"/>
  <c r="AZ37" i="18" s="1"/>
  <c r="BA33" i="18"/>
  <c r="BA37" i="18" s="1"/>
  <c r="BB33" i="18"/>
  <c r="BB37" i="18" s="1"/>
  <c r="BC33" i="18"/>
  <c r="BC37" i="18" s="1"/>
  <c r="BD33" i="18"/>
  <c r="BD37" i="18" s="1"/>
  <c r="BE33" i="18"/>
  <c r="BE37" i="18" s="1"/>
  <c r="BF33" i="18"/>
  <c r="BF37" i="18" s="1"/>
  <c r="BG33" i="18"/>
  <c r="BG37" i="18" s="1"/>
  <c r="C33" i="18"/>
  <c r="C37" i="18" s="1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C35" i="18"/>
  <c r="Q89" i="18" l="1"/>
  <c r="Q85" i="18"/>
  <c r="Q36" i="16" s="1"/>
  <c r="BA89" i="18"/>
  <c r="BA85" i="18"/>
  <c r="BA36" i="16" s="1"/>
  <c r="AW1754" i="2"/>
  <c r="AW289" i="2"/>
  <c r="AY89" i="18"/>
  <c r="AY85" i="18"/>
  <c r="AY36" i="16" s="1"/>
  <c r="R89" i="18"/>
  <c r="R85" i="18"/>
  <c r="R36" i="16" s="1"/>
  <c r="AR85" i="18"/>
  <c r="AR36" i="16" s="1"/>
  <c r="AR89" i="18"/>
  <c r="AS38" i="18"/>
  <c r="X137" i="17"/>
  <c r="AR148" i="17" s="1"/>
  <c r="F129" i="20"/>
  <c r="F139" i="20" s="1"/>
  <c r="D129" i="20"/>
  <c r="D139" i="20" s="1"/>
  <c r="F89" i="18"/>
  <c r="F85" i="18"/>
  <c r="F36" i="16" s="1"/>
  <c r="Z85" i="18"/>
  <c r="Z36" i="16" s="1"/>
  <c r="Z89" i="18"/>
  <c r="AC38" i="18"/>
  <c r="Z134" i="17"/>
  <c r="Z136" i="17"/>
  <c r="AT147" i="17" s="1"/>
  <c r="I251" i="19"/>
  <c r="G155" i="20"/>
  <c r="AN85" i="18"/>
  <c r="AN36" i="16" s="1"/>
  <c r="AN89" i="18"/>
  <c r="AX38" i="18"/>
  <c r="I38" i="18"/>
  <c r="P258" i="19"/>
  <c r="R288" i="2"/>
  <c r="AO89" i="18"/>
  <c r="AO85" i="18"/>
  <c r="AO36" i="16" s="1"/>
  <c r="AQ89" i="18"/>
  <c r="AQ85" i="18"/>
  <c r="AQ36" i="16" s="1"/>
  <c r="I89" i="18"/>
  <c r="I85" i="18"/>
  <c r="I36" i="16" s="1"/>
  <c r="Q256" i="19"/>
  <c r="Q267" i="19" s="1"/>
  <c r="Q272" i="19" s="1"/>
  <c r="S282" i="2"/>
  <c r="Y134" i="17"/>
  <c r="Y136" i="17"/>
  <c r="AS147" i="17" s="1"/>
  <c r="AF38" i="18"/>
  <c r="AQ283" i="2"/>
  <c r="AQ1496" i="2"/>
  <c r="P250" i="19"/>
  <c r="P266" i="19" s="1"/>
  <c r="N157" i="20"/>
  <c r="M89" i="18"/>
  <c r="M85" i="18"/>
  <c r="M36" i="16" s="1"/>
  <c r="AU38" i="18"/>
  <c r="P251" i="19"/>
  <c r="N155" i="20"/>
  <c r="AS89" i="18"/>
  <c r="AS85" i="18"/>
  <c r="AS36" i="16" s="1"/>
  <c r="AZ85" i="18"/>
  <c r="AZ36" i="16" s="1"/>
  <c r="AZ89" i="18"/>
  <c r="BB38" i="18"/>
  <c r="Q294" i="2"/>
  <c r="O260" i="19"/>
  <c r="AJ85" i="18"/>
  <c r="AJ36" i="16" s="1"/>
  <c r="AJ89" i="18"/>
  <c r="H88" i="18"/>
  <c r="G90" i="18"/>
  <c r="G91" i="18" s="1"/>
  <c r="G92" i="18" s="1"/>
  <c r="G35" i="16" s="1"/>
  <c r="K129" i="20"/>
  <c r="K139" i="20" s="1"/>
  <c r="O1750" i="2" s="1"/>
  <c r="P160" i="20"/>
  <c r="O254" i="19"/>
  <c r="L129" i="20"/>
  <c r="L141" i="20" s="1"/>
  <c r="O160" i="20"/>
  <c r="P252" i="19"/>
  <c r="C129" i="20"/>
  <c r="H129" i="20"/>
  <c r="H139" i="20" s="1"/>
  <c r="M139" i="20"/>
  <c r="K1750" i="2"/>
  <c r="J1750" i="2"/>
  <c r="L1750" i="2"/>
  <c r="H1750" i="2"/>
  <c r="G142" i="20"/>
  <c r="G158" i="20" s="1"/>
  <c r="F141" i="20"/>
  <c r="D141" i="20"/>
  <c r="C143" i="20"/>
  <c r="C159" i="20" s="1"/>
  <c r="K143" i="20"/>
  <c r="K159" i="20" s="1"/>
  <c r="D142" i="20"/>
  <c r="D158" i="20" s="1"/>
  <c r="E129" i="20"/>
  <c r="E139" i="20" s="1"/>
  <c r="I129" i="20"/>
  <c r="I139" i="20" s="1"/>
  <c r="G141" i="20"/>
  <c r="K141" i="20"/>
  <c r="F143" i="20"/>
  <c r="F159" i="20" s="1"/>
  <c r="H143" i="20"/>
  <c r="H159" i="20" s="1"/>
  <c r="G143" i="20"/>
  <c r="G159" i="20" s="1"/>
  <c r="J129" i="20"/>
  <c r="J139" i="20" s="1"/>
  <c r="C142" i="20"/>
  <c r="C158" i="20" s="1"/>
  <c r="E142" i="20"/>
  <c r="E158" i="20" s="1"/>
  <c r="H141" i="20"/>
  <c r="C141" i="20"/>
  <c r="D143" i="20"/>
  <c r="D159" i="20" s="1"/>
  <c r="C139" i="20"/>
  <c r="F142" i="20"/>
  <c r="F158" i="20" s="1"/>
  <c r="Q1759" i="2"/>
  <c r="M143" i="20"/>
  <c r="M159" i="20" s="1"/>
  <c r="M141" i="20"/>
  <c r="R1753" i="2"/>
  <c r="R1747" i="2"/>
  <c r="Q1750" i="2"/>
  <c r="R1750" i="2"/>
  <c r="N144" i="20"/>
  <c r="AS149" i="17"/>
  <c r="Y137" i="17"/>
  <c r="AS148" i="17" s="1"/>
  <c r="AT149" i="17"/>
  <c r="Z137" i="17"/>
  <c r="AT148" i="17" s="1"/>
  <c r="AA120" i="17"/>
  <c r="AA135" i="17" s="1"/>
  <c r="AA132" i="17"/>
  <c r="AQ1748" i="2"/>
  <c r="AB99" i="17"/>
  <c r="AB100" i="17"/>
  <c r="AB121" i="17" s="1"/>
  <c r="AS1757" i="2"/>
  <c r="AS292" i="2"/>
  <c r="AE23" i="17"/>
  <c r="AN40" i="17"/>
  <c r="AN53" i="17" s="1"/>
  <c r="AR1499" i="2" s="1"/>
  <c r="AG24" i="17"/>
  <c r="AP41" i="17"/>
  <c r="AP54" i="17" s="1"/>
  <c r="AT1508" i="2" s="1"/>
  <c r="AE22" i="17"/>
  <c r="AN39" i="17"/>
  <c r="AN52" i="17" s="1"/>
  <c r="D18" i="18"/>
  <c r="D38" i="18" s="1"/>
  <c r="E18" i="18"/>
  <c r="E38" i="18" s="1"/>
  <c r="F18" i="18"/>
  <c r="F38" i="18" s="1"/>
  <c r="G18" i="18"/>
  <c r="G38" i="18" s="1"/>
  <c r="H18" i="18"/>
  <c r="H38" i="18" s="1"/>
  <c r="I18" i="18"/>
  <c r="J18" i="18"/>
  <c r="J38" i="18" s="1"/>
  <c r="K18" i="18"/>
  <c r="K38" i="18" s="1"/>
  <c r="L18" i="18"/>
  <c r="L38" i="18" s="1"/>
  <c r="M18" i="18"/>
  <c r="M38" i="18" s="1"/>
  <c r="N18" i="18"/>
  <c r="N38" i="18" s="1"/>
  <c r="O18" i="18"/>
  <c r="O38" i="18" s="1"/>
  <c r="P18" i="18"/>
  <c r="P38" i="18" s="1"/>
  <c r="Q18" i="18"/>
  <c r="Q38" i="18" s="1"/>
  <c r="R18" i="18"/>
  <c r="R38" i="18" s="1"/>
  <c r="S18" i="18"/>
  <c r="S38" i="18" s="1"/>
  <c r="T18" i="18"/>
  <c r="T38" i="18" s="1"/>
  <c r="U18" i="18"/>
  <c r="U38" i="18" s="1"/>
  <c r="V18" i="18"/>
  <c r="V38" i="18" s="1"/>
  <c r="W18" i="18"/>
  <c r="W38" i="18" s="1"/>
  <c r="X18" i="18"/>
  <c r="X38" i="18" s="1"/>
  <c r="Y18" i="18"/>
  <c r="Y38" i="18" s="1"/>
  <c r="Z18" i="18"/>
  <c r="Z38" i="18" s="1"/>
  <c r="AA18" i="18"/>
  <c r="AA38" i="18" s="1"/>
  <c r="AB18" i="18"/>
  <c r="AB38" i="18" s="1"/>
  <c r="AC18" i="18"/>
  <c r="AD18" i="18"/>
  <c r="AD38" i="18" s="1"/>
  <c r="AE18" i="18"/>
  <c r="AE38" i="18" s="1"/>
  <c r="AF18" i="18"/>
  <c r="AG18" i="18"/>
  <c r="AG38" i="18" s="1"/>
  <c r="AH18" i="18"/>
  <c r="AH38" i="18" s="1"/>
  <c r="AI18" i="18"/>
  <c r="AI38" i="18" s="1"/>
  <c r="AJ18" i="18"/>
  <c r="AJ38" i="18" s="1"/>
  <c r="AK18" i="18"/>
  <c r="AK38" i="18" s="1"/>
  <c r="AL18" i="18"/>
  <c r="AL38" i="18" s="1"/>
  <c r="AM18" i="18"/>
  <c r="AM38" i="18" s="1"/>
  <c r="AN18" i="18"/>
  <c r="AN38" i="18" s="1"/>
  <c r="AO18" i="18"/>
  <c r="AO38" i="18" s="1"/>
  <c r="AP18" i="18"/>
  <c r="AP38" i="18" s="1"/>
  <c r="AQ18" i="18"/>
  <c r="AQ38" i="18" s="1"/>
  <c r="AR18" i="18"/>
  <c r="AR38" i="18" s="1"/>
  <c r="AS18" i="18"/>
  <c r="AT18" i="18"/>
  <c r="AT38" i="18" s="1"/>
  <c r="AU18" i="18"/>
  <c r="AV18" i="18"/>
  <c r="AV38" i="18" s="1"/>
  <c r="AW18" i="18"/>
  <c r="AW38" i="18" s="1"/>
  <c r="AX18" i="18"/>
  <c r="AY18" i="18"/>
  <c r="AY38" i="18" s="1"/>
  <c r="AZ18" i="18"/>
  <c r="AZ38" i="18" s="1"/>
  <c r="BA18" i="18"/>
  <c r="BA38" i="18" s="1"/>
  <c r="BB18" i="18"/>
  <c r="BC18" i="18"/>
  <c r="BC38" i="18" s="1"/>
  <c r="BD18" i="18"/>
  <c r="BD38" i="18" s="1"/>
  <c r="BE18" i="18"/>
  <c r="BE38" i="18" s="1"/>
  <c r="BF18" i="18"/>
  <c r="BF38" i="18" s="1"/>
  <c r="BG18" i="18"/>
  <c r="BG38" i="18" s="1"/>
  <c r="BH18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G20" i="18" s="1"/>
  <c r="AH19" i="18"/>
  <c r="AI19" i="18"/>
  <c r="AJ19" i="18"/>
  <c r="AK19" i="18"/>
  <c r="AL19" i="18"/>
  <c r="AM19" i="18"/>
  <c r="AN19" i="18"/>
  <c r="AO19" i="18"/>
  <c r="AP19" i="18"/>
  <c r="AQ19" i="18"/>
  <c r="AR19" i="18"/>
  <c r="AS19" i="18"/>
  <c r="AT19" i="18"/>
  <c r="AU19" i="18"/>
  <c r="AV19" i="18"/>
  <c r="AW19" i="18"/>
  <c r="AX19" i="18"/>
  <c r="AY19" i="18"/>
  <c r="AZ19" i="18"/>
  <c r="BA19" i="18"/>
  <c r="BB19" i="18"/>
  <c r="BC19" i="18"/>
  <c r="BD19" i="18"/>
  <c r="BE19" i="18"/>
  <c r="BF19" i="18"/>
  <c r="BG19" i="18"/>
  <c r="BH19" i="18"/>
  <c r="C19" i="18"/>
  <c r="C18" i="18"/>
  <c r="C38" i="18" s="1"/>
  <c r="BH13" i="18"/>
  <c r="BG13" i="18"/>
  <c r="BF13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N250" i="19" l="1"/>
  <c r="N266" i="19" s="1"/>
  <c r="L157" i="20"/>
  <c r="AA134" i="17"/>
  <c r="AA136" i="17"/>
  <c r="AU147" i="17" s="1"/>
  <c r="L142" i="20"/>
  <c r="L158" i="20" s="1"/>
  <c r="L251" i="19"/>
  <c r="J155" i="20"/>
  <c r="H294" i="2"/>
  <c r="F260" i="19"/>
  <c r="H251" i="19"/>
  <c r="F155" i="20"/>
  <c r="K288" i="2"/>
  <c r="I258" i="19"/>
  <c r="AW1755" i="2"/>
  <c r="AW290" i="2"/>
  <c r="AY1755" i="2"/>
  <c r="AY290" i="2"/>
  <c r="F258" i="19"/>
  <c r="H288" i="2"/>
  <c r="L288" i="2"/>
  <c r="J258" i="19"/>
  <c r="E258" i="19"/>
  <c r="G288" i="2"/>
  <c r="O271" i="19"/>
  <c r="P257" i="19"/>
  <c r="R285" i="2"/>
  <c r="P256" i="19"/>
  <c r="P267" i="19" s="1"/>
  <c r="R282" i="2"/>
  <c r="M258" i="19"/>
  <c r="O288" i="2"/>
  <c r="O250" i="19"/>
  <c r="O266" i="19" s="1"/>
  <c r="M157" i="20"/>
  <c r="J288" i="2"/>
  <c r="H258" i="19"/>
  <c r="F250" i="19"/>
  <c r="F266" i="19" s="1"/>
  <c r="D157" i="20"/>
  <c r="P270" i="19"/>
  <c r="L139" i="20"/>
  <c r="N251" i="19" s="1"/>
  <c r="AX1755" i="2"/>
  <c r="AX290" i="2"/>
  <c r="Q288" i="2"/>
  <c r="O258" i="19"/>
  <c r="E250" i="19"/>
  <c r="E266" i="19" s="1"/>
  <c r="C157" i="20"/>
  <c r="M250" i="19"/>
  <c r="M266" i="19" s="1"/>
  <c r="K157" i="20"/>
  <c r="H250" i="19"/>
  <c r="H266" i="19" s="1"/>
  <c r="F157" i="20"/>
  <c r="O251" i="19"/>
  <c r="M155" i="20"/>
  <c r="M251" i="19"/>
  <c r="K155" i="20"/>
  <c r="AR283" i="2"/>
  <c r="AR1496" i="2"/>
  <c r="J250" i="19"/>
  <c r="J266" i="19" s="1"/>
  <c r="H157" i="20"/>
  <c r="I250" i="19"/>
  <c r="I266" i="19" s="1"/>
  <c r="G157" i="20"/>
  <c r="I260" i="19"/>
  <c r="K294" i="2"/>
  <c r="J251" i="19"/>
  <c r="H155" i="20"/>
  <c r="AX289" i="2"/>
  <c r="AX1754" i="2"/>
  <c r="K285" i="2"/>
  <c r="I257" i="19"/>
  <c r="C155" i="20"/>
  <c r="J294" i="2"/>
  <c r="H260" i="19"/>
  <c r="I294" i="2"/>
  <c r="G260" i="19"/>
  <c r="K251" i="19"/>
  <c r="I155" i="20"/>
  <c r="I88" i="18"/>
  <c r="H90" i="18"/>
  <c r="H91" i="18" s="1"/>
  <c r="H92" i="18" s="1"/>
  <c r="H35" i="16" s="1"/>
  <c r="I270" i="19"/>
  <c r="K142" i="20"/>
  <c r="K158" i="20" s="1"/>
  <c r="G294" i="2"/>
  <c r="E260" i="19"/>
  <c r="G251" i="19"/>
  <c r="E155" i="20"/>
  <c r="P268" i="19"/>
  <c r="AY289" i="2"/>
  <c r="AY1754" i="2"/>
  <c r="F251" i="19"/>
  <c r="D155" i="20"/>
  <c r="O252" i="19"/>
  <c r="O268" i="19" s="1"/>
  <c r="F252" i="19"/>
  <c r="F268" i="19" s="1"/>
  <c r="I252" i="19"/>
  <c r="M252" i="19"/>
  <c r="M268" i="19" s="1"/>
  <c r="H252" i="19"/>
  <c r="H268" i="19" s="1"/>
  <c r="I254" i="19"/>
  <c r="I271" i="19" s="1"/>
  <c r="N254" i="19"/>
  <c r="G254" i="19"/>
  <c r="G271" i="19" s="1"/>
  <c r="J252" i="19"/>
  <c r="E252" i="19"/>
  <c r="E268" i="19" s="1"/>
  <c r="E254" i="19"/>
  <c r="H254" i="19"/>
  <c r="L143" i="20"/>
  <c r="H142" i="20"/>
  <c r="H158" i="20" s="1"/>
  <c r="F254" i="19"/>
  <c r="F271" i="19" s="1"/>
  <c r="G144" i="20"/>
  <c r="E143" i="20"/>
  <c r="E159" i="20" s="1"/>
  <c r="I142" i="20"/>
  <c r="I158" i="20" s="1"/>
  <c r="J1759" i="2"/>
  <c r="G1747" i="2"/>
  <c r="L1753" i="2"/>
  <c r="H1747" i="2"/>
  <c r="H1753" i="2"/>
  <c r="G1759" i="2"/>
  <c r="J1753" i="2"/>
  <c r="I1750" i="2"/>
  <c r="H1759" i="2"/>
  <c r="E141" i="20"/>
  <c r="J141" i="20"/>
  <c r="D144" i="20"/>
  <c r="I1759" i="2"/>
  <c r="M1759" i="2"/>
  <c r="P1759" i="2"/>
  <c r="I143" i="20"/>
  <c r="I159" i="20" s="1"/>
  <c r="L1747" i="2"/>
  <c r="N1750" i="2"/>
  <c r="O1747" i="2"/>
  <c r="J143" i="20"/>
  <c r="J159" i="20" s="1"/>
  <c r="O1753" i="2"/>
  <c r="J1747" i="2"/>
  <c r="M1750" i="2"/>
  <c r="G1750" i="2"/>
  <c r="C144" i="20"/>
  <c r="P1747" i="2"/>
  <c r="J142" i="20"/>
  <c r="J158" i="20" s="1"/>
  <c r="K1753" i="2"/>
  <c r="K1747" i="2"/>
  <c r="I141" i="20"/>
  <c r="G1753" i="2"/>
  <c r="K1759" i="2"/>
  <c r="F144" i="20"/>
  <c r="Q1747" i="2"/>
  <c r="M144" i="20"/>
  <c r="Q1753" i="2"/>
  <c r="AA137" i="17"/>
  <c r="AU148" i="17" s="1"/>
  <c r="AU149" i="17"/>
  <c r="AB120" i="17"/>
  <c r="AB135" i="17" s="1"/>
  <c r="AB132" i="17"/>
  <c r="AR1748" i="2"/>
  <c r="AC99" i="17"/>
  <c r="AC100" i="17"/>
  <c r="AC121" i="17" s="1"/>
  <c r="AF22" i="17"/>
  <c r="AO39" i="17"/>
  <c r="AO52" i="17" s="1"/>
  <c r="AF23" i="17"/>
  <c r="AO40" i="17"/>
  <c r="AO53" i="17" s="1"/>
  <c r="AS1499" i="2" s="1"/>
  <c r="AT292" i="2"/>
  <c r="AT1757" i="2"/>
  <c r="AH24" i="17"/>
  <c r="AQ41" i="17"/>
  <c r="AQ54" i="17" s="1"/>
  <c r="P22" i="18"/>
  <c r="AG23" i="18"/>
  <c r="AG43" i="18" s="1"/>
  <c r="AF19" i="16" s="1"/>
  <c r="AQ30" i="16" s="1"/>
  <c r="AG39" i="18"/>
  <c r="BD20" i="18"/>
  <c r="BD39" i="18" s="1"/>
  <c r="AV20" i="18"/>
  <c r="AV39" i="18" s="1"/>
  <c r="AN20" i="18"/>
  <c r="AN39" i="18" s="1"/>
  <c r="AF20" i="18"/>
  <c r="AF39" i="18" s="1"/>
  <c r="X20" i="18"/>
  <c r="X39" i="18" s="1"/>
  <c r="P20" i="18"/>
  <c r="P39" i="18" s="1"/>
  <c r="H20" i="18"/>
  <c r="H39" i="18" s="1"/>
  <c r="BE20" i="18"/>
  <c r="BA20" i="18"/>
  <c r="AS20" i="18"/>
  <c r="AS22" i="18" s="1"/>
  <c r="AO20" i="18"/>
  <c r="AK20" i="18"/>
  <c r="AG22" i="18"/>
  <c r="AC20" i="18"/>
  <c r="U20" i="18"/>
  <c r="U22" i="18" s="1"/>
  <c r="Q20" i="18"/>
  <c r="Q22" i="18" s="1"/>
  <c r="M20" i="18"/>
  <c r="I20" i="18"/>
  <c r="I22" i="18" s="1"/>
  <c r="E20" i="18"/>
  <c r="E22" i="18" s="1"/>
  <c r="Y20" i="18"/>
  <c r="AZ20" i="18"/>
  <c r="AZ22" i="18" s="1"/>
  <c r="AR20" i="18"/>
  <c r="AB20" i="18"/>
  <c r="AB39" i="18" s="1"/>
  <c r="D20" i="18"/>
  <c r="D39" i="18" s="1"/>
  <c r="AW20" i="18"/>
  <c r="P23" i="18"/>
  <c r="P43" i="18" s="1"/>
  <c r="O19" i="16" s="1"/>
  <c r="Z30" i="16" s="1"/>
  <c r="H23" i="18"/>
  <c r="AO22" i="18"/>
  <c r="AC22" i="18"/>
  <c r="BH20" i="18"/>
  <c r="BH23" i="18" s="1"/>
  <c r="AJ20" i="18"/>
  <c r="T20" i="18"/>
  <c r="T22" i="18" s="1"/>
  <c r="L20" i="18"/>
  <c r="C20" i="18"/>
  <c r="C39" i="18" s="1"/>
  <c r="BG20" i="18"/>
  <c r="BC20" i="18"/>
  <c r="AY20" i="18"/>
  <c r="AY23" i="18" s="1"/>
  <c r="AU20" i="18"/>
  <c r="AQ20" i="18"/>
  <c r="AM20" i="18"/>
  <c r="AI20" i="18"/>
  <c r="AE20" i="18"/>
  <c r="AA20" i="18"/>
  <c r="W20" i="18"/>
  <c r="S20" i="18"/>
  <c r="S23" i="18" s="1"/>
  <c r="O20" i="18"/>
  <c r="O23" i="18" s="1"/>
  <c r="K20" i="18"/>
  <c r="G20" i="18"/>
  <c r="BF20" i="18"/>
  <c r="BF39" i="18" s="1"/>
  <c r="BB20" i="18"/>
  <c r="BB39" i="18" s="1"/>
  <c r="AX20" i="18"/>
  <c r="AX39" i="18" s="1"/>
  <c r="AT20" i="18"/>
  <c r="AT39" i="18" s="1"/>
  <c r="AP20" i="18"/>
  <c r="AP39" i="18" s="1"/>
  <c r="AL20" i="18"/>
  <c r="AL39" i="18" s="1"/>
  <c r="AH20" i="18"/>
  <c r="AH39" i="18" s="1"/>
  <c r="AD20" i="18"/>
  <c r="AD39" i="18" s="1"/>
  <c r="Z20" i="18"/>
  <c r="Z39" i="18" s="1"/>
  <c r="V20" i="18"/>
  <c r="V39" i="18" s="1"/>
  <c r="R20" i="18"/>
  <c r="R39" i="18" s="1"/>
  <c r="N20" i="18"/>
  <c r="N39" i="18" s="1"/>
  <c r="J20" i="18"/>
  <c r="J39" i="18" s="1"/>
  <c r="F20" i="18"/>
  <c r="F39" i="18" s="1"/>
  <c r="AN22" i="18" l="1"/>
  <c r="L250" i="19"/>
  <c r="L266" i="19" s="1"/>
  <c r="J157" i="20"/>
  <c r="O1759" i="2"/>
  <c r="F257" i="19"/>
  <c r="H285" i="2"/>
  <c r="O256" i="19"/>
  <c r="O267" i="19" s="1"/>
  <c r="Q282" i="2"/>
  <c r="G250" i="19"/>
  <c r="G266" i="19" s="1"/>
  <c r="E157" i="20"/>
  <c r="O294" i="2"/>
  <c r="M260" i="19"/>
  <c r="L257" i="19"/>
  <c r="L270" i="19" s="1"/>
  <c r="N285" i="2"/>
  <c r="L144" i="20"/>
  <c r="L159" i="20"/>
  <c r="M254" i="19"/>
  <c r="M271" i="19" s="1"/>
  <c r="J270" i="19"/>
  <c r="L294" i="2"/>
  <c r="J260" i="19"/>
  <c r="M256" i="19"/>
  <c r="M267" i="19" s="1"/>
  <c r="O282" i="2"/>
  <c r="K250" i="19"/>
  <c r="K266" i="19" s="1"/>
  <c r="I157" i="20"/>
  <c r="K144" i="20"/>
  <c r="K258" i="19"/>
  <c r="M288" i="2"/>
  <c r="H271" i="19"/>
  <c r="G285" i="2"/>
  <c r="E270" i="19"/>
  <c r="E272" i="19" s="1"/>
  <c r="O285" i="2"/>
  <c r="M257" i="19"/>
  <c r="M270" i="19" s="1"/>
  <c r="M272" i="19" s="1"/>
  <c r="G282" i="2"/>
  <c r="E256" i="19"/>
  <c r="E267" i="19" s="1"/>
  <c r="P294" i="2"/>
  <c r="N260" i="19"/>
  <c r="N271" i="19" s="1"/>
  <c r="J257" i="19"/>
  <c r="L285" i="2"/>
  <c r="AS283" i="2"/>
  <c r="AS1496" i="2"/>
  <c r="AZ1506" i="2"/>
  <c r="AZ1755" i="2"/>
  <c r="AZ290" i="2"/>
  <c r="H144" i="20"/>
  <c r="P272" i="19"/>
  <c r="J88" i="18"/>
  <c r="I90" i="18"/>
  <c r="I91" i="18" s="1"/>
  <c r="I92" i="18" s="1"/>
  <c r="I35" i="16" s="1"/>
  <c r="H282" i="2"/>
  <c r="F256" i="19"/>
  <c r="F267" i="19" s="1"/>
  <c r="F272" i="19" s="1"/>
  <c r="AZ1505" i="2"/>
  <c r="AZ289" i="2"/>
  <c r="AZ1754" i="2"/>
  <c r="AN23" i="18"/>
  <c r="AV22" i="18"/>
  <c r="M294" i="2"/>
  <c r="K260" i="19"/>
  <c r="I268" i="19"/>
  <c r="G257" i="19"/>
  <c r="I285" i="2"/>
  <c r="M285" i="2"/>
  <c r="K257" i="19"/>
  <c r="I256" i="19"/>
  <c r="I267" i="19" s="1"/>
  <c r="K282" i="2"/>
  <c r="O257" i="19"/>
  <c r="Q285" i="2"/>
  <c r="H257" i="19"/>
  <c r="J285" i="2"/>
  <c r="AB134" i="17"/>
  <c r="AB136" i="17"/>
  <c r="AV147" i="17" s="1"/>
  <c r="F270" i="19"/>
  <c r="AJ54" i="18"/>
  <c r="AL54" i="18"/>
  <c r="BH54" i="18"/>
  <c r="BG54" i="18"/>
  <c r="AH54" i="18"/>
  <c r="AB22" i="18"/>
  <c r="AV23" i="18"/>
  <c r="AV43" i="18" s="1"/>
  <c r="AU19" i="16" s="1"/>
  <c r="BF30" i="16" s="1"/>
  <c r="H22" i="18"/>
  <c r="H43" i="18" s="1"/>
  <c r="G19" i="16" s="1"/>
  <c r="R30" i="16" s="1"/>
  <c r="L260" i="19"/>
  <c r="N294" i="2"/>
  <c r="L1759" i="2"/>
  <c r="I288" i="2"/>
  <c r="G258" i="19"/>
  <c r="J268" i="19"/>
  <c r="G270" i="19"/>
  <c r="K270" i="19"/>
  <c r="O270" i="19"/>
  <c r="H270" i="19"/>
  <c r="P282" i="2"/>
  <c r="N256" i="19"/>
  <c r="N267" i="19" s="1"/>
  <c r="L155" i="20"/>
  <c r="P1750" i="2"/>
  <c r="N288" i="2"/>
  <c r="L258" i="19"/>
  <c r="O272" i="19"/>
  <c r="L282" i="2"/>
  <c r="J256" i="19"/>
  <c r="J267" i="19" s="1"/>
  <c r="H256" i="19"/>
  <c r="H267" i="19" s="1"/>
  <c r="J282" i="2"/>
  <c r="I272" i="19"/>
  <c r="K252" i="19"/>
  <c r="K268" i="19" s="1"/>
  <c r="G252" i="19"/>
  <c r="L254" i="19"/>
  <c r="P1753" i="2"/>
  <c r="L252" i="19"/>
  <c r="L268" i="19" s="1"/>
  <c r="N252" i="19"/>
  <c r="G160" i="20"/>
  <c r="N160" i="20"/>
  <c r="D160" i="20"/>
  <c r="J254" i="19"/>
  <c r="J271" i="19" s="1"/>
  <c r="J272" i="19" s="1"/>
  <c r="I1753" i="2"/>
  <c r="K254" i="19"/>
  <c r="K271" i="19" s="1"/>
  <c r="I144" i="20"/>
  <c r="N1759" i="2"/>
  <c r="I1747" i="2"/>
  <c r="J144" i="20"/>
  <c r="M1747" i="2"/>
  <c r="N1753" i="2"/>
  <c r="M1753" i="2"/>
  <c r="N1747" i="2"/>
  <c r="E144" i="20"/>
  <c r="AB137" i="17"/>
  <c r="AV148" i="17" s="1"/>
  <c r="AV149" i="17"/>
  <c r="AC120" i="17"/>
  <c r="AC135" i="17" s="1"/>
  <c r="AC132" i="17"/>
  <c r="AS1748" i="2"/>
  <c r="AD100" i="17"/>
  <c r="AD121" i="17" s="1"/>
  <c r="AD99" i="17"/>
  <c r="AU292" i="2"/>
  <c r="AU1757" i="2"/>
  <c r="AI24" i="17"/>
  <c r="AR41" i="17"/>
  <c r="AR54" i="17" s="1"/>
  <c r="AG23" i="17"/>
  <c r="AP40" i="17"/>
  <c r="AP53" i="17" s="1"/>
  <c r="AT1499" i="2" s="1"/>
  <c r="AG22" i="17"/>
  <c r="AP39" i="17"/>
  <c r="AP52" i="17" s="1"/>
  <c r="G22" i="18"/>
  <c r="G39" i="18"/>
  <c r="W22" i="18"/>
  <c r="W39" i="18"/>
  <c r="AM22" i="18"/>
  <c r="AM39" i="18"/>
  <c r="BC22" i="18"/>
  <c r="BC39" i="18"/>
  <c r="C22" i="18"/>
  <c r="D23" i="18"/>
  <c r="Y23" i="18"/>
  <c r="Y39" i="18"/>
  <c r="M23" i="18"/>
  <c r="M39" i="18"/>
  <c r="BA23" i="18"/>
  <c r="BA39" i="18"/>
  <c r="K22" i="18"/>
  <c r="K39" i="18"/>
  <c r="AA22" i="18"/>
  <c r="AA39" i="18"/>
  <c r="AQ22" i="18"/>
  <c r="AQ39" i="18"/>
  <c r="BG22" i="18"/>
  <c r="BG39" i="18"/>
  <c r="L23" i="18"/>
  <c r="L43" i="18" s="1"/>
  <c r="K19" i="16" s="1"/>
  <c r="V30" i="16" s="1"/>
  <c r="L39" i="18"/>
  <c r="AQ23" i="18"/>
  <c r="AQ43" i="18" s="1"/>
  <c r="AP19" i="16" s="1"/>
  <c r="BA30" i="16" s="1"/>
  <c r="Q23" i="18"/>
  <c r="Q43" i="18" s="1"/>
  <c r="P19" i="16" s="1"/>
  <c r="AA30" i="16" s="1"/>
  <c r="Q39" i="18"/>
  <c r="AK23" i="18"/>
  <c r="AK39" i="18"/>
  <c r="BE23" i="18"/>
  <c r="BE39" i="18"/>
  <c r="BD22" i="18"/>
  <c r="O22" i="18"/>
  <c r="O43" i="18" s="1"/>
  <c r="N19" i="16" s="1"/>
  <c r="Y30" i="16" s="1"/>
  <c r="O39" i="18"/>
  <c r="AE22" i="18"/>
  <c r="AE39" i="18"/>
  <c r="AU22" i="18"/>
  <c r="AU39" i="18"/>
  <c r="D22" i="18"/>
  <c r="T23" i="18"/>
  <c r="T43" i="18" s="1"/>
  <c r="S19" i="16" s="1"/>
  <c r="AD30" i="16" s="1"/>
  <c r="T39" i="18"/>
  <c r="BA22" i="18"/>
  <c r="X23" i="18"/>
  <c r="BD23" i="18"/>
  <c r="AR22" i="18"/>
  <c r="AR39" i="18"/>
  <c r="Y22" i="18"/>
  <c r="E23" i="18"/>
  <c r="E43" i="18" s="1"/>
  <c r="D19" i="16" s="1"/>
  <c r="O30" i="16" s="1"/>
  <c r="E39" i="18"/>
  <c r="U23" i="18"/>
  <c r="U43" i="18" s="1"/>
  <c r="T19" i="16" s="1"/>
  <c r="AE30" i="16" s="1"/>
  <c r="U39" i="18"/>
  <c r="AO23" i="18"/>
  <c r="AO43" i="18" s="1"/>
  <c r="AN19" i="16" s="1"/>
  <c r="AY30" i="16" s="1"/>
  <c r="AO39" i="18"/>
  <c r="S22" i="18"/>
  <c r="S43" i="18" s="1"/>
  <c r="R19" i="16" s="1"/>
  <c r="AC30" i="16" s="1"/>
  <c r="S39" i="18"/>
  <c r="AI22" i="18"/>
  <c r="AI39" i="18"/>
  <c r="BE54" i="18" s="1"/>
  <c r="AY22" i="18"/>
  <c r="AY43" i="18" s="1"/>
  <c r="AX19" i="16" s="1"/>
  <c r="AY39" i="18"/>
  <c r="L22" i="18"/>
  <c r="BH22" i="18"/>
  <c r="BH43" i="18" s="1"/>
  <c r="BG19" i="16" s="1"/>
  <c r="AJ22" i="18"/>
  <c r="AJ39" i="18"/>
  <c r="M22" i="18"/>
  <c r="AK22" i="18"/>
  <c r="BE22" i="18"/>
  <c r="AF23" i="18"/>
  <c r="AF43" i="18" s="1"/>
  <c r="AE19" i="16" s="1"/>
  <c r="AP30" i="16" s="1"/>
  <c r="AW23" i="18"/>
  <c r="AW39" i="18"/>
  <c r="AZ23" i="18"/>
  <c r="AZ43" i="18" s="1"/>
  <c r="AY19" i="16" s="1"/>
  <c r="AZ39" i="18"/>
  <c r="AJ23" i="18"/>
  <c r="AB23" i="18"/>
  <c r="AB43" i="18" s="1"/>
  <c r="AA19" i="16" s="1"/>
  <c r="AL30" i="16" s="1"/>
  <c r="I23" i="18"/>
  <c r="I43" i="18" s="1"/>
  <c r="H19" i="16" s="1"/>
  <c r="S30" i="16" s="1"/>
  <c r="I39" i="18"/>
  <c r="AC23" i="18"/>
  <c r="AC43" i="18" s="1"/>
  <c r="AB19" i="16" s="1"/>
  <c r="AM30" i="16" s="1"/>
  <c r="AC39" i="18"/>
  <c r="AS23" i="18"/>
  <c r="AS43" i="18" s="1"/>
  <c r="AR19" i="16" s="1"/>
  <c r="BC30" i="16" s="1"/>
  <c r="AS39" i="18"/>
  <c r="AF22" i="18"/>
  <c r="X22" i="18"/>
  <c r="N22" i="18"/>
  <c r="N23" i="18"/>
  <c r="AT22" i="18"/>
  <c r="AT23" i="18"/>
  <c r="AT43" i="18" s="1"/>
  <c r="AS19" i="16" s="1"/>
  <c r="BD30" i="16" s="1"/>
  <c r="BC23" i="18"/>
  <c r="BC43" i="18" s="1"/>
  <c r="BB19" i="16" s="1"/>
  <c r="R23" i="18"/>
  <c r="R43" i="18" s="1"/>
  <c r="Q19" i="16" s="1"/>
  <c r="AB30" i="16" s="1"/>
  <c r="R22" i="18"/>
  <c r="AX23" i="18"/>
  <c r="AX22" i="18"/>
  <c r="AA23" i="18"/>
  <c r="AA43" i="18" s="1"/>
  <c r="Z19" i="16" s="1"/>
  <c r="AK30" i="16" s="1"/>
  <c r="AR23" i="18"/>
  <c r="W23" i="18"/>
  <c r="AL22" i="18"/>
  <c r="AL23" i="18"/>
  <c r="AL43" i="18" s="1"/>
  <c r="AK19" i="16" s="1"/>
  <c r="AV30" i="16" s="1"/>
  <c r="AI23" i="18"/>
  <c r="AI43" i="18" s="1"/>
  <c r="AH19" i="16" s="1"/>
  <c r="AS30" i="16" s="1"/>
  <c r="C23" i="18"/>
  <c r="C43" i="18" s="1"/>
  <c r="B19" i="16" s="1"/>
  <c r="M30" i="16" s="1"/>
  <c r="AE23" i="18"/>
  <c r="AE43" i="18" s="1"/>
  <c r="AD19" i="16" s="1"/>
  <c r="AO30" i="16" s="1"/>
  <c r="BG23" i="18"/>
  <c r="BG43" i="18" s="1"/>
  <c r="BF19" i="16" s="1"/>
  <c r="AD22" i="18"/>
  <c r="AD23" i="18"/>
  <c r="AD43" i="18" s="1"/>
  <c r="AC19" i="16" s="1"/>
  <c r="AN30" i="16" s="1"/>
  <c r="AH23" i="18"/>
  <c r="AH22" i="18"/>
  <c r="F22" i="18"/>
  <c r="F23" i="18"/>
  <c r="F43" i="18" s="1"/>
  <c r="E19" i="16" s="1"/>
  <c r="P30" i="16" s="1"/>
  <c r="V22" i="18"/>
  <c r="V23" i="18"/>
  <c r="BB22" i="18"/>
  <c r="BB23" i="18"/>
  <c r="BB43" i="18" s="1"/>
  <c r="BA19" i="16" s="1"/>
  <c r="J22" i="18"/>
  <c r="J23" i="18"/>
  <c r="J43" i="18" s="1"/>
  <c r="I19" i="16" s="1"/>
  <c r="T30" i="16" s="1"/>
  <c r="Z23" i="18"/>
  <c r="Z22" i="18"/>
  <c r="AP23" i="18"/>
  <c r="AP43" i="18" s="1"/>
  <c r="AO19" i="16" s="1"/>
  <c r="AZ30" i="16" s="1"/>
  <c r="AP22" i="18"/>
  <c r="BF23" i="18"/>
  <c r="BF22" i="18"/>
  <c r="G23" i="18"/>
  <c r="G43" i="18" s="1"/>
  <c r="F19" i="16" s="1"/>
  <c r="Q30" i="16" s="1"/>
  <c r="AU23" i="18"/>
  <c r="AU43" i="18" s="1"/>
  <c r="AT19" i="16" s="1"/>
  <c r="BE30" i="16" s="1"/>
  <c r="K23" i="18"/>
  <c r="K43" i="18" s="1"/>
  <c r="J19" i="16" s="1"/>
  <c r="U30" i="16" s="1"/>
  <c r="AM23" i="18"/>
  <c r="AM43" i="18" s="1"/>
  <c r="AL19" i="16" s="1"/>
  <c r="AW30" i="16" s="1"/>
  <c r="AW22" i="18"/>
  <c r="V43" i="18" l="1"/>
  <c r="U19" i="16" s="1"/>
  <c r="AF30" i="16" s="1"/>
  <c r="N43" i="18"/>
  <c r="M19" i="16" s="1"/>
  <c r="X30" i="16" s="1"/>
  <c r="X43" i="18"/>
  <c r="W19" i="16" s="1"/>
  <c r="AH30" i="16" s="1"/>
  <c r="M43" i="18"/>
  <c r="L19" i="16" s="1"/>
  <c r="W30" i="16" s="1"/>
  <c r="BA1506" i="2"/>
  <c r="BA290" i="2"/>
  <c r="BA1755" i="2"/>
  <c r="N268" i="19"/>
  <c r="AK54" i="18"/>
  <c r="AY54" i="18"/>
  <c r="AS54" i="18"/>
  <c r="G256" i="19"/>
  <c r="G267" i="19" s="1"/>
  <c r="I282" i="2"/>
  <c r="N257" i="19"/>
  <c r="N270" i="19" s="1"/>
  <c r="P285" i="2"/>
  <c r="AX43" i="18"/>
  <c r="AW19" i="16" s="1"/>
  <c r="BH30" i="16" s="1"/>
  <c r="BL30" i="18"/>
  <c r="AX30" i="18" s="1"/>
  <c r="Y43" i="18"/>
  <c r="X19" i="16" s="1"/>
  <c r="AI30" i="16" s="1"/>
  <c r="AT283" i="2"/>
  <c r="AT1496" i="2"/>
  <c r="AI54" i="18"/>
  <c r="AW54" i="18"/>
  <c r="AM54" i="18"/>
  <c r="BC54" i="18"/>
  <c r="N258" i="19"/>
  <c r="P288" i="2"/>
  <c r="N282" i="2"/>
  <c r="L256" i="19"/>
  <c r="L267" i="19" s="1"/>
  <c r="L272" i="19" s="1"/>
  <c r="Z43" i="18"/>
  <c r="Y19" i="16" s="1"/>
  <c r="AJ30" i="16" s="1"/>
  <c r="AJ43" i="18"/>
  <c r="AI19" i="16" s="1"/>
  <c r="AT30" i="16" s="1"/>
  <c r="D43" i="18"/>
  <c r="C19" i="16" s="1"/>
  <c r="N30" i="16" s="1"/>
  <c r="L271" i="19"/>
  <c r="BB54" i="18"/>
  <c r="BA54" i="18"/>
  <c r="AV54" i="18"/>
  <c r="AO54" i="18"/>
  <c r="M282" i="2"/>
  <c r="K256" i="19"/>
  <c r="K267" i="19" s="1"/>
  <c r="G268" i="19"/>
  <c r="G272" i="19" s="1"/>
  <c r="AT54" i="18"/>
  <c r="BF54" i="18"/>
  <c r="AR54" i="18"/>
  <c r="AZ54" i="18"/>
  <c r="K88" i="18"/>
  <c r="J90" i="18"/>
  <c r="J91" i="18" s="1"/>
  <c r="J92" i="18" s="1"/>
  <c r="J35" i="16" s="1"/>
  <c r="AH43" i="18"/>
  <c r="AG19" i="16" s="1"/>
  <c r="AR30" i="16" s="1"/>
  <c r="BE43" i="18"/>
  <c r="BD19" i="16" s="1"/>
  <c r="AC134" i="17"/>
  <c r="AC136" i="17"/>
  <c r="AW147" i="17" s="1"/>
  <c r="K272" i="19"/>
  <c r="AQ54" i="18"/>
  <c r="AP54" i="18"/>
  <c r="H272" i="19"/>
  <c r="BA43" i="18"/>
  <c r="AZ19" i="16" s="1"/>
  <c r="BD54" i="18"/>
  <c r="AX54" i="18"/>
  <c r="AU54" i="18"/>
  <c r="W43" i="18"/>
  <c r="V19" i="16" s="1"/>
  <c r="AG30" i="16" s="1"/>
  <c r="BF43" i="18"/>
  <c r="BE19" i="16" s="1"/>
  <c r="AR43" i="18"/>
  <c r="AQ19" i="16" s="1"/>
  <c r="BB30" i="16" s="1"/>
  <c r="AW43" i="18"/>
  <c r="AV19" i="16" s="1"/>
  <c r="BG30" i="16" s="1"/>
  <c r="BD43" i="18"/>
  <c r="BC19" i="16" s="1"/>
  <c r="AK43" i="18"/>
  <c r="AJ19" i="16" s="1"/>
  <c r="AU30" i="16" s="1"/>
  <c r="AG54" i="18"/>
  <c r="AN54" i="18"/>
  <c r="BA1505" i="2"/>
  <c r="BA289" i="2"/>
  <c r="BA1754" i="2"/>
  <c r="AN43" i="18"/>
  <c r="AM19" i="16" s="1"/>
  <c r="AX30" i="16" s="1"/>
  <c r="L160" i="20"/>
  <c r="M160" i="20"/>
  <c r="F160" i="20"/>
  <c r="E160" i="20"/>
  <c r="I160" i="20"/>
  <c r="H160" i="20"/>
  <c r="K160" i="20"/>
  <c r="J160" i="20"/>
  <c r="C160" i="20"/>
  <c r="AW149" i="17"/>
  <c r="AC137" i="17"/>
  <c r="AW148" i="17" s="1"/>
  <c r="AT1748" i="2"/>
  <c r="AE99" i="17"/>
  <c r="AE100" i="17"/>
  <c r="AE121" i="17" s="1"/>
  <c r="AD120" i="17"/>
  <c r="AD135" i="17" s="1"/>
  <c r="AD132" i="17"/>
  <c r="AV1757" i="2"/>
  <c r="AV292" i="2"/>
  <c r="AH22" i="17"/>
  <c r="AQ39" i="17"/>
  <c r="AQ52" i="17" s="1"/>
  <c r="AU283" i="2" s="1"/>
  <c r="AJ24" i="17"/>
  <c r="AS41" i="17"/>
  <c r="AS54" i="17" s="1"/>
  <c r="AH23" i="17"/>
  <c r="AQ40" i="17"/>
  <c r="AQ53" i="17" s="1"/>
  <c r="BS32" i="12"/>
  <c r="BT32" i="12"/>
  <c r="BU32" i="12"/>
  <c r="BV32" i="12"/>
  <c r="BW32" i="12"/>
  <c r="BX32" i="12"/>
  <c r="BY32" i="12"/>
  <c r="BZ32" i="12"/>
  <c r="CA32" i="12"/>
  <c r="CB32" i="12"/>
  <c r="D34" i="12"/>
  <c r="E34" i="12" s="1"/>
  <c r="F34" i="12" s="1"/>
  <c r="G34" i="12" s="1"/>
  <c r="H34" i="12" s="1"/>
  <c r="I34" i="12" s="1"/>
  <c r="J34" i="12" s="1"/>
  <c r="K34" i="12" s="1"/>
  <c r="L34" i="12" s="1"/>
  <c r="M34" i="12" s="1"/>
  <c r="N34" i="12" s="1"/>
  <c r="O34" i="12" s="1"/>
  <c r="P34" i="12" s="1"/>
  <c r="Q34" i="12" s="1"/>
  <c r="R34" i="12" s="1"/>
  <c r="S34" i="12" s="1"/>
  <c r="T34" i="12" s="1"/>
  <c r="U34" i="12" s="1"/>
  <c r="V34" i="12" s="1"/>
  <c r="W34" i="12" s="1"/>
  <c r="X34" i="12" s="1"/>
  <c r="Y34" i="12" s="1"/>
  <c r="Z34" i="12" s="1"/>
  <c r="AA34" i="12" s="1"/>
  <c r="AB34" i="12" s="1"/>
  <c r="AC34" i="12" s="1"/>
  <c r="AD34" i="12" s="1"/>
  <c r="AE34" i="12" s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D9" i="15"/>
  <c r="E9" i="15" s="1"/>
  <c r="F9" i="15" s="1"/>
  <c r="G9" i="15" s="1"/>
  <c r="H9" i="15" s="1"/>
  <c r="I9" i="15" s="1"/>
  <c r="J9" i="15" s="1"/>
  <c r="K9" i="15" s="1"/>
  <c r="L9" i="15" s="1"/>
  <c r="M9" i="15" s="1"/>
  <c r="N9" i="15" s="1"/>
  <c r="O9" i="15" s="1"/>
  <c r="P9" i="15" s="1"/>
  <c r="Q9" i="15" s="1"/>
  <c r="R9" i="15" s="1"/>
  <c r="S9" i="15" s="1"/>
  <c r="T9" i="15" s="1"/>
  <c r="U9" i="15" s="1"/>
  <c r="V9" i="15" s="1"/>
  <c r="W9" i="15" s="1"/>
  <c r="X9" i="15" s="1"/>
  <c r="Y9" i="15" s="1"/>
  <c r="Z9" i="15" s="1"/>
  <c r="AA9" i="15" s="1"/>
  <c r="AB9" i="15" s="1"/>
  <c r="AC9" i="15" s="1"/>
  <c r="AD9" i="15" s="1"/>
  <c r="AE9" i="15" s="1"/>
  <c r="AF9" i="15" s="1"/>
  <c r="AG9" i="15" s="1"/>
  <c r="AH9" i="15" s="1"/>
  <c r="AI9" i="15" s="1"/>
  <c r="AJ9" i="15" s="1"/>
  <c r="AK9" i="15" s="1"/>
  <c r="AL9" i="15" s="1"/>
  <c r="AM9" i="15" s="1"/>
  <c r="AN9" i="15" s="1"/>
  <c r="AO9" i="15" s="1"/>
  <c r="AP9" i="15" s="1"/>
  <c r="AQ9" i="15" s="1"/>
  <c r="AR9" i="15" s="1"/>
  <c r="AS9" i="15" s="1"/>
  <c r="AT9" i="15" s="1"/>
  <c r="AU9" i="15" s="1"/>
  <c r="AV9" i="15" s="1"/>
  <c r="AW9" i="15" s="1"/>
  <c r="AX9" i="15" s="1"/>
  <c r="AY9" i="15" s="1"/>
  <c r="AZ9" i="15" s="1"/>
  <c r="BA9" i="15" s="1"/>
  <c r="BB9" i="15" s="1"/>
  <c r="BC9" i="15" s="1"/>
  <c r="BD9" i="15" s="1"/>
  <c r="BE9" i="15" s="1"/>
  <c r="BF9" i="15" s="1"/>
  <c r="BG9" i="15" s="1"/>
  <c r="BH9" i="15" s="1"/>
  <c r="L88" i="18" l="1"/>
  <c r="K90" i="18"/>
  <c r="K91" i="18" s="1"/>
  <c r="K92" i="18" s="1"/>
  <c r="K35" i="16" s="1"/>
  <c r="BB1506" i="2"/>
  <c r="BB290" i="2"/>
  <c r="BB1755" i="2"/>
  <c r="AD134" i="17"/>
  <c r="AD136" i="17"/>
  <c r="AX147" i="17" s="1"/>
  <c r="BB1505" i="2"/>
  <c r="BB1754" i="2"/>
  <c r="BB289" i="2"/>
  <c r="N272" i="19"/>
  <c r="AX44" i="18"/>
  <c r="AW20" i="16" s="1"/>
  <c r="BH32" i="16" s="1"/>
  <c r="BH49" i="16" s="1"/>
  <c r="BH47" i="12" s="1"/>
  <c r="AY30" i="18"/>
  <c r="AW30" i="18"/>
  <c r="AX149" i="17"/>
  <c r="AD137" i="17"/>
  <c r="AX148" i="17" s="1"/>
  <c r="AE120" i="17"/>
  <c r="AE135" i="17" s="1"/>
  <c r="AE132" i="17"/>
  <c r="AU1748" i="2"/>
  <c r="AF99" i="17"/>
  <c r="AF100" i="17"/>
  <c r="AF121" i="17" s="1"/>
  <c r="AI23" i="17"/>
  <c r="AR40" i="17"/>
  <c r="AR53" i="17" s="1"/>
  <c r="AI22" i="17"/>
  <c r="AR39" i="17"/>
  <c r="AR52" i="17" s="1"/>
  <c r="AV283" i="2" s="1"/>
  <c r="AK24" i="17"/>
  <c r="AT41" i="17"/>
  <c r="AT54" i="17" s="1"/>
  <c r="AW1757" i="2"/>
  <c r="AW292" i="2"/>
  <c r="AX31" i="18"/>
  <c r="AX45" i="18" l="1"/>
  <c r="AW21" i="16" s="1"/>
  <c r="BH31" i="16" s="1"/>
  <c r="AY31" i="18"/>
  <c r="AW31" i="18"/>
  <c r="BC1506" i="2"/>
  <c r="BC290" i="2"/>
  <c r="BC1755" i="2"/>
  <c r="AE134" i="17"/>
  <c r="AE136" i="17"/>
  <c r="AY147" i="17" s="1"/>
  <c r="BC1505" i="2"/>
  <c r="BC1754" i="2"/>
  <c r="BC289" i="2"/>
  <c r="AW44" i="18"/>
  <c r="AV20" i="16" s="1"/>
  <c r="BG32" i="16" s="1"/>
  <c r="BG49" i="16" s="1"/>
  <c r="BG47" i="12" s="1"/>
  <c r="AV30" i="18"/>
  <c r="M88" i="18"/>
  <c r="L90" i="18"/>
  <c r="L91" i="18" s="1"/>
  <c r="L92" i="18" s="1"/>
  <c r="L35" i="16" s="1"/>
  <c r="AY44" i="18"/>
  <c r="AX20" i="16" s="1"/>
  <c r="AZ30" i="18"/>
  <c r="AY149" i="17"/>
  <c r="AF120" i="17"/>
  <c r="AF135" i="17" s="1"/>
  <c r="AF132" i="17"/>
  <c r="AV1748" i="2"/>
  <c r="AG100" i="17"/>
  <c r="AG121" i="17" s="1"/>
  <c r="AG99" i="17"/>
  <c r="AX292" i="2"/>
  <c r="AX1757" i="2"/>
  <c r="AJ22" i="17"/>
  <c r="AS39" i="17"/>
  <c r="AS52" i="17" s="1"/>
  <c r="AW283" i="2" s="1"/>
  <c r="AL24" i="17"/>
  <c r="AU41" i="17"/>
  <c r="AU54" i="17" s="1"/>
  <c r="AJ23" i="17"/>
  <c r="AS40" i="17"/>
  <c r="AS53" i="17" s="1"/>
  <c r="C39" i="16"/>
  <c r="D39" i="16" s="1"/>
  <c r="E39" i="16" s="1"/>
  <c r="F39" i="16" s="1"/>
  <c r="G39" i="16" s="1"/>
  <c r="H39" i="16" s="1"/>
  <c r="I39" i="16" s="1"/>
  <c r="J39" i="16" s="1"/>
  <c r="K39" i="16" s="1"/>
  <c r="L39" i="16" s="1"/>
  <c r="M39" i="16" s="1"/>
  <c r="N39" i="16" s="1"/>
  <c r="O39" i="16" s="1"/>
  <c r="P39" i="16" s="1"/>
  <c r="Q39" i="16" s="1"/>
  <c r="R39" i="16" s="1"/>
  <c r="S39" i="16" s="1"/>
  <c r="T39" i="16" s="1"/>
  <c r="U39" i="16" s="1"/>
  <c r="V39" i="16" s="1"/>
  <c r="W39" i="16" s="1"/>
  <c r="X39" i="16" s="1"/>
  <c r="Y39" i="16" s="1"/>
  <c r="Z39" i="16" s="1"/>
  <c r="AA39" i="16" s="1"/>
  <c r="AB39" i="16" s="1"/>
  <c r="AC39" i="16" s="1"/>
  <c r="AD39" i="16" s="1"/>
  <c r="AE39" i="16" s="1"/>
  <c r="AF39" i="16" s="1"/>
  <c r="AG39" i="16" s="1"/>
  <c r="AH39" i="16" s="1"/>
  <c r="AI39" i="16" s="1"/>
  <c r="AJ39" i="16" s="1"/>
  <c r="AK39" i="16" s="1"/>
  <c r="AL39" i="16" s="1"/>
  <c r="AM39" i="16" s="1"/>
  <c r="AN39" i="16" s="1"/>
  <c r="AO39" i="16" s="1"/>
  <c r="AP39" i="16" s="1"/>
  <c r="AQ39" i="16" s="1"/>
  <c r="AR39" i="16" s="1"/>
  <c r="AS39" i="16" s="1"/>
  <c r="AT39" i="16" s="1"/>
  <c r="AU39" i="16" s="1"/>
  <c r="AV39" i="16" s="1"/>
  <c r="AW39" i="16" s="1"/>
  <c r="AX39" i="16" s="1"/>
  <c r="AY39" i="16" s="1"/>
  <c r="AZ39" i="16" s="1"/>
  <c r="BA39" i="16" s="1"/>
  <c r="BB39" i="16" s="1"/>
  <c r="BC39" i="16" s="1"/>
  <c r="BD39" i="16" s="1"/>
  <c r="BE39" i="16" s="1"/>
  <c r="BF39" i="16" s="1"/>
  <c r="BG39" i="16" s="1"/>
  <c r="BH39" i="16" s="1"/>
  <c r="C34" i="16"/>
  <c r="D34" i="16" s="1"/>
  <c r="E34" i="16" s="1"/>
  <c r="F34" i="16" s="1"/>
  <c r="G34" i="16" s="1"/>
  <c r="H34" i="16" s="1"/>
  <c r="I34" i="16" s="1"/>
  <c r="J34" i="16" s="1"/>
  <c r="K34" i="16" s="1"/>
  <c r="L34" i="16" s="1"/>
  <c r="M34" i="16" s="1"/>
  <c r="N34" i="16" s="1"/>
  <c r="O34" i="16" s="1"/>
  <c r="P34" i="16" s="1"/>
  <c r="Q34" i="16" s="1"/>
  <c r="R34" i="16" s="1"/>
  <c r="S34" i="16" s="1"/>
  <c r="T34" i="16" s="1"/>
  <c r="U34" i="16" s="1"/>
  <c r="V34" i="16" s="1"/>
  <c r="W34" i="16" s="1"/>
  <c r="X34" i="16" s="1"/>
  <c r="Y34" i="16" s="1"/>
  <c r="Z34" i="16" s="1"/>
  <c r="AA34" i="16" s="1"/>
  <c r="AB34" i="16" s="1"/>
  <c r="AC34" i="16" s="1"/>
  <c r="AD34" i="16" s="1"/>
  <c r="AE34" i="16" s="1"/>
  <c r="AF34" i="16" s="1"/>
  <c r="AG34" i="16" s="1"/>
  <c r="AH34" i="16" s="1"/>
  <c r="AI34" i="16" s="1"/>
  <c r="AJ34" i="16" s="1"/>
  <c r="AK34" i="16" s="1"/>
  <c r="AL34" i="16" s="1"/>
  <c r="AM34" i="16" s="1"/>
  <c r="AN34" i="16" s="1"/>
  <c r="AO34" i="16" s="1"/>
  <c r="AP34" i="16" s="1"/>
  <c r="AQ34" i="16" s="1"/>
  <c r="AR34" i="16" s="1"/>
  <c r="AS34" i="16" s="1"/>
  <c r="AT34" i="16" s="1"/>
  <c r="AU34" i="16" s="1"/>
  <c r="AV34" i="16" s="1"/>
  <c r="AW34" i="16" s="1"/>
  <c r="AX34" i="16" s="1"/>
  <c r="AY34" i="16" s="1"/>
  <c r="AZ34" i="16" s="1"/>
  <c r="BA34" i="16" s="1"/>
  <c r="BB34" i="16" s="1"/>
  <c r="BC34" i="16" s="1"/>
  <c r="BD34" i="16" s="1"/>
  <c r="BE34" i="16" s="1"/>
  <c r="BF34" i="16" s="1"/>
  <c r="BG34" i="16" s="1"/>
  <c r="BH34" i="16" s="1"/>
  <c r="C29" i="16"/>
  <c r="BB51" i="12"/>
  <c r="BC51" i="12"/>
  <c r="BD51" i="12"/>
  <c r="BE51" i="12"/>
  <c r="BF51" i="12"/>
  <c r="BG51" i="12"/>
  <c r="BH51" i="12"/>
  <c r="D50" i="12"/>
  <c r="E50" i="12" s="1"/>
  <c r="F50" i="12" s="1"/>
  <c r="G50" i="12" s="1"/>
  <c r="H50" i="12" s="1"/>
  <c r="I50" i="12" s="1"/>
  <c r="J50" i="12" s="1"/>
  <c r="K50" i="12" s="1"/>
  <c r="L50" i="12" s="1"/>
  <c r="M50" i="12" s="1"/>
  <c r="N50" i="12" s="1"/>
  <c r="O50" i="12" s="1"/>
  <c r="P50" i="12" s="1"/>
  <c r="Q50" i="12" s="1"/>
  <c r="R50" i="12" s="1"/>
  <c r="S50" i="12" s="1"/>
  <c r="T50" i="12" s="1"/>
  <c r="U50" i="12" s="1"/>
  <c r="V50" i="12" s="1"/>
  <c r="W50" i="12" s="1"/>
  <c r="X50" i="12" s="1"/>
  <c r="Y50" i="12" s="1"/>
  <c r="Z50" i="12" s="1"/>
  <c r="AA50" i="12" s="1"/>
  <c r="AB50" i="12" s="1"/>
  <c r="AC50" i="12" s="1"/>
  <c r="AD50" i="12" s="1"/>
  <c r="AE50" i="12" s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P50" i="12" s="1"/>
  <c r="AQ50" i="12" s="1"/>
  <c r="AR50" i="12" s="1"/>
  <c r="AS50" i="12" s="1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D1505" i="2" l="1"/>
  <c r="BD1754" i="2"/>
  <c r="BD289" i="2"/>
  <c r="N88" i="18"/>
  <c r="M90" i="18"/>
  <c r="M91" i="18" s="1"/>
  <c r="M92" i="18" s="1"/>
  <c r="M35" i="16" s="1"/>
  <c r="M40" i="16" s="1"/>
  <c r="AF134" i="17"/>
  <c r="AF136" i="17"/>
  <c r="AZ147" i="17" s="1"/>
  <c r="AW45" i="18"/>
  <c r="AV21" i="16" s="1"/>
  <c r="BG31" i="16" s="1"/>
  <c r="AV31" i="18"/>
  <c r="AU30" i="18"/>
  <c r="AV44" i="18"/>
  <c r="AU20" i="16" s="1"/>
  <c r="BF32" i="16" s="1"/>
  <c r="BF49" i="16" s="1"/>
  <c r="BF47" i="12" s="1"/>
  <c r="AE137" i="17"/>
  <c r="AY148" i="17" s="1"/>
  <c r="AZ31" i="18"/>
  <c r="AY45" i="18"/>
  <c r="AX21" i="16" s="1"/>
  <c r="AZ44" i="18"/>
  <c r="AY20" i="16" s="1"/>
  <c r="BA30" i="18"/>
  <c r="BH286" i="2"/>
  <c r="BH1751" i="2"/>
  <c r="BG286" i="2"/>
  <c r="BG1751" i="2"/>
  <c r="BF286" i="2"/>
  <c r="BF1751" i="2"/>
  <c r="AZ149" i="17"/>
  <c r="AW1748" i="2"/>
  <c r="AH100" i="17"/>
  <c r="AH121" i="17" s="1"/>
  <c r="AH99" i="17"/>
  <c r="AG120" i="17"/>
  <c r="AG135" i="17" s="1"/>
  <c r="AG132" i="17"/>
  <c r="AK22" i="17"/>
  <c r="AT39" i="17"/>
  <c r="AT52" i="17" s="1"/>
  <c r="AX283" i="2" s="1"/>
  <c r="AK23" i="17"/>
  <c r="AT40" i="17"/>
  <c r="AT53" i="17" s="1"/>
  <c r="AY292" i="2"/>
  <c r="AY1757" i="2"/>
  <c r="AM24" i="17"/>
  <c r="AV41" i="17"/>
  <c r="AV54" i="17" s="1"/>
  <c r="AZ1508" i="2" s="1"/>
  <c r="D29" i="16"/>
  <c r="BE1505" i="2" l="1"/>
  <c r="BE1754" i="2"/>
  <c r="BE289" i="2"/>
  <c r="AF137" i="17"/>
  <c r="AZ148" i="17" s="1"/>
  <c r="BB30" i="18"/>
  <c r="BA44" i="18"/>
  <c r="AZ20" i="16" s="1"/>
  <c r="AG134" i="17"/>
  <c r="AG136" i="17"/>
  <c r="BA147" i="17" s="1"/>
  <c r="BD1506" i="2"/>
  <c r="BD290" i="2"/>
  <c r="BD1755" i="2"/>
  <c r="O88" i="18"/>
  <c r="N90" i="18"/>
  <c r="N91" i="18" s="1"/>
  <c r="N92" i="18" s="1"/>
  <c r="N35" i="16" s="1"/>
  <c r="N40" i="16" s="1"/>
  <c r="BA31" i="18"/>
  <c r="AZ45" i="18"/>
  <c r="AY21" i="16" s="1"/>
  <c r="AT30" i="18"/>
  <c r="AU44" i="18"/>
  <c r="AT20" i="16" s="1"/>
  <c r="BE32" i="16" s="1"/>
  <c r="BE49" i="16" s="1"/>
  <c r="BE47" i="12" s="1"/>
  <c r="AU31" i="18"/>
  <c r="AV45" i="18"/>
  <c r="AU21" i="16" s="1"/>
  <c r="BF31" i="16" s="1"/>
  <c r="BA149" i="17"/>
  <c r="AG137" i="17"/>
  <c r="BA148" i="17" s="1"/>
  <c r="AH120" i="17"/>
  <c r="AH135" i="17" s="1"/>
  <c r="AH132" i="17"/>
  <c r="AX1748" i="2"/>
  <c r="AI99" i="17"/>
  <c r="AI100" i="17"/>
  <c r="AI121" i="17" s="1"/>
  <c r="AZ1757" i="2"/>
  <c r="AZ292" i="2"/>
  <c r="AN24" i="17"/>
  <c r="AW41" i="17"/>
  <c r="AW54" i="17" s="1"/>
  <c r="BA1508" i="2" s="1"/>
  <c r="AL23" i="17"/>
  <c r="AU40" i="17"/>
  <c r="AU53" i="17" s="1"/>
  <c r="AL22" i="17"/>
  <c r="AU39" i="17"/>
  <c r="AU52" i="17" s="1"/>
  <c r="AY283" i="2" s="1"/>
  <c r="E29" i="16"/>
  <c r="BB31" i="18" l="1"/>
  <c r="BA45" i="18"/>
  <c r="AZ21" i="16" s="1"/>
  <c r="BC30" i="18"/>
  <c r="BB44" i="18"/>
  <c r="BA20" i="16" s="1"/>
  <c r="P88" i="18"/>
  <c r="O90" i="18"/>
  <c r="O91" i="18" s="1"/>
  <c r="O92" i="18" s="1"/>
  <c r="O35" i="16" s="1"/>
  <c r="O40" i="16" s="1"/>
  <c r="BE1506" i="2"/>
  <c r="BE1755" i="2"/>
  <c r="BE290" i="2"/>
  <c r="AT31" i="18"/>
  <c r="AU45" i="18"/>
  <c r="AT21" i="16" s="1"/>
  <c r="BE31" i="16" s="1"/>
  <c r="AH134" i="17"/>
  <c r="AH136" i="17"/>
  <c r="BB147" i="17" s="1"/>
  <c r="BF1506" i="2"/>
  <c r="BF1755" i="2"/>
  <c r="BF290" i="2"/>
  <c r="AS30" i="18"/>
  <c r="AT44" i="18"/>
  <c r="AS20" i="16" s="1"/>
  <c r="BD32" i="16" s="1"/>
  <c r="BD49" i="16" s="1"/>
  <c r="BD47" i="12" s="1"/>
  <c r="BF1505" i="2"/>
  <c r="BF289" i="2"/>
  <c r="BF1754" i="2"/>
  <c r="BB149" i="17"/>
  <c r="AH137" i="17"/>
  <c r="BB148" i="17" s="1"/>
  <c r="AI120" i="17"/>
  <c r="AI135" i="17" s="1"/>
  <c r="AI132" i="17"/>
  <c r="AY1748" i="2"/>
  <c r="AJ99" i="17"/>
  <c r="AJ100" i="17"/>
  <c r="AJ121" i="17" s="1"/>
  <c r="AM22" i="17"/>
  <c r="AV39" i="17"/>
  <c r="AV52" i="17" s="1"/>
  <c r="BA1757" i="2"/>
  <c r="BA292" i="2"/>
  <c r="AO24" i="17"/>
  <c r="AX41" i="17"/>
  <c r="AX54" i="17" s="1"/>
  <c r="BB1508" i="2" s="1"/>
  <c r="AM23" i="17"/>
  <c r="AV40" i="17"/>
  <c r="AV53" i="17" s="1"/>
  <c r="AZ1499" i="2" s="1"/>
  <c r="F29" i="16"/>
  <c r="D32" i="12"/>
  <c r="D30" i="12"/>
  <c r="E30" i="12" s="1"/>
  <c r="F30" i="12" s="1"/>
  <c r="G30" i="12" s="1"/>
  <c r="H30" i="12" s="1"/>
  <c r="I30" i="12" s="1"/>
  <c r="J30" i="12" s="1"/>
  <c r="K30" i="12" s="1"/>
  <c r="L30" i="12" s="1"/>
  <c r="M30" i="12" s="1"/>
  <c r="N30" i="12" s="1"/>
  <c r="O30" i="12" s="1"/>
  <c r="P30" i="12" s="1"/>
  <c r="Q30" i="12" s="1"/>
  <c r="R30" i="12" s="1"/>
  <c r="S30" i="12" s="1"/>
  <c r="T30" i="12" s="1"/>
  <c r="U30" i="12" s="1"/>
  <c r="V30" i="12" s="1"/>
  <c r="W30" i="12" s="1"/>
  <c r="X30" i="12" s="1"/>
  <c r="Y30" i="12" s="1"/>
  <c r="Z30" i="12" s="1"/>
  <c r="AA30" i="12" s="1"/>
  <c r="AB30" i="12" s="1"/>
  <c r="AC30" i="12" s="1"/>
  <c r="AD30" i="12" s="1"/>
  <c r="AE30" i="12" s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D46" i="12"/>
  <c r="E46" i="12" s="1"/>
  <c r="F46" i="12" s="1"/>
  <c r="G46" i="12" s="1"/>
  <c r="H46" i="12" s="1"/>
  <c r="I46" i="12" s="1"/>
  <c r="J46" i="12" s="1"/>
  <c r="K46" i="12" s="1"/>
  <c r="L46" i="12" s="1"/>
  <c r="M46" i="12" s="1"/>
  <c r="N46" i="12" s="1"/>
  <c r="O46" i="12" s="1"/>
  <c r="P46" i="12" s="1"/>
  <c r="Q46" i="12" s="1"/>
  <c r="R46" i="12" s="1"/>
  <c r="S46" i="12" s="1"/>
  <c r="T46" i="12" s="1"/>
  <c r="U46" i="12" s="1"/>
  <c r="V46" i="12" s="1"/>
  <c r="W46" i="12" s="1"/>
  <c r="X46" i="12" s="1"/>
  <c r="Y46" i="12" s="1"/>
  <c r="Z46" i="12" s="1"/>
  <c r="AA46" i="12" s="1"/>
  <c r="AB46" i="12" s="1"/>
  <c r="AC46" i="12" s="1"/>
  <c r="AD46" i="12" s="1"/>
  <c r="AE46" i="12" s="1"/>
  <c r="AF46" i="12" s="1"/>
  <c r="AG46" i="12" s="1"/>
  <c r="AH46" i="12" s="1"/>
  <c r="AI46" i="12" s="1"/>
  <c r="AJ46" i="12" s="1"/>
  <c r="AK46" i="12" s="1"/>
  <c r="AL46" i="12" s="1"/>
  <c r="AM46" i="12" s="1"/>
  <c r="AN46" i="12" s="1"/>
  <c r="AO46" i="12" s="1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G1505" i="2" l="1"/>
  <c r="BG289" i="2"/>
  <c r="BG1754" i="2"/>
  <c r="BG1506" i="2"/>
  <c r="BG1755" i="2"/>
  <c r="BG290" i="2"/>
  <c r="AZ283" i="2"/>
  <c r="AZ1496" i="2"/>
  <c r="Q88" i="18"/>
  <c r="P90" i="18"/>
  <c r="P91" i="18" s="1"/>
  <c r="P92" i="18" s="1"/>
  <c r="P35" i="16" s="1"/>
  <c r="P40" i="16" s="1"/>
  <c r="BI146" i="1"/>
  <c r="BI221" i="1"/>
  <c r="BH954" i="2"/>
  <c r="BH1932" i="2"/>
  <c r="BH727" i="2"/>
  <c r="BI143" i="1"/>
  <c r="BI109" i="1"/>
  <c r="BH833" i="2"/>
  <c r="BH148" i="2"/>
  <c r="BI149" i="1"/>
  <c r="BI87" i="1"/>
  <c r="BH1929" i="2"/>
  <c r="BH836" i="2"/>
  <c r="BI21" i="1"/>
  <c r="BH1193" i="2"/>
  <c r="BH1196" i="2"/>
  <c r="BH145" i="2"/>
  <c r="BI211" i="1"/>
  <c r="BH1184" i="2"/>
  <c r="BH827" i="2"/>
  <c r="BH575" i="2"/>
  <c r="BH151" i="2"/>
  <c r="BI239" i="1"/>
  <c r="BH830" i="2"/>
  <c r="BI18" i="1"/>
  <c r="BH639" i="2"/>
  <c r="BI242" i="1"/>
  <c r="BH730" i="2"/>
  <c r="BH1199" i="2"/>
  <c r="BH642" i="2"/>
  <c r="BH1187" i="2"/>
  <c r="BH957" i="2"/>
  <c r="BH1190" i="2"/>
  <c r="AS31" i="18"/>
  <c r="AT45" i="18"/>
  <c r="AS21" i="16" s="1"/>
  <c r="BD31" i="16" s="1"/>
  <c r="BD30" i="18"/>
  <c r="BC44" i="18"/>
  <c r="BB20" i="16" s="1"/>
  <c r="AI134" i="17"/>
  <c r="AI136" i="17"/>
  <c r="BC147" i="17" s="1"/>
  <c r="AR30" i="18"/>
  <c r="AS44" i="18"/>
  <c r="AR20" i="16" s="1"/>
  <c r="BC32" i="16" s="1"/>
  <c r="BC49" i="16" s="1"/>
  <c r="BC47" i="12" s="1"/>
  <c r="BC31" i="18"/>
  <c r="BB45" i="18"/>
  <c r="BA21" i="16" s="1"/>
  <c r="BC149" i="17"/>
  <c r="AI137" i="17"/>
  <c r="BC148" i="17" s="1"/>
  <c r="AJ120" i="17"/>
  <c r="AJ135" i="17" s="1"/>
  <c r="AJ132" i="17"/>
  <c r="AZ1748" i="2"/>
  <c r="AK100" i="17"/>
  <c r="AK121" i="17" s="1"/>
  <c r="AK99" i="17"/>
  <c r="AN23" i="17"/>
  <c r="AW40" i="17"/>
  <c r="AW53" i="17" s="1"/>
  <c r="BA1499" i="2" s="1"/>
  <c r="BB292" i="2"/>
  <c r="BB1757" i="2"/>
  <c r="AP24" i="17"/>
  <c r="AZ41" i="17" s="1"/>
  <c r="AY41" i="17"/>
  <c r="AY54" i="17" s="1"/>
  <c r="BC1508" i="2" s="1"/>
  <c r="AN22" i="17"/>
  <c r="AW39" i="17"/>
  <c r="AW52" i="17" s="1"/>
  <c r="G29" i="16"/>
  <c r="AS32" i="12"/>
  <c r="X32" i="12"/>
  <c r="AR32" i="12"/>
  <c r="BL32" i="12"/>
  <c r="B46" i="13"/>
  <c r="D85" i="14"/>
  <c r="N87" i="14" s="1"/>
  <c r="M30" i="13" s="1"/>
  <c r="M31" i="13" s="1"/>
  <c r="M54" i="13" s="1"/>
  <c r="E85" i="14"/>
  <c r="O87" i="14" s="1"/>
  <c r="N30" i="13" s="1"/>
  <c r="N31" i="13" s="1"/>
  <c r="N54" i="13" s="1"/>
  <c r="F85" i="14"/>
  <c r="P87" i="14" s="1"/>
  <c r="O30" i="13" s="1"/>
  <c r="O31" i="13" s="1"/>
  <c r="O54" i="13" s="1"/>
  <c r="G85" i="14"/>
  <c r="Q87" i="14" s="1"/>
  <c r="P30" i="13" s="1"/>
  <c r="P31" i="13" s="1"/>
  <c r="P54" i="13" s="1"/>
  <c r="H85" i="14"/>
  <c r="R87" i="14" s="1"/>
  <c r="Q30" i="13" s="1"/>
  <c r="Q31" i="13" s="1"/>
  <c r="Q54" i="13" s="1"/>
  <c r="I85" i="14"/>
  <c r="S87" i="14" s="1"/>
  <c r="R30" i="13" s="1"/>
  <c r="R31" i="13" s="1"/>
  <c r="R54" i="13" s="1"/>
  <c r="J85" i="14"/>
  <c r="T87" i="14" s="1"/>
  <c r="S30" i="13" s="1"/>
  <c r="S31" i="13" s="1"/>
  <c r="S54" i="13" s="1"/>
  <c r="K85" i="14"/>
  <c r="U87" i="14" s="1"/>
  <c r="T30" i="13" s="1"/>
  <c r="T31" i="13" s="1"/>
  <c r="T54" i="13" s="1"/>
  <c r="L85" i="14"/>
  <c r="V87" i="14" s="1"/>
  <c r="U30" i="13" s="1"/>
  <c r="U31" i="13" s="1"/>
  <c r="U54" i="13" s="1"/>
  <c r="M85" i="14"/>
  <c r="W87" i="14" s="1"/>
  <c r="V30" i="13" s="1"/>
  <c r="V31" i="13" s="1"/>
  <c r="V54" i="13" s="1"/>
  <c r="V57" i="13" s="1"/>
  <c r="V58" i="13" s="1"/>
  <c r="V66" i="13" s="1"/>
  <c r="N85" i="14"/>
  <c r="X87" i="14" s="1"/>
  <c r="W30" i="13" s="1"/>
  <c r="W31" i="13" s="1"/>
  <c r="W54" i="13" s="1"/>
  <c r="O85" i="14"/>
  <c r="Y87" i="14" s="1"/>
  <c r="X30" i="13" s="1"/>
  <c r="X31" i="13" s="1"/>
  <c r="X54" i="13" s="1"/>
  <c r="P85" i="14"/>
  <c r="Z87" i="14" s="1"/>
  <c r="Y30" i="13" s="1"/>
  <c r="Y31" i="13" s="1"/>
  <c r="Y54" i="13" s="1"/>
  <c r="Q85" i="14"/>
  <c r="AA87" i="14" s="1"/>
  <c r="Z30" i="13" s="1"/>
  <c r="Z31" i="13" s="1"/>
  <c r="Z54" i="13" s="1"/>
  <c r="R85" i="14"/>
  <c r="AB87" i="14" s="1"/>
  <c r="AA30" i="13" s="1"/>
  <c r="AA31" i="13" s="1"/>
  <c r="AA54" i="13" s="1"/>
  <c r="S85" i="14"/>
  <c r="AC87" i="14" s="1"/>
  <c r="AB30" i="13" s="1"/>
  <c r="AB31" i="13" s="1"/>
  <c r="AB54" i="13" s="1"/>
  <c r="T85" i="14"/>
  <c r="AD87" i="14" s="1"/>
  <c r="AC30" i="13" s="1"/>
  <c r="AC31" i="13" s="1"/>
  <c r="AC54" i="13" s="1"/>
  <c r="U85" i="14"/>
  <c r="AE87" i="14" s="1"/>
  <c r="AD30" i="13" s="1"/>
  <c r="AD31" i="13" s="1"/>
  <c r="AD54" i="13" s="1"/>
  <c r="V85" i="14"/>
  <c r="AF87" i="14" s="1"/>
  <c r="AE30" i="13" s="1"/>
  <c r="AE31" i="13" s="1"/>
  <c r="AE54" i="13" s="1"/>
  <c r="W85" i="14"/>
  <c r="AG87" i="14" s="1"/>
  <c r="AF30" i="13" s="1"/>
  <c r="AF31" i="13" s="1"/>
  <c r="AF54" i="13" s="1"/>
  <c r="X85" i="14"/>
  <c r="AH87" i="14" s="1"/>
  <c r="AG30" i="13" s="1"/>
  <c r="AG31" i="13" s="1"/>
  <c r="AG54" i="13" s="1"/>
  <c r="Y85" i="14"/>
  <c r="AI87" i="14" s="1"/>
  <c r="AH30" i="13" s="1"/>
  <c r="AH31" i="13" s="1"/>
  <c r="AH54" i="13" s="1"/>
  <c r="Z85" i="14"/>
  <c r="AJ87" i="14" s="1"/>
  <c r="AI30" i="13" s="1"/>
  <c r="AI31" i="13" s="1"/>
  <c r="AI54" i="13" s="1"/>
  <c r="AA85" i="14"/>
  <c r="AK87" i="14" s="1"/>
  <c r="AJ30" i="13" s="1"/>
  <c r="AJ31" i="13" s="1"/>
  <c r="AJ54" i="13" s="1"/>
  <c r="AJ57" i="13" s="1"/>
  <c r="AJ58" i="13" s="1"/>
  <c r="AJ66" i="13" s="1"/>
  <c r="AB85" i="14"/>
  <c r="AL87" i="14" s="1"/>
  <c r="AK30" i="13" s="1"/>
  <c r="AK31" i="13" s="1"/>
  <c r="AK54" i="13" s="1"/>
  <c r="AC85" i="14"/>
  <c r="AM87" i="14" s="1"/>
  <c r="AL30" i="13" s="1"/>
  <c r="AL31" i="13" s="1"/>
  <c r="AL54" i="13" s="1"/>
  <c r="AD85" i="14"/>
  <c r="AN87" i="14" s="1"/>
  <c r="AM30" i="13" s="1"/>
  <c r="AM31" i="13" s="1"/>
  <c r="AM54" i="13" s="1"/>
  <c r="AE85" i="14"/>
  <c r="AO87" i="14" s="1"/>
  <c r="AN30" i="13" s="1"/>
  <c r="AN31" i="13" s="1"/>
  <c r="AN54" i="13" s="1"/>
  <c r="AF85" i="14"/>
  <c r="AP87" i="14" s="1"/>
  <c r="AO30" i="13" s="1"/>
  <c r="AO31" i="13" s="1"/>
  <c r="AO54" i="13" s="1"/>
  <c r="AG85" i="14"/>
  <c r="AQ87" i="14" s="1"/>
  <c r="AP30" i="13" s="1"/>
  <c r="AP31" i="13" s="1"/>
  <c r="AP54" i="13" s="1"/>
  <c r="AH85" i="14"/>
  <c r="AR87" i="14" s="1"/>
  <c r="AQ30" i="13" s="1"/>
  <c r="AQ31" i="13" s="1"/>
  <c r="AQ54" i="13" s="1"/>
  <c r="AI85" i="14"/>
  <c r="AS87" i="14" s="1"/>
  <c r="AR30" i="13" s="1"/>
  <c r="AR31" i="13" s="1"/>
  <c r="AR54" i="13" s="1"/>
  <c r="AJ85" i="14"/>
  <c r="AT87" i="14" s="1"/>
  <c r="AS30" i="13" s="1"/>
  <c r="AS31" i="13" s="1"/>
  <c r="AS54" i="13" s="1"/>
  <c r="AK85" i="14"/>
  <c r="AU87" i="14" s="1"/>
  <c r="AT30" i="13" s="1"/>
  <c r="AT31" i="13" s="1"/>
  <c r="AT54" i="13" s="1"/>
  <c r="AT57" i="13" s="1"/>
  <c r="AT58" i="13" s="1"/>
  <c r="AT66" i="13" s="1"/>
  <c r="AL85" i="14"/>
  <c r="AV87" i="14" s="1"/>
  <c r="AU30" i="13" s="1"/>
  <c r="AU31" i="13" s="1"/>
  <c r="AU54" i="13" s="1"/>
  <c r="AM85" i="14"/>
  <c r="AW87" i="14" s="1"/>
  <c r="AV30" i="13" s="1"/>
  <c r="AV31" i="13" s="1"/>
  <c r="AV54" i="13" s="1"/>
  <c r="AN85" i="14"/>
  <c r="AX87" i="14" s="1"/>
  <c r="AW30" i="13" s="1"/>
  <c r="AW31" i="13" s="1"/>
  <c r="AW54" i="13" s="1"/>
  <c r="AO85" i="14"/>
  <c r="AY87" i="14" s="1"/>
  <c r="AX30" i="13" s="1"/>
  <c r="AX31" i="13" s="1"/>
  <c r="AX54" i="13" s="1"/>
  <c r="AP85" i="14"/>
  <c r="AZ87" i="14" s="1"/>
  <c r="AY30" i="13" s="1"/>
  <c r="AY31" i="13" s="1"/>
  <c r="AY54" i="13" s="1"/>
  <c r="AQ85" i="14"/>
  <c r="BA87" i="14" s="1"/>
  <c r="AZ30" i="13" s="1"/>
  <c r="AZ31" i="13" s="1"/>
  <c r="AZ54" i="13" s="1"/>
  <c r="AR85" i="14"/>
  <c r="BB87" i="14" s="1"/>
  <c r="BA30" i="13" s="1"/>
  <c r="BA31" i="13" s="1"/>
  <c r="BA54" i="13" s="1"/>
  <c r="AS85" i="14"/>
  <c r="BC87" i="14" s="1"/>
  <c r="BB30" i="13" s="1"/>
  <c r="BB31" i="13" s="1"/>
  <c r="BB54" i="13" s="1"/>
  <c r="AT85" i="14"/>
  <c r="BD87" i="14" s="1"/>
  <c r="BC30" i="13" s="1"/>
  <c r="BC31" i="13" s="1"/>
  <c r="BC54" i="13" s="1"/>
  <c r="AU85" i="14"/>
  <c r="BE87" i="14" s="1"/>
  <c r="BD30" i="13" s="1"/>
  <c r="BD31" i="13" s="1"/>
  <c r="BD54" i="13" s="1"/>
  <c r="AV85" i="14"/>
  <c r="BF87" i="14" s="1"/>
  <c r="BE30" i="13" s="1"/>
  <c r="BE31" i="13" s="1"/>
  <c r="BE54" i="13" s="1"/>
  <c r="AW85" i="14"/>
  <c r="BG87" i="14" s="1"/>
  <c r="BF30" i="13" s="1"/>
  <c r="BF31" i="13" s="1"/>
  <c r="BF54" i="13" s="1"/>
  <c r="AX85" i="14"/>
  <c r="BH87" i="14" s="1"/>
  <c r="BG30" i="13" s="1"/>
  <c r="BG31" i="13" s="1"/>
  <c r="BG54" i="13" s="1"/>
  <c r="AY85" i="14"/>
  <c r="AZ85" i="14"/>
  <c r="BA85" i="14"/>
  <c r="BB85" i="14"/>
  <c r="BC85" i="14"/>
  <c r="BD85" i="14"/>
  <c r="C85" i="14"/>
  <c r="C82" i="14"/>
  <c r="AP52" i="13"/>
  <c r="BH1506" i="2" l="1"/>
  <c r="BH1755" i="2"/>
  <c r="BH290" i="2"/>
  <c r="BE30" i="18"/>
  <c r="BD44" i="18"/>
  <c r="BC20" i="16" s="1"/>
  <c r="BA283" i="2"/>
  <c r="BA1496" i="2"/>
  <c r="BD31" i="18"/>
  <c r="BC45" i="18"/>
  <c r="BB21" i="16" s="1"/>
  <c r="AR31" i="18"/>
  <c r="AS45" i="18"/>
  <c r="AR21" i="16" s="1"/>
  <c r="BC31" i="16" s="1"/>
  <c r="BH149" i="1"/>
  <c r="BH109" i="1"/>
  <c r="BG1193" i="2"/>
  <c r="BG151" i="2"/>
  <c r="BH221" i="1"/>
  <c r="BH87" i="1"/>
  <c r="BG1199" i="2"/>
  <c r="BG827" i="2"/>
  <c r="BH21" i="1"/>
  <c r="BG1184" i="2"/>
  <c r="BG836" i="2"/>
  <c r="BG730" i="2"/>
  <c r="BH211" i="1"/>
  <c r="BG1190" i="2"/>
  <c r="BG148" i="2"/>
  <c r="BG642" i="2"/>
  <c r="BH18" i="1"/>
  <c r="BG1196" i="2"/>
  <c r="BG1929" i="2"/>
  <c r="BG639" i="2"/>
  <c r="BH242" i="1"/>
  <c r="BG957" i="2"/>
  <c r="BH239" i="1"/>
  <c r="BG727" i="2"/>
  <c r="BG1187" i="2"/>
  <c r="BG575" i="2"/>
  <c r="BG954" i="2"/>
  <c r="BG830" i="2"/>
  <c r="BG1932" i="2"/>
  <c r="BH143" i="1"/>
  <c r="BG145" i="2"/>
  <c r="BH146" i="1"/>
  <c r="BG833" i="2"/>
  <c r="D82" i="14"/>
  <c r="E82" i="14" s="1"/>
  <c r="F82" i="14" s="1"/>
  <c r="G82" i="14" s="1"/>
  <c r="H82" i="14" s="1"/>
  <c r="I82" i="14" s="1"/>
  <c r="J82" i="14" s="1"/>
  <c r="K82" i="14" s="1"/>
  <c r="L82" i="14" s="1"/>
  <c r="M82" i="14" s="1"/>
  <c r="N82" i="14" s="1"/>
  <c r="O82" i="14" s="1"/>
  <c r="P82" i="14" s="1"/>
  <c r="Q82" i="14" s="1"/>
  <c r="R82" i="14" s="1"/>
  <c r="S82" i="14" s="1"/>
  <c r="T82" i="14" s="1"/>
  <c r="U82" i="14" s="1"/>
  <c r="V82" i="14" s="1"/>
  <c r="W82" i="14" s="1"/>
  <c r="X82" i="14" s="1"/>
  <c r="Y82" i="14" s="1"/>
  <c r="Z82" i="14" s="1"/>
  <c r="AA82" i="14" s="1"/>
  <c r="AB82" i="14" s="1"/>
  <c r="AC82" i="14" s="1"/>
  <c r="AD82" i="14" s="1"/>
  <c r="AE82" i="14" s="1"/>
  <c r="AF82" i="14" s="1"/>
  <c r="AG82" i="14" s="1"/>
  <c r="AH82" i="14" s="1"/>
  <c r="AI82" i="14" s="1"/>
  <c r="AJ82" i="14" s="1"/>
  <c r="AK82" i="14" s="1"/>
  <c r="AL82" i="14" s="1"/>
  <c r="AM82" i="14" s="1"/>
  <c r="AN82" i="14" s="1"/>
  <c r="AO82" i="14" s="1"/>
  <c r="AP82" i="14" s="1"/>
  <c r="AQ82" i="14" s="1"/>
  <c r="AR82" i="14" s="1"/>
  <c r="AS82" i="14" s="1"/>
  <c r="AT82" i="14" s="1"/>
  <c r="AU82" i="14" s="1"/>
  <c r="AV82" i="14" s="1"/>
  <c r="AW82" i="14" s="1"/>
  <c r="AX82" i="14" s="1"/>
  <c r="AY82" i="14" s="1"/>
  <c r="AZ82" i="14" s="1"/>
  <c r="BA82" i="14" s="1"/>
  <c r="BB82" i="14" s="1"/>
  <c r="BC82" i="14" s="1"/>
  <c r="BD82" i="14" s="1"/>
  <c r="BE82" i="14" s="1"/>
  <c r="BF82" i="14" s="1"/>
  <c r="BG82" i="14" s="1"/>
  <c r="BH82" i="14" s="1"/>
  <c r="AQ30" i="18"/>
  <c r="AR44" i="18"/>
  <c r="AQ20" i="16" s="1"/>
  <c r="BB32" i="16" s="1"/>
  <c r="BB49" i="16" s="1"/>
  <c r="BB47" i="12" s="1"/>
  <c r="AJ134" i="17"/>
  <c r="AJ136" i="17"/>
  <c r="BD147" i="17" s="1"/>
  <c r="BH1505" i="2"/>
  <c r="BH289" i="2"/>
  <c r="BH1754" i="2"/>
  <c r="M87" i="14"/>
  <c r="L30" i="13" s="1"/>
  <c r="L31" i="13" s="1"/>
  <c r="L54" i="13" s="1"/>
  <c r="R88" i="18"/>
  <c r="Q90" i="18"/>
  <c r="Q91" i="18" s="1"/>
  <c r="Q92" i="18" s="1"/>
  <c r="Q35" i="16" s="1"/>
  <c r="Q40" i="16" s="1"/>
  <c r="BD149" i="17"/>
  <c r="BA1748" i="2"/>
  <c r="AL100" i="17"/>
  <c r="AL121" i="17" s="1"/>
  <c r="AL99" i="17"/>
  <c r="AK120" i="17"/>
  <c r="AK135" i="17" s="1"/>
  <c r="AK132" i="17"/>
  <c r="AO22" i="17"/>
  <c r="AX39" i="17"/>
  <c r="AX52" i="17" s="1"/>
  <c r="BC292" i="2"/>
  <c r="BC1757" i="2"/>
  <c r="AZ54" i="17"/>
  <c r="BD1508" i="2" s="1"/>
  <c r="J41" i="17"/>
  <c r="J54" i="17" s="1"/>
  <c r="C41" i="17"/>
  <c r="C54" i="17" s="1"/>
  <c r="L41" i="17"/>
  <c r="L54" i="17" s="1"/>
  <c r="F41" i="17"/>
  <c r="F54" i="17" s="1"/>
  <c r="I41" i="17"/>
  <c r="I54" i="17" s="1"/>
  <c r="K41" i="17"/>
  <c r="K54" i="17" s="1"/>
  <c r="H41" i="17"/>
  <c r="H54" i="17" s="1"/>
  <c r="G41" i="17"/>
  <c r="G54" i="17" s="1"/>
  <c r="E41" i="17"/>
  <c r="E54" i="17" s="1"/>
  <c r="D41" i="17"/>
  <c r="D54" i="17" s="1"/>
  <c r="AO23" i="17"/>
  <c r="AX40" i="17"/>
  <c r="AX53" i="17" s="1"/>
  <c r="BB1499" i="2" s="1"/>
  <c r="L87" i="14"/>
  <c r="K30" i="13" s="1"/>
  <c r="K31" i="13" s="1"/>
  <c r="K54" i="13" s="1"/>
  <c r="H87" i="14"/>
  <c r="G30" i="13" s="1"/>
  <c r="G31" i="13" s="1"/>
  <c r="G54" i="13" s="1"/>
  <c r="D87" i="14"/>
  <c r="C30" i="13" s="1"/>
  <c r="C31" i="13" s="1"/>
  <c r="C54" i="13" s="1"/>
  <c r="K87" i="14"/>
  <c r="J30" i="13" s="1"/>
  <c r="J31" i="13" s="1"/>
  <c r="J54" i="13" s="1"/>
  <c r="G87" i="14"/>
  <c r="F30" i="13" s="1"/>
  <c r="F31" i="13" s="1"/>
  <c r="F54" i="13" s="1"/>
  <c r="J87" i="14"/>
  <c r="I30" i="13" s="1"/>
  <c r="I31" i="13" s="1"/>
  <c r="I54" i="13" s="1"/>
  <c r="F87" i="14"/>
  <c r="E30" i="13" s="1"/>
  <c r="E31" i="13" s="1"/>
  <c r="E54" i="13" s="1"/>
  <c r="I87" i="14"/>
  <c r="H30" i="13" s="1"/>
  <c r="H31" i="13" s="1"/>
  <c r="H54" i="13" s="1"/>
  <c r="E87" i="14"/>
  <c r="D30" i="13" s="1"/>
  <c r="D31" i="13" s="1"/>
  <c r="D54" i="13" s="1"/>
  <c r="BB57" i="13"/>
  <c r="BB58" i="13" s="1"/>
  <c r="BB66" i="13" s="1"/>
  <c r="BG2013" i="2" s="1"/>
  <c r="AD57" i="13"/>
  <c r="AD58" i="13" s="1"/>
  <c r="AD66" i="13" s="1"/>
  <c r="AI2013" i="2" s="1"/>
  <c r="N57" i="13"/>
  <c r="N58" i="13" s="1"/>
  <c r="N66" i="13" s="1"/>
  <c r="BA57" i="13"/>
  <c r="BA58" i="13" s="1"/>
  <c r="BA66" i="13" s="1"/>
  <c r="AW57" i="13"/>
  <c r="AW58" i="13" s="1"/>
  <c r="AW66" i="13" s="1"/>
  <c r="AS57" i="13"/>
  <c r="AS58" i="13" s="1"/>
  <c r="AS66" i="13" s="1"/>
  <c r="AO57" i="13"/>
  <c r="AO58" i="13" s="1"/>
  <c r="AO66" i="13" s="1"/>
  <c r="AT2013" i="2" s="1"/>
  <c r="AK57" i="13"/>
  <c r="AK58" i="13" s="1"/>
  <c r="AK66" i="13" s="1"/>
  <c r="AG57" i="13"/>
  <c r="AG58" i="13" s="1"/>
  <c r="AG66" i="13" s="1"/>
  <c r="AL2013" i="2" s="1"/>
  <c r="AC57" i="13"/>
  <c r="AC58" i="13" s="1"/>
  <c r="AC66" i="13" s="1"/>
  <c r="Y57" i="13"/>
  <c r="Y58" i="13" s="1"/>
  <c r="Y66" i="13" s="1"/>
  <c r="AD2013" i="2" s="1"/>
  <c r="U57" i="13"/>
  <c r="U58" i="13" s="1"/>
  <c r="U66" i="13" s="1"/>
  <c r="Z2013" i="2" s="1"/>
  <c r="Q57" i="13"/>
  <c r="Q58" i="13" s="1"/>
  <c r="Q66" i="13" s="1"/>
  <c r="V2013" i="2" s="1"/>
  <c r="M57" i="13"/>
  <c r="M58" i="13" s="1"/>
  <c r="M66" i="13" s="1"/>
  <c r="R2013" i="2" s="1"/>
  <c r="I57" i="13"/>
  <c r="I58" i="13" s="1"/>
  <c r="I66" i="13" s="1"/>
  <c r="N2013" i="2" s="1"/>
  <c r="E57" i="13"/>
  <c r="E58" i="13" s="1"/>
  <c r="E66" i="13" s="1"/>
  <c r="J2013" i="2" s="1"/>
  <c r="AR57" i="13"/>
  <c r="AR58" i="13" s="1"/>
  <c r="AR66" i="13" s="1"/>
  <c r="AW2013" i="2" s="1"/>
  <c r="H29" i="16"/>
  <c r="E32" i="12"/>
  <c r="AT32" i="12"/>
  <c r="BM32" i="12"/>
  <c r="Y32" i="12"/>
  <c r="AL57" i="13"/>
  <c r="AL58" i="13" s="1"/>
  <c r="AL66" i="13" s="1"/>
  <c r="AQ2013" i="2" s="1"/>
  <c r="BE57" i="13"/>
  <c r="BF57" i="13"/>
  <c r="BF58" i="13" s="1"/>
  <c r="BF66" i="13" s="1"/>
  <c r="AX57" i="13"/>
  <c r="AX58" i="13" s="1"/>
  <c r="AX66" i="13" s="1"/>
  <c r="BC2013" i="2" s="1"/>
  <c r="AP57" i="13"/>
  <c r="AP58" i="13" s="1"/>
  <c r="AP66" i="13" s="1"/>
  <c r="AU2013" i="2" s="1"/>
  <c r="AH57" i="13"/>
  <c r="AH58" i="13" s="1"/>
  <c r="AH66" i="13" s="1"/>
  <c r="AM2013" i="2" s="1"/>
  <c r="Z57" i="13"/>
  <c r="Z58" i="13" s="1"/>
  <c r="Z66" i="13" s="1"/>
  <c r="R57" i="13"/>
  <c r="R58" i="13" s="1"/>
  <c r="R66" i="13" s="1"/>
  <c r="J57" i="13"/>
  <c r="J58" i="13" s="1"/>
  <c r="J66" i="13" s="1"/>
  <c r="O2013" i="2" s="1"/>
  <c r="AZ57" i="13"/>
  <c r="AZ58" i="13" s="1"/>
  <c r="AZ66" i="13" s="1"/>
  <c r="BE2013" i="2" s="1"/>
  <c r="AB57" i="13"/>
  <c r="AB58" i="13" s="1"/>
  <c r="AB66" i="13" s="1"/>
  <c r="AG2013" i="2" s="1"/>
  <c r="T57" i="13"/>
  <c r="T58" i="13" s="1"/>
  <c r="T66" i="13" s="1"/>
  <c r="Y2013" i="2" s="1"/>
  <c r="BD57" i="13"/>
  <c r="BD58" i="13" s="1"/>
  <c r="BD66" i="13" s="1"/>
  <c r="AV57" i="13"/>
  <c r="AV58" i="13" s="1"/>
  <c r="AV66" i="13" s="1"/>
  <c r="BA2013" i="2" s="1"/>
  <c r="AN57" i="13"/>
  <c r="AN58" i="13" s="1"/>
  <c r="AN66" i="13" s="1"/>
  <c r="AS2013" i="2" s="1"/>
  <c r="AF57" i="13"/>
  <c r="AF58" i="13" s="1"/>
  <c r="AF66" i="13" s="1"/>
  <c r="AK2013" i="2" s="1"/>
  <c r="X57" i="13"/>
  <c r="X58" i="13" s="1"/>
  <c r="X66" i="13" s="1"/>
  <c r="AC2013" i="2" s="1"/>
  <c r="P57" i="13"/>
  <c r="P58" i="13" s="1"/>
  <c r="P66" i="13" s="1"/>
  <c r="U2013" i="2" s="1"/>
  <c r="BG57" i="13"/>
  <c r="BG58" i="13" s="1"/>
  <c r="BG66" i="13" s="1"/>
  <c r="BC57" i="13"/>
  <c r="AY57" i="13"/>
  <c r="AY58" i="13" s="1"/>
  <c r="AY66" i="13" s="1"/>
  <c r="BD2013" i="2" s="1"/>
  <c r="AU57" i="13"/>
  <c r="AQ57" i="13"/>
  <c r="AQ58" i="13" s="1"/>
  <c r="AQ66" i="13" s="1"/>
  <c r="AM57" i="13"/>
  <c r="AI57" i="13"/>
  <c r="AI58" i="13" s="1"/>
  <c r="AI66" i="13" s="1"/>
  <c r="AN2013" i="2" s="1"/>
  <c r="AE57" i="13"/>
  <c r="AA57" i="13"/>
  <c r="AA58" i="13" s="1"/>
  <c r="AA66" i="13" s="1"/>
  <c r="W57" i="13"/>
  <c r="S57" i="13"/>
  <c r="S58" i="13" s="1"/>
  <c r="S66" i="13" s="1"/>
  <c r="X2013" i="2" s="1"/>
  <c r="O57" i="13"/>
  <c r="C57" i="13"/>
  <c r="C58" i="13" s="1"/>
  <c r="C66" i="13" s="1"/>
  <c r="H2013" i="2" s="1"/>
  <c r="B72" i="13"/>
  <c r="C72" i="13" s="1"/>
  <c r="D72" i="13" s="1"/>
  <c r="E72" i="13" s="1"/>
  <c r="F72" i="13" s="1"/>
  <c r="G72" i="13" s="1"/>
  <c r="H72" i="13" s="1"/>
  <c r="I72" i="13" s="1"/>
  <c r="J72" i="13" s="1"/>
  <c r="K72" i="13" s="1"/>
  <c r="L72" i="13" s="1"/>
  <c r="M72" i="13" s="1"/>
  <c r="N72" i="13" s="1"/>
  <c r="O72" i="13" s="1"/>
  <c r="P72" i="13" s="1"/>
  <c r="Q72" i="13" s="1"/>
  <c r="R72" i="13" s="1"/>
  <c r="S72" i="13" s="1"/>
  <c r="T72" i="13" s="1"/>
  <c r="U72" i="13" s="1"/>
  <c r="V72" i="13" s="1"/>
  <c r="W72" i="13" s="1"/>
  <c r="X72" i="13" s="1"/>
  <c r="Y72" i="13" s="1"/>
  <c r="Z72" i="13" s="1"/>
  <c r="AA72" i="13" s="1"/>
  <c r="AB72" i="13" s="1"/>
  <c r="AC72" i="13" s="1"/>
  <c r="AD72" i="13" s="1"/>
  <c r="AE72" i="13" s="1"/>
  <c r="AF72" i="13" s="1"/>
  <c r="AG72" i="13" s="1"/>
  <c r="AH72" i="13" s="1"/>
  <c r="AI72" i="13" s="1"/>
  <c r="AJ72" i="13" s="1"/>
  <c r="AK72" i="13" s="1"/>
  <c r="AL72" i="13" s="1"/>
  <c r="AM72" i="13" s="1"/>
  <c r="AN72" i="13" s="1"/>
  <c r="AO72" i="13" s="1"/>
  <c r="AP72" i="13" s="1"/>
  <c r="AQ72" i="13" s="1"/>
  <c r="AR72" i="13" s="1"/>
  <c r="AS72" i="13" s="1"/>
  <c r="AT72" i="13" s="1"/>
  <c r="AU72" i="13" s="1"/>
  <c r="AV72" i="13" s="1"/>
  <c r="AW72" i="13" s="1"/>
  <c r="AX72" i="13" s="1"/>
  <c r="AY72" i="13" s="1"/>
  <c r="AZ72" i="13" s="1"/>
  <c r="BA72" i="13" s="1"/>
  <c r="BB72" i="13" s="1"/>
  <c r="BC72" i="13" s="1"/>
  <c r="BD72" i="13" s="1"/>
  <c r="BE72" i="13" s="1"/>
  <c r="BF72" i="13" s="1"/>
  <c r="BG72" i="13" s="1"/>
  <c r="M61" i="13"/>
  <c r="Q61" i="13"/>
  <c r="U61" i="13"/>
  <c r="V61" i="13"/>
  <c r="X61" i="13"/>
  <c r="Z61" i="13"/>
  <c r="AB61" i="13"/>
  <c r="AJ61" i="13"/>
  <c r="AN61" i="13"/>
  <c r="AP61" i="13"/>
  <c r="AQ61" i="13"/>
  <c r="AS61" i="13"/>
  <c r="AT61" i="13"/>
  <c r="AW61" i="13"/>
  <c r="BB61" i="13"/>
  <c r="BF61" i="13"/>
  <c r="BG61" i="13"/>
  <c r="E62" i="13"/>
  <c r="M62" i="13"/>
  <c r="V62" i="13"/>
  <c r="Z62" i="13"/>
  <c r="AA62" i="13"/>
  <c r="AB62" i="13"/>
  <c r="AD62" i="13"/>
  <c r="AJ62" i="13"/>
  <c r="AL62" i="13"/>
  <c r="AN62" i="13"/>
  <c r="AQ62" i="13"/>
  <c r="AT62" i="13"/>
  <c r="BA62" i="13"/>
  <c r="BF62" i="13"/>
  <c r="BG62" i="13"/>
  <c r="S2013" i="2"/>
  <c r="W2013" i="2"/>
  <c r="AA2013" i="2"/>
  <c r="AE2013" i="2"/>
  <c r="AF2013" i="2"/>
  <c r="AH2013" i="2"/>
  <c r="AO2013" i="2"/>
  <c r="AP2013" i="2"/>
  <c r="AV2013" i="2"/>
  <c r="AX2013" i="2"/>
  <c r="AY2013" i="2"/>
  <c r="BB2013" i="2"/>
  <c r="BF2013" i="2"/>
  <c r="B50" i="13"/>
  <c r="C50" i="13" s="1"/>
  <c r="D50" i="13" s="1"/>
  <c r="E50" i="13" s="1"/>
  <c r="F50" i="13" s="1"/>
  <c r="G50" i="13" s="1"/>
  <c r="H50" i="13" s="1"/>
  <c r="I50" i="13" s="1"/>
  <c r="J50" i="13" s="1"/>
  <c r="K50" i="13" s="1"/>
  <c r="L50" i="13" s="1"/>
  <c r="M50" i="13" s="1"/>
  <c r="N50" i="13" s="1"/>
  <c r="O50" i="13" s="1"/>
  <c r="P50" i="13" s="1"/>
  <c r="Q50" i="13" s="1"/>
  <c r="R50" i="13" s="1"/>
  <c r="S50" i="13" s="1"/>
  <c r="T50" i="13" s="1"/>
  <c r="U50" i="13" s="1"/>
  <c r="V50" i="13" s="1"/>
  <c r="W50" i="13" s="1"/>
  <c r="X50" i="13" s="1"/>
  <c r="Y50" i="13" s="1"/>
  <c r="Z50" i="13" s="1"/>
  <c r="AA50" i="13" s="1"/>
  <c r="AB50" i="13" s="1"/>
  <c r="AC50" i="13" s="1"/>
  <c r="AD50" i="13" s="1"/>
  <c r="AE50" i="13" s="1"/>
  <c r="AF50" i="13" s="1"/>
  <c r="AG50" i="13" s="1"/>
  <c r="AH50" i="13" s="1"/>
  <c r="AI50" i="13" s="1"/>
  <c r="AJ50" i="13" s="1"/>
  <c r="AK50" i="13" s="1"/>
  <c r="AL50" i="13" s="1"/>
  <c r="AM50" i="13" s="1"/>
  <c r="AN50" i="13" s="1"/>
  <c r="AO50" i="13" s="1"/>
  <c r="AP50" i="13" s="1"/>
  <c r="AQ50" i="13" s="1"/>
  <c r="AR50" i="13" s="1"/>
  <c r="AS50" i="13" s="1"/>
  <c r="AT50" i="13" s="1"/>
  <c r="AU50" i="13" s="1"/>
  <c r="AV50" i="13" s="1"/>
  <c r="AW50" i="13" s="1"/>
  <c r="AX50" i="13" s="1"/>
  <c r="AY50" i="13" s="1"/>
  <c r="AZ50" i="13" s="1"/>
  <c r="BA50" i="13" s="1"/>
  <c r="BB50" i="13" s="1"/>
  <c r="BC50" i="13" s="1"/>
  <c r="BD50" i="13" s="1"/>
  <c r="BE50" i="13" s="1"/>
  <c r="BF50" i="13" s="1"/>
  <c r="BG50" i="13" s="1"/>
  <c r="BA39" i="13"/>
  <c r="BB39" i="13" s="1"/>
  <c r="B39" i="13"/>
  <c r="C39" i="13" s="1"/>
  <c r="B38" i="13"/>
  <c r="C38" i="13" s="1"/>
  <c r="D38" i="13" s="1"/>
  <c r="E38" i="13" s="1"/>
  <c r="F38" i="13" s="1"/>
  <c r="G38" i="13" s="1"/>
  <c r="H38" i="13" s="1"/>
  <c r="I38" i="13" s="1"/>
  <c r="J38" i="13" s="1"/>
  <c r="K38" i="13" s="1"/>
  <c r="L38" i="13" s="1"/>
  <c r="M38" i="13" s="1"/>
  <c r="N38" i="13" s="1"/>
  <c r="O38" i="13" s="1"/>
  <c r="P38" i="13" s="1"/>
  <c r="Q38" i="13" s="1"/>
  <c r="R38" i="13" s="1"/>
  <c r="S38" i="13" s="1"/>
  <c r="T38" i="13" s="1"/>
  <c r="U38" i="13" s="1"/>
  <c r="V38" i="13" s="1"/>
  <c r="W38" i="13" s="1"/>
  <c r="X38" i="13" s="1"/>
  <c r="Y38" i="13" s="1"/>
  <c r="Z38" i="13" s="1"/>
  <c r="AA38" i="13" s="1"/>
  <c r="AB38" i="13" s="1"/>
  <c r="AC38" i="13" s="1"/>
  <c r="AD38" i="13" s="1"/>
  <c r="AE38" i="13" s="1"/>
  <c r="AF38" i="13" s="1"/>
  <c r="AG38" i="13" s="1"/>
  <c r="AH38" i="13" s="1"/>
  <c r="AI38" i="13" s="1"/>
  <c r="AJ38" i="13" s="1"/>
  <c r="AK38" i="13" s="1"/>
  <c r="AL38" i="13" s="1"/>
  <c r="AM38" i="13" s="1"/>
  <c r="AN38" i="13" s="1"/>
  <c r="AO38" i="13" s="1"/>
  <c r="AP38" i="13" s="1"/>
  <c r="AQ38" i="13" s="1"/>
  <c r="AR38" i="13" s="1"/>
  <c r="AS38" i="13" s="1"/>
  <c r="AT38" i="13" s="1"/>
  <c r="AU38" i="13" s="1"/>
  <c r="AV38" i="13" s="1"/>
  <c r="AW38" i="13" s="1"/>
  <c r="AX38" i="13" s="1"/>
  <c r="AY38" i="13" s="1"/>
  <c r="AZ38" i="13" s="1"/>
  <c r="BA38" i="13" s="1"/>
  <c r="BB38" i="13" s="1"/>
  <c r="BC38" i="13" s="1"/>
  <c r="BD38" i="13" s="1"/>
  <c r="BE38" i="13" s="1"/>
  <c r="BF38" i="13" s="1"/>
  <c r="BG38" i="13" s="1"/>
  <c r="B28" i="13"/>
  <c r="C28" i="13" s="1"/>
  <c r="D28" i="13" s="1"/>
  <c r="E28" i="13" s="1"/>
  <c r="F28" i="13" s="1"/>
  <c r="G28" i="13" s="1"/>
  <c r="H28" i="13" s="1"/>
  <c r="I28" i="13" s="1"/>
  <c r="J28" i="13" s="1"/>
  <c r="K28" i="13" s="1"/>
  <c r="L28" i="13" s="1"/>
  <c r="M28" i="13" s="1"/>
  <c r="N28" i="13" s="1"/>
  <c r="O28" i="13" s="1"/>
  <c r="P28" i="13" s="1"/>
  <c r="Q28" i="13" s="1"/>
  <c r="R28" i="13" s="1"/>
  <c r="S28" i="13" s="1"/>
  <c r="T28" i="13" s="1"/>
  <c r="U28" i="13" s="1"/>
  <c r="V28" i="13" s="1"/>
  <c r="W28" i="13" s="1"/>
  <c r="X28" i="13" s="1"/>
  <c r="Y28" i="13" s="1"/>
  <c r="Z28" i="13" s="1"/>
  <c r="AA28" i="13" s="1"/>
  <c r="AB28" i="13" s="1"/>
  <c r="AC28" i="13" s="1"/>
  <c r="AD28" i="13" s="1"/>
  <c r="AE28" i="13" s="1"/>
  <c r="AF28" i="13" s="1"/>
  <c r="AG28" i="13" s="1"/>
  <c r="AH28" i="13" s="1"/>
  <c r="AI28" i="13" s="1"/>
  <c r="AJ28" i="13" s="1"/>
  <c r="AK28" i="13" s="1"/>
  <c r="AL28" i="13" s="1"/>
  <c r="AM28" i="13" s="1"/>
  <c r="AN28" i="13" s="1"/>
  <c r="AO28" i="13" s="1"/>
  <c r="AP28" i="13" s="1"/>
  <c r="AQ28" i="13" s="1"/>
  <c r="AR28" i="13" s="1"/>
  <c r="AS28" i="13" s="1"/>
  <c r="AT28" i="13" s="1"/>
  <c r="AU28" i="13" s="1"/>
  <c r="AV28" i="13" s="1"/>
  <c r="AW28" i="13" s="1"/>
  <c r="AX28" i="13" s="1"/>
  <c r="AY28" i="13" s="1"/>
  <c r="AZ28" i="13" s="1"/>
  <c r="BA28" i="13" s="1"/>
  <c r="BB28" i="13" s="1"/>
  <c r="BC28" i="13" s="1"/>
  <c r="BD28" i="13" s="1"/>
  <c r="BE28" i="13" s="1"/>
  <c r="BF28" i="13" s="1"/>
  <c r="BG28" i="13" s="1"/>
  <c r="L57" i="13" l="1"/>
  <c r="BD62" i="13"/>
  <c r="AK134" i="17"/>
  <c r="AK136" i="17"/>
  <c r="BE147" i="17" s="1"/>
  <c r="S88" i="18"/>
  <c r="R90" i="18"/>
  <c r="R91" i="18" s="1"/>
  <c r="R92" i="18" s="1"/>
  <c r="R35" i="16" s="1"/>
  <c r="R40" i="16" s="1"/>
  <c r="BG221" i="1"/>
  <c r="BF1190" i="2"/>
  <c r="BF1929" i="2"/>
  <c r="BF639" i="2"/>
  <c r="BG239" i="1"/>
  <c r="BF957" i="2"/>
  <c r="BF836" i="2"/>
  <c r="BF730" i="2"/>
  <c r="BG143" i="1"/>
  <c r="BG211" i="1"/>
  <c r="BG146" i="1"/>
  <c r="BG87" i="1"/>
  <c r="BF1199" i="2"/>
  <c r="BF830" i="2"/>
  <c r="BF1184" i="2"/>
  <c r="BF151" i="2"/>
  <c r="BF1187" i="2"/>
  <c r="BF148" i="2"/>
  <c r="BF1196" i="2"/>
  <c r="BF145" i="2"/>
  <c r="BG149" i="1"/>
  <c r="BF827" i="2"/>
  <c r="BF727" i="2"/>
  <c r="BG18" i="1"/>
  <c r="BF1193" i="2"/>
  <c r="BF575" i="2"/>
  <c r="BG242" i="1"/>
  <c r="BF954" i="2"/>
  <c r="BF642" i="2"/>
  <c r="BG109" i="1"/>
  <c r="BF1932" i="2"/>
  <c r="BG21" i="1"/>
  <c r="BF833" i="2"/>
  <c r="C87" i="14"/>
  <c r="B30" i="13" s="1"/>
  <c r="B31" i="13" s="1"/>
  <c r="B54" i="13" s="1"/>
  <c r="BF30" i="18"/>
  <c r="BE44" i="18"/>
  <c r="BD20" i="16" s="1"/>
  <c r="AP30" i="18"/>
  <c r="AQ44" i="18"/>
  <c r="AP20" i="16" s="1"/>
  <c r="BA32" i="16" s="1"/>
  <c r="BA49" i="16" s="1"/>
  <c r="BA47" i="12" s="1"/>
  <c r="AQ31" i="18"/>
  <c r="AR45" i="18"/>
  <c r="AQ21" i="16" s="1"/>
  <c r="BB31" i="16" s="1"/>
  <c r="BD61" i="13"/>
  <c r="AP62" i="13"/>
  <c r="E61" i="13"/>
  <c r="BE31" i="18"/>
  <c r="BD45" i="18"/>
  <c r="BC21" i="16" s="1"/>
  <c r="AO62" i="13"/>
  <c r="G57" i="13"/>
  <c r="BB283" i="2"/>
  <c r="BB1496" i="2"/>
  <c r="AJ137" i="17"/>
  <c r="BD148" i="17" s="1"/>
  <c r="BE149" i="17"/>
  <c r="AK137" i="17"/>
  <c r="BE148" i="17" s="1"/>
  <c r="AL120" i="17"/>
  <c r="AL135" i="17" s="1"/>
  <c r="AL132" i="17"/>
  <c r="BB1748" i="2"/>
  <c r="AM99" i="17"/>
  <c r="AM100" i="17"/>
  <c r="AM121" i="17" s="1"/>
  <c r="AP23" i="17"/>
  <c r="AZ40" i="17" s="1"/>
  <c r="AY40" i="17"/>
  <c r="AY53" i="17" s="1"/>
  <c r="BC1499" i="2" s="1"/>
  <c r="H292" i="2"/>
  <c r="H1757" i="2"/>
  <c r="O292" i="2"/>
  <c r="O1757" i="2"/>
  <c r="G1757" i="2"/>
  <c r="G292" i="2"/>
  <c r="L292" i="2"/>
  <c r="L1757" i="2"/>
  <c r="I1757" i="2"/>
  <c r="I292" i="2"/>
  <c r="M1757" i="2"/>
  <c r="M292" i="2"/>
  <c r="N292" i="2"/>
  <c r="N1757" i="2"/>
  <c r="P1757" i="2"/>
  <c r="P292" i="2"/>
  <c r="K292" i="2"/>
  <c r="K1757" i="2"/>
  <c r="J1757" i="2"/>
  <c r="J292" i="2"/>
  <c r="BD292" i="2"/>
  <c r="BD1757" i="2"/>
  <c r="AP22" i="17"/>
  <c r="AZ39" i="17" s="1"/>
  <c r="AY39" i="17"/>
  <c r="AY52" i="17" s="1"/>
  <c r="AF61" i="13"/>
  <c r="T62" i="13"/>
  <c r="AW62" i="13"/>
  <c r="AK62" i="13"/>
  <c r="AC62" i="13"/>
  <c r="Y62" i="13"/>
  <c r="N62" i="13"/>
  <c r="BA61" i="13"/>
  <c r="AK61" i="13"/>
  <c r="AC61" i="13"/>
  <c r="N61" i="13"/>
  <c r="F57" i="13"/>
  <c r="BB62" i="13"/>
  <c r="AS62" i="13"/>
  <c r="AF62" i="13"/>
  <c r="U62" i="13"/>
  <c r="AO61" i="13"/>
  <c r="AG61" i="13"/>
  <c r="T61" i="13"/>
  <c r="AG62" i="13"/>
  <c r="X62" i="13"/>
  <c r="Q62" i="13"/>
  <c r="J62" i="13"/>
  <c r="J61" i="13"/>
  <c r="K57" i="13"/>
  <c r="D57" i="13"/>
  <c r="AZ62" i="13"/>
  <c r="I62" i="13"/>
  <c r="AZ61" i="13"/>
  <c r="AD61" i="13"/>
  <c r="Y61" i="13"/>
  <c r="I61" i="13"/>
  <c r="H57" i="13"/>
  <c r="P61" i="13"/>
  <c r="AY62" i="13"/>
  <c r="P62" i="13"/>
  <c r="AY61" i="13"/>
  <c r="AI61" i="13"/>
  <c r="AR62" i="13"/>
  <c r="AI62" i="13"/>
  <c r="C62" i="13"/>
  <c r="AR61" i="13"/>
  <c r="S61" i="13"/>
  <c r="C61" i="13"/>
  <c r="AV62" i="13"/>
  <c r="S62" i="13"/>
  <c r="AV61" i="13"/>
  <c r="AA61" i="13"/>
  <c r="I29" i="16"/>
  <c r="BN32" i="12"/>
  <c r="Z32" i="12"/>
  <c r="AU32" i="12"/>
  <c r="F32" i="12"/>
  <c r="G58" i="13"/>
  <c r="G61" i="13"/>
  <c r="W58" i="13"/>
  <c r="W61" i="13"/>
  <c r="AM58" i="13"/>
  <c r="AM61" i="13"/>
  <c r="BC58" i="13"/>
  <c r="BC61" i="13"/>
  <c r="BE58" i="13"/>
  <c r="BE61" i="13"/>
  <c r="O58" i="13"/>
  <c r="O61" i="13"/>
  <c r="AE58" i="13"/>
  <c r="AE61" i="13"/>
  <c r="AU58" i="13"/>
  <c r="AU61" i="13"/>
  <c r="F58" i="13"/>
  <c r="F61" i="13"/>
  <c r="AX62" i="13"/>
  <c r="AH62" i="13"/>
  <c r="R62" i="13"/>
  <c r="AX61" i="13"/>
  <c r="AL61" i="13"/>
  <c r="AH61" i="13"/>
  <c r="R61" i="13"/>
  <c r="D39" i="13"/>
  <c r="C40" i="13"/>
  <c r="BB40" i="13"/>
  <c r="BC39" i="13"/>
  <c r="B40" i="13"/>
  <c r="AZ40" i="13"/>
  <c r="BA40" i="13"/>
  <c r="BA74" i="13" l="1"/>
  <c r="BA51" i="13" s="1"/>
  <c r="BA53" i="13"/>
  <c r="BF221" i="1"/>
  <c r="BE836" i="2"/>
  <c r="BE957" i="2"/>
  <c r="BE642" i="2"/>
  <c r="BF21" i="1"/>
  <c r="BE954" i="2"/>
  <c r="BE148" i="2"/>
  <c r="BE727" i="2"/>
  <c r="BF146" i="1"/>
  <c r="BF211" i="1"/>
  <c r="BF109" i="1"/>
  <c r="BE827" i="2"/>
  <c r="BF143" i="1"/>
  <c r="BE1184" i="2"/>
  <c r="BE1196" i="2"/>
  <c r="BE145" i="2"/>
  <c r="BF149" i="1"/>
  <c r="BE1190" i="2"/>
  <c r="BE830" i="2"/>
  <c r="BE1929" i="2"/>
  <c r="BF242" i="1"/>
  <c r="BE1187" i="2"/>
  <c r="BE1932" i="2"/>
  <c r="BE639" i="2"/>
  <c r="BF18" i="1"/>
  <c r="BE1193" i="2"/>
  <c r="BE833" i="2"/>
  <c r="BE575" i="2"/>
  <c r="BF239" i="1"/>
  <c r="BE1199" i="2"/>
  <c r="BE151" i="2"/>
  <c r="BE730" i="2"/>
  <c r="AZ74" i="13"/>
  <c r="AZ51" i="13" s="1"/>
  <c r="AZ53" i="13"/>
  <c r="AO30" i="18"/>
  <c r="AP44" i="18"/>
  <c r="AO20" i="16" s="1"/>
  <c r="AZ32" i="16" s="1"/>
  <c r="AZ49" i="16" s="1"/>
  <c r="AZ47" i="12" s="1"/>
  <c r="B74" i="13"/>
  <c r="B51" i="13" s="1"/>
  <c r="B53" i="13"/>
  <c r="AL134" i="17"/>
  <c r="AL136" i="17"/>
  <c r="BF147" i="17" s="1"/>
  <c r="BF44" i="18"/>
  <c r="BE20" i="16" s="1"/>
  <c r="BG30" i="18"/>
  <c r="BB74" i="13"/>
  <c r="BB51" i="13" s="1"/>
  <c r="BB53" i="13"/>
  <c r="B57" i="13"/>
  <c r="C74" i="13"/>
  <c r="C51" i="13" s="1"/>
  <c r="C53" i="13"/>
  <c r="BC283" i="2"/>
  <c r="BC1496" i="2"/>
  <c r="AP31" i="18"/>
  <c r="AQ45" i="18"/>
  <c r="AP21" i="16" s="1"/>
  <c r="BA31" i="16" s="1"/>
  <c r="BF31" i="18"/>
  <c r="BE45" i="18"/>
  <c r="BD21" i="16" s="1"/>
  <c r="T88" i="18"/>
  <c r="S90" i="18"/>
  <c r="S91" i="18" s="1"/>
  <c r="S92" i="18" s="1"/>
  <c r="S35" i="16" s="1"/>
  <c r="S40" i="16" s="1"/>
  <c r="L58" i="13"/>
  <c r="L61" i="13"/>
  <c r="BF149" i="17"/>
  <c r="AL137" i="17"/>
  <c r="BF148" i="17" s="1"/>
  <c r="AM120" i="17"/>
  <c r="AM135" i="17" s="1"/>
  <c r="AM132" i="17"/>
  <c r="BC1748" i="2"/>
  <c r="AN99" i="17"/>
  <c r="AN100" i="17"/>
  <c r="AN121" i="17" s="1"/>
  <c r="AZ52" i="17"/>
  <c r="L39" i="17"/>
  <c r="L52" i="17" s="1"/>
  <c r="P283" i="2" s="1"/>
  <c r="F39" i="17"/>
  <c r="F52" i="17" s="1"/>
  <c r="J283" i="2" s="1"/>
  <c r="H39" i="17"/>
  <c r="H52" i="17" s="1"/>
  <c r="L283" i="2" s="1"/>
  <c r="I39" i="17"/>
  <c r="I52" i="17" s="1"/>
  <c r="M283" i="2" s="1"/>
  <c r="G39" i="17"/>
  <c r="G52" i="17" s="1"/>
  <c r="K283" i="2" s="1"/>
  <c r="K39" i="17"/>
  <c r="K52" i="17" s="1"/>
  <c r="O283" i="2" s="1"/>
  <c r="E39" i="17"/>
  <c r="E52" i="17" s="1"/>
  <c r="I283" i="2" s="1"/>
  <c r="D39" i="17"/>
  <c r="D52" i="17" s="1"/>
  <c r="H283" i="2" s="1"/>
  <c r="J39" i="17"/>
  <c r="J52" i="17" s="1"/>
  <c r="N283" i="2" s="1"/>
  <c r="C39" i="17"/>
  <c r="C52" i="17" s="1"/>
  <c r="G283" i="2" s="1"/>
  <c r="AZ53" i="17"/>
  <c r="BD1499" i="2" s="1"/>
  <c r="G40" i="17"/>
  <c r="G53" i="17" s="1"/>
  <c r="K1748" i="2" s="1"/>
  <c r="K40" i="17"/>
  <c r="K53" i="17" s="1"/>
  <c r="O1748" i="2" s="1"/>
  <c r="D40" i="17"/>
  <c r="D53" i="17" s="1"/>
  <c r="H1748" i="2" s="1"/>
  <c r="C40" i="17"/>
  <c r="C53" i="17" s="1"/>
  <c r="G1748" i="2" s="1"/>
  <c r="L40" i="17"/>
  <c r="L53" i="17" s="1"/>
  <c r="P1748" i="2" s="1"/>
  <c r="E40" i="17"/>
  <c r="E53" i="17" s="1"/>
  <c r="I1748" i="2" s="1"/>
  <c r="J40" i="17"/>
  <c r="J53" i="17" s="1"/>
  <c r="N1748" i="2" s="1"/>
  <c r="H40" i="17"/>
  <c r="H53" i="17" s="1"/>
  <c r="L1748" i="2" s="1"/>
  <c r="F40" i="17"/>
  <c r="F53" i="17" s="1"/>
  <c r="J1748" i="2" s="1"/>
  <c r="I40" i="17"/>
  <c r="I53" i="17" s="1"/>
  <c r="M1748" i="2" s="1"/>
  <c r="D58" i="13"/>
  <c r="D61" i="13"/>
  <c r="H58" i="13"/>
  <c r="H61" i="13"/>
  <c r="K58" i="13"/>
  <c r="K61" i="13"/>
  <c r="J29" i="16"/>
  <c r="AV32" i="12"/>
  <c r="AA32" i="12"/>
  <c r="BP32" i="12"/>
  <c r="BO32" i="12"/>
  <c r="G32" i="12"/>
  <c r="F66" i="13"/>
  <c r="K2013" i="2" s="1"/>
  <c r="F62" i="13"/>
  <c r="AU66" i="13"/>
  <c r="AZ2013" i="2" s="1"/>
  <c r="AU62" i="13"/>
  <c r="O66" i="13"/>
  <c r="T2013" i="2" s="1"/>
  <c r="O62" i="13"/>
  <c r="BC66" i="13"/>
  <c r="BH2013" i="2" s="1"/>
  <c r="BC62" i="13"/>
  <c r="W66" i="13"/>
  <c r="AB2013" i="2" s="1"/>
  <c r="W62" i="13"/>
  <c r="AE66" i="13"/>
  <c r="AJ2013" i="2" s="1"/>
  <c r="AE62" i="13"/>
  <c r="BE66" i="13"/>
  <c r="BE62" i="13"/>
  <c r="AM66" i="13"/>
  <c r="AR2013" i="2" s="1"/>
  <c r="AM62" i="13"/>
  <c r="G66" i="13"/>
  <c r="L2013" i="2" s="1"/>
  <c r="G62" i="13"/>
  <c r="BD39" i="13"/>
  <c r="BC40" i="13"/>
  <c r="E39" i="13"/>
  <c r="D40" i="13"/>
  <c r="BG31" i="18" l="1"/>
  <c r="BF45" i="18"/>
  <c r="BE21" i="16" s="1"/>
  <c r="BC74" i="13"/>
  <c r="BC51" i="13" s="1"/>
  <c r="BC53" i="13"/>
  <c r="B58" i="13"/>
  <c r="B61" i="13"/>
  <c r="AO31" i="18"/>
  <c r="AP45" i="18"/>
  <c r="AO21" i="16" s="1"/>
  <c r="AZ31" i="16" s="1"/>
  <c r="BE149" i="1"/>
  <c r="BD1193" i="2"/>
  <c r="BD1190" i="2"/>
  <c r="BD151" i="2"/>
  <c r="BE21" i="1"/>
  <c r="BD1199" i="2"/>
  <c r="BD957" i="2"/>
  <c r="BD639" i="2"/>
  <c r="BE239" i="1"/>
  <c r="BD954" i="2"/>
  <c r="BD827" i="2"/>
  <c r="BD575" i="2"/>
  <c r="BE211" i="1"/>
  <c r="BD833" i="2"/>
  <c r="BD148" i="2"/>
  <c r="BD730" i="2"/>
  <c r="BE242" i="1"/>
  <c r="BD1196" i="2"/>
  <c r="BD830" i="2"/>
  <c r="BD727" i="2"/>
  <c r="BD1929" i="2"/>
  <c r="BD1184" i="2"/>
  <c r="BD1187" i="2"/>
  <c r="BE146" i="1"/>
  <c r="BD145" i="2"/>
  <c r="BE143" i="1"/>
  <c r="BD1932" i="2"/>
  <c r="BE18" i="1"/>
  <c r="BD836" i="2"/>
  <c r="BE109" i="1"/>
  <c r="BE221" i="1"/>
  <c r="BD642" i="2"/>
  <c r="BD283" i="2"/>
  <c r="BD1496" i="2"/>
  <c r="AN30" i="18"/>
  <c r="AO44" i="18"/>
  <c r="AN20" i="16" s="1"/>
  <c r="AY32" i="16" s="1"/>
  <c r="AY49" i="16" s="1"/>
  <c r="AY47" i="12" s="1"/>
  <c r="L66" i="13"/>
  <c r="Q2013" i="2" s="1"/>
  <c r="L62" i="13"/>
  <c r="BG44" i="18"/>
  <c r="BF20" i="16" s="1"/>
  <c r="BH30" i="18"/>
  <c r="BH44" i="18" s="1"/>
  <c r="BG20" i="16" s="1"/>
  <c r="U88" i="18"/>
  <c r="T90" i="18"/>
  <c r="T91" i="18" s="1"/>
  <c r="T92" i="18" s="1"/>
  <c r="T35" i="16" s="1"/>
  <c r="T40" i="16" s="1"/>
  <c r="D74" i="13"/>
  <c r="D51" i="13" s="1"/>
  <c r="D53" i="13"/>
  <c r="AM134" i="17"/>
  <c r="AM136" i="17"/>
  <c r="BG147" i="17" s="1"/>
  <c r="BG149" i="17"/>
  <c r="AM137" i="17"/>
  <c r="BG148" i="17" s="1"/>
  <c r="AN120" i="17"/>
  <c r="AN135" i="17" s="1"/>
  <c r="AN132" i="17"/>
  <c r="BD1748" i="2"/>
  <c r="AO99" i="17"/>
  <c r="AO100" i="17"/>
  <c r="AO121" i="17" s="1"/>
  <c r="K66" i="13"/>
  <c r="P2013" i="2" s="1"/>
  <c r="K62" i="13"/>
  <c r="D66" i="13"/>
  <c r="I2013" i="2" s="1"/>
  <c r="D62" i="13"/>
  <c r="H66" i="13"/>
  <c r="M2013" i="2" s="1"/>
  <c r="H62" i="13"/>
  <c r="K29" i="16"/>
  <c r="H32" i="12"/>
  <c r="AB32" i="12"/>
  <c r="BQ32" i="12"/>
  <c r="AW32" i="12"/>
  <c r="F39" i="13"/>
  <c r="E40" i="13"/>
  <c r="BE39" i="13"/>
  <c r="BD40" i="13"/>
  <c r="BD143" i="1" l="1"/>
  <c r="BD239" i="1"/>
  <c r="BC1932" i="2"/>
  <c r="BC1929" i="2"/>
  <c r="BD149" i="1"/>
  <c r="BC1187" i="2"/>
  <c r="BC1193" i="2"/>
  <c r="BC151" i="2"/>
  <c r="BD146" i="1"/>
  <c r="BD109" i="1"/>
  <c r="BC1199" i="2"/>
  <c r="BC148" i="2"/>
  <c r="BD221" i="1"/>
  <c r="BC1184" i="2"/>
  <c r="BC836" i="2"/>
  <c r="BC730" i="2"/>
  <c r="BD211" i="1"/>
  <c r="BC954" i="2"/>
  <c r="BC145" i="2"/>
  <c r="BC727" i="2"/>
  <c r="BD21" i="1"/>
  <c r="BC833" i="2"/>
  <c r="BD242" i="1"/>
  <c r="BC642" i="2"/>
  <c r="BD18" i="1"/>
  <c r="BC639" i="2"/>
  <c r="BC1190" i="2"/>
  <c r="BC575" i="2"/>
  <c r="BC1196" i="2"/>
  <c r="BC830" i="2"/>
  <c r="BC827" i="2"/>
  <c r="BC957" i="2"/>
  <c r="B66" i="13"/>
  <c r="G2013" i="2" s="1"/>
  <c r="B62" i="13"/>
  <c r="AM30" i="18"/>
  <c r="AN44" i="18"/>
  <c r="AM20" i="16" s="1"/>
  <c r="AX32" i="16" s="1"/>
  <c r="AX49" i="16" s="1"/>
  <c r="AX47" i="12" s="1"/>
  <c r="AN134" i="17"/>
  <c r="AN136" i="17"/>
  <c r="AN137" i="17"/>
  <c r="V88" i="18"/>
  <c r="U90" i="18"/>
  <c r="U91" i="18" s="1"/>
  <c r="U92" i="18" s="1"/>
  <c r="U35" i="16" s="1"/>
  <c r="U40" i="16" s="1"/>
  <c r="BD74" i="13"/>
  <c r="BD51" i="13" s="1"/>
  <c r="BD53" i="13"/>
  <c r="E74" i="13"/>
  <c r="E51" i="13" s="1"/>
  <c r="E53" i="13"/>
  <c r="AN31" i="18"/>
  <c r="AO45" i="18"/>
  <c r="AN21" i="16" s="1"/>
  <c r="AY31" i="16" s="1"/>
  <c r="BH31" i="18"/>
  <c r="BH45" i="18" s="1"/>
  <c r="BG21" i="16" s="1"/>
  <c r="BG45" i="18"/>
  <c r="BF21" i="16" s="1"/>
  <c r="AO120" i="17"/>
  <c r="AO135" i="17" s="1"/>
  <c r="AO132" i="17"/>
  <c r="L29" i="16"/>
  <c r="AC32" i="12"/>
  <c r="BR32" i="12"/>
  <c r="AX32" i="12"/>
  <c r="I32" i="12"/>
  <c r="BF39" i="13"/>
  <c r="BE40" i="13"/>
  <c r="G39" i="13"/>
  <c r="F40" i="13"/>
  <c r="W88" i="18" l="1"/>
  <c r="V90" i="18"/>
  <c r="V91" i="18" s="1"/>
  <c r="V92" i="18" s="1"/>
  <c r="V35" i="16" s="1"/>
  <c r="V40" i="16" s="1"/>
  <c r="BE74" i="13"/>
  <c r="BE51" i="13" s="1"/>
  <c r="BE53" i="13"/>
  <c r="AM31" i="18"/>
  <c r="AN45" i="18"/>
  <c r="AM21" i="16" s="1"/>
  <c r="AX31" i="16" s="1"/>
  <c r="AO134" i="17"/>
  <c r="AO136" i="17"/>
  <c r="BC239" i="1"/>
  <c r="BB1190" i="2"/>
  <c r="BB830" i="2"/>
  <c r="BB642" i="2"/>
  <c r="BC143" i="1"/>
  <c r="BC211" i="1"/>
  <c r="BB1193" i="2"/>
  <c r="BB151" i="2"/>
  <c r="BC149" i="1"/>
  <c r="BC109" i="1"/>
  <c r="BB1199" i="2"/>
  <c r="BB836" i="2"/>
  <c r="BC146" i="1"/>
  <c r="BB1196" i="2"/>
  <c r="BB954" i="2"/>
  <c r="BB148" i="2"/>
  <c r="BC242" i="1"/>
  <c r="BB827" i="2"/>
  <c r="BB1929" i="2"/>
  <c r="BB639" i="2"/>
  <c r="BB957" i="2"/>
  <c r="BB730" i="2"/>
  <c r="BB1184" i="2"/>
  <c r="BB1187" i="2"/>
  <c r="BB833" i="2"/>
  <c r="BB145" i="2"/>
  <c r="BC18" i="1"/>
  <c r="BB1932" i="2"/>
  <c r="BC21" i="1"/>
  <c r="BB575" i="2"/>
  <c r="BC221" i="1"/>
  <c r="BB727" i="2"/>
  <c r="AO137" i="17"/>
  <c r="AL30" i="18"/>
  <c r="AM44" i="18"/>
  <c r="AL20" i="16" s="1"/>
  <c r="AW32" i="16" s="1"/>
  <c r="AW49" i="16" s="1"/>
  <c r="AW47" i="12" s="1"/>
  <c r="F74" i="13"/>
  <c r="F51" i="13" s="1"/>
  <c r="F53" i="13"/>
  <c r="M29" i="16"/>
  <c r="AD32" i="12"/>
  <c r="AY32" i="12"/>
  <c r="J32" i="12"/>
  <c r="H39" i="13"/>
  <c r="G40" i="13"/>
  <c r="BG39" i="13"/>
  <c r="BG40" i="13" s="1"/>
  <c r="BF40" i="13"/>
  <c r="AL31" i="18" l="1"/>
  <c r="AM45" i="18"/>
  <c r="AL21" i="16" s="1"/>
  <c r="AW31" i="16" s="1"/>
  <c r="BF74" i="13"/>
  <c r="BF51" i="13" s="1"/>
  <c r="BF53" i="13"/>
  <c r="BB18" i="1"/>
  <c r="BA1193" i="2"/>
  <c r="BA957" i="2"/>
  <c r="BA575" i="2"/>
  <c r="BB221" i="1"/>
  <c r="BA836" i="2"/>
  <c r="BA151" i="2"/>
  <c r="BA642" i="2"/>
  <c r="BB143" i="1"/>
  <c r="BA1184" i="2"/>
  <c r="BA1196" i="2"/>
  <c r="BA1929" i="2"/>
  <c r="BB242" i="1"/>
  <c r="BA954" i="2"/>
  <c r="BA730" i="2"/>
  <c r="BB239" i="1"/>
  <c r="BA830" i="2"/>
  <c r="BA727" i="2"/>
  <c r="BB21" i="1"/>
  <c r="BA1932" i="2"/>
  <c r="BB211" i="1"/>
  <c r="BA827" i="2"/>
  <c r="BA1190" i="2"/>
  <c r="BA148" i="2"/>
  <c r="BA1187" i="2"/>
  <c r="BA833" i="2"/>
  <c r="BB149" i="1"/>
  <c r="BB109" i="1"/>
  <c r="BA639" i="2"/>
  <c r="BB146" i="1"/>
  <c r="BA1199" i="2"/>
  <c r="BA145" i="2"/>
  <c r="BG74" i="13"/>
  <c r="BG51" i="13" s="1"/>
  <c r="BG53" i="13"/>
  <c r="AK30" i="18"/>
  <c r="AL44" i="18"/>
  <c r="AK20" i="16" s="1"/>
  <c r="AV32" i="16" s="1"/>
  <c r="AV49" i="16" s="1"/>
  <c r="AV47" i="12" s="1"/>
  <c r="X88" i="18"/>
  <c r="W90" i="18"/>
  <c r="W91" i="18" s="1"/>
  <c r="W92" i="18" s="1"/>
  <c r="W35" i="16" s="1"/>
  <c r="W40" i="16" s="1"/>
  <c r="G74" i="13"/>
  <c r="G51" i="13" s="1"/>
  <c r="G53" i="13"/>
  <c r="N29" i="16"/>
  <c r="AZ32" i="12"/>
  <c r="K32" i="12"/>
  <c r="L32" i="12"/>
  <c r="AE32" i="12"/>
  <c r="I39" i="13"/>
  <c r="H40" i="13"/>
  <c r="H74" i="13" l="1"/>
  <c r="H51" i="13" s="1"/>
  <c r="H53" i="13"/>
  <c r="Y88" i="18"/>
  <c r="X90" i="18"/>
  <c r="X91" i="18" s="1"/>
  <c r="X92" i="18" s="1"/>
  <c r="X35" i="16" s="1"/>
  <c r="X40" i="16" s="1"/>
  <c r="BA18" i="1"/>
  <c r="AZ1190" i="2"/>
  <c r="AZ830" i="2"/>
  <c r="AZ642" i="2"/>
  <c r="BA242" i="1"/>
  <c r="AZ954" i="2"/>
  <c r="AZ1932" i="2"/>
  <c r="AZ727" i="2"/>
  <c r="BA146" i="1"/>
  <c r="BA221" i="1"/>
  <c r="AZ833" i="2"/>
  <c r="AZ148" i="2"/>
  <c r="BA143" i="1"/>
  <c r="BA109" i="1"/>
  <c r="AZ1929" i="2"/>
  <c r="AZ145" i="2"/>
  <c r="BA149" i="1"/>
  <c r="AZ1193" i="2"/>
  <c r="AZ1196" i="2"/>
  <c r="AZ836" i="2"/>
  <c r="BA21" i="1"/>
  <c r="AZ1199" i="2"/>
  <c r="AZ957" i="2"/>
  <c r="AZ639" i="2"/>
  <c r="BA239" i="1"/>
  <c r="AZ1184" i="2"/>
  <c r="AZ827" i="2"/>
  <c r="AZ575" i="2"/>
  <c r="AZ1187" i="2"/>
  <c r="AZ151" i="2"/>
  <c r="AZ730" i="2"/>
  <c r="BA211" i="1"/>
  <c r="AK31" i="18"/>
  <c r="AL45" i="18"/>
  <c r="AK21" i="16" s="1"/>
  <c r="AV31" i="16" s="1"/>
  <c r="AJ30" i="18"/>
  <c r="AK44" i="18"/>
  <c r="AJ20" i="16" s="1"/>
  <c r="AU32" i="16" s="1"/>
  <c r="AU49" i="16" s="1"/>
  <c r="AU47" i="12" s="1"/>
  <c r="O29" i="16"/>
  <c r="M32" i="12"/>
  <c r="AF32" i="12"/>
  <c r="BA32" i="12"/>
  <c r="J39" i="13"/>
  <c r="I40" i="13"/>
  <c r="AI30" i="18" l="1"/>
  <c r="AJ44" i="18"/>
  <c r="AI20" i="16" s="1"/>
  <c r="AT32" i="16" s="1"/>
  <c r="AT49" i="16" s="1"/>
  <c r="AT47" i="12" s="1"/>
  <c r="AJ31" i="18"/>
  <c r="AK45" i="18"/>
  <c r="AJ21" i="16" s="1"/>
  <c r="AU31" i="16" s="1"/>
  <c r="Z88" i="18"/>
  <c r="Y90" i="18"/>
  <c r="Y91" i="18" s="1"/>
  <c r="Y92" i="18" s="1"/>
  <c r="Y35" i="16" s="1"/>
  <c r="Y40" i="16" s="1"/>
  <c r="I74" i="13"/>
  <c r="I51" i="13" s="1"/>
  <c r="I53" i="13"/>
  <c r="AZ149" i="1"/>
  <c r="AY1187" i="2"/>
  <c r="AZ87" i="1"/>
  <c r="AY957" i="2"/>
  <c r="AZ146" i="1"/>
  <c r="AZ109" i="1"/>
  <c r="AY151" i="2"/>
  <c r="AY1193" i="2"/>
  <c r="AZ221" i="1"/>
  <c r="AY1184" i="2"/>
  <c r="AY1199" i="2"/>
  <c r="AY148" i="2"/>
  <c r="AZ242" i="1"/>
  <c r="AY1196" i="2"/>
  <c r="AY833" i="2"/>
  <c r="AY727" i="2"/>
  <c r="AZ143" i="1"/>
  <c r="AZ239" i="1"/>
  <c r="AY1932" i="2"/>
  <c r="AY145" i="2"/>
  <c r="AY575" i="2"/>
  <c r="AZ21" i="1"/>
  <c r="AY1929" i="2"/>
  <c r="AY954" i="2"/>
  <c r="AZ211" i="1"/>
  <c r="AY730" i="2"/>
  <c r="AZ18" i="1"/>
  <c r="AY642" i="2"/>
  <c r="AY1190" i="2"/>
  <c r="AY639" i="2"/>
  <c r="AY827" i="2"/>
  <c r="AY836" i="2"/>
  <c r="AY830" i="2"/>
  <c r="P29" i="16"/>
  <c r="BB32" i="12"/>
  <c r="AH32" i="12"/>
  <c r="AG32" i="12"/>
  <c r="N32" i="12"/>
  <c r="K39" i="13"/>
  <c r="J40" i="13"/>
  <c r="AA88" i="18" l="1"/>
  <c r="Z90" i="18"/>
  <c r="Z91" i="18" s="1"/>
  <c r="Z92" i="18" s="1"/>
  <c r="Z35" i="16" s="1"/>
  <c r="Z40" i="16" s="1"/>
  <c r="AI31" i="18"/>
  <c r="AJ45" i="18"/>
  <c r="AI21" i="16" s="1"/>
  <c r="AT31" i="16" s="1"/>
  <c r="AY221" i="1"/>
  <c r="AX1190" i="2"/>
  <c r="AX1929" i="2"/>
  <c r="AX639" i="2"/>
  <c r="AY21" i="1"/>
  <c r="AX1196" i="2"/>
  <c r="AX830" i="2"/>
  <c r="AX575" i="2"/>
  <c r="AY239" i="1"/>
  <c r="AX957" i="2"/>
  <c r="AX836" i="2"/>
  <c r="AX730" i="2"/>
  <c r="AY143" i="1"/>
  <c r="AY211" i="1"/>
  <c r="AX827" i="2"/>
  <c r="AX151" i="2"/>
  <c r="AX642" i="2"/>
  <c r="AY146" i="1"/>
  <c r="AY87" i="1"/>
  <c r="AX1199" i="2"/>
  <c r="AX1932" i="2"/>
  <c r="AX954" i="2"/>
  <c r="AY149" i="1"/>
  <c r="AX833" i="2"/>
  <c r="AY18" i="1"/>
  <c r="AX148" i="2"/>
  <c r="AY242" i="1"/>
  <c r="AX145" i="2"/>
  <c r="AY109" i="1"/>
  <c r="AX727" i="2"/>
  <c r="AX1184" i="2"/>
  <c r="AX1193" i="2"/>
  <c r="AX1187" i="2"/>
  <c r="J74" i="13"/>
  <c r="J51" i="13" s="1"/>
  <c r="J53" i="13"/>
  <c r="AH30" i="18"/>
  <c r="AI44" i="18"/>
  <c r="AH20" i="16" s="1"/>
  <c r="AS32" i="16" s="1"/>
  <c r="AS49" i="16" s="1"/>
  <c r="AS47" i="12" s="1"/>
  <c r="Q29" i="16"/>
  <c r="AI32" i="12"/>
  <c r="O32" i="12"/>
  <c r="BC32" i="12"/>
  <c r="L39" i="13"/>
  <c r="K40" i="13"/>
  <c r="AH31" i="18" l="1"/>
  <c r="AI45" i="18"/>
  <c r="AH21" i="16" s="1"/>
  <c r="AS31" i="16" s="1"/>
  <c r="K74" i="13"/>
  <c r="K51" i="13" s="1"/>
  <c r="K53" i="13"/>
  <c r="AX21" i="1"/>
  <c r="AW1199" i="2"/>
  <c r="AW957" i="2"/>
  <c r="AW642" i="2"/>
  <c r="AX146" i="1"/>
  <c r="AX211" i="1"/>
  <c r="AW836" i="2"/>
  <c r="AW148" i="2"/>
  <c r="AW727" i="2"/>
  <c r="AX143" i="1"/>
  <c r="AW1184" i="2"/>
  <c r="AW954" i="2"/>
  <c r="AW827" i="2"/>
  <c r="AX149" i="1"/>
  <c r="AW1190" i="2"/>
  <c r="AW1196" i="2"/>
  <c r="AW145" i="2"/>
  <c r="AX18" i="1"/>
  <c r="AW1187" i="2"/>
  <c r="AW1932" i="2"/>
  <c r="AW639" i="2"/>
  <c r="AW1929" i="2"/>
  <c r="AX242" i="1"/>
  <c r="AW151" i="2"/>
  <c r="AX239" i="1"/>
  <c r="AW833" i="2"/>
  <c r="AX221" i="1"/>
  <c r="AW575" i="2"/>
  <c r="AX87" i="1"/>
  <c r="AW730" i="2"/>
  <c r="AX109" i="1"/>
  <c r="AW830" i="2"/>
  <c r="AW1193" i="2"/>
  <c r="AG30" i="18"/>
  <c r="AH44" i="18"/>
  <c r="AG20" i="16" s="1"/>
  <c r="AR32" i="16" s="1"/>
  <c r="AR49" i="16" s="1"/>
  <c r="AR47" i="12" s="1"/>
  <c r="AB88" i="18"/>
  <c r="AA90" i="18"/>
  <c r="AA91" i="18" s="1"/>
  <c r="AA92" i="18" s="1"/>
  <c r="AA35" i="16" s="1"/>
  <c r="AA40" i="16" s="1"/>
  <c r="R29" i="16"/>
  <c r="AJ32" i="12"/>
  <c r="P32" i="12"/>
  <c r="BD32" i="12"/>
  <c r="M39" i="13"/>
  <c r="L40" i="13"/>
  <c r="AF30" i="18" l="1"/>
  <c r="AG44" i="18"/>
  <c r="AF20" i="16" s="1"/>
  <c r="AQ32" i="16" s="1"/>
  <c r="AQ49" i="16" s="1"/>
  <c r="AQ47" i="12" s="1"/>
  <c r="AW239" i="1"/>
  <c r="AV1199" i="2"/>
  <c r="AV957" i="2"/>
  <c r="AV639" i="2"/>
  <c r="AW18" i="1"/>
  <c r="AW143" i="1"/>
  <c r="AW87" i="1"/>
  <c r="AV1184" i="2"/>
  <c r="AV830" i="2"/>
  <c r="AW109" i="1"/>
  <c r="AV827" i="2"/>
  <c r="AV642" i="2"/>
  <c r="AV1193" i="2"/>
  <c r="AV836" i="2"/>
  <c r="AV727" i="2"/>
  <c r="AW146" i="1"/>
  <c r="AV954" i="2"/>
  <c r="AV148" i="2"/>
  <c r="AW149" i="1"/>
  <c r="AV833" i="2"/>
  <c r="AV145" i="2"/>
  <c r="AW21" i="1"/>
  <c r="AV1929" i="2"/>
  <c r="AV1932" i="2"/>
  <c r="AW211" i="1"/>
  <c r="AV1196" i="2"/>
  <c r="AV151" i="2"/>
  <c r="AW221" i="1"/>
  <c r="AV1190" i="2"/>
  <c r="AV730" i="2"/>
  <c r="AV575" i="2"/>
  <c r="AV1187" i="2"/>
  <c r="AW242" i="1"/>
  <c r="AG31" i="18"/>
  <c r="AH45" i="18"/>
  <c r="AG21" i="16" s="1"/>
  <c r="AR31" i="16" s="1"/>
  <c r="L74" i="13"/>
  <c r="L51" i="13" s="1"/>
  <c r="L53" i="13"/>
  <c r="AC88" i="18"/>
  <c r="AB90" i="18"/>
  <c r="AB91" i="18" s="1"/>
  <c r="AB92" i="18" s="1"/>
  <c r="AB35" i="16" s="1"/>
  <c r="AB40" i="16" s="1"/>
  <c r="S29" i="16"/>
  <c r="Q32" i="12"/>
  <c r="BE32" i="12"/>
  <c r="AK32" i="12"/>
  <c r="N39" i="13"/>
  <c r="M40" i="13"/>
  <c r="AF31" i="18" l="1"/>
  <c r="AG45" i="18"/>
  <c r="AF21" i="16" s="1"/>
  <c r="AQ31" i="16" s="1"/>
  <c r="M74" i="13"/>
  <c r="M51" i="13" s="1"/>
  <c r="M53" i="13"/>
  <c r="AV146" i="1"/>
  <c r="AV109" i="1"/>
  <c r="AU1193" i="2"/>
  <c r="AU1929" i="2"/>
  <c r="AV221" i="1"/>
  <c r="AU1184" i="2"/>
  <c r="AU1199" i="2"/>
  <c r="AU151" i="2"/>
  <c r="AV21" i="1"/>
  <c r="AU1190" i="2"/>
  <c r="AU836" i="2"/>
  <c r="AU730" i="2"/>
  <c r="AV211" i="1"/>
  <c r="AU954" i="2"/>
  <c r="AU148" i="2"/>
  <c r="AU642" i="2"/>
  <c r="AV242" i="1"/>
  <c r="AU1196" i="2"/>
  <c r="AU957" i="2"/>
  <c r="AU727" i="2"/>
  <c r="AV18" i="1"/>
  <c r="AU830" i="2"/>
  <c r="AU145" i="2"/>
  <c r="AV143" i="1"/>
  <c r="AV239" i="1"/>
  <c r="AU1932" i="2"/>
  <c r="AU827" i="2"/>
  <c r="AU575" i="2"/>
  <c r="AU1187" i="2"/>
  <c r="AV87" i="1"/>
  <c r="AU833" i="2"/>
  <c r="AU639" i="2"/>
  <c r="AV149" i="1"/>
  <c r="AD88" i="18"/>
  <c r="AC90" i="18"/>
  <c r="AC91" i="18" s="1"/>
  <c r="AC92" i="18" s="1"/>
  <c r="AC35" i="16" s="1"/>
  <c r="AC40" i="16" s="1"/>
  <c r="AE30" i="18"/>
  <c r="AF44" i="18"/>
  <c r="AE20" i="16" s="1"/>
  <c r="AP32" i="16" s="1"/>
  <c r="AP49" i="16" s="1"/>
  <c r="AP47" i="12" s="1"/>
  <c r="T29" i="16"/>
  <c r="AL32" i="12"/>
  <c r="R32" i="12"/>
  <c r="BF32" i="12"/>
  <c r="O39" i="13"/>
  <c r="N40" i="13"/>
  <c r="AE88" i="18" l="1"/>
  <c r="AD90" i="18"/>
  <c r="AD91" i="18" s="1"/>
  <c r="AD92" i="18" s="1"/>
  <c r="AD35" i="16" s="1"/>
  <c r="AD40" i="16" s="1"/>
  <c r="N74" i="13"/>
  <c r="N51" i="13" s="1"/>
  <c r="N53" i="13"/>
  <c r="AU21" i="1"/>
  <c r="AT1184" i="2"/>
  <c r="AT145" i="2"/>
  <c r="AT575" i="2"/>
  <c r="AU239" i="1"/>
  <c r="AT1187" i="2"/>
  <c r="AT830" i="2"/>
  <c r="AT730" i="2"/>
  <c r="AU143" i="1"/>
  <c r="AU211" i="1"/>
  <c r="AT1190" i="2"/>
  <c r="AT1932" i="2"/>
  <c r="AT642" i="2"/>
  <c r="AU149" i="1"/>
  <c r="AU109" i="1"/>
  <c r="AT1193" i="2"/>
  <c r="AT151" i="2"/>
  <c r="AU146" i="1"/>
  <c r="AU87" i="1"/>
  <c r="AT1199" i="2"/>
  <c r="AT836" i="2"/>
  <c r="AU18" i="1"/>
  <c r="AT1196" i="2"/>
  <c r="AT954" i="2"/>
  <c r="AT148" i="2"/>
  <c r="AU242" i="1"/>
  <c r="AT957" i="2"/>
  <c r="AT833" i="2"/>
  <c r="AT727" i="2"/>
  <c r="AU221" i="1"/>
  <c r="AT827" i="2"/>
  <c r="AT1929" i="2"/>
  <c r="AT639" i="2"/>
  <c r="AE31" i="18"/>
  <c r="AF45" i="18"/>
  <c r="AE21" i="16" s="1"/>
  <c r="AP31" i="16" s="1"/>
  <c r="AD30" i="18"/>
  <c r="AE44" i="18"/>
  <c r="AD20" i="16" s="1"/>
  <c r="AO32" i="16" s="1"/>
  <c r="AO49" i="16" s="1"/>
  <c r="AO47" i="12" s="1"/>
  <c r="U29" i="16"/>
  <c r="V29" i="16" s="1"/>
  <c r="W29" i="16" s="1"/>
  <c r="AM32" i="12"/>
  <c r="S32" i="12"/>
  <c r="BG32" i="12"/>
  <c r="P39" i="13"/>
  <c r="O40" i="13"/>
  <c r="AD31" i="18" l="1"/>
  <c r="AE45" i="18"/>
  <c r="AD21" i="16" s="1"/>
  <c r="AO31" i="16" s="1"/>
  <c r="AT149" i="1"/>
  <c r="AS1190" i="2"/>
  <c r="AS1196" i="2"/>
  <c r="AS148" i="2"/>
  <c r="AT242" i="1"/>
  <c r="AT87" i="1"/>
  <c r="AS830" i="2"/>
  <c r="AS145" i="2"/>
  <c r="AT18" i="1"/>
  <c r="AS1187" i="2"/>
  <c r="AS1932" i="2"/>
  <c r="AS639" i="2"/>
  <c r="AT239" i="1"/>
  <c r="AS1193" i="2"/>
  <c r="AS957" i="2"/>
  <c r="AS575" i="2"/>
  <c r="AT21" i="1"/>
  <c r="AS1199" i="2"/>
  <c r="AS151" i="2"/>
  <c r="AS642" i="2"/>
  <c r="AT143" i="1"/>
  <c r="AS833" i="2"/>
  <c r="AT221" i="1"/>
  <c r="AS1929" i="2"/>
  <c r="AT211" i="1"/>
  <c r="AS730" i="2"/>
  <c r="AS1184" i="2"/>
  <c r="AS727" i="2"/>
  <c r="AT109" i="1"/>
  <c r="AS836" i="2"/>
  <c r="AT146" i="1"/>
  <c r="AS827" i="2"/>
  <c r="AS954" i="2"/>
  <c r="O74" i="13"/>
  <c r="O51" i="13" s="1"/>
  <c r="O53" i="13"/>
  <c r="AC30" i="18"/>
  <c r="AD44" i="18"/>
  <c r="AC20" i="16" s="1"/>
  <c r="AN32" i="16" s="1"/>
  <c r="AN49" i="16" s="1"/>
  <c r="AN47" i="12" s="1"/>
  <c r="AF88" i="18"/>
  <c r="AE90" i="18"/>
  <c r="AE91" i="18" s="1"/>
  <c r="AE92" i="18" s="1"/>
  <c r="AE35" i="16" s="1"/>
  <c r="AE40" i="16" s="1"/>
  <c r="C30" i="16"/>
  <c r="C40" i="16" s="1"/>
  <c r="X29" i="16"/>
  <c r="Y29" i="16" s="1"/>
  <c r="Z29" i="16" s="1"/>
  <c r="AA29" i="16" s="1"/>
  <c r="AB29" i="16" s="1"/>
  <c r="AC29" i="16" s="1"/>
  <c r="AD29" i="16" s="1"/>
  <c r="AE29" i="16" s="1"/>
  <c r="AF29" i="16" s="1"/>
  <c r="AG29" i="16" s="1"/>
  <c r="AH29" i="16" s="1"/>
  <c r="AI29" i="16" s="1"/>
  <c r="AJ29" i="16" s="1"/>
  <c r="AK29" i="16" s="1"/>
  <c r="AL29" i="16" s="1"/>
  <c r="AM29" i="16" s="1"/>
  <c r="AN29" i="16" s="1"/>
  <c r="AO29" i="16" s="1"/>
  <c r="AP29" i="16" s="1"/>
  <c r="AQ29" i="16" s="1"/>
  <c r="AR29" i="16" s="1"/>
  <c r="AS29" i="16" s="1"/>
  <c r="AT29" i="16" s="1"/>
  <c r="AU29" i="16" s="1"/>
  <c r="AV29" i="16" s="1"/>
  <c r="AW29" i="16" s="1"/>
  <c r="AX29" i="16" s="1"/>
  <c r="AY29" i="16" s="1"/>
  <c r="AZ29" i="16" s="1"/>
  <c r="BA29" i="16" s="1"/>
  <c r="BB29" i="16" s="1"/>
  <c r="BC29" i="16" s="1"/>
  <c r="BD29" i="16" s="1"/>
  <c r="BE29" i="16" s="1"/>
  <c r="BF29" i="16" s="1"/>
  <c r="BG29" i="16" s="1"/>
  <c r="BH29" i="16" s="1"/>
  <c r="L30" i="16"/>
  <c r="L40" i="16" s="1"/>
  <c r="E30" i="16"/>
  <c r="E40" i="16" s="1"/>
  <c r="I30" i="16"/>
  <c r="I40" i="16" s="1"/>
  <c r="J30" i="16"/>
  <c r="J40" i="16" s="1"/>
  <c r="G30" i="16"/>
  <c r="G40" i="16" s="1"/>
  <c r="D30" i="16"/>
  <c r="D40" i="16" s="1"/>
  <c r="H30" i="16"/>
  <c r="H40" i="16" s="1"/>
  <c r="F30" i="16"/>
  <c r="F40" i="16" s="1"/>
  <c r="K30" i="16"/>
  <c r="K40" i="16" s="1"/>
  <c r="T32" i="12"/>
  <c r="AN32" i="12"/>
  <c r="BH32" i="12"/>
  <c r="Q39" i="13"/>
  <c r="P40" i="13"/>
  <c r="AB30" i="18" l="1"/>
  <c r="AC44" i="18"/>
  <c r="AB20" i="16" s="1"/>
  <c r="AM32" i="16" s="1"/>
  <c r="AM49" i="16" s="1"/>
  <c r="AM47" i="12" s="1"/>
  <c r="AS18" i="1"/>
  <c r="AR1190" i="2"/>
  <c r="AR151" i="2"/>
  <c r="AR730" i="2"/>
  <c r="AS242" i="1"/>
  <c r="AR1193" i="2"/>
  <c r="AR830" i="2"/>
  <c r="AR642" i="2"/>
  <c r="AS146" i="1"/>
  <c r="AS221" i="1"/>
  <c r="AR954" i="2"/>
  <c r="AR1932" i="2"/>
  <c r="AR727" i="2"/>
  <c r="AS143" i="1"/>
  <c r="AS87" i="1"/>
  <c r="AR833" i="2"/>
  <c r="AR148" i="2"/>
  <c r="AS21" i="1"/>
  <c r="AR1199" i="2"/>
  <c r="AR1196" i="2"/>
  <c r="AR145" i="2"/>
  <c r="AS109" i="1"/>
  <c r="AR575" i="2"/>
  <c r="AR1184" i="2"/>
  <c r="AR1187" i="2"/>
  <c r="AR1929" i="2"/>
  <c r="AR957" i="2"/>
  <c r="AS149" i="1"/>
  <c r="AR827" i="2"/>
  <c r="AS211" i="1"/>
  <c r="AR639" i="2"/>
  <c r="AS239" i="1"/>
  <c r="AR836" i="2"/>
  <c r="P74" i="13"/>
  <c r="P51" i="13" s="1"/>
  <c r="P53" i="13"/>
  <c r="AC31" i="18"/>
  <c r="AD45" i="18"/>
  <c r="AC21" i="16" s="1"/>
  <c r="AN31" i="16" s="1"/>
  <c r="AG88" i="18"/>
  <c r="AF90" i="18"/>
  <c r="AF91" i="18" s="1"/>
  <c r="AF92" i="18" s="1"/>
  <c r="AF35" i="16" s="1"/>
  <c r="AF40" i="16" s="1"/>
  <c r="U32" i="12"/>
  <c r="AO32" i="12"/>
  <c r="BI32" i="12"/>
  <c r="R39" i="13"/>
  <c r="Q40" i="13"/>
  <c r="AB31" i="18" l="1"/>
  <c r="AC45" i="18"/>
  <c r="AB21" i="16" s="1"/>
  <c r="AM31" i="16" s="1"/>
  <c r="Q74" i="13"/>
  <c r="Q51" i="13" s="1"/>
  <c r="Q53" i="13"/>
  <c r="AR149" i="1"/>
  <c r="AQ1187" i="2"/>
  <c r="AQ830" i="2"/>
  <c r="AQ151" i="2"/>
  <c r="AR146" i="1"/>
  <c r="AQ1193" i="2"/>
  <c r="AQ1932" i="2"/>
  <c r="AQ827" i="2"/>
  <c r="AR221" i="1"/>
  <c r="AR109" i="1"/>
  <c r="AQ1199" i="2"/>
  <c r="AQ148" i="2"/>
  <c r="AR21" i="1"/>
  <c r="AQ1184" i="2"/>
  <c r="AQ836" i="2"/>
  <c r="AQ730" i="2"/>
  <c r="AR242" i="1"/>
  <c r="AQ954" i="2"/>
  <c r="AQ1929" i="2"/>
  <c r="AQ727" i="2"/>
  <c r="AR87" i="1"/>
  <c r="AQ1196" i="2"/>
  <c r="AQ833" i="2"/>
  <c r="AR143" i="1"/>
  <c r="AQ145" i="2"/>
  <c r="AR211" i="1"/>
  <c r="AQ957" i="2"/>
  <c r="AR18" i="1"/>
  <c r="AQ642" i="2"/>
  <c r="AQ1190" i="2"/>
  <c r="AQ575" i="2"/>
  <c r="AR239" i="1"/>
  <c r="AQ639" i="2"/>
  <c r="AH88" i="18"/>
  <c r="AG90" i="18"/>
  <c r="AG91" i="18" s="1"/>
  <c r="AG92" i="18" s="1"/>
  <c r="AG35" i="16" s="1"/>
  <c r="AG40" i="16" s="1"/>
  <c r="AA30" i="18"/>
  <c r="AB44" i="18"/>
  <c r="AA20" i="16" s="1"/>
  <c r="AL32" i="16" s="1"/>
  <c r="AL49" i="16" s="1"/>
  <c r="AL47" i="12" s="1"/>
  <c r="BJ32" i="12"/>
  <c r="BK32" i="12"/>
  <c r="AP32" i="12"/>
  <c r="AQ32" i="12"/>
  <c r="V32" i="12"/>
  <c r="W32" i="12"/>
  <c r="S39" i="13"/>
  <c r="R40" i="13"/>
  <c r="AI88" i="18" l="1"/>
  <c r="AH90" i="18"/>
  <c r="AH91" i="18" s="1"/>
  <c r="AH92" i="18" s="1"/>
  <c r="AH35" i="16" s="1"/>
  <c r="AH40" i="16" s="1"/>
  <c r="R74" i="13"/>
  <c r="R51" i="13" s="1"/>
  <c r="R53" i="13"/>
  <c r="AQ18" i="1"/>
  <c r="AP1184" i="2"/>
  <c r="AP954" i="2"/>
  <c r="AP145" i="2"/>
  <c r="AQ143" i="1"/>
  <c r="AQ211" i="1"/>
  <c r="AP957" i="2"/>
  <c r="AP151" i="2"/>
  <c r="AP642" i="2"/>
  <c r="AQ109" i="1"/>
  <c r="AP833" i="2"/>
  <c r="AP575" i="2"/>
  <c r="AP1929" i="2"/>
  <c r="AQ87" i="1"/>
  <c r="AP730" i="2"/>
  <c r="AQ149" i="1"/>
  <c r="AP1187" i="2"/>
  <c r="AP1932" i="2"/>
  <c r="AQ146" i="1"/>
  <c r="AP1190" i="2"/>
  <c r="AP836" i="2"/>
  <c r="AQ242" i="1"/>
  <c r="AP1193" i="2"/>
  <c r="AP148" i="2"/>
  <c r="AQ221" i="1"/>
  <c r="AP1196" i="2"/>
  <c r="AP830" i="2"/>
  <c r="AQ239" i="1"/>
  <c r="AP1199" i="2"/>
  <c r="AP639" i="2"/>
  <c r="AQ21" i="1"/>
  <c r="AP827" i="2"/>
  <c r="AP727" i="2"/>
  <c r="Z30" i="18"/>
  <c r="AA44" i="18"/>
  <c r="Z20" i="16" s="1"/>
  <c r="AK32" i="16" s="1"/>
  <c r="AK49" i="16" s="1"/>
  <c r="AK47" i="12" s="1"/>
  <c r="AA31" i="18"/>
  <c r="AB45" i="18"/>
  <c r="AA21" i="16" s="1"/>
  <c r="AL31" i="16" s="1"/>
  <c r="T39" i="13"/>
  <c r="S40" i="13"/>
  <c r="AP211" i="1" l="1"/>
  <c r="AO836" i="2"/>
  <c r="AO148" i="2"/>
  <c r="AO727" i="2"/>
  <c r="AO1184" i="2"/>
  <c r="AO954" i="2"/>
  <c r="AO827" i="2"/>
  <c r="AO1190" i="2"/>
  <c r="AP109" i="1"/>
  <c r="AO145" i="2"/>
  <c r="AP242" i="1"/>
  <c r="AP87" i="1"/>
  <c r="AO1196" i="2"/>
  <c r="AO1929" i="2"/>
  <c r="AP18" i="1"/>
  <c r="AO1187" i="2"/>
  <c r="AO830" i="2"/>
  <c r="AO639" i="2"/>
  <c r="AP239" i="1"/>
  <c r="AO1193" i="2"/>
  <c r="AO1932" i="2"/>
  <c r="AO575" i="2"/>
  <c r="AP221" i="1"/>
  <c r="AO957" i="2"/>
  <c r="AO833" i="2"/>
  <c r="AO730" i="2"/>
  <c r="AO1199" i="2"/>
  <c r="AO151" i="2"/>
  <c r="AO642" i="2"/>
  <c r="AP21" i="1"/>
  <c r="Y30" i="18"/>
  <c r="Z44" i="18"/>
  <c r="Y20" i="16" s="1"/>
  <c r="AJ32" i="16" s="1"/>
  <c r="AJ49" i="16" s="1"/>
  <c r="AJ47" i="12" s="1"/>
  <c r="S74" i="13"/>
  <c r="S51" i="13" s="1"/>
  <c r="S53" i="13"/>
  <c r="Z31" i="18"/>
  <c r="AA45" i="18"/>
  <c r="Z21" i="16" s="1"/>
  <c r="AK31" i="16" s="1"/>
  <c r="AJ88" i="18"/>
  <c r="AI90" i="18"/>
  <c r="AI91" i="18" s="1"/>
  <c r="AI92" i="18" s="1"/>
  <c r="AI35" i="16" s="1"/>
  <c r="AI40" i="16" s="1"/>
  <c r="U39" i="13"/>
  <c r="T40" i="13"/>
  <c r="AO239" i="1" l="1"/>
  <c r="AN833" i="2"/>
  <c r="AN827" i="2"/>
  <c r="AN575" i="2"/>
  <c r="AO18" i="1"/>
  <c r="AN1929" i="2"/>
  <c r="AN148" i="2"/>
  <c r="AN730" i="2"/>
  <c r="AO242" i="1"/>
  <c r="AN1196" i="2"/>
  <c r="AN145" i="2"/>
  <c r="AN642" i="2"/>
  <c r="AO221" i="1"/>
  <c r="AN1184" i="2"/>
  <c r="AN830" i="2"/>
  <c r="AN727" i="2"/>
  <c r="AO109" i="1"/>
  <c r="AN1190" i="2"/>
  <c r="AN836" i="2"/>
  <c r="AN1187" i="2"/>
  <c r="AN1193" i="2"/>
  <c r="AN957" i="2"/>
  <c r="AN1932" i="2"/>
  <c r="AO21" i="1"/>
  <c r="AN151" i="2"/>
  <c r="AO87" i="1"/>
  <c r="AN639" i="2"/>
  <c r="AN954" i="2"/>
  <c r="AN1199" i="2"/>
  <c r="Y31" i="18"/>
  <c r="Z45" i="18"/>
  <c r="Y21" i="16" s="1"/>
  <c r="AJ31" i="16" s="1"/>
  <c r="AJ41" i="16" s="1"/>
  <c r="AJ45" i="16" s="1"/>
  <c r="AK88" i="18"/>
  <c r="AJ90" i="18"/>
  <c r="AJ91" i="18" s="1"/>
  <c r="AJ92" i="18" s="1"/>
  <c r="AJ35" i="16" s="1"/>
  <c r="AJ40" i="16" s="1"/>
  <c r="Y44" i="18"/>
  <c r="X20" i="16" s="1"/>
  <c r="AI32" i="16" s="1"/>
  <c r="AI49" i="16" s="1"/>
  <c r="AI47" i="12" s="1"/>
  <c r="X30" i="18"/>
  <c r="T74" i="13"/>
  <c r="T51" i="13" s="1"/>
  <c r="T53" i="13"/>
  <c r="V39" i="13"/>
  <c r="U40" i="13"/>
  <c r="U74" i="13" l="1"/>
  <c r="U51" i="13" s="1"/>
  <c r="U53" i="13"/>
  <c r="AJ21" i="15"/>
  <c r="AJ17" i="15"/>
  <c r="AL88" i="18"/>
  <c r="AK90" i="18"/>
  <c r="AK91" i="18" s="1"/>
  <c r="AK92" i="18" s="1"/>
  <c r="AK35" i="16" s="1"/>
  <c r="X31" i="18"/>
  <c r="Y45" i="18"/>
  <c r="X21" i="16" s="1"/>
  <c r="AI31" i="16" s="1"/>
  <c r="AI41" i="16" s="1"/>
  <c r="AI45" i="16" s="1"/>
  <c r="AN221" i="1"/>
  <c r="AM1184" i="2"/>
  <c r="AM1199" i="2"/>
  <c r="AM730" i="2"/>
  <c r="AN21" i="1"/>
  <c r="AM1190" i="2"/>
  <c r="AM836" i="2"/>
  <c r="AM642" i="2"/>
  <c r="AN242" i="1"/>
  <c r="AN87" i="1"/>
  <c r="AM148" i="2"/>
  <c r="AM727" i="2"/>
  <c r="AN18" i="1"/>
  <c r="AM954" i="2"/>
  <c r="AM145" i="2"/>
  <c r="AM639" i="2"/>
  <c r="AM1187" i="2"/>
  <c r="AM830" i="2"/>
  <c r="AM833" i="2"/>
  <c r="AM1932" i="2"/>
  <c r="AM957" i="2"/>
  <c r="AM827" i="2"/>
  <c r="AM1929" i="2"/>
  <c r="AN239" i="1"/>
  <c r="AM151" i="2"/>
  <c r="AM1193" i="2"/>
  <c r="AM575" i="2"/>
  <c r="AM1196" i="2"/>
  <c r="AN109" i="1"/>
  <c r="X44" i="18"/>
  <c r="W20" i="16" s="1"/>
  <c r="AH32" i="16" s="1"/>
  <c r="AH49" i="16" s="1"/>
  <c r="AH47" i="12" s="1"/>
  <c r="W30" i="18"/>
  <c r="W39" i="13"/>
  <c r="V40" i="13"/>
  <c r="W31" i="18" l="1"/>
  <c r="X45" i="18"/>
  <c r="W21" i="16" s="1"/>
  <c r="AH31" i="16" s="1"/>
  <c r="AH41" i="16" s="1"/>
  <c r="AH45" i="16" s="1"/>
  <c r="AK40" i="16"/>
  <c r="AK41" i="16"/>
  <c r="AK45" i="16" s="1"/>
  <c r="AM88" i="18"/>
  <c r="AL90" i="18"/>
  <c r="AL91" i="18" s="1"/>
  <c r="AL92" i="18" s="1"/>
  <c r="AL35" i="16" s="1"/>
  <c r="AI21" i="15"/>
  <c r="AI17" i="15"/>
  <c r="AM109" i="1"/>
  <c r="AL1193" i="2"/>
  <c r="AL151" i="2"/>
  <c r="AM87" i="1"/>
  <c r="AL1199" i="2"/>
  <c r="AL836" i="2"/>
  <c r="AL1196" i="2"/>
  <c r="AL954" i="2"/>
  <c r="AL148" i="2"/>
  <c r="AM18" i="1"/>
  <c r="AL957" i="2"/>
  <c r="AL833" i="2"/>
  <c r="AL727" i="2"/>
  <c r="AM221" i="1"/>
  <c r="AL1184" i="2"/>
  <c r="AL145" i="2"/>
  <c r="AL575" i="2"/>
  <c r="AL830" i="2"/>
  <c r="AM242" i="1"/>
  <c r="AL1932" i="2"/>
  <c r="AM21" i="1"/>
  <c r="AL639" i="2"/>
  <c r="AM239" i="1"/>
  <c r="AL730" i="2"/>
  <c r="AL827" i="2"/>
  <c r="AL642" i="2"/>
  <c r="AL1187" i="2"/>
  <c r="AL1929" i="2"/>
  <c r="AL1190" i="2"/>
  <c r="V30" i="18"/>
  <c r="W44" i="18"/>
  <c r="V20" i="16" s="1"/>
  <c r="AG32" i="16" s="1"/>
  <c r="AG49" i="16" s="1"/>
  <c r="AG47" i="12" s="1"/>
  <c r="V74" i="13"/>
  <c r="V51" i="13" s="1"/>
  <c r="V53" i="13"/>
  <c r="X39" i="13"/>
  <c r="W40" i="13"/>
  <c r="AL40" i="16" l="1"/>
  <c r="AL41" i="16"/>
  <c r="AL45" i="16" s="1"/>
  <c r="AN88" i="18"/>
  <c r="AM90" i="18"/>
  <c r="AM91" i="18" s="1"/>
  <c r="AM92" i="18" s="1"/>
  <c r="AM35" i="16" s="1"/>
  <c r="AL239" i="1"/>
  <c r="AK957" i="2"/>
  <c r="AK827" i="2"/>
  <c r="AL87" i="1"/>
  <c r="AK1196" i="2"/>
  <c r="AK145" i="2"/>
  <c r="AK1187" i="2"/>
  <c r="AK151" i="2"/>
  <c r="AK727" i="2"/>
  <c r="AK1193" i="2"/>
  <c r="AK148" i="2"/>
  <c r="AL242" i="1"/>
  <c r="AK1199" i="2"/>
  <c r="AK833" i="2"/>
  <c r="AL18" i="1"/>
  <c r="AK836" i="2"/>
  <c r="AK1929" i="2"/>
  <c r="AL221" i="1"/>
  <c r="AL109" i="1"/>
  <c r="AK639" i="2"/>
  <c r="AL21" i="1"/>
  <c r="AK954" i="2"/>
  <c r="AK575" i="2"/>
  <c r="AK1190" i="2"/>
  <c r="AK1932" i="2"/>
  <c r="AK642" i="2"/>
  <c r="AK730" i="2"/>
  <c r="AK1184" i="2"/>
  <c r="AK830" i="2"/>
  <c r="AK17" i="15"/>
  <c r="AK21" i="15"/>
  <c r="W74" i="13"/>
  <c r="W51" i="13" s="1"/>
  <c r="W53" i="13"/>
  <c r="U30" i="18"/>
  <c r="V44" i="18"/>
  <c r="U20" i="16" s="1"/>
  <c r="AF32" i="16" s="1"/>
  <c r="AF49" i="16" s="1"/>
  <c r="AF47" i="12" s="1"/>
  <c r="AH17" i="15"/>
  <c r="AH21" i="15"/>
  <c r="V31" i="18"/>
  <c r="W45" i="18"/>
  <c r="V21" i="16" s="1"/>
  <c r="AG31" i="16" s="1"/>
  <c r="AG41" i="16" s="1"/>
  <c r="AG45" i="16" s="1"/>
  <c r="Y39" i="13"/>
  <c r="X40" i="13"/>
  <c r="AJ1199" i="2" l="1"/>
  <c r="AJ1196" i="2"/>
  <c r="AJ836" i="2"/>
  <c r="AK21" i="1"/>
  <c r="AJ1184" i="2"/>
  <c r="AJ957" i="2"/>
  <c r="AJ639" i="2"/>
  <c r="AK239" i="1"/>
  <c r="AJ1187" i="2"/>
  <c r="AJ827" i="2"/>
  <c r="AJ575" i="2"/>
  <c r="AK18" i="1"/>
  <c r="AJ1190" i="2"/>
  <c r="AJ151" i="2"/>
  <c r="AJ730" i="2"/>
  <c r="AK242" i="1"/>
  <c r="AJ1193" i="2"/>
  <c r="AJ830" i="2"/>
  <c r="AJ642" i="2"/>
  <c r="AK221" i="1"/>
  <c r="AJ954" i="2"/>
  <c r="AJ1932" i="2"/>
  <c r="AJ727" i="2"/>
  <c r="AK87" i="1"/>
  <c r="AJ833" i="2"/>
  <c r="AJ148" i="2"/>
  <c r="AK109" i="1"/>
  <c r="AJ1929" i="2"/>
  <c r="AJ145" i="2"/>
  <c r="U44" i="18"/>
  <c r="T20" i="16" s="1"/>
  <c r="AE32" i="16" s="1"/>
  <c r="AE49" i="16" s="1"/>
  <c r="AE47" i="12" s="1"/>
  <c r="T30" i="18"/>
  <c r="AM40" i="16"/>
  <c r="AM41" i="16"/>
  <c r="AM45" i="16" s="1"/>
  <c r="AO88" i="18"/>
  <c r="AN90" i="18"/>
  <c r="AN91" i="18" s="1"/>
  <c r="AN92" i="18" s="1"/>
  <c r="AN35" i="16" s="1"/>
  <c r="AG17" i="15"/>
  <c r="AG21" i="15"/>
  <c r="AL17" i="15"/>
  <c r="AL21" i="15"/>
  <c r="X74" i="13"/>
  <c r="X51" i="13" s="1"/>
  <c r="X53" i="13"/>
  <c r="U31" i="18"/>
  <c r="V45" i="18"/>
  <c r="U21" i="16" s="1"/>
  <c r="AF31" i="16" s="1"/>
  <c r="AF41" i="16" s="1"/>
  <c r="AF45" i="16" s="1"/>
  <c r="Z39" i="13"/>
  <c r="Y40" i="13"/>
  <c r="AJ221" i="1" l="1"/>
  <c r="AI1184" i="2"/>
  <c r="AI1199" i="2"/>
  <c r="AI730" i="2"/>
  <c r="AJ21" i="1"/>
  <c r="AI1190" i="2"/>
  <c r="AI836" i="2"/>
  <c r="AJ242" i="1"/>
  <c r="AI954" i="2"/>
  <c r="AI827" i="2"/>
  <c r="AI727" i="2"/>
  <c r="AI1187" i="2"/>
  <c r="AI1932" i="2"/>
  <c r="AI145" i="2"/>
  <c r="AJ109" i="1"/>
  <c r="AJ87" i="1"/>
  <c r="AI148" i="2"/>
  <c r="AI830" i="2"/>
  <c r="AI642" i="2"/>
  <c r="AI957" i="2"/>
  <c r="AI151" i="2"/>
  <c r="AI639" i="2"/>
  <c r="AI575" i="2"/>
  <c r="AI833" i="2"/>
  <c r="AI1929" i="2"/>
  <c r="AI1193" i="2"/>
  <c r="AJ18" i="1"/>
  <c r="AJ239" i="1"/>
  <c r="AI1196" i="2"/>
  <c r="Y74" i="13"/>
  <c r="Y51" i="13" s="1"/>
  <c r="Y53" i="13"/>
  <c r="AN40" i="16"/>
  <c r="AN41" i="16"/>
  <c r="AN45" i="16" s="1"/>
  <c r="AP88" i="18"/>
  <c r="AO90" i="18"/>
  <c r="AO91" i="18" s="1"/>
  <c r="AO92" i="18" s="1"/>
  <c r="AO35" i="16" s="1"/>
  <c r="T44" i="18"/>
  <c r="S20" i="16" s="1"/>
  <c r="AD32" i="16" s="1"/>
  <c r="AD49" i="16" s="1"/>
  <c r="AD47" i="12" s="1"/>
  <c r="S30" i="18"/>
  <c r="AF21" i="15"/>
  <c r="AF17" i="15"/>
  <c r="T31" i="18"/>
  <c r="U45" i="18"/>
  <c r="T21" i="16" s="1"/>
  <c r="AE31" i="16" s="1"/>
  <c r="AE41" i="16" s="1"/>
  <c r="AE45" i="16" s="1"/>
  <c r="AM21" i="15"/>
  <c r="AM17" i="15"/>
  <c r="AA39" i="13"/>
  <c r="Z40" i="13"/>
  <c r="S44" i="18" l="1"/>
  <c r="R20" i="16" s="1"/>
  <c r="AC32" i="16" s="1"/>
  <c r="AC49" i="16" s="1"/>
  <c r="AC47" i="12" s="1"/>
  <c r="R30" i="18"/>
  <c r="AI239" i="1"/>
  <c r="AH957" i="2"/>
  <c r="AH151" i="2"/>
  <c r="AH642" i="2"/>
  <c r="AI109" i="1"/>
  <c r="AH827" i="2"/>
  <c r="AH148" i="2"/>
  <c r="AI87" i="1"/>
  <c r="AH1199" i="2"/>
  <c r="AH1932" i="2"/>
  <c r="AH1184" i="2"/>
  <c r="AH954" i="2"/>
  <c r="AH145" i="2"/>
  <c r="AI242" i="1"/>
  <c r="AH1190" i="2"/>
  <c r="AH1929" i="2"/>
  <c r="AH639" i="2"/>
  <c r="AH1187" i="2"/>
  <c r="AH730" i="2"/>
  <c r="AH1193" i="2"/>
  <c r="AH1196" i="2"/>
  <c r="AH833" i="2"/>
  <c r="AH830" i="2"/>
  <c r="AI18" i="1"/>
  <c r="AH836" i="2"/>
  <c r="AI21" i="1"/>
  <c r="AH575" i="2"/>
  <c r="AH727" i="2"/>
  <c r="AI221" i="1"/>
  <c r="AO40" i="16"/>
  <c r="AO41" i="16"/>
  <c r="AO45" i="16" s="1"/>
  <c r="AQ88" i="18"/>
  <c r="AP90" i="18"/>
  <c r="AP91" i="18" s="1"/>
  <c r="AP92" i="18" s="1"/>
  <c r="AP35" i="16" s="1"/>
  <c r="S31" i="18"/>
  <c r="T45" i="18"/>
  <c r="S21" i="16" s="1"/>
  <c r="AD31" i="16" s="1"/>
  <c r="AD41" i="16" s="1"/>
  <c r="AD45" i="16" s="1"/>
  <c r="Z74" i="13"/>
  <c r="Z51" i="13" s="1"/>
  <c r="Z53" i="13"/>
  <c r="AE21" i="15"/>
  <c r="AE17" i="15"/>
  <c r="AN21" i="15"/>
  <c r="AN17" i="15"/>
  <c r="AB39" i="13"/>
  <c r="AA40" i="13"/>
  <c r="AD17" i="15" l="1"/>
  <c r="AD21" i="15"/>
  <c r="R31" i="18"/>
  <c r="S45" i="18"/>
  <c r="R21" i="16" s="1"/>
  <c r="AC31" i="16" s="1"/>
  <c r="AC41" i="16" s="1"/>
  <c r="AC45" i="16" s="1"/>
  <c r="AA74" i="13"/>
  <c r="AA51" i="13" s="1"/>
  <c r="AA53" i="13"/>
  <c r="AP40" i="16"/>
  <c r="AP41" i="16"/>
  <c r="AP45" i="16" s="1"/>
  <c r="AR88" i="18"/>
  <c r="AQ90" i="18"/>
  <c r="AQ91" i="18" s="1"/>
  <c r="AQ92" i="18" s="1"/>
  <c r="AQ35" i="16" s="1"/>
  <c r="Q30" i="18"/>
  <c r="R44" i="18"/>
  <c r="Q20" i="16" s="1"/>
  <c r="AB32" i="16" s="1"/>
  <c r="AB49" i="16" s="1"/>
  <c r="AB47" i="12" s="1"/>
  <c r="AO17" i="15"/>
  <c r="AO21" i="15"/>
  <c r="AH242" i="1"/>
  <c r="AG1187" i="2"/>
  <c r="AG830" i="2"/>
  <c r="AG639" i="2"/>
  <c r="AH18" i="1"/>
  <c r="AG1193" i="2"/>
  <c r="AG1932" i="2"/>
  <c r="AG575" i="2"/>
  <c r="AH239" i="1"/>
  <c r="AG957" i="2"/>
  <c r="AG1929" i="2"/>
  <c r="AG730" i="2"/>
  <c r="AH221" i="1"/>
  <c r="AH109" i="1"/>
  <c r="AG151" i="2"/>
  <c r="AG642" i="2"/>
  <c r="AG1184" i="2"/>
  <c r="AG836" i="2"/>
  <c r="AG827" i="2"/>
  <c r="AG1199" i="2"/>
  <c r="AG954" i="2"/>
  <c r="AG1196" i="2"/>
  <c r="AG148" i="2"/>
  <c r="AG145" i="2"/>
  <c r="AH21" i="1"/>
  <c r="AG833" i="2"/>
  <c r="AH87" i="1"/>
  <c r="AG1190" i="2"/>
  <c r="AG727" i="2"/>
  <c r="AC39" i="13"/>
  <c r="AB40" i="13"/>
  <c r="AP17" i="15" l="1"/>
  <c r="AP21" i="15"/>
  <c r="AC17" i="15"/>
  <c r="AC21" i="15"/>
  <c r="AG18" i="1"/>
  <c r="AF954" i="2"/>
  <c r="AF957" i="2"/>
  <c r="AF639" i="2"/>
  <c r="AF833" i="2"/>
  <c r="AF827" i="2"/>
  <c r="AF575" i="2"/>
  <c r="AG21" i="1"/>
  <c r="AG239" i="1"/>
  <c r="AF1929" i="2"/>
  <c r="AF836" i="2"/>
  <c r="AF730" i="2"/>
  <c r="AG242" i="1"/>
  <c r="AF1196" i="2"/>
  <c r="AG221" i="1"/>
  <c r="AF1184" i="2"/>
  <c r="AF145" i="2"/>
  <c r="AF727" i="2"/>
  <c r="AG87" i="1"/>
  <c r="AF1187" i="2"/>
  <c r="AF830" i="2"/>
  <c r="AF1199" i="2"/>
  <c r="AF1193" i="2"/>
  <c r="AF151" i="2"/>
  <c r="AF1190" i="2"/>
  <c r="AF148" i="2"/>
  <c r="AF1932" i="2"/>
  <c r="AG109" i="1"/>
  <c r="AF642" i="2"/>
  <c r="Q44" i="18"/>
  <c r="P20" i="16" s="1"/>
  <c r="AA32" i="16" s="1"/>
  <c r="AA49" i="16" s="1"/>
  <c r="AA47" i="12" s="1"/>
  <c r="P30" i="18"/>
  <c r="R45" i="18"/>
  <c r="Q21" i="16" s="1"/>
  <c r="AB31" i="16" s="1"/>
  <c r="AB41" i="16" s="1"/>
  <c r="AB45" i="16" s="1"/>
  <c r="Q31" i="18"/>
  <c r="AB74" i="13"/>
  <c r="AB51" i="13" s="1"/>
  <c r="AB53" i="13"/>
  <c r="AQ40" i="16"/>
  <c r="AQ41" i="16"/>
  <c r="AQ45" i="16" s="1"/>
  <c r="AS88" i="18"/>
  <c r="AR90" i="18"/>
  <c r="AR91" i="18" s="1"/>
  <c r="AR92" i="18" s="1"/>
  <c r="AR35" i="16" s="1"/>
  <c r="AD39" i="13"/>
  <c r="AC40" i="13"/>
  <c r="AB21" i="15" l="1"/>
  <c r="AB17" i="15"/>
  <c r="AC74" i="13"/>
  <c r="AC51" i="13" s="1"/>
  <c r="AC53" i="13"/>
  <c r="O30" i="18"/>
  <c r="P44" i="18"/>
  <c r="O20" i="16" s="1"/>
  <c r="Z32" i="16" s="1"/>
  <c r="Z49" i="16" s="1"/>
  <c r="Z47" i="12" s="1"/>
  <c r="P31" i="18"/>
  <c r="Q45" i="18"/>
  <c r="P21" i="16" s="1"/>
  <c r="AA31" i="16" s="1"/>
  <c r="AA41" i="16" s="1"/>
  <c r="AA45" i="16" s="1"/>
  <c r="AF21" i="1"/>
  <c r="AE1190" i="2"/>
  <c r="AE836" i="2"/>
  <c r="AE642" i="2"/>
  <c r="AF242" i="1"/>
  <c r="AE954" i="2"/>
  <c r="AE148" i="2"/>
  <c r="AE727" i="2"/>
  <c r="AF18" i="1"/>
  <c r="AE1196" i="2"/>
  <c r="AE145" i="2"/>
  <c r="AE639" i="2"/>
  <c r="AF239" i="1"/>
  <c r="AE830" i="2"/>
  <c r="AE827" i="2"/>
  <c r="AE575" i="2"/>
  <c r="AE1187" i="2"/>
  <c r="AE1932" i="2"/>
  <c r="AE833" i="2"/>
  <c r="AF109" i="1"/>
  <c r="AE957" i="2"/>
  <c r="AE151" i="2"/>
  <c r="AE1199" i="2"/>
  <c r="AE1929" i="2"/>
  <c r="AE730" i="2"/>
  <c r="AF221" i="1"/>
  <c r="AE1193" i="2"/>
  <c r="AF87" i="1"/>
  <c r="AE1184" i="2"/>
  <c r="AR40" i="16"/>
  <c r="AR41" i="16"/>
  <c r="AR45" i="16" s="1"/>
  <c r="AT88" i="18"/>
  <c r="AS90" i="18"/>
  <c r="AS91" i="18" s="1"/>
  <c r="AS92" i="18" s="1"/>
  <c r="AS35" i="16" s="1"/>
  <c r="AQ21" i="15"/>
  <c r="AQ17" i="15"/>
  <c r="AE39" i="13"/>
  <c r="AD40" i="13"/>
  <c r="AU88" i="18" l="1"/>
  <c r="AT90" i="18"/>
  <c r="AT91" i="18" s="1"/>
  <c r="AT92" i="18" s="1"/>
  <c r="AT35" i="16" s="1"/>
  <c r="AA21" i="15"/>
  <c r="AA17" i="15"/>
  <c r="AE221" i="1"/>
  <c r="AD1184" i="2"/>
  <c r="AD145" i="2"/>
  <c r="AD575" i="2"/>
  <c r="AE21" i="1"/>
  <c r="AD1187" i="2"/>
  <c r="AD830" i="2"/>
  <c r="AD730" i="2"/>
  <c r="AE239" i="1"/>
  <c r="AD1190" i="2"/>
  <c r="AD1932" i="2"/>
  <c r="AD642" i="2"/>
  <c r="AE109" i="1"/>
  <c r="AD1193" i="2"/>
  <c r="AD151" i="2"/>
  <c r="AE87" i="1"/>
  <c r="AD1199" i="2"/>
  <c r="AD836" i="2"/>
  <c r="AD1196" i="2"/>
  <c r="AD954" i="2"/>
  <c r="AD148" i="2"/>
  <c r="AE18" i="1"/>
  <c r="AD957" i="2"/>
  <c r="AD833" i="2"/>
  <c r="AD727" i="2"/>
  <c r="AD1929" i="2"/>
  <c r="AD639" i="2"/>
  <c r="AD827" i="2"/>
  <c r="AE242" i="1"/>
  <c r="N30" i="18"/>
  <c r="O44" i="18"/>
  <c r="N20" i="16" s="1"/>
  <c r="Y32" i="16" s="1"/>
  <c r="Y49" i="16" s="1"/>
  <c r="Y47" i="12" s="1"/>
  <c r="O31" i="18"/>
  <c r="P45" i="18"/>
  <c r="O21" i="16" s="1"/>
  <c r="Z31" i="16" s="1"/>
  <c r="Z41" i="16" s="1"/>
  <c r="Z45" i="16" s="1"/>
  <c r="AD74" i="13"/>
  <c r="AD51" i="13" s="1"/>
  <c r="AD53" i="13"/>
  <c r="AR21" i="15"/>
  <c r="AR17" i="15"/>
  <c r="AS40" i="16"/>
  <c r="AS41" i="16"/>
  <c r="AS45" i="16" s="1"/>
  <c r="AF39" i="13"/>
  <c r="AE40" i="13"/>
  <c r="Z17" i="15" l="1"/>
  <c r="Z21" i="15"/>
  <c r="N31" i="18"/>
  <c r="O45" i="18"/>
  <c r="N21" i="16" s="1"/>
  <c r="Y31" i="16" s="1"/>
  <c r="Y41" i="16" s="1"/>
  <c r="Y45" i="16" s="1"/>
  <c r="AD21" i="1"/>
  <c r="AC1199" i="2"/>
  <c r="AC833" i="2"/>
  <c r="AC727" i="2"/>
  <c r="AC1184" i="2"/>
  <c r="AC836" i="2"/>
  <c r="AC1929" i="2"/>
  <c r="AC1190" i="2"/>
  <c r="AC954" i="2"/>
  <c r="AC148" i="2"/>
  <c r="AD87" i="1"/>
  <c r="AC1196" i="2"/>
  <c r="AC145" i="2"/>
  <c r="AD18" i="1"/>
  <c r="AC1193" i="2"/>
  <c r="AC1932" i="2"/>
  <c r="AC575" i="2"/>
  <c r="AD221" i="1"/>
  <c r="AC730" i="2"/>
  <c r="AC1187" i="2"/>
  <c r="AC642" i="2"/>
  <c r="AD109" i="1"/>
  <c r="AC957" i="2"/>
  <c r="AC830" i="2"/>
  <c r="AC827" i="2"/>
  <c r="AD239" i="1"/>
  <c r="AC639" i="2"/>
  <c r="AC151" i="2"/>
  <c r="AD242" i="1"/>
  <c r="AT40" i="16"/>
  <c r="AT41" i="16"/>
  <c r="AT45" i="16" s="1"/>
  <c r="AE74" i="13"/>
  <c r="AE51" i="13" s="1"/>
  <c r="AE53" i="13"/>
  <c r="AS17" i="15"/>
  <c r="AS21" i="15"/>
  <c r="M30" i="18"/>
  <c r="N44" i="18"/>
  <c r="M20" i="16" s="1"/>
  <c r="X32" i="16" s="1"/>
  <c r="X49" i="16" s="1"/>
  <c r="X47" i="12" s="1"/>
  <c r="AV88" i="18"/>
  <c r="AU90" i="18"/>
  <c r="AU91" i="18" s="1"/>
  <c r="AU92" i="18" s="1"/>
  <c r="AU35" i="16" s="1"/>
  <c r="AG39" i="13"/>
  <c r="AF40" i="13"/>
  <c r="M44" i="18" l="1"/>
  <c r="L20" i="16" s="1"/>
  <c r="W32" i="16" s="1"/>
  <c r="W49" i="16" s="1"/>
  <c r="W47" i="12" s="1"/>
  <c r="L30" i="18"/>
  <c r="Y17" i="15"/>
  <c r="Y21" i="15"/>
  <c r="N45" i="18"/>
  <c r="M21" i="16" s="1"/>
  <c r="X31" i="16" s="1"/>
  <c r="X41" i="16" s="1"/>
  <c r="X45" i="16" s="1"/>
  <c r="M31" i="18"/>
  <c r="AW88" i="18"/>
  <c r="AV90" i="18"/>
  <c r="AV91" i="18" s="1"/>
  <c r="AV92" i="18" s="1"/>
  <c r="AV35" i="16" s="1"/>
  <c r="AF74" i="13"/>
  <c r="AF51" i="13" s="1"/>
  <c r="AF53" i="13"/>
  <c r="AU40" i="16"/>
  <c r="AU41" i="16"/>
  <c r="AU45" i="16" s="1"/>
  <c r="AT17" i="15"/>
  <c r="AT21" i="15"/>
  <c r="AC242" i="1"/>
  <c r="AB1193" i="2"/>
  <c r="AB830" i="2"/>
  <c r="AB642" i="2"/>
  <c r="AC221" i="1"/>
  <c r="AB954" i="2"/>
  <c r="AB1932" i="2"/>
  <c r="AB727" i="2"/>
  <c r="AC87" i="1"/>
  <c r="AB833" i="2"/>
  <c r="AB148" i="2"/>
  <c r="AC109" i="1"/>
  <c r="AB1929" i="2"/>
  <c r="AB836" i="2"/>
  <c r="AC21" i="1"/>
  <c r="AB1184" i="2"/>
  <c r="AB957" i="2"/>
  <c r="AB639" i="2"/>
  <c r="AC18" i="1"/>
  <c r="AB575" i="2"/>
  <c r="AB1199" i="2"/>
  <c r="AB730" i="2"/>
  <c r="AB1187" i="2"/>
  <c r="AB1190" i="2"/>
  <c r="AB1196" i="2"/>
  <c r="AB827" i="2"/>
  <c r="AC239" i="1"/>
  <c r="AB145" i="2"/>
  <c r="AB151" i="2"/>
  <c r="AH39" i="13"/>
  <c r="AG40" i="13"/>
  <c r="AV40" i="16" l="1"/>
  <c r="AV41" i="16"/>
  <c r="AV45" i="16" s="1"/>
  <c r="M45" i="18"/>
  <c r="L21" i="16" s="1"/>
  <c r="W31" i="16" s="1"/>
  <c r="W41" i="16" s="1"/>
  <c r="W45" i="16" s="1"/>
  <c r="L31" i="18"/>
  <c r="X21" i="15"/>
  <c r="X17" i="15"/>
  <c r="AU21" i="15"/>
  <c r="AU17" i="15"/>
  <c r="AX88" i="18"/>
  <c r="AW90" i="18"/>
  <c r="AW91" i="18" s="1"/>
  <c r="AW92" i="18" s="1"/>
  <c r="AW35" i="16" s="1"/>
  <c r="K30" i="18"/>
  <c r="L44" i="18"/>
  <c r="K20" i="16" s="1"/>
  <c r="V32" i="16" s="1"/>
  <c r="V49" i="16" s="1"/>
  <c r="V47" i="12" s="1"/>
  <c r="AG74" i="13"/>
  <c r="AG51" i="13" s="1"/>
  <c r="AG53" i="13"/>
  <c r="AB109" i="1"/>
  <c r="AA957" i="2"/>
  <c r="AA148" i="2"/>
  <c r="AB221" i="1"/>
  <c r="AA1184" i="2"/>
  <c r="AA1199" i="2"/>
  <c r="AA730" i="2"/>
  <c r="AB21" i="1"/>
  <c r="AA1190" i="2"/>
  <c r="AA836" i="2"/>
  <c r="AA642" i="2"/>
  <c r="AB242" i="1"/>
  <c r="AA954" i="2"/>
  <c r="AA833" i="2"/>
  <c r="AA727" i="2"/>
  <c r="AB239" i="1"/>
  <c r="AA1196" i="2"/>
  <c r="AA145" i="2"/>
  <c r="AA575" i="2"/>
  <c r="AA151" i="2"/>
  <c r="AB18" i="1"/>
  <c r="AA827" i="2"/>
  <c r="AA1187" i="2"/>
  <c r="AA639" i="2"/>
  <c r="AA1193" i="2"/>
  <c r="AB87" i="1"/>
  <c r="AA830" i="2"/>
  <c r="AA1929" i="2"/>
  <c r="AA1932" i="2"/>
  <c r="AI39" i="13"/>
  <c r="AH40" i="13"/>
  <c r="AH74" i="13" l="1"/>
  <c r="AH51" i="13" s="1"/>
  <c r="AH53" i="13"/>
  <c r="AA21" i="1"/>
  <c r="Z1196" i="2"/>
  <c r="Z836" i="2"/>
  <c r="Z730" i="2"/>
  <c r="Z957" i="2"/>
  <c r="Z151" i="2"/>
  <c r="Z642" i="2"/>
  <c r="AA239" i="1"/>
  <c r="AA109" i="1"/>
  <c r="Z827" i="2"/>
  <c r="Z148" i="2"/>
  <c r="Z1184" i="2"/>
  <c r="Z954" i="2"/>
  <c r="Z145" i="2"/>
  <c r="AA18" i="1"/>
  <c r="Z1187" i="2"/>
  <c r="Z833" i="2"/>
  <c r="Z727" i="2"/>
  <c r="AA242" i="1"/>
  <c r="Z1193" i="2"/>
  <c r="Z1932" i="2"/>
  <c r="Z575" i="2"/>
  <c r="Z1929" i="2"/>
  <c r="Z830" i="2"/>
  <c r="Z1199" i="2"/>
  <c r="Z639" i="2"/>
  <c r="AA345" i="1"/>
  <c r="Z1190" i="2"/>
  <c r="AA87" i="1"/>
  <c r="K31" i="18"/>
  <c r="L45" i="18"/>
  <c r="K21" i="16" s="1"/>
  <c r="V31" i="16" s="1"/>
  <c r="V41" i="16" s="1"/>
  <c r="V45" i="16" s="1"/>
  <c r="K44" i="18"/>
  <c r="J20" i="16" s="1"/>
  <c r="U32" i="16" s="1"/>
  <c r="U49" i="16" s="1"/>
  <c r="U47" i="12" s="1"/>
  <c r="J30" i="18"/>
  <c r="W21" i="15"/>
  <c r="W17" i="15"/>
  <c r="AW40" i="16"/>
  <c r="AW41" i="16"/>
  <c r="AW45" i="16" s="1"/>
  <c r="AV21" i="15"/>
  <c r="AV17" i="15"/>
  <c r="AY88" i="18"/>
  <c r="AX90" i="18"/>
  <c r="AX91" i="18" s="1"/>
  <c r="AX92" i="18" s="1"/>
  <c r="AX35" i="16" s="1"/>
  <c r="AJ39" i="13"/>
  <c r="AI40" i="13"/>
  <c r="J31" i="18" l="1"/>
  <c r="K45" i="18"/>
  <c r="J21" i="16" s="1"/>
  <c r="U31" i="16" s="1"/>
  <c r="U41" i="16" s="1"/>
  <c r="U45" i="16" s="1"/>
  <c r="AW17" i="15"/>
  <c r="AW21" i="15"/>
  <c r="AI74" i="13"/>
  <c r="AI51" i="13" s="1"/>
  <c r="AI53" i="13"/>
  <c r="AX40" i="16"/>
  <c r="AX41" i="16"/>
  <c r="AX45" i="16" s="1"/>
  <c r="I30" i="18"/>
  <c r="J44" i="18"/>
  <c r="I20" i="16" s="1"/>
  <c r="T32" i="16" s="1"/>
  <c r="T49" i="16" s="1"/>
  <c r="T47" i="12" s="1"/>
  <c r="Z21" i="1"/>
  <c r="Y836" i="2"/>
  <c r="Y148" i="2"/>
  <c r="Y727" i="2"/>
  <c r="Y1184" i="2"/>
  <c r="Y954" i="2"/>
  <c r="Y827" i="2"/>
  <c r="Y1190" i="2"/>
  <c r="Z109" i="1"/>
  <c r="Y145" i="2"/>
  <c r="Z242" i="1"/>
  <c r="Z87" i="1"/>
  <c r="Y1196" i="2"/>
  <c r="Y1929" i="2"/>
  <c r="Z18" i="1"/>
  <c r="Y1187" i="2"/>
  <c r="Y830" i="2"/>
  <c r="Y639" i="2"/>
  <c r="Z239" i="1"/>
  <c r="Y1193" i="2"/>
  <c r="Y1932" i="2"/>
  <c r="Y575" i="2"/>
  <c r="Z345" i="1"/>
  <c r="Y957" i="2"/>
  <c r="Y833" i="2"/>
  <c r="Y730" i="2"/>
  <c r="Z221" i="1"/>
  <c r="Y1199" i="2"/>
  <c r="Y151" i="2"/>
  <c r="Y642" i="2"/>
  <c r="AZ88" i="18"/>
  <c r="AY90" i="18"/>
  <c r="AY91" i="18" s="1"/>
  <c r="AY92" i="18" s="1"/>
  <c r="AY35" i="16" s="1"/>
  <c r="V17" i="15"/>
  <c r="V21" i="15"/>
  <c r="AK39" i="13"/>
  <c r="AJ40" i="13"/>
  <c r="AX17" i="15" l="1"/>
  <c r="AX21" i="15"/>
  <c r="AJ74" i="13"/>
  <c r="AJ51" i="13" s="1"/>
  <c r="AJ53" i="13"/>
  <c r="AY40" i="16"/>
  <c r="AY41" i="16"/>
  <c r="AY45" i="16" s="1"/>
  <c r="X1199" i="2"/>
  <c r="X1193" i="2"/>
  <c r="X151" i="2"/>
  <c r="Y21" i="1"/>
  <c r="X954" i="2"/>
  <c r="X957" i="2"/>
  <c r="X639" i="2"/>
  <c r="Y239" i="1"/>
  <c r="X833" i="2"/>
  <c r="X827" i="2"/>
  <c r="X575" i="2"/>
  <c r="Y18" i="1"/>
  <c r="X1929" i="2"/>
  <c r="X148" i="2"/>
  <c r="X730" i="2"/>
  <c r="Y242" i="1"/>
  <c r="X1184" i="2"/>
  <c r="X830" i="2"/>
  <c r="X727" i="2"/>
  <c r="X145" i="2"/>
  <c r="X1932" i="2"/>
  <c r="Y345" i="1"/>
  <c r="X836" i="2"/>
  <c r="Y87" i="1"/>
  <c r="X642" i="2"/>
  <c r="Y109" i="1"/>
  <c r="X1196" i="2"/>
  <c r="X1190" i="2"/>
  <c r="X1187" i="2"/>
  <c r="U17" i="15"/>
  <c r="U21" i="15"/>
  <c r="BA88" i="18"/>
  <c r="AZ90" i="18"/>
  <c r="AZ91" i="18" s="1"/>
  <c r="AZ92" i="18" s="1"/>
  <c r="AZ35" i="16" s="1"/>
  <c r="I44" i="18"/>
  <c r="H20" i="16" s="1"/>
  <c r="S32" i="16" s="1"/>
  <c r="S49" i="16" s="1"/>
  <c r="S47" i="12" s="1"/>
  <c r="H30" i="18"/>
  <c r="J45" i="18"/>
  <c r="I21" i="16" s="1"/>
  <c r="T31" i="16" s="1"/>
  <c r="T41" i="16" s="1"/>
  <c r="T45" i="16" s="1"/>
  <c r="I31" i="18"/>
  <c r="AL39" i="13"/>
  <c r="AK40" i="13"/>
  <c r="AY21" i="15" l="1"/>
  <c r="AY17" i="15"/>
  <c r="AK74" i="13"/>
  <c r="AK51" i="13" s="1"/>
  <c r="AK53" i="13"/>
  <c r="X18" i="1"/>
  <c r="X87" i="1"/>
  <c r="W148" i="2"/>
  <c r="W727" i="2"/>
  <c r="X239" i="1"/>
  <c r="W954" i="2"/>
  <c r="X345" i="1"/>
  <c r="W1196" i="2"/>
  <c r="W827" i="2"/>
  <c r="W575" i="2"/>
  <c r="W1187" i="2"/>
  <c r="W830" i="2"/>
  <c r="W833" i="2"/>
  <c r="X21" i="1"/>
  <c r="X109" i="1"/>
  <c r="W957" i="2"/>
  <c r="W151" i="2"/>
  <c r="W1193" i="2"/>
  <c r="W730" i="2"/>
  <c r="W1184" i="2"/>
  <c r="W642" i="2"/>
  <c r="W1190" i="2"/>
  <c r="W639" i="2"/>
  <c r="W1932" i="2"/>
  <c r="W1199" i="2"/>
  <c r="W836" i="2"/>
  <c r="X221" i="1"/>
  <c r="W1929" i="2"/>
  <c r="W145" i="2"/>
  <c r="X242" i="1"/>
  <c r="T21" i="15"/>
  <c r="T17" i="15"/>
  <c r="AZ40" i="16"/>
  <c r="AZ41" i="16"/>
  <c r="AZ45" i="16" s="1"/>
  <c r="BB88" i="18"/>
  <c r="BA90" i="18"/>
  <c r="BA91" i="18" s="1"/>
  <c r="BA92" i="18" s="1"/>
  <c r="BA35" i="16" s="1"/>
  <c r="I45" i="18"/>
  <c r="H21" i="16" s="1"/>
  <c r="S31" i="16" s="1"/>
  <c r="S41" i="16" s="1"/>
  <c r="S45" i="16" s="1"/>
  <c r="H31" i="18"/>
  <c r="G30" i="18"/>
  <c r="H44" i="18"/>
  <c r="G20" i="16" s="1"/>
  <c r="R32" i="16" s="1"/>
  <c r="R49" i="16" s="1"/>
  <c r="R47" i="12" s="1"/>
  <c r="AM39" i="13"/>
  <c r="AL40" i="13"/>
  <c r="BA40" i="16" l="1"/>
  <c r="BA41" i="16"/>
  <c r="BA45" i="16" s="1"/>
  <c r="AL74" i="13"/>
  <c r="AL51" i="13" s="1"/>
  <c r="AL53" i="13"/>
  <c r="BC88" i="18"/>
  <c r="BB90" i="18"/>
  <c r="BB91" i="18" s="1"/>
  <c r="BB92" i="18" s="1"/>
  <c r="BB35" i="16" s="1"/>
  <c r="F30" i="18"/>
  <c r="G44" i="18"/>
  <c r="F20" i="16" s="1"/>
  <c r="Q32" i="16" s="1"/>
  <c r="Q49" i="16" s="1"/>
  <c r="Q47" i="12" s="1"/>
  <c r="AZ21" i="15"/>
  <c r="AZ17" i="15"/>
  <c r="W109" i="1"/>
  <c r="V1193" i="2"/>
  <c r="V151" i="2"/>
  <c r="W87" i="1"/>
  <c r="V1199" i="2"/>
  <c r="V836" i="2"/>
  <c r="W18" i="1"/>
  <c r="V1196" i="2"/>
  <c r="V954" i="2"/>
  <c r="V148" i="2"/>
  <c r="W345" i="1"/>
  <c r="V957" i="2"/>
  <c r="V833" i="2"/>
  <c r="V727" i="2"/>
  <c r="W21" i="1"/>
  <c r="V1184" i="2"/>
  <c r="V145" i="2"/>
  <c r="V575" i="2"/>
  <c r="V1929" i="2"/>
  <c r="V830" i="2"/>
  <c r="W242" i="1"/>
  <c r="V1932" i="2"/>
  <c r="W239" i="1"/>
  <c r="V639" i="2"/>
  <c r="W221" i="1"/>
  <c r="V730" i="2"/>
  <c r="V827" i="2"/>
  <c r="V642" i="2"/>
  <c r="V1190" i="2"/>
  <c r="V1187" i="2"/>
  <c r="G31" i="18"/>
  <c r="H45" i="18"/>
  <c r="G21" i="16" s="1"/>
  <c r="R31" i="16" s="1"/>
  <c r="R41" i="16" s="1"/>
  <c r="R45" i="16" s="1"/>
  <c r="S21" i="15"/>
  <c r="S17" i="15"/>
  <c r="AN39" i="13"/>
  <c r="AM40" i="13"/>
  <c r="U1190" i="2" l="1"/>
  <c r="U954" i="2"/>
  <c r="U1929" i="2"/>
  <c r="V87" i="1"/>
  <c r="U1196" i="2"/>
  <c r="U145" i="2"/>
  <c r="V242" i="1"/>
  <c r="U1187" i="2"/>
  <c r="U830" i="2"/>
  <c r="U639" i="2"/>
  <c r="V18" i="1"/>
  <c r="V239" i="1"/>
  <c r="U1199" i="2"/>
  <c r="U151" i="2"/>
  <c r="U642" i="2"/>
  <c r="U1184" i="2"/>
  <c r="V109" i="1"/>
  <c r="U148" i="2"/>
  <c r="U1932" i="2"/>
  <c r="U827" i="2"/>
  <c r="U833" i="2"/>
  <c r="V221" i="1"/>
  <c r="U957" i="2"/>
  <c r="U575" i="2"/>
  <c r="V21" i="1"/>
  <c r="U730" i="2"/>
  <c r="U836" i="2"/>
  <c r="U1193" i="2"/>
  <c r="U727" i="2"/>
  <c r="E30" i="18"/>
  <c r="F44" i="18"/>
  <c r="E20" i="16" s="1"/>
  <c r="P32" i="16" s="1"/>
  <c r="P49" i="16" s="1"/>
  <c r="P47" i="12" s="1"/>
  <c r="BB40" i="16"/>
  <c r="BB41" i="16"/>
  <c r="BB45" i="16" s="1"/>
  <c r="BD88" i="18"/>
  <c r="BC90" i="18"/>
  <c r="BC91" i="18" s="1"/>
  <c r="BC92" i="18" s="1"/>
  <c r="BC35" i="16" s="1"/>
  <c r="AM74" i="13"/>
  <c r="AM51" i="13" s="1"/>
  <c r="AM53" i="13"/>
  <c r="R17" i="15"/>
  <c r="R21" i="15"/>
  <c r="BA17" i="15"/>
  <c r="BA21" i="15"/>
  <c r="F31" i="18"/>
  <c r="G45" i="18"/>
  <c r="F21" i="16" s="1"/>
  <c r="Q31" i="16" s="1"/>
  <c r="Q41" i="16" s="1"/>
  <c r="Q45" i="16" s="1"/>
  <c r="AO39" i="13"/>
  <c r="AN40" i="13"/>
  <c r="AN74" i="13" l="1"/>
  <c r="AN51" i="13" s="1"/>
  <c r="AN53" i="13"/>
  <c r="T1199" i="2"/>
  <c r="T1196" i="2"/>
  <c r="T145" i="2"/>
  <c r="U21" i="1"/>
  <c r="T1184" i="2"/>
  <c r="T957" i="2"/>
  <c r="T639" i="2"/>
  <c r="U239" i="1"/>
  <c r="T1187" i="2"/>
  <c r="T827" i="2"/>
  <c r="T575" i="2"/>
  <c r="U221" i="1"/>
  <c r="T1190" i="2"/>
  <c r="T151" i="2"/>
  <c r="T730" i="2"/>
  <c r="U18" i="1"/>
  <c r="T1193" i="2"/>
  <c r="T830" i="2"/>
  <c r="T642" i="2"/>
  <c r="U242" i="1"/>
  <c r="T954" i="2"/>
  <c r="T1932" i="2"/>
  <c r="T727" i="2"/>
  <c r="U87" i="1"/>
  <c r="T833" i="2"/>
  <c r="T148" i="2"/>
  <c r="T836" i="2"/>
  <c r="T1929" i="2"/>
  <c r="U109" i="1"/>
  <c r="D30" i="18"/>
  <c r="E44" i="18"/>
  <c r="D20" i="16" s="1"/>
  <c r="O32" i="16" s="1"/>
  <c r="O49" i="16" s="1"/>
  <c r="O47" i="12" s="1"/>
  <c r="BC40" i="16"/>
  <c r="BC41" i="16"/>
  <c r="BC45" i="16" s="1"/>
  <c r="Q17" i="15"/>
  <c r="Q21" i="15"/>
  <c r="E31" i="18"/>
  <c r="F45" i="18"/>
  <c r="E21" i="16" s="1"/>
  <c r="P31" i="16" s="1"/>
  <c r="P41" i="16" s="1"/>
  <c r="P45" i="16" s="1"/>
  <c r="BE88" i="18"/>
  <c r="BD90" i="18"/>
  <c r="BD91" i="18" s="1"/>
  <c r="BD92" i="18" s="1"/>
  <c r="BD35" i="16" s="1"/>
  <c r="BB17" i="15"/>
  <c r="BB21" i="15"/>
  <c r="AP39" i="13"/>
  <c r="AO40" i="13"/>
  <c r="C30" i="18" l="1"/>
  <c r="D44" i="18"/>
  <c r="C20" i="16" s="1"/>
  <c r="N32" i="16" s="1"/>
  <c r="N49" i="16" s="1"/>
  <c r="N47" i="12" s="1"/>
  <c r="BF88" i="18"/>
  <c r="BE90" i="18"/>
  <c r="BE91" i="18" s="1"/>
  <c r="BE92" i="18" s="1"/>
  <c r="BE35" i="16" s="1"/>
  <c r="P21" i="15"/>
  <c r="P17" i="15"/>
  <c r="AO74" i="13"/>
  <c r="AO51" i="13" s="1"/>
  <c r="AO53" i="13"/>
  <c r="BC21" i="15"/>
  <c r="BC17" i="15"/>
  <c r="D31" i="18"/>
  <c r="E45" i="18"/>
  <c r="D21" i="16" s="1"/>
  <c r="O31" i="16" s="1"/>
  <c r="O41" i="16" s="1"/>
  <c r="O45" i="16" s="1"/>
  <c r="BD40" i="16"/>
  <c r="BD41" i="16"/>
  <c r="BD45" i="16" s="1"/>
  <c r="T18" i="1"/>
  <c r="S1196" i="2"/>
  <c r="S833" i="2"/>
  <c r="S639" i="2"/>
  <c r="S1187" i="2"/>
  <c r="S1932" i="2"/>
  <c r="S145" i="2"/>
  <c r="T21" i="1"/>
  <c r="S1184" i="2"/>
  <c r="S1199" i="2"/>
  <c r="S730" i="2"/>
  <c r="T221" i="1"/>
  <c r="S954" i="2"/>
  <c r="S827" i="2"/>
  <c r="T242" i="1"/>
  <c r="S836" i="2"/>
  <c r="T239" i="1"/>
  <c r="S642" i="2"/>
  <c r="S575" i="2"/>
  <c r="T87" i="1"/>
  <c r="S1929" i="2"/>
  <c r="S727" i="2"/>
  <c r="S1193" i="2"/>
  <c r="S151" i="2"/>
  <c r="T109" i="1"/>
  <c r="S1190" i="2"/>
  <c r="S148" i="2"/>
  <c r="S830" i="2"/>
  <c r="S957" i="2"/>
  <c r="AQ39" i="13"/>
  <c r="AP40" i="13"/>
  <c r="BD21" i="15" l="1"/>
  <c r="BD17" i="15"/>
  <c r="BE40" i="16"/>
  <c r="BE41" i="16"/>
  <c r="BE45" i="16" s="1"/>
  <c r="C31" i="18"/>
  <c r="C45" i="18" s="1"/>
  <c r="B21" i="16" s="1"/>
  <c r="M31" i="16" s="1"/>
  <c r="D45" i="18"/>
  <c r="C21" i="16" s="1"/>
  <c r="N31" i="16" s="1"/>
  <c r="N41" i="16" s="1"/>
  <c r="N45" i="16" s="1"/>
  <c r="BG88" i="18"/>
  <c r="BF90" i="18"/>
  <c r="BF91" i="18" s="1"/>
  <c r="BF92" i="18" s="1"/>
  <c r="BF35" i="16" s="1"/>
  <c r="AP74" i="13"/>
  <c r="AP51" i="13" s="1"/>
  <c r="AP53" i="13"/>
  <c r="S239" i="1"/>
  <c r="R1196" i="2"/>
  <c r="R836" i="2"/>
  <c r="R730" i="2"/>
  <c r="S221" i="1"/>
  <c r="R957" i="2"/>
  <c r="R151" i="2"/>
  <c r="R642" i="2"/>
  <c r="S109" i="1"/>
  <c r="R827" i="2"/>
  <c r="R148" i="2"/>
  <c r="S87" i="1"/>
  <c r="R1199" i="2"/>
  <c r="R1932" i="2"/>
  <c r="R1184" i="2"/>
  <c r="R954" i="2"/>
  <c r="R145" i="2"/>
  <c r="S18" i="1"/>
  <c r="R1187" i="2"/>
  <c r="R833" i="2"/>
  <c r="R727" i="2"/>
  <c r="S242" i="1"/>
  <c r="R1190" i="2"/>
  <c r="R1929" i="2"/>
  <c r="R639" i="2"/>
  <c r="R1193" i="2"/>
  <c r="R830" i="2"/>
  <c r="R575" i="2"/>
  <c r="S21" i="1"/>
  <c r="O21" i="15"/>
  <c r="O17" i="15"/>
  <c r="C44" i="18"/>
  <c r="B20" i="16" s="1"/>
  <c r="M32" i="16" s="1"/>
  <c r="BG52" i="13"/>
  <c r="BG56" i="13" s="1"/>
  <c r="AZ52" i="13"/>
  <c r="AZ56" i="13" s="1"/>
  <c r="C52" i="13"/>
  <c r="C56" i="13" s="1"/>
  <c r="BA52" i="13"/>
  <c r="BA56" i="13" s="1"/>
  <c r="BB52" i="13"/>
  <c r="BB56" i="13" s="1"/>
  <c r="BC52" i="13"/>
  <c r="BC56" i="13" s="1"/>
  <c r="D52" i="13"/>
  <c r="D56" i="13" s="1"/>
  <c r="E52" i="13"/>
  <c r="E56" i="13" s="1"/>
  <c r="BD52" i="13"/>
  <c r="BD56" i="13" s="1"/>
  <c r="BE52" i="13"/>
  <c r="BE56" i="13" s="1"/>
  <c r="F52" i="13"/>
  <c r="F56" i="13" s="1"/>
  <c r="G52" i="13"/>
  <c r="G56" i="13" s="1"/>
  <c r="BF52" i="13"/>
  <c r="BF56" i="13" s="1"/>
  <c r="H52" i="13"/>
  <c r="H56" i="13" s="1"/>
  <c r="I52" i="13"/>
  <c r="I56" i="13" s="1"/>
  <c r="J52" i="13"/>
  <c r="J56" i="13" s="1"/>
  <c r="K52" i="13"/>
  <c r="K56" i="13" s="1"/>
  <c r="L52" i="13"/>
  <c r="L56" i="13" s="1"/>
  <c r="M52" i="13"/>
  <c r="M56" i="13" s="1"/>
  <c r="N52" i="13"/>
  <c r="N56" i="13" s="1"/>
  <c r="O52" i="13"/>
  <c r="O56" i="13" s="1"/>
  <c r="P52" i="13"/>
  <c r="P56" i="13" s="1"/>
  <c r="Q52" i="13"/>
  <c r="Q56" i="13" s="1"/>
  <c r="R52" i="13"/>
  <c r="R56" i="13" s="1"/>
  <c r="S52" i="13"/>
  <c r="S56" i="13" s="1"/>
  <c r="T52" i="13"/>
  <c r="T56" i="13" s="1"/>
  <c r="U52" i="13"/>
  <c r="U56" i="13" s="1"/>
  <c r="V52" i="13"/>
  <c r="V56" i="13" s="1"/>
  <c r="W52" i="13"/>
  <c r="W56" i="13" s="1"/>
  <c r="X52" i="13"/>
  <c r="X56" i="13" s="1"/>
  <c r="Y52" i="13"/>
  <c r="Y56" i="13" s="1"/>
  <c r="Z52" i="13"/>
  <c r="Z56" i="13" s="1"/>
  <c r="AA52" i="13"/>
  <c r="AA56" i="13" s="1"/>
  <c r="AB52" i="13"/>
  <c r="AB56" i="13" s="1"/>
  <c r="AC52" i="13"/>
  <c r="AC56" i="13" s="1"/>
  <c r="AD52" i="13"/>
  <c r="AD56" i="13" s="1"/>
  <c r="AE52" i="13"/>
  <c r="AE56" i="13" s="1"/>
  <c r="AF52" i="13"/>
  <c r="AF56" i="13" s="1"/>
  <c r="AG52" i="13"/>
  <c r="AG56" i="13" s="1"/>
  <c r="AH52" i="13"/>
  <c r="AH56" i="13" s="1"/>
  <c r="AI52" i="13"/>
  <c r="AI56" i="13" s="1"/>
  <c r="AJ52" i="13"/>
  <c r="AJ56" i="13" s="1"/>
  <c r="AK52" i="13"/>
  <c r="AK56" i="13" s="1"/>
  <c r="AL52" i="13"/>
  <c r="AL56" i="13" s="1"/>
  <c r="AM52" i="13"/>
  <c r="AM56" i="13" s="1"/>
  <c r="AN52" i="13"/>
  <c r="AN56" i="13" s="1"/>
  <c r="AO52" i="13"/>
  <c r="AO56" i="13" s="1"/>
  <c r="AR39" i="13"/>
  <c r="AQ40" i="13"/>
  <c r="M49" i="16" l="1"/>
  <c r="M47" i="12" s="1"/>
  <c r="K32" i="16"/>
  <c r="K49" i="16" s="1"/>
  <c r="K47" i="12" s="1"/>
  <c r="G32" i="16"/>
  <c r="G49" i="16" s="1"/>
  <c r="G47" i="12" s="1"/>
  <c r="E32" i="16"/>
  <c r="E49" i="16" s="1"/>
  <c r="E47" i="12" s="1"/>
  <c r="I32" i="16"/>
  <c r="I49" i="16" s="1"/>
  <c r="I47" i="12" s="1"/>
  <c r="J32" i="16"/>
  <c r="J49" i="16" s="1"/>
  <c r="J47" i="12" s="1"/>
  <c r="L32" i="16"/>
  <c r="L49" i="16" s="1"/>
  <c r="L47" i="12" s="1"/>
  <c r="D32" i="16"/>
  <c r="D49" i="16" s="1"/>
  <c r="D47" i="12" s="1"/>
  <c r="H32" i="16"/>
  <c r="H49" i="16" s="1"/>
  <c r="H47" i="12" s="1"/>
  <c r="C32" i="16"/>
  <c r="C49" i="16" s="1"/>
  <c r="C47" i="12" s="1"/>
  <c r="F32" i="16"/>
  <c r="F49" i="16" s="1"/>
  <c r="F47" i="12" s="1"/>
  <c r="BF40" i="16"/>
  <c r="BF41" i="16"/>
  <c r="BF45" i="16" s="1"/>
  <c r="BH88" i="18"/>
  <c r="BH90" i="18" s="1"/>
  <c r="BH91" i="18" s="1"/>
  <c r="BH92" i="18" s="1"/>
  <c r="BH35" i="16" s="1"/>
  <c r="BG90" i="18"/>
  <c r="BG91" i="18" s="1"/>
  <c r="BG92" i="18" s="1"/>
  <c r="BG35" i="16" s="1"/>
  <c r="N17" i="15"/>
  <c r="N21" i="15"/>
  <c r="M41" i="16"/>
  <c r="M45" i="16" s="1"/>
  <c r="L31" i="16"/>
  <c r="L41" i="16" s="1"/>
  <c r="L45" i="16" s="1"/>
  <c r="E31" i="16"/>
  <c r="E41" i="16" s="1"/>
  <c r="E45" i="16" s="1"/>
  <c r="J31" i="16"/>
  <c r="J41" i="16" s="1"/>
  <c r="J45" i="16" s="1"/>
  <c r="I31" i="16"/>
  <c r="I41" i="16" s="1"/>
  <c r="I45" i="16" s="1"/>
  <c r="C31" i="16"/>
  <c r="C41" i="16" s="1"/>
  <c r="C45" i="16" s="1"/>
  <c r="D31" i="16"/>
  <c r="D41" i="16" s="1"/>
  <c r="D45" i="16" s="1"/>
  <c r="H31" i="16"/>
  <c r="H41" i="16" s="1"/>
  <c r="H45" i="16" s="1"/>
  <c r="F31" i="16"/>
  <c r="F41" i="16" s="1"/>
  <c r="F45" i="16" s="1"/>
  <c r="K31" i="16"/>
  <c r="K41" i="16" s="1"/>
  <c r="K45" i="16" s="1"/>
  <c r="G31" i="16"/>
  <c r="G41" i="16" s="1"/>
  <c r="G45" i="16" s="1"/>
  <c r="BE17" i="15"/>
  <c r="BE21" i="15"/>
  <c r="AQ74" i="13"/>
  <c r="AQ51" i="13" s="1"/>
  <c r="AQ52" i="13" s="1"/>
  <c r="AQ56" i="13" s="1"/>
  <c r="AQ53" i="13"/>
  <c r="AP56" i="13"/>
  <c r="B52" i="13"/>
  <c r="B56" i="13" s="1"/>
  <c r="AL65" i="13"/>
  <c r="AL60" i="13"/>
  <c r="AL64" i="13"/>
  <c r="AH60" i="13"/>
  <c r="AH64" i="13"/>
  <c r="AH65" i="13"/>
  <c r="AD64" i="13"/>
  <c r="AD65" i="13"/>
  <c r="AD60" i="13"/>
  <c r="Z64" i="13"/>
  <c r="Z65" i="13"/>
  <c r="Z60" i="13"/>
  <c r="V64" i="13"/>
  <c r="V65" i="13"/>
  <c r="V60" i="13"/>
  <c r="R60" i="13"/>
  <c r="R65" i="13"/>
  <c r="R64" i="13"/>
  <c r="N64" i="13"/>
  <c r="N65" i="13"/>
  <c r="N60" i="13"/>
  <c r="J64" i="13"/>
  <c r="J65" i="13"/>
  <c r="J60" i="13"/>
  <c r="G60" i="13"/>
  <c r="G65" i="13"/>
  <c r="G64" i="13"/>
  <c r="E65" i="13"/>
  <c r="E60" i="13"/>
  <c r="E64" i="13"/>
  <c r="BA65" i="13"/>
  <c r="BA64" i="13"/>
  <c r="BA60" i="13"/>
  <c r="BG60" i="13"/>
  <c r="BG64" i="13"/>
  <c r="BG65" i="13"/>
  <c r="AO65" i="13"/>
  <c r="AO60" i="13"/>
  <c r="AO64" i="13"/>
  <c r="AK65" i="13"/>
  <c r="AK60" i="13"/>
  <c r="AK64" i="13"/>
  <c r="AG65" i="13"/>
  <c r="AG60" i="13"/>
  <c r="AG64" i="13"/>
  <c r="AC65" i="13"/>
  <c r="AC60" i="13"/>
  <c r="AC64" i="13"/>
  <c r="Y65" i="13"/>
  <c r="Y60" i="13"/>
  <c r="Y64" i="13"/>
  <c r="U65" i="13"/>
  <c r="U60" i="13"/>
  <c r="U64" i="13"/>
  <c r="Q65" i="13"/>
  <c r="Q60" i="13"/>
  <c r="Q64" i="13"/>
  <c r="M65" i="13"/>
  <c r="M60" i="13"/>
  <c r="M64" i="13"/>
  <c r="I65" i="13"/>
  <c r="I60" i="13"/>
  <c r="I64" i="13"/>
  <c r="F60" i="13"/>
  <c r="F65" i="13"/>
  <c r="F64" i="13"/>
  <c r="D60" i="13"/>
  <c r="D64" i="13"/>
  <c r="D65" i="13"/>
  <c r="C60" i="13"/>
  <c r="C64" i="13"/>
  <c r="C65" i="13"/>
  <c r="AN60" i="13"/>
  <c r="AN64" i="13"/>
  <c r="AN65" i="13"/>
  <c r="AJ60" i="13"/>
  <c r="AJ64" i="13"/>
  <c r="AJ65" i="13"/>
  <c r="AF60" i="13"/>
  <c r="AF65" i="13"/>
  <c r="AF64" i="13"/>
  <c r="AB60" i="13"/>
  <c r="AB64" i="13"/>
  <c r="AB65" i="13"/>
  <c r="X60" i="13"/>
  <c r="X65" i="13"/>
  <c r="X64" i="13"/>
  <c r="T60" i="13"/>
  <c r="T64" i="13"/>
  <c r="T65" i="13"/>
  <c r="P60" i="13"/>
  <c r="P65" i="13"/>
  <c r="P64" i="13"/>
  <c r="L60" i="13"/>
  <c r="L64" i="13"/>
  <c r="L65" i="13"/>
  <c r="H60" i="13"/>
  <c r="H64" i="13"/>
  <c r="H65" i="13"/>
  <c r="BE60" i="13"/>
  <c r="BE65" i="13"/>
  <c r="BE64" i="13"/>
  <c r="BC60" i="13"/>
  <c r="BC65" i="13"/>
  <c r="BC64" i="13"/>
  <c r="AZ60" i="13"/>
  <c r="AZ64" i="13"/>
  <c r="AZ65" i="13"/>
  <c r="AQ60" i="13"/>
  <c r="AQ64" i="13"/>
  <c r="AQ65" i="13"/>
  <c r="AM60" i="13"/>
  <c r="AM65" i="13"/>
  <c r="AM64" i="13"/>
  <c r="AI60" i="13"/>
  <c r="AI64" i="13"/>
  <c r="AI65" i="13"/>
  <c r="AE60" i="13"/>
  <c r="AE65" i="13"/>
  <c r="AE64" i="13"/>
  <c r="AA60" i="13"/>
  <c r="AA64" i="13"/>
  <c r="AA65" i="13"/>
  <c r="W60" i="13"/>
  <c r="W65" i="13"/>
  <c r="W64" i="13"/>
  <c r="S60" i="13"/>
  <c r="S64" i="13"/>
  <c r="S65" i="13"/>
  <c r="O60" i="13"/>
  <c r="O65" i="13"/>
  <c r="O64" i="13"/>
  <c r="K60" i="13"/>
  <c r="K64" i="13"/>
  <c r="K65" i="13"/>
  <c r="BF64" i="13"/>
  <c r="BF65" i="13"/>
  <c r="BF60" i="13"/>
  <c r="BD60" i="13"/>
  <c r="BD65" i="13"/>
  <c r="BD64" i="13"/>
  <c r="BB64" i="13"/>
  <c r="BB65" i="13"/>
  <c r="BB60" i="13"/>
  <c r="B64" i="13"/>
  <c r="B60" i="13"/>
  <c r="B65" i="13"/>
  <c r="AS39" i="13"/>
  <c r="AR40" i="13"/>
  <c r="D21" i="15" l="1"/>
  <c r="D17" i="15"/>
  <c r="I109" i="1"/>
  <c r="H1184" i="2"/>
  <c r="H145" i="2"/>
  <c r="I18" i="1"/>
  <c r="H1187" i="2"/>
  <c r="H830" i="2"/>
  <c r="I242" i="1"/>
  <c r="H1190" i="2"/>
  <c r="H836" i="2"/>
  <c r="I87" i="1"/>
  <c r="H1193" i="2"/>
  <c r="H575" i="2"/>
  <c r="H954" i="2"/>
  <c r="H827" i="2"/>
  <c r="H727" i="2"/>
  <c r="H833" i="2"/>
  <c r="H1196" i="2"/>
  <c r="H957" i="2"/>
  <c r="H151" i="2"/>
  <c r="H148" i="2"/>
  <c r="I21" i="1"/>
  <c r="H730" i="2"/>
  <c r="H1199" i="2"/>
  <c r="I239" i="1"/>
  <c r="C17" i="15"/>
  <c r="C60" i="15" s="1"/>
  <c r="C21" i="15"/>
  <c r="BG40" i="16"/>
  <c r="BG41" i="16"/>
  <c r="BG45" i="16" s="1"/>
  <c r="Q239" i="1"/>
  <c r="P1196" i="2"/>
  <c r="P148" i="2"/>
  <c r="Q18" i="1"/>
  <c r="P1184" i="2"/>
  <c r="P145" i="2"/>
  <c r="Q242" i="1"/>
  <c r="P1187" i="2"/>
  <c r="P830" i="2"/>
  <c r="P1199" i="2"/>
  <c r="P957" i="2"/>
  <c r="P730" i="2"/>
  <c r="Q21" i="1"/>
  <c r="P833" i="2"/>
  <c r="P836" i="2"/>
  <c r="P954" i="2"/>
  <c r="P1190" i="2"/>
  <c r="Q87" i="1"/>
  <c r="P1193" i="2"/>
  <c r="P827" i="2"/>
  <c r="P727" i="2"/>
  <c r="P151" i="2"/>
  <c r="P575" i="2"/>
  <c r="Q109" i="1"/>
  <c r="I17" i="15"/>
  <c r="I21" i="15"/>
  <c r="BH40" i="16"/>
  <c r="BH41" i="16"/>
  <c r="BH45" i="16" s="1"/>
  <c r="O21" i="1"/>
  <c r="N1187" i="2"/>
  <c r="N836" i="2"/>
  <c r="O239" i="1"/>
  <c r="N1190" i="2"/>
  <c r="N148" i="2"/>
  <c r="O109" i="1"/>
  <c r="N1193" i="2"/>
  <c r="N145" i="2"/>
  <c r="O87" i="1"/>
  <c r="N1199" i="2"/>
  <c r="N727" i="2"/>
  <c r="N1196" i="2"/>
  <c r="N954" i="2"/>
  <c r="N575" i="2"/>
  <c r="N957" i="2"/>
  <c r="N833" i="2"/>
  <c r="N730" i="2"/>
  <c r="O18" i="1"/>
  <c r="N827" i="2"/>
  <c r="N830" i="2"/>
  <c r="O242" i="1"/>
  <c r="N1184" i="2"/>
  <c r="N151" i="2"/>
  <c r="J17" i="15"/>
  <c r="J21" i="15"/>
  <c r="BF17" i="15"/>
  <c r="BF21" i="15"/>
  <c r="N239" i="1"/>
  <c r="M957" i="2"/>
  <c r="M833" i="2"/>
  <c r="N109" i="1"/>
  <c r="M1199" i="2"/>
  <c r="M148" i="2"/>
  <c r="N21" i="1"/>
  <c r="M836" i="2"/>
  <c r="M145" i="2"/>
  <c r="M1184" i="2"/>
  <c r="M954" i="2"/>
  <c r="M575" i="2"/>
  <c r="N87" i="1"/>
  <c r="M830" i="2"/>
  <c r="M727" i="2"/>
  <c r="M1193" i="2"/>
  <c r="M1196" i="2"/>
  <c r="M827" i="2"/>
  <c r="M151" i="2"/>
  <c r="N242" i="1"/>
  <c r="M730" i="2"/>
  <c r="N18" i="1"/>
  <c r="M1187" i="2"/>
  <c r="M1190" i="2"/>
  <c r="AR74" i="13"/>
  <c r="AR51" i="13" s="1"/>
  <c r="AR52" i="13" s="1"/>
  <c r="AR56" i="13" s="1"/>
  <c r="AR53" i="13"/>
  <c r="G21" i="15"/>
  <c r="G17" i="15"/>
  <c r="E17" i="15"/>
  <c r="E21" i="15"/>
  <c r="J239" i="1"/>
  <c r="I957" i="2"/>
  <c r="I827" i="2"/>
  <c r="J109" i="1"/>
  <c r="I1199" i="2"/>
  <c r="I145" i="2"/>
  <c r="J21" i="1"/>
  <c r="I836" i="2"/>
  <c r="I833" i="2"/>
  <c r="I1184" i="2"/>
  <c r="I954" i="2"/>
  <c r="I575" i="2"/>
  <c r="I1190" i="2"/>
  <c r="I1196" i="2"/>
  <c r="I730" i="2"/>
  <c r="J87" i="1"/>
  <c r="I830" i="2"/>
  <c r="I727" i="2"/>
  <c r="J242" i="1"/>
  <c r="I1187" i="2"/>
  <c r="I151" i="2"/>
  <c r="J18" i="1"/>
  <c r="I1193" i="2"/>
  <c r="I148" i="2"/>
  <c r="K21" i="15"/>
  <c r="K17" i="15"/>
  <c r="L21" i="15"/>
  <c r="L17" i="15"/>
  <c r="K242" i="1"/>
  <c r="J1193" i="2"/>
  <c r="J836" i="2"/>
  <c r="K21" i="1"/>
  <c r="J151" i="2"/>
  <c r="J1196" i="2"/>
  <c r="K239" i="1"/>
  <c r="J957" i="2"/>
  <c r="J148" i="2"/>
  <c r="J1184" i="2"/>
  <c r="J954" i="2"/>
  <c r="J575" i="2"/>
  <c r="K18" i="1"/>
  <c r="J1190" i="2"/>
  <c r="J145" i="2"/>
  <c r="K87" i="1"/>
  <c r="J727" i="2"/>
  <c r="K109" i="1"/>
  <c r="J1187" i="2"/>
  <c r="J827" i="2"/>
  <c r="J730" i="2"/>
  <c r="J1199" i="2"/>
  <c r="J833" i="2"/>
  <c r="J830" i="2"/>
  <c r="L21" i="1"/>
  <c r="K1190" i="2"/>
  <c r="K833" i="2"/>
  <c r="L242" i="1"/>
  <c r="K954" i="2"/>
  <c r="K145" i="2"/>
  <c r="L18" i="1"/>
  <c r="L87" i="1"/>
  <c r="K151" i="2"/>
  <c r="L239" i="1"/>
  <c r="K1196" i="2"/>
  <c r="K827" i="2"/>
  <c r="K1187" i="2"/>
  <c r="K957" i="2"/>
  <c r="K730" i="2"/>
  <c r="L109" i="1"/>
  <c r="K575" i="2"/>
  <c r="K1193" i="2"/>
  <c r="K1184" i="2"/>
  <c r="K830" i="2"/>
  <c r="K1199" i="2"/>
  <c r="K836" i="2"/>
  <c r="K727" i="2"/>
  <c r="K148" i="2"/>
  <c r="F17" i="15"/>
  <c r="F21" i="15"/>
  <c r="M17" i="15"/>
  <c r="M21" i="15"/>
  <c r="H21" i="1"/>
  <c r="H242" i="1"/>
  <c r="H109" i="1"/>
  <c r="H18" i="1"/>
  <c r="H239" i="1"/>
  <c r="H87" i="1"/>
  <c r="G1199" i="2"/>
  <c r="G148" i="2"/>
  <c r="G1196" i="2"/>
  <c r="G1193" i="2"/>
  <c r="G151" i="2"/>
  <c r="G145" i="2"/>
  <c r="G1190" i="2"/>
  <c r="G1187" i="2"/>
  <c r="G1184" i="2"/>
  <c r="G954" i="2"/>
  <c r="G833" i="2"/>
  <c r="G827" i="2"/>
  <c r="G830" i="2"/>
  <c r="G957" i="2"/>
  <c r="G836" i="2"/>
  <c r="G575" i="2"/>
  <c r="G727" i="2"/>
  <c r="G730" i="2"/>
  <c r="O1187" i="2"/>
  <c r="P87" i="1"/>
  <c r="O151" i="2"/>
  <c r="O1193" i="2"/>
  <c r="O957" i="2"/>
  <c r="O730" i="2"/>
  <c r="P109" i="1"/>
  <c r="O1199" i="2"/>
  <c r="O727" i="2"/>
  <c r="O1184" i="2"/>
  <c r="O836" i="2"/>
  <c r="O575" i="2"/>
  <c r="P21" i="1"/>
  <c r="O1190" i="2"/>
  <c r="O148" i="2"/>
  <c r="P18" i="1"/>
  <c r="O1196" i="2"/>
  <c r="O827" i="2"/>
  <c r="O833" i="2"/>
  <c r="P242" i="1"/>
  <c r="P239" i="1"/>
  <c r="O954" i="2"/>
  <c r="O145" i="2"/>
  <c r="O830" i="2"/>
  <c r="AP64" i="13"/>
  <c r="AP65" i="13"/>
  <c r="AP60" i="13"/>
  <c r="H21" i="15"/>
  <c r="H17" i="15"/>
  <c r="M21" i="1"/>
  <c r="L1187" i="2"/>
  <c r="L830" i="2"/>
  <c r="M239" i="1"/>
  <c r="L1190" i="2"/>
  <c r="L148" i="2"/>
  <c r="M18" i="1"/>
  <c r="L1193" i="2"/>
  <c r="L836" i="2"/>
  <c r="M242" i="1"/>
  <c r="L954" i="2"/>
  <c r="L145" i="2"/>
  <c r="M87" i="1"/>
  <c r="L1196" i="2"/>
  <c r="L575" i="2"/>
  <c r="L1199" i="2"/>
  <c r="L1184" i="2"/>
  <c r="L833" i="2"/>
  <c r="L957" i="2"/>
  <c r="L827" i="2"/>
  <c r="L151" i="2"/>
  <c r="M109" i="1"/>
  <c r="L727" i="2"/>
  <c r="L730" i="2"/>
  <c r="R242" i="1"/>
  <c r="Q1193" i="2"/>
  <c r="Q833" i="2"/>
  <c r="R18" i="1"/>
  <c r="Q957" i="2"/>
  <c r="Q151" i="2"/>
  <c r="R239" i="1"/>
  <c r="R109" i="1"/>
  <c r="Q148" i="2"/>
  <c r="R21" i="1"/>
  <c r="Q1199" i="2"/>
  <c r="Q827" i="2"/>
  <c r="Q1190" i="2"/>
  <c r="Q954" i="2"/>
  <c r="Q575" i="2"/>
  <c r="Q1187" i="2"/>
  <c r="Q836" i="2"/>
  <c r="Q1196" i="2"/>
  <c r="Q830" i="2"/>
  <c r="Q145" i="2"/>
  <c r="Q730" i="2"/>
  <c r="R87" i="1"/>
  <c r="Q1184" i="2"/>
  <c r="Q727" i="2"/>
  <c r="AR60" i="13"/>
  <c r="AR64" i="13"/>
  <c r="AR65" i="13"/>
  <c r="AT39" i="13"/>
  <c r="AS40" i="13"/>
  <c r="AS74" i="13" l="1"/>
  <c r="AS51" i="13" s="1"/>
  <c r="AS52" i="13" s="1"/>
  <c r="AS56" i="13" s="1"/>
  <c r="AS53" i="13"/>
  <c r="BG21" i="15"/>
  <c r="BG17" i="15"/>
  <c r="G1275" i="2"/>
  <c r="G1121" i="2"/>
  <c r="H8" i="1"/>
  <c r="G1230" i="2"/>
  <c r="G1101" i="2"/>
  <c r="G1390" i="2"/>
  <c r="G1210" i="2"/>
  <c r="H36" i="1"/>
  <c r="G1250" i="2"/>
  <c r="G1141" i="2"/>
  <c r="H356" i="1"/>
  <c r="BH21" i="15"/>
  <c r="BH17" i="15"/>
  <c r="AS65" i="13"/>
  <c r="AS60" i="13"/>
  <c r="AS64" i="13"/>
  <c r="AU39" i="13"/>
  <c r="AT40" i="13"/>
  <c r="AT74" i="13" l="1"/>
  <c r="AT51" i="13" s="1"/>
  <c r="AT52" i="13" s="1"/>
  <c r="AT53" i="13"/>
  <c r="AV39" i="13"/>
  <c r="AU40" i="13"/>
  <c r="AU74" i="13" l="1"/>
  <c r="AU51" i="13" s="1"/>
  <c r="AU52" i="13" s="1"/>
  <c r="AU53" i="13"/>
  <c r="AT56" i="13"/>
  <c r="AW39" i="13"/>
  <c r="AV40" i="13"/>
  <c r="AT64" i="13" l="1"/>
  <c r="AT60" i="13"/>
  <c r="AT65" i="13"/>
  <c r="AV74" i="13"/>
  <c r="AV51" i="13" s="1"/>
  <c r="AV52" i="13" s="1"/>
  <c r="AV56" i="13" s="1"/>
  <c r="AV64" i="13" s="1"/>
  <c r="AV53" i="13"/>
  <c r="AU56" i="13"/>
  <c r="AX39" i="13"/>
  <c r="AW40" i="13"/>
  <c r="AV65" i="13" l="1"/>
  <c r="AV60" i="13"/>
  <c r="AU60" i="13"/>
  <c r="AU64" i="13"/>
  <c r="AU65" i="13"/>
  <c r="AW74" i="13"/>
  <c r="AW51" i="13" s="1"/>
  <c r="AW52" i="13" s="1"/>
  <c r="AW56" i="13" s="1"/>
  <c r="AW60" i="13" s="1"/>
  <c r="AW53" i="13"/>
  <c r="AY39" i="13"/>
  <c r="AY40" i="13" s="1"/>
  <c r="AX40" i="13"/>
  <c r="AW65" i="13" l="1"/>
  <c r="AX74" i="13"/>
  <c r="AX51" i="13" s="1"/>
  <c r="AX52" i="13" s="1"/>
  <c r="AX56" i="13" s="1"/>
  <c r="AX60" i="13" s="1"/>
  <c r="AX53" i="13"/>
  <c r="AW64" i="13"/>
  <c r="AY74" i="13"/>
  <c r="AY51" i="13" s="1"/>
  <c r="AY52" i="13" s="1"/>
  <c r="AY56" i="13" s="1"/>
  <c r="AY65" i="13" s="1"/>
  <c r="AY53" i="13"/>
  <c r="AY64" i="13" l="1"/>
  <c r="AX65" i="13"/>
  <c r="AX64" i="13"/>
  <c r="AY60" i="13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D90" i="15"/>
  <c r="AE90" i="15"/>
  <c r="AF90" i="15"/>
  <c r="AG90" i="15"/>
  <c r="AH90" i="15"/>
  <c r="AI90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BB90" i="15"/>
  <c r="BC90" i="15"/>
  <c r="BD90" i="15"/>
  <c r="BE90" i="15"/>
  <c r="BF90" i="15"/>
  <c r="BG90" i="15"/>
  <c r="BH90" i="15"/>
  <c r="C90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BB84" i="15"/>
  <c r="BC84" i="15"/>
  <c r="BD84" i="15"/>
  <c r="BE84" i="15"/>
  <c r="BF84" i="15"/>
  <c r="BG84" i="15"/>
  <c r="BH84" i="15"/>
  <c r="C84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BB78" i="15"/>
  <c r="BC78" i="15"/>
  <c r="BD78" i="15"/>
  <c r="BE78" i="15"/>
  <c r="BF78" i="15"/>
  <c r="BG78" i="15"/>
  <c r="BH78" i="15"/>
  <c r="C78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BD72" i="15"/>
  <c r="BE72" i="15"/>
  <c r="BF72" i="15"/>
  <c r="BG72" i="15"/>
  <c r="BH72" i="15"/>
  <c r="C72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D34" i="15"/>
  <c r="BE34" i="15"/>
  <c r="BF34" i="15"/>
  <c r="BG34" i="15"/>
  <c r="BH34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BE35" i="15"/>
  <c r="BF35" i="15"/>
  <c r="BG35" i="15"/>
  <c r="BH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BG36" i="15"/>
  <c r="BH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BE37" i="15"/>
  <c r="BF37" i="15"/>
  <c r="BG37" i="15"/>
  <c r="BH37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G38" i="15"/>
  <c r="BH38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G39" i="15"/>
  <c r="BH39" i="15"/>
  <c r="C36" i="15"/>
  <c r="C37" i="15"/>
  <c r="C38" i="15"/>
  <c r="C39" i="15"/>
  <c r="C35" i="15"/>
  <c r="C34" i="15"/>
  <c r="F60" i="15"/>
  <c r="G60" i="15"/>
  <c r="J60" i="15"/>
  <c r="K60" i="15"/>
  <c r="N60" i="15"/>
  <c r="O60" i="15"/>
  <c r="R60" i="15"/>
  <c r="S60" i="15"/>
  <c r="V60" i="15"/>
  <c r="W60" i="15"/>
  <c r="Z60" i="15"/>
  <c r="AA60" i="15"/>
  <c r="AD60" i="15"/>
  <c r="AE60" i="15"/>
  <c r="AH60" i="15"/>
  <c r="AI60" i="15"/>
  <c r="AL60" i="15"/>
  <c r="AM60" i="15"/>
  <c r="AP60" i="15"/>
  <c r="AQ60" i="15"/>
  <c r="AT60" i="15"/>
  <c r="AU60" i="15"/>
  <c r="AX60" i="15"/>
  <c r="AY60" i="15"/>
  <c r="BB60" i="15"/>
  <c r="BC60" i="15"/>
  <c r="BF60" i="15"/>
  <c r="BG60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BB66" i="15"/>
  <c r="BC66" i="15"/>
  <c r="BD66" i="15"/>
  <c r="BE66" i="15"/>
  <c r="BF66" i="15"/>
  <c r="BG66" i="15"/>
  <c r="BH66" i="15"/>
  <c r="D60" i="15"/>
  <c r="E60" i="15"/>
  <c r="H60" i="15"/>
  <c r="I60" i="15"/>
  <c r="L60" i="15"/>
  <c r="M60" i="15"/>
  <c r="P60" i="15"/>
  <c r="Q60" i="15"/>
  <c r="T60" i="15"/>
  <c r="U60" i="15"/>
  <c r="X60" i="15"/>
  <c r="Y60" i="15"/>
  <c r="AB60" i="15"/>
  <c r="AC60" i="15"/>
  <c r="AF60" i="15"/>
  <c r="AG60" i="15"/>
  <c r="AJ60" i="15"/>
  <c r="AK60" i="15"/>
  <c r="AN60" i="15"/>
  <c r="AO60" i="15"/>
  <c r="AR60" i="15"/>
  <c r="AS60" i="15"/>
  <c r="AV60" i="15"/>
  <c r="AW60" i="15"/>
  <c r="AZ60" i="15"/>
  <c r="BA60" i="15"/>
  <c r="BD60" i="15"/>
  <c r="BE60" i="15"/>
  <c r="BH60" i="15"/>
  <c r="C88" i="15"/>
  <c r="D88" i="15" s="1"/>
  <c r="E88" i="15" s="1"/>
  <c r="F88" i="15" s="1"/>
  <c r="G88" i="15" s="1"/>
  <c r="H88" i="15" s="1"/>
  <c r="I88" i="15" s="1"/>
  <c r="J88" i="15" s="1"/>
  <c r="K88" i="15" s="1"/>
  <c r="L88" i="15" s="1"/>
  <c r="M88" i="15" s="1"/>
  <c r="N88" i="15" s="1"/>
  <c r="O88" i="15" s="1"/>
  <c r="P88" i="15" s="1"/>
  <c r="Q88" i="15" s="1"/>
  <c r="R88" i="15" s="1"/>
  <c r="S88" i="15" s="1"/>
  <c r="T88" i="15" s="1"/>
  <c r="U88" i="15" s="1"/>
  <c r="V88" i="15" s="1"/>
  <c r="W88" i="15" s="1"/>
  <c r="X88" i="15" s="1"/>
  <c r="Y88" i="15" s="1"/>
  <c r="Z88" i="15" s="1"/>
  <c r="AA88" i="15" s="1"/>
  <c r="AB88" i="15" s="1"/>
  <c r="AC88" i="15" s="1"/>
  <c r="AD88" i="15" s="1"/>
  <c r="AE88" i="15" s="1"/>
  <c r="AF88" i="15" s="1"/>
  <c r="AG88" i="15" s="1"/>
  <c r="AH88" i="15" s="1"/>
  <c r="AI88" i="15" s="1"/>
  <c r="AJ88" i="15" s="1"/>
  <c r="AK88" i="15" s="1"/>
  <c r="AL88" i="15" s="1"/>
  <c r="AM88" i="15" s="1"/>
  <c r="AN88" i="15" s="1"/>
  <c r="AO88" i="15" s="1"/>
  <c r="AP88" i="15" s="1"/>
  <c r="AQ88" i="15" s="1"/>
  <c r="AR88" i="15" s="1"/>
  <c r="AS88" i="15" s="1"/>
  <c r="AT88" i="15" s="1"/>
  <c r="AU88" i="15" s="1"/>
  <c r="AV88" i="15" s="1"/>
  <c r="AW88" i="15" s="1"/>
  <c r="AX88" i="15" s="1"/>
  <c r="AY88" i="15" s="1"/>
  <c r="AZ88" i="15" s="1"/>
  <c r="BA88" i="15" s="1"/>
  <c r="BB88" i="15" s="1"/>
  <c r="BC88" i="15" s="1"/>
  <c r="BD88" i="15" s="1"/>
  <c r="BE88" i="15" s="1"/>
  <c r="BF88" i="15" s="1"/>
  <c r="BG88" i="15" s="1"/>
  <c r="BH88" i="15" s="1"/>
  <c r="C82" i="15"/>
  <c r="D82" i="15" s="1"/>
  <c r="E82" i="15" s="1"/>
  <c r="F82" i="15" s="1"/>
  <c r="G82" i="15" s="1"/>
  <c r="H82" i="15" s="1"/>
  <c r="I82" i="15" s="1"/>
  <c r="J82" i="15" s="1"/>
  <c r="K82" i="15" s="1"/>
  <c r="L82" i="15" s="1"/>
  <c r="M82" i="15" s="1"/>
  <c r="N82" i="15" s="1"/>
  <c r="O82" i="15" s="1"/>
  <c r="P82" i="15" s="1"/>
  <c r="Q82" i="15" s="1"/>
  <c r="R82" i="15" s="1"/>
  <c r="S82" i="15" s="1"/>
  <c r="T82" i="15" s="1"/>
  <c r="U82" i="15" s="1"/>
  <c r="V82" i="15" s="1"/>
  <c r="W82" i="15" s="1"/>
  <c r="X82" i="15" s="1"/>
  <c r="Y82" i="15" s="1"/>
  <c r="Z82" i="15" s="1"/>
  <c r="AA82" i="15" s="1"/>
  <c r="AB82" i="15" s="1"/>
  <c r="AC82" i="15" s="1"/>
  <c r="AD82" i="15" s="1"/>
  <c r="AE82" i="15" s="1"/>
  <c r="AF82" i="15" s="1"/>
  <c r="AG82" i="15" s="1"/>
  <c r="AH82" i="15" s="1"/>
  <c r="AI82" i="15" s="1"/>
  <c r="AJ82" i="15" s="1"/>
  <c r="AK82" i="15" s="1"/>
  <c r="AL82" i="15" s="1"/>
  <c r="AM82" i="15" s="1"/>
  <c r="AN82" i="15" s="1"/>
  <c r="AO82" i="15" s="1"/>
  <c r="AP82" i="15" s="1"/>
  <c r="AQ82" i="15" s="1"/>
  <c r="AR82" i="15" s="1"/>
  <c r="AS82" i="15" s="1"/>
  <c r="AT82" i="15" s="1"/>
  <c r="AU82" i="15" s="1"/>
  <c r="AV82" i="15" s="1"/>
  <c r="AW82" i="15" s="1"/>
  <c r="AX82" i="15" s="1"/>
  <c r="AY82" i="15" s="1"/>
  <c r="AZ82" i="15" s="1"/>
  <c r="BA82" i="15" s="1"/>
  <c r="BB82" i="15" s="1"/>
  <c r="BC82" i="15" s="1"/>
  <c r="BD82" i="15" s="1"/>
  <c r="BE82" i="15" s="1"/>
  <c r="BF82" i="15" s="1"/>
  <c r="BG82" i="15" s="1"/>
  <c r="BH82" i="15" s="1"/>
  <c r="C76" i="15"/>
  <c r="D76" i="15" s="1"/>
  <c r="E76" i="15" s="1"/>
  <c r="F76" i="15" s="1"/>
  <c r="G76" i="15" s="1"/>
  <c r="H76" i="15" s="1"/>
  <c r="I76" i="15" s="1"/>
  <c r="J76" i="15" s="1"/>
  <c r="K76" i="15" s="1"/>
  <c r="L76" i="15" s="1"/>
  <c r="M76" i="15" s="1"/>
  <c r="N76" i="15" s="1"/>
  <c r="O76" i="15" s="1"/>
  <c r="P76" i="15" s="1"/>
  <c r="Q76" i="15" s="1"/>
  <c r="R76" i="15" s="1"/>
  <c r="S76" i="15" s="1"/>
  <c r="T76" i="15" s="1"/>
  <c r="U76" i="15" s="1"/>
  <c r="V76" i="15" s="1"/>
  <c r="W76" i="15" s="1"/>
  <c r="X76" i="15" s="1"/>
  <c r="Y76" i="15" s="1"/>
  <c r="Z76" i="15" s="1"/>
  <c r="AA76" i="15" s="1"/>
  <c r="AB76" i="15" s="1"/>
  <c r="AC76" i="15" s="1"/>
  <c r="AD76" i="15" s="1"/>
  <c r="AE76" i="15" s="1"/>
  <c r="AF76" i="15" s="1"/>
  <c r="AG76" i="15" s="1"/>
  <c r="AH76" i="15" s="1"/>
  <c r="AI76" i="15" s="1"/>
  <c r="AJ76" i="15" s="1"/>
  <c r="AK76" i="15" s="1"/>
  <c r="AL76" i="15" s="1"/>
  <c r="AM76" i="15" s="1"/>
  <c r="AN76" i="15" s="1"/>
  <c r="AO76" i="15" s="1"/>
  <c r="AP76" i="15" s="1"/>
  <c r="AQ76" i="15" s="1"/>
  <c r="AR76" i="15" s="1"/>
  <c r="AS76" i="15" s="1"/>
  <c r="AT76" i="15" s="1"/>
  <c r="AU76" i="15" s="1"/>
  <c r="AV76" i="15" s="1"/>
  <c r="AW76" i="15" s="1"/>
  <c r="AX76" i="15" s="1"/>
  <c r="AY76" i="15" s="1"/>
  <c r="AZ76" i="15" s="1"/>
  <c r="BA76" i="15" s="1"/>
  <c r="BB76" i="15" s="1"/>
  <c r="BC76" i="15" s="1"/>
  <c r="BD76" i="15" s="1"/>
  <c r="BE76" i="15" s="1"/>
  <c r="BF76" i="15" s="1"/>
  <c r="BG76" i="15" s="1"/>
  <c r="BH76" i="15" s="1"/>
  <c r="C70" i="15"/>
  <c r="D70" i="15" s="1"/>
  <c r="E70" i="15" s="1"/>
  <c r="F70" i="15" s="1"/>
  <c r="G70" i="15" s="1"/>
  <c r="H70" i="15" s="1"/>
  <c r="I70" i="15" s="1"/>
  <c r="J70" i="15" s="1"/>
  <c r="K70" i="15" s="1"/>
  <c r="L70" i="15" s="1"/>
  <c r="M70" i="15" s="1"/>
  <c r="N70" i="15" s="1"/>
  <c r="O70" i="15" s="1"/>
  <c r="P70" i="15" s="1"/>
  <c r="Q70" i="15" s="1"/>
  <c r="R70" i="15" s="1"/>
  <c r="S70" i="15" s="1"/>
  <c r="T70" i="15" s="1"/>
  <c r="U70" i="15" s="1"/>
  <c r="V70" i="15" s="1"/>
  <c r="W70" i="15" s="1"/>
  <c r="X70" i="15" s="1"/>
  <c r="Y70" i="15" s="1"/>
  <c r="Z70" i="15" s="1"/>
  <c r="AA70" i="15" s="1"/>
  <c r="AB70" i="15" s="1"/>
  <c r="AC70" i="15" s="1"/>
  <c r="AD70" i="15" s="1"/>
  <c r="AE70" i="15" s="1"/>
  <c r="AF70" i="15" s="1"/>
  <c r="AG70" i="15" s="1"/>
  <c r="AH70" i="15" s="1"/>
  <c r="AI70" i="15" s="1"/>
  <c r="AJ70" i="15" s="1"/>
  <c r="AK70" i="15" s="1"/>
  <c r="AL70" i="15" s="1"/>
  <c r="AM70" i="15" s="1"/>
  <c r="AN70" i="15" s="1"/>
  <c r="AO70" i="15" s="1"/>
  <c r="AP70" i="15" s="1"/>
  <c r="AQ70" i="15" s="1"/>
  <c r="AR70" i="15" s="1"/>
  <c r="AS70" i="15" s="1"/>
  <c r="AT70" i="15" s="1"/>
  <c r="AU70" i="15" s="1"/>
  <c r="AV70" i="15" s="1"/>
  <c r="AW70" i="15" s="1"/>
  <c r="AX70" i="15" s="1"/>
  <c r="AY70" i="15" s="1"/>
  <c r="AZ70" i="15" s="1"/>
  <c r="BA70" i="15" s="1"/>
  <c r="BB70" i="15" s="1"/>
  <c r="BC70" i="15" s="1"/>
  <c r="BD70" i="15" s="1"/>
  <c r="BE70" i="15" s="1"/>
  <c r="BF70" i="15" s="1"/>
  <c r="BG70" i="15" s="1"/>
  <c r="BH70" i="15" s="1"/>
  <c r="D29" i="15"/>
  <c r="D33" i="15" s="1"/>
  <c r="E29" i="15"/>
  <c r="E33" i="15" s="1"/>
  <c r="F29" i="15"/>
  <c r="F33" i="15" s="1"/>
  <c r="G29" i="15"/>
  <c r="G33" i="15" s="1"/>
  <c r="H29" i="15"/>
  <c r="H33" i="15" s="1"/>
  <c r="I29" i="15"/>
  <c r="I33" i="15" s="1"/>
  <c r="J29" i="15"/>
  <c r="J33" i="15" s="1"/>
  <c r="K29" i="15"/>
  <c r="K33" i="15" s="1"/>
  <c r="L29" i="15"/>
  <c r="L33" i="15" s="1"/>
  <c r="M29" i="15"/>
  <c r="M33" i="15" s="1"/>
  <c r="N29" i="15"/>
  <c r="N33" i="15" s="1"/>
  <c r="O29" i="15"/>
  <c r="O33" i="15" s="1"/>
  <c r="P29" i="15"/>
  <c r="P33" i="15" s="1"/>
  <c r="Q29" i="15"/>
  <c r="Q33" i="15" s="1"/>
  <c r="R29" i="15"/>
  <c r="R33" i="15" s="1"/>
  <c r="S29" i="15"/>
  <c r="S33" i="15" s="1"/>
  <c r="T29" i="15"/>
  <c r="T33" i="15" s="1"/>
  <c r="U29" i="15"/>
  <c r="U33" i="15" s="1"/>
  <c r="V29" i="15"/>
  <c r="V33" i="15" s="1"/>
  <c r="W29" i="15"/>
  <c r="W33" i="15" s="1"/>
  <c r="X29" i="15"/>
  <c r="X33" i="15" s="1"/>
  <c r="Y29" i="15"/>
  <c r="Y33" i="15" s="1"/>
  <c r="Z29" i="15"/>
  <c r="Z33" i="15" s="1"/>
  <c r="AA29" i="15"/>
  <c r="AA33" i="15" s="1"/>
  <c r="AB29" i="15"/>
  <c r="AB33" i="15" s="1"/>
  <c r="AC29" i="15"/>
  <c r="AC33" i="15" s="1"/>
  <c r="AD29" i="15"/>
  <c r="AD33" i="15" s="1"/>
  <c r="AE29" i="15"/>
  <c r="AE33" i="15" s="1"/>
  <c r="AF29" i="15"/>
  <c r="AF33" i="15" s="1"/>
  <c r="AG29" i="15"/>
  <c r="AG33" i="15" s="1"/>
  <c r="AH29" i="15"/>
  <c r="AH33" i="15" s="1"/>
  <c r="AI29" i="15"/>
  <c r="AI33" i="15" s="1"/>
  <c r="AJ29" i="15"/>
  <c r="AJ33" i="15" s="1"/>
  <c r="AK29" i="15"/>
  <c r="AK33" i="15" s="1"/>
  <c r="AL29" i="15"/>
  <c r="AL33" i="15" s="1"/>
  <c r="AM29" i="15"/>
  <c r="AM33" i="15" s="1"/>
  <c r="AN29" i="15"/>
  <c r="AN33" i="15" s="1"/>
  <c r="AO29" i="15"/>
  <c r="AO33" i="15" s="1"/>
  <c r="AP29" i="15"/>
  <c r="AP33" i="15" s="1"/>
  <c r="AQ29" i="15"/>
  <c r="AQ33" i="15" s="1"/>
  <c r="AR29" i="15"/>
  <c r="AR33" i="15" s="1"/>
  <c r="AS29" i="15"/>
  <c r="AS33" i="15" s="1"/>
  <c r="AT29" i="15"/>
  <c r="AT33" i="15" s="1"/>
  <c r="AU29" i="15"/>
  <c r="AU33" i="15" s="1"/>
  <c r="AV29" i="15"/>
  <c r="AV33" i="15" s="1"/>
  <c r="AW29" i="15"/>
  <c r="AW33" i="15" s="1"/>
  <c r="AX29" i="15"/>
  <c r="AX33" i="15" s="1"/>
  <c r="AY29" i="15"/>
  <c r="AY33" i="15" s="1"/>
  <c r="AZ29" i="15"/>
  <c r="AZ33" i="15" s="1"/>
  <c r="BA29" i="15"/>
  <c r="BA33" i="15" s="1"/>
  <c r="BB29" i="15"/>
  <c r="BB33" i="15" s="1"/>
  <c r="BC29" i="15"/>
  <c r="BC33" i="15" s="1"/>
  <c r="BD29" i="15"/>
  <c r="BD33" i="15" s="1"/>
  <c r="BE29" i="15"/>
  <c r="BE33" i="15" s="1"/>
  <c r="BF29" i="15"/>
  <c r="BF33" i="15" s="1"/>
  <c r="BG29" i="15"/>
  <c r="BG33" i="15" s="1"/>
  <c r="BH29" i="15"/>
  <c r="BH33" i="15" s="1"/>
  <c r="C29" i="15"/>
  <c r="C33" i="15" s="1"/>
  <c r="BF127" i="1" l="1"/>
  <c r="BF198" i="1"/>
  <c r="BF159" i="1"/>
  <c r="BF185" i="1"/>
  <c r="BE1430" i="2"/>
  <c r="BE1330" i="2"/>
  <c r="BE1210" i="2"/>
  <c r="BE764" i="2"/>
  <c r="BE1081" i="2"/>
  <c r="BE756" i="2"/>
  <c r="BE1010" i="2"/>
  <c r="BE1002" i="2"/>
  <c r="BE1953" i="2"/>
  <c r="BE1034" i="2"/>
  <c r="BE1026" i="2"/>
  <c r="BE919" i="2"/>
  <c r="BE1042" i="2"/>
  <c r="BE1940" i="2"/>
  <c r="BE965" i="2"/>
  <c r="BE1961" i="2"/>
  <c r="AH185" i="1"/>
  <c r="AG1455" i="2"/>
  <c r="AH232" i="1"/>
  <c r="AH57" i="1"/>
  <c r="AH50" i="1"/>
  <c r="AG1330" i="2"/>
  <c r="AG1295" i="2"/>
  <c r="AG1350" i="2"/>
  <c r="AG1210" i="2"/>
  <c r="AG772" i="2"/>
  <c r="AG756" i="2"/>
  <c r="AG1010" i="2"/>
  <c r="AG1002" i="2"/>
  <c r="AG1050" i="2"/>
  <c r="AG1034" i="2"/>
  <c r="AG1026" i="2"/>
  <c r="AG1018" i="2"/>
  <c r="AG965" i="2"/>
  <c r="AG1953" i="2"/>
  <c r="AG1940" i="2"/>
  <c r="AG1961" i="2"/>
  <c r="AY175" i="1"/>
  <c r="AY188" i="1"/>
  <c r="AX1433" i="2"/>
  <c r="AX1353" i="2"/>
  <c r="AX1333" i="2"/>
  <c r="AX1213" i="2"/>
  <c r="AX759" i="2"/>
  <c r="AX767" i="2"/>
  <c r="AX1964" i="2"/>
  <c r="AX1943" i="2"/>
  <c r="AX1956" i="2"/>
  <c r="AM188" i="1"/>
  <c r="AM53" i="1"/>
  <c r="AL1433" i="2"/>
  <c r="AL1333" i="2"/>
  <c r="AL1298" i="2"/>
  <c r="AL1164" i="2"/>
  <c r="AL1084" i="2"/>
  <c r="AL767" i="2"/>
  <c r="AL759" i="2"/>
  <c r="AL775" i="2"/>
  <c r="AL1964" i="2"/>
  <c r="AL1956" i="2"/>
  <c r="AL1943" i="2"/>
  <c r="AA60" i="1"/>
  <c r="AA53" i="1"/>
  <c r="Z1393" i="2"/>
  <c r="Z1373" i="2"/>
  <c r="Z1353" i="2"/>
  <c r="Z1333" i="2"/>
  <c r="Z1298" i="2"/>
  <c r="Z1253" i="2"/>
  <c r="Z1213" i="2"/>
  <c r="Z1124" i="2"/>
  <c r="Z759" i="2"/>
  <c r="Z719" i="2"/>
  <c r="Z1943" i="2"/>
  <c r="Z1956" i="2"/>
  <c r="O39" i="1"/>
  <c r="O11" i="1"/>
  <c r="N1333" i="2"/>
  <c r="N1393" i="2"/>
  <c r="N1233" i="2"/>
  <c r="N1278" i="2"/>
  <c r="N1253" i="2"/>
  <c r="N1213" i="2"/>
  <c r="N1124" i="2"/>
  <c r="N1104" i="2"/>
  <c r="BD185" i="1"/>
  <c r="BD159" i="1"/>
  <c r="BC1430" i="2"/>
  <c r="BC1350" i="2"/>
  <c r="BC1330" i="2"/>
  <c r="BC1210" i="2"/>
  <c r="BC756" i="2"/>
  <c r="BC1061" i="2"/>
  <c r="BC764" i="2"/>
  <c r="BC1034" i="2"/>
  <c r="BC1026" i="2"/>
  <c r="BC1961" i="2"/>
  <c r="BC1042" i="2"/>
  <c r="BC965" i="2"/>
  <c r="BC1010" i="2"/>
  <c r="BC1940" i="2"/>
  <c r="BC1002" i="2"/>
  <c r="BC1953" i="2"/>
  <c r="AF232" i="1"/>
  <c r="AF50" i="1"/>
  <c r="AE1410" i="2"/>
  <c r="AE1370" i="2"/>
  <c r="AE1295" i="2"/>
  <c r="AE1210" i="2"/>
  <c r="AE756" i="2"/>
  <c r="AE788" i="2"/>
  <c r="AE772" i="2"/>
  <c r="AE1050" i="2"/>
  <c r="AE1034" i="2"/>
  <c r="AE1026" i="2"/>
  <c r="AE1018" i="2"/>
  <c r="AE1961" i="2"/>
  <c r="AE965" i="2"/>
  <c r="AE935" i="2"/>
  <c r="AE1002" i="2"/>
  <c r="AE1953" i="2"/>
  <c r="AE1010" i="2"/>
  <c r="AE1940" i="2"/>
  <c r="BA1436" i="2"/>
  <c r="BA1336" i="2"/>
  <c r="BA1356" i="2"/>
  <c r="BA1216" i="2"/>
  <c r="BA1067" i="2"/>
  <c r="AO1436" i="2"/>
  <c r="AO1336" i="2"/>
  <c r="AO1216" i="2"/>
  <c r="AO1167" i="2"/>
  <c r="AO1087" i="2"/>
  <c r="AC1376" i="2"/>
  <c r="AC1356" i="2"/>
  <c r="AC1301" i="2"/>
  <c r="AC1216" i="2"/>
  <c r="I1396" i="2"/>
  <c r="I1256" i="2"/>
  <c r="I1216" i="2"/>
  <c r="I1147" i="2"/>
  <c r="I1281" i="2"/>
  <c r="I1236" i="2"/>
  <c r="I1107" i="2"/>
  <c r="I1127" i="2"/>
  <c r="AZ191" i="1"/>
  <c r="AZ178" i="1"/>
  <c r="AY1439" i="2"/>
  <c r="AY1359" i="2"/>
  <c r="AY1339" i="2"/>
  <c r="AY1219" i="2"/>
  <c r="AJ191" i="1"/>
  <c r="AI1359" i="2"/>
  <c r="AI1339" i="2"/>
  <c r="AI1304" i="2"/>
  <c r="T76" i="1"/>
  <c r="S1339" i="2"/>
  <c r="S1259" i="2"/>
  <c r="S1399" i="2"/>
  <c r="S1284" i="2"/>
  <c r="S1219" i="2"/>
  <c r="S1130" i="2"/>
  <c r="S1110" i="2"/>
  <c r="AW1442" i="2"/>
  <c r="AW1342" i="2"/>
  <c r="AW1362" i="2"/>
  <c r="AW1222" i="2"/>
  <c r="AW1045" i="2"/>
  <c r="AW968" i="2"/>
  <c r="AW1037" i="2"/>
  <c r="AW1029" i="2"/>
  <c r="AW1013" i="2"/>
  <c r="AW1005" i="2"/>
  <c r="AC1382" i="2"/>
  <c r="AC1362" i="2"/>
  <c r="AC1307" i="2"/>
  <c r="AC1222" i="2"/>
  <c r="AC1021" i="2"/>
  <c r="AC968" i="2"/>
  <c r="AC938" i="2"/>
  <c r="AC1053" i="2"/>
  <c r="AC1037" i="2"/>
  <c r="AC1029" i="2"/>
  <c r="AC1013" i="2"/>
  <c r="AC1005" i="2"/>
  <c r="I1262" i="2"/>
  <c r="I1402" i="2"/>
  <c r="I1287" i="2"/>
  <c r="I1222" i="2"/>
  <c r="I1153" i="2"/>
  <c r="I1133" i="2"/>
  <c r="I1242" i="2"/>
  <c r="I1113" i="2"/>
  <c r="BE127" i="1"/>
  <c r="BE198" i="1"/>
  <c r="BE185" i="1"/>
  <c r="BE159" i="1"/>
  <c r="BD1430" i="2"/>
  <c r="BD1330" i="2"/>
  <c r="BD1210" i="2"/>
  <c r="BD1081" i="2"/>
  <c r="BD764" i="2"/>
  <c r="BD756" i="2"/>
  <c r="BD1042" i="2"/>
  <c r="BD965" i="2"/>
  <c r="BD919" i="2"/>
  <c r="BD1010" i="2"/>
  <c r="BD1002" i="2"/>
  <c r="BD1034" i="2"/>
  <c r="BD1026" i="2"/>
  <c r="BD1940" i="2"/>
  <c r="BD1953" i="2"/>
  <c r="BD1961" i="2"/>
  <c r="AG185" i="1"/>
  <c r="AG50" i="1"/>
  <c r="AG232" i="1"/>
  <c r="AF1370" i="2"/>
  <c r="AF1330" i="2"/>
  <c r="AF1295" i="2"/>
  <c r="AF1210" i="2"/>
  <c r="AF772" i="2"/>
  <c r="AF756" i="2"/>
  <c r="AF965" i="2"/>
  <c r="AF935" i="2"/>
  <c r="AF1010" i="2"/>
  <c r="AF1002" i="2"/>
  <c r="AF1050" i="2"/>
  <c r="AF1026" i="2"/>
  <c r="AF1018" i="2"/>
  <c r="AF1961" i="2"/>
  <c r="AF1940" i="2"/>
  <c r="AF1953" i="2"/>
  <c r="AF1034" i="2"/>
  <c r="I8" i="1"/>
  <c r="I36" i="1"/>
  <c r="H1390" i="2"/>
  <c r="H1230" i="2"/>
  <c r="H1275" i="2"/>
  <c r="H1250" i="2"/>
  <c r="H1210" i="2"/>
  <c r="H1141" i="2"/>
  <c r="H1121" i="2"/>
  <c r="H1101" i="2"/>
  <c r="I356" i="1"/>
  <c r="BB162" i="1"/>
  <c r="BB188" i="1"/>
  <c r="BA1433" i="2"/>
  <c r="BA1333" i="2"/>
  <c r="BA1353" i="2"/>
  <c r="BA1213" i="2"/>
  <c r="BA767" i="2"/>
  <c r="BA1064" i="2"/>
  <c r="BA759" i="2"/>
  <c r="BA1964" i="2"/>
  <c r="BA1943" i="2"/>
  <c r="BA1956" i="2"/>
  <c r="AX175" i="1"/>
  <c r="AX188" i="1"/>
  <c r="AX53" i="1"/>
  <c r="AW1433" i="2"/>
  <c r="AW1353" i="2"/>
  <c r="AW1333" i="2"/>
  <c r="AW1213" i="2"/>
  <c r="AW767" i="2"/>
  <c r="AW759" i="2"/>
  <c r="AW1964" i="2"/>
  <c r="AW1956" i="2"/>
  <c r="AW1943" i="2"/>
  <c r="AL188" i="1"/>
  <c r="AL53" i="1"/>
  <c r="AK1433" i="2"/>
  <c r="AK1333" i="2"/>
  <c r="AK1298" i="2"/>
  <c r="AK767" i="2"/>
  <c r="AK1084" i="2"/>
  <c r="AK775" i="2"/>
  <c r="AK759" i="2"/>
  <c r="AK1964" i="2"/>
  <c r="AK1943" i="2"/>
  <c r="AK1956" i="2"/>
  <c r="AH188" i="1"/>
  <c r="AG1458" i="2"/>
  <c r="AH60" i="1"/>
  <c r="AH53" i="1"/>
  <c r="AG1333" i="2"/>
  <c r="AG1298" i="2"/>
  <c r="AG1353" i="2"/>
  <c r="AG1213" i="2"/>
  <c r="AG759" i="2"/>
  <c r="AG775" i="2"/>
  <c r="AG1964" i="2"/>
  <c r="AG1956" i="2"/>
  <c r="AG1943" i="2"/>
  <c r="AD53" i="1"/>
  <c r="AC1373" i="2"/>
  <c r="AC1353" i="2"/>
  <c r="AC1298" i="2"/>
  <c r="AC1213" i="2"/>
  <c r="AC783" i="2"/>
  <c r="AC759" i="2"/>
  <c r="AC1964" i="2"/>
  <c r="AC1956" i="2"/>
  <c r="AC1943" i="2"/>
  <c r="Z60" i="1"/>
  <c r="Z53" i="1"/>
  <c r="Y1393" i="2"/>
  <c r="Y1298" i="2"/>
  <c r="Y1353" i="2"/>
  <c r="Y1333" i="2"/>
  <c r="Y1253" i="2"/>
  <c r="Y1213" i="2"/>
  <c r="Y1124" i="2"/>
  <c r="Y759" i="2"/>
  <c r="Y1956" i="2"/>
  <c r="Y1943" i="2"/>
  <c r="V39" i="1"/>
  <c r="U1393" i="2"/>
  <c r="U1298" i="2"/>
  <c r="U1278" i="2"/>
  <c r="U1333" i="2"/>
  <c r="U1253" i="2"/>
  <c r="U1213" i="2"/>
  <c r="U1124" i="2"/>
  <c r="U1104" i="2"/>
  <c r="U1943" i="2"/>
  <c r="R39" i="1"/>
  <c r="R11" i="1"/>
  <c r="Q1393" i="2"/>
  <c r="Q1278" i="2"/>
  <c r="Q1333" i="2"/>
  <c r="Q1233" i="2"/>
  <c r="Q1253" i="2"/>
  <c r="Q1213" i="2"/>
  <c r="Q1124" i="2"/>
  <c r="Q1104" i="2"/>
  <c r="N39" i="1"/>
  <c r="N11" i="1"/>
  <c r="M1393" i="2"/>
  <c r="M1278" i="2"/>
  <c r="M1333" i="2"/>
  <c r="M1233" i="2"/>
  <c r="M1144" i="2"/>
  <c r="M1253" i="2"/>
  <c r="M1213" i="2"/>
  <c r="M1124" i="2"/>
  <c r="M1104" i="2"/>
  <c r="J39" i="1"/>
  <c r="J11" i="1"/>
  <c r="I1393" i="2"/>
  <c r="I1278" i="2"/>
  <c r="I1233" i="2"/>
  <c r="I1144" i="2"/>
  <c r="I1253" i="2"/>
  <c r="I1213" i="2"/>
  <c r="I1124" i="2"/>
  <c r="I1104" i="2"/>
  <c r="BC185" i="1"/>
  <c r="BC159" i="1"/>
  <c r="BB1430" i="2"/>
  <c r="BB1350" i="2"/>
  <c r="BB1330" i="2"/>
  <c r="BB1210" i="2"/>
  <c r="BB756" i="2"/>
  <c r="BB764" i="2"/>
  <c r="BB1061" i="2"/>
  <c r="BB1010" i="2"/>
  <c r="BB1002" i="2"/>
  <c r="BB1953" i="2"/>
  <c r="BB1034" i="2"/>
  <c r="BB1026" i="2"/>
  <c r="BB1961" i="2"/>
  <c r="BB1042" i="2"/>
  <c r="BB965" i="2"/>
  <c r="BB1940" i="2"/>
  <c r="AU185" i="1"/>
  <c r="AU232" i="1"/>
  <c r="AT1430" i="2"/>
  <c r="AU50" i="1"/>
  <c r="AT1330" i="2"/>
  <c r="AT1210" i="2"/>
  <c r="AT1081" i="2"/>
  <c r="AT772" i="2"/>
  <c r="AT756" i="2"/>
  <c r="AT764" i="2"/>
  <c r="AT1010" i="2"/>
  <c r="AT1002" i="2"/>
  <c r="AT994" i="2"/>
  <c r="AT1953" i="2"/>
  <c r="AT1034" i="2"/>
  <c r="AT1026" i="2"/>
  <c r="AT1961" i="2"/>
  <c r="AT1042" i="2"/>
  <c r="AT965" i="2"/>
  <c r="AT1940" i="2"/>
  <c r="AM185" i="1"/>
  <c r="AM232" i="1"/>
  <c r="AL1430" i="2"/>
  <c r="AM50" i="1"/>
  <c r="AL1330" i="2"/>
  <c r="AL1295" i="2"/>
  <c r="AL1161" i="2"/>
  <c r="AL1081" i="2"/>
  <c r="AL772" i="2"/>
  <c r="AL756" i="2"/>
  <c r="AL764" i="2"/>
  <c r="AL1010" i="2"/>
  <c r="AL1002" i="2"/>
  <c r="AL994" i="2"/>
  <c r="AL1050" i="2"/>
  <c r="AL1034" i="2"/>
  <c r="AL1026" i="2"/>
  <c r="AL1961" i="2"/>
  <c r="AL965" i="2"/>
  <c r="AL1940" i="2"/>
  <c r="AL1953" i="2"/>
  <c r="AE232" i="1"/>
  <c r="AE50" i="1"/>
  <c r="AD1410" i="2"/>
  <c r="AD1370" i="2"/>
  <c r="AD1210" i="2"/>
  <c r="AD772" i="2"/>
  <c r="AD756" i="2"/>
  <c r="AD788" i="2"/>
  <c r="AD1010" i="2"/>
  <c r="AD1002" i="2"/>
  <c r="AD1050" i="2"/>
  <c r="AD1034" i="2"/>
  <c r="AD1026" i="2"/>
  <c r="AD1018" i="2"/>
  <c r="AD1961" i="2"/>
  <c r="AD965" i="2"/>
  <c r="AD935" i="2"/>
  <c r="AD1969" i="2"/>
  <c r="AD1940" i="2"/>
  <c r="AD1953" i="2"/>
  <c r="AE352" i="1"/>
  <c r="W232" i="1"/>
  <c r="W36" i="1"/>
  <c r="V1390" i="2"/>
  <c r="V1330" i="2"/>
  <c r="V1275" i="2"/>
  <c r="V1370" i="2"/>
  <c r="V1250" i="2"/>
  <c r="V1210" i="2"/>
  <c r="V1295" i="2"/>
  <c r="V1121" i="2"/>
  <c r="V1101" i="2"/>
  <c r="V1010" i="2"/>
  <c r="V1002" i="2"/>
  <c r="V986" i="2"/>
  <c r="V935" i="2"/>
  <c r="V927" i="2"/>
  <c r="V965" i="2"/>
  <c r="V1940" i="2"/>
  <c r="W356" i="1"/>
  <c r="O36" i="1"/>
  <c r="O8" i="1"/>
  <c r="N1390" i="2"/>
  <c r="N1330" i="2"/>
  <c r="N1275" i="2"/>
  <c r="N1250" i="2"/>
  <c r="N1210" i="2"/>
  <c r="N1230" i="2"/>
  <c r="N1121" i="2"/>
  <c r="N1101" i="2"/>
  <c r="O356" i="1"/>
  <c r="BH1436" i="2"/>
  <c r="BH1336" i="2"/>
  <c r="BH1216" i="2"/>
  <c r="BH1087" i="2"/>
  <c r="BD1436" i="2"/>
  <c r="BD1336" i="2"/>
  <c r="BD1216" i="2"/>
  <c r="BD1087" i="2"/>
  <c r="AZ1436" i="2"/>
  <c r="AZ1356" i="2"/>
  <c r="AZ1336" i="2"/>
  <c r="AZ1216" i="2"/>
  <c r="AV1436" i="2"/>
  <c r="AV1356" i="2"/>
  <c r="AV1336" i="2"/>
  <c r="AV1216" i="2"/>
  <c r="AR1436" i="2"/>
  <c r="AR1336" i="2"/>
  <c r="AR1216" i="2"/>
  <c r="AR1087" i="2"/>
  <c r="AN1436" i="2"/>
  <c r="AN1461" i="2"/>
  <c r="AN1336" i="2"/>
  <c r="AN1216" i="2"/>
  <c r="AN1167" i="2"/>
  <c r="AN1087" i="2"/>
  <c r="AJ1436" i="2"/>
  <c r="AJ1336" i="2"/>
  <c r="AJ1301" i="2"/>
  <c r="AJ1087" i="2"/>
  <c r="AF1376" i="2"/>
  <c r="AF1336" i="2"/>
  <c r="AF1301" i="2"/>
  <c r="AF1216" i="2"/>
  <c r="AB1376" i="2"/>
  <c r="AB1356" i="2"/>
  <c r="AB1416" i="2"/>
  <c r="AB1301" i="2"/>
  <c r="AB1396" i="2"/>
  <c r="AB1336" i="2"/>
  <c r="AB1256" i="2"/>
  <c r="AB1216" i="2"/>
  <c r="AB1127" i="2"/>
  <c r="X1396" i="2"/>
  <c r="X1301" i="2"/>
  <c r="X1336" i="2"/>
  <c r="X1256" i="2"/>
  <c r="X1216" i="2"/>
  <c r="X1281" i="2"/>
  <c r="X1127" i="2"/>
  <c r="T1301" i="2"/>
  <c r="T1396" i="2"/>
  <c r="T1336" i="2"/>
  <c r="T1281" i="2"/>
  <c r="T1256" i="2"/>
  <c r="T1216" i="2"/>
  <c r="T1127" i="2"/>
  <c r="T1107" i="2"/>
  <c r="P1396" i="2"/>
  <c r="P1336" i="2"/>
  <c r="P1236" i="2"/>
  <c r="P1256" i="2"/>
  <c r="P1216" i="2"/>
  <c r="P1281" i="2"/>
  <c r="P1127" i="2"/>
  <c r="P1107" i="2"/>
  <c r="L1396" i="2"/>
  <c r="L1336" i="2"/>
  <c r="L1236" i="2"/>
  <c r="L1281" i="2"/>
  <c r="L1256" i="2"/>
  <c r="L1216" i="2"/>
  <c r="L1147" i="2"/>
  <c r="L1127" i="2"/>
  <c r="L1107" i="2"/>
  <c r="H1396" i="2"/>
  <c r="H1236" i="2"/>
  <c r="H1256" i="2"/>
  <c r="H1216" i="2"/>
  <c r="H1147" i="2"/>
  <c r="H1281" i="2"/>
  <c r="H1127" i="2"/>
  <c r="H1107" i="2"/>
  <c r="BG191" i="1"/>
  <c r="BG165" i="1"/>
  <c r="BG133" i="1"/>
  <c r="BG204" i="1"/>
  <c r="BF1439" i="2"/>
  <c r="BF1339" i="2"/>
  <c r="BF1219" i="2"/>
  <c r="BF1090" i="2"/>
  <c r="BC191" i="1"/>
  <c r="BC165" i="1"/>
  <c r="BB1439" i="2"/>
  <c r="BB1359" i="2"/>
  <c r="BB1339" i="2"/>
  <c r="BB1219" i="2"/>
  <c r="BB1070" i="2"/>
  <c r="AY191" i="1"/>
  <c r="AY178" i="1"/>
  <c r="AX1439" i="2"/>
  <c r="AX1359" i="2"/>
  <c r="AX1339" i="2"/>
  <c r="AX1219" i="2"/>
  <c r="AU191" i="1"/>
  <c r="AT1439" i="2"/>
  <c r="AT1339" i="2"/>
  <c r="AT1219" i="2"/>
  <c r="AT1090" i="2"/>
  <c r="AQ191" i="1"/>
  <c r="AP1439" i="2"/>
  <c r="AP1339" i="2"/>
  <c r="AP1219" i="2"/>
  <c r="AP1090" i="2"/>
  <c r="AM191" i="1"/>
  <c r="AL1439" i="2"/>
  <c r="AL1339" i="2"/>
  <c r="AL1304" i="2"/>
  <c r="AL1170" i="2"/>
  <c r="AL1090" i="2"/>
  <c r="AI191" i="1"/>
  <c r="AH1359" i="2"/>
  <c r="AH1339" i="2"/>
  <c r="AH1304" i="2"/>
  <c r="AD1419" i="2"/>
  <c r="AD1379" i="2"/>
  <c r="AD1219" i="2"/>
  <c r="Z1379" i="2"/>
  <c r="Z1359" i="2"/>
  <c r="Z1339" i="2"/>
  <c r="Z1259" i="2"/>
  <c r="Z1399" i="2"/>
  <c r="Z1304" i="2"/>
  <c r="Z1219" i="2"/>
  <c r="Z1130" i="2"/>
  <c r="V1399" i="2"/>
  <c r="V1339" i="2"/>
  <c r="V1259" i="2"/>
  <c r="V1379" i="2"/>
  <c r="V1219" i="2"/>
  <c r="V1304" i="2"/>
  <c r="V1284" i="2"/>
  <c r="V1110" i="2"/>
  <c r="V1130" i="2"/>
  <c r="S76" i="1"/>
  <c r="R1339" i="2"/>
  <c r="R1259" i="2"/>
  <c r="R1399" i="2"/>
  <c r="R1239" i="2"/>
  <c r="R1284" i="2"/>
  <c r="R1219" i="2"/>
  <c r="R1130" i="2"/>
  <c r="R1110" i="2"/>
  <c r="N1399" i="2"/>
  <c r="N1339" i="2"/>
  <c r="N1259" i="2"/>
  <c r="N1239" i="2"/>
  <c r="N1219" i="2"/>
  <c r="N1284" i="2"/>
  <c r="N1130" i="2"/>
  <c r="N1110" i="2"/>
  <c r="J1339" i="2"/>
  <c r="J1259" i="2"/>
  <c r="J1399" i="2"/>
  <c r="J1239" i="2"/>
  <c r="J1150" i="2"/>
  <c r="J1284" i="2"/>
  <c r="J1219" i="2"/>
  <c r="J1130" i="2"/>
  <c r="J1110" i="2"/>
  <c r="BH1442" i="2"/>
  <c r="BH1342" i="2"/>
  <c r="BH1222" i="2"/>
  <c r="BH1093" i="2"/>
  <c r="BH1013" i="2"/>
  <c r="BH1005" i="2"/>
  <c r="BH946" i="2"/>
  <c r="BH922" i="2"/>
  <c r="BH1045" i="2"/>
  <c r="BH968" i="2"/>
  <c r="BH1037" i="2"/>
  <c r="BH1029" i="2"/>
  <c r="BD1442" i="2"/>
  <c r="BD1342" i="2"/>
  <c r="BD1222" i="2"/>
  <c r="BD1093" i="2"/>
  <c r="BD1013" i="2"/>
  <c r="BD1005" i="2"/>
  <c r="BD922" i="2"/>
  <c r="BD1045" i="2"/>
  <c r="BD968" i="2"/>
  <c r="BD1037" i="2"/>
  <c r="BD1029" i="2"/>
  <c r="AZ1442" i="2"/>
  <c r="AZ1342" i="2"/>
  <c r="AZ1362" i="2"/>
  <c r="AZ1222" i="2"/>
  <c r="AZ1013" i="2"/>
  <c r="AZ1005" i="2"/>
  <c r="AZ1045" i="2"/>
  <c r="AZ968" i="2"/>
  <c r="AZ1037" i="2"/>
  <c r="AZ1029" i="2"/>
  <c r="AV1442" i="2"/>
  <c r="AV1342" i="2"/>
  <c r="AV1362" i="2"/>
  <c r="AV1222" i="2"/>
  <c r="AV1013" i="2"/>
  <c r="AV1005" i="2"/>
  <c r="AV1045" i="2"/>
  <c r="AV968" i="2"/>
  <c r="AV1037" i="2"/>
  <c r="AV1029" i="2"/>
  <c r="AR1442" i="2"/>
  <c r="AR1342" i="2"/>
  <c r="AR1222" i="2"/>
  <c r="AR1093" i="2"/>
  <c r="AR1013" i="2"/>
  <c r="AR1005" i="2"/>
  <c r="AR997" i="2"/>
  <c r="AR968" i="2"/>
  <c r="AR1029" i="2"/>
  <c r="AR1037" i="2"/>
  <c r="AN1442" i="2"/>
  <c r="AN1467" i="2"/>
  <c r="AN1342" i="2"/>
  <c r="AN1222" i="2"/>
  <c r="AN1173" i="2"/>
  <c r="AN1093" i="2"/>
  <c r="AN1013" i="2"/>
  <c r="AN1005" i="2"/>
  <c r="AN997" i="2"/>
  <c r="AN968" i="2"/>
  <c r="AN1053" i="2"/>
  <c r="AN1037" i="2"/>
  <c r="AN1029" i="2"/>
  <c r="AJ1442" i="2"/>
  <c r="AJ1342" i="2"/>
  <c r="AJ1307" i="2"/>
  <c r="AJ1093" i="2"/>
  <c r="AJ1013" i="2"/>
  <c r="AJ1005" i="2"/>
  <c r="AJ997" i="2"/>
  <c r="AJ968" i="2"/>
  <c r="AJ1053" i="2"/>
  <c r="AJ1037" i="2"/>
  <c r="AJ938" i="2"/>
  <c r="AJ1029" i="2"/>
  <c r="AF1382" i="2"/>
  <c r="AF1342" i="2"/>
  <c r="AF1307" i="2"/>
  <c r="AF1222" i="2"/>
  <c r="AF1013" i="2"/>
  <c r="AF1005" i="2"/>
  <c r="AF1021" i="2"/>
  <c r="AF968" i="2"/>
  <c r="AF938" i="2"/>
  <c r="AF1053" i="2"/>
  <c r="AF1037" i="2"/>
  <c r="AF1029" i="2"/>
  <c r="AB1422" i="2"/>
  <c r="AB1382" i="2"/>
  <c r="AB1362" i="2"/>
  <c r="AB1342" i="2"/>
  <c r="AB1402" i="2"/>
  <c r="AB1307" i="2"/>
  <c r="AB1262" i="2"/>
  <c r="AB1222" i="2"/>
  <c r="AB1133" i="2"/>
  <c r="AB1013" i="2"/>
  <c r="AB1005" i="2"/>
  <c r="AB968" i="2"/>
  <c r="AB938" i="2"/>
  <c r="AB1053" i="2"/>
  <c r="AB1029" i="2"/>
  <c r="X1342" i="2"/>
  <c r="X1307" i="2"/>
  <c r="X1262" i="2"/>
  <c r="X1402" i="2"/>
  <c r="X1287" i="2"/>
  <c r="X1222" i="2"/>
  <c r="X1133" i="2"/>
  <c r="X1013" i="2"/>
  <c r="X1005" i="2"/>
  <c r="X938" i="2"/>
  <c r="X968" i="2"/>
  <c r="X930" i="2"/>
  <c r="X989" i="2"/>
  <c r="T1342" i="2"/>
  <c r="T1402" i="2"/>
  <c r="T1307" i="2"/>
  <c r="T1262" i="2"/>
  <c r="T1222" i="2"/>
  <c r="T1287" i="2"/>
  <c r="T1113" i="2"/>
  <c r="T1133" i="2"/>
  <c r="T1013" i="2"/>
  <c r="T1005" i="2"/>
  <c r="T968" i="2"/>
  <c r="P1342" i="2"/>
  <c r="P1262" i="2"/>
  <c r="P1402" i="2"/>
  <c r="P1242" i="2"/>
  <c r="P1287" i="2"/>
  <c r="P1222" i="2"/>
  <c r="P1113" i="2"/>
  <c r="P1133" i="2"/>
  <c r="P1013" i="2"/>
  <c r="L1342" i="2"/>
  <c r="L1402" i="2"/>
  <c r="L1262" i="2"/>
  <c r="L1242" i="2"/>
  <c r="L1222" i="2"/>
  <c r="L1153" i="2"/>
  <c r="L1287" i="2"/>
  <c r="L1113" i="2"/>
  <c r="L1133" i="2"/>
  <c r="H1262" i="2"/>
  <c r="H1402" i="2"/>
  <c r="H1242" i="2"/>
  <c r="H1287" i="2"/>
  <c r="H1222" i="2"/>
  <c r="H1153" i="2"/>
  <c r="H1113" i="2"/>
  <c r="H1133" i="2"/>
  <c r="AX185" i="1"/>
  <c r="AX172" i="1"/>
  <c r="AW1430" i="2"/>
  <c r="AX50" i="1"/>
  <c r="AW1350" i="2"/>
  <c r="AW1330" i="2"/>
  <c r="AW1210" i="2"/>
  <c r="AW764" i="2"/>
  <c r="AW756" i="2"/>
  <c r="AW1010" i="2"/>
  <c r="AW1002" i="2"/>
  <c r="AW1953" i="2"/>
  <c r="AW1034" i="2"/>
  <c r="AW1026" i="2"/>
  <c r="AW1042" i="2"/>
  <c r="AW1961" i="2"/>
  <c r="AW965" i="2"/>
  <c r="AW1940" i="2"/>
  <c r="Z232" i="1"/>
  <c r="Z57" i="1"/>
  <c r="Z50" i="1"/>
  <c r="Y1295" i="2"/>
  <c r="Y1390" i="2"/>
  <c r="Y1350" i="2"/>
  <c r="Y1330" i="2"/>
  <c r="Y1250" i="2"/>
  <c r="Y1210" i="2"/>
  <c r="Y756" i="2"/>
  <c r="Y1121" i="2"/>
  <c r="Y1010" i="2"/>
  <c r="Y1002" i="2"/>
  <c r="Y1050" i="2"/>
  <c r="Y1026" i="2"/>
  <c r="Y935" i="2"/>
  <c r="Y1940" i="2"/>
  <c r="Y965" i="2"/>
  <c r="Y1953" i="2"/>
  <c r="Z356" i="1"/>
  <c r="J8" i="1"/>
  <c r="J36" i="1"/>
  <c r="I1390" i="2"/>
  <c r="I1275" i="2"/>
  <c r="I1250" i="2"/>
  <c r="I1210" i="2"/>
  <c r="I1141" i="2"/>
  <c r="I1230" i="2"/>
  <c r="I1101" i="2"/>
  <c r="I1121" i="2"/>
  <c r="J356" i="1"/>
  <c r="BC188" i="1"/>
  <c r="BC162" i="1"/>
  <c r="BB1433" i="2"/>
  <c r="BB1353" i="2"/>
  <c r="BB1333" i="2"/>
  <c r="BB1213" i="2"/>
  <c r="BB1064" i="2"/>
  <c r="BB759" i="2"/>
  <c r="BB767" i="2"/>
  <c r="BB1964" i="2"/>
  <c r="BB1956" i="2"/>
  <c r="BB1943" i="2"/>
  <c r="AU188" i="1"/>
  <c r="AU53" i="1"/>
  <c r="AT1433" i="2"/>
  <c r="AT1333" i="2"/>
  <c r="AT1213" i="2"/>
  <c r="AT1084" i="2"/>
  <c r="AT767" i="2"/>
  <c r="AT759" i="2"/>
  <c r="AT775" i="2"/>
  <c r="AT1964" i="2"/>
  <c r="AT1956" i="2"/>
  <c r="AT1943" i="2"/>
  <c r="AI188" i="1"/>
  <c r="AI53" i="1"/>
  <c r="AH1353" i="2"/>
  <c r="AH1333" i="2"/>
  <c r="AH1298" i="2"/>
  <c r="AH759" i="2"/>
  <c r="AH775" i="2"/>
  <c r="AH1964" i="2"/>
  <c r="AH1956" i="2"/>
  <c r="AH1943" i="2"/>
  <c r="W39" i="1"/>
  <c r="V1333" i="2"/>
  <c r="V1373" i="2"/>
  <c r="V1393" i="2"/>
  <c r="V1278" i="2"/>
  <c r="V1253" i="2"/>
  <c r="V1213" i="2"/>
  <c r="V1298" i="2"/>
  <c r="V1124" i="2"/>
  <c r="V1104" i="2"/>
  <c r="V1943" i="2"/>
  <c r="K39" i="1"/>
  <c r="K11" i="1"/>
  <c r="J1393" i="2"/>
  <c r="J1333" i="2"/>
  <c r="J1233" i="2"/>
  <c r="J1144" i="2"/>
  <c r="J1253" i="2"/>
  <c r="J1213" i="2"/>
  <c r="J1278" i="2"/>
  <c r="J1124" i="2"/>
  <c r="J1104" i="2"/>
  <c r="AV185" i="1"/>
  <c r="AV172" i="1"/>
  <c r="AV232" i="1"/>
  <c r="AV50" i="1"/>
  <c r="AU1430" i="2"/>
  <c r="AU1330" i="2"/>
  <c r="AU1210" i="2"/>
  <c r="AU756" i="2"/>
  <c r="AU764" i="2"/>
  <c r="AU1034" i="2"/>
  <c r="AU1026" i="2"/>
  <c r="AU1961" i="2"/>
  <c r="AU1042" i="2"/>
  <c r="AU965" i="2"/>
  <c r="AU1002" i="2"/>
  <c r="AU1953" i="2"/>
  <c r="AU1940" i="2"/>
  <c r="AU1010" i="2"/>
  <c r="P8" i="1"/>
  <c r="P36" i="1"/>
  <c r="O1390" i="2"/>
  <c r="O1330" i="2"/>
  <c r="O1275" i="2"/>
  <c r="O1230" i="2"/>
  <c r="O1250" i="2"/>
  <c r="O1210" i="2"/>
  <c r="O1121" i="2"/>
  <c r="O1101" i="2"/>
  <c r="P356" i="1"/>
  <c r="AW1436" i="2"/>
  <c r="AW1356" i="2"/>
  <c r="AW1336" i="2"/>
  <c r="AW1216" i="2"/>
  <c r="AK1436" i="2"/>
  <c r="AK1336" i="2"/>
  <c r="AK1301" i="2"/>
  <c r="AK1087" i="2"/>
  <c r="Y1396" i="2"/>
  <c r="Y1301" i="2"/>
  <c r="Y1356" i="2"/>
  <c r="Y1336" i="2"/>
  <c r="Y1256" i="2"/>
  <c r="Y1216" i="2"/>
  <c r="Y1127" i="2"/>
  <c r="M1396" i="2"/>
  <c r="M1336" i="2"/>
  <c r="M1281" i="2"/>
  <c r="M1256" i="2"/>
  <c r="M1216" i="2"/>
  <c r="M1147" i="2"/>
  <c r="M1236" i="2"/>
  <c r="M1107" i="2"/>
  <c r="M1127" i="2"/>
  <c r="BD191" i="1"/>
  <c r="BD165" i="1"/>
  <c r="BC1439" i="2"/>
  <c r="BC1359" i="2"/>
  <c r="BC1339" i="2"/>
  <c r="BC1219" i="2"/>
  <c r="BC1070" i="2"/>
  <c r="AR191" i="1"/>
  <c r="AQ1439" i="2"/>
  <c r="AQ1339" i="2"/>
  <c r="AQ1219" i="2"/>
  <c r="AQ1090" i="2"/>
  <c r="AE1419" i="2"/>
  <c r="AE1379" i="2"/>
  <c r="AE1219" i="2"/>
  <c r="AE1304" i="2"/>
  <c r="O1399" i="2"/>
  <c r="O1339" i="2"/>
  <c r="O1259" i="2"/>
  <c r="O1219" i="2"/>
  <c r="O1284" i="2"/>
  <c r="O1239" i="2"/>
  <c r="O1110" i="2"/>
  <c r="O1130" i="2"/>
  <c r="BA1442" i="2"/>
  <c r="BA1342" i="2"/>
  <c r="BA1362" i="2"/>
  <c r="BA1222" i="2"/>
  <c r="BA1073" i="2"/>
  <c r="BA1045" i="2"/>
  <c r="BA968" i="2"/>
  <c r="BA1037" i="2"/>
  <c r="BA1029" i="2"/>
  <c r="BA1005" i="2"/>
  <c r="BA1013" i="2"/>
  <c r="AO1442" i="2"/>
  <c r="AO1342" i="2"/>
  <c r="AO1222" i="2"/>
  <c r="AO1173" i="2"/>
  <c r="AO1093" i="2"/>
  <c r="AO968" i="2"/>
  <c r="AO1037" i="2"/>
  <c r="AO1029" i="2"/>
  <c r="AO997" i="2"/>
  <c r="AO1013" i="2"/>
  <c r="AO1005" i="2"/>
  <c r="AG1467" i="2"/>
  <c r="AG1342" i="2"/>
  <c r="AG1307" i="2"/>
  <c r="AG1362" i="2"/>
  <c r="AG1222" i="2"/>
  <c r="AG1021" i="2"/>
  <c r="AG968" i="2"/>
  <c r="AG1053" i="2"/>
  <c r="AG1037" i="2"/>
  <c r="AG1029" i="2"/>
  <c r="AG1013" i="2"/>
  <c r="AG1005" i="2"/>
  <c r="Y1342" i="2"/>
  <c r="Y1307" i="2"/>
  <c r="Y1262" i="2"/>
  <c r="Y1402" i="2"/>
  <c r="Y1362" i="2"/>
  <c r="Y1222" i="2"/>
  <c r="Y1133" i="2"/>
  <c r="Y938" i="2"/>
  <c r="Y968" i="2"/>
  <c r="Y1053" i="2"/>
  <c r="Y1029" i="2"/>
  <c r="Y1013" i="2"/>
  <c r="Y1005" i="2"/>
  <c r="Q1342" i="2"/>
  <c r="Q1262" i="2"/>
  <c r="Q1402" i="2"/>
  <c r="Q1287" i="2"/>
  <c r="Q1222" i="2"/>
  <c r="Q1133" i="2"/>
  <c r="Q1242" i="2"/>
  <c r="Q1113" i="2"/>
  <c r="Q1013" i="2"/>
  <c r="AO185" i="1"/>
  <c r="AO50" i="1"/>
  <c r="AO57" i="1"/>
  <c r="AO232" i="1"/>
  <c r="AN1430" i="2"/>
  <c r="AN1455" i="2"/>
  <c r="AN1330" i="2"/>
  <c r="AN1210" i="2"/>
  <c r="AN1161" i="2"/>
  <c r="AN764" i="2"/>
  <c r="AN1081" i="2"/>
  <c r="AN772" i="2"/>
  <c r="AN756" i="2"/>
  <c r="AN965" i="2"/>
  <c r="AN1010" i="2"/>
  <c r="AN1002" i="2"/>
  <c r="AN994" i="2"/>
  <c r="AN1050" i="2"/>
  <c r="AN1034" i="2"/>
  <c r="AN1026" i="2"/>
  <c r="AN1961" i="2"/>
  <c r="AN1940" i="2"/>
  <c r="AN1953" i="2"/>
  <c r="Q8" i="1"/>
  <c r="Q232" i="1"/>
  <c r="Q36" i="1"/>
  <c r="P1390" i="2"/>
  <c r="P1230" i="2"/>
  <c r="P1330" i="2"/>
  <c r="P1275" i="2"/>
  <c r="P1250" i="2"/>
  <c r="P1210" i="2"/>
  <c r="P1121" i="2"/>
  <c r="P1101" i="2"/>
  <c r="P1010" i="2"/>
  <c r="Q356" i="1"/>
  <c r="AT188" i="1"/>
  <c r="AT53" i="1"/>
  <c r="AS1433" i="2"/>
  <c r="AS1333" i="2"/>
  <c r="AS1213" i="2"/>
  <c r="AS767" i="2"/>
  <c r="AS775" i="2"/>
  <c r="AS1084" i="2"/>
  <c r="AS759" i="2"/>
  <c r="AS1964" i="2"/>
  <c r="AS1956" i="2"/>
  <c r="AS1943" i="2"/>
  <c r="AT185" i="1"/>
  <c r="AS1430" i="2"/>
  <c r="AT232" i="1"/>
  <c r="AT50" i="1"/>
  <c r="AS1330" i="2"/>
  <c r="AS1210" i="2"/>
  <c r="AS764" i="2"/>
  <c r="AS1081" i="2"/>
  <c r="AS772" i="2"/>
  <c r="AS756" i="2"/>
  <c r="AS1010" i="2"/>
  <c r="AS1002" i="2"/>
  <c r="AS994" i="2"/>
  <c r="AS1953" i="2"/>
  <c r="AS1034" i="2"/>
  <c r="AS1026" i="2"/>
  <c r="AS965" i="2"/>
  <c r="AS1961" i="2"/>
  <c r="AS1940" i="2"/>
  <c r="N8" i="1"/>
  <c r="N36" i="1"/>
  <c r="M1390" i="2"/>
  <c r="M1250" i="2"/>
  <c r="M1210" i="2"/>
  <c r="M1141" i="2"/>
  <c r="M1330" i="2"/>
  <c r="M1275" i="2"/>
  <c r="M1230" i="2"/>
  <c r="M1101" i="2"/>
  <c r="M1121" i="2"/>
  <c r="N356" i="1"/>
  <c r="BI130" i="1"/>
  <c r="BI201" i="1"/>
  <c r="BI162" i="1"/>
  <c r="BH1433" i="2"/>
  <c r="BI46" i="1"/>
  <c r="BH1333" i="2"/>
  <c r="BH1213" i="2"/>
  <c r="BH759" i="2"/>
  <c r="BH767" i="2"/>
  <c r="BH1084" i="2"/>
  <c r="BH1956" i="2"/>
  <c r="BH1964" i="2"/>
  <c r="BH1943" i="2"/>
  <c r="BE130" i="1"/>
  <c r="BE201" i="1"/>
  <c r="BE188" i="1"/>
  <c r="BE162" i="1"/>
  <c r="BD1433" i="2"/>
  <c r="BD1333" i="2"/>
  <c r="BD1213" i="2"/>
  <c r="BD1084" i="2"/>
  <c r="BD767" i="2"/>
  <c r="BD759" i="2"/>
  <c r="BD1956" i="2"/>
  <c r="BD1943" i="2"/>
  <c r="BD1964" i="2"/>
  <c r="BA188" i="1"/>
  <c r="AZ1433" i="2"/>
  <c r="AZ1353" i="2"/>
  <c r="AZ1333" i="2"/>
  <c r="AZ1213" i="2"/>
  <c r="AZ767" i="2"/>
  <c r="AZ759" i="2"/>
  <c r="AZ1956" i="2"/>
  <c r="AZ1943" i="2"/>
  <c r="AZ1964" i="2"/>
  <c r="AW175" i="1"/>
  <c r="AW188" i="1"/>
  <c r="AV1433" i="2"/>
  <c r="AW53" i="1"/>
  <c r="AV1353" i="2"/>
  <c r="AV1333" i="2"/>
  <c r="AV1213" i="2"/>
  <c r="AV759" i="2"/>
  <c r="AV767" i="2"/>
  <c r="AV1956" i="2"/>
  <c r="AV1964" i="2"/>
  <c r="AV1943" i="2"/>
  <c r="AS188" i="1"/>
  <c r="AR1433" i="2"/>
  <c r="AS53" i="1"/>
  <c r="AR1333" i="2"/>
  <c r="AR1213" i="2"/>
  <c r="AR775" i="2"/>
  <c r="AR767" i="2"/>
  <c r="AR1084" i="2"/>
  <c r="AR759" i="2"/>
  <c r="AR1956" i="2"/>
  <c r="AR1964" i="2"/>
  <c r="AR1943" i="2"/>
  <c r="AO188" i="1"/>
  <c r="AN1433" i="2"/>
  <c r="AO53" i="1"/>
  <c r="AO60" i="1"/>
  <c r="AN1458" i="2"/>
  <c r="AN1333" i="2"/>
  <c r="AN1164" i="2"/>
  <c r="AN1213" i="2"/>
  <c r="AN775" i="2"/>
  <c r="AN767" i="2"/>
  <c r="AN1084" i="2"/>
  <c r="AN759" i="2"/>
  <c r="AN1956" i="2"/>
  <c r="AN1943" i="2"/>
  <c r="AN1964" i="2"/>
  <c r="AK188" i="1"/>
  <c r="AJ1433" i="2"/>
  <c r="AK53" i="1"/>
  <c r="AJ1333" i="2"/>
  <c r="AJ1298" i="2"/>
  <c r="AJ775" i="2"/>
  <c r="AJ767" i="2"/>
  <c r="AJ1084" i="2"/>
  <c r="AJ759" i="2"/>
  <c r="AJ1956" i="2"/>
  <c r="AJ1943" i="2"/>
  <c r="AJ1964" i="2"/>
  <c r="AG188" i="1"/>
  <c r="AG53" i="1"/>
  <c r="AF1373" i="2"/>
  <c r="AF1333" i="2"/>
  <c r="AF1213" i="2"/>
  <c r="AF1298" i="2"/>
  <c r="AF775" i="2"/>
  <c r="AF759" i="2"/>
  <c r="AF1956" i="2"/>
  <c r="AF1943" i="2"/>
  <c r="AF1964" i="2"/>
  <c r="AC60" i="1"/>
  <c r="AC53" i="1"/>
  <c r="AB1373" i="2"/>
  <c r="AB1353" i="2"/>
  <c r="AB1413" i="2"/>
  <c r="AB1393" i="2"/>
  <c r="AB1298" i="2"/>
  <c r="AB1333" i="2"/>
  <c r="AB1253" i="2"/>
  <c r="AB1213" i="2"/>
  <c r="AB775" i="2"/>
  <c r="AB1124" i="2"/>
  <c r="AB759" i="2"/>
  <c r="AB1956" i="2"/>
  <c r="AB1943" i="2"/>
  <c r="Y39" i="1"/>
  <c r="Y11" i="1"/>
  <c r="X1393" i="2"/>
  <c r="X1298" i="2"/>
  <c r="X1278" i="2"/>
  <c r="X1333" i="2"/>
  <c r="X1253" i="2"/>
  <c r="X1213" i="2"/>
  <c r="X751" i="2"/>
  <c r="X1124" i="2"/>
  <c r="X1956" i="2"/>
  <c r="X1943" i="2"/>
  <c r="U39" i="1"/>
  <c r="U11" i="1"/>
  <c r="T1393" i="2"/>
  <c r="T1298" i="2"/>
  <c r="T1278" i="2"/>
  <c r="T1333" i="2"/>
  <c r="T1253" i="2"/>
  <c r="T1213" i="2"/>
  <c r="T1104" i="2"/>
  <c r="T1124" i="2"/>
  <c r="T1943" i="2"/>
  <c r="Q39" i="1"/>
  <c r="Q11" i="1"/>
  <c r="P1393" i="2"/>
  <c r="P1278" i="2"/>
  <c r="P1333" i="2"/>
  <c r="P1253" i="2"/>
  <c r="P1213" i="2"/>
  <c r="P1233" i="2"/>
  <c r="P1104" i="2"/>
  <c r="P1124" i="2"/>
  <c r="M39" i="1"/>
  <c r="M11" i="1"/>
  <c r="L1393" i="2"/>
  <c r="L1278" i="2"/>
  <c r="L1333" i="2"/>
  <c r="L1253" i="2"/>
  <c r="L1213" i="2"/>
  <c r="L1233" i="2"/>
  <c r="L1144" i="2"/>
  <c r="L1104" i="2"/>
  <c r="L1124" i="2"/>
  <c r="I39" i="1"/>
  <c r="I11" i="1"/>
  <c r="H1393" i="2"/>
  <c r="H1278" i="2"/>
  <c r="H1253" i="2"/>
  <c r="H1213" i="2"/>
  <c r="H1233" i="2"/>
  <c r="H1144" i="2"/>
  <c r="H1104" i="2"/>
  <c r="H1124" i="2"/>
  <c r="BH185" i="1"/>
  <c r="BH127" i="1"/>
  <c r="BH198" i="1"/>
  <c r="BH159" i="1"/>
  <c r="BH232" i="1"/>
  <c r="BH43" i="1"/>
  <c r="BG1430" i="2"/>
  <c r="BG1330" i="2"/>
  <c r="BG1210" i="2"/>
  <c r="BG1081" i="2"/>
  <c r="BG756" i="2"/>
  <c r="BG764" i="2"/>
  <c r="BG1034" i="2"/>
  <c r="BG1026" i="2"/>
  <c r="BG919" i="2"/>
  <c r="BG1961" i="2"/>
  <c r="BG1042" i="2"/>
  <c r="BG965" i="2"/>
  <c r="BG1010" i="2"/>
  <c r="BG1953" i="2"/>
  <c r="BG1002" i="2"/>
  <c r="BG1940" i="2"/>
  <c r="AZ185" i="1"/>
  <c r="AZ172" i="1"/>
  <c r="AY1430" i="2"/>
  <c r="AY1350" i="2"/>
  <c r="AY1330" i="2"/>
  <c r="AY1210" i="2"/>
  <c r="AY756" i="2"/>
  <c r="AY764" i="2"/>
  <c r="AY1034" i="2"/>
  <c r="AY1026" i="2"/>
  <c r="AY1961" i="2"/>
  <c r="AY1042" i="2"/>
  <c r="AY965" i="2"/>
  <c r="AY1002" i="2"/>
  <c r="AY1953" i="2"/>
  <c r="AY1010" i="2"/>
  <c r="AY1940" i="2"/>
  <c r="AR185" i="1"/>
  <c r="AR232" i="1"/>
  <c r="AR50" i="1"/>
  <c r="AQ1430" i="2"/>
  <c r="AQ1330" i="2"/>
  <c r="AQ1210" i="2"/>
  <c r="AQ756" i="2"/>
  <c r="AQ772" i="2"/>
  <c r="AQ764" i="2"/>
  <c r="AQ1081" i="2"/>
  <c r="AQ1034" i="2"/>
  <c r="AQ1026" i="2"/>
  <c r="AQ1961" i="2"/>
  <c r="AQ965" i="2"/>
  <c r="AQ1010" i="2"/>
  <c r="AQ994" i="2"/>
  <c r="AQ1953" i="2"/>
  <c r="AQ1002" i="2"/>
  <c r="AQ1940" i="2"/>
  <c r="AJ185" i="1"/>
  <c r="AJ232" i="1"/>
  <c r="AJ50" i="1"/>
  <c r="AI1350" i="2"/>
  <c r="AI1330" i="2"/>
  <c r="AI1295" i="2"/>
  <c r="AI756" i="2"/>
  <c r="AI772" i="2"/>
  <c r="AI764" i="2"/>
  <c r="AI1050" i="2"/>
  <c r="AI1034" i="2"/>
  <c r="AI1026" i="2"/>
  <c r="AI1018" i="2"/>
  <c r="AI1961" i="2"/>
  <c r="AI965" i="2"/>
  <c r="AI935" i="2"/>
  <c r="AI1002" i="2"/>
  <c r="AI1953" i="2"/>
  <c r="AI1010" i="2"/>
  <c r="AI1940" i="2"/>
  <c r="AB232" i="1"/>
  <c r="AB57" i="1"/>
  <c r="AB50" i="1"/>
  <c r="AA1390" i="2"/>
  <c r="AA1370" i="2"/>
  <c r="AA1350" i="2"/>
  <c r="AA1330" i="2"/>
  <c r="AA1295" i="2"/>
  <c r="AA1250" i="2"/>
  <c r="AA1210" i="2"/>
  <c r="AA756" i="2"/>
  <c r="AA1121" i="2"/>
  <c r="AA772" i="2"/>
  <c r="AA1050" i="2"/>
  <c r="AA1026" i="2"/>
  <c r="AA965" i="2"/>
  <c r="AA935" i="2"/>
  <c r="AA1010" i="2"/>
  <c r="AA1953" i="2"/>
  <c r="AA1002" i="2"/>
  <c r="AA1940" i="2"/>
  <c r="AB356" i="1"/>
  <c r="T8" i="1"/>
  <c r="T232" i="1"/>
  <c r="T36" i="1"/>
  <c r="S1390" i="2"/>
  <c r="S1330" i="2"/>
  <c r="S1275" i="2"/>
  <c r="S1250" i="2"/>
  <c r="S1210" i="2"/>
  <c r="S1121" i="2"/>
  <c r="S1101" i="2"/>
  <c r="S965" i="2"/>
  <c r="S1010" i="2"/>
  <c r="T356" i="1"/>
  <c r="L8" i="1"/>
  <c r="L36" i="1"/>
  <c r="K1390" i="2"/>
  <c r="K1330" i="2"/>
  <c r="K1275" i="2"/>
  <c r="K1230" i="2"/>
  <c r="K1250" i="2"/>
  <c r="K1210" i="2"/>
  <c r="K1141" i="2"/>
  <c r="K1121" i="2"/>
  <c r="K1101" i="2"/>
  <c r="L356" i="1"/>
  <c r="BG1436" i="2"/>
  <c r="BG1336" i="2"/>
  <c r="BG1216" i="2"/>
  <c r="BG1087" i="2"/>
  <c r="BC1436" i="2"/>
  <c r="BC1356" i="2"/>
  <c r="BC1336" i="2"/>
  <c r="BC1216" i="2"/>
  <c r="BC1067" i="2"/>
  <c r="AY1436" i="2"/>
  <c r="AY1356" i="2"/>
  <c r="AY1336" i="2"/>
  <c r="AY1216" i="2"/>
  <c r="AU1436" i="2"/>
  <c r="AU1336" i="2"/>
  <c r="AU1216" i="2"/>
  <c r="AQ1436" i="2"/>
  <c r="AQ1336" i="2"/>
  <c r="AQ1216" i="2"/>
  <c r="AQ1087" i="2"/>
  <c r="AM1436" i="2"/>
  <c r="AM1336" i="2"/>
  <c r="AM1167" i="2"/>
  <c r="AM1087" i="2"/>
  <c r="AI1356" i="2"/>
  <c r="AI1336" i="2"/>
  <c r="AI1301" i="2"/>
  <c r="AE1416" i="2"/>
  <c r="AE1376" i="2"/>
  <c r="AE1301" i="2"/>
  <c r="AE1216" i="2"/>
  <c r="AA1396" i="2"/>
  <c r="AA1376" i="2"/>
  <c r="AA1356" i="2"/>
  <c r="AA1336" i="2"/>
  <c r="AA1301" i="2"/>
  <c r="AA1256" i="2"/>
  <c r="AA1216" i="2"/>
  <c r="AA1127" i="2"/>
  <c r="W1396" i="2"/>
  <c r="W1336" i="2"/>
  <c r="W1281" i="2"/>
  <c r="W1301" i="2"/>
  <c r="W1256" i="2"/>
  <c r="W1216" i="2"/>
  <c r="W1127" i="2"/>
  <c r="W1107" i="2"/>
  <c r="S1396" i="2"/>
  <c r="S1336" i="2"/>
  <c r="S1281" i="2"/>
  <c r="S1256" i="2"/>
  <c r="S1216" i="2"/>
  <c r="S1127" i="2"/>
  <c r="S1107" i="2"/>
  <c r="O1396" i="2"/>
  <c r="O1336" i="2"/>
  <c r="O1281" i="2"/>
  <c r="O1236" i="2"/>
  <c r="O1256" i="2"/>
  <c r="O1216" i="2"/>
  <c r="O1127" i="2"/>
  <c r="O1107" i="2"/>
  <c r="K1396" i="2"/>
  <c r="K1336" i="2"/>
  <c r="K1281" i="2"/>
  <c r="K1236" i="2"/>
  <c r="K1256" i="2"/>
  <c r="K1216" i="2"/>
  <c r="K1147" i="2"/>
  <c r="K1127" i="2"/>
  <c r="K1107" i="2"/>
  <c r="BF133" i="1"/>
  <c r="BF204" i="1"/>
  <c r="BF165" i="1"/>
  <c r="BF191" i="1"/>
  <c r="BE1439" i="2"/>
  <c r="BE1339" i="2"/>
  <c r="BE1219" i="2"/>
  <c r="BE1090" i="2"/>
  <c r="BB165" i="1"/>
  <c r="BB191" i="1"/>
  <c r="BA1439" i="2"/>
  <c r="BA1339" i="2"/>
  <c r="BA1359" i="2"/>
  <c r="BA1219" i="2"/>
  <c r="BA1070" i="2"/>
  <c r="AX191" i="1"/>
  <c r="AX178" i="1"/>
  <c r="AW1439" i="2"/>
  <c r="AW1359" i="2"/>
  <c r="AW1339" i="2"/>
  <c r="AW1219" i="2"/>
  <c r="AT191" i="1"/>
  <c r="AS1439" i="2"/>
  <c r="AS1339" i="2"/>
  <c r="AS1219" i="2"/>
  <c r="AS1090" i="2"/>
  <c r="AP191" i="1"/>
  <c r="AO1439" i="2"/>
  <c r="AO1339" i="2"/>
  <c r="AO1219" i="2"/>
  <c r="AO1170" i="2"/>
  <c r="AO1090" i="2"/>
  <c r="AL191" i="1"/>
  <c r="AK1439" i="2"/>
  <c r="AK1339" i="2"/>
  <c r="AK1304" i="2"/>
  <c r="AK1090" i="2"/>
  <c r="AH191" i="1"/>
  <c r="AG1464" i="2"/>
  <c r="AG1339" i="2"/>
  <c r="AG1304" i="2"/>
  <c r="AG1359" i="2"/>
  <c r="AG1219" i="2"/>
  <c r="AC1379" i="2"/>
  <c r="AC1359" i="2"/>
  <c r="AC1304" i="2"/>
  <c r="AC1219" i="2"/>
  <c r="Y1399" i="2"/>
  <c r="Y1304" i="2"/>
  <c r="Y1359" i="2"/>
  <c r="Y1339" i="2"/>
  <c r="Y1259" i="2"/>
  <c r="Y1219" i="2"/>
  <c r="Y1130" i="2"/>
  <c r="U1399" i="2"/>
  <c r="U1304" i="2"/>
  <c r="U1284" i="2"/>
  <c r="U1339" i="2"/>
  <c r="U1259" i="2"/>
  <c r="U1219" i="2"/>
  <c r="U1130" i="2"/>
  <c r="U1110" i="2"/>
  <c r="Q1399" i="2"/>
  <c r="Q1284" i="2"/>
  <c r="Q1339" i="2"/>
  <c r="Q1259" i="2"/>
  <c r="Q1239" i="2"/>
  <c r="Q1219" i="2"/>
  <c r="Q1130" i="2"/>
  <c r="Q1110" i="2"/>
  <c r="N76" i="1"/>
  <c r="M1399" i="2"/>
  <c r="M1284" i="2"/>
  <c r="M1339" i="2"/>
  <c r="M1239" i="2"/>
  <c r="M1150" i="2"/>
  <c r="M1259" i="2"/>
  <c r="M1219" i="2"/>
  <c r="M1130" i="2"/>
  <c r="M1110" i="2"/>
  <c r="J76" i="1"/>
  <c r="I1399" i="2"/>
  <c r="I1284" i="2"/>
  <c r="I1259" i="2"/>
  <c r="I1239" i="2"/>
  <c r="I1150" i="2"/>
  <c r="I1219" i="2"/>
  <c r="I1130" i="2"/>
  <c r="I1110" i="2"/>
  <c r="BG1442" i="2"/>
  <c r="BG1342" i="2"/>
  <c r="BG1222" i="2"/>
  <c r="BG1093" i="2"/>
  <c r="BG1037" i="2"/>
  <c r="BG1029" i="2"/>
  <c r="BG1013" i="2"/>
  <c r="BG1005" i="2"/>
  <c r="BG1045" i="2"/>
  <c r="BG922" i="2"/>
  <c r="BG968" i="2"/>
  <c r="BC1442" i="2"/>
  <c r="BC1362" i="2"/>
  <c r="BC1342" i="2"/>
  <c r="BC1222" i="2"/>
  <c r="BC1073" i="2"/>
  <c r="BC1037" i="2"/>
  <c r="BC1029" i="2"/>
  <c r="BC1013" i="2"/>
  <c r="BC1005" i="2"/>
  <c r="BC1045" i="2"/>
  <c r="BC968" i="2"/>
  <c r="AY1442" i="2"/>
  <c r="AY1362" i="2"/>
  <c r="AY1342" i="2"/>
  <c r="AY1222" i="2"/>
  <c r="AY1037" i="2"/>
  <c r="AY1029" i="2"/>
  <c r="AY1013" i="2"/>
  <c r="AY1005" i="2"/>
  <c r="AY1045" i="2"/>
  <c r="AY968" i="2"/>
  <c r="AU1442" i="2"/>
  <c r="AU1342" i="2"/>
  <c r="AU1222" i="2"/>
  <c r="AU1037" i="2"/>
  <c r="AU1029" i="2"/>
  <c r="AU1013" i="2"/>
  <c r="AU1005" i="2"/>
  <c r="AU1045" i="2"/>
  <c r="AU968" i="2"/>
  <c r="AQ1442" i="2"/>
  <c r="AQ1342" i="2"/>
  <c r="AQ1222" i="2"/>
  <c r="AQ1093" i="2"/>
  <c r="AQ1037" i="2"/>
  <c r="AQ1029" i="2"/>
  <c r="AQ1013" i="2"/>
  <c r="AQ1005" i="2"/>
  <c r="AQ997" i="2"/>
  <c r="AQ968" i="2"/>
  <c r="AM1442" i="2"/>
  <c r="AM1342" i="2"/>
  <c r="AM1173" i="2"/>
  <c r="AM1093" i="2"/>
  <c r="AM1053" i="2"/>
  <c r="AM1037" i="2"/>
  <c r="AM1029" i="2"/>
  <c r="AM1013" i="2"/>
  <c r="AM1005" i="2"/>
  <c r="AM997" i="2"/>
  <c r="AM968" i="2"/>
  <c r="AI1362" i="2"/>
  <c r="AI1342" i="2"/>
  <c r="AI1307" i="2"/>
  <c r="AI1053" i="2"/>
  <c r="AI1037" i="2"/>
  <c r="AI1029" i="2"/>
  <c r="AI938" i="2"/>
  <c r="AI1013" i="2"/>
  <c r="AI1005" i="2"/>
  <c r="AI1021" i="2"/>
  <c r="AI968" i="2"/>
  <c r="AE1422" i="2"/>
  <c r="AE1382" i="2"/>
  <c r="AE1307" i="2"/>
  <c r="AE1222" i="2"/>
  <c r="AE1053" i="2"/>
  <c r="AE1037" i="2"/>
  <c r="AE1029" i="2"/>
  <c r="AE1013" i="2"/>
  <c r="AE1005" i="2"/>
  <c r="AE1021" i="2"/>
  <c r="AE938" i="2"/>
  <c r="AE968" i="2"/>
  <c r="AA1402" i="2"/>
  <c r="AA1382" i="2"/>
  <c r="AA1362" i="2"/>
  <c r="AA1342" i="2"/>
  <c r="AA1307" i="2"/>
  <c r="AA1262" i="2"/>
  <c r="AA1222" i="2"/>
  <c r="AA1133" i="2"/>
  <c r="AA1053" i="2"/>
  <c r="AA1029" i="2"/>
  <c r="AA1013" i="2"/>
  <c r="AA1005" i="2"/>
  <c r="AA968" i="2"/>
  <c r="AA938" i="2"/>
  <c r="W1402" i="2"/>
  <c r="W1287" i="2"/>
  <c r="W1342" i="2"/>
  <c r="W1307" i="2"/>
  <c r="W1262" i="2"/>
  <c r="W1222" i="2"/>
  <c r="W1113" i="2"/>
  <c r="W1133" i="2"/>
  <c r="W989" i="2"/>
  <c r="W930" i="2"/>
  <c r="W1013" i="2"/>
  <c r="W1005" i="2"/>
  <c r="W938" i="2"/>
  <c r="W968" i="2"/>
  <c r="S1402" i="2"/>
  <c r="S1287" i="2"/>
  <c r="S1342" i="2"/>
  <c r="S1262" i="2"/>
  <c r="S1222" i="2"/>
  <c r="S1133" i="2"/>
  <c r="S1113" i="2"/>
  <c r="S1013" i="2"/>
  <c r="S968" i="2"/>
  <c r="O1402" i="2"/>
  <c r="O1287" i="2"/>
  <c r="O1342" i="2"/>
  <c r="O1262" i="2"/>
  <c r="O1242" i="2"/>
  <c r="O1222" i="2"/>
  <c r="O1113" i="2"/>
  <c r="O1133" i="2"/>
  <c r="K1402" i="2"/>
  <c r="K1287" i="2"/>
  <c r="K1342" i="2"/>
  <c r="K1242" i="2"/>
  <c r="K1262" i="2"/>
  <c r="K1222" i="2"/>
  <c r="K1153" i="2"/>
  <c r="K1133" i="2"/>
  <c r="K1113" i="2"/>
  <c r="AP185" i="1"/>
  <c r="AO1430" i="2"/>
  <c r="AP232" i="1"/>
  <c r="AP50" i="1"/>
  <c r="AO1330" i="2"/>
  <c r="AO1210" i="2"/>
  <c r="AO1161" i="2"/>
  <c r="AO764" i="2"/>
  <c r="AO1081" i="2"/>
  <c r="AO772" i="2"/>
  <c r="AO756" i="2"/>
  <c r="AO1010" i="2"/>
  <c r="AO1002" i="2"/>
  <c r="AO994" i="2"/>
  <c r="AO1034" i="2"/>
  <c r="AO1026" i="2"/>
  <c r="AO1940" i="2"/>
  <c r="AO965" i="2"/>
  <c r="AO1961" i="2"/>
  <c r="AO1953" i="2"/>
  <c r="R8" i="1"/>
  <c r="R232" i="1"/>
  <c r="R36" i="1"/>
  <c r="Q1390" i="2"/>
  <c r="Q1330" i="2"/>
  <c r="Q1275" i="2"/>
  <c r="Q1250" i="2"/>
  <c r="Q1210" i="2"/>
  <c r="Q1230" i="2"/>
  <c r="Q1101" i="2"/>
  <c r="Q1121" i="2"/>
  <c r="Q1010" i="2"/>
  <c r="R356" i="1"/>
  <c r="BG130" i="1"/>
  <c r="BG201" i="1"/>
  <c r="BG188" i="1"/>
  <c r="BG162" i="1"/>
  <c r="BG46" i="1"/>
  <c r="BF1433" i="2"/>
  <c r="BF1333" i="2"/>
  <c r="BF1213" i="2"/>
  <c r="BF1084" i="2"/>
  <c r="BF759" i="2"/>
  <c r="BF767" i="2"/>
  <c r="BF1964" i="2"/>
  <c r="BF1943" i="2"/>
  <c r="BF1956" i="2"/>
  <c r="AQ188" i="1"/>
  <c r="AQ53" i="1"/>
  <c r="AP1433" i="2"/>
  <c r="AP1333" i="2"/>
  <c r="AP1213" i="2"/>
  <c r="AP1084" i="2"/>
  <c r="AP759" i="2"/>
  <c r="AP767" i="2"/>
  <c r="AP775" i="2"/>
  <c r="AP1964" i="2"/>
  <c r="AP1943" i="2"/>
  <c r="AP1956" i="2"/>
  <c r="AE53" i="1"/>
  <c r="AD1413" i="2"/>
  <c r="AD1373" i="2"/>
  <c r="AD1213" i="2"/>
  <c r="AD759" i="2"/>
  <c r="AD791" i="2"/>
  <c r="AD775" i="2"/>
  <c r="AD1972" i="2"/>
  <c r="AD1964" i="2"/>
  <c r="AD1956" i="2"/>
  <c r="AD1943" i="2"/>
  <c r="S39" i="1"/>
  <c r="S11" i="1"/>
  <c r="R1393" i="2"/>
  <c r="R1333" i="2"/>
  <c r="R1233" i="2"/>
  <c r="R1253" i="2"/>
  <c r="R1213" i="2"/>
  <c r="R1278" i="2"/>
  <c r="R1124" i="2"/>
  <c r="R1104" i="2"/>
  <c r="AN185" i="1"/>
  <c r="AN232" i="1"/>
  <c r="AN50" i="1"/>
  <c r="AN57" i="1"/>
  <c r="AM1430" i="2"/>
  <c r="AM1330" i="2"/>
  <c r="AM1161" i="2"/>
  <c r="AM756" i="2"/>
  <c r="AM1081" i="2"/>
  <c r="AM772" i="2"/>
  <c r="AM764" i="2"/>
  <c r="AM1050" i="2"/>
  <c r="AM1034" i="2"/>
  <c r="AM1026" i="2"/>
  <c r="AM1961" i="2"/>
  <c r="AM965" i="2"/>
  <c r="AM1010" i="2"/>
  <c r="AM1953" i="2"/>
  <c r="AM1002" i="2"/>
  <c r="AM994" i="2"/>
  <c r="AM1940" i="2"/>
  <c r="X232" i="1"/>
  <c r="X36" i="1"/>
  <c r="W1390" i="2"/>
  <c r="W1330" i="2"/>
  <c r="W1275" i="2"/>
  <c r="W1295" i="2"/>
  <c r="W1250" i="2"/>
  <c r="W1210" i="2"/>
  <c r="W1121" i="2"/>
  <c r="W1101" i="2"/>
  <c r="W986" i="2"/>
  <c r="W935" i="2"/>
  <c r="W927" i="2"/>
  <c r="W965" i="2"/>
  <c r="W1010" i="2"/>
  <c r="W1940" i="2"/>
  <c r="W1002" i="2"/>
  <c r="X356" i="1"/>
  <c r="BE1436" i="2"/>
  <c r="BE1336" i="2"/>
  <c r="BE1216" i="2"/>
  <c r="BE1087" i="2"/>
  <c r="AS1436" i="2"/>
  <c r="AS1336" i="2"/>
  <c r="AS1216" i="2"/>
  <c r="AS1087" i="2"/>
  <c r="AG1461" i="2"/>
  <c r="AG1336" i="2"/>
  <c r="AG1301" i="2"/>
  <c r="AG1356" i="2"/>
  <c r="AG1216" i="2"/>
  <c r="U1301" i="2"/>
  <c r="U1396" i="2"/>
  <c r="U1336" i="2"/>
  <c r="U1281" i="2"/>
  <c r="U1256" i="2"/>
  <c r="U1216" i="2"/>
  <c r="U1107" i="2"/>
  <c r="U1127" i="2"/>
  <c r="Q1396" i="2"/>
  <c r="Q1336" i="2"/>
  <c r="Q1256" i="2"/>
  <c r="Q1216" i="2"/>
  <c r="Q1281" i="2"/>
  <c r="Q1236" i="2"/>
  <c r="Q1107" i="2"/>
  <c r="Q1127" i="2"/>
  <c r="BH191" i="1"/>
  <c r="BH133" i="1"/>
  <c r="BH204" i="1"/>
  <c r="BH165" i="1"/>
  <c r="BG1439" i="2"/>
  <c r="BG1339" i="2"/>
  <c r="BG1219" i="2"/>
  <c r="BG1090" i="2"/>
  <c r="AV191" i="1"/>
  <c r="AV178" i="1"/>
  <c r="AU1439" i="2"/>
  <c r="AU1339" i="2"/>
  <c r="AU1219" i="2"/>
  <c r="AN191" i="1"/>
  <c r="AM1439" i="2"/>
  <c r="AM1339" i="2"/>
  <c r="AM1170" i="2"/>
  <c r="AM1090" i="2"/>
  <c r="AA1379" i="2"/>
  <c r="AA1359" i="2"/>
  <c r="AA1339" i="2"/>
  <c r="AA1259" i="2"/>
  <c r="AA1399" i="2"/>
  <c r="AA1304" i="2"/>
  <c r="AA1219" i="2"/>
  <c r="AA1130" i="2"/>
  <c r="W1399" i="2"/>
  <c r="W1339" i="2"/>
  <c r="W1259" i="2"/>
  <c r="W1219" i="2"/>
  <c r="W1130" i="2"/>
  <c r="W1304" i="2"/>
  <c r="W1284" i="2"/>
  <c r="W1110" i="2"/>
  <c r="K1339" i="2"/>
  <c r="K1259" i="2"/>
  <c r="K1399" i="2"/>
  <c r="K1284" i="2"/>
  <c r="K1219" i="2"/>
  <c r="K1239" i="2"/>
  <c r="K1150" i="2"/>
  <c r="K1110" i="2"/>
  <c r="K1130" i="2"/>
  <c r="BE1442" i="2"/>
  <c r="BE1342" i="2"/>
  <c r="BE1222" i="2"/>
  <c r="BE1093" i="2"/>
  <c r="BE1045" i="2"/>
  <c r="BE968" i="2"/>
  <c r="BE922" i="2"/>
  <c r="BE1037" i="2"/>
  <c r="BE1029" i="2"/>
  <c r="BE1013" i="2"/>
  <c r="BE1005" i="2"/>
  <c r="AS1442" i="2"/>
  <c r="AS1342" i="2"/>
  <c r="AS1222" i="2"/>
  <c r="AS1093" i="2"/>
  <c r="AS968" i="2"/>
  <c r="AS1037" i="2"/>
  <c r="AS1029" i="2"/>
  <c r="AS1013" i="2"/>
  <c r="AS1005" i="2"/>
  <c r="AS997" i="2"/>
  <c r="AK1442" i="2"/>
  <c r="AK1307" i="2"/>
  <c r="AK1342" i="2"/>
  <c r="AK1093" i="2"/>
  <c r="AK968" i="2"/>
  <c r="AK1053" i="2"/>
  <c r="AK1037" i="2"/>
  <c r="AK1029" i="2"/>
  <c r="AK938" i="2"/>
  <c r="AK997" i="2"/>
  <c r="AK1013" i="2"/>
  <c r="AK1005" i="2"/>
  <c r="U1342" i="2"/>
  <c r="U1402" i="2"/>
  <c r="U1307" i="2"/>
  <c r="U1262" i="2"/>
  <c r="U1222" i="2"/>
  <c r="U1133" i="2"/>
  <c r="U1287" i="2"/>
  <c r="U1113" i="2"/>
  <c r="U938" i="2"/>
  <c r="U968" i="2"/>
  <c r="U989" i="2"/>
  <c r="U930" i="2"/>
  <c r="U1005" i="2"/>
  <c r="U1013" i="2"/>
  <c r="M1342" i="2"/>
  <c r="M1402" i="2"/>
  <c r="M1262" i="2"/>
  <c r="M1222" i="2"/>
  <c r="M1153" i="2"/>
  <c r="M1133" i="2"/>
  <c r="M1287" i="2"/>
  <c r="M1242" i="2"/>
  <c r="M1113" i="2"/>
  <c r="AW172" i="1"/>
  <c r="AW185" i="1"/>
  <c r="AW50" i="1"/>
  <c r="AV1430" i="2"/>
  <c r="AV1350" i="2"/>
  <c r="AV1330" i="2"/>
  <c r="AV1210" i="2"/>
  <c r="AV764" i="2"/>
  <c r="AV756" i="2"/>
  <c r="AV1042" i="2"/>
  <c r="AV965" i="2"/>
  <c r="AV1010" i="2"/>
  <c r="AV1002" i="2"/>
  <c r="AV1026" i="2"/>
  <c r="AV1961" i="2"/>
  <c r="AV1034" i="2"/>
  <c r="AV1953" i="2"/>
  <c r="AV1940" i="2"/>
  <c r="Y232" i="1"/>
  <c r="Y36" i="1"/>
  <c r="Y8" i="1"/>
  <c r="X1295" i="2"/>
  <c r="X1390" i="2"/>
  <c r="X1330" i="2"/>
  <c r="X1275" i="2"/>
  <c r="X1250" i="2"/>
  <c r="X1210" i="2"/>
  <c r="X1121" i="2"/>
  <c r="X748" i="2"/>
  <c r="X965" i="2"/>
  <c r="X1010" i="2"/>
  <c r="X1002" i="2"/>
  <c r="X1940" i="2"/>
  <c r="X1953" i="2"/>
  <c r="X986" i="2"/>
  <c r="X935" i="2"/>
  <c r="X927" i="2"/>
  <c r="Y356" i="1"/>
  <c r="BF162" i="1"/>
  <c r="BF130" i="1"/>
  <c r="BF201" i="1"/>
  <c r="BF188" i="1"/>
  <c r="BE1433" i="2"/>
  <c r="BE1333" i="2"/>
  <c r="BE1213" i="2"/>
  <c r="BE767" i="2"/>
  <c r="BE1084" i="2"/>
  <c r="BE759" i="2"/>
  <c r="BE1964" i="2"/>
  <c r="BE1956" i="2"/>
  <c r="BE1943" i="2"/>
  <c r="AP188" i="1"/>
  <c r="AP53" i="1"/>
  <c r="AO1433" i="2"/>
  <c r="AO1333" i="2"/>
  <c r="AO1213" i="2"/>
  <c r="AO1164" i="2"/>
  <c r="AO767" i="2"/>
  <c r="AO1084" i="2"/>
  <c r="AO759" i="2"/>
  <c r="AO775" i="2"/>
  <c r="AO1964" i="2"/>
  <c r="AO1956" i="2"/>
  <c r="AO1943" i="2"/>
  <c r="BB159" i="1"/>
  <c r="BB185" i="1"/>
  <c r="BA1430" i="2"/>
  <c r="BA1330" i="2"/>
  <c r="BA1350" i="2"/>
  <c r="BA1210" i="2"/>
  <c r="BA764" i="2"/>
  <c r="BA1061" i="2"/>
  <c r="BA756" i="2"/>
  <c r="BA1010" i="2"/>
  <c r="BA1002" i="2"/>
  <c r="BA1953" i="2"/>
  <c r="BA1034" i="2"/>
  <c r="BA1026" i="2"/>
  <c r="BA1042" i="2"/>
  <c r="BA1940" i="2"/>
  <c r="BA965" i="2"/>
  <c r="BA1961" i="2"/>
  <c r="AL185" i="1"/>
  <c r="AK1430" i="2"/>
  <c r="AL232" i="1"/>
  <c r="AL50" i="1"/>
  <c r="AK1330" i="2"/>
  <c r="AK1295" i="2"/>
  <c r="AK764" i="2"/>
  <c r="AK1081" i="2"/>
  <c r="AK772" i="2"/>
  <c r="AK756" i="2"/>
  <c r="AK935" i="2"/>
  <c r="AK1010" i="2"/>
  <c r="AK1002" i="2"/>
  <c r="AK994" i="2"/>
  <c r="AK1050" i="2"/>
  <c r="AK1034" i="2"/>
  <c r="AK1026" i="2"/>
  <c r="AK1961" i="2"/>
  <c r="AK965" i="2"/>
  <c r="AK1953" i="2"/>
  <c r="AK1940" i="2"/>
  <c r="AD232" i="1"/>
  <c r="AD50" i="1"/>
  <c r="AC1370" i="2"/>
  <c r="AC1350" i="2"/>
  <c r="AC1295" i="2"/>
  <c r="AC1210" i="2"/>
  <c r="AC780" i="2"/>
  <c r="AC756" i="2"/>
  <c r="AC1010" i="2"/>
  <c r="AC1002" i="2"/>
  <c r="AC1050" i="2"/>
  <c r="AC1034" i="2"/>
  <c r="AC1026" i="2"/>
  <c r="AC1018" i="2"/>
  <c r="AC965" i="2"/>
  <c r="AC935" i="2"/>
  <c r="AC1953" i="2"/>
  <c r="AC1961" i="2"/>
  <c r="AC1940" i="2"/>
  <c r="AD352" i="1"/>
  <c r="V232" i="1"/>
  <c r="V36" i="1"/>
  <c r="U1390" i="2"/>
  <c r="U1295" i="2"/>
  <c r="U1250" i="2"/>
  <c r="U1210" i="2"/>
  <c r="U1330" i="2"/>
  <c r="U1275" i="2"/>
  <c r="U1101" i="2"/>
  <c r="U1121" i="2"/>
  <c r="U1010" i="2"/>
  <c r="U1002" i="2"/>
  <c r="U986" i="2"/>
  <c r="U935" i="2"/>
  <c r="U927" i="2"/>
  <c r="U1940" i="2"/>
  <c r="U965" i="2"/>
  <c r="V356" i="1"/>
  <c r="BI127" i="1"/>
  <c r="BI198" i="1"/>
  <c r="BI159" i="1"/>
  <c r="BI43" i="1"/>
  <c r="BH1430" i="2"/>
  <c r="BI232" i="1"/>
  <c r="BH1330" i="2"/>
  <c r="BH1210" i="2"/>
  <c r="BH764" i="2"/>
  <c r="BH1081" i="2"/>
  <c r="BH756" i="2"/>
  <c r="BH1042" i="2"/>
  <c r="BH965" i="2"/>
  <c r="BH919" i="2"/>
  <c r="BH1010" i="2"/>
  <c r="BH1002" i="2"/>
  <c r="BH943" i="2"/>
  <c r="BH1953" i="2"/>
  <c r="BH1961" i="2"/>
  <c r="BH1026" i="2"/>
  <c r="BH1034" i="2"/>
  <c r="BH1940" i="2"/>
  <c r="BA185" i="1"/>
  <c r="AZ1430" i="2"/>
  <c r="AZ1350" i="2"/>
  <c r="AZ1330" i="2"/>
  <c r="AZ1210" i="2"/>
  <c r="AZ764" i="2"/>
  <c r="AZ756" i="2"/>
  <c r="AZ1042" i="2"/>
  <c r="AZ965" i="2"/>
  <c r="AZ1010" i="2"/>
  <c r="AZ1002" i="2"/>
  <c r="AZ1026" i="2"/>
  <c r="AZ1034" i="2"/>
  <c r="AZ1961" i="2"/>
  <c r="AZ1940" i="2"/>
  <c r="AZ1953" i="2"/>
  <c r="AS185" i="1"/>
  <c r="AS50" i="1"/>
  <c r="AS232" i="1"/>
  <c r="AR1430" i="2"/>
  <c r="AR1330" i="2"/>
  <c r="AR1210" i="2"/>
  <c r="AR764" i="2"/>
  <c r="AR1081" i="2"/>
  <c r="AR772" i="2"/>
  <c r="AR756" i="2"/>
  <c r="AR965" i="2"/>
  <c r="AR1010" i="2"/>
  <c r="AR1002" i="2"/>
  <c r="AR994" i="2"/>
  <c r="AR1961" i="2"/>
  <c r="AR1034" i="2"/>
  <c r="AR1940" i="2"/>
  <c r="AR1953" i="2"/>
  <c r="AR1026" i="2"/>
  <c r="AK185" i="1"/>
  <c r="AK50" i="1"/>
  <c r="AK232" i="1"/>
  <c r="AJ1430" i="2"/>
  <c r="AJ1330" i="2"/>
  <c r="AJ1295" i="2"/>
  <c r="AJ764" i="2"/>
  <c r="AJ1081" i="2"/>
  <c r="AJ772" i="2"/>
  <c r="AJ756" i="2"/>
  <c r="AJ965" i="2"/>
  <c r="AJ935" i="2"/>
  <c r="AJ1010" i="2"/>
  <c r="AJ1002" i="2"/>
  <c r="AJ994" i="2"/>
  <c r="AJ1050" i="2"/>
  <c r="AJ1026" i="2"/>
  <c r="AJ1953" i="2"/>
  <c r="AJ1034" i="2"/>
  <c r="AJ1961" i="2"/>
  <c r="AJ1940" i="2"/>
  <c r="AC57" i="1"/>
  <c r="AC50" i="1"/>
  <c r="AC232" i="1"/>
  <c r="AB1370" i="2"/>
  <c r="AB1350" i="2"/>
  <c r="AB1390" i="2"/>
  <c r="AB1295" i="2"/>
  <c r="AB1410" i="2"/>
  <c r="AB1330" i="2"/>
  <c r="AB1250" i="2"/>
  <c r="AB1210" i="2"/>
  <c r="AB1121" i="2"/>
  <c r="AB772" i="2"/>
  <c r="AB756" i="2"/>
  <c r="AB965" i="2"/>
  <c r="AB935" i="2"/>
  <c r="AB1010" i="2"/>
  <c r="AB1002" i="2"/>
  <c r="AB1050" i="2"/>
  <c r="AB1026" i="2"/>
  <c r="AB1940" i="2"/>
  <c r="AB1953" i="2"/>
  <c r="AC356" i="1"/>
  <c r="U8" i="1"/>
  <c r="U232" i="1"/>
  <c r="U36" i="1"/>
  <c r="T1390" i="2"/>
  <c r="T1295" i="2"/>
  <c r="T1250" i="2"/>
  <c r="T1210" i="2"/>
  <c r="T1330" i="2"/>
  <c r="T1275" i="2"/>
  <c r="T1121" i="2"/>
  <c r="T1101" i="2"/>
  <c r="T965" i="2"/>
  <c r="T1010" i="2"/>
  <c r="T1002" i="2"/>
  <c r="T1940" i="2"/>
  <c r="U356" i="1"/>
  <c r="M8" i="1"/>
  <c r="M36" i="1"/>
  <c r="L1390" i="2"/>
  <c r="L1230" i="2"/>
  <c r="L1250" i="2"/>
  <c r="L1210" i="2"/>
  <c r="L1141" i="2"/>
  <c r="L1330" i="2"/>
  <c r="L1275" i="2"/>
  <c r="L1121" i="2"/>
  <c r="L1101" i="2"/>
  <c r="M356" i="1"/>
  <c r="BH130" i="1"/>
  <c r="BH201" i="1"/>
  <c r="BH188" i="1"/>
  <c r="BH162" i="1"/>
  <c r="BH46" i="1"/>
  <c r="BG1433" i="2"/>
  <c r="BG1333" i="2"/>
  <c r="BG1213" i="2"/>
  <c r="BG1084" i="2"/>
  <c r="BG759" i="2"/>
  <c r="BG767" i="2"/>
  <c r="BG1964" i="2"/>
  <c r="BG1956" i="2"/>
  <c r="BG1943" i="2"/>
  <c r="BD188" i="1"/>
  <c r="BD162" i="1"/>
  <c r="BC1433" i="2"/>
  <c r="BC1353" i="2"/>
  <c r="BC1333" i="2"/>
  <c r="BC1213" i="2"/>
  <c r="BC759" i="2"/>
  <c r="BC1064" i="2"/>
  <c r="BC767" i="2"/>
  <c r="BC1964" i="2"/>
  <c r="BC1956" i="2"/>
  <c r="BC1943" i="2"/>
  <c r="AZ188" i="1"/>
  <c r="AZ175" i="1"/>
  <c r="AY1433" i="2"/>
  <c r="AY1353" i="2"/>
  <c r="AY1333" i="2"/>
  <c r="AY1213" i="2"/>
  <c r="AY759" i="2"/>
  <c r="AY767" i="2"/>
  <c r="AY1964" i="2"/>
  <c r="AY1956" i="2"/>
  <c r="AY1943" i="2"/>
  <c r="AV188" i="1"/>
  <c r="AV175" i="1"/>
  <c r="AU1433" i="2"/>
  <c r="AV53" i="1"/>
  <c r="AU1333" i="2"/>
  <c r="AU1213" i="2"/>
  <c r="AU759" i="2"/>
  <c r="AU767" i="2"/>
  <c r="AU1964" i="2"/>
  <c r="AU1956" i="2"/>
  <c r="AU1943" i="2"/>
  <c r="AR188" i="1"/>
  <c r="AQ1433" i="2"/>
  <c r="AR53" i="1"/>
  <c r="AQ1333" i="2"/>
  <c r="AQ1213" i="2"/>
  <c r="AQ759" i="2"/>
  <c r="AQ775" i="2"/>
  <c r="AQ767" i="2"/>
  <c r="AQ1084" i="2"/>
  <c r="AQ1964" i="2"/>
  <c r="AQ1956" i="2"/>
  <c r="AQ1943" i="2"/>
  <c r="AN188" i="1"/>
  <c r="AN60" i="1"/>
  <c r="AM1433" i="2"/>
  <c r="AN53" i="1"/>
  <c r="AM1333" i="2"/>
  <c r="AM1164" i="2"/>
  <c r="AM759" i="2"/>
  <c r="AM1084" i="2"/>
  <c r="AM775" i="2"/>
  <c r="AM767" i="2"/>
  <c r="AM1964" i="2"/>
  <c r="AM1956" i="2"/>
  <c r="AM1943" i="2"/>
  <c r="AJ188" i="1"/>
  <c r="AJ53" i="1"/>
  <c r="AI1353" i="2"/>
  <c r="AI1333" i="2"/>
  <c r="AI1298" i="2"/>
  <c r="AI759" i="2"/>
  <c r="AI775" i="2"/>
  <c r="AI767" i="2"/>
  <c r="AI1964" i="2"/>
  <c r="AI1956" i="2"/>
  <c r="AI1943" i="2"/>
  <c r="AF53" i="1"/>
  <c r="AE1373" i="2"/>
  <c r="AE1413" i="2"/>
  <c r="AE1213" i="2"/>
  <c r="AE1298" i="2"/>
  <c r="AE759" i="2"/>
  <c r="AE791" i="2"/>
  <c r="AE775" i="2"/>
  <c r="AE1964" i="2"/>
  <c r="AE1956" i="2"/>
  <c r="AE1943" i="2"/>
  <c r="AB60" i="1"/>
  <c r="AB53" i="1"/>
  <c r="AA1373" i="2"/>
  <c r="AA1353" i="2"/>
  <c r="AA1393" i="2"/>
  <c r="AA1333" i="2"/>
  <c r="AA1298" i="2"/>
  <c r="AA1253" i="2"/>
  <c r="AA1213" i="2"/>
  <c r="AA775" i="2"/>
  <c r="AA759" i="2"/>
  <c r="AA1124" i="2"/>
  <c r="AA1956" i="2"/>
  <c r="AA1943" i="2"/>
  <c r="X39" i="1"/>
  <c r="W1333" i="2"/>
  <c r="W1393" i="2"/>
  <c r="W1278" i="2"/>
  <c r="W1253" i="2"/>
  <c r="W1213" i="2"/>
  <c r="W1298" i="2"/>
  <c r="W1104" i="2"/>
  <c r="W1124" i="2"/>
  <c r="W1943" i="2"/>
  <c r="T11" i="1"/>
  <c r="T39" i="1"/>
  <c r="S1393" i="2"/>
  <c r="S1333" i="2"/>
  <c r="S1253" i="2"/>
  <c r="S1213" i="2"/>
  <c r="S1278" i="2"/>
  <c r="S1104" i="2"/>
  <c r="S1124" i="2"/>
  <c r="P11" i="1"/>
  <c r="P39" i="1"/>
  <c r="O1333" i="2"/>
  <c r="O1393" i="2"/>
  <c r="O1278" i="2"/>
  <c r="O1253" i="2"/>
  <c r="O1213" i="2"/>
  <c r="O1233" i="2"/>
  <c r="O1104" i="2"/>
  <c r="O1124" i="2"/>
  <c r="L11" i="1"/>
  <c r="L39" i="1"/>
  <c r="K1393" i="2"/>
  <c r="K1333" i="2"/>
  <c r="K1253" i="2"/>
  <c r="K1213" i="2"/>
  <c r="K1278" i="2"/>
  <c r="K1233" i="2"/>
  <c r="K1144" i="2"/>
  <c r="K1104" i="2"/>
  <c r="K1124" i="2"/>
  <c r="BG185" i="1"/>
  <c r="BG159" i="1"/>
  <c r="BG127" i="1"/>
  <c r="BG198" i="1"/>
  <c r="BF1430" i="2"/>
  <c r="BG43" i="1"/>
  <c r="BF1330" i="2"/>
  <c r="BF1210" i="2"/>
  <c r="BF1081" i="2"/>
  <c r="BF756" i="2"/>
  <c r="BF764" i="2"/>
  <c r="BF1010" i="2"/>
  <c r="BF1002" i="2"/>
  <c r="BF1953" i="2"/>
  <c r="BF1034" i="2"/>
  <c r="BF1026" i="2"/>
  <c r="BF1961" i="2"/>
  <c r="BF1042" i="2"/>
  <c r="BF965" i="2"/>
  <c r="BF1940" i="2"/>
  <c r="BF919" i="2"/>
  <c r="AY185" i="1"/>
  <c r="AY172" i="1"/>
  <c r="AX1430" i="2"/>
  <c r="AX1350" i="2"/>
  <c r="AX1330" i="2"/>
  <c r="AX1210" i="2"/>
  <c r="AX764" i="2"/>
  <c r="AX756" i="2"/>
  <c r="AX1010" i="2"/>
  <c r="AX1002" i="2"/>
  <c r="AX1953" i="2"/>
  <c r="AX1034" i="2"/>
  <c r="AX1026" i="2"/>
  <c r="AX1961" i="2"/>
  <c r="AX1042" i="2"/>
  <c r="AX965" i="2"/>
  <c r="AX1940" i="2"/>
  <c r="AQ185" i="1"/>
  <c r="AQ232" i="1"/>
  <c r="AP1430" i="2"/>
  <c r="AQ50" i="1"/>
  <c r="AP1330" i="2"/>
  <c r="AP1210" i="2"/>
  <c r="AP1081" i="2"/>
  <c r="AP772" i="2"/>
  <c r="AP756" i="2"/>
  <c r="AP764" i="2"/>
  <c r="AP1010" i="2"/>
  <c r="AP1002" i="2"/>
  <c r="AP994" i="2"/>
  <c r="AP1034" i="2"/>
  <c r="AP1026" i="2"/>
  <c r="AP1961" i="2"/>
  <c r="AP965" i="2"/>
  <c r="AP1940" i="2"/>
  <c r="AP1953" i="2"/>
  <c r="AI185" i="1"/>
  <c r="AI232" i="1"/>
  <c r="AI50" i="1"/>
  <c r="AH1350" i="2"/>
  <c r="AH1330" i="2"/>
  <c r="AH1295" i="2"/>
  <c r="AH772" i="2"/>
  <c r="AH756" i="2"/>
  <c r="AH1010" i="2"/>
  <c r="AH1002" i="2"/>
  <c r="AH1050" i="2"/>
  <c r="AH1034" i="2"/>
  <c r="AH1026" i="2"/>
  <c r="AH1018" i="2"/>
  <c r="AH1961" i="2"/>
  <c r="AH973" i="2"/>
  <c r="AH965" i="2"/>
  <c r="AH1940" i="2"/>
  <c r="AH935" i="2"/>
  <c r="AH1953" i="2"/>
  <c r="AA232" i="1"/>
  <c r="AA57" i="1"/>
  <c r="AA50" i="1"/>
  <c r="Z1390" i="2"/>
  <c r="Z1370" i="2"/>
  <c r="Z1350" i="2"/>
  <c r="Z1330" i="2"/>
  <c r="Z1250" i="2"/>
  <c r="Z1210" i="2"/>
  <c r="Z1295" i="2"/>
  <c r="Z756" i="2"/>
  <c r="Z716" i="2"/>
  <c r="Z1121" i="2"/>
  <c r="Z1010" i="2"/>
  <c r="Z1002" i="2"/>
  <c r="Z1050" i="2"/>
  <c r="Z1026" i="2"/>
  <c r="Z965" i="2"/>
  <c r="Z1940" i="2"/>
  <c r="Z1953" i="2"/>
  <c r="AA356" i="1"/>
  <c r="S232" i="1"/>
  <c r="S36" i="1"/>
  <c r="S8" i="1"/>
  <c r="R1390" i="2"/>
  <c r="R1330" i="2"/>
  <c r="R1275" i="2"/>
  <c r="R1250" i="2"/>
  <c r="R1210" i="2"/>
  <c r="R1230" i="2"/>
  <c r="R1121" i="2"/>
  <c r="R1101" i="2"/>
  <c r="R1010" i="2"/>
  <c r="R965" i="2"/>
  <c r="S356" i="1"/>
  <c r="K36" i="1"/>
  <c r="K8" i="1"/>
  <c r="J1390" i="2"/>
  <c r="J1330" i="2"/>
  <c r="J1275" i="2"/>
  <c r="J1250" i="2"/>
  <c r="J1210" i="2"/>
  <c r="J1141" i="2"/>
  <c r="J1230" i="2"/>
  <c r="J1121" i="2"/>
  <c r="J1101" i="2"/>
  <c r="K356" i="1"/>
  <c r="BF1436" i="2"/>
  <c r="BF1336" i="2"/>
  <c r="BF1216" i="2"/>
  <c r="BF1087" i="2"/>
  <c r="BB1436" i="2"/>
  <c r="BB1356" i="2"/>
  <c r="BB1336" i="2"/>
  <c r="BB1216" i="2"/>
  <c r="BB1067" i="2"/>
  <c r="AX1436" i="2"/>
  <c r="AX1356" i="2"/>
  <c r="AX1336" i="2"/>
  <c r="AX1216" i="2"/>
  <c r="AT1436" i="2"/>
  <c r="AT1336" i="2"/>
  <c r="AT1216" i="2"/>
  <c r="AT1087" i="2"/>
  <c r="AP1436" i="2"/>
  <c r="AP1336" i="2"/>
  <c r="AP1216" i="2"/>
  <c r="AP1087" i="2"/>
  <c r="AL1436" i="2"/>
  <c r="AL1336" i="2"/>
  <c r="AL1301" i="2"/>
  <c r="AL1167" i="2"/>
  <c r="AL1087" i="2"/>
  <c r="AH1356" i="2"/>
  <c r="AH1336" i="2"/>
  <c r="AH1301" i="2"/>
  <c r="AD1416" i="2"/>
  <c r="AD1376" i="2"/>
  <c r="AD1216" i="2"/>
  <c r="Z1396" i="2"/>
  <c r="Z1376" i="2"/>
  <c r="Z1356" i="2"/>
  <c r="Z1336" i="2"/>
  <c r="Z1256" i="2"/>
  <c r="Z1216" i="2"/>
  <c r="Z1301" i="2"/>
  <c r="Z1127" i="2"/>
  <c r="V1396" i="2"/>
  <c r="V1336" i="2"/>
  <c r="V1281" i="2"/>
  <c r="V1376" i="2"/>
  <c r="V1256" i="2"/>
  <c r="V1216" i="2"/>
  <c r="V1301" i="2"/>
  <c r="V1127" i="2"/>
  <c r="V1107" i="2"/>
  <c r="R1396" i="2"/>
  <c r="R1336" i="2"/>
  <c r="R1281" i="2"/>
  <c r="R1256" i="2"/>
  <c r="R1216" i="2"/>
  <c r="R1236" i="2"/>
  <c r="R1127" i="2"/>
  <c r="R1107" i="2"/>
  <c r="N1396" i="2"/>
  <c r="N1336" i="2"/>
  <c r="N1281" i="2"/>
  <c r="N1256" i="2"/>
  <c r="N1216" i="2"/>
  <c r="N1236" i="2"/>
  <c r="N1127" i="2"/>
  <c r="N1107" i="2"/>
  <c r="J1396" i="2"/>
  <c r="J1336" i="2"/>
  <c r="J1281" i="2"/>
  <c r="J1256" i="2"/>
  <c r="J1216" i="2"/>
  <c r="J1147" i="2"/>
  <c r="J1236" i="2"/>
  <c r="J1127" i="2"/>
  <c r="J1107" i="2"/>
  <c r="BI133" i="1"/>
  <c r="BI204" i="1"/>
  <c r="BI165" i="1"/>
  <c r="BH1439" i="2"/>
  <c r="BH1339" i="2"/>
  <c r="BH1219" i="2"/>
  <c r="BH1090" i="2"/>
  <c r="BE133" i="1"/>
  <c r="BE204" i="1"/>
  <c r="BE191" i="1"/>
  <c r="BE165" i="1"/>
  <c r="BD1439" i="2"/>
  <c r="BD1339" i="2"/>
  <c r="BD1219" i="2"/>
  <c r="BD1090" i="2"/>
  <c r="BA191" i="1"/>
  <c r="AZ1439" i="2"/>
  <c r="AZ1359" i="2"/>
  <c r="AZ1339" i="2"/>
  <c r="AZ1219" i="2"/>
  <c r="AW178" i="1"/>
  <c r="AW191" i="1"/>
  <c r="AV1439" i="2"/>
  <c r="AV1359" i="2"/>
  <c r="AV1339" i="2"/>
  <c r="AV1219" i="2"/>
  <c r="AS191" i="1"/>
  <c r="AR1439" i="2"/>
  <c r="AR1339" i="2"/>
  <c r="AR1219" i="2"/>
  <c r="AR1090" i="2"/>
  <c r="AO191" i="1"/>
  <c r="AN1439" i="2"/>
  <c r="AN1464" i="2"/>
  <c r="AN1339" i="2"/>
  <c r="AN1170" i="2"/>
  <c r="AN1219" i="2"/>
  <c r="AN1090" i="2"/>
  <c r="AK191" i="1"/>
  <c r="AJ1439" i="2"/>
  <c r="AJ1339" i="2"/>
  <c r="AJ1304" i="2"/>
  <c r="AJ1090" i="2"/>
  <c r="AG191" i="1"/>
  <c r="AF1379" i="2"/>
  <c r="AF1339" i="2"/>
  <c r="AF1219" i="2"/>
  <c r="AF1304" i="2"/>
  <c r="AB1419" i="2"/>
  <c r="AB1379" i="2"/>
  <c r="AB1359" i="2"/>
  <c r="AB1399" i="2"/>
  <c r="AB1304" i="2"/>
  <c r="AB1339" i="2"/>
  <c r="AB1259" i="2"/>
  <c r="AB1219" i="2"/>
  <c r="AB1130" i="2"/>
  <c r="X1399" i="2"/>
  <c r="X1304" i="2"/>
  <c r="X1284" i="2"/>
  <c r="X1339" i="2"/>
  <c r="X1219" i="2"/>
  <c r="X1130" i="2"/>
  <c r="X1259" i="2"/>
  <c r="U76" i="1"/>
  <c r="T1399" i="2"/>
  <c r="T1304" i="2"/>
  <c r="T1284" i="2"/>
  <c r="T1339" i="2"/>
  <c r="T1259" i="2"/>
  <c r="T1219" i="2"/>
  <c r="T1130" i="2"/>
  <c r="T1110" i="2"/>
  <c r="P1399" i="2"/>
  <c r="P1284" i="2"/>
  <c r="P1339" i="2"/>
  <c r="P1219" i="2"/>
  <c r="P1130" i="2"/>
  <c r="P1259" i="2"/>
  <c r="P1239" i="2"/>
  <c r="P1110" i="2"/>
  <c r="L1399" i="2"/>
  <c r="L1284" i="2"/>
  <c r="L1339" i="2"/>
  <c r="L1259" i="2"/>
  <c r="L1219" i="2"/>
  <c r="L1239" i="2"/>
  <c r="L1150" i="2"/>
  <c r="L1110" i="2"/>
  <c r="L1130" i="2"/>
  <c r="I76" i="1"/>
  <c r="H1399" i="2"/>
  <c r="H1284" i="2"/>
  <c r="H1219" i="2"/>
  <c r="H1259" i="2"/>
  <c r="H1239" i="2"/>
  <c r="H1150" i="2"/>
  <c r="H1110" i="2"/>
  <c r="H1130" i="2"/>
  <c r="BF1442" i="2"/>
  <c r="BF1342" i="2"/>
  <c r="BF1222" i="2"/>
  <c r="BF1093" i="2"/>
  <c r="BF1045" i="2"/>
  <c r="BF968" i="2"/>
  <c r="BF1037" i="2"/>
  <c r="BF1029" i="2"/>
  <c r="BF1013" i="2"/>
  <c r="BF1005" i="2"/>
  <c r="BF922" i="2"/>
  <c r="BB1442" i="2"/>
  <c r="BB1362" i="2"/>
  <c r="BB1342" i="2"/>
  <c r="BB1222" i="2"/>
  <c r="BB1073" i="2"/>
  <c r="BB1045" i="2"/>
  <c r="BB968" i="2"/>
  <c r="BB1037" i="2"/>
  <c r="BB1029" i="2"/>
  <c r="BB1013" i="2"/>
  <c r="BB1005" i="2"/>
  <c r="AX1442" i="2"/>
  <c r="AX1362" i="2"/>
  <c r="AX1342" i="2"/>
  <c r="AX1222" i="2"/>
  <c r="AX1045" i="2"/>
  <c r="AX968" i="2"/>
  <c r="AX1037" i="2"/>
  <c r="AX1029" i="2"/>
  <c r="AX1013" i="2"/>
  <c r="AX1005" i="2"/>
  <c r="AT1442" i="2"/>
  <c r="AT1342" i="2"/>
  <c r="AT1222" i="2"/>
  <c r="AT1093" i="2"/>
  <c r="AT1045" i="2"/>
  <c r="AT968" i="2"/>
  <c r="AT1037" i="2"/>
  <c r="AT1029" i="2"/>
  <c r="AT1013" i="2"/>
  <c r="AT1005" i="2"/>
  <c r="AT997" i="2"/>
  <c r="AP1442" i="2"/>
  <c r="AP1342" i="2"/>
  <c r="AP1222" i="2"/>
  <c r="AP1093" i="2"/>
  <c r="AP968" i="2"/>
  <c r="AP1037" i="2"/>
  <c r="AP1029" i="2"/>
  <c r="AP1013" i="2"/>
  <c r="AP1005" i="2"/>
  <c r="AP997" i="2"/>
  <c r="AL1442" i="2"/>
  <c r="AL1307" i="2"/>
  <c r="AL1342" i="2"/>
  <c r="AL1173" i="2"/>
  <c r="AL1093" i="2"/>
  <c r="AL968" i="2"/>
  <c r="AL1053" i="2"/>
  <c r="AL1037" i="2"/>
  <c r="AL1029" i="2"/>
  <c r="AL1013" i="2"/>
  <c r="AL1005" i="2"/>
  <c r="AL997" i="2"/>
  <c r="AH1362" i="2"/>
  <c r="AH1307" i="2"/>
  <c r="AH1342" i="2"/>
  <c r="AH976" i="2"/>
  <c r="AH968" i="2"/>
  <c r="AH1053" i="2"/>
  <c r="AH1037" i="2"/>
  <c r="AH1029" i="2"/>
  <c r="AH938" i="2"/>
  <c r="AH1013" i="2"/>
  <c r="AH1005" i="2"/>
  <c r="AH1021" i="2"/>
  <c r="AD1422" i="2"/>
  <c r="AD1382" i="2"/>
  <c r="AD1222" i="2"/>
  <c r="AD968" i="2"/>
  <c r="AD938" i="2"/>
  <c r="AD1053" i="2"/>
  <c r="AD1037" i="2"/>
  <c r="AD1029" i="2"/>
  <c r="AD1013" i="2"/>
  <c r="AD1005" i="2"/>
  <c r="AD1021" i="2"/>
  <c r="Z1402" i="2"/>
  <c r="Z1382" i="2"/>
  <c r="Z1362" i="2"/>
  <c r="Z1342" i="2"/>
  <c r="Z1262" i="2"/>
  <c r="Z1222" i="2"/>
  <c r="Z1133" i="2"/>
  <c r="Z1307" i="2"/>
  <c r="Z968" i="2"/>
  <c r="Z1053" i="2"/>
  <c r="Z1029" i="2"/>
  <c r="Z1013" i="2"/>
  <c r="Z1005" i="2"/>
  <c r="V1402" i="2"/>
  <c r="V1342" i="2"/>
  <c r="V1287" i="2"/>
  <c r="V1382" i="2"/>
  <c r="V1222" i="2"/>
  <c r="V1133" i="2"/>
  <c r="V1307" i="2"/>
  <c r="V1262" i="2"/>
  <c r="V1113" i="2"/>
  <c r="V968" i="2"/>
  <c r="V989" i="2"/>
  <c r="V930" i="2"/>
  <c r="V1013" i="2"/>
  <c r="V1005" i="2"/>
  <c r="V938" i="2"/>
  <c r="R1402" i="2"/>
  <c r="R1287" i="2"/>
  <c r="R1342" i="2"/>
  <c r="R1262" i="2"/>
  <c r="R1222" i="2"/>
  <c r="R1133" i="2"/>
  <c r="R1242" i="2"/>
  <c r="R1113" i="2"/>
  <c r="R968" i="2"/>
  <c r="R1013" i="2"/>
  <c r="N1402" i="2"/>
  <c r="N1342" i="2"/>
  <c r="N1287" i="2"/>
  <c r="N1222" i="2"/>
  <c r="N1133" i="2"/>
  <c r="N1262" i="2"/>
  <c r="N1242" i="2"/>
  <c r="N1113" i="2"/>
  <c r="J1402" i="2"/>
  <c r="J1287" i="2"/>
  <c r="J1342" i="2"/>
  <c r="J1262" i="2"/>
  <c r="J1222" i="2"/>
  <c r="J1153" i="2"/>
  <c r="J1133" i="2"/>
  <c r="J1242" i="2"/>
  <c r="J1113" i="2"/>
  <c r="G1256" i="2"/>
  <c r="G1127" i="2"/>
  <c r="G1236" i="2"/>
  <c r="G1281" i="2"/>
  <c r="G1107" i="2"/>
  <c r="G1147" i="2"/>
  <c r="G1396" i="2"/>
  <c r="G1216" i="2"/>
  <c r="G1262" i="2"/>
  <c r="G1133" i="2"/>
  <c r="G1153" i="2"/>
  <c r="G1287" i="2"/>
  <c r="G1113" i="2"/>
  <c r="G1402" i="2"/>
  <c r="G1222" i="2"/>
  <c r="G1242" i="2"/>
  <c r="H76" i="1"/>
  <c r="G1259" i="2"/>
  <c r="G1130" i="2"/>
  <c r="G1284" i="2"/>
  <c r="G1150" i="2"/>
  <c r="G1399" i="2"/>
  <c r="G1219" i="2"/>
  <c r="G1239" i="2"/>
  <c r="G1110" i="2"/>
  <c r="G1253" i="2"/>
  <c r="G1124" i="2"/>
  <c r="G1233" i="2"/>
  <c r="H39" i="1"/>
  <c r="H11" i="1"/>
  <c r="G1278" i="2"/>
  <c r="G1144" i="2"/>
  <c r="G1104" i="2"/>
  <c r="G1393" i="2"/>
  <c r="G1213" i="2"/>
  <c r="G126" i="2"/>
  <c r="G181" i="2"/>
  <c r="G93" i="2"/>
  <c r="G115" i="2"/>
  <c r="BE850" i="2"/>
  <c r="BE897" i="2"/>
  <c r="BE883" i="2"/>
  <c r="BE816" i="2"/>
  <c r="BE241" i="2"/>
  <c r="BE219" i="2"/>
  <c r="BE208" i="2"/>
  <c r="BE230" i="2"/>
  <c r="BE192" i="2"/>
  <c r="BE137" i="2"/>
  <c r="BE115" i="2"/>
  <c r="BE165" i="2"/>
  <c r="BA850" i="2"/>
  <c r="BA897" i="2"/>
  <c r="BA883" i="2"/>
  <c r="BA816" i="2"/>
  <c r="BA241" i="2"/>
  <c r="BA219" i="2"/>
  <c r="BA208" i="2"/>
  <c r="BA192" i="2"/>
  <c r="BA137" i="2"/>
  <c r="BA230" i="2"/>
  <c r="BA115" i="2"/>
  <c r="BA165" i="2"/>
  <c r="AW850" i="2"/>
  <c r="AW897" i="2"/>
  <c r="AW883" i="2"/>
  <c r="AW816" i="2"/>
  <c r="AW241" i="2"/>
  <c r="AW219" i="2"/>
  <c r="AW208" i="2"/>
  <c r="AW192" i="2"/>
  <c r="AW137" i="2"/>
  <c r="AW126" i="2"/>
  <c r="AW115" i="2"/>
  <c r="AW230" i="2"/>
  <c r="AW165" i="2"/>
  <c r="AS850" i="2"/>
  <c r="AS897" i="2"/>
  <c r="AS883" i="2"/>
  <c r="AS911" i="2"/>
  <c r="AS816" i="2"/>
  <c r="AS230" i="2"/>
  <c r="AS219" i="2"/>
  <c r="AS208" i="2"/>
  <c r="AS192" i="2"/>
  <c r="AS137" i="2"/>
  <c r="AS115" i="2"/>
  <c r="AS165" i="2"/>
  <c r="AO850" i="2"/>
  <c r="AO897" i="2"/>
  <c r="AO883" i="2"/>
  <c r="AO911" i="2"/>
  <c r="AO816" i="2"/>
  <c r="AO252" i="2"/>
  <c r="AO219" i="2"/>
  <c r="AO208" i="2"/>
  <c r="AO230" i="2"/>
  <c r="AO192" i="2"/>
  <c r="AO137" i="2"/>
  <c r="AO115" i="2"/>
  <c r="AO165" i="2"/>
  <c r="AK850" i="2"/>
  <c r="AK897" i="2"/>
  <c r="AK883" i="2"/>
  <c r="AK911" i="2"/>
  <c r="AK816" i="2"/>
  <c r="AK252" i="2"/>
  <c r="AK263" i="2"/>
  <c r="AK219" i="2"/>
  <c r="AK208" i="2"/>
  <c r="AK192" i="2"/>
  <c r="AK137" i="2"/>
  <c r="AK230" i="2"/>
  <c r="AK126" i="2"/>
  <c r="AK115" i="2"/>
  <c r="AK165" i="2"/>
  <c r="AK82" i="2"/>
  <c r="AG850" i="2"/>
  <c r="AG897" i="2"/>
  <c r="AG883" i="2"/>
  <c r="AG911" i="2"/>
  <c r="AG816" i="2"/>
  <c r="AG252" i="2"/>
  <c r="AG263" i="2"/>
  <c r="AG219" i="2"/>
  <c r="AG208" i="2"/>
  <c r="AG192" i="2"/>
  <c r="AG137" i="2"/>
  <c r="AG126" i="2"/>
  <c r="AG115" i="2"/>
  <c r="AG230" i="2"/>
  <c r="AG165" i="2"/>
  <c r="AG82" i="2"/>
  <c r="AC850" i="2"/>
  <c r="AC897" i="2"/>
  <c r="AC883" i="2"/>
  <c r="AC911" i="2"/>
  <c r="AC816" i="2"/>
  <c r="AC252" i="2"/>
  <c r="AC263" i="2"/>
  <c r="AC230" i="2"/>
  <c r="AC219" i="2"/>
  <c r="AC208" i="2"/>
  <c r="AC192" i="2"/>
  <c r="AC137" i="2"/>
  <c r="AC126" i="2"/>
  <c r="AC115" i="2"/>
  <c r="AC82" i="2"/>
  <c r="AC165" i="2"/>
  <c r="Y850" i="2"/>
  <c r="Y883" i="2"/>
  <c r="Y911" i="2"/>
  <c r="Y816" i="2"/>
  <c r="Y252" i="2"/>
  <c r="Y263" i="2"/>
  <c r="Y219" i="2"/>
  <c r="Y208" i="2"/>
  <c r="Y192" i="2"/>
  <c r="Y137" i="2"/>
  <c r="Y126" i="2"/>
  <c r="Y115" i="2"/>
  <c r="Y165" i="2"/>
  <c r="U869" i="2"/>
  <c r="U816" i="2"/>
  <c r="U252" i="2"/>
  <c r="U208" i="2"/>
  <c r="U181" i="2"/>
  <c r="U192" i="2"/>
  <c r="U137" i="2"/>
  <c r="U126" i="2"/>
  <c r="U115" i="2"/>
  <c r="U165" i="2"/>
  <c r="U93" i="2"/>
  <c r="Q252" i="2"/>
  <c r="Q208" i="2"/>
  <c r="Q181" i="2"/>
  <c r="Q126" i="2"/>
  <c r="Q115" i="2"/>
  <c r="Q93" i="2"/>
  <c r="Q165" i="2"/>
  <c r="M252" i="2"/>
  <c r="M181" i="2"/>
  <c r="M126" i="2"/>
  <c r="M115" i="2"/>
  <c r="M93" i="2"/>
  <c r="I181" i="2"/>
  <c r="I126" i="2"/>
  <c r="I115" i="2"/>
  <c r="I93" i="2"/>
  <c r="BH98" i="1"/>
  <c r="BH76" i="1"/>
  <c r="BH68" i="1"/>
  <c r="BH64" i="1"/>
  <c r="BG900" i="2"/>
  <c r="BG886" i="2"/>
  <c r="BH72" i="1"/>
  <c r="BG853" i="2"/>
  <c r="BG819" i="2"/>
  <c r="BG805" i="2"/>
  <c r="BD76" i="1"/>
  <c r="BD68" i="1"/>
  <c r="BD64" i="1"/>
  <c r="BC900" i="2"/>
  <c r="BC886" i="2"/>
  <c r="BD72" i="1"/>
  <c r="BC853" i="2"/>
  <c r="BC819" i="2"/>
  <c r="AZ76" i="1"/>
  <c r="AZ64" i="1"/>
  <c r="AY900" i="2"/>
  <c r="AY886" i="2"/>
  <c r="AY853" i="2"/>
  <c r="AY819" i="2"/>
  <c r="AV76" i="1"/>
  <c r="AV64" i="1"/>
  <c r="AU900" i="2"/>
  <c r="AU886" i="2"/>
  <c r="AU853" i="2"/>
  <c r="AU819" i="2"/>
  <c r="AR94" i="1"/>
  <c r="AR76" i="1"/>
  <c r="AQ914" i="2"/>
  <c r="AR64" i="1"/>
  <c r="AQ900" i="2"/>
  <c r="AQ886" i="2"/>
  <c r="AQ853" i="2"/>
  <c r="AQ819" i="2"/>
  <c r="AN80" i="1"/>
  <c r="AN94" i="1"/>
  <c r="AN76" i="1"/>
  <c r="AM914" i="2"/>
  <c r="AN64" i="1"/>
  <c r="AM900" i="2"/>
  <c r="AM886" i="2"/>
  <c r="AM853" i="2"/>
  <c r="AM819" i="2"/>
  <c r="AJ94" i="1"/>
  <c r="AJ76" i="1"/>
  <c r="AI914" i="2"/>
  <c r="AJ64" i="1"/>
  <c r="AI900" i="2"/>
  <c r="AI886" i="2"/>
  <c r="AI853" i="2"/>
  <c r="AI819" i="2"/>
  <c r="AF94" i="1"/>
  <c r="AF80" i="1"/>
  <c r="AF76" i="1"/>
  <c r="AE914" i="2"/>
  <c r="AF64" i="1"/>
  <c r="AE900" i="2"/>
  <c r="AE886" i="2"/>
  <c r="AE853" i="2"/>
  <c r="AE819" i="2"/>
  <c r="AB80" i="1"/>
  <c r="AB76" i="1"/>
  <c r="AA914" i="2"/>
  <c r="AA886" i="2"/>
  <c r="AA853" i="2"/>
  <c r="AA819" i="2"/>
  <c r="X76" i="1"/>
  <c r="W872" i="2"/>
  <c r="W853" i="2"/>
  <c r="W819" i="2"/>
  <c r="P76" i="1"/>
  <c r="P72" i="1"/>
  <c r="L76" i="1"/>
  <c r="L72" i="1"/>
  <c r="G598" i="2"/>
  <c r="G567" i="2"/>
  <c r="G557" i="2"/>
  <c r="BE608" i="2"/>
  <c r="BE583" i="2"/>
  <c r="BE562" i="2"/>
  <c r="BE618" i="2"/>
  <c r="BE603" i="2"/>
  <c r="BE557" i="2"/>
  <c r="BE613" i="2"/>
  <c r="BE567" i="2"/>
  <c r="BA608" i="2"/>
  <c r="BA583" i="2"/>
  <c r="BA562" i="2"/>
  <c r="BA618" i="2"/>
  <c r="BA603" i="2"/>
  <c r="BA557" i="2"/>
  <c r="BA613" i="2"/>
  <c r="BA567" i="2"/>
  <c r="BA623" i="2"/>
  <c r="AW608" i="2"/>
  <c r="AW583" i="2"/>
  <c r="AW562" i="2"/>
  <c r="AW618" i="2"/>
  <c r="AW603" i="2"/>
  <c r="AW557" i="2"/>
  <c r="AW613" i="2"/>
  <c r="AW567" i="2"/>
  <c r="AW623" i="2"/>
  <c r="AS608" i="2"/>
  <c r="AS583" i="2"/>
  <c r="AS562" i="2"/>
  <c r="AS618" i="2"/>
  <c r="AS603" i="2"/>
  <c r="AS557" i="2"/>
  <c r="AS613" i="2"/>
  <c r="AS567" i="2"/>
  <c r="AO608" i="2"/>
  <c r="AO583" i="2"/>
  <c r="AO562" i="2"/>
  <c r="AO618" i="2"/>
  <c r="AO603" i="2"/>
  <c r="AO557" i="2"/>
  <c r="AO567" i="2"/>
  <c r="AK608" i="2"/>
  <c r="AK583" i="2"/>
  <c r="AK562" i="2"/>
  <c r="AK618" i="2"/>
  <c r="AK603" i="2"/>
  <c r="AK557" i="2"/>
  <c r="AK567" i="2"/>
  <c r="AK613" i="2"/>
  <c r="AG608" i="2"/>
  <c r="AG583" i="2"/>
  <c r="AG562" i="2"/>
  <c r="AG618" i="2"/>
  <c r="AG603" i="2"/>
  <c r="AG557" i="2"/>
  <c r="AG613" i="2"/>
  <c r="AG567" i="2"/>
  <c r="AC608" i="2"/>
  <c r="AC583" i="2"/>
  <c r="AC562" i="2"/>
  <c r="AC603" i="2"/>
  <c r="AC557" i="2"/>
  <c r="AC613" i="2"/>
  <c r="AC567" i="2"/>
  <c r="Y608" i="2"/>
  <c r="Y583" i="2"/>
  <c r="Y562" i="2"/>
  <c r="Y603" i="2"/>
  <c r="Y557" i="2"/>
  <c r="Y613" i="2"/>
  <c r="Y567" i="2"/>
  <c r="U608" i="2"/>
  <c r="U583" i="2"/>
  <c r="U557" i="2"/>
  <c r="U598" i="2"/>
  <c r="U567" i="2"/>
  <c r="Q608" i="2"/>
  <c r="Q583" i="2"/>
  <c r="Q562" i="2"/>
  <c r="Q557" i="2"/>
  <c r="Q598" i="2"/>
  <c r="Q567" i="2"/>
  <c r="M557" i="2"/>
  <c r="M598" i="2"/>
  <c r="M567" i="2"/>
  <c r="I557" i="2"/>
  <c r="I588" i="2"/>
  <c r="I598" i="2"/>
  <c r="I567" i="2"/>
  <c r="AL308" i="1"/>
  <c r="AL294" i="1"/>
  <c r="AL301" i="1"/>
  <c r="AL287" i="1"/>
  <c r="AL280" i="1"/>
  <c r="AL273" i="1"/>
  <c r="AL252" i="1"/>
  <c r="AL266" i="1"/>
  <c r="AL259" i="1"/>
  <c r="AK847" i="2"/>
  <c r="AK908" i="2"/>
  <c r="AK894" i="2"/>
  <c r="AK813" i="2"/>
  <c r="AK698" i="2"/>
  <c r="AK682" i="2"/>
  <c r="AK674" i="2"/>
  <c r="AK653" i="2"/>
  <c r="AK880" i="2"/>
  <c r="AK661" i="2"/>
  <c r="AK631" i="2"/>
  <c r="AK690" i="2"/>
  <c r="AK249" i="2"/>
  <c r="AK260" i="2"/>
  <c r="AK216" i="2"/>
  <c r="AK205" i="2"/>
  <c r="AK123" i="2"/>
  <c r="AK162" i="2"/>
  <c r="AK227" i="2"/>
  <c r="AK112" i="2"/>
  <c r="AK79" i="2"/>
  <c r="AK189" i="2"/>
  <c r="AK134" i="2"/>
  <c r="AH308" i="1"/>
  <c r="AH294" i="1"/>
  <c r="AH287" i="1"/>
  <c r="AH280" i="1"/>
  <c r="AH273" i="1"/>
  <c r="AH301" i="1"/>
  <c r="AH259" i="1"/>
  <c r="AH252" i="1"/>
  <c r="AH266" i="1"/>
  <c r="AH120" i="1"/>
  <c r="AG847" i="2"/>
  <c r="AG908" i="2"/>
  <c r="AG880" i="2"/>
  <c r="AG894" i="2"/>
  <c r="AG813" i="2"/>
  <c r="AG698" i="2"/>
  <c r="AG682" i="2"/>
  <c r="AG674" i="2"/>
  <c r="AG653" i="2"/>
  <c r="AG690" i="2"/>
  <c r="AG631" i="2"/>
  <c r="AG249" i="2"/>
  <c r="AG260" i="2"/>
  <c r="AG216" i="2"/>
  <c r="AG205" i="2"/>
  <c r="AG123" i="2"/>
  <c r="AG162" i="2"/>
  <c r="AG112" i="2"/>
  <c r="AG79" i="2"/>
  <c r="AG227" i="2"/>
  <c r="AG189" i="2"/>
  <c r="AG134" i="2"/>
  <c r="V308" i="1"/>
  <c r="V294" i="1"/>
  <c r="V301" i="1"/>
  <c r="V287" i="1"/>
  <c r="V280" i="1"/>
  <c r="V252" i="1"/>
  <c r="V120" i="1"/>
  <c r="V266" i="1"/>
  <c r="V259" i="1"/>
  <c r="V273" i="1"/>
  <c r="U866" i="2"/>
  <c r="U813" i="2"/>
  <c r="U653" i="2"/>
  <c r="U249" i="2"/>
  <c r="U205" i="2"/>
  <c r="U178" i="2"/>
  <c r="U123" i="2"/>
  <c r="U162" i="2"/>
  <c r="U112" i="2"/>
  <c r="U189" i="2"/>
  <c r="U134" i="2"/>
  <c r="U90" i="2"/>
  <c r="R308" i="1"/>
  <c r="R294" i="1"/>
  <c r="R301" i="1"/>
  <c r="R287" i="1"/>
  <c r="R280" i="1"/>
  <c r="R273" i="1"/>
  <c r="R259" i="1"/>
  <c r="R252" i="1"/>
  <c r="R120" i="1"/>
  <c r="R116" i="1"/>
  <c r="R266" i="1"/>
  <c r="Q249" i="2"/>
  <c r="Q205" i="2"/>
  <c r="Q178" i="2"/>
  <c r="Q123" i="2"/>
  <c r="Q162" i="2"/>
  <c r="Q112" i="2"/>
  <c r="Q90" i="2"/>
  <c r="AN305" i="1"/>
  <c r="AN298" i="1"/>
  <c r="AN284" i="1"/>
  <c r="AN270" i="1"/>
  <c r="AN263" i="1"/>
  <c r="AN249" i="1"/>
  <c r="AN277" i="1"/>
  <c r="AN256" i="1"/>
  <c r="AM905" i="2"/>
  <c r="AN291" i="1"/>
  <c r="AM844" i="2"/>
  <c r="AM891" i="2"/>
  <c r="AM877" i="2"/>
  <c r="AM687" i="2"/>
  <c r="AM671" i="2"/>
  <c r="AM810" i="2"/>
  <c r="AM628" i="2"/>
  <c r="AM650" i="2"/>
  <c r="AM695" i="2"/>
  <c r="AM679" i="2"/>
  <c r="AM658" i="2"/>
  <c r="AM246" i="2"/>
  <c r="AM120" i="2"/>
  <c r="AM159" i="2"/>
  <c r="AM257" i="2"/>
  <c r="AM224" i="2"/>
  <c r="AM213" i="2"/>
  <c r="AM202" i="2"/>
  <c r="AM186" i="2"/>
  <c r="AM131" i="2"/>
  <c r="AM109" i="2"/>
  <c r="AM76" i="2"/>
  <c r="X305" i="1"/>
  <c r="X298" i="1"/>
  <c r="X284" i="1"/>
  <c r="X270" i="1"/>
  <c r="X263" i="1"/>
  <c r="X291" i="1"/>
  <c r="X249" i="1"/>
  <c r="X256" i="1"/>
  <c r="X277" i="1"/>
  <c r="W863" i="2"/>
  <c r="W844" i="2"/>
  <c r="W810" i="2"/>
  <c r="W650" i="2"/>
  <c r="W246" i="2"/>
  <c r="W120" i="2"/>
  <c r="W159" i="2"/>
  <c r="W202" i="2"/>
  <c r="W175" i="2"/>
  <c r="W87" i="2"/>
  <c r="W186" i="2"/>
  <c r="W131" i="2"/>
  <c r="W109" i="2"/>
  <c r="BB305" i="1"/>
  <c r="BB298" i="1"/>
  <c r="BB291" i="1"/>
  <c r="BB284" i="1"/>
  <c r="BB277" i="1"/>
  <c r="BB263" i="1"/>
  <c r="BB256" i="1"/>
  <c r="BB270" i="1"/>
  <c r="BB249" i="1"/>
  <c r="BA844" i="2"/>
  <c r="BA891" i="2"/>
  <c r="BA877" i="2"/>
  <c r="BA671" i="2"/>
  <c r="BA810" i="2"/>
  <c r="BA695" i="2"/>
  <c r="BA679" i="2"/>
  <c r="BA650" i="2"/>
  <c r="BA703" i="2"/>
  <c r="BA235" i="2"/>
  <c r="BA224" i="2"/>
  <c r="BA213" i="2"/>
  <c r="BA202" i="2"/>
  <c r="BA186" i="2"/>
  <c r="BA131" i="2"/>
  <c r="BA109" i="2"/>
  <c r="BA159" i="2"/>
  <c r="AT305" i="1"/>
  <c r="AT298" i="1"/>
  <c r="AT291" i="1"/>
  <c r="AT284" i="1"/>
  <c r="AT277" i="1"/>
  <c r="AT270" i="1"/>
  <c r="AT256" i="1"/>
  <c r="AT263" i="1"/>
  <c r="AT249" i="1"/>
  <c r="AS844" i="2"/>
  <c r="AS891" i="2"/>
  <c r="AS877" i="2"/>
  <c r="AS905" i="2"/>
  <c r="AS671" i="2"/>
  <c r="AS810" i="2"/>
  <c r="AS695" i="2"/>
  <c r="AS679" i="2"/>
  <c r="AS650" i="2"/>
  <c r="AS628" i="2"/>
  <c r="AS687" i="2"/>
  <c r="AS224" i="2"/>
  <c r="AS213" i="2"/>
  <c r="AS202" i="2"/>
  <c r="AS186" i="2"/>
  <c r="AS131" i="2"/>
  <c r="AS109" i="2"/>
  <c r="AS159" i="2"/>
  <c r="AL305" i="1"/>
  <c r="AL298" i="1"/>
  <c r="AL291" i="1"/>
  <c r="AL284" i="1"/>
  <c r="AL277" i="1"/>
  <c r="AL263" i="1"/>
  <c r="AL256" i="1"/>
  <c r="AL270" i="1"/>
  <c r="AL249" i="1"/>
  <c r="AK844" i="2"/>
  <c r="AK891" i="2"/>
  <c r="AK877" i="2"/>
  <c r="AK905" i="2"/>
  <c r="AK671" i="2"/>
  <c r="AK810" i="2"/>
  <c r="AK695" i="2"/>
  <c r="AK679" i="2"/>
  <c r="AK650" i="2"/>
  <c r="AK628" i="2"/>
  <c r="AK687" i="2"/>
  <c r="AK658" i="2"/>
  <c r="AK246" i="2"/>
  <c r="AK257" i="2"/>
  <c r="AK224" i="2"/>
  <c r="AK213" i="2"/>
  <c r="AK202" i="2"/>
  <c r="AK186" i="2"/>
  <c r="AK131" i="2"/>
  <c r="AK120" i="2"/>
  <c r="AK109" i="2"/>
  <c r="AK76" i="2"/>
  <c r="AK159" i="2"/>
  <c r="AD305" i="1"/>
  <c r="AD298" i="1"/>
  <c r="AD291" i="1"/>
  <c r="AD284" i="1"/>
  <c r="AD277" i="1"/>
  <c r="AD270" i="1"/>
  <c r="AD256" i="1"/>
  <c r="AD263" i="1"/>
  <c r="AD249" i="1"/>
  <c r="AC891" i="2"/>
  <c r="AC877" i="2"/>
  <c r="AC905" i="2"/>
  <c r="AC671" i="2"/>
  <c r="AC810" i="2"/>
  <c r="AC695" i="2"/>
  <c r="AC679" i="2"/>
  <c r="AC650" i="2"/>
  <c r="AC844" i="2"/>
  <c r="AC628" i="2"/>
  <c r="AC687" i="2"/>
  <c r="AC246" i="2"/>
  <c r="AC257" i="2"/>
  <c r="AC224" i="2"/>
  <c r="AC213" i="2"/>
  <c r="AC202" i="2"/>
  <c r="AC186" i="2"/>
  <c r="AC131" i="2"/>
  <c r="AC120" i="2"/>
  <c r="AC109" i="2"/>
  <c r="AC159" i="2"/>
  <c r="AC76" i="2"/>
  <c r="V305" i="1"/>
  <c r="V298" i="1"/>
  <c r="V291" i="1"/>
  <c r="V284" i="1"/>
  <c r="V277" i="1"/>
  <c r="V263" i="1"/>
  <c r="V256" i="1"/>
  <c r="V270" i="1"/>
  <c r="V249" i="1"/>
  <c r="U863" i="2"/>
  <c r="U810" i="2"/>
  <c r="U650" i="2"/>
  <c r="U246" i="2"/>
  <c r="U202" i="2"/>
  <c r="U175" i="2"/>
  <c r="U186" i="2"/>
  <c r="U131" i="2"/>
  <c r="U120" i="2"/>
  <c r="U109" i="2"/>
  <c r="U87" i="2"/>
  <c r="U159" i="2"/>
  <c r="N305" i="1"/>
  <c r="N298" i="1"/>
  <c r="N291" i="1"/>
  <c r="N284" i="1"/>
  <c r="N277" i="1"/>
  <c r="N270" i="1"/>
  <c r="N256" i="1"/>
  <c r="N263" i="1"/>
  <c r="N249" i="1"/>
  <c r="M246" i="2"/>
  <c r="M175" i="2"/>
  <c r="M120" i="2"/>
  <c r="M109" i="2"/>
  <c r="M87" i="2"/>
  <c r="BI308" i="1"/>
  <c r="BI301" i="1"/>
  <c r="BI294" i="1"/>
  <c r="BI287" i="1"/>
  <c r="BI280" i="1"/>
  <c r="BI273" i="1"/>
  <c r="BI266" i="1"/>
  <c r="BI259" i="1"/>
  <c r="BI252" i="1"/>
  <c r="BH894" i="2"/>
  <c r="BH880" i="2"/>
  <c r="BH847" i="2"/>
  <c r="BH799" i="2"/>
  <c r="BH813" i="2"/>
  <c r="BH698" i="2"/>
  <c r="BH682" i="2"/>
  <c r="BH653" i="2"/>
  <c r="BH674" i="2"/>
  <c r="BH227" i="2"/>
  <c r="BH189" i="2"/>
  <c r="BH134" i="2"/>
  <c r="BH238" i="2"/>
  <c r="BH216" i="2"/>
  <c r="BH205" i="2"/>
  <c r="BH162" i="2"/>
  <c r="BH101" i="2"/>
  <c r="BH112" i="2"/>
  <c r="BE308" i="1"/>
  <c r="BE301" i="1"/>
  <c r="BE294" i="1"/>
  <c r="BE287" i="1"/>
  <c r="BE280" i="1"/>
  <c r="BE273" i="1"/>
  <c r="BE266" i="1"/>
  <c r="BE259" i="1"/>
  <c r="BD894" i="2"/>
  <c r="BD880" i="2"/>
  <c r="BD847" i="2"/>
  <c r="BE252" i="1"/>
  <c r="BD813" i="2"/>
  <c r="BD698" i="2"/>
  <c r="BD682" i="2"/>
  <c r="BD674" i="2"/>
  <c r="BD653" i="2"/>
  <c r="BD227" i="2"/>
  <c r="BD189" i="2"/>
  <c r="BD134" i="2"/>
  <c r="BD216" i="2"/>
  <c r="BD205" i="2"/>
  <c r="BD238" i="2"/>
  <c r="BD162" i="2"/>
  <c r="BD112" i="2"/>
  <c r="BA308" i="1"/>
  <c r="BA301" i="1"/>
  <c r="BA294" i="1"/>
  <c r="BA287" i="1"/>
  <c r="BA280" i="1"/>
  <c r="BA273" i="1"/>
  <c r="BA266" i="1"/>
  <c r="BA259" i="1"/>
  <c r="AZ894" i="2"/>
  <c r="AZ880" i="2"/>
  <c r="AZ847" i="2"/>
  <c r="BA252" i="1"/>
  <c r="AZ813" i="2"/>
  <c r="AZ706" i="2"/>
  <c r="AZ698" i="2"/>
  <c r="AZ682" i="2"/>
  <c r="AZ653" i="2"/>
  <c r="AZ631" i="2"/>
  <c r="AZ674" i="2"/>
  <c r="AZ227" i="2"/>
  <c r="AZ189" i="2"/>
  <c r="AZ134" i="2"/>
  <c r="AZ216" i="2"/>
  <c r="AZ205" i="2"/>
  <c r="AZ123" i="2"/>
  <c r="AZ162" i="2"/>
  <c r="AZ238" i="2"/>
  <c r="AZ112" i="2"/>
  <c r="AW308" i="1"/>
  <c r="AW301" i="1"/>
  <c r="AW294" i="1"/>
  <c r="AW287" i="1"/>
  <c r="AW280" i="1"/>
  <c r="AW273" i="1"/>
  <c r="AW266" i="1"/>
  <c r="AW259" i="1"/>
  <c r="AV894" i="2"/>
  <c r="AV880" i="2"/>
  <c r="AW252" i="1"/>
  <c r="AV847" i="2"/>
  <c r="AV813" i="2"/>
  <c r="AV706" i="2"/>
  <c r="AV698" i="2"/>
  <c r="AV682" i="2"/>
  <c r="AV674" i="2"/>
  <c r="AV653" i="2"/>
  <c r="AV631" i="2"/>
  <c r="AV227" i="2"/>
  <c r="AV238" i="2"/>
  <c r="AV189" i="2"/>
  <c r="AV134" i="2"/>
  <c r="AV123" i="2"/>
  <c r="AV216" i="2"/>
  <c r="AV205" i="2"/>
  <c r="AV162" i="2"/>
  <c r="AV112" i="2"/>
  <c r="AS308" i="1"/>
  <c r="AS301" i="1"/>
  <c r="AS294" i="1"/>
  <c r="AS287" i="1"/>
  <c r="AS280" i="1"/>
  <c r="AS273" i="1"/>
  <c r="AS266" i="1"/>
  <c r="AS259" i="1"/>
  <c r="AS252" i="1"/>
  <c r="AR894" i="2"/>
  <c r="AR880" i="2"/>
  <c r="AR847" i="2"/>
  <c r="AR690" i="2"/>
  <c r="AR908" i="2"/>
  <c r="AR813" i="2"/>
  <c r="AR698" i="2"/>
  <c r="AR682" i="2"/>
  <c r="AR653" i="2"/>
  <c r="AR674" i="2"/>
  <c r="AR631" i="2"/>
  <c r="AR227" i="2"/>
  <c r="AR189" i="2"/>
  <c r="AR134" i="2"/>
  <c r="AR216" i="2"/>
  <c r="AR205" i="2"/>
  <c r="AR162" i="2"/>
  <c r="AR112" i="2"/>
  <c r="AO308" i="1"/>
  <c r="AO301" i="1"/>
  <c r="AO294" i="1"/>
  <c r="AO287" i="1"/>
  <c r="AO280" i="1"/>
  <c r="AO273" i="1"/>
  <c r="AO266" i="1"/>
  <c r="AO259" i="1"/>
  <c r="AN894" i="2"/>
  <c r="AN880" i="2"/>
  <c r="AN847" i="2"/>
  <c r="AN690" i="2"/>
  <c r="AN908" i="2"/>
  <c r="AN813" i="2"/>
  <c r="AN698" i="2"/>
  <c r="AN682" i="2"/>
  <c r="AN661" i="2"/>
  <c r="AN674" i="2"/>
  <c r="AN653" i="2"/>
  <c r="AN631" i="2"/>
  <c r="AO252" i="1"/>
  <c r="AN227" i="2"/>
  <c r="AN249" i="2"/>
  <c r="AN260" i="2"/>
  <c r="AN189" i="2"/>
  <c r="AN134" i="2"/>
  <c r="AN216" i="2"/>
  <c r="AN205" i="2"/>
  <c r="AN123" i="2"/>
  <c r="AN162" i="2"/>
  <c r="AN79" i="2"/>
  <c r="AN112" i="2"/>
  <c r="AK308" i="1"/>
  <c r="AK301" i="1"/>
  <c r="AK294" i="1"/>
  <c r="AK287" i="1"/>
  <c r="AK280" i="1"/>
  <c r="AK273" i="1"/>
  <c r="AK266" i="1"/>
  <c r="AK259" i="1"/>
  <c r="AJ894" i="2"/>
  <c r="AJ880" i="2"/>
  <c r="AJ847" i="2"/>
  <c r="AK252" i="1"/>
  <c r="AJ690" i="2"/>
  <c r="AJ813" i="2"/>
  <c r="AJ698" i="2"/>
  <c r="AJ682" i="2"/>
  <c r="AJ653" i="2"/>
  <c r="AJ908" i="2"/>
  <c r="AJ674" i="2"/>
  <c r="AJ631" i="2"/>
  <c r="AJ227" i="2"/>
  <c r="AJ249" i="2"/>
  <c r="AJ260" i="2"/>
  <c r="AJ189" i="2"/>
  <c r="AJ134" i="2"/>
  <c r="AJ216" i="2"/>
  <c r="AJ205" i="2"/>
  <c r="AJ123" i="2"/>
  <c r="AJ162" i="2"/>
  <c r="AJ112" i="2"/>
  <c r="AJ79" i="2"/>
  <c r="AG308" i="1"/>
  <c r="AG301" i="1"/>
  <c r="AG294" i="1"/>
  <c r="AG287" i="1"/>
  <c r="AG280" i="1"/>
  <c r="AG273" i="1"/>
  <c r="AG266" i="1"/>
  <c r="AG259" i="1"/>
  <c r="AG120" i="1"/>
  <c r="AF894" i="2"/>
  <c r="AF880" i="2"/>
  <c r="AG252" i="1"/>
  <c r="AF847" i="2"/>
  <c r="AF908" i="2"/>
  <c r="AF690" i="2"/>
  <c r="AF813" i="2"/>
  <c r="AF698" i="2"/>
  <c r="AF682" i="2"/>
  <c r="AF674" i="2"/>
  <c r="AF653" i="2"/>
  <c r="AF631" i="2"/>
  <c r="AF227" i="2"/>
  <c r="AF249" i="2"/>
  <c r="AF260" i="2"/>
  <c r="AF189" i="2"/>
  <c r="AF134" i="2"/>
  <c r="AF216" i="2"/>
  <c r="AF205" i="2"/>
  <c r="AF123" i="2"/>
  <c r="AF162" i="2"/>
  <c r="AF79" i="2"/>
  <c r="AF112" i="2"/>
  <c r="AC308" i="1"/>
  <c r="AC301" i="1"/>
  <c r="AC294" i="1"/>
  <c r="AC287" i="1"/>
  <c r="AC280" i="1"/>
  <c r="AC273" i="1"/>
  <c r="AC266" i="1"/>
  <c r="AC259" i="1"/>
  <c r="AC120" i="1"/>
  <c r="AC252" i="1"/>
  <c r="AB894" i="2"/>
  <c r="AB880" i="2"/>
  <c r="AB847" i="2"/>
  <c r="AB690" i="2"/>
  <c r="AB908" i="2"/>
  <c r="AB813" i="2"/>
  <c r="AB653" i="2"/>
  <c r="AB674" i="2"/>
  <c r="AB249" i="2"/>
  <c r="AB260" i="2"/>
  <c r="AB189" i="2"/>
  <c r="AB134" i="2"/>
  <c r="AB216" i="2"/>
  <c r="AB205" i="2"/>
  <c r="AB123" i="2"/>
  <c r="AB162" i="2"/>
  <c r="AB112" i="2"/>
  <c r="AB79" i="2"/>
  <c r="Y308" i="1"/>
  <c r="Y301" i="1"/>
  <c r="Y294" i="1"/>
  <c r="Y287" i="1"/>
  <c r="Y280" i="1"/>
  <c r="Y273" i="1"/>
  <c r="Y266" i="1"/>
  <c r="Y259" i="1"/>
  <c r="Y120" i="1"/>
  <c r="X880" i="2"/>
  <c r="X847" i="2"/>
  <c r="Y252" i="1"/>
  <c r="X866" i="2"/>
  <c r="X813" i="2"/>
  <c r="X674" i="2"/>
  <c r="X653" i="2"/>
  <c r="X249" i="2"/>
  <c r="X189" i="2"/>
  <c r="X134" i="2"/>
  <c r="X205" i="2"/>
  <c r="X178" i="2"/>
  <c r="X123" i="2"/>
  <c r="X90" i="2"/>
  <c r="X162" i="2"/>
  <c r="X112" i="2"/>
  <c r="U308" i="1"/>
  <c r="U301" i="1"/>
  <c r="U294" i="1"/>
  <c r="U287" i="1"/>
  <c r="U280" i="1"/>
  <c r="U273" i="1"/>
  <c r="U266" i="1"/>
  <c r="U259" i="1"/>
  <c r="U120" i="1"/>
  <c r="U252" i="1"/>
  <c r="T653" i="2"/>
  <c r="T249" i="2"/>
  <c r="T189" i="2"/>
  <c r="T134" i="2"/>
  <c r="T205" i="2"/>
  <c r="T178" i="2"/>
  <c r="T123" i="2"/>
  <c r="T90" i="2"/>
  <c r="T162" i="2"/>
  <c r="T112" i="2"/>
  <c r="Q308" i="1"/>
  <c r="Q301" i="1"/>
  <c r="Q294" i="1"/>
  <c r="Q287" i="1"/>
  <c r="Q280" i="1"/>
  <c r="Q273" i="1"/>
  <c r="Q266" i="1"/>
  <c r="Q259" i="1"/>
  <c r="Q120" i="1"/>
  <c r="Q116" i="1"/>
  <c r="Q252" i="1"/>
  <c r="P249" i="2"/>
  <c r="P178" i="2"/>
  <c r="P123" i="2"/>
  <c r="P90" i="2"/>
  <c r="P162" i="2"/>
  <c r="P112" i="2"/>
  <c r="M308" i="1"/>
  <c r="M294" i="1"/>
  <c r="M301" i="1"/>
  <c r="M287" i="1"/>
  <c r="M280" i="1"/>
  <c r="M273" i="1"/>
  <c r="M266" i="1"/>
  <c r="M259" i="1"/>
  <c r="M120" i="1"/>
  <c r="M252" i="1"/>
  <c r="M116" i="1"/>
  <c r="L249" i="2"/>
  <c r="L178" i="2"/>
  <c r="L123" i="2"/>
  <c r="L90" i="2"/>
  <c r="L112" i="2"/>
  <c r="I308" i="1"/>
  <c r="I294" i="1"/>
  <c r="I301" i="1"/>
  <c r="I287" i="1"/>
  <c r="I280" i="1"/>
  <c r="I273" i="1"/>
  <c r="I266" i="1"/>
  <c r="I259" i="1"/>
  <c r="I120" i="1"/>
  <c r="I116" i="1"/>
  <c r="I252" i="1"/>
  <c r="H178" i="2"/>
  <c r="H123" i="2"/>
  <c r="H90" i="2"/>
  <c r="H112" i="2"/>
  <c r="BC305" i="1"/>
  <c r="BC291" i="1"/>
  <c r="BC284" i="1"/>
  <c r="BC277" i="1"/>
  <c r="BC298" i="1"/>
  <c r="BC270" i="1"/>
  <c r="BC263" i="1"/>
  <c r="BB891" i="2"/>
  <c r="BB877" i="2"/>
  <c r="BB810" i="2"/>
  <c r="BB695" i="2"/>
  <c r="BB679" i="2"/>
  <c r="BB844" i="2"/>
  <c r="BC256" i="1"/>
  <c r="BC249" i="1"/>
  <c r="BB703" i="2"/>
  <c r="BB650" i="2"/>
  <c r="BB671" i="2"/>
  <c r="BB186" i="2"/>
  <c r="BB131" i="2"/>
  <c r="BB109" i="2"/>
  <c r="BB235" i="2"/>
  <c r="BB159" i="2"/>
  <c r="BB224" i="2"/>
  <c r="BB213" i="2"/>
  <c r="BB202" i="2"/>
  <c r="AU291" i="1"/>
  <c r="AU284" i="1"/>
  <c r="AU277" i="1"/>
  <c r="AU305" i="1"/>
  <c r="AU298" i="1"/>
  <c r="AU270" i="1"/>
  <c r="AU263" i="1"/>
  <c r="AT891" i="2"/>
  <c r="AT877" i="2"/>
  <c r="AU256" i="1"/>
  <c r="AU249" i="1"/>
  <c r="AT905" i="2"/>
  <c r="AT810" i="2"/>
  <c r="AT695" i="2"/>
  <c r="AT679" i="2"/>
  <c r="AT687" i="2"/>
  <c r="AT650" i="2"/>
  <c r="AT628" i="2"/>
  <c r="AT671" i="2"/>
  <c r="AT844" i="2"/>
  <c r="AT235" i="2"/>
  <c r="AT186" i="2"/>
  <c r="AT131" i="2"/>
  <c r="AT109" i="2"/>
  <c r="AT159" i="2"/>
  <c r="AT213" i="2"/>
  <c r="AT202" i="2"/>
  <c r="AT224" i="2"/>
  <c r="AM305" i="1"/>
  <c r="AM291" i="1"/>
  <c r="AM284" i="1"/>
  <c r="AM277" i="1"/>
  <c r="AM298" i="1"/>
  <c r="AM270" i="1"/>
  <c r="AM263" i="1"/>
  <c r="AL891" i="2"/>
  <c r="AL877" i="2"/>
  <c r="AL905" i="2"/>
  <c r="AL810" i="2"/>
  <c r="AL695" i="2"/>
  <c r="AL679" i="2"/>
  <c r="AL658" i="2"/>
  <c r="AM249" i="1"/>
  <c r="AL844" i="2"/>
  <c r="AL687" i="2"/>
  <c r="AL650" i="2"/>
  <c r="AL628" i="2"/>
  <c r="AL671" i="2"/>
  <c r="AM256" i="1"/>
  <c r="AL257" i="2"/>
  <c r="AL186" i="2"/>
  <c r="AL131" i="2"/>
  <c r="AL120" i="2"/>
  <c r="AL109" i="2"/>
  <c r="AL159" i="2"/>
  <c r="AL246" i="2"/>
  <c r="AL224" i="2"/>
  <c r="AL76" i="2"/>
  <c r="AL213" i="2"/>
  <c r="AL202" i="2"/>
  <c r="AE291" i="1"/>
  <c r="AE284" i="1"/>
  <c r="AE277" i="1"/>
  <c r="AE305" i="1"/>
  <c r="AE298" i="1"/>
  <c r="AE270" i="1"/>
  <c r="AE263" i="1"/>
  <c r="AD891" i="2"/>
  <c r="AD877" i="2"/>
  <c r="AE256" i="1"/>
  <c r="AE249" i="1"/>
  <c r="AD905" i="2"/>
  <c r="AD810" i="2"/>
  <c r="AD695" i="2"/>
  <c r="AD679" i="2"/>
  <c r="AD844" i="2"/>
  <c r="AD687" i="2"/>
  <c r="AD650" i="2"/>
  <c r="AD628" i="2"/>
  <c r="AD671" i="2"/>
  <c r="AD257" i="2"/>
  <c r="AD186" i="2"/>
  <c r="AD131" i="2"/>
  <c r="AD246" i="2"/>
  <c r="AD120" i="2"/>
  <c r="AD109" i="2"/>
  <c r="AD159" i="2"/>
  <c r="AD213" i="2"/>
  <c r="AD202" i="2"/>
  <c r="AD224" i="2"/>
  <c r="AD76" i="2"/>
  <c r="W305" i="1"/>
  <c r="W291" i="1"/>
  <c r="W284" i="1"/>
  <c r="W277" i="1"/>
  <c r="W298" i="1"/>
  <c r="W270" i="1"/>
  <c r="W263" i="1"/>
  <c r="V863" i="2"/>
  <c r="W256" i="1"/>
  <c r="W249" i="1"/>
  <c r="V810" i="2"/>
  <c r="V650" i="2"/>
  <c r="V186" i="2"/>
  <c r="V131" i="2"/>
  <c r="V120" i="2"/>
  <c r="V109" i="2"/>
  <c r="V159" i="2"/>
  <c r="V246" i="2"/>
  <c r="V175" i="2"/>
  <c r="V87" i="2"/>
  <c r="V202" i="2"/>
  <c r="O305" i="1"/>
  <c r="O291" i="1"/>
  <c r="O284" i="1"/>
  <c r="O277" i="1"/>
  <c r="O270" i="1"/>
  <c r="O263" i="1"/>
  <c r="O298" i="1"/>
  <c r="O256" i="1"/>
  <c r="O249" i="1"/>
  <c r="N246" i="2"/>
  <c r="N120" i="2"/>
  <c r="N109" i="2"/>
  <c r="N87" i="2"/>
  <c r="N175" i="2"/>
  <c r="BH850" i="2"/>
  <c r="BH897" i="2"/>
  <c r="BH883" i="2"/>
  <c r="BH816" i="2"/>
  <c r="BH802" i="2"/>
  <c r="BH230" i="2"/>
  <c r="BH241" i="2"/>
  <c r="BH165" i="2"/>
  <c r="BH219" i="2"/>
  <c r="BH208" i="2"/>
  <c r="BH192" i="2"/>
  <c r="BH137" i="2"/>
  <c r="BH104" i="2"/>
  <c r="BH115" i="2"/>
  <c r="BD850" i="2"/>
  <c r="BD897" i="2"/>
  <c r="BD883" i="2"/>
  <c r="BD816" i="2"/>
  <c r="BD230" i="2"/>
  <c r="BD241" i="2"/>
  <c r="BD165" i="2"/>
  <c r="BD219" i="2"/>
  <c r="BD208" i="2"/>
  <c r="BD192" i="2"/>
  <c r="BD137" i="2"/>
  <c r="BD115" i="2"/>
  <c r="AZ850" i="2"/>
  <c r="AZ897" i="2"/>
  <c r="AZ883" i="2"/>
  <c r="AZ816" i="2"/>
  <c r="AZ230" i="2"/>
  <c r="AZ241" i="2"/>
  <c r="AZ165" i="2"/>
  <c r="AZ219" i="2"/>
  <c r="AZ208" i="2"/>
  <c r="AZ192" i="2"/>
  <c r="AZ137" i="2"/>
  <c r="AZ126" i="2"/>
  <c r="AZ115" i="2"/>
  <c r="AV850" i="2"/>
  <c r="AV897" i="2"/>
  <c r="AV883" i="2"/>
  <c r="AV816" i="2"/>
  <c r="AV230" i="2"/>
  <c r="AV241" i="2"/>
  <c r="AV165" i="2"/>
  <c r="AV219" i="2"/>
  <c r="AV208" i="2"/>
  <c r="AV192" i="2"/>
  <c r="AV137" i="2"/>
  <c r="AV126" i="2"/>
  <c r="AV115" i="2"/>
  <c r="AR850" i="2"/>
  <c r="AR897" i="2"/>
  <c r="AR883" i="2"/>
  <c r="AR911" i="2"/>
  <c r="AR816" i="2"/>
  <c r="AR230" i="2"/>
  <c r="AR165" i="2"/>
  <c r="AR219" i="2"/>
  <c r="AR208" i="2"/>
  <c r="AR192" i="2"/>
  <c r="AR137" i="2"/>
  <c r="AR115" i="2"/>
  <c r="AN850" i="2"/>
  <c r="AN897" i="2"/>
  <c r="AN883" i="2"/>
  <c r="AN816" i="2"/>
  <c r="AN911" i="2"/>
  <c r="AN230" i="2"/>
  <c r="AN252" i="2"/>
  <c r="AN263" i="2"/>
  <c r="AN165" i="2"/>
  <c r="AN219" i="2"/>
  <c r="AN208" i="2"/>
  <c r="AN192" i="2"/>
  <c r="AN137" i="2"/>
  <c r="AN126" i="2"/>
  <c r="AN115" i="2"/>
  <c r="AN82" i="2"/>
  <c r="AJ850" i="2"/>
  <c r="AJ897" i="2"/>
  <c r="AJ883" i="2"/>
  <c r="AJ911" i="2"/>
  <c r="AJ816" i="2"/>
  <c r="AJ230" i="2"/>
  <c r="AJ252" i="2"/>
  <c r="AJ263" i="2"/>
  <c r="AJ165" i="2"/>
  <c r="AJ219" i="2"/>
  <c r="AJ208" i="2"/>
  <c r="AJ192" i="2"/>
  <c r="AJ137" i="2"/>
  <c r="AJ82" i="2"/>
  <c r="AJ126" i="2"/>
  <c r="AJ115" i="2"/>
  <c r="AF850" i="2"/>
  <c r="AF897" i="2"/>
  <c r="AF883" i="2"/>
  <c r="AF911" i="2"/>
  <c r="AF816" i="2"/>
  <c r="AF230" i="2"/>
  <c r="AF252" i="2"/>
  <c r="AF263" i="2"/>
  <c r="AF165" i="2"/>
  <c r="AF219" i="2"/>
  <c r="AF208" i="2"/>
  <c r="AF192" i="2"/>
  <c r="AF137" i="2"/>
  <c r="AF115" i="2"/>
  <c r="AF126" i="2"/>
  <c r="AF82" i="2"/>
  <c r="AB850" i="2"/>
  <c r="AB897" i="2"/>
  <c r="AB883" i="2"/>
  <c r="AB911" i="2"/>
  <c r="AB816" i="2"/>
  <c r="AB252" i="2"/>
  <c r="AB263" i="2"/>
  <c r="AB165" i="2"/>
  <c r="AB219" i="2"/>
  <c r="AB208" i="2"/>
  <c r="AB192" i="2"/>
  <c r="AB137" i="2"/>
  <c r="AB82" i="2"/>
  <c r="AB115" i="2"/>
  <c r="AB126" i="2"/>
  <c r="X850" i="2"/>
  <c r="X883" i="2"/>
  <c r="X869" i="2"/>
  <c r="X816" i="2"/>
  <c r="X252" i="2"/>
  <c r="X165" i="2"/>
  <c r="X208" i="2"/>
  <c r="X181" i="2"/>
  <c r="X93" i="2"/>
  <c r="X192" i="2"/>
  <c r="X137" i="2"/>
  <c r="X126" i="2"/>
  <c r="X115" i="2"/>
  <c r="T252" i="2"/>
  <c r="T165" i="2"/>
  <c r="T208" i="2"/>
  <c r="T181" i="2"/>
  <c r="T93" i="2"/>
  <c r="T192" i="2"/>
  <c r="T137" i="2"/>
  <c r="T126" i="2"/>
  <c r="T115" i="2"/>
  <c r="P252" i="2"/>
  <c r="P165" i="2"/>
  <c r="P181" i="2"/>
  <c r="P93" i="2"/>
  <c r="P115" i="2"/>
  <c r="P126" i="2"/>
  <c r="L252" i="2"/>
  <c r="L181" i="2"/>
  <c r="L93" i="2"/>
  <c r="L126" i="2"/>
  <c r="L115" i="2"/>
  <c r="H181" i="2"/>
  <c r="H93" i="2"/>
  <c r="H126" i="2"/>
  <c r="H115" i="2"/>
  <c r="BG98" i="1"/>
  <c r="BG76" i="1"/>
  <c r="BG64" i="1"/>
  <c r="BG68" i="1"/>
  <c r="BF900" i="2"/>
  <c r="BF886" i="2"/>
  <c r="BF819" i="2"/>
  <c r="BF805" i="2"/>
  <c r="BG72" i="1"/>
  <c r="BF853" i="2"/>
  <c r="BC64" i="1"/>
  <c r="BC68" i="1"/>
  <c r="BC76" i="1"/>
  <c r="BB900" i="2"/>
  <c r="BB886" i="2"/>
  <c r="BC72" i="1"/>
  <c r="BB853" i="2"/>
  <c r="BB819" i="2"/>
  <c r="AY76" i="1"/>
  <c r="AY64" i="1"/>
  <c r="AX900" i="2"/>
  <c r="AX886" i="2"/>
  <c r="AX819" i="2"/>
  <c r="AX853" i="2"/>
  <c r="AU94" i="1"/>
  <c r="AU64" i="1"/>
  <c r="AT914" i="2"/>
  <c r="AU76" i="1"/>
  <c r="AT900" i="2"/>
  <c r="AT886" i="2"/>
  <c r="AT819" i="2"/>
  <c r="AT853" i="2"/>
  <c r="AQ94" i="1"/>
  <c r="AQ76" i="1"/>
  <c r="AQ64" i="1"/>
  <c r="AP914" i="2"/>
  <c r="AP900" i="2"/>
  <c r="AP886" i="2"/>
  <c r="AP819" i="2"/>
  <c r="AP853" i="2"/>
  <c r="AM80" i="1"/>
  <c r="AM94" i="1"/>
  <c r="AM64" i="1"/>
  <c r="AL914" i="2"/>
  <c r="AM76" i="1"/>
  <c r="AL900" i="2"/>
  <c r="AL886" i="2"/>
  <c r="AL853" i="2"/>
  <c r="AL819" i="2"/>
  <c r="AI94" i="1"/>
  <c r="AI76" i="1"/>
  <c r="AI64" i="1"/>
  <c r="AH914" i="2"/>
  <c r="AH900" i="2"/>
  <c r="AH886" i="2"/>
  <c r="AH819" i="2"/>
  <c r="AH853" i="2"/>
  <c r="AE94" i="1"/>
  <c r="AE64" i="1"/>
  <c r="AD914" i="2"/>
  <c r="AE76" i="1"/>
  <c r="AD900" i="2"/>
  <c r="AD886" i="2"/>
  <c r="AD819" i="2"/>
  <c r="AD853" i="2"/>
  <c r="AE80" i="1"/>
  <c r="AA76" i="1"/>
  <c r="Z914" i="2"/>
  <c r="Z886" i="2"/>
  <c r="Z819" i="2"/>
  <c r="Z853" i="2"/>
  <c r="V872" i="2"/>
  <c r="W76" i="1"/>
  <c r="V819" i="2"/>
  <c r="O72" i="1"/>
  <c r="O76" i="1"/>
  <c r="K72" i="1"/>
  <c r="K76" i="1"/>
  <c r="BI4" i="1"/>
  <c r="BH613" i="2"/>
  <c r="BH567" i="2"/>
  <c r="BH608" i="2"/>
  <c r="BH583" i="2"/>
  <c r="BH562" i="2"/>
  <c r="BH603" i="2"/>
  <c r="BH557" i="2"/>
  <c r="BH552" i="2"/>
  <c r="BD613" i="2"/>
  <c r="BD567" i="2"/>
  <c r="BD608" i="2"/>
  <c r="BD583" i="2"/>
  <c r="BD562" i="2"/>
  <c r="BD618" i="2"/>
  <c r="BD603" i="2"/>
  <c r="BD557" i="2"/>
  <c r="AZ623" i="2"/>
  <c r="AZ613" i="2"/>
  <c r="AZ567" i="2"/>
  <c r="AZ608" i="2"/>
  <c r="AZ583" i="2"/>
  <c r="AZ562" i="2"/>
  <c r="AZ618" i="2"/>
  <c r="AZ603" i="2"/>
  <c r="AZ557" i="2"/>
  <c r="AV623" i="2"/>
  <c r="AV613" i="2"/>
  <c r="AV567" i="2"/>
  <c r="AV608" i="2"/>
  <c r="AV583" i="2"/>
  <c r="AV562" i="2"/>
  <c r="AV618" i="2"/>
  <c r="AV603" i="2"/>
  <c r="AV557" i="2"/>
  <c r="AR613" i="2"/>
  <c r="AR567" i="2"/>
  <c r="AR608" i="2"/>
  <c r="AR583" i="2"/>
  <c r="AR562" i="2"/>
  <c r="AR618" i="2"/>
  <c r="AR603" i="2"/>
  <c r="AR557" i="2"/>
  <c r="AN567" i="2"/>
  <c r="AN608" i="2"/>
  <c r="AN583" i="2"/>
  <c r="AN562" i="2"/>
  <c r="AN618" i="2"/>
  <c r="AN603" i="2"/>
  <c r="AN557" i="2"/>
  <c r="AJ613" i="2"/>
  <c r="AJ567" i="2"/>
  <c r="AJ608" i="2"/>
  <c r="AJ583" i="2"/>
  <c r="AJ562" i="2"/>
  <c r="AJ618" i="2"/>
  <c r="AJ603" i="2"/>
  <c r="AJ557" i="2"/>
  <c r="AF613" i="2"/>
  <c r="AF567" i="2"/>
  <c r="AF608" i="2"/>
  <c r="AF583" i="2"/>
  <c r="AF562" i="2"/>
  <c r="AF618" i="2"/>
  <c r="AF603" i="2"/>
  <c r="AF557" i="2"/>
  <c r="AB613" i="2"/>
  <c r="AB567" i="2"/>
  <c r="AB608" i="2"/>
  <c r="AB583" i="2"/>
  <c r="AB562" i="2"/>
  <c r="AB603" i="2"/>
  <c r="AB557" i="2"/>
  <c r="X598" i="2"/>
  <c r="X567" i="2"/>
  <c r="X608" i="2"/>
  <c r="X583" i="2"/>
  <c r="X562" i="2"/>
  <c r="X557" i="2"/>
  <c r="T598" i="2"/>
  <c r="T567" i="2"/>
  <c r="T608" i="2"/>
  <c r="T583" i="2"/>
  <c r="T557" i="2"/>
  <c r="T562" i="2"/>
  <c r="P598" i="2"/>
  <c r="P567" i="2"/>
  <c r="P608" i="2"/>
  <c r="P583" i="2"/>
  <c r="P557" i="2"/>
  <c r="L598" i="2"/>
  <c r="L567" i="2"/>
  <c r="L557" i="2"/>
  <c r="H598" i="2"/>
  <c r="H567" i="2"/>
  <c r="H557" i="2"/>
  <c r="AW305" i="1"/>
  <c r="AW298" i="1"/>
  <c r="AW291" i="1"/>
  <c r="AW284" i="1"/>
  <c r="AW277" i="1"/>
  <c r="AW270" i="1"/>
  <c r="AW263" i="1"/>
  <c r="AW256" i="1"/>
  <c r="AW249" i="1"/>
  <c r="AV844" i="2"/>
  <c r="AV891" i="2"/>
  <c r="AV877" i="2"/>
  <c r="AV703" i="2"/>
  <c r="AV671" i="2"/>
  <c r="AV810" i="2"/>
  <c r="AV695" i="2"/>
  <c r="AV679" i="2"/>
  <c r="AV650" i="2"/>
  <c r="AV628" i="2"/>
  <c r="AV235" i="2"/>
  <c r="AV159" i="2"/>
  <c r="AV224" i="2"/>
  <c r="AV213" i="2"/>
  <c r="AV202" i="2"/>
  <c r="AV186" i="2"/>
  <c r="AV131" i="2"/>
  <c r="AV120" i="2"/>
  <c r="AV109" i="2"/>
  <c r="AG305" i="1"/>
  <c r="AG298" i="1"/>
  <c r="AG291" i="1"/>
  <c r="AG284" i="1"/>
  <c r="AG277" i="1"/>
  <c r="AG270" i="1"/>
  <c r="AG263" i="1"/>
  <c r="AG256" i="1"/>
  <c r="AG249" i="1"/>
  <c r="AF891" i="2"/>
  <c r="AF877" i="2"/>
  <c r="AF844" i="2"/>
  <c r="AF687" i="2"/>
  <c r="AF671" i="2"/>
  <c r="AF810" i="2"/>
  <c r="AF695" i="2"/>
  <c r="AF679" i="2"/>
  <c r="AF905" i="2"/>
  <c r="AF650" i="2"/>
  <c r="AF628" i="2"/>
  <c r="AF246" i="2"/>
  <c r="AF257" i="2"/>
  <c r="AF159" i="2"/>
  <c r="AF224" i="2"/>
  <c r="AF213" i="2"/>
  <c r="AF202" i="2"/>
  <c r="AF186" i="2"/>
  <c r="AF131" i="2"/>
  <c r="AF109" i="2"/>
  <c r="AF120" i="2"/>
  <c r="AF76" i="2"/>
  <c r="I305" i="1"/>
  <c r="I298" i="1"/>
  <c r="I291" i="1"/>
  <c r="I284" i="1"/>
  <c r="I277" i="1"/>
  <c r="I270" i="1"/>
  <c r="I263" i="1"/>
  <c r="I256" i="1"/>
  <c r="I249" i="1"/>
  <c r="H175" i="2"/>
  <c r="H87" i="2"/>
  <c r="H109" i="2"/>
  <c r="H120" i="2"/>
  <c r="BF308" i="1"/>
  <c r="BF301" i="1"/>
  <c r="BF294" i="1"/>
  <c r="BF287" i="1"/>
  <c r="BF280" i="1"/>
  <c r="BF273" i="1"/>
  <c r="BF266" i="1"/>
  <c r="BF252" i="1"/>
  <c r="BF259" i="1"/>
  <c r="BE847" i="2"/>
  <c r="BE813" i="2"/>
  <c r="BE698" i="2"/>
  <c r="BE682" i="2"/>
  <c r="BE880" i="2"/>
  <c r="BE674" i="2"/>
  <c r="BE653" i="2"/>
  <c r="BE894" i="2"/>
  <c r="BE238" i="2"/>
  <c r="BE216" i="2"/>
  <c r="BE205" i="2"/>
  <c r="BE227" i="2"/>
  <c r="BE162" i="2"/>
  <c r="BE112" i="2"/>
  <c r="BE189" i="2"/>
  <c r="BE134" i="2"/>
  <c r="AX308" i="1"/>
  <c r="AX294" i="1"/>
  <c r="AX301" i="1"/>
  <c r="AX287" i="1"/>
  <c r="AX280" i="1"/>
  <c r="AX273" i="1"/>
  <c r="AX259" i="1"/>
  <c r="AX252" i="1"/>
  <c r="AX266" i="1"/>
  <c r="AW847" i="2"/>
  <c r="AW880" i="2"/>
  <c r="AW894" i="2"/>
  <c r="AW813" i="2"/>
  <c r="AW706" i="2"/>
  <c r="AW698" i="2"/>
  <c r="AW682" i="2"/>
  <c r="AW674" i="2"/>
  <c r="AW653" i="2"/>
  <c r="AW631" i="2"/>
  <c r="AW238" i="2"/>
  <c r="AW216" i="2"/>
  <c r="AW205" i="2"/>
  <c r="AW162" i="2"/>
  <c r="AW112" i="2"/>
  <c r="AW227" i="2"/>
  <c r="AW123" i="2"/>
  <c r="AW189" i="2"/>
  <c r="AW134" i="2"/>
  <c r="AP308" i="1"/>
  <c r="AP294" i="1"/>
  <c r="AP287" i="1"/>
  <c r="AP280" i="1"/>
  <c r="AP273" i="1"/>
  <c r="AP301" i="1"/>
  <c r="AP266" i="1"/>
  <c r="AP252" i="1"/>
  <c r="AP259" i="1"/>
  <c r="AO847" i="2"/>
  <c r="AO908" i="2"/>
  <c r="AO813" i="2"/>
  <c r="AO698" i="2"/>
  <c r="AO682" i="2"/>
  <c r="AO880" i="2"/>
  <c r="AO674" i="2"/>
  <c r="AO653" i="2"/>
  <c r="AO631" i="2"/>
  <c r="AO894" i="2"/>
  <c r="AO690" i="2"/>
  <c r="AO249" i="2"/>
  <c r="AO216" i="2"/>
  <c r="AO205" i="2"/>
  <c r="AO227" i="2"/>
  <c r="AO162" i="2"/>
  <c r="AO112" i="2"/>
  <c r="AO134" i="2"/>
  <c r="AO189" i="2"/>
  <c r="Z308" i="1"/>
  <c r="Z294" i="1"/>
  <c r="Z301" i="1"/>
  <c r="Z287" i="1"/>
  <c r="Z280" i="1"/>
  <c r="Z266" i="1"/>
  <c r="Z252" i="1"/>
  <c r="Z120" i="1"/>
  <c r="Z273" i="1"/>
  <c r="Z259" i="1"/>
  <c r="Y847" i="2"/>
  <c r="Y908" i="2"/>
  <c r="Y813" i="2"/>
  <c r="Y880" i="2"/>
  <c r="Y674" i="2"/>
  <c r="Y653" i="2"/>
  <c r="Y249" i="2"/>
  <c r="Y260" i="2"/>
  <c r="Y216" i="2"/>
  <c r="Y205" i="2"/>
  <c r="Y123" i="2"/>
  <c r="Y162" i="2"/>
  <c r="Y112" i="2"/>
  <c r="Y189" i="2"/>
  <c r="Y134" i="2"/>
  <c r="N308" i="1"/>
  <c r="N294" i="1"/>
  <c r="N301" i="1"/>
  <c r="N287" i="1"/>
  <c r="N280" i="1"/>
  <c r="N252" i="1"/>
  <c r="N120" i="1"/>
  <c r="N116" i="1"/>
  <c r="N273" i="1"/>
  <c r="N259" i="1"/>
  <c r="N266" i="1"/>
  <c r="M249" i="2"/>
  <c r="M178" i="2"/>
  <c r="M123" i="2"/>
  <c r="M112" i="2"/>
  <c r="M90" i="2"/>
  <c r="AV305" i="1"/>
  <c r="AV298" i="1"/>
  <c r="AV291" i="1"/>
  <c r="AV277" i="1"/>
  <c r="AV270" i="1"/>
  <c r="AV263" i="1"/>
  <c r="AV284" i="1"/>
  <c r="AV249" i="1"/>
  <c r="AV256" i="1"/>
  <c r="AU844" i="2"/>
  <c r="AU703" i="2"/>
  <c r="AU891" i="2"/>
  <c r="AU671" i="2"/>
  <c r="AU877" i="2"/>
  <c r="AU679" i="2"/>
  <c r="AU650" i="2"/>
  <c r="AU628" i="2"/>
  <c r="AU810" i="2"/>
  <c r="AU695" i="2"/>
  <c r="AU235" i="2"/>
  <c r="AU159" i="2"/>
  <c r="AU224" i="2"/>
  <c r="AU213" i="2"/>
  <c r="AU202" i="2"/>
  <c r="AU109" i="2"/>
  <c r="AU186" i="2"/>
  <c r="AU131" i="2"/>
  <c r="P305" i="1"/>
  <c r="P298" i="1"/>
  <c r="P291" i="1"/>
  <c r="P277" i="1"/>
  <c r="P270" i="1"/>
  <c r="P263" i="1"/>
  <c r="P249" i="1"/>
  <c r="P284" i="1"/>
  <c r="P256" i="1"/>
  <c r="O246" i="2"/>
  <c r="O120" i="2"/>
  <c r="O175" i="2"/>
  <c r="O87" i="2"/>
  <c r="O109" i="2"/>
  <c r="BI305" i="1"/>
  <c r="BI298" i="1"/>
  <c r="BI291" i="1"/>
  <c r="BI284" i="1"/>
  <c r="BI277" i="1"/>
  <c r="BI270" i="1"/>
  <c r="BI263" i="1"/>
  <c r="BI256" i="1"/>
  <c r="BI249" i="1"/>
  <c r="BH844" i="2"/>
  <c r="BH891" i="2"/>
  <c r="BH877" i="2"/>
  <c r="BH671" i="2"/>
  <c r="BH810" i="2"/>
  <c r="BH796" i="2"/>
  <c r="BH695" i="2"/>
  <c r="BH679" i="2"/>
  <c r="BH650" i="2"/>
  <c r="BH235" i="2"/>
  <c r="BH159" i="2"/>
  <c r="BH224" i="2"/>
  <c r="BH213" i="2"/>
  <c r="BH202" i="2"/>
  <c r="BH186" i="2"/>
  <c r="BH131" i="2"/>
  <c r="BH98" i="2"/>
  <c r="BH109" i="2"/>
  <c r="BA305" i="1"/>
  <c r="BA298" i="1"/>
  <c r="BA291" i="1"/>
  <c r="BA284" i="1"/>
  <c r="BA277" i="1"/>
  <c r="BA270" i="1"/>
  <c r="BA263" i="1"/>
  <c r="BA256" i="1"/>
  <c r="BA249" i="1"/>
  <c r="AZ844" i="2"/>
  <c r="AZ891" i="2"/>
  <c r="AZ877" i="2"/>
  <c r="AZ703" i="2"/>
  <c r="AZ671" i="2"/>
  <c r="AZ810" i="2"/>
  <c r="AZ695" i="2"/>
  <c r="AZ679" i="2"/>
  <c r="AZ650" i="2"/>
  <c r="AZ628" i="2"/>
  <c r="AZ235" i="2"/>
  <c r="AZ159" i="2"/>
  <c r="AZ224" i="2"/>
  <c r="AZ213" i="2"/>
  <c r="AZ202" i="2"/>
  <c r="AZ186" i="2"/>
  <c r="AZ131" i="2"/>
  <c r="AZ120" i="2"/>
  <c r="AZ109" i="2"/>
  <c r="AS305" i="1"/>
  <c r="AS298" i="1"/>
  <c r="AS291" i="1"/>
  <c r="AS284" i="1"/>
  <c r="AS277" i="1"/>
  <c r="AS270" i="1"/>
  <c r="AS263" i="1"/>
  <c r="AS256" i="1"/>
  <c r="AS249" i="1"/>
  <c r="AR844" i="2"/>
  <c r="AR891" i="2"/>
  <c r="AR877" i="2"/>
  <c r="AR905" i="2"/>
  <c r="AR687" i="2"/>
  <c r="AR671" i="2"/>
  <c r="AR810" i="2"/>
  <c r="AR695" i="2"/>
  <c r="AR679" i="2"/>
  <c r="AR650" i="2"/>
  <c r="AR628" i="2"/>
  <c r="AR159" i="2"/>
  <c r="AR224" i="2"/>
  <c r="AR213" i="2"/>
  <c r="AR202" i="2"/>
  <c r="AR186" i="2"/>
  <c r="AR131" i="2"/>
  <c r="AR109" i="2"/>
  <c r="AK305" i="1"/>
  <c r="AK298" i="1"/>
  <c r="AK291" i="1"/>
  <c r="AK284" i="1"/>
  <c r="AK277" i="1"/>
  <c r="AK270" i="1"/>
  <c r="AK263" i="1"/>
  <c r="AK256" i="1"/>
  <c r="AK249" i="1"/>
  <c r="AJ844" i="2"/>
  <c r="AJ891" i="2"/>
  <c r="AJ877" i="2"/>
  <c r="AJ687" i="2"/>
  <c r="AJ671" i="2"/>
  <c r="AJ905" i="2"/>
  <c r="AJ810" i="2"/>
  <c r="AJ695" i="2"/>
  <c r="AJ679" i="2"/>
  <c r="AJ650" i="2"/>
  <c r="AJ628" i="2"/>
  <c r="AJ246" i="2"/>
  <c r="AJ257" i="2"/>
  <c r="AJ159" i="2"/>
  <c r="AJ224" i="2"/>
  <c r="AJ213" i="2"/>
  <c r="AJ202" i="2"/>
  <c r="AJ186" i="2"/>
  <c r="AJ131" i="2"/>
  <c r="AJ120" i="2"/>
  <c r="AJ76" i="2"/>
  <c r="AJ109" i="2"/>
  <c r="AC305" i="1"/>
  <c r="AC298" i="1"/>
  <c r="AC291" i="1"/>
  <c r="AC284" i="1"/>
  <c r="AC277" i="1"/>
  <c r="AC270" i="1"/>
  <c r="AC263" i="1"/>
  <c r="AC256" i="1"/>
  <c r="AC249" i="1"/>
  <c r="AB891" i="2"/>
  <c r="AB877" i="2"/>
  <c r="AB905" i="2"/>
  <c r="AB844" i="2"/>
  <c r="AB687" i="2"/>
  <c r="AB671" i="2"/>
  <c r="AB810" i="2"/>
  <c r="AB650" i="2"/>
  <c r="AB246" i="2"/>
  <c r="AB257" i="2"/>
  <c r="AB159" i="2"/>
  <c r="AB213" i="2"/>
  <c r="AB202" i="2"/>
  <c r="AB186" i="2"/>
  <c r="AB131" i="2"/>
  <c r="AB76" i="2"/>
  <c r="AB120" i="2"/>
  <c r="AB109" i="2"/>
  <c r="U305" i="1"/>
  <c r="U298" i="1"/>
  <c r="U291" i="1"/>
  <c r="U284" i="1"/>
  <c r="U277" i="1"/>
  <c r="U270" i="1"/>
  <c r="U263" i="1"/>
  <c r="U256" i="1"/>
  <c r="U249" i="1"/>
  <c r="T650" i="2"/>
  <c r="T246" i="2"/>
  <c r="T159" i="2"/>
  <c r="T202" i="2"/>
  <c r="T175" i="2"/>
  <c r="T87" i="2"/>
  <c r="T186" i="2"/>
  <c r="T131" i="2"/>
  <c r="T120" i="2"/>
  <c r="T109" i="2"/>
  <c r="M305" i="1"/>
  <c r="M298" i="1"/>
  <c r="M291" i="1"/>
  <c r="M284" i="1"/>
  <c r="M277" i="1"/>
  <c r="M270" i="1"/>
  <c r="M263" i="1"/>
  <c r="M256" i="1"/>
  <c r="M249" i="1"/>
  <c r="L246" i="2"/>
  <c r="L175" i="2"/>
  <c r="L87" i="2"/>
  <c r="L120" i="2"/>
  <c r="L109" i="2"/>
  <c r="BH308" i="1"/>
  <c r="BH301" i="1"/>
  <c r="BH294" i="1"/>
  <c r="BH287" i="1"/>
  <c r="BH273" i="1"/>
  <c r="BH266" i="1"/>
  <c r="BH259" i="1"/>
  <c r="BH280" i="1"/>
  <c r="BH252" i="1"/>
  <c r="BG894" i="2"/>
  <c r="BG880" i="2"/>
  <c r="BG847" i="2"/>
  <c r="BG674" i="2"/>
  <c r="BG653" i="2"/>
  <c r="BG799" i="2"/>
  <c r="BG698" i="2"/>
  <c r="BG682" i="2"/>
  <c r="BG813" i="2"/>
  <c r="BG238" i="2"/>
  <c r="BG227" i="2"/>
  <c r="BG189" i="2"/>
  <c r="BG134" i="2"/>
  <c r="BG216" i="2"/>
  <c r="BG205" i="2"/>
  <c r="BG112" i="2"/>
  <c r="BG162" i="2"/>
  <c r="BG101" i="2"/>
  <c r="BD308" i="1"/>
  <c r="BD301" i="1"/>
  <c r="BD294" i="1"/>
  <c r="BD280" i="1"/>
  <c r="BD266" i="1"/>
  <c r="BD259" i="1"/>
  <c r="BD287" i="1"/>
  <c r="BD273" i="1"/>
  <c r="BD252" i="1"/>
  <c r="BC894" i="2"/>
  <c r="BC880" i="2"/>
  <c r="BC847" i="2"/>
  <c r="BC674" i="2"/>
  <c r="BC653" i="2"/>
  <c r="BC813" i="2"/>
  <c r="BC706" i="2"/>
  <c r="BC698" i="2"/>
  <c r="BC682" i="2"/>
  <c r="BC238" i="2"/>
  <c r="BC227" i="2"/>
  <c r="BC123" i="2"/>
  <c r="BC189" i="2"/>
  <c r="BC134" i="2"/>
  <c r="BC216" i="2"/>
  <c r="BC205" i="2"/>
  <c r="BC162" i="2"/>
  <c r="BC112" i="2"/>
  <c r="AZ308" i="1"/>
  <c r="AZ301" i="1"/>
  <c r="AZ294" i="1"/>
  <c r="AZ280" i="1"/>
  <c r="AZ266" i="1"/>
  <c r="AZ259" i="1"/>
  <c r="AZ273" i="1"/>
  <c r="AZ287" i="1"/>
  <c r="AZ252" i="1"/>
  <c r="AY894" i="2"/>
  <c r="AY880" i="2"/>
  <c r="AY847" i="2"/>
  <c r="AY674" i="2"/>
  <c r="AY653" i="2"/>
  <c r="AY631" i="2"/>
  <c r="AY813" i="2"/>
  <c r="AY706" i="2"/>
  <c r="AY698" i="2"/>
  <c r="AY682" i="2"/>
  <c r="AY238" i="2"/>
  <c r="AY227" i="2"/>
  <c r="AY189" i="2"/>
  <c r="AY134" i="2"/>
  <c r="AY216" i="2"/>
  <c r="AY205" i="2"/>
  <c r="AY123" i="2"/>
  <c r="AY162" i="2"/>
  <c r="AY112" i="2"/>
  <c r="AV308" i="1"/>
  <c r="AV301" i="1"/>
  <c r="AV294" i="1"/>
  <c r="AV287" i="1"/>
  <c r="AV273" i="1"/>
  <c r="AV266" i="1"/>
  <c r="AV259" i="1"/>
  <c r="AV280" i="1"/>
  <c r="AV252" i="1"/>
  <c r="AU894" i="2"/>
  <c r="AU880" i="2"/>
  <c r="AU847" i="2"/>
  <c r="AU674" i="2"/>
  <c r="AU653" i="2"/>
  <c r="AU631" i="2"/>
  <c r="AU706" i="2"/>
  <c r="AU698" i="2"/>
  <c r="AU813" i="2"/>
  <c r="AU682" i="2"/>
  <c r="AU238" i="2"/>
  <c r="AU227" i="2"/>
  <c r="AU189" i="2"/>
  <c r="AU134" i="2"/>
  <c r="AU216" i="2"/>
  <c r="AU205" i="2"/>
  <c r="AU162" i="2"/>
  <c r="AU112" i="2"/>
  <c r="AR308" i="1"/>
  <c r="AR301" i="1"/>
  <c r="AR294" i="1"/>
  <c r="AR287" i="1"/>
  <c r="AR273" i="1"/>
  <c r="AR266" i="1"/>
  <c r="AR259" i="1"/>
  <c r="AR252" i="1"/>
  <c r="AQ908" i="2"/>
  <c r="AQ894" i="2"/>
  <c r="AQ880" i="2"/>
  <c r="AR280" i="1"/>
  <c r="AQ847" i="2"/>
  <c r="AQ674" i="2"/>
  <c r="AQ653" i="2"/>
  <c r="AQ690" i="2"/>
  <c r="AQ698" i="2"/>
  <c r="AQ682" i="2"/>
  <c r="AQ631" i="2"/>
  <c r="AQ813" i="2"/>
  <c r="AQ227" i="2"/>
  <c r="AQ249" i="2"/>
  <c r="AQ189" i="2"/>
  <c r="AQ134" i="2"/>
  <c r="AQ216" i="2"/>
  <c r="AQ205" i="2"/>
  <c r="AQ112" i="2"/>
  <c r="AQ162" i="2"/>
  <c r="AN308" i="1"/>
  <c r="AN301" i="1"/>
  <c r="AN294" i="1"/>
  <c r="AN280" i="1"/>
  <c r="AN266" i="1"/>
  <c r="AN259" i="1"/>
  <c r="AN287" i="1"/>
  <c r="AN273" i="1"/>
  <c r="AN252" i="1"/>
  <c r="AM908" i="2"/>
  <c r="AM894" i="2"/>
  <c r="AM880" i="2"/>
  <c r="AM847" i="2"/>
  <c r="AM674" i="2"/>
  <c r="AM653" i="2"/>
  <c r="AM690" i="2"/>
  <c r="AM813" i="2"/>
  <c r="AM631" i="2"/>
  <c r="AM698" i="2"/>
  <c r="AM682" i="2"/>
  <c r="AM661" i="2"/>
  <c r="AM227" i="2"/>
  <c r="AM249" i="2"/>
  <c r="AM189" i="2"/>
  <c r="AM134" i="2"/>
  <c r="AM260" i="2"/>
  <c r="AM216" i="2"/>
  <c r="AM205" i="2"/>
  <c r="AM123" i="2"/>
  <c r="AM79" i="2"/>
  <c r="AM162" i="2"/>
  <c r="AM112" i="2"/>
  <c r="AJ308" i="1"/>
  <c r="AJ301" i="1"/>
  <c r="AJ294" i="1"/>
  <c r="AJ280" i="1"/>
  <c r="AJ266" i="1"/>
  <c r="AJ259" i="1"/>
  <c r="AJ273" i="1"/>
  <c r="AJ287" i="1"/>
  <c r="AJ252" i="1"/>
  <c r="AI908" i="2"/>
  <c r="AI894" i="2"/>
  <c r="AI880" i="2"/>
  <c r="AI847" i="2"/>
  <c r="AI674" i="2"/>
  <c r="AI653" i="2"/>
  <c r="AI690" i="2"/>
  <c r="AI813" i="2"/>
  <c r="AI631" i="2"/>
  <c r="AI698" i="2"/>
  <c r="AI682" i="2"/>
  <c r="AI227" i="2"/>
  <c r="AI249" i="2"/>
  <c r="AI189" i="2"/>
  <c r="AI134" i="2"/>
  <c r="AI216" i="2"/>
  <c r="AI205" i="2"/>
  <c r="AI123" i="2"/>
  <c r="AI260" i="2"/>
  <c r="AI162" i="2"/>
  <c r="AI112" i="2"/>
  <c r="AI79" i="2"/>
  <c r="AF308" i="1"/>
  <c r="AF301" i="1"/>
  <c r="AF294" i="1"/>
  <c r="AF287" i="1"/>
  <c r="AF273" i="1"/>
  <c r="AF266" i="1"/>
  <c r="AF259" i="1"/>
  <c r="AF280" i="1"/>
  <c r="AF120" i="1"/>
  <c r="AF252" i="1"/>
  <c r="AE908" i="2"/>
  <c r="AE894" i="2"/>
  <c r="AE880" i="2"/>
  <c r="AE847" i="2"/>
  <c r="AE674" i="2"/>
  <c r="AE653" i="2"/>
  <c r="AE690" i="2"/>
  <c r="AE631" i="2"/>
  <c r="AE682" i="2"/>
  <c r="AE813" i="2"/>
  <c r="AE698" i="2"/>
  <c r="AE227" i="2"/>
  <c r="AE249" i="2"/>
  <c r="AE260" i="2"/>
  <c r="AE189" i="2"/>
  <c r="AE134" i="2"/>
  <c r="AE216" i="2"/>
  <c r="AE205" i="2"/>
  <c r="AE123" i="2"/>
  <c r="AE112" i="2"/>
  <c r="AE162" i="2"/>
  <c r="AE79" i="2"/>
  <c r="AB308" i="1"/>
  <c r="AB301" i="1"/>
  <c r="AB294" i="1"/>
  <c r="AB287" i="1"/>
  <c r="AB273" i="1"/>
  <c r="AB266" i="1"/>
  <c r="AB259" i="1"/>
  <c r="AB280" i="1"/>
  <c r="AB252" i="1"/>
  <c r="AB120" i="1"/>
  <c r="AA908" i="2"/>
  <c r="AA880" i="2"/>
  <c r="AA847" i="2"/>
  <c r="AA674" i="2"/>
  <c r="AA653" i="2"/>
  <c r="AA690" i="2"/>
  <c r="AA813" i="2"/>
  <c r="AA249" i="2"/>
  <c r="AA260" i="2"/>
  <c r="AA189" i="2"/>
  <c r="AA134" i="2"/>
  <c r="AA216" i="2"/>
  <c r="AA205" i="2"/>
  <c r="AA123" i="2"/>
  <c r="AA112" i="2"/>
  <c r="AA162" i="2"/>
  <c r="X308" i="1"/>
  <c r="X301" i="1"/>
  <c r="X294" i="1"/>
  <c r="X280" i="1"/>
  <c r="X273" i="1"/>
  <c r="X266" i="1"/>
  <c r="X259" i="1"/>
  <c r="X287" i="1"/>
  <c r="X252" i="1"/>
  <c r="X120" i="1"/>
  <c r="W866" i="2"/>
  <c r="W847" i="2"/>
  <c r="W653" i="2"/>
  <c r="W813" i="2"/>
  <c r="W249" i="2"/>
  <c r="W189" i="2"/>
  <c r="W134" i="2"/>
  <c r="W205" i="2"/>
  <c r="W178" i="2"/>
  <c r="W123" i="2"/>
  <c r="W90" i="2"/>
  <c r="W162" i="2"/>
  <c r="W112" i="2"/>
  <c r="T308" i="1"/>
  <c r="T301" i="1"/>
  <c r="T294" i="1"/>
  <c r="T280" i="1"/>
  <c r="T273" i="1"/>
  <c r="T266" i="1"/>
  <c r="T259" i="1"/>
  <c r="T252" i="1"/>
  <c r="T120" i="1"/>
  <c r="T116" i="1"/>
  <c r="T287" i="1"/>
  <c r="S249" i="2"/>
  <c r="S205" i="2"/>
  <c r="S178" i="2"/>
  <c r="S123" i="2"/>
  <c r="S90" i="2"/>
  <c r="S162" i="2"/>
  <c r="S112" i="2"/>
  <c r="P308" i="1"/>
  <c r="P301" i="1"/>
  <c r="P294" i="1"/>
  <c r="P287" i="1"/>
  <c r="P273" i="1"/>
  <c r="P266" i="1"/>
  <c r="P259" i="1"/>
  <c r="P280" i="1"/>
  <c r="P252" i="1"/>
  <c r="P120" i="1"/>
  <c r="P116" i="1"/>
  <c r="O249" i="2"/>
  <c r="O178" i="2"/>
  <c r="O123" i="2"/>
  <c r="O90" i="2"/>
  <c r="O112" i="2"/>
  <c r="L308" i="1"/>
  <c r="L301" i="1"/>
  <c r="L294" i="1"/>
  <c r="L287" i="1"/>
  <c r="L273" i="1"/>
  <c r="L266" i="1"/>
  <c r="L259" i="1"/>
  <c r="L280" i="1"/>
  <c r="L252" i="1"/>
  <c r="L120" i="1"/>
  <c r="L116" i="1"/>
  <c r="K178" i="2"/>
  <c r="K123" i="2"/>
  <c r="K90" i="2"/>
  <c r="K112" i="2"/>
  <c r="H305" i="1"/>
  <c r="H298" i="1"/>
  <c r="H284" i="1"/>
  <c r="H270" i="1"/>
  <c r="H263" i="1"/>
  <c r="H277" i="1"/>
  <c r="H291" i="1"/>
  <c r="H256" i="1"/>
  <c r="H249" i="1"/>
  <c r="G120" i="2"/>
  <c r="G175" i="2"/>
  <c r="G87" i="2"/>
  <c r="G109" i="2"/>
  <c r="BH305" i="1"/>
  <c r="BH298" i="1"/>
  <c r="BH284" i="1"/>
  <c r="BH270" i="1"/>
  <c r="BH263" i="1"/>
  <c r="BH291" i="1"/>
  <c r="BH277" i="1"/>
  <c r="BH249" i="1"/>
  <c r="BH256" i="1"/>
  <c r="BG844" i="2"/>
  <c r="BG877" i="2"/>
  <c r="BG796" i="2"/>
  <c r="BG671" i="2"/>
  <c r="BG650" i="2"/>
  <c r="BG695" i="2"/>
  <c r="BG679" i="2"/>
  <c r="BG810" i="2"/>
  <c r="BG891" i="2"/>
  <c r="BG235" i="2"/>
  <c r="BG159" i="2"/>
  <c r="BG98" i="2"/>
  <c r="BG224" i="2"/>
  <c r="BG213" i="2"/>
  <c r="BG202" i="2"/>
  <c r="BG186" i="2"/>
  <c r="BG131" i="2"/>
  <c r="BG109" i="2"/>
  <c r="AZ305" i="1"/>
  <c r="AZ298" i="1"/>
  <c r="AZ291" i="1"/>
  <c r="AZ277" i="1"/>
  <c r="AZ270" i="1"/>
  <c r="AZ263" i="1"/>
  <c r="AZ284" i="1"/>
  <c r="AZ249" i="1"/>
  <c r="AZ256" i="1"/>
  <c r="AY844" i="2"/>
  <c r="AY891" i="2"/>
  <c r="AY703" i="2"/>
  <c r="AY877" i="2"/>
  <c r="AY671" i="2"/>
  <c r="AY628" i="2"/>
  <c r="AY810" i="2"/>
  <c r="AY695" i="2"/>
  <c r="AY679" i="2"/>
  <c r="AY650" i="2"/>
  <c r="AY235" i="2"/>
  <c r="AY120" i="2"/>
  <c r="AY159" i="2"/>
  <c r="AY224" i="2"/>
  <c r="AY213" i="2"/>
  <c r="AY202" i="2"/>
  <c r="AY109" i="2"/>
  <c r="AY186" i="2"/>
  <c r="AY131" i="2"/>
  <c r="AR305" i="1"/>
  <c r="AR298" i="1"/>
  <c r="AR284" i="1"/>
  <c r="AR270" i="1"/>
  <c r="AR263" i="1"/>
  <c r="AR291" i="1"/>
  <c r="AR277" i="1"/>
  <c r="AR249" i="1"/>
  <c r="AR256" i="1"/>
  <c r="AQ905" i="2"/>
  <c r="AQ844" i="2"/>
  <c r="AQ877" i="2"/>
  <c r="AQ687" i="2"/>
  <c r="AQ671" i="2"/>
  <c r="AQ695" i="2"/>
  <c r="AQ679" i="2"/>
  <c r="AQ628" i="2"/>
  <c r="AQ650" i="2"/>
  <c r="AQ891" i="2"/>
  <c r="AQ810" i="2"/>
  <c r="AQ246" i="2"/>
  <c r="AQ159" i="2"/>
  <c r="AQ224" i="2"/>
  <c r="AQ213" i="2"/>
  <c r="AQ202" i="2"/>
  <c r="AQ186" i="2"/>
  <c r="AQ131" i="2"/>
  <c r="AQ109" i="2"/>
  <c r="AJ305" i="1"/>
  <c r="AJ298" i="1"/>
  <c r="AJ291" i="1"/>
  <c r="AJ277" i="1"/>
  <c r="AJ270" i="1"/>
  <c r="AJ263" i="1"/>
  <c r="AJ284" i="1"/>
  <c r="AJ249" i="1"/>
  <c r="AJ256" i="1"/>
  <c r="AI905" i="2"/>
  <c r="AI844" i="2"/>
  <c r="AI891" i="2"/>
  <c r="AI687" i="2"/>
  <c r="AI877" i="2"/>
  <c r="AI671" i="2"/>
  <c r="AI810" i="2"/>
  <c r="AI628" i="2"/>
  <c r="AI695" i="2"/>
  <c r="AI679" i="2"/>
  <c r="AI650" i="2"/>
  <c r="AI246" i="2"/>
  <c r="AI120" i="2"/>
  <c r="AI159" i="2"/>
  <c r="AI224" i="2"/>
  <c r="AI213" i="2"/>
  <c r="AI202" i="2"/>
  <c r="AI257" i="2"/>
  <c r="AI186" i="2"/>
  <c r="AI131" i="2"/>
  <c r="AI109" i="2"/>
  <c r="AI76" i="2"/>
  <c r="AB305" i="1"/>
  <c r="AB298" i="1"/>
  <c r="AB284" i="1"/>
  <c r="AB270" i="1"/>
  <c r="AB263" i="1"/>
  <c r="AB291" i="1"/>
  <c r="AB277" i="1"/>
  <c r="AB249" i="1"/>
  <c r="AB256" i="1"/>
  <c r="AA905" i="2"/>
  <c r="AA877" i="2"/>
  <c r="AA844" i="2"/>
  <c r="AA687" i="2"/>
  <c r="AA671" i="2"/>
  <c r="AA810" i="2"/>
  <c r="AA650" i="2"/>
  <c r="AA246" i="2"/>
  <c r="AA120" i="2"/>
  <c r="AA257" i="2"/>
  <c r="AA159" i="2"/>
  <c r="AA213" i="2"/>
  <c r="AA202" i="2"/>
  <c r="AA109" i="2"/>
  <c r="AA186" i="2"/>
  <c r="AA131" i="2"/>
  <c r="T305" i="1"/>
  <c r="T298" i="1"/>
  <c r="T291" i="1"/>
  <c r="T277" i="1"/>
  <c r="T270" i="1"/>
  <c r="T263" i="1"/>
  <c r="T284" i="1"/>
  <c r="T249" i="1"/>
  <c r="T256" i="1"/>
  <c r="S246" i="2"/>
  <c r="S120" i="2"/>
  <c r="S159" i="2"/>
  <c r="S202" i="2"/>
  <c r="S175" i="2"/>
  <c r="S87" i="2"/>
  <c r="S109" i="2"/>
  <c r="L305" i="1"/>
  <c r="L298" i="1"/>
  <c r="L284" i="1"/>
  <c r="L270" i="1"/>
  <c r="L263" i="1"/>
  <c r="L291" i="1"/>
  <c r="L277" i="1"/>
  <c r="L249" i="1"/>
  <c r="L256" i="1"/>
  <c r="K120" i="2"/>
  <c r="K175" i="2"/>
  <c r="K87" i="2"/>
  <c r="K109" i="2"/>
  <c r="BG850" i="2"/>
  <c r="BG802" i="2"/>
  <c r="BG897" i="2"/>
  <c r="BG816" i="2"/>
  <c r="BG883" i="2"/>
  <c r="BG230" i="2"/>
  <c r="BG241" i="2"/>
  <c r="BG115" i="2"/>
  <c r="BG165" i="2"/>
  <c r="BG104" i="2"/>
  <c r="BG219" i="2"/>
  <c r="BG208" i="2"/>
  <c r="BG192" i="2"/>
  <c r="BG137" i="2"/>
  <c r="BC850" i="2"/>
  <c r="BC883" i="2"/>
  <c r="BC816" i="2"/>
  <c r="BC897" i="2"/>
  <c r="BC230" i="2"/>
  <c r="BC241" i="2"/>
  <c r="BC115" i="2"/>
  <c r="BC165" i="2"/>
  <c r="BC219" i="2"/>
  <c r="BC208" i="2"/>
  <c r="BC126" i="2"/>
  <c r="BC192" i="2"/>
  <c r="BC137" i="2"/>
  <c r="AY850" i="2"/>
  <c r="AY897" i="2"/>
  <c r="AY883" i="2"/>
  <c r="AY816" i="2"/>
  <c r="AY230" i="2"/>
  <c r="AY241" i="2"/>
  <c r="AY126" i="2"/>
  <c r="AY115" i="2"/>
  <c r="AY165" i="2"/>
  <c r="AY219" i="2"/>
  <c r="AY208" i="2"/>
  <c r="AY192" i="2"/>
  <c r="AY137" i="2"/>
  <c r="AU850" i="2"/>
  <c r="AU897" i="2"/>
  <c r="AU883" i="2"/>
  <c r="AU816" i="2"/>
  <c r="AU230" i="2"/>
  <c r="AU241" i="2"/>
  <c r="AU165" i="2"/>
  <c r="AU219" i="2"/>
  <c r="AU208" i="2"/>
  <c r="AU192" i="2"/>
  <c r="AU137" i="2"/>
  <c r="AU115" i="2"/>
  <c r="AQ911" i="2"/>
  <c r="AQ850" i="2"/>
  <c r="AQ897" i="2"/>
  <c r="AQ883" i="2"/>
  <c r="AQ816" i="2"/>
  <c r="AQ230" i="2"/>
  <c r="AQ252" i="2"/>
  <c r="AQ165" i="2"/>
  <c r="AQ219" i="2"/>
  <c r="AQ208" i="2"/>
  <c r="AQ115" i="2"/>
  <c r="AQ192" i="2"/>
  <c r="AQ137" i="2"/>
  <c r="AM911" i="2"/>
  <c r="AM850" i="2"/>
  <c r="AM883" i="2"/>
  <c r="AM816" i="2"/>
  <c r="AM897" i="2"/>
  <c r="AM230" i="2"/>
  <c r="AM252" i="2"/>
  <c r="AM126" i="2"/>
  <c r="AM165" i="2"/>
  <c r="AM263" i="2"/>
  <c r="AM219" i="2"/>
  <c r="AM208" i="2"/>
  <c r="AM82" i="2"/>
  <c r="AM115" i="2"/>
  <c r="AM192" i="2"/>
  <c r="AM137" i="2"/>
  <c r="AI911" i="2"/>
  <c r="AI850" i="2"/>
  <c r="AI897" i="2"/>
  <c r="AI883" i="2"/>
  <c r="AI816" i="2"/>
  <c r="AI230" i="2"/>
  <c r="AI252" i="2"/>
  <c r="AI126" i="2"/>
  <c r="AI165" i="2"/>
  <c r="AI219" i="2"/>
  <c r="AI208" i="2"/>
  <c r="AI82" i="2"/>
  <c r="AI263" i="2"/>
  <c r="AI192" i="2"/>
  <c r="AI137" i="2"/>
  <c r="AI115" i="2"/>
  <c r="AE911" i="2"/>
  <c r="AE850" i="2"/>
  <c r="AE897" i="2"/>
  <c r="AE883" i="2"/>
  <c r="AE816" i="2"/>
  <c r="AE230" i="2"/>
  <c r="AE252" i="2"/>
  <c r="AE263" i="2"/>
  <c r="AE126" i="2"/>
  <c r="AE165" i="2"/>
  <c r="AE219" i="2"/>
  <c r="AE208" i="2"/>
  <c r="AE82" i="2"/>
  <c r="AE192" i="2"/>
  <c r="AE137" i="2"/>
  <c r="AE115" i="2"/>
  <c r="AA911" i="2"/>
  <c r="AA850" i="2"/>
  <c r="AA883" i="2"/>
  <c r="AA816" i="2"/>
  <c r="AA252" i="2"/>
  <c r="AA126" i="2"/>
  <c r="AA263" i="2"/>
  <c r="AA165" i="2"/>
  <c r="AA219" i="2"/>
  <c r="AA208" i="2"/>
  <c r="AA192" i="2"/>
  <c r="AA137" i="2"/>
  <c r="AA115" i="2"/>
  <c r="W869" i="2"/>
  <c r="W850" i="2"/>
  <c r="W816" i="2"/>
  <c r="W252" i="2"/>
  <c r="W126" i="2"/>
  <c r="W165" i="2"/>
  <c r="W208" i="2"/>
  <c r="W181" i="2"/>
  <c r="W93" i="2"/>
  <c r="W115" i="2"/>
  <c r="W192" i="2"/>
  <c r="W137" i="2"/>
  <c r="S252" i="2"/>
  <c r="S126" i="2"/>
  <c r="S165" i="2"/>
  <c r="S208" i="2"/>
  <c r="S181" i="2"/>
  <c r="S93" i="2"/>
  <c r="S115" i="2"/>
  <c r="O252" i="2"/>
  <c r="O126" i="2"/>
  <c r="O181" i="2"/>
  <c r="O93" i="2"/>
  <c r="O115" i="2"/>
  <c r="K126" i="2"/>
  <c r="K181" i="2"/>
  <c r="K93" i="2"/>
  <c r="K115" i="2"/>
  <c r="BF76" i="1"/>
  <c r="BF72" i="1"/>
  <c r="BE853" i="2"/>
  <c r="BF68" i="1"/>
  <c r="BF64" i="1"/>
  <c r="BE886" i="2"/>
  <c r="BE819" i="2"/>
  <c r="BE900" i="2"/>
  <c r="BB76" i="1"/>
  <c r="BB72" i="1"/>
  <c r="BA853" i="2"/>
  <c r="BB68" i="1"/>
  <c r="BB64" i="1"/>
  <c r="BA819" i="2"/>
  <c r="BA886" i="2"/>
  <c r="BA900" i="2"/>
  <c r="AX76" i="1"/>
  <c r="AW853" i="2"/>
  <c r="AW900" i="2"/>
  <c r="AW819" i="2"/>
  <c r="AX64" i="1"/>
  <c r="AW886" i="2"/>
  <c r="AT76" i="1"/>
  <c r="AS853" i="2"/>
  <c r="AS914" i="2"/>
  <c r="AS886" i="2"/>
  <c r="AT94" i="1"/>
  <c r="AS900" i="2"/>
  <c r="AS819" i="2"/>
  <c r="AT64" i="1"/>
  <c r="AP76" i="1"/>
  <c r="AP80" i="1"/>
  <c r="AP94" i="1"/>
  <c r="AO853" i="2"/>
  <c r="AO914" i="2"/>
  <c r="AP64" i="1"/>
  <c r="AO886" i="2"/>
  <c r="AO819" i="2"/>
  <c r="AO900" i="2"/>
  <c r="AL76" i="1"/>
  <c r="AK853" i="2"/>
  <c r="AL94" i="1"/>
  <c r="AK914" i="2"/>
  <c r="AL64" i="1"/>
  <c r="AK819" i="2"/>
  <c r="AK886" i="2"/>
  <c r="AK900" i="2"/>
  <c r="AH76" i="1"/>
  <c r="AG853" i="2"/>
  <c r="AH94" i="1"/>
  <c r="AG914" i="2"/>
  <c r="AG900" i="2"/>
  <c r="AG819" i="2"/>
  <c r="AG886" i="2"/>
  <c r="AH64" i="1"/>
  <c r="AD80" i="1"/>
  <c r="AD76" i="1"/>
  <c r="AD102" i="1"/>
  <c r="AC853" i="2"/>
  <c r="AC914" i="2"/>
  <c r="AC886" i="2"/>
  <c r="AC900" i="2"/>
  <c r="AC819" i="2"/>
  <c r="AD94" i="1"/>
  <c r="AD64" i="1"/>
  <c r="Z76" i="1"/>
  <c r="Y853" i="2"/>
  <c r="Y914" i="2"/>
  <c r="Y886" i="2"/>
  <c r="Y819" i="2"/>
  <c r="V76" i="1"/>
  <c r="U872" i="2"/>
  <c r="U819" i="2"/>
  <c r="R76" i="1"/>
  <c r="R72" i="1"/>
  <c r="BG613" i="2"/>
  <c r="BG567" i="2"/>
  <c r="BG552" i="2"/>
  <c r="BG608" i="2"/>
  <c r="BG583" i="2"/>
  <c r="BG562" i="2"/>
  <c r="BG603" i="2"/>
  <c r="BG618" i="2"/>
  <c r="BG557" i="2"/>
  <c r="BC623" i="2"/>
  <c r="BC613" i="2"/>
  <c r="BC567" i="2"/>
  <c r="BC608" i="2"/>
  <c r="BC583" i="2"/>
  <c r="BC562" i="2"/>
  <c r="BC618" i="2"/>
  <c r="BC557" i="2"/>
  <c r="BC603" i="2"/>
  <c r="AY623" i="2"/>
  <c r="AY613" i="2"/>
  <c r="AY567" i="2"/>
  <c r="AY608" i="2"/>
  <c r="AY583" i="2"/>
  <c r="AY562" i="2"/>
  <c r="AY603" i="2"/>
  <c r="AY618" i="2"/>
  <c r="AY557" i="2"/>
  <c r="AU623" i="2"/>
  <c r="AU613" i="2"/>
  <c r="AU567" i="2"/>
  <c r="AU608" i="2"/>
  <c r="AU583" i="2"/>
  <c r="AU562" i="2"/>
  <c r="AU603" i="2"/>
  <c r="AU618" i="2"/>
  <c r="AU557" i="2"/>
  <c r="AQ613" i="2"/>
  <c r="AQ567" i="2"/>
  <c r="AQ608" i="2"/>
  <c r="AQ583" i="2"/>
  <c r="AQ562" i="2"/>
  <c r="AQ603" i="2"/>
  <c r="AQ618" i="2"/>
  <c r="AQ557" i="2"/>
  <c r="AM567" i="2"/>
  <c r="AM608" i="2"/>
  <c r="AM583" i="2"/>
  <c r="AM562" i="2"/>
  <c r="AM618" i="2"/>
  <c r="AM557" i="2"/>
  <c r="AM603" i="2"/>
  <c r="AI613" i="2"/>
  <c r="AI567" i="2"/>
  <c r="AI608" i="2"/>
  <c r="AI583" i="2"/>
  <c r="AI562" i="2"/>
  <c r="AI603" i="2"/>
  <c r="AI618" i="2"/>
  <c r="AI557" i="2"/>
  <c r="AE613" i="2"/>
  <c r="AE567" i="2"/>
  <c r="AE608" i="2"/>
  <c r="AE583" i="2"/>
  <c r="AE562" i="2"/>
  <c r="AE603" i="2"/>
  <c r="AE557" i="2"/>
  <c r="AA613" i="2"/>
  <c r="AA567" i="2"/>
  <c r="AA608" i="2"/>
  <c r="AA583" i="2"/>
  <c r="AA562" i="2"/>
  <c r="AA603" i="2"/>
  <c r="AA557" i="2"/>
  <c r="W598" i="2"/>
  <c r="W567" i="2"/>
  <c r="W608" i="2"/>
  <c r="W583" i="2"/>
  <c r="W562" i="2"/>
  <c r="W557" i="2"/>
  <c r="S562" i="2"/>
  <c r="S598" i="2"/>
  <c r="S567" i="2"/>
  <c r="S608" i="2"/>
  <c r="S583" i="2"/>
  <c r="S557" i="2"/>
  <c r="O598" i="2"/>
  <c r="O567" i="2"/>
  <c r="O562" i="2"/>
  <c r="O557" i="2"/>
  <c r="K588" i="2"/>
  <c r="K598" i="2"/>
  <c r="K567" i="2"/>
  <c r="K557" i="2"/>
  <c r="BE305" i="1"/>
  <c r="BE298" i="1"/>
  <c r="BE291" i="1"/>
  <c r="BE284" i="1"/>
  <c r="BE277" i="1"/>
  <c r="BE270" i="1"/>
  <c r="BE263" i="1"/>
  <c r="BE256" i="1"/>
  <c r="BE249" i="1"/>
  <c r="BD844" i="2"/>
  <c r="BD891" i="2"/>
  <c r="BD877" i="2"/>
  <c r="BD671" i="2"/>
  <c r="BD810" i="2"/>
  <c r="BD695" i="2"/>
  <c r="BD679" i="2"/>
  <c r="BD650" i="2"/>
  <c r="BD235" i="2"/>
  <c r="BD159" i="2"/>
  <c r="BD224" i="2"/>
  <c r="BD213" i="2"/>
  <c r="BD202" i="2"/>
  <c r="BD186" i="2"/>
  <c r="BD131" i="2"/>
  <c r="BD109" i="2"/>
  <c r="AO305" i="1"/>
  <c r="AO298" i="1"/>
  <c r="AO291" i="1"/>
  <c r="AO284" i="1"/>
  <c r="AO277" i="1"/>
  <c r="AO270" i="1"/>
  <c r="AO263" i="1"/>
  <c r="AO256" i="1"/>
  <c r="AO249" i="1"/>
  <c r="AN844" i="2"/>
  <c r="AN891" i="2"/>
  <c r="AN877" i="2"/>
  <c r="AN687" i="2"/>
  <c r="AN905" i="2"/>
  <c r="AN671" i="2"/>
  <c r="AN810" i="2"/>
  <c r="AN695" i="2"/>
  <c r="AN679" i="2"/>
  <c r="AN658" i="2"/>
  <c r="AN650" i="2"/>
  <c r="AN628" i="2"/>
  <c r="AN246" i="2"/>
  <c r="AN257" i="2"/>
  <c r="AN159" i="2"/>
  <c r="AN224" i="2"/>
  <c r="AN213" i="2"/>
  <c r="AN202" i="2"/>
  <c r="AN186" i="2"/>
  <c r="AN131" i="2"/>
  <c r="AN109" i="2"/>
  <c r="AN120" i="2"/>
  <c r="AN76" i="2"/>
  <c r="Y305" i="1"/>
  <c r="Y298" i="1"/>
  <c r="Y291" i="1"/>
  <c r="Y284" i="1"/>
  <c r="Y277" i="1"/>
  <c r="Y270" i="1"/>
  <c r="Y263" i="1"/>
  <c r="Y256" i="1"/>
  <c r="Y249" i="1"/>
  <c r="X877" i="2"/>
  <c r="X863" i="2"/>
  <c r="X844" i="2"/>
  <c r="X671" i="2"/>
  <c r="X810" i="2"/>
  <c r="X650" i="2"/>
  <c r="X246" i="2"/>
  <c r="X159" i="2"/>
  <c r="X202" i="2"/>
  <c r="X175" i="2"/>
  <c r="X87" i="2"/>
  <c r="X186" i="2"/>
  <c r="X131" i="2"/>
  <c r="X109" i="2"/>
  <c r="X120" i="2"/>
  <c r="Q305" i="1"/>
  <c r="Q298" i="1"/>
  <c r="Q291" i="1"/>
  <c r="Q284" i="1"/>
  <c r="Q277" i="1"/>
  <c r="Q270" i="1"/>
  <c r="Q263" i="1"/>
  <c r="Q256" i="1"/>
  <c r="Q249" i="1"/>
  <c r="P246" i="2"/>
  <c r="P159" i="2"/>
  <c r="P175" i="2"/>
  <c r="P87" i="2"/>
  <c r="P109" i="2"/>
  <c r="P120" i="2"/>
  <c r="BB308" i="1"/>
  <c r="BB294" i="1"/>
  <c r="BB301" i="1"/>
  <c r="BB287" i="1"/>
  <c r="BB280" i="1"/>
  <c r="BB273" i="1"/>
  <c r="BB252" i="1"/>
  <c r="BB266" i="1"/>
  <c r="BA847" i="2"/>
  <c r="BB259" i="1"/>
  <c r="BA894" i="2"/>
  <c r="BA813" i="2"/>
  <c r="BA706" i="2"/>
  <c r="BA698" i="2"/>
  <c r="BA682" i="2"/>
  <c r="BA674" i="2"/>
  <c r="BA653" i="2"/>
  <c r="BA880" i="2"/>
  <c r="BA238" i="2"/>
  <c r="BA216" i="2"/>
  <c r="BA205" i="2"/>
  <c r="BA162" i="2"/>
  <c r="BA227" i="2"/>
  <c r="BA112" i="2"/>
  <c r="BA189" i="2"/>
  <c r="BA134" i="2"/>
  <c r="AT308" i="1"/>
  <c r="AT294" i="1"/>
  <c r="AT301" i="1"/>
  <c r="AT287" i="1"/>
  <c r="AT280" i="1"/>
  <c r="AT273" i="1"/>
  <c r="AT252" i="1"/>
  <c r="AT259" i="1"/>
  <c r="AS847" i="2"/>
  <c r="AT266" i="1"/>
  <c r="AS908" i="2"/>
  <c r="AS880" i="2"/>
  <c r="AS813" i="2"/>
  <c r="AS698" i="2"/>
  <c r="AS682" i="2"/>
  <c r="AS894" i="2"/>
  <c r="AS674" i="2"/>
  <c r="AS653" i="2"/>
  <c r="AS690" i="2"/>
  <c r="AS631" i="2"/>
  <c r="AS227" i="2"/>
  <c r="AS216" i="2"/>
  <c r="AS205" i="2"/>
  <c r="AS162" i="2"/>
  <c r="AS112" i="2"/>
  <c r="AS189" i="2"/>
  <c r="AS134" i="2"/>
  <c r="AD308" i="1"/>
  <c r="AD294" i="1"/>
  <c r="AD301" i="1"/>
  <c r="AD287" i="1"/>
  <c r="AD280" i="1"/>
  <c r="AD273" i="1"/>
  <c r="AD252" i="1"/>
  <c r="AD259" i="1"/>
  <c r="AC847" i="2"/>
  <c r="AC908" i="2"/>
  <c r="AD266" i="1"/>
  <c r="AC880" i="2"/>
  <c r="AC813" i="2"/>
  <c r="AC698" i="2"/>
  <c r="AC682" i="2"/>
  <c r="AC894" i="2"/>
  <c r="AC674" i="2"/>
  <c r="AC653" i="2"/>
  <c r="AC631" i="2"/>
  <c r="AC690" i="2"/>
  <c r="AC249" i="2"/>
  <c r="AC260" i="2"/>
  <c r="AC227" i="2"/>
  <c r="AC216" i="2"/>
  <c r="AC205" i="2"/>
  <c r="AC123" i="2"/>
  <c r="AC162" i="2"/>
  <c r="AC112" i="2"/>
  <c r="AC79" i="2"/>
  <c r="AC189" i="2"/>
  <c r="AC134" i="2"/>
  <c r="J308" i="1"/>
  <c r="J294" i="1"/>
  <c r="J301" i="1"/>
  <c r="J287" i="1"/>
  <c r="J280" i="1"/>
  <c r="J266" i="1"/>
  <c r="J252" i="1"/>
  <c r="J120" i="1"/>
  <c r="J116" i="1"/>
  <c r="J273" i="1"/>
  <c r="J259" i="1"/>
  <c r="I178" i="2"/>
  <c r="I123" i="2"/>
  <c r="I112" i="2"/>
  <c r="I90" i="2"/>
  <c r="BD305" i="1"/>
  <c r="BD298" i="1"/>
  <c r="BD284" i="1"/>
  <c r="BD270" i="1"/>
  <c r="BD263" i="1"/>
  <c r="BD249" i="1"/>
  <c r="BD277" i="1"/>
  <c r="BD291" i="1"/>
  <c r="BD256" i="1"/>
  <c r="BC844" i="2"/>
  <c r="BC891" i="2"/>
  <c r="BC877" i="2"/>
  <c r="BC703" i="2"/>
  <c r="BC671" i="2"/>
  <c r="BC650" i="2"/>
  <c r="BC810" i="2"/>
  <c r="BC695" i="2"/>
  <c r="BC679" i="2"/>
  <c r="BC235" i="2"/>
  <c r="BC159" i="2"/>
  <c r="BC224" i="2"/>
  <c r="BC213" i="2"/>
  <c r="BC202" i="2"/>
  <c r="BC120" i="2"/>
  <c r="BC186" i="2"/>
  <c r="BC131" i="2"/>
  <c r="BC109" i="2"/>
  <c r="AF305" i="1"/>
  <c r="AF298" i="1"/>
  <c r="AF291" i="1"/>
  <c r="AF277" i="1"/>
  <c r="AF270" i="1"/>
  <c r="AF263" i="1"/>
  <c r="AF249" i="1"/>
  <c r="AF284" i="1"/>
  <c r="AF256" i="1"/>
  <c r="AE905" i="2"/>
  <c r="AE844" i="2"/>
  <c r="AE687" i="2"/>
  <c r="AE891" i="2"/>
  <c r="AE671" i="2"/>
  <c r="AE628" i="2"/>
  <c r="AE695" i="2"/>
  <c r="AE650" i="2"/>
  <c r="AE877" i="2"/>
  <c r="AE679" i="2"/>
  <c r="AE810" i="2"/>
  <c r="AE246" i="2"/>
  <c r="AE257" i="2"/>
  <c r="AE120" i="2"/>
  <c r="AE159" i="2"/>
  <c r="AE224" i="2"/>
  <c r="AE213" i="2"/>
  <c r="AE202" i="2"/>
  <c r="AE109" i="2"/>
  <c r="AE186" i="2"/>
  <c r="AE131" i="2"/>
  <c r="AE76" i="2"/>
  <c r="BF305" i="1"/>
  <c r="BF298" i="1"/>
  <c r="BF291" i="1"/>
  <c r="BF284" i="1"/>
  <c r="BF277" i="1"/>
  <c r="BF256" i="1"/>
  <c r="BF270" i="1"/>
  <c r="BF249" i="1"/>
  <c r="BF263" i="1"/>
  <c r="BE844" i="2"/>
  <c r="BE891" i="2"/>
  <c r="BE877" i="2"/>
  <c r="BE671" i="2"/>
  <c r="BE650" i="2"/>
  <c r="BE810" i="2"/>
  <c r="BE695" i="2"/>
  <c r="BE679" i="2"/>
  <c r="BE235" i="2"/>
  <c r="BE224" i="2"/>
  <c r="BE213" i="2"/>
  <c r="BE202" i="2"/>
  <c r="BE186" i="2"/>
  <c r="BE131" i="2"/>
  <c r="BE109" i="2"/>
  <c r="BE159" i="2"/>
  <c r="AX305" i="1"/>
  <c r="AX298" i="1"/>
  <c r="AX291" i="1"/>
  <c r="AX284" i="1"/>
  <c r="AX277" i="1"/>
  <c r="AX256" i="1"/>
  <c r="AX263" i="1"/>
  <c r="AX249" i="1"/>
  <c r="AW844" i="2"/>
  <c r="AW891" i="2"/>
  <c r="AW877" i="2"/>
  <c r="AW671" i="2"/>
  <c r="AW810" i="2"/>
  <c r="AW695" i="2"/>
  <c r="AW679" i="2"/>
  <c r="AX270" i="1"/>
  <c r="AW703" i="2"/>
  <c r="AW650" i="2"/>
  <c r="AW628" i="2"/>
  <c r="AW235" i="2"/>
  <c r="AW224" i="2"/>
  <c r="AW213" i="2"/>
  <c r="AW202" i="2"/>
  <c r="AW186" i="2"/>
  <c r="AW131" i="2"/>
  <c r="AW120" i="2"/>
  <c r="AW109" i="2"/>
  <c r="AW159" i="2"/>
  <c r="AP305" i="1"/>
  <c r="AP298" i="1"/>
  <c r="AP291" i="1"/>
  <c r="AP284" i="1"/>
  <c r="AP277" i="1"/>
  <c r="AP256" i="1"/>
  <c r="AP270" i="1"/>
  <c r="AP249" i="1"/>
  <c r="AO844" i="2"/>
  <c r="AP263" i="1"/>
  <c r="AO891" i="2"/>
  <c r="AO877" i="2"/>
  <c r="AO905" i="2"/>
  <c r="AO671" i="2"/>
  <c r="AO810" i="2"/>
  <c r="AO695" i="2"/>
  <c r="AO679" i="2"/>
  <c r="AO687" i="2"/>
  <c r="AO650" i="2"/>
  <c r="AO628" i="2"/>
  <c r="AO246" i="2"/>
  <c r="AO224" i="2"/>
  <c r="AO213" i="2"/>
  <c r="AO202" i="2"/>
  <c r="AO186" i="2"/>
  <c r="AO131" i="2"/>
  <c r="AO109" i="2"/>
  <c r="AO159" i="2"/>
  <c r="AH305" i="1"/>
  <c r="AH298" i="1"/>
  <c r="AH291" i="1"/>
  <c r="AH284" i="1"/>
  <c r="AH277" i="1"/>
  <c r="AH256" i="1"/>
  <c r="AH263" i="1"/>
  <c r="AH249" i="1"/>
  <c r="AH270" i="1"/>
  <c r="AG891" i="2"/>
  <c r="AG877" i="2"/>
  <c r="AG905" i="2"/>
  <c r="AG671" i="2"/>
  <c r="AG810" i="2"/>
  <c r="AG695" i="2"/>
  <c r="AG679" i="2"/>
  <c r="AG650" i="2"/>
  <c r="AG844" i="2"/>
  <c r="AG687" i="2"/>
  <c r="AG628" i="2"/>
  <c r="AG246" i="2"/>
  <c r="AG257" i="2"/>
  <c r="AG224" i="2"/>
  <c r="AG213" i="2"/>
  <c r="AG202" i="2"/>
  <c r="AG186" i="2"/>
  <c r="AG131" i="2"/>
  <c r="AG120" i="2"/>
  <c r="AG109" i="2"/>
  <c r="AG76" i="2"/>
  <c r="AG159" i="2"/>
  <c r="Z305" i="1"/>
  <c r="Z298" i="1"/>
  <c r="Z291" i="1"/>
  <c r="Z284" i="1"/>
  <c r="Z277" i="1"/>
  <c r="Z256" i="1"/>
  <c r="Z270" i="1"/>
  <c r="Z249" i="1"/>
  <c r="Y877" i="2"/>
  <c r="Z263" i="1"/>
  <c r="Y905" i="2"/>
  <c r="Y671" i="2"/>
  <c r="Y810" i="2"/>
  <c r="Y844" i="2"/>
  <c r="Y650" i="2"/>
  <c r="Y246" i="2"/>
  <c r="Y257" i="2"/>
  <c r="Y213" i="2"/>
  <c r="Y202" i="2"/>
  <c r="Y186" i="2"/>
  <c r="Y131" i="2"/>
  <c r="Y120" i="2"/>
  <c r="Y109" i="2"/>
  <c r="Y159" i="2"/>
  <c r="R305" i="1"/>
  <c r="R298" i="1"/>
  <c r="R291" i="1"/>
  <c r="R284" i="1"/>
  <c r="R277" i="1"/>
  <c r="R256" i="1"/>
  <c r="R263" i="1"/>
  <c r="R249" i="1"/>
  <c r="R270" i="1"/>
  <c r="Q246" i="2"/>
  <c r="Q202" i="2"/>
  <c r="Q175" i="2"/>
  <c r="Q120" i="2"/>
  <c r="Q109" i="2"/>
  <c r="Q159" i="2"/>
  <c r="Q87" i="2"/>
  <c r="J305" i="1"/>
  <c r="J298" i="1"/>
  <c r="J291" i="1"/>
  <c r="J284" i="1"/>
  <c r="J277" i="1"/>
  <c r="J256" i="1"/>
  <c r="J270" i="1"/>
  <c r="J249" i="1"/>
  <c r="J263" i="1"/>
  <c r="I175" i="2"/>
  <c r="I120" i="2"/>
  <c r="I109" i="2"/>
  <c r="I87" i="2"/>
  <c r="BG308" i="1"/>
  <c r="BG301" i="1"/>
  <c r="BG287" i="1"/>
  <c r="BG280" i="1"/>
  <c r="BG273" i="1"/>
  <c r="BG266" i="1"/>
  <c r="BG259" i="1"/>
  <c r="BG252" i="1"/>
  <c r="BG294" i="1"/>
  <c r="BF894" i="2"/>
  <c r="BF880" i="2"/>
  <c r="BF813" i="2"/>
  <c r="BF698" i="2"/>
  <c r="BF682" i="2"/>
  <c r="BF847" i="2"/>
  <c r="BF674" i="2"/>
  <c r="BF799" i="2"/>
  <c r="BF653" i="2"/>
  <c r="BF238" i="2"/>
  <c r="BF227" i="2"/>
  <c r="BF162" i="2"/>
  <c r="BF112" i="2"/>
  <c r="BF189" i="2"/>
  <c r="BF134" i="2"/>
  <c r="BF216" i="2"/>
  <c r="BF205" i="2"/>
  <c r="BF101" i="2"/>
  <c r="BC301" i="1"/>
  <c r="BC308" i="1"/>
  <c r="BC294" i="1"/>
  <c r="BC287" i="1"/>
  <c r="BC280" i="1"/>
  <c r="BC273" i="1"/>
  <c r="BC266" i="1"/>
  <c r="BC259" i="1"/>
  <c r="BC252" i="1"/>
  <c r="BB894" i="2"/>
  <c r="BB880" i="2"/>
  <c r="BB813" i="2"/>
  <c r="BB706" i="2"/>
  <c r="BB698" i="2"/>
  <c r="BB682" i="2"/>
  <c r="BB674" i="2"/>
  <c r="BB847" i="2"/>
  <c r="BB653" i="2"/>
  <c r="BB238" i="2"/>
  <c r="BB227" i="2"/>
  <c r="BB162" i="2"/>
  <c r="BB112" i="2"/>
  <c r="BB189" i="2"/>
  <c r="BB134" i="2"/>
  <c r="BB216" i="2"/>
  <c r="BB205" i="2"/>
  <c r="AY301" i="1"/>
  <c r="AY287" i="1"/>
  <c r="AY280" i="1"/>
  <c r="AY273" i="1"/>
  <c r="AY294" i="1"/>
  <c r="AY308" i="1"/>
  <c r="AY266" i="1"/>
  <c r="AY259" i="1"/>
  <c r="AY252" i="1"/>
  <c r="AX894" i="2"/>
  <c r="AX880" i="2"/>
  <c r="AX813" i="2"/>
  <c r="AX706" i="2"/>
  <c r="AX698" i="2"/>
  <c r="AX682" i="2"/>
  <c r="AX674" i="2"/>
  <c r="AX847" i="2"/>
  <c r="AX631" i="2"/>
  <c r="AX653" i="2"/>
  <c r="AX238" i="2"/>
  <c r="AX227" i="2"/>
  <c r="AX162" i="2"/>
  <c r="AX112" i="2"/>
  <c r="AX189" i="2"/>
  <c r="AX134" i="2"/>
  <c r="AX216" i="2"/>
  <c r="AX205" i="2"/>
  <c r="AU308" i="1"/>
  <c r="AU301" i="1"/>
  <c r="AU287" i="1"/>
  <c r="AU280" i="1"/>
  <c r="AU273" i="1"/>
  <c r="AU294" i="1"/>
  <c r="AU266" i="1"/>
  <c r="AU259" i="1"/>
  <c r="AU252" i="1"/>
  <c r="AT908" i="2"/>
  <c r="AT894" i="2"/>
  <c r="AT880" i="2"/>
  <c r="AT847" i="2"/>
  <c r="AT813" i="2"/>
  <c r="AT698" i="2"/>
  <c r="AT682" i="2"/>
  <c r="AT674" i="2"/>
  <c r="AT690" i="2"/>
  <c r="AT631" i="2"/>
  <c r="AT653" i="2"/>
  <c r="AT238" i="2"/>
  <c r="AT227" i="2"/>
  <c r="AT162" i="2"/>
  <c r="AT112" i="2"/>
  <c r="AT189" i="2"/>
  <c r="AT134" i="2"/>
  <c r="AT216" i="2"/>
  <c r="AT205" i="2"/>
  <c r="AQ308" i="1"/>
  <c r="AQ301" i="1"/>
  <c r="AQ287" i="1"/>
  <c r="AQ280" i="1"/>
  <c r="AQ273" i="1"/>
  <c r="AQ294" i="1"/>
  <c r="AQ266" i="1"/>
  <c r="AQ259" i="1"/>
  <c r="AQ252" i="1"/>
  <c r="AP908" i="2"/>
  <c r="AP894" i="2"/>
  <c r="AP880" i="2"/>
  <c r="AP813" i="2"/>
  <c r="AP698" i="2"/>
  <c r="AP682" i="2"/>
  <c r="AP847" i="2"/>
  <c r="AP674" i="2"/>
  <c r="AP690" i="2"/>
  <c r="AP631" i="2"/>
  <c r="AP653" i="2"/>
  <c r="AP227" i="2"/>
  <c r="AP162" i="2"/>
  <c r="AP112" i="2"/>
  <c r="AP249" i="2"/>
  <c r="AP189" i="2"/>
  <c r="AP134" i="2"/>
  <c r="AP216" i="2"/>
  <c r="AP205" i="2"/>
  <c r="AM301" i="1"/>
  <c r="AM308" i="1"/>
  <c r="AM294" i="1"/>
  <c r="AM287" i="1"/>
  <c r="AM280" i="1"/>
  <c r="AM273" i="1"/>
  <c r="AM266" i="1"/>
  <c r="AM259" i="1"/>
  <c r="AM252" i="1"/>
  <c r="AL908" i="2"/>
  <c r="AL894" i="2"/>
  <c r="AL880" i="2"/>
  <c r="AL813" i="2"/>
  <c r="AL698" i="2"/>
  <c r="AL682" i="2"/>
  <c r="AL661" i="2"/>
  <c r="AL674" i="2"/>
  <c r="AL847" i="2"/>
  <c r="AL690" i="2"/>
  <c r="AL631" i="2"/>
  <c r="AL653" i="2"/>
  <c r="AL260" i="2"/>
  <c r="AL227" i="2"/>
  <c r="AL162" i="2"/>
  <c r="AL112" i="2"/>
  <c r="AL189" i="2"/>
  <c r="AL134" i="2"/>
  <c r="AL249" i="2"/>
  <c r="AL216" i="2"/>
  <c r="AL205" i="2"/>
  <c r="AL123" i="2"/>
  <c r="AL79" i="2"/>
  <c r="AI301" i="1"/>
  <c r="AI308" i="1"/>
  <c r="AI287" i="1"/>
  <c r="AI280" i="1"/>
  <c r="AI273" i="1"/>
  <c r="AI294" i="1"/>
  <c r="AI266" i="1"/>
  <c r="AI259" i="1"/>
  <c r="AI252" i="1"/>
  <c r="AI120" i="1"/>
  <c r="AH908" i="2"/>
  <c r="AH894" i="2"/>
  <c r="AH880" i="2"/>
  <c r="AH813" i="2"/>
  <c r="AH698" i="2"/>
  <c r="AH682" i="2"/>
  <c r="AH674" i="2"/>
  <c r="AH690" i="2"/>
  <c r="AH631" i="2"/>
  <c r="AH847" i="2"/>
  <c r="AH653" i="2"/>
  <c r="AH260" i="2"/>
  <c r="AH227" i="2"/>
  <c r="AH249" i="2"/>
  <c r="AH162" i="2"/>
  <c r="AH112" i="2"/>
  <c r="AH189" i="2"/>
  <c r="AH134" i="2"/>
  <c r="AH79" i="2"/>
  <c r="AH216" i="2"/>
  <c r="AH205" i="2"/>
  <c r="AH123" i="2"/>
  <c r="AE308" i="1"/>
  <c r="AE301" i="1"/>
  <c r="AE287" i="1"/>
  <c r="AE280" i="1"/>
  <c r="AE273" i="1"/>
  <c r="AE294" i="1"/>
  <c r="AE266" i="1"/>
  <c r="AE259" i="1"/>
  <c r="AE252" i="1"/>
  <c r="AD908" i="2"/>
  <c r="AD894" i="2"/>
  <c r="AD880" i="2"/>
  <c r="AD847" i="2"/>
  <c r="AD813" i="2"/>
  <c r="AD698" i="2"/>
  <c r="AD682" i="2"/>
  <c r="AD674" i="2"/>
  <c r="AD690" i="2"/>
  <c r="AD631" i="2"/>
  <c r="AD653" i="2"/>
  <c r="AD260" i="2"/>
  <c r="AD227" i="2"/>
  <c r="AD162" i="2"/>
  <c r="AD249" i="2"/>
  <c r="AD112" i="2"/>
  <c r="AD189" i="2"/>
  <c r="AD134" i="2"/>
  <c r="AD79" i="2"/>
  <c r="AD216" i="2"/>
  <c r="AD205" i="2"/>
  <c r="AD123" i="2"/>
  <c r="AA308" i="1"/>
  <c r="AA301" i="1"/>
  <c r="AA287" i="1"/>
  <c r="AA280" i="1"/>
  <c r="AA294" i="1"/>
  <c r="AA273" i="1"/>
  <c r="AA266" i="1"/>
  <c r="AA259" i="1"/>
  <c r="AA252" i="1"/>
  <c r="AA120" i="1"/>
  <c r="Z908" i="2"/>
  <c r="Z880" i="2"/>
  <c r="Z813" i="2"/>
  <c r="Z847" i="2"/>
  <c r="Z674" i="2"/>
  <c r="Z653" i="2"/>
  <c r="Z260" i="2"/>
  <c r="Z162" i="2"/>
  <c r="Z112" i="2"/>
  <c r="Z249" i="2"/>
  <c r="Z189" i="2"/>
  <c r="Z134" i="2"/>
  <c r="Z216" i="2"/>
  <c r="Z205" i="2"/>
  <c r="Z123" i="2"/>
  <c r="W301" i="1"/>
  <c r="W308" i="1"/>
  <c r="W294" i="1"/>
  <c r="W287" i="1"/>
  <c r="W280" i="1"/>
  <c r="W273" i="1"/>
  <c r="W266" i="1"/>
  <c r="W259" i="1"/>
  <c r="W252" i="1"/>
  <c r="V866" i="2"/>
  <c r="W120" i="1"/>
  <c r="V813" i="2"/>
  <c r="V653" i="2"/>
  <c r="V162" i="2"/>
  <c r="V112" i="2"/>
  <c r="V189" i="2"/>
  <c r="V134" i="2"/>
  <c r="V249" i="2"/>
  <c r="V205" i="2"/>
  <c r="V123" i="2"/>
  <c r="V178" i="2"/>
  <c r="V90" i="2"/>
  <c r="S301" i="1"/>
  <c r="S287" i="1"/>
  <c r="S280" i="1"/>
  <c r="S308" i="1"/>
  <c r="S294" i="1"/>
  <c r="S273" i="1"/>
  <c r="S266" i="1"/>
  <c r="S259" i="1"/>
  <c r="S252" i="1"/>
  <c r="S116" i="1"/>
  <c r="S120" i="1"/>
  <c r="R249" i="2"/>
  <c r="R162" i="2"/>
  <c r="R112" i="2"/>
  <c r="R178" i="2"/>
  <c r="R90" i="2"/>
  <c r="R205" i="2"/>
  <c r="R123" i="2"/>
  <c r="O308" i="1"/>
  <c r="O301" i="1"/>
  <c r="O287" i="1"/>
  <c r="O280" i="1"/>
  <c r="O294" i="1"/>
  <c r="O273" i="1"/>
  <c r="O266" i="1"/>
  <c r="O259" i="1"/>
  <c r="O252" i="1"/>
  <c r="O116" i="1"/>
  <c r="O120" i="1"/>
  <c r="N249" i="2"/>
  <c r="N112" i="2"/>
  <c r="N178" i="2"/>
  <c r="N123" i="2"/>
  <c r="N90" i="2"/>
  <c r="K301" i="1"/>
  <c r="K308" i="1"/>
  <c r="K287" i="1"/>
  <c r="K280" i="1"/>
  <c r="K294" i="1"/>
  <c r="K273" i="1"/>
  <c r="K266" i="1"/>
  <c r="K259" i="1"/>
  <c r="K252" i="1"/>
  <c r="K116" i="1"/>
  <c r="K120" i="1"/>
  <c r="J112" i="2"/>
  <c r="J90" i="2"/>
  <c r="J178" i="2"/>
  <c r="J123" i="2"/>
  <c r="H308" i="1"/>
  <c r="H301" i="1"/>
  <c r="H294" i="1"/>
  <c r="H280" i="1"/>
  <c r="H273" i="1"/>
  <c r="H266" i="1"/>
  <c r="H259" i="1"/>
  <c r="H287" i="1"/>
  <c r="H116" i="1"/>
  <c r="H252" i="1"/>
  <c r="H120" i="1"/>
  <c r="G178" i="2"/>
  <c r="G123" i="2"/>
  <c r="G90" i="2"/>
  <c r="G112" i="2"/>
  <c r="BG305" i="1"/>
  <c r="BG298" i="1"/>
  <c r="BG291" i="1"/>
  <c r="BG284" i="1"/>
  <c r="BG277" i="1"/>
  <c r="BG270" i="1"/>
  <c r="BG263" i="1"/>
  <c r="BG256" i="1"/>
  <c r="BG249" i="1"/>
  <c r="BF891" i="2"/>
  <c r="BF877" i="2"/>
  <c r="BF844" i="2"/>
  <c r="BF810" i="2"/>
  <c r="BF796" i="2"/>
  <c r="BF695" i="2"/>
  <c r="BF679" i="2"/>
  <c r="BF671" i="2"/>
  <c r="BF650" i="2"/>
  <c r="BF186" i="2"/>
  <c r="BF131" i="2"/>
  <c r="BF235" i="2"/>
  <c r="BF109" i="2"/>
  <c r="BF159" i="2"/>
  <c r="BF98" i="2"/>
  <c r="BF224" i="2"/>
  <c r="BF213" i="2"/>
  <c r="BF202" i="2"/>
  <c r="AY305" i="1"/>
  <c r="AY291" i="1"/>
  <c r="AY284" i="1"/>
  <c r="AY277" i="1"/>
  <c r="AY298" i="1"/>
  <c r="AY270" i="1"/>
  <c r="AY263" i="1"/>
  <c r="AY256" i="1"/>
  <c r="AX891" i="2"/>
  <c r="AX877" i="2"/>
  <c r="AY249" i="1"/>
  <c r="AX810" i="2"/>
  <c r="AX695" i="2"/>
  <c r="AX679" i="2"/>
  <c r="AX844" i="2"/>
  <c r="AX703" i="2"/>
  <c r="AX650" i="2"/>
  <c r="AX628" i="2"/>
  <c r="AX671" i="2"/>
  <c r="AX186" i="2"/>
  <c r="AX131" i="2"/>
  <c r="AX109" i="2"/>
  <c r="AX159" i="2"/>
  <c r="AX235" i="2"/>
  <c r="AX224" i="2"/>
  <c r="AX213" i="2"/>
  <c r="AX202" i="2"/>
  <c r="AQ305" i="1"/>
  <c r="AQ298" i="1"/>
  <c r="AQ291" i="1"/>
  <c r="AQ284" i="1"/>
  <c r="AQ277" i="1"/>
  <c r="AQ270" i="1"/>
  <c r="AQ263" i="1"/>
  <c r="AQ249" i="1"/>
  <c r="AP891" i="2"/>
  <c r="AP877" i="2"/>
  <c r="AP905" i="2"/>
  <c r="AQ256" i="1"/>
  <c r="AP844" i="2"/>
  <c r="AP810" i="2"/>
  <c r="AP695" i="2"/>
  <c r="AP679" i="2"/>
  <c r="AP687" i="2"/>
  <c r="AP671" i="2"/>
  <c r="AP650" i="2"/>
  <c r="AP628" i="2"/>
  <c r="AP186" i="2"/>
  <c r="AP131" i="2"/>
  <c r="AP109" i="2"/>
  <c r="AP246" i="2"/>
  <c r="AP159" i="2"/>
  <c r="AP224" i="2"/>
  <c r="AP213" i="2"/>
  <c r="AP202" i="2"/>
  <c r="AI305" i="1"/>
  <c r="AI291" i="1"/>
  <c r="AI284" i="1"/>
  <c r="AI277" i="1"/>
  <c r="AI298" i="1"/>
  <c r="AI270" i="1"/>
  <c r="AI263" i="1"/>
  <c r="AI256" i="1"/>
  <c r="AH891" i="2"/>
  <c r="AH877" i="2"/>
  <c r="AH905" i="2"/>
  <c r="AI249" i="1"/>
  <c r="AH810" i="2"/>
  <c r="AH695" i="2"/>
  <c r="AH679" i="2"/>
  <c r="AH844" i="2"/>
  <c r="AH687" i="2"/>
  <c r="AH650" i="2"/>
  <c r="AH628" i="2"/>
  <c r="AH671" i="2"/>
  <c r="AH257" i="2"/>
  <c r="AH246" i="2"/>
  <c r="AH186" i="2"/>
  <c r="AH131" i="2"/>
  <c r="AH120" i="2"/>
  <c r="AH109" i="2"/>
  <c r="AH159" i="2"/>
  <c r="AH213" i="2"/>
  <c r="AH76" i="2"/>
  <c r="AH202" i="2"/>
  <c r="AH224" i="2"/>
  <c r="AA305" i="1"/>
  <c r="AA298" i="1"/>
  <c r="AA291" i="1"/>
  <c r="AA284" i="1"/>
  <c r="AA277" i="1"/>
  <c r="AA270" i="1"/>
  <c r="AA263" i="1"/>
  <c r="AA249" i="1"/>
  <c r="Z877" i="2"/>
  <c r="Z905" i="2"/>
  <c r="AA256" i="1"/>
  <c r="Z810" i="2"/>
  <c r="Z844" i="2"/>
  <c r="Z671" i="2"/>
  <c r="Z650" i="2"/>
  <c r="Z257" i="2"/>
  <c r="Z186" i="2"/>
  <c r="Z131" i="2"/>
  <c r="Z120" i="2"/>
  <c r="Z109" i="2"/>
  <c r="Z246" i="2"/>
  <c r="Z159" i="2"/>
  <c r="Z213" i="2"/>
  <c r="Z202" i="2"/>
  <c r="S305" i="1"/>
  <c r="S291" i="1"/>
  <c r="S284" i="1"/>
  <c r="S277" i="1"/>
  <c r="S298" i="1"/>
  <c r="S270" i="1"/>
  <c r="S263" i="1"/>
  <c r="S256" i="1"/>
  <c r="S249" i="1"/>
  <c r="R246" i="2"/>
  <c r="R120" i="2"/>
  <c r="R109" i="2"/>
  <c r="R159" i="2"/>
  <c r="R202" i="2"/>
  <c r="R175" i="2"/>
  <c r="R87" i="2"/>
  <c r="K305" i="1"/>
  <c r="K298" i="1"/>
  <c r="K291" i="1"/>
  <c r="K284" i="1"/>
  <c r="K277" i="1"/>
  <c r="K270" i="1"/>
  <c r="K263" i="1"/>
  <c r="K249" i="1"/>
  <c r="K256" i="1"/>
  <c r="J120" i="2"/>
  <c r="J109" i="2"/>
  <c r="J87" i="2"/>
  <c r="J175" i="2"/>
  <c r="BF897" i="2"/>
  <c r="BF883" i="2"/>
  <c r="BF816" i="2"/>
  <c r="BF802" i="2"/>
  <c r="BF850" i="2"/>
  <c r="BF230" i="2"/>
  <c r="BF192" i="2"/>
  <c r="BF137" i="2"/>
  <c r="BF115" i="2"/>
  <c r="BF241" i="2"/>
  <c r="BF165" i="2"/>
  <c r="BF104" i="2"/>
  <c r="BF219" i="2"/>
  <c r="BF208" i="2"/>
  <c r="BB897" i="2"/>
  <c r="BB883" i="2"/>
  <c r="BB816" i="2"/>
  <c r="BB850" i="2"/>
  <c r="BB230" i="2"/>
  <c r="BB192" i="2"/>
  <c r="BB137" i="2"/>
  <c r="BB115" i="2"/>
  <c r="BB165" i="2"/>
  <c r="BB241" i="2"/>
  <c r="BB219" i="2"/>
  <c r="BB208" i="2"/>
  <c r="AX897" i="2"/>
  <c r="AX883" i="2"/>
  <c r="AX850" i="2"/>
  <c r="AX816" i="2"/>
  <c r="AX230" i="2"/>
  <c r="AX241" i="2"/>
  <c r="AX192" i="2"/>
  <c r="AX137" i="2"/>
  <c r="AX115" i="2"/>
  <c r="AX165" i="2"/>
  <c r="AX219" i="2"/>
  <c r="AX208" i="2"/>
  <c r="AT897" i="2"/>
  <c r="AT883" i="2"/>
  <c r="AT911" i="2"/>
  <c r="AT816" i="2"/>
  <c r="AT850" i="2"/>
  <c r="AT230" i="2"/>
  <c r="AT192" i="2"/>
  <c r="AT137" i="2"/>
  <c r="AT241" i="2"/>
  <c r="AT115" i="2"/>
  <c r="AT165" i="2"/>
  <c r="AT219" i="2"/>
  <c r="AT208" i="2"/>
  <c r="AP897" i="2"/>
  <c r="AP883" i="2"/>
  <c r="AP911" i="2"/>
  <c r="AP816" i="2"/>
  <c r="AP850" i="2"/>
  <c r="AP230" i="2"/>
  <c r="AP192" i="2"/>
  <c r="AP137" i="2"/>
  <c r="AP115" i="2"/>
  <c r="AP252" i="2"/>
  <c r="AP165" i="2"/>
  <c r="AP219" i="2"/>
  <c r="AP208" i="2"/>
  <c r="AL897" i="2"/>
  <c r="AL883" i="2"/>
  <c r="AL911" i="2"/>
  <c r="AL816" i="2"/>
  <c r="AL850" i="2"/>
  <c r="AL263" i="2"/>
  <c r="AL230" i="2"/>
  <c r="AL192" i="2"/>
  <c r="AL137" i="2"/>
  <c r="AL126" i="2"/>
  <c r="AL115" i="2"/>
  <c r="AL82" i="2"/>
  <c r="AL165" i="2"/>
  <c r="AL252" i="2"/>
  <c r="AL219" i="2"/>
  <c r="AL208" i="2"/>
  <c r="AH897" i="2"/>
  <c r="AH883" i="2"/>
  <c r="AH911" i="2"/>
  <c r="AH850" i="2"/>
  <c r="AH816" i="2"/>
  <c r="AH263" i="2"/>
  <c r="AH230" i="2"/>
  <c r="AH252" i="2"/>
  <c r="AH192" i="2"/>
  <c r="AH137" i="2"/>
  <c r="AH126" i="2"/>
  <c r="AH115" i="2"/>
  <c r="AH82" i="2"/>
  <c r="AH165" i="2"/>
  <c r="AH219" i="2"/>
  <c r="AH208" i="2"/>
  <c r="AD897" i="2"/>
  <c r="AD883" i="2"/>
  <c r="AD911" i="2"/>
  <c r="AD816" i="2"/>
  <c r="AD850" i="2"/>
  <c r="AD263" i="2"/>
  <c r="AD230" i="2"/>
  <c r="AD192" i="2"/>
  <c r="AD137" i="2"/>
  <c r="AD252" i="2"/>
  <c r="AD126" i="2"/>
  <c r="AD115" i="2"/>
  <c r="AD82" i="2"/>
  <c r="AD165" i="2"/>
  <c r="AD219" i="2"/>
  <c r="AD208" i="2"/>
  <c r="Z883" i="2"/>
  <c r="Z911" i="2"/>
  <c r="Z816" i="2"/>
  <c r="Z850" i="2"/>
  <c r="Z263" i="2"/>
  <c r="Z192" i="2"/>
  <c r="Z137" i="2"/>
  <c r="Z126" i="2"/>
  <c r="Z115" i="2"/>
  <c r="Z252" i="2"/>
  <c r="Z165" i="2"/>
  <c r="Z219" i="2"/>
  <c r="Z208" i="2"/>
  <c r="V869" i="2"/>
  <c r="V816" i="2"/>
  <c r="V192" i="2"/>
  <c r="V137" i="2"/>
  <c r="V126" i="2"/>
  <c r="V115" i="2"/>
  <c r="V165" i="2"/>
  <c r="V252" i="2"/>
  <c r="V93" i="2"/>
  <c r="V208" i="2"/>
  <c r="V181" i="2"/>
  <c r="R252" i="2"/>
  <c r="R126" i="2"/>
  <c r="R115" i="2"/>
  <c r="R165" i="2"/>
  <c r="R208" i="2"/>
  <c r="R181" i="2"/>
  <c r="R93" i="2"/>
  <c r="N252" i="2"/>
  <c r="N126" i="2"/>
  <c r="N115" i="2"/>
  <c r="N181" i="2"/>
  <c r="N93" i="2"/>
  <c r="J126" i="2"/>
  <c r="J115" i="2"/>
  <c r="J181" i="2"/>
  <c r="J93" i="2"/>
  <c r="BI68" i="1"/>
  <c r="BH900" i="2"/>
  <c r="BH886" i="2"/>
  <c r="BI72" i="1"/>
  <c r="BH853" i="2"/>
  <c r="BI64" i="1"/>
  <c r="BH805" i="2"/>
  <c r="BH819" i="2"/>
  <c r="BI76" i="1"/>
  <c r="BD900" i="2"/>
  <c r="BD886" i="2"/>
  <c r="BE76" i="1"/>
  <c r="BE72" i="1"/>
  <c r="BD853" i="2"/>
  <c r="BE64" i="1"/>
  <c r="BD819" i="2"/>
  <c r="AZ900" i="2"/>
  <c r="AZ886" i="2"/>
  <c r="BA72" i="1"/>
  <c r="AZ853" i="2"/>
  <c r="BA64" i="1"/>
  <c r="BA76" i="1"/>
  <c r="AZ819" i="2"/>
  <c r="AV900" i="2"/>
  <c r="AV886" i="2"/>
  <c r="AW76" i="1"/>
  <c r="AV853" i="2"/>
  <c r="AW64" i="1"/>
  <c r="AV819" i="2"/>
  <c r="AS94" i="1"/>
  <c r="AR900" i="2"/>
  <c r="AR886" i="2"/>
  <c r="AR853" i="2"/>
  <c r="AS64" i="1"/>
  <c r="AS76" i="1"/>
  <c r="AR819" i="2"/>
  <c r="AR914" i="2"/>
  <c r="AO94" i="1"/>
  <c r="AN900" i="2"/>
  <c r="AN886" i="2"/>
  <c r="AO76" i="1"/>
  <c r="AN853" i="2"/>
  <c r="AO80" i="1"/>
  <c r="AO64" i="1"/>
  <c r="AN914" i="2"/>
  <c r="AN819" i="2"/>
  <c r="AK94" i="1"/>
  <c r="AJ900" i="2"/>
  <c r="AJ886" i="2"/>
  <c r="AJ853" i="2"/>
  <c r="AK64" i="1"/>
  <c r="AJ914" i="2"/>
  <c r="AK76" i="1"/>
  <c r="AJ819" i="2"/>
  <c r="AG94" i="1"/>
  <c r="AF900" i="2"/>
  <c r="AF886" i="2"/>
  <c r="AG76" i="1"/>
  <c r="AF853" i="2"/>
  <c r="AG64" i="1"/>
  <c r="AF914" i="2"/>
  <c r="AF819" i="2"/>
  <c r="AC94" i="1"/>
  <c r="AC80" i="1"/>
  <c r="AB900" i="2"/>
  <c r="AB886" i="2"/>
  <c r="AB853" i="2"/>
  <c r="AB819" i="2"/>
  <c r="AC76" i="1"/>
  <c r="AB914" i="2"/>
  <c r="X886" i="2"/>
  <c r="Y76" i="1"/>
  <c r="X853" i="2"/>
  <c r="X872" i="2"/>
  <c r="X819" i="2"/>
  <c r="Q76" i="1"/>
  <c r="Q72" i="1"/>
  <c r="M72" i="1"/>
  <c r="M76" i="1"/>
  <c r="BF618" i="2"/>
  <c r="BF603" i="2"/>
  <c r="BF557" i="2"/>
  <c r="BF552" i="2"/>
  <c r="BF613" i="2"/>
  <c r="BF567" i="2"/>
  <c r="BF608" i="2"/>
  <c r="BF583" i="2"/>
  <c r="BF562" i="2"/>
  <c r="BB618" i="2"/>
  <c r="BB603" i="2"/>
  <c r="BB557" i="2"/>
  <c r="BB623" i="2"/>
  <c r="BB613" i="2"/>
  <c r="BB567" i="2"/>
  <c r="BB562" i="2"/>
  <c r="BB608" i="2"/>
  <c r="BB583" i="2"/>
  <c r="AX618" i="2"/>
  <c r="AX603" i="2"/>
  <c r="AX557" i="2"/>
  <c r="AX623" i="2"/>
  <c r="AX613" i="2"/>
  <c r="AX567" i="2"/>
  <c r="AX608" i="2"/>
  <c r="AX583" i="2"/>
  <c r="AX562" i="2"/>
  <c r="AT618" i="2"/>
  <c r="AT603" i="2"/>
  <c r="AT557" i="2"/>
  <c r="AT613" i="2"/>
  <c r="AT567" i="2"/>
  <c r="AT608" i="2"/>
  <c r="AT583" i="2"/>
  <c r="AT562" i="2"/>
  <c r="AP618" i="2"/>
  <c r="AP603" i="2"/>
  <c r="AP557" i="2"/>
  <c r="AP567" i="2"/>
  <c r="AP608" i="2"/>
  <c r="AP583" i="2"/>
  <c r="AP562" i="2"/>
  <c r="AL618" i="2"/>
  <c r="AL603" i="2"/>
  <c r="AL557" i="2"/>
  <c r="AL613" i="2"/>
  <c r="AL567" i="2"/>
  <c r="AL562" i="2"/>
  <c r="AL608" i="2"/>
  <c r="AL583" i="2"/>
  <c r="AH618" i="2"/>
  <c r="AH603" i="2"/>
  <c r="AH557" i="2"/>
  <c r="AH613" i="2"/>
  <c r="AH567" i="2"/>
  <c r="AH608" i="2"/>
  <c r="AH583" i="2"/>
  <c r="AH562" i="2"/>
  <c r="AD603" i="2"/>
  <c r="AD557" i="2"/>
  <c r="AD613" i="2"/>
  <c r="AD567" i="2"/>
  <c r="AD608" i="2"/>
  <c r="AD583" i="2"/>
  <c r="AD618" i="2"/>
  <c r="AD562" i="2"/>
  <c r="Z603" i="2"/>
  <c r="Z557" i="2"/>
  <c r="Z613" i="2"/>
  <c r="Z567" i="2"/>
  <c r="Z608" i="2"/>
  <c r="Z583" i="2"/>
  <c r="Z562" i="2"/>
  <c r="V557" i="2"/>
  <c r="V598" i="2"/>
  <c r="V567" i="2"/>
  <c r="V608" i="2"/>
  <c r="V583" i="2"/>
  <c r="R557" i="2"/>
  <c r="R598" i="2"/>
  <c r="R567" i="2"/>
  <c r="R608" i="2"/>
  <c r="R583" i="2"/>
  <c r="N557" i="2"/>
  <c r="N598" i="2"/>
  <c r="N567" i="2"/>
  <c r="J557" i="2"/>
  <c r="J588" i="2"/>
  <c r="J598" i="2"/>
  <c r="J567" i="2"/>
  <c r="J562" i="2"/>
  <c r="C43" i="15"/>
  <c r="C49" i="15" s="1"/>
  <c r="C77" i="15" s="1"/>
  <c r="C79" i="15" s="1"/>
  <c r="BE45" i="15"/>
  <c r="BE51" i="15" s="1"/>
  <c r="BE89" i="15" s="1"/>
  <c r="BE91" i="15" s="1"/>
  <c r="BA44" i="15"/>
  <c r="BA50" i="15" s="1"/>
  <c r="BA83" i="15" s="1"/>
  <c r="BA85" i="15" s="1"/>
  <c r="AW40" i="15"/>
  <c r="AW46" i="15" s="1"/>
  <c r="AW59" i="15" s="1"/>
  <c r="AW61" i="15" s="1"/>
  <c r="AS44" i="15"/>
  <c r="AS50" i="15" s="1"/>
  <c r="AS83" i="15" s="1"/>
  <c r="AS85" i="15" s="1"/>
  <c r="AO45" i="15"/>
  <c r="AO51" i="15" s="1"/>
  <c r="AO89" i="15" s="1"/>
  <c r="AO91" i="15" s="1"/>
  <c r="AK45" i="15"/>
  <c r="AK51" i="15" s="1"/>
  <c r="AK89" i="15" s="1"/>
  <c r="AK91" i="15" s="1"/>
  <c r="AG45" i="15"/>
  <c r="AG51" i="15" s="1"/>
  <c r="AG89" i="15" s="1"/>
  <c r="AG91" i="15" s="1"/>
  <c r="AC44" i="15"/>
  <c r="AC50" i="15" s="1"/>
  <c r="AC83" i="15" s="1"/>
  <c r="AC85" i="15" s="1"/>
  <c r="Y45" i="15"/>
  <c r="Y51" i="15" s="1"/>
  <c r="Y89" i="15" s="1"/>
  <c r="Y91" i="15" s="1"/>
  <c r="U40" i="15"/>
  <c r="U46" i="15" s="1"/>
  <c r="U59" i="15" s="1"/>
  <c r="U61" i="15" s="1"/>
  <c r="Q40" i="15"/>
  <c r="Q46" i="15" s="1"/>
  <c r="Q59" i="15" s="1"/>
  <c r="Q61" i="15" s="1"/>
  <c r="M44" i="15"/>
  <c r="M50" i="15" s="1"/>
  <c r="M83" i="15" s="1"/>
  <c r="M85" i="15" s="1"/>
  <c r="I45" i="15"/>
  <c r="I51" i="15" s="1"/>
  <c r="I89" i="15" s="1"/>
  <c r="I91" i="15" s="1"/>
  <c r="E45" i="15"/>
  <c r="E51" i="15" s="1"/>
  <c r="E89" i="15" s="1"/>
  <c r="E91" i="15" s="1"/>
  <c r="BH45" i="15"/>
  <c r="BH51" i="15" s="1"/>
  <c r="BH89" i="15" s="1"/>
  <c r="BH91" i="15" s="1"/>
  <c r="BD45" i="15"/>
  <c r="BD51" i="15" s="1"/>
  <c r="BD89" i="15" s="1"/>
  <c r="BD91" i="15" s="1"/>
  <c r="AZ41" i="15"/>
  <c r="AZ47" i="15" s="1"/>
  <c r="AZ65" i="15" s="1"/>
  <c r="AZ67" i="15" s="1"/>
  <c r="AV45" i="15"/>
  <c r="AV51" i="15" s="1"/>
  <c r="AV89" i="15" s="1"/>
  <c r="AV91" i="15" s="1"/>
  <c r="AR45" i="15"/>
  <c r="AR51" i="15" s="1"/>
  <c r="AR89" i="15" s="1"/>
  <c r="AR91" i="15" s="1"/>
  <c r="AN45" i="15"/>
  <c r="AN51" i="15" s="1"/>
  <c r="AN89" i="15" s="1"/>
  <c r="AN91" i="15" s="1"/>
  <c r="AJ41" i="15"/>
  <c r="AJ47" i="15" s="1"/>
  <c r="AJ65" i="15" s="1"/>
  <c r="AJ67" i="15" s="1"/>
  <c r="AF45" i="15"/>
  <c r="AF51" i="15" s="1"/>
  <c r="AF89" i="15" s="1"/>
  <c r="AF91" i="15" s="1"/>
  <c r="AB45" i="15"/>
  <c r="AB51" i="15" s="1"/>
  <c r="AB89" i="15" s="1"/>
  <c r="AB91" i="15" s="1"/>
  <c r="X45" i="15"/>
  <c r="X51" i="15" s="1"/>
  <c r="X89" i="15" s="1"/>
  <c r="X91" i="15" s="1"/>
  <c r="T41" i="15"/>
  <c r="T47" i="15" s="1"/>
  <c r="T65" i="15" s="1"/>
  <c r="T67" i="15" s="1"/>
  <c r="P45" i="15"/>
  <c r="P51" i="15" s="1"/>
  <c r="P89" i="15" s="1"/>
  <c r="P91" i="15" s="1"/>
  <c r="L45" i="15"/>
  <c r="L51" i="15" s="1"/>
  <c r="L89" i="15" s="1"/>
  <c r="L91" i="15" s="1"/>
  <c r="H45" i="15"/>
  <c r="H51" i="15" s="1"/>
  <c r="H89" i="15" s="1"/>
  <c r="H91" i="15" s="1"/>
  <c r="D41" i="15"/>
  <c r="D47" i="15" s="1"/>
  <c r="D65" i="15" s="1"/>
  <c r="D67" i="15" s="1"/>
  <c r="AS45" i="15"/>
  <c r="AS51" i="15" s="1"/>
  <c r="AS89" i="15" s="1"/>
  <c r="AS91" i="15" s="1"/>
  <c r="AK40" i="15"/>
  <c r="AK46" i="15" s="1"/>
  <c r="AK59" i="15" s="1"/>
  <c r="AK61" i="15" s="1"/>
  <c r="AC45" i="15"/>
  <c r="AC51" i="15" s="1"/>
  <c r="AC89" i="15" s="1"/>
  <c r="AC91" i="15" s="1"/>
  <c r="E40" i="15"/>
  <c r="E46" i="15" s="1"/>
  <c r="E59" i="15" s="1"/>
  <c r="E61" i="15" s="1"/>
  <c r="M45" i="15"/>
  <c r="M51" i="15" s="1"/>
  <c r="M89" i="15" s="1"/>
  <c r="M91" i="15" s="1"/>
  <c r="C45" i="15"/>
  <c r="C51" i="15" s="1"/>
  <c r="C89" i="15" s="1"/>
  <c r="C91" i="15" s="1"/>
  <c r="Q44" i="15"/>
  <c r="Q50" i="15" s="1"/>
  <c r="Q83" i="15" s="1"/>
  <c r="Q85" i="15" s="1"/>
  <c r="AV44" i="15"/>
  <c r="AV50" i="15" s="1"/>
  <c r="AV83" i="15" s="1"/>
  <c r="AV85" i="15" s="1"/>
  <c r="C40" i="15"/>
  <c r="C46" i="15" s="1"/>
  <c r="C59" i="15" s="1"/>
  <c r="C61" i="15" s="1"/>
  <c r="AN41" i="15"/>
  <c r="AN47" i="15" s="1"/>
  <c r="AN65" i="15" s="1"/>
  <c r="AN67" i="15" s="1"/>
  <c r="H41" i="15"/>
  <c r="H47" i="15" s="1"/>
  <c r="H65" i="15" s="1"/>
  <c r="H67" i="15" s="1"/>
  <c r="AG40" i="15"/>
  <c r="AG46" i="15" s="1"/>
  <c r="AG59" i="15" s="1"/>
  <c r="AG61" i="15" s="1"/>
  <c r="AR41" i="15"/>
  <c r="AR47" i="15" s="1"/>
  <c r="AR65" i="15" s="1"/>
  <c r="AR67" i="15" s="1"/>
  <c r="L41" i="15"/>
  <c r="L47" i="15" s="1"/>
  <c r="L65" i="15" s="1"/>
  <c r="L67" i="15" s="1"/>
  <c r="C41" i="15"/>
  <c r="C47" i="15" s="1"/>
  <c r="C65" i="15" s="1"/>
  <c r="C67" i="15" s="1"/>
  <c r="BA45" i="15"/>
  <c r="BA51" i="15" s="1"/>
  <c r="BA89" i="15" s="1"/>
  <c r="BA91" i="15" s="1"/>
  <c r="U45" i="15"/>
  <c r="U51" i="15" s="1"/>
  <c r="U89" i="15" s="1"/>
  <c r="U91" i="15" s="1"/>
  <c r="AG44" i="15"/>
  <c r="AG50" i="15" s="1"/>
  <c r="AG83" i="15" s="1"/>
  <c r="AG85" i="15" s="1"/>
  <c r="BH41" i="15"/>
  <c r="BH47" i="15" s="1"/>
  <c r="BH65" i="15" s="1"/>
  <c r="BH67" i="15" s="1"/>
  <c r="AB41" i="15"/>
  <c r="AB47" i="15" s="1"/>
  <c r="AB65" i="15" s="1"/>
  <c r="AB67" i="15" s="1"/>
  <c r="BA40" i="15"/>
  <c r="BA46" i="15" s="1"/>
  <c r="BA59" i="15" s="1"/>
  <c r="BA61" i="15" s="1"/>
  <c r="C44" i="15"/>
  <c r="AW45" i="15"/>
  <c r="AW51" i="15" s="1"/>
  <c r="AW89" i="15" s="1"/>
  <c r="AW91" i="15" s="1"/>
  <c r="Q45" i="15"/>
  <c r="Q51" i="15" s="1"/>
  <c r="Q89" i="15" s="1"/>
  <c r="Q91" i="15" s="1"/>
  <c r="BD41" i="15"/>
  <c r="BD47" i="15" s="1"/>
  <c r="BD65" i="15" s="1"/>
  <c r="BD67" i="15" s="1"/>
  <c r="X41" i="15"/>
  <c r="X47" i="15" s="1"/>
  <c r="X65" i="15" s="1"/>
  <c r="X67" i="15" s="1"/>
  <c r="BG43" i="15"/>
  <c r="BG49" i="15" s="1"/>
  <c r="BG77" i="15" s="1"/>
  <c r="BG79" i="15" s="1"/>
  <c r="BG40" i="15"/>
  <c r="BG46" i="15" s="1"/>
  <c r="BG59" i="15" s="1"/>
  <c r="BG61" i="15" s="1"/>
  <c r="BG41" i="15"/>
  <c r="BG47" i="15" s="1"/>
  <c r="BG65" i="15" s="1"/>
  <c r="BG67" i="15" s="1"/>
  <c r="BG45" i="15"/>
  <c r="BG51" i="15" s="1"/>
  <c r="BG89" i="15" s="1"/>
  <c r="BG91" i="15" s="1"/>
  <c r="BG42" i="15"/>
  <c r="BG48" i="15" s="1"/>
  <c r="BG71" i="15" s="1"/>
  <c r="BG73" i="15" s="1"/>
  <c r="BG44" i="15"/>
  <c r="BG50" i="15" s="1"/>
  <c r="BG83" i="15" s="1"/>
  <c r="BG85" i="15" s="1"/>
  <c r="AY43" i="15"/>
  <c r="AY49" i="15" s="1"/>
  <c r="AY77" i="15" s="1"/>
  <c r="AY79" i="15" s="1"/>
  <c r="AY40" i="15"/>
  <c r="AY46" i="15" s="1"/>
  <c r="AY59" i="15" s="1"/>
  <c r="AY61" i="15" s="1"/>
  <c r="AY44" i="15"/>
  <c r="AY50" i="15" s="1"/>
  <c r="AY83" i="15" s="1"/>
  <c r="AY85" i="15" s="1"/>
  <c r="AY41" i="15"/>
  <c r="AY47" i="15" s="1"/>
  <c r="AY65" i="15" s="1"/>
  <c r="AY67" i="15" s="1"/>
  <c r="AY45" i="15"/>
  <c r="AY51" i="15" s="1"/>
  <c r="AY89" i="15" s="1"/>
  <c r="AY91" i="15" s="1"/>
  <c r="AY42" i="15"/>
  <c r="AY48" i="15" s="1"/>
  <c r="AY71" i="15" s="1"/>
  <c r="AY73" i="15" s="1"/>
  <c r="AQ43" i="15"/>
  <c r="AQ49" i="15" s="1"/>
  <c r="AQ77" i="15" s="1"/>
  <c r="AQ79" i="15" s="1"/>
  <c r="AQ40" i="15"/>
  <c r="AQ46" i="15" s="1"/>
  <c r="AQ59" i="15" s="1"/>
  <c r="AQ61" i="15" s="1"/>
  <c r="AQ44" i="15"/>
  <c r="AQ50" i="15" s="1"/>
  <c r="AQ83" i="15" s="1"/>
  <c r="AQ85" i="15" s="1"/>
  <c r="AQ41" i="15"/>
  <c r="AQ47" i="15" s="1"/>
  <c r="AQ65" i="15" s="1"/>
  <c r="AQ67" i="15" s="1"/>
  <c r="AQ45" i="15"/>
  <c r="AQ51" i="15" s="1"/>
  <c r="AQ89" i="15" s="1"/>
  <c r="AQ91" i="15" s="1"/>
  <c r="AQ42" i="15"/>
  <c r="AQ48" i="15" s="1"/>
  <c r="AQ71" i="15" s="1"/>
  <c r="AQ73" i="15" s="1"/>
  <c r="AM43" i="15"/>
  <c r="AM49" i="15" s="1"/>
  <c r="AM77" i="15" s="1"/>
  <c r="AM79" i="15" s="1"/>
  <c r="AM40" i="15"/>
  <c r="AM46" i="15" s="1"/>
  <c r="AM59" i="15" s="1"/>
  <c r="AM61" i="15" s="1"/>
  <c r="AM44" i="15"/>
  <c r="AM50" i="15" s="1"/>
  <c r="AM83" i="15" s="1"/>
  <c r="AM85" i="15" s="1"/>
  <c r="AM41" i="15"/>
  <c r="AM47" i="15" s="1"/>
  <c r="AM65" i="15" s="1"/>
  <c r="AM67" i="15" s="1"/>
  <c r="AM42" i="15"/>
  <c r="AM48" i="15" s="1"/>
  <c r="AM71" i="15" s="1"/>
  <c r="AM73" i="15" s="1"/>
  <c r="AM45" i="15"/>
  <c r="AM51" i="15" s="1"/>
  <c r="AM89" i="15" s="1"/>
  <c r="AM91" i="15" s="1"/>
  <c r="AE43" i="15"/>
  <c r="AE49" i="15" s="1"/>
  <c r="AE77" i="15" s="1"/>
  <c r="AE79" i="15" s="1"/>
  <c r="AE40" i="15"/>
  <c r="AE46" i="15" s="1"/>
  <c r="AE59" i="15" s="1"/>
  <c r="AE61" i="15" s="1"/>
  <c r="AE44" i="15"/>
  <c r="AE50" i="15" s="1"/>
  <c r="AE83" i="15" s="1"/>
  <c r="AE85" i="15" s="1"/>
  <c r="AE41" i="15"/>
  <c r="AE47" i="15" s="1"/>
  <c r="AE65" i="15" s="1"/>
  <c r="AE67" i="15" s="1"/>
  <c r="AE45" i="15"/>
  <c r="AE51" i="15" s="1"/>
  <c r="AE89" i="15" s="1"/>
  <c r="AE91" i="15" s="1"/>
  <c r="AE42" i="15"/>
  <c r="AE48" i="15" s="1"/>
  <c r="AE71" i="15" s="1"/>
  <c r="AE73" i="15" s="1"/>
  <c r="W43" i="15"/>
  <c r="W49" i="15" s="1"/>
  <c r="W77" i="15" s="1"/>
  <c r="W79" i="15" s="1"/>
  <c r="W40" i="15"/>
  <c r="W46" i="15" s="1"/>
  <c r="W59" i="15" s="1"/>
  <c r="W61" i="15" s="1"/>
  <c r="W44" i="15"/>
  <c r="W50" i="15" s="1"/>
  <c r="W83" i="15" s="1"/>
  <c r="W85" i="15" s="1"/>
  <c r="W41" i="15"/>
  <c r="W47" i="15" s="1"/>
  <c r="W65" i="15" s="1"/>
  <c r="W67" i="15" s="1"/>
  <c r="W42" i="15"/>
  <c r="W48" i="15" s="1"/>
  <c r="W71" i="15" s="1"/>
  <c r="W73" i="15" s="1"/>
  <c r="W45" i="15"/>
  <c r="W51" i="15" s="1"/>
  <c r="W89" i="15" s="1"/>
  <c r="W91" i="15" s="1"/>
  <c r="O43" i="15"/>
  <c r="O49" i="15" s="1"/>
  <c r="O77" i="15" s="1"/>
  <c r="O79" i="15" s="1"/>
  <c r="O40" i="15"/>
  <c r="O46" i="15" s="1"/>
  <c r="O59" i="15" s="1"/>
  <c r="O61" i="15" s="1"/>
  <c r="O44" i="15"/>
  <c r="O50" i="15" s="1"/>
  <c r="O83" i="15" s="1"/>
  <c r="O85" i="15" s="1"/>
  <c r="O41" i="15"/>
  <c r="O47" i="15" s="1"/>
  <c r="O65" i="15" s="1"/>
  <c r="O67" i="15" s="1"/>
  <c r="O45" i="15"/>
  <c r="O51" i="15" s="1"/>
  <c r="O89" i="15" s="1"/>
  <c r="O91" i="15" s="1"/>
  <c r="O42" i="15"/>
  <c r="O48" i="15" s="1"/>
  <c r="O71" i="15" s="1"/>
  <c r="O73" i="15" s="1"/>
  <c r="G43" i="15"/>
  <c r="G49" i="15" s="1"/>
  <c r="G77" i="15" s="1"/>
  <c r="G79" i="15" s="1"/>
  <c r="G40" i="15"/>
  <c r="G46" i="15" s="1"/>
  <c r="G59" i="15" s="1"/>
  <c r="G61" i="15" s="1"/>
  <c r="G44" i="15"/>
  <c r="G50" i="15" s="1"/>
  <c r="G83" i="15" s="1"/>
  <c r="G85" i="15" s="1"/>
  <c r="G41" i="15"/>
  <c r="G47" i="15" s="1"/>
  <c r="G65" i="15" s="1"/>
  <c r="G67" i="15" s="1"/>
  <c r="G42" i="15"/>
  <c r="G48" i="15" s="1"/>
  <c r="G71" i="15" s="1"/>
  <c r="G73" i="15" s="1"/>
  <c r="G45" i="15"/>
  <c r="G51" i="15" s="1"/>
  <c r="G89" i="15" s="1"/>
  <c r="G91" i="15" s="1"/>
  <c r="BF40" i="15"/>
  <c r="BF46" i="15" s="1"/>
  <c r="BF59" i="15" s="1"/>
  <c r="BF61" i="15" s="1"/>
  <c r="BF41" i="15"/>
  <c r="BF47" i="15" s="1"/>
  <c r="BF65" i="15" s="1"/>
  <c r="BF67" i="15" s="1"/>
  <c r="BF42" i="15"/>
  <c r="BF48" i="15" s="1"/>
  <c r="BF71" i="15" s="1"/>
  <c r="BF73" i="15" s="1"/>
  <c r="BF44" i="15"/>
  <c r="BF50" i="15" s="1"/>
  <c r="BF83" i="15" s="1"/>
  <c r="BF85" i="15" s="1"/>
  <c r="BF43" i="15"/>
  <c r="BF49" i="15" s="1"/>
  <c r="BF77" i="15" s="1"/>
  <c r="BF79" i="15" s="1"/>
  <c r="BF45" i="15"/>
  <c r="BF51" i="15" s="1"/>
  <c r="BF89" i="15" s="1"/>
  <c r="BF91" i="15" s="1"/>
  <c r="BB40" i="15"/>
  <c r="BB46" i="15" s="1"/>
  <c r="BB59" i="15" s="1"/>
  <c r="BB61" i="15" s="1"/>
  <c r="BB44" i="15"/>
  <c r="BB50" i="15" s="1"/>
  <c r="BB83" i="15" s="1"/>
  <c r="BB85" i="15" s="1"/>
  <c r="BB41" i="15"/>
  <c r="BB47" i="15" s="1"/>
  <c r="BB65" i="15" s="1"/>
  <c r="BB67" i="15" s="1"/>
  <c r="BB42" i="15"/>
  <c r="BB48" i="15" s="1"/>
  <c r="BB71" i="15" s="1"/>
  <c r="BB73" i="15" s="1"/>
  <c r="BB45" i="15"/>
  <c r="BB51" i="15" s="1"/>
  <c r="BB89" i="15" s="1"/>
  <c r="BB91" i="15" s="1"/>
  <c r="BB43" i="15"/>
  <c r="BB49" i="15" s="1"/>
  <c r="BB77" i="15" s="1"/>
  <c r="BB79" i="15" s="1"/>
  <c r="AX40" i="15"/>
  <c r="AX46" i="15" s="1"/>
  <c r="AX59" i="15" s="1"/>
  <c r="AX61" i="15" s="1"/>
  <c r="AX44" i="15"/>
  <c r="AX50" i="15" s="1"/>
  <c r="AX83" i="15" s="1"/>
  <c r="AX85" i="15" s="1"/>
  <c r="AX41" i="15"/>
  <c r="AX47" i="15" s="1"/>
  <c r="AX65" i="15" s="1"/>
  <c r="AX67" i="15" s="1"/>
  <c r="AX42" i="15"/>
  <c r="AX48" i="15" s="1"/>
  <c r="AX71" i="15" s="1"/>
  <c r="AX73" i="15" s="1"/>
  <c r="AX43" i="15"/>
  <c r="AX49" i="15" s="1"/>
  <c r="AX77" i="15" s="1"/>
  <c r="AX79" i="15" s="1"/>
  <c r="AX45" i="15"/>
  <c r="AX51" i="15" s="1"/>
  <c r="AX89" i="15" s="1"/>
  <c r="AX91" i="15" s="1"/>
  <c r="AT40" i="15"/>
  <c r="AT46" i="15" s="1"/>
  <c r="AT59" i="15" s="1"/>
  <c r="AT61" i="15" s="1"/>
  <c r="AT44" i="15"/>
  <c r="AT50" i="15" s="1"/>
  <c r="AT83" i="15" s="1"/>
  <c r="AT85" i="15" s="1"/>
  <c r="AT41" i="15"/>
  <c r="AT47" i="15" s="1"/>
  <c r="AT65" i="15" s="1"/>
  <c r="AT67" i="15" s="1"/>
  <c r="AT42" i="15"/>
  <c r="AT48" i="15" s="1"/>
  <c r="AT71" i="15" s="1"/>
  <c r="AT73" i="15" s="1"/>
  <c r="AT43" i="15"/>
  <c r="AT49" i="15" s="1"/>
  <c r="AT77" i="15" s="1"/>
  <c r="AT79" i="15" s="1"/>
  <c r="AT45" i="15"/>
  <c r="AT51" i="15" s="1"/>
  <c r="AT89" i="15" s="1"/>
  <c r="AT91" i="15" s="1"/>
  <c r="AP40" i="15"/>
  <c r="AP46" i="15" s="1"/>
  <c r="AP59" i="15" s="1"/>
  <c r="AP61" i="15" s="1"/>
  <c r="AP44" i="15"/>
  <c r="AP50" i="15" s="1"/>
  <c r="AP83" i="15" s="1"/>
  <c r="AP85" i="15" s="1"/>
  <c r="AP41" i="15"/>
  <c r="AP47" i="15" s="1"/>
  <c r="AP65" i="15" s="1"/>
  <c r="AP67" i="15" s="1"/>
  <c r="AP42" i="15"/>
  <c r="AP48" i="15" s="1"/>
  <c r="AP71" i="15" s="1"/>
  <c r="AP73" i="15" s="1"/>
  <c r="AP43" i="15"/>
  <c r="AP49" i="15" s="1"/>
  <c r="AP77" i="15" s="1"/>
  <c r="AP79" i="15" s="1"/>
  <c r="AP45" i="15"/>
  <c r="AP51" i="15" s="1"/>
  <c r="AP89" i="15" s="1"/>
  <c r="AP91" i="15" s="1"/>
  <c r="AL40" i="15"/>
  <c r="AL46" i="15" s="1"/>
  <c r="AL59" i="15" s="1"/>
  <c r="AL61" i="15" s="1"/>
  <c r="AL44" i="15"/>
  <c r="AL50" i="15" s="1"/>
  <c r="AL83" i="15" s="1"/>
  <c r="AL85" i="15" s="1"/>
  <c r="AL41" i="15"/>
  <c r="AL47" i="15" s="1"/>
  <c r="AL65" i="15" s="1"/>
  <c r="AL67" i="15" s="1"/>
  <c r="AL42" i="15"/>
  <c r="AL48" i="15" s="1"/>
  <c r="AL71" i="15" s="1"/>
  <c r="AL73" i="15" s="1"/>
  <c r="AL45" i="15"/>
  <c r="AL51" i="15" s="1"/>
  <c r="AL89" i="15" s="1"/>
  <c r="AL91" i="15" s="1"/>
  <c r="AL43" i="15"/>
  <c r="AL49" i="15" s="1"/>
  <c r="AL77" i="15" s="1"/>
  <c r="AL79" i="15" s="1"/>
  <c r="AH40" i="15"/>
  <c r="AH46" i="15" s="1"/>
  <c r="AH59" i="15" s="1"/>
  <c r="AH61" i="15" s="1"/>
  <c r="AH44" i="15"/>
  <c r="AH50" i="15" s="1"/>
  <c r="AH83" i="15" s="1"/>
  <c r="AH85" i="15" s="1"/>
  <c r="AH41" i="15"/>
  <c r="AH47" i="15" s="1"/>
  <c r="AH65" i="15" s="1"/>
  <c r="AH67" i="15" s="1"/>
  <c r="AH42" i="15"/>
  <c r="AH48" i="15" s="1"/>
  <c r="AH71" i="15" s="1"/>
  <c r="AH73" i="15" s="1"/>
  <c r="AH43" i="15"/>
  <c r="AH49" i="15" s="1"/>
  <c r="AH77" i="15" s="1"/>
  <c r="AH79" i="15" s="1"/>
  <c r="AH45" i="15"/>
  <c r="AH51" i="15" s="1"/>
  <c r="AH89" i="15" s="1"/>
  <c r="AH91" i="15" s="1"/>
  <c r="AD40" i="15"/>
  <c r="AD46" i="15" s="1"/>
  <c r="AD59" i="15" s="1"/>
  <c r="AD61" i="15" s="1"/>
  <c r="AD44" i="15"/>
  <c r="AD50" i="15" s="1"/>
  <c r="AD83" i="15" s="1"/>
  <c r="AD85" i="15" s="1"/>
  <c r="AD41" i="15"/>
  <c r="AD47" i="15" s="1"/>
  <c r="AD65" i="15" s="1"/>
  <c r="AD67" i="15" s="1"/>
  <c r="AD42" i="15"/>
  <c r="AD48" i="15" s="1"/>
  <c r="AD71" i="15" s="1"/>
  <c r="AD73" i="15" s="1"/>
  <c r="AD43" i="15"/>
  <c r="AD49" i="15" s="1"/>
  <c r="AD77" i="15" s="1"/>
  <c r="AD79" i="15" s="1"/>
  <c r="AD45" i="15"/>
  <c r="AD51" i="15" s="1"/>
  <c r="AD89" i="15" s="1"/>
  <c r="AD91" i="15" s="1"/>
  <c r="Z40" i="15"/>
  <c r="Z46" i="15" s="1"/>
  <c r="Z59" i="15" s="1"/>
  <c r="Z61" i="15" s="1"/>
  <c r="Z44" i="15"/>
  <c r="Z50" i="15" s="1"/>
  <c r="Z83" i="15" s="1"/>
  <c r="Z85" i="15" s="1"/>
  <c r="Z41" i="15"/>
  <c r="Z47" i="15" s="1"/>
  <c r="Z65" i="15" s="1"/>
  <c r="Z67" i="15" s="1"/>
  <c r="Z42" i="15"/>
  <c r="Z48" i="15" s="1"/>
  <c r="Z71" i="15" s="1"/>
  <c r="Z73" i="15" s="1"/>
  <c r="Z43" i="15"/>
  <c r="Z49" i="15" s="1"/>
  <c r="Z77" i="15" s="1"/>
  <c r="Z79" i="15" s="1"/>
  <c r="Z45" i="15"/>
  <c r="Z51" i="15" s="1"/>
  <c r="Z89" i="15" s="1"/>
  <c r="Z91" i="15" s="1"/>
  <c r="V40" i="15"/>
  <c r="V46" i="15" s="1"/>
  <c r="V59" i="15" s="1"/>
  <c r="V61" i="15" s="1"/>
  <c r="V44" i="15"/>
  <c r="V50" i="15" s="1"/>
  <c r="V83" i="15" s="1"/>
  <c r="V85" i="15" s="1"/>
  <c r="V41" i="15"/>
  <c r="V47" i="15" s="1"/>
  <c r="V65" i="15" s="1"/>
  <c r="V67" i="15" s="1"/>
  <c r="V42" i="15"/>
  <c r="V48" i="15" s="1"/>
  <c r="V71" i="15" s="1"/>
  <c r="V73" i="15" s="1"/>
  <c r="V43" i="15"/>
  <c r="V49" i="15" s="1"/>
  <c r="V77" i="15" s="1"/>
  <c r="V79" i="15" s="1"/>
  <c r="V45" i="15"/>
  <c r="V51" i="15" s="1"/>
  <c r="V89" i="15" s="1"/>
  <c r="V91" i="15" s="1"/>
  <c r="R40" i="15"/>
  <c r="R46" i="15" s="1"/>
  <c r="R59" i="15" s="1"/>
  <c r="R61" i="15" s="1"/>
  <c r="R44" i="15"/>
  <c r="R50" i="15" s="1"/>
  <c r="R83" i="15" s="1"/>
  <c r="R85" i="15" s="1"/>
  <c r="R41" i="15"/>
  <c r="R47" i="15" s="1"/>
  <c r="R65" i="15" s="1"/>
  <c r="R67" i="15" s="1"/>
  <c r="R42" i="15"/>
  <c r="R48" i="15" s="1"/>
  <c r="R71" i="15" s="1"/>
  <c r="R73" i="15" s="1"/>
  <c r="R43" i="15"/>
  <c r="R49" i="15" s="1"/>
  <c r="R77" i="15" s="1"/>
  <c r="R79" i="15" s="1"/>
  <c r="R45" i="15"/>
  <c r="R51" i="15" s="1"/>
  <c r="R89" i="15" s="1"/>
  <c r="R91" i="15" s="1"/>
  <c r="N40" i="15"/>
  <c r="N46" i="15" s="1"/>
  <c r="N59" i="15" s="1"/>
  <c r="N61" i="15" s="1"/>
  <c r="N44" i="15"/>
  <c r="N50" i="15" s="1"/>
  <c r="N83" i="15" s="1"/>
  <c r="N85" i="15" s="1"/>
  <c r="N41" i="15"/>
  <c r="N47" i="15" s="1"/>
  <c r="N65" i="15" s="1"/>
  <c r="N67" i="15" s="1"/>
  <c r="N42" i="15"/>
  <c r="N48" i="15" s="1"/>
  <c r="N71" i="15" s="1"/>
  <c r="N73" i="15" s="1"/>
  <c r="N43" i="15"/>
  <c r="N49" i="15" s="1"/>
  <c r="N77" i="15" s="1"/>
  <c r="N79" i="15" s="1"/>
  <c r="N45" i="15"/>
  <c r="N51" i="15" s="1"/>
  <c r="N89" i="15" s="1"/>
  <c r="N91" i="15" s="1"/>
  <c r="J40" i="15"/>
  <c r="J46" i="15" s="1"/>
  <c r="J59" i="15" s="1"/>
  <c r="J61" i="15" s="1"/>
  <c r="J44" i="15"/>
  <c r="J50" i="15" s="1"/>
  <c r="J83" i="15" s="1"/>
  <c r="J85" i="15" s="1"/>
  <c r="J41" i="15"/>
  <c r="J47" i="15" s="1"/>
  <c r="J65" i="15" s="1"/>
  <c r="J67" i="15" s="1"/>
  <c r="J42" i="15"/>
  <c r="J48" i="15" s="1"/>
  <c r="J71" i="15" s="1"/>
  <c r="J73" i="15" s="1"/>
  <c r="J43" i="15"/>
  <c r="J49" i="15" s="1"/>
  <c r="J77" i="15" s="1"/>
  <c r="J79" i="15" s="1"/>
  <c r="J45" i="15"/>
  <c r="J51" i="15" s="1"/>
  <c r="J89" i="15" s="1"/>
  <c r="J91" i="15" s="1"/>
  <c r="F40" i="15"/>
  <c r="F46" i="15" s="1"/>
  <c r="F59" i="15" s="1"/>
  <c r="F61" i="15" s="1"/>
  <c r="F44" i="15"/>
  <c r="F50" i="15" s="1"/>
  <c r="F83" i="15" s="1"/>
  <c r="F85" i="15" s="1"/>
  <c r="F41" i="15"/>
  <c r="F47" i="15" s="1"/>
  <c r="F65" i="15" s="1"/>
  <c r="F67" i="15" s="1"/>
  <c r="F42" i="15"/>
  <c r="F48" i="15" s="1"/>
  <c r="F71" i="15" s="1"/>
  <c r="F73" i="15" s="1"/>
  <c r="F45" i="15"/>
  <c r="F51" i="15" s="1"/>
  <c r="F89" i="15" s="1"/>
  <c r="F91" i="15" s="1"/>
  <c r="F43" i="15"/>
  <c r="F49" i="15" s="1"/>
  <c r="F77" i="15" s="1"/>
  <c r="F79" i="15" s="1"/>
  <c r="BC43" i="15"/>
  <c r="BC49" i="15" s="1"/>
  <c r="BC77" i="15" s="1"/>
  <c r="BC79" i="15" s="1"/>
  <c r="BC40" i="15"/>
  <c r="BC46" i="15" s="1"/>
  <c r="BC59" i="15" s="1"/>
  <c r="BC61" i="15" s="1"/>
  <c r="BC41" i="15"/>
  <c r="BC47" i="15" s="1"/>
  <c r="BC65" i="15" s="1"/>
  <c r="BC67" i="15" s="1"/>
  <c r="BC42" i="15"/>
  <c r="BC48" i="15" s="1"/>
  <c r="BC71" i="15" s="1"/>
  <c r="BC73" i="15" s="1"/>
  <c r="BC45" i="15"/>
  <c r="BC51" i="15" s="1"/>
  <c r="BC89" i="15" s="1"/>
  <c r="BC91" i="15" s="1"/>
  <c r="BC44" i="15"/>
  <c r="BC50" i="15" s="1"/>
  <c r="BC83" i="15" s="1"/>
  <c r="BC85" i="15" s="1"/>
  <c r="AU43" i="15"/>
  <c r="AU49" i="15" s="1"/>
  <c r="AU77" i="15" s="1"/>
  <c r="AU79" i="15" s="1"/>
  <c r="AU40" i="15"/>
  <c r="AU46" i="15" s="1"/>
  <c r="AU59" i="15" s="1"/>
  <c r="AU61" i="15" s="1"/>
  <c r="AU44" i="15"/>
  <c r="AU50" i="15" s="1"/>
  <c r="AU83" i="15" s="1"/>
  <c r="AU85" i="15" s="1"/>
  <c r="AU41" i="15"/>
  <c r="AU47" i="15" s="1"/>
  <c r="AU65" i="15" s="1"/>
  <c r="AU67" i="15" s="1"/>
  <c r="AU45" i="15"/>
  <c r="AU51" i="15" s="1"/>
  <c r="AU89" i="15" s="1"/>
  <c r="AU91" i="15" s="1"/>
  <c r="AU42" i="15"/>
  <c r="AU48" i="15" s="1"/>
  <c r="AU71" i="15" s="1"/>
  <c r="AU73" i="15" s="1"/>
  <c r="AI43" i="15"/>
  <c r="AI49" i="15" s="1"/>
  <c r="AI77" i="15" s="1"/>
  <c r="AI79" i="15" s="1"/>
  <c r="AI40" i="15"/>
  <c r="AI46" i="15" s="1"/>
  <c r="AI59" i="15" s="1"/>
  <c r="AI61" i="15" s="1"/>
  <c r="AI44" i="15"/>
  <c r="AI50" i="15" s="1"/>
  <c r="AI83" i="15" s="1"/>
  <c r="AI85" i="15" s="1"/>
  <c r="AI41" i="15"/>
  <c r="AI47" i="15" s="1"/>
  <c r="AI65" i="15" s="1"/>
  <c r="AI67" i="15" s="1"/>
  <c r="AI45" i="15"/>
  <c r="AI51" i="15" s="1"/>
  <c r="AI89" i="15" s="1"/>
  <c r="AI91" i="15" s="1"/>
  <c r="AI42" i="15"/>
  <c r="AI48" i="15" s="1"/>
  <c r="AI71" i="15" s="1"/>
  <c r="AI73" i="15" s="1"/>
  <c r="AA43" i="15"/>
  <c r="AA49" i="15" s="1"/>
  <c r="AA77" i="15" s="1"/>
  <c r="AA79" i="15" s="1"/>
  <c r="AA40" i="15"/>
  <c r="AA46" i="15" s="1"/>
  <c r="AA59" i="15" s="1"/>
  <c r="AA61" i="15" s="1"/>
  <c r="AA44" i="15"/>
  <c r="AA50" i="15" s="1"/>
  <c r="AA83" i="15" s="1"/>
  <c r="AA85" i="15" s="1"/>
  <c r="AA41" i="15"/>
  <c r="AA47" i="15" s="1"/>
  <c r="AA65" i="15" s="1"/>
  <c r="AA67" i="15" s="1"/>
  <c r="AA45" i="15"/>
  <c r="AA51" i="15" s="1"/>
  <c r="AA89" i="15" s="1"/>
  <c r="AA91" i="15" s="1"/>
  <c r="AA42" i="15"/>
  <c r="AA48" i="15" s="1"/>
  <c r="AA71" i="15" s="1"/>
  <c r="AA73" i="15" s="1"/>
  <c r="S43" i="15"/>
  <c r="S49" i="15" s="1"/>
  <c r="S77" i="15" s="1"/>
  <c r="S79" i="15" s="1"/>
  <c r="S40" i="15"/>
  <c r="S46" i="15" s="1"/>
  <c r="S59" i="15" s="1"/>
  <c r="S61" i="15" s="1"/>
  <c r="S44" i="15"/>
  <c r="S50" i="15" s="1"/>
  <c r="S83" i="15" s="1"/>
  <c r="S85" i="15" s="1"/>
  <c r="S41" i="15"/>
  <c r="S47" i="15" s="1"/>
  <c r="S65" i="15" s="1"/>
  <c r="S67" i="15" s="1"/>
  <c r="S45" i="15"/>
  <c r="S51" i="15" s="1"/>
  <c r="S89" i="15" s="1"/>
  <c r="S91" i="15" s="1"/>
  <c r="S42" i="15"/>
  <c r="S48" i="15" s="1"/>
  <c r="S71" i="15" s="1"/>
  <c r="S73" i="15" s="1"/>
  <c r="K43" i="15"/>
  <c r="K49" i="15" s="1"/>
  <c r="K77" i="15" s="1"/>
  <c r="K79" i="15" s="1"/>
  <c r="K40" i="15"/>
  <c r="K46" i="15" s="1"/>
  <c r="K59" i="15" s="1"/>
  <c r="K61" i="15" s="1"/>
  <c r="K44" i="15"/>
  <c r="K50" i="15" s="1"/>
  <c r="K83" i="15" s="1"/>
  <c r="K85" i="15" s="1"/>
  <c r="K41" i="15"/>
  <c r="K47" i="15" s="1"/>
  <c r="K65" i="15" s="1"/>
  <c r="K67" i="15" s="1"/>
  <c r="K45" i="15"/>
  <c r="K51" i="15" s="1"/>
  <c r="K89" i="15" s="1"/>
  <c r="K91" i="15" s="1"/>
  <c r="K42" i="15"/>
  <c r="K48" i="15" s="1"/>
  <c r="K71" i="15" s="1"/>
  <c r="K73" i="15" s="1"/>
  <c r="BE41" i="15"/>
  <c r="BE47" i="15" s="1"/>
  <c r="BE65" i="15" s="1"/>
  <c r="BE67" i="15" s="1"/>
  <c r="BE42" i="15"/>
  <c r="BE48" i="15" s="1"/>
  <c r="BE71" i="15" s="1"/>
  <c r="BE73" i="15" s="1"/>
  <c r="BE43" i="15"/>
  <c r="BE49" i="15" s="1"/>
  <c r="BE77" i="15" s="1"/>
  <c r="BE79" i="15" s="1"/>
  <c r="BA41" i="15"/>
  <c r="BA47" i="15" s="1"/>
  <c r="BA65" i="15" s="1"/>
  <c r="BA67" i="15" s="1"/>
  <c r="BA42" i="15"/>
  <c r="BA48" i="15" s="1"/>
  <c r="BA71" i="15" s="1"/>
  <c r="BA73" i="15" s="1"/>
  <c r="BA43" i="15"/>
  <c r="BA49" i="15" s="1"/>
  <c r="BA77" i="15" s="1"/>
  <c r="BA79" i="15" s="1"/>
  <c r="AW41" i="15"/>
  <c r="AW47" i="15" s="1"/>
  <c r="AW65" i="15" s="1"/>
  <c r="AW67" i="15" s="1"/>
  <c r="AW42" i="15"/>
  <c r="AW48" i="15" s="1"/>
  <c r="AW71" i="15" s="1"/>
  <c r="AW73" i="15" s="1"/>
  <c r="AW43" i="15"/>
  <c r="AW49" i="15" s="1"/>
  <c r="AW77" i="15" s="1"/>
  <c r="AW79" i="15" s="1"/>
  <c r="AS41" i="15"/>
  <c r="AS47" i="15" s="1"/>
  <c r="AS65" i="15" s="1"/>
  <c r="AS67" i="15" s="1"/>
  <c r="AS42" i="15"/>
  <c r="AS48" i="15" s="1"/>
  <c r="AS71" i="15" s="1"/>
  <c r="AS73" i="15" s="1"/>
  <c r="AS43" i="15"/>
  <c r="AS49" i="15" s="1"/>
  <c r="AS77" i="15" s="1"/>
  <c r="AS79" i="15" s="1"/>
  <c r="AO41" i="15"/>
  <c r="AO47" i="15" s="1"/>
  <c r="AO65" i="15" s="1"/>
  <c r="AO67" i="15" s="1"/>
  <c r="AO42" i="15"/>
  <c r="AO48" i="15" s="1"/>
  <c r="AO71" i="15" s="1"/>
  <c r="AO73" i="15" s="1"/>
  <c r="AO43" i="15"/>
  <c r="AO49" i="15" s="1"/>
  <c r="AO77" i="15" s="1"/>
  <c r="AO79" i="15" s="1"/>
  <c r="AK41" i="15"/>
  <c r="AK47" i="15" s="1"/>
  <c r="AK65" i="15" s="1"/>
  <c r="AK67" i="15" s="1"/>
  <c r="AK42" i="15"/>
  <c r="AK48" i="15" s="1"/>
  <c r="AK71" i="15" s="1"/>
  <c r="AK73" i="15" s="1"/>
  <c r="AK43" i="15"/>
  <c r="AK49" i="15" s="1"/>
  <c r="AK77" i="15" s="1"/>
  <c r="AK79" i="15" s="1"/>
  <c r="AG41" i="15"/>
  <c r="AG47" i="15" s="1"/>
  <c r="AG65" i="15" s="1"/>
  <c r="AG67" i="15" s="1"/>
  <c r="AG42" i="15"/>
  <c r="AG48" i="15" s="1"/>
  <c r="AG71" i="15" s="1"/>
  <c r="AG73" i="15" s="1"/>
  <c r="AG43" i="15"/>
  <c r="AG49" i="15" s="1"/>
  <c r="AG77" i="15" s="1"/>
  <c r="AG79" i="15" s="1"/>
  <c r="AC41" i="15"/>
  <c r="AC47" i="15" s="1"/>
  <c r="AC65" i="15" s="1"/>
  <c r="AC67" i="15" s="1"/>
  <c r="AC42" i="15"/>
  <c r="AC48" i="15" s="1"/>
  <c r="AC71" i="15" s="1"/>
  <c r="AC73" i="15" s="1"/>
  <c r="AC43" i="15"/>
  <c r="AC49" i="15" s="1"/>
  <c r="AC77" i="15" s="1"/>
  <c r="AC79" i="15" s="1"/>
  <c r="Y41" i="15"/>
  <c r="Y47" i="15" s="1"/>
  <c r="Y65" i="15" s="1"/>
  <c r="Y67" i="15" s="1"/>
  <c r="Y42" i="15"/>
  <c r="Y48" i="15" s="1"/>
  <c r="Y71" i="15" s="1"/>
  <c r="Y73" i="15" s="1"/>
  <c r="Y43" i="15"/>
  <c r="Y49" i="15" s="1"/>
  <c r="Y77" i="15" s="1"/>
  <c r="Y79" i="15" s="1"/>
  <c r="U41" i="15"/>
  <c r="U47" i="15" s="1"/>
  <c r="U65" i="15" s="1"/>
  <c r="U67" i="15" s="1"/>
  <c r="U42" i="15"/>
  <c r="U48" i="15" s="1"/>
  <c r="U71" i="15" s="1"/>
  <c r="U73" i="15" s="1"/>
  <c r="U43" i="15"/>
  <c r="U49" i="15" s="1"/>
  <c r="U77" i="15" s="1"/>
  <c r="U79" i="15" s="1"/>
  <c r="Q41" i="15"/>
  <c r="Q47" i="15" s="1"/>
  <c r="Q65" i="15" s="1"/>
  <c r="Q67" i="15" s="1"/>
  <c r="Q42" i="15"/>
  <c r="Q48" i="15" s="1"/>
  <c r="Q71" i="15" s="1"/>
  <c r="Q73" i="15" s="1"/>
  <c r="Q43" i="15"/>
  <c r="Q49" i="15" s="1"/>
  <c r="Q77" i="15" s="1"/>
  <c r="Q79" i="15" s="1"/>
  <c r="M41" i="15"/>
  <c r="M47" i="15" s="1"/>
  <c r="M65" i="15" s="1"/>
  <c r="M67" i="15" s="1"/>
  <c r="M42" i="15"/>
  <c r="M48" i="15" s="1"/>
  <c r="M71" i="15" s="1"/>
  <c r="M73" i="15" s="1"/>
  <c r="M43" i="15"/>
  <c r="M49" i="15" s="1"/>
  <c r="M77" i="15" s="1"/>
  <c r="M79" i="15" s="1"/>
  <c r="I41" i="15"/>
  <c r="I47" i="15" s="1"/>
  <c r="I65" i="15" s="1"/>
  <c r="I67" i="15" s="1"/>
  <c r="I42" i="15"/>
  <c r="I48" i="15" s="1"/>
  <c r="I71" i="15" s="1"/>
  <c r="I73" i="15" s="1"/>
  <c r="I43" i="15"/>
  <c r="I49" i="15" s="1"/>
  <c r="I77" i="15" s="1"/>
  <c r="I79" i="15" s="1"/>
  <c r="E41" i="15"/>
  <c r="E47" i="15" s="1"/>
  <c r="E65" i="15" s="1"/>
  <c r="E67" i="15" s="1"/>
  <c r="E42" i="15"/>
  <c r="E48" i="15" s="1"/>
  <c r="E71" i="15" s="1"/>
  <c r="E73" i="15" s="1"/>
  <c r="E43" i="15"/>
  <c r="E49" i="15" s="1"/>
  <c r="E77" i="15" s="1"/>
  <c r="E79" i="15" s="1"/>
  <c r="C42" i="15"/>
  <c r="C48" i="15" s="1"/>
  <c r="C71" i="15" s="1"/>
  <c r="C73" i="15" s="1"/>
  <c r="AZ45" i="15"/>
  <c r="AZ51" i="15" s="1"/>
  <c r="AZ89" i="15" s="1"/>
  <c r="AZ91" i="15" s="1"/>
  <c r="AJ45" i="15"/>
  <c r="AJ51" i="15" s="1"/>
  <c r="AJ89" i="15" s="1"/>
  <c r="AJ91" i="15" s="1"/>
  <c r="T45" i="15"/>
  <c r="T51" i="15" s="1"/>
  <c r="T89" i="15" s="1"/>
  <c r="T91" i="15" s="1"/>
  <c r="D45" i="15"/>
  <c r="D51" i="15" s="1"/>
  <c r="D89" i="15" s="1"/>
  <c r="D91" i="15" s="1"/>
  <c r="BE44" i="15"/>
  <c r="BE50" i="15" s="1"/>
  <c r="BE83" i="15" s="1"/>
  <c r="BE85" i="15" s="1"/>
  <c r="AZ44" i="15"/>
  <c r="AZ50" i="15" s="1"/>
  <c r="AZ83" i="15" s="1"/>
  <c r="AZ85" i="15" s="1"/>
  <c r="AO44" i="15"/>
  <c r="AO50" i="15" s="1"/>
  <c r="AO83" i="15" s="1"/>
  <c r="AO85" i="15" s="1"/>
  <c r="Y44" i="15"/>
  <c r="Y50" i="15" s="1"/>
  <c r="Y83" i="15" s="1"/>
  <c r="Y85" i="15" s="1"/>
  <c r="I44" i="15"/>
  <c r="I50" i="15" s="1"/>
  <c r="I83" i="15" s="1"/>
  <c r="I85" i="15" s="1"/>
  <c r="AS40" i="15"/>
  <c r="AS46" i="15" s="1"/>
  <c r="AS59" i="15" s="1"/>
  <c r="AS61" i="15" s="1"/>
  <c r="AC40" i="15"/>
  <c r="AC46" i="15" s="1"/>
  <c r="AC59" i="15" s="1"/>
  <c r="AC61" i="15" s="1"/>
  <c r="M40" i="15"/>
  <c r="M46" i="15" s="1"/>
  <c r="M59" i="15" s="1"/>
  <c r="M61" i="15" s="1"/>
  <c r="BH42" i="15"/>
  <c r="BH48" i="15" s="1"/>
  <c r="BH71" i="15" s="1"/>
  <c r="BH73" i="15" s="1"/>
  <c r="BH43" i="15"/>
  <c r="BH49" i="15" s="1"/>
  <c r="BH77" i="15" s="1"/>
  <c r="BH79" i="15" s="1"/>
  <c r="BH40" i="15"/>
  <c r="BH46" i="15" s="1"/>
  <c r="BH59" i="15" s="1"/>
  <c r="BH61" i="15" s="1"/>
  <c r="BD42" i="15"/>
  <c r="BD48" i="15" s="1"/>
  <c r="BD71" i="15" s="1"/>
  <c r="BD73" i="15" s="1"/>
  <c r="BD43" i="15"/>
  <c r="BD49" i="15" s="1"/>
  <c r="BD77" i="15" s="1"/>
  <c r="BD79" i="15" s="1"/>
  <c r="BD40" i="15"/>
  <c r="BD46" i="15" s="1"/>
  <c r="BD59" i="15" s="1"/>
  <c r="BD61" i="15" s="1"/>
  <c r="AZ42" i="15"/>
  <c r="AZ48" i="15" s="1"/>
  <c r="AZ71" i="15" s="1"/>
  <c r="AZ73" i="15" s="1"/>
  <c r="AZ43" i="15"/>
  <c r="AZ49" i="15" s="1"/>
  <c r="AZ77" i="15" s="1"/>
  <c r="AZ79" i="15" s="1"/>
  <c r="AZ40" i="15"/>
  <c r="AZ46" i="15" s="1"/>
  <c r="AZ59" i="15" s="1"/>
  <c r="AZ61" i="15" s="1"/>
  <c r="AV42" i="15"/>
  <c r="AV48" i="15" s="1"/>
  <c r="AV71" i="15" s="1"/>
  <c r="AV73" i="15" s="1"/>
  <c r="AV43" i="15"/>
  <c r="AV49" i="15" s="1"/>
  <c r="AV77" i="15" s="1"/>
  <c r="AV79" i="15" s="1"/>
  <c r="AV40" i="15"/>
  <c r="AV46" i="15" s="1"/>
  <c r="AV59" i="15" s="1"/>
  <c r="AV61" i="15" s="1"/>
  <c r="AR42" i="15"/>
  <c r="AR48" i="15" s="1"/>
  <c r="AR71" i="15" s="1"/>
  <c r="AR73" i="15" s="1"/>
  <c r="AR43" i="15"/>
  <c r="AR49" i="15" s="1"/>
  <c r="AR77" i="15" s="1"/>
  <c r="AR79" i="15" s="1"/>
  <c r="AR40" i="15"/>
  <c r="AR46" i="15" s="1"/>
  <c r="AR59" i="15" s="1"/>
  <c r="AR61" i="15" s="1"/>
  <c r="AR44" i="15"/>
  <c r="AR50" i="15" s="1"/>
  <c r="AR83" i="15" s="1"/>
  <c r="AR85" i="15" s="1"/>
  <c r="AN42" i="15"/>
  <c r="AN48" i="15" s="1"/>
  <c r="AN71" i="15" s="1"/>
  <c r="AN73" i="15" s="1"/>
  <c r="AN43" i="15"/>
  <c r="AN49" i="15" s="1"/>
  <c r="AN77" i="15" s="1"/>
  <c r="AN79" i="15" s="1"/>
  <c r="AN40" i="15"/>
  <c r="AN46" i="15" s="1"/>
  <c r="AN59" i="15" s="1"/>
  <c r="AN61" i="15" s="1"/>
  <c r="AN44" i="15"/>
  <c r="AN50" i="15" s="1"/>
  <c r="AN83" i="15" s="1"/>
  <c r="AN85" i="15" s="1"/>
  <c r="AJ42" i="15"/>
  <c r="AJ48" i="15" s="1"/>
  <c r="AJ71" i="15" s="1"/>
  <c r="AJ73" i="15" s="1"/>
  <c r="AJ43" i="15"/>
  <c r="AJ49" i="15" s="1"/>
  <c r="AJ77" i="15" s="1"/>
  <c r="AJ79" i="15" s="1"/>
  <c r="AJ40" i="15"/>
  <c r="AJ46" i="15" s="1"/>
  <c r="AJ59" i="15" s="1"/>
  <c r="AJ61" i="15" s="1"/>
  <c r="AJ44" i="15"/>
  <c r="AJ50" i="15" s="1"/>
  <c r="AJ83" i="15" s="1"/>
  <c r="AJ85" i="15" s="1"/>
  <c r="AF42" i="15"/>
  <c r="AF48" i="15" s="1"/>
  <c r="AF71" i="15" s="1"/>
  <c r="AF73" i="15" s="1"/>
  <c r="AF43" i="15"/>
  <c r="AF49" i="15" s="1"/>
  <c r="AF77" i="15" s="1"/>
  <c r="AF79" i="15" s="1"/>
  <c r="AF40" i="15"/>
  <c r="AF46" i="15" s="1"/>
  <c r="AF59" i="15" s="1"/>
  <c r="AF61" i="15" s="1"/>
  <c r="AF44" i="15"/>
  <c r="AF50" i="15" s="1"/>
  <c r="AF83" i="15" s="1"/>
  <c r="AF85" i="15" s="1"/>
  <c r="AB42" i="15"/>
  <c r="AB48" i="15" s="1"/>
  <c r="AB71" i="15" s="1"/>
  <c r="AB73" i="15" s="1"/>
  <c r="AB43" i="15"/>
  <c r="AB49" i="15" s="1"/>
  <c r="AB77" i="15" s="1"/>
  <c r="AB79" i="15" s="1"/>
  <c r="AB40" i="15"/>
  <c r="AB46" i="15" s="1"/>
  <c r="AB59" i="15" s="1"/>
  <c r="AB61" i="15" s="1"/>
  <c r="AB44" i="15"/>
  <c r="AB50" i="15" s="1"/>
  <c r="AB83" i="15" s="1"/>
  <c r="AB85" i="15" s="1"/>
  <c r="X42" i="15"/>
  <c r="X48" i="15" s="1"/>
  <c r="X71" i="15" s="1"/>
  <c r="X73" i="15" s="1"/>
  <c r="X43" i="15"/>
  <c r="X49" i="15" s="1"/>
  <c r="X77" i="15" s="1"/>
  <c r="X79" i="15" s="1"/>
  <c r="X40" i="15"/>
  <c r="X46" i="15" s="1"/>
  <c r="X59" i="15" s="1"/>
  <c r="X61" i="15" s="1"/>
  <c r="X44" i="15"/>
  <c r="X50" i="15" s="1"/>
  <c r="X83" i="15" s="1"/>
  <c r="X85" i="15" s="1"/>
  <c r="T42" i="15"/>
  <c r="T48" i="15" s="1"/>
  <c r="T71" i="15" s="1"/>
  <c r="T73" i="15" s="1"/>
  <c r="T43" i="15"/>
  <c r="T49" i="15" s="1"/>
  <c r="T77" i="15" s="1"/>
  <c r="T79" i="15" s="1"/>
  <c r="T40" i="15"/>
  <c r="T46" i="15" s="1"/>
  <c r="T59" i="15" s="1"/>
  <c r="T61" i="15" s="1"/>
  <c r="T44" i="15"/>
  <c r="T50" i="15" s="1"/>
  <c r="T83" i="15" s="1"/>
  <c r="T85" i="15" s="1"/>
  <c r="P42" i="15"/>
  <c r="P48" i="15" s="1"/>
  <c r="P71" i="15" s="1"/>
  <c r="P73" i="15" s="1"/>
  <c r="P43" i="15"/>
  <c r="P49" i="15" s="1"/>
  <c r="P77" i="15" s="1"/>
  <c r="P79" i="15" s="1"/>
  <c r="P40" i="15"/>
  <c r="P46" i="15" s="1"/>
  <c r="P59" i="15" s="1"/>
  <c r="P61" i="15" s="1"/>
  <c r="P44" i="15"/>
  <c r="P50" i="15" s="1"/>
  <c r="P83" i="15" s="1"/>
  <c r="P85" i="15" s="1"/>
  <c r="L42" i="15"/>
  <c r="L48" i="15" s="1"/>
  <c r="L71" i="15" s="1"/>
  <c r="L73" i="15" s="1"/>
  <c r="L43" i="15"/>
  <c r="L49" i="15" s="1"/>
  <c r="L77" i="15" s="1"/>
  <c r="L79" i="15" s="1"/>
  <c r="L40" i="15"/>
  <c r="L46" i="15" s="1"/>
  <c r="L59" i="15" s="1"/>
  <c r="L61" i="15" s="1"/>
  <c r="L44" i="15"/>
  <c r="L50" i="15" s="1"/>
  <c r="L83" i="15" s="1"/>
  <c r="L85" i="15" s="1"/>
  <c r="H42" i="15"/>
  <c r="H48" i="15" s="1"/>
  <c r="H71" i="15" s="1"/>
  <c r="H73" i="15" s="1"/>
  <c r="H43" i="15"/>
  <c r="H49" i="15" s="1"/>
  <c r="H77" i="15" s="1"/>
  <c r="H79" i="15" s="1"/>
  <c r="H40" i="15"/>
  <c r="H46" i="15" s="1"/>
  <c r="H59" i="15" s="1"/>
  <c r="H61" i="15" s="1"/>
  <c r="H44" i="15"/>
  <c r="H50" i="15" s="1"/>
  <c r="H83" i="15" s="1"/>
  <c r="H85" i="15" s="1"/>
  <c r="D42" i="15"/>
  <c r="D48" i="15" s="1"/>
  <c r="D71" i="15" s="1"/>
  <c r="D73" i="15" s="1"/>
  <c r="D43" i="15"/>
  <c r="D49" i="15" s="1"/>
  <c r="D77" i="15" s="1"/>
  <c r="D79" i="15" s="1"/>
  <c r="D40" i="15"/>
  <c r="D46" i="15" s="1"/>
  <c r="D59" i="15" s="1"/>
  <c r="D61" i="15" s="1"/>
  <c r="D44" i="15"/>
  <c r="D50" i="15" s="1"/>
  <c r="D83" i="15" s="1"/>
  <c r="D85" i="15" s="1"/>
  <c r="BH44" i="15"/>
  <c r="BH50" i="15" s="1"/>
  <c r="BH83" i="15" s="1"/>
  <c r="BH85" i="15" s="1"/>
  <c r="BD44" i="15"/>
  <c r="BD50" i="15" s="1"/>
  <c r="BD83" i="15" s="1"/>
  <c r="BD85" i="15" s="1"/>
  <c r="AW44" i="15"/>
  <c r="AW50" i="15" s="1"/>
  <c r="AW83" i="15" s="1"/>
  <c r="AW85" i="15" s="1"/>
  <c r="AK44" i="15"/>
  <c r="AK50" i="15" s="1"/>
  <c r="AK83" i="15" s="1"/>
  <c r="AK85" i="15" s="1"/>
  <c r="U44" i="15"/>
  <c r="U50" i="15" s="1"/>
  <c r="U83" i="15" s="1"/>
  <c r="U85" i="15" s="1"/>
  <c r="E44" i="15"/>
  <c r="E50" i="15" s="1"/>
  <c r="E83" i="15" s="1"/>
  <c r="E85" i="15" s="1"/>
  <c r="AV41" i="15"/>
  <c r="AV47" i="15" s="1"/>
  <c r="AV65" i="15" s="1"/>
  <c r="AV67" i="15" s="1"/>
  <c r="AF41" i="15"/>
  <c r="AF47" i="15" s="1"/>
  <c r="AF65" i="15" s="1"/>
  <c r="AF67" i="15" s="1"/>
  <c r="P41" i="15"/>
  <c r="P47" i="15" s="1"/>
  <c r="P65" i="15" s="1"/>
  <c r="P67" i="15" s="1"/>
  <c r="BE40" i="15"/>
  <c r="BE46" i="15" s="1"/>
  <c r="BE59" i="15" s="1"/>
  <c r="BE61" i="15" s="1"/>
  <c r="AO40" i="15"/>
  <c r="AO46" i="15" s="1"/>
  <c r="AO59" i="15" s="1"/>
  <c r="AO61" i="15" s="1"/>
  <c r="Y40" i="15"/>
  <c r="Y46" i="15" s="1"/>
  <c r="Y59" i="15" s="1"/>
  <c r="Y61" i="15" s="1"/>
  <c r="I40" i="15"/>
  <c r="I46" i="15" s="1"/>
  <c r="I59" i="15" s="1"/>
  <c r="I61" i="15" s="1"/>
  <c r="I1197" i="2" l="1"/>
  <c r="I958" i="2"/>
  <c r="I1403" i="2"/>
  <c r="I1288" i="2"/>
  <c r="I1243" i="2"/>
  <c r="I1134" i="2"/>
  <c r="I1263" i="2"/>
  <c r="I1223" i="2"/>
  <c r="I1154" i="2"/>
  <c r="I1114" i="2"/>
  <c r="I77" i="1"/>
  <c r="I88" i="1"/>
  <c r="H1194" i="2"/>
  <c r="H837" i="2"/>
  <c r="H1400" i="2"/>
  <c r="H1285" i="2"/>
  <c r="H1151" i="2"/>
  <c r="H1220" i="2"/>
  <c r="H1260" i="2"/>
  <c r="H1240" i="2"/>
  <c r="H1131" i="2"/>
  <c r="H1111" i="2"/>
  <c r="Q88" i="1"/>
  <c r="P1194" i="2"/>
  <c r="P837" i="2"/>
  <c r="P1400" i="2"/>
  <c r="P1285" i="2"/>
  <c r="P1340" i="2"/>
  <c r="P1220" i="2"/>
  <c r="P1260" i="2"/>
  <c r="P1240" i="2"/>
  <c r="P1131" i="2"/>
  <c r="P1111" i="2"/>
  <c r="Y88" i="1"/>
  <c r="X1194" i="2"/>
  <c r="X837" i="2"/>
  <c r="X1400" i="2"/>
  <c r="X1285" i="2"/>
  <c r="X1340" i="2"/>
  <c r="X1305" i="2"/>
  <c r="X1220" i="2"/>
  <c r="X1260" i="2"/>
  <c r="X1131" i="2"/>
  <c r="AG88" i="1"/>
  <c r="AF1194" i="2"/>
  <c r="AF837" i="2"/>
  <c r="AG192" i="1"/>
  <c r="AF1380" i="2"/>
  <c r="AF1305" i="2"/>
  <c r="AF1340" i="2"/>
  <c r="AF1220" i="2"/>
  <c r="AO88" i="1"/>
  <c r="AN1194" i="2"/>
  <c r="AN837" i="2"/>
  <c r="AO192" i="1"/>
  <c r="AN1465" i="2"/>
  <c r="AN1440" i="2"/>
  <c r="AN1340" i="2"/>
  <c r="AN1171" i="2"/>
  <c r="AN1220" i="2"/>
  <c r="AN1091" i="2"/>
  <c r="AW150" i="1"/>
  <c r="AW88" i="1"/>
  <c r="AV1194" i="2"/>
  <c r="AV837" i="2"/>
  <c r="AW192" i="1"/>
  <c r="AW179" i="1"/>
  <c r="AV1440" i="2"/>
  <c r="AV1340" i="2"/>
  <c r="AV1360" i="2"/>
  <c r="AV1220" i="2"/>
  <c r="BI144" i="1"/>
  <c r="BI240" i="1"/>
  <c r="BI19" i="1"/>
  <c r="BI212" i="1"/>
  <c r="BI222" i="1"/>
  <c r="BH1185" i="2"/>
  <c r="BH955" i="2"/>
  <c r="BH1930" i="2"/>
  <c r="BH146" i="2"/>
  <c r="BH828" i="2"/>
  <c r="BH640" i="2"/>
  <c r="BH728" i="2"/>
  <c r="BI128" i="1"/>
  <c r="BI199" i="1"/>
  <c r="BI160" i="1"/>
  <c r="BI233" i="1"/>
  <c r="BH1431" i="2"/>
  <c r="BI44" i="1"/>
  <c r="BH1331" i="2"/>
  <c r="BH1211" i="2"/>
  <c r="BH1082" i="2"/>
  <c r="BH765" i="2"/>
  <c r="BH757" i="2"/>
  <c r="BH1043" i="2"/>
  <c r="BH1011" i="2"/>
  <c r="BH1003" i="2"/>
  <c r="BH966" i="2"/>
  <c r="BH944" i="2"/>
  <c r="BH1954" i="2"/>
  <c r="BH920" i="2"/>
  <c r="BH1027" i="2"/>
  <c r="BH1962" i="2"/>
  <c r="BH1035" i="2"/>
  <c r="BH1941" i="2"/>
  <c r="AX144" i="1"/>
  <c r="AX212" i="1"/>
  <c r="AX19" i="1"/>
  <c r="AX240" i="1"/>
  <c r="AX222" i="1"/>
  <c r="AW1185" i="2"/>
  <c r="AW828" i="2"/>
  <c r="AW955" i="2"/>
  <c r="AW1930" i="2"/>
  <c r="AW146" i="2"/>
  <c r="AW640" i="2"/>
  <c r="AW728" i="2"/>
  <c r="AX186" i="1"/>
  <c r="AX173" i="1"/>
  <c r="AW1431" i="2"/>
  <c r="AX51" i="1"/>
  <c r="AW1351" i="2"/>
  <c r="AW1331" i="2"/>
  <c r="AW1211" i="2"/>
  <c r="AW765" i="2"/>
  <c r="AW757" i="2"/>
  <c r="AW1043" i="2"/>
  <c r="AW1011" i="2"/>
  <c r="AW1003" i="2"/>
  <c r="AW966" i="2"/>
  <c r="AW1954" i="2"/>
  <c r="AW1035" i="2"/>
  <c r="AW1027" i="2"/>
  <c r="AW1941" i="2"/>
  <c r="AW1962" i="2"/>
  <c r="AN1200" i="2"/>
  <c r="AN576" i="2"/>
  <c r="N22" i="1"/>
  <c r="N243" i="1"/>
  <c r="M1188" i="2"/>
  <c r="N110" i="1"/>
  <c r="M149" i="2"/>
  <c r="M831" i="2"/>
  <c r="M731" i="2"/>
  <c r="N12" i="1"/>
  <c r="N40" i="1"/>
  <c r="M1394" i="2"/>
  <c r="M1334" i="2"/>
  <c r="M1214" i="2"/>
  <c r="M1279" i="2"/>
  <c r="M1254" i="2"/>
  <c r="M1234" i="2"/>
  <c r="M1145" i="2"/>
  <c r="M1125" i="2"/>
  <c r="M1105" i="2"/>
  <c r="Y1191" i="2"/>
  <c r="Y834" i="2"/>
  <c r="Y152" i="2"/>
  <c r="Y1397" i="2"/>
  <c r="Y1357" i="2"/>
  <c r="Y1337" i="2"/>
  <c r="Y1257" i="2"/>
  <c r="Y1302" i="2"/>
  <c r="Y1217" i="2"/>
  <c r="Y1128" i="2"/>
  <c r="AK1194" i="2"/>
  <c r="AL88" i="1"/>
  <c r="AK837" i="2"/>
  <c r="AL192" i="1"/>
  <c r="AK1440" i="2"/>
  <c r="AK1340" i="2"/>
  <c r="AK1305" i="2"/>
  <c r="AK1091" i="2"/>
  <c r="AT147" i="1"/>
  <c r="AT22" i="1"/>
  <c r="AS1188" i="2"/>
  <c r="AT243" i="1"/>
  <c r="AT110" i="1"/>
  <c r="AS1933" i="2"/>
  <c r="AS149" i="2"/>
  <c r="AS831" i="2"/>
  <c r="AS731" i="2"/>
  <c r="AS643" i="2"/>
  <c r="AT189" i="1"/>
  <c r="AT54" i="1"/>
  <c r="AS1434" i="2"/>
  <c r="AS1334" i="2"/>
  <c r="AS1214" i="2"/>
  <c r="AS776" i="2"/>
  <c r="AS1085" i="2"/>
  <c r="AS768" i="2"/>
  <c r="AS760" i="2"/>
  <c r="AS1965" i="2"/>
  <c r="AS1944" i="2"/>
  <c r="AS1957" i="2"/>
  <c r="BE1191" i="2"/>
  <c r="BE834" i="2"/>
  <c r="BE152" i="2"/>
  <c r="BE1437" i="2"/>
  <c r="BE1337" i="2"/>
  <c r="BE1217" i="2"/>
  <c r="BE1088" i="2"/>
  <c r="O1197" i="2"/>
  <c r="O958" i="2"/>
  <c r="O1403" i="2"/>
  <c r="O1263" i="2"/>
  <c r="O1343" i="2"/>
  <c r="O1223" i="2"/>
  <c r="O1288" i="2"/>
  <c r="O1243" i="2"/>
  <c r="O1134" i="2"/>
  <c r="O1114" i="2"/>
  <c r="X88" i="1"/>
  <c r="W1194" i="2"/>
  <c r="W837" i="2"/>
  <c r="W1400" i="2"/>
  <c r="W1340" i="2"/>
  <c r="W1305" i="2"/>
  <c r="W1285" i="2"/>
  <c r="W1260" i="2"/>
  <c r="W1131" i="2"/>
  <c r="W1220" i="2"/>
  <c r="W1111" i="2"/>
  <c r="AM1200" i="2"/>
  <c r="AM576" i="2"/>
  <c r="AY1197" i="2"/>
  <c r="AY958" i="2"/>
  <c r="AY1443" i="2"/>
  <c r="AY1363" i="2"/>
  <c r="AY1343" i="2"/>
  <c r="AY1223" i="2"/>
  <c r="AY1046" i="2"/>
  <c r="AY1038" i="2"/>
  <c r="AY1030" i="2"/>
  <c r="AY1014" i="2"/>
  <c r="AY1006" i="2"/>
  <c r="AY969" i="2"/>
  <c r="BH150" i="1"/>
  <c r="BH88" i="1"/>
  <c r="BG1194" i="2"/>
  <c r="BG837" i="2"/>
  <c r="BH192" i="1"/>
  <c r="BH134" i="1"/>
  <c r="BH205" i="1"/>
  <c r="BH166" i="1"/>
  <c r="BG1440" i="2"/>
  <c r="BG1340" i="2"/>
  <c r="BG1220" i="2"/>
  <c r="BG1091" i="2"/>
  <c r="O88" i="1"/>
  <c r="N1194" i="2"/>
  <c r="N837" i="2"/>
  <c r="N1260" i="2"/>
  <c r="N1340" i="2"/>
  <c r="N1400" i="2"/>
  <c r="N1240" i="2"/>
  <c r="N1131" i="2"/>
  <c r="N1285" i="2"/>
  <c r="N1220" i="2"/>
  <c r="N1111" i="2"/>
  <c r="O19" i="1"/>
  <c r="O240" i="1"/>
  <c r="N1185" i="2"/>
  <c r="N828" i="2"/>
  <c r="N955" i="2"/>
  <c r="N146" i="2"/>
  <c r="N728" i="2"/>
  <c r="O37" i="1"/>
  <c r="O9" i="1"/>
  <c r="N1391" i="2"/>
  <c r="N1276" i="2"/>
  <c r="N1331" i="2"/>
  <c r="N1211" i="2"/>
  <c r="N1251" i="2"/>
  <c r="N1231" i="2"/>
  <c r="N1122" i="2"/>
  <c r="N1102" i="2"/>
  <c r="O357" i="1"/>
  <c r="S22" i="1"/>
  <c r="S243" i="1"/>
  <c r="S110" i="1"/>
  <c r="R1188" i="2"/>
  <c r="R1933" i="2"/>
  <c r="R149" i="2"/>
  <c r="R831" i="2"/>
  <c r="R643" i="2"/>
  <c r="R731" i="2"/>
  <c r="S12" i="1"/>
  <c r="S40" i="1"/>
  <c r="R1334" i="2"/>
  <c r="R1394" i="2"/>
  <c r="R1254" i="2"/>
  <c r="R1234" i="2"/>
  <c r="R1279" i="2"/>
  <c r="R1214" i="2"/>
  <c r="R1105" i="2"/>
  <c r="R1125" i="2"/>
  <c r="W88" i="1"/>
  <c r="V1194" i="2"/>
  <c r="V837" i="2"/>
  <c r="V1260" i="2"/>
  <c r="V1340" i="2"/>
  <c r="V1305" i="2"/>
  <c r="V1400" i="2"/>
  <c r="V1380" i="2"/>
  <c r="V1131" i="2"/>
  <c r="V1285" i="2"/>
  <c r="V1220" i="2"/>
  <c r="V1111" i="2"/>
  <c r="AA22" i="1"/>
  <c r="AA243" i="1"/>
  <c r="AA110" i="1"/>
  <c r="Z1188" i="2"/>
  <c r="Z1933" i="2"/>
  <c r="Z149" i="2"/>
  <c r="Z831" i="2"/>
  <c r="Z643" i="2"/>
  <c r="Z731" i="2"/>
  <c r="AA61" i="1"/>
  <c r="AA54" i="1"/>
  <c r="Z1374" i="2"/>
  <c r="Z1354" i="2"/>
  <c r="Z1334" i="2"/>
  <c r="Z1299" i="2"/>
  <c r="Z1394" i="2"/>
  <c r="Z1254" i="2"/>
  <c r="Z1214" i="2"/>
  <c r="Z720" i="2"/>
  <c r="Z760" i="2"/>
  <c r="Z1125" i="2"/>
  <c r="Z1957" i="2"/>
  <c r="Z1944" i="2"/>
  <c r="AE19" i="1"/>
  <c r="AE222" i="1"/>
  <c r="AE240" i="1"/>
  <c r="AD1185" i="2"/>
  <c r="AD955" i="2"/>
  <c r="AD828" i="2"/>
  <c r="AD1930" i="2"/>
  <c r="AD146" i="2"/>
  <c r="AD728" i="2"/>
  <c r="AD640" i="2"/>
  <c r="AE51" i="1"/>
  <c r="AE233" i="1"/>
  <c r="AD1411" i="2"/>
  <c r="AD1371" i="2"/>
  <c r="AD1211" i="2"/>
  <c r="AD789" i="2"/>
  <c r="AD773" i="2"/>
  <c r="AD757" i="2"/>
  <c r="AD1051" i="2"/>
  <c r="AD1035" i="2"/>
  <c r="AD1027" i="2"/>
  <c r="AD1970" i="2"/>
  <c r="AD1962" i="2"/>
  <c r="AD1019" i="2"/>
  <c r="AD1011" i="2"/>
  <c r="AD966" i="2"/>
  <c r="AD936" i="2"/>
  <c r="AD1954" i="2"/>
  <c r="AD1003" i="2"/>
  <c r="AD1941" i="2"/>
  <c r="AE353" i="1"/>
  <c r="AM88" i="1"/>
  <c r="AL1194" i="2"/>
  <c r="AL837" i="2"/>
  <c r="AM192" i="1"/>
  <c r="AL1440" i="2"/>
  <c r="AL1340" i="2"/>
  <c r="AL1305" i="2"/>
  <c r="AL1171" i="2"/>
  <c r="AL1091" i="2"/>
  <c r="AQ147" i="1"/>
  <c r="AQ22" i="1"/>
  <c r="AQ243" i="1"/>
  <c r="AQ110" i="1"/>
  <c r="AP1188" i="2"/>
  <c r="AP1933" i="2"/>
  <c r="AP149" i="2"/>
  <c r="AP831" i="2"/>
  <c r="AP643" i="2"/>
  <c r="AP731" i="2"/>
  <c r="AQ189" i="1"/>
  <c r="AP1434" i="2"/>
  <c r="AQ54" i="1"/>
  <c r="AP1334" i="2"/>
  <c r="AP1214" i="2"/>
  <c r="AP1085" i="2"/>
  <c r="AP768" i="2"/>
  <c r="AP760" i="2"/>
  <c r="AP776" i="2"/>
  <c r="AP1965" i="2"/>
  <c r="AP1957" i="2"/>
  <c r="AP1944" i="2"/>
  <c r="AU150" i="1"/>
  <c r="AU88" i="1"/>
  <c r="AT1194" i="2"/>
  <c r="AT837" i="2"/>
  <c r="AU192" i="1"/>
  <c r="AT1440" i="2"/>
  <c r="AT1340" i="2"/>
  <c r="AT1220" i="2"/>
  <c r="AT1091" i="2"/>
  <c r="AY147" i="1"/>
  <c r="AY22" i="1"/>
  <c r="AY243" i="1"/>
  <c r="AY110" i="1"/>
  <c r="AX1188" i="2"/>
  <c r="AX1933" i="2"/>
  <c r="AX149" i="2"/>
  <c r="AX831" i="2"/>
  <c r="AX643" i="2"/>
  <c r="AX731" i="2"/>
  <c r="AY189" i="1"/>
  <c r="AY176" i="1"/>
  <c r="AX1434" i="2"/>
  <c r="AX1354" i="2"/>
  <c r="AX1334" i="2"/>
  <c r="AX1214" i="2"/>
  <c r="AX768" i="2"/>
  <c r="AX760" i="2"/>
  <c r="AX1965" i="2"/>
  <c r="AX1957" i="2"/>
  <c r="AX1944" i="2"/>
  <c r="BC144" i="1"/>
  <c r="BC19" i="1"/>
  <c r="BC222" i="1"/>
  <c r="BC212" i="1"/>
  <c r="BC240" i="1"/>
  <c r="BB1185" i="2"/>
  <c r="BB955" i="2"/>
  <c r="BB828" i="2"/>
  <c r="BB1930" i="2"/>
  <c r="BB146" i="2"/>
  <c r="BB728" i="2"/>
  <c r="BB640" i="2"/>
  <c r="BC186" i="1"/>
  <c r="BC160" i="1"/>
  <c r="BB1431" i="2"/>
  <c r="BB1351" i="2"/>
  <c r="BB1331" i="2"/>
  <c r="BB1211" i="2"/>
  <c r="BB1062" i="2"/>
  <c r="BB765" i="2"/>
  <c r="BB757" i="2"/>
  <c r="BB1035" i="2"/>
  <c r="BB1027" i="2"/>
  <c r="BB1962" i="2"/>
  <c r="BB1043" i="2"/>
  <c r="BB1003" i="2"/>
  <c r="BB1954" i="2"/>
  <c r="BB1011" i="2"/>
  <c r="BB1941" i="2"/>
  <c r="BB966" i="2"/>
  <c r="K1197" i="2"/>
  <c r="K958" i="2"/>
  <c r="K1343" i="2"/>
  <c r="K1263" i="2"/>
  <c r="K1403" i="2"/>
  <c r="K1223" i="2"/>
  <c r="K1154" i="2"/>
  <c r="K1243" i="2"/>
  <c r="K1134" i="2"/>
  <c r="K1288" i="2"/>
  <c r="K1114" i="2"/>
  <c r="T77" i="1"/>
  <c r="T88" i="1"/>
  <c r="S1194" i="2"/>
  <c r="S837" i="2"/>
  <c r="S1400" i="2"/>
  <c r="S1340" i="2"/>
  <c r="S1285" i="2"/>
  <c r="S1131" i="2"/>
  <c r="S1260" i="2"/>
  <c r="S1220" i="2"/>
  <c r="S1111" i="2"/>
  <c r="AI1200" i="2"/>
  <c r="AI576" i="2"/>
  <c r="U1197" i="2"/>
  <c r="U958" i="2"/>
  <c r="U1343" i="2"/>
  <c r="U1403" i="2"/>
  <c r="U1288" i="2"/>
  <c r="U1308" i="2"/>
  <c r="U1263" i="2"/>
  <c r="U1134" i="2"/>
  <c r="U1223" i="2"/>
  <c r="U1114" i="2"/>
  <c r="U939" i="2"/>
  <c r="U1014" i="2"/>
  <c r="U1006" i="2"/>
  <c r="U990" i="2"/>
  <c r="U969" i="2"/>
  <c r="U931" i="2"/>
  <c r="L1200" i="2"/>
  <c r="L576" i="2"/>
  <c r="AR1200" i="2"/>
  <c r="AR576" i="2"/>
  <c r="Q1197" i="2"/>
  <c r="Q958" i="2"/>
  <c r="Q1343" i="2"/>
  <c r="Q1403" i="2"/>
  <c r="Q1288" i="2"/>
  <c r="Q1243" i="2"/>
  <c r="Q1134" i="2"/>
  <c r="Q1263" i="2"/>
  <c r="Q1223" i="2"/>
  <c r="Q1114" i="2"/>
  <c r="Q1014" i="2"/>
  <c r="AG1197" i="2"/>
  <c r="AG958" i="2"/>
  <c r="AG1468" i="2"/>
  <c r="AG1343" i="2"/>
  <c r="AG1363" i="2"/>
  <c r="AG1223" i="2"/>
  <c r="AG1308" i="2"/>
  <c r="AG1022" i="2"/>
  <c r="AG1054" i="2"/>
  <c r="AG1038" i="2"/>
  <c r="AG1030" i="2"/>
  <c r="AG1014" i="2"/>
  <c r="AG1006" i="2"/>
  <c r="AG969" i="2"/>
  <c r="N19" i="1"/>
  <c r="N240" i="1"/>
  <c r="M1185" i="2"/>
  <c r="M828" i="2"/>
  <c r="M955" i="2"/>
  <c r="M146" i="2"/>
  <c r="M728" i="2"/>
  <c r="N37" i="1"/>
  <c r="N9" i="1"/>
  <c r="M1391" i="2"/>
  <c r="M1276" i="2"/>
  <c r="M1331" i="2"/>
  <c r="M1251" i="2"/>
  <c r="M1231" i="2"/>
  <c r="M1211" i="2"/>
  <c r="M1142" i="2"/>
  <c r="M1122" i="2"/>
  <c r="M1102" i="2"/>
  <c r="N357" i="1"/>
  <c r="U22" i="1"/>
  <c r="U243" i="1"/>
  <c r="T1188" i="2"/>
  <c r="U110" i="1"/>
  <c r="T831" i="2"/>
  <c r="T1933" i="2"/>
  <c r="T149" i="2"/>
  <c r="T731" i="2"/>
  <c r="T643" i="2"/>
  <c r="U40" i="1"/>
  <c r="U12" i="1"/>
  <c r="T1394" i="2"/>
  <c r="T1279" i="2"/>
  <c r="T1334" i="2"/>
  <c r="T1214" i="2"/>
  <c r="T1299" i="2"/>
  <c r="T1254" i="2"/>
  <c r="T1105" i="2"/>
  <c r="T1125" i="2"/>
  <c r="T1944" i="2"/>
  <c r="Y1197" i="2"/>
  <c r="Y958" i="2"/>
  <c r="Y1343" i="2"/>
  <c r="Y1403" i="2"/>
  <c r="Y1363" i="2"/>
  <c r="Y1134" i="2"/>
  <c r="Y1308" i="2"/>
  <c r="Y1263" i="2"/>
  <c r="Y1223" i="2"/>
  <c r="Y939" i="2"/>
  <c r="Y1054" i="2"/>
  <c r="Y1030" i="2"/>
  <c r="Y1014" i="2"/>
  <c r="Y1006" i="2"/>
  <c r="Y969" i="2"/>
  <c r="H1191" i="2"/>
  <c r="H152" i="2"/>
  <c r="H834" i="2"/>
  <c r="H1397" i="2"/>
  <c r="H1148" i="2"/>
  <c r="H1257" i="2"/>
  <c r="H1237" i="2"/>
  <c r="H1282" i="2"/>
  <c r="H1217" i="2"/>
  <c r="H1108" i="2"/>
  <c r="H1128" i="2"/>
  <c r="L1191" i="2"/>
  <c r="L152" i="2"/>
  <c r="L834" i="2"/>
  <c r="L1397" i="2"/>
  <c r="L1257" i="2"/>
  <c r="L1337" i="2"/>
  <c r="L1282" i="2"/>
  <c r="L1148" i="2"/>
  <c r="L1237" i="2"/>
  <c r="L1217" i="2"/>
  <c r="L1108" i="2"/>
  <c r="L1128" i="2"/>
  <c r="P1191" i="2"/>
  <c r="P152" i="2"/>
  <c r="P834" i="2"/>
  <c r="P1257" i="2"/>
  <c r="P1397" i="2"/>
  <c r="P1337" i="2"/>
  <c r="P1237" i="2"/>
  <c r="P1282" i="2"/>
  <c r="P1217" i="2"/>
  <c r="P1108" i="2"/>
  <c r="P1128" i="2"/>
  <c r="T1191" i="2"/>
  <c r="T152" i="2"/>
  <c r="T834" i="2"/>
  <c r="T1397" i="2"/>
  <c r="T1257" i="2"/>
  <c r="T1337" i="2"/>
  <c r="T1282" i="2"/>
  <c r="T1302" i="2"/>
  <c r="T1217" i="2"/>
  <c r="T1108" i="2"/>
  <c r="T1128" i="2"/>
  <c r="X1191" i="2"/>
  <c r="X152" i="2"/>
  <c r="X834" i="2"/>
  <c r="X1257" i="2"/>
  <c r="X1397" i="2"/>
  <c r="X1337" i="2"/>
  <c r="X1282" i="2"/>
  <c r="X1302" i="2"/>
  <c r="X1217" i="2"/>
  <c r="X1128" i="2"/>
  <c r="AB1191" i="2"/>
  <c r="AB152" i="2"/>
  <c r="AB834" i="2"/>
  <c r="AB1377" i="2"/>
  <c r="AB1357" i="2"/>
  <c r="AB1417" i="2"/>
  <c r="AB1397" i="2"/>
  <c r="AB1257" i="2"/>
  <c r="AB1337" i="2"/>
  <c r="AB1302" i="2"/>
  <c r="AB1217" i="2"/>
  <c r="AB1128" i="2"/>
  <c r="AF1191" i="2"/>
  <c r="AF152" i="2"/>
  <c r="AF834" i="2"/>
  <c r="AF1377" i="2"/>
  <c r="AF1302" i="2"/>
  <c r="AF1337" i="2"/>
  <c r="AF1217" i="2"/>
  <c r="AJ1191" i="2"/>
  <c r="AJ152" i="2"/>
  <c r="AJ834" i="2"/>
  <c r="AJ1437" i="2"/>
  <c r="AJ1302" i="2"/>
  <c r="AJ1337" i="2"/>
  <c r="AJ1088" i="2"/>
  <c r="AN1191" i="2"/>
  <c r="AN152" i="2"/>
  <c r="AN834" i="2"/>
  <c r="AN1462" i="2"/>
  <c r="AN1437" i="2"/>
  <c r="AN1337" i="2"/>
  <c r="AN1168" i="2"/>
  <c r="AN1217" i="2"/>
  <c r="AN1088" i="2"/>
  <c r="AR1191" i="2"/>
  <c r="AR152" i="2"/>
  <c r="AR834" i="2"/>
  <c r="AR1437" i="2"/>
  <c r="AR1337" i="2"/>
  <c r="AR1217" i="2"/>
  <c r="AR1088" i="2"/>
  <c r="AV1191" i="2"/>
  <c r="AV152" i="2"/>
  <c r="AV834" i="2"/>
  <c r="AV1437" i="2"/>
  <c r="AV1357" i="2"/>
  <c r="AV1337" i="2"/>
  <c r="AV1217" i="2"/>
  <c r="BE144" i="1"/>
  <c r="BE240" i="1"/>
  <c r="BE19" i="1"/>
  <c r="BE222" i="1"/>
  <c r="BE212" i="1"/>
  <c r="BD1185" i="2"/>
  <c r="BD828" i="2"/>
  <c r="BD955" i="2"/>
  <c r="BD1930" i="2"/>
  <c r="BD146" i="2"/>
  <c r="BD640" i="2"/>
  <c r="BD728" i="2"/>
  <c r="BE128" i="1"/>
  <c r="BE199" i="1"/>
  <c r="BE186" i="1"/>
  <c r="BE160" i="1"/>
  <c r="BD1431" i="2"/>
  <c r="BD1331" i="2"/>
  <c r="BD1211" i="2"/>
  <c r="BD765" i="2"/>
  <c r="BD1082" i="2"/>
  <c r="BD757" i="2"/>
  <c r="BD1043" i="2"/>
  <c r="BD1011" i="2"/>
  <c r="BD1003" i="2"/>
  <c r="BD966" i="2"/>
  <c r="BD1954" i="2"/>
  <c r="BD920" i="2"/>
  <c r="BD1035" i="2"/>
  <c r="BD1027" i="2"/>
  <c r="BD1962" i="2"/>
  <c r="BD1941" i="2"/>
  <c r="BI150" i="1"/>
  <c r="BI88" i="1"/>
  <c r="BH1194" i="2"/>
  <c r="BH837" i="2"/>
  <c r="BI134" i="1"/>
  <c r="BI205" i="1"/>
  <c r="BI166" i="1"/>
  <c r="BH1440" i="2"/>
  <c r="BH1340" i="2"/>
  <c r="BH1220" i="2"/>
  <c r="BH1091" i="2"/>
  <c r="M1197" i="2"/>
  <c r="M958" i="2"/>
  <c r="M1343" i="2"/>
  <c r="M1403" i="2"/>
  <c r="M1288" i="2"/>
  <c r="M1263" i="2"/>
  <c r="M1243" i="2"/>
  <c r="M1134" i="2"/>
  <c r="M1223" i="2"/>
  <c r="M1154" i="2"/>
  <c r="M1114" i="2"/>
  <c r="BD1200" i="2"/>
  <c r="BD576" i="2"/>
  <c r="J22" i="1"/>
  <c r="J243" i="1"/>
  <c r="J110" i="1"/>
  <c r="I1188" i="2"/>
  <c r="I149" i="2"/>
  <c r="I831" i="2"/>
  <c r="I731" i="2"/>
  <c r="J12" i="1"/>
  <c r="J40" i="1"/>
  <c r="I1394" i="2"/>
  <c r="I1214" i="2"/>
  <c r="I1254" i="2"/>
  <c r="I1234" i="2"/>
  <c r="I1279" i="2"/>
  <c r="I1145" i="2"/>
  <c r="I1125" i="2"/>
  <c r="I1105" i="2"/>
  <c r="R88" i="1"/>
  <c r="Q1194" i="2"/>
  <c r="Q837" i="2"/>
  <c r="Q1400" i="2"/>
  <c r="Q1260" i="2"/>
  <c r="Q1340" i="2"/>
  <c r="Q1220" i="2"/>
  <c r="Q1285" i="2"/>
  <c r="Q1240" i="2"/>
  <c r="Q1111" i="2"/>
  <c r="Q1131" i="2"/>
  <c r="U1191" i="2"/>
  <c r="U834" i="2"/>
  <c r="U152" i="2"/>
  <c r="U1397" i="2"/>
  <c r="U1282" i="2"/>
  <c r="U1337" i="2"/>
  <c r="U1302" i="2"/>
  <c r="U1257" i="2"/>
  <c r="U1217" i="2"/>
  <c r="U1128" i="2"/>
  <c r="U1108" i="2"/>
  <c r="Z22" i="1"/>
  <c r="Z243" i="1"/>
  <c r="Z110" i="1"/>
  <c r="Y1188" i="2"/>
  <c r="Y1933" i="2"/>
  <c r="Y149" i="2"/>
  <c r="Y831" i="2"/>
  <c r="Y731" i="2"/>
  <c r="Y643" i="2"/>
  <c r="Z54" i="1"/>
  <c r="Z61" i="1"/>
  <c r="Y1354" i="2"/>
  <c r="Y1334" i="2"/>
  <c r="Y1394" i="2"/>
  <c r="Y1299" i="2"/>
  <c r="Y1214" i="2"/>
  <c r="Y1254" i="2"/>
  <c r="Y1125" i="2"/>
  <c r="Y760" i="2"/>
  <c r="Y1944" i="2"/>
  <c r="Y1957" i="2"/>
  <c r="AH88" i="1"/>
  <c r="AG1194" i="2"/>
  <c r="AG837" i="2"/>
  <c r="AH192" i="1"/>
  <c r="AG1465" i="2"/>
  <c r="AG1340" i="2"/>
  <c r="AG1360" i="2"/>
  <c r="AG1220" i="2"/>
  <c r="AG1305" i="2"/>
  <c r="AK1191" i="2"/>
  <c r="AK834" i="2"/>
  <c r="AK152" i="2"/>
  <c r="AK1437" i="2"/>
  <c r="AK1337" i="2"/>
  <c r="AK1302" i="2"/>
  <c r="AK1088" i="2"/>
  <c r="AP22" i="1"/>
  <c r="AP243" i="1"/>
  <c r="AP110" i="1"/>
  <c r="AO1188" i="2"/>
  <c r="AO1933" i="2"/>
  <c r="AO149" i="2"/>
  <c r="AO831" i="2"/>
  <c r="AO731" i="2"/>
  <c r="AO643" i="2"/>
  <c r="AP189" i="1"/>
  <c r="AP54" i="1"/>
  <c r="AO1434" i="2"/>
  <c r="AO1334" i="2"/>
  <c r="AO1214" i="2"/>
  <c r="AO1165" i="2"/>
  <c r="AO776" i="2"/>
  <c r="AO1085" i="2"/>
  <c r="AO768" i="2"/>
  <c r="AO760" i="2"/>
  <c r="AO1965" i="2"/>
  <c r="AO1957" i="2"/>
  <c r="AO1944" i="2"/>
  <c r="AX150" i="1"/>
  <c r="AX88" i="1"/>
  <c r="AW1194" i="2"/>
  <c r="AW837" i="2"/>
  <c r="AX192" i="1"/>
  <c r="AX179" i="1"/>
  <c r="AW1440" i="2"/>
  <c r="AW1340" i="2"/>
  <c r="AW1360" i="2"/>
  <c r="AW1220" i="2"/>
  <c r="BA1191" i="2"/>
  <c r="BA834" i="2"/>
  <c r="BA152" i="2"/>
  <c r="BA1437" i="2"/>
  <c r="BA1337" i="2"/>
  <c r="BA1357" i="2"/>
  <c r="BA1217" i="2"/>
  <c r="BA1068" i="2"/>
  <c r="BF147" i="1"/>
  <c r="BF22" i="1"/>
  <c r="BF243" i="1"/>
  <c r="BF110" i="1"/>
  <c r="BE1188" i="2"/>
  <c r="BE1933" i="2"/>
  <c r="BE149" i="2"/>
  <c r="BE831" i="2"/>
  <c r="BE731" i="2"/>
  <c r="BE643" i="2"/>
  <c r="BF163" i="1"/>
  <c r="BF131" i="1"/>
  <c r="BF202" i="1"/>
  <c r="BF189" i="1"/>
  <c r="BE1434" i="2"/>
  <c r="BE1334" i="2"/>
  <c r="BE1214" i="2"/>
  <c r="BE1085" i="2"/>
  <c r="BE768" i="2"/>
  <c r="BE760" i="2"/>
  <c r="BE1965" i="2"/>
  <c r="BE1944" i="2"/>
  <c r="BE1957" i="2"/>
  <c r="O1191" i="2"/>
  <c r="O152" i="2"/>
  <c r="O834" i="2"/>
  <c r="O1337" i="2"/>
  <c r="O1257" i="2"/>
  <c r="O1397" i="2"/>
  <c r="O1217" i="2"/>
  <c r="O1237" i="2"/>
  <c r="O1282" i="2"/>
  <c r="O1128" i="2"/>
  <c r="O1108" i="2"/>
  <c r="P19" i="1"/>
  <c r="P240" i="1"/>
  <c r="O1185" i="2"/>
  <c r="O955" i="2"/>
  <c r="O146" i="2"/>
  <c r="O828" i="2"/>
  <c r="O728" i="2"/>
  <c r="P37" i="1"/>
  <c r="P9" i="1"/>
  <c r="O1331" i="2"/>
  <c r="O1391" i="2"/>
  <c r="O1211" i="2"/>
  <c r="O1276" i="2"/>
  <c r="O1251" i="2"/>
  <c r="O1231" i="2"/>
  <c r="O1122" i="2"/>
  <c r="O1102" i="2"/>
  <c r="P357" i="1"/>
  <c r="X243" i="1"/>
  <c r="X110" i="1"/>
  <c r="X22" i="1"/>
  <c r="W1188" i="2"/>
  <c r="W831" i="2"/>
  <c r="W1933" i="2"/>
  <c r="W149" i="2"/>
  <c r="W643" i="2"/>
  <c r="W731" i="2"/>
  <c r="X40" i="1"/>
  <c r="W1394" i="2"/>
  <c r="W1334" i="2"/>
  <c r="W1299" i="2"/>
  <c r="W1279" i="2"/>
  <c r="W1254" i="2"/>
  <c r="W1214" i="2"/>
  <c r="W1105" i="2"/>
  <c r="W1125" i="2"/>
  <c r="W1944" i="2"/>
  <c r="AE1191" i="2"/>
  <c r="AE152" i="2"/>
  <c r="AE834" i="2"/>
  <c r="AE1377" i="2"/>
  <c r="AE1302" i="2"/>
  <c r="AE1417" i="2"/>
  <c r="AE1217" i="2"/>
  <c r="AF222" i="1"/>
  <c r="AF19" i="1"/>
  <c r="AF240" i="1"/>
  <c r="AE1185" i="2"/>
  <c r="AE955" i="2"/>
  <c r="AE1930" i="2"/>
  <c r="AE146" i="2"/>
  <c r="AE828" i="2"/>
  <c r="AE728" i="2"/>
  <c r="AE640" i="2"/>
  <c r="AF51" i="1"/>
  <c r="AF233" i="1"/>
  <c r="AE1371" i="2"/>
  <c r="AE1411" i="2"/>
  <c r="AE1296" i="2"/>
  <c r="AE1211" i="2"/>
  <c r="AE773" i="2"/>
  <c r="AE757" i="2"/>
  <c r="AE789" i="2"/>
  <c r="AE1051" i="2"/>
  <c r="AE1035" i="2"/>
  <c r="AE1027" i="2"/>
  <c r="AE1962" i="2"/>
  <c r="AE1019" i="2"/>
  <c r="AE1011" i="2"/>
  <c r="AE1003" i="2"/>
  <c r="AE966" i="2"/>
  <c r="AE936" i="2"/>
  <c r="AE1954" i="2"/>
  <c r="AE1941" i="2"/>
  <c r="AN243" i="1"/>
  <c r="AN110" i="1"/>
  <c r="AM1188" i="2"/>
  <c r="AN22" i="1"/>
  <c r="AM831" i="2"/>
  <c r="AM1933" i="2"/>
  <c r="AM149" i="2"/>
  <c r="AM643" i="2"/>
  <c r="AM731" i="2"/>
  <c r="AN189" i="1"/>
  <c r="AM1434" i="2"/>
  <c r="AN61" i="1"/>
  <c r="AN54" i="1"/>
  <c r="AM1334" i="2"/>
  <c r="AM1165" i="2"/>
  <c r="AM768" i="2"/>
  <c r="AM760" i="2"/>
  <c r="AM1085" i="2"/>
  <c r="AM776" i="2"/>
  <c r="AM1965" i="2"/>
  <c r="AM1957" i="2"/>
  <c r="AM1944" i="2"/>
  <c r="AY1191" i="2"/>
  <c r="AY152" i="2"/>
  <c r="AY834" i="2"/>
  <c r="AY1437" i="2"/>
  <c r="AY1357" i="2"/>
  <c r="AY1337" i="2"/>
  <c r="AY1217" i="2"/>
  <c r="AZ144" i="1"/>
  <c r="AZ222" i="1"/>
  <c r="AZ212" i="1"/>
  <c r="AZ19" i="1"/>
  <c r="AZ240" i="1"/>
  <c r="AY1185" i="2"/>
  <c r="AY955" i="2"/>
  <c r="AY1930" i="2"/>
  <c r="AY146" i="2"/>
  <c r="AY828" i="2"/>
  <c r="AY728" i="2"/>
  <c r="AY640" i="2"/>
  <c r="AZ186" i="1"/>
  <c r="AZ173" i="1"/>
  <c r="AY1431" i="2"/>
  <c r="AY1351" i="2"/>
  <c r="AY1331" i="2"/>
  <c r="AY1211" i="2"/>
  <c r="AY765" i="2"/>
  <c r="AY757" i="2"/>
  <c r="AY1035" i="2"/>
  <c r="AY1027" i="2"/>
  <c r="AY1962" i="2"/>
  <c r="AY1043" i="2"/>
  <c r="AY1011" i="2"/>
  <c r="AY1003" i="2"/>
  <c r="AY966" i="2"/>
  <c r="AY1941" i="2"/>
  <c r="AY1954" i="2"/>
  <c r="BG1191" i="2"/>
  <c r="BG152" i="2"/>
  <c r="BG834" i="2"/>
  <c r="BG1437" i="2"/>
  <c r="BG1337" i="2"/>
  <c r="BG1217" i="2"/>
  <c r="BG1088" i="2"/>
  <c r="K88" i="1"/>
  <c r="J1194" i="2"/>
  <c r="J837" i="2"/>
  <c r="J1400" i="2"/>
  <c r="J1260" i="2"/>
  <c r="J1340" i="2"/>
  <c r="J1285" i="2"/>
  <c r="J1240" i="2"/>
  <c r="J1131" i="2"/>
  <c r="J1151" i="2"/>
  <c r="J1220" i="2"/>
  <c r="J1111" i="2"/>
  <c r="J1197" i="2"/>
  <c r="J958" i="2"/>
  <c r="J1403" i="2"/>
  <c r="J1288" i="2"/>
  <c r="J1343" i="2"/>
  <c r="J1263" i="2"/>
  <c r="J1223" i="2"/>
  <c r="J1154" i="2"/>
  <c r="J1243" i="2"/>
  <c r="J1134" i="2"/>
  <c r="J1114" i="2"/>
  <c r="N1191" i="2"/>
  <c r="N834" i="2"/>
  <c r="N152" i="2"/>
  <c r="N1397" i="2"/>
  <c r="N1282" i="2"/>
  <c r="N1337" i="2"/>
  <c r="N1257" i="2"/>
  <c r="N1217" i="2"/>
  <c r="N1237" i="2"/>
  <c r="N1128" i="2"/>
  <c r="N1108" i="2"/>
  <c r="R1200" i="2"/>
  <c r="R576" i="2"/>
  <c r="R1197" i="2"/>
  <c r="R958" i="2"/>
  <c r="R1403" i="2"/>
  <c r="R1288" i="2"/>
  <c r="R1343" i="2"/>
  <c r="R1263" i="2"/>
  <c r="R1223" i="2"/>
  <c r="R1243" i="2"/>
  <c r="R1134" i="2"/>
  <c r="R1114" i="2"/>
  <c r="R1014" i="2"/>
  <c r="R969" i="2"/>
  <c r="V1191" i="2"/>
  <c r="V834" i="2"/>
  <c r="V152" i="2"/>
  <c r="V1397" i="2"/>
  <c r="V1282" i="2"/>
  <c r="V1337" i="2"/>
  <c r="V1302" i="2"/>
  <c r="V1377" i="2"/>
  <c r="V1257" i="2"/>
  <c r="V1217" i="2"/>
  <c r="V1128" i="2"/>
  <c r="V1108" i="2"/>
  <c r="Z1200" i="2"/>
  <c r="Z576" i="2"/>
  <c r="Z1197" i="2"/>
  <c r="Z958" i="2"/>
  <c r="Z1403" i="2"/>
  <c r="Z1383" i="2"/>
  <c r="Z1363" i="2"/>
  <c r="Z1308" i="2"/>
  <c r="Z1343" i="2"/>
  <c r="Z1263" i="2"/>
  <c r="Z1223" i="2"/>
  <c r="Z1134" i="2"/>
  <c r="Z1054" i="2"/>
  <c r="Z1030" i="2"/>
  <c r="Z1014" i="2"/>
  <c r="Z1006" i="2"/>
  <c r="Z969" i="2"/>
  <c r="AD1191" i="2"/>
  <c r="AD834" i="2"/>
  <c r="AD152" i="2"/>
  <c r="AD1417" i="2"/>
  <c r="AD1377" i="2"/>
  <c r="AD1217" i="2"/>
  <c r="AH1200" i="2"/>
  <c r="AH576" i="2"/>
  <c r="AH1197" i="2"/>
  <c r="AH958" i="2"/>
  <c r="AH1363" i="2"/>
  <c r="AH1343" i="2"/>
  <c r="AH1308" i="2"/>
  <c r="AH1022" i="2"/>
  <c r="AH1054" i="2"/>
  <c r="AH1038" i="2"/>
  <c r="AH1030" i="2"/>
  <c r="AH1014" i="2"/>
  <c r="AH1006" i="2"/>
  <c r="AH969" i="2"/>
  <c r="AH939" i="2"/>
  <c r="AH977" i="2"/>
  <c r="AL1191" i="2"/>
  <c r="AL834" i="2"/>
  <c r="AL152" i="2"/>
  <c r="AL1437" i="2"/>
  <c r="AL1337" i="2"/>
  <c r="AL1302" i="2"/>
  <c r="AL1168" i="2"/>
  <c r="AL1088" i="2"/>
  <c r="AQ150" i="1"/>
  <c r="AQ88" i="1"/>
  <c r="AP1194" i="2"/>
  <c r="AP837" i="2"/>
  <c r="AQ192" i="1"/>
  <c r="AP1440" i="2"/>
  <c r="AP1340" i="2"/>
  <c r="AP1220" i="2"/>
  <c r="AP1091" i="2"/>
  <c r="AP1197" i="2"/>
  <c r="AP958" i="2"/>
  <c r="AP1443" i="2"/>
  <c r="AP1343" i="2"/>
  <c r="AP1223" i="2"/>
  <c r="AP1094" i="2"/>
  <c r="AP1038" i="2"/>
  <c r="AP1030" i="2"/>
  <c r="AP1014" i="2"/>
  <c r="AP1006" i="2"/>
  <c r="AP969" i="2"/>
  <c r="AP998" i="2"/>
  <c r="AT1191" i="2"/>
  <c r="AT834" i="2"/>
  <c r="AT152" i="2"/>
  <c r="AT1437" i="2"/>
  <c r="AT1337" i="2"/>
  <c r="AT1217" i="2"/>
  <c r="AT1088" i="2"/>
  <c r="AX1200" i="2"/>
  <c r="AX576" i="2"/>
  <c r="AX1197" i="2"/>
  <c r="AX958" i="2"/>
  <c r="AX1443" i="2"/>
  <c r="AX1363" i="2"/>
  <c r="AX1343" i="2"/>
  <c r="AX1223" i="2"/>
  <c r="AX1046" i="2"/>
  <c r="AX1038" i="2"/>
  <c r="AX1030" i="2"/>
  <c r="AX1014" i="2"/>
  <c r="AX1006" i="2"/>
  <c r="AX969" i="2"/>
  <c r="BB1191" i="2"/>
  <c r="BB834" i="2"/>
  <c r="BB152" i="2"/>
  <c r="BB1437" i="2"/>
  <c r="BB1357" i="2"/>
  <c r="BB1337" i="2"/>
  <c r="BB1217" i="2"/>
  <c r="BB1068" i="2"/>
  <c r="BG150" i="1"/>
  <c r="BG88" i="1"/>
  <c r="BF1194" i="2"/>
  <c r="BF837" i="2"/>
  <c r="BG192" i="1"/>
  <c r="BG166" i="1"/>
  <c r="BG134" i="1"/>
  <c r="BG205" i="1"/>
  <c r="BF1440" i="2"/>
  <c r="BF1340" i="2"/>
  <c r="BF1220" i="2"/>
  <c r="BF1091" i="2"/>
  <c r="BF1197" i="2"/>
  <c r="BF958" i="2"/>
  <c r="BF1443" i="2"/>
  <c r="BF1343" i="2"/>
  <c r="BF1223" i="2"/>
  <c r="BF1094" i="2"/>
  <c r="BF1046" i="2"/>
  <c r="BF1038" i="2"/>
  <c r="BF1030" i="2"/>
  <c r="BF1014" i="2"/>
  <c r="BF1006" i="2"/>
  <c r="BF969" i="2"/>
  <c r="BF923" i="2"/>
  <c r="K1200" i="2"/>
  <c r="K576" i="2"/>
  <c r="L240" i="1"/>
  <c r="L19" i="1"/>
  <c r="K1185" i="2"/>
  <c r="K955" i="2"/>
  <c r="K146" i="2"/>
  <c r="K828" i="2"/>
  <c r="K728" i="2"/>
  <c r="L37" i="1"/>
  <c r="L9" i="1"/>
  <c r="K1331" i="2"/>
  <c r="K1391" i="2"/>
  <c r="K1211" i="2"/>
  <c r="K1142" i="2"/>
  <c r="K1251" i="2"/>
  <c r="K1231" i="2"/>
  <c r="K1276" i="2"/>
  <c r="K1122" i="2"/>
  <c r="K1102" i="2"/>
  <c r="L357" i="1"/>
  <c r="T243" i="1"/>
  <c r="T22" i="1"/>
  <c r="T110" i="1"/>
  <c r="S1188" i="2"/>
  <c r="S831" i="2"/>
  <c r="S1933" i="2"/>
  <c r="S149" i="2"/>
  <c r="S643" i="2"/>
  <c r="S731" i="2"/>
  <c r="T40" i="1"/>
  <c r="T12" i="1"/>
  <c r="S1394" i="2"/>
  <c r="S1334" i="2"/>
  <c r="S1279" i="2"/>
  <c r="S1254" i="2"/>
  <c r="S1214" i="2"/>
  <c r="S1105" i="2"/>
  <c r="S1125" i="2"/>
  <c r="AA1200" i="2"/>
  <c r="AA576" i="2"/>
  <c r="AB222" i="1"/>
  <c r="AB240" i="1"/>
  <c r="AB19" i="1"/>
  <c r="AA1185" i="2"/>
  <c r="AA955" i="2"/>
  <c r="AA1930" i="2"/>
  <c r="AA146" i="2"/>
  <c r="AA828" i="2"/>
  <c r="AA728" i="2"/>
  <c r="AA640" i="2"/>
  <c r="AB51" i="1"/>
  <c r="AB58" i="1"/>
  <c r="AB233" i="1"/>
  <c r="AA1371" i="2"/>
  <c r="AA1351" i="2"/>
  <c r="AA1331" i="2"/>
  <c r="AA1296" i="2"/>
  <c r="AA1391" i="2"/>
  <c r="AA1211" i="2"/>
  <c r="AA1251" i="2"/>
  <c r="AA1122" i="2"/>
  <c r="AA757" i="2"/>
  <c r="AA773" i="2"/>
  <c r="AA1051" i="2"/>
  <c r="AA1027" i="2"/>
  <c r="AA1011" i="2"/>
  <c r="AA1003" i="2"/>
  <c r="AA966" i="2"/>
  <c r="AA936" i="2"/>
  <c r="AA1954" i="2"/>
  <c r="AA1941" i="2"/>
  <c r="AB357" i="1"/>
  <c r="AJ243" i="1"/>
  <c r="AJ22" i="1"/>
  <c r="AJ110" i="1"/>
  <c r="AI1188" i="2"/>
  <c r="AI831" i="2"/>
  <c r="AI1933" i="2"/>
  <c r="AI149" i="2"/>
  <c r="AI643" i="2"/>
  <c r="AI731" i="2"/>
  <c r="AJ189" i="1"/>
  <c r="AJ54" i="1"/>
  <c r="AI1354" i="2"/>
  <c r="AI1299" i="2"/>
  <c r="AI1334" i="2"/>
  <c r="AI768" i="2"/>
  <c r="AI760" i="2"/>
  <c r="AI776" i="2"/>
  <c r="AI1965" i="2"/>
  <c r="AI1957" i="2"/>
  <c r="AI1944" i="2"/>
  <c r="AQ1200" i="2"/>
  <c r="AQ576" i="2"/>
  <c r="AR144" i="1"/>
  <c r="AR222" i="1"/>
  <c r="AR212" i="1"/>
  <c r="AR240" i="1"/>
  <c r="AR19" i="1"/>
  <c r="AQ1185" i="2"/>
  <c r="AQ955" i="2"/>
  <c r="AQ1930" i="2"/>
  <c r="AQ146" i="2"/>
  <c r="AQ828" i="2"/>
  <c r="AQ728" i="2"/>
  <c r="AQ640" i="2"/>
  <c r="AR186" i="1"/>
  <c r="AR51" i="1"/>
  <c r="AQ1431" i="2"/>
  <c r="AR233" i="1"/>
  <c r="AQ1331" i="2"/>
  <c r="AQ1211" i="2"/>
  <c r="AQ773" i="2"/>
  <c r="AQ765" i="2"/>
  <c r="AQ757" i="2"/>
  <c r="AQ1082" i="2"/>
  <c r="AQ1035" i="2"/>
  <c r="AQ1027" i="2"/>
  <c r="AQ995" i="2"/>
  <c r="AQ1962" i="2"/>
  <c r="AQ1011" i="2"/>
  <c r="AQ1003" i="2"/>
  <c r="AQ966" i="2"/>
  <c r="AQ1941" i="2"/>
  <c r="AQ1954" i="2"/>
  <c r="AV147" i="1"/>
  <c r="AV243" i="1"/>
  <c r="AV22" i="1"/>
  <c r="AV110" i="1"/>
  <c r="AU1188" i="2"/>
  <c r="AU831" i="2"/>
  <c r="AU1933" i="2"/>
  <c r="AU149" i="2"/>
  <c r="AU643" i="2"/>
  <c r="AU731" i="2"/>
  <c r="AV189" i="1"/>
  <c r="AV176" i="1"/>
  <c r="AU1434" i="2"/>
  <c r="AV54" i="1"/>
  <c r="AU1334" i="2"/>
  <c r="AU1214" i="2"/>
  <c r="AU768" i="2"/>
  <c r="AU760" i="2"/>
  <c r="AU1965" i="2"/>
  <c r="AU1957" i="2"/>
  <c r="AU1944" i="2"/>
  <c r="BC1191" i="2"/>
  <c r="BC152" i="2"/>
  <c r="BC834" i="2"/>
  <c r="BC1437" i="2"/>
  <c r="BC1357" i="2"/>
  <c r="BC1337" i="2"/>
  <c r="BC1217" i="2"/>
  <c r="BC1068" i="2"/>
  <c r="BD144" i="1"/>
  <c r="BD222" i="1"/>
  <c r="BD212" i="1"/>
  <c r="BD19" i="1"/>
  <c r="BC1185" i="2"/>
  <c r="BD240" i="1"/>
  <c r="BC955" i="2"/>
  <c r="BC1930" i="2"/>
  <c r="BC146" i="2"/>
  <c r="BC828" i="2"/>
  <c r="BC728" i="2"/>
  <c r="BC640" i="2"/>
  <c r="BD186" i="1"/>
  <c r="BD160" i="1"/>
  <c r="BC1431" i="2"/>
  <c r="BC1351" i="2"/>
  <c r="BC1331" i="2"/>
  <c r="BC1211" i="2"/>
  <c r="BC765" i="2"/>
  <c r="BC757" i="2"/>
  <c r="BC1062" i="2"/>
  <c r="BC1035" i="2"/>
  <c r="BC1027" i="2"/>
  <c r="BC1962" i="2"/>
  <c r="BC1043" i="2"/>
  <c r="BC1011" i="2"/>
  <c r="BC1003" i="2"/>
  <c r="BC966" i="2"/>
  <c r="BC1954" i="2"/>
  <c r="BC1941" i="2"/>
  <c r="AC22" i="1"/>
  <c r="AC243" i="1"/>
  <c r="AB1188" i="2"/>
  <c r="AC110" i="1"/>
  <c r="AB831" i="2"/>
  <c r="AB1933" i="2"/>
  <c r="AB149" i="2"/>
  <c r="AB731" i="2"/>
  <c r="AB643" i="2"/>
  <c r="AC54" i="1"/>
  <c r="AC61" i="1"/>
  <c r="AB1394" i="2"/>
  <c r="AB1374" i="2"/>
  <c r="AB1354" i="2"/>
  <c r="AB1414" i="2"/>
  <c r="AB1334" i="2"/>
  <c r="AB1214" i="2"/>
  <c r="AB1299" i="2"/>
  <c r="AB1254" i="2"/>
  <c r="AB776" i="2"/>
  <c r="AB1125" i="2"/>
  <c r="AB760" i="2"/>
  <c r="AB1957" i="2"/>
  <c r="AB1944" i="2"/>
  <c r="AK1197" i="2"/>
  <c r="AK958" i="2"/>
  <c r="AK1443" i="2"/>
  <c r="AK1343" i="2"/>
  <c r="AK1308" i="2"/>
  <c r="AK1094" i="2"/>
  <c r="AK998" i="2"/>
  <c r="AK1054" i="2"/>
  <c r="AK1038" i="2"/>
  <c r="AK1030" i="2"/>
  <c r="AK1014" i="2"/>
  <c r="AK1006" i="2"/>
  <c r="AK969" i="2"/>
  <c r="AK939" i="2"/>
  <c r="Q22" i="1"/>
  <c r="Q243" i="1"/>
  <c r="P1188" i="2"/>
  <c r="Q110" i="1"/>
  <c r="P831" i="2"/>
  <c r="P149" i="2"/>
  <c r="P731" i="2"/>
  <c r="Q40" i="1"/>
  <c r="Q12" i="1"/>
  <c r="P1394" i="2"/>
  <c r="P1279" i="2"/>
  <c r="P1334" i="2"/>
  <c r="P1214" i="2"/>
  <c r="P1254" i="2"/>
  <c r="P1234" i="2"/>
  <c r="P1105" i="2"/>
  <c r="P1125" i="2"/>
  <c r="AS147" i="1"/>
  <c r="AS22" i="1"/>
  <c r="AS243" i="1"/>
  <c r="AR1188" i="2"/>
  <c r="AS110" i="1"/>
  <c r="AR831" i="2"/>
  <c r="AR1933" i="2"/>
  <c r="AR149" i="2"/>
  <c r="AR731" i="2"/>
  <c r="AR643" i="2"/>
  <c r="AS189" i="1"/>
  <c r="AS54" i="1"/>
  <c r="AR1434" i="2"/>
  <c r="AR1334" i="2"/>
  <c r="AR1214" i="2"/>
  <c r="AR776" i="2"/>
  <c r="AR760" i="2"/>
  <c r="AR1085" i="2"/>
  <c r="AR768" i="2"/>
  <c r="AR1965" i="2"/>
  <c r="AR1957" i="2"/>
  <c r="AR1944" i="2"/>
  <c r="AP212" i="1"/>
  <c r="AP19" i="1"/>
  <c r="AP240" i="1"/>
  <c r="AP222" i="1"/>
  <c r="AO1185" i="2"/>
  <c r="AO828" i="2"/>
  <c r="AO955" i="2"/>
  <c r="AO1930" i="2"/>
  <c r="AO146" i="2"/>
  <c r="AO640" i="2"/>
  <c r="AO728" i="2"/>
  <c r="AP186" i="1"/>
  <c r="AO1431" i="2"/>
  <c r="AP233" i="1"/>
  <c r="AP51" i="1"/>
  <c r="AO1331" i="2"/>
  <c r="AO1211" i="2"/>
  <c r="AO1162" i="2"/>
  <c r="AO1082" i="2"/>
  <c r="AO773" i="2"/>
  <c r="AO765" i="2"/>
  <c r="AO757" i="2"/>
  <c r="AO1011" i="2"/>
  <c r="AO1003" i="2"/>
  <c r="AO966" i="2"/>
  <c r="AO1954" i="2"/>
  <c r="AO1035" i="2"/>
  <c r="AO1027" i="2"/>
  <c r="AO995" i="2"/>
  <c r="AO1941" i="2"/>
  <c r="AO1962" i="2"/>
  <c r="P1200" i="2"/>
  <c r="P576" i="2"/>
  <c r="AF1200" i="2"/>
  <c r="AF576" i="2"/>
  <c r="AV1200" i="2"/>
  <c r="AV576" i="2"/>
  <c r="V222" i="1"/>
  <c r="V19" i="1"/>
  <c r="V240" i="1"/>
  <c r="U1185" i="2"/>
  <c r="U828" i="2"/>
  <c r="U955" i="2"/>
  <c r="U1930" i="2"/>
  <c r="U146" i="2"/>
  <c r="U640" i="2"/>
  <c r="U728" i="2"/>
  <c r="V37" i="1"/>
  <c r="V233" i="1"/>
  <c r="U1391" i="2"/>
  <c r="U1276" i="2"/>
  <c r="U1331" i="2"/>
  <c r="U1296" i="2"/>
  <c r="U1251" i="2"/>
  <c r="U1211" i="2"/>
  <c r="U1122" i="2"/>
  <c r="U1102" i="2"/>
  <c r="U1011" i="2"/>
  <c r="U1003" i="2"/>
  <c r="U966" i="2"/>
  <c r="U987" i="2"/>
  <c r="U928" i="2"/>
  <c r="U1941" i="2"/>
  <c r="U936" i="2"/>
  <c r="V357" i="1"/>
  <c r="AK1200" i="2"/>
  <c r="AK576" i="2"/>
  <c r="BB144" i="1"/>
  <c r="BB212" i="1"/>
  <c r="BB19" i="1"/>
  <c r="BB240" i="1"/>
  <c r="BB222" i="1"/>
  <c r="BA1185" i="2"/>
  <c r="BA828" i="2"/>
  <c r="BA955" i="2"/>
  <c r="BA1930" i="2"/>
  <c r="BA146" i="2"/>
  <c r="BA640" i="2"/>
  <c r="BA728" i="2"/>
  <c r="BB160" i="1"/>
  <c r="BB186" i="1"/>
  <c r="BA1431" i="2"/>
  <c r="BA1331" i="2"/>
  <c r="BA1351" i="2"/>
  <c r="BA1211" i="2"/>
  <c r="BA1062" i="2"/>
  <c r="BA765" i="2"/>
  <c r="BA757" i="2"/>
  <c r="BA1043" i="2"/>
  <c r="BA1011" i="2"/>
  <c r="BA1003" i="2"/>
  <c r="BA966" i="2"/>
  <c r="BA1954" i="2"/>
  <c r="BA1035" i="2"/>
  <c r="BA1027" i="2"/>
  <c r="BA1941" i="2"/>
  <c r="BA1962" i="2"/>
  <c r="AD19" i="1"/>
  <c r="AD240" i="1"/>
  <c r="AD222" i="1"/>
  <c r="AC1185" i="2"/>
  <c r="AC828" i="2"/>
  <c r="AC955" i="2"/>
  <c r="AC1930" i="2"/>
  <c r="AC146" i="2"/>
  <c r="AC640" i="2"/>
  <c r="AC728" i="2"/>
  <c r="AD233" i="1"/>
  <c r="AD51" i="1"/>
  <c r="AC1371" i="2"/>
  <c r="AC1351" i="2"/>
  <c r="AC1296" i="2"/>
  <c r="AC1211" i="2"/>
  <c r="AC781" i="2"/>
  <c r="AC757" i="2"/>
  <c r="AC1011" i="2"/>
  <c r="AC1003" i="2"/>
  <c r="AC966" i="2"/>
  <c r="AC936" i="2"/>
  <c r="AC1954" i="2"/>
  <c r="AC1051" i="2"/>
  <c r="AC1035" i="2"/>
  <c r="AC1027" i="2"/>
  <c r="AC1019" i="2"/>
  <c r="AC1941" i="2"/>
  <c r="AC1962" i="2"/>
  <c r="AD353" i="1"/>
  <c r="AK22" i="1"/>
  <c r="AK243" i="1"/>
  <c r="AJ1188" i="2"/>
  <c r="AK110" i="1"/>
  <c r="AJ831" i="2"/>
  <c r="AJ1933" i="2"/>
  <c r="AJ149" i="2"/>
  <c r="AJ731" i="2"/>
  <c r="AJ643" i="2"/>
  <c r="AK189" i="1"/>
  <c r="AK54" i="1"/>
  <c r="AJ1434" i="2"/>
  <c r="AJ1299" i="2"/>
  <c r="AJ1334" i="2"/>
  <c r="AJ768" i="2"/>
  <c r="AJ760" i="2"/>
  <c r="AJ776" i="2"/>
  <c r="AJ1085" i="2"/>
  <c r="AJ1957" i="2"/>
  <c r="AJ1965" i="2"/>
  <c r="AJ1944" i="2"/>
  <c r="AO1197" i="2"/>
  <c r="AO958" i="2"/>
  <c r="AO1443" i="2"/>
  <c r="AO1343" i="2"/>
  <c r="AO1223" i="2"/>
  <c r="AO1174" i="2"/>
  <c r="AO1094" i="2"/>
  <c r="AO998" i="2"/>
  <c r="AO1038" i="2"/>
  <c r="AO1030" i="2"/>
  <c r="AO1014" i="2"/>
  <c r="AO1006" i="2"/>
  <c r="AO969" i="2"/>
  <c r="H1197" i="2"/>
  <c r="H958" i="2"/>
  <c r="H1403" i="2"/>
  <c r="H1263" i="2"/>
  <c r="H1288" i="2"/>
  <c r="H1154" i="2"/>
  <c r="H1243" i="2"/>
  <c r="H1134" i="2"/>
  <c r="H1223" i="2"/>
  <c r="H1114" i="2"/>
  <c r="L1197" i="2"/>
  <c r="L958" i="2"/>
  <c r="L1343" i="2"/>
  <c r="L1263" i="2"/>
  <c r="L1403" i="2"/>
  <c r="L1154" i="2"/>
  <c r="L1243" i="2"/>
  <c r="L1134" i="2"/>
  <c r="L1288" i="2"/>
  <c r="L1223" i="2"/>
  <c r="L1114" i="2"/>
  <c r="P1197" i="2"/>
  <c r="P958" i="2"/>
  <c r="P1343" i="2"/>
  <c r="P1403" i="2"/>
  <c r="P1263" i="2"/>
  <c r="P1288" i="2"/>
  <c r="P1243" i="2"/>
  <c r="P1134" i="2"/>
  <c r="P1223" i="2"/>
  <c r="P1114" i="2"/>
  <c r="P1014" i="2"/>
  <c r="T1197" i="2"/>
  <c r="T958" i="2"/>
  <c r="T1343" i="2"/>
  <c r="T1263" i="2"/>
  <c r="T1403" i="2"/>
  <c r="T1308" i="2"/>
  <c r="T1134" i="2"/>
  <c r="T1288" i="2"/>
  <c r="T1223" i="2"/>
  <c r="T1114" i="2"/>
  <c r="T1014" i="2"/>
  <c r="T1006" i="2"/>
  <c r="T969" i="2"/>
  <c r="X1197" i="2"/>
  <c r="X958" i="2"/>
  <c r="X1343" i="2"/>
  <c r="X1403" i="2"/>
  <c r="X1263" i="2"/>
  <c r="X1288" i="2"/>
  <c r="X1134" i="2"/>
  <c r="X1308" i="2"/>
  <c r="X1223" i="2"/>
  <c r="X939" i="2"/>
  <c r="X1006" i="2"/>
  <c r="X969" i="2"/>
  <c r="X1014" i="2"/>
  <c r="X990" i="2"/>
  <c r="X931" i="2"/>
  <c r="AB1197" i="2"/>
  <c r="AB958" i="2"/>
  <c r="AB1423" i="2"/>
  <c r="AB1383" i="2"/>
  <c r="AB1363" i="2"/>
  <c r="AB1343" i="2"/>
  <c r="AB1263" i="2"/>
  <c r="AB1403" i="2"/>
  <c r="AB1308" i="2"/>
  <c r="AB1134" i="2"/>
  <c r="AB1223" i="2"/>
  <c r="AB1054" i="2"/>
  <c r="AB969" i="2"/>
  <c r="AB1014" i="2"/>
  <c r="AB939" i="2"/>
  <c r="AB1030" i="2"/>
  <c r="AB1006" i="2"/>
  <c r="AF1197" i="2"/>
  <c r="AF958" i="2"/>
  <c r="AF1383" i="2"/>
  <c r="AF1343" i="2"/>
  <c r="AF1308" i="2"/>
  <c r="AF1223" i="2"/>
  <c r="AF1022" i="2"/>
  <c r="AF1054" i="2"/>
  <c r="AF1038" i="2"/>
  <c r="AF1014" i="2"/>
  <c r="AF939" i="2"/>
  <c r="AF1030" i="2"/>
  <c r="AF1006" i="2"/>
  <c r="AF969" i="2"/>
  <c r="AJ1197" i="2"/>
  <c r="AJ958" i="2"/>
  <c r="AJ1443" i="2"/>
  <c r="AJ1343" i="2"/>
  <c r="AJ1308" i="2"/>
  <c r="AJ1094" i="2"/>
  <c r="AJ939" i="2"/>
  <c r="AJ998" i="2"/>
  <c r="AJ1054" i="2"/>
  <c r="AJ1038" i="2"/>
  <c r="AJ1014" i="2"/>
  <c r="AJ1030" i="2"/>
  <c r="AJ1006" i="2"/>
  <c r="AJ969" i="2"/>
  <c r="AN1197" i="2"/>
  <c r="AN958" i="2"/>
  <c r="AN1468" i="2"/>
  <c r="AN1443" i="2"/>
  <c r="AN1343" i="2"/>
  <c r="AN1174" i="2"/>
  <c r="AN1223" i="2"/>
  <c r="AN1094" i="2"/>
  <c r="AN998" i="2"/>
  <c r="AN1054" i="2"/>
  <c r="AN1038" i="2"/>
  <c r="AN1030" i="2"/>
  <c r="AN1006" i="2"/>
  <c r="AN969" i="2"/>
  <c r="AN1014" i="2"/>
  <c r="AR1197" i="2"/>
  <c r="AR958" i="2"/>
  <c r="AR1443" i="2"/>
  <c r="AR1343" i="2"/>
  <c r="AR1223" i="2"/>
  <c r="AR1094" i="2"/>
  <c r="AR998" i="2"/>
  <c r="AR1038" i="2"/>
  <c r="AR1030" i="2"/>
  <c r="AR1006" i="2"/>
  <c r="AR969" i="2"/>
  <c r="AR1014" i="2"/>
  <c r="AV1197" i="2"/>
  <c r="AV958" i="2"/>
  <c r="AV1443" i="2"/>
  <c r="AV1343" i="2"/>
  <c r="AV1363" i="2"/>
  <c r="AV1223" i="2"/>
  <c r="AV1046" i="2"/>
  <c r="AV1038" i="2"/>
  <c r="AV1014" i="2"/>
  <c r="AV969" i="2"/>
  <c r="AV1030" i="2"/>
  <c r="AV1006" i="2"/>
  <c r="BA144" i="1"/>
  <c r="BA240" i="1"/>
  <c r="BA19" i="1"/>
  <c r="BA212" i="1"/>
  <c r="BA222" i="1"/>
  <c r="AZ1185" i="2"/>
  <c r="AZ955" i="2"/>
  <c r="AZ1930" i="2"/>
  <c r="AZ146" i="2"/>
  <c r="AZ828" i="2"/>
  <c r="AZ640" i="2"/>
  <c r="AZ728" i="2"/>
  <c r="BA186" i="1"/>
  <c r="AZ1431" i="2"/>
  <c r="AZ1351" i="2"/>
  <c r="AZ1331" i="2"/>
  <c r="AZ1211" i="2"/>
  <c r="AZ765" i="2"/>
  <c r="AZ757" i="2"/>
  <c r="AZ1043" i="2"/>
  <c r="AZ1011" i="2"/>
  <c r="AZ1003" i="2"/>
  <c r="AZ966" i="2"/>
  <c r="AZ1954" i="2"/>
  <c r="AZ1941" i="2"/>
  <c r="AZ1035" i="2"/>
  <c r="AZ1962" i="2"/>
  <c r="AZ1027" i="2"/>
  <c r="BE150" i="1"/>
  <c r="BD1194" i="2"/>
  <c r="BD837" i="2"/>
  <c r="BE134" i="1"/>
  <c r="BE205" i="1"/>
  <c r="BE192" i="1"/>
  <c r="BE166" i="1"/>
  <c r="BD1440" i="2"/>
  <c r="BD1340" i="2"/>
  <c r="BD1220" i="2"/>
  <c r="BD1091" i="2"/>
  <c r="BH1191" i="2"/>
  <c r="BH152" i="2"/>
  <c r="BH834" i="2"/>
  <c r="BH1437" i="2"/>
  <c r="BH1337" i="2"/>
  <c r="BH1217" i="2"/>
  <c r="BH1088" i="2"/>
  <c r="R19" i="1"/>
  <c r="R240" i="1"/>
  <c r="Q1185" i="2"/>
  <c r="Q828" i="2"/>
  <c r="Q955" i="2"/>
  <c r="Q146" i="2"/>
  <c r="Q728" i="2"/>
  <c r="R37" i="1"/>
  <c r="R9" i="1"/>
  <c r="R233" i="1"/>
  <c r="Q1391" i="2"/>
  <c r="Q1276" i="2"/>
  <c r="Q1331" i="2"/>
  <c r="Q1251" i="2"/>
  <c r="Q1231" i="2"/>
  <c r="Q1211" i="2"/>
  <c r="Q1122" i="2"/>
  <c r="Q1102" i="2"/>
  <c r="Q1011" i="2"/>
  <c r="R357" i="1"/>
  <c r="AC1197" i="2"/>
  <c r="AC958" i="2"/>
  <c r="AC1383" i="2"/>
  <c r="AC1363" i="2"/>
  <c r="AC1308" i="2"/>
  <c r="AC1223" i="2"/>
  <c r="AC1022" i="2"/>
  <c r="AC1054" i="2"/>
  <c r="AC1038" i="2"/>
  <c r="AC1030" i="2"/>
  <c r="AC1014" i="2"/>
  <c r="AC1006" i="2"/>
  <c r="AC969" i="2"/>
  <c r="AC939" i="2"/>
  <c r="H1200" i="2"/>
  <c r="H576" i="2"/>
  <c r="N77" i="1"/>
  <c r="M1194" i="2"/>
  <c r="N88" i="1"/>
  <c r="M837" i="2"/>
  <c r="M1260" i="2"/>
  <c r="M1340" i="2"/>
  <c r="M1400" i="2"/>
  <c r="M1220" i="2"/>
  <c r="M1240" i="2"/>
  <c r="M1285" i="2"/>
  <c r="M1151" i="2"/>
  <c r="M1131" i="2"/>
  <c r="M1111" i="2"/>
  <c r="Q1191" i="2"/>
  <c r="Q834" i="2"/>
  <c r="Q152" i="2"/>
  <c r="Q1397" i="2"/>
  <c r="Q1282" i="2"/>
  <c r="Q1337" i="2"/>
  <c r="Q1257" i="2"/>
  <c r="Q1237" i="2"/>
  <c r="Q1217" i="2"/>
  <c r="Q1128" i="2"/>
  <c r="Q1108" i="2"/>
  <c r="V22" i="1"/>
  <c r="V243" i="1"/>
  <c r="V110" i="1"/>
  <c r="U1188" i="2"/>
  <c r="U1933" i="2"/>
  <c r="U149" i="2"/>
  <c r="U831" i="2"/>
  <c r="U731" i="2"/>
  <c r="U643" i="2"/>
  <c r="V40" i="1"/>
  <c r="U1394" i="2"/>
  <c r="U1334" i="2"/>
  <c r="U1214" i="2"/>
  <c r="U1279" i="2"/>
  <c r="U1299" i="2"/>
  <c r="U1254" i="2"/>
  <c r="U1125" i="2"/>
  <c r="U1105" i="2"/>
  <c r="U1944" i="2"/>
  <c r="AC1194" i="2"/>
  <c r="AD88" i="1"/>
  <c r="AC837" i="2"/>
  <c r="AC1380" i="2"/>
  <c r="AC1360" i="2"/>
  <c r="AC1220" i="2"/>
  <c r="AC1305" i="2"/>
  <c r="AG1191" i="2"/>
  <c r="AG834" i="2"/>
  <c r="AG152" i="2"/>
  <c r="AG1462" i="2"/>
  <c r="AG1337" i="2"/>
  <c r="AG1357" i="2"/>
  <c r="AG1217" i="2"/>
  <c r="AG1302" i="2"/>
  <c r="AL22" i="1"/>
  <c r="AL243" i="1"/>
  <c r="AL110" i="1"/>
  <c r="AK1188" i="2"/>
  <c r="AK1933" i="2"/>
  <c r="AK149" i="2"/>
  <c r="AK831" i="2"/>
  <c r="AK731" i="2"/>
  <c r="AK643" i="2"/>
  <c r="AL189" i="1"/>
  <c r="AL54" i="1"/>
  <c r="AK1434" i="2"/>
  <c r="AK1334" i="2"/>
  <c r="AK1299" i="2"/>
  <c r="AK776" i="2"/>
  <c r="AK1085" i="2"/>
  <c r="AK768" i="2"/>
  <c r="AK760" i="2"/>
  <c r="AK1965" i="2"/>
  <c r="AK1957" i="2"/>
  <c r="AK1944" i="2"/>
  <c r="AT150" i="1"/>
  <c r="AS1194" i="2"/>
  <c r="AT88" i="1"/>
  <c r="AS837" i="2"/>
  <c r="AT192" i="1"/>
  <c r="AS1440" i="2"/>
  <c r="AS1340" i="2"/>
  <c r="AS1220" i="2"/>
  <c r="AS1091" i="2"/>
  <c r="AW1191" i="2"/>
  <c r="AW834" i="2"/>
  <c r="AW152" i="2"/>
  <c r="AW1437" i="2"/>
  <c r="AW1357" i="2"/>
  <c r="AW1337" i="2"/>
  <c r="AW1217" i="2"/>
  <c r="BB147" i="1"/>
  <c r="BB22" i="1"/>
  <c r="BB243" i="1"/>
  <c r="BB110" i="1"/>
  <c r="BA1188" i="2"/>
  <c r="BA1933" i="2"/>
  <c r="BA149" i="2"/>
  <c r="BA831" i="2"/>
  <c r="BA731" i="2"/>
  <c r="BA643" i="2"/>
  <c r="BB163" i="1"/>
  <c r="BB189" i="1"/>
  <c r="BA1434" i="2"/>
  <c r="BA1334" i="2"/>
  <c r="BA1354" i="2"/>
  <c r="BA1214" i="2"/>
  <c r="BA1065" i="2"/>
  <c r="BA768" i="2"/>
  <c r="BA760" i="2"/>
  <c r="BA1965" i="2"/>
  <c r="BA1957" i="2"/>
  <c r="BA1944" i="2"/>
  <c r="O1200" i="2"/>
  <c r="O576" i="2"/>
  <c r="P88" i="1"/>
  <c r="O1194" i="2"/>
  <c r="O837" i="2"/>
  <c r="O1400" i="2"/>
  <c r="O1340" i="2"/>
  <c r="O1285" i="2"/>
  <c r="O1260" i="2"/>
  <c r="O1240" i="2"/>
  <c r="O1131" i="2"/>
  <c r="O1220" i="2"/>
  <c r="O1111" i="2"/>
  <c r="W1197" i="2"/>
  <c r="W958" i="2"/>
  <c r="W1308" i="2"/>
  <c r="W1403" i="2"/>
  <c r="W1263" i="2"/>
  <c r="W1343" i="2"/>
  <c r="W1223" i="2"/>
  <c r="W1288" i="2"/>
  <c r="W1134" i="2"/>
  <c r="W1114" i="2"/>
  <c r="W1014" i="2"/>
  <c r="W1006" i="2"/>
  <c r="W990" i="2"/>
  <c r="W969" i="2"/>
  <c r="W931" i="2"/>
  <c r="W939" i="2"/>
  <c r="AE1200" i="2"/>
  <c r="AE576" i="2"/>
  <c r="AF88" i="1"/>
  <c r="AE1194" i="2"/>
  <c r="AE837" i="2"/>
  <c r="AE1420" i="2"/>
  <c r="AE1380" i="2"/>
  <c r="AE1305" i="2"/>
  <c r="AE1220" i="2"/>
  <c r="AM1197" i="2"/>
  <c r="AM958" i="2"/>
  <c r="AM1443" i="2"/>
  <c r="AM1343" i="2"/>
  <c r="AM1174" i="2"/>
  <c r="AM1094" i="2"/>
  <c r="AM1054" i="2"/>
  <c r="AM1038" i="2"/>
  <c r="AM1030" i="2"/>
  <c r="AM1014" i="2"/>
  <c r="AM1006" i="2"/>
  <c r="AM969" i="2"/>
  <c r="AM998" i="2"/>
  <c r="AY1200" i="2"/>
  <c r="AY576" i="2"/>
  <c r="AZ150" i="1"/>
  <c r="AZ88" i="1"/>
  <c r="AY1194" i="2"/>
  <c r="AY837" i="2"/>
  <c r="AZ192" i="1"/>
  <c r="AZ179" i="1"/>
  <c r="AY1440" i="2"/>
  <c r="AY1360" i="2"/>
  <c r="AY1340" i="2"/>
  <c r="AY1220" i="2"/>
  <c r="BH147" i="1"/>
  <c r="BH243" i="1"/>
  <c r="BH110" i="1"/>
  <c r="BH22" i="1"/>
  <c r="BG1188" i="2"/>
  <c r="BG831" i="2"/>
  <c r="BG1933" i="2"/>
  <c r="BG149" i="2"/>
  <c r="BG643" i="2"/>
  <c r="BG731" i="2"/>
  <c r="BH189" i="1"/>
  <c r="BH163" i="1"/>
  <c r="BH131" i="1"/>
  <c r="BH202" i="1"/>
  <c r="BG1434" i="2"/>
  <c r="BH47" i="1"/>
  <c r="BG1334" i="2"/>
  <c r="BG1214" i="2"/>
  <c r="BG1085" i="2"/>
  <c r="BG768" i="2"/>
  <c r="BG760" i="2"/>
  <c r="BG1965" i="2"/>
  <c r="BG1957" i="2"/>
  <c r="BG1944" i="2"/>
  <c r="J1200" i="2"/>
  <c r="J576" i="2"/>
  <c r="K19" i="1"/>
  <c r="K240" i="1"/>
  <c r="J1185" i="2"/>
  <c r="J955" i="2"/>
  <c r="J828" i="2"/>
  <c r="J146" i="2"/>
  <c r="J728" i="2"/>
  <c r="K37" i="1"/>
  <c r="K9" i="1"/>
  <c r="J1391" i="2"/>
  <c r="J1276" i="2"/>
  <c r="J1331" i="2"/>
  <c r="J1211" i="2"/>
  <c r="J1142" i="2"/>
  <c r="J1251" i="2"/>
  <c r="J1231" i="2"/>
  <c r="J1122" i="2"/>
  <c r="J1102" i="2"/>
  <c r="K357" i="1"/>
  <c r="O22" i="1"/>
  <c r="O243" i="1"/>
  <c r="O110" i="1"/>
  <c r="N1188" i="2"/>
  <c r="N149" i="2"/>
  <c r="N831" i="2"/>
  <c r="N731" i="2"/>
  <c r="O12" i="1"/>
  <c r="O40" i="1"/>
  <c r="N1394" i="2"/>
  <c r="N1334" i="2"/>
  <c r="N1279" i="2"/>
  <c r="N1254" i="2"/>
  <c r="N1234" i="2"/>
  <c r="N1214" i="2"/>
  <c r="N1105" i="2"/>
  <c r="N1125" i="2"/>
  <c r="S77" i="1"/>
  <c r="S88" i="1"/>
  <c r="R1194" i="2"/>
  <c r="R837" i="2"/>
  <c r="R1400" i="2"/>
  <c r="R1260" i="2"/>
  <c r="R1340" i="2"/>
  <c r="R1285" i="2"/>
  <c r="R1240" i="2"/>
  <c r="R1131" i="2"/>
  <c r="R1220" i="2"/>
  <c r="R1111" i="2"/>
  <c r="S19" i="1"/>
  <c r="S240" i="1"/>
  <c r="S222" i="1"/>
  <c r="R1185" i="2"/>
  <c r="R828" i="2"/>
  <c r="R955" i="2"/>
  <c r="R1930" i="2"/>
  <c r="R146" i="2"/>
  <c r="R728" i="2"/>
  <c r="R640" i="2"/>
  <c r="S37" i="1"/>
  <c r="S9" i="1"/>
  <c r="S233" i="1"/>
  <c r="R1391" i="2"/>
  <c r="R1276" i="2"/>
  <c r="R1331" i="2"/>
  <c r="R1211" i="2"/>
  <c r="R1251" i="2"/>
  <c r="R1231" i="2"/>
  <c r="R1122" i="2"/>
  <c r="R1102" i="2"/>
  <c r="R1011" i="2"/>
  <c r="R966" i="2"/>
  <c r="S357" i="1"/>
  <c r="W22" i="1"/>
  <c r="W243" i="1"/>
  <c r="W110" i="1"/>
  <c r="V1188" i="2"/>
  <c r="V1933" i="2"/>
  <c r="V149" i="2"/>
  <c r="V831" i="2"/>
  <c r="V643" i="2"/>
  <c r="V731" i="2"/>
  <c r="W40" i="1"/>
  <c r="V1394" i="2"/>
  <c r="V1334" i="2"/>
  <c r="V1299" i="2"/>
  <c r="V1374" i="2"/>
  <c r="V1279" i="2"/>
  <c r="V1254" i="2"/>
  <c r="V1214" i="2"/>
  <c r="V1105" i="2"/>
  <c r="V1125" i="2"/>
  <c r="V1944" i="2"/>
  <c r="AA88" i="1"/>
  <c r="Z1194" i="2"/>
  <c r="Z837" i="2"/>
  <c r="Z1400" i="2"/>
  <c r="Z1260" i="2"/>
  <c r="Z1380" i="2"/>
  <c r="Z1360" i="2"/>
  <c r="Z1340" i="2"/>
  <c r="Z1305" i="2"/>
  <c r="Z1131" i="2"/>
  <c r="Z1220" i="2"/>
  <c r="AA19" i="1"/>
  <c r="AA240" i="1"/>
  <c r="AA346" i="1"/>
  <c r="Z1185" i="2"/>
  <c r="Z828" i="2"/>
  <c r="Z955" i="2"/>
  <c r="Z1930" i="2"/>
  <c r="Z146" i="2"/>
  <c r="Z728" i="2"/>
  <c r="Z640" i="2"/>
  <c r="AA51" i="1"/>
  <c r="AA233" i="1"/>
  <c r="AA58" i="1"/>
  <c r="Z1391" i="2"/>
  <c r="Z1371" i="2"/>
  <c r="Z1351" i="2"/>
  <c r="Z1331" i="2"/>
  <c r="Z1296" i="2"/>
  <c r="Z1211" i="2"/>
  <c r="Z1251" i="2"/>
  <c r="Z1122" i="2"/>
  <c r="Z757" i="2"/>
  <c r="Z717" i="2"/>
  <c r="Z1051" i="2"/>
  <c r="Z1027" i="2"/>
  <c r="Z1003" i="2"/>
  <c r="Z1011" i="2"/>
  <c r="Z1954" i="2"/>
  <c r="Z966" i="2"/>
  <c r="Z1941" i="2"/>
  <c r="AA357" i="1"/>
  <c r="AE22" i="1"/>
  <c r="AE243" i="1"/>
  <c r="AE110" i="1"/>
  <c r="AD1188" i="2"/>
  <c r="AD1933" i="2"/>
  <c r="AD149" i="2"/>
  <c r="AD831" i="2"/>
  <c r="AD643" i="2"/>
  <c r="AD731" i="2"/>
  <c r="AE54" i="1"/>
  <c r="AD1414" i="2"/>
  <c r="AD1374" i="2"/>
  <c r="AD1214" i="2"/>
  <c r="AD792" i="2"/>
  <c r="AD760" i="2"/>
  <c r="AD776" i="2"/>
  <c r="AD1965" i="2"/>
  <c r="AD1957" i="2"/>
  <c r="AD1944" i="2"/>
  <c r="AD1973" i="2"/>
  <c r="AI88" i="1"/>
  <c r="AH1194" i="2"/>
  <c r="AH837" i="2"/>
  <c r="AI192" i="1"/>
  <c r="AH1360" i="2"/>
  <c r="AH1340" i="2"/>
  <c r="AH1305" i="2"/>
  <c r="AI19" i="1"/>
  <c r="AI222" i="1"/>
  <c r="AI240" i="1"/>
  <c r="AH1185" i="2"/>
  <c r="AH828" i="2"/>
  <c r="AH955" i="2"/>
  <c r="AH1930" i="2"/>
  <c r="AH146" i="2"/>
  <c r="AH728" i="2"/>
  <c r="AH640" i="2"/>
  <c r="AI186" i="1"/>
  <c r="AI51" i="1"/>
  <c r="AI233" i="1"/>
  <c r="AH1351" i="2"/>
  <c r="AH1331" i="2"/>
  <c r="AH1296" i="2"/>
  <c r="AH773" i="2"/>
  <c r="AH757" i="2"/>
  <c r="AH936" i="2"/>
  <c r="AH1051" i="2"/>
  <c r="AH1035" i="2"/>
  <c r="AH1027" i="2"/>
  <c r="AH974" i="2"/>
  <c r="AH1962" i="2"/>
  <c r="AH1019" i="2"/>
  <c r="AH1954" i="2"/>
  <c r="AH1003" i="2"/>
  <c r="AH1941" i="2"/>
  <c r="AH1011" i="2"/>
  <c r="AH966" i="2"/>
  <c r="AM22" i="1"/>
  <c r="AM243" i="1"/>
  <c r="AM110" i="1"/>
  <c r="AL1188" i="2"/>
  <c r="AL1933" i="2"/>
  <c r="AL149" i="2"/>
  <c r="AL831" i="2"/>
  <c r="AL643" i="2"/>
  <c r="AL731" i="2"/>
  <c r="AM189" i="1"/>
  <c r="AL1434" i="2"/>
  <c r="AM54" i="1"/>
  <c r="AL1334" i="2"/>
  <c r="AL1299" i="2"/>
  <c r="AL1165" i="2"/>
  <c r="AL1085" i="2"/>
  <c r="AL768" i="2"/>
  <c r="AL760" i="2"/>
  <c r="AL776" i="2"/>
  <c r="AL1965" i="2"/>
  <c r="AL1957" i="2"/>
  <c r="AL1944" i="2"/>
  <c r="AP1200" i="2"/>
  <c r="AP576" i="2"/>
  <c r="AQ144" i="1"/>
  <c r="AQ19" i="1"/>
  <c r="AQ222" i="1"/>
  <c r="AQ212" i="1"/>
  <c r="AQ240" i="1"/>
  <c r="AP1185" i="2"/>
  <c r="AP955" i="2"/>
  <c r="AP828" i="2"/>
  <c r="AP1930" i="2"/>
  <c r="AP146" i="2"/>
  <c r="AP728" i="2"/>
  <c r="AP640" i="2"/>
  <c r="AQ186" i="1"/>
  <c r="AQ51" i="1"/>
  <c r="AQ233" i="1"/>
  <c r="AP1431" i="2"/>
  <c r="AP1331" i="2"/>
  <c r="AP1211" i="2"/>
  <c r="AP1082" i="2"/>
  <c r="AP773" i="2"/>
  <c r="AP765" i="2"/>
  <c r="AP757" i="2"/>
  <c r="AP1035" i="2"/>
  <c r="AP1027" i="2"/>
  <c r="AP995" i="2"/>
  <c r="AP1962" i="2"/>
  <c r="AP1003" i="2"/>
  <c r="AP1011" i="2"/>
  <c r="AP966" i="2"/>
  <c r="AP1941" i="2"/>
  <c r="AP1954" i="2"/>
  <c r="AU147" i="1"/>
  <c r="AU22" i="1"/>
  <c r="AU243" i="1"/>
  <c r="AU110" i="1"/>
  <c r="AT1188" i="2"/>
  <c r="AT1933" i="2"/>
  <c r="AT149" i="2"/>
  <c r="AT831" i="2"/>
  <c r="AT643" i="2"/>
  <c r="AT731" i="2"/>
  <c r="AU189" i="1"/>
  <c r="AT1434" i="2"/>
  <c r="AU54" i="1"/>
  <c r="AT1334" i="2"/>
  <c r="AT1214" i="2"/>
  <c r="AT1085" i="2"/>
  <c r="AT776" i="2"/>
  <c r="AT768" i="2"/>
  <c r="AT760" i="2"/>
  <c r="AT1965" i="2"/>
  <c r="AT1957" i="2"/>
  <c r="AT1944" i="2"/>
  <c r="AY150" i="1"/>
  <c r="AY88" i="1"/>
  <c r="AX1194" i="2"/>
  <c r="AX837" i="2"/>
  <c r="AY192" i="1"/>
  <c r="AY179" i="1"/>
  <c r="AX1440" i="2"/>
  <c r="AX1360" i="2"/>
  <c r="AX1340" i="2"/>
  <c r="AX1220" i="2"/>
  <c r="AY144" i="1"/>
  <c r="AY19" i="1"/>
  <c r="AY222" i="1"/>
  <c r="AY212" i="1"/>
  <c r="AY240" i="1"/>
  <c r="AX1185" i="2"/>
  <c r="AX828" i="2"/>
  <c r="AX955" i="2"/>
  <c r="AX146" i="2"/>
  <c r="AX1930" i="2"/>
  <c r="AX728" i="2"/>
  <c r="AX640" i="2"/>
  <c r="AY186" i="1"/>
  <c r="AY173" i="1"/>
  <c r="AX1431" i="2"/>
  <c r="AX1351" i="2"/>
  <c r="AX1331" i="2"/>
  <c r="AX1211" i="2"/>
  <c r="AX765" i="2"/>
  <c r="AX757" i="2"/>
  <c r="AX1035" i="2"/>
  <c r="AX1027" i="2"/>
  <c r="AX1962" i="2"/>
  <c r="AX1043" i="2"/>
  <c r="AX1011" i="2"/>
  <c r="AX1954" i="2"/>
  <c r="AX1003" i="2"/>
  <c r="AX1941" i="2"/>
  <c r="AX966" i="2"/>
  <c r="BC147" i="1"/>
  <c r="BC22" i="1"/>
  <c r="BC243" i="1"/>
  <c r="BC110" i="1"/>
  <c r="BB1188" i="2"/>
  <c r="BB1933" i="2"/>
  <c r="BB149" i="2"/>
  <c r="BB831" i="2"/>
  <c r="BB643" i="2"/>
  <c r="BB731" i="2"/>
  <c r="BC189" i="1"/>
  <c r="BC163" i="1"/>
  <c r="BB1434" i="2"/>
  <c r="BB1354" i="2"/>
  <c r="BB1334" i="2"/>
  <c r="BB1214" i="2"/>
  <c r="BB768" i="2"/>
  <c r="BB760" i="2"/>
  <c r="BB1065" i="2"/>
  <c r="BB1965" i="2"/>
  <c r="BB1957" i="2"/>
  <c r="BB1944" i="2"/>
  <c r="BF1200" i="2"/>
  <c r="BF576" i="2"/>
  <c r="BG144" i="1"/>
  <c r="BG19" i="1"/>
  <c r="BG222" i="1"/>
  <c r="BG240" i="1"/>
  <c r="BF1185" i="2"/>
  <c r="BG212" i="1"/>
  <c r="BF828" i="2"/>
  <c r="BF955" i="2"/>
  <c r="BF1930" i="2"/>
  <c r="BF146" i="2"/>
  <c r="BF728" i="2"/>
  <c r="BF640" i="2"/>
  <c r="BG186" i="1"/>
  <c r="BG160" i="1"/>
  <c r="BG128" i="1"/>
  <c r="BG199" i="1"/>
  <c r="BG44" i="1"/>
  <c r="BF1431" i="2"/>
  <c r="BF1331" i="2"/>
  <c r="BF1211" i="2"/>
  <c r="BF1082" i="2"/>
  <c r="BF765" i="2"/>
  <c r="BF757" i="2"/>
  <c r="BF920" i="2"/>
  <c r="BF1035" i="2"/>
  <c r="BF1027" i="2"/>
  <c r="BF1962" i="2"/>
  <c r="BF1043" i="2"/>
  <c r="BF1003" i="2"/>
  <c r="BF1011" i="2"/>
  <c r="BF966" i="2"/>
  <c r="BF1941" i="2"/>
  <c r="BF1954" i="2"/>
  <c r="K1191" i="2"/>
  <c r="K152" i="2"/>
  <c r="K834" i="2"/>
  <c r="K1337" i="2"/>
  <c r="K1397" i="2"/>
  <c r="K1257" i="2"/>
  <c r="K1217" i="2"/>
  <c r="K1282" i="2"/>
  <c r="K1148" i="2"/>
  <c r="K1237" i="2"/>
  <c r="K1128" i="2"/>
  <c r="K1108" i="2"/>
  <c r="L88" i="1"/>
  <c r="K1194" i="2"/>
  <c r="K837" i="2"/>
  <c r="K1400" i="2"/>
  <c r="K1340" i="2"/>
  <c r="K1285" i="2"/>
  <c r="K1240" i="2"/>
  <c r="K1131" i="2"/>
  <c r="K1151" i="2"/>
  <c r="K1260" i="2"/>
  <c r="K1220" i="2"/>
  <c r="K1111" i="2"/>
  <c r="S1197" i="2"/>
  <c r="S958" i="2"/>
  <c r="S1343" i="2"/>
  <c r="S1263" i="2"/>
  <c r="S1403" i="2"/>
  <c r="S1223" i="2"/>
  <c r="S1134" i="2"/>
  <c r="S1288" i="2"/>
  <c r="S1114" i="2"/>
  <c r="S1014" i="2"/>
  <c r="S969" i="2"/>
  <c r="AA1191" i="2"/>
  <c r="AA152" i="2"/>
  <c r="AA834" i="2"/>
  <c r="AA1377" i="2"/>
  <c r="AA1357" i="2"/>
  <c r="AA1337" i="2"/>
  <c r="AA1302" i="2"/>
  <c r="AA1397" i="2"/>
  <c r="AA1257" i="2"/>
  <c r="AA1217" i="2"/>
  <c r="AA1128" i="2"/>
  <c r="AB88" i="1"/>
  <c r="AA1194" i="2"/>
  <c r="AA837" i="2"/>
  <c r="AA1400" i="2"/>
  <c r="AA1380" i="2"/>
  <c r="AA1360" i="2"/>
  <c r="AA1340" i="2"/>
  <c r="AA1305" i="2"/>
  <c r="AA1131" i="2"/>
  <c r="AA1260" i="2"/>
  <c r="AA1220" i="2"/>
  <c r="AI1197" i="2"/>
  <c r="AI958" i="2"/>
  <c r="AI1363" i="2"/>
  <c r="AI1343" i="2"/>
  <c r="AI1308" i="2"/>
  <c r="AI1054" i="2"/>
  <c r="AI1038" i="2"/>
  <c r="AI1030" i="2"/>
  <c r="AI1014" i="2"/>
  <c r="AI1006" i="2"/>
  <c r="AI969" i="2"/>
  <c r="AI939" i="2"/>
  <c r="AI1022" i="2"/>
  <c r="AQ1191" i="2"/>
  <c r="AQ152" i="2"/>
  <c r="AQ834" i="2"/>
  <c r="AQ1437" i="2"/>
  <c r="AQ1337" i="2"/>
  <c r="AQ1217" i="2"/>
  <c r="AQ1088" i="2"/>
  <c r="AR150" i="1"/>
  <c r="AR88" i="1"/>
  <c r="AQ1194" i="2"/>
  <c r="AQ837" i="2"/>
  <c r="AR192" i="1"/>
  <c r="AQ1440" i="2"/>
  <c r="AQ1340" i="2"/>
  <c r="AQ1220" i="2"/>
  <c r="AQ1091" i="2"/>
  <c r="AU1197" i="2"/>
  <c r="AU958" i="2"/>
  <c r="AU1443" i="2"/>
  <c r="AU1343" i="2"/>
  <c r="AU1223" i="2"/>
  <c r="AU1046" i="2"/>
  <c r="AU1038" i="2"/>
  <c r="AU1030" i="2"/>
  <c r="AU1014" i="2"/>
  <c r="AU1006" i="2"/>
  <c r="AU969" i="2"/>
  <c r="BC1200" i="2"/>
  <c r="BC576" i="2"/>
  <c r="BD150" i="1"/>
  <c r="BC1194" i="2"/>
  <c r="BC837" i="2"/>
  <c r="BD192" i="1"/>
  <c r="BD166" i="1"/>
  <c r="BC1440" i="2"/>
  <c r="BC1360" i="2"/>
  <c r="BC1340" i="2"/>
  <c r="BC1220" i="2"/>
  <c r="BC1071" i="2"/>
  <c r="BI147" i="1"/>
  <c r="BI22" i="1"/>
  <c r="BI243" i="1"/>
  <c r="BH1188" i="2"/>
  <c r="BI110" i="1"/>
  <c r="BH831" i="2"/>
  <c r="BH149" i="2"/>
  <c r="BH1933" i="2"/>
  <c r="BH731" i="2"/>
  <c r="BH643" i="2"/>
  <c r="BI131" i="1"/>
  <c r="BI202" i="1"/>
  <c r="BI163" i="1"/>
  <c r="BI47" i="1"/>
  <c r="BH1434" i="2"/>
  <c r="BH1334" i="2"/>
  <c r="BH1214" i="2"/>
  <c r="BH760" i="2"/>
  <c r="BH768" i="2"/>
  <c r="BH1085" i="2"/>
  <c r="BH1965" i="2"/>
  <c r="BH1957" i="2"/>
  <c r="BH1944" i="2"/>
  <c r="BF144" i="1"/>
  <c r="BF19" i="1"/>
  <c r="BF240" i="1"/>
  <c r="BF222" i="1"/>
  <c r="BE1185" i="2"/>
  <c r="BF212" i="1"/>
  <c r="BE828" i="2"/>
  <c r="BE955" i="2"/>
  <c r="BE1930" i="2"/>
  <c r="BE146" i="2"/>
  <c r="BE640" i="2"/>
  <c r="BE728" i="2"/>
  <c r="BF160" i="1"/>
  <c r="BF186" i="1"/>
  <c r="BF128" i="1"/>
  <c r="BF199" i="1"/>
  <c r="BE1431" i="2"/>
  <c r="BE1331" i="2"/>
  <c r="BE1211" i="2"/>
  <c r="BE1082" i="2"/>
  <c r="BE765" i="2"/>
  <c r="BE757" i="2"/>
  <c r="BE1043" i="2"/>
  <c r="BE1011" i="2"/>
  <c r="BE1003" i="2"/>
  <c r="BE966" i="2"/>
  <c r="BE1954" i="2"/>
  <c r="BE1035" i="2"/>
  <c r="BE1027" i="2"/>
  <c r="BE1941" i="2"/>
  <c r="BE1962" i="2"/>
  <c r="BE920" i="2"/>
  <c r="Y1200" i="2"/>
  <c r="Y576" i="2"/>
  <c r="AW147" i="1"/>
  <c r="AW22" i="1"/>
  <c r="AW243" i="1"/>
  <c r="AV1188" i="2"/>
  <c r="AW110" i="1"/>
  <c r="AV831" i="2"/>
  <c r="AV149" i="2"/>
  <c r="AV1933" i="2"/>
  <c r="AV731" i="2"/>
  <c r="AV643" i="2"/>
  <c r="AW176" i="1"/>
  <c r="AW189" i="1"/>
  <c r="AW54" i="1"/>
  <c r="AV1434" i="2"/>
  <c r="AV1354" i="2"/>
  <c r="AV1334" i="2"/>
  <c r="AV1214" i="2"/>
  <c r="AV768" i="2"/>
  <c r="AV760" i="2"/>
  <c r="AV1957" i="2"/>
  <c r="AV1944" i="2"/>
  <c r="AV1965" i="2"/>
  <c r="Q1200" i="2"/>
  <c r="Q576" i="2"/>
  <c r="AW1200" i="2"/>
  <c r="AW576" i="2"/>
  <c r="T1200" i="2"/>
  <c r="T576" i="2"/>
  <c r="AJ1200" i="2"/>
  <c r="AJ576" i="2"/>
  <c r="AZ1200" i="2"/>
  <c r="AZ576" i="2"/>
  <c r="I1200" i="2"/>
  <c r="I576" i="2"/>
  <c r="Z19" i="1"/>
  <c r="Z240" i="1"/>
  <c r="Z222" i="1"/>
  <c r="Y1185" i="2"/>
  <c r="Z346" i="1"/>
  <c r="Y828" i="2"/>
  <c r="Y955" i="2"/>
  <c r="Y1930" i="2"/>
  <c r="Y146" i="2"/>
  <c r="Y640" i="2"/>
  <c r="Y728" i="2"/>
  <c r="Z58" i="1"/>
  <c r="Z233" i="1"/>
  <c r="Z51" i="1"/>
  <c r="Y1391" i="2"/>
  <c r="Y1351" i="2"/>
  <c r="Y1331" i="2"/>
  <c r="Y1251" i="2"/>
  <c r="Y1296" i="2"/>
  <c r="Y1211" i="2"/>
  <c r="Y1122" i="2"/>
  <c r="Y757" i="2"/>
  <c r="Y1011" i="2"/>
  <c r="Y1003" i="2"/>
  <c r="Y966" i="2"/>
  <c r="Y1954" i="2"/>
  <c r="Y1051" i="2"/>
  <c r="Y1027" i="2"/>
  <c r="Y1941" i="2"/>
  <c r="Y936" i="2"/>
  <c r="Z357" i="1"/>
  <c r="AO1200" i="2"/>
  <c r="AO576" i="2"/>
  <c r="BE1197" i="2"/>
  <c r="BE958" i="2"/>
  <c r="BE1443" i="2"/>
  <c r="BE1343" i="2"/>
  <c r="BE1223" i="2"/>
  <c r="BE1094" i="2"/>
  <c r="BE923" i="2"/>
  <c r="BE1046" i="2"/>
  <c r="BE1038" i="2"/>
  <c r="BE1030" i="2"/>
  <c r="BE1014" i="2"/>
  <c r="BE1006" i="2"/>
  <c r="BE969" i="2"/>
  <c r="BH1197" i="2"/>
  <c r="BH958" i="2"/>
  <c r="BH1443" i="2"/>
  <c r="BH1343" i="2"/>
  <c r="BH1223" i="2"/>
  <c r="BH1094" i="2"/>
  <c r="BH1046" i="2"/>
  <c r="BH1038" i="2"/>
  <c r="BH1014" i="2"/>
  <c r="BH1030" i="2"/>
  <c r="BH1006" i="2"/>
  <c r="BH947" i="2"/>
  <c r="BH969" i="2"/>
  <c r="BH923" i="2"/>
  <c r="M88" i="1"/>
  <c r="L1194" i="2"/>
  <c r="L837" i="2"/>
  <c r="L1400" i="2"/>
  <c r="L1285" i="2"/>
  <c r="L1340" i="2"/>
  <c r="L1151" i="2"/>
  <c r="L1260" i="2"/>
  <c r="L1220" i="2"/>
  <c r="L1240" i="2"/>
  <c r="L1111" i="2"/>
  <c r="L1131" i="2"/>
  <c r="U77" i="1"/>
  <c r="U88" i="1"/>
  <c r="T1194" i="2"/>
  <c r="T837" i="2"/>
  <c r="T1400" i="2"/>
  <c r="T1285" i="2"/>
  <c r="T1340" i="2"/>
  <c r="T1260" i="2"/>
  <c r="T1220" i="2"/>
  <c r="T1305" i="2"/>
  <c r="T1111" i="2"/>
  <c r="T1131" i="2"/>
  <c r="AC88" i="1"/>
  <c r="AB1194" i="2"/>
  <c r="AB837" i="2"/>
  <c r="AB1420" i="2"/>
  <c r="AB1400" i="2"/>
  <c r="AB1380" i="2"/>
  <c r="AB1360" i="2"/>
  <c r="AB1340" i="2"/>
  <c r="AB1260" i="2"/>
  <c r="AB1220" i="2"/>
  <c r="AB1305" i="2"/>
  <c r="AB1131" i="2"/>
  <c r="AK88" i="1"/>
  <c r="AJ1194" i="2"/>
  <c r="AJ837" i="2"/>
  <c r="AK192" i="1"/>
  <c r="AJ1440" i="2"/>
  <c r="AJ1305" i="2"/>
  <c r="AJ1340" i="2"/>
  <c r="AJ1091" i="2"/>
  <c r="AS150" i="1"/>
  <c r="AS88" i="1"/>
  <c r="AR1194" i="2"/>
  <c r="AR837" i="2"/>
  <c r="AS192" i="1"/>
  <c r="AR1440" i="2"/>
  <c r="AR1340" i="2"/>
  <c r="AR1220" i="2"/>
  <c r="AR1091" i="2"/>
  <c r="AZ1191" i="2"/>
  <c r="AZ152" i="2"/>
  <c r="AZ834" i="2"/>
  <c r="AZ1437" i="2"/>
  <c r="AZ1357" i="2"/>
  <c r="AZ1337" i="2"/>
  <c r="AZ1217" i="2"/>
  <c r="BD1197" i="2"/>
  <c r="BD958" i="2"/>
  <c r="BD1443" i="2"/>
  <c r="BD1343" i="2"/>
  <c r="BD1223" i="2"/>
  <c r="BD1094" i="2"/>
  <c r="BD1046" i="2"/>
  <c r="BD1038" i="2"/>
  <c r="BD1030" i="2"/>
  <c r="BD1006" i="2"/>
  <c r="BD969" i="2"/>
  <c r="BD1014" i="2"/>
  <c r="BD923" i="2"/>
  <c r="I1191" i="2"/>
  <c r="I834" i="2"/>
  <c r="I152" i="2"/>
  <c r="I1397" i="2"/>
  <c r="I1282" i="2"/>
  <c r="I1257" i="2"/>
  <c r="I1237" i="2"/>
  <c r="I1217" i="2"/>
  <c r="I1148" i="2"/>
  <c r="I1128" i="2"/>
  <c r="I1108" i="2"/>
  <c r="U1194" i="2"/>
  <c r="V88" i="1"/>
  <c r="U837" i="2"/>
  <c r="U1260" i="2"/>
  <c r="U1340" i="2"/>
  <c r="U1400" i="2"/>
  <c r="U1220" i="2"/>
  <c r="U1305" i="2"/>
  <c r="U1285" i="2"/>
  <c r="U1131" i="2"/>
  <c r="U1111" i="2"/>
  <c r="AD22" i="1"/>
  <c r="AC1188" i="2"/>
  <c r="AD243" i="1"/>
  <c r="AD110" i="1"/>
  <c r="AC1933" i="2"/>
  <c r="AC149" i="2"/>
  <c r="AC831" i="2"/>
  <c r="AC731" i="2"/>
  <c r="AC643" i="2"/>
  <c r="AD54" i="1"/>
  <c r="AC1374" i="2"/>
  <c r="AC1354" i="2"/>
  <c r="AC1214" i="2"/>
  <c r="AC1299" i="2"/>
  <c r="AC760" i="2"/>
  <c r="AC784" i="2"/>
  <c r="AC1965" i="2"/>
  <c r="AC1957" i="2"/>
  <c r="AC1944" i="2"/>
  <c r="AO1191" i="2"/>
  <c r="AO834" i="2"/>
  <c r="AO152" i="2"/>
  <c r="AO1437" i="2"/>
  <c r="AO1337" i="2"/>
  <c r="AO1217" i="2"/>
  <c r="AO1168" i="2"/>
  <c r="AO1088" i="2"/>
  <c r="BB150" i="1"/>
  <c r="BA1194" i="2"/>
  <c r="BA837" i="2"/>
  <c r="BB166" i="1"/>
  <c r="BB192" i="1"/>
  <c r="BA1440" i="2"/>
  <c r="BA1340" i="2"/>
  <c r="BA1360" i="2"/>
  <c r="BA1220" i="2"/>
  <c r="BA1071" i="2"/>
  <c r="W1200" i="2"/>
  <c r="W576" i="2"/>
  <c r="AE1197" i="2"/>
  <c r="AE958" i="2"/>
  <c r="AE1423" i="2"/>
  <c r="AE1383" i="2"/>
  <c r="AE1308" i="2"/>
  <c r="AE1223" i="2"/>
  <c r="AE1054" i="2"/>
  <c r="AE1038" i="2"/>
  <c r="AE1030" i="2"/>
  <c r="AE1014" i="2"/>
  <c r="AE1006" i="2"/>
  <c r="AE969" i="2"/>
  <c r="AE939" i="2"/>
  <c r="AE1022" i="2"/>
  <c r="AN88" i="1"/>
  <c r="AM1194" i="2"/>
  <c r="AM837" i="2"/>
  <c r="AN192" i="1"/>
  <c r="AM1440" i="2"/>
  <c r="AM1340" i="2"/>
  <c r="AM1171" i="2"/>
  <c r="AM1091" i="2"/>
  <c r="BG1200" i="2"/>
  <c r="BG576" i="2"/>
  <c r="K22" i="1"/>
  <c r="K243" i="1"/>
  <c r="K110" i="1"/>
  <c r="J1188" i="2"/>
  <c r="J149" i="2"/>
  <c r="J831" i="2"/>
  <c r="J731" i="2"/>
  <c r="K12" i="1"/>
  <c r="K40" i="1"/>
  <c r="J1334" i="2"/>
  <c r="J1394" i="2"/>
  <c r="J1254" i="2"/>
  <c r="J1234" i="2"/>
  <c r="J1279" i="2"/>
  <c r="J1145" i="2"/>
  <c r="J1214" i="2"/>
  <c r="J1105" i="2"/>
  <c r="J1125" i="2"/>
  <c r="W19" i="1"/>
  <c r="W240" i="1"/>
  <c r="W346" i="1"/>
  <c r="W222" i="1"/>
  <c r="V1185" i="2"/>
  <c r="V828" i="2"/>
  <c r="V955" i="2"/>
  <c r="V1930" i="2"/>
  <c r="V146" i="2"/>
  <c r="V728" i="2"/>
  <c r="V640" i="2"/>
  <c r="W37" i="1"/>
  <c r="W233" i="1"/>
  <c r="V1391" i="2"/>
  <c r="V1276" i="2"/>
  <c r="V1331" i="2"/>
  <c r="V1296" i="2"/>
  <c r="V1371" i="2"/>
  <c r="V1211" i="2"/>
  <c r="V1251" i="2"/>
  <c r="V1122" i="2"/>
  <c r="V1102" i="2"/>
  <c r="V987" i="2"/>
  <c r="V928" i="2"/>
  <c r="V936" i="2"/>
  <c r="V1003" i="2"/>
  <c r="V966" i="2"/>
  <c r="V1011" i="2"/>
  <c r="V1941" i="2"/>
  <c r="W357" i="1"/>
  <c r="AE88" i="1"/>
  <c r="AD1194" i="2"/>
  <c r="AD837" i="2"/>
  <c r="AD1420" i="2"/>
  <c r="AD1380" i="2"/>
  <c r="AD1220" i="2"/>
  <c r="AI22" i="1"/>
  <c r="AI243" i="1"/>
  <c r="AI110" i="1"/>
  <c r="AH1188" i="2"/>
  <c r="AH1933" i="2"/>
  <c r="AH149" i="2"/>
  <c r="AH831" i="2"/>
  <c r="AH643" i="2"/>
  <c r="AH731" i="2"/>
  <c r="AI189" i="1"/>
  <c r="AI54" i="1"/>
  <c r="AH1354" i="2"/>
  <c r="AH1334" i="2"/>
  <c r="AH1299" i="2"/>
  <c r="AH776" i="2"/>
  <c r="AH760" i="2"/>
  <c r="AH1965" i="2"/>
  <c r="AH1957" i="2"/>
  <c r="AH1944" i="2"/>
  <c r="AM19" i="1"/>
  <c r="AM222" i="1"/>
  <c r="AM240" i="1"/>
  <c r="AL1185" i="2"/>
  <c r="AL828" i="2"/>
  <c r="AL955" i="2"/>
  <c r="AL1930" i="2"/>
  <c r="AL146" i="2"/>
  <c r="AL728" i="2"/>
  <c r="AL640" i="2"/>
  <c r="AM186" i="1"/>
  <c r="AM51" i="1"/>
  <c r="AM233" i="1"/>
  <c r="AL1431" i="2"/>
  <c r="AL1331" i="2"/>
  <c r="AL1296" i="2"/>
  <c r="AL1162" i="2"/>
  <c r="AL1082" i="2"/>
  <c r="AL773" i="2"/>
  <c r="AL765" i="2"/>
  <c r="AL757" i="2"/>
  <c r="AL1051" i="2"/>
  <c r="AL1035" i="2"/>
  <c r="AL1027" i="2"/>
  <c r="AL995" i="2"/>
  <c r="AL1962" i="2"/>
  <c r="AL1003" i="2"/>
  <c r="AL1954" i="2"/>
  <c r="AL966" i="2"/>
  <c r="AL1011" i="2"/>
  <c r="AL1941" i="2"/>
  <c r="AU144" i="1"/>
  <c r="AU19" i="1"/>
  <c r="AU222" i="1"/>
  <c r="AU212" i="1"/>
  <c r="AU240" i="1"/>
  <c r="AT1185" i="2"/>
  <c r="AT828" i="2"/>
  <c r="AT955" i="2"/>
  <c r="AT1930" i="2"/>
  <c r="AT146" i="2"/>
  <c r="AT728" i="2"/>
  <c r="AT640" i="2"/>
  <c r="AU186" i="1"/>
  <c r="AU51" i="1"/>
  <c r="AU233" i="1"/>
  <c r="AT1431" i="2"/>
  <c r="AT1331" i="2"/>
  <c r="AT1211" i="2"/>
  <c r="AT1082" i="2"/>
  <c r="AT773" i="2"/>
  <c r="AT765" i="2"/>
  <c r="AT757" i="2"/>
  <c r="AT1035" i="2"/>
  <c r="AT1027" i="2"/>
  <c r="AT995" i="2"/>
  <c r="AT1962" i="2"/>
  <c r="AT1043" i="2"/>
  <c r="AT1011" i="2"/>
  <c r="AT966" i="2"/>
  <c r="AT1954" i="2"/>
  <c r="AT1941" i="2"/>
  <c r="AT1003" i="2"/>
  <c r="BC150" i="1"/>
  <c r="BB1194" i="2"/>
  <c r="BB837" i="2"/>
  <c r="BC192" i="1"/>
  <c r="BC166" i="1"/>
  <c r="BB1440" i="2"/>
  <c r="BB1360" i="2"/>
  <c r="BB1340" i="2"/>
  <c r="BB1220" i="2"/>
  <c r="BB1071" i="2"/>
  <c r="BG147" i="1"/>
  <c r="BG22" i="1"/>
  <c r="BG243" i="1"/>
  <c r="BG110" i="1"/>
  <c r="BF1188" i="2"/>
  <c r="BF1933" i="2"/>
  <c r="BF149" i="2"/>
  <c r="BF831" i="2"/>
  <c r="BF643" i="2"/>
  <c r="BF731" i="2"/>
  <c r="BG131" i="1"/>
  <c r="BG202" i="1"/>
  <c r="BG189" i="1"/>
  <c r="BG163" i="1"/>
  <c r="BF1434" i="2"/>
  <c r="BG47" i="1"/>
  <c r="BF1334" i="2"/>
  <c r="BF1214" i="2"/>
  <c r="BF1085" i="2"/>
  <c r="BF768" i="2"/>
  <c r="BF760" i="2"/>
  <c r="BF1965" i="2"/>
  <c r="BF1957" i="2"/>
  <c r="BF1944" i="2"/>
  <c r="S1200" i="2"/>
  <c r="S576" i="2"/>
  <c r="AA1197" i="2"/>
  <c r="AA958" i="2"/>
  <c r="AA1383" i="2"/>
  <c r="AA1363" i="2"/>
  <c r="AA1308" i="2"/>
  <c r="AA1343" i="2"/>
  <c r="AA1263" i="2"/>
  <c r="AA1403" i="2"/>
  <c r="AA1223" i="2"/>
  <c r="AA1134" i="2"/>
  <c r="AA1054" i="2"/>
  <c r="AA1030" i="2"/>
  <c r="AA1014" i="2"/>
  <c r="AA1006" i="2"/>
  <c r="AA969" i="2"/>
  <c r="AA939" i="2"/>
  <c r="AJ88" i="1"/>
  <c r="AI1194" i="2"/>
  <c r="AI837" i="2"/>
  <c r="AJ192" i="1"/>
  <c r="AI1360" i="2"/>
  <c r="AI1340" i="2"/>
  <c r="AI1305" i="2"/>
  <c r="AQ1197" i="2"/>
  <c r="AQ958" i="2"/>
  <c r="AQ1443" i="2"/>
  <c r="AQ1343" i="2"/>
  <c r="AQ1223" i="2"/>
  <c r="AQ1094" i="2"/>
  <c r="AQ1038" i="2"/>
  <c r="AQ1030" i="2"/>
  <c r="AQ1014" i="2"/>
  <c r="AQ1006" i="2"/>
  <c r="AQ969" i="2"/>
  <c r="AQ998" i="2"/>
  <c r="AU1200" i="2"/>
  <c r="AU576" i="2"/>
  <c r="AV150" i="1"/>
  <c r="AV88" i="1"/>
  <c r="AU1194" i="2"/>
  <c r="AU837" i="2"/>
  <c r="AV192" i="1"/>
  <c r="AV179" i="1"/>
  <c r="AU1440" i="2"/>
  <c r="AU1340" i="2"/>
  <c r="AU1220" i="2"/>
  <c r="BC1197" i="2"/>
  <c r="BC958" i="2"/>
  <c r="BC1443" i="2"/>
  <c r="BC1363" i="2"/>
  <c r="BC1343" i="2"/>
  <c r="BC1223" i="2"/>
  <c r="BC1074" i="2"/>
  <c r="BC1046" i="2"/>
  <c r="BC1038" i="2"/>
  <c r="BC1030" i="2"/>
  <c r="BC1014" i="2"/>
  <c r="BC1006" i="2"/>
  <c r="BC969" i="2"/>
  <c r="BA1200" i="2"/>
  <c r="BA576" i="2"/>
  <c r="M22" i="1"/>
  <c r="M243" i="1"/>
  <c r="L1188" i="2"/>
  <c r="M110" i="1"/>
  <c r="L831" i="2"/>
  <c r="L149" i="2"/>
  <c r="L731" i="2"/>
  <c r="M40" i="1"/>
  <c r="M12" i="1"/>
  <c r="L1394" i="2"/>
  <c r="L1279" i="2"/>
  <c r="L1334" i="2"/>
  <c r="L1145" i="2"/>
  <c r="L1214" i="2"/>
  <c r="L1254" i="2"/>
  <c r="L1234" i="2"/>
  <c r="L1105" i="2"/>
  <c r="L1125" i="2"/>
  <c r="AG1200" i="2"/>
  <c r="AG576" i="2"/>
  <c r="AB1200" i="2"/>
  <c r="AB576" i="2"/>
  <c r="BH1200" i="2"/>
  <c r="BH576" i="2"/>
  <c r="AW1197" i="2"/>
  <c r="AW958" i="2"/>
  <c r="AW1443" i="2"/>
  <c r="AW1343" i="2"/>
  <c r="AW1363" i="2"/>
  <c r="AW1223" i="2"/>
  <c r="AW1046" i="2"/>
  <c r="AW1038" i="2"/>
  <c r="AW1030" i="2"/>
  <c r="AW1014" i="2"/>
  <c r="AW1006" i="2"/>
  <c r="AW969" i="2"/>
  <c r="AT144" i="1"/>
  <c r="AT212" i="1"/>
  <c r="AT19" i="1"/>
  <c r="AT240" i="1"/>
  <c r="AT222" i="1"/>
  <c r="AS1185" i="2"/>
  <c r="AS828" i="2"/>
  <c r="AS955" i="2"/>
  <c r="AS1930" i="2"/>
  <c r="AS146" i="2"/>
  <c r="AS640" i="2"/>
  <c r="AS728" i="2"/>
  <c r="AT186" i="1"/>
  <c r="AS1431" i="2"/>
  <c r="AT233" i="1"/>
  <c r="AT51" i="1"/>
  <c r="AS1331" i="2"/>
  <c r="AS1211" i="2"/>
  <c r="AS1082" i="2"/>
  <c r="AS773" i="2"/>
  <c r="AS765" i="2"/>
  <c r="AS757" i="2"/>
  <c r="AS1011" i="2"/>
  <c r="AS1003" i="2"/>
  <c r="AS966" i="2"/>
  <c r="AS1954" i="2"/>
  <c r="AS1035" i="2"/>
  <c r="AS1027" i="2"/>
  <c r="AS995" i="2"/>
  <c r="AS1941" i="2"/>
  <c r="AS1962" i="2"/>
  <c r="BA147" i="1"/>
  <c r="BA22" i="1"/>
  <c r="BA243" i="1"/>
  <c r="AZ1188" i="2"/>
  <c r="BA110" i="1"/>
  <c r="AZ831" i="2"/>
  <c r="AZ1933" i="2"/>
  <c r="AZ149" i="2"/>
  <c r="AZ731" i="2"/>
  <c r="AZ643" i="2"/>
  <c r="BA189" i="1"/>
  <c r="AZ1434" i="2"/>
  <c r="AZ1354" i="2"/>
  <c r="AZ1334" i="2"/>
  <c r="AZ1214" i="2"/>
  <c r="AZ768" i="2"/>
  <c r="AZ760" i="2"/>
  <c r="AZ1957" i="2"/>
  <c r="AZ1965" i="2"/>
  <c r="AZ1944" i="2"/>
  <c r="BA1197" i="2"/>
  <c r="BA958" i="2"/>
  <c r="BA1443" i="2"/>
  <c r="BA1343" i="2"/>
  <c r="BA1363" i="2"/>
  <c r="BA1223" i="2"/>
  <c r="BA1074" i="2"/>
  <c r="BA1046" i="2"/>
  <c r="BA1038" i="2"/>
  <c r="BA1030" i="2"/>
  <c r="BA1014" i="2"/>
  <c r="BA1006" i="2"/>
  <c r="BA969" i="2"/>
  <c r="I240" i="1"/>
  <c r="I19" i="1"/>
  <c r="H1185" i="2"/>
  <c r="H955" i="2"/>
  <c r="H146" i="2"/>
  <c r="H828" i="2"/>
  <c r="H728" i="2"/>
  <c r="I37" i="1"/>
  <c r="I9" i="1"/>
  <c r="H1391" i="2"/>
  <c r="H1276" i="2"/>
  <c r="H1142" i="2"/>
  <c r="H1251" i="2"/>
  <c r="H1231" i="2"/>
  <c r="H1211" i="2"/>
  <c r="H1102" i="2"/>
  <c r="H1122" i="2"/>
  <c r="I357" i="1"/>
  <c r="M240" i="1"/>
  <c r="M19" i="1"/>
  <c r="L1185" i="2"/>
  <c r="L955" i="2"/>
  <c r="L146" i="2"/>
  <c r="L828" i="2"/>
  <c r="L728" i="2"/>
  <c r="M37" i="1"/>
  <c r="M9" i="1"/>
  <c r="L1391" i="2"/>
  <c r="L1331" i="2"/>
  <c r="L1142" i="2"/>
  <c r="L1251" i="2"/>
  <c r="L1231" i="2"/>
  <c r="L1276" i="2"/>
  <c r="L1211" i="2"/>
  <c r="L1102" i="2"/>
  <c r="L1122" i="2"/>
  <c r="M357" i="1"/>
  <c r="Q240" i="1"/>
  <c r="Q19" i="1"/>
  <c r="P1185" i="2"/>
  <c r="P828" i="2"/>
  <c r="P955" i="2"/>
  <c r="P146" i="2"/>
  <c r="P728" i="2"/>
  <c r="Q233" i="1"/>
  <c r="Q37" i="1"/>
  <c r="Q9" i="1"/>
  <c r="P1391" i="2"/>
  <c r="P1331" i="2"/>
  <c r="P1276" i="2"/>
  <c r="P1251" i="2"/>
  <c r="P1231" i="2"/>
  <c r="P1211" i="2"/>
  <c r="P1102" i="2"/>
  <c r="P1122" i="2"/>
  <c r="P1011" i="2"/>
  <c r="Q357" i="1"/>
  <c r="U240" i="1"/>
  <c r="U222" i="1"/>
  <c r="U19" i="1"/>
  <c r="T1185" i="2"/>
  <c r="T955" i="2"/>
  <c r="T1930" i="2"/>
  <c r="T146" i="2"/>
  <c r="T828" i="2"/>
  <c r="T640" i="2"/>
  <c r="T728" i="2"/>
  <c r="U233" i="1"/>
  <c r="U37" i="1"/>
  <c r="U9" i="1"/>
  <c r="T1391" i="2"/>
  <c r="T1331" i="2"/>
  <c r="T1296" i="2"/>
  <c r="T1251" i="2"/>
  <c r="T1276" i="2"/>
  <c r="T1211" i="2"/>
  <c r="T1102" i="2"/>
  <c r="T1122" i="2"/>
  <c r="T1011" i="2"/>
  <c r="T1003" i="2"/>
  <c r="T966" i="2"/>
  <c r="T1941" i="2"/>
  <c r="U357" i="1"/>
  <c r="Y240" i="1"/>
  <c r="Y346" i="1"/>
  <c r="Y19" i="1"/>
  <c r="X1185" i="2"/>
  <c r="X955" i="2"/>
  <c r="X1930" i="2"/>
  <c r="X146" i="2"/>
  <c r="X828" i="2"/>
  <c r="X640" i="2"/>
  <c r="X728" i="2"/>
  <c r="Y233" i="1"/>
  <c r="Y9" i="1"/>
  <c r="Y37" i="1"/>
  <c r="X1391" i="2"/>
  <c r="X1331" i="2"/>
  <c r="X1276" i="2"/>
  <c r="X1251" i="2"/>
  <c r="X1296" i="2"/>
  <c r="X1211" i="2"/>
  <c r="X749" i="2"/>
  <c r="X1122" i="2"/>
  <c r="X936" i="2"/>
  <c r="X1011" i="2"/>
  <c r="X1003" i="2"/>
  <c r="X966" i="2"/>
  <c r="X1954" i="2"/>
  <c r="X987" i="2"/>
  <c r="X928" i="2"/>
  <c r="X1941" i="2"/>
  <c r="Y357" i="1"/>
  <c r="AC240" i="1"/>
  <c r="AC19" i="1"/>
  <c r="AB1185" i="2"/>
  <c r="AC222" i="1"/>
  <c r="AB828" i="2"/>
  <c r="AB955" i="2"/>
  <c r="AB1930" i="2"/>
  <c r="AB146" i="2"/>
  <c r="AB640" i="2"/>
  <c r="AB728" i="2"/>
  <c r="AC233" i="1"/>
  <c r="AC58" i="1"/>
  <c r="AC51" i="1"/>
  <c r="AB1411" i="2"/>
  <c r="AB1371" i="2"/>
  <c r="AB1351" i="2"/>
  <c r="AB1391" i="2"/>
  <c r="AB1331" i="2"/>
  <c r="AB1296" i="2"/>
  <c r="AB1251" i="2"/>
  <c r="AB1211" i="2"/>
  <c r="AB773" i="2"/>
  <c r="AB1122" i="2"/>
  <c r="AB757" i="2"/>
  <c r="AB1011" i="2"/>
  <c r="AB1003" i="2"/>
  <c r="AB966" i="2"/>
  <c r="AB936" i="2"/>
  <c r="AB1954" i="2"/>
  <c r="AB1051" i="2"/>
  <c r="AB1941" i="2"/>
  <c r="AB1027" i="2"/>
  <c r="AC357" i="1"/>
  <c r="AG240" i="1"/>
  <c r="AG19" i="1"/>
  <c r="AG222" i="1"/>
  <c r="AF1185" i="2"/>
  <c r="AF955" i="2"/>
  <c r="AF1930" i="2"/>
  <c r="AF146" i="2"/>
  <c r="AF828" i="2"/>
  <c r="AF640" i="2"/>
  <c r="AF728" i="2"/>
  <c r="AG186" i="1"/>
  <c r="AG233" i="1"/>
  <c r="AG51" i="1"/>
  <c r="AF1371" i="2"/>
  <c r="AF1296" i="2"/>
  <c r="AF1331" i="2"/>
  <c r="AF1211" i="2"/>
  <c r="AF773" i="2"/>
  <c r="AF757" i="2"/>
  <c r="AF1019" i="2"/>
  <c r="AF1011" i="2"/>
  <c r="AF1003" i="2"/>
  <c r="AF966" i="2"/>
  <c r="AF936" i="2"/>
  <c r="AF1954" i="2"/>
  <c r="AF1051" i="2"/>
  <c r="AF1027" i="2"/>
  <c r="AF1962" i="2"/>
  <c r="AF1035" i="2"/>
  <c r="AF1941" i="2"/>
  <c r="AK240" i="1"/>
  <c r="AK19" i="1"/>
  <c r="AK222" i="1"/>
  <c r="AJ1185" i="2"/>
  <c r="AJ955" i="2"/>
  <c r="AJ1930" i="2"/>
  <c r="AJ146" i="2"/>
  <c r="AJ828" i="2"/>
  <c r="AJ640" i="2"/>
  <c r="AJ728" i="2"/>
  <c r="AK186" i="1"/>
  <c r="AK233" i="1"/>
  <c r="AJ1431" i="2"/>
  <c r="AK51" i="1"/>
  <c r="AJ1296" i="2"/>
  <c r="AJ1331" i="2"/>
  <c r="AJ773" i="2"/>
  <c r="AJ765" i="2"/>
  <c r="AJ1082" i="2"/>
  <c r="AJ757" i="2"/>
  <c r="AJ1011" i="2"/>
  <c r="AJ1003" i="2"/>
  <c r="AJ966" i="2"/>
  <c r="AJ1954" i="2"/>
  <c r="AJ936" i="2"/>
  <c r="AJ1051" i="2"/>
  <c r="AJ1035" i="2"/>
  <c r="AJ1962" i="2"/>
  <c r="AJ1941" i="2"/>
  <c r="AJ1027" i="2"/>
  <c r="AJ995" i="2"/>
  <c r="AO240" i="1"/>
  <c r="AO19" i="1"/>
  <c r="AO222" i="1"/>
  <c r="AN1185" i="2"/>
  <c r="AN828" i="2"/>
  <c r="AN955" i="2"/>
  <c r="AN1930" i="2"/>
  <c r="AN146" i="2"/>
  <c r="AN640" i="2"/>
  <c r="AN728" i="2"/>
  <c r="AO186" i="1"/>
  <c r="AO233" i="1"/>
  <c r="AN1456" i="2"/>
  <c r="AN1431" i="2"/>
  <c r="AO58" i="1"/>
  <c r="AO51" i="1"/>
  <c r="AN1331" i="2"/>
  <c r="AN1162" i="2"/>
  <c r="AN1211" i="2"/>
  <c r="AN765" i="2"/>
  <c r="AN1082" i="2"/>
  <c r="AN773" i="2"/>
  <c r="AN757" i="2"/>
  <c r="AN1011" i="2"/>
  <c r="AN1003" i="2"/>
  <c r="AN966" i="2"/>
  <c r="AN1954" i="2"/>
  <c r="AN1051" i="2"/>
  <c r="AN1035" i="2"/>
  <c r="AN1941" i="2"/>
  <c r="AN1027" i="2"/>
  <c r="AN995" i="2"/>
  <c r="AN1962" i="2"/>
  <c r="AS144" i="1"/>
  <c r="AS240" i="1"/>
  <c r="AS19" i="1"/>
  <c r="AS212" i="1"/>
  <c r="AR1185" i="2"/>
  <c r="AS222" i="1"/>
  <c r="AR955" i="2"/>
  <c r="AR1930" i="2"/>
  <c r="AR146" i="2"/>
  <c r="AR828" i="2"/>
  <c r="AR640" i="2"/>
  <c r="AR728" i="2"/>
  <c r="AS186" i="1"/>
  <c r="AS233" i="1"/>
  <c r="AR1431" i="2"/>
  <c r="AS51" i="1"/>
  <c r="AR1331" i="2"/>
  <c r="AR1211" i="2"/>
  <c r="AR773" i="2"/>
  <c r="AR765" i="2"/>
  <c r="AR1082" i="2"/>
  <c r="AR757" i="2"/>
  <c r="AR1011" i="2"/>
  <c r="AR1003" i="2"/>
  <c r="AR966" i="2"/>
  <c r="AR1954" i="2"/>
  <c r="AR1027" i="2"/>
  <c r="AR1962" i="2"/>
  <c r="AR1035" i="2"/>
  <c r="AR995" i="2"/>
  <c r="AR1941" i="2"/>
  <c r="AW144" i="1"/>
  <c r="AW240" i="1"/>
  <c r="AW19" i="1"/>
  <c r="AW222" i="1"/>
  <c r="AV1185" i="2"/>
  <c r="AW212" i="1"/>
  <c r="AV828" i="2"/>
  <c r="AV955" i="2"/>
  <c r="AV1930" i="2"/>
  <c r="AV146" i="2"/>
  <c r="AV640" i="2"/>
  <c r="AV728" i="2"/>
  <c r="AW186" i="1"/>
  <c r="AW173" i="1"/>
  <c r="AV1431" i="2"/>
  <c r="AW51" i="1"/>
  <c r="AV1351" i="2"/>
  <c r="AV1331" i="2"/>
  <c r="AV1211" i="2"/>
  <c r="AV765" i="2"/>
  <c r="AV757" i="2"/>
  <c r="AV1043" i="2"/>
  <c r="AV1011" i="2"/>
  <c r="AV1003" i="2"/>
  <c r="AV966" i="2"/>
  <c r="AV1954" i="2"/>
  <c r="AV1027" i="2"/>
  <c r="AV1962" i="2"/>
  <c r="AV1941" i="2"/>
  <c r="AV1035" i="2"/>
  <c r="BA150" i="1"/>
  <c r="AZ1194" i="2"/>
  <c r="AZ837" i="2"/>
  <c r="BA192" i="1"/>
  <c r="AZ1440" i="2"/>
  <c r="AZ1340" i="2"/>
  <c r="AZ1360" i="2"/>
  <c r="AZ1220" i="2"/>
  <c r="BD1191" i="2"/>
  <c r="BD152" i="2"/>
  <c r="BD834" i="2"/>
  <c r="BD1437" i="2"/>
  <c r="BD1337" i="2"/>
  <c r="BD1217" i="2"/>
  <c r="BD1088" i="2"/>
  <c r="AH19" i="1"/>
  <c r="AH240" i="1"/>
  <c r="AH222" i="1"/>
  <c r="AG1185" i="2"/>
  <c r="AG828" i="2"/>
  <c r="AG955" i="2"/>
  <c r="AG1930" i="2"/>
  <c r="AG146" i="2"/>
  <c r="AG640" i="2"/>
  <c r="AG728" i="2"/>
  <c r="AH186" i="1"/>
  <c r="AH58" i="1"/>
  <c r="AH233" i="1"/>
  <c r="AH51" i="1"/>
  <c r="AG1456" i="2"/>
  <c r="AG1331" i="2"/>
  <c r="AG1351" i="2"/>
  <c r="AG1211" i="2"/>
  <c r="AG1296" i="2"/>
  <c r="AG773" i="2"/>
  <c r="AG757" i="2"/>
  <c r="AG1011" i="2"/>
  <c r="AG1003" i="2"/>
  <c r="AG966" i="2"/>
  <c r="AG1954" i="2"/>
  <c r="AG1051" i="2"/>
  <c r="AG1035" i="2"/>
  <c r="AG1027" i="2"/>
  <c r="AG1941" i="2"/>
  <c r="AG1962" i="2"/>
  <c r="AG1019" i="2"/>
  <c r="AS1197" i="2"/>
  <c r="AS958" i="2"/>
  <c r="AS1443" i="2"/>
  <c r="AS1343" i="2"/>
  <c r="AS1223" i="2"/>
  <c r="AS1094" i="2"/>
  <c r="AS998" i="2"/>
  <c r="AS1038" i="2"/>
  <c r="AS1030" i="2"/>
  <c r="AS1014" i="2"/>
  <c r="AS1006" i="2"/>
  <c r="AS969" i="2"/>
  <c r="X1200" i="2"/>
  <c r="X576" i="2"/>
  <c r="J77" i="1"/>
  <c r="J88" i="1"/>
  <c r="I1194" i="2"/>
  <c r="I837" i="2"/>
  <c r="I1400" i="2"/>
  <c r="I1260" i="2"/>
  <c r="I1220" i="2"/>
  <c r="I1285" i="2"/>
  <c r="I1240" i="2"/>
  <c r="I1151" i="2"/>
  <c r="I1111" i="2"/>
  <c r="I1131" i="2"/>
  <c r="M1191" i="2"/>
  <c r="M834" i="2"/>
  <c r="M152" i="2"/>
  <c r="M1397" i="2"/>
  <c r="M1282" i="2"/>
  <c r="M1337" i="2"/>
  <c r="M1237" i="2"/>
  <c r="M1257" i="2"/>
  <c r="M1217" i="2"/>
  <c r="M1148" i="2"/>
  <c r="M1128" i="2"/>
  <c r="M1108" i="2"/>
  <c r="R22" i="1"/>
  <c r="R243" i="1"/>
  <c r="R110" i="1"/>
  <c r="Q1188" i="2"/>
  <c r="Q149" i="2"/>
  <c r="Q831" i="2"/>
  <c r="Q731" i="2"/>
  <c r="R12" i="1"/>
  <c r="R40" i="1"/>
  <c r="Q1334" i="2"/>
  <c r="Q1394" i="2"/>
  <c r="Q1214" i="2"/>
  <c r="Q1254" i="2"/>
  <c r="Q1234" i="2"/>
  <c r="Q1279" i="2"/>
  <c r="Q1125" i="2"/>
  <c r="Q1105" i="2"/>
  <c r="Z88" i="1"/>
  <c r="Y1194" i="2"/>
  <c r="Y837" i="2"/>
  <c r="Y1400" i="2"/>
  <c r="Y1260" i="2"/>
  <c r="Y1360" i="2"/>
  <c r="Y1340" i="2"/>
  <c r="Y1305" i="2"/>
  <c r="Y1220" i="2"/>
  <c r="Y1131" i="2"/>
  <c r="AC1191" i="2"/>
  <c r="AC834" i="2"/>
  <c r="AC152" i="2"/>
  <c r="AC1377" i="2"/>
  <c r="AC1357" i="2"/>
  <c r="AC1302" i="2"/>
  <c r="AC1217" i="2"/>
  <c r="AH22" i="1"/>
  <c r="AH243" i="1"/>
  <c r="AH110" i="1"/>
  <c r="AG1188" i="2"/>
  <c r="AG1933" i="2"/>
  <c r="AG149" i="2"/>
  <c r="AG831" i="2"/>
  <c r="AG731" i="2"/>
  <c r="AG643" i="2"/>
  <c r="AH189" i="1"/>
  <c r="AH54" i="1"/>
  <c r="AH61" i="1"/>
  <c r="AG1459" i="2"/>
  <c r="AG1334" i="2"/>
  <c r="AG1354" i="2"/>
  <c r="AG1214" i="2"/>
  <c r="AG1299" i="2"/>
  <c r="AG776" i="2"/>
  <c r="AG760" i="2"/>
  <c r="AG1965" i="2"/>
  <c r="AG1957" i="2"/>
  <c r="AG1944" i="2"/>
  <c r="AP88" i="1"/>
  <c r="AO1194" i="2"/>
  <c r="AO837" i="2"/>
  <c r="AP192" i="1"/>
  <c r="AO1440" i="2"/>
  <c r="AO1340" i="2"/>
  <c r="AO1220" i="2"/>
  <c r="AO1171" i="2"/>
  <c r="AO1091" i="2"/>
  <c r="AS1191" i="2"/>
  <c r="AS834" i="2"/>
  <c r="AS152" i="2"/>
  <c r="AS1437" i="2"/>
  <c r="AS1337" i="2"/>
  <c r="AS1217" i="2"/>
  <c r="AS1088" i="2"/>
  <c r="AX147" i="1"/>
  <c r="AX22" i="1"/>
  <c r="AX243" i="1"/>
  <c r="AX110" i="1"/>
  <c r="AW1188" i="2"/>
  <c r="AW1933" i="2"/>
  <c r="AW149" i="2"/>
  <c r="AW831" i="2"/>
  <c r="AW731" i="2"/>
  <c r="AW643" i="2"/>
  <c r="AX176" i="1"/>
  <c r="AX189" i="1"/>
  <c r="AX54" i="1"/>
  <c r="AW1434" i="2"/>
  <c r="AW1354" i="2"/>
  <c r="AW1334" i="2"/>
  <c r="AW1214" i="2"/>
  <c r="AW768" i="2"/>
  <c r="AW760" i="2"/>
  <c r="AW1965" i="2"/>
  <c r="AW1944" i="2"/>
  <c r="AW1957" i="2"/>
  <c r="BF150" i="1"/>
  <c r="BE1194" i="2"/>
  <c r="BE837" i="2"/>
  <c r="BF166" i="1"/>
  <c r="BF192" i="1"/>
  <c r="BF134" i="1"/>
  <c r="BF205" i="1"/>
  <c r="BE1440" i="2"/>
  <c r="BE1340" i="2"/>
  <c r="BE1220" i="2"/>
  <c r="BE1091" i="2"/>
  <c r="P243" i="1"/>
  <c r="P22" i="1"/>
  <c r="P110" i="1"/>
  <c r="O1188" i="2"/>
  <c r="O831" i="2"/>
  <c r="O149" i="2"/>
  <c r="O731" i="2"/>
  <c r="P40" i="1"/>
  <c r="P12" i="1"/>
  <c r="O1394" i="2"/>
  <c r="O1334" i="2"/>
  <c r="O1279" i="2"/>
  <c r="O1254" i="2"/>
  <c r="O1234" i="2"/>
  <c r="O1214" i="2"/>
  <c r="O1105" i="2"/>
  <c r="O1125" i="2"/>
  <c r="W1191" i="2"/>
  <c r="W152" i="2"/>
  <c r="W834" i="2"/>
  <c r="W1337" i="2"/>
  <c r="W1302" i="2"/>
  <c r="W1257" i="2"/>
  <c r="W1397" i="2"/>
  <c r="W1217" i="2"/>
  <c r="W1282" i="2"/>
  <c r="W1128" i="2"/>
  <c r="W1108" i="2"/>
  <c r="X346" i="1"/>
  <c r="X222" i="1"/>
  <c r="X240" i="1"/>
  <c r="W1185" i="2"/>
  <c r="X19" i="1"/>
  <c r="W955" i="2"/>
  <c r="W1930" i="2"/>
  <c r="W146" i="2"/>
  <c r="W828" i="2"/>
  <c r="W728" i="2"/>
  <c r="W640" i="2"/>
  <c r="X37" i="1"/>
  <c r="X233" i="1"/>
  <c r="W1331" i="2"/>
  <c r="W1296" i="2"/>
  <c r="W1391" i="2"/>
  <c r="W1211" i="2"/>
  <c r="W1276" i="2"/>
  <c r="W1251" i="2"/>
  <c r="W1122" i="2"/>
  <c r="W1102" i="2"/>
  <c r="W987" i="2"/>
  <c r="W928" i="2"/>
  <c r="W936" i="2"/>
  <c r="W1011" i="2"/>
  <c r="W1003" i="2"/>
  <c r="W966" i="2"/>
  <c r="W1941" i="2"/>
  <c r="X357" i="1"/>
  <c r="AF243" i="1"/>
  <c r="AF22" i="1"/>
  <c r="AF110" i="1"/>
  <c r="AE1188" i="2"/>
  <c r="AE831" i="2"/>
  <c r="AE1933" i="2"/>
  <c r="AE149" i="2"/>
  <c r="AE643" i="2"/>
  <c r="AE731" i="2"/>
  <c r="AF54" i="1"/>
  <c r="AE1414" i="2"/>
  <c r="AE1374" i="2"/>
  <c r="AE1299" i="2"/>
  <c r="AE1214" i="2"/>
  <c r="AE760" i="2"/>
  <c r="AE792" i="2"/>
  <c r="AE776" i="2"/>
  <c r="AE1965" i="2"/>
  <c r="AE1957" i="2"/>
  <c r="AE1944" i="2"/>
  <c r="AM1191" i="2"/>
  <c r="AM152" i="2"/>
  <c r="AM834" i="2"/>
  <c r="AM1437" i="2"/>
  <c r="AM1337" i="2"/>
  <c r="AM1168" i="2"/>
  <c r="AM1088" i="2"/>
  <c r="AN222" i="1"/>
  <c r="AN19" i="1"/>
  <c r="AN240" i="1"/>
  <c r="AM1185" i="2"/>
  <c r="AM955" i="2"/>
  <c r="AM1930" i="2"/>
  <c r="AM146" i="2"/>
  <c r="AM828" i="2"/>
  <c r="AM728" i="2"/>
  <c r="AM640" i="2"/>
  <c r="AN186" i="1"/>
  <c r="AN51" i="1"/>
  <c r="AM1431" i="2"/>
  <c r="AN233" i="1"/>
  <c r="AN58" i="1"/>
  <c r="AM1331" i="2"/>
  <c r="AM1162" i="2"/>
  <c r="AM773" i="2"/>
  <c r="AM765" i="2"/>
  <c r="AM757" i="2"/>
  <c r="AM1082" i="2"/>
  <c r="AM1051" i="2"/>
  <c r="AM1035" i="2"/>
  <c r="AM1027" i="2"/>
  <c r="AM995" i="2"/>
  <c r="AM1962" i="2"/>
  <c r="AM1011" i="2"/>
  <c r="AM1003" i="2"/>
  <c r="AM966" i="2"/>
  <c r="AM1941" i="2"/>
  <c r="AM1954" i="2"/>
  <c r="AZ147" i="1"/>
  <c r="AZ243" i="1"/>
  <c r="AZ22" i="1"/>
  <c r="AZ110" i="1"/>
  <c r="AY1188" i="2"/>
  <c r="AY831" i="2"/>
  <c r="AY1933" i="2"/>
  <c r="AY149" i="2"/>
  <c r="AY643" i="2"/>
  <c r="AY731" i="2"/>
  <c r="AZ189" i="1"/>
  <c r="AZ176" i="1"/>
  <c r="AY1434" i="2"/>
  <c r="AY1354" i="2"/>
  <c r="AY1334" i="2"/>
  <c r="AY1214" i="2"/>
  <c r="AY768" i="2"/>
  <c r="AY760" i="2"/>
  <c r="AY1965" i="2"/>
  <c r="AY1957" i="2"/>
  <c r="AY1944" i="2"/>
  <c r="BG1197" i="2"/>
  <c r="BG958" i="2"/>
  <c r="BG1443" i="2"/>
  <c r="BG1343" i="2"/>
  <c r="BG1223" i="2"/>
  <c r="BG1094" i="2"/>
  <c r="BG1046" i="2"/>
  <c r="BG1038" i="2"/>
  <c r="BG1030" i="2"/>
  <c r="BG1014" i="2"/>
  <c r="BG1006" i="2"/>
  <c r="BG969" i="2"/>
  <c r="BG923" i="2"/>
  <c r="BH144" i="1"/>
  <c r="BH222" i="1"/>
  <c r="BH240" i="1"/>
  <c r="BH212" i="1"/>
  <c r="BH19" i="1"/>
  <c r="BG1185" i="2"/>
  <c r="BG955" i="2"/>
  <c r="BG1930" i="2"/>
  <c r="BG146" i="2"/>
  <c r="BG828" i="2"/>
  <c r="BG728" i="2"/>
  <c r="BG640" i="2"/>
  <c r="BH186" i="1"/>
  <c r="BH128" i="1"/>
  <c r="BH199" i="1"/>
  <c r="BH160" i="1"/>
  <c r="BH233" i="1"/>
  <c r="BG1431" i="2"/>
  <c r="BH44" i="1"/>
  <c r="BG1331" i="2"/>
  <c r="BG1211" i="2"/>
  <c r="BG1082" i="2"/>
  <c r="BG765" i="2"/>
  <c r="BG757" i="2"/>
  <c r="BG1035" i="2"/>
  <c r="BG1027" i="2"/>
  <c r="BG1962" i="2"/>
  <c r="BG920" i="2"/>
  <c r="BG1043" i="2"/>
  <c r="BG1011" i="2"/>
  <c r="BG1003" i="2"/>
  <c r="BG966" i="2"/>
  <c r="BG1941" i="2"/>
  <c r="BG1954" i="2"/>
  <c r="J1191" i="2"/>
  <c r="J834" i="2"/>
  <c r="J152" i="2"/>
  <c r="J1397" i="2"/>
  <c r="J1282" i="2"/>
  <c r="J1337" i="2"/>
  <c r="J1217" i="2"/>
  <c r="J1148" i="2"/>
  <c r="J1257" i="2"/>
  <c r="J1237" i="2"/>
  <c r="J1128" i="2"/>
  <c r="J1108" i="2"/>
  <c r="N1200" i="2"/>
  <c r="N576" i="2"/>
  <c r="N1197" i="2"/>
  <c r="N958" i="2"/>
  <c r="N1403" i="2"/>
  <c r="N1343" i="2"/>
  <c r="N1288" i="2"/>
  <c r="N1223" i="2"/>
  <c r="N1263" i="2"/>
  <c r="N1243" i="2"/>
  <c r="N1134" i="2"/>
  <c r="N1114" i="2"/>
  <c r="R1191" i="2"/>
  <c r="R834" i="2"/>
  <c r="R152" i="2"/>
  <c r="R1397" i="2"/>
  <c r="R1282" i="2"/>
  <c r="R1337" i="2"/>
  <c r="R1217" i="2"/>
  <c r="R1257" i="2"/>
  <c r="R1237" i="2"/>
  <c r="R1128" i="2"/>
  <c r="R1108" i="2"/>
  <c r="V1200" i="2"/>
  <c r="V576" i="2"/>
  <c r="V1197" i="2"/>
  <c r="V958" i="2"/>
  <c r="V1403" i="2"/>
  <c r="V1343" i="2"/>
  <c r="V1288" i="2"/>
  <c r="V1308" i="2"/>
  <c r="V1383" i="2"/>
  <c r="V1223" i="2"/>
  <c r="V1263" i="2"/>
  <c r="V1134" i="2"/>
  <c r="V1114" i="2"/>
  <c r="V939" i="2"/>
  <c r="V1014" i="2"/>
  <c r="V1006" i="2"/>
  <c r="V990" i="2"/>
  <c r="V969" i="2"/>
  <c r="V931" i="2"/>
  <c r="Z1191" i="2"/>
  <c r="Z834" i="2"/>
  <c r="Z152" i="2"/>
  <c r="Z1397" i="2"/>
  <c r="Z1377" i="2"/>
  <c r="Z1357" i="2"/>
  <c r="Z1337" i="2"/>
  <c r="Z1302" i="2"/>
  <c r="Z1217" i="2"/>
  <c r="Z1257" i="2"/>
  <c r="Z1128" i="2"/>
  <c r="AD1200" i="2"/>
  <c r="AD576" i="2"/>
  <c r="AD1197" i="2"/>
  <c r="AD958" i="2"/>
  <c r="AD1423" i="2"/>
  <c r="AD1383" i="2"/>
  <c r="AD1223" i="2"/>
  <c r="AD1022" i="2"/>
  <c r="AD1054" i="2"/>
  <c r="AD1038" i="2"/>
  <c r="AD1030" i="2"/>
  <c r="AD1014" i="2"/>
  <c r="AD1006" i="2"/>
  <c r="AD969" i="2"/>
  <c r="AD939" i="2"/>
  <c r="AH1191" i="2"/>
  <c r="AH834" i="2"/>
  <c r="AH152" i="2"/>
  <c r="AH1357" i="2"/>
  <c r="AH1337" i="2"/>
  <c r="AH1302" i="2"/>
  <c r="AL1200" i="2"/>
  <c r="AL576" i="2"/>
  <c r="AL1197" i="2"/>
  <c r="AL958" i="2"/>
  <c r="AL1443" i="2"/>
  <c r="AL1343" i="2"/>
  <c r="AL1308" i="2"/>
  <c r="AL1174" i="2"/>
  <c r="AL1094" i="2"/>
  <c r="AL1054" i="2"/>
  <c r="AL1038" i="2"/>
  <c r="AL1030" i="2"/>
  <c r="AL1014" i="2"/>
  <c r="AL1006" i="2"/>
  <c r="AL969" i="2"/>
  <c r="AL998" i="2"/>
  <c r="AP1191" i="2"/>
  <c r="AP834" i="2"/>
  <c r="AP152" i="2"/>
  <c r="AP1437" i="2"/>
  <c r="AP1337" i="2"/>
  <c r="AP1217" i="2"/>
  <c r="AP1088" i="2"/>
  <c r="AT1200" i="2"/>
  <c r="AT576" i="2"/>
  <c r="AT1197" i="2"/>
  <c r="AT958" i="2"/>
  <c r="AT1443" i="2"/>
  <c r="AT1343" i="2"/>
  <c r="AT1223" i="2"/>
  <c r="AT1094" i="2"/>
  <c r="AT1046" i="2"/>
  <c r="AT1038" i="2"/>
  <c r="AT1030" i="2"/>
  <c r="AT1014" i="2"/>
  <c r="AT1006" i="2"/>
  <c r="AT969" i="2"/>
  <c r="AT998" i="2"/>
  <c r="AX1191" i="2"/>
  <c r="AX834" i="2"/>
  <c r="AX152" i="2"/>
  <c r="AX1437" i="2"/>
  <c r="AX1357" i="2"/>
  <c r="AX1337" i="2"/>
  <c r="AX1217" i="2"/>
  <c r="BB1200" i="2"/>
  <c r="BB576" i="2"/>
  <c r="BB1197" i="2"/>
  <c r="BB958" i="2"/>
  <c r="BB1443" i="2"/>
  <c r="BB1363" i="2"/>
  <c r="BB1343" i="2"/>
  <c r="BB1223" i="2"/>
  <c r="BB1074" i="2"/>
  <c r="BB1046" i="2"/>
  <c r="BB1038" i="2"/>
  <c r="BB1030" i="2"/>
  <c r="BB1014" i="2"/>
  <c r="BB1006" i="2"/>
  <c r="BB969" i="2"/>
  <c r="BF1191" i="2"/>
  <c r="BF834" i="2"/>
  <c r="BF152" i="2"/>
  <c r="BF1437" i="2"/>
  <c r="BF1337" i="2"/>
  <c r="BF1217" i="2"/>
  <c r="BF1088" i="2"/>
  <c r="L243" i="1"/>
  <c r="L110" i="1"/>
  <c r="L22" i="1"/>
  <c r="K1188" i="2"/>
  <c r="K831" i="2"/>
  <c r="K149" i="2"/>
  <c r="K731" i="2"/>
  <c r="L40" i="1"/>
  <c r="L12" i="1"/>
  <c r="K1394" i="2"/>
  <c r="K1334" i="2"/>
  <c r="K1279" i="2"/>
  <c r="K1254" i="2"/>
  <c r="K1234" i="2"/>
  <c r="K1145" i="2"/>
  <c r="K1214" i="2"/>
  <c r="K1105" i="2"/>
  <c r="K1125" i="2"/>
  <c r="S1191" i="2"/>
  <c r="S152" i="2"/>
  <c r="S834" i="2"/>
  <c r="S1337" i="2"/>
  <c r="S1397" i="2"/>
  <c r="S1257" i="2"/>
  <c r="S1217" i="2"/>
  <c r="S1282" i="2"/>
  <c r="S1128" i="2"/>
  <c r="S1108" i="2"/>
  <c r="T222" i="1"/>
  <c r="T19" i="1"/>
  <c r="T240" i="1"/>
  <c r="S1185" i="2"/>
  <c r="S955" i="2"/>
  <c r="S1930" i="2"/>
  <c r="S146" i="2"/>
  <c r="S828" i="2"/>
  <c r="S728" i="2"/>
  <c r="S640" i="2"/>
  <c r="T37" i="1"/>
  <c r="T9" i="1"/>
  <c r="T233" i="1"/>
  <c r="S1331" i="2"/>
  <c r="S1391" i="2"/>
  <c r="S1211" i="2"/>
  <c r="S1251" i="2"/>
  <c r="S1276" i="2"/>
  <c r="S1122" i="2"/>
  <c r="S1102" i="2"/>
  <c r="S1011" i="2"/>
  <c r="S966" i="2"/>
  <c r="T357" i="1"/>
  <c r="AB243" i="1"/>
  <c r="AB110" i="1"/>
  <c r="AB22" i="1"/>
  <c r="AA1188" i="2"/>
  <c r="AA831" i="2"/>
  <c r="AA1933" i="2"/>
  <c r="AA149" i="2"/>
  <c r="AA643" i="2"/>
  <c r="AA731" i="2"/>
  <c r="AB61" i="1"/>
  <c r="AB54" i="1"/>
  <c r="AA1394" i="2"/>
  <c r="AA1374" i="2"/>
  <c r="AA1354" i="2"/>
  <c r="AA1334" i="2"/>
  <c r="AA1299" i="2"/>
  <c r="AA1254" i="2"/>
  <c r="AA1214" i="2"/>
  <c r="AA760" i="2"/>
  <c r="AA776" i="2"/>
  <c r="AA1125" i="2"/>
  <c r="AA1957" i="2"/>
  <c r="AA1944" i="2"/>
  <c r="AI1191" i="2"/>
  <c r="AI152" i="2"/>
  <c r="AI834" i="2"/>
  <c r="AI1357" i="2"/>
  <c r="AI1302" i="2"/>
  <c r="AI1337" i="2"/>
  <c r="AJ222" i="1"/>
  <c r="AJ19" i="1"/>
  <c r="AJ240" i="1"/>
  <c r="AI1185" i="2"/>
  <c r="AI955" i="2"/>
  <c r="AI1930" i="2"/>
  <c r="AI146" i="2"/>
  <c r="AI828" i="2"/>
  <c r="AI728" i="2"/>
  <c r="AI640" i="2"/>
  <c r="AJ186" i="1"/>
  <c r="AJ51" i="1"/>
  <c r="AJ233" i="1"/>
  <c r="AI1351" i="2"/>
  <c r="AI1296" i="2"/>
  <c r="AI1331" i="2"/>
  <c r="AI773" i="2"/>
  <c r="AI765" i="2"/>
  <c r="AI757" i="2"/>
  <c r="AI1051" i="2"/>
  <c r="AI1035" i="2"/>
  <c r="AI1027" i="2"/>
  <c r="AI1962" i="2"/>
  <c r="AI1019" i="2"/>
  <c r="AI1011" i="2"/>
  <c r="AI1003" i="2"/>
  <c r="AI966" i="2"/>
  <c r="AI1941" i="2"/>
  <c r="AI1954" i="2"/>
  <c r="AI936" i="2"/>
  <c r="AR147" i="1"/>
  <c r="AR243" i="1"/>
  <c r="AR110" i="1"/>
  <c r="AR22" i="1"/>
  <c r="AQ1188" i="2"/>
  <c r="AQ831" i="2"/>
  <c r="AQ1933" i="2"/>
  <c r="AQ149" i="2"/>
  <c r="AQ643" i="2"/>
  <c r="AQ731" i="2"/>
  <c r="AR189" i="1"/>
  <c r="AQ1434" i="2"/>
  <c r="AR54" i="1"/>
  <c r="AQ1334" i="2"/>
  <c r="AQ1214" i="2"/>
  <c r="AQ768" i="2"/>
  <c r="AQ760" i="2"/>
  <c r="AQ776" i="2"/>
  <c r="AQ1085" i="2"/>
  <c r="AQ1965" i="2"/>
  <c r="AQ1957" i="2"/>
  <c r="AQ1944" i="2"/>
  <c r="AU1191" i="2"/>
  <c r="AU152" i="2"/>
  <c r="AU834" i="2"/>
  <c r="AU1437" i="2"/>
  <c r="AU1337" i="2"/>
  <c r="AU1217" i="2"/>
  <c r="AV144" i="1"/>
  <c r="AV222" i="1"/>
  <c r="AV212" i="1"/>
  <c r="AV19" i="1"/>
  <c r="AV240" i="1"/>
  <c r="AU1185" i="2"/>
  <c r="AU955" i="2"/>
  <c r="AU1930" i="2"/>
  <c r="AU146" i="2"/>
  <c r="AU828" i="2"/>
  <c r="AU728" i="2"/>
  <c r="AU640" i="2"/>
  <c r="AV186" i="1"/>
  <c r="AV173" i="1"/>
  <c r="AV51" i="1"/>
  <c r="AU1431" i="2"/>
  <c r="AV233" i="1"/>
  <c r="AU1331" i="2"/>
  <c r="AU1211" i="2"/>
  <c r="AU765" i="2"/>
  <c r="AU757" i="2"/>
  <c r="AU1035" i="2"/>
  <c r="AU1027" i="2"/>
  <c r="AU1962" i="2"/>
  <c r="AU1043" i="2"/>
  <c r="AU1011" i="2"/>
  <c r="AU1003" i="2"/>
  <c r="AU966" i="2"/>
  <c r="AU1954" i="2"/>
  <c r="AU1941" i="2"/>
  <c r="BD147" i="1"/>
  <c r="BD243" i="1"/>
  <c r="BD110" i="1"/>
  <c r="BC1188" i="2"/>
  <c r="BD22" i="1"/>
  <c r="BC831" i="2"/>
  <c r="BC1933" i="2"/>
  <c r="BC149" i="2"/>
  <c r="BC643" i="2"/>
  <c r="BC731" i="2"/>
  <c r="BD189" i="1"/>
  <c r="BD163" i="1"/>
  <c r="BC1434" i="2"/>
  <c r="BC1354" i="2"/>
  <c r="BC1334" i="2"/>
  <c r="BC1214" i="2"/>
  <c r="BC1065" i="2"/>
  <c r="BC768" i="2"/>
  <c r="BC760" i="2"/>
  <c r="BC1965" i="2"/>
  <c r="BC1957" i="2"/>
  <c r="BC1944" i="2"/>
  <c r="U1200" i="2"/>
  <c r="U576" i="2"/>
  <c r="AG22" i="1"/>
  <c r="AG243" i="1"/>
  <c r="AF1188" i="2"/>
  <c r="AG110" i="1"/>
  <c r="AF831" i="2"/>
  <c r="AF149" i="2"/>
  <c r="AF1933" i="2"/>
  <c r="AF731" i="2"/>
  <c r="AF643" i="2"/>
  <c r="AG189" i="1"/>
  <c r="AG54" i="1"/>
  <c r="AF1374" i="2"/>
  <c r="AF1299" i="2"/>
  <c r="AF1334" i="2"/>
  <c r="AF1214" i="2"/>
  <c r="AF776" i="2"/>
  <c r="AF760" i="2"/>
  <c r="AF1957" i="2"/>
  <c r="AF1965" i="2"/>
  <c r="AF1944" i="2"/>
  <c r="BE1200" i="2"/>
  <c r="BE576" i="2"/>
  <c r="AL19" i="1"/>
  <c r="AL240" i="1"/>
  <c r="AL222" i="1"/>
  <c r="AK1185" i="2"/>
  <c r="AK828" i="2"/>
  <c r="AK955" i="2"/>
  <c r="AK1930" i="2"/>
  <c r="AK146" i="2"/>
  <c r="AK640" i="2"/>
  <c r="AK728" i="2"/>
  <c r="AL186" i="1"/>
  <c r="AK1431" i="2"/>
  <c r="AL233" i="1"/>
  <c r="AL51" i="1"/>
  <c r="AK1331" i="2"/>
  <c r="AK1296" i="2"/>
  <c r="AK1082" i="2"/>
  <c r="AK773" i="2"/>
  <c r="AK765" i="2"/>
  <c r="AK757" i="2"/>
  <c r="AK1011" i="2"/>
  <c r="AK1003" i="2"/>
  <c r="AK966" i="2"/>
  <c r="AK1954" i="2"/>
  <c r="AK936" i="2"/>
  <c r="AK1051" i="2"/>
  <c r="AK1035" i="2"/>
  <c r="AK1027" i="2"/>
  <c r="AK995" i="2"/>
  <c r="AK1962" i="2"/>
  <c r="AK1941" i="2"/>
  <c r="AZ1197" i="2"/>
  <c r="AZ958" i="2"/>
  <c r="AZ1443" i="2"/>
  <c r="AZ1343" i="2"/>
  <c r="AZ1363" i="2"/>
  <c r="AZ1223" i="2"/>
  <c r="AZ1046" i="2"/>
  <c r="AZ1038" i="2"/>
  <c r="AZ1014" i="2"/>
  <c r="AZ1030" i="2"/>
  <c r="AZ1006" i="2"/>
  <c r="AZ969" i="2"/>
  <c r="J19" i="1"/>
  <c r="J240" i="1"/>
  <c r="I1185" i="2"/>
  <c r="I828" i="2"/>
  <c r="I955" i="2"/>
  <c r="I146" i="2"/>
  <c r="I728" i="2"/>
  <c r="J37" i="1"/>
  <c r="J9" i="1"/>
  <c r="I1391" i="2"/>
  <c r="I1276" i="2"/>
  <c r="I1251" i="2"/>
  <c r="I1231" i="2"/>
  <c r="I1211" i="2"/>
  <c r="I1142" i="2"/>
  <c r="I1122" i="2"/>
  <c r="I1102" i="2"/>
  <c r="J357" i="1"/>
  <c r="I22" i="1"/>
  <c r="I243" i="1"/>
  <c r="H1188" i="2"/>
  <c r="I110" i="1"/>
  <c r="H831" i="2"/>
  <c r="H149" i="2"/>
  <c r="H731" i="2"/>
  <c r="I40" i="1"/>
  <c r="I12" i="1"/>
  <c r="H1394" i="2"/>
  <c r="H1279" i="2"/>
  <c r="H1145" i="2"/>
  <c r="H1214" i="2"/>
  <c r="H1254" i="2"/>
  <c r="H1234" i="2"/>
  <c r="H1105" i="2"/>
  <c r="H1125" i="2"/>
  <c r="Y22" i="1"/>
  <c r="Y243" i="1"/>
  <c r="X1188" i="2"/>
  <c r="Y110" i="1"/>
  <c r="X831" i="2"/>
  <c r="X1933" i="2"/>
  <c r="X149" i="2"/>
  <c r="X731" i="2"/>
  <c r="X643" i="2"/>
  <c r="Y12" i="1"/>
  <c r="Y40" i="1"/>
  <c r="X1394" i="2"/>
  <c r="X1279" i="2"/>
  <c r="X1334" i="2"/>
  <c r="X1299" i="2"/>
  <c r="X1214" i="2"/>
  <c r="X1254" i="2"/>
  <c r="X1125" i="2"/>
  <c r="X752" i="2"/>
  <c r="X1944" i="2"/>
  <c r="X1957" i="2"/>
  <c r="AO22" i="1"/>
  <c r="AO243" i="1"/>
  <c r="AN1188" i="2"/>
  <c r="AO110" i="1"/>
  <c r="AN831" i="2"/>
  <c r="AN1933" i="2"/>
  <c r="AN149" i="2"/>
  <c r="AN731" i="2"/>
  <c r="AN643" i="2"/>
  <c r="AO189" i="1"/>
  <c r="AO61" i="1"/>
  <c r="AO54" i="1"/>
  <c r="AN1459" i="2"/>
  <c r="AN1434" i="2"/>
  <c r="AN1334" i="2"/>
  <c r="AN1165" i="2"/>
  <c r="AN1214" i="2"/>
  <c r="AN776" i="2"/>
  <c r="AN768" i="2"/>
  <c r="AN1085" i="2"/>
  <c r="AN760" i="2"/>
  <c r="AN1965" i="2"/>
  <c r="AN1944" i="2"/>
  <c r="AN1957" i="2"/>
  <c r="BE147" i="1"/>
  <c r="BE22" i="1"/>
  <c r="BE243" i="1"/>
  <c r="BD1188" i="2"/>
  <c r="BE110" i="1"/>
  <c r="BD831" i="2"/>
  <c r="BD1933" i="2"/>
  <c r="BD149" i="2"/>
  <c r="BD731" i="2"/>
  <c r="BD643" i="2"/>
  <c r="BE131" i="1"/>
  <c r="BE202" i="1"/>
  <c r="BE189" i="1"/>
  <c r="BE163" i="1"/>
  <c r="BD1434" i="2"/>
  <c r="BD1334" i="2"/>
  <c r="BD1214" i="2"/>
  <c r="BD1085" i="2"/>
  <c r="BD760" i="2"/>
  <c r="BD768" i="2"/>
  <c r="BD1965" i="2"/>
  <c r="BD1944" i="2"/>
  <c r="BD1957" i="2"/>
  <c r="M1200" i="2"/>
  <c r="M576" i="2"/>
  <c r="AC1200" i="2"/>
  <c r="AC576" i="2"/>
  <c r="AS1200" i="2"/>
  <c r="AS576" i="2"/>
  <c r="G152" i="2"/>
  <c r="G1191" i="2"/>
  <c r="G834" i="2"/>
  <c r="G1397" i="2"/>
  <c r="G1148" i="2"/>
  <c r="G1108" i="2"/>
  <c r="G1282" i="2"/>
  <c r="G1257" i="2"/>
  <c r="G1217" i="2"/>
  <c r="G1128" i="2"/>
  <c r="G1237" i="2"/>
  <c r="H19" i="1"/>
  <c r="G146" i="2"/>
  <c r="H240" i="1"/>
  <c r="G828" i="2"/>
  <c r="G955" i="2"/>
  <c r="G1185" i="2"/>
  <c r="G728" i="2"/>
  <c r="G1391" i="2"/>
  <c r="G1142" i="2"/>
  <c r="G1102" i="2"/>
  <c r="G1276" i="2"/>
  <c r="H37" i="1"/>
  <c r="H9" i="1"/>
  <c r="G1251" i="2"/>
  <c r="G1211" i="2"/>
  <c r="G1122" i="2"/>
  <c r="G1231" i="2"/>
  <c r="H357" i="1"/>
  <c r="H243" i="1"/>
  <c r="H110" i="1"/>
  <c r="G149" i="2"/>
  <c r="H22" i="1"/>
  <c r="G831" i="2"/>
  <c r="G1188" i="2"/>
  <c r="G731" i="2"/>
  <c r="H40" i="1"/>
  <c r="H12" i="1"/>
  <c r="G1394" i="2"/>
  <c r="G1234" i="2"/>
  <c r="G1254" i="2"/>
  <c r="G1214" i="2"/>
  <c r="G1145" i="2"/>
  <c r="G1125" i="2"/>
  <c r="G1105" i="2"/>
  <c r="G1279" i="2"/>
  <c r="H77" i="1"/>
  <c r="G1194" i="2"/>
  <c r="H88" i="1"/>
  <c r="G837" i="2"/>
  <c r="G1400" i="2"/>
  <c r="G1240" i="2"/>
  <c r="G1260" i="2"/>
  <c r="G1220" i="2"/>
  <c r="G1151" i="2"/>
  <c r="G1131" i="2"/>
  <c r="G1111" i="2"/>
  <c r="G1285" i="2"/>
  <c r="G1200" i="2"/>
  <c r="G576" i="2"/>
  <c r="AO619" i="2"/>
  <c r="AO604" i="2"/>
  <c r="AO568" i="2"/>
  <c r="AO563" i="2"/>
  <c r="AO558" i="2"/>
  <c r="AO609" i="2"/>
  <c r="AO584" i="2"/>
  <c r="T609" i="2"/>
  <c r="T584" i="2"/>
  <c r="T563" i="2"/>
  <c r="T558" i="2"/>
  <c r="T599" i="2"/>
  <c r="T568" i="2"/>
  <c r="AJ614" i="2"/>
  <c r="AJ609" i="2"/>
  <c r="AJ584" i="2"/>
  <c r="AJ558" i="2"/>
  <c r="AJ619" i="2"/>
  <c r="AJ604" i="2"/>
  <c r="AJ568" i="2"/>
  <c r="AJ563" i="2"/>
  <c r="BA306" i="1"/>
  <c r="BA299" i="1"/>
  <c r="BA285" i="1"/>
  <c r="BA278" i="1"/>
  <c r="BA292" i="1"/>
  <c r="BA271" i="1"/>
  <c r="BA264" i="1"/>
  <c r="BA257" i="1"/>
  <c r="BA250" i="1"/>
  <c r="AZ892" i="2"/>
  <c r="AZ878" i="2"/>
  <c r="AZ845" i="2"/>
  <c r="AZ672" i="2"/>
  <c r="AZ651" i="2"/>
  <c r="AZ811" i="2"/>
  <c r="AZ696" i="2"/>
  <c r="AZ680" i="2"/>
  <c r="AZ704" i="2"/>
  <c r="AZ629" i="2"/>
  <c r="AZ225" i="2"/>
  <c r="AZ236" i="2"/>
  <c r="AZ121" i="2"/>
  <c r="AZ214" i="2"/>
  <c r="AZ203" i="2"/>
  <c r="AZ187" i="2"/>
  <c r="AZ132" i="2"/>
  <c r="AZ110" i="2"/>
  <c r="AZ160" i="2"/>
  <c r="R306" i="1"/>
  <c r="R299" i="1"/>
  <c r="R285" i="1"/>
  <c r="R271" i="1"/>
  <c r="R264" i="1"/>
  <c r="R257" i="1"/>
  <c r="R278" i="1"/>
  <c r="R250" i="1"/>
  <c r="R292" i="1"/>
  <c r="Q247" i="2"/>
  <c r="Q203" i="2"/>
  <c r="Q176" i="2"/>
  <c r="Q160" i="2"/>
  <c r="Q88" i="2"/>
  <c r="Q110" i="2"/>
  <c r="Q121" i="2"/>
  <c r="AT306" i="1"/>
  <c r="AT299" i="1"/>
  <c r="AT292" i="1"/>
  <c r="AT278" i="1"/>
  <c r="AT271" i="1"/>
  <c r="AT264" i="1"/>
  <c r="AT257" i="1"/>
  <c r="AT285" i="1"/>
  <c r="AT250" i="1"/>
  <c r="AS906" i="2"/>
  <c r="AS892" i="2"/>
  <c r="AS878" i="2"/>
  <c r="AS845" i="2"/>
  <c r="AS811" i="2"/>
  <c r="AS696" i="2"/>
  <c r="AS680" i="2"/>
  <c r="AS651" i="2"/>
  <c r="AS629" i="2"/>
  <c r="AS688" i="2"/>
  <c r="AS672" i="2"/>
  <c r="AS225" i="2"/>
  <c r="AS214" i="2"/>
  <c r="AS203" i="2"/>
  <c r="AS187" i="2"/>
  <c r="AS132" i="2"/>
  <c r="AS160" i="2"/>
  <c r="AS110" i="2"/>
  <c r="I292" i="1"/>
  <c r="I285" i="1"/>
  <c r="I278" i="1"/>
  <c r="I306" i="1"/>
  <c r="I299" i="1"/>
  <c r="I271" i="1"/>
  <c r="I264" i="1"/>
  <c r="I257" i="1"/>
  <c r="I250" i="1"/>
  <c r="H121" i="2"/>
  <c r="H110" i="2"/>
  <c r="H176" i="2"/>
  <c r="H88" i="2"/>
  <c r="Q306" i="1"/>
  <c r="Q292" i="1"/>
  <c r="Q285" i="1"/>
  <c r="Q278" i="1"/>
  <c r="Q299" i="1"/>
  <c r="Q271" i="1"/>
  <c r="Q264" i="1"/>
  <c r="Q257" i="1"/>
  <c r="Q250" i="1"/>
  <c r="P247" i="2"/>
  <c r="P121" i="2"/>
  <c r="P110" i="2"/>
  <c r="P160" i="2"/>
  <c r="P176" i="2"/>
  <c r="P88" i="2"/>
  <c r="Y306" i="1"/>
  <c r="Y292" i="1"/>
  <c r="Y285" i="1"/>
  <c r="Y278" i="1"/>
  <c r="Y271" i="1"/>
  <c r="Y264" i="1"/>
  <c r="Y257" i="1"/>
  <c r="Y299" i="1"/>
  <c r="X878" i="2"/>
  <c r="Y250" i="1"/>
  <c r="X672" i="2"/>
  <c r="X651" i="2"/>
  <c r="X811" i="2"/>
  <c r="X845" i="2"/>
  <c r="X864" i="2"/>
  <c r="X247" i="2"/>
  <c r="X121" i="2"/>
  <c r="X203" i="2"/>
  <c r="X187" i="2"/>
  <c r="X132" i="2"/>
  <c r="X110" i="2"/>
  <c r="X176" i="2"/>
  <c r="X160" i="2"/>
  <c r="X88" i="2"/>
  <c r="AG306" i="1"/>
  <c r="AG285" i="1"/>
  <c r="AG278" i="1"/>
  <c r="AG299" i="1"/>
  <c r="AG292" i="1"/>
  <c r="AG271" i="1"/>
  <c r="AG264" i="1"/>
  <c r="AG257" i="1"/>
  <c r="AG250" i="1"/>
  <c r="AF906" i="2"/>
  <c r="AF892" i="2"/>
  <c r="AF878" i="2"/>
  <c r="AF688" i="2"/>
  <c r="AF672" i="2"/>
  <c r="AF651" i="2"/>
  <c r="AF845" i="2"/>
  <c r="AF811" i="2"/>
  <c r="AF696" i="2"/>
  <c r="AF680" i="2"/>
  <c r="AF629" i="2"/>
  <c r="AF225" i="2"/>
  <c r="AF247" i="2"/>
  <c r="AF258" i="2"/>
  <c r="AF121" i="2"/>
  <c r="AF214" i="2"/>
  <c r="AF203" i="2"/>
  <c r="AF187" i="2"/>
  <c r="AF132" i="2"/>
  <c r="AF110" i="2"/>
  <c r="AF160" i="2"/>
  <c r="AF77" i="2"/>
  <c r="AO285" i="1"/>
  <c r="AO278" i="1"/>
  <c r="AO292" i="1"/>
  <c r="AO306" i="1"/>
  <c r="AO299" i="1"/>
  <c r="AO271" i="1"/>
  <c r="AO264" i="1"/>
  <c r="AO257" i="1"/>
  <c r="AN906" i="2"/>
  <c r="AN892" i="2"/>
  <c r="AN878" i="2"/>
  <c r="AO250" i="1"/>
  <c r="AN688" i="2"/>
  <c r="AN672" i="2"/>
  <c r="AN651" i="2"/>
  <c r="AN811" i="2"/>
  <c r="AN696" i="2"/>
  <c r="AN680" i="2"/>
  <c r="AN659" i="2"/>
  <c r="AN629" i="2"/>
  <c r="AN845" i="2"/>
  <c r="AN225" i="2"/>
  <c r="AN247" i="2"/>
  <c r="AN258" i="2"/>
  <c r="AN121" i="2"/>
  <c r="AN214" i="2"/>
  <c r="AN203" i="2"/>
  <c r="AN187" i="2"/>
  <c r="AN132" i="2"/>
  <c r="AN110" i="2"/>
  <c r="AN77" i="2"/>
  <c r="AN160" i="2"/>
  <c r="AW299" i="1"/>
  <c r="AW306" i="1"/>
  <c r="AW285" i="1"/>
  <c r="AW278" i="1"/>
  <c r="AW271" i="1"/>
  <c r="AW264" i="1"/>
  <c r="AW257" i="1"/>
  <c r="AW292" i="1"/>
  <c r="AW250" i="1"/>
  <c r="AV892" i="2"/>
  <c r="AV878" i="2"/>
  <c r="AV672" i="2"/>
  <c r="AV651" i="2"/>
  <c r="AV845" i="2"/>
  <c r="AV811" i="2"/>
  <c r="AV696" i="2"/>
  <c r="AV680" i="2"/>
  <c r="AV704" i="2"/>
  <c r="AV629" i="2"/>
  <c r="AV225" i="2"/>
  <c r="AV236" i="2"/>
  <c r="AV214" i="2"/>
  <c r="AV203" i="2"/>
  <c r="AV187" i="2"/>
  <c r="AV132" i="2"/>
  <c r="AV110" i="2"/>
  <c r="AV160" i="2"/>
  <c r="AV121" i="2"/>
  <c r="R309" i="1"/>
  <c r="R302" i="1"/>
  <c r="R295" i="1"/>
  <c r="R281" i="1"/>
  <c r="R267" i="1"/>
  <c r="R260" i="1"/>
  <c r="R288" i="1"/>
  <c r="R274" i="1"/>
  <c r="R117" i="1"/>
  <c r="R253" i="1"/>
  <c r="R121" i="1"/>
  <c r="Q250" i="2"/>
  <c r="Q206" i="2"/>
  <c r="Q163" i="2"/>
  <c r="Q124" i="2"/>
  <c r="Q179" i="2"/>
  <c r="Q91" i="2"/>
  <c r="Q113" i="2"/>
  <c r="AC912" i="2"/>
  <c r="AC898" i="2"/>
  <c r="AC884" i="2"/>
  <c r="AC851" i="2"/>
  <c r="AC817" i="2"/>
  <c r="AC253" i="2"/>
  <c r="AC264" i="2"/>
  <c r="AC231" i="2"/>
  <c r="AC220" i="2"/>
  <c r="AC209" i="2"/>
  <c r="AC193" i="2"/>
  <c r="AC138" i="2"/>
  <c r="AC116" i="2"/>
  <c r="AC83" i="2"/>
  <c r="AC166" i="2"/>
  <c r="AC127" i="2"/>
  <c r="AP95" i="1"/>
  <c r="AP81" i="1"/>
  <c r="AP77" i="1"/>
  <c r="AO915" i="2"/>
  <c r="AO901" i="2"/>
  <c r="AO887" i="2"/>
  <c r="AO854" i="2"/>
  <c r="AP65" i="1"/>
  <c r="AO820" i="2"/>
  <c r="AS912" i="2"/>
  <c r="AS898" i="2"/>
  <c r="AS884" i="2"/>
  <c r="AS851" i="2"/>
  <c r="AS817" i="2"/>
  <c r="AS231" i="2"/>
  <c r="AS220" i="2"/>
  <c r="AS209" i="2"/>
  <c r="AS193" i="2"/>
  <c r="AS138" i="2"/>
  <c r="AS116" i="2"/>
  <c r="AS166" i="2"/>
  <c r="AX309" i="1"/>
  <c r="AX302" i="1"/>
  <c r="AX295" i="1"/>
  <c r="AX281" i="1"/>
  <c r="AX267" i="1"/>
  <c r="AX260" i="1"/>
  <c r="AX288" i="1"/>
  <c r="AX274" i="1"/>
  <c r="AX253" i="1"/>
  <c r="AW895" i="2"/>
  <c r="AW881" i="2"/>
  <c r="AW848" i="2"/>
  <c r="AW707" i="2"/>
  <c r="AW814" i="2"/>
  <c r="AW699" i="2"/>
  <c r="AW683" i="2"/>
  <c r="AW675" i="2"/>
  <c r="AW632" i="2"/>
  <c r="AW654" i="2"/>
  <c r="AW239" i="2"/>
  <c r="AW217" i="2"/>
  <c r="AW206" i="2"/>
  <c r="AW163" i="2"/>
  <c r="AW124" i="2"/>
  <c r="AW190" i="2"/>
  <c r="AW135" i="2"/>
  <c r="AW228" i="2"/>
  <c r="AW113" i="2"/>
  <c r="BF77" i="1"/>
  <c r="BF73" i="1"/>
  <c r="BF69" i="1"/>
  <c r="BE901" i="2"/>
  <c r="BE887" i="2"/>
  <c r="BE854" i="2"/>
  <c r="BF65" i="1"/>
  <c r="BE820" i="2"/>
  <c r="P309" i="1"/>
  <c r="P302" i="1"/>
  <c r="P295" i="1"/>
  <c r="P288" i="1"/>
  <c r="P281" i="1"/>
  <c r="P274" i="1"/>
  <c r="P121" i="1"/>
  <c r="P267" i="1"/>
  <c r="P117" i="1"/>
  <c r="P260" i="1"/>
  <c r="P253" i="1"/>
  <c r="O250" i="2"/>
  <c r="O179" i="2"/>
  <c r="O113" i="2"/>
  <c r="O124" i="2"/>
  <c r="O91" i="2"/>
  <c r="W870" i="2"/>
  <c r="W851" i="2"/>
  <c r="W817" i="2"/>
  <c r="W253" i="2"/>
  <c r="W182" i="2"/>
  <c r="W166" i="2"/>
  <c r="W127" i="2"/>
  <c r="W209" i="2"/>
  <c r="W193" i="2"/>
  <c r="W138" i="2"/>
  <c r="W116" i="2"/>
  <c r="W94" i="2"/>
  <c r="X306" i="1"/>
  <c r="X299" i="1"/>
  <c r="X292" i="1"/>
  <c r="X285" i="1"/>
  <c r="X278" i="1"/>
  <c r="X271" i="1"/>
  <c r="X257" i="1"/>
  <c r="X264" i="1"/>
  <c r="X250" i="1"/>
  <c r="W864" i="2"/>
  <c r="W845" i="2"/>
  <c r="W651" i="2"/>
  <c r="W811" i="2"/>
  <c r="W247" i="2"/>
  <c r="W176" i="2"/>
  <c r="W160" i="2"/>
  <c r="W121" i="2"/>
  <c r="W203" i="2"/>
  <c r="W187" i="2"/>
  <c r="W132" i="2"/>
  <c r="W110" i="2"/>
  <c r="W88" i="2"/>
  <c r="AF309" i="1"/>
  <c r="AF302" i="1"/>
  <c r="AF295" i="1"/>
  <c r="AF288" i="1"/>
  <c r="AF281" i="1"/>
  <c r="AF274" i="1"/>
  <c r="AF267" i="1"/>
  <c r="AF121" i="1"/>
  <c r="AE895" i="2"/>
  <c r="AE881" i="2"/>
  <c r="AE848" i="2"/>
  <c r="AF260" i="1"/>
  <c r="AF253" i="1"/>
  <c r="AE909" i="2"/>
  <c r="AE691" i="2"/>
  <c r="AE814" i="2"/>
  <c r="AE632" i="2"/>
  <c r="AE699" i="2"/>
  <c r="AE683" i="2"/>
  <c r="AE675" i="2"/>
  <c r="AE654" i="2"/>
  <c r="AE228" i="2"/>
  <c r="AE250" i="2"/>
  <c r="AE261" i="2"/>
  <c r="AE190" i="2"/>
  <c r="AE135" i="2"/>
  <c r="AE217" i="2"/>
  <c r="AE206" i="2"/>
  <c r="AE163" i="2"/>
  <c r="AE113" i="2"/>
  <c r="AE124" i="2"/>
  <c r="AE80" i="2"/>
  <c r="AM851" i="2"/>
  <c r="AM912" i="2"/>
  <c r="AM898" i="2"/>
  <c r="AM884" i="2"/>
  <c r="AM817" i="2"/>
  <c r="AM231" i="2"/>
  <c r="AM253" i="2"/>
  <c r="AM166" i="2"/>
  <c r="AM127" i="2"/>
  <c r="AM264" i="2"/>
  <c r="AM220" i="2"/>
  <c r="AM209" i="2"/>
  <c r="AM193" i="2"/>
  <c r="AM138" i="2"/>
  <c r="AM116" i="2"/>
  <c r="AM83" i="2"/>
  <c r="AN306" i="1"/>
  <c r="AN299" i="1"/>
  <c r="AN292" i="1"/>
  <c r="AN285" i="1"/>
  <c r="AN278" i="1"/>
  <c r="AN271" i="1"/>
  <c r="AN257" i="1"/>
  <c r="AN264" i="1"/>
  <c r="AN250" i="1"/>
  <c r="AM845" i="2"/>
  <c r="AM906" i="2"/>
  <c r="AM892" i="2"/>
  <c r="AM878" i="2"/>
  <c r="AM688" i="2"/>
  <c r="AM672" i="2"/>
  <c r="AM659" i="2"/>
  <c r="AM629" i="2"/>
  <c r="AM651" i="2"/>
  <c r="AM696" i="2"/>
  <c r="AM680" i="2"/>
  <c r="AM811" i="2"/>
  <c r="AM225" i="2"/>
  <c r="AM247" i="2"/>
  <c r="AM160" i="2"/>
  <c r="AM121" i="2"/>
  <c r="AM258" i="2"/>
  <c r="AM214" i="2"/>
  <c r="AM203" i="2"/>
  <c r="AM187" i="2"/>
  <c r="AM132" i="2"/>
  <c r="AM110" i="2"/>
  <c r="AM77" i="2"/>
  <c r="AZ309" i="1"/>
  <c r="AZ302" i="1"/>
  <c r="AZ295" i="1"/>
  <c r="AZ288" i="1"/>
  <c r="AZ281" i="1"/>
  <c r="AZ274" i="1"/>
  <c r="AZ267" i="1"/>
  <c r="AZ260" i="1"/>
  <c r="AY895" i="2"/>
  <c r="AY881" i="2"/>
  <c r="AY848" i="2"/>
  <c r="AY707" i="2"/>
  <c r="AZ253" i="1"/>
  <c r="AY654" i="2"/>
  <c r="AY632" i="2"/>
  <c r="AY699" i="2"/>
  <c r="AY683" i="2"/>
  <c r="AY675" i="2"/>
  <c r="AY814" i="2"/>
  <c r="AY239" i="2"/>
  <c r="AY228" i="2"/>
  <c r="AY190" i="2"/>
  <c r="AY135" i="2"/>
  <c r="AY217" i="2"/>
  <c r="AY206" i="2"/>
  <c r="AY163" i="2"/>
  <c r="AY113" i="2"/>
  <c r="AY124" i="2"/>
  <c r="BG553" i="2"/>
  <c r="BG614" i="2"/>
  <c r="BG609" i="2"/>
  <c r="BG584" i="2"/>
  <c r="BG558" i="2"/>
  <c r="BG619" i="2"/>
  <c r="BG563" i="2"/>
  <c r="BG604" i="2"/>
  <c r="BG568" i="2"/>
  <c r="BH306" i="1"/>
  <c r="BH299" i="1"/>
  <c r="BH292" i="1"/>
  <c r="BH285" i="1"/>
  <c r="BH278" i="1"/>
  <c r="BH264" i="1"/>
  <c r="BH250" i="1"/>
  <c r="BG845" i="2"/>
  <c r="BH257" i="1"/>
  <c r="BG892" i="2"/>
  <c r="BG878" i="2"/>
  <c r="BG797" i="2"/>
  <c r="BG672" i="2"/>
  <c r="BH271" i="1"/>
  <c r="BG696" i="2"/>
  <c r="BG680" i="2"/>
  <c r="BG811" i="2"/>
  <c r="BG651" i="2"/>
  <c r="BG225" i="2"/>
  <c r="BG160" i="2"/>
  <c r="BG236" i="2"/>
  <c r="BG214" i="2"/>
  <c r="BG203" i="2"/>
  <c r="BG187" i="2"/>
  <c r="BG132" i="2"/>
  <c r="BG110" i="2"/>
  <c r="BG99" i="2"/>
  <c r="J182" i="2"/>
  <c r="J94" i="2"/>
  <c r="J127" i="2"/>
  <c r="J116" i="2"/>
  <c r="N599" i="2"/>
  <c r="N568" i="2"/>
  <c r="N558" i="2"/>
  <c r="R253" i="2"/>
  <c r="R182" i="2"/>
  <c r="R166" i="2"/>
  <c r="R94" i="2"/>
  <c r="R127" i="2"/>
  <c r="R209" i="2"/>
  <c r="R116" i="2"/>
  <c r="V599" i="2"/>
  <c r="V568" i="2"/>
  <c r="V609" i="2"/>
  <c r="V584" i="2"/>
  <c r="V558" i="2"/>
  <c r="Z851" i="2"/>
  <c r="Z817" i="2"/>
  <c r="Z912" i="2"/>
  <c r="Z884" i="2"/>
  <c r="Z264" i="2"/>
  <c r="Z166" i="2"/>
  <c r="Z253" i="2"/>
  <c r="Z127" i="2"/>
  <c r="Z220" i="2"/>
  <c r="Z193" i="2"/>
  <c r="Z138" i="2"/>
  <c r="Z116" i="2"/>
  <c r="Z209" i="2"/>
  <c r="AD604" i="2"/>
  <c r="AD568" i="2"/>
  <c r="AD563" i="2"/>
  <c r="AD619" i="2"/>
  <c r="AD614" i="2"/>
  <c r="AD609" i="2"/>
  <c r="AD584" i="2"/>
  <c r="AD558" i="2"/>
  <c r="AH851" i="2"/>
  <c r="AH898" i="2"/>
  <c r="AH884" i="2"/>
  <c r="AH817" i="2"/>
  <c r="AH912" i="2"/>
  <c r="AH264" i="2"/>
  <c r="AH231" i="2"/>
  <c r="AH253" i="2"/>
  <c r="AH166" i="2"/>
  <c r="AH127" i="2"/>
  <c r="AH83" i="2"/>
  <c r="AH209" i="2"/>
  <c r="AH220" i="2"/>
  <c r="AH193" i="2"/>
  <c r="AH138" i="2"/>
  <c r="AH116" i="2"/>
  <c r="AL604" i="2"/>
  <c r="AL568" i="2"/>
  <c r="AL563" i="2"/>
  <c r="AL614" i="2"/>
  <c r="AL609" i="2"/>
  <c r="AL584" i="2"/>
  <c r="AL558" i="2"/>
  <c r="AL619" i="2"/>
  <c r="AP851" i="2"/>
  <c r="AP817" i="2"/>
  <c r="AP912" i="2"/>
  <c r="AP898" i="2"/>
  <c r="AP884" i="2"/>
  <c r="AP231" i="2"/>
  <c r="AP166" i="2"/>
  <c r="AP253" i="2"/>
  <c r="AP220" i="2"/>
  <c r="AP193" i="2"/>
  <c r="AP138" i="2"/>
  <c r="AP116" i="2"/>
  <c r="AP209" i="2"/>
  <c r="AT604" i="2"/>
  <c r="AT568" i="2"/>
  <c r="AT563" i="2"/>
  <c r="AT614" i="2"/>
  <c r="AT609" i="2"/>
  <c r="AT584" i="2"/>
  <c r="AT558" i="2"/>
  <c r="AT619" i="2"/>
  <c r="AX851" i="2"/>
  <c r="AX898" i="2"/>
  <c r="AX884" i="2"/>
  <c r="AX817" i="2"/>
  <c r="AX242" i="2"/>
  <c r="AX231" i="2"/>
  <c r="AX166" i="2"/>
  <c r="AX209" i="2"/>
  <c r="AX220" i="2"/>
  <c r="AX193" i="2"/>
  <c r="AX138" i="2"/>
  <c r="AX116" i="2"/>
  <c r="BB604" i="2"/>
  <c r="BB568" i="2"/>
  <c r="BB563" i="2"/>
  <c r="BB624" i="2"/>
  <c r="BB614" i="2"/>
  <c r="BB609" i="2"/>
  <c r="BB584" i="2"/>
  <c r="BB558" i="2"/>
  <c r="BB619" i="2"/>
  <c r="BF851" i="2"/>
  <c r="BF817" i="2"/>
  <c r="BF898" i="2"/>
  <c r="BF884" i="2"/>
  <c r="BF803" i="2"/>
  <c r="BF242" i="2"/>
  <c r="BF231" i="2"/>
  <c r="BF166" i="2"/>
  <c r="BF220" i="2"/>
  <c r="BF193" i="2"/>
  <c r="BF138" i="2"/>
  <c r="BF116" i="2"/>
  <c r="BF209" i="2"/>
  <c r="BF105" i="2"/>
  <c r="L309" i="1"/>
  <c r="L302" i="1"/>
  <c r="L295" i="1"/>
  <c r="L288" i="1"/>
  <c r="L281" i="1"/>
  <c r="L274" i="1"/>
  <c r="L260" i="1"/>
  <c r="L121" i="1"/>
  <c r="L267" i="1"/>
  <c r="L117" i="1"/>
  <c r="L253" i="1"/>
  <c r="K179" i="2"/>
  <c r="K113" i="2"/>
  <c r="K124" i="2"/>
  <c r="K91" i="2"/>
  <c r="S253" i="2"/>
  <c r="S182" i="2"/>
  <c r="S166" i="2"/>
  <c r="S127" i="2"/>
  <c r="S209" i="2"/>
  <c r="S116" i="2"/>
  <c r="S94" i="2"/>
  <c r="T306" i="1"/>
  <c r="T299" i="1"/>
  <c r="T292" i="1"/>
  <c r="T285" i="1"/>
  <c r="T278" i="1"/>
  <c r="T271" i="1"/>
  <c r="T257" i="1"/>
  <c r="T250" i="1"/>
  <c r="T264" i="1"/>
  <c r="S247" i="2"/>
  <c r="S176" i="2"/>
  <c r="S160" i="2"/>
  <c r="S121" i="2"/>
  <c r="S203" i="2"/>
  <c r="S110" i="2"/>
  <c r="S88" i="2"/>
  <c r="AB309" i="1"/>
  <c r="AB302" i="1"/>
  <c r="AB295" i="1"/>
  <c r="AB288" i="1"/>
  <c r="AB281" i="1"/>
  <c r="AB274" i="1"/>
  <c r="AB260" i="1"/>
  <c r="AB121" i="1"/>
  <c r="AB267" i="1"/>
  <c r="AA881" i="2"/>
  <c r="AA848" i="2"/>
  <c r="AB253" i="1"/>
  <c r="AA909" i="2"/>
  <c r="AA691" i="2"/>
  <c r="AA675" i="2"/>
  <c r="AA654" i="2"/>
  <c r="AA814" i="2"/>
  <c r="AA250" i="2"/>
  <c r="AA190" i="2"/>
  <c r="AA135" i="2"/>
  <c r="AA261" i="2"/>
  <c r="AA217" i="2"/>
  <c r="AA206" i="2"/>
  <c r="AA163" i="2"/>
  <c r="AA113" i="2"/>
  <c r="AA124" i="2"/>
  <c r="AI851" i="2"/>
  <c r="AI912" i="2"/>
  <c r="AI898" i="2"/>
  <c r="AI884" i="2"/>
  <c r="AI817" i="2"/>
  <c r="AI231" i="2"/>
  <c r="AI253" i="2"/>
  <c r="AI166" i="2"/>
  <c r="AI127" i="2"/>
  <c r="AI220" i="2"/>
  <c r="AI209" i="2"/>
  <c r="AI193" i="2"/>
  <c r="AI138" i="2"/>
  <c r="AI116" i="2"/>
  <c r="AI264" i="2"/>
  <c r="AI83" i="2"/>
  <c r="AJ306" i="1"/>
  <c r="AJ299" i="1"/>
  <c r="AJ292" i="1"/>
  <c r="AJ285" i="1"/>
  <c r="AJ278" i="1"/>
  <c r="AJ271" i="1"/>
  <c r="AJ257" i="1"/>
  <c r="AJ250" i="1"/>
  <c r="AI845" i="2"/>
  <c r="AJ264" i="1"/>
  <c r="AI906" i="2"/>
  <c r="AI892" i="2"/>
  <c r="AI878" i="2"/>
  <c r="AI688" i="2"/>
  <c r="AI672" i="2"/>
  <c r="AI651" i="2"/>
  <c r="AI629" i="2"/>
  <c r="AI696" i="2"/>
  <c r="AI680" i="2"/>
  <c r="AI811" i="2"/>
  <c r="AI225" i="2"/>
  <c r="AI247" i="2"/>
  <c r="AI160" i="2"/>
  <c r="AI121" i="2"/>
  <c r="AI214" i="2"/>
  <c r="AI203" i="2"/>
  <c r="AI187" i="2"/>
  <c r="AI132" i="2"/>
  <c r="AI110" i="2"/>
  <c r="AI258" i="2"/>
  <c r="AI77" i="2"/>
  <c r="AR309" i="1"/>
  <c r="AR302" i="1"/>
  <c r="AR295" i="1"/>
  <c r="AR288" i="1"/>
  <c r="AR281" i="1"/>
  <c r="AR274" i="1"/>
  <c r="AR260" i="1"/>
  <c r="AR267" i="1"/>
  <c r="AQ895" i="2"/>
  <c r="AQ881" i="2"/>
  <c r="AQ848" i="2"/>
  <c r="AR253" i="1"/>
  <c r="AQ909" i="2"/>
  <c r="AQ691" i="2"/>
  <c r="AQ699" i="2"/>
  <c r="AQ683" i="2"/>
  <c r="AQ675" i="2"/>
  <c r="AQ654" i="2"/>
  <c r="AQ632" i="2"/>
  <c r="AQ814" i="2"/>
  <c r="AQ228" i="2"/>
  <c r="AQ250" i="2"/>
  <c r="AQ190" i="2"/>
  <c r="AQ135" i="2"/>
  <c r="AQ217" i="2"/>
  <c r="AQ206" i="2"/>
  <c r="AQ163" i="2"/>
  <c r="AQ113" i="2"/>
  <c r="AU851" i="2"/>
  <c r="AU898" i="2"/>
  <c r="AU884" i="2"/>
  <c r="AU817" i="2"/>
  <c r="AU231" i="2"/>
  <c r="AU166" i="2"/>
  <c r="AU242" i="2"/>
  <c r="AU220" i="2"/>
  <c r="AU209" i="2"/>
  <c r="AU193" i="2"/>
  <c r="AU138" i="2"/>
  <c r="AU116" i="2"/>
  <c r="AV306" i="1"/>
  <c r="AV292" i="1"/>
  <c r="AV299" i="1"/>
  <c r="AV285" i="1"/>
  <c r="AV278" i="1"/>
  <c r="AV264" i="1"/>
  <c r="AV271" i="1"/>
  <c r="AV257" i="1"/>
  <c r="AV250" i="1"/>
  <c r="AU845" i="2"/>
  <c r="AU892" i="2"/>
  <c r="AU878" i="2"/>
  <c r="AU704" i="2"/>
  <c r="AU672" i="2"/>
  <c r="AU811" i="2"/>
  <c r="AU629" i="2"/>
  <c r="AU696" i="2"/>
  <c r="AU680" i="2"/>
  <c r="AU651" i="2"/>
  <c r="AU225" i="2"/>
  <c r="AU236" i="2"/>
  <c r="AU160" i="2"/>
  <c r="AU214" i="2"/>
  <c r="AU203" i="2"/>
  <c r="AU187" i="2"/>
  <c r="AU132" i="2"/>
  <c r="AU110" i="2"/>
  <c r="BD309" i="1"/>
  <c r="BD302" i="1"/>
  <c r="BD295" i="1"/>
  <c r="BD288" i="1"/>
  <c r="BD281" i="1"/>
  <c r="BD274" i="1"/>
  <c r="BD260" i="1"/>
  <c r="BD253" i="1"/>
  <c r="BC895" i="2"/>
  <c r="BC881" i="2"/>
  <c r="BC848" i="2"/>
  <c r="BD267" i="1"/>
  <c r="BC707" i="2"/>
  <c r="BC699" i="2"/>
  <c r="BC683" i="2"/>
  <c r="BC675" i="2"/>
  <c r="BC814" i="2"/>
  <c r="BC654" i="2"/>
  <c r="BC239" i="2"/>
  <c r="BC228" i="2"/>
  <c r="BC190" i="2"/>
  <c r="BC135" i="2"/>
  <c r="BC124" i="2"/>
  <c r="BC217" i="2"/>
  <c r="BC206" i="2"/>
  <c r="BC163" i="2"/>
  <c r="BC113" i="2"/>
  <c r="AG302" i="1"/>
  <c r="AG309" i="1"/>
  <c r="AG295" i="1"/>
  <c r="AG288" i="1"/>
  <c r="AG281" i="1"/>
  <c r="AG274" i="1"/>
  <c r="AG267" i="1"/>
  <c r="AG260" i="1"/>
  <c r="AG253" i="1"/>
  <c r="AG121" i="1"/>
  <c r="AF909" i="2"/>
  <c r="AF691" i="2"/>
  <c r="AF895" i="2"/>
  <c r="AF848" i="2"/>
  <c r="AF814" i="2"/>
  <c r="AF699" i="2"/>
  <c r="AF683" i="2"/>
  <c r="AF675" i="2"/>
  <c r="AF654" i="2"/>
  <c r="AF881" i="2"/>
  <c r="AF632" i="2"/>
  <c r="AF228" i="2"/>
  <c r="AF250" i="2"/>
  <c r="AF261" i="2"/>
  <c r="AF217" i="2"/>
  <c r="AF206" i="2"/>
  <c r="AF163" i="2"/>
  <c r="AF113" i="2"/>
  <c r="AF124" i="2"/>
  <c r="AF80" i="2"/>
  <c r="AF190" i="2"/>
  <c r="AF135" i="2"/>
  <c r="AL306" i="1"/>
  <c r="AL299" i="1"/>
  <c r="AL292" i="1"/>
  <c r="AL285" i="1"/>
  <c r="AL271" i="1"/>
  <c r="AL264" i="1"/>
  <c r="AL257" i="1"/>
  <c r="AL278" i="1"/>
  <c r="AL250" i="1"/>
  <c r="AK906" i="2"/>
  <c r="AK892" i="2"/>
  <c r="AK878" i="2"/>
  <c r="AK845" i="2"/>
  <c r="AK811" i="2"/>
  <c r="AK696" i="2"/>
  <c r="AK680" i="2"/>
  <c r="AK688" i="2"/>
  <c r="AK672" i="2"/>
  <c r="AK651" i="2"/>
  <c r="AK659" i="2"/>
  <c r="AK629" i="2"/>
  <c r="AK247" i="2"/>
  <c r="AK258" i="2"/>
  <c r="AK214" i="2"/>
  <c r="AK203" i="2"/>
  <c r="AK187" i="2"/>
  <c r="AK132" i="2"/>
  <c r="AK225" i="2"/>
  <c r="AK160" i="2"/>
  <c r="AK110" i="2"/>
  <c r="AK77" i="2"/>
  <c r="AK121" i="2"/>
  <c r="AZ614" i="2"/>
  <c r="AZ609" i="2"/>
  <c r="AZ584" i="2"/>
  <c r="AZ558" i="2"/>
  <c r="AZ619" i="2"/>
  <c r="AZ604" i="2"/>
  <c r="AZ568" i="2"/>
  <c r="AZ563" i="2"/>
  <c r="AZ624" i="2"/>
  <c r="J306" i="1"/>
  <c r="J299" i="1"/>
  <c r="J292" i="1"/>
  <c r="J278" i="1"/>
  <c r="J271" i="1"/>
  <c r="J264" i="1"/>
  <c r="J250" i="1"/>
  <c r="J257" i="1"/>
  <c r="J285" i="1"/>
  <c r="I176" i="2"/>
  <c r="I88" i="2"/>
  <c r="I121" i="2"/>
  <c r="I110" i="2"/>
  <c r="I309" i="1"/>
  <c r="I302" i="1"/>
  <c r="I288" i="1"/>
  <c r="I281" i="1"/>
  <c r="I274" i="1"/>
  <c r="I295" i="1"/>
  <c r="I267" i="1"/>
  <c r="I260" i="1"/>
  <c r="I253" i="1"/>
  <c r="I117" i="1"/>
  <c r="I121" i="1"/>
  <c r="H113" i="2"/>
  <c r="H124" i="2"/>
  <c r="H91" i="2"/>
  <c r="H179" i="2"/>
  <c r="Y309" i="1"/>
  <c r="Y302" i="1"/>
  <c r="Y288" i="1"/>
  <c r="Y281" i="1"/>
  <c r="Y274" i="1"/>
  <c r="Y295" i="1"/>
  <c r="Y267" i="1"/>
  <c r="Y260" i="1"/>
  <c r="Y253" i="1"/>
  <c r="X848" i="2"/>
  <c r="X881" i="2"/>
  <c r="X867" i="2"/>
  <c r="X814" i="2"/>
  <c r="X675" i="2"/>
  <c r="X654" i="2"/>
  <c r="Y121" i="1"/>
  <c r="X250" i="2"/>
  <c r="X206" i="2"/>
  <c r="X163" i="2"/>
  <c r="X113" i="2"/>
  <c r="X124" i="2"/>
  <c r="X91" i="2"/>
  <c r="X190" i="2"/>
  <c r="X135" i="2"/>
  <c r="X179" i="2"/>
  <c r="AO309" i="1"/>
  <c r="AO302" i="1"/>
  <c r="AO288" i="1"/>
  <c r="AO281" i="1"/>
  <c r="AO274" i="1"/>
  <c r="AO295" i="1"/>
  <c r="AO267" i="1"/>
  <c r="AO260" i="1"/>
  <c r="AO253" i="1"/>
  <c r="AN909" i="2"/>
  <c r="AN848" i="2"/>
  <c r="AN691" i="2"/>
  <c r="AN881" i="2"/>
  <c r="AN814" i="2"/>
  <c r="AN699" i="2"/>
  <c r="AN683" i="2"/>
  <c r="AN675" i="2"/>
  <c r="AN662" i="2"/>
  <c r="AN654" i="2"/>
  <c r="AN895" i="2"/>
  <c r="AN632" i="2"/>
  <c r="AN228" i="2"/>
  <c r="AN250" i="2"/>
  <c r="AN261" i="2"/>
  <c r="AN217" i="2"/>
  <c r="AN206" i="2"/>
  <c r="AN163" i="2"/>
  <c r="AN113" i="2"/>
  <c r="AN124" i="2"/>
  <c r="AN80" i="2"/>
  <c r="AN190" i="2"/>
  <c r="AN135" i="2"/>
  <c r="BE309" i="1"/>
  <c r="BE302" i="1"/>
  <c r="BE288" i="1"/>
  <c r="BE281" i="1"/>
  <c r="BE274" i="1"/>
  <c r="BE295" i="1"/>
  <c r="BE267" i="1"/>
  <c r="BE260" i="1"/>
  <c r="BE253" i="1"/>
  <c r="BD848" i="2"/>
  <c r="BD881" i="2"/>
  <c r="BD814" i="2"/>
  <c r="BD699" i="2"/>
  <c r="BD683" i="2"/>
  <c r="BD675" i="2"/>
  <c r="BD654" i="2"/>
  <c r="BD895" i="2"/>
  <c r="BD239" i="2"/>
  <c r="BD228" i="2"/>
  <c r="BD217" i="2"/>
  <c r="BD206" i="2"/>
  <c r="BD163" i="2"/>
  <c r="BD113" i="2"/>
  <c r="BD190" i="2"/>
  <c r="BD135" i="2"/>
  <c r="AK309" i="1"/>
  <c r="AK288" i="1"/>
  <c r="AK281" i="1"/>
  <c r="AK274" i="1"/>
  <c r="AK302" i="1"/>
  <c r="AK295" i="1"/>
  <c r="AK267" i="1"/>
  <c r="AK260" i="1"/>
  <c r="AK253" i="1"/>
  <c r="AJ909" i="2"/>
  <c r="AJ895" i="2"/>
  <c r="AJ691" i="2"/>
  <c r="AJ848" i="2"/>
  <c r="AJ881" i="2"/>
  <c r="AJ814" i="2"/>
  <c r="AJ699" i="2"/>
  <c r="AJ683" i="2"/>
  <c r="AJ675" i="2"/>
  <c r="AJ654" i="2"/>
  <c r="AJ632" i="2"/>
  <c r="AJ228" i="2"/>
  <c r="AJ250" i="2"/>
  <c r="AJ261" i="2"/>
  <c r="AJ217" i="2"/>
  <c r="AJ206" i="2"/>
  <c r="AJ163" i="2"/>
  <c r="AJ113" i="2"/>
  <c r="AJ124" i="2"/>
  <c r="AJ80" i="2"/>
  <c r="AJ190" i="2"/>
  <c r="AJ135" i="2"/>
  <c r="P609" i="2"/>
  <c r="P584" i="2"/>
  <c r="P558" i="2"/>
  <c r="P599" i="2"/>
  <c r="P568" i="2"/>
  <c r="AF614" i="2"/>
  <c r="AF609" i="2"/>
  <c r="AF584" i="2"/>
  <c r="AF558" i="2"/>
  <c r="AF619" i="2"/>
  <c r="AF604" i="2"/>
  <c r="AF568" i="2"/>
  <c r="AF563" i="2"/>
  <c r="AV614" i="2"/>
  <c r="AV609" i="2"/>
  <c r="AV584" i="2"/>
  <c r="AV558" i="2"/>
  <c r="AV619" i="2"/>
  <c r="AV604" i="2"/>
  <c r="AV568" i="2"/>
  <c r="AV563" i="2"/>
  <c r="AV624" i="2"/>
  <c r="BH898" i="2"/>
  <c r="BH884" i="2"/>
  <c r="BH851" i="2"/>
  <c r="BH803" i="2"/>
  <c r="BH817" i="2"/>
  <c r="BH231" i="2"/>
  <c r="BH242" i="2"/>
  <c r="BH220" i="2"/>
  <c r="BH209" i="2"/>
  <c r="BH193" i="2"/>
  <c r="BH138" i="2"/>
  <c r="BH116" i="2"/>
  <c r="BH105" i="2"/>
  <c r="BH166" i="2"/>
  <c r="BA309" i="1"/>
  <c r="BA288" i="1"/>
  <c r="BA281" i="1"/>
  <c r="BA274" i="1"/>
  <c r="BA302" i="1"/>
  <c r="BA295" i="1"/>
  <c r="BA267" i="1"/>
  <c r="BA260" i="1"/>
  <c r="BA253" i="1"/>
  <c r="AZ895" i="2"/>
  <c r="AZ848" i="2"/>
  <c r="AZ707" i="2"/>
  <c r="AZ881" i="2"/>
  <c r="AZ814" i="2"/>
  <c r="AZ699" i="2"/>
  <c r="AZ683" i="2"/>
  <c r="AZ675" i="2"/>
  <c r="AZ654" i="2"/>
  <c r="AZ632" i="2"/>
  <c r="AZ239" i="2"/>
  <c r="AZ228" i="2"/>
  <c r="AZ217" i="2"/>
  <c r="AZ206" i="2"/>
  <c r="AZ163" i="2"/>
  <c r="AZ113" i="2"/>
  <c r="AZ124" i="2"/>
  <c r="AZ190" i="2"/>
  <c r="AZ135" i="2"/>
  <c r="M306" i="1"/>
  <c r="M292" i="1"/>
  <c r="M285" i="1"/>
  <c r="M278" i="1"/>
  <c r="M299" i="1"/>
  <c r="M271" i="1"/>
  <c r="M264" i="1"/>
  <c r="M257" i="1"/>
  <c r="M250" i="1"/>
  <c r="L247" i="2"/>
  <c r="L121" i="2"/>
  <c r="L110" i="2"/>
  <c r="L88" i="2"/>
  <c r="L176" i="2"/>
  <c r="U306" i="1"/>
  <c r="U299" i="1"/>
  <c r="U292" i="1"/>
  <c r="U285" i="1"/>
  <c r="U278" i="1"/>
  <c r="U271" i="1"/>
  <c r="U264" i="1"/>
  <c r="U257" i="1"/>
  <c r="U250" i="1"/>
  <c r="T651" i="2"/>
  <c r="T247" i="2"/>
  <c r="T121" i="2"/>
  <c r="T203" i="2"/>
  <c r="T187" i="2"/>
  <c r="T132" i="2"/>
  <c r="T110" i="2"/>
  <c r="T176" i="2"/>
  <c r="T88" i="2"/>
  <c r="T160" i="2"/>
  <c r="AC306" i="1"/>
  <c r="AC292" i="1"/>
  <c r="AC285" i="1"/>
  <c r="AC278" i="1"/>
  <c r="AC299" i="1"/>
  <c r="AC271" i="1"/>
  <c r="AC264" i="1"/>
  <c r="AC257" i="1"/>
  <c r="AB906" i="2"/>
  <c r="AB892" i="2"/>
  <c r="AB878" i="2"/>
  <c r="AB688" i="2"/>
  <c r="AB672" i="2"/>
  <c r="AB651" i="2"/>
  <c r="AC250" i="1"/>
  <c r="AB845" i="2"/>
  <c r="AB811" i="2"/>
  <c r="AB247" i="2"/>
  <c r="AB258" i="2"/>
  <c r="AB121" i="2"/>
  <c r="AB214" i="2"/>
  <c r="AB203" i="2"/>
  <c r="AB187" i="2"/>
  <c r="AB132" i="2"/>
  <c r="AB110" i="2"/>
  <c r="AB77" i="2"/>
  <c r="AB160" i="2"/>
  <c r="AK306" i="1"/>
  <c r="AK299" i="1"/>
  <c r="AK285" i="1"/>
  <c r="AK278" i="1"/>
  <c r="AK292" i="1"/>
  <c r="AK271" i="1"/>
  <c r="AK264" i="1"/>
  <c r="AK257" i="1"/>
  <c r="AK250" i="1"/>
  <c r="AJ906" i="2"/>
  <c r="AJ892" i="2"/>
  <c r="AJ878" i="2"/>
  <c r="AJ845" i="2"/>
  <c r="AJ688" i="2"/>
  <c r="AJ672" i="2"/>
  <c r="AJ651" i="2"/>
  <c r="AJ811" i="2"/>
  <c r="AJ696" i="2"/>
  <c r="AJ680" i="2"/>
  <c r="AJ629" i="2"/>
  <c r="AJ225" i="2"/>
  <c r="AJ247" i="2"/>
  <c r="AJ258" i="2"/>
  <c r="AJ121" i="2"/>
  <c r="AJ214" i="2"/>
  <c r="AJ203" i="2"/>
  <c r="AJ187" i="2"/>
  <c r="AJ132" i="2"/>
  <c r="AJ110" i="2"/>
  <c r="AJ77" i="2"/>
  <c r="AJ160" i="2"/>
  <c r="AS306" i="1"/>
  <c r="AS292" i="1"/>
  <c r="AS285" i="1"/>
  <c r="AS278" i="1"/>
  <c r="AS299" i="1"/>
  <c r="AS271" i="1"/>
  <c r="AS264" i="1"/>
  <c r="AS257" i="1"/>
  <c r="AR906" i="2"/>
  <c r="AR892" i="2"/>
  <c r="AR878" i="2"/>
  <c r="AR688" i="2"/>
  <c r="AR672" i="2"/>
  <c r="AR651" i="2"/>
  <c r="AS250" i="1"/>
  <c r="AR845" i="2"/>
  <c r="AR811" i="2"/>
  <c r="AR696" i="2"/>
  <c r="AR680" i="2"/>
  <c r="AR629" i="2"/>
  <c r="AR225" i="2"/>
  <c r="AR214" i="2"/>
  <c r="AR203" i="2"/>
  <c r="AR187" i="2"/>
  <c r="AR132" i="2"/>
  <c r="AR110" i="2"/>
  <c r="AR160" i="2"/>
  <c r="BA73" i="1"/>
  <c r="BA77" i="1"/>
  <c r="BA65" i="1"/>
  <c r="AZ887" i="2"/>
  <c r="AZ820" i="2"/>
  <c r="AZ854" i="2"/>
  <c r="AZ901" i="2"/>
  <c r="AH306" i="1"/>
  <c r="AH299" i="1"/>
  <c r="AH292" i="1"/>
  <c r="AH285" i="1"/>
  <c r="AH271" i="1"/>
  <c r="AH264" i="1"/>
  <c r="AH257" i="1"/>
  <c r="AH250" i="1"/>
  <c r="AG906" i="2"/>
  <c r="AG892" i="2"/>
  <c r="AG878" i="2"/>
  <c r="AG845" i="2"/>
  <c r="AH278" i="1"/>
  <c r="AG811" i="2"/>
  <c r="AG696" i="2"/>
  <c r="AG680" i="2"/>
  <c r="AG629" i="2"/>
  <c r="AG688" i="2"/>
  <c r="AG672" i="2"/>
  <c r="AG651" i="2"/>
  <c r="AG247" i="2"/>
  <c r="AG258" i="2"/>
  <c r="AG214" i="2"/>
  <c r="AG203" i="2"/>
  <c r="AG187" i="2"/>
  <c r="AG132" i="2"/>
  <c r="AG160" i="2"/>
  <c r="AG225" i="2"/>
  <c r="AG121" i="2"/>
  <c r="AG110" i="2"/>
  <c r="AG77" i="2"/>
  <c r="AH309" i="1"/>
  <c r="AH302" i="1"/>
  <c r="AH295" i="1"/>
  <c r="AH281" i="1"/>
  <c r="AH267" i="1"/>
  <c r="AH260" i="1"/>
  <c r="AH288" i="1"/>
  <c r="AH274" i="1"/>
  <c r="AH121" i="1"/>
  <c r="AH253" i="1"/>
  <c r="AG909" i="2"/>
  <c r="AG895" i="2"/>
  <c r="AG881" i="2"/>
  <c r="AG848" i="2"/>
  <c r="AG814" i="2"/>
  <c r="AG699" i="2"/>
  <c r="AG683" i="2"/>
  <c r="AG675" i="2"/>
  <c r="AG654" i="2"/>
  <c r="AG691" i="2"/>
  <c r="AG632" i="2"/>
  <c r="AG250" i="2"/>
  <c r="AG261" i="2"/>
  <c r="AG217" i="2"/>
  <c r="AG206" i="2"/>
  <c r="AG163" i="2"/>
  <c r="AG124" i="2"/>
  <c r="AG190" i="2"/>
  <c r="AG135" i="2"/>
  <c r="AG228" i="2"/>
  <c r="AG80" i="2"/>
  <c r="AG113" i="2"/>
  <c r="I599" i="2"/>
  <c r="I568" i="2"/>
  <c r="I589" i="2"/>
  <c r="I558" i="2"/>
  <c r="BI5" i="1"/>
  <c r="BH614" i="2"/>
  <c r="BH609" i="2"/>
  <c r="BH584" i="2"/>
  <c r="BH558" i="2"/>
  <c r="BH553" i="2"/>
  <c r="BH604" i="2"/>
  <c r="BH568" i="2"/>
  <c r="BH563" i="2"/>
  <c r="M77" i="1"/>
  <c r="M73" i="1"/>
  <c r="Q73" i="1"/>
  <c r="Q77" i="1"/>
  <c r="Y77" i="1"/>
  <c r="X887" i="2"/>
  <c r="X873" i="2"/>
  <c r="X854" i="2"/>
  <c r="X820" i="2"/>
  <c r="AC81" i="1"/>
  <c r="AC95" i="1"/>
  <c r="AC77" i="1"/>
  <c r="AB915" i="2"/>
  <c r="AB901" i="2"/>
  <c r="AB854" i="2"/>
  <c r="AB820" i="2"/>
  <c r="AB887" i="2"/>
  <c r="AG95" i="1"/>
  <c r="AF915" i="2"/>
  <c r="AG65" i="1"/>
  <c r="AF901" i="2"/>
  <c r="AF854" i="2"/>
  <c r="AG77" i="1"/>
  <c r="AF887" i="2"/>
  <c r="AF820" i="2"/>
  <c r="AK95" i="1"/>
  <c r="AJ915" i="2"/>
  <c r="AK77" i="1"/>
  <c r="AK65" i="1"/>
  <c r="AJ887" i="2"/>
  <c r="AJ820" i="2"/>
  <c r="AJ901" i="2"/>
  <c r="AJ854" i="2"/>
  <c r="AO95" i="1"/>
  <c r="AO81" i="1"/>
  <c r="AO77" i="1"/>
  <c r="AN915" i="2"/>
  <c r="AO65" i="1"/>
  <c r="AN887" i="2"/>
  <c r="AN901" i="2"/>
  <c r="AN854" i="2"/>
  <c r="AN820" i="2"/>
  <c r="AS95" i="1"/>
  <c r="AS77" i="1"/>
  <c r="AR915" i="2"/>
  <c r="AS65" i="1"/>
  <c r="AR901" i="2"/>
  <c r="AR854" i="2"/>
  <c r="AR820" i="2"/>
  <c r="AR887" i="2"/>
  <c r="AW65" i="1"/>
  <c r="AW77" i="1"/>
  <c r="AV901" i="2"/>
  <c r="AV854" i="2"/>
  <c r="AV887" i="2"/>
  <c r="AV820" i="2"/>
  <c r="AZ898" i="2"/>
  <c r="AZ884" i="2"/>
  <c r="AZ851" i="2"/>
  <c r="AZ817" i="2"/>
  <c r="AZ231" i="2"/>
  <c r="AZ242" i="2"/>
  <c r="AZ127" i="2"/>
  <c r="AZ220" i="2"/>
  <c r="AZ209" i="2"/>
  <c r="AZ193" i="2"/>
  <c r="AZ138" i="2"/>
  <c r="AZ116" i="2"/>
  <c r="AZ166" i="2"/>
  <c r="BI306" i="1"/>
  <c r="BI292" i="1"/>
  <c r="BI285" i="1"/>
  <c r="BI278" i="1"/>
  <c r="BI299" i="1"/>
  <c r="BI271" i="1"/>
  <c r="BI264" i="1"/>
  <c r="BI257" i="1"/>
  <c r="BH892" i="2"/>
  <c r="BH878" i="2"/>
  <c r="BH672" i="2"/>
  <c r="BH651" i="2"/>
  <c r="BH797" i="2"/>
  <c r="BH845" i="2"/>
  <c r="BH811" i="2"/>
  <c r="BH696" i="2"/>
  <c r="BH680" i="2"/>
  <c r="BI250" i="1"/>
  <c r="BH225" i="2"/>
  <c r="BH236" i="2"/>
  <c r="BH214" i="2"/>
  <c r="BH203" i="2"/>
  <c r="BH187" i="2"/>
  <c r="BH132" i="2"/>
  <c r="BH110" i="2"/>
  <c r="BH99" i="2"/>
  <c r="BH160" i="2"/>
  <c r="AX306" i="1"/>
  <c r="AX299" i="1"/>
  <c r="AX292" i="1"/>
  <c r="AX285" i="1"/>
  <c r="AX271" i="1"/>
  <c r="AX264" i="1"/>
  <c r="AX257" i="1"/>
  <c r="AX250" i="1"/>
  <c r="AX278" i="1"/>
  <c r="AW892" i="2"/>
  <c r="AW878" i="2"/>
  <c r="AW845" i="2"/>
  <c r="AW811" i="2"/>
  <c r="AW696" i="2"/>
  <c r="AW680" i="2"/>
  <c r="AW704" i="2"/>
  <c r="AW672" i="2"/>
  <c r="AW629" i="2"/>
  <c r="AW651" i="2"/>
  <c r="AW236" i="2"/>
  <c r="AW214" i="2"/>
  <c r="AW203" i="2"/>
  <c r="AW187" i="2"/>
  <c r="AW132" i="2"/>
  <c r="AW160" i="2"/>
  <c r="AW121" i="2"/>
  <c r="AW225" i="2"/>
  <c r="AW110" i="2"/>
  <c r="BD614" i="2"/>
  <c r="BD609" i="2"/>
  <c r="BD584" i="2"/>
  <c r="BD558" i="2"/>
  <c r="BD619" i="2"/>
  <c r="BD604" i="2"/>
  <c r="BD568" i="2"/>
  <c r="BD563" i="2"/>
  <c r="I116" i="2"/>
  <c r="I182" i="2"/>
  <c r="I94" i="2"/>
  <c r="I127" i="2"/>
  <c r="N309" i="1"/>
  <c r="N302" i="1"/>
  <c r="N295" i="1"/>
  <c r="N281" i="1"/>
  <c r="N267" i="1"/>
  <c r="N260" i="1"/>
  <c r="N288" i="1"/>
  <c r="N117" i="1"/>
  <c r="N253" i="1"/>
  <c r="N121" i="1"/>
  <c r="N274" i="1"/>
  <c r="M250" i="2"/>
  <c r="M124" i="2"/>
  <c r="M179" i="2"/>
  <c r="M91" i="2"/>
  <c r="M113" i="2"/>
  <c r="V77" i="1"/>
  <c r="U873" i="2"/>
  <c r="U820" i="2"/>
  <c r="Y912" i="2"/>
  <c r="Y884" i="2"/>
  <c r="Y851" i="2"/>
  <c r="Y817" i="2"/>
  <c r="Y253" i="2"/>
  <c r="Y264" i="2"/>
  <c r="Y220" i="2"/>
  <c r="Y209" i="2"/>
  <c r="Y193" i="2"/>
  <c r="Y138" i="2"/>
  <c r="Y116" i="2"/>
  <c r="Y166" i="2"/>
  <c r="Y127" i="2"/>
  <c r="AD309" i="1"/>
  <c r="AD302" i="1"/>
  <c r="AD295" i="1"/>
  <c r="AD281" i="1"/>
  <c r="AD267" i="1"/>
  <c r="AD260" i="1"/>
  <c r="AD253" i="1"/>
  <c r="AD274" i="1"/>
  <c r="AC909" i="2"/>
  <c r="AD288" i="1"/>
  <c r="AC895" i="2"/>
  <c r="AC881" i="2"/>
  <c r="AC848" i="2"/>
  <c r="AC814" i="2"/>
  <c r="AC699" i="2"/>
  <c r="AC683" i="2"/>
  <c r="AC675" i="2"/>
  <c r="AC691" i="2"/>
  <c r="AC632" i="2"/>
  <c r="AC654" i="2"/>
  <c r="AC250" i="2"/>
  <c r="AC261" i="2"/>
  <c r="AC228" i="2"/>
  <c r="AC217" i="2"/>
  <c r="AC206" i="2"/>
  <c r="AC163" i="2"/>
  <c r="AC124" i="2"/>
  <c r="AC190" i="2"/>
  <c r="AC135" i="2"/>
  <c r="AC113" i="2"/>
  <c r="AC80" i="2"/>
  <c r="AL95" i="1"/>
  <c r="AL77" i="1"/>
  <c r="AK915" i="2"/>
  <c r="AK901" i="2"/>
  <c r="AK887" i="2"/>
  <c r="AK854" i="2"/>
  <c r="AL65" i="1"/>
  <c r="AK820" i="2"/>
  <c r="AO912" i="2"/>
  <c r="AO898" i="2"/>
  <c r="AO884" i="2"/>
  <c r="AO851" i="2"/>
  <c r="AO817" i="2"/>
  <c r="AO253" i="2"/>
  <c r="AO220" i="2"/>
  <c r="AO209" i="2"/>
  <c r="AO193" i="2"/>
  <c r="AO138" i="2"/>
  <c r="AO116" i="2"/>
  <c r="AO231" i="2"/>
  <c r="AO166" i="2"/>
  <c r="AT309" i="1"/>
  <c r="AT302" i="1"/>
  <c r="AT295" i="1"/>
  <c r="AT281" i="1"/>
  <c r="AT267" i="1"/>
  <c r="AT260" i="1"/>
  <c r="AT274" i="1"/>
  <c r="AT253" i="1"/>
  <c r="AT288" i="1"/>
  <c r="AS909" i="2"/>
  <c r="AS895" i="2"/>
  <c r="AS881" i="2"/>
  <c r="AS848" i="2"/>
  <c r="AS814" i="2"/>
  <c r="AS699" i="2"/>
  <c r="AS683" i="2"/>
  <c r="AS675" i="2"/>
  <c r="AS691" i="2"/>
  <c r="AS654" i="2"/>
  <c r="AS632" i="2"/>
  <c r="AS228" i="2"/>
  <c r="AS217" i="2"/>
  <c r="AS206" i="2"/>
  <c r="AS163" i="2"/>
  <c r="AS190" i="2"/>
  <c r="AS135" i="2"/>
  <c r="AS113" i="2"/>
  <c r="BB77" i="1"/>
  <c r="BB73" i="1"/>
  <c r="BA901" i="2"/>
  <c r="BA887" i="2"/>
  <c r="BA854" i="2"/>
  <c r="BB69" i="1"/>
  <c r="BB65" i="1"/>
  <c r="BA820" i="2"/>
  <c r="BE898" i="2"/>
  <c r="BE884" i="2"/>
  <c r="BE851" i="2"/>
  <c r="BE817" i="2"/>
  <c r="BE242" i="2"/>
  <c r="BE220" i="2"/>
  <c r="BE209" i="2"/>
  <c r="BE193" i="2"/>
  <c r="BE138" i="2"/>
  <c r="BE116" i="2"/>
  <c r="BE231" i="2"/>
  <c r="BE166" i="2"/>
  <c r="O558" i="2"/>
  <c r="O568" i="2"/>
  <c r="O599" i="2"/>
  <c r="O563" i="2"/>
  <c r="X77" i="1"/>
  <c r="W873" i="2"/>
  <c r="W854" i="2"/>
  <c r="W820" i="2"/>
  <c r="AE614" i="2"/>
  <c r="AE609" i="2"/>
  <c r="AE584" i="2"/>
  <c r="AE558" i="2"/>
  <c r="AE604" i="2"/>
  <c r="AE568" i="2"/>
  <c r="AE563" i="2"/>
  <c r="AN77" i="1"/>
  <c r="AN95" i="1"/>
  <c r="AN81" i="1"/>
  <c r="AM901" i="2"/>
  <c r="AM887" i="2"/>
  <c r="AM854" i="2"/>
  <c r="AN65" i="1"/>
  <c r="AM915" i="2"/>
  <c r="AM820" i="2"/>
  <c r="AY624" i="2"/>
  <c r="AY614" i="2"/>
  <c r="AY609" i="2"/>
  <c r="AY584" i="2"/>
  <c r="AY558" i="2"/>
  <c r="AY619" i="2"/>
  <c r="AY563" i="2"/>
  <c r="AY604" i="2"/>
  <c r="AY568" i="2"/>
  <c r="BH77" i="1"/>
  <c r="BG901" i="2"/>
  <c r="BG887" i="2"/>
  <c r="BG854" i="2"/>
  <c r="BH99" i="1"/>
  <c r="BH65" i="1"/>
  <c r="BH73" i="1"/>
  <c r="BH69" i="1"/>
  <c r="BG806" i="2"/>
  <c r="BG820" i="2"/>
  <c r="K309" i="1"/>
  <c r="K302" i="1"/>
  <c r="K295" i="1"/>
  <c r="K288" i="1"/>
  <c r="K281" i="1"/>
  <c r="K274" i="1"/>
  <c r="K267" i="1"/>
  <c r="K260" i="1"/>
  <c r="K121" i="1"/>
  <c r="K117" i="1"/>
  <c r="K253" i="1"/>
  <c r="J124" i="2"/>
  <c r="J179" i="2"/>
  <c r="J91" i="2"/>
  <c r="J113" i="2"/>
  <c r="O77" i="1"/>
  <c r="O73" i="1"/>
  <c r="O306" i="1"/>
  <c r="O299" i="1"/>
  <c r="O292" i="1"/>
  <c r="O285" i="1"/>
  <c r="O278" i="1"/>
  <c r="O271" i="1"/>
  <c r="O264" i="1"/>
  <c r="O257" i="1"/>
  <c r="O250" i="1"/>
  <c r="N247" i="2"/>
  <c r="N176" i="2"/>
  <c r="N88" i="2"/>
  <c r="N121" i="2"/>
  <c r="N110" i="2"/>
  <c r="S309" i="1"/>
  <c r="S302" i="1"/>
  <c r="S295" i="1"/>
  <c r="S288" i="1"/>
  <c r="S281" i="1"/>
  <c r="S274" i="1"/>
  <c r="S267" i="1"/>
  <c r="S260" i="1"/>
  <c r="S121" i="1"/>
  <c r="S117" i="1"/>
  <c r="S253" i="1"/>
  <c r="R250" i="2"/>
  <c r="R124" i="2"/>
  <c r="R179" i="2"/>
  <c r="R91" i="2"/>
  <c r="R163" i="2"/>
  <c r="R206" i="2"/>
  <c r="R113" i="2"/>
  <c r="W77" i="1"/>
  <c r="V873" i="2"/>
  <c r="V820" i="2"/>
  <c r="W306" i="1"/>
  <c r="W299" i="1"/>
  <c r="W292" i="1"/>
  <c r="W285" i="1"/>
  <c r="W278" i="1"/>
  <c r="W271" i="1"/>
  <c r="W264" i="1"/>
  <c r="W257" i="1"/>
  <c r="W250" i="1"/>
  <c r="V864" i="2"/>
  <c r="V811" i="2"/>
  <c r="V651" i="2"/>
  <c r="V176" i="2"/>
  <c r="V160" i="2"/>
  <c r="V88" i="2"/>
  <c r="V121" i="2"/>
  <c r="V247" i="2"/>
  <c r="V203" i="2"/>
  <c r="V187" i="2"/>
  <c r="V132" i="2"/>
  <c r="V110" i="2"/>
  <c r="AA309" i="1"/>
  <c r="AA302" i="1"/>
  <c r="AA295" i="1"/>
  <c r="AA288" i="1"/>
  <c r="AA281" i="1"/>
  <c r="AA274" i="1"/>
  <c r="AA267" i="1"/>
  <c r="AA260" i="1"/>
  <c r="AA121" i="1"/>
  <c r="AA253" i="1"/>
  <c r="Z881" i="2"/>
  <c r="Z848" i="2"/>
  <c r="Z909" i="2"/>
  <c r="Z814" i="2"/>
  <c r="Z675" i="2"/>
  <c r="Z654" i="2"/>
  <c r="Z261" i="2"/>
  <c r="Z124" i="2"/>
  <c r="Z190" i="2"/>
  <c r="Z135" i="2"/>
  <c r="Z250" i="2"/>
  <c r="Z206" i="2"/>
  <c r="Z217" i="2"/>
  <c r="Z113" i="2"/>
  <c r="Z163" i="2"/>
  <c r="AE77" i="1"/>
  <c r="AE81" i="1"/>
  <c r="AE65" i="1"/>
  <c r="AD901" i="2"/>
  <c r="AD887" i="2"/>
  <c r="AD854" i="2"/>
  <c r="AE95" i="1"/>
  <c r="AD820" i="2"/>
  <c r="AD915" i="2"/>
  <c r="AE306" i="1"/>
  <c r="AE299" i="1"/>
  <c r="AE292" i="1"/>
  <c r="AE285" i="1"/>
  <c r="AE278" i="1"/>
  <c r="AE271" i="1"/>
  <c r="AE264" i="1"/>
  <c r="AE257" i="1"/>
  <c r="AE250" i="1"/>
  <c r="AD845" i="2"/>
  <c r="AD811" i="2"/>
  <c r="AD696" i="2"/>
  <c r="AD680" i="2"/>
  <c r="AD906" i="2"/>
  <c r="AD892" i="2"/>
  <c r="AD878" i="2"/>
  <c r="AD688" i="2"/>
  <c r="AD672" i="2"/>
  <c r="AD651" i="2"/>
  <c r="AD629" i="2"/>
  <c r="AD258" i="2"/>
  <c r="AD225" i="2"/>
  <c r="AD247" i="2"/>
  <c r="AD160" i="2"/>
  <c r="AD121" i="2"/>
  <c r="AD187" i="2"/>
  <c r="AD132" i="2"/>
  <c r="AD214" i="2"/>
  <c r="AD203" i="2"/>
  <c r="AD110" i="2"/>
  <c r="AD77" i="2"/>
  <c r="AI309" i="1"/>
  <c r="AI302" i="1"/>
  <c r="AI295" i="1"/>
  <c r="AI288" i="1"/>
  <c r="AI281" i="1"/>
  <c r="AI274" i="1"/>
  <c r="AI267" i="1"/>
  <c r="AI260" i="1"/>
  <c r="AI253" i="1"/>
  <c r="AI121" i="1"/>
  <c r="AH895" i="2"/>
  <c r="AH881" i="2"/>
  <c r="AH848" i="2"/>
  <c r="AH814" i="2"/>
  <c r="AH699" i="2"/>
  <c r="AH683" i="2"/>
  <c r="AH675" i="2"/>
  <c r="AH654" i="2"/>
  <c r="AH909" i="2"/>
  <c r="AH691" i="2"/>
  <c r="AH632" i="2"/>
  <c r="AH261" i="2"/>
  <c r="AH228" i="2"/>
  <c r="AH250" i="2"/>
  <c r="AH124" i="2"/>
  <c r="AH190" i="2"/>
  <c r="AH135" i="2"/>
  <c r="AH217" i="2"/>
  <c r="AH163" i="2"/>
  <c r="AH206" i="2"/>
  <c r="AH113" i="2"/>
  <c r="AH80" i="2"/>
  <c r="AM81" i="1"/>
  <c r="AM77" i="1"/>
  <c r="AM95" i="1"/>
  <c r="AM65" i="1"/>
  <c r="AL901" i="2"/>
  <c r="AL887" i="2"/>
  <c r="AL854" i="2"/>
  <c r="AL820" i="2"/>
  <c r="AL915" i="2"/>
  <c r="AM306" i="1"/>
  <c r="AM299" i="1"/>
  <c r="AM292" i="1"/>
  <c r="AM285" i="1"/>
  <c r="AM278" i="1"/>
  <c r="AM271" i="1"/>
  <c r="AM264" i="1"/>
  <c r="AM257" i="1"/>
  <c r="AM250" i="1"/>
  <c r="AL845" i="2"/>
  <c r="AL906" i="2"/>
  <c r="AL892" i="2"/>
  <c r="AL878" i="2"/>
  <c r="AL811" i="2"/>
  <c r="AL696" i="2"/>
  <c r="AL680" i="2"/>
  <c r="AL659" i="2"/>
  <c r="AL688" i="2"/>
  <c r="AL672" i="2"/>
  <c r="AL651" i="2"/>
  <c r="AL629" i="2"/>
  <c r="AL258" i="2"/>
  <c r="AL225" i="2"/>
  <c r="AL160" i="2"/>
  <c r="AL121" i="2"/>
  <c r="AL247" i="2"/>
  <c r="AL214" i="2"/>
  <c r="AL187" i="2"/>
  <c r="AL132" i="2"/>
  <c r="AL110" i="2"/>
  <c r="AL77" i="2"/>
  <c r="AL203" i="2"/>
  <c r="AQ309" i="1"/>
  <c r="AQ302" i="1"/>
  <c r="AQ295" i="1"/>
  <c r="AQ288" i="1"/>
  <c r="AQ281" i="1"/>
  <c r="AQ274" i="1"/>
  <c r="AQ267" i="1"/>
  <c r="AQ260" i="1"/>
  <c r="AQ253" i="1"/>
  <c r="AP895" i="2"/>
  <c r="AP881" i="2"/>
  <c r="AP848" i="2"/>
  <c r="AP909" i="2"/>
  <c r="AP814" i="2"/>
  <c r="AP699" i="2"/>
  <c r="AP683" i="2"/>
  <c r="AP675" i="2"/>
  <c r="AP654" i="2"/>
  <c r="AP691" i="2"/>
  <c r="AP632" i="2"/>
  <c r="AP228" i="2"/>
  <c r="AP190" i="2"/>
  <c r="AP135" i="2"/>
  <c r="AP250" i="2"/>
  <c r="AP206" i="2"/>
  <c r="AP163" i="2"/>
  <c r="AP217" i="2"/>
  <c r="AP113" i="2"/>
  <c r="AU77" i="1"/>
  <c r="AU65" i="1"/>
  <c r="AT901" i="2"/>
  <c r="AT887" i="2"/>
  <c r="AT854" i="2"/>
  <c r="AU95" i="1"/>
  <c r="AT820" i="2"/>
  <c r="AT915" i="2"/>
  <c r="AU306" i="1"/>
  <c r="AU292" i="1"/>
  <c r="AU299" i="1"/>
  <c r="AU285" i="1"/>
  <c r="AU278" i="1"/>
  <c r="AU271" i="1"/>
  <c r="AU264" i="1"/>
  <c r="AU257" i="1"/>
  <c r="AU250" i="1"/>
  <c r="AT845" i="2"/>
  <c r="AT811" i="2"/>
  <c r="AT696" i="2"/>
  <c r="AT680" i="2"/>
  <c r="AT906" i="2"/>
  <c r="AT892" i="2"/>
  <c r="AT878" i="2"/>
  <c r="AT688" i="2"/>
  <c r="AT672" i="2"/>
  <c r="AT651" i="2"/>
  <c r="AT629" i="2"/>
  <c r="AT236" i="2"/>
  <c r="AT225" i="2"/>
  <c r="AT160" i="2"/>
  <c r="AT187" i="2"/>
  <c r="AT132" i="2"/>
  <c r="AT203" i="2"/>
  <c r="AT110" i="2"/>
  <c r="AT214" i="2"/>
  <c r="AY309" i="1"/>
  <c r="AY302" i="1"/>
  <c r="AY295" i="1"/>
  <c r="AY288" i="1"/>
  <c r="AY281" i="1"/>
  <c r="AY274" i="1"/>
  <c r="AY267" i="1"/>
  <c r="AY260" i="1"/>
  <c r="AY253" i="1"/>
  <c r="AX895" i="2"/>
  <c r="AX881" i="2"/>
  <c r="AX848" i="2"/>
  <c r="AX814" i="2"/>
  <c r="AX699" i="2"/>
  <c r="AX683" i="2"/>
  <c r="AX675" i="2"/>
  <c r="AX654" i="2"/>
  <c r="AX707" i="2"/>
  <c r="AX632" i="2"/>
  <c r="AX239" i="2"/>
  <c r="AX228" i="2"/>
  <c r="AX190" i="2"/>
  <c r="AX135" i="2"/>
  <c r="AX217" i="2"/>
  <c r="AX163" i="2"/>
  <c r="AX206" i="2"/>
  <c r="AX113" i="2"/>
  <c r="BC77" i="1"/>
  <c r="BC65" i="1"/>
  <c r="BB901" i="2"/>
  <c r="BB887" i="2"/>
  <c r="BB854" i="2"/>
  <c r="BC69" i="1"/>
  <c r="BC73" i="1"/>
  <c r="BB820" i="2"/>
  <c r="BC306" i="1"/>
  <c r="BC299" i="1"/>
  <c r="BC292" i="1"/>
  <c r="BC285" i="1"/>
  <c r="BC278" i="1"/>
  <c r="BC271" i="1"/>
  <c r="BC264" i="1"/>
  <c r="BC257" i="1"/>
  <c r="BC250" i="1"/>
  <c r="BB845" i="2"/>
  <c r="BB892" i="2"/>
  <c r="BB878" i="2"/>
  <c r="BB811" i="2"/>
  <c r="BB696" i="2"/>
  <c r="BB680" i="2"/>
  <c r="BB704" i="2"/>
  <c r="BB672" i="2"/>
  <c r="BB651" i="2"/>
  <c r="BB236" i="2"/>
  <c r="BB225" i="2"/>
  <c r="BB160" i="2"/>
  <c r="BB203" i="2"/>
  <c r="BB214" i="2"/>
  <c r="BB187" i="2"/>
  <c r="BB132" i="2"/>
  <c r="BB110" i="2"/>
  <c r="BG309" i="1"/>
  <c r="BG302" i="1"/>
  <c r="BG295" i="1"/>
  <c r="BG288" i="1"/>
  <c r="BG281" i="1"/>
  <c r="BG274" i="1"/>
  <c r="BG267" i="1"/>
  <c r="BG260" i="1"/>
  <c r="BG253" i="1"/>
  <c r="BF895" i="2"/>
  <c r="BF881" i="2"/>
  <c r="BF848" i="2"/>
  <c r="BF814" i="2"/>
  <c r="BF699" i="2"/>
  <c r="BF683" i="2"/>
  <c r="BF675" i="2"/>
  <c r="BF654" i="2"/>
  <c r="BF800" i="2"/>
  <c r="BF239" i="2"/>
  <c r="BF228" i="2"/>
  <c r="BF190" i="2"/>
  <c r="BF135" i="2"/>
  <c r="BF102" i="2"/>
  <c r="BF206" i="2"/>
  <c r="BF163" i="2"/>
  <c r="BF217" i="2"/>
  <c r="BF113" i="2"/>
  <c r="K589" i="2"/>
  <c r="K558" i="2"/>
  <c r="K568" i="2"/>
  <c r="K599" i="2"/>
  <c r="AA614" i="2"/>
  <c r="AA609" i="2"/>
  <c r="AA584" i="2"/>
  <c r="AA558" i="2"/>
  <c r="AA563" i="2"/>
  <c r="AA604" i="2"/>
  <c r="AA568" i="2"/>
  <c r="AJ77" i="1"/>
  <c r="AJ95" i="1"/>
  <c r="AI901" i="2"/>
  <c r="AI887" i="2"/>
  <c r="AI854" i="2"/>
  <c r="AJ65" i="1"/>
  <c r="AI915" i="2"/>
  <c r="AI820" i="2"/>
  <c r="AQ614" i="2"/>
  <c r="AQ609" i="2"/>
  <c r="AQ584" i="2"/>
  <c r="AQ558" i="2"/>
  <c r="AQ619" i="2"/>
  <c r="AQ563" i="2"/>
  <c r="AQ604" i="2"/>
  <c r="AQ568" i="2"/>
  <c r="AV77" i="1"/>
  <c r="AU901" i="2"/>
  <c r="AU887" i="2"/>
  <c r="AU854" i="2"/>
  <c r="AV65" i="1"/>
  <c r="AU820" i="2"/>
  <c r="BC624" i="2"/>
  <c r="BC614" i="2"/>
  <c r="BC609" i="2"/>
  <c r="BC584" i="2"/>
  <c r="BC558" i="2"/>
  <c r="BC619" i="2"/>
  <c r="BC563" i="2"/>
  <c r="BC604" i="2"/>
  <c r="BC568" i="2"/>
  <c r="H309" i="1"/>
  <c r="H302" i="1"/>
  <c r="H295" i="1"/>
  <c r="H288" i="1"/>
  <c r="H281" i="1"/>
  <c r="H274" i="1"/>
  <c r="H121" i="1"/>
  <c r="H260" i="1"/>
  <c r="H253" i="1"/>
  <c r="H117" i="1"/>
  <c r="H267" i="1"/>
  <c r="G179" i="2"/>
  <c r="G113" i="2"/>
  <c r="G91" i="2"/>
  <c r="G124" i="2"/>
  <c r="M302" i="1"/>
  <c r="M288" i="1"/>
  <c r="M281" i="1"/>
  <c r="M274" i="1"/>
  <c r="M295" i="1"/>
  <c r="M309" i="1"/>
  <c r="M267" i="1"/>
  <c r="M260" i="1"/>
  <c r="M253" i="1"/>
  <c r="M121" i="1"/>
  <c r="M117" i="1"/>
  <c r="L250" i="2"/>
  <c r="L113" i="2"/>
  <c r="L124" i="2"/>
  <c r="L179" i="2"/>
  <c r="L91" i="2"/>
  <c r="U599" i="2"/>
  <c r="U568" i="2"/>
  <c r="U609" i="2"/>
  <c r="U584" i="2"/>
  <c r="U558" i="2"/>
  <c r="Q599" i="2"/>
  <c r="Q568" i="2"/>
  <c r="Q563" i="2"/>
  <c r="Q558" i="2"/>
  <c r="Q609" i="2"/>
  <c r="Q584" i="2"/>
  <c r="AG619" i="2"/>
  <c r="AG604" i="2"/>
  <c r="AG568" i="2"/>
  <c r="AG563" i="2"/>
  <c r="AG614" i="2"/>
  <c r="AG558" i="2"/>
  <c r="AG609" i="2"/>
  <c r="AG584" i="2"/>
  <c r="AW619" i="2"/>
  <c r="AW604" i="2"/>
  <c r="AW568" i="2"/>
  <c r="AW563" i="2"/>
  <c r="AW624" i="2"/>
  <c r="AW558" i="2"/>
  <c r="AW614" i="2"/>
  <c r="AW609" i="2"/>
  <c r="AW584" i="2"/>
  <c r="AD306" i="1"/>
  <c r="AD299" i="1"/>
  <c r="AD292" i="1"/>
  <c r="AD278" i="1"/>
  <c r="AD271" i="1"/>
  <c r="AD264" i="1"/>
  <c r="AD257" i="1"/>
  <c r="AD285" i="1"/>
  <c r="AD250" i="1"/>
  <c r="AC906" i="2"/>
  <c r="AC892" i="2"/>
  <c r="AC878" i="2"/>
  <c r="AC845" i="2"/>
  <c r="AC811" i="2"/>
  <c r="AC696" i="2"/>
  <c r="AC680" i="2"/>
  <c r="AC651" i="2"/>
  <c r="AC688" i="2"/>
  <c r="AC672" i="2"/>
  <c r="AC629" i="2"/>
  <c r="AC247" i="2"/>
  <c r="AC258" i="2"/>
  <c r="AC225" i="2"/>
  <c r="AC214" i="2"/>
  <c r="AC203" i="2"/>
  <c r="AC187" i="2"/>
  <c r="AC132" i="2"/>
  <c r="AC160" i="2"/>
  <c r="AC121" i="2"/>
  <c r="AC77" i="2"/>
  <c r="AC110" i="2"/>
  <c r="H558" i="2"/>
  <c r="H599" i="2"/>
  <c r="H568" i="2"/>
  <c r="X609" i="2"/>
  <c r="X584" i="2"/>
  <c r="X558" i="2"/>
  <c r="X599" i="2"/>
  <c r="X568" i="2"/>
  <c r="X563" i="2"/>
  <c r="AN609" i="2"/>
  <c r="AN584" i="2"/>
  <c r="AN558" i="2"/>
  <c r="AN619" i="2"/>
  <c r="AN604" i="2"/>
  <c r="AN568" i="2"/>
  <c r="AN563" i="2"/>
  <c r="BE77" i="1"/>
  <c r="BE73" i="1"/>
  <c r="BE65" i="1"/>
  <c r="BD887" i="2"/>
  <c r="BD901" i="2"/>
  <c r="BD854" i="2"/>
  <c r="BD820" i="2"/>
  <c r="BA619" i="2"/>
  <c r="BA604" i="2"/>
  <c r="BA568" i="2"/>
  <c r="BA563" i="2"/>
  <c r="BA624" i="2"/>
  <c r="BA614" i="2"/>
  <c r="BA609" i="2"/>
  <c r="BA584" i="2"/>
  <c r="BA558" i="2"/>
  <c r="BD898" i="2"/>
  <c r="BD884" i="2"/>
  <c r="BD851" i="2"/>
  <c r="BD817" i="2"/>
  <c r="BD231" i="2"/>
  <c r="BD242" i="2"/>
  <c r="BD220" i="2"/>
  <c r="BD209" i="2"/>
  <c r="BD193" i="2"/>
  <c r="BD138" i="2"/>
  <c r="BD116" i="2"/>
  <c r="BD166" i="2"/>
  <c r="AS619" i="2"/>
  <c r="AS604" i="2"/>
  <c r="AS568" i="2"/>
  <c r="AS563" i="2"/>
  <c r="AS558" i="2"/>
  <c r="AS614" i="2"/>
  <c r="AS609" i="2"/>
  <c r="AS584" i="2"/>
  <c r="M253" i="2"/>
  <c r="M116" i="2"/>
  <c r="M182" i="2"/>
  <c r="M94" i="2"/>
  <c r="M127" i="2"/>
  <c r="Z77" i="1"/>
  <c r="Y915" i="2"/>
  <c r="Y887" i="2"/>
  <c r="Y854" i="2"/>
  <c r="Y820" i="2"/>
  <c r="N306" i="1"/>
  <c r="N299" i="1"/>
  <c r="N292" i="1"/>
  <c r="N278" i="1"/>
  <c r="N271" i="1"/>
  <c r="N264" i="1"/>
  <c r="N285" i="1"/>
  <c r="N250" i="1"/>
  <c r="N257" i="1"/>
  <c r="M247" i="2"/>
  <c r="M176" i="2"/>
  <c r="M88" i="2"/>
  <c r="M121" i="2"/>
  <c r="M110" i="2"/>
  <c r="U309" i="1"/>
  <c r="U288" i="1"/>
  <c r="U281" i="1"/>
  <c r="U274" i="1"/>
  <c r="U295" i="1"/>
  <c r="U267" i="1"/>
  <c r="U260" i="1"/>
  <c r="U302" i="1"/>
  <c r="U253" i="1"/>
  <c r="U121" i="1"/>
  <c r="T654" i="2"/>
  <c r="T250" i="2"/>
  <c r="T206" i="2"/>
  <c r="T163" i="2"/>
  <c r="T113" i="2"/>
  <c r="T124" i="2"/>
  <c r="T190" i="2"/>
  <c r="T135" i="2"/>
  <c r="T91" i="2"/>
  <c r="T179" i="2"/>
  <c r="Y604" i="2"/>
  <c r="Y568" i="2"/>
  <c r="Y563" i="2"/>
  <c r="Y614" i="2"/>
  <c r="Y558" i="2"/>
  <c r="Y609" i="2"/>
  <c r="Y584" i="2"/>
  <c r="H127" i="2"/>
  <c r="H116" i="2"/>
  <c r="H182" i="2"/>
  <c r="H94" i="2"/>
  <c r="L253" i="2"/>
  <c r="L127" i="2"/>
  <c r="L116" i="2"/>
  <c r="L182" i="2"/>
  <c r="L94" i="2"/>
  <c r="P253" i="2"/>
  <c r="P127" i="2"/>
  <c r="P116" i="2"/>
  <c r="P182" i="2"/>
  <c r="P94" i="2"/>
  <c r="P166" i="2"/>
  <c r="T253" i="2"/>
  <c r="T127" i="2"/>
  <c r="T209" i="2"/>
  <c r="T193" i="2"/>
  <c r="T138" i="2"/>
  <c r="T116" i="2"/>
  <c r="T94" i="2"/>
  <c r="T182" i="2"/>
  <c r="T166" i="2"/>
  <c r="X884" i="2"/>
  <c r="X851" i="2"/>
  <c r="X817" i="2"/>
  <c r="X870" i="2"/>
  <c r="X253" i="2"/>
  <c r="X127" i="2"/>
  <c r="X209" i="2"/>
  <c r="X193" i="2"/>
  <c r="X138" i="2"/>
  <c r="X116" i="2"/>
  <c r="X182" i="2"/>
  <c r="X166" i="2"/>
  <c r="X94" i="2"/>
  <c r="AB912" i="2"/>
  <c r="AB898" i="2"/>
  <c r="AB884" i="2"/>
  <c r="AB851" i="2"/>
  <c r="AB817" i="2"/>
  <c r="AB253" i="2"/>
  <c r="AB264" i="2"/>
  <c r="AB127" i="2"/>
  <c r="AB220" i="2"/>
  <c r="AB209" i="2"/>
  <c r="AB193" i="2"/>
  <c r="AB138" i="2"/>
  <c r="AB116" i="2"/>
  <c r="AB166" i="2"/>
  <c r="AB83" i="2"/>
  <c r="AF912" i="2"/>
  <c r="AF898" i="2"/>
  <c r="AF884" i="2"/>
  <c r="AF817" i="2"/>
  <c r="AF851" i="2"/>
  <c r="AF231" i="2"/>
  <c r="AF253" i="2"/>
  <c r="AF264" i="2"/>
  <c r="AF127" i="2"/>
  <c r="AF220" i="2"/>
  <c r="AF209" i="2"/>
  <c r="AF193" i="2"/>
  <c r="AF138" i="2"/>
  <c r="AF116" i="2"/>
  <c r="AF166" i="2"/>
  <c r="AF83" i="2"/>
  <c r="AJ912" i="2"/>
  <c r="AJ898" i="2"/>
  <c r="AJ884" i="2"/>
  <c r="AJ851" i="2"/>
  <c r="AJ817" i="2"/>
  <c r="AJ231" i="2"/>
  <c r="AJ253" i="2"/>
  <c r="AJ264" i="2"/>
  <c r="AJ127" i="2"/>
  <c r="AJ220" i="2"/>
  <c r="AJ209" i="2"/>
  <c r="AJ193" i="2"/>
  <c r="AJ138" i="2"/>
  <c r="AJ116" i="2"/>
  <c r="AJ83" i="2"/>
  <c r="AJ166" i="2"/>
  <c r="AN912" i="2"/>
  <c r="AN898" i="2"/>
  <c r="AN884" i="2"/>
  <c r="AN851" i="2"/>
  <c r="AN817" i="2"/>
  <c r="AN231" i="2"/>
  <c r="AN253" i="2"/>
  <c r="AN264" i="2"/>
  <c r="AN127" i="2"/>
  <c r="AN220" i="2"/>
  <c r="AN209" i="2"/>
  <c r="AN193" i="2"/>
  <c r="AN138" i="2"/>
  <c r="AN116" i="2"/>
  <c r="AN166" i="2"/>
  <c r="AN83" i="2"/>
  <c r="AR912" i="2"/>
  <c r="AR898" i="2"/>
  <c r="AR884" i="2"/>
  <c r="AR851" i="2"/>
  <c r="AR817" i="2"/>
  <c r="AR231" i="2"/>
  <c r="AR220" i="2"/>
  <c r="AR209" i="2"/>
  <c r="AR193" i="2"/>
  <c r="AR138" i="2"/>
  <c r="AR116" i="2"/>
  <c r="AR166" i="2"/>
  <c r="AV898" i="2"/>
  <c r="AV884" i="2"/>
  <c r="AV817" i="2"/>
  <c r="AV851" i="2"/>
  <c r="AV231" i="2"/>
  <c r="AV242" i="2"/>
  <c r="AV220" i="2"/>
  <c r="AV209" i="2"/>
  <c r="AV193" i="2"/>
  <c r="AV138" i="2"/>
  <c r="AV116" i="2"/>
  <c r="AV166" i="2"/>
  <c r="AV127" i="2"/>
  <c r="BE299" i="1"/>
  <c r="BE285" i="1"/>
  <c r="BE278" i="1"/>
  <c r="BE292" i="1"/>
  <c r="BE306" i="1"/>
  <c r="BE271" i="1"/>
  <c r="BE264" i="1"/>
  <c r="BE257" i="1"/>
  <c r="BD892" i="2"/>
  <c r="BD878" i="2"/>
  <c r="BE250" i="1"/>
  <c r="BD672" i="2"/>
  <c r="BD651" i="2"/>
  <c r="BD811" i="2"/>
  <c r="BD696" i="2"/>
  <c r="BD680" i="2"/>
  <c r="BD845" i="2"/>
  <c r="BD225" i="2"/>
  <c r="BD236" i="2"/>
  <c r="BD214" i="2"/>
  <c r="BD203" i="2"/>
  <c r="BD187" i="2"/>
  <c r="BD132" i="2"/>
  <c r="BD110" i="2"/>
  <c r="BD160" i="2"/>
  <c r="BI77" i="1"/>
  <c r="BI73" i="1"/>
  <c r="BI69" i="1"/>
  <c r="BI65" i="1"/>
  <c r="BH901" i="2"/>
  <c r="BH854" i="2"/>
  <c r="BH820" i="2"/>
  <c r="BH806" i="2"/>
  <c r="BH887" i="2"/>
  <c r="M599" i="2"/>
  <c r="M568" i="2"/>
  <c r="M558" i="2"/>
  <c r="J309" i="1"/>
  <c r="J302" i="1"/>
  <c r="J295" i="1"/>
  <c r="J288" i="1"/>
  <c r="J274" i="1"/>
  <c r="J267" i="1"/>
  <c r="J260" i="1"/>
  <c r="J281" i="1"/>
  <c r="J117" i="1"/>
  <c r="J253" i="1"/>
  <c r="J121" i="1"/>
  <c r="I124" i="2"/>
  <c r="I179" i="2"/>
  <c r="I91" i="2"/>
  <c r="I113" i="2"/>
  <c r="R77" i="1"/>
  <c r="R73" i="1"/>
  <c r="U870" i="2"/>
  <c r="U817" i="2"/>
  <c r="U253" i="2"/>
  <c r="U209" i="2"/>
  <c r="U193" i="2"/>
  <c r="U138" i="2"/>
  <c r="U116" i="2"/>
  <c r="U182" i="2"/>
  <c r="U166" i="2"/>
  <c r="U94" i="2"/>
  <c r="U127" i="2"/>
  <c r="Z309" i="1"/>
  <c r="Z302" i="1"/>
  <c r="Z295" i="1"/>
  <c r="Z288" i="1"/>
  <c r="Z274" i="1"/>
  <c r="Z267" i="1"/>
  <c r="Z260" i="1"/>
  <c r="Z281" i="1"/>
  <c r="Z253" i="1"/>
  <c r="Z121" i="1"/>
  <c r="Y909" i="2"/>
  <c r="Y881" i="2"/>
  <c r="Y848" i="2"/>
  <c r="Y814" i="2"/>
  <c r="Y675" i="2"/>
  <c r="Y654" i="2"/>
  <c r="Y250" i="2"/>
  <c r="Y261" i="2"/>
  <c r="Y217" i="2"/>
  <c r="Y206" i="2"/>
  <c r="Y163" i="2"/>
  <c r="Y124" i="2"/>
  <c r="Y190" i="2"/>
  <c r="Y135" i="2"/>
  <c r="Y113" i="2"/>
  <c r="AH95" i="1"/>
  <c r="AH77" i="1"/>
  <c r="AG915" i="2"/>
  <c r="AG901" i="2"/>
  <c r="AG887" i="2"/>
  <c r="AG854" i="2"/>
  <c r="AG820" i="2"/>
  <c r="AH65" i="1"/>
  <c r="AK912" i="2"/>
  <c r="AK898" i="2"/>
  <c r="AK884" i="2"/>
  <c r="AK851" i="2"/>
  <c r="AK817" i="2"/>
  <c r="AK253" i="2"/>
  <c r="AK264" i="2"/>
  <c r="AK220" i="2"/>
  <c r="AK209" i="2"/>
  <c r="AK193" i="2"/>
  <c r="AK138" i="2"/>
  <c r="AK116" i="2"/>
  <c r="AK231" i="2"/>
  <c r="AK166" i="2"/>
  <c r="AK83" i="2"/>
  <c r="AK127" i="2"/>
  <c r="AP309" i="1"/>
  <c r="AP302" i="1"/>
  <c r="AP295" i="1"/>
  <c r="AP288" i="1"/>
  <c r="AP274" i="1"/>
  <c r="AP267" i="1"/>
  <c r="AP260" i="1"/>
  <c r="AP281" i="1"/>
  <c r="AP253" i="1"/>
  <c r="AO909" i="2"/>
  <c r="AO895" i="2"/>
  <c r="AO881" i="2"/>
  <c r="AO848" i="2"/>
  <c r="AO814" i="2"/>
  <c r="AO699" i="2"/>
  <c r="AO683" i="2"/>
  <c r="AO675" i="2"/>
  <c r="AO691" i="2"/>
  <c r="AO654" i="2"/>
  <c r="AO632" i="2"/>
  <c r="AO250" i="2"/>
  <c r="AO217" i="2"/>
  <c r="AO206" i="2"/>
  <c r="AO163" i="2"/>
  <c r="AO228" i="2"/>
  <c r="AO190" i="2"/>
  <c r="AO135" i="2"/>
  <c r="AO113" i="2"/>
  <c r="AX77" i="1"/>
  <c r="AW901" i="2"/>
  <c r="AW887" i="2"/>
  <c r="AW854" i="2"/>
  <c r="AW820" i="2"/>
  <c r="AX65" i="1"/>
  <c r="BA898" i="2"/>
  <c r="BA884" i="2"/>
  <c r="BA851" i="2"/>
  <c r="BA817" i="2"/>
  <c r="BA242" i="2"/>
  <c r="BA220" i="2"/>
  <c r="BA209" i="2"/>
  <c r="BA193" i="2"/>
  <c r="BA138" i="2"/>
  <c r="BA116" i="2"/>
  <c r="BA231" i="2"/>
  <c r="BA166" i="2"/>
  <c r="BF309" i="1"/>
  <c r="BF302" i="1"/>
  <c r="BF295" i="1"/>
  <c r="BF288" i="1"/>
  <c r="BF274" i="1"/>
  <c r="BF267" i="1"/>
  <c r="BF260" i="1"/>
  <c r="BF281" i="1"/>
  <c r="BF253" i="1"/>
  <c r="BE895" i="2"/>
  <c r="BE881" i="2"/>
  <c r="BE848" i="2"/>
  <c r="BE814" i="2"/>
  <c r="BE699" i="2"/>
  <c r="BE683" i="2"/>
  <c r="BE675" i="2"/>
  <c r="BE654" i="2"/>
  <c r="BE217" i="2"/>
  <c r="BE206" i="2"/>
  <c r="BE163" i="2"/>
  <c r="BE228" i="2"/>
  <c r="BE239" i="2"/>
  <c r="BE190" i="2"/>
  <c r="BE135" i="2"/>
  <c r="BE113" i="2"/>
  <c r="O253" i="2"/>
  <c r="O182" i="2"/>
  <c r="O127" i="2"/>
  <c r="O116" i="2"/>
  <c r="O94" i="2"/>
  <c r="P306" i="1"/>
  <c r="P299" i="1"/>
  <c r="P292" i="1"/>
  <c r="P285" i="1"/>
  <c r="P278" i="1"/>
  <c r="P264" i="1"/>
  <c r="P271" i="1"/>
  <c r="P257" i="1"/>
  <c r="P250" i="1"/>
  <c r="O247" i="2"/>
  <c r="O176" i="2"/>
  <c r="O121" i="2"/>
  <c r="O110" i="2"/>
  <c r="O88" i="2"/>
  <c r="X309" i="1"/>
  <c r="X302" i="1"/>
  <c r="X295" i="1"/>
  <c r="X288" i="1"/>
  <c r="X281" i="1"/>
  <c r="X274" i="1"/>
  <c r="X121" i="1"/>
  <c r="X260" i="1"/>
  <c r="X267" i="1"/>
  <c r="X253" i="1"/>
  <c r="W867" i="2"/>
  <c r="W848" i="2"/>
  <c r="W814" i="2"/>
  <c r="W654" i="2"/>
  <c r="W250" i="2"/>
  <c r="W190" i="2"/>
  <c r="W179" i="2"/>
  <c r="W135" i="2"/>
  <c r="W206" i="2"/>
  <c r="W163" i="2"/>
  <c r="W113" i="2"/>
  <c r="W91" i="2"/>
  <c r="W124" i="2"/>
  <c r="AE851" i="2"/>
  <c r="AE912" i="2"/>
  <c r="AE898" i="2"/>
  <c r="AE884" i="2"/>
  <c r="AE817" i="2"/>
  <c r="AE231" i="2"/>
  <c r="AE253" i="2"/>
  <c r="AE264" i="2"/>
  <c r="AE166" i="2"/>
  <c r="AE127" i="2"/>
  <c r="AE220" i="2"/>
  <c r="AE209" i="2"/>
  <c r="AE193" i="2"/>
  <c r="AE138" i="2"/>
  <c r="AE116" i="2"/>
  <c r="AE83" i="2"/>
  <c r="AF306" i="1"/>
  <c r="AF299" i="1"/>
  <c r="AF292" i="1"/>
  <c r="AF285" i="1"/>
  <c r="AF278" i="1"/>
  <c r="AF264" i="1"/>
  <c r="AF271" i="1"/>
  <c r="AF257" i="1"/>
  <c r="AF250" i="1"/>
  <c r="AE845" i="2"/>
  <c r="AE906" i="2"/>
  <c r="AE892" i="2"/>
  <c r="AE878" i="2"/>
  <c r="AE688" i="2"/>
  <c r="AE672" i="2"/>
  <c r="AE811" i="2"/>
  <c r="AE629" i="2"/>
  <c r="AE696" i="2"/>
  <c r="AE680" i="2"/>
  <c r="AE651" i="2"/>
  <c r="AE225" i="2"/>
  <c r="AE247" i="2"/>
  <c r="AE258" i="2"/>
  <c r="AE160" i="2"/>
  <c r="AE121" i="2"/>
  <c r="AE214" i="2"/>
  <c r="AE203" i="2"/>
  <c r="AE187" i="2"/>
  <c r="AE132" i="2"/>
  <c r="AE110" i="2"/>
  <c r="AE77" i="2"/>
  <c r="AN309" i="1"/>
  <c r="AN302" i="1"/>
  <c r="AN295" i="1"/>
  <c r="AN288" i="1"/>
  <c r="AN281" i="1"/>
  <c r="AN274" i="1"/>
  <c r="AN260" i="1"/>
  <c r="AN253" i="1"/>
  <c r="AM895" i="2"/>
  <c r="AM881" i="2"/>
  <c r="AM848" i="2"/>
  <c r="AM909" i="2"/>
  <c r="AN267" i="1"/>
  <c r="AM691" i="2"/>
  <c r="AM632" i="2"/>
  <c r="AM699" i="2"/>
  <c r="AM683" i="2"/>
  <c r="AM675" i="2"/>
  <c r="AM662" i="2"/>
  <c r="AM814" i="2"/>
  <c r="AM654" i="2"/>
  <c r="AM228" i="2"/>
  <c r="AM250" i="2"/>
  <c r="AM190" i="2"/>
  <c r="AM135" i="2"/>
  <c r="AM261" i="2"/>
  <c r="AM217" i="2"/>
  <c r="AM206" i="2"/>
  <c r="AM163" i="2"/>
  <c r="AM113" i="2"/>
  <c r="AM124" i="2"/>
  <c r="AM80" i="2"/>
  <c r="AY851" i="2"/>
  <c r="AY898" i="2"/>
  <c r="AY884" i="2"/>
  <c r="AY817" i="2"/>
  <c r="AY231" i="2"/>
  <c r="AY242" i="2"/>
  <c r="AY166" i="2"/>
  <c r="AY127" i="2"/>
  <c r="AY220" i="2"/>
  <c r="AY209" i="2"/>
  <c r="AY193" i="2"/>
  <c r="AY138" i="2"/>
  <c r="AY116" i="2"/>
  <c r="AZ306" i="1"/>
  <c r="AZ292" i="1"/>
  <c r="AZ299" i="1"/>
  <c r="AZ285" i="1"/>
  <c r="AZ278" i="1"/>
  <c r="AZ271" i="1"/>
  <c r="AZ257" i="1"/>
  <c r="AZ250" i="1"/>
  <c r="AY845" i="2"/>
  <c r="AZ264" i="1"/>
  <c r="AY892" i="2"/>
  <c r="AY878" i="2"/>
  <c r="AY704" i="2"/>
  <c r="AY672" i="2"/>
  <c r="AY651" i="2"/>
  <c r="AY629" i="2"/>
  <c r="AY811" i="2"/>
  <c r="AY696" i="2"/>
  <c r="AY680" i="2"/>
  <c r="AY225" i="2"/>
  <c r="AY160" i="2"/>
  <c r="AY121" i="2"/>
  <c r="AY214" i="2"/>
  <c r="AY203" i="2"/>
  <c r="AY187" i="2"/>
  <c r="AY132" i="2"/>
  <c r="AY110" i="2"/>
  <c r="AY236" i="2"/>
  <c r="BG851" i="2"/>
  <c r="BG898" i="2"/>
  <c r="BG884" i="2"/>
  <c r="BG803" i="2"/>
  <c r="BG817" i="2"/>
  <c r="BG231" i="2"/>
  <c r="BG166" i="2"/>
  <c r="BG242" i="2"/>
  <c r="BG220" i="2"/>
  <c r="BG209" i="2"/>
  <c r="BG193" i="2"/>
  <c r="BG138" i="2"/>
  <c r="BG116" i="2"/>
  <c r="BG105" i="2"/>
  <c r="K73" i="1"/>
  <c r="K77" i="1"/>
  <c r="J599" i="2"/>
  <c r="J568" i="2"/>
  <c r="J563" i="2"/>
  <c r="J589" i="2"/>
  <c r="J558" i="2"/>
  <c r="N253" i="2"/>
  <c r="N182" i="2"/>
  <c r="N94" i="2"/>
  <c r="N127" i="2"/>
  <c r="N116" i="2"/>
  <c r="R599" i="2"/>
  <c r="R568" i="2"/>
  <c r="R609" i="2"/>
  <c r="R584" i="2"/>
  <c r="R558" i="2"/>
  <c r="V870" i="2"/>
  <c r="V817" i="2"/>
  <c r="V182" i="2"/>
  <c r="V166" i="2"/>
  <c r="V94" i="2"/>
  <c r="V127" i="2"/>
  <c r="V253" i="2"/>
  <c r="V193" i="2"/>
  <c r="V138" i="2"/>
  <c r="V116" i="2"/>
  <c r="V209" i="2"/>
  <c r="Z604" i="2"/>
  <c r="Z568" i="2"/>
  <c r="Z563" i="2"/>
  <c r="Z614" i="2"/>
  <c r="Z609" i="2"/>
  <c r="Z584" i="2"/>
  <c r="Z558" i="2"/>
  <c r="AD851" i="2"/>
  <c r="AD912" i="2"/>
  <c r="AD817" i="2"/>
  <c r="AD898" i="2"/>
  <c r="AD884" i="2"/>
  <c r="AD264" i="2"/>
  <c r="AD231" i="2"/>
  <c r="AD253" i="2"/>
  <c r="AD166" i="2"/>
  <c r="AD127" i="2"/>
  <c r="AD83" i="2"/>
  <c r="AD209" i="2"/>
  <c r="AD193" i="2"/>
  <c r="AD138" i="2"/>
  <c r="AD220" i="2"/>
  <c r="AD116" i="2"/>
  <c r="AH604" i="2"/>
  <c r="AH568" i="2"/>
  <c r="AH563" i="2"/>
  <c r="AH614" i="2"/>
  <c r="AH609" i="2"/>
  <c r="AH584" i="2"/>
  <c r="AH558" i="2"/>
  <c r="AH619" i="2"/>
  <c r="AL851" i="2"/>
  <c r="AL817" i="2"/>
  <c r="AL912" i="2"/>
  <c r="AL898" i="2"/>
  <c r="AL884" i="2"/>
  <c r="AL264" i="2"/>
  <c r="AL231" i="2"/>
  <c r="AL166" i="2"/>
  <c r="AL127" i="2"/>
  <c r="AL83" i="2"/>
  <c r="AL253" i="2"/>
  <c r="AL209" i="2"/>
  <c r="AL220" i="2"/>
  <c r="AL193" i="2"/>
  <c r="AL138" i="2"/>
  <c r="AL116" i="2"/>
  <c r="AQ77" i="1"/>
  <c r="AQ65" i="1"/>
  <c r="AP901" i="2"/>
  <c r="AP887" i="2"/>
  <c r="AP854" i="2"/>
  <c r="AQ95" i="1"/>
  <c r="AP820" i="2"/>
  <c r="AP915" i="2"/>
  <c r="AP604" i="2"/>
  <c r="AP568" i="2"/>
  <c r="AP563" i="2"/>
  <c r="AP609" i="2"/>
  <c r="AP584" i="2"/>
  <c r="AP558" i="2"/>
  <c r="AP619" i="2"/>
  <c r="AT851" i="2"/>
  <c r="AT912" i="2"/>
  <c r="AT817" i="2"/>
  <c r="AT898" i="2"/>
  <c r="AT884" i="2"/>
  <c r="AT242" i="2"/>
  <c r="AT231" i="2"/>
  <c r="AT166" i="2"/>
  <c r="AT116" i="2"/>
  <c r="AT209" i="2"/>
  <c r="AT220" i="2"/>
  <c r="AT193" i="2"/>
  <c r="AT138" i="2"/>
  <c r="AX604" i="2"/>
  <c r="AX568" i="2"/>
  <c r="AX563" i="2"/>
  <c r="AX624" i="2"/>
  <c r="AX614" i="2"/>
  <c r="AX609" i="2"/>
  <c r="AX584" i="2"/>
  <c r="AX558" i="2"/>
  <c r="AX619" i="2"/>
  <c r="BB851" i="2"/>
  <c r="BB817" i="2"/>
  <c r="BB884" i="2"/>
  <c r="BB898" i="2"/>
  <c r="BB242" i="2"/>
  <c r="BB231" i="2"/>
  <c r="BB166" i="2"/>
  <c r="BB220" i="2"/>
  <c r="BB193" i="2"/>
  <c r="BB138" i="2"/>
  <c r="BB116" i="2"/>
  <c r="BB209" i="2"/>
  <c r="BG99" i="1"/>
  <c r="BG77" i="1"/>
  <c r="BG65" i="1"/>
  <c r="BF901" i="2"/>
  <c r="BF887" i="2"/>
  <c r="BF854" i="2"/>
  <c r="BF820" i="2"/>
  <c r="BF806" i="2"/>
  <c r="BG69" i="1"/>
  <c r="BG73" i="1"/>
  <c r="BF604" i="2"/>
  <c r="BF568" i="2"/>
  <c r="BF563" i="2"/>
  <c r="BF614" i="2"/>
  <c r="BF609" i="2"/>
  <c r="BF584" i="2"/>
  <c r="BF558" i="2"/>
  <c r="BF619" i="2"/>
  <c r="BF553" i="2"/>
  <c r="L306" i="1"/>
  <c r="L299" i="1"/>
  <c r="L292" i="1"/>
  <c r="L285" i="1"/>
  <c r="L278" i="1"/>
  <c r="L257" i="1"/>
  <c r="L264" i="1"/>
  <c r="L250" i="1"/>
  <c r="L271" i="1"/>
  <c r="K176" i="2"/>
  <c r="K121" i="2"/>
  <c r="K110" i="2"/>
  <c r="K88" i="2"/>
  <c r="T309" i="1"/>
  <c r="T302" i="1"/>
  <c r="T295" i="1"/>
  <c r="T288" i="1"/>
  <c r="T281" i="1"/>
  <c r="T274" i="1"/>
  <c r="T267" i="1"/>
  <c r="T121" i="1"/>
  <c r="T260" i="1"/>
  <c r="T117" i="1"/>
  <c r="T253" i="1"/>
  <c r="S250" i="2"/>
  <c r="S179" i="2"/>
  <c r="S206" i="2"/>
  <c r="S163" i="2"/>
  <c r="S113" i="2"/>
  <c r="S91" i="2"/>
  <c r="S124" i="2"/>
  <c r="AB306" i="1"/>
  <c r="AB299" i="1"/>
  <c r="AB292" i="1"/>
  <c r="AB285" i="1"/>
  <c r="AB278" i="1"/>
  <c r="AB264" i="1"/>
  <c r="AB250" i="1"/>
  <c r="AB257" i="1"/>
  <c r="AA845" i="2"/>
  <c r="AB271" i="1"/>
  <c r="AA906" i="2"/>
  <c r="AA878" i="2"/>
  <c r="AA688" i="2"/>
  <c r="AA672" i="2"/>
  <c r="AA811" i="2"/>
  <c r="AA651" i="2"/>
  <c r="AA247" i="2"/>
  <c r="AA160" i="2"/>
  <c r="AA258" i="2"/>
  <c r="AA121" i="2"/>
  <c r="AA214" i="2"/>
  <c r="AA203" i="2"/>
  <c r="AA187" i="2"/>
  <c r="AA132" i="2"/>
  <c r="AA110" i="2"/>
  <c r="AJ309" i="1"/>
  <c r="AJ302" i="1"/>
  <c r="AJ295" i="1"/>
  <c r="AJ288" i="1"/>
  <c r="AJ281" i="1"/>
  <c r="AJ274" i="1"/>
  <c r="AJ267" i="1"/>
  <c r="AJ260" i="1"/>
  <c r="AI895" i="2"/>
  <c r="AI881" i="2"/>
  <c r="AI848" i="2"/>
  <c r="AI909" i="2"/>
  <c r="AI691" i="2"/>
  <c r="AJ253" i="1"/>
  <c r="AI654" i="2"/>
  <c r="AI632" i="2"/>
  <c r="AI814" i="2"/>
  <c r="AI699" i="2"/>
  <c r="AI683" i="2"/>
  <c r="AI675" i="2"/>
  <c r="AI228" i="2"/>
  <c r="AI250" i="2"/>
  <c r="AI190" i="2"/>
  <c r="AI135" i="2"/>
  <c r="AI217" i="2"/>
  <c r="AI206" i="2"/>
  <c r="AI163" i="2"/>
  <c r="AI113" i="2"/>
  <c r="AI261" i="2"/>
  <c r="AI124" i="2"/>
  <c r="AI80" i="2"/>
  <c r="AR306" i="1"/>
  <c r="AR299" i="1"/>
  <c r="AR292" i="1"/>
  <c r="AR285" i="1"/>
  <c r="AR278" i="1"/>
  <c r="AR264" i="1"/>
  <c r="AR250" i="1"/>
  <c r="AR271" i="1"/>
  <c r="AQ845" i="2"/>
  <c r="AQ906" i="2"/>
  <c r="AQ892" i="2"/>
  <c r="AQ878" i="2"/>
  <c r="AR257" i="1"/>
  <c r="AQ688" i="2"/>
  <c r="AQ672" i="2"/>
  <c r="AQ696" i="2"/>
  <c r="AQ680" i="2"/>
  <c r="AQ811" i="2"/>
  <c r="AQ651" i="2"/>
  <c r="AQ629" i="2"/>
  <c r="AQ225" i="2"/>
  <c r="AQ247" i="2"/>
  <c r="AQ160" i="2"/>
  <c r="AQ214" i="2"/>
  <c r="AQ203" i="2"/>
  <c r="AQ187" i="2"/>
  <c r="AQ132" i="2"/>
  <c r="AQ110" i="2"/>
  <c r="AV309" i="1"/>
  <c r="AV302" i="1"/>
  <c r="AV295" i="1"/>
  <c r="AV288" i="1"/>
  <c r="AV281" i="1"/>
  <c r="AV274" i="1"/>
  <c r="AV267" i="1"/>
  <c r="AV260" i="1"/>
  <c r="AU895" i="2"/>
  <c r="AU881" i="2"/>
  <c r="AU848" i="2"/>
  <c r="AV253" i="1"/>
  <c r="AU707" i="2"/>
  <c r="AU814" i="2"/>
  <c r="AU683" i="2"/>
  <c r="AU632" i="2"/>
  <c r="AU654" i="2"/>
  <c r="AU699" i="2"/>
  <c r="AU675" i="2"/>
  <c r="AU239" i="2"/>
  <c r="AU228" i="2"/>
  <c r="AU190" i="2"/>
  <c r="AU135" i="2"/>
  <c r="AU217" i="2"/>
  <c r="AU206" i="2"/>
  <c r="AU163" i="2"/>
  <c r="AU113" i="2"/>
  <c r="BC851" i="2"/>
  <c r="BC898" i="2"/>
  <c r="BC884" i="2"/>
  <c r="BC817" i="2"/>
  <c r="BC231" i="2"/>
  <c r="BC166" i="2"/>
  <c r="BC220" i="2"/>
  <c r="BC209" i="2"/>
  <c r="BC193" i="2"/>
  <c r="BC138" i="2"/>
  <c r="BC116" i="2"/>
  <c r="BC242" i="2"/>
  <c r="BC127" i="2"/>
  <c r="BD306" i="1"/>
  <c r="BD292" i="1"/>
  <c r="BD299" i="1"/>
  <c r="BD285" i="1"/>
  <c r="BD278" i="1"/>
  <c r="BD271" i="1"/>
  <c r="BD257" i="1"/>
  <c r="BD264" i="1"/>
  <c r="BD250" i="1"/>
  <c r="BC845" i="2"/>
  <c r="BC892" i="2"/>
  <c r="BC878" i="2"/>
  <c r="BC704" i="2"/>
  <c r="BC672" i="2"/>
  <c r="BC696" i="2"/>
  <c r="BC680" i="2"/>
  <c r="BC811" i="2"/>
  <c r="BC651" i="2"/>
  <c r="BC225" i="2"/>
  <c r="BC160" i="2"/>
  <c r="BC236" i="2"/>
  <c r="BC214" i="2"/>
  <c r="BC203" i="2"/>
  <c r="BC187" i="2"/>
  <c r="BC132" i="2"/>
  <c r="BC110" i="2"/>
  <c r="BC121" i="2"/>
  <c r="AC302" i="1"/>
  <c r="AC288" i="1"/>
  <c r="AC281" i="1"/>
  <c r="AC274" i="1"/>
  <c r="AC309" i="1"/>
  <c r="AC295" i="1"/>
  <c r="AC267" i="1"/>
  <c r="AC260" i="1"/>
  <c r="AC253" i="1"/>
  <c r="AB909" i="2"/>
  <c r="AC121" i="1"/>
  <c r="AB881" i="2"/>
  <c r="AB691" i="2"/>
  <c r="AB895" i="2"/>
  <c r="AB814" i="2"/>
  <c r="AB675" i="2"/>
  <c r="AB654" i="2"/>
  <c r="AB848" i="2"/>
  <c r="AB250" i="2"/>
  <c r="AB261" i="2"/>
  <c r="AB217" i="2"/>
  <c r="AB206" i="2"/>
  <c r="AB163" i="2"/>
  <c r="AB113" i="2"/>
  <c r="AB124" i="2"/>
  <c r="AB80" i="2"/>
  <c r="AB190" i="2"/>
  <c r="AB135" i="2"/>
  <c r="AK619" i="2"/>
  <c r="AK604" i="2"/>
  <c r="AK568" i="2"/>
  <c r="AK563" i="2"/>
  <c r="AK609" i="2"/>
  <c r="AK584" i="2"/>
  <c r="AK614" i="2"/>
  <c r="AK558" i="2"/>
  <c r="Q302" i="1"/>
  <c r="Q309" i="1"/>
  <c r="Q295" i="1"/>
  <c r="Q288" i="1"/>
  <c r="Q281" i="1"/>
  <c r="Q274" i="1"/>
  <c r="Q267" i="1"/>
  <c r="Q260" i="1"/>
  <c r="Q253" i="1"/>
  <c r="Q121" i="1"/>
  <c r="Q117" i="1"/>
  <c r="P250" i="2"/>
  <c r="P163" i="2"/>
  <c r="P113" i="2"/>
  <c r="P124" i="2"/>
  <c r="P179" i="2"/>
  <c r="P91" i="2"/>
  <c r="AS302" i="1"/>
  <c r="AS309" i="1"/>
  <c r="AS288" i="1"/>
  <c r="AS281" i="1"/>
  <c r="AS274" i="1"/>
  <c r="AS295" i="1"/>
  <c r="AS267" i="1"/>
  <c r="AS260" i="1"/>
  <c r="AS253" i="1"/>
  <c r="AR909" i="2"/>
  <c r="AR881" i="2"/>
  <c r="AR691" i="2"/>
  <c r="AR895" i="2"/>
  <c r="AR814" i="2"/>
  <c r="AR699" i="2"/>
  <c r="AR683" i="2"/>
  <c r="AR675" i="2"/>
  <c r="AR654" i="2"/>
  <c r="AR848" i="2"/>
  <c r="AR632" i="2"/>
  <c r="AR228" i="2"/>
  <c r="AR217" i="2"/>
  <c r="AR206" i="2"/>
  <c r="AR163" i="2"/>
  <c r="AR113" i="2"/>
  <c r="AR190" i="2"/>
  <c r="AR135" i="2"/>
  <c r="AP306" i="1"/>
  <c r="AP299" i="1"/>
  <c r="AP292" i="1"/>
  <c r="AP278" i="1"/>
  <c r="AP271" i="1"/>
  <c r="AP264" i="1"/>
  <c r="AP257" i="1"/>
  <c r="AP250" i="1"/>
  <c r="AP285" i="1"/>
  <c r="AO906" i="2"/>
  <c r="AO892" i="2"/>
  <c r="AO878" i="2"/>
  <c r="AO845" i="2"/>
  <c r="AO811" i="2"/>
  <c r="AO696" i="2"/>
  <c r="AO680" i="2"/>
  <c r="AO688" i="2"/>
  <c r="AO651" i="2"/>
  <c r="AO672" i="2"/>
  <c r="AO629" i="2"/>
  <c r="AO247" i="2"/>
  <c r="AO214" i="2"/>
  <c r="AO203" i="2"/>
  <c r="AO187" i="2"/>
  <c r="AO132" i="2"/>
  <c r="AO225" i="2"/>
  <c r="AO160" i="2"/>
  <c r="AO110" i="2"/>
  <c r="V306" i="1"/>
  <c r="V299" i="1"/>
  <c r="V285" i="1"/>
  <c r="V271" i="1"/>
  <c r="V264" i="1"/>
  <c r="V257" i="1"/>
  <c r="V292" i="1"/>
  <c r="V278" i="1"/>
  <c r="V250" i="1"/>
  <c r="U864" i="2"/>
  <c r="U811" i="2"/>
  <c r="U651" i="2"/>
  <c r="U247" i="2"/>
  <c r="U203" i="2"/>
  <c r="U187" i="2"/>
  <c r="U132" i="2"/>
  <c r="U176" i="2"/>
  <c r="U160" i="2"/>
  <c r="U88" i="2"/>
  <c r="U121" i="2"/>
  <c r="U110" i="2"/>
  <c r="BB306" i="1"/>
  <c r="BB299" i="1"/>
  <c r="BB292" i="1"/>
  <c r="BB285" i="1"/>
  <c r="BB271" i="1"/>
  <c r="BB264" i="1"/>
  <c r="BB257" i="1"/>
  <c r="BB278" i="1"/>
  <c r="BB250" i="1"/>
  <c r="BA892" i="2"/>
  <c r="BA878" i="2"/>
  <c r="BA845" i="2"/>
  <c r="BA811" i="2"/>
  <c r="BA696" i="2"/>
  <c r="BA680" i="2"/>
  <c r="BA704" i="2"/>
  <c r="BA672" i="2"/>
  <c r="BA651" i="2"/>
  <c r="BA236" i="2"/>
  <c r="BA214" i="2"/>
  <c r="BA203" i="2"/>
  <c r="BA187" i="2"/>
  <c r="BA132" i="2"/>
  <c r="BA225" i="2"/>
  <c r="BA160" i="2"/>
  <c r="BA110" i="2"/>
  <c r="C50" i="15"/>
  <c r="C83" i="15" s="1"/>
  <c r="C85" i="15" s="1"/>
  <c r="L558" i="2"/>
  <c r="L599" i="2"/>
  <c r="L568" i="2"/>
  <c r="AB614" i="2"/>
  <c r="AB609" i="2"/>
  <c r="AB584" i="2"/>
  <c r="AB558" i="2"/>
  <c r="AB604" i="2"/>
  <c r="AB568" i="2"/>
  <c r="AB563" i="2"/>
  <c r="AR614" i="2"/>
  <c r="AR609" i="2"/>
  <c r="AR584" i="2"/>
  <c r="AR558" i="2"/>
  <c r="AR619" i="2"/>
  <c r="AR604" i="2"/>
  <c r="AR568" i="2"/>
  <c r="AR563" i="2"/>
  <c r="AC604" i="2"/>
  <c r="AC568" i="2"/>
  <c r="AC563" i="2"/>
  <c r="AC614" i="2"/>
  <c r="AC558" i="2"/>
  <c r="AC609" i="2"/>
  <c r="AC584" i="2"/>
  <c r="G182" i="2"/>
  <c r="G127" i="2"/>
  <c r="G116" i="2"/>
  <c r="G94" i="2"/>
  <c r="Q253" i="2"/>
  <c r="Q209" i="2"/>
  <c r="Q116" i="2"/>
  <c r="Q182" i="2"/>
  <c r="Q166" i="2"/>
  <c r="Q94" i="2"/>
  <c r="Q127" i="2"/>
  <c r="V309" i="1"/>
  <c r="V302" i="1"/>
  <c r="V295" i="1"/>
  <c r="V288" i="1"/>
  <c r="V274" i="1"/>
  <c r="V267" i="1"/>
  <c r="V260" i="1"/>
  <c r="V281" i="1"/>
  <c r="V253" i="1"/>
  <c r="V121" i="1"/>
  <c r="U867" i="2"/>
  <c r="U814" i="2"/>
  <c r="U654" i="2"/>
  <c r="U250" i="2"/>
  <c r="U206" i="2"/>
  <c r="U163" i="2"/>
  <c r="U124" i="2"/>
  <c r="U190" i="2"/>
  <c r="U179" i="2"/>
  <c r="U135" i="2"/>
  <c r="U91" i="2"/>
  <c r="U113" i="2"/>
  <c r="AD95" i="1"/>
  <c r="AD103" i="1"/>
  <c r="AD77" i="1"/>
  <c r="AC915" i="2"/>
  <c r="AD81" i="1"/>
  <c r="AC901" i="2"/>
  <c r="AC887" i="2"/>
  <c r="AC854" i="2"/>
  <c r="AC820" i="2"/>
  <c r="AD65" i="1"/>
  <c r="AG912" i="2"/>
  <c r="AG898" i="2"/>
  <c r="AG884" i="2"/>
  <c r="AG851" i="2"/>
  <c r="AG817" i="2"/>
  <c r="AG253" i="2"/>
  <c r="AG264" i="2"/>
  <c r="AG220" i="2"/>
  <c r="AG209" i="2"/>
  <c r="AG193" i="2"/>
  <c r="AG138" i="2"/>
  <c r="AG116" i="2"/>
  <c r="AG166" i="2"/>
  <c r="AG231" i="2"/>
  <c r="AG127" i="2"/>
  <c r="AG83" i="2"/>
  <c r="AL309" i="1"/>
  <c r="AL302" i="1"/>
  <c r="AL295" i="1"/>
  <c r="AL288" i="1"/>
  <c r="AL274" i="1"/>
  <c r="AL267" i="1"/>
  <c r="AL260" i="1"/>
  <c r="AL281" i="1"/>
  <c r="AL253" i="1"/>
  <c r="AK909" i="2"/>
  <c r="AK895" i="2"/>
  <c r="AK881" i="2"/>
  <c r="AK848" i="2"/>
  <c r="AK814" i="2"/>
  <c r="AK699" i="2"/>
  <c r="AK683" i="2"/>
  <c r="AK675" i="2"/>
  <c r="AK662" i="2"/>
  <c r="AK632" i="2"/>
  <c r="AK691" i="2"/>
  <c r="AK654" i="2"/>
  <c r="AK250" i="2"/>
  <c r="AK261" i="2"/>
  <c r="AK217" i="2"/>
  <c r="AK206" i="2"/>
  <c r="AK163" i="2"/>
  <c r="AK124" i="2"/>
  <c r="AK228" i="2"/>
  <c r="AK190" i="2"/>
  <c r="AK135" i="2"/>
  <c r="AK80" i="2"/>
  <c r="AK113" i="2"/>
  <c r="AT95" i="1"/>
  <c r="AT77" i="1"/>
  <c r="AS915" i="2"/>
  <c r="AS901" i="2"/>
  <c r="AS887" i="2"/>
  <c r="AS854" i="2"/>
  <c r="AS820" i="2"/>
  <c r="AT65" i="1"/>
  <c r="AW898" i="2"/>
  <c r="AW884" i="2"/>
  <c r="AW851" i="2"/>
  <c r="AW817" i="2"/>
  <c r="AW242" i="2"/>
  <c r="AW220" i="2"/>
  <c r="AW209" i="2"/>
  <c r="AW193" i="2"/>
  <c r="AW138" i="2"/>
  <c r="AW116" i="2"/>
  <c r="AW166" i="2"/>
  <c r="AW127" i="2"/>
  <c r="AW231" i="2"/>
  <c r="BB309" i="1"/>
  <c r="BB302" i="1"/>
  <c r="BB295" i="1"/>
  <c r="BB288" i="1"/>
  <c r="BB274" i="1"/>
  <c r="BB267" i="1"/>
  <c r="BB260" i="1"/>
  <c r="BB253" i="1"/>
  <c r="BB281" i="1"/>
  <c r="BA895" i="2"/>
  <c r="BA881" i="2"/>
  <c r="BA848" i="2"/>
  <c r="BA707" i="2"/>
  <c r="BA814" i="2"/>
  <c r="BA699" i="2"/>
  <c r="BA683" i="2"/>
  <c r="BA675" i="2"/>
  <c r="BA654" i="2"/>
  <c r="BA217" i="2"/>
  <c r="BA206" i="2"/>
  <c r="BA163" i="2"/>
  <c r="BA228" i="2"/>
  <c r="BA190" i="2"/>
  <c r="BA135" i="2"/>
  <c r="BA239" i="2"/>
  <c r="BA113" i="2"/>
  <c r="P77" i="1"/>
  <c r="P73" i="1"/>
  <c r="W609" i="2"/>
  <c r="W584" i="2"/>
  <c r="W558" i="2"/>
  <c r="W563" i="2"/>
  <c r="W568" i="2"/>
  <c r="W599" i="2"/>
  <c r="AF77" i="1"/>
  <c r="AF81" i="1"/>
  <c r="AF95" i="1"/>
  <c r="AE901" i="2"/>
  <c r="AE887" i="2"/>
  <c r="AE854" i="2"/>
  <c r="AF65" i="1"/>
  <c r="AE915" i="2"/>
  <c r="AE820" i="2"/>
  <c r="AM609" i="2"/>
  <c r="AM584" i="2"/>
  <c r="AM558" i="2"/>
  <c r="AM619" i="2"/>
  <c r="AM563" i="2"/>
  <c r="AM604" i="2"/>
  <c r="AM568" i="2"/>
  <c r="AZ77" i="1"/>
  <c r="AY901" i="2"/>
  <c r="AY887" i="2"/>
  <c r="AY854" i="2"/>
  <c r="AZ65" i="1"/>
  <c r="AY820" i="2"/>
  <c r="BH309" i="1"/>
  <c r="BH302" i="1"/>
  <c r="BH295" i="1"/>
  <c r="BH288" i="1"/>
  <c r="BH281" i="1"/>
  <c r="BH274" i="1"/>
  <c r="BH260" i="1"/>
  <c r="BH267" i="1"/>
  <c r="BG895" i="2"/>
  <c r="BG881" i="2"/>
  <c r="BG848" i="2"/>
  <c r="BH253" i="1"/>
  <c r="BG800" i="2"/>
  <c r="BG699" i="2"/>
  <c r="BG683" i="2"/>
  <c r="BG675" i="2"/>
  <c r="BG654" i="2"/>
  <c r="BG814" i="2"/>
  <c r="BG239" i="2"/>
  <c r="BG228" i="2"/>
  <c r="BG190" i="2"/>
  <c r="BG135" i="2"/>
  <c r="BG217" i="2"/>
  <c r="BG206" i="2"/>
  <c r="BG163" i="2"/>
  <c r="BG113" i="2"/>
  <c r="BG102" i="2"/>
  <c r="K306" i="1"/>
  <c r="K299" i="1"/>
  <c r="K292" i="1"/>
  <c r="K285" i="1"/>
  <c r="K278" i="1"/>
  <c r="K271" i="1"/>
  <c r="K264" i="1"/>
  <c r="K257" i="1"/>
  <c r="K250" i="1"/>
  <c r="J176" i="2"/>
  <c r="J88" i="2"/>
  <c r="J121" i="2"/>
  <c r="J110" i="2"/>
  <c r="O309" i="1"/>
  <c r="O302" i="1"/>
  <c r="O295" i="1"/>
  <c r="O288" i="1"/>
  <c r="O281" i="1"/>
  <c r="O274" i="1"/>
  <c r="O267" i="1"/>
  <c r="O260" i="1"/>
  <c r="O121" i="1"/>
  <c r="O117" i="1"/>
  <c r="O253" i="1"/>
  <c r="N124" i="2"/>
  <c r="N250" i="2"/>
  <c r="N179" i="2"/>
  <c r="N91" i="2"/>
  <c r="N113" i="2"/>
  <c r="S306" i="1"/>
  <c r="S299" i="1"/>
  <c r="S292" i="1"/>
  <c r="S285" i="1"/>
  <c r="S278" i="1"/>
  <c r="S271" i="1"/>
  <c r="S264" i="1"/>
  <c r="S257" i="1"/>
  <c r="S250" i="1"/>
  <c r="R247" i="2"/>
  <c r="R176" i="2"/>
  <c r="R160" i="2"/>
  <c r="R88" i="2"/>
  <c r="R121" i="2"/>
  <c r="R203" i="2"/>
  <c r="R110" i="2"/>
  <c r="W309" i="1"/>
  <c r="W302" i="1"/>
  <c r="W295" i="1"/>
  <c r="W288" i="1"/>
  <c r="W281" i="1"/>
  <c r="W274" i="1"/>
  <c r="W267" i="1"/>
  <c r="W260" i="1"/>
  <c r="W121" i="1"/>
  <c r="W253" i="1"/>
  <c r="V867" i="2"/>
  <c r="V814" i="2"/>
  <c r="V654" i="2"/>
  <c r="V124" i="2"/>
  <c r="V190" i="2"/>
  <c r="V179" i="2"/>
  <c r="V135" i="2"/>
  <c r="V91" i="2"/>
  <c r="V250" i="2"/>
  <c r="V163" i="2"/>
  <c r="V113" i="2"/>
  <c r="V206" i="2"/>
  <c r="AA77" i="1"/>
  <c r="Z887" i="2"/>
  <c r="Z854" i="2"/>
  <c r="Z820" i="2"/>
  <c r="Z915" i="2"/>
  <c r="AA306" i="1"/>
  <c r="AA299" i="1"/>
  <c r="AA292" i="1"/>
  <c r="AA285" i="1"/>
  <c r="AA278" i="1"/>
  <c r="AA271" i="1"/>
  <c r="AA264" i="1"/>
  <c r="AA257" i="1"/>
  <c r="AA250" i="1"/>
  <c r="Z845" i="2"/>
  <c r="Z811" i="2"/>
  <c r="Z672" i="2"/>
  <c r="Z651" i="2"/>
  <c r="Z906" i="2"/>
  <c r="Z878" i="2"/>
  <c r="Z258" i="2"/>
  <c r="Z160" i="2"/>
  <c r="Z247" i="2"/>
  <c r="Z121" i="2"/>
  <c r="Z214" i="2"/>
  <c r="Z110" i="2"/>
  <c r="Z187" i="2"/>
  <c r="Z132" i="2"/>
  <c r="Z203" i="2"/>
  <c r="AE309" i="1"/>
  <c r="AE302" i="1"/>
  <c r="AE295" i="1"/>
  <c r="AE288" i="1"/>
  <c r="AE281" i="1"/>
  <c r="AE274" i="1"/>
  <c r="AE267" i="1"/>
  <c r="AE260" i="1"/>
  <c r="AE253" i="1"/>
  <c r="AD895" i="2"/>
  <c r="AD881" i="2"/>
  <c r="AD848" i="2"/>
  <c r="AD814" i="2"/>
  <c r="AD699" i="2"/>
  <c r="AD683" i="2"/>
  <c r="AD675" i="2"/>
  <c r="AD654" i="2"/>
  <c r="AD691" i="2"/>
  <c r="AD632" i="2"/>
  <c r="AD909" i="2"/>
  <c r="AD261" i="2"/>
  <c r="AD228" i="2"/>
  <c r="AD124" i="2"/>
  <c r="AD250" i="2"/>
  <c r="AD190" i="2"/>
  <c r="AD135" i="2"/>
  <c r="AD113" i="2"/>
  <c r="AD206" i="2"/>
  <c r="AD217" i="2"/>
  <c r="AD163" i="2"/>
  <c r="AD80" i="2"/>
  <c r="AI77" i="1"/>
  <c r="AI65" i="1"/>
  <c r="AI95" i="1"/>
  <c r="AH901" i="2"/>
  <c r="AH887" i="2"/>
  <c r="AH854" i="2"/>
  <c r="AH915" i="2"/>
  <c r="AH820" i="2"/>
  <c r="AI306" i="1"/>
  <c r="AI299" i="1"/>
  <c r="AI292" i="1"/>
  <c r="AI285" i="1"/>
  <c r="AI278" i="1"/>
  <c r="AI271" i="1"/>
  <c r="AI264" i="1"/>
  <c r="AI257" i="1"/>
  <c r="AI250" i="1"/>
  <c r="AH845" i="2"/>
  <c r="AH811" i="2"/>
  <c r="AH696" i="2"/>
  <c r="AH680" i="2"/>
  <c r="AH906" i="2"/>
  <c r="AH892" i="2"/>
  <c r="AH878" i="2"/>
  <c r="AH688" i="2"/>
  <c r="AH672" i="2"/>
  <c r="AH651" i="2"/>
  <c r="AH629" i="2"/>
  <c r="AH258" i="2"/>
  <c r="AH225" i="2"/>
  <c r="AH247" i="2"/>
  <c r="AH160" i="2"/>
  <c r="AH121" i="2"/>
  <c r="AH203" i="2"/>
  <c r="AH110" i="2"/>
  <c r="AH214" i="2"/>
  <c r="AH77" i="2"/>
  <c r="AH187" i="2"/>
  <c r="AH132" i="2"/>
  <c r="AM309" i="1"/>
  <c r="AM302" i="1"/>
  <c r="AM295" i="1"/>
  <c r="AM288" i="1"/>
  <c r="AM281" i="1"/>
  <c r="AM274" i="1"/>
  <c r="AM267" i="1"/>
  <c r="AM260" i="1"/>
  <c r="AM253" i="1"/>
  <c r="AL895" i="2"/>
  <c r="AL881" i="2"/>
  <c r="AL848" i="2"/>
  <c r="AL814" i="2"/>
  <c r="AL699" i="2"/>
  <c r="AL683" i="2"/>
  <c r="AL675" i="2"/>
  <c r="AL662" i="2"/>
  <c r="AL654" i="2"/>
  <c r="AL909" i="2"/>
  <c r="AL691" i="2"/>
  <c r="AL632" i="2"/>
  <c r="AL261" i="2"/>
  <c r="AL228" i="2"/>
  <c r="AL124" i="2"/>
  <c r="AL190" i="2"/>
  <c r="AL135" i="2"/>
  <c r="AL250" i="2"/>
  <c r="AL163" i="2"/>
  <c r="AL113" i="2"/>
  <c r="AL206" i="2"/>
  <c r="AL80" i="2"/>
  <c r="AL217" i="2"/>
  <c r="AQ306" i="1"/>
  <c r="AQ299" i="1"/>
  <c r="AQ292" i="1"/>
  <c r="AQ285" i="1"/>
  <c r="AQ278" i="1"/>
  <c r="AQ271" i="1"/>
  <c r="AQ264" i="1"/>
  <c r="AQ257" i="1"/>
  <c r="AQ250" i="1"/>
  <c r="AP845" i="2"/>
  <c r="AP811" i="2"/>
  <c r="AP696" i="2"/>
  <c r="AP680" i="2"/>
  <c r="AP688" i="2"/>
  <c r="AP672" i="2"/>
  <c r="AP651" i="2"/>
  <c r="AP906" i="2"/>
  <c r="AP892" i="2"/>
  <c r="AP629" i="2"/>
  <c r="AP878" i="2"/>
  <c r="AP225" i="2"/>
  <c r="AP160" i="2"/>
  <c r="AP247" i="2"/>
  <c r="AP214" i="2"/>
  <c r="AP110" i="2"/>
  <c r="AP187" i="2"/>
  <c r="AP132" i="2"/>
  <c r="AP203" i="2"/>
  <c r="AU309" i="1"/>
  <c r="AU302" i="1"/>
  <c r="AU295" i="1"/>
  <c r="AU288" i="1"/>
  <c r="AU281" i="1"/>
  <c r="AU274" i="1"/>
  <c r="AU267" i="1"/>
  <c r="AU260" i="1"/>
  <c r="AU253" i="1"/>
  <c r="AT895" i="2"/>
  <c r="AT881" i="2"/>
  <c r="AT848" i="2"/>
  <c r="AT814" i="2"/>
  <c r="AT699" i="2"/>
  <c r="AT683" i="2"/>
  <c r="AT675" i="2"/>
  <c r="AT654" i="2"/>
  <c r="AT691" i="2"/>
  <c r="AT632" i="2"/>
  <c r="AT909" i="2"/>
  <c r="AT239" i="2"/>
  <c r="AT228" i="2"/>
  <c r="AT190" i="2"/>
  <c r="AT135" i="2"/>
  <c r="AT113" i="2"/>
  <c r="AT217" i="2"/>
  <c r="AT163" i="2"/>
  <c r="AT206" i="2"/>
  <c r="AY77" i="1"/>
  <c r="AY65" i="1"/>
  <c r="AX901" i="2"/>
  <c r="AX887" i="2"/>
  <c r="AX854" i="2"/>
  <c r="AX820" i="2"/>
  <c r="AY306" i="1"/>
  <c r="AY292" i="1"/>
  <c r="AY299" i="1"/>
  <c r="AY285" i="1"/>
  <c r="AY278" i="1"/>
  <c r="AY271" i="1"/>
  <c r="AY264" i="1"/>
  <c r="AY257" i="1"/>
  <c r="AY250" i="1"/>
  <c r="AX845" i="2"/>
  <c r="AX811" i="2"/>
  <c r="AX696" i="2"/>
  <c r="AX680" i="2"/>
  <c r="AX892" i="2"/>
  <c r="AX878" i="2"/>
  <c r="AX704" i="2"/>
  <c r="AX672" i="2"/>
  <c r="AX651" i="2"/>
  <c r="AX629" i="2"/>
  <c r="AX236" i="2"/>
  <c r="AX225" i="2"/>
  <c r="AX160" i="2"/>
  <c r="AX203" i="2"/>
  <c r="AX110" i="2"/>
  <c r="AX187" i="2"/>
  <c r="AX132" i="2"/>
  <c r="AX214" i="2"/>
  <c r="BC309" i="1"/>
  <c r="BC302" i="1"/>
  <c r="BC295" i="1"/>
  <c r="BC288" i="1"/>
  <c r="BC281" i="1"/>
  <c r="BC274" i="1"/>
  <c r="BC267" i="1"/>
  <c r="BC260" i="1"/>
  <c r="BC253" i="1"/>
  <c r="BB895" i="2"/>
  <c r="BB881" i="2"/>
  <c r="BB848" i="2"/>
  <c r="BB814" i="2"/>
  <c r="BB699" i="2"/>
  <c r="BB683" i="2"/>
  <c r="BB675" i="2"/>
  <c r="BB654" i="2"/>
  <c r="BB707" i="2"/>
  <c r="BB239" i="2"/>
  <c r="BB228" i="2"/>
  <c r="BB190" i="2"/>
  <c r="BB135" i="2"/>
  <c r="BB163" i="2"/>
  <c r="BB113" i="2"/>
  <c r="BB217" i="2"/>
  <c r="BB206" i="2"/>
  <c r="BG306" i="1"/>
  <c r="BG299" i="1"/>
  <c r="BG292" i="1"/>
  <c r="BG285" i="1"/>
  <c r="BG278" i="1"/>
  <c r="BG271" i="1"/>
  <c r="BG264" i="1"/>
  <c r="BG257" i="1"/>
  <c r="BG250" i="1"/>
  <c r="BF845" i="2"/>
  <c r="BF811" i="2"/>
  <c r="BF696" i="2"/>
  <c r="BF680" i="2"/>
  <c r="BF672" i="2"/>
  <c r="BF651" i="2"/>
  <c r="BF892" i="2"/>
  <c r="BF878" i="2"/>
  <c r="BF797" i="2"/>
  <c r="BF236" i="2"/>
  <c r="BF225" i="2"/>
  <c r="BF160" i="2"/>
  <c r="BF214" i="2"/>
  <c r="BF110" i="2"/>
  <c r="BF99" i="2"/>
  <c r="BF187" i="2"/>
  <c r="BF132" i="2"/>
  <c r="BF203" i="2"/>
  <c r="K182" i="2"/>
  <c r="K127" i="2"/>
  <c r="K116" i="2"/>
  <c r="K94" i="2"/>
  <c r="L77" i="1"/>
  <c r="L73" i="1"/>
  <c r="S609" i="2"/>
  <c r="S584" i="2"/>
  <c r="S563" i="2"/>
  <c r="S558" i="2"/>
  <c r="S599" i="2"/>
  <c r="S568" i="2"/>
  <c r="AA851" i="2"/>
  <c r="AA912" i="2"/>
  <c r="AA884" i="2"/>
  <c r="AA817" i="2"/>
  <c r="AA253" i="2"/>
  <c r="AA166" i="2"/>
  <c r="AA264" i="2"/>
  <c r="AA127" i="2"/>
  <c r="AA220" i="2"/>
  <c r="AA209" i="2"/>
  <c r="AA193" i="2"/>
  <c r="AA138" i="2"/>
  <c r="AA116" i="2"/>
  <c r="AB77" i="1"/>
  <c r="AB81" i="1"/>
  <c r="AA887" i="2"/>
  <c r="AA854" i="2"/>
  <c r="AA915" i="2"/>
  <c r="AA820" i="2"/>
  <c r="AI614" i="2"/>
  <c r="AI609" i="2"/>
  <c r="AI584" i="2"/>
  <c r="AI558" i="2"/>
  <c r="AI619" i="2"/>
  <c r="AI563" i="2"/>
  <c r="AI604" i="2"/>
  <c r="AI568" i="2"/>
  <c r="AQ851" i="2"/>
  <c r="AQ912" i="2"/>
  <c r="AQ898" i="2"/>
  <c r="AQ884" i="2"/>
  <c r="AQ817" i="2"/>
  <c r="AQ231" i="2"/>
  <c r="AQ253" i="2"/>
  <c r="AQ166" i="2"/>
  <c r="AQ220" i="2"/>
  <c r="AQ209" i="2"/>
  <c r="AQ193" i="2"/>
  <c r="AQ138" i="2"/>
  <c r="AQ116" i="2"/>
  <c r="AR77" i="1"/>
  <c r="AR95" i="1"/>
  <c r="AQ901" i="2"/>
  <c r="AQ887" i="2"/>
  <c r="AQ854" i="2"/>
  <c r="AR65" i="1"/>
  <c r="AQ915" i="2"/>
  <c r="AQ820" i="2"/>
  <c r="AU624" i="2"/>
  <c r="AU614" i="2"/>
  <c r="AU609" i="2"/>
  <c r="AU584" i="2"/>
  <c r="AU558" i="2"/>
  <c r="AU619" i="2"/>
  <c r="AU604" i="2"/>
  <c r="AU568" i="2"/>
  <c r="AU563" i="2"/>
  <c r="BD77" i="1"/>
  <c r="BC901" i="2"/>
  <c r="BC887" i="2"/>
  <c r="BC854" i="2"/>
  <c r="BD69" i="1"/>
  <c r="BD65" i="1"/>
  <c r="BD73" i="1"/>
  <c r="BC820" i="2"/>
  <c r="BI302" i="1"/>
  <c r="BI288" i="1"/>
  <c r="BI281" i="1"/>
  <c r="BI274" i="1"/>
  <c r="BI295" i="1"/>
  <c r="BI267" i="1"/>
  <c r="BI260" i="1"/>
  <c r="BI253" i="1"/>
  <c r="BH881" i="2"/>
  <c r="BH895" i="2"/>
  <c r="BH814" i="2"/>
  <c r="BH699" i="2"/>
  <c r="BH683" i="2"/>
  <c r="BH675" i="2"/>
  <c r="BH654" i="2"/>
  <c r="BH848" i="2"/>
  <c r="BH800" i="2"/>
  <c r="BI309" i="1"/>
  <c r="BH239" i="2"/>
  <c r="BH228" i="2"/>
  <c r="BH217" i="2"/>
  <c r="BH206" i="2"/>
  <c r="BH163" i="2"/>
  <c r="BH113" i="2"/>
  <c r="BH190" i="2"/>
  <c r="BH135" i="2"/>
  <c r="BH102" i="2"/>
  <c r="BF306" i="1"/>
  <c r="BF299" i="1"/>
  <c r="BF292" i="1"/>
  <c r="BF278" i="1"/>
  <c r="BF271" i="1"/>
  <c r="BF264" i="1"/>
  <c r="BF257" i="1"/>
  <c r="BF285" i="1"/>
  <c r="BF250" i="1"/>
  <c r="BE892" i="2"/>
  <c r="BE878" i="2"/>
  <c r="BE845" i="2"/>
  <c r="BE811" i="2"/>
  <c r="BE696" i="2"/>
  <c r="BE680" i="2"/>
  <c r="BE672" i="2"/>
  <c r="BE651" i="2"/>
  <c r="BE236" i="2"/>
  <c r="BE214" i="2"/>
  <c r="BE203" i="2"/>
  <c r="BE187" i="2"/>
  <c r="BE132" i="2"/>
  <c r="BE225" i="2"/>
  <c r="BE160" i="2"/>
  <c r="BE110" i="2"/>
  <c r="AW302" i="1"/>
  <c r="AW309" i="1"/>
  <c r="AW295" i="1"/>
  <c r="AW288" i="1"/>
  <c r="AW281" i="1"/>
  <c r="AW274" i="1"/>
  <c r="AW267" i="1"/>
  <c r="AW260" i="1"/>
  <c r="AW253" i="1"/>
  <c r="AV895" i="2"/>
  <c r="AV707" i="2"/>
  <c r="AV848" i="2"/>
  <c r="AV814" i="2"/>
  <c r="AV699" i="2"/>
  <c r="AV683" i="2"/>
  <c r="AV675" i="2"/>
  <c r="AV654" i="2"/>
  <c r="AV881" i="2"/>
  <c r="AV632" i="2"/>
  <c r="AV239" i="2"/>
  <c r="AV228" i="2"/>
  <c r="AV217" i="2"/>
  <c r="AV206" i="2"/>
  <c r="AV163" i="2"/>
  <c r="AV124" i="2"/>
  <c r="AV113" i="2"/>
  <c r="AV135" i="2"/>
  <c r="AV190" i="2"/>
  <c r="H306" i="1"/>
  <c r="H299" i="1"/>
  <c r="H292" i="1"/>
  <c r="H285" i="1"/>
  <c r="H278" i="1"/>
  <c r="H271" i="1"/>
  <c r="H250" i="1"/>
  <c r="H264" i="1"/>
  <c r="H257" i="1"/>
  <c r="G176" i="2"/>
  <c r="G121" i="2"/>
  <c r="G110" i="2"/>
  <c r="G88" i="2"/>
  <c r="Z306" i="1"/>
  <c r="Z299" i="1"/>
  <c r="Z292" i="1"/>
  <c r="Z278" i="1"/>
  <c r="Z271" i="1"/>
  <c r="Z264" i="1"/>
  <c r="Z257" i="1"/>
  <c r="Z250" i="1"/>
  <c r="Z285" i="1"/>
  <c r="Y906" i="2"/>
  <c r="Y878" i="2"/>
  <c r="Y845" i="2"/>
  <c r="Y811" i="2"/>
  <c r="Y672" i="2"/>
  <c r="Y651" i="2"/>
  <c r="Y247" i="2"/>
  <c r="Y258" i="2"/>
  <c r="Y214" i="2"/>
  <c r="Y203" i="2"/>
  <c r="Y187" i="2"/>
  <c r="Y132" i="2"/>
  <c r="Y160" i="2"/>
  <c r="Y121" i="2"/>
  <c r="Y110" i="2"/>
  <c r="BE619" i="2"/>
  <c r="BE604" i="2"/>
  <c r="BE568" i="2"/>
  <c r="BE563" i="2"/>
  <c r="BE558" i="2"/>
  <c r="BE614" i="2"/>
  <c r="BE609" i="2"/>
  <c r="BE584" i="2"/>
  <c r="D112" i="15"/>
  <c r="E112" i="15" s="1"/>
  <c r="F112" i="15" s="1"/>
  <c r="G112" i="15" s="1"/>
  <c r="H112" i="15" s="1"/>
  <c r="I112" i="15" s="1"/>
  <c r="J112" i="15" s="1"/>
  <c r="K112" i="15" s="1"/>
  <c r="L112" i="15" s="1"/>
  <c r="M112" i="15" s="1"/>
  <c r="N112" i="15" s="1"/>
  <c r="O112" i="15" s="1"/>
  <c r="P112" i="15" s="1"/>
  <c r="Q112" i="15" s="1"/>
  <c r="R112" i="15" s="1"/>
  <c r="S112" i="15" s="1"/>
  <c r="T112" i="15" s="1"/>
  <c r="U112" i="15" s="1"/>
  <c r="V112" i="15" s="1"/>
  <c r="W112" i="15" s="1"/>
  <c r="X112" i="15" s="1"/>
  <c r="Y112" i="15" s="1"/>
  <c r="Z112" i="15" s="1"/>
  <c r="AA112" i="15" s="1"/>
  <c r="AB112" i="15" s="1"/>
  <c r="AC112" i="15" s="1"/>
  <c r="AD112" i="15" s="1"/>
  <c r="AE112" i="15" s="1"/>
  <c r="AF112" i="15" s="1"/>
  <c r="AG112" i="15" s="1"/>
  <c r="AH112" i="15" s="1"/>
  <c r="AI112" i="15" s="1"/>
  <c r="AJ112" i="15" s="1"/>
  <c r="AK112" i="15" s="1"/>
  <c r="AL112" i="15" s="1"/>
  <c r="AM112" i="15" s="1"/>
  <c r="AN112" i="15" s="1"/>
  <c r="AO112" i="15" s="1"/>
  <c r="AP112" i="15" s="1"/>
  <c r="AQ112" i="15" s="1"/>
  <c r="AR112" i="15" s="1"/>
  <c r="AS112" i="15" s="1"/>
  <c r="AT112" i="15" s="1"/>
  <c r="AU112" i="15" s="1"/>
  <c r="AV112" i="15" s="1"/>
  <c r="AW112" i="15" s="1"/>
  <c r="AX112" i="15" s="1"/>
  <c r="AY112" i="15" s="1"/>
  <c r="AZ112" i="15" s="1"/>
  <c r="BA112" i="15" s="1"/>
  <c r="BB112" i="15" s="1"/>
  <c r="BC112" i="15" s="1"/>
  <c r="BD112" i="15" s="1"/>
  <c r="BE112" i="15" s="1"/>
  <c r="BF112" i="15" s="1"/>
  <c r="BG112" i="15" s="1"/>
  <c r="BH112" i="15" s="1"/>
  <c r="D100" i="15"/>
  <c r="E100" i="15" s="1"/>
  <c r="F100" i="15" s="1"/>
  <c r="G100" i="15" s="1"/>
  <c r="H100" i="15" s="1"/>
  <c r="I100" i="15" s="1"/>
  <c r="J100" i="15" s="1"/>
  <c r="K100" i="15" s="1"/>
  <c r="L100" i="15" s="1"/>
  <c r="M100" i="15" s="1"/>
  <c r="N100" i="15" s="1"/>
  <c r="O100" i="15" s="1"/>
  <c r="P100" i="15" s="1"/>
  <c r="Q100" i="15" s="1"/>
  <c r="R100" i="15" s="1"/>
  <c r="S100" i="15" s="1"/>
  <c r="T100" i="15" s="1"/>
  <c r="U100" i="15" s="1"/>
  <c r="V100" i="15" s="1"/>
  <c r="W100" i="15" s="1"/>
  <c r="X100" i="15" s="1"/>
  <c r="Y100" i="15" s="1"/>
  <c r="Z100" i="15" s="1"/>
  <c r="AA100" i="15" s="1"/>
  <c r="AB100" i="15" s="1"/>
  <c r="AC100" i="15" s="1"/>
  <c r="AD100" i="15" s="1"/>
  <c r="AE100" i="15" s="1"/>
  <c r="AF100" i="15" s="1"/>
  <c r="AG100" i="15" s="1"/>
  <c r="AH100" i="15" s="1"/>
  <c r="AI100" i="15" s="1"/>
  <c r="AJ100" i="15" s="1"/>
  <c r="AK100" i="15" s="1"/>
  <c r="AL100" i="15" s="1"/>
  <c r="AM100" i="15" s="1"/>
  <c r="AN100" i="15" s="1"/>
  <c r="AO100" i="15" s="1"/>
  <c r="AP100" i="15" s="1"/>
  <c r="AQ100" i="15" s="1"/>
  <c r="AR100" i="15" s="1"/>
  <c r="AS100" i="15" s="1"/>
  <c r="AT100" i="15" s="1"/>
  <c r="AU100" i="15" s="1"/>
  <c r="AV100" i="15" s="1"/>
  <c r="AW100" i="15" s="1"/>
  <c r="AX100" i="15" s="1"/>
  <c r="AY100" i="15" s="1"/>
  <c r="AZ100" i="15" s="1"/>
  <c r="BA100" i="15" s="1"/>
  <c r="BB100" i="15" s="1"/>
  <c r="BC100" i="15" s="1"/>
  <c r="BD100" i="15" s="1"/>
  <c r="BE100" i="15" s="1"/>
  <c r="BF100" i="15" s="1"/>
  <c r="BG100" i="15" s="1"/>
  <c r="BH100" i="15" s="1"/>
  <c r="C64" i="15"/>
  <c r="D64" i="15" s="1"/>
  <c r="E64" i="15" s="1"/>
  <c r="F64" i="15" s="1"/>
  <c r="G64" i="15" s="1"/>
  <c r="H64" i="15" s="1"/>
  <c r="I64" i="15" s="1"/>
  <c r="J64" i="15" s="1"/>
  <c r="K64" i="15" s="1"/>
  <c r="L64" i="15" s="1"/>
  <c r="M64" i="15" s="1"/>
  <c r="N64" i="15" s="1"/>
  <c r="O64" i="15" s="1"/>
  <c r="P64" i="15" s="1"/>
  <c r="Q64" i="15" s="1"/>
  <c r="R64" i="15" s="1"/>
  <c r="S64" i="15" s="1"/>
  <c r="T64" i="15" s="1"/>
  <c r="U64" i="15" s="1"/>
  <c r="V64" i="15" s="1"/>
  <c r="W64" i="15" s="1"/>
  <c r="X64" i="15" s="1"/>
  <c r="Y64" i="15" s="1"/>
  <c r="Z64" i="15" s="1"/>
  <c r="AA64" i="15" s="1"/>
  <c r="AB64" i="15" s="1"/>
  <c r="AC64" i="15" s="1"/>
  <c r="AD64" i="15" s="1"/>
  <c r="AE64" i="15" s="1"/>
  <c r="AF64" i="15" s="1"/>
  <c r="AG64" i="15" s="1"/>
  <c r="AH64" i="15" s="1"/>
  <c r="AI64" i="15" s="1"/>
  <c r="AJ64" i="15" s="1"/>
  <c r="AK64" i="15" s="1"/>
  <c r="AL64" i="15" s="1"/>
  <c r="AM64" i="15" s="1"/>
  <c r="AN64" i="15" s="1"/>
  <c r="AO64" i="15" s="1"/>
  <c r="AP64" i="15" s="1"/>
  <c r="AQ64" i="15" s="1"/>
  <c r="AR64" i="15" s="1"/>
  <c r="AS64" i="15" s="1"/>
  <c r="AT64" i="15" s="1"/>
  <c r="AU64" i="15" s="1"/>
  <c r="AV64" i="15" s="1"/>
  <c r="AW64" i="15" s="1"/>
  <c r="AX64" i="15" s="1"/>
  <c r="AY64" i="15" s="1"/>
  <c r="AZ64" i="15" s="1"/>
  <c r="BA64" i="15" s="1"/>
  <c r="BB64" i="15" s="1"/>
  <c r="BC64" i="15" s="1"/>
  <c r="BD64" i="15" s="1"/>
  <c r="BE64" i="15" s="1"/>
  <c r="BF64" i="15" s="1"/>
  <c r="BG64" i="15" s="1"/>
  <c r="BH64" i="15" s="1"/>
  <c r="C58" i="15"/>
  <c r="D58" i="15" s="1"/>
  <c r="E58" i="15" s="1"/>
  <c r="F58" i="15" s="1"/>
  <c r="G58" i="15" s="1"/>
  <c r="H58" i="15" s="1"/>
  <c r="I58" i="15" s="1"/>
  <c r="J58" i="15" s="1"/>
  <c r="K58" i="15" s="1"/>
  <c r="L58" i="15" s="1"/>
  <c r="M58" i="15" s="1"/>
  <c r="N58" i="15" s="1"/>
  <c r="O58" i="15" s="1"/>
  <c r="P58" i="15" s="1"/>
  <c r="Q58" i="15" s="1"/>
  <c r="R58" i="15" s="1"/>
  <c r="S58" i="15" s="1"/>
  <c r="T58" i="15" s="1"/>
  <c r="U58" i="15" s="1"/>
  <c r="V58" i="15" s="1"/>
  <c r="W58" i="15" s="1"/>
  <c r="X58" i="15" s="1"/>
  <c r="Y58" i="15" s="1"/>
  <c r="Z58" i="15" s="1"/>
  <c r="AA58" i="15" s="1"/>
  <c r="AB58" i="15" s="1"/>
  <c r="AC58" i="15" s="1"/>
  <c r="AD58" i="15" s="1"/>
  <c r="AE58" i="15" s="1"/>
  <c r="AF58" i="15" s="1"/>
  <c r="AG58" i="15" s="1"/>
  <c r="AH58" i="15" s="1"/>
  <c r="AI58" i="15" s="1"/>
  <c r="AJ58" i="15" s="1"/>
  <c r="AK58" i="15" s="1"/>
  <c r="AL58" i="15" s="1"/>
  <c r="AM58" i="15" s="1"/>
  <c r="AN58" i="15" s="1"/>
  <c r="AO58" i="15" s="1"/>
  <c r="AP58" i="15" s="1"/>
  <c r="AQ58" i="15" s="1"/>
  <c r="AR58" i="15" s="1"/>
  <c r="AS58" i="15" s="1"/>
  <c r="AT58" i="15" s="1"/>
  <c r="AU58" i="15" s="1"/>
  <c r="AV58" i="15" s="1"/>
  <c r="AW58" i="15" s="1"/>
  <c r="AX58" i="15" s="1"/>
  <c r="AY58" i="15" s="1"/>
  <c r="AZ58" i="15" s="1"/>
  <c r="BA58" i="15" s="1"/>
  <c r="BB58" i="15" s="1"/>
  <c r="BC58" i="15" s="1"/>
  <c r="BD58" i="15" s="1"/>
  <c r="BE58" i="15" s="1"/>
  <c r="BF58" i="15" s="1"/>
  <c r="BG58" i="15" s="1"/>
  <c r="BH58" i="15" s="1"/>
  <c r="C32" i="15"/>
  <c r="D32" i="15" s="1"/>
  <c r="E32" i="15" s="1"/>
  <c r="F32" i="15" s="1"/>
  <c r="G32" i="15" s="1"/>
  <c r="H32" i="15" s="1"/>
  <c r="I32" i="15" s="1"/>
  <c r="J32" i="15" s="1"/>
  <c r="K32" i="15" s="1"/>
  <c r="L32" i="15" s="1"/>
  <c r="M32" i="15" s="1"/>
  <c r="N32" i="15" s="1"/>
  <c r="O32" i="15" s="1"/>
  <c r="P32" i="15" s="1"/>
  <c r="Q32" i="15" s="1"/>
  <c r="R32" i="15" s="1"/>
  <c r="S32" i="15" s="1"/>
  <c r="T32" i="15" s="1"/>
  <c r="U32" i="15" s="1"/>
  <c r="V32" i="15" s="1"/>
  <c r="W32" i="15" s="1"/>
  <c r="X32" i="15" s="1"/>
  <c r="Y32" i="15" s="1"/>
  <c r="Z32" i="15" s="1"/>
  <c r="AA32" i="15" s="1"/>
  <c r="AB32" i="15" s="1"/>
  <c r="AC32" i="15" s="1"/>
  <c r="AD32" i="15" s="1"/>
  <c r="AE32" i="15" s="1"/>
  <c r="AF32" i="15" s="1"/>
  <c r="AG32" i="15" s="1"/>
  <c r="AH32" i="15" s="1"/>
  <c r="AI32" i="15" s="1"/>
  <c r="AJ32" i="15" s="1"/>
  <c r="AK32" i="15" s="1"/>
  <c r="AL32" i="15" s="1"/>
  <c r="AM32" i="15" s="1"/>
  <c r="AN32" i="15" s="1"/>
  <c r="AO32" i="15" s="1"/>
  <c r="AP32" i="15" s="1"/>
  <c r="AQ32" i="15" s="1"/>
  <c r="AR32" i="15" s="1"/>
  <c r="AS32" i="15" s="1"/>
  <c r="AT32" i="15" s="1"/>
  <c r="AU32" i="15" s="1"/>
  <c r="AV32" i="15" s="1"/>
  <c r="AW32" i="15" s="1"/>
  <c r="AX32" i="15" s="1"/>
  <c r="AY32" i="15" s="1"/>
  <c r="AZ32" i="15" s="1"/>
  <c r="BA32" i="15" s="1"/>
  <c r="BB32" i="15" s="1"/>
  <c r="BC32" i="15" s="1"/>
  <c r="BD32" i="15" s="1"/>
  <c r="BE32" i="15" s="1"/>
  <c r="BF32" i="15" s="1"/>
  <c r="BG32" i="15" s="1"/>
  <c r="BH32" i="15" s="1"/>
  <c r="C28" i="15"/>
  <c r="D28" i="15" s="1"/>
  <c r="E28" i="15" s="1"/>
  <c r="F28" i="15" s="1"/>
  <c r="G28" i="15" s="1"/>
  <c r="H28" i="15" s="1"/>
  <c r="I28" i="15" s="1"/>
  <c r="J28" i="15" s="1"/>
  <c r="K28" i="15" s="1"/>
  <c r="L28" i="15" s="1"/>
  <c r="M28" i="15" s="1"/>
  <c r="N28" i="15" s="1"/>
  <c r="O28" i="15" s="1"/>
  <c r="P28" i="15" s="1"/>
  <c r="Q28" i="15" s="1"/>
  <c r="R28" i="15" s="1"/>
  <c r="S28" i="15" s="1"/>
  <c r="T28" i="15" s="1"/>
  <c r="U28" i="15" s="1"/>
  <c r="V28" i="15" s="1"/>
  <c r="W28" i="15" s="1"/>
  <c r="X28" i="15" s="1"/>
  <c r="Y28" i="15" s="1"/>
  <c r="Z28" i="15" s="1"/>
  <c r="AA28" i="15" s="1"/>
  <c r="AB28" i="15" s="1"/>
  <c r="AC28" i="15" s="1"/>
  <c r="AD28" i="15" s="1"/>
  <c r="AE28" i="15" s="1"/>
  <c r="AF28" i="15" s="1"/>
  <c r="AG28" i="15" s="1"/>
  <c r="AH28" i="15" s="1"/>
  <c r="AI28" i="15" s="1"/>
  <c r="AJ28" i="15" s="1"/>
  <c r="AK28" i="15" s="1"/>
  <c r="AL28" i="15" s="1"/>
  <c r="AM28" i="15" s="1"/>
  <c r="AN28" i="15" s="1"/>
  <c r="AO28" i="15" s="1"/>
  <c r="AP28" i="15" s="1"/>
  <c r="AQ28" i="15" s="1"/>
  <c r="AR28" i="15" s="1"/>
  <c r="AS28" i="15" s="1"/>
  <c r="AT28" i="15" s="1"/>
  <c r="AU28" i="15" s="1"/>
  <c r="AV28" i="15" s="1"/>
  <c r="AW28" i="15" s="1"/>
  <c r="AX28" i="15" s="1"/>
  <c r="AY28" i="15" s="1"/>
  <c r="AZ28" i="15" s="1"/>
  <c r="BA28" i="15" s="1"/>
  <c r="BB28" i="15" s="1"/>
  <c r="BC28" i="15" s="1"/>
  <c r="BD28" i="15" s="1"/>
  <c r="BE28" i="15" s="1"/>
  <c r="BF28" i="15" s="1"/>
  <c r="BG28" i="15" s="1"/>
  <c r="BH28" i="15" s="1"/>
  <c r="C20" i="15"/>
  <c r="D20" i="15" s="1"/>
  <c r="E20" i="15" s="1"/>
  <c r="F20" i="15" s="1"/>
  <c r="G20" i="15" s="1"/>
  <c r="H20" i="15" s="1"/>
  <c r="I20" i="15" s="1"/>
  <c r="J20" i="15" s="1"/>
  <c r="K20" i="15" s="1"/>
  <c r="L20" i="15" s="1"/>
  <c r="M20" i="15" s="1"/>
  <c r="N20" i="15" s="1"/>
  <c r="O20" i="15" s="1"/>
  <c r="P20" i="15" s="1"/>
  <c r="Q20" i="15" s="1"/>
  <c r="R20" i="15" s="1"/>
  <c r="S20" i="15" s="1"/>
  <c r="T20" i="15" s="1"/>
  <c r="U20" i="15" s="1"/>
  <c r="V20" i="15" s="1"/>
  <c r="W20" i="15" s="1"/>
  <c r="X20" i="15" s="1"/>
  <c r="Y20" i="15" s="1"/>
  <c r="Z20" i="15" s="1"/>
  <c r="AA20" i="15" s="1"/>
  <c r="AB20" i="15" s="1"/>
  <c r="AC20" i="15" s="1"/>
  <c r="AD20" i="15" s="1"/>
  <c r="AE20" i="15" s="1"/>
  <c r="AF20" i="15" s="1"/>
  <c r="AG20" i="15" s="1"/>
  <c r="AH20" i="15" s="1"/>
  <c r="AI20" i="15" s="1"/>
  <c r="AJ20" i="15" s="1"/>
  <c r="AK20" i="15" s="1"/>
  <c r="AL20" i="15" s="1"/>
  <c r="AM20" i="15" s="1"/>
  <c r="AN20" i="15" s="1"/>
  <c r="AO20" i="15" s="1"/>
  <c r="AP20" i="15" s="1"/>
  <c r="AQ20" i="15" s="1"/>
  <c r="AR20" i="15" s="1"/>
  <c r="AS20" i="15" s="1"/>
  <c r="AT20" i="15" s="1"/>
  <c r="AU20" i="15" s="1"/>
  <c r="AV20" i="15" s="1"/>
  <c r="AW20" i="15" s="1"/>
  <c r="AX20" i="15" s="1"/>
  <c r="AY20" i="15" s="1"/>
  <c r="AZ20" i="15" s="1"/>
  <c r="BA20" i="15" s="1"/>
  <c r="BB20" i="15" s="1"/>
  <c r="BC20" i="15" s="1"/>
  <c r="BD20" i="15" s="1"/>
  <c r="BE20" i="15" s="1"/>
  <c r="BF20" i="15" s="1"/>
  <c r="BG20" i="15" s="1"/>
  <c r="BH20" i="15" s="1"/>
  <c r="C16" i="15"/>
  <c r="D16" i="15" s="1"/>
  <c r="E16" i="15" s="1"/>
  <c r="F16" i="15" s="1"/>
  <c r="G16" i="15" s="1"/>
  <c r="H16" i="15" s="1"/>
  <c r="I16" i="15" s="1"/>
  <c r="J16" i="15" s="1"/>
  <c r="K16" i="15" s="1"/>
  <c r="L16" i="15" s="1"/>
  <c r="M16" i="15" s="1"/>
  <c r="N16" i="15" s="1"/>
  <c r="O16" i="15" s="1"/>
  <c r="P16" i="15" s="1"/>
  <c r="Q16" i="15" s="1"/>
  <c r="R16" i="15" s="1"/>
  <c r="S16" i="15" s="1"/>
  <c r="T16" i="15" s="1"/>
  <c r="U16" i="15" s="1"/>
  <c r="V16" i="15" s="1"/>
  <c r="W16" i="15" s="1"/>
  <c r="X16" i="15" s="1"/>
  <c r="Y16" i="15" s="1"/>
  <c r="Z16" i="15" s="1"/>
  <c r="AA16" i="15" s="1"/>
  <c r="AB16" i="15" s="1"/>
  <c r="AC16" i="15" s="1"/>
  <c r="AD16" i="15" s="1"/>
  <c r="AE16" i="15" s="1"/>
  <c r="AF16" i="15" s="1"/>
  <c r="AG16" i="15" s="1"/>
  <c r="AH16" i="15" s="1"/>
  <c r="AI16" i="15" s="1"/>
  <c r="AJ16" i="15" s="1"/>
  <c r="AK16" i="15" s="1"/>
  <c r="AL16" i="15" s="1"/>
  <c r="AM16" i="15" s="1"/>
  <c r="AN16" i="15" s="1"/>
  <c r="AO16" i="15" s="1"/>
  <c r="AP16" i="15" s="1"/>
  <c r="AQ16" i="15" s="1"/>
  <c r="AR16" i="15" s="1"/>
  <c r="AS16" i="15" s="1"/>
  <c r="AT16" i="15" s="1"/>
  <c r="AU16" i="15" s="1"/>
  <c r="AV16" i="15" s="1"/>
  <c r="AW16" i="15" s="1"/>
  <c r="AX16" i="15" s="1"/>
  <c r="AY16" i="15" s="1"/>
  <c r="AZ16" i="15" s="1"/>
  <c r="BA16" i="15" s="1"/>
  <c r="BB16" i="15" s="1"/>
  <c r="BC16" i="15" s="1"/>
  <c r="BD16" i="15" s="1"/>
  <c r="BE16" i="15" s="1"/>
  <c r="BF16" i="15" s="1"/>
  <c r="BG16" i="15" s="1"/>
  <c r="BH16" i="15" s="1"/>
  <c r="D6" i="15"/>
  <c r="E6" i="15" s="1"/>
  <c r="F6" i="15" s="1"/>
  <c r="G6" i="15" s="1"/>
  <c r="H6" i="15" s="1"/>
  <c r="I6" i="15" s="1"/>
  <c r="J6" i="15" s="1"/>
  <c r="K6" i="15" s="1"/>
  <c r="L6" i="15" s="1"/>
  <c r="M6" i="15" s="1"/>
  <c r="N6" i="15" s="1"/>
  <c r="O6" i="15" s="1"/>
  <c r="P6" i="15" s="1"/>
  <c r="Q6" i="15" s="1"/>
  <c r="R6" i="15" s="1"/>
  <c r="S6" i="15" s="1"/>
  <c r="T6" i="15" s="1"/>
  <c r="U6" i="15" s="1"/>
  <c r="V6" i="15" s="1"/>
  <c r="W6" i="15" s="1"/>
  <c r="X6" i="15" s="1"/>
  <c r="Y6" i="15" s="1"/>
  <c r="Z6" i="15" s="1"/>
  <c r="AA6" i="15" s="1"/>
  <c r="AB6" i="15" s="1"/>
  <c r="AC6" i="15" s="1"/>
  <c r="AD6" i="15" s="1"/>
  <c r="AE6" i="15" s="1"/>
  <c r="AF6" i="15" s="1"/>
  <c r="AG6" i="15" s="1"/>
  <c r="AH6" i="15" s="1"/>
  <c r="AI6" i="15" s="1"/>
  <c r="AJ6" i="15" s="1"/>
  <c r="AK6" i="15" s="1"/>
  <c r="AL6" i="15" s="1"/>
  <c r="AM6" i="15" s="1"/>
  <c r="AN6" i="15" s="1"/>
  <c r="AO6" i="15" s="1"/>
  <c r="AP6" i="15" s="1"/>
  <c r="AQ6" i="15" s="1"/>
  <c r="AR6" i="15" s="1"/>
  <c r="AS6" i="15" s="1"/>
  <c r="AT6" i="15" s="1"/>
  <c r="AU6" i="15" s="1"/>
  <c r="AV6" i="15" s="1"/>
  <c r="AW6" i="15" s="1"/>
  <c r="AX6" i="15" s="1"/>
  <c r="AY6" i="15" s="1"/>
  <c r="AZ6" i="15" s="1"/>
  <c r="BA6" i="15" s="1"/>
  <c r="BB6" i="15" s="1"/>
  <c r="BC6" i="15" s="1"/>
  <c r="BD6" i="15" s="1"/>
  <c r="BE6" i="15" s="1"/>
  <c r="BF6" i="15" s="1"/>
  <c r="BG6" i="15" s="1"/>
  <c r="BH6" i="15" s="1"/>
  <c r="BI6" i="15" s="1"/>
  <c r="BJ6" i="15" s="1"/>
  <c r="BK6" i="15" s="1"/>
  <c r="BL6" i="15" s="1"/>
  <c r="BM6" i="15" s="1"/>
  <c r="BN6" i="15" s="1"/>
  <c r="BO6" i="15" s="1"/>
  <c r="BP6" i="15" s="1"/>
  <c r="BQ6" i="15" s="1"/>
  <c r="BR6" i="15" s="1"/>
  <c r="BS6" i="15" s="1"/>
  <c r="BT6" i="15" s="1"/>
  <c r="BU6" i="15" s="1"/>
  <c r="BV6" i="15" s="1"/>
  <c r="BW6" i="15" s="1"/>
  <c r="BX6" i="15" s="1"/>
  <c r="BY6" i="15" s="1"/>
  <c r="BZ6" i="15" s="1"/>
  <c r="CA6" i="15" s="1"/>
  <c r="CB6" i="15" s="1"/>
  <c r="G1197" i="2" l="1"/>
  <c r="G958" i="2"/>
  <c r="G1403" i="2"/>
  <c r="G1154" i="2"/>
  <c r="G1114" i="2"/>
  <c r="G1243" i="2"/>
  <c r="G1288" i="2"/>
  <c r="G1263" i="2"/>
  <c r="G1223" i="2"/>
  <c r="G1134" i="2"/>
  <c r="G558" i="2"/>
  <c r="G568" i="2"/>
  <c r="G599" i="2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C75" i="10"/>
  <c r="C76" i="10"/>
  <c r="C87" i="10"/>
  <c r="C88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C31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 s="1"/>
  <c r="BH73" i="10" s="1"/>
  <c r="C73" i="10"/>
  <c r="C30" i="10"/>
  <c r="D82" i="10" l="1"/>
  <c r="E82" i="10" s="1"/>
  <c r="F82" i="10" s="1"/>
  <c r="G82" i="10" s="1"/>
  <c r="H82" i="10" s="1"/>
  <c r="I82" i="10" s="1"/>
  <c r="J82" i="10" s="1"/>
  <c r="K82" i="10" s="1"/>
  <c r="L82" i="10" s="1"/>
  <c r="M82" i="10" s="1"/>
  <c r="N82" i="10" s="1"/>
  <c r="O82" i="10" s="1"/>
  <c r="P82" i="10" s="1"/>
  <c r="Q82" i="10" s="1"/>
  <c r="R82" i="10" s="1"/>
  <c r="S82" i="10" s="1"/>
  <c r="T82" i="10" s="1"/>
  <c r="U82" i="10" s="1"/>
  <c r="V82" i="10" s="1"/>
  <c r="W82" i="10" s="1"/>
  <c r="X82" i="10" s="1"/>
  <c r="Y82" i="10" s="1"/>
  <c r="Z82" i="10" s="1"/>
  <c r="AA82" i="10" s="1"/>
  <c r="AB82" i="10" s="1"/>
  <c r="AC82" i="10" s="1"/>
  <c r="AD82" i="10" s="1"/>
  <c r="AE82" i="10" s="1"/>
  <c r="AF82" i="10" s="1"/>
  <c r="AG82" i="10" s="1"/>
  <c r="AH82" i="10" s="1"/>
  <c r="AI82" i="10" s="1"/>
  <c r="AJ82" i="10" s="1"/>
  <c r="AK82" i="10" s="1"/>
  <c r="AL82" i="10" s="1"/>
  <c r="AM82" i="10" s="1"/>
  <c r="AN82" i="10" s="1"/>
  <c r="AO82" i="10" s="1"/>
  <c r="AP82" i="10" s="1"/>
  <c r="AQ82" i="10" s="1"/>
  <c r="AR82" i="10" s="1"/>
  <c r="AS82" i="10" s="1"/>
  <c r="AT82" i="10" s="1"/>
  <c r="AU82" i="10" s="1"/>
  <c r="AV82" i="10" s="1"/>
  <c r="AW82" i="10" s="1"/>
  <c r="AX82" i="10" s="1"/>
  <c r="AY82" i="10" s="1"/>
  <c r="AZ82" i="10" s="1"/>
  <c r="BA82" i="10" s="1"/>
  <c r="BB82" i="10" s="1"/>
  <c r="BC82" i="10" s="1"/>
  <c r="BD82" i="10" s="1"/>
  <c r="BE82" i="10" s="1"/>
  <c r="BF82" i="10" s="1"/>
  <c r="BG82" i="10" s="1"/>
  <c r="BH82" i="10" s="1"/>
  <c r="D70" i="10"/>
  <c r="E70" i="10" s="1"/>
  <c r="F70" i="10" s="1"/>
  <c r="G70" i="10" s="1"/>
  <c r="H70" i="10" s="1"/>
  <c r="I70" i="10" s="1"/>
  <c r="J70" i="10" s="1"/>
  <c r="K70" i="10" s="1"/>
  <c r="L70" i="10" s="1"/>
  <c r="M70" i="10" s="1"/>
  <c r="N70" i="10" s="1"/>
  <c r="O70" i="10" s="1"/>
  <c r="P70" i="10" s="1"/>
  <c r="Q70" i="10" s="1"/>
  <c r="R70" i="10" s="1"/>
  <c r="S70" i="10" s="1"/>
  <c r="T70" i="10" s="1"/>
  <c r="U70" i="10" s="1"/>
  <c r="V70" i="10" s="1"/>
  <c r="W70" i="10" s="1"/>
  <c r="X70" i="10" s="1"/>
  <c r="Y70" i="10" s="1"/>
  <c r="Z70" i="10" s="1"/>
  <c r="AA70" i="10" s="1"/>
  <c r="AB70" i="10" s="1"/>
  <c r="AC70" i="10" s="1"/>
  <c r="AD70" i="10" s="1"/>
  <c r="AE70" i="10" s="1"/>
  <c r="AF70" i="10" s="1"/>
  <c r="AG70" i="10" s="1"/>
  <c r="AH70" i="10" s="1"/>
  <c r="AI70" i="10" s="1"/>
  <c r="AJ70" i="10" s="1"/>
  <c r="AK70" i="10" s="1"/>
  <c r="AL70" i="10" s="1"/>
  <c r="AM70" i="10" s="1"/>
  <c r="AN70" i="10" s="1"/>
  <c r="AO70" i="10" s="1"/>
  <c r="AP70" i="10" s="1"/>
  <c r="AQ70" i="10" s="1"/>
  <c r="AR70" i="10" s="1"/>
  <c r="AS70" i="10" s="1"/>
  <c r="AT70" i="10" s="1"/>
  <c r="AU70" i="10" s="1"/>
  <c r="AV70" i="10" s="1"/>
  <c r="AW70" i="10" s="1"/>
  <c r="AX70" i="10" s="1"/>
  <c r="AY70" i="10" s="1"/>
  <c r="AZ70" i="10" s="1"/>
  <c r="BA70" i="10" s="1"/>
  <c r="BB70" i="10" s="1"/>
  <c r="BC70" i="10" s="1"/>
  <c r="BD70" i="10" s="1"/>
  <c r="BE70" i="10" s="1"/>
  <c r="BF70" i="10" s="1"/>
  <c r="BG70" i="10" s="1"/>
  <c r="BH70" i="10" s="1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AP32" i="10"/>
  <c r="AQ32" i="10"/>
  <c r="AR32" i="10"/>
  <c r="AS32" i="10"/>
  <c r="AT32" i="10"/>
  <c r="AU32" i="10"/>
  <c r="AV32" i="10"/>
  <c r="AW32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C75" i="14"/>
  <c r="D32" i="10" s="1"/>
  <c r="D75" i="14"/>
  <c r="E32" i="10" s="1"/>
  <c r="E75" i="14"/>
  <c r="F32" i="10" s="1"/>
  <c r="F75" i="14"/>
  <c r="G32" i="10" s="1"/>
  <c r="G75" i="14"/>
  <c r="H32" i="10" s="1"/>
  <c r="H75" i="14"/>
  <c r="I32" i="10" s="1"/>
  <c r="I75" i="14"/>
  <c r="J32" i="10" s="1"/>
  <c r="J75" i="14"/>
  <c r="K32" i="10" s="1"/>
  <c r="K75" i="14"/>
  <c r="L32" i="10" s="1"/>
  <c r="L75" i="14"/>
  <c r="M32" i="10" s="1"/>
  <c r="M75" i="14"/>
  <c r="N32" i="10" s="1"/>
  <c r="N75" i="14"/>
  <c r="O32" i="10" s="1"/>
  <c r="O75" i="14"/>
  <c r="P32" i="10" s="1"/>
  <c r="P75" i="14"/>
  <c r="Q32" i="10" s="1"/>
  <c r="Q75" i="14"/>
  <c r="R32" i="10" s="1"/>
  <c r="R75" i="14"/>
  <c r="S32" i="10" s="1"/>
  <c r="S75" i="14"/>
  <c r="T32" i="10" s="1"/>
  <c r="T75" i="14"/>
  <c r="U32" i="10" s="1"/>
  <c r="U75" i="14"/>
  <c r="V32" i="10" s="1"/>
  <c r="V75" i="14"/>
  <c r="W32" i="10" s="1"/>
  <c r="W75" i="14"/>
  <c r="X32" i="10" s="1"/>
  <c r="X75" i="14"/>
  <c r="Y32" i="10" s="1"/>
  <c r="Y75" i="14"/>
  <c r="Z32" i="10" s="1"/>
  <c r="Z75" i="14"/>
  <c r="AA32" i="10" s="1"/>
  <c r="AA75" i="14"/>
  <c r="AB32" i="10" s="1"/>
  <c r="AB75" i="14"/>
  <c r="AC32" i="10" s="1"/>
  <c r="AC75" i="14"/>
  <c r="AD32" i="10" s="1"/>
  <c r="AD75" i="14"/>
  <c r="AE32" i="10" s="1"/>
  <c r="AE75" i="14"/>
  <c r="AF32" i="10" s="1"/>
  <c r="AF75" i="14"/>
  <c r="AG32" i="10" s="1"/>
  <c r="AG75" i="14"/>
  <c r="AH32" i="10" s="1"/>
  <c r="AH75" i="14"/>
  <c r="AI32" i="10" s="1"/>
  <c r="AI75" i="14"/>
  <c r="AJ32" i="10" s="1"/>
  <c r="AJ75" i="14"/>
  <c r="AK32" i="10" s="1"/>
  <c r="AK75" i="14"/>
  <c r="AL32" i="10" s="1"/>
  <c r="AL75" i="14"/>
  <c r="AM32" i="10" s="1"/>
  <c r="AM75" i="14"/>
  <c r="AN32" i="10" s="1"/>
  <c r="AN75" i="14"/>
  <c r="AO32" i="10" s="1"/>
  <c r="B75" i="14"/>
  <c r="C32" i="10" s="1"/>
  <c r="B71" i="14"/>
  <c r="C71" i="14" s="1"/>
  <c r="D71" i="14" s="1"/>
  <c r="E71" i="14" s="1"/>
  <c r="F71" i="14" s="1"/>
  <c r="G71" i="14" s="1"/>
  <c r="H71" i="14" s="1"/>
  <c r="I71" i="14" s="1"/>
  <c r="J71" i="14" s="1"/>
  <c r="K71" i="14" s="1"/>
  <c r="L71" i="14" s="1"/>
  <c r="M71" i="14" s="1"/>
  <c r="N71" i="14" s="1"/>
  <c r="O71" i="14" s="1"/>
  <c r="P71" i="14" s="1"/>
  <c r="Q71" i="14" s="1"/>
  <c r="R71" i="14" s="1"/>
  <c r="S71" i="14" s="1"/>
  <c r="T71" i="14" s="1"/>
  <c r="U71" i="14" s="1"/>
  <c r="V71" i="14" s="1"/>
  <c r="W71" i="14" s="1"/>
  <c r="X71" i="14" s="1"/>
  <c r="Y71" i="14" s="1"/>
  <c r="Z71" i="14" s="1"/>
  <c r="AA71" i="14" s="1"/>
  <c r="AB71" i="14" s="1"/>
  <c r="AC71" i="14" s="1"/>
  <c r="AD71" i="14" s="1"/>
  <c r="AE71" i="14" s="1"/>
  <c r="AF71" i="14" s="1"/>
  <c r="AG71" i="14" s="1"/>
  <c r="AH71" i="14" s="1"/>
  <c r="AI71" i="14" s="1"/>
  <c r="AJ71" i="14" s="1"/>
  <c r="AK71" i="14" s="1"/>
  <c r="AL71" i="14" s="1"/>
  <c r="AM71" i="14" s="1"/>
  <c r="AN71" i="14" s="1"/>
  <c r="AO71" i="14" s="1"/>
  <c r="AP71" i="14" s="1"/>
  <c r="AQ71" i="14" s="1"/>
  <c r="AR71" i="14" s="1"/>
  <c r="AS71" i="14" s="1"/>
  <c r="AT71" i="14" s="1"/>
  <c r="AU71" i="14" s="1"/>
  <c r="AV71" i="14" s="1"/>
  <c r="AW71" i="14" s="1"/>
  <c r="AX71" i="14" s="1"/>
  <c r="AY71" i="14" s="1"/>
  <c r="AZ71" i="14" s="1"/>
  <c r="BA71" i="14" s="1"/>
  <c r="BB71" i="14" s="1"/>
  <c r="BC71" i="14" s="1"/>
  <c r="BD71" i="14" s="1"/>
  <c r="BE71" i="14" s="1"/>
  <c r="BF71" i="14" s="1"/>
  <c r="BG71" i="14" s="1"/>
  <c r="AW75" i="14" l="1"/>
  <c r="AX75" i="14" s="1"/>
  <c r="AY75" i="14" s="1"/>
  <c r="AY32" i="10" l="1"/>
  <c r="AX32" i="10"/>
  <c r="AZ32" i="10"/>
  <c r="AZ75" i="14"/>
  <c r="BA75" i="14" l="1"/>
  <c r="BA32" i="10"/>
  <c r="BB32" i="10" l="1"/>
  <c r="BB75" i="14"/>
  <c r="BC75" i="14" l="1"/>
  <c r="BC32" i="10"/>
  <c r="BD75" i="14" l="1"/>
  <c r="BD32" i="10"/>
  <c r="BE75" i="14" l="1"/>
  <c r="BE32" i="10"/>
  <c r="BF75" i="14" l="1"/>
  <c r="BF32" i="10"/>
  <c r="BG75" i="14" l="1"/>
  <c r="BH32" i="10" s="1"/>
  <c r="BG32" i="10"/>
  <c r="BH315" i="2" l="1"/>
  <c r="BH305" i="2"/>
  <c r="BD53" i="10"/>
  <c r="BH345" i="2" s="1"/>
  <c r="BH53" i="10"/>
  <c r="BH71" i="10" s="1"/>
  <c r="BH72" i="10" s="1"/>
  <c r="BH300" i="2"/>
  <c r="BH273" i="2"/>
  <c r="BB53" i="10"/>
  <c r="BF305" i="2" s="1"/>
  <c r="BC53" i="10"/>
  <c r="BG315" i="2" s="1"/>
  <c r="BE53" i="10"/>
  <c r="BE71" i="10" s="1"/>
  <c r="BE72" i="10" s="1"/>
  <c r="BF53" i="10"/>
  <c r="BF71" i="10" s="1"/>
  <c r="BF72" i="10" s="1"/>
  <c r="BG53" i="10"/>
  <c r="BG71" i="10" s="1"/>
  <c r="BG72" i="10" s="1"/>
  <c r="C57" i="10"/>
  <c r="D57" i="10" s="1"/>
  <c r="E57" i="10" s="1"/>
  <c r="F57" i="10" s="1"/>
  <c r="G57" i="10" s="1"/>
  <c r="H57" i="10" s="1"/>
  <c r="I57" i="10" s="1"/>
  <c r="J57" i="10" s="1"/>
  <c r="K57" i="10" s="1"/>
  <c r="L57" i="10" s="1"/>
  <c r="M57" i="10" s="1"/>
  <c r="N57" i="10" s="1"/>
  <c r="O57" i="10" s="1"/>
  <c r="P57" i="10" s="1"/>
  <c r="Q57" i="10" s="1"/>
  <c r="R57" i="10" s="1"/>
  <c r="S57" i="10" s="1"/>
  <c r="T57" i="10" s="1"/>
  <c r="U57" i="10" s="1"/>
  <c r="V57" i="10" s="1"/>
  <c r="W57" i="10" s="1"/>
  <c r="X57" i="10" s="1"/>
  <c r="Y57" i="10" s="1"/>
  <c r="Z57" i="10" s="1"/>
  <c r="AA57" i="10" s="1"/>
  <c r="AB57" i="10" s="1"/>
  <c r="AC57" i="10" s="1"/>
  <c r="AD57" i="10" s="1"/>
  <c r="AE57" i="10" s="1"/>
  <c r="AF57" i="10" s="1"/>
  <c r="AG57" i="10" s="1"/>
  <c r="AH57" i="10" s="1"/>
  <c r="AI57" i="10" s="1"/>
  <c r="AJ57" i="10" s="1"/>
  <c r="AK57" i="10" s="1"/>
  <c r="AL57" i="10" s="1"/>
  <c r="AM57" i="10" s="1"/>
  <c r="AN57" i="10" s="1"/>
  <c r="AO57" i="10" s="1"/>
  <c r="AP57" i="10" s="1"/>
  <c r="AQ57" i="10" s="1"/>
  <c r="AR57" i="10" s="1"/>
  <c r="AS57" i="10" s="1"/>
  <c r="AT57" i="10" s="1"/>
  <c r="AU57" i="10" s="1"/>
  <c r="AV57" i="10" s="1"/>
  <c r="AW57" i="10" s="1"/>
  <c r="AX57" i="10" s="1"/>
  <c r="AY57" i="10" s="1"/>
  <c r="AZ57" i="10" s="1"/>
  <c r="BA57" i="10" s="1"/>
  <c r="BB57" i="10" s="1"/>
  <c r="BC57" i="10" s="1"/>
  <c r="BD57" i="10" s="1"/>
  <c r="BE57" i="10" s="1"/>
  <c r="BF57" i="10" s="1"/>
  <c r="BG57" i="10" s="1"/>
  <c r="BH57" i="10" s="1"/>
  <c r="C51" i="10"/>
  <c r="D51" i="10" s="1"/>
  <c r="E51" i="10" s="1"/>
  <c r="F51" i="10" s="1"/>
  <c r="G51" i="10" s="1"/>
  <c r="H51" i="10" s="1"/>
  <c r="I51" i="10" s="1"/>
  <c r="J51" i="10" s="1"/>
  <c r="K51" i="10" s="1"/>
  <c r="L51" i="10" s="1"/>
  <c r="M51" i="10" s="1"/>
  <c r="N51" i="10" s="1"/>
  <c r="O51" i="10" s="1"/>
  <c r="P51" i="10" s="1"/>
  <c r="Q51" i="10" s="1"/>
  <c r="R51" i="10" s="1"/>
  <c r="S51" i="10" s="1"/>
  <c r="T51" i="10" s="1"/>
  <c r="U51" i="10" s="1"/>
  <c r="V51" i="10" s="1"/>
  <c r="W51" i="10" s="1"/>
  <c r="X51" i="10" s="1"/>
  <c r="Y51" i="10" s="1"/>
  <c r="Z51" i="10" s="1"/>
  <c r="AA51" i="10" s="1"/>
  <c r="AB51" i="10" s="1"/>
  <c r="AC51" i="10" s="1"/>
  <c r="AD51" i="10" s="1"/>
  <c r="AE51" i="10" s="1"/>
  <c r="AF51" i="10" s="1"/>
  <c r="AG51" i="10" s="1"/>
  <c r="AH51" i="10" s="1"/>
  <c r="AI51" i="10" s="1"/>
  <c r="AJ51" i="10" s="1"/>
  <c r="AK51" i="10" s="1"/>
  <c r="AL51" i="10" s="1"/>
  <c r="AM51" i="10" s="1"/>
  <c r="AN51" i="10" s="1"/>
  <c r="AO51" i="10" s="1"/>
  <c r="AP51" i="10" s="1"/>
  <c r="AQ51" i="10" s="1"/>
  <c r="AR51" i="10" s="1"/>
  <c r="AS51" i="10" s="1"/>
  <c r="AT51" i="10" s="1"/>
  <c r="AU51" i="10" s="1"/>
  <c r="AV51" i="10" s="1"/>
  <c r="AW51" i="10" s="1"/>
  <c r="AX51" i="10" s="1"/>
  <c r="AY51" i="10" s="1"/>
  <c r="AZ51" i="10" s="1"/>
  <c r="BA51" i="10" s="1"/>
  <c r="BB51" i="10" s="1"/>
  <c r="BC51" i="10" s="1"/>
  <c r="BD51" i="10" s="1"/>
  <c r="BE51" i="10" s="1"/>
  <c r="BF51" i="10" s="1"/>
  <c r="BG51" i="10" s="1"/>
  <c r="BH51" i="10" s="1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D37" i="10"/>
  <c r="E37" i="10"/>
  <c r="F37" i="10"/>
  <c r="G37" i="10"/>
  <c r="G41" i="10" s="1"/>
  <c r="H37" i="10"/>
  <c r="I37" i="10"/>
  <c r="J37" i="10"/>
  <c r="K37" i="10"/>
  <c r="L37" i="10"/>
  <c r="M37" i="10"/>
  <c r="N37" i="10"/>
  <c r="O37" i="10"/>
  <c r="O41" i="10" s="1"/>
  <c r="P37" i="10"/>
  <c r="Q37" i="10"/>
  <c r="R37" i="10"/>
  <c r="S37" i="10"/>
  <c r="T37" i="10"/>
  <c r="U37" i="10"/>
  <c r="V37" i="10"/>
  <c r="W37" i="10"/>
  <c r="W41" i="10" s="1"/>
  <c r="W43" i="10" s="1"/>
  <c r="W52" i="10" s="1"/>
  <c r="X37" i="10"/>
  <c r="Y37" i="10"/>
  <c r="Z37" i="10"/>
  <c r="AA37" i="10"/>
  <c r="AB37" i="10"/>
  <c r="AC37" i="10"/>
  <c r="AD37" i="10"/>
  <c r="AE37" i="10"/>
  <c r="AE41" i="10" s="1"/>
  <c r="AE43" i="10" s="1"/>
  <c r="AE52" i="10" s="1"/>
  <c r="AF37" i="10"/>
  <c r="AG37" i="10"/>
  <c r="AH37" i="10"/>
  <c r="AI37" i="10"/>
  <c r="AJ37" i="10"/>
  <c r="AK37" i="10"/>
  <c r="AL37" i="10"/>
  <c r="AM37" i="10"/>
  <c r="AM41" i="10" s="1"/>
  <c r="AM43" i="10" s="1"/>
  <c r="AM52" i="10" s="1"/>
  <c r="AN37" i="10"/>
  <c r="AO37" i="10"/>
  <c r="AP37" i="10"/>
  <c r="AQ37" i="10"/>
  <c r="AR37" i="10"/>
  <c r="AS37" i="10"/>
  <c r="AT37" i="10"/>
  <c r="AU37" i="10"/>
  <c r="AU41" i="10" s="1"/>
  <c r="AU43" i="10" s="1"/>
  <c r="AU52" i="10" s="1"/>
  <c r="AV37" i="10"/>
  <c r="AW37" i="10"/>
  <c r="AX37" i="10"/>
  <c r="AY37" i="10"/>
  <c r="AZ37" i="10"/>
  <c r="BA37" i="10"/>
  <c r="BB37" i="10"/>
  <c r="BC37" i="10"/>
  <c r="BC41" i="10" s="1"/>
  <c r="BC43" i="10" s="1"/>
  <c r="BC52" i="10" s="1"/>
  <c r="BC54" i="10" s="1"/>
  <c r="BD37" i="10"/>
  <c r="BE37" i="10"/>
  <c r="BF37" i="10"/>
  <c r="BG37" i="10"/>
  <c r="BH37" i="10"/>
  <c r="C37" i="10"/>
  <c r="C36" i="10"/>
  <c r="D36" i="10" s="1"/>
  <c r="E36" i="10" s="1"/>
  <c r="F36" i="10" s="1"/>
  <c r="G36" i="10" s="1"/>
  <c r="H36" i="10" s="1"/>
  <c r="I36" i="10" s="1"/>
  <c r="J36" i="10" s="1"/>
  <c r="K36" i="10" s="1"/>
  <c r="L36" i="10" s="1"/>
  <c r="M36" i="10" s="1"/>
  <c r="N36" i="10" s="1"/>
  <c r="O36" i="10" s="1"/>
  <c r="P36" i="10" s="1"/>
  <c r="Q36" i="10" s="1"/>
  <c r="R36" i="10" s="1"/>
  <c r="S36" i="10" s="1"/>
  <c r="T36" i="10" s="1"/>
  <c r="U36" i="10" s="1"/>
  <c r="V36" i="10" s="1"/>
  <c r="W36" i="10" s="1"/>
  <c r="X36" i="10" s="1"/>
  <c r="Y36" i="10" s="1"/>
  <c r="Z36" i="10" s="1"/>
  <c r="AA36" i="10" s="1"/>
  <c r="AB36" i="10" s="1"/>
  <c r="AC36" i="10" s="1"/>
  <c r="AD36" i="10" s="1"/>
  <c r="AE36" i="10" s="1"/>
  <c r="AF36" i="10" s="1"/>
  <c r="AG36" i="10" s="1"/>
  <c r="AH36" i="10" s="1"/>
  <c r="AI36" i="10" s="1"/>
  <c r="AJ36" i="10" s="1"/>
  <c r="AK36" i="10" s="1"/>
  <c r="AL36" i="10" s="1"/>
  <c r="AM36" i="10" s="1"/>
  <c r="AN36" i="10" s="1"/>
  <c r="AO36" i="10" s="1"/>
  <c r="AP36" i="10" s="1"/>
  <c r="AQ36" i="10" s="1"/>
  <c r="AR36" i="10" s="1"/>
  <c r="AS36" i="10" s="1"/>
  <c r="AT36" i="10" s="1"/>
  <c r="AU36" i="10" s="1"/>
  <c r="AV36" i="10" s="1"/>
  <c r="AW36" i="10" s="1"/>
  <c r="AX36" i="10" s="1"/>
  <c r="AY36" i="10" s="1"/>
  <c r="AZ36" i="10" s="1"/>
  <c r="BA36" i="10" s="1"/>
  <c r="BB36" i="10" s="1"/>
  <c r="BC36" i="10" s="1"/>
  <c r="BD36" i="10" s="1"/>
  <c r="BE36" i="10" s="1"/>
  <c r="BF36" i="10" s="1"/>
  <c r="BG36" i="10" s="1"/>
  <c r="BH36" i="10" s="1"/>
  <c r="C29" i="10"/>
  <c r="D29" i="10" s="1"/>
  <c r="E29" i="10" s="1"/>
  <c r="F29" i="10" s="1"/>
  <c r="G29" i="10" s="1"/>
  <c r="H29" i="10" s="1"/>
  <c r="I29" i="10" s="1"/>
  <c r="J29" i="10" s="1"/>
  <c r="K29" i="10" s="1"/>
  <c r="L29" i="10" s="1"/>
  <c r="M29" i="10" s="1"/>
  <c r="N29" i="10" s="1"/>
  <c r="O29" i="10" s="1"/>
  <c r="P29" i="10" s="1"/>
  <c r="Q29" i="10" s="1"/>
  <c r="R29" i="10" s="1"/>
  <c r="S29" i="10" s="1"/>
  <c r="T29" i="10" s="1"/>
  <c r="U29" i="10" s="1"/>
  <c r="V29" i="10" s="1"/>
  <c r="W29" i="10" s="1"/>
  <c r="X29" i="10" s="1"/>
  <c r="Y29" i="10" s="1"/>
  <c r="Z29" i="10" s="1"/>
  <c r="AA29" i="10" s="1"/>
  <c r="AB29" i="10" s="1"/>
  <c r="AC29" i="10" s="1"/>
  <c r="AD29" i="10" s="1"/>
  <c r="AE29" i="10" s="1"/>
  <c r="AF29" i="10" s="1"/>
  <c r="AG29" i="10" s="1"/>
  <c r="AH29" i="10" s="1"/>
  <c r="AI29" i="10" s="1"/>
  <c r="AJ29" i="10" s="1"/>
  <c r="AK29" i="10" s="1"/>
  <c r="AL29" i="10" s="1"/>
  <c r="AM29" i="10" s="1"/>
  <c r="AN29" i="10" s="1"/>
  <c r="AO29" i="10" s="1"/>
  <c r="AP29" i="10" s="1"/>
  <c r="AQ29" i="10" s="1"/>
  <c r="AR29" i="10" s="1"/>
  <c r="AS29" i="10" s="1"/>
  <c r="AT29" i="10" s="1"/>
  <c r="AU29" i="10" s="1"/>
  <c r="AV29" i="10" s="1"/>
  <c r="AW29" i="10" s="1"/>
  <c r="AX29" i="10" s="1"/>
  <c r="AY29" i="10" s="1"/>
  <c r="AZ29" i="10" s="1"/>
  <c r="BA29" i="10" s="1"/>
  <c r="BB29" i="10" s="1"/>
  <c r="BC29" i="10" s="1"/>
  <c r="BD29" i="10" s="1"/>
  <c r="BE29" i="10" s="1"/>
  <c r="BF29" i="10" s="1"/>
  <c r="BG29" i="10" s="1"/>
  <c r="BH29" i="10" s="1"/>
  <c r="BB59" i="10"/>
  <c r="BC59" i="10"/>
  <c r="BD59" i="10"/>
  <c r="BE59" i="10"/>
  <c r="BE83" i="10" s="1"/>
  <c r="BF59" i="10"/>
  <c r="BF83" i="10" s="1"/>
  <c r="BG59" i="10"/>
  <c r="BG83" i="10" s="1"/>
  <c r="BH59" i="10"/>
  <c r="BH83" i="10" s="1"/>
  <c r="C21" i="10"/>
  <c r="D21" i="10" s="1"/>
  <c r="E21" i="10" s="1"/>
  <c r="F21" i="10" s="1"/>
  <c r="G21" i="10" s="1"/>
  <c r="H21" i="10" s="1"/>
  <c r="I21" i="10" s="1"/>
  <c r="J21" i="10" s="1"/>
  <c r="K21" i="10" s="1"/>
  <c r="L21" i="10" s="1"/>
  <c r="M21" i="10" s="1"/>
  <c r="N21" i="10" s="1"/>
  <c r="O21" i="10" s="1"/>
  <c r="P21" i="10" s="1"/>
  <c r="Q21" i="10" s="1"/>
  <c r="R21" i="10" s="1"/>
  <c r="S21" i="10" s="1"/>
  <c r="T21" i="10" s="1"/>
  <c r="U21" i="10" s="1"/>
  <c r="V21" i="10" s="1"/>
  <c r="W21" i="10" s="1"/>
  <c r="X21" i="10" s="1"/>
  <c r="Y21" i="10" s="1"/>
  <c r="Z21" i="10" s="1"/>
  <c r="AA21" i="10" s="1"/>
  <c r="AB21" i="10" s="1"/>
  <c r="AC21" i="10" s="1"/>
  <c r="AD21" i="10" s="1"/>
  <c r="AE21" i="10" s="1"/>
  <c r="AF21" i="10" s="1"/>
  <c r="AG21" i="10" s="1"/>
  <c r="AH21" i="10" s="1"/>
  <c r="AI21" i="10" s="1"/>
  <c r="AJ21" i="10" s="1"/>
  <c r="AK21" i="10" s="1"/>
  <c r="AL21" i="10" s="1"/>
  <c r="AM21" i="10" s="1"/>
  <c r="AN21" i="10" s="1"/>
  <c r="AO21" i="10" s="1"/>
  <c r="AP21" i="10" s="1"/>
  <c r="AQ21" i="10" s="1"/>
  <c r="AR21" i="10" s="1"/>
  <c r="AS21" i="10" s="1"/>
  <c r="AT21" i="10" s="1"/>
  <c r="AU21" i="10" s="1"/>
  <c r="AV21" i="10" s="1"/>
  <c r="AW21" i="10" s="1"/>
  <c r="AX21" i="10" s="1"/>
  <c r="AY21" i="10" s="1"/>
  <c r="AZ21" i="10" s="1"/>
  <c r="BA21" i="10" s="1"/>
  <c r="BB21" i="10" s="1"/>
  <c r="BC21" i="10" s="1"/>
  <c r="BD21" i="10" s="1"/>
  <c r="BE21" i="10" s="1"/>
  <c r="BF21" i="10" s="1"/>
  <c r="BG21" i="10" s="1"/>
  <c r="BH21" i="10" s="1"/>
  <c r="BA6" i="10"/>
  <c r="BA18" i="10" s="1"/>
  <c r="BA51" i="12" s="1"/>
  <c r="C17" i="10"/>
  <c r="D17" i="10" s="1"/>
  <c r="E17" i="10" s="1"/>
  <c r="F17" i="10" s="1"/>
  <c r="G17" i="10" s="1"/>
  <c r="H17" i="10" s="1"/>
  <c r="I17" i="10" s="1"/>
  <c r="J17" i="10" s="1"/>
  <c r="K17" i="10" s="1"/>
  <c r="L17" i="10" s="1"/>
  <c r="M17" i="10" s="1"/>
  <c r="N17" i="10" s="1"/>
  <c r="O17" i="10" s="1"/>
  <c r="P17" i="10" s="1"/>
  <c r="Q17" i="10" s="1"/>
  <c r="R17" i="10" s="1"/>
  <c r="S17" i="10" s="1"/>
  <c r="T17" i="10" s="1"/>
  <c r="U17" i="10" s="1"/>
  <c r="V17" i="10" s="1"/>
  <c r="W17" i="10" s="1"/>
  <c r="X17" i="10" s="1"/>
  <c r="Y17" i="10" s="1"/>
  <c r="Z17" i="10" s="1"/>
  <c r="AA17" i="10" s="1"/>
  <c r="AB17" i="10" s="1"/>
  <c r="AC17" i="10" s="1"/>
  <c r="AD17" i="10" s="1"/>
  <c r="AE17" i="10" s="1"/>
  <c r="AF17" i="10" s="1"/>
  <c r="AG17" i="10" s="1"/>
  <c r="AH17" i="10" s="1"/>
  <c r="AI17" i="10" s="1"/>
  <c r="AJ17" i="10" s="1"/>
  <c r="AK17" i="10" s="1"/>
  <c r="AL17" i="10" s="1"/>
  <c r="AM17" i="10" s="1"/>
  <c r="AN17" i="10" s="1"/>
  <c r="AO17" i="10" s="1"/>
  <c r="AP17" i="10" s="1"/>
  <c r="AQ17" i="10" s="1"/>
  <c r="AR17" i="10" s="1"/>
  <c r="AS17" i="10" s="1"/>
  <c r="AT17" i="10" s="1"/>
  <c r="AU17" i="10" s="1"/>
  <c r="AV17" i="10" s="1"/>
  <c r="AW17" i="10" s="1"/>
  <c r="AX17" i="10" s="1"/>
  <c r="AY17" i="10" s="1"/>
  <c r="AZ17" i="10" s="1"/>
  <c r="BA17" i="10" s="1"/>
  <c r="BB17" i="10" s="1"/>
  <c r="BC17" i="10" s="1"/>
  <c r="BD17" i="10" s="1"/>
  <c r="BE17" i="10" s="1"/>
  <c r="BF17" i="10" s="1"/>
  <c r="BG17" i="10" s="1"/>
  <c r="BH17" i="10" s="1"/>
  <c r="D6" i="10"/>
  <c r="E6" i="10"/>
  <c r="E18" i="10" s="1"/>
  <c r="E51" i="12" s="1"/>
  <c r="F6" i="10"/>
  <c r="F18" i="10" s="1"/>
  <c r="F51" i="12" s="1"/>
  <c r="G6" i="10"/>
  <c r="G18" i="10" s="1"/>
  <c r="H6" i="10"/>
  <c r="H18" i="10" s="1"/>
  <c r="I6" i="10"/>
  <c r="I18" i="10" s="1"/>
  <c r="I51" i="12" s="1"/>
  <c r="J6" i="10"/>
  <c r="J18" i="10" s="1"/>
  <c r="J51" i="12" s="1"/>
  <c r="K6" i="10"/>
  <c r="K18" i="10" s="1"/>
  <c r="L6" i="10"/>
  <c r="L18" i="10" s="1"/>
  <c r="L53" i="10" s="1"/>
  <c r="M6" i="10"/>
  <c r="M18" i="10" s="1"/>
  <c r="M51" i="12" s="1"/>
  <c r="N6" i="10"/>
  <c r="N18" i="10" s="1"/>
  <c r="N51" i="12" s="1"/>
  <c r="O6" i="10"/>
  <c r="O18" i="10" s="1"/>
  <c r="P6" i="10"/>
  <c r="P18" i="10" s="1"/>
  <c r="Q6" i="10"/>
  <c r="Q18" i="10" s="1"/>
  <c r="Q51" i="12" s="1"/>
  <c r="R6" i="10"/>
  <c r="R18" i="10" s="1"/>
  <c r="R51" i="12" s="1"/>
  <c r="S6" i="10"/>
  <c r="S18" i="10" s="1"/>
  <c r="T6" i="10"/>
  <c r="T18" i="10" s="1"/>
  <c r="T53" i="10" s="1"/>
  <c r="U6" i="10"/>
  <c r="U18" i="10" s="1"/>
  <c r="U51" i="12" s="1"/>
  <c r="V6" i="10"/>
  <c r="V18" i="10" s="1"/>
  <c r="V51" i="12" s="1"/>
  <c r="W6" i="10"/>
  <c r="W18" i="10" s="1"/>
  <c r="X6" i="10"/>
  <c r="X18" i="10" s="1"/>
  <c r="Y6" i="10"/>
  <c r="Y18" i="10" s="1"/>
  <c r="Y51" i="12" s="1"/>
  <c r="Z6" i="10"/>
  <c r="Z18" i="10" s="1"/>
  <c r="Z51" i="12" s="1"/>
  <c r="AA6" i="10"/>
  <c r="AA18" i="10" s="1"/>
  <c r="AB6" i="10"/>
  <c r="AB18" i="10" s="1"/>
  <c r="AB53" i="10" s="1"/>
  <c r="AC6" i="10"/>
  <c r="AC18" i="10" s="1"/>
  <c r="AC51" i="12" s="1"/>
  <c r="AD6" i="10"/>
  <c r="AD18" i="10" s="1"/>
  <c r="AD51" i="12" s="1"/>
  <c r="AE6" i="10"/>
  <c r="AE18" i="10" s="1"/>
  <c r="AF6" i="10"/>
  <c r="AF18" i="10" s="1"/>
  <c r="AG6" i="10"/>
  <c r="AG18" i="10" s="1"/>
  <c r="AG51" i="12" s="1"/>
  <c r="AH6" i="10"/>
  <c r="AH18" i="10" s="1"/>
  <c r="AH51" i="12" s="1"/>
  <c r="AI6" i="10"/>
  <c r="AI18" i="10" s="1"/>
  <c r="AJ6" i="10"/>
  <c r="AJ18" i="10" s="1"/>
  <c r="AJ53" i="10" s="1"/>
  <c r="AK6" i="10"/>
  <c r="AK18" i="10" s="1"/>
  <c r="AK51" i="12" s="1"/>
  <c r="AL6" i="10"/>
  <c r="AL18" i="10" s="1"/>
  <c r="AL51" i="12" s="1"/>
  <c r="AM6" i="10"/>
  <c r="AM18" i="10" s="1"/>
  <c r="AN6" i="10"/>
  <c r="AN18" i="10" s="1"/>
  <c r="AO6" i="10"/>
  <c r="AO18" i="10" s="1"/>
  <c r="AO51" i="12" s="1"/>
  <c r="AP6" i="10"/>
  <c r="AP18" i="10" s="1"/>
  <c r="AP51" i="12" s="1"/>
  <c r="AQ6" i="10"/>
  <c r="AQ18" i="10" s="1"/>
  <c r="AR6" i="10"/>
  <c r="AR18" i="10" s="1"/>
  <c r="AR53" i="10" s="1"/>
  <c r="AS6" i="10"/>
  <c r="AS18" i="10" s="1"/>
  <c r="AS51" i="12" s="1"/>
  <c r="AT6" i="10"/>
  <c r="AT18" i="10" s="1"/>
  <c r="AT51" i="12" s="1"/>
  <c r="AU6" i="10"/>
  <c r="AU18" i="10" s="1"/>
  <c r="AV6" i="10"/>
  <c r="AV18" i="10" s="1"/>
  <c r="AW6" i="10"/>
  <c r="AW18" i="10" s="1"/>
  <c r="AW51" i="12" s="1"/>
  <c r="AX6" i="10"/>
  <c r="AX18" i="10" s="1"/>
  <c r="AX51" i="12" s="1"/>
  <c r="AY6" i="10"/>
  <c r="AY18" i="10" s="1"/>
  <c r="AZ6" i="10"/>
  <c r="AZ18" i="10" s="1"/>
  <c r="AZ53" i="10" s="1"/>
  <c r="C6" i="10"/>
  <c r="C18" i="10" s="1"/>
  <c r="C51" i="12" s="1"/>
  <c r="D4" i="10"/>
  <c r="E4" i="10" s="1"/>
  <c r="F4" i="10" s="1"/>
  <c r="G4" i="10" s="1"/>
  <c r="H4" i="10" s="1"/>
  <c r="I4" i="10" s="1"/>
  <c r="J4" i="10" s="1"/>
  <c r="K4" i="10" s="1"/>
  <c r="L4" i="10" s="1"/>
  <c r="M4" i="10" s="1"/>
  <c r="N4" i="10" s="1"/>
  <c r="O4" i="10" s="1"/>
  <c r="P4" i="10" s="1"/>
  <c r="Q4" i="10" s="1"/>
  <c r="R4" i="10" s="1"/>
  <c r="S4" i="10" s="1"/>
  <c r="T4" i="10" s="1"/>
  <c r="U4" i="10" s="1"/>
  <c r="V4" i="10" s="1"/>
  <c r="W4" i="10" s="1"/>
  <c r="X4" i="10" s="1"/>
  <c r="Y4" i="10" s="1"/>
  <c r="Z4" i="10" s="1"/>
  <c r="AA4" i="10" s="1"/>
  <c r="AB4" i="10" s="1"/>
  <c r="AC4" i="10" s="1"/>
  <c r="AD4" i="10" s="1"/>
  <c r="AE4" i="10" s="1"/>
  <c r="AF4" i="10" s="1"/>
  <c r="AG4" i="10" s="1"/>
  <c r="AH4" i="10" s="1"/>
  <c r="AI4" i="10" s="1"/>
  <c r="AJ4" i="10" s="1"/>
  <c r="AK4" i="10" s="1"/>
  <c r="AL4" i="10" s="1"/>
  <c r="AM4" i="10" s="1"/>
  <c r="AN4" i="10" s="1"/>
  <c r="AO4" i="10" s="1"/>
  <c r="AP4" i="10" s="1"/>
  <c r="AQ4" i="10" s="1"/>
  <c r="AR4" i="10" s="1"/>
  <c r="AS4" i="10" s="1"/>
  <c r="AT4" i="10" s="1"/>
  <c r="AU4" i="10" s="1"/>
  <c r="AV4" i="10" s="1"/>
  <c r="AW4" i="10" s="1"/>
  <c r="AX4" i="10" s="1"/>
  <c r="AY4" i="10" s="1"/>
  <c r="AZ4" i="10" s="1"/>
  <c r="BA4" i="10" s="1"/>
  <c r="BB4" i="10" s="1"/>
  <c r="BC4" i="10" s="1"/>
  <c r="BD4" i="10" s="1"/>
  <c r="BE4" i="10" s="1"/>
  <c r="BF4" i="10" s="1"/>
  <c r="BG4" i="10" s="1"/>
  <c r="BH4" i="10" s="1"/>
  <c r="BI4" i="10" s="1"/>
  <c r="BJ4" i="10" s="1"/>
  <c r="BK4" i="10" s="1"/>
  <c r="BL4" i="10" s="1"/>
  <c r="BM4" i="10" s="1"/>
  <c r="BN4" i="10" s="1"/>
  <c r="BO4" i="10" s="1"/>
  <c r="BP4" i="10" s="1"/>
  <c r="BQ4" i="10" s="1"/>
  <c r="BR4" i="10" s="1"/>
  <c r="C87" i="9"/>
  <c r="C88" i="9" s="1"/>
  <c r="E86" i="9"/>
  <c r="F86" i="9" s="1"/>
  <c r="G86" i="9" s="1"/>
  <c r="H86" i="9" s="1"/>
  <c r="I86" i="9" s="1"/>
  <c r="J86" i="9" s="1"/>
  <c r="K86" i="9" s="1"/>
  <c r="L86" i="9" s="1"/>
  <c r="M86" i="9" s="1"/>
  <c r="N86" i="9" s="1"/>
  <c r="O86" i="9" s="1"/>
  <c r="P86" i="9" s="1"/>
  <c r="Q86" i="9" s="1"/>
  <c r="R86" i="9" s="1"/>
  <c r="S86" i="9" s="1"/>
  <c r="T86" i="9" s="1"/>
  <c r="U86" i="9" s="1"/>
  <c r="V86" i="9" s="1"/>
  <c r="W86" i="9" s="1"/>
  <c r="X86" i="9" s="1"/>
  <c r="Y86" i="9" s="1"/>
  <c r="Z86" i="9" s="1"/>
  <c r="AA86" i="9" s="1"/>
  <c r="AB86" i="9" s="1"/>
  <c r="AC86" i="9" s="1"/>
  <c r="AD86" i="9" s="1"/>
  <c r="AE86" i="9" s="1"/>
  <c r="AF86" i="9" s="1"/>
  <c r="AG86" i="9" s="1"/>
  <c r="AH86" i="9" s="1"/>
  <c r="AI86" i="9" s="1"/>
  <c r="AJ86" i="9" s="1"/>
  <c r="AK86" i="9" s="1"/>
  <c r="AL86" i="9" s="1"/>
  <c r="AM86" i="9" s="1"/>
  <c r="AN86" i="9" s="1"/>
  <c r="AO86" i="9" s="1"/>
  <c r="AP86" i="9" s="1"/>
  <c r="AQ86" i="9" s="1"/>
  <c r="AR86" i="9" s="1"/>
  <c r="AS86" i="9" s="1"/>
  <c r="AT86" i="9" s="1"/>
  <c r="AU86" i="9" s="1"/>
  <c r="AV86" i="9" s="1"/>
  <c r="AW86" i="9" s="1"/>
  <c r="AX86" i="9" s="1"/>
  <c r="AY86" i="9" s="1"/>
  <c r="AZ86" i="9" s="1"/>
  <c r="BA86" i="9" s="1"/>
  <c r="BB86" i="9" s="1"/>
  <c r="BC86" i="9" s="1"/>
  <c r="BD86" i="9" s="1"/>
  <c r="BE86" i="9" s="1"/>
  <c r="BF86" i="9" s="1"/>
  <c r="BG86" i="9" s="1"/>
  <c r="BH86" i="9" s="1"/>
  <c r="D86" i="9"/>
  <c r="D74" i="9"/>
  <c r="E74" i="9" s="1"/>
  <c r="F74" i="9" s="1"/>
  <c r="G74" i="9" s="1"/>
  <c r="H74" i="9" s="1"/>
  <c r="I74" i="9" s="1"/>
  <c r="J74" i="9" s="1"/>
  <c r="K74" i="9" s="1"/>
  <c r="L74" i="9" s="1"/>
  <c r="M74" i="9" s="1"/>
  <c r="N74" i="9" s="1"/>
  <c r="O74" i="9" s="1"/>
  <c r="P74" i="9" s="1"/>
  <c r="Q74" i="9" s="1"/>
  <c r="R74" i="9" s="1"/>
  <c r="S74" i="9" s="1"/>
  <c r="T74" i="9" s="1"/>
  <c r="U74" i="9" s="1"/>
  <c r="V74" i="9" s="1"/>
  <c r="W74" i="9" s="1"/>
  <c r="X74" i="9" s="1"/>
  <c r="Y74" i="9" s="1"/>
  <c r="Z74" i="9" s="1"/>
  <c r="AA74" i="9" s="1"/>
  <c r="AB74" i="9" s="1"/>
  <c r="AC74" i="9" s="1"/>
  <c r="AD74" i="9" s="1"/>
  <c r="AE74" i="9" s="1"/>
  <c r="AF74" i="9" s="1"/>
  <c r="AG74" i="9" s="1"/>
  <c r="AH74" i="9" s="1"/>
  <c r="AI74" i="9" s="1"/>
  <c r="AJ74" i="9" s="1"/>
  <c r="AK74" i="9" s="1"/>
  <c r="AL74" i="9" s="1"/>
  <c r="AM74" i="9" s="1"/>
  <c r="AN74" i="9" s="1"/>
  <c r="AO74" i="9" s="1"/>
  <c r="AP74" i="9" s="1"/>
  <c r="AQ74" i="9" s="1"/>
  <c r="AR74" i="9" s="1"/>
  <c r="AS74" i="9" s="1"/>
  <c r="AT74" i="9" s="1"/>
  <c r="AU74" i="9" s="1"/>
  <c r="AV74" i="9" s="1"/>
  <c r="AW74" i="9" s="1"/>
  <c r="AX74" i="9" s="1"/>
  <c r="AY74" i="9" s="1"/>
  <c r="AZ74" i="9" s="1"/>
  <c r="BA74" i="9" s="1"/>
  <c r="BB74" i="9" s="1"/>
  <c r="BC74" i="9" s="1"/>
  <c r="BD74" i="9" s="1"/>
  <c r="BE74" i="9" s="1"/>
  <c r="BF74" i="9" s="1"/>
  <c r="BG74" i="9" s="1"/>
  <c r="BH74" i="9" s="1"/>
  <c r="G1760" i="2"/>
  <c r="G1202" i="2"/>
  <c r="G960" i="2"/>
  <c r="G839" i="2"/>
  <c r="G733" i="2"/>
  <c r="G497" i="2"/>
  <c r="G295" i="2"/>
  <c r="G154" i="2"/>
  <c r="G21" i="2"/>
  <c r="B58" i="14"/>
  <c r="B60" i="14" s="1"/>
  <c r="B52" i="14"/>
  <c r="AG56" i="14"/>
  <c r="AH56" i="14"/>
  <c r="AI56" i="14"/>
  <c r="AJ56" i="14"/>
  <c r="AK56" i="14"/>
  <c r="AL56" i="14"/>
  <c r="AM56" i="14"/>
  <c r="AN56" i="14"/>
  <c r="AO56" i="14"/>
  <c r="AP56" i="14"/>
  <c r="AQ56" i="14"/>
  <c r="AR56" i="14"/>
  <c r="AS56" i="14"/>
  <c r="AT56" i="14"/>
  <c r="AU56" i="14"/>
  <c r="AV56" i="14"/>
  <c r="AW56" i="14"/>
  <c r="AX56" i="14"/>
  <c r="AY56" i="14"/>
  <c r="AZ56" i="14"/>
  <c r="BA56" i="14"/>
  <c r="BB56" i="14"/>
  <c r="BC56" i="14"/>
  <c r="BD56" i="14"/>
  <c r="BE56" i="14"/>
  <c r="BF56" i="14"/>
  <c r="BG56" i="14"/>
  <c r="AF56" i="14"/>
  <c r="C55" i="14"/>
  <c r="D55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BD55" i="14"/>
  <c r="BE55" i="14"/>
  <c r="BF55" i="14"/>
  <c r="BG55" i="14"/>
  <c r="B55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BC53" i="14"/>
  <c r="BD53" i="14"/>
  <c r="BE53" i="14"/>
  <c r="BF53" i="14"/>
  <c r="BG53" i="14"/>
  <c r="AF53" i="14"/>
  <c r="AF52" i="14"/>
  <c r="AF50" i="14"/>
  <c r="C52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BC52" i="14"/>
  <c r="BD52" i="14"/>
  <c r="BE52" i="14"/>
  <c r="BF52" i="14"/>
  <c r="BG52" i="14"/>
  <c r="AG50" i="14"/>
  <c r="AH50" i="14"/>
  <c r="AI50" i="14"/>
  <c r="AJ50" i="14"/>
  <c r="AK50" i="14"/>
  <c r="AL50" i="14"/>
  <c r="AM50" i="14"/>
  <c r="AN50" i="14"/>
  <c r="AO50" i="14"/>
  <c r="AP50" i="14"/>
  <c r="AQ50" i="14"/>
  <c r="AR50" i="14"/>
  <c r="AS50" i="14"/>
  <c r="AT50" i="14"/>
  <c r="AU50" i="14"/>
  <c r="AV50" i="14"/>
  <c r="AW50" i="14"/>
  <c r="AX50" i="14"/>
  <c r="AY50" i="14"/>
  <c r="AZ50" i="14"/>
  <c r="BA50" i="14"/>
  <c r="BB50" i="14"/>
  <c r="BC50" i="14"/>
  <c r="BD50" i="14"/>
  <c r="BE50" i="14"/>
  <c r="BF50" i="14"/>
  <c r="BG50" i="14"/>
  <c r="C49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BD49" i="14"/>
  <c r="BE49" i="14"/>
  <c r="BF49" i="14"/>
  <c r="BG49" i="14"/>
  <c r="B49" i="14"/>
  <c r="C36" i="14"/>
  <c r="D36" i="14" s="1"/>
  <c r="E36" i="14" s="1"/>
  <c r="F36" i="14" s="1"/>
  <c r="G36" i="14" s="1"/>
  <c r="H36" i="14" s="1"/>
  <c r="I36" i="14" s="1"/>
  <c r="J36" i="14" s="1"/>
  <c r="K36" i="14" s="1"/>
  <c r="L36" i="14" s="1"/>
  <c r="M36" i="14" s="1"/>
  <c r="N36" i="14" s="1"/>
  <c r="O36" i="14" s="1"/>
  <c r="P36" i="14" s="1"/>
  <c r="Q36" i="14" s="1"/>
  <c r="R36" i="14" s="1"/>
  <c r="S36" i="14" s="1"/>
  <c r="T36" i="14" s="1"/>
  <c r="U36" i="14" s="1"/>
  <c r="V36" i="14" s="1"/>
  <c r="W36" i="14" s="1"/>
  <c r="X36" i="14" s="1"/>
  <c r="Y36" i="14" s="1"/>
  <c r="Z36" i="14" s="1"/>
  <c r="AA36" i="14" s="1"/>
  <c r="AB36" i="14" s="1"/>
  <c r="AC36" i="14" s="1"/>
  <c r="AD36" i="14" s="1"/>
  <c r="AE36" i="14" s="1"/>
  <c r="AF36" i="14" s="1"/>
  <c r="AG36" i="14" s="1"/>
  <c r="AH36" i="14" s="1"/>
  <c r="AI36" i="14" s="1"/>
  <c r="AJ36" i="14" s="1"/>
  <c r="AK36" i="14" s="1"/>
  <c r="AL36" i="14" s="1"/>
  <c r="AM36" i="14" s="1"/>
  <c r="AN36" i="14" s="1"/>
  <c r="AO36" i="14" s="1"/>
  <c r="AP36" i="14" s="1"/>
  <c r="AQ36" i="14" s="1"/>
  <c r="AR36" i="14" s="1"/>
  <c r="AS36" i="14" s="1"/>
  <c r="AT36" i="14" s="1"/>
  <c r="AU36" i="14" s="1"/>
  <c r="AV36" i="14" s="1"/>
  <c r="AW36" i="14" s="1"/>
  <c r="AX36" i="14" s="1"/>
  <c r="AY36" i="14" s="1"/>
  <c r="AZ36" i="14" s="1"/>
  <c r="BA36" i="14" s="1"/>
  <c r="BB36" i="14" s="1"/>
  <c r="BC36" i="14" s="1"/>
  <c r="BD36" i="14" s="1"/>
  <c r="BE36" i="14" s="1"/>
  <c r="BF36" i="14" s="1"/>
  <c r="BG36" i="14" s="1"/>
  <c r="G1751" i="2" l="1"/>
  <c r="G286" i="2"/>
  <c r="AW1751" i="2"/>
  <c r="AW286" i="2"/>
  <c r="AO1751" i="2"/>
  <c r="AO286" i="2"/>
  <c r="AG1751" i="2"/>
  <c r="AG286" i="2"/>
  <c r="Y1751" i="2"/>
  <c r="Y286" i="2"/>
  <c r="Q1751" i="2"/>
  <c r="Q286" i="2"/>
  <c r="I1751" i="2"/>
  <c r="I286" i="2"/>
  <c r="BD1502" i="2"/>
  <c r="BD1543" i="2"/>
  <c r="BD1551" i="2"/>
  <c r="BD1546" i="2"/>
  <c r="BD1472" i="2"/>
  <c r="BD1780" i="2"/>
  <c r="BD1840" i="2"/>
  <c r="BD1830" i="2"/>
  <c r="BD1810" i="2"/>
  <c r="BD1835" i="2"/>
  <c r="BD1795" i="2"/>
  <c r="BD1765" i="2"/>
  <c r="BD1738" i="2"/>
  <c r="BD1723" i="2"/>
  <c r="BD1785" i="2"/>
  <c r="BD1815" i="2"/>
  <c r="AZ71" i="10"/>
  <c r="AZ72" i="10" s="1"/>
  <c r="BD320" i="2"/>
  <c r="BD315" i="2"/>
  <c r="BD350" i="2"/>
  <c r="BD340" i="2"/>
  <c r="BD305" i="2"/>
  <c r="BD330" i="2"/>
  <c r="BD345" i="2"/>
  <c r="BD300" i="2"/>
  <c r="AV1561" i="2"/>
  <c r="AV1556" i="2"/>
  <c r="AV1551" i="2"/>
  <c r="AV1780" i="2"/>
  <c r="AV1795" i="2"/>
  <c r="AV1830" i="2"/>
  <c r="AV1810" i="2"/>
  <c r="AV1840" i="2"/>
  <c r="AV1835" i="2"/>
  <c r="AV1765" i="2"/>
  <c r="AV1815" i="2"/>
  <c r="AR71" i="10"/>
  <c r="AR72" i="10" s="1"/>
  <c r="AV320" i="2"/>
  <c r="AV315" i="2"/>
  <c r="AV350" i="2"/>
  <c r="AV340" i="2"/>
  <c r="AV305" i="2"/>
  <c r="AV273" i="2"/>
  <c r="AV330" i="2"/>
  <c r="AV345" i="2"/>
  <c r="AV300" i="2"/>
  <c r="AN1480" i="2"/>
  <c r="AN1780" i="2"/>
  <c r="AN1830" i="2"/>
  <c r="AN1810" i="2"/>
  <c r="AN1765" i="2"/>
  <c r="AN1835" i="2"/>
  <c r="AN1795" i="2"/>
  <c r="AN1815" i="2"/>
  <c r="AJ71" i="10"/>
  <c r="AJ72" i="10" s="1"/>
  <c r="AN320" i="2"/>
  <c r="AN315" i="2"/>
  <c r="AN340" i="2"/>
  <c r="AN305" i="2"/>
  <c r="AN335" i="2"/>
  <c r="AN330" i="2"/>
  <c r="AN300" i="2"/>
  <c r="AF1780" i="2"/>
  <c r="AF1845" i="2"/>
  <c r="AF1765" i="2"/>
  <c r="AF1830" i="2"/>
  <c r="AF1810" i="2"/>
  <c r="AF1795" i="2"/>
  <c r="AF1825" i="2"/>
  <c r="AF1743" i="2"/>
  <c r="AF1815" i="2"/>
  <c r="AB71" i="10"/>
  <c r="AB72" i="10" s="1"/>
  <c r="AF320" i="2"/>
  <c r="AF355" i="2"/>
  <c r="AF340" i="2"/>
  <c r="AF305" i="2"/>
  <c r="AF335" i="2"/>
  <c r="AF330" i="2"/>
  <c r="AF300" i="2"/>
  <c r="X1780" i="2"/>
  <c r="X1820" i="2"/>
  <c r="X1743" i="2"/>
  <c r="X1810" i="2"/>
  <c r="X1790" i="2"/>
  <c r="X1765" i="2"/>
  <c r="X1825" i="2"/>
  <c r="X1733" i="2"/>
  <c r="X1795" i="2"/>
  <c r="T71" i="10"/>
  <c r="T72" i="10" s="1"/>
  <c r="X320" i="2"/>
  <c r="X305" i="2"/>
  <c r="X330" i="2"/>
  <c r="X300" i="2"/>
  <c r="P1780" i="2"/>
  <c r="P1820" i="2"/>
  <c r="P1790" i="2"/>
  <c r="P1765" i="2"/>
  <c r="P1795" i="2"/>
  <c r="P1825" i="2"/>
  <c r="P1733" i="2"/>
  <c r="P1770" i="2"/>
  <c r="P1743" i="2"/>
  <c r="L71" i="10"/>
  <c r="L72" i="10" s="1"/>
  <c r="P305" i="2"/>
  <c r="AY59" i="10"/>
  <c r="BD182" i="1" s="1"/>
  <c r="AY51" i="12"/>
  <c r="AQ59" i="10"/>
  <c r="AQ51" i="12"/>
  <c r="AI59" i="10"/>
  <c r="AI51" i="12"/>
  <c r="AA59" i="10"/>
  <c r="AA51" i="12"/>
  <c r="S59" i="10"/>
  <c r="W1387" i="2" s="1"/>
  <c r="S51" i="12"/>
  <c r="K59" i="10"/>
  <c r="K51" i="12"/>
  <c r="BF315" i="2"/>
  <c r="BG350" i="2"/>
  <c r="BB1751" i="2"/>
  <c r="BB286" i="2"/>
  <c r="AT286" i="2"/>
  <c r="AT1751" i="2"/>
  <c r="AL1751" i="2"/>
  <c r="AL286" i="2"/>
  <c r="AD286" i="2"/>
  <c r="AD1751" i="2"/>
  <c r="V1751" i="2"/>
  <c r="V286" i="2"/>
  <c r="N286" i="2"/>
  <c r="N1751" i="2"/>
  <c r="BE286" i="2"/>
  <c r="BE1751" i="2"/>
  <c r="AI53" i="10"/>
  <c r="BG305" i="2"/>
  <c r="BF320" i="2"/>
  <c r="BH350" i="2"/>
  <c r="BA286" i="2"/>
  <c r="BA1751" i="2"/>
  <c r="AS1751" i="2"/>
  <c r="AS286" i="2"/>
  <c r="AK286" i="2"/>
  <c r="AK1751" i="2"/>
  <c r="AC1751" i="2"/>
  <c r="AC286" i="2"/>
  <c r="U1751" i="2"/>
  <c r="U286" i="2"/>
  <c r="M286" i="2"/>
  <c r="M1751" i="2"/>
  <c r="BG1503" i="2"/>
  <c r="BG287" i="2"/>
  <c r="BG1752" i="2"/>
  <c r="BG1557" i="2"/>
  <c r="BG1481" i="2"/>
  <c r="BG1544" i="2"/>
  <c r="BG1473" i="2"/>
  <c r="BG1486" i="2"/>
  <c r="BG1547" i="2"/>
  <c r="BG1552" i="2"/>
  <c r="O43" i="10"/>
  <c r="O52" i="10" s="1"/>
  <c r="G43" i="10"/>
  <c r="G52" i="10" s="1"/>
  <c r="BG1502" i="2"/>
  <c r="BG1556" i="2"/>
  <c r="BG1551" i="2"/>
  <c r="BG1546" i="2"/>
  <c r="BG1472" i="2"/>
  <c r="BG1480" i="2"/>
  <c r="BG1543" i="2"/>
  <c r="BG1485" i="2"/>
  <c r="BG1765" i="2"/>
  <c r="BG1835" i="2"/>
  <c r="BG1723" i="2"/>
  <c r="BG1738" i="2"/>
  <c r="BG1815" i="2"/>
  <c r="BG1840" i="2"/>
  <c r="BG1795" i="2"/>
  <c r="BG1785" i="2"/>
  <c r="BG1780" i="2"/>
  <c r="BG1810" i="2"/>
  <c r="BC71" i="10"/>
  <c r="BC72" i="10" s="1"/>
  <c r="BG320" i="2"/>
  <c r="AV59" i="10"/>
  <c r="AV51" i="12"/>
  <c r="AN59" i="10"/>
  <c r="AN51" i="12"/>
  <c r="AF59" i="10"/>
  <c r="AJ71" i="2" s="1"/>
  <c r="AF51" i="12"/>
  <c r="X59" i="10"/>
  <c r="X51" i="12"/>
  <c r="P59" i="10"/>
  <c r="P51" i="12"/>
  <c r="H59" i="10"/>
  <c r="H51" i="12"/>
  <c r="BF1502" i="2"/>
  <c r="BF1561" i="2"/>
  <c r="BF1472" i="2"/>
  <c r="BF1480" i="2"/>
  <c r="BF1543" i="2"/>
  <c r="BF1485" i="2"/>
  <c r="BF1551" i="2"/>
  <c r="BF1546" i="2"/>
  <c r="BF1835" i="2"/>
  <c r="BF1723" i="2"/>
  <c r="BF1765" i="2"/>
  <c r="BF1815" i="2"/>
  <c r="BF1780" i="2"/>
  <c r="BF1738" i="2"/>
  <c r="BF1830" i="2"/>
  <c r="BF1810" i="2"/>
  <c r="BF1840" i="2"/>
  <c r="BF1795" i="2"/>
  <c r="BF1785" i="2"/>
  <c r="BB71" i="10"/>
  <c r="BB72" i="10" s="1"/>
  <c r="AA53" i="10"/>
  <c r="BG273" i="2"/>
  <c r="BH320" i="2"/>
  <c r="BF345" i="2"/>
  <c r="AU59" i="10"/>
  <c r="AY41" i="2" s="1"/>
  <c r="AU51" i="12"/>
  <c r="AM59" i="10"/>
  <c r="AM51" i="12"/>
  <c r="AE59" i="10"/>
  <c r="AE51" i="12"/>
  <c r="W59" i="10"/>
  <c r="W51" i="12"/>
  <c r="O59" i="10"/>
  <c r="S1327" i="2" s="1"/>
  <c r="O51" i="12"/>
  <c r="G59" i="10"/>
  <c r="G51" i="12"/>
  <c r="BF330" i="2"/>
  <c r="BG345" i="2"/>
  <c r="AX1751" i="2"/>
  <c r="AX286" i="2"/>
  <c r="AP286" i="2"/>
  <c r="AP1751" i="2"/>
  <c r="AH1751" i="2"/>
  <c r="AH286" i="2"/>
  <c r="Z1751" i="2"/>
  <c r="Z286" i="2"/>
  <c r="R1751" i="2"/>
  <c r="R286" i="2"/>
  <c r="J286" i="2"/>
  <c r="J1751" i="2"/>
  <c r="AY53" i="10"/>
  <c r="S53" i="10"/>
  <c r="BG330" i="2"/>
  <c r="BG300" i="2"/>
  <c r="BH1502" i="2"/>
  <c r="BH1556" i="2"/>
  <c r="BH1485" i="2"/>
  <c r="BH1551" i="2"/>
  <c r="BH1546" i="2"/>
  <c r="BH1522" i="2"/>
  <c r="BH1519" i="2"/>
  <c r="BH1472" i="2"/>
  <c r="BH1480" i="2"/>
  <c r="BH1543" i="2"/>
  <c r="BH1738" i="2"/>
  <c r="BH1723" i="2"/>
  <c r="BH1765" i="2"/>
  <c r="BH1815" i="2"/>
  <c r="BH1795" i="2"/>
  <c r="BH1840" i="2"/>
  <c r="BH1785" i="2"/>
  <c r="BH1780" i="2"/>
  <c r="BH1835" i="2"/>
  <c r="BH1810" i="2"/>
  <c r="BH1728" i="2"/>
  <c r="BD71" i="10"/>
  <c r="BD72" i="10" s="1"/>
  <c r="BH330" i="2"/>
  <c r="BF340" i="2"/>
  <c r="AZ59" i="10"/>
  <c r="AZ51" i="12"/>
  <c r="AR59" i="10"/>
  <c r="AV2008" i="2" s="1"/>
  <c r="AR51" i="12"/>
  <c r="AJ59" i="10"/>
  <c r="AJ51" i="12"/>
  <c r="AB59" i="10"/>
  <c r="AB51" i="12"/>
  <c r="T59" i="10"/>
  <c r="T51" i="12"/>
  <c r="L59" i="10"/>
  <c r="L83" i="10" s="1"/>
  <c r="L51" i="12"/>
  <c r="D59" i="10"/>
  <c r="D18" i="10"/>
  <c r="AQ53" i="10"/>
  <c r="K53" i="10"/>
  <c r="BF300" i="2"/>
  <c r="BG340" i="2"/>
  <c r="BF350" i="2"/>
  <c r="BC1058" i="2"/>
  <c r="AY1327" i="2"/>
  <c r="AU61" i="2"/>
  <c r="AV182" i="1"/>
  <c r="AV169" i="1"/>
  <c r="AU1427" i="2"/>
  <c r="AU1207" i="2"/>
  <c r="AU1327" i="2"/>
  <c r="AQ41" i="2"/>
  <c r="AR182" i="1"/>
  <c r="AQ1447" i="2"/>
  <c r="AQ1427" i="2"/>
  <c r="AQ1207" i="2"/>
  <c r="AQ1327" i="2"/>
  <c r="AQ1078" i="2"/>
  <c r="AM41" i="2"/>
  <c r="AN182" i="1"/>
  <c r="AM1427" i="2"/>
  <c r="AM1158" i="2"/>
  <c r="AM1327" i="2"/>
  <c r="AM1078" i="2"/>
  <c r="AI41" i="2"/>
  <c r="AJ182" i="1"/>
  <c r="AI1347" i="2"/>
  <c r="AI1327" i="2"/>
  <c r="AI1292" i="2"/>
  <c r="AE41" i="2"/>
  <c r="AE1367" i="2"/>
  <c r="AE1407" i="2"/>
  <c r="AE1207" i="2"/>
  <c r="AE1292" i="2"/>
  <c r="AA41" i="2"/>
  <c r="AA1367" i="2"/>
  <c r="AA1347" i="2"/>
  <c r="AA1387" i="2"/>
  <c r="AA1327" i="2"/>
  <c r="AA1292" i="2"/>
  <c r="AA1247" i="2"/>
  <c r="AA1207" i="2"/>
  <c r="AA1118" i="2"/>
  <c r="W41" i="2"/>
  <c r="W1098" i="2"/>
  <c r="K83" i="10"/>
  <c r="O1327" i="2"/>
  <c r="O1387" i="2"/>
  <c r="O1272" i="2"/>
  <c r="O1227" i="2"/>
  <c r="O1247" i="2"/>
  <c r="O1207" i="2"/>
  <c r="O1118" i="2"/>
  <c r="O1098" i="2"/>
  <c r="G83" i="10"/>
  <c r="K1387" i="2"/>
  <c r="K1327" i="2"/>
  <c r="K1227" i="2"/>
  <c r="K1138" i="2"/>
  <c r="K1272" i="2"/>
  <c r="K1247" i="2"/>
  <c r="K1207" i="2"/>
  <c r="K1118" i="2"/>
  <c r="K1098" i="2"/>
  <c r="BG5" i="2"/>
  <c r="BG66" i="2"/>
  <c r="BH124" i="1"/>
  <c r="BH195" i="1"/>
  <c r="BH182" i="1"/>
  <c r="BH156" i="1"/>
  <c r="BG1427" i="2"/>
  <c r="BG1207" i="2"/>
  <c r="BG1327" i="2"/>
  <c r="BG1078" i="2"/>
  <c r="BG1540" i="2"/>
  <c r="BG1477" i="2"/>
  <c r="BF66" i="2"/>
  <c r="BG124" i="1"/>
  <c r="BG195" i="1"/>
  <c r="BG182" i="1"/>
  <c r="BG156" i="1"/>
  <c r="BF1427" i="2"/>
  <c r="BF1327" i="2"/>
  <c r="BF1207" i="2"/>
  <c r="BF1078" i="2"/>
  <c r="BF1540" i="2"/>
  <c r="BF1477" i="2"/>
  <c r="BD66" i="2"/>
  <c r="BE124" i="1"/>
  <c r="BE195" i="1"/>
  <c r="BE182" i="1"/>
  <c r="BE156" i="1"/>
  <c r="BD1427" i="2"/>
  <c r="BD1327" i="2"/>
  <c r="BD1207" i="2"/>
  <c r="BD1078" i="2"/>
  <c r="BD1540" i="2"/>
  <c r="AZ41" i="2"/>
  <c r="BA182" i="1"/>
  <c r="AZ1427" i="2"/>
  <c r="AZ1347" i="2"/>
  <c r="AZ1327" i="2"/>
  <c r="AZ1207" i="2"/>
  <c r="AZ1540" i="2"/>
  <c r="AV1327" i="2"/>
  <c r="AR41" i="2"/>
  <c r="AS182" i="1"/>
  <c r="AR1427" i="2"/>
  <c r="AR1447" i="2"/>
  <c r="AR1327" i="2"/>
  <c r="AR1207" i="2"/>
  <c r="AR1078" i="2"/>
  <c r="AN41" i="2"/>
  <c r="AO182" i="1"/>
  <c r="AN1427" i="2"/>
  <c r="AN1452" i="2"/>
  <c r="AN1158" i="2"/>
  <c r="AN1327" i="2"/>
  <c r="AN1207" i="2"/>
  <c r="AN1078" i="2"/>
  <c r="AN1477" i="2"/>
  <c r="AJ1078" i="2"/>
  <c r="AF51" i="2"/>
  <c r="AG182" i="1"/>
  <c r="AF1367" i="2"/>
  <c r="AF1207" i="2"/>
  <c r="AF1327" i="2"/>
  <c r="AF1292" i="2"/>
  <c r="AB41" i="2"/>
  <c r="AB1367" i="2"/>
  <c r="AB1347" i="2"/>
  <c r="AB1407" i="2"/>
  <c r="AB1292" i="2"/>
  <c r="AB1387" i="2"/>
  <c r="AB1247" i="2"/>
  <c r="AB1207" i="2"/>
  <c r="AB1327" i="2"/>
  <c r="AB1118" i="2"/>
  <c r="X41" i="2"/>
  <c r="X1387" i="2"/>
  <c r="X1292" i="2"/>
  <c r="X1327" i="2"/>
  <c r="X1247" i="2"/>
  <c r="X1207" i="2"/>
  <c r="X1272" i="2"/>
  <c r="X1118" i="2"/>
  <c r="T1292" i="2"/>
  <c r="T1387" i="2"/>
  <c r="T1272" i="2"/>
  <c r="T1247" i="2"/>
  <c r="T1207" i="2"/>
  <c r="T1327" i="2"/>
  <c r="T1098" i="2"/>
  <c r="T1118" i="2"/>
  <c r="P1227" i="2"/>
  <c r="H83" i="10"/>
  <c r="L1387" i="2"/>
  <c r="L1272" i="2"/>
  <c r="L1247" i="2"/>
  <c r="L1207" i="2"/>
  <c r="L1327" i="2"/>
  <c r="L1227" i="2"/>
  <c r="L1138" i="2"/>
  <c r="L1098" i="2"/>
  <c r="L1118" i="2"/>
  <c r="BH5" i="2"/>
  <c r="D83" i="10"/>
  <c r="H1387" i="2"/>
  <c r="H1247" i="2"/>
  <c r="H1207" i="2"/>
  <c r="H1272" i="2"/>
  <c r="H1227" i="2"/>
  <c r="H1138" i="2"/>
  <c r="H1098" i="2"/>
  <c r="H1118" i="2"/>
  <c r="BD5" i="2"/>
  <c r="BH66" i="2"/>
  <c r="BI124" i="1"/>
  <c r="BI195" i="1"/>
  <c r="BI156" i="1"/>
  <c r="BH1427" i="2"/>
  <c r="BH1327" i="2"/>
  <c r="BH1207" i="2"/>
  <c r="BH1078" i="2"/>
  <c r="BH1540" i="2"/>
  <c r="BH1516" i="2"/>
  <c r="BH1477" i="2"/>
  <c r="C58" i="14"/>
  <c r="D58" i="14" s="1"/>
  <c r="B51" i="14"/>
  <c r="BD51" i="14"/>
  <c r="AZ51" i="14"/>
  <c r="AV51" i="14"/>
  <c r="AR51" i="14"/>
  <c r="AN51" i="14"/>
  <c r="AJ51" i="14"/>
  <c r="AF51" i="14"/>
  <c r="AB51" i="14"/>
  <c r="X51" i="14"/>
  <c r="T51" i="14"/>
  <c r="P51" i="14"/>
  <c r="L51" i="14"/>
  <c r="H51" i="14"/>
  <c r="D51" i="14"/>
  <c r="BG51" i="14"/>
  <c r="BC51" i="14"/>
  <c r="AY51" i="14"/>
  <c r="AU51" i="14"/>
  <c r="AQ51" i="14"/>
  <c r="AM51" i="14"/>
  <c r="AI51" i="14"/>
  <c r="AE51" i="14"/>
  <c r="AA51" i="14"/>
  <c r="W51" i="14"/>
  <c r="S51" i="14"/>
  <c r="O51" i="14"/>
  <c r="K51" i="14"/>
  <c r="G51" i="14"/>
  <c r="C51" i="14"/>
  <c r="BF51" i="14"/>
  <c r="BB51" i="14"/>
  <c r="AX51" i="14"/>
  <c r="AT51" i="14"/>
  <c r="AP51" i="14"/>
  <c r="AL51" i="14"/>
  <c r="AH51" i="14"/>
  <c r="AD51" i="14"/>
  <c r="Z51" i="14"/>
  <c r="V51" i="14"/>
  <c r="R51" i="14"/>
  <c r="N51" i="14"/>
  <c r="J51" i="14"/>
  <c r="F51" i="14"/>
  <c r="BE51" i="14"/>
  <c r="BA51" i="14"/>
  <c r="AW51" i="14"/>
  <c r="AS51" i="14"/>
  <c r="AO51" i="14"/>
  <c r="AK51" i="14"/>
  <c r="AG51" i="14"/>
  <c r="AC51" i="14"/>
  <c r="Y51" i="14"/>
  <c r="U51" i="14"/>
  <c r="Q51" i="14"/>
  <c r="M51" i="14"/>
  <c r="I51" i="14"/>
  <c r="E51" i="14"/>
  <c r="C41" i="10"/>
  <c r="C43" i="10" s="1"/>
  <c r="C52" i="10" s="1"/>
  <c r="BG341" i="2"/>
  <c r="BG1816" i="2"/>
  <c r="BG1811" i="2"/>
  <c r="BG1796" i="2"/>
  <c r="BG1786" i="2"/>
  <c r="BG1841" i="2"/>
  <c r="BG1781" i="2"/>
  <c r="BG1739" i="2"/>
  <c r="BG1724" i="2"/>
  <c r="BG1836" i="2"/>
  <c r="BG1766" i="2"/>
  <c r="BC74" i="10"/>
  <c r="BH36" i="2"/>
  <c r="BD36" i="2"/>
  <c r="AZ36" i="2"/>
  <c r="AR36" i="2"/>
  <c r="AN36" i="2"/>
  <c r="BH41" i="2"/>
  <c r="BD41" i="2"/>
  <c r="AF41" i="2"/>
  <c r="BF61" i="2"/>
  <c r="AZ83" i="10"/>
  <c r="BE338" i="1"/>
  <c r="BD2008" i="2"/>
  <c r="BD1906" i="2"/>
  <c r="BD1901" i="2"/>
  <c r="BD1891" i="2"/>
  <c r="BD1998" i="2"/>
  <c r="BD1988" i="2"/>
  <c r="BD2003" i="2"/>
  <c r="BD1668" i="2"/>
  <c r="BD1648" i="2"/>
  <c r="BD1643" i="2"/>
  <c r="BD1628" i="2"/>
  <c r="BD1602" i="2"/>
  <c r="BD547" i="2"/>
  <c r="BD522" i="2"/>
  <c r="BD517" i="2"/>
  <c r="BD486" i="2"/>
  <c r="BD502" i="2"/>
  <c r="BD481" i="2"/>
  <c r="BD391" i="2"/>
  <c r="BD542" i="2"/>
  <c r="BD396" i="2"/>
  <c r="BD381" i="2"/>
  <c r="BD406" i="2"/>
  <c r="BD365" i="2"/>
  <c r="AV83" i="10"/>
  <c r="AZ2008" i="2"/>
  <c r="AZ1921" i="2"/>
  <c r="AZ1906" i="2"/>
  <c r="AZ1901" i="2"/>
  <c r="AZ1891" i="2"/>
  <c r="BA338" i="1"/>
  <c r="AZ1998" i="2"/>
  <c r="AZ1988" i="2"/>
  <c r="AZ2003" i="2"/>
  <c r="AZ1668" i="2"/>
  <c r="AZ1648" i="2"/>
  <c r="AZ1643" i="2"/>
  <c r="AZ1628" i="2"/>
  <c r="AZ1602" i="2"/>
  <c r="AZ522" i="2"/>
  <c r="AZ517" i="2"/>
  <c r="AZ486" i="2"/>
  <c r="AZ502" i="2"/>
  <c r="AZ481" i="2"/>
  <c r="AZ391" i="2"/>
  <c r="AZ542" i="2"/>
  <c r="AZ396" i="2"/>
  <c r="AZ381" i="2"/>
  <c r="AZ406" i="2"/>
  <c r="AV1998" i="2"/>
  <c r="AV522" i="2"/>
  <c r="AV381" i="2"/>
  <c r="AN83" i="10"/>
  <c r="AS330" i="1"/>
  <c r="AR1906" i="2"/>
  <c r="AR1901" i="2"/>
  <c r="AR1891" i="2"/>
  <c r="AS326" i="1"/>
  <c r="AR1998" i="2"/>
  <c r="AR1988" i="2"/>
  <c r="AR2003" i="2"/>
  <c r="AR1658" i="2"/>
  <c r="AR1648" i="2"/>
  <c r="AR1643" i="2"/>
  <c r="AR1628" i="2"/>
  <c r="AR522" i="2"/>
  <c r="AR517" i="2"/>
  <c r="AR486" i="2"/>
  <c r="AR502" i="2"/>
  <c r="AR391" i="2"/>
  <c r="AR396" i="2"/>
  <c r="AR381" i="2"/>
  <c r="AJ83" i="10"/>
  <c r="AO330" i="1"/>
  <c r="AN1906" i="2"/>
  <c r="AN1901" i="2"/>
  <c r="AN1891" i="2"/>
  <c r="AO326" i="1"/>
  <c r="AN1998" i="2"/>
  <c r="AN1988" i="2"/>
  <c r="AN2003" i="2"/>
  <c r="AN1658" i="2"/>
  <c r="AN1648" i="2"/>
  <c r="AN1643" i="2"/>
  <c r="AN1628" i="2"/>
  <c r="AN522" i="2"/>
  <c r="AN517" i="2"/>
  <c r="AN486" i="2"/>
  <c r="AN502" i="2"/>
  <c r="AN396" i="2"/>
  <c r="AN381" i="2"/>
  <c r="AJ1988" i="2"/>
  <c r="AJ517" i="2"/>
  <c r="AB83" i="10"/>
  <c r="AF1906" i="2"/>
  <c r="AF1901" i="2"/>
  <c r="AF1673" i="2"/>
  <c r="AF1998" i="2"/>
  <c r="AF1891" i="2"/>
  <c r="AF1988" i="2"/>
  <c r="AF1663" i="2"/>
  <c r="AF1658" i="2"/>
  <c r="AF1648" i="2"/>
  <c r="AF1643" i="2"/>
  <c r="AF1628" i="2"/>
  <c r="AF1653" i="2"/>
  <c r="AF522" i="2"/>
  <c r="AF517" i="2"/>
  <c r="AF486" i="2"/>
  <c r="AF502" i="2"/>
  <c r="AF527" i="2"/>
  <c r="AF381" i="2"/>
  <c r="AF71" i="2"/>
  <c r="X83" i="10"/>
  <c r="AB1998" i="2"/>
  <c r="AB1901" i="2"/>
  <c r="AB1891" i="2"/>
  <c r="AB1988" i="2"/>
  <c r="AB1658" i="2"/>
  <c r="AB1648" i="2"/>
  <c r="AB1643" i="2"/>
  <c r="AB1628" i="2"/>
  <c r="AB1653" i="2"/>
  <c r="AB522" i="2"/>
  <c r="AB517" i="2"/>
  <c r="AB486" i="2"/>
  <c r="AB502" i="2"/>
  <c r="AB391" i="2"/>
  <c r="AB527" i="2"/>
  <c r="AB381" i="2"/>
  <c r="AB532" i="2"/>
  <c r="T83" i="10"/>
  <c r="X1998" i="2"/>
  <c r="X1901" i="2"/>
  <c r="X1891" i="2"/>
  <c r="X1988" i="2"/>
  <c r="X1648" i="2"/>
  <c r="X1638" i="2"/>
  <c r="X1628" i="2"/>
  <c r="X522" i="2"/>
  <c r="X517" i="2"/>
  <c r="X486" i="2"/>
  <c r="X512" i="2"/>
  <c r="X502" i="2"/>
  <c r="X381" i="2"/>
  <c r="P83" i="10"/>
  <c r="T1901" i="2"/>
  <c r="T1998" i="2"/>
  <c r="T1891" i="2"/>
  <c r="T1988" i="2"/>
  <c r="T1648" i="2"/>
  <c r="T1628" i="2"/>
  <c r="T522" i="2"/>
  <c r="T517" i="2"/>
  <c r="T502" i="2"/>
  <c r="T381" i="2"/>
  <c r="BD83" i="10"/>
  <c r="BI338" i="1"/>
  <c r="BI334" i="1"/>
  <c r="BH2008" i="2"/>
  <c r="BH1906" i="2"/>
  <c r="BH1901" i="2"/>
  <c r="BH1891" i="2"/>
  <c r="BH1998" i="2"/>
  <c r="BH1988" i="2"/>
  <c r="BH2003" i="2"/>
  <c r="BH1921" i="2"/>
  <c r="BH1668" i="2"/>
  <c r="BH1648" i="2"/>
  <c r="BH1643" i="2"/>
  <c r="BH1628" i="2"/>
  <c r="BH1602" i="2"/>
  <c r="BH547" i="2"/>
  <c r="BH522" i="2"/>
  <c r="BH517" i="2"/>
  <c r="BH486" i="2"/>
  <c r="BH502" i="2"/>
  <c r="BH481" i="2"/>
  <c r="BH391" i="2"/>
  <c r="BH542" i="2"/>
  <c r="BH532" i="2"/>
  <c r="BH396" i="2"/>
  <c r="BH381" i="2"/>
  <c r="BH406" i="2"/>
  <c r="BG36" i="2"/>
  <c r="AU36" i="2"/>
  <c r="AQ36" i="2"/>
  <c r="AM36" i="2"/>
  <c r="BG41" i="2"/>
  <c r="AU41" i="2"/>
  <c r="BH51" i="2"/>
  <c r="BD51" i="2"/>
  <c r="AZ51" i="2"/>
  <c r="AR51" i="2"/>
  <c r="AN51" i="2"/>
  <c r="AN71" i="2"/>
  <c r="BC1901" i="2"/>
  <c r="BC481" i="2"/>
  <c r="BC542" i="2"/>
  <c r="AY1906" i="2"/>
  <c r="AY1643" i="2"/>
  <c r="AY391" i="2"/>
  <c r="AQ83" i="10"/>
  <c r="AU2003" i="2"/>
  <c r="AU1668" i="2"/>
  <c r="AU2008" i="2"/>
  <c r="AU1921" i="2"/>
  <c r="AU1906" i="2"/>
  <c r="AU1901" i="2"/>
  <c r="AU1891" i="2"/>
  <c r="AV338" i="1"/>
  <c r="AU1998" i="2"/>
  <c r="AU1988" i="2"/>
  <c r="AU1602" i="2"/>
  <c r="AU1648" i="2"/>
  <c r="AU1643" i="2"/>
  <c r="AU1628" i="2"/>
  <c r="AU481" i="2"/>
  <c r="AU406" i="2"/>
  <c r="AU522" i="2"/>
  <c r="AU517" i="2"/>
  <c r="AU486" i="2"/>
  <c r="AU502" i="2"/>
  <c r="AU391" i="2"/>
  <c r="AU542" i="2"/>
  <c r="AU396" i="2"/>
  <c r="AU381" i="2"/>
  <c r="AM83" i="10"/>
  <c r="AQ2003" i="2"/>
  <c r="AQ1658" i="2"/>
  <c r="AR330" i="1"/>
  <c r="AQ1906" i="2"/>
  <c r="AQ1901" i="2"/>
  <c r="AQ1891" i="2"/>
  <c r="AR326" i="1"/>
  <c r="AQ1998" i="2"/>
  <c r="AQ1988" i="2"/>
  <c r="AQ1648" i="2"/>
  <c r="AQ1643" i="2"/>
  <c r="AQ1628" i="2"/>
  <c r="AQ522" i="2"/>
  <c r="AQ517" i="2"/>
  <c r="AQ486" i="2"/>
  <c r="AQ502" i="2"/>
  <c r="AQ391" i="2"/>
  <c r="AQ396" i="2"/>
  <c r="AQ381" i="2"/>
  <c r="AI83" i="10"/>
  <c r="AM2003" i="2"/>
  <c r="AM1658" i="2"/>
  <c r="AN330" i="1"/>
  <c r="AM1906" i="2"/>
  <c r="AM1901" i="2"/>
  <c r="AM1891" i="2"/>
  <c r="AN326" i="1"/>
  <c r="AM1998" i="2"/>
  <c r="AM1988" i="2"/>
  <c r="AM1648" i="2"/>
  <c r="AM1643" i="2"/>
  <c r="AM1628" i="2"/>
  <c r="AM522" i="2"/>
  <c r="AM517" i="2"/>
  <c r="AM486" i="2"/>
  <c r="AM502" i="2"/>
  <c r="AM396" i="2"/>
  <c r="AM381" i="2"/>
  <c r="AE83" i="10"/>
  <c r="AI2003" i="2"/>
  <c r="AI1658" i="2"/>
  <c r="AI1906" i="2"/>
  <c r="AI1901" i="2"/>
  <c r="AI1673" i="2"/>
  <c r="AI1998" i="2"/>
  <c r="AI1891" i="2"/>
  <c r="AI1988" i="2"/>
  <c r="AI1663" i="2"/>
  <c r="AI1653" i="2"/>
  <c r="AI1648" i="2"/>
  <c r="AI1643" i="2"/>
  <c r="AI1628" i="2"/>
  <c r="AI522" i="2"/>
  <c r="AI517" i="2"/>
  <c r="AI486" i="2"/>
  <c r="AI502" i="2"/>
  <c r="AI71" i="2"/>
  <c r="AI527" i="2"/>
  <c r="AI396" i="2"/>
  <c r="AI391" i="2"/>
  <c r="AI381" i="2"/>
  <c r="AA83" i="10"/>
  <c r="AE1658" i="2"/>
  <c r="AE1906" i="2"/>
  <c r="AE1901" i="2"/>
  <c r="AE1673" i="2"/>
  <c r="AE1891" i="2"/>
  <c r="AE1988" i="2"/>
  <c r="AE1663" i="2"/>
  <c r="AE1653" i="2"/>
  <c r="AE1648" i="2"/>
  <c r="AE1643" i="2"/>
  <c r="AE1628" i="2"/>
  <c r="AE537" i="2"/>
  <c r="AE522" i="2"/>
  <c r="AE517" i="2"/>
  <c r="AE486" i="2"/>
  <c r="AE502" i="2"/>
  <c r="AE391" i="2"/>
  <c r="AE527" i="2"/>
  <c r="AE381" i="2"/>
  <c r="W83" i="10"/>
  <c r="AA1658" i="2"/>
  <c r="AA1998" i="2"/>
  <c r="AA1901" i="2"/>
  <c r="AA1891" i="2"/>
  <c r="AA1988" i="2"/>
  <c r="AA1653" i="2"/>
  <c r="AA1648" i="2"/>
  <c r="AA1643" i="2"/>
  <c r="AA1628" i="2"/>
  <c r="AA532" i="2"/>
  <c r="AA522" i="2"/>
  <c r="AA517" i="2"/>
  <c r="AA486" i="2"/>
  <c r="AA502" i="2"/>
  <c r="AA527" i="2"/>
  <c r="AA381" i="2"/>
  <c r="S83" i="10"/>
  <c r="W522" i="2"/>
  <c r="S1628" i="2"/>
  <c r="BC83" i="10"/>
  <c r="BG2003" i="2"/>
  <c r="BG1921" i="2"/>
  <c r="BG1668" i="2"/>
  <c r="BH338" i="1"/>
  <c r="BH334" i="1"/>
  <c r="BG2008" i="2"/>
  <c r="BG1906" i="2"/>
  <c r="BG1901" i="2"/>
  <c r="BG1891" i="2"/>
  <c r="BG1998" i="2"/>
  <c r="BG1988" i="2"/>
  <c r="BG1602" i="2"/>
  <c r="BG1648" i="2"/>
  <c r="BG1643" i="2"/>
  <c r="BG1628" i="2"/>
  <c r="BG481" i="2"/>
  <c r="BG406" i="2"/>
  <c r="BG547" i="2"/>
  <c r="BG522" i="2"/>
  <c r="BG517" i="2"/>
  <c r="BG486" i="2"/>
  <c r="BG502" i="2"/>
  <c r="BG391" i="2"/>
  <c r="BG542" i="2"/>
  <c r="BG532" i="2"/>
  <c r="BG396" i="2"/>
  <c r="BG381" i="2"/>
  <c r="BF36" i="2"/>
  <c r="BF41" i="2"/>
  <c r="BG51" i="2"/>
  <c r="AU51" i="2"/>
  <c r="AQ51" i="2"/>
  <c r="AM51" i="2"/>
  <c r="AI51" i="2"/>
  <c r="BH61" i="2"/>
  <c r="BD61" i="2"/>
  <c r="AZ61" i="2"/>
  <c r="BB83" i="10"/>
  <c r="BF1998" i="2"/>
  <c r="BF1988" i="2"/>
  <c r="BF2003" i="2"/>
  <c r="BF1668" i="2"/>
  <c r="BG338" i="1"/>
  <c r="BG334" i="1"/>
  <c r="BF2008" i="2"/>
  <c r="BF1906" i="2"/>
  <c r="BF1901" i="2"/>
  <c r="BF1891" i="2"/>
  <c r="BF1602" i="2"/>
  <c r="BF1648" i="2"/>
  <c r="BF1643" i="2"/>
  <c r="BF1628" i="2"/>
  <c r="BF542" i="2"/>
  <c r="BF532" i="2"/>
  <c r="BF396" i="2"/>
  <c r="BF381" i="2"/>
  <c r="BF406" i="2"/>
  <c r="BF547" i="2"/>
  <c r="BF522" i="2"/>
  <c r="BF517" i="2"/>
  <c r="BF486" i="2"/>
  <c r="BF502" i="2"/>
  <c r="BF481" i="2"/>
  <c r="BF391" i="2"/>
  <c r="T41" i="2"/>
  <c r="BF51" i="2"/>
  <c r="BG61" i="2"/>
  <c r="AE71" i="2"/>
  <c r="BE41" i="10"/>
  <c r="BE43" i="10" s="1"/>
  <c r="BE52" i="10" s="1"/>
  <c r="BE54" i="10" s="1"/>
  <c r="BE74" i="10" s="1"/>
  <c r="BA41" i="10"/>
  <c r="BA43" i="10" s="1"/>
  <c r="BA52" i="10" s="1"/>
  <c r="AW41" i="10"/>
  <c r="AW43" i="10" s="1"/>
  <c r="AW52" i="10" s="1"/>
  <c r="AS41" i="10"/>
  <c r="AS43" i="10" s="1"/>
  <c r="AS52" i="10" s="1"/>
  <c r="AO41" i="10"/>
  <c r="AK41" i="10"/>
  <c r="AK43" i="10" s="1"/>
  <c r="AK52" i="10" s="1"/>
  <c r="AG41" i="10"/>
  <c r="AC41" i="10"/>
  <c r="AC43" i="10" s="1"/>
  <c r="AC52" i="10" s="1"/>
  <c r="Y41" i="10"/>
  <c r="U41" i="10"/>
  <c r="U43" i="10" s="1"/>
  <c r="U52" i="10" s="1"/>
  <c r="Q41" i="10"/>
  <c r="M41" i="10"/>
  <c r="M43" i="10" s="1"/>
  <c r="M52" i="10" s="1"/>
  <c r="I41" i="10"/>
  <c r="E41" i="10"/>
  <c r="E43" i="10" s="1"/>
  <c r="E52" i="10" s="1"/>
  <c r="E58" i="14"/>
  <c r="D60" i="14"/>
  <c r="C60" i="14"/>
  <c r="BH41" i="10"/>
  <c r="BH43" i="10" s="1"/>
  <c r="BH52" i="10" s="1"/>
  <c r="BH54" i="10" s="1"/>
  <c r="BH74" i="10" s="1"/>
  <c r="BD41" i="10"/>
  <c r="BD43" i="10" s="1"/>
  <c r="BD52" i="10" s="1"/>
  <c r="AZ41" i="10"/>
  <c r="AZ43" i="10" s="1"/>
  <c r="AZ52" i="10" s="1"/>
  <c r="AZ54" i="10" s="1"/>
  <c r="AV41" i="10"/>
  <c r="AV43" i="10" s="1"/>
  <c r="AV52" i="10" s="1"/>
  <c r="AR41" i="10"/>
  <c r="AR43" i="10" s="1"/>
  <c r="AR52" i="10" s="1"/>
  <c r="AR54" i="10" s="1"/>
  <c r="AV274" i="2" s="1"/>
  <c r="AN41" i="10"/>
  <c r="AJ41" i="10"/>
  <c r="AJ43" i="10" s="1"/>
  <c r="AJ52" i="10" s="1"/>
  <c r="AJ54" i="10" s="1"/>
  <c r="AF41" i="10"/>
  <c r="AF43" i="10" s="1"/>
  <c r="AF52" i="10" s="1"/>
  <c r="AF54" i="10" s="1"/>
  <c r="AB41" i="10"/>
  <c r="AB43" i="10" s="1"/>
  <c r="AB52" i="10" s="1"/>
  <c r="AB54" i="10" s="1"/>
  <c r="X41" i="10"/>
  <c r="X43" i="10" s="1"/>
  <c r="X52" i="10" s="1"/>
  <c r="T41" i="10"/>
  <c r="T43" i="10" s="1"/>
  <c r="T52" i="10" s="1"/>
  <c r="T54" i="10" s="1"/>
  <c r="P41" i="10"/>
  <c r="P43" i="10" s="1"/>
  <c r="P52" i="10" s="1"/>
  <c r="L41" i="10"/>
  <c r="L43" i="10" s="1"/>
  <c r="L52" i="10" s="1"/>
  <c r="L54" i="10" s="1"/>
  <c r="H41" i="10"/>
  <c r="H43" i="10" s="1"/>
  <c r="H52" i="10" s="1"/>
  <c r="D41" i="10"/>
  <c r="D43" i="10" s="1"/>
  <c r="D52" i="10" s="1"/>
  <c r="BG274" i="2"/>
  <c r="BG316" i="2"/>
  <c r="BG331" i="2"/>
  <c r="AV341" i="2"/>
  <c r="BG306" i="2"/>
  <c r="AV331" i="2"/>
  <c r="BG301" i="2"/>
  <c r="BG321" i="2"/>
  <c r="BG346" i="2"/>
  <c r="BG351" i="2"/>
  <c r="AW59" i="10"/>
  <c r="AW53" i="10"/>
  <c r="AO59" i="10"/>
  <c r="AO53" i="10"/>
  <c r="AG59" i="10"/>
  <c r="AG53" i="10"/>
  <c r="Y59" i="10"/>
  <c r="Y53" i="10"/>
  <c r="Q59" i="10"/>
  <c r="Q53" i="10"/>
  <c r="I59" i="10"/>
  <c r="I53" i="10"/>
  <c r="AO43" i="10"/>
  <c r="AO52" i="10" s="1"/>
  <c r="AV53" i="10"/>
  <c r="AN53" i="10"/>
  <c r="AF53" i="10"/>
  <c r="X53" i="10"/>
  <c r="P53" i="10"/>
  <c r="H53" i="10"/>
  <c r="C53" i="10"/>
  <c r="AS59" i="10"/>
  <c r="AS53" i="10"/>
  <c r="AK59" i="10"/>
  <c r="AK53" i="10"/>
  <c r="AC59" i="10"/>
  <c r="AC53" i="10"/>
  <c r="U59" i="10"/>
  <c r="U53" i="10"/>
  <c r="M59" i="10"/>
  <c r="M53" i="10"/>
  <c r="E59" i="10"/>
  <c r="E53" i="10"/>
  <c r="AU54" i="10"/>
  <c r="AE54" i="10"/>
  <c r="AX59" i="10"/>
  <c r="AX53" i="10"/>
  <c r="AT59" i="10"/>
  <c r="AT53" i="10"/>
  <c r="AP59" i="10"/>
  <c r="AP53" i="10"/>
  <c r="AL59" i="10"/>
  <c r="AL53" i="10"/>
  <c r="AH59" i="10"/>
  <c r="AH53" i="10"/>
  <c r="AD59" i="10"/>
  <c r="AD53" i="10"/>
  <c r="Z59" i="10"/>
  <c r="Z53" i="10"/>
  <c r="V59" i="10"/>
  <c r="V53" i="10"/>
  <c r="R59" i="10"/>
  <c r="R53" i="10"/>
  <c r="N59" i="10"/>
  <c r="N53" i="10"/>
  <c r="J59" i="10"/>
  <c r="J53" i="10"/>
  <c r="F59" i="10"/>
  <c r="F53" i="10"/>
  <c r="BA59" i="10"/>
  <c r="BA53" i="10"/>
  <c r="BD54" i="10"/>
  <c r="AN43" i="10"/>
  <c r="AN52" i="10" s="1"/>
  <c r="BG41" i="10"/>
  <c r="BG43" i="10" s="1"/>
  <c r="BG52" i="10" s="1"/>
  <c r="BG54" i="10" s="1"/>
  <c r="BG74" i="10" s="1"/>
  <c r="AY41" i="10"/>
  <c r="AY43" i="10" s="1"/>
  <c r="AY52" i="10" s="1"/>
  <c r="AY54" i="10" s="1"/>
  <c r="AQ41" i="10"/>
  <c r="AQ43" i="10" s="1"/>
  <c r="AQ52" i="10" s="1"/>
  <c r="AQ54" i="10" s="1"/>
  <c r="AI41" i="10"/>
  <c r="AI43" i="10" s="1"/>
  <c r="AI52" i="10" s="1"/>
  <c r="AI54" i="10" s="1"/>
  <c r="AA41" i="10"/>
  <c r="AA43" i="10" s="1"/>
  <c r="AA52" i="10" s="1"/>
  <c r="AA54" i="10" s="1"/>
  <c r="S41" i="10"/>
  <c r="S43" i="10" s="1"/>
  <c r="S52" i="10" s="1"/>
  <c r="S54" i="10" s="1"/>
  <c r="K41" i="10"/>
  <c r="K43" i="10" s="1"/>
  <c r="K52" i="10" s="1"/>
  <c r="K54" i="10" s="1"/>
  <c r="AU53" i="10"/>
  <c r="AM53" i="10"/>
  <c r="AE53" i="10"/>
  <c r="W53" i="10"/>
  <c r="O53" i="10"/>
  <c r="G53" i="10"/>
  <c r="BF41" i="10"/>
  <c r="BF43" i="10" s="1"/>
  <c r="BF52" i="10" s="1"/>
  <c r="BF54" i="10" s="1"/>
  <c r="BF74" i="10" s="1"/>
  <c r="BB41" i="10"/>
  <c r="BB43" i="10" s="1"/>
  <c r="BB52" i="10" s="1"/>
  <c r="BB54" i="10" s="1"/>
  <c r="AX41" i="10"/>
  <c r="AX43" i="10" s="1"/>
  <c r="AX52" i="10" s="1"/>
  <c r="AX54" i="10" s="1"/>
  <c r="AT41" i="10"/>
  <c r="AT43" i="10" s="1"/>
  <c r="AT52" i="10" s="1"/>
  <c r="AP41" i="10"/>
  <c r="AP43" i="10" s="1"/>
  <c r="AP52" i="10" s="1"/>
  <c r="AP54" i="10" s="1"/>
  <c r="AL41" i="10"/>
  <c r="AL43" i="10" s="1"/>
  <c r="AL52" i="10" s="1"/>
  <c r="AL54" i="10" s="1"/>
  <c r="AH41" i="10"/>
  <c r="AH43" i="10" s="1"/>
  <c r="AH52" i="10" s="1"/>
  <c r="AH54" i="10" s="1"/>
  <c r="AD41" i="10"/>
  <c r="AD43" i="10" s="1"/>
  <c r="AD52" i="10" s="1"/>
  <c r="Z41" i="10"/>
  <c r="Z43" i="10" s="1"/>
  <c r="Z52" i="10" s="1"/>
  <c r="Z54" i="10" s="1"/>
  <c r="V41" i="10"/>
  <c r="V43" i="10" s="1"/>
  <c r="V52" i="10" s="1"/>
  <c r="V54" i="10" s="1"/>
  <c r="R41" i="10"/>
  <c r="R43" i="10" s="1"/>
  <c r="R52" i="10" s="1"/>
  <c r="R54" i="10" s="1"/>
  <c r="N41" i="10"/>
  <c r="N43" i="10" s="1"/>
  <c r="N52" i="10" s="1"/>
  <c r="J41" i="10"/>
  <c r="J43" i="10" s="1"/>
  <c r="J52" i="10" s="1"/>
  <c r="J54" i="10" s="1"/>
  <c r="F41" i="10"/>
  <c r="F43" i="10" s="1"/>
  <c r="F52" i="10" s="1"/>
  <c r="F54" i="10" s="1"/>
  <c r="C42" i="10"/>
  <c r="C44" i="10" s="1"/>
  <c r="C58" i="10" s="1"/>
  <c r="AG43" i="10"/>
  <c r="AG52" i="10" s="1"/>
  <c r="AG54" i="10" s="1"/>
  <c r="Y43" i="10"/>
  <c r="Y52" i="10" s="1"/>
  <c r="Q43" i="10"/>
  <c r="Q52" i="10" s="1"/>
  <c r="Q54" i="10" s="1"/>
  <c r="I43" i="10"/>
  <c r="I52" i="10" s="1"/>
  <c r="I54" i="10" s="1"/>
  <c r="AS42" i="10"/>
  <c r="AK42" i="10"/>
  <c r="AK44" i="10" s="1"/>
  <c r="AK58" i="10" s="1"/>
  <c r="AC42" i="10"/>
  <c r="AC44" i="10" s="1"/>
  <c r="AC58" i="10" s="1"/>
  <c r="Y42" i="10"/>
  <c r="Q42" i="10"/>
  <c r="Q44" i="10" s="1"/>
  <c r="Q58" i="10" s="1"/>
  <c r="I42" i="10"/>
  <c r="I44" i="10" s="1"/>
  <c r="I58" i="10" s="1"/>
  <c r="BH42" i="10"/>
  <c r="BH44" i="10" s="1"/>
  <c r="BH58" i="10" s="1"/>
  <c r="BH60" i="10" s="1"/>
  <c r="BH86" i="10" s="1"/>
  <c r="BD42" i="10"/>
  <c r="BD44" i="10" s="1"/>
  <c r="BD58" i="10" s="1"/>
  <c r="BD60" i="10" s="1"/>
  <c r="AZ42" i="10"/>
  <c r="AZ44" i="10" s="1"/>
  <c r="AZ58" i="10" s="1"/>
  <c r="AZ60" i="10" s="1"/>
  <c r="AV42" i="10"/>
  <c r="AV44" i="10" s="1"/>
  <c r="AV58" i="10" s="1"/>
  <c r="AV60" i="10" s="1"/>
  <c r="AR42" i="10"/>
  <c r="AR44" i="10" s="1"/>
  <c r="AR58" i="10" s="1"/>
  <c r="AR60" i="10" s="1"/>
  <c r="AN42" i="10"/>
  <c r="AN44" i="10" s="1"/>
  <c r="AN58" i="10" s="1"/>
  <c r="AN60" i="10" s="1"/>
  <c r="AJ42" i="10"/>
  <c r="AJ44" i="10" s="1"/>
  <c r="AJ58" i="10" s="1"/>
  <c r="AJ60" i="10" s="1"/>
  <c r="AF42" i="10"/>
  <c r="AF44" i="10" s="1"/>
  <c r="AF58" i="10" s="1"/>
  <c r="AB42" i="10"/>
  <c r="AB44" i="10" s="1"/>
  <c r="AB58" i="10" s="1"/>
  <c r="AB60" i="10" s="1"/>
  <c r="X42" i="10"/>
  <c r="X44" i="10" s="1"/>
  <c r="X58" i="10" s="1"/>
  <c r="X60" i="10" s="1"/>
  <c r="T42" i="10"/>
  <c r="T44" i="10" s="1"/>
  <c r="T58" i="10" s="1"/>
  <c r="T60" i="10" s="1"/>
  <c r="P42" i="10"/>
  <c r="P44" i="10" s="1"/>
  <c r="P58" i="10" s="1"/>
  <c r="P60" i="10" s="1"/>
  <c r="L42" i="10"/>
  <c r="L44" i="10" s="1"/>
  <c r="L58" i="10" s="1"/>
  <c r="L60" i="10" s="1"/>
  <c r="H42" i="10"/>
  <c r="H44" i="10" s="1"/>
  <c r="H58" i="10" s="1"/>
  <c r="H60" i="10" s="1"/>
  <c r="D42" i="10"/>
  <c r="D44" i="10" s="1"/>
  <c r="D58" i="10" s="1"/>
  <c r="D60" i="10" s="1"/>
  <c r="BE42" i="10"/>
  <c r="BE44" i="10" s="1"/>
  <c r="BE58" i="10" s="1"/>
  <c r="BE60" i="10" s="1"/>
  <c r="BE86" i="10" s="1"/>
  <c r="AW42" i="10"/>
  <c r="AW44" i="10" s="1"/>
  <c r="AW58" i="10" s="1"/>
  <c r="AO42" i="10"/>
  <c r="AG42" i="10"/>
  <c r="AG44" i="10" s="1"/>
  <c r="AG58" i="10" s="1"/>
  <c r="AG60" i="10" s="1"/>
  <c r="U42" i="10"/>
  <c r="U44" i="10" s="1"/>
  <c r="U58" i="10" s="1"/>
  <c r="M42" i="10"/>
  <c r="M44" i="10" s="1"/>
  <c r="M58" i="10" s="1"/>
  <c r="E42" i="10"/>
  <c r="E44" i="10" s="1"/>
  <c r="E58" i="10" s="1"/>
  <c r="BG42" i="10"/>
  <c r="BG44" i="10" s="1"/>
  <c r="BG58" i="10" s="1"/>
  <c r="BG60" i="10" s="1"/>
  <c r="BG86" i="10" s="1"/>
  <c r="BC42" i="10"/>
  <c r="BC44" i="10" s="1"/>
  <c r="BC58" i="10" s="1"/>
  <c r="BC60" i="10" s="1"/>
  <c r="AY42" i="10"/>
  <c r="AY44" i="10" s="1"/>
  <c r="AY58" i="10" s="1"/>
  <c r="AU42" i="10"/>
  <c r="AU44" i="10" s="1"/>
  <c r="AU58" i="10" s="1"/>
  <c r="AQ42" i="10"/>
  <c r="AQ44" i="10" s="1"/>
  <c r="AQ58" i="10" s="1"/>
  <c r="AQ60" i="10" s="1"/>
  <c r="AM42" i="10"/>
  <c r="AM44" i="10" s="1"/>
  <c r="AM58" i="10" s="1"/>
  <c r="AM60" i="10" s="1"/>
  <c r="AI42" i="10"/>
  <c r="AI44" i="10" s="1"/>
  <c r="AI58" i="10" s="1"/>
  <c r="AI60" i="10" s="1"/>
  <c r="AE42" i="10"/>
  <c r="AE44" i="10" s="1"/>
  <c r="AE58" i="10" s="1"/>
  <c r="AE60" i="10" s="1"/>
  <c r="AA42" i="10"/>
  <c r="AA44" i="10" s="1"/>
  <c r="AA58" i="10" s="1"/>
  <c r="AA60" i="10" s="1"/>
  <c r="W42" i="10"/>
  <c r="W44" i="10" s="1"/>
  <c r="W58" i="10" s="1"/>
  <c r="W60" i="10" s="1"/>
  <c r="S42" i="10"/>
  <c r="S44" i="10" s="1"/>
  <c r="S58" i="10" s="1"/>
  <c r="O42" i="10"/>
  <c r="O44" i="10" s="1"/>
  <c r="O58" i="10" s="1"/>
  <c r="K42" i="10"/>
  <c r="K44" i="10" s="1"/>
  <c r="K58" i="10" s="1"/>
  <c r="K60" i="10" s="1"/>
  <c r="G42" i="10"/>
  <c r="G44" i="10" s="1"/>
  <c r="G58" i="10" s="1"/>
  <c r="G60" i="10" s="1"/>
  <c r="BA42" i="10"/>
  <c r="BA44" i="10" s="1"/>
  <c r="BA58" i="10" s="1"/>
  <c r="BA60" i="10" s="1"/>
  <c r="BF42" i="10"/>
  <c r="BF44" i="10" s="1"/>
  <c r="BF58" i="10" s="1"/>
  <c r="BF60" i="10" s="1"/>
  <c r="BF86" i="10" s="1"/>
  <c r="BB42" i="10"/>
  <c r="BB44" i="10" s="1"/>
  <c r="BB58" i="10" s="1"/>
  <c r="BB60" i="10" s="1"/>
  <c r="AX42" i="10"/>
  <c r="AX44" i="10" s="1"/>
  <c r="AX58" i="10" s="1"/>
  <c r="AX60" i="10" s="1"/>
  <c r="AT42" i="10"/>
  <c r="AT44" i="10" s="1"/>
  <c r="AT58" i="10" s="1"/>
  <c r="AP42" i="10"/>
  <c r="AP44" i="10" s="1"/>
  <c r="AP58" i="10" s="1"/>
  <c r="AP60" i="10" s="1"/>
  <c r="AL42" i="10"/>
  <c r="AH42" i="10"/>
  <c r="AH44" i="10" s="1"/>
  <c r="AH58" i="10" s="1"/>
  <c r="AH60" i="10" s="1"/>
  <c r="AD42" i="10"/>
  <c r="AD44" i="10" s="1"/>
  <c r="AD58" i="10" s="1"/>
  <c r="Z42" i="10"/>
  <c r="Z44" i="10" s="1"/>
  <c r="Z58" i="10" s="1"/>
  <c r="Z60" i="10" s="1"/>
  <c r="V42" i="10"/>
  <c r="R42" i="10"/>
  <c r="R44" i="10" s="1"/>
  <c r="R58" i="10" s="1"/>
  <c r="R60" i="10" s="1"/>
  <c r="N42" i="10"/>
  <c r="N44" i="10" s="1"/>
  <c r="N58" i="10" s="1"/>
  <c r="J42" i="10"/>
  <c r="J44" i="10" s="1"/>
  <c r="J58" i="10" s="1"/>
  <c r="J60" i="10" s="1"/>
  <c r="F42" i="10"/>
  <c r="X1752" i="2" l="1"/>
  <c r="X287" i="2"/>
  <c r="S60" i="10"/>
  <c r="AL1752" i="2"/>
  <c r="AL287" i="2"/>
  <c r="O54" i="10"/>
  <c r="S1765" i="2"/>
  <c r="S1825" i="2"/>
  <c r="S1733" i="2"/>
  <c r="S1743" i="2"/>
  <c r="S1795" i="2"/>
  <c r="S1780" i="2"/>
  <c r="S1810" i="2"/>
  <c r="S1790" i="2"/>
  <c r="O71" i="10"/>
  <c r="O72" i="10" s="1"/>
  <c r="S330" i="2"/>
  <c r="S305" i="2"/>
  <c r="AM1752" i="2"/>
  <c r="AM287" i="2"/>
  <c r="J1770" i="2"/>
  <c r="J1733" i="2"/>
  <c r="J1825" i="2"/>
  <c r="J1743" i="2"/>
  <c r="J1820" i="2"/>
  <c r="J1795" i="2"/>
  <c r="J1790" i="2"/>
  <c r="F71" i="10"/>
  <c r="F72" i="10" s="1"/>
  <c r="J305" i="2"/>
  <c r="Z1845" i="2"/>
  <c r="Z1815" i="2"/>
  <c r="Z1820" i="2"/>
  <c r="Z1765" i="2"/>
  <c r="Z1780" i="2"/>
  <c r="Z1810" i="2"/>
  <c r="Z1825" i="2"/>
  <c r="Z1743" i="2"/>
  <c r="Z1795" i="2"/>
  <c r="V71" i="10"/>
  <c r="V72" i="10" s="1"/>
  <c r="Z300" i="2"/>
  <c r="Z330" i="2"/>
  <c r="Z305" i="2"/>
  <c r="Z320" i="2"/>
  <c r="AP1502" i="2"/>
  <c r="AP1835" i="2"/>
  <c r="AP1765" i="2"/>
  <c r="AP1815" i="2"/>
  <c r="AP1830" i="2"/>
  <c r="AP1840" i="2"/>
  <c r="AP1795" i="2"/>
  <c r="AP1780" i="2"/>
  <c r="AP1810" i="2"/>
  <c r="AL71" i="10"/>
  <c r="AL72" i="10" s="1"/>
  <c r="AP350" i="2"/>
  <c r="AP300" i="2"/>
  <c r="AP340" i="2"/>
  <c r="AP335" i="2"/>
  <c r="AP330" i="2"/>
  <c r="AP305" i="2"/>
  <c r="AP320" i="2"/>
  <c r="AP315" i="2"/>
  <c r="AI1752" i="2"/>
  <c r="AI287" i="2"/>
  <c r="AG1830" i="2"/>
  <c r="AG1810" i="2"/>
  <c r="AG1825" i="2"/>
  <c r="AG1780" i="2"/>
  <c r="AG1845" i="2"/>
  <c r="AG1765" i="2"/>
  <c r="AG1815" i="2"/>
  <c r="AG1795" i="2"/>
  <c r="AC71" i="10"/>
  <c r="AC72" i="10" s="1"/>
  <c r="AG355" i="2"/>
  <c r="AG340" i="2"/>
  <c r="AG335" i="2"/>
  <c r="AG330" i="2"/>
  <c r="AG305" i="2"/>
  <c r="AG320" i="2"/>
  <c r="AG300" i="2"/>
  <c r="T1825" i="2"/>
  <c r="T1743" i="2"/>
  <c r="T1795" i="2"/>
  <c r="T1765" i="2"/>
  <c r="T1780" i="2"/>
  <c r="T1810" i="2"/>
  <c r="T1790" i="2"/>
  <c r="P71" i="10"/>
  <c r="P72" i="10" s="1"/>
  <c r="T330" i="2"/>
  <c r="T300" i="2"/>
  <c r="T320" i="2"/>
  <c r="T305" i="2"/>
  <c r="U1733" i="2"/>
  <c r="U1743" i="2"/>
  <c r="U1765" i="2"/>
  <c r="U1795" i="2"/>
  <c r="U1780" i="2"/>
  <c r="U1810" i="2"/>
  <c r="U1790" i="2"/>
  <c r="U1825" i="2"/>
  <c r="Q71" i="10"/>
  <c r="Q72" i="10" s="1"/>
  <c r="U330" i="2"/>
  <c r="U305" i="2"/>
  <c r="U320" i="2"/>
  <c r="U300" i="2"/>
  <c r="BA1502" i="2"/>
  <c r="BA1561" i="2"/>
  <c r="BA1556" i="2"/>
  <c r="BA1543" i="2"/>
  <c r="BA1551" i="2"/>
  <c r="BA1546" i="2"/>
  <c r="BA1472" i="2"/>
  <c r="BA1815" i="2"/>
  <c r="BA1780" i="2"/>
  <c r="BA1840" i="2"/>
  <c r="BA1723" i="2"/>
  <c r="BA1765" i="2"/>
  <c r="BA1795" i="2"/>
  <c r="BA1785" i="2"/>
  <c r="BA1830" i="2"/>
  <c r="BA1810" i="2"/>
  <c r="BA1835" i="2"/>
  <c r="AW71" i="10"/>
  <c r="AW72" i="10" s="1"/>
  <c r="BA330" i="2"/>
  <c r="BA305" i="2"/>
  <c r="BA345" i="2"/>
  <c r="BA273" i="2"/>
  <c r="BA320" i="2"/>
  <c r="BA300" i="2"/>
  <c r="BA315" i="2"/>
  <c r="BA350" i="2"/>
  <c r="BA340" i="2"/>
  <c r="P54" i="10"/>
  <c r="AV54" i="10"/>
  <c r="S522" i="2"/>
  <c r="W517" i="2"/>
  <c r="W1901" i="2"/>
  <c r="AY542" i="2"/>
  <c r="AY1628" i="2"/>
  <c r="AY1901" i="2"/>
  <c r="BC396" i="2"/>
  <c r="BC406" i="2"/>
  <c r="BC1891" i="2"/>
  <c r="AY83" i="10"/>
  <c r="BC36" i="2"/>
  <c r="AJ486" i="2"/>
  <c r="AJ1663" i="2"/>
  <c r="AF83" i="10"/>
  <c r="AV406" i="2"/>
  <c r="AV517" i="2"/>
  <c r="AV1988" i="2"/>
  <c r="AR83" i="10"/>
  <c r="P1098" i="2"/>
  <c r="AJ1322" i="2"/>
  <c r="AV1207" i="2"/>
  <c r="S1387" i="2"/>
  <c r="W1327" i="2"/>
  <c r="AY1540" i="2"/>
  <c r="BC1540" i="2"/>
  <c r="BC66" i="2"/>
  <c r="P1751" i="2"/>
  <c r="P286" i="2"/>
  <c r="AV1751" i="2"/>
  <c r="AV286" i="2"/>
  <c r="S286" i="2"/>
  <c r="S1751" i="2"/>
  <c r="AY1751" i="2"/>
  <c r="AY286" i="2"/>
  <c r="AJ1751" i="2"/>
  <c r="AJ286" i="2"/>
  <c r="W1751" i="2"/>
  <c r="W286" i="2"/>
  <c r="BC1751" i="2"/>
  <c r="BC286" i="2"/>
  <c r="W54" i="10"/>
  <c r="AA1765" i="2"/>
  <c r="AA1743" i="2"/>
  <c r="AA1825" i="2"/>
  <c r="AA1815" i="2"/>
  <c r="AA1810" i="2"/>
  <c r="AA1845" i="2"/>
  <c r="AA1795" i="2"/>
  <c r="AA1780" i="2"/>
  <c r="W71" i="10"/>
  <c r="W72" i="10" s="1"/>
  <c r="AA300" i="2"/>
  <c r="AA330" i="2"/>
  <c r="AA320" i="2"/>
  <c r="AA305" i="2"/>
  <c r="N1752" i="2"/>
  <c r="N287" i="2"/>
  <c r="AT1503" i="2"/>
  <c r="AT1752" i="2"/>
  <c r="AT287" i="2"/>
  <c r="AI1845" i="2"/>
  <c r="AI1765" i="2"/>
  <c r="AI1825" i="2"/>
  <c r="AI1810" i="2"/>
  <c r="AI1815" i="2"/>
  <c r="AI1795" i="2"/>
  <c r="AI1830" i="2"/>
  <c r="AI1780" i="2"/>
  <c r="AE71" i="10"/>
  <c r="AE72" i="10" s="1"/>
  <c r="AI355" i="2"/>
  <c r="AI340" i="2"/>
  <c r="AI300" i="2"/>
  <c r="AI335" i="2"/>
  <c r="AI330" i="2"/>
  <c r="AI320" i="2"/>
  <c r="AI305" i="2"/>
  <c r="BC1503" i="2"/>
  <c r="BC1752" i="2"/>
  <c r="BC287" i="2"/>
  <c r="BC1557" i="2"/>
  <c r="BC1552" i="2"/>
  <c r="BC1544" i="2"/>
  <c r="BC1473" i="2"/>
  <c r="BC1547" i="2"/>
  <c r="N1743" i="2"/>
  <c r="N1790" i="2"/>
  <c r="N1820" i="2"/>
  <c r="N1795" i="2"/>
  <c r="N1780" i="2"/>
  <c r="N1825" i="2"/>
  <c r="N1770" i="2"/>
  <c r="N1733" i="2"/>
  <c r="N1765" i="2"/>
  <c r="J71" i="10"/>
  <c r="J72" i="10" s="1"/>
  <c r="N305" i="2"/>
  <c r="AD1743" i="2"/>
  <c r="AD1825" i="2"/>
  <c r="AD1795" i="2"/>
  <c r="AD1810" i="2"/>
  <c r="AD1815" i="2"/>
  <c r="AD1780" i="2"/>
  <c r="AD1830" i="2"/>
  <c r="AD1820" i="2"/>
  <c r="AD1845" i="2"/>
  <c r="AD1765" i="2"/>
  <c r="Z71" i="10"/>
  <c r="Z72" i="10" s="1"/>
  <c r="AD305" i="2"/>
  <c r="AD320" i="2"/>
  <c r="AD300" i="2"/>
  <c r="AD355" i="2"/>
  <c r="AD340" i="2"/>
  <c r="AD335" i="2"/>
  <c r="AD330" i="2"/>
  <c r="AT1502" i="2"/>
  <c r="AT1840" i="2"/>
  <c r="AT1830" i="2"/>
  <c r="AT1795" i="2"/>
  <c r="AT1780" i="2"/>
  <c r="AT1810" i="2"/>
  <c r="AT1835" i="2"/>
  <c r="AT1815" i="2"/>
  <c r="AT1765" i="2"/>
  <c r="AP71" i="10"/>
  <c r="AP72" i="10" s="1"/>
  <c r="AT305" i="2"/>
  <c r="AT320" i="2"/>
  <c r="AT315" i="2"/>
  <c r="AT350" i="2"/>
  <c r="AT300" i="2"/>
  <c r="AT340" i="2"/>
  <c r="AT335" i="2"/>
  <c r="AT330" i="2"/>
  <c r="I1790" i="2"/>
  <c r="I1820" i="2"/>
  <c r="I1825" i="2"/>
  <c r="I1795" i="2"/>
  <c r="I1733" i="2"/>
  <c r="I1770" i="2"/>
  <c r="I1743" i="2"/>
  <c r="E71" i="10"/>
  <c r="E72" i="10" s="1"/>
  <c r="I305" i="2"/>
  <c r="AO1480" i="2"/>
  <c r="AO1830" i="2"/>
  <c r="AO1810" i="2"/>
  <c r="AO1765" i="2"/>
  <c r="AO1835" i="2"/>
  <c r="AO1795" i="2"/>
  <c r="AO1815" i="2"/>
  <c r="AO1840" i="2"/>
  <c r="AO1780" i="2"/>
  <c r="AK71" i="10"/>
  <c r="AK72" i="10" s="1"/>
  <c r="AO315" i="2"/>
  <c r="AO350" i="2"/>
  <c r="AO340" i="2"/>
  <c r="AO335" i="2"/>
  <c r="AO330" i="2"/>
  <c r="AO305" i="2"/>
  <c r="AO320" i="2"/>
  <c r="AO300" i="2"/>
  <c r="AJ1825" i="2"/>
  <c r="AJ1815" i="2"/>
  <c r="AJ1805" i="2"/>
  <c r="AJ1795" i="2"/>
  <c r="AJ1845" i="2"/>
  <c r="AJ1800" i="2"/>
  <c r="AJ1835" i="2"/>
  <c r="AJ1780" i="2"/>
  <c r="AJ1765" i="2"/>
  <c r="AJ1830" i="2"/>
  <c r="AJ1810" i="2"/>
  <c r="AF71" i="10"/>
  <c r="AF72" i="10" s="1"/>
  <c r="AJ335" i="2"/>
  <c r="AJ330" i="2"/>
  <c r="AJ300" i="2"/>
  <c r="AJ320" i="2"/>
  <c r="AJ340" i="2"/>
  <c r="AJ305" i="2"/>
  <c r="AC1820" i="2"/>
  <c r="AC1815" i="2"/>
  <c r="AC1780" i="2"/>
  <c r="AC1743" i="2"/>
  <c r="AC1825" i="2"/>
  <c r="AC1795" i="2"/>
  <c r="AC1830" i="2"/>
  <c r="AC1810" i="2"/>
  <c r="AC1845" i="2"/>
  <c r="AC1765" i="2"/>
  <c r="Y71" i="10"/>
  <c r="Y72" i="10" s="1"/>
  <c r="AC335" i="2"/>
  <c r="AC330" i="2"/>
  <c r="AC305" i="2"/>
  <c r="AC320" i="2"/>
  <c r="AC300" i="2"/>
  <c r="X54" i="10"/>
  <c r="AW54" i="10"/>
  <c r="S1648" i="2"/>
  <c r="W1628" i="2"/>
  <c r="AY502" i="2"/>
  <c r="AY1648" i="2"/>
  <c r="AY1921" i="2"/>
  <c r="BC391" i="2"/>
  <c r="BC1628" i="2"/>
  <c r="BC1906" i="2"/>
  <c r="AJ51" i="2"/>
  <c r="BC41" i="2"/>
  <c r="AJ522" i="2"/>
  <c r="AK326" i="1"/>
  <c r="AV396" i="2"/>
  <c r="AV1602" i="2"/>
  <c r="AW338" i="1"/>
  <c r="P1272" i="2"/>
  <c r="AJ1317" i="2"/>
  <c r="AV1347" i="2"/>
  <c r="S1098" i="2"/>
  <c r="W1118" i="2"/>
  <c r="AY1207" i="2"/>
  <c r="BC1327" i="2"/>
  <c r="X1751" i="2"/>
  <c r="X286" i="2"/>
  <c r="BD1751" i="2"/>
  <c r="BD286" i="2"/>
  <c r="AA286" i="2"/>
  <c r="AA1751" i="2"/>
  <c r="L1751" i="2"/>
  <c r="L286" i="2"/>
  <c r="AR1751" i="2"/>
  <c r="AR286" i="2"/>
  <c r="AE1751" i="2"/>
  <c r="AE286" i="2"/>
  <c r="AP1503" i="2"/>
  <c r="AP287" i="2"/>
  <c r="AP1752" i="2"/>
  <c r="AY1752" i="2"/>
  <c r="AY287" i="2"/>
  <c r="AY1557" i="2"/>
  <c r="AY1562" i="2"/>
  <c r="AY1544" i="2"/>
  <c r="AY1547" i="2"/>
  <c r="AY1552" i="2"/>
  <c r="AM54" i="10"/>
  <c r="AQ1502" i="2"/>
  <c r="AQ1765" i="2"/>
  <c r="AQ1840" i="2"/>
  <c r="AQ1815" i="2"/>
  <c r="AQ1795" i="2"/>
  <c r="AQ1810" i="2"/>
  <c r="AQ1780" i="2"/>
  <c r="AQ1830" i="2"/>
  <c r="AQ1835" i="2"/>
  <c r="AM71" i="10"/>
  <c r="AM72" i="10" s="1"/>
  <c r="AQ340" i="2"/>
  <c r="AQ300" i="2"/>
  <c r="AQ335" i="2"/>
  <c r="AQ330" i="2"/>
  <c r="AQ320" i="2"/>
  <c r="AQ315" i="2"/>
  <c r="AQ305" i="2"/>
  <c r="AQ350" i="2"/>
  <c r="AR1502" i="2"/>
  <c r="AR1815" i="2"/>
  <c r="AR1835" i="2"/>
  <c r="AR1840" i="2"/>
  <c r="AR1795" i="2"/>
  <c r="AR1780" i="2"/>
  <c r="AR1830" i="2"/>
  <c r="AR1810" i="2"/>
  <c r="AR1765" i="2"/>
  <c r="AN71" i="10"/>
  <c r="AN72" i="10" s="1"/>
  <c r="AR335" i="2"/>
  <c r="AR330" i="2"/>
  <c r="AR300" i="2"/>
  <c r="AR320" i="2"/>
  <c r="AR315" i="2"/>
  <c r="AR350" i="2"/>
  <c r="AR340" i="2"/>
  <c r="AR305" i="2"/>
  <c r="AF1752" i="2"/>
  <c r="AF287" i="2"/>
  <c r="U54" i="10"/>
  <c r="O83" i="10"/>
  <c r="W1638" i="2"/>
  <c r="AY486" i="2"/>
  <c r="AY1602" i="2"/>
  <c r="AY2008" i="2"/>
  <c r="BC502" i="2"/>
  <c r="BC1643" i="2"/>
  <c r="BC1921" i="2"/>
  <c r="AJ1628" i="2"/>
  <c r="AJ1891" i="2"/>
  <c r="AV542" i="2"/>
  <c r="AV1628" i="2"/>
  <c r="AV1891" i="2"/>
  <c r="AV36" i="2"/>
  <c r="P1207" i="2"/>
  <c r="AJ1292" i="2"/>
  <c r="AV1427" i="2"/>
  <c r="S1118" i="2"/>
  <c r="W1207" i="2"/>
  <c r="AY1347" i="2"/>
  <c r="BC1207" i="2"/>
  <c r="AB1825" i="2"/>
  <c r="AB1795" i="2"/>
  <c r="AB1815" i="2"/>
  <c r="AB1765" i="2"/>
  <c r="AB1743" i="2"/>
  <c r="AB1845" i="2"/>
  <c r="AB1780" i="2"/>
  <c r="AB1810" i="2"/>
  <c r="X71" i="10"/>
  <c r="X72" i="10" s="1"/>
  <c r="AB330" i="2"/>
  <c r="AB300" i="2"/>
  <c r="AB320" i="2"/>
  <c r="AB305" i="2"/>
  <c r="O60" i="10"/>
  <c r="AU60" i="10"/>
  <c r="M287" i="2"/>
  <c r="M1752" i="2"/>
  <c r="V1752" i="2"/>
  <c r="V287" i="2"/>
  <c r="BB1503" i="2"/>
  <c r="BB1752" i="2"/>
  <c r="BB287" i="2"/>
  <c r="BB1557" i="2"/>
  <c r="BB1552" i="2"/>
  <c r="BB1544" i="2"/>
  <c r="BB1473" i="2"/>
  <c r="BB1547" i="2"/>
  <c r="AY1556" i="2"/>
  <c r="AY1561" i="2"/>
  <c r="AY1551" i="2"/>
  <c r="AY1546" i="2"/>
  <c r="AY1543" i="2"/>
  <c r="AY1765" i="2"/>
  <c r="AY1830" i="2"/>
  <c r="AY1810" i="2"/>
  <c r="AY1840" i="2"/>
  <c r="AY1835" i="2"/>
  <c r="AY1723" i="2"/>
  <c r="AY1815" i="2"/>
  <c r="AY1795" i="2"/>
  <c r="AY1780" i="2"/>
  <c r="AU71" i="10"/>
  <c r="AU72" i="10" s="1"/>
  <c r="AY340" i="2"/>
  <c r="AY300" i="2"/>
  <c r="AY330" i="2"/>
  <c r="AY345" i="2"/>
  <c r="AY320" i="2"/>
  <c r="AY315" i="2"/>
  <c r="AY305" i="2"/>
  <c r="AY350" i="2"/>
  <c r="AY273" i="2"/>
  <c r="R1733" i="2"/>
  <c r="R1765" i="2"/>
  <c r="R1790" i="2"/>
  <c r="R1825" i="2"/>
  <c r="R1780" i="2"/>
  <c r="R1743" i="2"/>
  <c r="R1795" i="2"/>
  <c r="R1810" i="2"/>
  <c r="N71" i="10"/>
  <c r="N72" i="10" s="1"/>
  <c r="R330" i="2"/>
  <c r="R305" i="2"/>
  <c r="AH1780" i="2"/>
  <c r="AH1845" i="2"/>
  <c r="AH1765" i="2"/>
  <c r="AH1825" i="2"/>
  <c r="AH1815" i="2"/>
  <c r="AH1810" i="2"/>
  <c r="AH1795" i="2"/>
  <c r="AH1830" i="2"/>
  <c r="AD71" i="10"/>
  <c r="AD72" i="10" s="1"/>
  <c r="AH300" i="2"/>
  <c r="AH355" i="2"/>
  <c r="AH340" i="2"/>
  <c r="AH335" i="2"/>
  <c r="AH330" i="2"/>
  <c r="AH305" i="2"/>
  <c r="AH320" i="2"/>
  <c r="AX1561" i="2"/>
  <c r="AX1556" i="2"/>
  <c r="AX1551" i="2"/>
  <c r="AX1543" i="2"/>
  <c r="AX1546" i="2"/>
  <c r="AX1835" i="2"/>
  <c r="AX1815" i="2"/>
  <c r="AX1810" i="2"/>
  <c r="AX1765" i="2"/>
  <c r="AX1840" i="2"/>
  <c r="AX1780" i="2"/>
  <c r="AX1830" i="2"/>
  <c r="AX1795" i="2"/>
  <c r="AT71" i="10"/>
  <c r="AT72" i="10" s="1"/>
  <c r="AX350" i="2"/>
  <c r="AX300" i="2"/>
  <c r="AX340" i="2"/>
  <c r="AX330" i="2"/>
  <c r="AX345" i="2"/>
  <c r="AX305" i="2"/>
  <c r="AX320" i="2"/>
  <c r="AX273" i="2"/>
  <c r="AX315" i="2"/>
  <c r="Q1810" i="2"/>
  <c r="Q1790" i="2"/>
  <c r="Q1765" i="2"/>
  <c r="Q1733" i="2"/>
  <c r="Q1820" i="2"/>
  <c r="Q1825" i="2"/>
  <c r="Q1770" i="2"/>
  <c r="Q1795" i="2"/>
  <c r="Q1743" i="2"/>
  <c r="Q1780" i="2"/>
  <c r="M71" i="10"/>
  <c r="M72" i="10" s="1"/>
  <c r="Q305" i="2"/>
  <c r="AW1561" i="2"/>
  <c r="AW1556" i="2"/>
  <c r="AW1551" i="2"/>
  <c r="AW1830" i="2"/>
  <c r="AW1810" i="2"/>
  <c r="AW1795" i="2"/>
  <c r="AW1780" i="2"/>
  <c r="AW1835" i="2"/>
  <c r="AW1765" i="2"/>
  <c r="AW1815" i="2"/>
  <c r="AW1840" i="2"/>
  <c r="AS71" i="10"/>
  <c r="AS72" i="10" s="1"/>
  <c r="AW315" i="2"/>
  <c r="AW350" i="2"/>
  <c r="AW340" i="2"/>
  <c r="AW330" i="2"/>
  <c r="AW305" i="2"/>
  <c r="AW345" i="2"/>
  <c r="AW273" i="2"/>
  <c r="AW320" i="2"/>
  <c r="AW300" i="2"/>
  <c r="AZ1502" i="2"/>
  <c r="AZ1561" i="2"/>
  <c r="AZ1556" i="2"/>
  <c r="AZ1551" i="2"/>
  <c r="AZ1546" i="2"/>
  <c r="AZ1543" i="2"/>
  <c r="AZ1723" i="2"/>
  <c r="AZ1795" i="2"/>
  <c r="AZ1815" i="2"/>
  <c r="AZ1785" i="2"/>
  <c r="AZ1765" i="2"/>
  <c r="AZ1840" i="2"/>
  <c r="AZ1780" i="2"/>
  <c r="AZ1830" i="2"/>
  <c r="AZ1810" i="2"/>
  <c r="AZ1835" i="2"/>
  <c r="AV71" i="10"/>
  <c r="AV72" i="10" s="1"/>
  <c r="AZ273" i="2"/>
  <c r="AZ330" i="2"/>
  <c r="AZ345" i="2"/>
  <c r="AZ300" i="2"/>
  <c r="AZ320" i="2"/>
  <c r="AZ315" i="2"/>
  <c r="AZ350" i="2"/>
  <c r="AZ340" i="2"/>
  <c r="AZ305" i="2"/>
  <c r="AK1815" i="2"/>
  <c r="AK1825" i="2"/>
  <c r="AK1780" i="2"/>
  <c r="AK1795" i="2"/>
  <c r="AK1765" i="2"/>
  <c r="AK1830" i="2"/>
  <c r="AK1810" i="2"/>
  <c r="AK1835" i="2"/>
  <c r="AK1845" i="2"/>
  <c r="AG71" i="10"/>
  <c r="AG72" i="10" s="1"/>
  <c r="AK335" i="2"/>
  <c r="AK330" i="2"/>
  <c r="AK305" i="2"/>
  <c r="AK320" i="2"/>
  <c r="AK300" i="2"/>
  <c r="AK340" i="2"/>
  <c r="AJ1752" i="2"/>
  <c r="AJ287" i="2"/>
  <c r="W381" i="2"/>
  <c r="W1648" i="2"/>
  <c r="AY517" i="2"/>
  <c r="AY1988" i="2"/>
  <c r="AY1668" i="2"/>
  <c r="BC486" i="2"/>
  <c r="BC1648" i="2"/>
  <c r="BC2008" i="2"/>
  <c r="AJ1643" i="2"/>
  <c r="AJ1673" i="2"/>
  <c r="AV391" i="2"/>
  <c r="AV1643" i="2"/>
  <c r="AV1901" i="2"/>
  <c r="P1247" i="2"/>
  <c r="AJ1327" i="2"/>
  <c r="AW182" i="1"/>
  <c r="S1207" i="2"/>
  <c r="W1247" i="2"/>
  <c r="AY1427" i="2"/>
  <c r="BC1347" i="2"/>
  <c r="O1820" i="2"/>
  <c r="O1795" i="2"/>
  <c r="O1780" i="2"/>
  <c r="O1743" i="2"/>
  <c r="O1790" i="2"/>
  <c r="O1765" i="2"/>
  <c r="O1733" i="2"/>
  <c r="O1825" i="2"/>
  <c r="O1770" i="2"/>
  <c r="K71" i="10"/>
  <c r="K72" i="10" s="1"/>
  <c r="O305" i="2"/>
  <c r="AF286" i="2"/>
  <c r="AF1751" i="2"/>
  <c r="AI1751" i="2"/>
  <c r="AI286" i="2"/>
  <c r="T286" i="2"/>
  <c r="T1751" i="2"/>
  <c r="AZ1751" i="2"/>
  <c r="AZ286" i="2"/>
  <c r="AM1751" i="2"/>
  <c r="AM286" i="2"/>
  <c r="J287" i="2"/>
  <c r="J1752" i="2"/>
  <c r="AW60" i="10"/>
  <c r="U287" i="2"/>
  <c r="U1752" i="2"/>
  <c r="Z287" i="2"/>
  <c r="Z1752" i="2"/>
  <c r="BF1503" i="2"/>
  <c r="BF287" i="2"/>
  <c r="BF1752" i="2"/>
  <c r="BF1562" i="2"/>
  <c r="BF1544" i="2"/>
  <c r="BF1473" i="2"/>
  <c r="BF1486" i="2"/>
  <c r="BF1547" i="2"/>
  <c r="BF1552" i="2"/>
  <c r="BF1481" i="2"/>
  <c r="O1752" i="2"/>
  <c r="O287" i="2"/>
  <c r="BH1503" i="2"/>
  <c r="BH1752" i="2"/>
  <c r="BH287" i="2"/>
  <c r="BH1557" i="2"/>
  <c r="BH1523" i="2"/>
  <c r="BH1481" i="2"/>
  <c r="BH1544" i="2"/>
  <c r="BH1473" i="2"/>
  <c r="BH1486" i="2"/>
  <c r="BH1547" i="2"/>
  <c r="BH1520" i="2"/>
  <c r="BH1552" i="2"/>
  <c r="AN1752" i="2"/>
  <c r="AN287" i="2"/>
  <c r="AN1481" i="2"/>
  <c r="W502" i="2"/>
  <c r="W1607" i="2"/>
  <c r="AY522" i="2"/>
  <c r="AY1998" i="2"/>
  <c r="AY2003" i="2"/>
  <c r="BC517" i="2"/>
  <c r="BC1602" i="2"/>
  <c r="BD338" i="1"/>
  <c r="AV51" i="2"/>
  <c r="AJ381" i="2"/>
  <c r="AJ1648" i="2"/>
  <c r="AJ1901" i="2"/>
  <c r="AV481" i="2"/>
  <c r="AV1648" i="2"/>
  <c r="AV1906" i="2"/>
  <c r="P1327" i="2"/>
  <c r="AJ1427" i="2"/>
  <c r="AW169" i="1"/>
  <c r="S1247" i="2"/>
  <c r="W1292" i="2"/>
  <c r="AZ169" i="1"/>
  <c r="BC1427" i="2"/>
  <c r="AU1561" i="2"/>
  <c r="AU1556" i="2"/>
  <c r="AU1795" i="2"/>
  <c r="AU1835" i="2"/>
  <c r="AU1780" i="2"/>
  <c r="AU1830" i="2"/>
  <c r="AU1810" i="2"/>
  <c r="AU1765" i="2"/>
  <c r="AU1815" i="2"/>
  <c r="AU1840" i="2"/>
  <c r="AQ71" i="10"/>
  <c r="AQ72" i="10" s="1"/>
  <c r="AU320" i="2"/>
  <c r="AU315" i="2"/>
  <c r="AU305" i="2"/>
  <c r="AU350" i="2"/>
  <c r="AU340" i="2"/>
  <c r="AU300" i="2"/>
  <c r="AU335" i="2"/>
  <c r="AU330" i="2"/>
  <c r="AU273" i="2"/>
  <c r="AU345" i="2"/>
  <c r="AE1795" i="2"/>
  <c r="AE1743" i="2"/>
  <c r="AE1780" i="2"/>
  <c r="AE1815" i="2"/>
  <c r="AE1830" i="2"/>
  <c r="AE1810" i="2"/>
  <c r="AE1765" i="2"/>
  <c r="AE1820" i="2"/>
  <c r="AE1825" i="2"/>
  <c r="AA71" i="10"/>
  <c r="AA72" i="10" s="1"/>
  <c r="AE320" i="2"/>
  <c r="AE305" i="2"/>
  <c r="AE355" i="2"/>
  <c r="AE340" i="2"/>
  <c r="AE300" i="2"/>
  <c r="AE335" i="2"/>
  <c r="AE330" i="2"/>
  <c r="AM1795" i="2"/>
  <c r="AM1780" i="2"/>
  <c r="AM1835" i="2"/>
  <c r="AM1830" i="2"/>
  <c r="AM1810" i="2"/>
  <c r="AM1815" i="2"/>
  <c r="AM1845" i="2"/>
  <c r="AM1765" i="2"/>
  <c r="AM1825" i="2"/>
  <c r="AI71" i="10"/>
  <c r="AI72" i="10" s="1"/>
  <c r="AM320" i="2"/>
  <c r="AM315" i="2"/>
  <c r="AM305" i="2"/>
  <c r="AM340" i="2"/>
  <c r="AM300" i="2"/>
  <c r="AM335" i="2"/>
  <c r="AM330" i="2"/>
  <c r="AU1752" i="2"/>
  <c r="AU287" i="2"/>
  <c r="AU1562" i="2"/>
  <c r="AU1557" i="2"/>
  <c r="AF60" i="10"/>
  <c r="AD1752" i="2"/>
  <c r="AD287" i="2"/>
  <c r="W1752" i="2"/>
  <c r="W287" i="2"/>
  <c r="BE1502" i="2"/>
  <c r="BE1543" i="2"/>
  <c r="BE1472" i="2"/>
  <c r="BE1551" i="2"/>
  <c r="BE1546" i="2"/>
  <c r="BE1830" i="2"/>
  <c r="BE1810" i="2"/>
  <c r="BE1738" i="2"/>
  <c r="BE1835" i="2"/>
  <c r="BE1765" i="2"/>
  <c r="BE1785" i="2"/>
  <c r="BE1780" i="2"/>
  <c r="BE1815" i="2"/>
  <c r="BE1723" i="2"/>
  <c r="BE1795" i="2"/>
  <c r="BE1840" i="2"/>
  <c r="BA71" i="10"/>
  <c r="BA72" i="10" s="1"/>
  <c r="BE315" i="2"/>
  <c r="BE350" i="2"/>
  <c r="BE340" i="2"/>
  <c r="BE330" i="2"/>
  <c r="BE305" i="2"/>
  <c r="BE345" i="2"/>
  <c r="BE320" i="2"/>
  <c r="BE300" i="2"/>
  <c r="V1743" i="2"/>
  <c r="V1780" i="2"/>
  <c r="V1795" i="2"/>
  <c r="V1790" i="2"/>
  <c r="V1810" i="2"/>
  <c r="V1733" i="2"/>
  <c r="V1820" i="2"/>
  <c r="V1765" i="2"/>
  <c r="V1825" i="2"/>
  <c r="R71" i="10"/>
  <c r="R72" i="10" s="1"/>
  <c r="V305" i="2"/>
  <c r="V320" i="2"/>
  <c r="V300" i="2"/>
  <c r="V330" i="2"/>
  <c r="AL1810" i="2"/>
  <c r="AL1795" i="2"/>
  <c r="AL1780" i="2"/>
  <c r="AL1830" i="2"/>
  <c r="AL1825" i="2"/>
  <c r="AL1835" i="2"/>
  <c r="AL1845" i="2"/>
  <c r="AL1765" i="2"/>
  <c r="AL1815" i="2"/>
  <c r="AH71" i="10"/>
  <c r="AH72" i="10" s="1"/>
  <c r="AL305" i="2"/>
  <c r="AL320" i="2"/>
  <c r="AL300" i="2"/>
  <c r="AL340" i="2"/>
  <c r="AL335" i="2"/>
  <c r="AL330" i="2"/>
  <c r="BB1502" i="2"/>
  <c r="BB1556" i="2"/>
  <c r="BB1543" i="2"/>
  <c r="BB1551" i="2"/>
  <c r="BB1546" i="2"/>
  <c r="BB1472" i="2"/>
  <c r="BB1840" i="2"/>
  <c r="BB1795" i="2"/>
  <c r="BB1785" i="2"/>
  <c r="BB1810" i="2"/>
  <c r="BB1815" i="2"/>
  <c r="BB1780" i="2"/>
  <c r="BB1723" i="2"/>
  <c r="BB1830" i="2"/>
  <c r="BB1835" i="2"/>
  <c r="BB1765" i="2"/>
  <c r="AX71" i="10"/>
  <c r="AX72" i="10" s="1"/>
  <c r="BB345" i="2"/>
  <c r="BB305" i="2"/>
  <c r="BB320" i="2"/>
  <c r="BB273" i="2"/>
  <c r="BB315" i="2"/>
  <c r="BB350" i="2"/>
  <c r="BB300" i="2"/>
  <c r="BB340" i="2"/>
  <c r="BB330" i="2"/>
  <c r="Y1810" i="2"/>
  <c r="Y1845" i="2"/>
  <c r="Y1765" i="2"/>
  <c r="Y1825" i="2"/>
  <c r="Y1820" i="2"/>
  <c r="Y1795" i="2"/>
  <c r="Y1815" i="2"/>
  <c r="Y1780" i="2"/>
  <c r="Y1743" i="2"/>
  <c r="U71" i="10"/>
  <c r="U72" i="10" s="1"/>
  <c r="Y330" i="2"/>
  <c r="Y305" i="2"/>
  <c r="Y320" i="2"/>
  <c r="Y300" i="2"/>
  <c r="G1820" i="2"/>
  <c r="G1795" i="2"/>
  <c r="G1790" i="2"/>
  <c r="G1770" i="2"/>
  <c r="G1743" i="2"/>
  <c r="G1825" i="2"/>
  <c r="G1733" i="2"/>
  <c r="C71" i="10"/>
  <c r="C72" i="10" s="1"/>
  <c r="G305" i="2"/>
  <c r="M1770" i="2"/>
  <c r="M1743" i="2"/>
  <c r="M1780" i="2"/>
  <c r="M1820" i="2"/>
  <c r="M1795" i="2"/>
  <c r="M1790" i="2"/>
  <c r="M1825" i="2"/>
  <c r="M1733" i="2"/>
  <c r="I71" i="10"/>
  <c r="I72" i="10" s="1"/>
  <c r="M305" i="2"/>
  <c r="AS1502" i="2"/>
  <c r="AS1815" i="2"/>
  <c r="AS1765" i="2"/>
  <c r="AS1840" i="2"/>
  <c r="AS1795" i="2"/>
  <c r="AS1780" i="2"/>
  <c r="AS1830" i="2"/>
  <c r="AS1810" i="2"/>
  <c r="AS1835" i="2"/>
  <c r="AO71" i="10"/>
  <c r="AO72" i="10" s="1"/>
  <c r="AS335" i="2"/>
  <c r="AS330" i="2"/>
  <c r="AS305" i="2"/>
  <c r="AS320" i="2"/>
  <c r="AS300" i="2"/>
  <c r="AS315" i="2"/>
  <c r="AS350" i="2"/>
  <c r="AS340" i="2"/>
  <c r="AY61" i="2"/>
  <c r="AV61" i="2"/>
  <c r="AY51" i="2"/>
  <c r="W512" i="2"/>
  <c r="W1988" i="2"/>
  <c r="AY381" i="2"/>
  <c r="AY406" i="2"/>
  <c r="AZ338" i="1"/>
  <c r="AU83" i="10"/>
  <c r="BC522" i="2"/>
  <c r="BC1988" i="2"/>
  <c r="BC1668" i="2"/>
  <c r="AJ396" i="2"/>
  <c r="AJ1658" i="2"/>
  <c r="AJ1906" i="2"/>
  <c r="AV502" i="2"/>
  <c r="AV1668" i="2"/>
  <c r="AV1921" i="2"/>
  <c r="AJ41" i="2"/>
  <c r="P1387" i="2"/>
  <c r="AK182" i="1"/>
  <c r="AV41" i="2"/>
  <c r="S1272" i="2"/>
  <c r="W1272" i="2"/>
  <c r="AZ182" i="1"/>
  <c r="BD156" i="1"/>
  <c r="D51" i="12"/>
  <c r="D53" i="10"/>
  <c r="AN286" i="2"/>
  <c r="AN1751" i="2"/>
  <c r="W1795" i="2"/>
  <c r="W1780" i="2"/>
  <c r="W1810" i="2"/>
  <c r="W1790" i="2"/>
  <c r="W1733" i="2"/>
  <c r="W1820" i="2"/>
  <c r="W1765" i="2"/>
  <c r="W1825" i="2"/>
  <c r="W1743" i="2"/>
  <c r="S71" i="10"/>
  <c r="S72" i="10" s="1"/>
  <c r="W320" i="2"/>
  <c r="W305" i="2"/>
  <c r="W300" i="2"/>
  <c r="W330" i="2"/>
  <c r="K286" i="2"/>
  <c r="K1751" i="2"/>
  <c r="AQ286" i="2"/>
  <c r="AQ1751" i="2"/>
  <c r="AB286" i="2"/>
  <c r="AB1751" i="2"/>
  <c r="O1751" i="2"/>
  <c r="O286" i="2"/>
  <c r="AU1751" i="2"/>
  <c r="AU286" i="2"/>
  <c r="BD1503" i="2"/>
  <c r="BD1752" i="2"/>
  <c r="BD287" i="2"/>
  <c r="BD1547" i="2"/>
  <c r="BD1552" i="2"/>
  <c r="BD1544" i="2"/>
  <c r="BD1473" i="2"/>
  <c r="AY60" i="10"/>
  <c r="Q60" i="10"/>
  <c r="AK287" i="2"/>
  <c r="AK1752" i="2"/>
  <c r="G54" i="10"/>
  <c r="K1790" i="2"/>
  <c r="K1825" i="2"/>
  <c r="K1733" i="2"/>
  <c r="K1770" i="2"/>
  <c r="K1743" i="2"/>
  <c r="K1820" i="2"/>
  <c r="K1795" i="2"/>
  <c r="G71" i="10"/>
  <c r="G72" i="10" s="1"/>
  <c r="K305" i="2"/>
  <c r="AE1752" i="2"/>
  <c r="AE287" i="2"/>
  <c r="L1825" i="2"/>
  <c r="L1733" i="2"/>
  <c r="L1770" i="2"/>
  <c r="L1743" i="2"/>
  <c r="L1820" i="2"/>
  <c r="L1795" i="2"/>
  <c r="L1790" i="2"/>
  <c r="H71" i="10"/>
  <c r="H72" i="10" s="1"/>
  <c r="L305" i="2"/>
  <c r="P1752" i="2"/>
  <c r="P287" i="2"/>
  <c r="AV346" i="2"/>
  <c r="AV1752" i="2"/>
  <c r="AV287" i="2"/>
  <c r="AV1562" i="2"/>
  <c r="AV1557" i="2"/>
  <c r="AV1552" i="2"/>
  <c r="E54" i="10"/>
  <c r="BC61" i="2"/>
  <c r="BC51" i="2"/>
  <c r="S502" i="2"/>
  <c r="W486" i="2"/>
  <c r="W1891" i="2"/>
  <c r="AY396" i="2"/>
  <c r="AY481" i="2"/>
  <c r="AY1891" i="2"/>
  <c r="BC381" i="2"/>
  <c r="BC547" i="2"/>
  <c r="BC1998" i="2"/>
  <c r="BC2003" i="2"/>
  <c r="AY36" i="2"/>
  <c r="AJ502" i="2"/>
  <c r="AJ2003" i="2"/>
  <c r="AK330" i="1"/>
  <c r="AV486" i="2"/>
  <c r="AV2003" i="2"/>
  <c r="P1118" i="2"/>
  <c r="BC1502" i="2"/>
  <c r="BC1556" i="2"/>
  <c r="BC1543" i="2"/>
  <c r="BC1551" i="2"/>
  <c r="BC1546" i="2"/>
  <c r="BC1472" i="2"/>
  <c r="BC1795" i="2"/>
  <c r="BC1785" i="2"/>
  <c r="BC1723" i="2"/>
  <c r="BC1780" i="2"/>
  <c r="BC1830" i="2"/>
  <c r="BC1810" i="2"/>
  <c r="BC1835" i="2"/>
  <c r="BC1765" i="2"/>
  <c r="BC1815" i="2"/>
  <c r="BC1840" i="2"/>
  <c r="AY71" i="10"/>
  <c r="AY72" i="10" s="1"/>
  <c r="BC320" i="2"/>
  <c r="BC315" i="2"/>
  <c r="BC305" i="2"/>
  <c r="BC350" i="2"/>
  <c r="BC273" i="2"/>
  <c r="BC340" i="2"/>
  <c r="BC300" i="2"/>
  <c r="BC330" i="2"/>
  <c r="BC345" i="2"/>
  <c r="BB86" i="10"/>
  <c r="BF1494" i="2"/>
  <c r="BG141" i="1"/>
  <c r="BG316" i="1"/>
  <c r="BF1182" i="2"/>
  <c r="BF1621" i="2"/>
  <c r="BF1884" i="2"/>
  <c r="BF1981" i="2"/>
  <c r="BF374" i="2"/>
  <c r="BF495" i="2"/>
  <c r="BF19" i="2"/>
  <c r="BG125" i="1"/>
  <c r="BG196" i="1"/>
  <c r="BG183" i="1"/>
  <c r="BG157" i="1"/>
  <c r="BF1428" i="2"/>
  <c r="BF1328" i="2"/>
  <c r="BF1208" i="2"/>
  <c r="BF1079" i="2"/>
  <c r="BF1478" i="2"/>
  <c r="BF1541" i="2"/>
  <c r="K86" i="10"/>
  <c r="P316" i="1"/>
  <c r="O1182" i="2"/>
  <c r="O1621" i="2"/>
  <c r="O495" i="2"/>
  <c r="O19" i="2"/>
  <c r="O1328" i="2"/>
  <c r="O1388" i="2"/>
  <c r="O1248" i="2"/>
  <c r="O1228" i="2"/>
  <c r="O1273" i="2"/>
  <c r="O1208" i="2"/>
  <c r="O1099" i="2"/>
  <c r="O1119" i="2"/>
  <c r="AA86" i="10"/>
  <c r="AF316" i="1"/>
  <c r="AE1182" i="2"/>
  <c r="AE1884" i="2"/>
  <c r="AE1621" i="2"/>
  <c r="AE1981" i="2"/>
  <c r="AE495" i="2"/>
  <c r="AE19" i="2"/>
  <c r="AE374" i="2"/>
  <c r="AE1408" i="2"/>
  <c r="AE1368" i="2"/>
  <c r="AE1293" i="2"/>
  <c r="AE1208" i="2"/>
  <c r="AQ86" i="10"/>
  <c r="AV141" i="1"/>
  <c r="AV316" i="1"/>
  <c r="AU1182" i="2"/>
  <c r="AU1884" i="2"/>
  <c r="AU1621" i="2"/>
  <c r="AU1981" i="2"/>
  <c r="AU495" i="2"/>
  <c r="AU19" i="2"/>
  <c r="AU374" i="2"/>
  <c r="AV183" i="1"/>
  <c r="AV170" i="1"/>
  <c r="AU1428" i="2"/>
  <c r="AU1208" i="2"/>
  <c r="AU1328" i="2"/>
  <c r="AG86" i="10"/>
  <c r="AL316" i="1"/>
  <c r="AK1182" i="2"/>
  <c r="AK1981" i="2"/>
  <c r="AK1884" i="2"/>
  <c r="AK1621" i="2"/>
  <c r="AK374" i="2"/>
  <c r="AK495" i="2"/>
  <c r="AK19" i="2"/>
  <c r="AL183" i="1"/>
  <c r="AK1428" i="2"/>
  <c r="AK1328" i="2"/>
  <c r="AK1293" i="2"/>
  <c r="AK1079" i="2"/>
  <c r="D86" i="10"/>
  <c r="I316" i="1"/>
  <c r="H1182" i="2"/>
  <c r="H495" i="2"/>
  <c r="H1621" i="2"/>
  <c r="H19" i="2"/>
  <c r="H1388" i="2"/>
  <c r="H1273" i="2"/>
  <c r="H1248" i="2"/>
  <c r="H1228" i="2"/>
  <c r="H1139" i="2"/>
  <c r="H1208" i="2"/>
  <c r="H1099" i="2"/>
  <c r="H1119" i="2"/>
  <c r="BD6" i="2"/>
  <c r="T86" i="10"/>
  <c r="Y316" i="1"/>
  <c r="X1182" i="2"/>
  <c r="X495" i="2"/>
  <c r="X1981" i="2"/>
  <c r="X1621" i="2"/>
  <c r="X1884" i="2"/>
  <c r="X19" i="2"/>
  <c r="X374" i="2"/>
  <c r="X1388" i="2"/>
  <c r="X1273" i="2"/>
  <c r="X1248" i="2"/>
  <c r="X1328" i="2"/>
  <c r="X1293" i="2"/>
  <c r="X1208" i="2"/>
  <c r="X1119" i="2"/>
  <c r="AJ86" i="10"/>
  <c r="AO316" i="1"/>
  <c r="AN1182" i="2"/>
  <c r="AN1981" i="2"/>
  <c r="AN1621" i="2"/>
  <c r="AN1884" i="2"/>
  <c r="AN495" i="2"/>
  <c r="AN19" i="2"/>
  <c r="AN374" i="2"/>
  <c r="AO183" i="1"/>
  <c r="AN1453" i="2"/>
  <c r="AN1428" i="2"/>
  <c r="AN1208" i="2"/>
  <c r="AN1159" i="2"/>
  <c r="AN1328" i="2"/>
  <c r="AN1079" i="2"/>
  <c r="AN1478" i="2"/>
  <c r="AZ86" i="10"/>
  <c r="BD1494" i="2"/>
  <c r="BE141" i="1"/>
  <c r="BE316" i="1"/>
  <c r="BD1182" i="2"/>
  <c r="BD1981" i="2"/>
  <c r="BD1621" i="2"/>
  <c r="BD1884" i="2"/>
  <c r="BD495" i="2"/>
  <c r="BD19" i="2"/>
  <c r="BD374" i="2"/>
  <c r="BE125" i="1"/>
  <c r="BE196" i="1"/>
  <c r="BE183" i="1"/>
  <c r="BE157" i="1"/>
  <c r="BD1428" i="2"/>
  <c r="BD1208" i="2"/>
  <c r="BD1328" i="2"/>
  <c r="BD1079" i="2"/>
  <c r="BD1541" i="2"/>
  <c r="Q86" i="10"/>
  <c r="V316" i="1"/>
  <c r="U1182" i="2"/>
  <c r="U1981" i="2"/>
  <c r="U495" i="2"/>
  <c r="U1884" i="2"/>
  <c r="U1621" i="2"/>
  <c r="U374" i="2"/>
  <c r="U19" i="2"/>
  <c r="U1388" i="2"/>
  <c r="U1273" i="2"/>
  <c r="U1208" i="2"/>
  <c r="U1328" i="2"/>
  <c r="U1293" i="2"/>
  <c r="U1248" i="2"/>
  <c r="U1099" i="2"/>
  <c r="U1119" i="2"/>
  <c r="BF156" i="1"/>
  <c r="BF124" i="1"/>
  <c r="BF195" i="1"/>
  <c r="BF182" i="1"/>
  <c r="BE1427" i="2"/>
  <c r="BE1327" i="2"/>
  <c r="BE1207" i="2"/>
  <c r="BE1078" i="2"/>
  <c r="BE1540" i="2"/>
  <c r="J83" i="10"/>
  <c r="N1387" i="2"/>
  <c r="N1272" i="2"/>
  <c r="N1327" i="2"/>
  <c r="N1227" i="2"/>
  <c r="N1247" i="2"/>
  <c r="N1207" i="2"/>
  <c r="N1118" i="2"/>
  <c r="N1098" i="2"/>
  <c r="V1387" i="2"/>
  <c r="V1272" i="2"/>
  <c r="V1327" i="2"/>
  <c r="V1367" i="2"/>
  <c r="V1292" i="2"/>
  <c r="V1247" i="2"/>
  <c r="V1207" i="2"/>
  <c r="V1098" i="2"/>
  <c r="V1118" i="2"/>
  <c r="AD1407" i="2"/>
  <c r="AD1367" i="2"/>
  <c r="AD1207" i="2"/>
  <c r="AM182" i="1"/>
  <c r="AL1427" i="2"/>
  <c r="AL1327" i="2"/>
  <c r="AL1292" i="2"/>
  <c r="AL1158" i="2"/>
  <c r="AL1078" i="2"/>
  <c r="AU182" i="1"/>
  <c r="AT1427" i="2"/>
  <c r="AT1327" i="2"/>
  <c r="AT1207" i="2"/>
  <c r="AT1078" i="2"/>
  <c r="BC182" i="1"/>
  <c r="BC156" i="1"/>
  <c r="BB1427" i="2"/>
  <c r="BB1347" i="2"/>
  <c r="BB1327" i="2"/>
  <c r="BB1207" i="2"/>
  <c r="BB1058" i="2"/>
  <c r="BB1540" i="2"/>
  <c r="E83" i="10"/>
  <c r="I1387" i="2"/>
  <c r="I1272" i="2"/>
  <c r="I1247" i="2"/>
  <c r="I1207" i="2"/>
  <c r="I1227" i="2"/>
  <c r="I1138" i="2"/>
  <c r="I1098" i="2"/>
  <c r="I1118" i="2"/>
  <c r="BE5" i="2"/>
  <c r="Y1387" i="2"/>
  <c r="Y1292" i="2"/>
  <c r="Y1347" i="2"/>
  <c r="Y1327" i="2"/>
  <c r="Y1247" i="2"/>
  <c r="Y1207" i="2"/>
  <c r="Y1118" i="2"/>
  <c r="AP182" i="1"/>
  <c r="AO1447" i="2"/>
  <c r="AO1427" i="2"/>
  <c r="AO1327" i="2"/>
  <c r="AO1207" i="2"/>
  <c r="AO1158" i="2"/>
  <c r="AO1078" i="2"/>
  <c r="AO1477" i="2"/>
  <c r="I83" i="10"/>
  <c r="M1387" i="2"/>
  <c r="M1272" i="2"/>
  <c r="M1247" i="2"/>
  <c r="M1207" i="2"/>
  <c r="M1327" i="2"/>
  <c r="M1227" i="2"/>
  <c r="M1138" i="2"/>
  <c r="M1098" i="2"/>
  <c r="M1118" i="2"/>
  <c r="AC1367" i="2"/>
  <c r="AC1347" i="2"/>
  <c r="AC1292" i="2"/>
  <c r="AC1207" i="2"/>
  <c r="AT182" i="1"/>
  <c r="AS1447" i="2"/>
  <c r="AS1427" i="2"/>
  <c r="AS1327" i="2"/>
  <c r="AS1207" i="2"/>
  <c r="AS1078" i="2"/>
  <c r="J86" i="10"/>
  <c r="O316" i="1"/>
  <c r="N1182" i="2"/>
  <c r="N1621" i="2"/>
  <c r="N495" i="2"/>
  <c r="N19" i="2"/>
  <c r="N1388" i="2"/>
  <c r="N1328" i="2"/>
  <c r="N1273" i="2"/>
  <c r="N1208" i="2"/>
  <c r="N1248" i="2"/>
  <c r="N1228" i="2"/>
  <c r="N1119" i="2"/>
  <c r="N1099" i="2"/>
  <c r="Z86" i="10"/>
  <c r="AE316" i="1"/>
  <c r="AD1182" i="2"/>
  <c r="AD1621" i="2"/>
  <c r="AD1884" i="2"/>
  <c r="AD1981" i="2"/>
  <c r="AD374" i="2"/>
  <c r="AD495" i="2"/>
  <c r="AD19" i="2"/>
  <c r="AD1408" i="2"/>
  <c r="AD1368" i="2"/>
  <c r="AD1208" i="2"/>
  <c r="AP86" i="10"/>
  <c r="AT1494" i="2"/>
  <c r="AU141" i="1"/>
  <c r="AU316" i="1"/>
  <c r="AT1182" i="2"/>
  <c r="AT1621" i="2"/>
  <c r="AT1884" i="2"/>
  <c r="AT1981" i="2"/>
  <c r="AT374" i="2"/>
  <c r="AT495" i="2"/>
  <c r="AT19" i="2"/>
  <c r="AU183" i="1"/>
  <c r="AT1428" i="2"/>
  <c r="AT1328" i="2"/>
  <c r="AT1208" i="2"/>
  <c r="AT1079" i="2"/>
  <c r="O86" i="10"/>
  <c r="T316" i="1"/>
  <c r="S1182" i="2"/>
  <c r="S1884" i="2"/>
  <c r="S1621" i="2"/>
  <c r="S1981" i="2"/>
  <c r="S495" i="2"/>
  <c r="S19" i="2"/>
  <c r="S374" i="2"/>
  <c r="S1328" i="2"/>
  <c r="S1388" i="2"/>
  <c r="S1273" i="2"/>
  <c r="S1248" i="2"/>
  <c r="S1208" i="2"/>
  <c r="S1099" i="2"/>
  <c r="S1119" i="2"/>
  <c r="AE86" i="10"/>
  <c r="AJ316" i="1"/>
  <c r="AI1182" i="2"/>
  <c r="AI1884" i="2"/>
  <c r="AI1621" i="2"/>
  <c r="AI1981" i="2"/>
  <c r="AI495" i="2"/>
  <c r="AI19" i="2"/>
  <c r="AI374" i="2"/>
  <c r="AJ183" i="1"/>
  <c r="AI1348" i="2"/>
  <c r="AI1293" i="2"/>
  <c r="AI1328" i="2"/>
  <c r="AU86" i="10"/>
  <c r="AZ141" i="1"/>
  <c r="AZ316" i="1"/>
  <c r="AY1182" i="2"/>
  <c r="AY1884" i="2"/>
  <c r="AY1621" i="2"/>
  <c r="AY1981" i="2"/>
  <c r="AY495" i="2"/>
  <c r="AY19" i="2"/>
  <c r="AY374" i="2"/>
  <c r="AZ183" i="1"/>
  <c r="AZ170" i="1"/>
  <c r="AY1428" i="2"/>
  <c r="AY1348" i="2"/>
  <c r="AY1328" i="2"/>
  <c r="AY1208" i="2"/>
  <c r="AY1541" i="2"/>
  <c r="H86" i="10"/>
  <c r="M316" i="1"/>
  <c r="L1182" i="2"/>
  <c r="L495" i="2"/>
  <c r="L1621" i="2"/>
  <c r="L19" i="2"/>
  <c r="L1388" i="2"/>
  <c r="L1273" i="2"/>
  <c r="L1248" i="2"/>
  <c r="L1228" i="2"/>
  <c r="L1139" i="2"/>
  <c r="L1208" i="2"/>
  <c r="L1328" i="2"/>
  <c r="L1099" i="2"/>
  <c r="L1119" i="2"/>
  <c r="BH6" i="2"/>
  <c r="X86" i="10"/>
  <c r="AC316" i="1"/>
  <c r="AB1182" i="2"/>
  <c r="AB1981" i="2"/>
  <c r="AB1621" i="2"/>
  <c r="AB1884" i="2"/>
  <c r="AB495" i="2"/>
  <c r="AB19" i="2"/>
  <c r="AB374" i="2"/>
  <c r="AB1368" i="2"/>
  <c r="AB1348" i="2"/>
  <c r="AB1388" i="2"/>
  <c r="AB1408" i="2"/>
  <c r="AB1248" i="2"/>
  <c r="AB1208" i="2"/>
  <c r="AB1328" i="2"/>
  <c r="AB1293" i="2"/>
  <c r="AB1119" i="2"/>
  <c r="AN86" i="10"/>
  <c r="AR1494" i="2"/>
  <c r="AS141" i="1"/>
  <c r="AS316" i="1"/>
  <c r="AR1182" i="2"/>
  <c r="AR1981" i="2"/>
  <c r="AR1621" i="2"/>
  <c r="AR1884" i="2"/>
  <c r="AR495" i="2"/>
  <c r="AR19" i="2"/>
  <c r="AR374" i="2"/>
  <c r="AS183" i="1"/>
  <c r="AR1448" i="2"/>
  <c r="AR1428" i="2"/>
  <c r="AR1328" i="2"/>
  <c r="AR1208" i="2"/>
  <c r="AR1079" i="2"/>
  <c r="BD86" i="10"/>
  <c r="BH1494" i="2"/>
  <c r="BI141" i="1"/>
  <c r="BI316" i="1"/>
  <c r="BH1182" i="2"/>
  <c r="BH1981" i="2"/>
  <c r="BH1621" i="2"/>
  <c r="BH1884" i="2"/>
  <c r="BH495" i="2"/>
  <c r="BH19" i="2"/>
  <c r="BH374" i="2"/>
  <c r="BI125" i="1"/>
  <c r="BI196" i="1"/>
  <c r="BI157" i="1"/>
  <c r="BH1428" i="2"/>
  <c r="BH1328" i="2"/>
  <c r="BH1208" i="2"/>
  <c r="BH1079" i="2"/>
  <c r="BH1541" i="2"/>
  <c r="BH1478" i="2"/>
  <c r="BH1517" i="2"/>
  <c r="BA86" i="10"/>
  <c r="BE1494" i="2"/>
  <c r="BF141" i="1"/>
  <c r="BF316" i="1"/>
  <c r="BE1182" i="2"/>
  <c r="BE1981" i="2"/>
  <c r="BE1884" i="2"/>
  <c r="BE1621" i="2"/>
  <c r="BE374" i="2"/>
  <c r="BE495" i="2"/>
  <c r="BE19" i="2"/>
  <c r="BF157" i="1"/>
  <c r="BF125" i="1"/>
  <c r="BF196" i="1"/>
  <c r="BF183" i="1"/>
  <c r="BE1428" i="2"/>
  <c r="BE1328" i="2"/>
  <c r="BE1208" i="2"/>
  <c r="BE1079" i="2"/>
  <c r="BE1541" i="2"/>
  <c r="S86" i="10"/>
  <c r="X316" i="1"/>
  <c r="W1182" i="2"/>
  <c r="W1884" i="2"/>
  <c r="W1621" i="2"/>
  <c r="W1981" i="2"/>
  <c r="W19" i="2"/>
  <c r="W495" i="2"/>
  <c r="W374" i="2"/>
  <c r="W1328" i="2"/>
  <c r="W1293" i="2"/>
  <c r="W1388" i="2"/>
  <c r="W1248" i="2"/>
  <c r="W1273" i="2"/>
  <c r="W1208" i="2"/>
  <c r="W1099" i="2"/>
  <c r="W1119" i="2"/>
  <c r="AI86" i="10"/>
  <c r="AN316" i="1"/>
  <c r="AM1182" i="2"/>
  <c r="AM1884" i="2"/>
  <c r="AM1621" i="2"/>
  <c r="AM1981" i="2"/>
  <c r="AM495" i="2"/>
  <c r="AM19" i="2"/>
  <c r="AM374" i="2"/>
  <c r="AN183" i="1"/>
  <c r="AM1428" i="2"/>
  <c r="AM1159" i="2"/>
  <c r="AM1328" i="2"/>
  <c r="AM1079" i="2"/>
  <c r="AY86" i="10"/>
  <c r="BC1494" i="2"/>
  <c r="BD141" i="1"/>
  <c r="BD316" i="1"/>
  <c r="BC1182" i="2"/>
  <c r="BC1884" i="2"/>
  <c r="BC1621" i="2"/>
  <c r="BC1981" i="2"/>
  <c r="BC495" i="2"/>
  <c r="BC19" i="2"/>
  <c r="BC374" i="2"/>
  <c r="BD183" i="1"/>
  <c r="BD157" i="1"/>
  <c r="BC1428" i="2"/>
  <c r="BC1348" i="2"/>
  <c r="BC1208" i="2"/>
  <c r="BC1328" i="2"/>
  <c r="BC1059" i="2"/>
  <c r="BC1541" i="2"/>
  <c r="AW86" i="10"/>
  <c r="BA1494" i="2"/>
  <c r="BB141" i="1"/>
  <c r="BB316" i="1"/>
  <c r="BA1182" i="2"/>
  <c r="BA1981" i="2"/>
  <c r="BA1884" i="2"/>
  <c r="BA1621" i="2"/>
  <c r="BA374" i="2"/>
  <c r="BA495" i="2"/>
  <c r="BA19" i="2"/>
  <c r="BB157" i="1"/>
  <c r="BB183" i="1"/>
  <c r="BA1428" i="2"/>
  <c r="BA1328" i="2"/>
  <c r="BA1348" i="2"/>
  <c r="BA1208" i="2"/>
  <c r="BA1059" i="2"/>
  <c r="BA1541" i="2"/>
  <c r="L86" i="10"/>
  <c r="Q316" i="1"/>
  <c r="P1182" i="2"/>
  <c r="P495" i="2"/>
  <c r="P1621" i="2"/>
  <c r="P19" i="2"/>
  <c r="P1388" i="2"/>
  <c r="P1273" i="2"/>
  <c r="P1248" i="2"/>
  <c r="P1228" i="2"/>
  <c r="P1328" i="2"/>
  <c r="P1208" i="2"/>
  <c r="P1099" i="2"/>
  <c r="P1119" i="2"/>
  <c r="AB86" i="10"/>
  <c r="AG316" i="1"/>
  <c r="AF1182" i="2"/>
  <c r="AF1981" i="2"/>
  <c r="AF1621" i="2"/>
  <c r="AF1884" i="2"/>
  <c r="AF495" i="2"/>
  <c r="AF19" i="2"/>
  <c r="AF374" i="2"/>
  <c r="AG183" i="1"/>
  <c r="AF1368" i="2"/>
  <c r="AF1293" i="2"/>
  <c r="AF1328" i="2"/>
  <c r="AF1208" i="2"/>
  <c r="AR86" i="10"/>
  <c r="AW141" i="1"/>
  <c r="AW316" i="1"/>
  <c r="AV1182" i="2"/>
  <c r="AV1981" i="2"/>
  <c r="AV1621" i="2"/>
  <c r="AV1884" i="2"/>
  <c r="AV495" i="2"/>
  <c r="AV19" i="2"/>
  <c r="AV374" i="2"/>
  <c r="AW170" i="1"/>
  <c r="AW183" i="1"/>
  <c r="AV1428" i="2"/>
  <c r="AV1348" i="2"/>
  <c r="AV1208" i="2"/>
  <c r="AV1328" i="2"/>
  <c r="F83" i="10"/>
  <c r="J1387" i="2"/>
  <c r="J1272" i="2"/>
  <c r="J1327" i="2"/>
  <c r="J1227" i="2"/>
  <c r="J1138" i="2"/>
  <c r="J1247" i="2"/>
  <c r="J1207" i="2"/>
  <c r="J1118" i="2"/>
  <c r="J1098" i="2"/>
  <c r="BF5" i="2"/>
  <c r="R1387" i="2"/>
  <c r="R1272" i="2"/>
  <c r="R1327" i="2"/>
  <c r="R1227" i="2"/>
  <c r="R1247" i="2"/>
  <c r="R1207" i="2"/>
  <c r="R1118" i="2"/>
  <c r="R1098" i="2"/>
  <c r="Z1387" i="2"/>
  <c r="Z1367" i="2"/>
  <c r="Z1347" i="2"/>
  <c r="Z1327" i="2"/>
  <c r="Z1292" i="2"/>
  <c r="Z1247" i="2"/>
  <c r="Z1207" i="2"/>
  <c r="Z1118" i="2"/>
  <c r="AI182" i="1"/>
  <c r="AH1347" i="2"/>
  <c r="AH1327" i="2"/>
  <c r="AH1292" i="2"/>
  <c r="AQ182" i="1"/>
  <c r="AP1427" i="2"/>
  <c r="AP1447" i="2"/>
  <c r="AP1327" i="2"/>
  <c r="AP1207" i="2"/>
  <c r="AP1078" i="2"/>
  <c r="AY169" i="1"/>
  <c r="AY182" i="1"/>
  <c r="AX1427" i="2"/>
  <c r="AX1347" i="2"/>
  <c r="AX1327" i="2"/>
  <c r="AX1207" i="2"/>
  <c r="AX1540" i="2"/>
  <c r="Q1387" i="2"/>
  <c r="Q1272" i="2"/>
  <c r="Q1327" i="2"/>
  <c r="Q1247" i="2"/>
  <c r="Q1207" i="2"/>
  <c r="Q1227" i="2"/>
  <c r="Q1098" i="2"/>
  <c r="Q1118" i="2"/>
  <c r="AH182" i="1"/>
  <c r="AG1452" i="2"/>
  <c r="AG1327" i="2"/>
  <c r="AG1292" i="2"/>
  <c r="AG1347" i="2"/>
  <c r="AG1207" i="2"/>
  <c r="AX169" i="1"/>
  <c r="AX182" i="1"/>
  <c r="AW1427" i="2"/>
  <c r="AW1347" i="2"/>
  <c r="AW1327" i="2"/>
  <c r="AW1207" i="2"/>
  <c r="U1387" i="2"/>
  <c r="U1292" i="2"/>
  <c r="U1272" i="2"/>
  <c r="U1247" i="2"/>
  <c r="U1207" i="2"/>
  <c r="U1327" i="2"/>
  <c r="U1098" i="2"/>
  <c r="U1118" i="2"/>
  <c r="AL182" i="1"/>
  <c r="AK1427" i="2"/>
  <c r="AK1327" i="2"/>
  <c r="AK1292" i="2"/>
  <c r="AK1078" i="2"/>
  <c r="BB156" i="1"/>
  <c r="BB182" i="1"/>
  <c r="BA1427" i="2"/>
  <c r="BA1327" i="2"/>
  <c r="BA1347" i="2"/>
  <c r="BA1207" i="2"/>
  <c r="BA1058" i="2"/>
  <c r="BA1540" i="2"/>
  <c r="R86" i="10"/>
  <c r="W316" i="1"/>
  <c r="V1182" i="2"/>
  <c r="V1621" i="2"/>
  <c r="V1884" i="2"/>
  <c r="V495" i="2"/>
  <c r="V1981" i="2"/>
  <c r="V374" i="2"/>
  <c r="V19" i="2"/>
  <c r="V1388" i="2"/>
  <c r="V1328" i="2"/>
  <c r="V1293" i="2"/>
  <c r="V1368" i="2"/>
  <c r="V1273" i="2"/>
  <c r="V1208" i="2"/>
  <c r="V1248" i="2"/>
  <c r="V1119" i="2"/>
  <c r="V1099" i="2"/>
  <c r="AH86" i="10"/>
  <c r="AM316" i="1"/>
  <c r="AL1182" i="2"/>
  <c r="AL1621" i="2"/>
  <c r="AL1884" i="2"/>
  <c r="AL1981" i="2"/>
  <c r="AL374" i="2"/>
  <c r="AL495" i="2"/>
  <c r="AL19" i="2"/>
  <c r="AM183" i="1"/>
  <c r="AL1428" i="2"/>
  <c r="AL1328" i="2"/>
  <c r="AL1293" i="2"/>
  <c r="AL1159" i="2"/>
  <c r="AL1079" i="2"/>
  <c r="AX86" i="10"/>
  <c r="BB1494" i="2"/>
  <c r="BC141" i="1"/>
  <c r="BC316" i="1"/>
  <c r="BB1182" i="2"/>
  <c r="BB1621" i="2"/>
  <c r="BB1884" i="2"/>
  <c r="BB1981" i="2"/>
  <c r="BB374" i="2"/>
  <c r="BB495" i="2"/>
  <c r="BB19" i="2"/>
  <c r="BC183" i="1"/>
  <c r="BC157" i="1"/>
  <c r="BB1428" i="2"/>
  <c r="BB1348" i="2"/>
  <c r="BB1328" i="2"/>
  <c r="BB1208" i="2"/>
  <c r="BB1059" i="2"/>
  <c r="BB1541" i="2"/>
  <c r="G86" i="10"/>
  <c r="L316" i="1"/>
  <c r="K1182" i="2"/>
  <c r="K1621" i="2"/>
  <c r="K495" i="2"/>
  <c r="K19" i="2"/>
  <c r="K1328" i="2"/>
  <c r="K1388" i="2"/>
  <c r="K1273" i="2"/>
  <c r="K1248" i="2"/>
  <c r="K1228" i="2"/>
  <c r="K1139" i="2"/>
  <c r="K1208" i="2"/>
  <c r="K1099" i="2"/>
  <c r="K1119" i="2"/>
  <c r="BG6" i="2"/>
  <c r="W86" i="10"/>
  <c r="AB316" i="1"/>
  <c r="AA1182" i="2"/>
  <c r="AA1884" i="2"/>
  <c r="AA1621" i="2"/>
  <c r="AA1981" i="2"/>
  <c r="AA495" i="2"/>
  <c r="AA19" i="2"/>
  <c r="AA374" i="2"/>
  <c r="AA1368" i="2"/>
  <c r="AA1348" i="2"/>
  <c r="AA1328" i="2"/>
  <c r="AA1293" i="2"/>
  <c r="AA1388" i="2"/>
  <c r="AA1248" i="2"/>
  <c r="AA1208" i="2"/>
  <c r="AA1119" i="2"/>
  <c r="AM86" i="10"/>
  <c r="AQ1494" i="2"/>
  <c r="AR141" i="1"/>
  <c r="AR316" i="1"/>
  <c r="AQ1182" i="2"/>
  <c r="AQ1884" i="2"/>
  <c r="AQ1621" i="2"/>
  <c r="AQ1981" i="2"/>
  <c r="AQ495" i="2"/>
  <c r="AQ19" i="2"/>
  <c r="AQ374" i="2"/>
  <c r="AR183" i="1"/>
  <c r="AQ1428" i="2"/>
  <c r="AQ1448" i="2"/>
  <c r="AQ1328" i="2"/>
  <c r="AQ1208" i="2"/>
  <c r="AQ1079" i="2"/>
  <c r="BC86" i="10"/>
  <c r="BG1494" i="2"/>
  <c r="BH141" i="1"/>
  <c r="BH316" i="1"/>
  <c r="BG1182" i="2"/>
  <c r="BG1884" i="2"/>
  <c r="BG1621" i="2"/>
  <c r="BG1981" i="2"/>
  <c r="BG495" i="2"/>
  <c r="BG19" i="2"/>
  <c r="BG374" i="2"/>
  <c r="BH183" i="1"/>
  <c r="BH157" i="1"/>
  <c r="BH125" i="1"/>
  <c r="BH196" i="1"/>
  <c r="BG1428" i="2"/>
  <c r="BG1328" i="2"/>
  <c r="BG1208" i="2"/>
  <c r="BG1079" i="2"/>
  <c r="BG1541" i="2"/>
  <c r="BG1478" i="2"/>
  <c r="P86" i="10"/>
  <c r="U316" i="1"/>
  <c r="T1182" i="2"/>
  <c r="T495" i="2"/>
  <c r="T1981" i="2"/>
  <c r="T1621" i="2"/>
  <c r="T1884" i="2"/>
  <c r="T19" i="2"/>
  <c r="T374" i="2"/>
  <c r="T1388" i="2"/>
  <c r="T1273" i="2"/>
  <c r="T1248" i="2"/>
  <c r="T1208" i="2"/>
  <c r="T1328" i="2"/>
  <c r="T1293" i="2"/>
  <c r="T1099" i="2"/>
  <c r="T1119" i="2"/>
  <c r="AF86" i="10"/>
  <c r="AK316" i="1"/>
  <c r="AJ1182" i="2"/>
  <c r="AJ1981" i="2"/>
  <c r="AJ1621" i="2"/>
  <c r="AJ1884" i="2"/>
  <c r="AJ495" i="2"/>
  <c r="AJ19" i="2"/>
  <c r="AJ374" i="2"/>
  <c r="AK183" i="1"/>
  <c r="AJ1428" i="2"/>
  <c r="AJ1293" i="2"/>
  <c r="AJ1328" i="2"/>
  <c r="AJ1323" i="2"/>
  <c r="AJ1079" i="2"/>
  <c r="AJ1318" i="2"/>
  <c r="AV86" i="10"/>
  <c r="AZ1494" i="2"/>
  <c r="BA141" i="1"/>
  <c r="BA316" i="1"/>
  <c r="AZ1182" i="2"/>
  <c r="AZ1981" i="2"/>
  <c r="AZ1621" i="2"/>
  <c r="AZ1884" i="2"/>
  <c r="AZ495" i="2"/>
  <c r="AZ19" i="2"/>
  <c r="AZ374" i="2"/>
  <c r="BA183" i="1"/>
  <c r="AZ1428" i="2"/>
  <c r="AZ1348" i="2"/>
  <c r="AZ1328" i="2"/>
  <c r="AZ1208" i="2"/>
  <c r="AZ1541" i="2"/>
  <c r="I306" i="2"/>
  <c r="I1826" i="2"/>
  <c r="I1821" i="2"/>
  <c r="I1796" i="2"/>
  <c r="I1734" i="2"/>
  <c r="I1791" i="2"/>
  <c r="I1744" i="2"/>
  <c r="I1771" i="2"/>
  <c r="E74" i="10"/>
  <c r="Y1826" i="2"/>
  <c r="Y1821" i="2"/>
  <c r="Y1796" i="2"/>
  <c r="Y1766" i="2"/>
  <c r="Y1846" i="2"/>
  <c r="Y1816" i="2"/>
  <c r="Y1781" i="2"/>
  <c r="Y1744" i="2"/>
  <c r="Y1811" i="2"/>
  <c r="U74" i="10"/>
  <c r="C54" i="10"/>
  <c r="M306" i="2"/>
  <c r="M1826" i="2"/>
  <c r="M1821" i="2"/>
  <c r="M1791" i="2"/>
  <c r="M1796" i="2"/>
  <c r="M1771" i="2"/>
  <c r="M1781" i="2"/>
  <c r="M1744" i="2"/>
  <c r="M1734" i="2"/>
  <c r="I74" i="10"/>
  <c r="AF321" i="2"/>
  <c r="AF1816" i="2"/>
  <c r="AF1811" i="2"/>
  <c r="AF1796" i="2"/>
  <c r="AF1846" i="2"/>
  <c r="AF1831" i="2"/>
  <c r="AF1781" i="2"/>
  <c r="AF1744" i="2"/>
  <c r="AF1766" i="2"/>
  <c r="AF1826" i="2"/>
  <c r="AB74" i="10"/>
  <c r="U1826" i="2"/>
  <c r="U1811" i="2"/>
  <c r="U1766" i="2"/>
  <c r="U1734" i="2"/>
  <c r="U1791" i="2"/>
  <c r="U1796" i="2"/>
  <c r="U1781" i="2"/>
  <c r="U1744" i="2"/>
  <c r="Q74" i="10"/>
  <c r="V1826" i="2"/>
  <c r="V1821" i="2"/>
  <c r="V1811" i="2"/>
  <c r="V1796" i="2"/>
  <c r="V1791" i="2"/>
  <c r="V1734" i="2"/>
  <c r="V1781" i="2"/>
  <c r="V1744" i="2"/>
  <c r="V1766" i="2"/>
  <c r="R74" i="10"/>
  <c r="AL1836" i="2"/>
  <c r="AL1831" i="2"/>
  <c r="AL1781" i="2"/>
  <c r="AL1826" i="2"/>
  <c r="AL1816" i="2"/>
  <c r="AL1811" i="2"/>
  <c r="AL1796" i="2"/>
  <c r="AL1766" i="2"/>
  <c r="AL1846" i="2"/>
  <c r="AH74" i="10"/>
  <c r="BB1841" i="2"/>
  <c r="BB1836" i="2"/>
  <c r="BB1831" i="2"/>
  <c r="BB1781" i="2"/>
  <c r="BB1816" i="2"/>
  <c r="BB1811" i="2"/>
  <c r="BB1796" i="2"/>
  <c r="BB1786" i="2"/>
  <c r="BB1724" i="2"/>
  <c r="BB1766" i="2"/>
  <c r="AX74" i="10"/>
  <c r="S1826" i="2"/>
  <c r="S1811" i="2"/>
  <c r="S1796" i="2"/>
  <c r="S1791" i="2"/>
  <c r="S1781" i="2"/>
  <c r="S1744" i="2"/>
  <c r="S1734" i="2"/>
  <c r="S1766" i="2"/>
  <c r="O74" i="10"/>
  <c r="AM1826" i="2"/>
  <c r="AM1816" i="2"/>
  <c r="AM1811" i="2"/>
  <c r="AM1796" i="2"/>
  <c r="AM1846" i="2"/>
  <c r="AM1831" i="2"/>
  <c r="AM1781" i="2"/>
  <c r="AM1836" i="2"/>
  <c r="AM1766" i="2"/>
  <c r="AI74" i="10"/>
  <c r="AI1826" i="2"/>
  <c r="AI1816" i="2"/>
  <c r="AI1811" i="2"/>
  <c r="AI1796" i="2"/>
  <c r="AI1846" i="2"/>
  <c r="AI1831" i="2"/>
  <c r="AI1781" i="2"/>
  <c r="AI1766" i="2"/>
  <c r="AE74" i="10"/>
  <c r="AV316" i="2"/>
  <c r="T1811" i="2"/>
  <c r="T1796" i="2"/>
  <c r="T1791" i="2"/>
  <c r="T1826" i="2"/>
  <c r="T1766" i="2"/>
  <c r="T1781" i="2"/>
  <c r="T1744" i="2"/>
  <c r="P74" i="10"/>
  <c r="AJ1816" i="2"/>
  <c r="AJ1811" i="2"/>
  <c r="AJ1806" i="2"/>
  <c r="AJ1796" i="2"/>
  <c r="AJ1846" i="2"/>
  <c r="AJ1836" i="2"/>
  <c r="AJ1831" i="2"/>
  <c r="AJ1801" i="2"/>
  <c r="AJ1781" i="2"/>
  <c r="AJ1826" i="2"/>
  <c r="AJ1766" i="2"/>
  <c r="AF74" i="10"/>
  <c r="AZ1816" i="2"/>
  <c r="AZ1811" i="2"/>
  <c r="AZ1796" i="2"/>
  <c r="AZ1786" i="2"/>
  <c r="AZ1841" i="2"/>
  <c r="AZ1836" i="2"/>
  <c r="AZ1831" i="2"/>
  <c r="AZ1781" i="2"/>
  <c r="AZ1724" i="2"/>
  <c r="AZ1766" i="2"/>
  <c r="AV74" i="10"/>
  <c r="AK1846" i="2"/>
  <c r="AK1836" i="2"/>
  <c r="AK1831" i="2"/>
  <c r="AK1781" i="2"/>
  <c r="AK1826" i="2"/>
  <c r="AK1811" i="2"/>
  <c r="AK1766" i="2"/>
  <c r="AK1816" i="2"/>
  <c r="AK1796" i="2"/>
  <c r="AG74" i="10"/>
  <c r="AQ1816" i="2"/>
  <c r="AQ1811" i="2"/>
  <c r="AQ1796" i="2"/>
  <c r="AQ1841" i="2"/>
  <c r="AQ1781" i="2"/>
  <c r="AQ1836" i="2"/>
  <c r="AQ1831" i="2"/>
  <c r="AQ1766" i="2"/>
  <c r="AM74" i="10"/>
  <c r="J306" i="2"/>
  <c r="J1826" i="2"/>
  <c r="J1821" i="2"/>
  <c r="J1796" i="2"/>
  <c r="J1791" i="2"/>
  <c r="J1744" i="2"/>
  <c r="J1771" i="2"/>
  <c r="J1734" i="2"/>
  <c r="F74" i="10"/>
  <c r="Z1826" i="2"/>
  <c r="Z1821" i="2"/>
  <c r="Z1846" i="2"/>
  <c r="Z1816" i="2"/>
  <c r="Z1811" i="2"/>
  <c r="Z1796" i="2"/>
  <c r="Z1781" i="2"/>
  <c r="Z1744" i="2"/>
  <c r="Z1766" i="2"/>
  <c r="V74" i="10"/>
  <c r="AP1841" i="2"/>
  <c r="AP1836" i="2"/>
  <c r="AP1831" i="2"/>
  <c r="AP1781" i="2"/>
  <c r="AP1816" i="2"/>
  <c r="AP1811" i="2"/>
  <c r="AP1796" i="2"/>
  <c r="AP1766" i="2"/>
  <c r="AL74" i="10"/>
  <c r="BF1841" i="2"/>
  <c r="BF1836" i="2"/>
  <c r="BF1831" i="2"/>
  <c r="BF1781" i="2"/>
  <c r="BF1816" i="2"/>
  <c r="BF1811" i="2"/>
  <c r="BF1796" i="2"/>
  <c r="BF1786" i="2"/>
  <c r="BF1766" i="2"/>
  <c r="BF1739" i="2"/>
  <c r="BF1724" i="2"/>
  <c r="BB74" i="10"/>
  <c r="AA1826" i="2"/>
  <c r="AA1846" i="2"/>
  <c r="AA1816" i="2"/>
  <c r="AA1811" i="2"/>
  <c r="AA1796" i="2"/>
  <c r="AA1781" i="2"/>
  <c r="AA1744" i="2"/>
  <c r="AA1766" i="2"/>
  <c r="W74" i="10"/>
  <c r="O306" i="2"/>
  <c r="O1826" i="2"/>
  <c r="O1821" i="2"/>
  <c r="O1796" i="2"/>
  <c r="O1791" i="2"/>
  <c r="O1781" i="2"/>
  <c r="O1744" i="2"/>
  <c r="O1771" i="2"/>
  <c r="O1734" i="2"/>
  <c r="O1766" i="2"/>
  <c r="K74" i="10"/>
  <c r="AU1816" i="2"/>
  <c r="AU1811" i="2"/>
  <c r="AU1796" i="2"/>
  <c r="AU1836" i="2"/>
  <c r="AU1841" i="2"/>
  <c r="AU1781" i="2"/>
  <c r="AU1831" i="2"/>
  <c r="AU1766" i="2"/>
  <c r="AQ74" i="10"/>
  <c r="BH1816" i="2"/>
  <c r="BH1811" i="2"/>
  <c r="BH1796" i="2"/>
  <c r="BH1786" i="2"/>
  <c r="BH1841" i="2"/>
  <c r="BH1836" i="2"/>
  <c r="BH1781" i="2"/>
  <c r="BH1724" i="2"/>
  <c r="BH1729" i="2"/>
  <c r="BH1766" i="2"/>
  <c r="BH1739" i="2"/>
  <c r="BD74" i="10"/>
  <c r="AY1816" i="2"/>
  <c r="AY1811" i="2"/>
  <c r="AY1796" i="2"/>
  <c r="AY1836" i="2"/>
  <c r="AY1831" i="2"/>
  <c r="AY1841" i="2"/>
  <c r="AY1781" i="2"/>
  <c r="AY1766" i="2"/>
  <c r="AY1724" i="2"/>
  <c r="AU74" i="10"/>
  <c r="X1811" i="2"/>
  <c r="X1796" i="2"/>
  <c r="X1791" i="2"/>
  <c r="X1826" i="2"/>
  <c r="X1766" i="2"/>
  <c r="X1734" i="2"/>
  <c r="X1821" i="2"/>
  <c r="X1781" i="2"/>
  <c r="X1744" i="2"/>
  <c r="T74" i="10"/>
  <c r="AN1816" i="2"/>
  <c r="AN1811" i="2"/>
  <c r="AN1796" i="2"/>
  <c r="AN1836" i="2"/>
  <c r="AN1831" i="2"/>
  <c r="AN1781" i="2"/>
  <c r="AN1766" i="2"/>
  <c r="AJ74" i="10"/>
  <c r="BD1816" i="2"/>
  <c r="BD1811" i="2"/>
  <c r="BD1796" i="2"/>
  <c r="BD1786" i="2"/>
  <c r="BD1841" i="2"/>
  <c r="BD1836" i="2"/>
  <c r="BD1831" i="2"/>
  <c r="BD1781" i="2"/>
  <c r="BD1724" i="2"/>
  <c r="BD1766" i="2"/>
  <c r="BD1739" i="2"/>
  <c r="AZ74" i="10"/>
  <c r="K306" i="2"/>
  <c r="K1826" i="2"/>
  <c r="K1821" i="2"/>
  <c r="K1796" i="2"/>
  <c r="K1791" i="2"/>
  <c r="K1744" i="2"/>
  <c r="K1771" i="2"/>
  <c r="K1734" i="2"/>
  <c r="G74" i="10"/>
  <c r="AE1826" i="2"/>
  <c r="AE1816" i="2"/>
  <c r="AE1811" i="2"/>
  <c r="AE1796" i="2"/>
  <c r="AE1821" i="2"/>
  <c r="AE1781" i="2"/>
  <c r="AE1744" i="2"/>
  <c r="AE1831" i="2"/>
  <c r="AE1766" i="2"/>
  <c r="AA74" i="10"/>
  <c r="P306" i="2"/>
  <c r="P1796" i="2"/>
  <c r="P1791" i="2"/>
  <c r="P1821" i="2"/>
  <c r="P1771" i="2"/>
  <c r="P1734" i="2"/>
  <c r="P1781" i="2"/>
  <c r="P1766" i="2"/>
  <c r="P1744" i="2"/>
  <c r="P1826" i="2"/>
  <c r="L74" i="10"/>
  <c r="AV351" i="2"/>
  <c r="AV1816" i="2"/>
  <c r="AV1811" i="2"/>
  <c r="AV1796" i="2"/>
  <c r="AV1841" i="2"/>
  <c r="AV1836" i="2"/>
  <c r="AV1831" i="2"/>
  <c r="AV1781" i="2"/>
  <c r="AV1766" i="2"/>
  <c r="AR74" i="10"/>
  <c r="N306" i="2"/>
  <c r="N1826" i="2"/>
  <c r="N1821" i="2"/>
  <c r="N1796" i="2"/>
  <c r="N1791" i="2"/>
  <c r="N1781" i="2"/>
  <c r="N1744" i="2"/>
  <c r="N1766" i="2"/>
  <c r="N1771" i="2"/>
  <c r="N1734" i="2"/>
  <c r="J74" i="10"/>
  <c r="AD1831" i="2"/>
  <c r="AD1826" i="2"/>
  <c r="AD1846" i="2"/>
  <c r="AD1816" i="2"/>
  <c r="AD1811" i="2"/>
  <c r="AD1796" i="2"/>
  <c r="AD1781" i="2"/>
  <c r="AD1744" i="2"/>
  <c r="AD1821" i="2"/>
  <c r="AD1766" i="2"/>
  <c r="Z74" i="10"/>
  <c r="AT1841" i="2"/>
  <c r="AT1836" i="2"/>
  <c r="AT1831" i="2"/>
  <c r="AT1781" i="2"/>
  <c r="AT1816" i="2"/>
  <c r="AT1811" i="2"/>
  <c r="AT1796" i="2"/>
  <c r="AT1766" i="2"/>
  <c r="AP74" i="10"/>
  <c r="W1826" i="2"/>
  <c r="W1821" i="2"/>
  <c r="W1811" i="2"/>
  <c r="W1796" i="2"/>
  <c r="W1791" i="2"/>
  <c r="W1781" i="2"/>
  <c r="W1744" i="2"/>
  <c r="W1766" i="2"/>
  <c r="W1734" i="2"/>
  <c r="S74" i="10"/>
  <c r="BC1816" i="2"/>
  <c r="BC1811" i="2"/>
  <c r="BC1796" i="2"/>
  <c r="BC1786" i="2"/>
  <c r="BC1831" i="2"/>
  <c r="BC1841" i="2"/>
  <c r="BC1781" i="2"/>
  <c r="BC1724" i="2"/>
  <c r="BC1836" i="2"/>
  <c r="BC1766" i="2"/>
  <c r="AY74" i="10"/>
  <c r="AV321" i="2"/>
  <c r="AV301" i="2"/>
  <c r="AV306" i="2"/>
  <c r="AB1846" i="2"/>
  <c r="AB1816" i="2"/>
  <c r="AB1811" i="2"/>
  <c r="AB1796" i="2"/>
  <c r="AB1781" i="2"/>
  <c r="AB1766" i="2"/>
  <c r="AB1826" i="2"/>
  <c r="AB1744" i="2"/>
  <c r="X74" i="10"/>
  <c r="BA1841" i="2"/>
  <c r="BA1836" i="2"/>
  <c r="BA1831" i="2"/>
  <c r="BA1781" i="2"/>
  <c r="BA1811" i="2"/>
  <c r="BA1766" i="2"/>
  <c r="BA1796" i="2"/>
  <c r="BA1724" i="2"/>
  <c r="BA1786" i="2"/>
  <c r="BA1816" i="2"/>
  <c r="AW74" i="10"/>
  <c r="E60" i="10"/>
  <c r="U60" i="10"/>
  <c r="AD60" i="10"/>
  <c r="AT60" i="10"/>
  <c r="M60" i="10"/>
  <c r="N60" i="10"/>
  <c r="N83" i="10"/>
  <c r="R1648" i="2"/>
  <c r="R1628" i="2"/>
  <c r="R522" i="2"/>
  <c r="R502" i="2"/>
  <c r="V83" i="10"/>
  <c r="Z1988" i="2"/>
  <c r="Z1658" i="2"/>
  <c r="Z1998" i="2"/>
  <c r="Z1901" i="2"/>
  <c r="Z1891" i="2"/>
  <c r="Z1612" i="2"/>
  <c r="Z1648" i="2"/>
  <c r="Z1643" i="2"/>
  <c r="Z1628" i="2"/>
  <c r="Z381" i="2"/>
  <c r="Z532" i="2"/>
  <c r="Z522" i="2"/>
  <c r="Z517" i="2"/>
  <c r="Z486" i="2"/>
  <c r="Z502" i="2"/>
  <c r="Z41" i="2"/>
  <c r="AD83" i="10"/>
  <c r="AH1988" i="2"/>
  <c r="AH1663" i="2"/>
  <c r="AH2003" i="2"/>
  <c r="AH1658" i="2"/>
  <c r="AH1906" i="2"/>
  <c r="AH1901" i="2"/>
  <c r="AH1673" i="2"/>
  <c r="AH1998" i="2"/>
  <c r="AH1891" i="2"/>
  <c r="AH1653" i="2"/>
  <c r="AH1648" i="2"/>
  <c r="AH1643" i="2"/>
  <c r="AH1628" i="2"/>
  <c r="AH527" i="2"/>
  <c r="AH396" i="2"/>
  <c r="AH391" i="2"/>
  <c r="AH381" i="2"/>
  <c r="AH71" i="2"/>
  <c r="AH522" i="2"/>
  <c r="AH517" i="2"/>
  <c r="AH486" i="2"/>
  <c r="AH502" i="2"/>
  <c r="AH51" i="2"/>
  <c r="AH41" i="2"/>
  <c r="AL83" i="10"/>
  <c r="AQ326" i="1"/>
  <c r="AP1998" i="2"/>
  <c r="AP1988" i="2"/>
  <c r="AP2003" i="2"/>
  <c r="AP1658" i="2"/>
  <c r="AQ330" i="1"/>
  <c r="AP1906" i="2"/>
  <c r="AP1901" i="2"/>
  <c r="AP1891" i="2"/>
  <c r="AP1648" i="2"/>
  <c r="AP1643" i="2"/>
  <c r="AP1628" i="2"/>
  <c r="AP396" i="2"/>
  <c r="AP381" i="2"/>
  <c r="AP522" i="2"/>
  <c r="AP517" i="2"/>
  <c r="AP486" i="2"/>
  <c r="AP502" i="2"/>
  <c r="AP51" i="2"/>
  <c r="AP41" i="2"/>
  <c r="AP36" i="2"/>
  <c r="AT83" i="10"/>
  <c r="AY338" i="1"/>
  <c r="AX1998" i="2"/>
  <c r="AX1988" i="2"/>
  <c r="AX2003" i="2"/>
  <c r="AX1668" i="2"/>
  <c r="AX2008" i="2"/>
  <c r="AX1921" i="2"/>
  <c r="AX1906" i="2"/>
  <c r="AX1901" i="2"/>
  <c r="AX1891" i="2"/>
  <c r="AX1648" i="2"/>
  <c r="AX1643" i="2"/>
  <c r="AX1628" i="2"/>
  <c r="AX1602" i="2"/>
  <c r="AX542" i="2"/>
  <c r="AX396" i="2"/>
  <c r="AX381" i="2"/>
  <c r="AX406" i="2"/>
  <c r="AX522" i="2"/>
  <c r="AX517" i="2"/>
  <c r="AX486" i="2"/>
  <c r="AX502" i="2"/>
  <c r="AX481" i="2"/>
  <c r="AX391" i="2"/>
  <c r="AX51" i="2"/>
  <c r="AX41" i="2"/>
  <c r="AX36" i="2"/>
  <c r="AX61" i="2"/>
  <c r="M83" i="10"/>
  <c r="Q1648" i="2"/>
  <c r="Q522" i="2"/>
  <c r="AC83" i="10"/>
  <c r="AG1998" i="2"/>
  <c r="AG1891" i="2"/>
  <c r="AG1988" i="2"/>
  <c r="AG1663" i="2"/>
  <c r="AG1658" i="2"/>
  <c r="AG1906" i="2"/>
  <c r="AG1901" i="2"/>
  <c r="AG1673" i="2"/>
  <c r="AG1648" i="2"/>
  <c r="AG1643" i="2"/>
  <c r="AG1628" i="2"/>
  <c r="AG1653" i="2"/>
  <c r="AG502" i="2"/>
  <c r="AG71" i="2"/>
  <c r="AG527" i="2"/>
  <c r="AG391" i="2"/>
  <c r="AG381" i="2"/>
  <c r="AG522" i="2"/>
  <c r="AG517" i="2"/>
  <c r="AG486" i="2"/>
  <c r="AG41" i="2"/>
  <c r="AG51" i="2"/>
  <c r="AS83" i="10"/>
  <c r="AW1891" i="2"/>
  <c r="AX338" i="1"/>
  <c r="AW1998" i="2"/>
  <c r="AW1988" i="2"/>
  <c r="AW2003" i="2"/>
  <c r="AW1668" i="2"/>
  <c r="AW2008" i="2"/>
  <c r="AW1921" i="2"/>
  <c r="AW1906" i="2"/>
  <c r="AW1901" i="2"/>
  <c r="AW1648" i="2"/>
  <c r="AW1643" i="2"/>
  <c r="AW1628" i="2"/>
  <c r="AW1602" i="2"/>
  <c r="AW502" i="2"/>
  <c r="AW391" i="2"/>
  <c r="AW542" i="2"/>
  <c r="AW396" i="2"/>
  <c r="AW381" i="2"/>
  <c r="AW481" i="2"/>
  <c r="AW406" i="2"/>
  <c r="AW522" i="2"/>
  <c r="AW517" i="2"/>
  <c r="AW486" i="2"/>
  <c r="AW41" i="2"/>
  <c r="AW36" i="2"/>
  <c r="AW61" i="2"/>
  <c r="AW51" i="2"/>
  <c r="Y83" i="10"/>
  <c r="AC1891" i="2"/>
  <c r="AC1988" i="2"/>
  <c r="AC1658" i="2"/>
  <c r="AC1998" i="2"/>
  <c r="AC1911" i="2"/>
  <c r="AC1906" i="2"/>
  <c r="AC1901" i="2"/>
  <c r="AC1648" i="2"/>
  <c r="AC1643" i="2"/>
  <c r="AC1628" i="2"/>
  <c r="AC1653" i="2"/>
  <c r="AC502" i="2"/>
  <c r="AC391" i="2"/>
  <c r="AC527" i="2"/>
  <c r="AC401" i="2"/>
  <c r="AC381" i="2"/>
  <c r="AC532" i="2"/>
  <c r="AC522" i="2"/>
  <c r="AC517" i="2"/>
  <c r="AC486" i="2"/>
  <c r="AC41" i="2"/>
  <c r="AO83" i="10"/>
  <c r="AS1891" i="2"/>
  <c r="AT326" i="1"/>
  <c r="AS1998" i="2"/>
  <c r="AS1988" i="2"/>
  <c r="AS2003" i="2"/>
  <c r="AS1658" i="2"/>
  <c r="AT330" i="1"/>
  <c r="AS1906" i="2"/>
  <c r="AS1901" i="2"/>
  <c r="AS1648" i="2"/>
  <c r="AS1643" i="2"/>
  <c r="AS1628" i="2"/>
  <c r="AS502" i="2"/>
  <c r="AS391" i="2"/>
  <c r="AS396" i="2"/>
  <c r="AS381" i="2"/>
  <c r="AS522" i="2"/>
  <c r="AS517" i="2"/>
  <c r="AS486" i="2"/>
  <c r="AS41" i="2"/>
  <c r="AS36" i="2"/>
  <c r="AS51" i="2"/>
  <c r="AC60" i="10"/>
  <c r="BA83" i="10"/>
  <c r="BE1891" i="2"/>
  <c r="BE1998" i="2"/>
  <c r="BE1988" i="2"/>
  <c r="BE2003" i="2"/>
  <c r="BE1668" i="2"/>
  <c r="BF338" i="1"/>
  <c r="BE2008" i="2"/>
  <c r="BE1906" i="2"/>
  <c r="BE1901" i="2"/>
  <c r="BE1648" i="2"/>
  <c r="BE1643" i="2"/>
  <c r="BE1628" i="2"/>
  <c r="BE1602" i="2"/>
  <c r="BE502" i="2"/>
  <c r="BE391" i="2"/>
  <c r="BE542" i="2"/>
  <c r="BE396" i="2"/>
  <c r="BE381" i="2"/>
  <c r="BE481" i="2"/>
  <c r="BE406" i="2"/>
  <c r="BE547" i="2"/>
  <c r="BE522" i="2"/>
  <c r="BE517" i="2"/>
  <c r="BE486" i="2"/>
  <c r="BE66" i="2"/>
  <c r="BE41" i="2"/>
  <c r="BE36" i="2"/>
  <c r="BE61" i="2"/>
  <c r="BE51" i="2"/>
  <c r="R83" i="10"/>
  <c r="V1988" i="2"/>
  <c r="V1901" i="2"/>
  <c r="V1891" i="2"/>
  <c r="V1607" i="2"/>
  <c r="V1648" i="2"/>
  <c r="V1638" i="2"/>
  <c r="V1628" i="2"/>
  <c r="V381" i="2"/>
  <c r="V522" i="2"/>
  <c r="V517" i="2"/>
  <c r="V486" i="2"/>
  <c r="V512" i="2"/>
  <c r="V502" i="2"/>
  <c r="V41" i="2"/>
  <c r="Z83" i="10"/>
  <c r="AD1988" i="2"/>
  <c r="AD1663" i="2"/>
  <c r="AD1658" i="2"/>
  <c r="AD1998" i="2"/>
  <c r="AD1916" i="2"/>
  <c r="AD1906" i="2"/>
  <c r="AD1901" i="2"/>
  <c r="AD1673" i="2"/>
  <c r="AD1891" i="2"/>
  <c r="AD1653" i="2"/>
  <c r="AD1648" i="2"/>
  <c r="AD1643" i="2"/>
  <c r="AD1628" i="2"/>
  <c r="AD527" i="2"/>
  <c r="AD381" i="2"/>
  <c r="AD532" i="2"/>
  <c r="AD522" i="2"/>
  <c r="AD517" i="2"/>
  <c r="AD486" i="2"/>
  <c r="AD502" i="2"/>
  <c r="AD391" i="2"/>
  <c r="AD41" i="2"/>
  <c r="AH83" i="10"/>
  <c r="AM326" i="1"/>
  <c r="AL1998" i="2"/>
  <c r="AL1988" i="2"/>
  <c r="AL2003" i="2"/>
  <c r="AL1658" i="2"/>
  <c r="AM330" i="1"/>
  <c r="AL1906" i="2"/>
  <c r="AL1901" i="2"/>
  <c r="AL1673" i="2"/>
  <c r="AL1891" i="2"/>
  <c r="AL1648" i="2"/>
  <c r="AL1643" i="2"/>
  <c r="AL1628" i="2"/>
  <c r="AL396" i="2"/>
  <c r="AL381" i="2"/>
  <c r="AL522" i="2"/>
  <c r="AL517" i="2"/>
  <c r="AL486" i="2"/>
  <c r="AL502" i="2"/>
  <c r="AL51" i="2"/>
  <c r="AL71" i="2"/>
  <c r="AL41" i="2"/>
  <c r="AL36" i="2"/>
  <c r="AP83" i="10"/>
  <c r="AT1998" i="2"/>
  <c r="AT1988" i="2"/>
  <c r="AT2003" i="2"/>
  <c r="AT1668" i="2"/>
  <c r="AT1658" i="2"/>
  <c r="AT2008" i="2"/>
  <c r="AT1906" i="2"/>
  <c r="AT1901" i="2"/>
  <c r="AT1891" i="2"/>
  <c r="AT1648" i="2"/>
  <c r="AT1643" i="2"/>
  <c r="AT1628" i="2"/>
  <c r="AT542" i="2"/>
  <c r="AT396" i="2"/>
  <c r="AT381" i="2"/>
  <c r="AT522" i="2"/>
  <c r="AT517" i="2"/>
  <c r="AT486" i="2"/>
  <c r="AT502" i="2"/>
  <c r="AT391" i="2"/>
  <c r="AT51" i="2"/>
  <c r="AT41" i="2"/>
  <c r="AT36" i="2"/>
  <c r="AX83" i="10"/>
  <c r="BB1998" i="2"/>
  <c r="BB1988" i="2"/>
  <c r="BB2003" i="2"/>
  <c r="BB1668" i="2"/>
  <c r="BB2008" i="2"/>
  <c r="BB1921" i="2"/>
  <c r="BB1906" i="2"/>
  <c r="BB1901" i="2"/>
  <c r="BB1891" i="2"/>
  <c r="BB1602" i="2"/>
  <c r="BB1648" i="2"/>
  <c r="BB1643" i="2"/>
  <c r="BB1628" i="2"/>
  <c r="BB542" i="2"/>
  <c r="BB396" i="2"/>
  <c r="BB381" i="2"/>
  <c r="BB406" i="2"/>
  <c r="BB522" i="2"/>
  <c r="BB517" i="2"/>
  <c r="BB486" i="2"/>
  <c r="BB502" i="2"/>
  <c r="BB481" i="2"/>
  <c r="BB391" i="2"/>
  <c r="BB51" i="2"/>
  <c r="BB66" i="2"/>
  <c r="BB41" i="2"/>
  <c r="BB36" i="2"/>
  <c r="BB61" i="2"/>
  <c r="U83" i="10"/>
  <c r="Y1891" i="2"/>
  <c r="Y1988" i="2"/>
  <c r="Y1658" i="2"/>
  <c r="Y1998" i="2"/>
  <c r="Y1901" i="2"/>
  <c r="Y1648" i="2"/>
  <c r="Y1643" i="2"/>
  <c r="Y1628" i="2"/>
  <c r="Y502" i="2"/>
  <c r="Y381" i="2"/>
  <c r="Y532" i="2"/>
  <c r="Y522" i="2"/>
  <c r="Y517" i="2"/>
  <c r="Y486" i="2"/>
  <c r="Y41" i="2"/>
  <c r="AK83" i="10"/>
  <c r="AO1891" i="2"/>
  <c r="AP326" i="1"/>
  <c r="AO1998" i="2"/>
  <c r="AO1988" i="2"/>
  <c r="AO2003" i="2"/>
  <c r="AO1658" i="2"/>
  <c r="AP330" i="1"/>
  <c r="AO1906" i="2"/>
  <c r="AO1901" i="2"/>
  <c r="AO1648" i="2"/>
  <c r="AO1643" i="2"/>
  <c r="AO1628" i="2"/>
  <c r="AO502" i="2"/>
  <c r="AO396" i="2"/>
  <c r="AO381" i="2"/>
  <c r="AO522" i="2"/>
  <c r="AO517" i="2"/>
  <c r="AO486" i="2"/>
  <c r="AO41" i="2"/>
  <c r="AO36" i="2"/>
  <c r="AO71" i="2"/>
  <c r="AO51" i="2"/>
  <c r="I60" i="10"/>
  <c r="AK60" i="10"/>
  <c r="AO1999" i="2" s="1"/>
  <c r="Q83" i="10"/>
  <c r="U1891" i="2"/>
  <c r="U1988" i="2"/>
  <c r="U1901" i="2"/>
  <c r="U1648" i="2"/>
  <c r="U1638" i="2"/>
  <c r="U1628" i="2"/>
  <c r="U1607" i="2"/>
  <c r="U512" i="2"/>
  <c r="U502" i="2"/>
  <c r="U381" i="2"/>
  <c r="U522" i="2"/>
  <c r="U517" i="2"/>
  <c r="U486" i="2"/>
  <c r="U41" i="2"/>
  <c r="AG83" i="10"/>
  <c r="AK1891" i="2"/>
  <c r="AL326" i="1"/>
  <c r="AK1998" i="2"/>
  <c r="AK1988" i="2"/>
  <c r="AK2003" i="2"/>
  <c r="AK1658" i="2"/>
  <c r="AL330" i="1"/>
  <c r="AK1906" i="2"/>
  <c r="AK1901" i="2"/>
  <c r="AK1673" i="2"/>
  <c r="AK1648" i="2"/>
  <c r="AK1643" i="2"/>
  <c r="AK1628" i="2"/>
  <c r="AK502" i="2"/>
  <c r="AK396" i="2"/>
  <c r="AK381" i="2"/>
  <c r="AK522" i="2"/>
  <c r="AK517" i="2"/>
  <c r="AK486" i="2"/>
  <c r="AK71" i="2"/>
  <c r="AK41" i="2"/>
  <c r="AK36" i="2"/>
  <c r="AK51" i="2"/>
  <c r="AW83" i="10"/>
  <c r="BA1891" i="2"/>
  <c r="BA1998" i="2"/>
  <c r="BA1988" i="2"/>
  <c r="BA2003" i="2"/>
  <c r="BA1668" i="2"/>
  <c r="BA2008" i="2"/>
  <c r="BA1921" i="2"/>
  <c r="BA1906" i="2"/>
  <c r="BA1901" i="2"/>
  <c r="BA1648" i="2"/>
  <c r="BA1643" i="2"/>
  <c r="BA1628" i="2"/>
  <c r="BA1602" i="2"/>
  <c r="BA502" i="2"/>
  <c r="BA391" i="2"/>
  <c r="BA542" i="2"/>
  <c r="BA396" i="2"/>
  <c r="BA381" i="2"/>
  <c r="BA481" i="2"/>
  <c r="BA411" i="2"/>
  <c r="BA406" i="2"/>
  <c r="BA522" i="2"/>
  <c r="BA517" i="2"/>
  <c r="BA486" i="2"/>
  <c r="BA66" i="2"/>
  <c r="BA41" i="2"/>
  <c r="BA36" i="2"/>
  <c r="BA61" i="2"/>
  <c r="BA51" i="2"/>
  <c r="C83" i="10"/>
  <c r="C60" i="10"/>
  <c r="F58" i="14"/>
  <c r="E60" i="14"/>
  <c r="BF339" i="1"/>
  <c r="BE2009" i="2"/>
  <c r="BE1999" i="2"/>
  <c r="BE1989" i="2"/>
  <c r="BE1907" i="2"/>
  <c r="BE1902" i="2"/>
  <c r="BE2004" i="2"/>
  <c r="BE1892" i="2"/>
  <c r="BE1669" i="2"/>
  <c r="BE1649" i="2"/>
  <c r="BE1644" i="2"/>
  <c r="BE1603" i="2"/>
  <c r="BE1629" i="2"/>
  <c r="BE482" i="2"/>
  <c r="BE503" i="2"/>
  <c r="BE407" i="2"/>
  <c r="BE392" i="2"/>
  <c r="BE548" i="2"/>
  <c r="BE523" i="2"/>
  <c r="BE67" i="2"/>
  <c r="BE62" i="2"/>
  <c r="BE42" i="2"/>
  <c r="BE37" i="2"/>
  <c r="BE543" i="2"/>
  <c r="BE487" i="2"/>
  <c r="BE397" i="2"/>
  <c r="BE382" i="2"/>
  <c r="BE52" i="2"/>
  <c r="BE518" i="2"/>
  <c r="BC2004" i="2"/>
  <c r="BC1892" i="2"/>
  <c r="BC1669" i="2"/>
  <c r="BC1922" i="2"/>
  <c r="BD339" i="1"/>
  <c r="BC2009" i="2"/>
  <c r="BC1999" i="2"/>
  <c r="BC1989" i="2"/>
  <c r="BC1907" i="2"/>
  <c r="BC1902" i="2"/>
  <c r="BC1603" i="2"/>
  <c r="BC1649" i="2"/>
  <c r="BC1644" i="2"/>
  <c r="BC1629" i="2"/>
  <c r="BC548" i="2"/>
  <c r="BC543" i="2"/>
  <c r="BC523" i="2"/>
  <c r="BC518" i="2"/>
  <c r="BC487" i="2"/>
  <c r="BC397" i="2"/>
  <c r="BC382" i="2"/>
  <c r="BC482" i="2"/>
  <c r="BC503" i="2"/>
  <c r="BC52" i="2"/>
  <c r="BC67" i="2"/>
  <c r="BC62" i="2"/>
  <c r="BC42" i="2"/>
  <c r="BC37" i="2"/>
  <c r="BC407" i="2"/>
  <c r="BC392" i="2"/>
  <c r="AW339" i="1"/>
  <c r="AV2004" i="2"/>
  <c r="AV1892" i="2"/>
  <c r="AV1669" i="2"/>
  <c r="AV1922" i="2"/>
  <c r="AV2009" i="2"/>
  <c r="AV1999" i="2"/>
  <c r="AV1989" i="2"/>
  <c r="AV1907" i="2"/>
  <c r="AV1902" i="2"/>
  <c r="AV1649" i="2"/>
  <c r="AV1644" i="2"/>
  <c r="AV1629" i="2"/>
  <c r="AV1603" i="2"/>
  <c r="AV543" i="2"/>
  <c r="AV523" i="2"/>
  <c r="AV518" i="2"/>
  <c r="AV487" i="2"/>
  <c r="AV397" i="2"/>
  <c r="AV382" i="2"/>
  <c r="AV503" i="2"/>
  <c r="AV407" i="2"/>
  <c r="AV392" i="2"/>
  <c r="AV37" i="2"/>
  <c r="AV482" i="2"/>
  <c r="AV52" i="2"/>
  <c r="AV62" i="2"/>
  <c r="AV42" i="2"/>
  <c r="V1989" i="2"/>
  <c r="V1902" i="2"/>
  <c r="V1892" i="2"/>
  <c r="V1608" i="2"/>
  <c r="V1649" i="2"/>
  <c r="V1639" i="2"/>
  <c r="V1629" i="2"/>
  <c r="V513" i="2"/>
  <c r="V503" i="2"/>
  <c r="V523" i="2"/>
  <c r="V518" i="2"/>
  <c r="V487" i="2"/>
  <c r="V382" i="2"/>
  <c r="V42" i="2"/>
  <c r="AL1999" i="2"/>
  <c r="AL1989" i="2"/>
  <c r="AL1907" i="2"/>
  <c r="AL1902" i="2"/>
  <c r="AL1659" i="2"/>
  <c r="AM323" i="1"/>
  <c r="AL2004" i="2"/>
  <c r="AL1892" i="2"/>
  <c r="AL1674" i="2"/>
  <c r="AM331" i="1"/>
  <c r="AM327" i="1"/>
  <c r="AL1649" i="2"/>
  <c r="AL1644" i="2"/>
  <c r="AL1629" i="2"/>
  <c r="AL503" i="2"/>
  <c r="AL523" i="2"/>
  <c r="AL518" i="2"/>
  <c r="AL487" i="2"/>
  <c r="AL397" i="2"/>
  <c r="AL382" i="2"/>
  <c r="AL52" i="2"/>
  <c r="AL72" i="2"/>
  <c r="AL42" i="2"/>
  <c r="AL37" i="2"/>
  <c r="BB2009" i="2"/>
  <c r="BB1999" i="2"/>
  <c r="BB1989" i="2"/>
  <c r="BB1907" i="2"/>
  <c r="BB1902" i="2"/>
  <c r="BB2004" i="2"/>
  <c r="BB1892" i="2"/>
  <c r="BB1669" i="2"/>
  <c r="BB1922" i="2"/>
  <c r="BB1603" i="2"/>
  <c r="BB1649" i="2"/>
  <c r="BB1644" i="2"/>
  <c r="BB1629" i="2"/>
  <c r="BB503" i="2"/>
  <c r="BB407" i="2"/>
  <c r="BB392" i="2"/>
  <c r="BB482" i="2"/>
  <c r="BB543" i="2"/>
  <c r="BB523" i="2"/>
  <c r="BB518" i="2"/>
  <c r="BB487" i="2"/>
  <c r="BB397" i="2"/>
  <c r="BB382" i="2"/>
  <c r="BB52" i="2"/>
  <c r="BB67" i="2"/>
  <c r="BB62" i="2"/>
  <c r="BB42" i="2"/>
  <c r="BB37" i="2"/>
  <c r="AA1999" i="2"/>
  <c r="AA1892" i="2"/>
  <c r="AA1989" i="2"/>
  <c r="AA1902" i="2"/>
  <c r="AA1659" i="2"/>
  <c r="AA1649" i="2"/>
  <c r="AA1644" i="2"/>
  <c r="AA1629" i="2"/>
  <c r="AA1654" i="2"/>
  <c r="AA523" i="2"/>
  <c r="AA518" i="2"/>
  <c r="AA487" i="2"/>
  <c r="AA382" i="2"/>
  <c r="AA533" i="2"/>
  <c r="AA528" i="2"/>
  <c r="AA503" i="2"/>
  <c r="AA42" i="2"/>
  <c r="AQ2004" i="2"/>
  <c r="AQ1892" i="2"/>
  <c r="AR331" i="1"/>
  <c r="AR327" i="1"/>
  <c r="AQ1999" i="2"/>
  <c r="AQ1989" i="2"/>
  <c r="AQ1907" i="2"/>
  <c r="AQ1902" i="2"/>
  <c r="AQ1659" i="2"/>
  <c r="AQ1649" i="2"/>
  <c r="AQ1644" i="2"/>
  <c r="AQ1629" i="2"/>
  <c r="AQ523" i="2"/>
  <c r="AQ518" i="2"/>
  <c r="AQ487" i="2"/>
  <c r="AQ397" i="2"/>
  <c r="AQ382" i="2"/>
  <c r="AQ52" i="2"/>
  <c r="AQ392" i="2"/>
  <c r="AQ42" i="2"/>
  <c r="AQ37" i="2"/>
  <c r="AQ503" i="2"/>
  <c r="BG2004" i="2"/>
  <c r="BG1922" i="2"/>
  <c r="BG1892" i="2"/>
  <c r="BG1669" i="2"/>
  <c r="BH339" i="1"/>
  <c r="BH335" i="1"/>
  <c r="BG2009" i="2"/>
  <c r="BG1999" i="2"/>
  <c r="BG1989" i="2"/>
  <c r="BG1907" i="2"/>
  <c r="BG1902" i="2"/>
  <c r="BG1603" i="2"/>
  <c r="BG1649" i="2"/>
  <c r="BG1644" i="2"/>
  <c r="BG1629" i="2"/>
  <c r="BG548" i="2"/>
  <c r="BG543" i="2"/>
  <c r="BG533" i="2"/>
  <c r="BG523" i="2"/>
  <c r="BG518" i="2"/>
  <c r="BG487" i="2"/>
  <c r="BG397" i="2"/>
  <c r="BG382" i="2"/>
  <c r="BG482" i="2"/>
  <c r="BG52" i="2"/>
  <c r="BG503" i="2"/>
  <c r="BG407" i="2"/>
  <c r="BG392" i="2"/>
  <c r="BG67" i="2"/>
  <c r="BG62" i="2"/>
  <c r="BG42" i="2"/>
  <c r="BG37" i="2"/>
  <c r="Y1659" i="2"/>
  <c r="Y1649" i="2"/>
  <c r="Y523" i="2"/>
  <c r="Y518" i="2"/>
  <c r="T1892" i="2"/>
  <c r="T1999" i="2"/>
  <c r="T1989" i="2"/>
  <c r="T1902" i="2"/>
  <c r="T1649" i="2"/>
  <c r="T1629" i="2"/>
  <c r="T523" i="2"/>
  <c r="T518" i="2"/>
  <c r="T503" i="2"/>
  <c r="T42" i="2"/>
  <c r="T382" i="2"/>
  <c r="AJ2004" i="2"/>
  <c r="AJ1892" i="2"/>
  <c r="AJ1674" i="2"/>
  <c r="AK331" i="1"/>
  <c r="AK327" i="1"/>
  <c r="AJ1989" i="2"/>
  <c r="AJ1907" i="2"/>
  <c r="AJ1902" i="2"/>
  <c r="AJ1664" i="2"/>
  <c r="AJ1659" i="2"/>
  <c r="AK323" i="1"/>
  <c r="AJ1649" i="2"/>
  <c r="AJ1644" i="2"/>
  <c r="AJ1629" i="2"/>
  <c r="AJ523" i="2"/>
  <c r="AJ518" i="2"/>
  <c r="AJ487" i="2"/>
  <c r="AJ397" i="2"/>
  <c r="AJ382" i="2"/>
  <c r="AJ503" i="2"/>
  <c r="AJ52" i="2"/>
  <c r="AJ72" i="2"/>
  <c r="AJ42" i="2"/>
  <c r="BA339" i="1"/>
  <c r="AZ2004" i="2"/>
  <c r="AZ1892" i="2"/>
  <c r="AZ1669" i="2"/>
  <c r="AZ1922" i="2"/>
  <c r="AZ2009" i="2"/>
  <c r="AZ1999" i="2"/>
  <c r="AZ1989" i="2"/>
  <c r="AZ1907" i="2"/>
  <c r="AZ1902" i="2"/>
  <c r="AZ1649" i="2"/>
  <c r="AZ1644" i="2"/>
  <c r="AZ1629" i="2"/>
  <c r="AZ1603" i="2"/>
  <c r="AZ543" i="2"/>
  <c r="AZ523" i="2"/>
  <c r="AZ518" i="2"/>
  <c r="AZ487" i="2"/>
  <c r="AZ397" i="2"/>
  <c r="AZ382" i="2"/>
  <c r="AZ503" i="2"/>
  <c r="AZ407" i="2"/>
  <c r="AZ392" i="2"/>
  <c r="AZ62" i="2"/>
  <c r="AZ52" i="2"/>
  <c r="AZ37" i="2"/>
  <c r="AZ482" i="2"/>
  <c r="AZ42" i="2"/>
  <c r="AP331" i="1"/>
  <c r="AP327" i="1"/>
  <c r="AO1989" i="2"/>
  <c r="AO1907" i="2"/>
  <c r="AO1659" i="2"/>
  <c r="AO2004" i="2"/>
  <c r="AO1892" i="2"/>
  <c r="AO1649" i="2"/>
  <c r="AO1644" i="2"/>
  <c r="AO503" i="2"/>
  <c r="AO42" i="2"/>
  <c r="AO37" i="2"/>
  <c r="AO72" i="2"/>
  <c r="AO487" i="2"/>
  <c r="AO382" i="2"/>
  <c r="AO518" i="2"/>
  <c r="AY339" i="1"/>
  <c r="AX487" i="2"/>
  <c r="AM2004" i="2"/>
  <c r="AM1892" i="2"/>
  <c r="AN331" i="1"/>
  <c r="AN327" i="1"/>
  <c r="AM1999" i="2"/>
  <c r="AM1989" i="2"/>
  <c r="AM1907" i="2"/>
  <c r="AM1902" i="2"/>
  <c r="AM1659" i="2"/>
  <c r="AM1649" i="2"/>
  <c r="AM1644" i="2"/>
  <c r="AM1629" i="2"/>
  <c r="AM523" i="2"/>
  <c r="AM518" i="2"/>
  <c r="AM487" i="2"/>
  <c r="AM397" i="2"/>
  <c r="AM382" i="2"/>
  <c r="AM503" i="2"/>
  <c r="AM52" i="2"/>
  <c r="AM42" i="2"/>
  <c r="AM37" i="2"/>
  <c r="BA1922" i="2"/>
  <c r="BA2009" i="2"/>
  <c r="BA1999" i="2"/>
  <c r="BA1989" i="2"/>
  <c r="BA1907" i="2"/>
  <c r="BA1902" i="2"/>
  <c r="BA2004" i="2"/>
  <c r="BA1892" i="2"/>
  <c r="BA1669" i="2"/>
  <c r="BA1649" i="2"/>
  <c r="BA1644" i="2"/>
  <c r="BA1629" i="2"/>
  <c r="BA1603" i="2"/>
  <c r="BA482" i="2"/>
  <c r="BA412" i="2"/>
  <c r="BA503" i="2"/>
  <c r="BA407" i="2"/>
  <c r="BA392" i="2"/>
  <c r="BA543" i="2"/>
  <c r="BA518" i="2"/>
  <c r="BA67" i="2"/>
  <c r="BA62" i="2"/>
  <c r="BA42" i="2"/>
  <c r="BA37" i="2"/>
  <c r="BA523" i="2"/>
  <c r="BA487" i="2"/>
  <c r="BA397" i="2"/>
  <c r="BA382" i="2"/>
  <c r="BA52" i="2"/>
  <c r="BG339" i="1"/>
  <c r="BG335" i="1"/>
  <c r="BF2009" i="2"/>
  <c r="BF1999" i="2"/>
  <c r="BF1989" i="2"/>
  <c r="BF1907" i="2"/>
  <c r="BF1902" i="2"/>
  <c r="BF2004" i="2"/>
  <c r="BF1892" i="2"/>
  <c r="BF1669" i="2"/>
  <c r="BF1649" i="2"/>
  <c r="BF1644" i="2"/>
  <c r="BF1629" i="2"/>
  <c r="BF1603" i="2"/>
  <c r="BF503" i="2"/>
  <c r="BF407" i="2"/>
  <c r="BF392" i="2"/>
  <c r="BF482" i="2"/>
  <c r="BF548" i="2"/>
  <c r="BF543" i="2"/>
  <c r="BF533" i="2"/>
  <c r="BF523" i="2"/>
  <c r="BF518" i="2"/>
  <c r="BF487" i="2"/>
  <c r="BF397" i="2"/>
  <c r="BF382" i="2"/>
  <c r="BF67" i="2"/>
  <c r="BF62" i="2"/>
  <c r="BF42" i="2"/>
  <c r="BF37" i="2"/>
  <c r="BF52" i="2"/>
  <c r="AE1892" i="2"/>
  <c r="AE1674" i="2"/>
  <c r="AE1989" i="2"/>
  <c r="AE1907" i="2"/>
  <c r="AE1902" i="2"/>
  <c r="AE1664" i="2"/>
  <c r="AE1659" i="2"/>
  <c r="AE1654" i="2"/>
  <c r="AE1649" i="2"/>
  <c r="AE1644" i="2"/>
  <c r="AE1629" i="2"/>
  <c r="AE523" i="2"/>
  <c r="AE518" i="2"/>
  <c r="AE487" i="2"/>
  <c r="AE382" i="2"/>
  <c r="AE538" i="2"/>
  <c r="AE528" i="2"/>
  <c r="AE72" i="2"/>
  <c r="AE392" i="2"/>
  <c r="AE503" i="2"/>
  <c r="AE42" i="2"/>
  <c r="AV339" i="1"/>
  <c r="AU2004" i="2"/>
  <c r="AU1892" i="2"/>
  <c r="AU1669" i="2"/>
  <c r="AU1922" i="2"/>
  <c r="AU2009" i="2"/>
  <c r="AU1999" i="2"/>
  <c r="AU1989" i="2"/>
  <c r="AU1907" i="2"/>
  <c r="AU1902" i="2"/>
  <c r="AU1603" i="2"/>
  <c r="AU1649" i="2"/>
  <c r="AU1644" i="2"/>
  <c r="AU1629" i="2"/>
  <c r="AU543" i="2"/>
  <c r="AU523" i="2"/>
  <c r="AU518" i="2"/>
  <c r="AU487" i="2"/>
  <c r="AU397" i="2"/>
  <c r="AU382" i="2"/>
  <c r="AU482" i="2"/>
  <c r="AU62" i="2"/>
  <c r="AU52" i="2"/>
  <c r="AU407" i="2"/>
  <c r="AU392" i="2"/>
  <c r="AU503" i="2"/>
  <c r="AU42" i="2"/>
  <c r="AU37" i="2"/>
  <c r="AL331" i="1"/>
  <c r="AL327" i="1"/>
  <c r="AL323" i="1"/>
  <c r="AK1999" i="2"/>
  <c r="AK1989" i="2"/>
  <c r="AK1907" i="2"/>
  <c r="AK1902" i="2"/>
  <c r="AK1659" i="2"/>
  <c r="AK2004" i="2"/>
  <c r="AK1892" i="2"/>
  <c r="AK1674" i="2"/>
  <c r="AK1649" i="2"/>
  <c r="AK1629" i="2"/>
  <c r="AK1644" i="2"/>
  <c r="AK503" i="2"/>
  <c r="AK518" i="2"/>
  <c r="AK72" i="2"/>
  <c r="AK42" i="2"/>
  <c r="AK37" i="2"/>
  <c r="AK523" i="2"/>
  <c r="AK487" i="2"/>
  <c r="AK397" i="2"/>
  <c r="AK382" i="2"/>
  <c r="AK52" i="2"/>
  <c r="X1999" i="2"/>
  <c r="X1892" i="2"/>
  <c r="X1989" i="2"/>
  <c r="X1902" i="2"/>
  <c r="X1649" i="2"/>
  <c r="X1639" i="2"/>
  <c r="X1629" i="2"/>
  <c r="X523" i="2"/>
  <c r="X518" i="2"/>
  <c r="X487" i="2"/>
  <c r="X382" i="2"/>
  <c r="X513" i="2"/>
  <c r="X503" i="2"/>
  <c r="X42" i="2"/>
  <c r="AN2004" i="2"/>
  <c r="AN1892" i="2"/>
  <c r="AO331" i="1"/>
  <c r="AO327" i="1"/>
  <c r="AN1999" i="2"/>
  <c r="AN1989" i="2"/>
  <c r="AN1907" i="2"/>
  <c r="AN1902" i="2"/>
  <c r="AN1659" i="2"/>
  <c r="AN1649" i="2"/>
  <c r="AN1644" i="2"/>
  <c r="AN1629" i="2"/>
  <c r="AN523" i="2"/>
  <c r="AN518" i="2"/>
  <c r="AN487" i="2"/>
  <c r="AN397" i="2"/>
  <c r="AN382" i="2"/>
  <c r="AN503" i="2"/>
  <c r="AN52" i="2"/>
  <c r="AN37" i="2"/>
  <c r="AN72" i="2"/>
  <c r="AN42" i="2"/>
  <c r="BD2004" i="2"/>
  <c r="BD1892" i="2"/>
  <c r="BD1669" i="2"/>
  <c r="BE339" i="1"/>
  <c r="BD2009" i="2"/>
  <c r="BD1999" i="2"/>
  <c r="BD1989" i="2"/>
  <c r="BD1907" i="2"/>
  <c r="BD1902" i="2"/>
  <c r="BD1649" i="2"/>
  <c r="BD1644" i="2"/>
  <c r="BD1629" i="2"/>
  <c r="BD1603" i="2"/>
  <c r="BD548" i="2"/>
  <c r="BD543" i="2"/>
  <c r="BD523" i="2"/>
  <c r="BD518" i="2"/>
  <c r="BD487" i="2"/>
  <c r="BD397" i="2"/>
  <c r="BD382" i="2"/>
  <c r="BD503" i="2"/>
  <c r="BD407" i="2"/>
  <c r="BD392" i="2"/>
  <c r="BD67" i="2"/>
  <c r="BD52" i="2"/>
  <c r="BD482" i="2"/>
  <c r="BD42" i="2"/>
  <c r="BD366" i="2"/>
  <c r="BD62" i="2"/>
  <c r="BD37" i="2"/>
  <c r="U1989" i="2"/>
  <c r="U1902" i="2"/>
  <c r="U1892" i="2"/>
  <c r="U1649" i="2"/>
  <c r="U1639" i="2"/>
  <c r="U1629" i="2"/>
  <c r="U1608" i="2"/>
  <c r="U513" i="2"/>
  <c r="U503" i="2"/>
  <c r="U518" i="2"/>
  <c r="U42" i="2"/>
  <c r="U523" i="2"/>
  <c r="U487" i="2"/>
  <c r="U382" i="2"/>
  <c r="AH1664" i="2"/>
  <c r="AH1892" i="2"/>
  <c r="AH1649" i="2"/>
  <c r="AH392" i="2"/>
  <c r="AH397" i="2"/>
  <c r="AH382" i="2"/>
  <c r="W1892" i="2"/>
  <c r="W1989" i="2"/>
  <c r="W1902" i="2"/>
  <c r="W1608" i="2"/>
  <c r="W1649" i="2"/>
  <c r="W1639" i="2"/>
  <c r="W1629" i="2"/>
  <c r="W523" i="2"/>
  <c r="W518" i="2"/>
  <c r="W487" i="2"/>
  <c r="W382" i="2"/>
  <c r="W503" i="2"/>
  <c r="W513" i="2"/>
  <c r="W42" i="2"/>
  <c r="Q1649" i="2"/>
  <c r="Q523" i="2"/>
  <c r="AF1892" i="2"/>
  <c r="AF1674" i="2"/>
  <c r="AF1999" i="2"/>
  <c r="AF1989" i="2"/>
  <c r="AF1907" i="2"/>
  <c r="AF1902" i="2"/>
  <c r="AF1664" i="2"/>
  <c r="AF1654" i="2"/>
  <c r="AF1659" i="2"/>
  <c r="AF1649" i="2"/>
  <c r="AF1644" i="2"/>
  <c r="AF1629" i="2"/>
  <c r="AF523" i="2"/>
  <c r="AF518" i="2"/>
  <c r="AF487" i="2"/>
  <c r="AF382" i="2"/>
  <c r="AF528" i="2"/>
  <c r="AF503" i="2"/>
  <c r="AF42" i="2"/>
  <c r="AF52" i="2"/>
  <c r="AF72" i="2"/>
  <c r="AD1989" i="2"/>
  <c r="AD1907" i="2"/>
  <c r="AD1902" i="2"/>
  <c r="AD1664" i="2"/>
  <c r="AD1999" i="2"/>
  <c r="AD1917" i="2"/>
  <c r="AD1892" i="2"/>
  <c r="AD1674" i="2"/>
  <c r="AD1659" i="2"/>
  <c r="AD1654" i="2"/>
  <c r="AD1649" i="2"/>
  <c r="AD1644" i="2"/>
  <c r="AD1629" i="2"/>
  <c r="AD503" i="2"/>
  <c r="AD392" i="2"/>
  <c r="AD523" i="2"/>
  <c r="AD518" i="2"/>
  <c r="AD487" i="2"/>
  <c r="AD382" i="2"/>
  <c r="AD42" i="2"/>
  <c r="AD533" i="2"/>
  <c r="AD528" i="2"/>
  <c r="AT2009" i="2"/>
  <c r="AT1999" i="2"/>
  <c r="AT1989" i="2"/>
  <c r="AT1907" i="2"/>
  <c r="AT1902" i="2"/>
  <c r="AT1659" i="2"/>
  <c r="AT2004" i="2"/>
  <c r="AT1892" i="2"/>
  <c r="AT1669" i="2"/>
  <c r="AT1649" i="2"/>
  <c r="AT1644" i="2"/>
  <c r="AT1629" i="2"/>
  <c r="AT503" i="2"/>
  <c r="AT392" i="2"/>
  <c r="AT543" i="2"/>
  <c r="AT523" i="2"/>
  <c r="AT518" i="2"/>
  <c r="AT487" i="2"/>
  <c r="AT397" i="2"/>
  <c r="AT382" i="2"/>
  <c r="AT42" i="2"/>
  <c r="AT37" i="2"/>
  <c r="AT52" i="2"/>
  <c r="S1649" i="2"/>
  <c r="S1629" i="2"/>
  <c r="S523" i="2"/>
  <c r="S503" i="2"/>
  <c r="AI2004" i="2"/>
  <c r="AI1892" i="2"/>
  <c r="AI1674" i="2"/>
  <c r="AJ323" i="1"/>
  <c r="AI1999" i="2"/>
  <c r="AI1989" i="2"/>
  <c r="AI1907" i="2"/>
  <c r="AI1902" i="2"/>
  <c r="AI1664" i="2"/>
  <c r="AI1659" i="2"/>
  <c r="AI1654" i="2"/>
  <c r="AI1649" i="2"/>
  <c r="AI1644" i="2"/>
  <c r="AI1629" i="2"/>
  <c r="AI392" i="2"/>
  <c r="AI523" i="2"/>
  <c r="AI518" i="2"/>
  <c r="AI487" i="2"/>
  <c r="AI397" i="2"/>
  <c r="AI382" i="2"/>
  <c r="AI528" i="2"/>
  <c r="AI52" i="2"/>
  <c r="AI503" i="2"/>
  <c r="AI72" i="2"/>
  <c r="AI42" i="2"/>
  <c r="AZ339" i="1"/>
  <c r="AY2004" i="2"/>
  <c r="AY1892" i="2"/>
  <c r="AY1669" i="2"/>
  <c r="AY1922" i="2"/>
  <c r="AY2009" i="2"/>
  <c r="AY1999" i="2"/>
  <c r="AY1989" i="2"/>
  <c r="AY1907" i="2"/>
  <c r="AY1902" i="2"/>
  <c r="AY1603" i="2"/>
  <c r="AY1649" i="2"/>
  <c r="AY1644" i="2"/>
  <c r="AY1629" i="2"/>
  <c r="AY543" i="2"/>
  <c r="AY523" i="2"/>
  <c r="AY518" i="2"/>
  <c r="AY487" i="2"/>
  <c r="AY397" i="2"/>
  <c r="AY382" i="2"/>
  <c r="AY482" i="2"/>
  <c r="AY407" i="2"/>
  <c r="AY392" i="2"/>
  <c r="AY52" i="2"/>
  <c r="AY503" i="2"/>
  <c r="AY62" i="2"/>
  <c r="AY42" i="2"/>
  <c r="AY37" i="2"/>
  <c r="AB1999" i="2"/>
  <c r="AB1892" i="2"/>
  <c r="AB1989" i="2"/>
  <c r="AB1902" i="2"/>
  <c r="AB1654" i="2"/>
  <c r="AB1649" i="2"/>
  <c r="AB1644" i="2"/>
  <c r="AB1629" i="2"/>
  <c r="AB1659" i="2"/>
  <c r="AB523" i="2"/>
  <c r="AB518" i="2"/>
  <c r="AB487" i="2"/>
  <c r="AB382" i="2"/>
  <c r="AB533" i="2"/>
  <c r="AB528" i="2"/>
  <c r="AB503" i="2"/>
  <c r="AB392" i="2"/>
  <c r="AB42" i="2"/>
  <c r="AR2004" i="2"/>
  <c r="AR1892" i="2"/>
  <c r="AS331" i="1"/>
  <c r="AS327" i="1"/>
  <c r="AR1999" i="2"/>
  <c r="AR1989" i="2"/>
  <c r="AR1907" i="2"/>
  <c r="AR1902" i="2"/>
  <c r="AR1659" i="2"/>
  <c r="AR1649" i="2"/>
  <c r="AR1644" i="2"/>
  <c r="AR1629" i="2"/>
  <c r="AR523" i="2"/>
  <c r="AR518" i="2"/>
  <c r="AR487" i="2"/>
  <c r="AR397" i="2"/>
  <c r="AR382" i="2"/>
  <c r="AR503" i="2"/>
  <c r="AR392" i="2"/>
  <c r="AR42" i="2"/>
  <c r="AR52" i="2"/>
  <c r="AR37" i="2"/>
  <c r="BH2004" i="2"/>
  <c r="BH1922" i="2"/>
  <c r="BH1892" i="2"/>
  <c r="BH1669" i="2"/>
  <c r="BI339" i="1"/>
  <c r="BI335" i="1"/>
  <c r="BH2009" i="2"/>
  <c r="BH1999" i="2"/>
  <c r="BH1989" i="2"/>
  <c r="BH1907" i="2"/>
  <c r="BH1902" i="2"/>
  <c r="BH1649" i="2"/>
  <c r="BH1644" i="2"/>
  <c r="BH1629" i="2"/>
  <c r="BH1603" i="2"/>
  <c r="BH548" i="2"/>
  <c r="BH543" i="2"/>
  <c r="BH533" i="2"/>
  <c r="BH523" i="2"/>
  <c r="BH518" i="2"/>
  <c r="BH487" i="2"/>
  <c r="BH397" i="2"/>
  <c r="BH382" i="2"/>
  <c r="BH503" i="2"/>
  <c r="BH407" i="2"/>
  <c r="BH392" i="2"/>
  <c r="BH482" i="2"/>
  <c r="BH42" i="2"/>
  <c r="BH37" i="2"/>
  <c r="BH52" i="2"/>
  <c r="BH62" i="2"/>
  <c r="BH67" i="2"/>
  <c r="AF301" i="2"/>
  <c r="AF331" i="2"/>
  <c r="AF356" i="2"/>
  <c r="AF341" i="2"/>
  <c r="AF306" i="2"/>
  <c r="AF336" i="2"/>
  <c r="Y306" i="2"/>
  <c r="Y331" i="2"/>
  <c r="Y321" i="2"/>
  <c r="Y301" i="2"/>
  <c r="V331" i="2"/>
  <c r="V301" i="2"/>
  <c r="V306" i="2"/>
  <c r="V321" i="2"/>
  <c r="AL331" i="2"/>
  <c r="AL301" i="2"/>
  <c r="AL341" i="2"/>
  <c r="AL336" i="2"/>
  <c r="AL306" i="2"/>
  <c r="AL321" i="2"/>
  <c r="BB331" i="2"/>
  <c r="BB316" i="2"/>
  <c r="BB301" i="2"/>
  <c r="BB341" i="2"/>
  <c r="BB306" i="2"/>
  <c r="BB274" i="2"/>
  <c r="BB351" i="2"/>
  <c r="BB346" i="2"/>
  <c r="BB321" i="2"/>
  <c r="S306" i="2"/>
  <c r="S331" i="2"/>
  <c r="AM341" i="2"/>
  <c r="AM336" i="2"/>
  <c r="AM321" i="2"/>
  <c r="AM301" i="2"/>
  <c r="AM306" i="2"/>
  <c r="AM331" i="2"/>
  <c r="AM316" i="2"/>
  <c r="AY341" i="2"/>
  <c r="AY351" i="2"/>
  <c r="AY346" i="2"/>
  <c r="AY321" i="2"/>
  <c r="AY301" i="2"/>
  <c r="AY306" i="2"/>
  <c r="AY274" i="2"/>
  <c r="AY331" i="2"/>
  <c r="AY316" i="2"/>
  <c r="BA306" i="2"/>
  <c r="BA274" i="2"/>
  <c r="BA331" i="2"/>
  <c r="BA316" i="2"/>
  <c r="BA341" i="2"/>
  <c r="BA351" i="2"/>
  <c r="BA346" i="2"/>
  <c r="BA321" i="2"/>
  <c r="BA301" i="2"/>
  <c r="AN321" i="2"/>
  <c r="AN331" i="2"/>
  <c r="AN316" i="2"/>
  <c r="AN301" i="2"/>
  <c r="AN341" i="2"/>
  <c r="AN336" i="2"/>
  <c r="AN306" i="2"/>
  <c r="U306" i="2"/>
  <c r="U331" i="2"/>
  <c r="U321" i="2"/>
  <c r="U301" i="2"/>
  <c r="AE356" i="2"/>
  <c r="AE341" i="2"/>
  <c r="AE336" i="2"/>
  <c r="AE321" i="2"/>
  <c r="AE301" i="2"/>
  <c r="AE306" i="2"/>
  <c r="AE331" i="2"/>
  <c r="Z331" i="2"/>
  <c r="Z301" i="2"/>
  <c r="Z306" i="2"/>
  <c r="Z321" i="2"/>
  <c r="AP331" i="2"/>
  <c r="AP316" i="2"/>
  <c r="AP301" i="2"/>
  <c r="AP341" i="2"/>
  <c r="AP336" i="2"/>
  <c r="AP306" i="2"/>
  <c r="AP351" i="2"/>
  <c r="AP321" i="2"/>
  <c r="BF331" i="2"/>
  <c r="BF316" i="2"/>
  <c r="BF301" i="2"/>
  <c r="BF341" i="2"/>
  <c r="BF306" i="2"/>
  <c r="BF351" i="2"/>
  <c r="BF346" i="2"/>
  <c r="BF321" i="2"/>
  <c r="AA321" i="2"/>
  <c r="AA301" i="2"/>
  <c r="AA306" i="2"/>
  <c r="AA331" i="2"/>
  <c r="AU341" i="2"/>
  <c r="AU336" i="2"/>
  <c r="AU351" i="2"/>
  <c r="AU346" i="2"/>
  <c r="AU321" i="2"/>
  <c r="AU301" i="2"/>
  <c r="AU274" i="2"/>
  <c r="AU306" i="2"/>
  <c r="AU331" i="2"/>
  <c r="AU316" i="2"/>
  <c r="T321" i="2"/>
  <c r="T301" i="2"/>
  <c r="T331" i="2"/>
  <c r="T306" i="2"/>
  <c r="AZ351" i="2"/>
  <c r="AZ346" i="2"/>
  <c r="AZ321" i="2"/>
  <c r="AZ331" i="2"/>
  <c r="AZ316" i="2"/>
  <c r="AZ301" i="2"/>
  <c r="AZ341" i="2"/>
  <c r="AZ306" i="2"/>
  <c r="AZ274" i="2"/>
  <c r="X321" i="2"/>
  <c r="X331" i="2"/>
  <c r="X301" i="2"/>
  <c r="X306" i="2"/>
  <c r="AK306" i="2"/>
  <c r="AK331" i="2"/>
  <c r="AK341" i="2"/>
  <c r="AK336" i="2"/>
  <c r="AK321" i="2"/>
  <c r="AK301" i="2"/>
  <c r="AQ341" i="2"/>
  <c r="AQ336" i="2"/>
  <c r="AQ351" i="2"/>
  <c r="AQ321" i="2"/>
  <c r="AQ301" i="2"/>
  <c r="AQ306" i="2"/>
  <c r="AQ331" i="2"/>
  <c r="AQ316" i="2"/>
  <c r="AJ321" i="2"/>
  <c r="AJ331" i="2"/>
  <c r="AJ301" i="2"/>
  <c r="AJ341" i="2"/>
  <c r="AJ336" i="2"/>
  <c r="AJ306" i="2"/>
  <c r="AI356" i="2"/>
  <c r="AI341" i="2"/>
  <c r="AI336" i="2"/>
  <c r="AI321" i="2"/>
  <c r="AI301" i="2"/>
  <c r="AI306" i="2"/>
  <c r="AI331" i="2"/>
  <c r="AD331" i="2"/>
  <c r="AD301" i="2"/>
  <c r="AD356" i="2"/>
  <c r="AD341" i="2"/>
  <c r="AD336" i="2"/>
  <c r="AD306" i="2"/>
  <c r="AD321" i="2"/>
  <c r="AT331" i="2"/>
  <c r="AT316" i="2"/>
  <c r="AT301" i="2"/>
  <c r="AT341" i="2"/>
  <c r="AT336" i="2"/>
  <c r="AT306" i="2"/>
  <c r="AT351" i="2"/>
  <c r="AT321" i="2"/>
  <c r="W321" i="2"/>
  <c r="W301" i="2"/>
  <c r="W306" i="2"/>
  <c r="W331" i="2"/>
  <c r="BC341" i="2"/>
  <c r="BC351" i="2"/>
  <c r="BC346" i="2"/>
  <c r="BC321" i="2"/>
  <c r="BC301" i="2"/>
  <c r="BC306" i="2"/>
  <c r="BC274" i="2"/>
  <c r="BC331" i="2"/>
  <c r="BC316" i="2"/>
  <c r="AB321" i="2"/>
  <c r="AB331" i="2"/>
  <c r="AB301" i="2"/>
  <c r="AB306" i="2"/>
  <c r="BH351" i="2"/>
  <c r="BH346" i="2"/>
  <c r="BH321" i="2"/>
  <c r="BH274" i="2"/>
  <c r="BH331" i="2"/>
  <c r="BH316" i="2"/>
  <c r="BH301" i="2"/>
  <c r="BH306" i="2"/>
  <c r="BD351" i="2"/>
  <c r="BD346" i="2"/>
  <c r="BD321" i="2"/>
  <c r="BD331" i="2"/>
  <c r="BD316" i="2"/>
  <c r="BD301" i="2"/>
  <c r="BD341" i="2"/>
  <c r="BD306" i="2"/>
  <c r="M54" i="10"/>
  <c r="F44" i="10"/>
  <c r="F58" i="10" s="1"/>
  <c r="F60" i="10" s="1"/>
  <c r="V44" i="10"/>
  <c r="V58" i="10" s="1"/>
  <c r="V60" i="10" s="1"/>
  <c r="AL44" i="10"/>
  <c r="AL58" i="10" s="1"/>
  <c r="AL60" i="10" s="1"/>
  <c r="AS44" i="10"/>
  <c r="AS58" i="10" s="1"/>
  <c r="AS60" i="10" s="1"/>
  <c r="N54" i="10"/>
  <c r="AD54" i="10"/>
  <c r="AT54" i="10"/>
  <c r="AK54" i="10"/>
  <c r="BA54" i="10"/>
  <c r="Y54" i="10"/>
  <c r="AS54" i="10"/>
  <c r="AC54" i="10"/>
  <c r="AO44" i="10"/>
  <c r="AO58" i="10" s="1"/>
  <c r="AO60" i="10" s="1"/>
  <c r="Y44" i="10"/>
  <c r="Y58" i="10" s="1"/>
  <c r="Y60" i="10" s="1"/>
  <c r="H54" i="10"/>
  <c r="AN54" i="10"/>
  <c r="AO54" i="10"/>
  <c r="AG287" i="2" l="1"/>
  <c r="AG1752" i="2"/>
  <c r="K1752" i="2"/>
  <c r="K287" i="2"/>
  <c r="AW287" i="2"/>
  <c r="AW1752" i="2"/>
  <c r="AW1557" i="2"/>
  <c r="AW1562" i="2"/>
  <c r="AW1552" i="2"/>
  <c r="AC287" i="2"/>
  <c r="AC1752" i="2"/>
  <c r="AO52" i="2"/>
  <c r="AO523" i="2"/>
  <c r="AO1902" i="2"/>
  <c r="S287" i="2"/>
  <c r="S1752" i="2"/>
  <c r="C74" i="10"/>
  <c r="G287" i="2"/>
  <c r="G1752" i="2"/>
  <c r="I287" i="2"/>
  <c r="I1752" i="2"/>
  <c r="BA1503" i="2"/>
  <c r="BA1752" i="2"/>
  <c r="BA287" i="2"/>
  <c r="BA1562" i="2"/>
  <c r="BA1557" i="2"/>
  <c r="BA1544" i="2"/>
  <c r="BA1473" i="2"/>
  <c r="BA1547" i="2"/>
  <c r="BA1552" i="2"/>
  <c r="AA287" i="2"/>
  <c r="AA1752" i="2"/>
  <c r="BE1503" i="2"/>
  <c r="BE287" i="2"/>
  <c r="BE1752" i="2"/>
  <c r="BE1473" i="2"/>
  <c r="BE1547" i="2"/>
  <c r="BE1552" i="2"/>
  <c r="BE1544" i="2"/>
  <c r="AO287" i="2"/>
  <c r="AO1752" i="2"/>
  <c r="AO1481" i="2"/>
  <c r="AB1752" i="2"/>
  <c r="AB287" i="2"/>
  <c r="AZ1503" i="2"/>
  <c r="AZ1752" i="2"/>
  <c r="AZ287" i="2"/>
  <c r="AZ1557" i="2"/>
  <c r="AZ1562" i="2"/>
  <c r="AZ1544" i="2"/>
  <c r="AZ1547" i="2"/>
  <c r="AZ1552" i="2"/>
  <c r="AR1503" i="2"/>
  <c r="AR1752" i="2"/>
  <c r="AR287" i="2"/>
  <c r="Q287" i="2"/>
  <c r="Q1752" i="2"/>
  <c r="L1752" i="2"/>
  <c r="L287" i="2"/>
  <c r="AX287" i="2"/>
  <c r="AX1752" i="2"/>
  <c r="AX1557" i="2"/>
  <c r="AX1562" i="2"/>
  <c r="AX1544" i="2"/>
  <c r="AX1547" i="2"/>
  <c r="AX1552" i="2"/>
  <c r="AO397" i="2"/>
  <c r="AO1629" i="2"/>
  <c r="T1752" i="2"/>
  <c r="T287" i="2"/>
  <c r="AH287" i="2"/>
  <c r="AH1752" i="2"/>
  <c r="H1795" i="2"/>
  <c r="H1790" i="2"/>
  <c r="H1743" i="2"/>
  <c r="H1825" i="2"/>
  <c r="H1733" i="2"/>
  <c r="H1770" i="2"/>
  <c r="H1820" i="2"/>
  <c r="D71" i="10"/>
  <c r="D72" i="10" s="1"/>
  <c r="H305" i="2"/>
  <c r="AQ1503" i="2"/>
  <c r="AQ287" i="2"/>
  <c r="AQ1752" i="2"/>
  <c r="AS1503" i="2"/>
  <c r="AS287" i="2"/>
  <c r="AS1752" i="2"/>
  <c r="R287" i="2"/>
  <c r="R1752" i="2"/>
  <c r="H1751" i="2"/>
  <c r="H286" i="2"/>
  <c r="D54" i="10"/>
  <c r="Y287" i="2"/>
  <c r="Y1752" i="2"/>
  <c r="Y86" i="10"/>
  <c r="AC1182" i="2"/>
  <c r="AD316" i="1"/>
  <c r="AC1981" i="2"/>
  <c r="AC1884" i="2"/>
  <c r="AC1621" i="2"/>
  <c r="AC374" i="2"/>
  <c r="AC495" i="2"/>
  <c r="AC19" i="2"/>
  <c r="AC1368" i="2"/>
  <c r="AC1348" i="2"/>
  <c r="AC1208" i="2"/>
  <c r="AC1293" i="2"/>
  <c r="AO86" i="10"/>
  <c r="AS1494" i="2"/>
  <c r="AT141" i="1"/>
  <c r="AT316" i="1"/>
  <c r="AS1182" i="2"/>
  <c r="AS1981" i="2"/>
  <c r="AS1884" i="2"/>
  <c r="AS1621" i="2"/>
  <c r="AS374" i="2"/>
  <c r="AS495" i="2"/>
  <c r="AS19" i="2"/>
  <c r="AT183" i="1"/>
  <c r="AS1428" i="2"/>
  <c r="AS1448" i="2"/>
  <c r="AS1328" i="2"/>
  <c r="AS1208" i="2"/>
  <c r="AS1079" i="2"/>
  <c r="F86" i="10"/>
  <c r="K316" i="1"/>
  <c r="J1182" i="2"/>
  <c r="J1621" i="2"/>
  <c r="J495" i="2"/>
  <c r="J19" i="2"/>
  <c r="J1328" i="2"/>
  <c r="J1388" i="2"/>
  <c r="J1208" i="2"/>
  <c r="J1273" i="2"/>
  <c r="J1248" i="2"/>
  <c r="J1228" i="2"/>
  <c r="J1139" i="2"/>
  <c r="J1119" i="2"/>
  <c r="J1099" i="2"/>
  <c r="BF6" i="2"/>
  <c r="AC86" i="10"/>
  <c r="AH316" i="1"/>
  <c r="AG1182" i="2"/>
  <c r="AG1981" i="2"/>
  <c r="AG1884" i="2"/>
  <c r="AG1621" i="2"/>
  <c r="AG374" i="2"/>
  <c r="AG495" i="2"/>
  <c r="AG19" i="2"/>
  <c r="AH183" i="1"/>
  <c r="AG1453" i="2"/>
  <c r="AG1328" i="2"/>
  <c r="AG1348" i="2"/>
  <c r="AG1293" i="2"/>
  <c r="AG1208" i="2"/>
  <c r="N86" i="10"/>
  <c r="S316" i="1"/>
  <c r="R1182" i="2"/>
  <c r="R1621" i="2"/>
  <c r="R1884" i="2"/>
  <c r="R495" i="2"/>
  <c r="R1981" i="2"/>
  <c r="R374" i="2"/>
  <c r="R19" i="2"/>
  <c r="R1328" i="2"/>
  <c r="R1388" i="2"/>
  <c r="R1208" i="2"/>
  <c r="R1273" i="2"/>
  <c r="R1248" i="2"/>
  <c r="R1228" i="2"/>
  <c r="R1119" i="2"/>
  <c r="R1099" i="2"/>
  <c r="U86" i="10"/>
  <c r="Z316" i="1"/>
  <c r="Y1182" i="2"/>
  <c r="Y1981" i="2"/>
  <c r="Y1884" i="2"/>
  <c r="Y1621" i="2"/>
  <c r="Y374" i="2"/>
  <c r="Y495" i="2"/>
  <c r="Y19" i="2"/>
  <c r="Y1388" i="2"/>
  <c r="Y1348" i="2"/>
  <c r="Y1328" i="2"/>
  <c r="Y1293" i="2"/>
  <c r="Y1208" i="2"/>
  <c r="Y1248" i="2"/>
  <c r="Y1119" i="2"/>
  <c r="AL86" i="10"/>
  <c r="AP1494" i="2"/>
  <c r="AQ141" i="1"/>
  <c r="AQ316" i="1"/>
  <c r="AP1182" i="2"/>
  <c r="AP1621" i="2"/>
  <c r="AP1884" i="2"/>
  <c r="AP1981" i="2"/>
  <c r="AP374" i="2"/>
  <c r="AP495" i="2"/>
  <c r="AP19" i="2"/>
  <c r="AQ183" i="1"/>
  <c r="AP1448" i="2"/>
  <c r="AP1428" i="2"/>
  <c r="AP1328" i="2"/>
  <c r="AP1208" i="2"/>
  <c r="AP1079" i="2"/>
  <c r="V86" i="10"/>
  <c r="AA316" i="1"/>
  <c r="Z1182" i="2"/>
  <c r="Z1621" i="2"/>
  <c r="Z1884" i="2"/>
  <c r="Z1981" i="2"/>
  <c r="Z374" i="2"/>
  <c r="Z495" i="2"/>
  <c r="Z19" i="2"/>
  <c r="Z1368" i="2"/>
  <c r="Z1348" i="2"/>
  <c r="Z1328" i="2"/>
  <c r="Z1293" i="2"/>
  <c r="Z1388" i="2"/>
  <c r="Z1208" i="2"/>
  <c r="Z1248" i="2"/>
  <c r="Z1119" i="2"/>
  <c r="AS86" i="10"/>
  <c r="AX141" i="1"/>
  <c r="AX316" i="1"/>
  <c r="AW1182" i="2"/>
  <c r="AW1981" i="2"/>
  <c r="AW1884" i="2"/>
  <c r="AW1621" i="2"/>
  <c r="AW374" i="2"/>
  <c r="AW495" i="2"/>
  <c r="AW19" i="2"/>
  <c r="AX170" i="1"/>
  <c r="AX183" i="1"/>
  <c r="AW1428" i="2"/>
  <c r="AW1348" i="2"/>
  <c r="AW1328" i="2"/>
  <c r="AW1208" i="2"/>
  <c r="AK86" i="10"/>
  <c r="AP316" i="1"/>
  <c r="AO1182" i="2"/>
  <c r="AO1981" i="2"/>
  <c r="AO1884" i="2"/>
  <c r="AO1621" i="2"/>
  <c r="AO374" i="2"/>
  <c r="AO495" i="2"/>
  <c r="AO19" i="2"/>
  <c r="AP183" i="1"/>
  <c r="AO1428" i="2"/>
  <c r="AO1448" i="2"/>
  <c r="AO1328" i="2"/>
  <c r="AO1208" i="2"/>
  <c r="AO1159" i="2"/>
  <c r="AO1079" i="2"/>
  <c r="AO1478" i="2"/>
  <c r="M86" i="10"/>
  <c r="R316" i="1"/>
  <c r="Q1182" i="2"/>
  <c r="Q495" i="2"/>
  <c r="Q1621" i="2"/>
  <c r="Q19" i="2"/>
  <c r="Q1388" i="2"/>
  <c r="Q1273" i="2"/>
  <c r="Q1328" i="2"/>
  <c r="Q1208" i="2"/>
  <c r="Q1248" i="2"/>
  <c r="Q1228" i="2"/>
  <c r="Q1099" i="2"/>
  <c r="Q1119" i="2"/>
  <c r="E86" i="10"/>
  <c r="J316" i="1"/>
  <c r="I1182" i="2"/>
  <c r="I495" i="2"/>
  <c r="I1621" i="2"/>
  <c r="I19" i="2"/>
  <c r="I1388" i="2"/>
  <c r="I1273" i="2"/>
  <c r="I1139" i="2"/>
  <c r="I1208" i="2"/>
  <c r="I1248" i="2"/>
  <c r="I1228" i="2"/>
  <c r="I1099" i="2"/>
  <c r="I1119" i="2"/>
  <c r="BE6" i="2"/>
  <c r="I86" i="10"/>
  <c r="N316" i="1"/>
  <c r="M1182" i="2"/>
  <c r="M495" i="2"/>
  <c r="M1621" i="2"/>
  <c r="M19" i="2"/>
  <c r="M1388" i="2"/>
  <c r="M1273" i="2"/>
  <c r="M1139" i="2"/>
  <c r="M1208" i="2"/>
  <c r="M1328" i="2"/>
  <c r="M1248" i="2"/>
  <c r="M1228" i="2"/>
  <c r="M1099" i="2"/>
  <c r="M1119" i="2"/>
  <c r="AT86" i="10"/>
  <c r="AY141" i="1"/>
  <c r="AY316" i="1"/>
  <c r="AX1182" i="2"/>
  <c r="AX1621" i="2"/>
  <c r="AX1884" i="2"/>
  <c r="AX1981" i="2"/>
  <c r="AX374" i="2"/>
  <c r="AX495" i="2"/>
  <c r="AX19" i="2"/>
  <c r="AY183" i="1"/>
  <c r="AY170" i="1"/>
  <c r="AX1428" i="2"/>
  <c r="AX1348" i="2"/>
  <c r="AX1328" i="2"/>
  <c r="AX1208" i="2"/>
  <c r="AX1541" i="2"/>
  <c r="AD86" i="10"/>
  <c r="AI316" i="1"/>
  <c r="AH1182" i="2"/>
  <c r="AH1621" i="2"/>
  <c r="AH1884" i="2"/>
  <c r="AH1981" i="2"/>
  <c r="AH374" i="2"/>
  <c r="AH495" i="2"/>
  <c r="AH19" i="2"/>
  <c r="AI183" i="1"/>
  <c r="AH1348" i="2"/>
  <c r="AH1328" i="2"/>
  <c r="AH1293" i="2"/>
  <c r="C86" i="10"/>
  <c r="H316" i="1"/>
  <c r="G1182" i="2"/>
  <c r="G1621" i="2"/>
  <c r="G495" i="2"/>
  <c r="G19" i="2"/>
  <c r="G1388" i="2"/>
  <c r="G1273" i="2"/>
  <c r="G1248" i="2"/>
  <c r="G1119" i="2"/>
  <c r="G1099" i="2"/>
  <c r="G1139" i="2"/>
  <c r="G1228" i="2"/>
  <c r="G1208" i="2"/>
  <c r="BC6" i="2"/>
  <c r="G306" i="2"/>
  <c r="AH42" i="2"/>
  <c r="AH487" i="2"/>
  <c r="AH503" i="2"/>
  <c r="AH1659" i="2"/>
  <c r="AH2004" i="2"/>
  <c r="AH1902" i="2"/>
  <c r="AH72" i="2"/>
  <c r="AH518" i="2"/>
  <c r="AH1629" i="2"/>
  <c r="AH1999" i="2"/>
  <c r="AH1654" i="2"/>
  <c r="AH1907" i="2"/>
  <c r="AH52" i="2"/>
  <c r="AH528" i="2"/>
  <c r="AH523" i="2"/>
  <c r="AH1644" i="2"/>
  <c r="AH1674" i="2"/>
  <c r="AI323" i="1"/>
  <c r="AH1989" i="2"/>
  <c r="AC1821" i="2"/>
  <c r="AC1831" i="2"/>
  <c r="AC1826" i="2"/>
  <c r="AC1846" i="2"/>
  <c r="AC1766" i="2"/>
  <c r="AC1816" i="2"/>
  <c r="AC1811" i="2"/>
  <c r="AC1781" i="2"/>
  <c r="AC1744" i="2"/>
  <c r="AC1796" i="2"/>
  <c r="Y74" i="10"/>
  <c r="AS1841" i="2"/>
  <c r="AS1836" i="2"/>
  <c r="AS1831" i="2"/>
  <c r="AS1781" i="2"/>
  <c r="AS1766" i="2"/>
  <c r="AS1796" i="2"/>
  <c r="AS1816" i="2"/>
  <c r="AS1811" i="2"/>
  <c r="AO74" i="10"/>
  <c r="BE1841" i="2"/>
  <c r="BE1836" i="2"/>
  <c r="BE1831" i="2"/>
  <c r="BE1781" i="2"/>
  <c r="BE1796" i="2"/>
  <c r="BE1766" i="2"/>
  <c r="BE1724" i="2"/>
  <c r="BE1811" i="2"/>
  <c r="BE1786" i="2"/>
  <c r="BE1816" i="2"/>
  <c r="BE1739" i="2"/>
  <c r="BA74" i="10"/>
  <c r="R1826" i="2"/>
  <c r="R1811" i="2"/>
  <c r="R1796" i="2"/>
  <c r="R1791" i="2"/>
  <c r="R1766" i="2"/>
  <c r="R1781" i="2"/>
  <c r="R1744" i="2"/>
  <c r="R1734" i="2"/>
  <c r="N74" i="10"/>
  <c r="AG1654" i="2"/>
  <c r="Y487" i="2"/>
  <c r="Y503" i="2"/>
  <c r="Y1629" i="2"/>
  <c r="Y1902" i="2"/>
  <c r="AR1816" i="2"/>
  <c r="AR1811" i="2"/>
  <c r="AR1796" i="2"/>
  <c r="AR1841" i="2"/>
  <c r="AR1836" i="2"/>
  <c r="AR1831" i="2"/>
  <c r="AR1781" i="2"/>
  <c r="AR1766" i="2"/>
  <c r="AN74" i="10"/>
  <c r="AG1846" i="2"/>
  <c r="AG1831" i="2"/>
  <c r="AG1781" i="2"/>
  <c r="AG1826" i="2"/>
  <c r="AG1816" i="2"/>
  <c r="AG1766" i="2"/>
  <c r="AG1811" i="2"/>
  <c r="AG1796" i="2"/>
  <c r="AC74" i="10"/>
  <c r="AO1841" i="2"/>
  <c r="AO1836" i="2"/>
  <c r="AO1831" i="2"/>
  <c r="AO1781" i="2"/>
  <c r="AO1796" i="2"/>
  <c r="AO1766" i="2"/>
  <c r="AO1811" i="2"/>
  <c r="AO1816" i="2"/>
  <c r="AK74" i="10"/>
  <c r="Q306" i="2"/>
  <c r="Q1826" i="2"/>
  <c r="Q1821" i="2"/>
  <c r="Q1791" i="2"/>
  <c r="Q1766" i="2"/>
  <c r="Q1771" i="2"/>
  <c r="Q1811" i="2"/>
  <c r="Q1734" i="2"/>
  <c r="Q1796" i="2"/>
  <c r="Q1781" i="2"/>
  <c r="Q1744" i="2"/>
  <c r="M74" i="10"/>
  <c r="Y42" i="2"/>
  <c r="Y533" i="2"/>
  <c r="Y1892" i="2"/>
  <c r="Y1989" i="2"/>
  <c r="AH1831" i="2"/>
  <c r="AH1826" i="2"/>
  <c r="AH1816" i="2"/>
  <c r="AH1811" i="2"/>
  <c r="AH1796" i="2"/>
  <c r="AH1766" i="2"/>
  <c r="AH1846" i="2"/>
  <c r="AH1781" i="2"/>
  <c r="AD74" i="10"/>
  <c r="L306" i="2"/>
  <c r="L1796" i="2"/>
  <c r="L1791" i="2"/>
  <c r="L1771" i="2"/>
  <c r="L1734" i="2"/>
  <c r="L1826" i="2"/>
  <c r="L1744" i="2"/>
  <c r="L1821" i="2"/>
  <c r="H74" i="10"/>
  <c r="AW1841" i="2"/>
  <c r="AW1836" i="2"/>
  <c r="AW1831" i="2"/>
  <c r="AW1781" i="2"/>
  <c r="AW1816" i="2"/>
  <c r="AW1766" i="2"/>
  <c r="AW1811" i="2"/>
  <c r="AW1796" i="2"/>
  <c r="AS74" i="10"/>
  <c r="AX1841" i="2"/>
  <c r="AX1836" i="2"/>
  <c r="AX1831" i="2"/>
  <c r="AX1781" i="2"/>
  <c r="AX1816" i="2"/>
  <c r="AX1811" i="2"/>
  <c r="AX1796" i="2"/>
  <c r="AX1766" i="2"/>
  <c r="AT74" i="10"/>
  <c r="Y382" i="2"/>
  <c r="Y1644" i="2"/>
  <c r="Y1999" i="2"/>
  <c r="G1826" i="2"/>
  <c r="G1821" i="2"/>
  <c r="G1796" i="2"/>
  <c r="G1791" i="2"/>
  <c r="G1744" i="2"/>
  <c r="G1771" i="2"/>
  <c r="G1734" i="2"/>
  <c r="AX482" i="2"/>
  <c r="AX1999" i="2"/>
  <c r="AX1629" i="2"/>
  <c r="AX42" i="2"/>
  <c r="AX1922" i="2"/>
  <c r="AX62" i="2"/>
  <c r="AX518" i="2"/>
  <c r="AX392" i="2"/>
  <c r="AX1644" i="2"/>
  <c r="AX1669" i="2"/>
  <c r="AX1902" i="2"/>
  <c r="AX2009" i="2"/>
  <c r="AX52" i="2"/>
  <c r="AX382" i="2"/>
  <c r="AX523" i="2"/>
  <c r="AX407" i="2"/>
  <c r="AX1649" i="2"/>
  <c r="AX1892" i="2"/>
  <c r="AX1907" i="2"/>
  <c r="AX37" i="2"/>
  <c r="AX397" i="2"/>
  <c r="AX543" i="2"/>
  <c r="AX503" i="2"/>
  <c r="AX1603" i="2"/>
  <c r="AX2004" i="2"/>
  <c r="AX1989" i="2"/>
  <c r="AG1674" i="2"/>
  <c r="AG523" i="2"/>
  <c r="AG1902" i="2"/>
  <c r="R503" i="2"/>
  <c r="AG382" i="2"/>
  <c r="AG518" i="2"/>
  <c r="AG392" i="2"/>
  <c r="AG1629" i="2"/>
  <c r="AG1892" i="2"/>
  <c r="AG1907" i="2"/>
  <c r="R1629" i="2"/>
  <c r="AG487" i="2"/>
  <c r="AG42" i="2"/>
  <c r="AG503" i="2"/>
  <c r="AG1644" i="2"/>
  <c r="AG1659" i="2"/>
  <c r="AG1989" i="2"/>
  <c r="R1649" i="2"/>
  <c r="AG52" i="2"/>
  <c r="AG72" i="2"/>
  <c r="AG528" i="2"/>
  <c r="AG1649" i="2"/>
  <c r="AG1664" i="2"/>
  <c r="AG1999" i="2"/>
  <c r="R523" i="2"/>
  <c r="G58" i="14"/>
  <c r="F60" i="14"/>
  <c r="AW1922" i="2"/>
  <c r="AW2009" i="2"/>
  <c r="AW1999" i="2"/>
  <c r="AW1989" i="2"/>
  <c r="AW1907" i="2"/>
  <c r="AW1902" i="2"/>
  <c r="AX339" i="1"/>
  <c r="AW2004" i="2"/>
  <c r="AW1892" i="2"/>
  <c r="AW1669" i="2"/>
  <c r="AW1649" i="2"/>
  <c r="AW1629" i="2"/>
  <c r="AW1603" i="2"/>
  <c r="AW1644" i="2"/>
  <c r="AW482" i="2"/>
  <c r="AW503" i="2"/>
  <c r="AW407" i="2"/>
  <c r="AW392" i="2"/>
  <c r="AW62" i="2"/>
  <c r="AW42" i="2"/>
  <c r="AW37" i="2"/>
  <c r="AW487" i="2"/>
  <c r="AW397" i="2"/>
  <c r="AW382" i="2"/>
  <c r="AW543" i="2"/>
  <c r="AW518" i="2"/>
  <c r="AW523" i="2"/>
  <c r="AW52" i="2"/>
  <c r="AP1999" i="2"/>
  <c r="AP1989" i="2"/>
  <c r="AP1907" i="2"/>
  <c r="AP1902" i="2"/>
  <c r="AP1659" i="2"/>
  <c r="AP2004" i="2"/>
  <c r="AP1892" i="2"/>
  <c r="AQ331" i="1"/>
  <c r="AQ327" i="1"/>
  <c r="AP1649" i="2"/>
  <c r="AP1644" i="2"/>
  <c r="AP1629" i="2"/>
  <c r="AP503" i="2"/>
  <c r="AP523" i="2"/>
  <c r="AP518" i="2"/>
  <c r="AP487" i="2"/>
  <c r="AP397" i="2"/>
  <c r="AP382" i="2"/>
  <c r="AP42" i="2"/>
  <c r="AP37" i="2"/>
  <c r="AP52" i="2"/>
  <c r="AC1912" i="2"/>
  <c r="AC1989" i="2"/>
  <c r="AC1907" i="2"/>
  <c r="AC1902" i="2"/>
  <c r="AC1659" i="2"/>
  <c r="AC1999" i="2"/>
  <c r="AC1892" i="2"/>
  <c r="AC1654" i="2"/>
  <c r="AC1644" i="2"/>
  <c r="AC1649" i="2"/>
  <c r="AC1629" i="2"/>
  <c r="AC533" i="2"/>
  <c r="AC528" i="2"/>
  <c r="AC503" i="2"/>
  <c r="AC392" i="2"/>
  <c r="AC402" i="2"/>
  <c r="AC487" i="2"/>
  <c r="AC42" i="2"/>
  <c r="AC523" i="2"/>
  <c r="AC518" i="2"/>
  <c r="AC382" i="2"/>
  <c r="Z1989" i="2"/>
  <c r="Z1902" i="2"/>
  <c r="Z1999" i="2"/>
  <c r="Z1892" i="2"/>
  <c r="Z1659" i="2"/>
  <c r="Z1649" i="2"/>
  <c r="Z1644" i="2"/>
  <c r="Z1629" i="2"/>
  <c r="Z1613" i="2"/>
  <c r="Z503" i="2"/>
  <c r="Z523" i="2"/>
  <c r="Z518" i="2"/>
  <c r="Z487" i="2"/>
  <c r="Z42" i="2"/>
  <c r="Z533" i="2"/>
  <c r="Z382" i="2"/>
  <c r="AT331" i="1"/>
  <c r="AT327" i="1"/>
  <c r="AS1999" i="2"/>
  <c r="AS1989" i="2"/>
  <c r="AS1907" i="2"/>
  <c r="AS1902" i="2"/>
  <c r="AS1659" i="2"/>
  <c r="AS2004" i="2"/>
  <c r="AS1892" i="2"/>
  <c r="AS1649" i="2"/>
  <c r="AS1644" i="2"/>
  <c r="AS1629" i="2"/>
  <c r="AS503" i="2"/>
  <c r="AS392" i="2"/>
  <c r="AS487" i="2"/>
  <c r="AS397" i="2"/>
  <c r="AS382" i="2"/>
  <c r="AS42" i="2"/>
  <c r="AS37" i="2"/>
  <c r="AS518" i="2"/>
  <c r="AS52" i="2"/>
  <c r="AS523" i="2"/>
  <c r="AO306" i="2"/>
  <c r="AO331" i="2"/>
  <c r="AO316" i="2"/>
  <c r="AO341" i="2"/>
  <c r="AO336" i="2"/>
  <c r="AO351" i="2"/>
  <c r="AO321" i="2"/>
  <c r="AO301" i="2"/>
  <c r="AS306" i="2"/>
  <c r="AS331" i="2"/>
  <c r="AS316" i="2"/>
  <c r="AS341" i="2"/>
  <c r="AS336" i="2"/>
  <c r="AS351" i="2"/>
  <c r="AS321" i="2"/>
  <c r="AS301" i="2"/>
  <c r="R331" i="2"/>
  <c r="R306" i="2"/>
  <c r="AR351" i="2"/>
  <c r="AR321" i="2"/>
  <c r="AR331" i="2"/>
  <c r="AR316" i="2"/>
  <c r="AR301" i="2"/>
  <c r="AR341" i="2"/>
  <c r="AR336" i="2"/>
  <c r="AR306" i="2"/>
  <c r="AW306" i="2"/>
  <c r="AW274" i="2"/>
  <c r="AW331" i="2"/>
  <c r="AW316" i="2"/>
  <c r="AW341" i="2"/>
  <c r="AW351" i="2"/>
  <c r="AW346" i="2"/>
  <c r="AW321" i="2"/>
  <c r="AW301" i="2"/>
  <c r="AX331" i="2"/>
  <c r="AX316" i="2"/>
  <c r="AX301" i="2"/>
  <c r="AX341" i="2"/>
  <c r="AX306" i="2"/>
  <c r="AX274" i="2"/>
  <c r="AX351" i="2"/>
  <c r="AX346" i="2"/>
  <c r="AX321" i="2"/>
  <c r="BE306" i="2"/>
  <c r="BE331" i="2"/>
  <c r="BE316" i="2"/>
  <c r="BE341" i="2"/>
  <c r="BE351" i="2"/>
  <c r="BE346" i="2"/>
  <c r="BE321" i="2"/>
  <c r="BE301" i="2"/>
  <c r="AG306" i="2"/>
  <c r="AG331" i="2"/>
  <c r="AG356" i="2"/>
  <c r="AG341" i="2"/>
  <c r="AG336" i="2"/>
  <c r="AG321" i="2"/>
  <c r="AG301" i="2"/>
  <c r="AC306" i="2"/>
  <c r="AC331" i="2"/>
  <c r="AC336" i="2"/>
  <c r="AC321" i="2"/>
  <c r="AC301" i="2"/>
  <c r="AH331" i="2"/>
  <c r="AH301" i="2"/>
  <c r="AH356" i="2"/>
  <c r="AH341" i="2"/>
  <c r="AH336" i="2"/>
  <c r="AH306" i="2"/>
  <c r="AH321" i="2"/>
  <c r="C31" i="14"/>
  <c r="D31" i="14" s="1"/>
  <c r="C27" i="14"/>
  <c r="E27" i="14"/>
  <c r="D23" i="14"/>
  <c r="E23" i="14" s="1"/>
  <c r="F23" i="14" s="1"/>
  <c r="D22" i="14"/>
  <c r="E22" i="14" s="1"/>
  <c r="F22" i="14" s="1"/>
  <c r="F19" i="14"/>
  <c r="H17" i="14"/>
  <c r="I17" i="14" s="1"/>
  <c r="F27" i="14" l="1"/>
  <c r="G27" i="14" s="1"/>
  <c r="H1752" i="2"/>
  <c r="H287" i="2"/>
  <c r="H1771" i="2"/>
  <c r="H1734" i="2"/>
  <c r="H1821" i="2"/>
  <c r="H1791" i="2"/>
  <c r="H1744" i="2"/>
  <c r="H306" i="2"/>
  <c r="D74" i="10"/>
  <c r="H1796" i="2"/>
  <c r="H1826" i="2"/>
  <c r="H58" i="14"/>
  <c r="G60" i="14"/>
  <c r="BA60" i="9"/>
  <c r="C60" i="9"/>
  <c r="BA59" i="9"/>
  <c r="BB58" i="9"/>
  <c r="D58" i="9"/>
  <c r="E58" i="9" s="1"/>
  <c r="BA58" i="9"/>
  <c r="D57" i="9"/>
  <c r="E57" i="9" s="1"/>
  <c r="F57" i="9" s="1"/>
  <c r="G57" i="9" s="1"/>
  <c r="H57" i="9" s="1"/>
  <c r="I57" i="9" s="1"/>
  <c r="J57" i="9" s="1"/>
  <c r="K57" i="9" s="1"/>
  <c r="L57" i="9" s="1"/>
  <c r="M57" i="9" s="1"/>
  <c r="N57" i="9" s="1"/>
  <c r="O57" i="9" s="1"/>
  <c r="P57" i="9" s="1"/>
  <c r="Q57" i="9" s="1"/>
  <c r="R57" i="9" s="1"/>
  <c r="S57" i="9" s="1"/>
  <c r="T57" i="9" s="1"/>
  <c r="U57" i="9" s="1"/>
  <c r="V57" i="9" s="1"/>
  <c r="W57" i="9" s="1"/>
  <c r="X57" i="9" s="1"/>
  <c r="Y57" i="9" s="1"/>
  <c r="Z57" i="9" s="1"/>
  <c r="AA57" i="9" s="1"/>
  <c r="AB57" i="9" s="1"/>
  <c r="AC57" i="9" s="1"/>
  <c r="AD57" i="9" s="1"/>
  <c r="AE57" i="9" s="1"/>
  <c r="AF57" i="9" s="1"/>
  <c r="AG57" i="9" s="1"/>
  <c r="AH57" i="9" s="1"/>
  <c r="AI57" i="9" s="1"/>
  <c r="AJ57" i="9" s="1"/>
  <c r="AK57" i="9" s="1"/>
  <c r="AL57" i="9" s="1"/>
  <c r="AM57" i="9" s="1"/>
  <c r="AN57" i="9" s="1"/>
  <c r="AO57" i="9" s="1"/>
  <c r="AP57" i="9" s="1"/>
  <c r="AQ57" i="9" s="1"/>
  <c r="AR57" i="9" s="1"/>
  <c r="AS57" i="9" s="1"/>
  <c r="AT57" i="9" s="1"/>
  <c r="AU57" i="9" s="1"/>
  <c r="AV57" i="9" s="1"/>
  <c r="AW57" i="9" s="1"/>
  <c r="AX57" i="9" s="1"/>
  <c r="AY57" i="9" s="1"/>
  <c r="AZ57" i="9" s="1"/>
  <c r="BA57" i="9" s="1"/>
  <c r="BB57" i="9" s="1"/>
  <c r="BC57" i="9" s="1"/>
  <c r="BD57" i="9" s="1"/>
  <c r="BE57" i="9" s="1"/>
  <c r="BF57" i="9" s="1"/>
  <c r="BG57" i="9" s="1"/>
  <c r="BH57" i="9" s="1"/>
  <c r="BI57" i="9" s="1"/>
  <c r="BJ57" i="9" s="1"/>
  <c r="BK57" i="9" s="1"/>
  <c r="BL57" i="9" s="1"/>
  <c r="BM57" i="9" s="1"/>
  <c r="BN57" i="9" s="1"/>
  <c r="BO57" i="9" s="1"/>
  <c r="BP57" i="9" s="1"/>
  <c r="BQ57" i="9" s="1"/>
  <c r="BR57" i="9" s="1"/>
  <c r="F58" i="9" l="1"/>
  <c r="E59" i="9"/>
  <c r="E60" i="9"/>
  <c r="BC58" i="9"/>
  <c r="D60" i="9"/>
  <c r="BB59" i="9"/>
  <c r="BE1512" i="2"/>
  <c r="BF153" i="1"/>
  <c r="BF246" i="1"/>
  <c r="BF25" i="1"/>
  <c r="BF215" i="1"/>
  <c r="BF113" i="1"/>
  <c r="BF319" i="1"/>
  <c r="BE579" i="2"/>
  <c r="BF225" i="1"/>
  <c r="BE1887" i="2"/>
  <c r="BE1984" i="2"/>
  <c r="BE1624" i="2"/>
  <c r="BE1936" i="2"/>
  <c r="BE296" i="2"/>
  <c r="BE22" i="2"/>
  <c r="BE1761" i="2"/>
  <c r="BE734" i="2"/>
  <c r="BE1203" i="2"/>
  <c r="BE840" i="2"/>
  <c r="BE377" i="2"/>
  <c r="BE155" i="2"/>
  <c r="BE498" i="2"/>
  <c r="BA90" i="9"/>
  <c r="BE961" i="2"/>
  <c r="BE646" i="2"/>
  <c r="BE1511" i="2"/>
  <c r="BF152" i="1"/>
  <c r="BF224" i="1"/>
  <c r="BF112" i="1"/>
  <c r="BF214" i="1"/>
  <c r="BF318" i="1"/>
  <c r="BF24" i="1"/>
  <c r="BF245" i="1"/>
  <c r="BE578" i="2"/>
  <c r="BE1886" i="2"/>
  <c r="BE1983" i="2"/>
  <c r="BE1623" i="2"/>
  <c r="BE1202" i="2"/>
  <c r="BE839" i="2"/>
  <c r="BA87" i="9"/>
  <c r="BA88" i="9" s="1"/>
  <c r="BE1935" i="2"/>
  <c r="BE1760" i="2"/>
  <c r="BE645" i="2"/>
  <c r="BE497" i="2"/>
  <c r="BE376" i="2"/>
  <c r="BE295" i="2"/>
  <c r="BE21" i="2"/>
  <c r="BE733" i="2"/>
  <c r="BE960" i="2"/>
  <c r="BE154" i="2"/>
  <c r="D59" i="9"/>
  <c r="H25" i="1"/>
  <c r="H319" i="1"/>
  <c r="H246" i="1"/>
  <c r="H91" i="1"/>
  <c r="H113" i="1"/>
  <c r="G579" i="2"/>
  <c r="G1624" i="2"/>
  <c r="C90" i="9"/>
  <c r="G155" i="2"/>
  <c r="G498" i="2"/>
  <c r="G1203" i="2"/>
  <c r="G296" i="2"/>
  <c r="G22" i="2"/>
  <c r="G840" i="2"/>
  <c r="G734" i="2"/>
  <c r="G1761" i="2"/>
  <c r="G961" i="2"/>
  <c r="I58" i="14"/>
  <c r="H60" i="14"/>
  <c r="D44" i="9"/>
  <c r="AZ64" i="9"/>
  <c r="BB64" i="9"/>
  <c r="BC64" i="9" s="1"/>
  <c r="BD64" i="9" s="1"/>
  <c r="BE64" i="9" s="1"/>
  <c r="BF64" i="9" s="1"/>
  <c r="BG64" i="9" s="1"/>
  <c r="BH64" i="9" s="1"/>
  <c r="AR64" i="9"/>
  <c r="AS64" i="9" s="1"/>
  <c r="AT64" i="9" s="1"/>
  <c r="AH64" i="9"/>
  <c r="AI64" i="9" s="1"/>
  <c r="AJ64" i="9" s="1"/>
  <c r="AK64" i="9" s="1"/>
  <c r="M65" i="9"/>
  <c r="W65" i="9"/>
  <c r="AG65" i="9"/>
  <c r="AQ65" i="9"/>
  <c r="C65" i="9"/>
  <c r="C66" i="9" s="1"/>
  <c r="M44" i="9"/>
  <c r="X64" i="9"/>
  <c r="Y64" i="9" s="1"/>
  <c r="N64" i="9"/>
  <c r="N65" i="9" s="1"/>
  <c r="D89" i="9" s="1"/>
  <c r="C52" i="9"/>
  <c r="D63" i="9"/>
  <c r="E63" i="9" s="1"/>
  <c r="F63" i="9" s="1"/>
  <c r="G63" i="9" s="1"/>
  <c r="H63" i="9" s="1"/>
  <c r="I63" i="9" s="1"/>
  <c r="J63" i="9" s="1"/>
  <c r="K63" i="9" s="1"/>
  <c r="L63" i="9" s="1"/>
  <c r="M63" i="9" s="1"/>
  <c r="N63" i="9" s="1"/>
  <c r="O63" i="9" s="1"/>
  <c r="P63" i="9" s="1"/>
  <c r="Q63" i="9" s="1"/>
  <c r="R63" i="9" s="1"/>
  <c r="S63" i="9" s="1"/>
  <c r="T63" i="9" s="1"/>
  <c r="U63" i="9" s="1"/>
  <c r="V63" i="9" s="1"/>
  <c r="W63" i="9" s="1"/>
  <c r="X63" i="9" s="1"/>
  <c r="Y63" i="9" s="1"/>
  <c r="Z63" i="9" s="1"/>
  <c r="AA63" i="9" s="1"/>
  <c r="AB63" i="9" s="1"/>
  <c r="AC63" i="9" s="1"/>
  <c r="AD63" i="9" s="1"/>
  <c r="AE63" i="9" s="1"/>
  <c r="AF63" i="9" s="1"/>
  <c r="AG63" i="9" s="1"/>
  <c r="AH63" i="9" s="1"/>
  <c r="AI63" i="9" s="1"/>
  <c r="AJ63" i="9" s="1"/>
  <c r="AK63" i="9" s="1"/>
  <c r="AL63" i="9" s="1"/>
  <c r="AM63" i="9" s="1"/>
  <c r="AN63" i="9" s="1"/>
  <c r="AO63" i="9" s="1"/>
  <c r="AP63" i="9" s="1"/>
  <c r="AQ63" i="9" s="1"/>
  <c r="AR63" i="9" s="1"/>
  <c r="AS63" i="9" s="1"/>
  <c r="AT63" i="9" s="1"/>
  <c r="AU63" i="9" s="1"/>
  <c r="AV63" i="9" s="1"/>
  <c r="AW63" i="9" s="1"/>
  <c r="AX63" i="9" s="1"/>
  <c r="AY63" i="9" s="1"/>
  <c r="AZ63" i="9" s="1"/>
  <c r="BA63" i="9" s="1"/>
  <c r="BB63" i="9" s="1"/>
  <c r="BC63" i="9" s="1"/>
  <c r="BD63" i="9" s="1"/>
  <c r="BE63" i="9" s="1"/>
  <c r="BF63" i="9" s="1"/>
  <c r="BG63" i="9" s="1"/>
  <c r="BH63" i="9" s="1"/>
  <c r="BI63" i="9" s="1"/>
  <c r="BJ63" i="9" s="1"/>
  <c r="BK63" i="9" s="1"/>
  <c r="BL63" i="9" s="1"/>
  <c r="BM63" i="9" s="1"/>
  <c r="BN63" i="9" s="1"/>
  <c r="BO63" i="9" s="1"/>
  <c r="BP63" i="9" s="1"/>
  <c r="BQ63" i="9" s="1"/>
  <c r="BR63" i="9" s="1"/>
  <c r="D51" i="9"/>
  <c r="E51" i="9" s="1"/>
  <c r="F51" i="9" s="1"/>
  <c r="G51" i="9" s="1"/>
  <c r="H51" i="9" s="1"/>
  <c r="I51" i="9" s="1"/>
  <c r="J51" i="9" s="1"/>
  <c r="K51" i="9" s="1"/>
  <c r="L51" i="9" s="1"/>
  <c r="M51" i="9" s="1"/>
  <c r="N51" i="9" s="1"/>
  <c r="O51" i="9" s="1"/>
  <c r="P51" i="9" s="1"/>
  <c r="Q51" i="9" s="1"/>
  <c r="R51" i="9" s="1"/>
  <c r="S51" i="9" s="1"/>
  <c r="T51" i="9" s="1"/>
  <c r="U51" i="9" s="1"/>
  <c r="V51" i="9" s="1"/>
  <c r="W51" i="9" s="1"/>
  <c r="X51" i="9" s="1"/>
  <c r="Y51" i="9" s="1"/>
  <c r="Z51" i="9" s="1"/>
  <c r="AA51" i="9" s="1"/>
  <c r="AB51" i="9" s="1"/>
  <c r="AC51" i="9" s="1"/>
  <c r="AD51" i="9" s="1"/>
  <c r="AE51" i="9" s="1"/>
  <c r="AF51" i="9" s="1"/>
  <c r="AG51" i="9" s="1"/>
  <c r="AH51" i="9" s="1"/>
  <c r="AI51" i="9" s="1"/>
  <c r="AJ51" i="9" s="1"/>
  <c r="AK51" i="9" s="1"/>
  <c r="AL51" i="9" s="1"/>
  <c r="AM51" i="9" s="1"/>
  <c r="AN51" i="9" s="1"/>
  <c r="AO51" i="9" s="1"/>
  <c r="AP51" i="9" s="1"/>
  <c r="AQ51" i="9" s="1"/>
  <c r="AR51" i="9" s="1"/>
  <c r="AS51" i="9" s="1"/>
  <c r="AT51" i="9" s="1"/>
  <c r="AU51" i="9" s="1"/>
  <c r="AV51" i="9" s="1"/>
  <c r="AW51" i="9" s="1"/>
  <c r="AX51" i="9" s="1"/>
  <c r="AY51" i="9" s="1"/>
  <c r="AZ51" i="9" s="1"/>
  <c r="BA51" i="9" s="1"/>
  <c r="BB51" i="9" s="1"/>
  <c r="BC51" i="9" s="1"/>
  <c r="BD51" i="9" s="1"/>
  <c r="BE51" i="9" s="1"/>
  <c r="BF51" i="9" s="1"/>
  <c r="BG51" i="9" s="1"/>
  <c r="BH51" i="9" s="1"/>
  <c r="BI51" i="9" s="1"/>
  <c r="BJ51" i="9" s="1"/>
  <c r="BK51" i="9" s="1"/>
  <c r="BL51" i="9" s="1"/>
  <c r="BM51" i="9" s="1"/>
  <c r="BN51" i="9" s="1"/>
  <c r="BO51" i="9" s="1"/>
  <c r="BP51" i="9" s="1"/>
  <c r="BQ51" i="9" s="1"/>
  <c r="BR51" i="9" s="1"/>
  <c r="C44" i="9"/>
  <c r="E44" i="9"/>
  <c r="F44" i="9"/>
  <c r="G44" i="9"/>
  <c r="H44" i="9"/>
  <c r="I44" i="9"/>
  <c r="J44" i="9"/>
  <c r="K44" i="9"/>
  <c r="L44" i="9"/>
  <c r="B44" i="9"/>
  <c r="BF1511" i="2" l="1"/>
  <c r="BG152" i="1"/>
  <c r="BG214" i="1"/>
  <c r="BG90" i="1"/>
  <c r="BG112" i="1"/>
  <c r="BG245" i="1"/>
  <c r="BG24" i="1"/>
  <c r="BG224" i="1"/>
  <c r="BG318" i="1"/>
  <c r="BF578" i="2"/>
  <c r="BF1886" i="2"/>
  <c r="BF1983" i="2"/>
  <c r="BF1623" i="2"/>
  <c r="BF960" i="2"/>
  <c r="BF154" i="2"/>
  <c r="BF1202" i="2"/>
  <c r="BF1935" i="2"/>
  <c r="BF1760" i="2"/>
  <c r="BF839" i="2"/>
  <c r="BF645" i="2"/>
  <c r="BF497" i="2"/>
  <c r="BF733" i="2"/>
  <c r="BF376" i="2"/>
  <c r="BF295" i="2"/>
  <c r="BF21" i="2"/>
  <c r="BB87" i="9"/>
  <c r="BB88" i="9" s="1"/>
  <c r="AG66" i="9"/>
  <c r="W89" i="9"/>
  <c r="I246" i="1"/>
  <c r="I319" i="1"/>
  <c r="H579" i="2"/>
  <c r="I91" i="1"/>
  <c r="I25" i="1"/>
  <c r="I113" i="1"/>
  <c r="H1624" i="2"/>
  <c r="D90" i="9"/>
  <c r="H1761" i="2"/>
  <c r="H961" i="2"/>
  <c r="H734" i="2"/>
  <c r="H155" i="2"/>
  <c r="H840" i="2"/>
  <c r="H498" i="2"/>
  <c r="H1203" i="2"/>
  <c r="H296" i="2"/>
  <c r="H22" i="2"/>
  <c r="BD58" i="9"/>
  <c r="BC60" i="9"/>
  <c r="BC59" i="9"/>
  <c r="M66" i="9"/>
  <c r="C89" i="9"/>
  <c r="BB60" i="9"/>
  <c r="W66" i="9"/>
  <c r="M89" i="9"/>
  <c r="D52" i="9"/>
  <c r="E52" i="9" s="1"/>
  <c r="C53" i="9"/>
  <c r="C54" i="9" s="1"/>
  <c r="J246" i="1"/>
  <c r="J25" i="1"/>
  <c r="J113" i="1"/>
  <c r="J319" i="1"/>
  <c r="J91" i="1"/>
  <c r="I579" i="2"/>
  <c r="I1624" i="2"/>
  <c r="I1203" i="2"/>
  <c r="I734" i="2"/>
  <c r="I296" i="2"/>
  <c r="I22" i="2"/>
  <c r="E90" i="9"/>
  <c r="I961" i="2"/>
  <c r="I1761" i="2"/>
  <c r="I155" i="2"/>
  <c r="I498" i="2"/>
  <c r="I840" i="2"/>
  <c r="I112" i="1"/>
  <c r="I24" i="1"/>
  <c r="I318" i="1"/>
  <c r="I90" i="1"/>
  <c r="H578" i="2"/>
  <c r="I245" i="1"/>
  <c r="H1623" i="2"/>
  <c r="D87" i="9"/>
  <c r="D88" i="9" s="1"/>
  <c r="H1760" i="2"/>
  <c r="H960" i="2"/>
  <c r="H733" i="2"/>
  <c r="H1202" i="2"/>
  <c r="H839" i="2"/>
  <c r="H154" i="2"/>
  <c r="H295" i="2"/>
  <c r="H21" i="2"/>
  <c r="H497" i="2"/>
  <c r="J112" i="1"/>
  <c r="J318" i="1"/>
  <c r="J90" i="1"/>
  <c r="J245" i="1"/>
  <c r="J24" i="1"/>
  <c r="I578" i="2"/>
  <c r="I1623" i="2"/>
  <c r="I1202" i="2"/>
  <c r="I839" i="2"/>
  <c r="E87" i="9"/>
  <c r="E88" i="9" s="1"/>
  <c r="I1760" i="2"/>
  <c r="I497" i="2"/>
  <c r="I295" i="2"/>
  <c r="I21" i="2"/>
  <c r="I960" i="2"/>
  <c r="I733" i="2"/>
  <c r="I154" i="2"/>
  <c r="AQ66" i="9"/>
  <c r="AG89" i="9"/>
  <c r="G58" i="9"/>
  <c r="F59" i="9"/>
  <c r="F60" i="9" s="1"/>
  <c r="J58" i="14"/>
  <c r="I60" i="14"/>
  <c r="BI64" i="9"/>
  <c r="BH65" i="9"/>
  <c r="AX89" i="9" s="1"/>
  <c r="D53" i="9"/>
  <c r="AL64" i="9"/>
  <c r="AM64" i="9" s="1"/>
  <c r="AU64" i="9"/>
  <c r="AV64" i="9" s="1"/>
  <c r="AH65" i="9"/>
  <c r="AS65" i="9"/>
  <c r="AK65" i="9"/>
  <c r="AR65" i="9"/>
  <c r="X65" i="9"/>
  <c r="N89" i="9" s="1"/>
  <c r="Z64" i="9"/>
  <c r="Y65" i="9"/>
  <c r="X66" i="9"/>
  <c r="N66" i="9"/>
  <c r="O64" i="9"/>
  <c r="G64" i="9"/>
  <c r="E64" i="9"/>
  <c r="D64" i="9"/>
  <c r="I64" i="9"/>
  <c r="F64" i="9"/>
  <c r="K64" i="9"/>
  <c r="J64" i="9"/>
  <c r="L64" i="9"/>
  <c r="H64" i="9"/>
  <c r="G1776" i="2" l="1"/>
  <c r="C78" i="9"/>
  <c r="K246" i="1"/>
  <c r="K25" i="1"/>
  <c r="K319" i="1"/>
  <c r="K91" i="1"/>
  <c r="K113" i="1"/>
  <c r="J579" i="2"/>
  <c r="J1624" i="2"/>
  <c r="F90" i="9"/>
  <c r="J1761" i="2"/>
  <c r="J961" i="2"/>
  <c r="J1203" i="2"/>
  <c r="J840" i="2"/>
  <c r="J22" i="2"/>
  <c r="J734" i="2"/>
  <c r="J296" i="2"/>
  <c r="J155" i="2"/>
  <c r="J498" i="2"/>
  <c r="AH66" i="9"/>
  <c r="X89" i="9"/>
  <c r="BG1511" i="2"/>
  <c r="BH152" i="1"/>
  <c r="BH214" i="1"/>
  <c r="BH24" i="1"/>
  <c r="BH90" i="1"/>
  <c r="BH245" i="1"/>
  <c r="BH224" i="1"/>
  <c r="BH318" i="1"/>
  <c r="BH112" i="1"/>
  <c r="BG578" i="2"/>
  <c r="BG1983" i="2"/>
  <c r="BG1623" i="2"/>
  <c r="BG1886" i="2"/>
  <c r="BG1202" i="2"/>
  <c r="BC87" i="9"/>
  <c r="BC88" i="9" s="1"/>
  <c r="BG1935" i="2"/>
  <c r="BG1760" i="2"/>
  <c r="BG960" i="2"/>
  <c r="BG733" i="2"/>
  <c r="BG154" i="2"/>
  <c r="BG839" i="2"/>
  <c r="BG645" i="2"/>
  <c r="BG497" i="2"/>
  <c r="BG376" i="2"/>
  <c r="BG295" i="2"/>
  <c r="BG21" i="2"/>
  <c r="BE58" i="9"/>
  <c r="BD59" i="9"/>
  <c r="C75" i="9"/>
  <c r="G1775" i="2"/>
  <c r="Y66" i="9"/>
  <c r="O89" i="9"/>
  <c r="BF1512" i="2"/>
  <c r="BG153" i="1"/>
  <c r="BG91" i="1"/>
  <c r="BG246" i="1"/>
  <c r="BG25" i="1"/>
  <c r="BG215" i="1"/>
  <c r="BG319" i="1"/>
  <c r="BG225" i="1"/>
  <c r="BG113" i="1"/>
  <c r="BF579" i="2"/>
  <c r="BF1624" i="2"/>
  <c r="BF1984" i="2"/>
  <c r="BF1887" i="2"/>
  <c r="BF1936" i="2"/>
  <c r="BB90" i="9"/>
  <c r="BF1761" i="2"/>
  <c r="BF961" i="2"/>
  <c r="BF1203" i="2"/>
  <c r="BF840" i="2"/>
  <c r="BF646" i="2"/>
  <c r="BF22" i="2"/>
  <c r="BF296" i="2"/>
  <c r="BF734" i="2"/>
  <c r="BF155" i="2"/>
  <c r="BF498" i="2"/>
  <c r="BF377" i="2"/>
  <c r="K112" i="1"/>
  <c r="K245" i="1"/>
  <c r="K24" i="1"/>
  <c r="K90" i="1"/>
  <c r="K318" i="1"/>
  <c r="J578" i="2"/>
  <c r="J1623" i="2"/>
  <c r="F87" i="9"/>
  <c r="F88" i="9" s="1"/>
  <c r="J733" i="2"/>
  <c r="J154" i="2"/>
  <c r="J960" i="2"/>
  <c r="J1202" i="2"/>
  <c r="J839" i="2"/>
  <c r="J497" i="2"/>
  <c r="J295" i="2"/>
  <c r="J21" i="2"/>
  <c r="J1760" i="2"/>
  <c r="BG1512" i="2"/>
  <c r="BH153" i="1"/>
  <c r="BH113" i="1"/>
  <c r="BH91" i="1"/>
  <c r="BH319" i="1"/>
  <c r="BH225" i="1"/>
  <c r="BH215" i="1"/>
  <c r="BG579" i="2"/>
  <c r="BH25" i="1"/>
  <c r="BH246" i="1"/>
  <c r="BG1624" i="2"/>
  <c r="BG1984" i="2"/>
  <c r="BG1887" i="2"/>
  <c r="BC90" i="9"/>
  <c r="BG1761" i="2"/>
  <c r="BG961" i="2"/>
  <c r="BG1203" i="2"/>
  <c r="BG498" i="2"/>
  <c r="BG377" i="2"/>
  <c r="BG646" i="2"/>
  <c r="BG155" i="2"/>
  <c r="BG296" i="2"/>
  <c r="BG22" i="2"/>
  <c r="BG734" i="2"/>
  <c r="BG1936" i="2"/>
  <c r="BG840" i="2"/>
  <c r="D54" i="9"/>
  <c r="D75" i="9"/>
  <c r="H1775" i="2"/>
  <c r="AR66" i="9"/>
  <c r="AH89" i="9"/>
  <c r="AK66" i="9"/>
  <c r="AA89" i="9"/>
  <c r="H58" i="9"/>
  <c r="G59" i="9"/>
  <c r="AS66" i="9"/>
  <c r="AI89" i="9"/>
  <c r="K58" i="14"/>
  <c r="J60" i="14"/>
  <c r="AL65" i="9"/>
  <c r="AW64" i="9"/>
  <c r="AX64" i="9" s="1"/>
  <c r="AN64" i="9"/>
  <c r="AO64" i="9" s="1"/>
  <c r="AP64" i="9" s="1"/>
  <c r="F52" i="9"/>
  <c r="E53" i="9"/>
  <c r="BJ64" i="9"/>
  <c r="BI65" i="9"/>
  <c r="AY89" i="9" s="1"/>
  <c r="AM65" i="9"/>
  <c r="AJ65" i="9"/>
  <c r="AI65" i="9"/>
  <c r="AT65" i="9"/>
  <c r="AA64" i="9"/>
  <c r="Z65" i="9"/>
  <c r="P64" i="9"/>
  <c r="O65" i="9"/>
  <c r="I65" i="9"/>
  <c r="I66" i="9" s="1"/>
  <c r="E65" i="9"/>
  <c r="E66" i="9" s="1"/>
  <c r="L65" i="9"/>
  <c r="L66" i="9" s="1"/>
  <c r="J65" i="9"/>
  <c r="J66" i="9" s="1"/>
  <c r="D65" i="9"/>
  <c r="D66" i="9" s="1"/>
  <c r="K65" i="9"/>
  <c r="K66" i="9" s="1"/>
  <c r="H65" i="9"/>
  <c r="H66" i="9" s="1"/>
  <c r="F65" i="9"/>
  <c r="F66" i="9" s="1"/>
  <c r="G65" i="9"/>
  <c r="G66" i="9" s="1"/>
  <c r="Z66" i="9" l="1"/>
  <c r="P89" i="9"/>
  <c r="BF58" i="9"/>
  <c r="BE59" i="9"/>
  <c r="BE87" i="9" s="1"/>
  <c r="BE88" i="9" s="1"/>
  <c r="L90" i="1"/>
  <c r="L24" i="1"/>
  <c r="L245" i="1"/>
  <c r="L318" i="1"/>
  <c r="L112" i="1"/>
  <c r="K578" i="2"/>
  <c r="K1623" i="2"/>
  <c r="K1202" i="2"/>
  <c r="K839" i="2"/>
  <c r="G87" i="9"/>
  <c r="G88" i="9" s="1"/>
  <c r="K1760" i="2"/>
  <c r="K960" i="2"/>
  <c r="K733" i="2"/>
  <c r="K154" i="2"/>
  <c r="K497" i="2"/>
  <c r="K295" i="2"/>
  <c r="K21" i="2"/>
  <c r="D76" i="9"/>
  <c r="D77" i="9"/>
  <c r="E54" i="9"/>
  <c r="E75" i="9"/>
  <c r="I1775" i="2"/>
  <c r="G60" i="9"/>
  <c r="AJ66" i="9"/>
  <c r="Z89" i="9"/>
  <c r="I58" i="9"/>
  <c r="H60" i="9"/>
  <c r="H59" i="9"/>
  <c r="C76" i="9"/>
  <c r="C77" i="9"/>
  <c r="AT66" i="9"/>
  <c r="AJ89" i="9"/>
  <c r="AI66" i="9"/>
  <c r="Y89" i="9"/>
  <c r="D78" i="9"/>
  <c r="H1776" i="2"/>
  <c r="AM66" i="9"/>
  <c r="AC89" i="9"/>
  <c r="AL66" i="9"/>
  <c r="AB89" i="9"/>
  <c r="BH1511" i="2"/>
  <c r="BI152" i="1"/>
  <c r="BI24" i="1"/>
  <c r="BI318" i="1"/>
  <c r="BI224" i="1"/>
  <c r="BH578" i="2"/>
  <c r="BI90" i="1"/>
  <c r="BI245" i="1"/>
  <c r="BI112" i="1"/>
  <c r="BI214" i="1"/>
  <c r="BH1886" i="2"/>
  <c r="BH1623" i="2"/>
  <c r="BH1983" i="2"/>
  <c r="BH1202" i="2"/>
  <c r="BH839" i="2"/>
  <c r="BD87" i="9"/>
  <c r="BD88" i="9" s="1"/>
  <c r="BH1935" i="2"/>
  <c r="BH1760" i="2"/>
  <c r="BH960" i="2"/>
  <c r="BH154" i="2"/>
  <c r="BH295" i="2"/>
  <c r="BH21" i="2"/>
  <c r="BH645" i="2"/>
  <c r="BH497" i="2"/>
  <c r="BH733" i="2"/>
  <c r="BH376" i="2"/>
  <c r="O66" i="9"/>
  <c r="E89" i="9"/>
  <c r="BI66" i="9"/>
  <c r="BD60" i="9"/>
  <c r="L58" i="14"/>
  <c r="K60" i="14"/>
  <c r="BK64" i="9"/>
  <c r="BJ65" i="9"/>
  <c r="G52" i="9"/>
  <c r="H52" i="9" s="1"/>
  <c r="F53" i="9"/>
  <c r="AN65" i="9"/>
  <c r="AU65" i="9"/>
  <c r="AB64" i="9"/>
  <c r="AA65" i="9"/>
  <c r="Q64" i="9"/>
  <c r="P65" i="9"/>
  <c r="M91" i="1" l="1"/>
  <c r="M113" i="1"/>
  <c r="M319" i="1"/>
  <c r="M25" i="1"/>
  <c r="M246" i="1"/>
  <c r="L579" i="2"/>
  <c r="L1624" i="2"/>
  <c r="L1203" i="2"/>
  <c r="L840" i="2"/>
  <c r="H90" i="9"/>
  <c r="L1761" i="2"/>
  <c r="L498" i="2"/>
  <c r="L961" i="2"/>
  <c r="L734" i="2"/>
  <c r="L296" i="2"/>
  <c r="L22" i="2"/>
  <c r="L155" i="2"/>
  <c r="J58" i="9"/>
  <c r="I59" i="9"/>
  <c r="AA66" i="9"/>
  <c r="Q89" i="9"/>
  <c r="L113" i="1"/>
  <c r="L319" i="1"/>
  <c r="K579" i="2"/>
  <c r="L246" i="1"/>
  <c r="L91" i="1"/>
  <c r="L25" i="1"/>
  <c r="K1624" i="2"/>
  <c r="G90" i="9"/>
  <c r="K1761" i="2"/>
  <c r="K961" i="2"/>
  <c r="K734" i="2"/>
  <c r="K1203" i="2"/>
  <c r="K498" i="2"/>
  <c r="K296" i="2"/>
  <c r="K22" i="2"/>
  <c r="K155" i="2"/>
  <c r="K840" i="2"/>
  <c r="BE60" i="9"/>
  <c r="BE90" i="9" s="1"/>
  <c r="P66" i="9"/>
  <c r="F89" i="9"/>
  <c r="AU66" i="9"/>
  <c r="AK89" i="9"/>
  <c r="BG58" i="9"/>
  <c r="BF59" i="9"/>
  <c r="BF87" i="9" s="1"/>
  <c r="BF88" i="9" s="1"/>
  <c r="BF60" i="9"/>
  <c r="BF90" i="9" s="1"/>
  <c r="BJ66" i="9"/>
  <c r="AZ89" i="9"/>
  <c r="BH1512" i="2"/>
  <c r="BI153" i="1"/>
  <c r="BI113" i="1"/>
  <c r="BI91" i="1"/>
  <c r="BI25" i="1"/>
  <c r="BI225" i="1"/>
  <c r="BI246" i="1"/>
  <c r="BI319" i="1"/>
  <c r="BI215" i="1"/>
  <c r="BH579" i="2"/>
  <c r="BH1624" i="2"/>
  <c r="BH1887" i="2"/>
  <c r="BH1984" i="2"/>
  <c r="BH1203" i="2"/>
  <c r="BH840" i="2"/>
  <c r="BH1936" i="2"/>
  <c r="BD90" i="9"/>
  <c r="BH1761" i="2"/>
  <c r="BH498" i="2"/>
  <c r="BH377" i="2"/>
  <c r="BH961" i="2"/>
  <c r="BH646" i="2"/>
  <c r="BH296" i="2"/>
  <c r="BH22" i="2"/>
  <c r="BH734" i="2"/>
  <c r="BH155" i="2"/>
  <c r="AN66" i="9"/>
  <c r="AD89" i="9"/>
  <c r="E77" i="9"/>
  <c r="E76" i="9"/>
  <c r="F54" i="9"/>
  <c r="F75" i="9"/>
  <c r="J1775" i="2"/>
  <c r="M24" i="1"/>
  <c r="M90" i="1"/>
  <c r="M318" i="1"/>
  <c r="L578" i="2"/>
  <c r="M245" i="1"/>
  <c r="M112" i="1"/>
  <c r="L1623" i="2"/>
  <c r="L1202" i="2"/>
  <c r="L839" i="2"/>
  <c r="H87" i="9"/>
  <c r="H88" i="9" s="1"/>
  <c r="L1760" i="2"/>
  <c r="L960" i="2"/>
  <c r="L497" i="2"/>
  <c r="L21" i="2"/>
  <c r="L733" i="2"/>
  <c r="L295" i="2"/>
  <c r="L154" i="2"/>
  <c r="E78" i="9"/>
  <c r="I1776" i="2"/>
  <c r="M58" i="14"/>
  <c r="L60" i="14"/>
  <c r="G53" i="9"/>
  <c r="G54" i="9"/>
  <c r="BL64" i="9"/>
  <c r="BK65" i="9"/>
  <c r="AO65" i="9"/>
  <c r="AV65" i="9"/>
  <c r="AC64" i="9"/>
  <c r="AD64" i="9" s="1"/>
  <c r="AB65" i="9"/>
  <c r="R89" i="9" s="1"/>
  <c r="AB66" i="9"/>
  <c r="R64" i="9"/>
  <c r="Q65" i="9"/>
  <c r="K1776" i="2" l="1"/>
  <c r="G78" i="9"/>
  <c r="G75" i="9"/>
  <c r="K1775" i="2"/>
  <c r="F78" i="9"/>
  <c r="J1776" i="2"/>
  <c r="BH58" i="9"/>
  <c r="BG59" i="9"/>
  <c r="BG87" i="9" s="1"/>
  <c r="BG88" i="9" s="1"/>
  <c r="AO66" i="9"/>
  <c r="AE89" i="9"/>
  <c r="N24" i="1"/>
  <c r="N245" i="1"/>
  <c r="N318" i="1"/>
  <c r="N90" i="1"/>
  <c r="M578" i="2"/>
  <c r="N112" i="1"/>
  <c r="M1623" i="2"/>
  <c r="I87" i="9"/>
  <c r="I88" i="9" s="1"/>
  <c r="M1760" i="2"/>
  <c r="M960" i="2"/>
  <c r="M733" i="2"/>
  <c r="M1202" i="2"/>
  <c r="M839" i="2"/>
  <c r="M154" i="2"/>
  <c r="M497" i="2"/>
  <c r="M295" i="2"/>
  <c r="M21" i="2"/>
  <c r="AV66" i="9"/>
  <c r="AL89" i="9"/>
  <c r="I60" i="9"/>
  <c r="F76" i="9"/>
  <c r="F77" i="9"/>
  <c r="BK66" i="9"/>
  <c r="BA89" i="9"/>
  <c r="Q66" i="9"/>
  <c r="G89" i="9"/>
  <c r="K58" i="9"/>
  <c r="J59" i="9"/>
  <c r="J60" i="9"/>
  <c r="N58" i="14"/>
  <c r="M60" i="14"/>
  <c r="BM64" i="9"/>
  <c r="BL65" i="9"/>
  <c r="I52" i="9"/>
  <c r="H53" i="9"/>
  <c r="H54" i="9" s="1"/>
  <c r="AP65" i="9"/>
  <c r="AW65" i="9"/>
  <c r="AC65" i="9"/>
  <c r="S64" i="9"/>
  <c r="R65" i="9"/>
  <c r="H89" i="9" s="1"/>
  <c r="R66" i="9"/>
  <c r="H78" i="9" l="1"/>
  <c r="L1776" i="2"/>
  <c r="AP66" i="9"/>
  <c r="AF89" i="9"/>
  <c r="L58" i="9"/>
  <c r="K59" i="9"/>
  <c r="K60" i="9"/>
  <c r="O318" i="1"/>
  <c r="O245" i="1"/>
  <c r="O112" i="1"/>
  <c r="O24" i="1"/>
  <c r="O90" i="1"/>
  <c r="N578" i="2"/>
  <c r="N1623" i="2"/>
  <c r="N497" i="2"/>
  <c r="N295" i="2"/>
  <c r="N21" i="2"/>
  <c r="N1202" i="2"/>
  <c r="N733" i="2"/>
  <c r="N1760" i="2"/>
  <c r="J87" i="9"/>
  <c r="J88" i="9" s="1"/>
  <c r="N839" i="2"/>
  <c r="N154" i="2"/>
  <c r="N960" i="2"/>
  <c r="BI58" i="9"/>
  <c r="BH59" i="9"/>
  <c r="BH87" i="9" s="1"/>
  <c r="BH88" i="9" s="1"/>
  <c r="BH60" i="9"/>
  <c r="BH90" i="9" s="1"/>
  <c r="O25" i="1"/>
  <c r="O319" i="1"/>
  <c r="O91" i="1"/>
  <c r="O246" i="1"/>
  <c r="O113" i="1"/>
  <c r="N579" i="2"/>
  <c r="N1624" i="2"/>
  <c r="N1203" i="2"/>
  <c r="J90" i="9"/>
  <c r="N1761" i="2"/>
  <c r="N961" i="2"/>
  <c r="N734" i="2"/>
  <c r="N840" i="2"/>
  <c r="N155" i="2"/>
  <c r="N498" i="2"/>
  <c r="N296" i="2"/>
  <c r="N22" i="2"/>
  <c r="N91" i="1"/>
  <c r="N25" i="1"/>
  <c r="N113" i="1"/>
  <c r="N246" i="1"/>
  <c r="N319" i="1"/>
  <c r="M579" i="2"/>
  <c r="M1624" i="2"/>
  <c r="M155" i="2"/>
  <c r="M1203" i="2"/>
  <c r="I90" i="9"/>
  <c r="M498" i="2"/>
  <c r="M1761" i="2"/>
  <c r="M961" i="2"/>
  <c r="M734" i="2"/>
  <c r="M296" i="2"/>
  <c r="M22" i="2"/>
  <c r="M840" i="2"/>
  <c r="G76" i="9"/>
  <c r="G77" i="9"/>
  <c r="BL66" i="9"/>
  <c r="BB89" i="9"/>
  <c r="AC66" i="9"/>
  <c r="S89" i="9"/>
  <c r="H75" i="9"/>
  <c r="L1775" i="2"/>
  <c r="AW66" i="9"/>
  <c r="AM89" i="9"/>
  <c r="BG60" i="9"/>
  <c r="BG90" i="9" s="1"/>
  <c r="O58" i="14"/>
  <c r="N60" i="14"/>
  <c r="J52" i="9"/>
  <c r="I53" i="9"/>
  <c r="BN64" i="9"/>
  <c r="BM65" i="9"/>
  <c r="AX65" i="9"/>
  <c r="AE64" i="9"/>
  <c r="AD65" i="9"/>
  <c r="T64" i="9"/>
  <c r="S65" i="9"/>
  <c r="I89" i="9" s="1"/>
  <c r="S66" i="9"/>
  <c r="P245" i="1" l="1"/>
  <c r="P24" i="1"/>
  <c r="P112" i="1"/>
  <c r="O578" i="2"/>
  <c r="P318" i="1"/>
  <c r="P90" i="1"/>
  <c r="O1623" i="2"/>
  <c r="K87" i="9"/>
  <c r="K88" i="9" s="1"/>
  <c r="O1760" i="2"/>
  <c r="O960" i="2"/>
  <c r="O1202" i="2"/>
  <c r="O839" i="2"/>
  <c r="O21" i="2"/>
  <c r="O497" i="2"/>
  <c r="O295" i="2"/>
  <c r="O733" i="2"/>
  <c r="O154" i="2"/>
  <c r="AX66" i="9"/>
  <c r="AN89" i="9"/>
  <c r="M58" i="9"/>
  <c r="L59" i="9"/>
  <c r="L60" i="9" s="1"/>
  <c r="BM66" i="9"/>
  <c r="BC89" i="9"/>
  <c r="I54" i="9"/>
  <c r="I75" i="9"/>
  <c r="M1775" i="2"/>
  <c r="H76" i="9"/>
  <c r="H77" i="9"/>
  <c r="P25" i="1"/>
  <c r="P319" i="1"/>
  <c r="O579" i="2"/>
  <c r="P113" i="1"/>
  <c r="P91" i="1"/>
  <c r="P246" i="1"/>
  <c r="O1624" i="2"/>
  <c r="O1203" i="2"/>
  <c r="O840" i="2"/>
  <c r="K90" i="9"/>
  <c r="O1761" i="2"/>
  <c r="O961" i="2"/>
  <c r="O296" i="2"/>
  <c r="O155" i="2"/>
  <c r="O734" i="2"/>
  <c r="O498" i="2"/>
  <c r="O22" i="2"/>
  <c r="AD66" i="9"/>
  <c r="T89" i="9"/>
  <c r="BJ58" i="9"/>
  <c r="BI59" i="9"/>
  <c r="BI60" i="9" s="1"/>
  <c r="P58" i="14"/>
  <c r="O60" i="14"/>
  <c r="BN65" i="9"/>
  <c r="BD89" i="9" s="1"/>
  <c r="BN66" i="9"/>
  <c r="BO64" i="9"/>
  <c r="BO65" i="9" s="1"/>
  <c r="K52" i="9"/>
  <c r="J53" i="9"/>
  <c r="AY65" i="9"/>
  <c r="AF64" i="9"/>
  <c r="AE65" i="9"/>
  <c r="T65" i="9"/>
  <c r="U64" i="9"/>
  <c r="Q246" i="1" l="1"/>
  <c r="Q319" i="1"/>
  <c r="P579" i="2"/>
  <c r="Q113" i="1"/>
  <c r="Q25" i="1"/>
  <c r="Q91" i="1"/>
  <c r="P1624" i="2"/>
  <c r="L90" i="9"/>
  <c r="P1761" i="2"/>
  <c r="P961" i="2"/>
  <c r="P734" i="2"/>
  <c r="P840" i="2"/>
  <c r="P1203" i="2"/>
  <c r="P155" i="2"/>
  <c r="P498" i="2"/>
  <c r="P296" i="2"/>
  <c r="P22" i="2"/>
  <c r="T66" i="9"/>
  <c r="J89" i="9"/>
  <c r="N58" i="9"/>
  <c r="M60" i="9"/>
  <c r="M59" i="9"/>
  <c r="BO66" i="9"/>
  <c r="BE89" i="9"/>
  <c r="AE66" i="9"/>
  <c r="U89" i="9"/>
  <c r="AY66" i="9"/>
  <c r="AO89" i="9"/>
  <c r="Q112" i="1"/>
  <c r="Q24" i="1"/>
  <c r="Q318" i="1"/>
  <c r="Q245" i="1"/>
  <c r="P578" i="2"/>
  <c r="Q90" i="1"/>
  <c r="P1623" i="2"/>
  <c r="L87" i="9"/>
  <c r="L88" i="9" s="1"/>
  <c r="P1760" i="2"/>
  <c r="P960" i="2"/>
  <c r="P733" i="2"/>
  <c r="P1202" i="2"/>
  <c r="P497" i="2"/>
  <c r="P295" i="2"/>
  <c r="P21" i="2"/>
  <c r="P154" i="2"/>
  <c r="P839" i="2"/>
  <c r="J54" i="9"/>
  <c r="J75" i="9"/>
  <c r="N1775" i="2"/>
  <c r="I76" i="9"/>
  <c r="I77" i="9"/>
  <c r="BK58" i="9"/>
  <c r="BJ59" i="9"/>
  <c r="BJ60" i="9" s="1"/>
  <c r="I78" i="9"/>
  <c r="M1776" i="2"/>
  <c r="Q58" i="14"/>
  <c r="P60" i="14"/>
  <c r="L52" i="9"/>
  <c r="K53" i="9"/>
  <c r="BP64" i="9"/>
  <c r="AZ65" i="9"/>
  <c r="AF65" i="9"/>
  <c r="U65" i="9"/>
  <c r="V64" i="9"/>
  <c r="AZ66" i="9" l="1"/>
  <c r="AP89" i="9"/>
  <c r="J77" i="9"/>
  <c r="J76" i="9"/>
  <c r="U66" i="9"/>
  <c r="K89" i="9"/>
  <c r="AF66" i="9"/>
  <c r="V89" i="9"/>
  <c r="J78" i="9"/>
  <c r="N1776" i="2"/>
  <c r="R112" i="1"/>
  <c r="R318" i="1"/>
  <c r="R90" i="1"/>
  <c r="R24" i="1"/>
  <c r="R245" i="1"/>
  <c r="Q578" i="2"/>
  <c r="Q1623" i="2"/>
  <c r="Q1202" i="2"/>
  <c r="Q839" i="2"/>
  <c r="M87" i="9"/>
  <c r="M88" i="9" s="1"/>
  <c r="Q1760" i="2"/>
  <c r="Q497" i="2"/>
  <c r="Q960" i="2"/>
  <c r="Q295" i="2"/>
  <c r="Q21" i="2"/>
  <c r="Q733" i="2"/>
  <c r="Q154" i="2"/>
  <c r="R246" i="1"/>
  <c r="R25" i="1"/>
  <c r="R113" i="1"/>
  <c r="Q579" i="2"/>
  <c r="R319" i="1"/>
  <c r="R91" i="1"/>
  <c r="Q1624" i="2"/>
  <c r="Q296" i="2"/>
  <c r="Q22" i="2"/>
  <c r="Q840" i="2"/>
  <c r="Q498" i="2"/>
  <c r="M90" i="9"/>
  <c r="Q1203" i="2"/>
  <c r="Q1761" i="2"/>
  <c r="Q961" i="2"/>
  <c r="Q155" i="2"/>
  <c r="Q734" i="2"/>
  <c r="O58" i="9"/>
  <c r="N59" i="9"/>
  <c r="K54" i="9"/>
  <c r="K75" i="9"/>
  <c r="O1775" i="2"/>
  <c r="BL58" i="9"/>
  <c r="BK59" i="9"/>
  <c r="BK60" i="9" s="1"/>
  <c r="R58" i="14"/>
  <c r="Q60" i="14"/>
  <c r="BQ64" i="9"/>
  <c r="BP65" i="9"/>
  <c r="M52" i="9"/>
  <c r="L53" i="9"/>
  <c r="BA65" i="9"/>
  <c r="V65" i="9"/>
  <c r="S112" i="1" l="1"/>
  <c r="S245" i="1"/>
  <c r="S224" i="1"/>
  <c r="S90" i="1"/>
  <c r="S318" i="1"/>
  <c r="R578" i="2"/>
  <c r="S24" i="1"/>
  <c r="R1886" i="2"/>
  <c r="R1983" i="2"/>
  <c r="R1623" i="2"/>
  <c r="N87" i="9"/>
  <c r="N88" i="9" s="1"/>
  <c r="R154" i="2"/>
  <c r="R839" i="2"/>
  <c r="R960" i="2"/>
  <c r="R1202" i="2"/>
  <c r="R497" i="2"/>
  <c r="R376" i="2"/>
  <c r="R295" i="2"/>
  <c r="R21" i="2"/>
  <c r="R733" i="2"/>
  <c r="R1935" i="2"/>
  <c r="R1760" i="2"/>
  <c r="R645" i="2"/>
  <c r="V66" i="9"/>
  <c r="L89" i="9"/>
  <c r="N60" i="9"/>
  <c r="K78" i="9"/>
  <c r="O1776" i="2"/>
  <c r="BA66" i="9"/>
  <c r="AQ89" i="9"/>
  <c r="BM58" i="9"/>
  <c r="BL60" i="9"/>
  <c r="BL59" i="9"/>
  <c r="P58" i="9"/>
  <c r="O60" i="9"/>
  <c r="O59" i="9"/>
  <c r="L75" i="9"/>
  <c r="P1775" i="2"/>
  <c r="L54" i="9"/>
  <c r="BP66" i="9"/>
  <c r="BF89" i="9"/>
  <c r="K76" i="9"/>
  <c r="K77" i="9"/>
  <c r="S58" i="14"/>
  <c r="R60" i="14"/>
  <c r="N52" i="9"/>
  <c r="M53" i="9"/>
  <c r="BR64" i="9"/>
  <c r="BQ65" i="9"/>
  <c r="BB65" i="9"/>
  <c r="M54" i="9" l="1"/>
  <c r="M75" i="9"/>
  <c r="Q1775" i="2"/>
  <c r="BN58" i="9"/>
  <c r="BM59" i="9"/>
  <c r="BM60" i="9"/>
  <c r="L76" i="9"/>
  <c r="L77" i="9"/>
  <c r="T90" i="1"/>
  <c r="T24" i="1"/>
  <c r="T245" i="1"/>
  <c r="T224" i="1"/>
  <c r="T112" i="1"/>
  <c r="T318" i="1"/>
  <c r="S578" i="2"/>
  <c r="S1983" i="2"/>
  <c r="S1623" i="2"/>
  <c r="S1886" i="2"/>
  <c r="S1202" i="2"/>
  <c r="S839" i="2"/>
  <c r="O87" i="9"/>
  <c r="O88" i="9" s="1"/>
  <c r="S1935" i="2"/>
  <c r="S1760" i="2"/>
  <c r="S960" i="2"/>
  <c r="S733" i="2"/>
  <c r="S645" i="2"/>
  <c r="S154" i="2"/>
  <c r="S497" i="2"/>
  <c r="S376" i="2"/>
  <c r="S295" i="2"/>
  <c r="S21" i="2"/>
  <c r="T113" i="1"/>
  <c r="T319" i="1"/>
  <c r="T91" i="1"/>
  <c r="T225" i="1"/>
  <c r="T25" i="1"/>
  <c r="S579" i="2"/>
  <c r="T246" i="1"/>
  <c r="S1984" i="2"/>
  <c r="S1887" i="2"/>
  <c r="S1624" i="2"/>
  <c r="O90" i="9"/>
  <c r="S1761" i="2"/>
  <c r="S961" i="2"/>
  <c r="S734" i="2"/>
  <c r="S1203" i="2"/>
  <c r="S498" i="2"/>
  <c r="S377" i="2"/>
  <c r="S155" i="2"/>
  <c r="S1936" i="2"/>
  <c r="S296" i="2"/>
  <c r="S22" i="2"/>
  <c r="S646" i="2"/>
  <c r="S840" i="2"/>
  <c r="BB66" i="9"/>
  <c r="AR89" i="9"/>
  <c r="S246" i="1"/>
  <c r="S25" i="1"/>
  <c r="S319" i="1"/>
  <c r="S91" i="1"/>
  <c r="S225" i="1"/>
  <c r="R579" i="2"/>
  <c r="S113" i="1"/>
  <c r="R1624" i="2"/>
  <c r="R1984" i="2"/>
  <c r="R1887" i="2"/>
  <c r="R1936" i="2"/>
  <c r="N90" i="9"/>
  <c r="R1761" i="2"/>
  <c r="R961" i="2"/>
  <c r="R1203" i="2"/>
  <c r="R840" i="2"/>
  <c r="R734" i="2"/>
  <c r="R296" i="2"/>
  <c r="R22" i="2"/>
  <c r="R646" i="2"/>
  <c r="R155" i="2"/>
  <c r="R498" i="2"/>
  <c r="R377" i="2"/>
  <c r="L78" i="9"/>
  <c r="P1776" i="2"/>
  <c r="Q58" i="9"/>
  <c r="P60" i="9"/>
  <c r="P59" i="9"/>
  <c r="BQ66" i="9"/>
  <c r="BG89" i="9"/>
  <c r="T58" i="14"/>
  <c r="S60" i="14"/>
  <c r="BR65" i="9"/>
  <c r="O52" i="9"/>
  <c r="N53" i="9"/>
  <c r="BC65" i="9"/>
  <c r="BC66" i="9" l="1"/>
  <c r="AS89" i="9"/>
  <c r="U24" i="1"/>
  <c r="U90" i="1"/>
  <c r="U318" i="1"/>
  <c r="U224" i="1"/>
  <c r="T578" i="2"/>
  <c r="U112" i="1"/>
  <c r="U245" i="1"/>
  <c r="T1623" i="2"/>
  <c r="T1886" i="2"/>
  <c r="T1983" i="2"/>
  <c r="T1202" i="2"/>
  <c r="T839" i="2"/>
  <c r="P87" i="9"/>
  <c r="P88" i="9" s="1"/>
  <c r="T1935" i="2"/>
  <c r="T1760" i="2"/>
  <c r="T960" i="2"/>
  <c r="T733" i="2"/>
  <c r="T376" i="2"/>
  <c r="T645" i="2"/>
  <c r="T154" i="2"/>
  <c r="T21" i="2"/>
  <c r="T295" i="2"/>
  <c r="T497" i="2"/>
  <c r="BO58" i="9"/>
  <c r="BN59" i="9"/>
  <c r="BN60" i="9" s="1"/>
  <c r="N54" i="9"/>
  <c r="R1775" i="2"/>
  <c r="N75" i="9"/>
  <c r="M77" i="9"/>
  <c r="M76" i="9"/>
  <c r="U91" i="1"/>
  <c r="U113" i="1"/>
  <c r="U225" i="1"/>
  <c r="U246" i="1"/>
  <c r="U25" i="1"/>
  <c r="U319" i="1"/>
  <c r="T579" i="2"/>
  <c r="T1624" i="2"/>
  <c r="T1887" i="2"/>
  <c r="T1984" i="2"/>
  <c r="T1203" i="2"/>
  <c r="T840" i="2"/>
  <c r="T1936" i="2"/>
  <c r="P90" i="9"/>
  <c r="T1761" i="2"/>
  <c r="T498" i="2"/>
  <c r="T377" i="2"/>
  <c r="T296" i="2"/>
  <c r="T22" i="2"/>
  <c r="T961" i="2"/>
  <c r="T734" i="2"/>
  <c r="T646" i="2"/>
  <c r="T155" i="2"/>
  <c r="R58" i="9"/>
  <c r="Q59" i="9"/>
  <c r="BR66" i="9"/>
  <c r="BH89" i="9"/>
  <c r="M78" i="9"/>
  <c r="Q1776" i="2"/>
  <c r="U58" i="14"/>
  <c r="T60" i="14"/>
  <c r="P52" i="9"/>
  <c r="O53" i="9"/>
  <c r="O54" i="9" s="1"/>
  <c r="BD65" i="9"/>
  <c r="S1776" i="2" l="1"/>
  <c r="O78" i="9"/>
  <c r="N76" i="9"/>
  <c r="N77" i="9"/>
  <c r="BD66" i="9"/>
  <c r="AT89" i="9"/>
  <c r="N78" i="9"/>
  <c r="R1776" i="2"/>
  <c r="O75" i="9"/>
  <c r="S1775" i="2"/>
  <c r="V24" i="1"/>
  <c r="V245" i="1"/>
  <c r="V318" i="1"/>
  <c r="V224" i="1"/>
  <c r="V90" i="1"/>
  <c r="U578" i="2"/>
  <c r="V112" i="1"/>
  <c r="U1983" i="2"/>
  <c r="U1623" i="2"/>
  <c r="U1886" i="2"/>
  <c r="Q87" i="9"/>
  <c r="Q88" i="9" s="1"/>
  <c r="U1935" i="2"/>
  <c r="U1760" i="2"/>
  <c r="U960" i="2"/>
  <c r="U733" i="2"/>
  <c r="U1202" i="2"/>
  <c r="U645" i="2"/>
  <c r="U154" i="2"/>
  <c r="U497" i="2"/>
  <c r="U839" i="2"/>
  <c r="U376" i="2"/>
  <c r="U295" i="2"/>
  <c r="U21" i="2"/>
  <c r="BP58" i="9"/>
  <c r="BO59" i="9"/>
  <c r="BO60" i="9" s="1"/>
  <c r="Q60" i="9"/>
  <c r="S58" i="9"/>
  <c r="R59" i="9"/>
  <c r="R60" i="9"/>
  <c r="V58" i="14"/>
  <c r="U60" i="14"/>
  <c r="Q52" i="9"/>
  <c r="P53" i="9"/>
  <c r="BE65" i="9"/>
  <c r="W225" i="1" l="1"/>
  <c r="W25" i="1"/>
  <c r="W319" i="1"/>
  <c r="W91" i="1"/>
  <c r="W349" i="1"/>
  <c r="W246" i="1"/>
  <c r="W113" i="1"/>
  <c r="V579" i="2"/>
  <c r="V1887" i="2"/>
  <c r="V1984" i="2"/>
  <c r="V1624" i="2"/>
  <c r="V1203" i="2"/>
  <c r="V1936" i="2"/>
  <c r="R90" i="9"/>
  <c r="V1761" i="2"/>
  <c r="V961" i="2"/>
  <c r="V734" i="2"/>
  <c r="V646" i="2"/>
  <c r="V155" i="2"/>
  <c r="V498" i="2"/>
  <c r="V377" i="2"/>
  <c r="V840" i="2"/>
  <c r="V296" i="2"/>
  <c r="V22" i="2"/>
  <c r="BE66" i="9"/>
  <c r="AU89" i="9"/>
  <c r="T58" i="9"/>
  <c r="S59" i="9"/>
  <c r="S60" i="9" s="1"/>
  <c r="V225" i="1"/>
  <c r="V91" i="1"/>
  <c r="V25" i="1"/>
  <c r="V113" i="1"/>
  <c r="V246" i="1"/>
  <c r="V319" i="1"/>
  <c r="U579" i="2"/>
  <c r="U1887" i="2"/>
  <c r="U1984" i="2"/>
  <c r="U1624" i="2"/>
  <c r="U1936" i="2"/>
  <c r="U734" i="2"/>
  <c r="U646" i="2"/>
  <c r="U155" i="2"/>
  <c r="U961" i="2"/>
  <c r="U498" i="2"/>
  <c r="U377" i="2"/>
  <c r="Q90" i="9"/>
  <c r="U1203" i="2"/>
  <c r="U840" i="2"/>
  <c r="U296" i="2"/>
  <c r="U22" i="2"/>
  <c r="U1761" i="2"/>
  <c r="BQ58" i="9"/>
  <c r="BP59" i="9"/>
  <c r="BP60" i="9"/>
  <c r="W318" i="1"/>
  <c r="W245" i="1"/>
  <c r="W224" i="1"/>
  <c r="W348" i="1"/>
  <c r="W112" i="1"/>
  <c r="W90" i="1"/>
  <c r="V578" i="2"/>
  <c r="W24" i="1"/>
  <c r="V1886" i="2"/>
  <c r="V1983" i="2"/>
  <c r="V1623" i="2"/>
  <c r="V1935" i="2"/>
  <c r="V1760" i="2"/>
  <c r="V839" i="2"/>
  <c r="V376" i="2"/>
  <c r="V295" i="2"/>
  <c r="V21" i="2"/>
  <c r="V960" i="2"/>
  <c r="V645" i="2"/>
  <c r="V1202" i="2"/>
  <c r="V154" i="2"/>
  <c r="R87" i="9"/>
  <c r="R88" i="9" s="1"/>
  <c r="V733" i="2"/>
  <c r="V497" i="2"/>
  <c r="P54" i="9"/>
  <c r="P75" i="9"/>
  <c r="T1775" i="2"/>
  <c r="O76" i="9"/>
  <c r="O77" i="9"/>
  <c r="W58" i="14"/>
  <c r="V60" i="14"/>
  <c r="R52" i="9"/>
  <c r="Q53" i="9"/>
  <c r="BF65" i="9"/>
  <c r="X25" i="1" l="1"/>
  <c r="X319" i="1"/>
  <c r="X225" i="1"/>
  <c r="W579" i="2"/>
  <c r="X246" i="1"/>
  <c r="X91" i="1"/>
  <c r="X349" i="1"/>
  <c r="X113" i="1"/>
  <c r="W1887" i="2"/>
  <c r="W1984" i="2"/>
  <c r="W1624" i="2"/>
  <c r="W1203" i="2"/>
  <c r="W840" i="2"/>
  <c r="S90" i="9"/>
  <c r="W1761" i="2"/>
  <c r="W961" i="2"/>
  <c r="W734" i="2"/>
  <c r="W646" i="2"/>
  <c r="W296" i="2"/>
  <c r="W155" i="2"/>
  <c r="W22" i="2"/>
  <c r="W1936" i="2"/>
  <c r="W498" i="2"/>
  <c r="W377" i="2"/>
  <c r="P78" i="9"/>
  <c r="T1776" i="2"/>
  <c r="Q54" i="9"/>
  <c r="Q75" i="9"/>
  <c r="U1775" i="2"/>
  <c r="BR58" i="9"/>
  <c r="BQ59" i="9"/>
  <c r="BQ60" i="9" s="1"/>
  <c r="X224" i="1"/>
  <c r="X348" i="1"/>
  <c r="X245" i="1"/>
  <c r="X24" i="1"/>
  <c r="X318" i="1"/>
  <c r="X90" i="1"/>
  <c r="W578" i="2"/>
  <c r="X112" i="1"/>
  <c r="W1623" i="2"/>
  <c r="W1886" i="2"/>
  <c r="W1983" i="2"/>
  <c r="S87" i="9"/>
  <c r="S88" i="9" s="1"/>
  <c r="W1935" i="2"/>
  <c r="W1760" i="2"/>
  <c r="W960" i="2"/>
  <c r="W1202" i="2"/>
  <c r="W839" i="2"/>
  <c r="W733" i="2"/>
  <c r="W497" i="2"/>
  <c r="W376" i="2"/>
  <c r="W295" i="2"/>
  <c r="W21" i="2"/>
  <c r="W645" i="2"/>
  <c r="W154" i="2"/>
  <c r="U58" i="9"/>
  <c r="T59" i="9"/>
  <c r="T60" i="9" s="1"/>
  <c r="BF66" i="9"/>
  <c r="AV89" i="9"/>
  <c r="P77" i="9"/>
  <c r="P76" i="9"/>
  <c r="X58" i="14"/>
  <c r="W60" i="14"/>
  <c r="S52" i="9"/>
  <c r="R53" i="9"/>
  <c r="BG65" i="9"/>
  <c r="Y246" i="1" l="1"/>
  <c r="Y319" i="1"/>
  <c r="Y25" i="1"/>
  <c r="X579" i="2"/>
  <c r="Y91" i="1"/>
  <c r="Y349" i="1"/>
  <c r="Y113" i="1"/>
  <c r="X1984" i="2"/>
  <c r="X1624" i="2"/>
  <c r="X1887" i="2"/>
  <c r="T90" i="9"/>
  <c r="X1761" i="2"/>
  <c r="X961" i="2"/>
  <c r="X734" i="2"/>
  <c r="X1936" i="2"/>
  <c r="X646" i="2"/>
  <c r="X840" i="2"/>
  <c r="X155" i="2"/>
  <c r="X1203" i="2"/>
  <c r="X498" i="2"/>
  <c r="X377" i="2"/>
  <c r="X296" i="2"/>
  <c r="X22" i="2"/>
  <c r="BR60" i="9"/>
  <c r="BR59" i="9"/>
  <c r="Q76" i="9"/>
  <c r="Q77" i="9"/>
  <c r="R54" i="9"/>
  <c r="R75" i="9"/>
  <c r="V1775" i="2"/>
  <c r="Q78" i="9"/>
  <c r="U1776" i="2"/>
  <c r="Y348" i="1"/>
  <c r="Y112" i="1"/>
  <c r="Y24" i="1"/>
  <c r="Y318" i="1"/>
  <c r="Y90" i="1"/>
  <c r="X578" i="2"/>
  <c r="Y245" i="1"/>
  <c r="X1623" i="2"/>
  <c r="X1886" i="2"/>
  <c r="X1983" i="2"/>
  <c r="T87" i="9"/>
  <c r="T88" i="9" s="1"/>
  <c r="X1935" i="2"/>
  <c r="X1760" i="2"/>
  <c r="X960" i="2"/>
  <c r="X733" i="2"/>
  <c r="X1202" i="2"/>
  <c r="X839" i="2"/>
  <c r="X497" i="2"/>
  <c r="X376" i="2"/>
  <c r="X295" i="2"/>
  <c r="X21" i="2"/>
  <c r="X154" i="2"/>
  <c r="X645" i="2"/>
  <c r="BG66" i="9"/>
  <c r="AW89" i="9"/>
  <c r="V58" i="9"/>
  <c r="U59" i="9"/>
  <c r="U60" i="9"/>
  <c r="Y58" i="14"/>
  <c r="X60" i="14"/>
  <c r="T52" i="9"/>
  <c r="S53" i="9"/>
  <c r="BH66" i="9"/>
  <c r="R76" i="9" l="1"/>
  <c r="R77" i="9"/>
  <c r="S54" i="9"/>
  <c r="S75" i="9"/>
  <c r="W1775" i="2"/>
  <c r="R78" i="9"/>
  <c r="V1776" i="2"/>
  <c r="Z246" i="1"/>
  <c r="Z349" i="1"/>
  <c r="Z25" i="1"/>
  <c r="Z225" i="1"/>
  <c r="Z113" i="1"/>
  <c r="Z91" i="1"/>
  <c r="Z319" i="1"/>
  <c r="Y579" i="2"/>
  <c r="Y1984" i="2"/>
  <c r="Y1624" i="2"/>
  <c r="Y1887" i="2"/>
  <c r="Y1936" i="2"/>
  <c r="Y296" i="2"/>
  <c r="Y22" i="2"/>
  <c r="Y1203" i="2"/>
  <c r="Y377" i="2"/>
  <c r="Y734" i="2"/>
  <c r="Y646" i="2"/>
  <c r="Y1761" i="2"/>
  <c r="Y498" i="2"/>
  <c r="Y155" i="2"/>
  <c r="U90" i="9"/>
  <c r="Y961" i="2"/>
  <c r="Y840" i="2"/>
  <c r="Z112" i="1"/>
  <c r="Z318" i="1"/>
  <c r="Z90" i="1"/>
  <c r="Z24" i="1"/>
  <c r="Z348" i="1"/>
  <c r="Z245" i="1"/>
  <c r="Y578" i="2"/>
  <c r="Z224" i="1"/>
  <c r="Y1983" i="2"/>
  <c r="Y1623" i="2"/>
  <c r="Y1886" i="2"/>
  <c r="Y1202" i="2"/>
  <c r="Y839" i="2"/>
  <c r="U87" i="9"/>
  <c r="U88" i="9" s="1"/>
  <c r="Y1935" i="2"/>
  <c r="Y1760" i="2"/>
  <c r="Y645" i="2"/>
  <c r="Y497" i="2"/>
  <c r="Y733" i="2"/>
  <c r="Y960" i="2"/>
  <c r="Y376" i="2"/>
  <c r="Y295" i="2"/>
  <c r="Y21" i="2"/>
  <c r="Y154" i="2"/>
  <c r="W58" i="9"/>
  <c r="V59" i="9"/>
  <c r="Z58" i="14"/>
  <c r="Y60" i="14"/>
  <c r="U52" i="9"/>
  <c r="T53" i="9"/>
  <c r="X58" i="9" l="1"/>
  <c r="W59" i="9"/>
  <c r="T54" i="9"/>
  <c r="T75" i="9"/>
  <c r="X1775" i="2"/>
  <c r="S76" i="9"/>
  <c r="S77" i="9"/>
  <c r="AA112" i="1"/>
  <c r="AA245" i="1"/>
  <c r="AA348" i="1"/>
  <c r="AA318" i="1"/>
  <c r="AA24" i="1"/>
  <c r="AA90" i="1"/>
  <c r="Z578" i="2"/>
  <c r="Z1886" i="2"/>
  <c r="Z1983" i="2"/>
  <c r="Z1623" i="2"/>
  <c r="Z154" i="2"/>
  <c r="Z1935" i="2"/>
  <c r="Z1760" i="2"/>
  <c r="Z839" i="2"/>
  <c r="Z733" i="2"/>
  <c r="Z497" i="2"/>
  <c r="Z645" i="2"/>
  <c r="Z960" i="2"/>
  <c r="Z376" i="2"/>
  <c r="Z295" i="2"/>
  <c r="Z21" i="2"/>
  <c r="Z1202" i="2"/>
  <c r="V87" i="9"/>
  <c r="V88" i="9" s="1"/>
  <c r="S78" i="9"/>
  <c r="W1776" i="2"/>
  <c r="V60" i="9"/>
  <c r="AA58" i="14"/>
  <c r="Z60" i="14"/>
  <c r="V52" i="9"/>
  <c r="U53" i="9"/>
  <c r="BO4" i="5"/>
  <c r="BO6" i="5"/>
  <c r="BO8" i="5"/>
  <c r="BO10" i="5"/>
  <c r="BO12" i="5"/>
  <c r="BO14" i="5"/>
  <c r="BO16" i="5"/>
  <c r="BO18" i="5"/>
  <c r="BO20" i="5"/>
  <c r="BO22" i="5"/>
  <c r="BO24" i="5"/>
  <c r="BO26" i="5"/>
  <c r="BO28" i="5"/>
  <c r="BO30" i="5"/>
  <c r="BO32" i="5"/>
  <c r="BO34" i="5"/>
  <c r="BO36" i="5"/>
  <c r="BO38" i="5"/>
  <c r="BO40" i="5"/>
  <c r="BO42" i="5"/>
  <c r="BO44" i="5"/>
  <c r="BO46" i="5"/>
  <c r="BO48" i="5"/>
  <c r="BO50" i="5"/>
  <c r="BO52" i="5"/>
  <c r="BO54" i="5"/>
  <c r="BO56" i="5"/>
  <c r="BO58" i="5"/>
  <c r="BO60" i="5"/>
  <c r="BO62" i="5"/>
  <c r="BO64" i="5"/>
  <c r="BO66" i="5"/>
  <c r="BO68" i="5"/>
  <c r="BO70" i="5"/>
  <c r="BO72" i="5"/>
  <c r="BO74" i="5"/>
  <c r="BO76" i="5"/>
  <c r="BO78" i="5"/>
  <c r="BO80" i="5"/>
  <c r="BO82" i="5"/>
  <c r="BO84" i="5"/>
  <c r="BO86" i="5"/>
  <c r="BO88" i="5"/>
  <c r="BO90" i="5"/>
  <c r="BO92" i="5"/>
  <c r="BO94" i="5"/>
  <c r="BO96" i="5"/>
  <c r="BO98" i="5"/>
  <c r="BO100" i="5"/>
  <c r="BO102" i="5"/>
  <c r="BO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2" i="5"/>
  <c r="K101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J101" i="5"/>
  <c r="I101" i="5"/>
  <c r="H101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BO43" i="5" s="1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BO35" i="5" s="1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BO19" i="5" s="1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H3" i="5"/>
  <c r="BO3" i="5" s="1"/>
  <c r="BO17" i="5" l="1"/>
  <c r="BO103" i="5"/>
  <c r="U54" i="9"/>
  <c r="U75" i="9"/>
  <c r="Y1775" i="2"/>
  <c r="BO7" i="5"/>
  <c r="BO31" i="5"/>
  <c r="BO39" i="5"/>
  <c r="BO47" i="5"/>
  <c r="BO55" i="5"/>
  <c r="BO63" i="5"/>
  <c r="BO71" i="5"/>
  <c r="BO79" i="5"/>
  <c r="BO87" i="5"/>
  <c r="BO95" i="5"/>
  <c r="T76" i="9"/>
  <c r="T77" i="9"/>
  <c r="T78" i="9"/>
  <c r="X1776" i="2"/>
  <c r="AB90" i="1"/>
  <c r="AB24" i="1"/>
  <c r="AB245" i="1"/>
  <c r="AB224" i="1"/>
  <c r="AB112" i="1"/>
  <c r="AB318" i="1"/>
  <c r="AA578" i="2"/>
  <c r="AA1983" i="2"/>
  <c r="AA1623" i="2"/>
  <c r="AA1886" i="2"/>
  <c r="AA1202" i="2"/>
  <c r="AA839" i="2"/>
  <c r="W87" i="9"/>
  <c r="W88" i="9" s="1"/>
  <c r="AA1935" i="2"/>
  <c r="AA1760" i="2"/>
  <c r="AA960" i="2"/>
  <c r="AA733" i="2"/>
  <c r="AA154" i="2"/>
  <c r="AA497" i="2"/>
  <c r="AA376" i="2"/>
  <c r="AA295" i="2"/>
  <c r="AA21" i="2"/>
  <c r="AA645" i="2"/>
  <c r="AA349" i="1"/>
  <c r="AA246" i="1"/>
  <c r="AA25" i="1"/>
  <c r="AA319" i="1"/>
  <c r="AA91" i="1"/>
  <c r="AA113" i="1"/>
  <c r="Z579" i="2"/>
  <c r="Z1624" i="2"/>
  <c r="Z1887" i="2"/>
  <c r="Z1984" i="2"/>
  <c r="Z1936" i="2"/>
  <c r="V90" i="9"/>
  <c r="Z1761" i="2"/>
  <c r="Z961" i="2"/>
  <c r="Z1203" i="2"/>
  <c r="Z840" i="2"/>
  <c r="Z22" i="2"/>
  <c r="Z296" i="2"/>
  <c r="Z734" i="2"/>
  <c r="Z646" i="2"/>
  <c r="Z155" i="2"/>
  <c r="Z498" i="2"/>
  <c r="Z377" i="2"/>
  <c r="W60" i="9"/>
  <c r="BO51" i="5"/>
  <c r="BO59" i="5"/>
  <c r="BO67" i="5"/>
  <c r="BO75" i="5"/>
  <c r="BO83" i="5"/>
  <c r="BO91" i="5"/>
  <c r="BO99" i="5"/>
  <c r="Y58" i="9"/>
  <c r="X59" i="9"/>
  <c r="BO27" i="5"/>
  <c r="BO23" i="5"/>
  <c r="BO15" i="5"/>
  <c r="BO11" i="5"/>
  <c r="BO101" i="5"/>
  <c r="BO97" i="5"/>
  <c r="BO93" i="5"/>
  <c r="BO89" i="5"/>
  <c r="BO85" i="5"/>
  <c r="BO81" i="5"/>
  <c r="BO77" i="5"/>
  <c r="BO73" i="5"/>
  <c r="BO69" i="5"/>
  <c r="BO65" i="5"/>
  <c r="BO61" i="5"/>
  <c r="BO57" i="5"/>
  <c r="BO53" i="5"/>
  <c r="BO49" i="5"/>
  <c r="BO45" i="5"/>
  <c r="BO41" i="5"/>
  <c r="BO37" i="5"/>
  <c r="BO33" i="5"/>
  <c r="BO29" i="5"/>
  <c r="BO25" i="5"/>
  <c r="BO21" i="5"/>
  <c r="BO13" i="5"/>
  <c r="BO9" i="5"/>
  <c r="BO5" i="5"/>
  <c r="AB58" i="14"/>
  <c r="AA60" i="14"/>
  <c r="W52" i="9"/>
  <c r="V53" i="9"/>
  <c r="V54" i="9"/>
  <c r="V78" i="9" l="1"/>
  <c r="Z1776" i="2"/>
  <c r="Z1775" i="2"/>
  <c r="V75" i="9"/>
  <c r="AC24" i="1"/>
  <c r="AC90" i="1"/>
  <c r="AC318" i="1"/>
  <c r="AC224" i="1"/>
  <c r="AB578" i="2"/>
  <c r="AC112" i="1"/>
  <c r="AC245" i="1"/>
  <c r="AB1886" i="2"/>
  <c r="AB1623" i="2"/>
  <c r="AB1983" i="2"/>
  <c r="AB1202" i="2"/>
  <c r="AB839" i="2"/>
  <c r="X87" i="9"/>
  <c r="X88" i="9" s="1"/>
  <c r="AB1935" i="2"/>
  <c r="AB1760" i="2"/>
  <c r="AB960" i="2"/>
  <c r="AB645" i="2"/>
  <c r="AB376" i="2"/>
  <c r="AB154" i="2"/>
  <c r="AB295" i="2"/>
  <c r="AB21" i="2"/>
  <c r="AB733" i="2"/>
  <c r="AB497" i="2"/>
  <c r="U77" i="9"/>
  <c r="U76" i="9"/>
  <c r="X60" i="9"/>
  <c r="U78" i="9"/>
  <c r="Y1776" i="2"/>
  <c r="Z58" i="9"/>
  <c r="Y59" i="9"/>
  <c r="AB113" i="1"/>
  <c r="AB319" i="1"/>
  <c r="AB225" i="1"/>
  <c r="AB25" i="1"/>
  <c r="AB246" i="1"/>
  <c r="AA579" i="2"/>
  <c r="AB91" i="1"/>
  <c r="AA1624" i="2"/>
  <c r="AA1887" i="2"/>
  <c r="AA1984" i="2"/>
  <c r="W90" i="9"/>
  <c r="AA1761" i="2"/>
  <c r="AA961" i="2"/>
  <c r="AA734" i="2"/>
  <c r="AA1203" i="2"/>
  <c r="AA840" i="2"/>
  <c r="AA498" i="2"/>
  <c r="AA377" i="2"/>
  <c r="AA296" i="2"/>
  <c r="AA22" i="2"/>
  <c r="AA1936" i="2"/>
  <c r="AA646" i="2"/>
  <c r="AA155" i="2"/>
  <c r="AC58" i="14"/>
  <c r="AB60" i="14"/>
  <c r="X52" i="9"/>
  <c r="W53" i="9"/>
  <c r="W54" i="9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2" i="3"/>
  <c r="AA1776" i="2" l="1"/>
  <c r="W78" i="9"/>
  <c r="W75" i="9"/>
  <c r="AA1775" i="2"/>
  <c r="AC91" i="1"/>
  <c r="AC113" i="1"/>
  <c r="AC246" i="1"/>
  <c r="AC319" i="1"/>
  <c r="AB579" i="2"/>
  <c r="AC25" i="1"/>
  <c r="AC225" i="1"/>
  <c r="AB1624" i="2"/>
  <c r="AB1887" i="2"/>
  <c r="AB1984" i="2"/>
  <c r="AB1203" i="2"/>
  <c r="AB840" i="2"/>
  <c r="AB1936" i="2"/>
  <c r="X90" i="9"/>
  <c r="AB1761" i="2"/>
  <c r="AB961" i="2"/>
  <c r="AB498" i="2"/>
  <c r="AB377" i="2"/>
  <c r="AB296" i="2"/>
  <c r="AB22" i="2"/>
  <c r="AB734" i="2"/>
  <c r="AB646" i="2"/>
  <c r="AB155" i="2"/>
  <c r="V76" i="9"/>
  <c r="V77" i="9"/>
  <c r="AD24" i="1"/>
  <c r="AD245" i="1"/>
  <c r="AD318" i="1"/>
  <c r="AD90" i="1"/>
  <c r="AC578" i="2"/>
  <c r="AD224" i="1"/>
  <c r="AD112" i="1"/>
  <c r="AC1983" i="2"/>
  <c r="AC1623" i="2"/>
  <c r="AC1886" i="2"/>
  <c r="Y87" i="9"/>
  <c r="Y88" i="9" s="1"/>
  <c r="AC1935" i="2"/>
  <c r="AC1760" i="2"/>
  <c r="AC960" i="2"/>
  <c r="AC733" i="2"/>
  <c r="AC1202" i="2"/>
  <c r="AC645" i="2"/>
  <c r="AC839" i="2"/>
  <c r="AC154" i="2"/>
  <c r="AC497" i="2"/>
  <c r="AC376" i="2"/>
  <c r="AC295" i="2"/>
  <c r="AC21" i="2"/>
  <c r="Y60" i="9"/>
  <c r="AA58" i="9"/>
  <c r="Z59" i="9"/>
  <c r="Z60" i="9"/>
  <c r="AD58" i="14"/>
  <c r="AC60" i="14"/>
  <c r="Y52" i="9"/>
  <c r="X53" i="9"/>
  <c r="AE25" i="1" l="1"/>
  <c r="AE319" i="1"/>
  <c r="AE225" i="1"/>
  <c r="AE91" i="1"/>
  <c r="AE246" i="1"/>
  <c r="AE113" i="1"/>
  <c r="AD579" i="2"/>
  <c r="AD1984" i="2"/>
  <c r="AD1624" i="2"/>
  <c r="AD1887" i="2"/>
  <c r="AD1203" i="2"/>
  <c r="AD1936" i="2"/>
  <c r="Z90" i="9"/>
  <c r="AD1761" i="2"/>
  <c r="AD961" i="2"/>
  <c r="AD734" i="2"/>
  <c r="AD646" i="2"/>
  <c r="AD155" i="2"/>
  <c r="AD840" i="2"/>
  <c r="AD498" i="2"/>
  <c r="AD377" i="2"/>
  <c r="AD296" i="2"/>
  <c r="AD22" i="2"/>
  <c r="X54" i="9"/>
  <c r="X75" i="9"/>
  <c r="AB1775" i="2"/>
  <c r="AE318" i="1"/>
  <c r="AE245" i="1"/>
  <c r="AE112" i="1"/>
  <c r="AD578" i="2"/>
  <c r="AE24" i="1"/>
  <c r="AE224" i="1"/>
  <c r="AE90" i="1"/>
  <c r="AD1983" i="2"/>
  <c r="AD1886" i="2"/>
  <c r="AD1623" i="2"/>
  <c r="AD376" i="2"/>
  <c r="AD295" i="2"/>
  <c r="AD21" i="2"/>
  <c r="AD1935" i="2"/>
  <c r="AD1760" i="2"/>
  <c r="AD645" i="2"/>
  <c r="AD1202" i="2"/>
  <c r="AD839" i="2"/>
  <c r="AD733" i="2"/>
  <c r="AD154" i="2"/>
  <c r="AD497" i="2"/>
  <c r="AD960" i="2"/>
  <c r="Z87" i="9"/>
  <c r="Z88" i="9" s="1"/>
  <c r="W76" i="9"/>
  <c r="W77" i="9"/>
  <c r="AB58" i="9"/>
  <c r="AA59" i="9"/>
  <c r="AA60" i="9" s="1"/>
  <c r="AD91" i="1"/>
  <c r="AD25" i="1"/>
  <c r="AD113" i="1"/>
  <c r="AD246" i="1"/>
  <c r="AD319" i="1"/>
  <c r="AD225" i="1"/>
  <c r="AC579" i="2"/>
  <c r="AC1887" i="2"/>
  <c r="AC1984" i="2"/>
  <c r="AC1624" i="2"/>
  <c r="AC1936" i="2"/>
  <c r="AC155" i="2"/>
  <c r="AC961" i="2"/>
  <c r="AC840" i="2"/>
  <c r="AC498" i="2"/>
  <c r="AC377" i="2"/>
  <c r="AC296" i="2"/>
  <c r="AC22" i="2"/>
  <c r="AC734" i="2"/>
  <c r="Y90" i="9"/>
  <c r="AC1761" i="2"/>
  <c r="AC1203" i="2"/>
  <c r="AC646" i="2"/>
  <c r="AE58" i="14"/>
  <c r="AD60" i="14"/>
  <c r="Z52" i="9"/>
  <c r="Y53" i="9"/>
  <c r="AF25" i="1" l="1"/>
  <c r="AF319" i="1"/>
  <c r="AF225" i="1"/>
  <c r="AE579" i="2"/>
  <c r="AF113" i="1"/>
  <c r="AF246" i="1"/>
  <c r="AF91" i="1"/>
  <c r="AE1887" i="2"/>
  <c r="AE1984" i="2"/>
  <c r="AE1624" i="2"/>
  <c r="AE1203" i="2"/>
  <c r="AE840" i="2"/>
  <c r="AA90" i="9"/>
  <c r="AE1761" i="2"/>
  <c r="AE961" i="2"/>
  <c r="AE646" i="2"/>
  <c r="AE22" i="2"/>
  <c r="AE155" i="2"/>
  <c r="AE734" i="2"/>
  <c r="AE498" i="2"/>
  <c r="AE377" i="2"/>
  <c r="AE296" i="2"/>
  <c r="AE1936" i="2"/>
  <c r="X78" i="9"/>
  <c r="AB1776" i="2"/>
  <c r="AF245" i="1"/>
  <c r="AF224" i="1"/>
  <c r="AF24" i="1"/>
  <c r="AF112" i="1"/>
  <c r="AE578" i="2"/>
  <c r="AF318" i="1"/>
  <c r="AF90" i="1"/>
  <c r="AE1623" i="2"/>
  <c r="AE1886" i="2"/>
  <c r="AE1983" i="2"/>
  <c r="AA87" i="9"/>
  <c r="AA88" i="9" s="1"/>
  <c r="AE1935" i="2"/>
  <c r="AE1760" i="2"/>
  <c r="AE960" i="2"/>
  <c r="AE1202" i="2"/>
  <c r="AE839" i="2"/>
  <c r="AE376" i="2"/>
  <c r="AE295" i="2"/>
  <c r="AE21" i="2"/>
  <c r="AE645" i="2"/>
  <c r="AE733" i="2"/>
  <c r="AE154" i="2"/>
  <c r="AE497" i="2"/>
  <c r="AC58" i="9"/>
  <c r="AB59" i="9"/>
  <c r="AB60" i="9"/>
  <c r="Y54" i="9"/>
  <c r="Y75" i="9"/>
  <c r="AC1775" i="2"/>
  <c r="X77" i="9"/>
  <c r="X76" i="9"/>
  <c r="AF58" i="14"/>
  <c r="AE60" i="14"/>
  <c r="AA52" i="9"/>
  <c r="Z53" i="9"/>
  <c r="Y76" i="9" l="1"/>
  <c r="Y77" i="9"/>
  <c r="Z54" i="9"/>
  <c r="Z75" i="9"/>
  <c r="AD1775" i="2"/>
  <c r="Y78" i="9"/>
  <c r="AC1776" i="2"/>
  <c r="AG246" i="1"/>
  <c r="AG319" i="1"/>
  <c r="AG225" i="1"/>
  <c r="AF579" i="2"/>
  <c r="AG113" i="1"/>
  <c r="AG25" i="1"/>
  <c r="AG91" i="1"/>
  <c r="AF1984" i="2"/>
  <c r="AF1624" i="2"/>
  <c r="AF1887" i="2"/>
  <c r="AB90" i="9"/>
  <c r="AF1761" i="2"/>
  <c r="AF961" i="2"/>
  <c r="AF734" i="2"/>
  <c r="AF1936" i="2"/>
  <c r="AF1203" i="2"/>
  <c r="AF646" i="2"/>
  <c r="AF840" i="2"/>
  <c r="AF155" i="2"/>
  <c r="AF498" i="2"/>
  <c r="AF377" i="2"/>
  <c r="AF296" i="2"/>
  <c r="AF22" i="2"/>
  <c r="AG112" i="1"/>
  <c r="AG224" i="1"/>
  <c r="AG24" i="1"/>
  <c r="AG318" i="1"/>
  <c r="AG245" i="1"/>
  <c r="AF578" i="2"/>
  <c r="AG90" i="1"/>
  <c r="AF1623" i="2"/>
  <c r="AF1886" i="2"/>
  <c r="AF1983" i="2"/>
  <c r="AB87" i="9"/>
  <c r="AB88" i="9" s="1"/>
  <c r="AF1935" i="2"/>
  <c r="AF1760" i="2"/>
  <c r="AF960" i="2"/>
  <c r="AF733" i="2"/>
  <c r="AF1202" i="2"/>
  <c r="AF497" i="2"/>
  <c r="AF376" i="2"/>
  <c r="AF295" i="2"/>
  <c r="AF21" i="2"/>
  <c r="AF154" i="2"/>
  <c r="AF645" i="2"/>
  <c r="AF839" i="2"/>
  <c r="AD58" i="9"/>
  <c r="AC59" i="9"/>
  <c r="AC60" i="9" s="1"/>
  <c r="AG58" i="14"/>
  <c r="AF60" i="14"/>
  <c r="AB52" i="9"/>
  <c r="AA53" i="9"/>
  <c r="AH246" i="1" l="1"/>
  <c r="AH25" i="1"/>
  <c r="AH113" i="1"/>
  <c r="AG579" i="2"/>
  <c r="AH319" i="1"/>
  <c r="AH225" i="1"/>
  <c r="AH91" i="1"/>
  <c r="AG1887" i="2"/>
  <c r="AG1984" i="2"/>
  <c r="AG1624" i="2"/>
  <c r="AG1936" i="2"/>
  <c r="AG1761" i="2"/>
  <c r="AG296" i="2"/>
  <c r="AG22" i="2"/>
  <c r="AG498" i="2"/>
  <c r="AG1203" i="2"/>
  <c r="AG961" i="2"/>
  <c r="AG646" i="2"/>
  <c r="AG377" i="2"/>
  <c r="AG840" i="2"/>
  <c r="AG155" i="2"/>
  <c r="AC90" i="9"/>
  <c r="AG734" i="2"/>
  <c r="AE58" i="9"/>
  <c r="AD59" i="9"/>
  <c r="AH224" i="1"/>
  <c r="AH112" i="1"/>
  <c r="AH318" i="1"/>
  <c r="AH90" i="1"/>
  <c r="AH245" i="1"/>
  <c r="AH24" i="1"/>
  <c r="AG578" i="2"/>
  <c r="AG1886" i="2"/>
  <c r="AG1983" i="2"/>
  <c r="AG1623" i="2"/>
  <c r="AG1202" i="2"/>
  <c r="AG839" i="2"/>
  <c r="AC87" i="9"/>
  <c r="AC88" i="9" s="1"/>
  <c r="AG1935" i="2"/>
  <c r="AG1760" i="2"/>
  <c r="AG645" i="2"/>
  <c r="AG497" i="2"/>
  <c r="AG960" i="2"/>
  <c r="AG376" i="2"/>
  <c r="AG295" i="2"/>
  <c r="AG21" i="2"/>
  <c r="AG733" i="2"/>
  <c r="AG154" i="2"/>
  <c r="Z77" i="9"/>
  <c r="Z76" i="9"/>
  <c r="Z78" i="9"/>
  <c r="AD1776" i="2"/>
  <c r="AA54" i="9"/>
  <c r="AA75" i="9"/>
  <c r="AE1775" i="2"/>
  <c r="AH58" i="14"/>
  <c r="AG60" i="14"/>
  <c r="AC52" i="9"/>
  <c r="AB53" i="9"/>
  <c r="AF58" i="9" l="1"/>
  <c r="AE59" i="9"/>
  <c r="AA78" i="9"/>
  <c r="AE1776" i="2"/>
  <c r="AB54" i="9"/>
  <c r="AB75" i="9"/>
  <c r="AF1775" i="2"/>
  <c r="AI112" i="1"/>
  <c r="AI245" i="1"/>
  <c r="AI90" i="1"/>
  <c r="AI24" i="1"/>
  <c r="AI224" i="1"/>
  <c r="AI318" i="1"/>
  <c r="AH578" i="2"/>
  <c r="AH1886" i="2"/>
  <c r="AH1983" i="2"/>
  <c r="AH1623" i="2"/>
  <c r="AD87" i="9"/>
  <c r="AD88" i="9" s="1"/>
  <c r="AH154" i="2"/>
  <c r="AH497" i="2"/>
  <c r="AH839" i="2"/>
  <c r="AH1935" i="2"/>
  <c r="AH1760" i="2"/>
  <c r="AH376" i="2"/>
  <c r="AH295" i="2"/>
  <c r="AH21" i="2"/>
  <c r="AH645" i="2"/>
  <c r="AH1202" i="2"/>
  <c r="AH960" i="2"/>
  <c r="AH733" i="2"/>
  <c r="AA76" i="9"/>
  <c r="AA77" i="9"/>
  <c r="AD60" i="9"/>
  <c r="AI58" i="14"/>
  <c r="AH60" i="14"/>
  <c r="AD52" i="9"/>
  <c r="AC53" i="9"/>
  <c r="AB76" i="9" l="1"/>
  <c r="AB77" i="9"/>
  <c r="AJ90" i="1"/>
  <c r="AJ24" i="1"/>
  <c r="AJ245" i="1"/>
  <c r="AJ224" i="1"/>
  <c r="AJ112" i="1"/>
  <c r="AJ318" i="1"/>
  <c r="AI578" i="2"/>
  <c r="AI1983" i="2"/>
  <c r="AI1623" i="2"/>
  <c r="AI1886" i="2"/>
  <c r="AI1202" i="2"/>
  <c r="AI839" i="2"/>
  <c r="AE87" i="9"/>
  <c r="AE88" i="9" s="1"/>
  <c r="AI1935" i="2"/>
  <c r="AI1760" i="2"/>
  <c r="AI960" i="2"/>
  <c r="AI733" i="2"/>
  <c r="AI154" i="2"/>
  <c r="AI497" i="2"/>
  <c r="AI645" i="2"/>
  <c r="AI376" i="2"/>
  <c r="AI295" i="2"/>
  <c r="AI21" i="2"/>
  <c r="AE60" i="9"/>
  <c r="AC54" i="9"/>
  <c r="AC75" i="9"/>
  <c r="AG1775" i="2"/>
  <c r="AB78" i="9"/>
  <c r="AF1776" i="2"/>
  <c r="AI246" i="1"/>
  <c r="AI25" i="1"/>
  <c r="AI319" i="1"/>
  <c r="AI225" i="1"/>
  <c r="AI91" i="1"/>
  <c r="AH579" i="2"/>
  <c r="AI113" i="1"/>
  <c r="AH1624" i="2"/>
  <c r="AH1984" i="2"/>
  <c r="AH1887" i="2"/>
  <c r="AH1936" i="2"/>
  <c r="AD90" i="9"/>
  <c r="AH1761" i="2"/>
  <c r="AH961" i="2"/>
  <c r="AH1203" i="2"/>
  <c r="AH840" i="2"/>
  <c r="AH734" i="2"/>
  <c r="AH296" i="2"/>
  <c r="AH22" i="2"/>
  <c r="AH646" i="2"/>
  <c r="AH155" i="2"/>
  <c r="AH498" i="2"/>
  <c r="AH377" i="2"/>
  <c r="AG58" i="9"/>
  <c r="AF60" i="9"/>
  <c r="AF59" i="9"/>
  <c r="AJ58" i="14"/>
  <c r="AI60" i="14"/>
  <c r="AE52" i="9"/>
  <c r="AD53" i="9"/>
  <c r="AD54" i="9"/>
  <c r="AH58" i="9" l="1"/>
  <c r="AG59" i="9"/>
  <c r="AG60" i="9"/>
  <c r="AC76" i="9"/>
  <c r="AC77" i="9"/>
  <c r="AC78" i="9"/>
  <c r="AG1776" i="2"/>
  <c r="AJ113" i="1"/>
  <c r="AJ319" i="1"/>
  <c r="AJ225" i="1"/>
  <c r="AJ91" i="1"/>
  <c r="AI579" i="2"/>
  <c r="AJ25" i="1"/>
  <c r="AJ246" i="1"/>
  <c r="AI1984" i="2"/>
  <c r="AI1887" i="2"/>
  <c r="AI1624" i="2"/>
  <c r="AE90" i="9"/>
  <c r="AI1761" i="2"/>
  <c r="AI961" i="2"/>
  <c r="AI1203" i="2"/>
  <c r="AI498" i="2"/>
  <c r="AI377" i="2"/>
  <c r="AI734" i="2"/>
  <c r="AI1936" i="2"/>
  <c r="AI296" i="2"/>
  <c r="AI22" i="2"/>
  <c r="AI155" i="2"/>
  <c r="AI646" i="2"/>
  <c r="AI840" i="2"/>
  <c r="AK91" i="1"/>
  <c r="AK113" i="1"/>
  <c r="AK319" i="1"/>
  <c r="AK25" i="1"/>
  <c r="AK225" i="1"/>
  <c r="AK246" i="1"/>
  <c r="AJ579" i="2"/>
  <c r="AJ1624" i="2"/>
  <c r="AJ1887" i="2"/>
  <c r="AJ1984" i="2"/>
  <c r="AJ1203" i="2"/>
  <c r="AJ840" i="2"/>
  <c r="AJ1936" i="2"/>
  <c r="AF90" i="9"/>
  <c r="AJ1761" i="2"/>
  <c r="AJ498" i="2"/>
  <c r="AJ377" i="2"/>
  <c r="AJ734" i="2"/>
  <c r="AJ961" i="2"/>
  <c r="AJ296" i="2"/>
  <c r="AJ22" i="2"/>
  <c r="AJ646" i="2"/>
  <c r="AJ155" i="2"/>
  <c r="AD78" i="9"/>
  <c r="AH1776" i="2"/>
  <c r="AD75" i="9"/>
  <c r="AH1775" i="2"/>
  <c r="AK24" i="1"/>
  <c r="AK90" i="1"/>
  <c r="AK318" i="1"/>
  <c r="AK224" i="1"/>
  <c r="AJ578" i="2"/>
  <c r="AK245" i="1"/>
  <c r="AK112" i="1"/>
  <c r="AJ1623" i="2"/>
  <c r="AJ1983" i="2"/>
  <c r="AJ1886" i="2"/>
  <c r="AJ1202" i="2"/>
  <c r="AJ839" i="2"/>
  <c r="AF87" i="9"/>
  <c r="AF88" i="9" s="1"/>
  <c r="AJ1935" i="2"/>
  <c r="AJ1760" i="2"/>
  <c r="AJ960" i="2"/>
  <c r="AJ733" i="2"/>
  <c r="AJ295" i="2"/>
  <c r="AJ154" i="2"/>
  <c r="AJ376" i="2"/>
  <c r="AJ497" i="2"/>
  <c r="AJ21" i="2"/>
  <c r="AJ645" i="2"/>
  <c r="AK58" i="14"/>
  <c r="AJ60" i="14"/>
  <c r="AF52" i="9"/>
  <c r="AE53" i="9"/>
  <c r="AE54" i="9"/>
  <c r="AD76" i="9" l="1"/>
  <c r="AD77" i="9"/>
  <c r="AI1776" i="2"/>
  <c r="AE78" i="9"/>
  <c r="AE75" i="9"/>
  <c r="AI1775" i="2"/>
  <c r="AL91" i="1"/>
  <c r="AL25" i="1"/>
  <c r="AL113" i="1"/>
  <c r="AL246" i="1"/>
  <c r="AL225" i="1"/>
  <c r="AK579" i="2"/>
  <c r="AL319" i="1"/>
  <c r="AK1887" i="2"/>
  <c r="AK1984" i="2"/>
  <c r="AK1624" i="2"/>
  <c r="AK1936" i="2"/>
  <c r="AG90" i="9"/>
  <c r="AK155" i="2"/>
  <c r="AK840" i="2"/>
  <c r="AK646" i="2"/>
  <c r="AK1761" i="2"/>
  <c r="AK1203" i="2"/>
  <c r="AK498" i="2"/>
  <c r="AK377" i="2"/>
  <c r="AK734" i="2"/>
  <c r="AK961" i="2"/>
  <c r="AK296" i="2"/>
  <c r="AK22" i="2"/>
  <c r="AL24" i="1"/>
  <c r="AL245" i="1"/>
  <c r="AL318" i="1"/>
  <c r="AL90" i="1"/>
  <c r="AK578" i="2"/>
  <c r="AL224" i="1"/>
  <c r="AL112" i="1"/>
  <c r="AK1886" i="2"/>
  <c r="AK1983" i="2"/>
  <c r="AK1623" i="2"/>
  <c r="AG87" i="9"/>
  <c r="AG88" i="9" s="1"/>
  <c r="AK1935" i="2"/>
  <c r="AK1760" i="2"/>
  <c r="AK960" i="2"/>
  <c r="AK733" i="2"/>
  <c r="AK1202" i="2"/>
  <c r="AK645" i="2"/>
  <c r="AK154" i="2"/>
  <c r="AK497" i="2"/>
  <c r="AK839" i="2"/>
  <c r="AK376" i="2"/>
  <c r="AK295" i="2"/>
  <c r="AK21" i="2"/>
  <c r="AI58" i="9"/>
  <c r="AH59" i="9"/>
  <c r="AH60" i="9"/>
  <c r="AL58" i="14"/>
  <c r="AK60" i="14"/>
  <c r="AG52" i="9"/>
  <c r="AF53" i="9"/>
  <c r="AE76" i="9" l="1"/>
  <c r="AE77" i="9"/>
  <c r="AM25" i="1"/>
  <c r="AM319" i="1"/>
  <c r="AM225" i="1"/>
  <c r="AM91" i="1"/>
  <c r="AM246" i="1"/>
  <c r="AM113" i="1"/>
  <c r="AL579" i="2"/>
  <c r="AL1887" i="2"/>
  <c r="AL1984" i="2"/>
  <c r="AL1624" i="2"/>
  <c r="AL1203" i="2"/>
  <c r="AL1936" i="2"/>
  <c r="AH90" i="9"/>
  <c r="AL1761" i="2"/>
  <c r="AL961" i="2"/>
  <c r="AL734" i="2"/>
  <c r="AL646" i="2"/>
  <c r="AL155" i="2"/>
  <c r="AL498" i="2"/>
  <c r="AL377" i="2"/>
  <c r="AL296" i="2"/>
  <c r="AL22" i="2"/>
  <c r="AL840" i="2"/>
  <c r="AJ58" i="9"/>
  <c r="AI59" i="9"/>
  <c r="AI60" i="9"/>
  <c r="AM318" i="1"/>
  <c r="AM245" i="1"/>
  <c r="AM112" i="1"/>
  <c r="AM24" i="1"/>
  <c r="AM90" i="1"/>
  <c r="AM224" i="1"/>
  <c r="AL578" i="2"/>
  <c r="AL1886" i="2"/>
  <c r="AL1983" i="2"/>
  <c r="AL1623" i="2"/>
  <c r="AL1202" i="2"/>
  <c r="AL960" i="2"/>
  <c r="AL839" i="2"/>
  <c r="AL376" i="2"/>
  <c r="AL295" i="2"/>
  <c r="AL21" i="2"/>
  <c r="AH87" i="9"/>
  <c r="AH88" i="9" s="1"/>
  <c r="AL733" i="2"/>
  <c r="AL645" i="2"/>
  <c r="AL497" i="2"/>
  <c r="AL1935" i="2"/>
  <c r="AL1760" i="2"/>
  <c r="AL154" i="2"/>
  <c r="AF54" i="9"/>
  <c r="AF75" i="9"/>
  <c r="AJ1775" i="2"/>
  <c r="AM58" i="14"/>
  <c r="AN58" i="14" s="1"/>
  <c r="AO58" i="14" s="1"/>
  <c r="AP58" i="14" s="1"/>
  <c r="AQ58" i="14" s="1"/>
  <c r="AR58" i="14" s="1"/>
  <c r="AS58" i="14" s="1"/>
  <c r="AT58" i="14" s="1"/>
  <c r="AU58" i="14" s="1"/>
  <c r="AV58" i="14" s="1"/>
  <c r="AW58" i="14" s="1"/>
  <c r="AX58" i="14" s="1"/>
  <c r="AY58" i="14" s="1"/>
  <c r="AZ58" i="14" s="1"/>
  <c r="BA58" i="14" s="1"/>
  <c r="BB58" i="14" s="1"/>
  <c r="BC58" i="14" s="1"/>
  <c r="BD58" i="14" s="1"/>
  <c r="BE58" i="14" s="1"/>
  <c r="BF58" i="14" s="1"/>
  <c r="BG58" i="14" s="1"/>
  <c r="AL60" i="14"/>
  <c r="B61" i="14" s="1"/>
  <c r="AH52" i="9"/>
  <c r="AG53" i="9"/>
  <c r="AN25" i="1" l="1"/>
  <c r="AN319" i="1"/>
  <c r="AN225" i="1"/>
  <c r="AM579" i="2"/>
  <c r="AN91" i="1"/>
  <c r="AN113" i="1"/>
  <c r="AN246" i="1"/>
  <c r="AM1887" i="2"/>
  <c r="AM1984" i="2"/>
  <c r="AM1624" i="2"/>
  <c r="AM1203" i="2"/>
  <c r="AM840" i="2"/>
  <c r="AI90" i="9"/>
  <c r="AM1761" i="2"/>
  <c r="AM961" i="2"/>
  <c r="AM22" i="2"/>
  <c r="AM155" i="2"/>
  <c r="AM296" i="2"/>
  <c r="AM734" i="2"/>
  <c r="AM498" i="2"/>
  <c r="AM377" i="2"/>
  <c r="AM1936" i="2"/>
  <c r="AM646" i="2"/>
  <c r="AN245" i="1"/>
  <c r="AN224" i="1"/>
  <c r="AN24" i="1"/>
  <c r="AN90" i="1"/>
  <c r="AN318" i="1"/>
  <c r="AM578" i="2"/>
  <c r="AN112" i="1"/>
  <c r="AM1623" i="2"/>
  <c r="AM1886" i="2"/>
  <c r="AM1983" i="2"/>
  <c r="AI87" i="9"/>
  <c r="AI88" i="9" s="1"/>
  <c r="AM1935" i="2"/>
  <c r="AM1760" i="2"/>
  <c r="AM960" i="2"/>
  <c r="AM1202" i="2"/>
  <c r="AM839" i="2"/>
  <c r="AM376" i="2"/>
  <c r="AM295" i="2"/>
  <c r="AM21" i="2"/>
  <c r="AM733" i="2"/>
  <c r="AM645" i="2"/>
  <c r="AM154" i="2"/>
  <c r="AM497" i="2"/>
  <c r="AK58" i="9"/>
  <c r="AJ59" i="9"/>
  <c r="AF77" i="9"/>
  <c r="AF76" i="9"/>
  <c r="AF78" i="9"/>
  <c r="AJ1776" i="2"/>
  <c r="AG54" i="9"/>
  <c r="AG75" i="9"/>
  <c r="AK1775" i="2"/>
  <c r="AI52" i="9"/>
  <c r="AH53" i="9"/>
  <c r="AL58" i="9" l="1"/>
  <c r="AK59" i="9"/>
  <c r="AK60" i="9"/>
  <c r="AG76" i="9"/>
  <c r="AG77" i="9"/>
  <c r="AG78" i="9"/>
  <c r="AK1776" i="2"/>
  <c r="AH54" i="9"/>
  <c r="AH75" i="9"/>
  <c r="AL1775" i="2"/>
  <c r="AO112" i="1"/>
  <c r="AO224" i="1"/>
  <c r="AO24" i="1"/>
  <c r="AO318" i="1"/>
  <c r="AO245" i="1"/>
  <c r="AO90" i="1"/>
  <c r="AN578" i="2"/>
  <c r="AN1886" i="2"/>
  <c r="AN1983" i="2"/>
  <c r="AN1623" i="2"/>
  <c r="AJ87" i="9"/>
  <c r="AJ88" i="9" s="1"/>
  <c r="AN1935" i="2"/>
  <c r="AN1760" i="2"/>
  <c r="AN960" i="2"/>
  <c r="AN733" i="2"/>
  <c r="AN1202" i="2"/>
  <c r="AN497" i="2"/>
  <c r="AN154" i="2"/>
  <c r="AN839" i="2"/>
  <c r="AN376" i="2"/>
  <c r="AN295" i="2"/>
  <c r="AN21" i="2"/>
  <c r="AN645" i="2"/>
  <c r="AJ60" i="9"/>
  <c r="AJ52" i="9"/>
  <c r="AI53" i="9"/>
  <c r="AH78" i="9" l="1"/>
  <c r="AL1776" i="2"/>
  <c r="AP246" i="1"/>
  <c r="AP25" i="1"/>
  <c r="AP215" i="1"/>
  <c r="AP113" i="1"/>
  <c r="AP225" i="1"/>
  <c r="AP91" i="1"/>
  <c r="AP319" i="1"/>
  <c r="AO579" i="2"/>
  <c r="AO1887" i="2"/>
  <c r="AO1984" i="2"/>
  <c r="AO1624" i="2"/>
  <c r="AO1936" i="2"/>
  <c r="AO296" i="2"/>
  <c r="AO22" i="2"/>
  <c r="AK90" i="9"/>
  <c r="AO840" i="2"/>
  <c r="AO646" i="2"/>
  <c r="AO498" i="2"/>
  <c r="AO1761" i="2"/>
  <c r="AO1203" i="2"/>
  <c r="AO155" i="2"/>
  <c r="AO377" i="2"/>
  <c r="AO961" i="2"/>
  <c r="AO734" i="2"/>
  <c r="AO246" i="1"/>
  <c r="AO319" i="1"/>
  <c r="AO225" i="1"/>
  <c r="AN579" i="2"/>
  <c r="AO91" i="1"/>
  <c r="AO25" i="1"/>
  <c r="AO113" i="1"/>
  <c r="AN1984" i="2"/>
  <c r="AN1624" i="2"/>
  <c r="AN1887" i="2"/>
  <c r="AJ90" i="9"/>
  <c r="AN1761" i="2"/>
  <c r="AN961" i="2"/>
  <c r="AN734" i="2"/>
  <c r="AN1936" i="2"/>
  <c r="AN840" i="2"/>
  <c r="AN646" i="2"/>
  <c r="AN1203" i="2"/>
  <c r="AN155" i="2"/>
  <c r="AN498" i="2"/>
  <c r="AN377" i="2"/>
  <c r="AN296" i="2"/>
  <c r="AN22" i="2"/>
  <c r="AP224" i="1"/>
  <c r="AP112" i="1"/>
  <c r="AP214" i="1"/>
  <c r="AP318" i="1"/>
  <c r="AP90" i="1"/>
  <c r="AP245" i="1"/>
  <c r="AP24" i="1"/>
  <c r="AO578" i="2"/>
  <c r="AO1983" i="2"/>
  <c r="AO1623" i="2"/>
  <c r="AO1886" i="2"/>
  <c r="AO1202" i="2"/>
  <c r="AO839" i="2"/>
  <c r="AK87" i="9"/>
  <c r="AK88" i="9" s="1"/>
  <c r="AO1935" i="2"/>
  <c r="AO1760" i="2"/>
  <c r="AO645" i="2"/>
  <c r="AO960" i="2"/>
  <c r="AO497" i="2"/>
  <c r="AO733" i="2"/>
  <c r="AO376" i="2"/>
  <c r="AO295" i="2"/>
  <c r="AO21" i="2"/>
  <c r="AO154" i="2"/>
  <c r="AI54" i="9"/>
  <c r="AI75" i="9"/>
  <c r="AM1775" i="2"/>
  <c r="AH77" i="9"/>
  <c r="AH76" i="9"/>
  <c r="AM58" i="9"/>
  <c r="AL60" i="9"/>
  <c r="AL59" i="9"/>
  <c r="AK52" i="9"/>
  <c r="AJ53" i="9"/>
  <c r="AP1512" i="2" l="1"/>
  <c r="AQ153" i="1"/>
  <c r="AQ246" i="1"/>
  <c r="AQ25" i="1"/>
  <c r="AQ215" i="1"/>
  <c r="AQ319" i="1"/>
  <c r="AQ225" i="1"/>
  <c r="AQ91" i="1"/>
  <c r="AQ113" i="1"/>
  <c r="AP579" i="2"/>
  <c r="AP1624" i="2"/>
  <c r="AP1984" i="2"/>
  <c r="AP1887" i="2"/>
  <c r="AP1936" i="2"/>
  <c r="AL90" i="9"/>
  <c r="AP1761" i="2"/>
  <c r="AP961" i="2"/>
  <c r="AP1203" i="2"/>
  <c r="AP840" i="2"/>
  <c r="AP22" i="2"/>
  <c r="AP296" i="2"/>
  <c r="AP646" i="2"/>
  <c r="AP734" i="2"/>
  <c r="AP155" i="2"/>
  <c r="AP498" i="2"/>
  <c r="AP377" i="2"/>
  <c r="AJ54" i="9"/>
  <c r="AJ75" i="9"/>
  <c r="AN1775" i="2"/>
  <c r="AI76" i="9"/>
  <c r="AI77" i="9"/>
  <c r="AN58" i="9"/>
  <c r="AM59" i="9"/>
  <c r="AM60" i="9"/>
  <c r="AM1776" i="2"/>
  <c r="AI78" i="9"/>
  <c r="AP1511" i="2"/>
  <c r="AQ152" i="1"/>
  <c r="AQ214" i="1"/>
  <c r="AQ112" i="1"/>
  <c r="AQ245" i="1"/>
  <c r="AQ224" i="1"/>
  <c r="AQ318" i="1"/>
  <c r="AQ90" i="1"/>
  <c r="AQ24" i="1"/>
  <c r="AP578" i="2"/>
  <c r="AP1886" i="2"/>
  <c r="AP1983" i="2"/>
  <c r="AP1623" i="2"/>
  <c r="AP154" i="2"/>
  <c r="AP1202" i="2"/>
  <c r="AL87" i="9"/>
  <c r="AL88" i="9" s="1"/>
  <c r="AP960" i="2"/>
  <c r="AP839" i="2"/>
  <c r="AP497" i="2"/>
  <c r="AP733" i="2"/>
  <c r="AP645" i="2"/>
  <c r="AP376" i="2"/>
  <c r="AP295" i="2"/>
  <c r="AP21" i="2"/>
  <c r="AP1935" i="2"/>
  <c r="AP1760" i="2"/>
  <c r="AL52" i="9"/>
  <c r="AK53" i="9"/>
  <c r="AO58" i="9" l="1"/>
  <c r="AN59" i="9"/>
  <c r="AJ78" i="9"/>
  <c r="AN1776" i="2"/>
  <c r="AQ1512" i="2"/>
  <c r="AR153" i="1"/>
  <c r="AR113" i="1"/>
  <c r="AR319" i="1"/>
  <c r="AR225" i="1"/>
  <c r="AR246" i="1"/>
  <c r="AR25" i="1"/>
  <c r="AQ579" i="2"/>
  <c r="AR91" i="1"/>
  <c r="AR215" i="1"/>
  <c r="AQ1624" i="2"/>
  <c r="AQ1984" i="2"/>
  <c r="AQ1887" i="2"/>
  <c r="AM90" i="9"/>
  <c r="AQ1761" i="2"/>
  <c r="AQ961" i="2"/>
  <c r="AQ1203" i="2"/>
  <c r="AQ1936" i="2"/>
  <c r="AQ498" i="2"/>
  <c r="AQ377" i="2"/>
  <c r="AQ840" i="2"/>
  <c r="AQ296" i="2"/>
  <c r="AQ22" i="2"/>
  <c r="AQ646" i="2"/>
  <c r="AQ155" i="2"/>
  <c r="AQ734" i="2"/>
  <c r="AK54" i="9"/>
  <c r="AK75" i="9"/>
  <c r="AO1775" i="2"/>
  <c r="AJ76" i="9"/>
  <c r="AJ77" i="9"/>
  <c r="AQ1511" i="2"/>
  <c r="AR152" i="1"/>
  <c r="AR214" i="1"/>
  <c r="AR90" i="1"/>
  <c r="AR24" i="1"/>
  <c r="AR245" i="1"/>
  <c r="AR224" i="1"/>
  <c r="AR318" i="1"/>
  <c r="AR112" i="1"/>
  <c r="AQ578" i="2"/>
  <c r="AQ1983" i="2"/>
  <c r="AQ1623" i="2"/>
  <c r="AQ1886" i="2"/>
  <c r="AQ1202" i="2"/>
  <c r="AQ839" i="2"/>
  <c r="AM87" i="9"/>
  <c r="AM88" i="9" s="1"/>
  <c r="AQ1935" i="2"/>
  <c r="AQ1760" i="2"/>
  <c r="AQ960" i="2"/>
  <c r="AQ733" i="2"/>
  <c r="AQ154" i="2"/>
  <c r="AQ497" i="2"/>
  <c r="AQ645" i="2"/>
  <c r="AQ376" i="2"/>
  <c r="AQ295" i="2"/>
  <c r="AQ21" i="2"/>
  <c r="AM52" i="9"/>
  <c r="AL53" i="9"/>
  <c r="AL75" i="9" l="1"/>
  <c r="AP1775" i="2"/>
  <c r="AK78" i="9"/>
  <c r="AO1776" i="2"/>
  <c r="AR1511" i="2"/>
  <c r="AS152" i="1"/>
  <c r="AS24" i="1"/>
  <c r="AS90" i="1"/>
  <c r="AS318" i="1"/>
  <c r="AS224" i="1"/>
  <c r="AR578" i="2"/>
  <c r="AS245" i="1"/>
  <c r="AS112" i="1"/>
  <c r="AS214" i="1"/>
  <c r="AR1623" i="2"/>
  <c r="AR1886" i="2"/>
  <c r="AR1983" i="2"/>
  <c r="AR1202" i="2"/>
  <c r="AR839" i="2"/>
  <c r="AN87" i="9"/>
  <c r="AN88" i="9" s="1"/>
  <c r="AR1935" i="2"/>
  <c r="AR1760" i="2"/>
  <c r="AR960" i="2"/>
  <c r="AR645" i="2"/>
  <c r="AR21" i="2"/>
  <c r="AR154" i="2"/>
  <c r="AR497" i="2"/>
  <c r="AR376" i="2"/>
  <c r="AR295" i="2"/>
  <c r="AR733" i="2"/>
  <c r="AN60" i="9"/>
  <c r="AL54" i="9"/>
  <c r="AK77" i="9"/>
  <c r="AK76" i="9"/>
  <c r="AP58" i="9"/>
  <c r="AO59" i="9"/>
  <c r="AO60" i="9" s="1"/>
  <c r="AN52" i="9"/>
  <c r="AM53" i="9"/>
  <c r="AM54" i="9"/>
  <c r="AS1512" i="2" l="1"/>
  <c r="AT153" i="1"/>
  <c r="AT91" i="1"/>
  <c r="AT25" i="1"/>
  <c r="AT215" i="1"/>
  <c r="AT113" i="1"/>
  <c r="AT246" i="1"/>
  <c r="AT225" i="1"/>
  <c r="AT319" i="1"/>
  <c r="AS579" i="2"/>
  <c r="AS1887" i="2"/>
  <c r="AS1984" i="2"/>
  <c r="AS1624" i="2"/>
  <c r="AS1936" i="2"/>
  <c r="AS155" i="2"/>
  <c r="AS734" i="2"/>
  <c r="AO90" i="9"/>
  <c r="AS498" i="2"/>
  <c r="AS377" i="2"/>
  <c r="AS1761" i="2"/>
  <c r="AS840" i="2"/>
  <c r="AS296" i="2"/>
  <c r="AS22" i="2"/>
  <c r="AS1203" i="2"/>
  <c r="AS646" i="2"/>
  <c r="AS961" i="2"/>
  <c r="AQ1776" i="2"/>
  <c r="AM78" i="9"/>
  <c r="AM75" i="9"/>
  <c r="AQ1775" i="2"/>
  <c r="AQ58" i="9"/>
  <c r="AP59" i="9"/>
  <c r="AR1512" i="2"/>
  <c r="AS153" i="1"/>
  <c r="AS91" i="1"/>
  <c r="AS113" i="1"/>
  <c r="AS25" i="1"/>
  <c r="AS246" i="1"/>
  <c r="AS225" i="1"/>
  <c r="AS319" i="1"/>
  <c r="AS215" i="1"/>
  <c r="AR579" i="2"/>
  <c r="AR1624" i="2"/>
  <c r="AR1887" i="2"/>
  <c r="AR1984" i="2"/>
  <c r="AR1203" i="2"/>
  <c r="AR840" i="2"/>
  <c r="AR1936" i="2"/>
  <c r="AN90" i="9"/>
  <c r="AR1761" i="2"/>
  <c r="AR734" i="2"/>
  <c r="AR498" i="2"/>
  <c r="AR377" i="2"/>
  <c r="AR961" i="2"/>
  <c r="AR296" i="2"/>
  <c r="AR22" i="2"/>
  <c r="AR646" i="2"/>
  <c r="AR155" i="2"/>
  <c r="AL78" i="9"/>
  <c r="AP1776" i="2"/>
  <c r="AS1511" i="2"/>
  <c r="AT152" i="1"/>
  <c r="AT24" i="1"/>
  <c r="AT245" i="1"/>
  <c r="AT318" i="1"/>
  <c r="AT90" i="1"/>
  <c r="AT214" i="1"/>
  <c r="AT224" i="1"/>
  <c r="AS578" i="2"/>
  <c r="AT112" i="1"/>
  <c r="AS1983" i="2"/>
  <c r="AS1623" i="2"/>
  <c r="AS1886" i="2"/>
  <c r="AO87" i="9"/>
  <c r="AO88" i="9" s="1"/>
  <c r="AS1935" i="2"/>
  <c r="AS1760" i="2"/>
  <c r="AS960" i="2"/>
  <c r="AS733" i="2"/>
  <c r="AS1202" i="2"/>
  <c r="AS839" i="2"/>
  <c r="AS154" i="2"/>
  <c r="AS497" i="2"/>
  <c r="AS645" i="2"/>
  <c r="AS376" i="2"/>
  <c r="AS295" i="2"/>
  <c r="AS21" i="2"/>
  <c r="AL76" i="9"/>
  <c r="AL77" i="9"/>
  <c r="AO52" i="9"/>
  <c r="AN53" i="9"/>
  <c r="AT1511" i="2" l="1"/>
  <c r="AU152" i="1"/>
  <c r="AU318" i="1"/>
  <c r="AU245" i="1"/>
  <c r="AU112" i="1"/>
  <c r="AU24" i="1"/>
  <c r="AU90" i="1"/>
  <c r="AU214" i="1"/>
  <c r="AU224" i="1"/>
  <c r="AT578" i="2"/>
  <c r="AT1983" i="2"/>
  <c r="AT1886" i="2"/>
  <c r="AT1623" i="2"/>
  <c r="AT645" i="2"/>
  <c r="AT376" i="2"/>
  <c r="AT295" i="2"/>
  <c r="AT21" i="2"/>
  <c r="AT1935" i="2"/>
  <c r="AT733" i="2"/>
  <c r="AT497" i="2"/>
  <c r="AT1202" i="2"/>
  <c r="AP87" i="9"/>
  <c r="AP88" i="9" s="1"/>
  <c r="AT960" i="2"/>
  <c r="AT839" i="2"/>
  <c r="AT154" i="2"/>
  <c r="AT1760" i="2"/>
  <c r="AR58" i="9"/>
  <c r="AQ59" i="9"/>
  <c r="AQ60" i="9"/>
  <c r="AM76" i="9"/>
  <c r="AM77" i="9"/>
  <c r="AN54" i="9"/>
  <c r="AN75" i="9"/>
  <c r="AR1775" i="2"/>
  <c r="AP60" i="9"/>
  <c r="AP52" i="9"/>
  <c r="AO53" i="9"/>
  <c r="AN78" i="9" l="1"/>
  <c r="AR1776" i="2"/>
  <c r="AO54" i="9"/>
  <c r="AO75" i="9"/>
  <c r="AS1775" i="2"/>
  <c r="AV152" i="1"/>
  <c r="AV245" i="1"/>
  <c r="AV224" i="1"/>
  <c r="AV24" i="1"/>
  <c r="AV318" i="1"/>
  <c r="AV112" i="1"/>
  <c r="AU578" i="2"/>
  <c r="AV214" i="1"/>
  <c r="AV90" i="1"/>
  <c r="AU1623" i="2"/>
  <c r="AU1886" i="2"/>
  <c r="AU1983" i="2"/>
  <c r="AQ87" i="9"/>
  <c r="AQ88" i="9" s="1"/>
  <c r="AU1935" i="2"/>
  <c r="AU1760" i="2"/>
  <c r="AU960" i="2"/>
  <c r="AU1202" i="2"/>
  <c r="AU839" i="2"/>
  <c r="AU645" i="2"/>
  <c r="AU376" i="2"/>
  <c r="AU295" i="2"/>
  <c r="AU21" i="2"/>
  <c r="AU154" i="2"/>
  <c r="AU733" i="2"/>
  <c r="AU497" i="2"/>
  <c r="AV153" i="1"/>
  <c r="AV25" i="1"/>
  <c r="AV215" i="1"/>
  <c r="AV319" i="1"/>
  <c r="AV225" i="1"/>
  <c r="AU579" i="2"/>
  <c r="AV246" i="1"/>
  <c r="AV113" i="1"/>
  <c r="AV91" i="1"/>
  <c r="AU1887" i="2"/>
  <c r="AU1984" i="2"/>
  <c r="AU1624" i="2"/>
  <c r="AU1203" i="2"/>
  <c r="AU840" i="2"/>
  <c r="AQ90" i="9"/>
  <c r="AU1761" i="2"/>
  <c r="AU961" i="2"/>
  <c r="AU1936" i="2"/>
  <c r="AU646" i="2"/>
  <c r="AU734" i="2"/>
  <c r="AU155" i="2"/>
  <c r="AU296" i="2"/>
  <c r="AU498" i="2"/>
  <c r="AU377" i="2"/>
  <c r="AU22" i="2"/>
  <c r="AS58" i="9"/>
  <c r="AR59" i="9"/>
  <c r="AR60" i="9"/>
  <c r="AT1512" i="2"/>
  <c r="AU153" i="1"/>
  <c r="AU25" i="1"/>
  <c r="AU215" i="1"/>
  <c r="AU319" i="1"/>
  <c r="AU225" i="1"/>
  <c r="AU91" i="1"/>
  <c r="AU246" i="1"/>
  <c r="AU113" i="1"/>
  <c r="AT579" i="2"/>
  <c r="AT1887" i="2"/>
  <c r="AT1984" i="2"/>
  <c r="AT1624" i="2"/>
  <c r="AT1203" i="2"/>
  <c r="AT1936" i="2"/>
  <c r="AP90" i="9"/>
  <c r="AT1761" i="2"/>
  <c r="AT961" i="2"/>
  <c r="AT734" i="2"/>
  <c r="AT646" i="2"/>
  <c r="AT155" i="2"/>
  <c r="AT498" i="2"/>
  <c r="AT377" i="2"/>
  <c r="AT840" i="2"/>
  <c r="AT296" i="2"/>
  <c r="AT22" i="2"/>
  <c r="AN76" i="9"/>
  <c r="AN77" i="9"/>
  <c r="AQ52" i="9"/>
  <c r="AP53" i="9"/>
  <c r="AT58" i="9" l="1"/>
  <c r="AS59" i="9"/>
  <c r="AS60" i="9"/>
  <c r="AO76" i="9"/>
  <c r="AO77" i="9"/>
  <c r="AO78" i="9"/>
  <c r="AS1776" i="2"/>
  <c r="AP54" i="9"/>
  <c r="AP75" i="9"/>
  <c r="AT1775" i="2"/>
  <c r="AW153" i="1"/>
  <c r="AW246" i="1"/>
  <c r="AW319" i="1"/>
  <c r="AW225" i="1"/>
  <c r="AW25" i="1"/>
  <c r="AV579" i="2"/>
  <c r="AW113" i="1"/>
  <c r="AW215" i="1"/>
  <c r="AW91" i="1"/>
  <c r="AV1984" i="2"/>
  <c r="AV1624" i="2"/>
  <c r="AV1887" i="2"/>
  <c r="AR90" i="9"/>
  <c r="AV1761" i="2"/>
  <c r="AV961" i="2"/>
  <c r="AV734" i="2"/>
  <c r="AV1936" i="2"/>
  <c r="AV1203" i="2"/>
  <c r="AV155" i="2"/>
  <c r="AV840" i="2"/>
  <c r="AV498" i="2"/>
  <c r="AV377" i="2"/>
  <c r="AV646" i="2"/>
  <c r="AV296" i="2"/>
  <c r="AV22" i="2"/>
  <c r="AW152" i="1"/>
  <c r="AW112" i="1"/>
  <c r="AW224" i="1"/>
  <c r="AW24" i="1"/>
  <c r="AW318" i="1"/>
  <c r="AV578" i="2"/>
  <c r="AW214" i="1"/>
  <c r="AW245" i="1"/>
  <c r="AW90" i="1"/>
  <c r="AV1623" i="2"/>
  <c r="AV1886" i="2"/>
  <c r="AV1983" i="2"/>
  <c r="AR87" i="9"/>
  <c r="AR88" i="9" s="1"/>
  <c r="AV1935" i="2"/>
  <c r="AV1760" i="2"/>
  <c r="AV960" i="2"/>
  <c r="AV733" i="2"/>
  <c r="AV1202" i="2"/>
  <c r="AV497" i="2"/>
  <c r="AV645" i="2"/>
  <c r="AV376" i="2"/>
  <c r="AV295" i="2"/>
  <c r="AV21" i="2"/>
  <c r="AV154" i="2"/>
  <c r="AV839" i="2"/>
  <c r="AR52" i="9"/>
  <c r="AQ53" i="9"/>
  <c r="AP78" i="9" l="1"/>
  <c r="AT1776" i="2"/>
  <c r="AQ54" i="9"/>
  <c r="AQ75" i="9"/>
  <c r="AU1775" i="2"/>
  <c r="AX153" i="1"/>
  <c r="AX246" i="1"/>
  <c r="AX25" i="1"/>
  <c r="AX215" i="1"/>
  <c r="AX113" i="1"/>
  <c r="AW579" i="2"/>
  <c r="AX319" i="1"/>
  <c r="AX225" i="1"/>
  <c r="AX91" i="1"/>
  <c r="AW1887" i="2"/>
  <c r="AW1984" i="2"/>
  <c r="AW1624" i="2"/>
  <c r="AW1936" i="2"/>
  <c r="AW646" i="2"/>
  <c r="AW296" i="2"/>
  <c r="AW22" i="2"/>
  <c r="AW377" i="2"/>
  <c r="AW961" i="2"/>
  <c r="AW840" i="2"/>
  <c r="AW498" i="2"/>
  <c r="AS90" i="9"/>
  <c r="AW734" i="2"/>
  <c r="AW1761" i="2"/>
  <c r="AW155" i="2"/>
  <c r="AW1203" i="2"/>
  <c r="AX152" i="1"/>
  <c r="AX224" i="1"/>
  <c r="AX112" i="1"/>
  <c r="AX214" i="1"/>
  <c r="AX318" i="1"/>
  <c r="AX90" i="1"/>
  <c r="AX24" i="1"/>
  <c r="AW578" i="2"/>
  <c r="AX245" i="1"/>
  <c r="AW1886" i="2"/>
  <c r="AW1983" i="2"/>
  <c r="AW1623" i="2"/>
  <c r="AW1202" i="2"/>
  <c r="AW839" i="2"/>
  <c r="AS87" i="9"/>
  <c r="AS88" i="9" s="1"/>
  <c r="AW1935" i="2"/>
  <c r="AW1760" i="2"/>
  <c r="AW645" i="2"/>
  <c r="AW733" i="2"/>
  <c r="AW497" i="2"/>
  <c r="AW376" i="2"/>
  <c r="AW295" i="2"/>
  <c r="AW21" i="2"/>
  <c r="AW960" i="2"/>
  <c r="AW154" i="2"/>
  <c r="AP77" i="9"/>
  <c r="AP76" i="9"/>
  <c r="AU58" i="9"/>
  <c r="AT59" i="9"/>
  <c r="AS52" i="9"/>
  <c r="AR53" i="9"/>
  <c r="AQ76" i="9" l="1"/>
  <c r="AQ77" i="9"/>
  <c r="AR54" i="9"/>
  <c r="AR75" i="9"/>
  <c r="AV1775" i="2"/>
  <c r="AQ78" i="9"/>
  <c r="AU1776" i="2"/>
  <c r="AV58" i="9"/>
  <c r="AU59" i="9"/>
  <c r="AY152" i="1"/>
  <c r="AY214" i="1"/>
  <c r="AY112" i="1"/>
  <c r="AY245" i="1"/>
  <c r="AY90" i="1"/>
  <c r="AY24" i="1"/>
  <c r="AY224" i="1"/>
  <c r="AX578" i="2"/>
  <c r="AY318" i="1"/>
  <c r="AX1886" i="2"/>
  <c r="AX1983" i="2"/>
  <c r="AX1623" i="2"/>
  <c r="AX154" i="2"/>
  <c r="AX839" i="2"/>
  <c r="AX733" i="2"/>
  <c r="AX497" i="2"/>
  <c r="AX1202" i="2"/>
  <c r="AX645" i="2"/>
  <c r="AT87" i="9"/>
  <c r="AT88" i="9" s="1"/>
  <c r="AX376" i="2"/>
  <c r="AX295" i="2"/>
  <c r="AX21" i="2"/>
  <c r="AX960" i="2"/>
  <c r="AX1935" i="2"/>
  <c r="AX1760" i="2"/>
  <c r="AT60" i="9"/>
  <c r="AT52" i="9"/>
  <c r="AS53" i="9"/>
  <c r="AW58" i="9" l="1"/>
  <c r="AV59" i="9"/>
  <c r="AY153" i="1"/>
  <c r="AY246" i="1"/>
  <c r="AY25" i="1"/>
  <c r="AY215" i="1"/>
  <c r="AY319" i="1"/>
  <c r="AY225" i="1"/>
  <c r="AY91" i="1"/>
  <c r="AX579" i="2"/>
  <c r="AY113" i="1"/>
  <c r="AX1624" i="2"/>
  <c r="AX1887" i="2"/>
  <c r="AX1984" i="2"/>
  <c r="AX1936" i="2"/>
  <c r="AT90" i="9"/>
  <c r="AX1761" i="2"/>
  <c r="AX961" i="2"/>
  <c r="AX1203" i="2"/>
  <c r="AX840" i="2"/>
  <c r="AX646" i="2"/>
  <c r="AX296" i="2"/>
  <c r="AX22" i="2"/>
  <c r="AX734" i="2"/>
  <c r="AX155" i="2"/>
  <c r="AX498" i="2"/>
  <c r="AX377" i="2"/>
  <c r="AR76" i="9"/>
  <c r="AR77" i="9"/>
  <c r="AR78" i="9"/>
  <c r="AV1776" i="2"/>
  <c r="AS54" i="9"/>
  <c r="AS75" i="9"/>
  <c r="AW1775" i="2"/>
  <c r="AZ152" i="1"/>
  <c r="AZ214" i="1"/>
  <c r="AZ90" i="1"/>
  <c r="AZ24" i="1"/>
  <c r="AZ245" i="1"/>
  <c r="AZ224" i="1"/>
  <c r="AZ112" i="1"/>
  <c r="AZ318" i="1"/>
  <c r="AY578" i="2"/>
  <c r="AY1983" i="2"/>
  <c r="AY1623" i="2"/>
  <c r="AY1886" i="2"/>
  <c r="AY1202" i="2"/>
  <c r="AY839" i="2"/>
  <c r="AU87" i="9"/>
  <c r="AU88" i="9" s="1"/>
  <c r="AY1935" i="2"/>
  <c r="AY1760" i="2"/>
  <c r="AY960" i="2"/>
  <c r="AY733" i="2"/>
  <c r="AY154" i="2"/>
  <c r="AY497" i="2"/>
  <c r="AY645" i="2"/>
  <c r="AY376" i="2"/>
  <c r="AY295" i="2"/>
  <c r="AY21" i="2"/>
  <c r="AU60" i="9"/>
  <c r="AU52" i="9"/>
  <c r="AT53" i="9"/>
  <c r="AX1775" i="2" l="1"/>
  <c r="AT75" i="9"/>
  <c r="AZ153" i="1"/>
  <c r="AZ113" i="1"/>
  <c r="AZ319" i="1"/>
  <c r="AZ225" i="1"/>
  <c r="AZ91" i="1"/>
  <c r="AZ246" i="1"/>
  <c r="AZ215" i="1"/>
  <c r="AY579" i="2"/>
  <c r="AZ25" i="1"/>
  <c r="AY1887" i="2"/>
  <c r="AY1984" i="2"/>
  <c r="AY1624" i="2"/>
  <c r="AU90" i="9"/>
  <c r="AY1761" i="2"/>
  <c r="AY961" i="2"/>
  <c r="AY1203" i="2"/>
  <c r="AY498" i="2"/>
  <c r="AY377" i="2"/>
  <c r="AY1936" i="2"/>
  <c r="AY646" i="2"/>
  <c r="AY296" i="2"/>
  <c r="AY22" i="2"/>
  <c r="AY155" i="2"/>
  <c r="AY734" i="2"/>
  <c r="AY840" i="2"/>
  <c r="AZ1511" i="2"/>
  <c r="BA152" i="1"/>
  <c r="BA24" i="1"/>
  <c r="BA318" i="1"/>
  <c r="BA224" i="1"/>
  <c r="BA245" i="1"/>
  <c r="AZ578" i="2"/>
  <c r="BA112" i="1"/>
  <c r="BA214" i="1"/>
  <c r="AZ1886" i="2"/>
  <c r="AZ1623" i="2"/>
  <c r="AZ1983" i="2"/>
  <c r="AZ1202" i="2"/>
  <c r="AZ839" i="2"/>
  <c r="AV87" i="9"/>
  <c r="AV88" i="9" s="1"/>
  <c r="AZ1935" i="2"/>
  <c r="AZ1760" i="2"/>
  <c r="AZ960" i="2"/>
  <c r="AZ376" i="2"/>
  <c r="AZ21" i="2"/>
  <c r="AZ733" i="2"/>
  <c r="AZ154" i="2"/>
  <c r="AZ295" i="2"/>
  <c r="AZ497" i="2"/>
  <c r="AZ645" i="2"/>
  <c r="AS77" i="9"/>
  <c r="AS76" i="9"/>
  <c r="AV60" i="9"/>
  <c r="AT54" i="9"/>
  <c r="AS78" i="9"/>
  <c r="AW1776" i="2"/>
  <c r="AX58" i="9"/>
  <c r="AW59" i="9"/>
  <c r="AW60" i="9" s="1"/>
  <c r="AV52" i="9"/>
  <c r="AU53" i="9"/>
  <c r="BA1512" i="2" l="1"/>
  <c r="BB153" i="1"/>
  <c r="BB25" i="1"/>
  <c r="BB215" i="1"/>
  <c r="BB113" i="1"/>
  <c r="BB246" i="1"/>
  <c r="BB319" i="1"/>
  <c r="BB225" i="1"/>
  <c r="BA579" i="2"/>
  <c r="BA1887" i="2"/>
  <c r="BA1984" i="2"/>
  <c r="BA1624" i="2"/>
  <c r="BA1936" i="2"/>
  <c r="BA1203" i="2"/>
  <c r="BA840" i="2"/>
  <c r="BA155" i="2"/>
  <c r="BA498" i="2"/>
  <c r="BA377" i="2"/>
  <c r="BA961" i="2"/>
  <c r="AW90" i="9"/>
  <c r="BA646" i="2"/>
  <c r="BA296" i="2"/>
  <c r="BA22" i="2"/>
  <c r="BA1761" i="2"/>
  <c r="BA734" i="2"/>
  <c r="AU75" i="9"/>
  <c r="AY1775" i="2"/>
  <c r="AT78" i="9"/>
  <c r="AX1776" i="2"/>
  <c r="AU54" i="9"/>
  <c r="AZ1512" i="2"/>
  <c r="BA153" i="1"/>
  <c r="BA113" i="1"/>
  <c r="BA319" i="1"/>
  <c r="BA215" i="1"/>
  <c r="BA246" i="1"/>
  <c r="BA25" i="1"/>
  <c r="BA225" i="1"/>
  <c r="AZ579" i="2"/>
  <c r="AZ1624" i="2"/>
  <c r="AZ1887" i="2"/>
  <c r="AZ1984" i="2"/>
  <c r="AZ1203" i="2"/>
  <c r="AZ840" i="2"/>
  <c r="AZ1936" i="2"/>
  <c r="AV90" i="9"/>
  <c r="AZ1761" i="2"/>
  <c r="AZ734" i="2"/>
  <c r="AZ498" i="2"/>
  <c r="AZ377" i="2"/>
  <c r="AZ961" i="2"/>
  <c r="AZ646" i="2"/>
  <c r="AZ296" i="2"/>
  <c r="AZ22" i="2"/>
  <c r="AZ155" i="2"/>
  <c r="AY58" i="9"/>
  <c r="AX59" i="9"/>
  <c r="AX60" i="9"/>
  <c r="AT76" i="9"/>
  <c r="AT77" i="9"/>
  <c r="BA1511" i="2"/>
  <c r="BB152" i="1"/>
  <c r="BB24" i="1"/>
  <c r="BB245" i="1"/>
  <c r="BB318" i="1"/>
  <c r="BB214" i="1"/>
  <c r="BA578" i="2"/>
  <c r="BB112" i="1"/>
  <c r="BB224" i="1"/>
  <c r="BA1983" i="2"/>
  <c r="BA1623" i="2"/>
  <c r="BA1886" i="2"/>
  <c r="AW87" i="9"/>
  <c r="AW88" i="9" s="1"/>
  <c r="BA1935" i="2"/>
  <c r="BA1760" i="2"/>
  <c r="BA960" i="2"/>
  <c r="BA733" i="2"/>
  <c r="BA645" i="2"/>
  <c r="BA154" i="2"/>
  <c r="BA1202" i="2"/>
  <c r="BA497" i="2"/>
  <c r="BA839" i="2"/>
  <c r="BA376" i="2"/>
  <c r="BA295" i="2"/>
  <c r="BA21" i="2"/>
  <c r="AW52" i="9"/>
  <c r="AV53" i="9"/>
  <c r="AZ58" i="9" l="1"/>
  <c r="AY59" i="9"/>
  <c r="AY60" i="9"/>
  <c r="AU78" i="9"/>
  <c r="AY1776" i="2"/>
  <c r="BB1512" i="2"/>
  <c r="BC153" i="1"/>
  <c r="BC25" i="1"/>
  <c r="BC215" i="1"/>
  <c r="BC319" i="1"/>
  <c r="BC225" i="1"/>
  <c r="BC246" i="1"/>
  <c r="BC113" i="1"/>
  <c r="BB579" i="2"/>
  <c r="BB1887" i="2"/>
  <c r="BB1984" i="2"/>
  <c r="BB1624" i="2"/>
  <c r="BB1203" i="2"/>
  <c r="BB1936" i="2"/>
  <c r="AX90" i="9"/>
  <c r="BB1761" i="2"/>
  <c r="BB961" i="2"/>
  <c r="BB734" i="2"/>
  <c r="BB646" i="2"/>
  <c r="BB840" i="2"/>
  <c r="BB155" i="2"/>
  <c r="BB498" i="2"/>
  <c r="BB377" i="2"/>
  <c r="BB296" i="2"/>
  <c r="BB22" i="2"/>
  <c r="AU76" i="9"/>
  <c r="AU77" i="9"/>
  <c r="AV54" i="9"/>
  <c r="AV75" i="9"/>
  <c r="AZ1775" i="2"/>
  <c r="BB1511" i="2"/>
  <c r="BC152" i="1"/>
  <c r="BC318" i="1"/>
  <c r="BC245" i="1"/>
  <c r="BC112" i="1"/>
  <c r="BB578" i="2"/>
  <c r="BC24" i="1"/>
  <c r="BC214" i="1"/>
  <c r="BC224" i="1"/>
  <c r="BB1886" i="2"/>
  <c r="BB1983" i="2"/>
  <c r="BB1623" i="2"/>
  <c r="BB1935" i="2"/>
  <c r="BB1760" i="2"/>
  <c r="BB839" i="2"/>
  <c r="BB376" i="2"/>
  <c r="BB295" i="2"/>
  <c r="BB21" i="2"/>
  <c r="BB497" i="2"/>
  <c r="BB733" i="2"/>
  <c r="BB154" i="2"/>
  <c r="BB960" i="2"/>
  <c r="AX87" i="9"/>
  <c r="AX88" i="9" s="1"/>
  <c r="BB1202" i="2"/>
  <c r="BB645" i="2"/>
  <c r="AX52" i="9"/>
  <c r="AW53" i="9"/>
  <c r="AW54" i="9" l="1"/>
  <c r="AW75" i="9"/>
  <c r="BA1775" i="2"/>
  <c r="BC1512" i="2"/>
  <c r="BD153" i="1"/>
  <c r="BD25" i="1"/>
  <c r="BD215" i="1"/>
  <c r="BD319" i="1"/>
  <c r="BD225" i="1"/>
  <c r="BC579" i="2"/>
  <c r="BD246" i="1"/>
  <c r="BD113" i="1"/>
  <c r="BC1887" i="2"/>
  <c r="BC1984" i="2"/>
  <c r="BC1624" i="2"/>
  <c r="BC1203" i="2"/>
  <c r="BC840" i="2"/>
  <c r="AY90" i="9"/>
  <c r="BC1761" i="2"/>
  <c r="BC734" i="2"/>
  <c r="BC296" i="2"/>
  <c r="BC155" i="2"/>
  <c r="BC1936" i="2"/>
  <c r="BC22" i="2"/>
  <c r="BC961" i="2"/>
  <c r="BC498" i="2"/>
  <c r="BC377" i="2"/>
  <c r="BC646" i="2"/>
  <c r="AV77" i="9"/>
  <c r="AV76" i="9"/>
  <c r="BC1511" i="2"/>
  <c r="BD152" i="1"/>
  <c r="BD245" i="1"/>
  <c r="BD224" i="1"/>
  <c r="BD24" i="1"/>
  <c r="BD214" i="1"/>
  <c r="BC578" i="2"/>
  <c r="BD112" i="1"/>
  <c r="BD318" i="1"/>
  <c r="BC1623" i="2"/>
  <c r="BC1886" i="2"/>
  <c r="BC1983" i="2"/>
  <c r="AY87" i="9"/>
  <c r="AY88" i="9" s="1"/>
  <c r="BC1935" i="2"/>
  <c r="BC1760" i="2"/>
  <c r="BC960" i="2"/>
  <c r="BC1202" i="2"/>
  <c r="BC839" i="2"/>
  <c r="BC645" i="2"/>
  <c r="BC376" i="2"/>
  <c r="BC295" i="2"/>
  <c r="BC21" i="2"/>
  <c r="BC733" i="2"/>
  <c r="BC154" i="2"/>
  <c r="BC497" i="2"/>
  <c r="AV78" i="9"/>
  <c r="AZ1776" i="2"/>
  <c r="AZ59" i="9"/>
  <c r="AZ60" i="9"/>
  <c r="AY52" i="9"/>
  <c r="AX53" i="9"/>
  <c r="AX54" i="9" l="1"/>
  <c r="AX75" i="9"/>
  <c r="BB1775" i="2"/>
  <c r="BD1512" i="2"/>
  <c r="BE153" i="1"/>
  <c r="BE246" i="1"/>
  <c r="BE319" i="1"/>
  <c r="BE225" i="1"/>
  <c r="BE215" i="1"/>
  <c r="BD579" i="2"/>
  <c r="BE25" i="1"/>
  <c r="BE113" i="1"/>
  <c r="BD1984" i="2"/>
  <c r="BD1624" i="2"/>
  <c r="BD1887" i="2"/>
  <c r="AZ90" i="9"/>
  <c r="BD1761" i="2"/>
  <c r="BD961" i="2"/>
  <c r="BD734" i="2"/>
  <c r="BD1936" i="2"/>
  <c r="BD1203" i="2"/>
  <c r="BD840" i="2"/>
  <c r="BD646" i="2"/>
  <c r="BD155" i="2"/>
  <c r="BD498" i="2"/>
  <c r="BD377" i="2"/>
  <c r="BD296" i="2"/>
  <c r="BD22" i="2"/>
  <c r="BD1511" i="2"/>
  <c r="BE152" i="1"/>
  <c r="BE112" i="1"/>
  <c r="BE224" i="1"/>
  <c r="BE24" i="1"/>
  <c r="BE318" i="1"/>
  <c r="BE214" i="1"/>
  <c r="BE245" i="1"/>
  <c r="BD578" i="2"/>
  <c r="BD1886" i="2"/>
  <c r="BD1983" i="2"/>
  <c r="BD1623" i="2"/>
  <c r="AZ87" i="9"/>
  <c r="AZ88" i="9" s="1"/>
  <c r="BD1935" i="2"/>
  <c r="BD1760" i="2"/>
  <c r="BD960" i="2"/>
  <c r="BD733" i="2"/>
  <c r="BD1202" i="2"/>
  <c r="BD497" i="2"/>
  <c r="BD839" i="2"/>
  <c r="BD645" i="2"/>
  <c r="BD154" i="2"/>
  <c r="BD376" i="2"/>
  <c r="BD295" i="2"/>
  <c r="BD21" i="2"/>
  <c r="AW76" i="9"/>
  <c r="AW77" i="9"/>
  <c r="AW78" i="9"/>
  <c r="BA1776" i="2"/>
  <c r="AZ52" i="9"/>
  <c r="AY53" i="9"/>
  <c r="AX76" i="9" l="1"/>
  <c r="AX77" i="9"/>
  <c r="AY54" i="9"/>
  <c r="AY75" i="9"/>
  <c r="BC1775" i="2"/>
  <c r="AX78" i="9"/>
  <c r="BB1776" i="2"/>
  <c r="BA52" i="9"/>
  <c r="AZ53" i="9"/>
  <c r="AY76" i="9" l="1"/>
  <c r="AY77" i="9"/>
  <c r="AY78" i="9"/>
  <c r="BC1776" i="2"/>
  <c r="AZ54" i="9"/>
  <c r="AZ75" i="9"/>
  <c r="BD1775" i="2"/>
  <c r="BB52" i="9"/>
  <c r="BA53" i="9"/>
  <c r="AZ78" i="9" l="1"/>
  <c r="BD1776" i="2"/>
  <c r="AZ76" i="9"/>
  <c r="AZ77" i="9"/>
  <c r="BA54" i="9"/>
  <c r="BA75" i="9"/>
  <c r="BE1775" i="2"/>
  <c r="BC52" i="9"/>
  <c r="BB53" i="9"/>
  <c r="BB75" i="9" s="1"/>
  <c r="BB54" i="9"/>
  <c r="BB78" i="9" s="1"/>
  <c r="BA78" i="9" l="1"/>
  <c r="BE1776" i="2"/>
  <c r="BA77" i="9"/>
  <c r="BA76" i="9"/>
  <c r="BB76" i="9"/>
  <c r="BB77" i="9"/>
  <c r="BD52" i="9"/>
  <c r="BC53" i="9"/>
  <c r="BC75" i="9" s="1"/>
  <c r="BC76" i="9" l="1"/>
  <c r="BC77" i="9"/>
  <c r="BC54" i="9"/>
  <c r="BC78" i="9" s="1"/>
  <c r="BE52" i="9"/>
  <c r="BD53" i="9"/>
  <c r="BD54" i="9" l="1"/>
  <c r="BD78" i="9" s="1"/>
  <c r="BD75" i="9"/>
  <c r="BF52" i="9"/>
  <c r="BE53" i="9"/>
  <c r="BE54" i="9" l="1"/>
  <c r="BE78" i="9" s="1"/>
  <c r="BE75" i="9"/>
  <c r="BD77" i="9"/>
  <c r="BD76" i="9"/>
  <c r="BG52" i="9"/>
  <c r="BF53" i="9"/>
  <c r="BF54" i="9" l="1"/>
  <c r="BF78" i="9" s="1"/>
  <c r="BF75" i="9"/>
  <c r="BE76" i="9"/>
  <c r="BE77" i="9"/>
  <c r="BH52" i="9"/>
  <c r="BG53" i="9"/>
  <c r="BG54" i="9" l="1"/>
  <c r="BG78" i="9" s="1"/>
  <c r="BG75" i="9"/>
  <c r="BF77" i="9"/>
  <c r="BF76" i="9"/>
  <c r="BI52" i="9"/>
  <c r="BH53" i="9"/>
  <c r="BH54" i="9" l="1"/>
  <c r="BH78" i="9" s="1"/>
  <c r="BH75" i="9"/>
  <c r="BG76" i="9"/>
  <c r="BG77" i="9"/>
  <c r="BJ52" i="9"/>
  <c r="BI53" i="9"/>
  <c r="BI54" i="9" s="1"/>
  <c r="BH76" i="9" l="1"/>
  <c r="BH77" i="9"/>
  <c r="BK52" i="9"/>
  <c r="BJ53" i="9"/>
  <c r="BJ54" i="9"/>
  <c r="BL52" i="9" l="1"/>
  <c r="BK53" i="9"/>
  <c r="BK54" i="9"/>
  <c r="BM52" i="9" l="1"/>
  <c r="BL53" i="9"/>
  <c r="BL54" i="9" s="1"/>
  <c r="BN52" i="9" l="1"/>
  <c r="BM53" i="9"/>
  <c r="BM54" i="9" s="1"/>
  <c r="BO52" i="9" l="1"/>
  <c r="BN53" i="9"/>
  <c r="BN54" i="9" s="1"/>
  <c r="BP52" i="9" l="1"/>
  <c r="BO53" i="9"/>
  <c r="BO54" i="9" s="1"/>
  <c r="BQ52" i="9" l="1"/>
  <c r="BP53" i="9"/>
  <c r="BP54" i="9" s="1"/>
  <c r="BR52" i="9" l="1"/>
  <c r="BQ53" i="9"/>
  <c r="BQ54" i="9" s="1"/>
  <c r="BR53" i="9" l="1"/>
  <c r="BR54" i="9"/>
</calcChain>
</file>

<file path=xl/comments1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user</author>
  </authors>
  <commentList>
    <comment ref="D710" authorId="0" shapeId="1025" xr:uid="{00000000-0006-0000-00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of static diesel industrial engines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1003300</xdr:colOff>
                <xdr:row>708</xdr:row>
                <xdr:rowOff>76200</xdr:rowOff>
              </from>
              <to>
                <xdr:col>5</xdr:col>
                <xdr:colOff>762000</xdr:colOff>
                <xdr:row>712</xdr:row>
                <xdr:rowOff>139700</xdr:rowOff>
              </to>
            </anchor>
          </commentPr>
        </mc:Fallback>
      </mc:AlternateContent>
    </comment>
    <comment ref="D1596" authorId="0" shapeId="1026" xr:uid="{00000000-0006-0000-0000-000002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diesel cars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1003300</xdr:colOff>
                <xdr:row>1595</xdr:row>
                <xdr:rowOff>0</xdr:rowOff>
              </from>
              <to>
                <xdr:col>5</xdr:col>
                <xdr:colOff>762000</xdr:colOff>
                <xdr:row>1599</xdr:row>
                <xdr:rowOff>63500</xdr:rowOff>
              </to>
            </anchor>
          </commentPr>
        </mc:Fallback>
      </mc:AlternateContent>
    </comment>
    <comment ref="D1874" authorId="0" shapeId="1027" xr:uid="{00000000-0006-0000-0000-000003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diesel cars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1003300</xdr:colOff>
                <xdr:row>1873</xdr:row>
                <xdr:rowOff>0</xdr:rowOff>
              </from>
              <to>
                <xdr:col>5</xdr:col>
                <xdr:colOff>762000</xdr:colOff>
                <xdr:row>1877</xdr:row>
                <xdr:rowOff>63500</xdr:rowOff>
              </to>
            </anchor>
          </commentPr>
        </mc:Fallback>
      </mc:AlternateContent>
    </comment>
  </commentList>
</comments>
</file>

<file path=xl/comments2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user</author>
  </authors>
  <commentList>
    <comment ref="AI322" authorId="0" shapeId="2049" xr:uid="{00000000-0006-0000-01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this change is just here in order to make R work. Before the usual heat MTH1 efficiency was used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35</xdr:col>
                <xdr:colOff>139700</xdr:colOff>
                <xdr:row>320</xdr:row>
                <xdr:rowOff>76200</xdr:rowOff>
              </from>
              <to>
                <xdr:col>37</xdr:col>
                <xdr:colOff>444500</xdr:colOff>
                <xdr:row>324</xdr:row>
                <xdr:rowOff>139700</xdr:rowOff>
              </to>
            </anchor>
          </commentPr>
        </mc:Fallback>
      </mc:AlternateContent>
    </comment>
  </commentList>
</comments>
</file>

<file path=xl/comments3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user</author>
  </authors>
  <commentList>
    <comment ref="B53" authorId="0" shapeId="3073" xr:uid="{00000000-0006-0000-02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Assumed: energy efficiency and phi are equal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51</xdr:row>
                <xdr:rowOff>266700</xdr:rowOff>
              </from>
              <to>
                <xdr:col>4</xdr:col>
                <xdr:colOff>444500</xdr:colOff>
                <xdr:row>54</xdr:row>
                <xdr:rowOff>12700</xdr:rowOff>
              </to>
            </anchor>
          </commentPr>
        </mc:Fallback>
      </mc:AlternateContent>
    </comment>
  </commentList>
</comments>
</file>

<file path=xl/comments4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user</author>
  </authors>
  <commentList>
    <comment ref="C93" authorId="0" shapeId="4097" xr:uid="{00000000-0006-0000-03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Just so it's above value in 2017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3</xdr:col>
                <xdr:colOff>139700</xdr:colOff>
                <xdr:row>90</xdr:row>
                <xdr:rowOff>266700</xdr:rowOff>
              </from>
              <to>
                <xdr:col>5</xdr:col>
                <xdr:colOff>444500</xdr:colOff>
                <xdr:row>93</xdr:row>
                <xdr:rowOff>215900</xdr:rowOff>
              </to>
            </anchor>
          </commentPr>
        </mc:Fallback>
      </mc:AlternateContent>
    </comment>
  </commentList>
</comments>
</file>

<file path=xl/comments5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user</author>
  </authors>
  <commentList>
    <comment ref="C123" authorId="0" shapeId="5121" xr:uid="{00000000-0006-0000-04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Just so it's above value in 2017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3</xdr:col>
                <xdr:colOff>139700</xdr:colOff>
                <xdr:row>123</xdr:row>
                <xdr:rowOff>304800</xdr:rowOff>
              </from>
              <to>
                <xdr:col>5</xdr:col>
                <xdr:colOff>431800</xdr:colOff>
                <xdr:row>123</xdr:row>
                <xdr:rowOff>304800</xdr:rowOff>
              </to>
            </anchor>
          </commentPr>
        </mc:Fallback>
      </mc:AlternateContent>
    </comment>
  </commentList>
</comments>
</file>

<file path=xl/comments6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user</author>
  </authors>
  <commentList>
    <comment ref="C28" authorId="0" shapeId="6145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Other calculation from PB's file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482600</xdr:colOff>
                <xdr:row>26</xdr:row>
                <xdr:rowOff>25400</xdr:rowOff>
              </from>
              <to>
                <xdr:col>5</xdr:col>
                <xdr:colOff>203200</xdr:colOff>
                <xdr:row>30</xdr:row>
                <xdr:rowOff>127000</xdr:rowOff>
              </to>
            </anchor>
          </commentPr>
        </mc:Fallback>
      </mc:AlternateContent>
    </comment>
    <comment ref="BB79" authorId="0" shapeId="6146" xr:uid="{00000000-0006-0000-0600-000002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Extrapolated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54</xdr:col>
                <xdr:colOff>139700</xdr:colOff>
                <xdr:row>70</xdr:row>
                <xdr:rowOff>0</xdr:rowOff>
              </from>
              <to>
                <xdr:col>56</xdr:col>
                <xdr:colOff>444500</xdr:colOff>
                <xdr:row>73</xdr:row>
                <xdr:rowOff>177800</xdr:rowOff>
              </to>
            </anchor>
          </commentPr>
        </mc:Fallback>
      </mc:AlternateContent>
    </comment>
  </commentList>
</comments>
</file>

<file path=xl/comments7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user</author>
  </authors>
  <commentList>
    <comment ref="B5" authorId="0" shapeId="7169" xr:uid="{00000000-0006-0000-07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WRONG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3</xdr:row>
                <xdr:rowOff>63500</xdr:rowOff>
              </from>
              <to>
                <xdr:col>4</xdr:col>
                <xdr:colOff>444500</xdr:colOff>
                <xdr:row>8</xdr:row>
                <xdr:rowOff>12700</xdr:rowOff>
              </to>
            </anchor>
          </commentPr>
        </mc:Fallback>
      </mc:AlternateContent>
    </comment>
    <comment ref="B8" authorId="0" shapeId="7170" xr:uid="{00000000-0006-0000-0700-000002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Assumed same as Diesel trains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6</xdr:row>
                <xdr:rowOff>63500</xdr:rowOff>
              </from>
              <to>
                <xdr:col>4</xdr:col>
                <xdr:colOff>444500</xdr:colOff>
                <xdr:row>11</xdr:row>
                <xdr:rowOff>12700</xdr:rowOff>
              </to>
            </anchor>
          </commentPr>
        </mc:Fallback>
      </mc:AlternateContent>
    </comment>
    <comment ref="B9" authorId="0" shapeId="7171" xr:uid="{00000000-0006-0000-0700-000003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Assumed 0.5 times those of diesel cars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7</xdr:row>
                <xdr:rowOff>63500</xdr:rowOff>
              </from>
              <to>
                <xdr:col>4</xdr:col>
                <xdr:colOff>444500</xdr:colOff>
                <xdr:row>12</xdr:row>
                <xdr:rowOff>12700</xdr:rowOff>
              </to>
            </anchor>
          </commentPr>
        </mc:Fallback>
      </mc:AlternateContent>
    </comment>
    <comment ref="B13" authorId="0" shapeId="7172" xr:uid="{00000000-0006-0000-0700-000004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17% of electric trains, and constant since 1980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11</xdr:row>
                <xdr:rowOff>63500</xdr:rowOff>
              </from>
              <to>
                <xdr:col>4</xdr:col>
                <xdr:colOff>444500</xdr:colOff>
                <xdr:row>16</xdr:row>
                <xdr:rowOff>12700</xdr:rowOff>
              </to>
            </anchor>
          </commentPr>
        </mc:Fallback>
      </mc:AlternateContent>
    </comment>
    <comment ref="B34" authorId="0" shapeId="7173" xr:uid="{00000000-0006-0000-0700-000005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25% more than petrol cars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32</xdr:row>
                <xdr:rowOff>63500</xdr:rowOff>
              </from>
              <to>
                <xdr:col>4</xdr:col>
                <xdr:colOff>444500</xdr:colOff>
                <xdr:row>37</xdr:row>
                <xdr:rowOff>12700</xdr:rowOff>
              </to>
            </anchor>
          </commentPr>
        </mc:Fallback>
      </mc:AlternateContent>
    </comment>
    <comment ref="B36" authorId="0" shapeId="7174" xr:uid="{00000000-0006-0000-0700-000006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Assumed same as Diesel trains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34</xdr:row>
                <xdr:rowOff>63500</xdr:rowOff>
              </from>
              <to>
                <xdr:col>4</xdr:col>
                <xdr:colOff>444500</xdr:colOff>
                <xdr:row>39</xdr:row>
                <xdr:rowOff>12700</xdr:rowOff>
              </to>
            </anchor>
          </commentPr>
        </mc:Fallback>
      </mc:AlternateContent>
    </comment>
    <comment ref="B37" authorId="0" shapeId="7175" xr:uid="{00000000-0006-0000-0700-000007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Assumed 0.5 times those of diesel cars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35</xdr:row>
                <xdr:rowOff>63500</xdr:rowOff>
              </from>
              <to>
                <xdr:col>4</xdr:col>
                <xdr:colOff>444500</xdr:colOff>
                <xdr:row>40</xdr:row>
                <xdr:rowOff>12700</xdr:rowOff>
              </to>
            </anchor>
          </commentPr>
        </mc:Fallback>
      </mc:AlternateContent>
    </comment>
    <comment ref="B41" authorId="0" shapeId="7176" xr:uid="{00000000-0006-0000-0700-000008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17% of electric trains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39</xdr:row>
                <xdr:rowOff>63500</xdr:rowOff>
              </from>
              <to>
                <xdr:col>4</xdr:col>
                <xdr:colOff>444500</xdr:colOff>
                <xdr:row>44</xdr:row>
                <xdr:rowOff>12700</xdr:rowOff>
              </to>
            </anchor>
          </commentPr>
        </mc:Fallback>
      </mc:AlternateContent>
    </comment>
    <comment ref="B59" authorId="0" shapeId="7177" xr:uid="{00000000-0006-0000-0700-000009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Assumed same as Diesel trains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57</xdr:row>
                <xdr:rowOff>63500</xdr:rowOff>
              </from>
              <to>
                <xdr:col>4</xdr:col>
                <xdr:colOff>444500</xdr:colOff>
                <xdr:row>62</xdr:row>
                <xdr:rowOff>12700</xdr:rowOff>
              </to>
            </anchor>
          </commentPr>
        </mc:Fallback>
      </mc:AlternateContent>
    </comment>
    <comment ref="B60" authorId="0" shapeId="7178" xr:uid="{00000000-0006-0000-0700-00000A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Assumed 0.5 times those of diesel cars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58</xdr:row>
                <xdr:rowOff>63500</xdr:rowOff>
              </from>
              <to>
                <xdr:col>4</xdr:col>
                <xdr:colOff>444500</xdr:colOff>
                <xdr:row>63</xdr:row>
                <xdr:rowOff>12700</xdr:rowOff>
              </to>
            </anchor>
          </commentPr>
        </mc:Fallback>
      </mc:AlternateContent>
    </comment>
    <comment ref="B64" authorId="0" shapeId="7179" xr:uid="{00000000-0006-0000-0700-00000B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17% of electric trains, and constant since 1980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62</xdr:row>
                <xdr:rowOff>63500</xdr:rowOff>
              </from>
              <to>
                <xdr:col>4</xdr:col>
                <xdr:colOff>444500</xdr:colOff>
                <xdr:row>67</xdr:row>
                <xdr:rowOff>12700</xdr:rowOff>
              </to>
            </anchor>
          </commentPr>
        </mc:Fallback>
      </mc:AlternateContent>
    </comment>
  </commentList>
</comments>
</file>

<file path=xl/comments8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user</author>
  </authors>
  <commentList>
    <comment ref="A53" authorId="0" shapeId="11265" xr:uid="{00000000-0006-0000-0B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Waste; unuseful in what follows….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</xdr:col>
                <xdr:colOff>139700</xdr:colOff>
                <xdr:row>51</xdr:row>
                <xdr:rowOff>63500</xdr:rowOff>
              </from>
              <to>
                <xdr:col>3</xdr:col>
                <xdr:colOff>444500</xdr:colOff>
                <xdr:row>56</xdr:row>
                <xdr:rowOff>12700</xdr:rowOff>
              </to>
            </anchor>
          </commentPr>
        </mc:Fallback>
      </mc:AlternateContent>
    </comment>
    <comment ref="A54" authorId="0" shapeId="11266" xr:uid="{00000000-0006-0000-0B00-000002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Manual labor population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</xdr:col>
                <xdr:colOff>139700</xdr:colOff>
                <xdr:row>52</xdr:row>
                <xdr:rowOff>63500</xdr:rowOff>
              </from>
              <to>
                <xdr:col>3</xdr:col>
                <xdr:colOff>444500</xdr:colOff>
                <xdr:row>57</xdr:row>
                <xdr:rowOff>12700</xdr:rowOff>
              </to>
            </anchor>
          </commentPr>
        </mc:Fallback>
      </mc:AlternateContent>
    </comment>
    <comment ref="A56" authorId="0" shapeId="11267" xr:uid="{00000000-0006-0000-0B00-000003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All the available phytomass for manual workers.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</xdr:col>
                <xdr:colOff>139700</xdr:colOff>
                <xdr:row>54</xdr:row>
                <xdr:rowOff>63500</xdr:rowOff>
              </from>
              <to>
                <xdr:col>3</xdr:col>
                <xdr:colOff>444500</xdr:colOff>
                <xdr:row>59</xdr:row>
                <xdr:rowOff>12700</xdr:rowOff>
              </to>
            </anchor>
          </commentPr>
        </mc:Fallback>
      </mc:AlternateContent>
    </comment>
  </commentList>
</comments>
</file>

<file path=xl/comments9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user</author>
  </authors>
  <commentList>
    <comment ref="B72" authorId="0" shapeId="14337" xr:uid="{00000000-0006-0000-10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Extrapolated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2</xdr:col>
                <xdr:colOff>139700</xdr:colOff>
                <xdr:row>69</xdr:row>
                <xdr:rowOff>114300</xdr:rowOff>
              </from>
              <to>
                <xdr:col>4</xdr:col>
                <xdr:colOff>139700</xdr:colOff>
                <xdr:row>74</xdr:row>
                <xdr:rowOff>63500</xdr:rowOff>
              </to>
            </anchor>
          </commentPr>
        </mc:Fallback>
      </mc:AlternateContent>
    </comment>
    <comment ref="AY72" authorId="0" shapeId="14338" xr:uid="{00000000-0006-0000-1000-000002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Change in the modelling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51</xdr:col>
                <xdr:colOff>139700</xdr:colOff>
                <xdr:row>69</xdr:row>
                <xdr:rowOff>114300</xdr:rowOff>
              </from>
              <to>
                <xdr:col>53</xdr:col>
                <xdr:colOff>444500</xdr:colOff>
                <xdr:row>74</xdr:row>
                <xdr:rowOff>63500</xdr:rowOff>
              </to>
            </anchor>
          </commentPr>
        </mc:Fallback>
      </mc:AlternateContent>
    </comment>
    <comment ref="BC72" authorId="0" shapeId="14339" xr:uid="{00000000-0006-0000-1000-000003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No value provided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55</xdr:col>
                <xdr:colOff>139700</xdr:colOff>
                <xdr:row>69</xdr:row>
                <xdr:rowOff>114300</xdr:rowOff>
              </from>
              <to>
                <xdr:col>57</xdr:col>
                <xdr:colOff>444500</xdr:colOff>
                <xdr:row>74</xdr:row>
                <xdr:rowOff>63500</xdr:rowOff>
              </to>
            </anchor>
          </commentPr>
        </mc:Fallback>
      </mc:AlternateContent>
    </comment>
    <comment ref="AO75" authorId="0" shapeId="14340" xr:uid="{00000000-0006-0000-1000-000004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Made up.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41</xdr:col>
                <xdr:colOff>139700</xdr:colOff>
                <xdr:row>73</xdr:row>
                <xdr:rowOff>0</xdr:rowOff>
              </from>
              <to>
                <xdr:col>43</xdr:col>
                <xdr:colOff>444500</xdr:colOff>
                <xdr:row>79</xdr:row>
                <xdr:rowOff>12700</xdr:rowOff>
              </to>
            </anchor>
          </commentPr>
        </mc:Fallback>
      </mc:AlternateContent>
    </comment>
  </commentList>
</comments>
</file>

<file path=xl/sharedStrings.xml><?xml version="1.0" encoding="utf-8"?>
<sst xmlns="http://purl.oclc.org/ooxml/spreadsheetml/main" count="90953" uniqueCount="1081">
  <si>
    <t>Country</t>
  </si>
  <si>
    <t>Flow.aggregation.point</t>
  </si>
  <si>
    <t>Destination</t>
  </si>
  <si>
    <t>Commodity</t>
  </si>
  <si>
    <t>Machine</t>
  </si>
  <si>
    <t>Eu product</t>
  </si>
  <si>
    <t>Quantity</t>
  </si>
  <si>
    <t>ES</t>
  </si>
  <si>
    <t>Energy industry own use</t>
  </si>
  <si>
    <t>Blast furnaces</t>
  </si>
  <si>
    <t>Petroleum coke</t>
  </si>
  <si>
    <t>E.ktoe</t>
  </si>
  <si>
    <t>C</t>
  </si>
  <si>
    <t>eta</t>
  </si>
  <si>
    <t>phi_product</t>
  </si>
  <si>
    <t>Coal mines</t>
  </si>
  <si>
    <t>Brown coal (if no detail)</t>
  </si>
  <si>
    <t>Electricity</t>
  </si>
  <si>
    <t>Fuel oil</t>
  </si>
  <si>
    <t>Gas/diesel oil excl. biofuels</t>
  </si>
  <si>
    <t>Hard coal (if no detail)</t>
  </si>
  <si>
    <t>Natural gas</t>
  </si>
  <si>
    <t>Other bituminous coal</t>
  </si>
  <si>
    <t>Sub-bituminous coal</t>
  </si>
  <si>
    <t>Coke ovens</t>
  </si>
  <si>
    <t>Blast furnace gas</t>
  </si>
  <si>
    <t>Coal tar</t>
  </si>
  <si>
    <t>Coke oven coke</t>
  </si>
  <si>
    <t>Coke oven gas</t>
  </si>
  <si>
    <t>Coking coal</t>
  </si>
  <si>
    <t>Gas works</t>
  </si>
  <si>
    <t>Gas coke</t>
  </si>
  <si>
    <t>Gas works gas</t>
  </si>
  <si>
    <t>Non-specified (energy)</t>
  </si>
  <si>
    <t>Biogases</t>
  </si>
  <si>
    <t>Other oil products</t>
  </si>
  <si>
    <t>Primary solid biofuels</t>
  </si>
  <si>
    <t>Nuclear industry</t>
  </si>
  <si>
    <t>Oil and gas extraction</t>
  </si>
  <si>
    <t>Oil refineries</t>
  </si>
  <si>
    <t>Liquefied petroleum gases (LPG)</t>
  </si>
  <si>
    <t>Lubricants</t>
  </si>
  <si>
    <t>Naphtha</t>
  </si>
  <si>
    <t>Refinery gas</t>
  </si>
  <si>
    <t>Own use in electricity, CHP and heat plants</t>
  </si>
  <si>
    <t>Heat</t>
  </si>
  <si>
    <t>Municipal waste (non-renewable)</t>
  </si>
  <si>
    <t>Municipal waste (renewable)</t>
  </si>
  <si>
    <t>Patent fuel plants</t>
  </si>
  <si>
    <t>Patent fuel</t>
  </si>
  <si>
    <t>Pumped storage plants</t>
  </si>
  <si>
    <t>Wood and wood products</t>
  </si>
  <si>
    <t>Consumption fraction</t>
  </si>
  <si>
    <t>Transport equipment</t>
  </si>
  <si>
    <t>Textile and leather</t>
  </si>
  <si>
    <t>Road</t>
  </si>
  <si>
    <t>Motor gasoline excl. biofuels</t>
  </si>
  <si>
    <t>Biogasoline</t>
  </si>
  <si>
    <t>Biodiesels</t>
  </si>
  <si>
    <t>Residential</t>
  </si>
  <si>
    <t>Solar thermal</t>
  </si>
  <si>
    <t>Other kerosene</t>
  </si>
  <si>
    <t>Geothermal</t>
  </si>
  <si>
    <t>Charcoal</t>
  </si>
  <si>
    <t>Anthracite</t>
  </si>
  <si>
    <t>Rail</t>
  </si>
  <si>
    <t>Paper, pulp and print</t>
  </si>
  <si>
    <t>Non-specified primary biofuels and waste</t>
  </si>
  <si>
    <t>Non-specified (transport)</t>
  </si>
  <si>
    <t>Non-specified (other)</t>
  </si>
  <si>
    <t>Kerosene type jet fuel excl. biofuels</t>
  </si>
  <si>
    <t>Non-specified (industry)</t>
  </si>
  <si>
    <t>Non-metallic minerals</t>
  </si>
  <si>
    <t>Industrial waste</t>
  </si>
  <si>
    <t>Crude oil</t>
  </si>
  <si>
    <t>Non-ferrous metals</t>
  </si>
  <si>
    <t>White spirit &amp; SBP</t>
  </si>
  <si>
    <t>Non-energy use industry/transformation/energy</t>
  </si>
  <si>
    <t>Paraffin waxes</t>
  </si>
  <si>
    <t>Bitumen</t>
  </si>
  <si>
    <t>Non-energy use in transport</t>
  </si>
  <si>
    <t>Non-energy use in other</t>
  </si>
  <si>
    <t>Mining and quarrying</t>
  </si>
  <si>
    <t>Machinery</t>
  </si>
  <si>
    <t>Iron and steel</t>
  </si>
  <si>
    <t>Food and tobacco</t>
  </si>
  <si>
    <t>Fishing</t>
  </si>
  <si>
    <t>Domestic navigation</t>
  </si>
  <si>
    <t>Domestic aviation</t>
  </si>
  <si>
    <t>Gasoline type jet fuel</t>
  </si>
  <si>
    <t>Aviation gasoline</t>
  </si>
  <si>
    <t>Construction</t>
  </si>
  <si>
    <t>Commercial and public services</t>
  </si>
  <si>
    <t>Chemical and petrochemical</t>
  </si>
  <si>
    <t>Agriculture/forestry</t>
  </si>
  <si>
    <t>Industry</t>
  </si>
  <si>
    <t>GB</t>
  </si>
  <si>
    <t>Industrial heat/furnace - HTH.600.C</t>
  </si>
  <si>
    <t>HTH.600.C - Industrial heat/furnace</t>
  </si>
  <si>
    <t>Industry static diesel engines</t>
  </si>
  <si>
    <t>MD - Industry static diesel engines</t>
  </si>
  <si>
    <t>Electric motors</t>
  </si>
  <si>
    <t>MD - Electric motors</t>
  </si>
  <si>
    <t>Electric heaters</t>
  </si>
  <si>
    <t>MTH.200.C - Electric heaters</t>
  </si>
  <si>
    <t>Electric lights</t>
  </si>
  <si>
    <t>Light - Electric lights</t>
  </si>
  <si>
    <t>Industrial heat/furnace - MTH.200.C</t>
  </si>
  <si>
    <t>MTH.200.C - Industrial heat/furnace</t>
  </si>
  <si>
    <t>Airplanes</t>
  </si>
  <si>
    <t>MD - Airplanes</t>
  </si>
  <si>
    <t>Diesel cars</t>
  </si>
  <si>
    <t>MD - Diesel cars</t>
  </si>
  <si>
    <t>Industrial heat/furnace - MTH.100.C</t>
  </si>
  <si>
    <t>MTH.100.C - Industrial heat/furnace</t>
  </si>
  <si>
    <t>Ethane</t>
  </si>
  <si>
    <t>Biodiesel cars</t>
  </si>
  <si>
    <t>MD - Biodiesel cars</t>
  </si>
  <si>
    <t>Petrol cars</t>
  </si>
  <si>
    <t>MD - Petrol cars</t>
  </si>
  <si>
    <t>Electric cars</t>
  </si>
  <si>
    <t>MD - Electric cars</t>
  </si>
  <si>
    <t>Steam (coal) trains</t>
  </si>
  <si>
    <t>MD - Steam (coal) trains</t>
  </si>
  <si>
    <t>Diesel trains</t>
  </si>
  <si>
    <t>MD - Diesel trains</t>
  </si>
  <si>
    <t>Electric trains</t>
  </si>
  <si>
    <t>MD - Electric trains</t>
  </si>
  <si>
    <t>Boat engines</t>
  </si>
  <si>
    <t>MD - Boat engines</t>
  </si>
  <si>
    <t>Domestic heat/furnace</t>
  </si>
  <si>
    <t>LTH.20.C - Domestic heat/furnace</t>
  </si>
  <si>
    <t>Lighting town gas</t>
  </si>
  <si>
    <t>Light - Lighting town gas</t>
  </si>
  <si>
    <t>Domestic motors</t>
  </si>
  <si>
    <t>MD - Domestic motors</t>
  </si>
  <si>
    <t>Domestic electric heaters</t>
  </si>
  <si>
    <t>LTH.20.C - Domestic electric heaters</t>
  </si>
  <si>
    <t>Domestic appliances</t>
  </si>
  <si>
    <t>MD - Domestic appliances</t>
  </si>
  <si>
    <t>Industrial heat/furnace - LTH.20.C</t>
  </si>
  <si>
    <t>LTH.20.C - Industrial heat/furnace</t>
  </si>
  <si>
    <t>Tractors</t>
  </si>
  <si>
    <t>MD - Tractors</t>
  </si>
  <si>
    <t>Manual laborers (FD)</t>
  </si>
  <si>
    <t>Food</t>
  </si>
  <si>
    <t>Manual laborers</t>
  </si>
  <si>
    <t>MD - Manual laborers</t>
  </si>
  <si>
    <t>ID</t>
  </si>
  <si>
    <t>Number</t>
  </si>
  <si>
    <t>Iron and steelHard coal (if no detail)</t>
  </si>
  <si>
    <t>Iron and steelOther bituminous coal</t>
  </si>
  <si>
    <t>Iron and steelCoke oven coke</t>
  </si>
  <si>
    <t>Iron and steelCoke oven gas</t>
  </si>
  <si>
    <t>Iron and steelBlast furnace gas</t>
  </si>
  <si>
    <t>Iron and steelCoking coal</t>
  </si>
  <si>
    <t>Iron and steelGas coke</t>
  </si>
  <si>
    <t>Iron and steelGas works gas</t>
  </si>
  <si>
    <t>Iron and steelNatural gas</t>
  </si>
  <si>
    <t>Iron and steelLiquefied petroleum gases (LPG)</t>
  </si>
  <si>
    <t>Iron and steelGas/diesel oil excl. biofuels</t>
  </si>
  <si>
    <t>Iron and steelFuel oil</t>
  </si>
  <si>
    <t>Iron and steelElectricity</t>
  </si>
  <si>
    <t>Chemical and petrochemicalHard coal (if no detail)</t>
  </si>
  <si>
    <t>Chemical and petrochemicalOther bituminous coal</t>
  </si>
  <si>
    <t>Chemical and petrochemicalCoke oven coke</t>
  </si>
  <si>
    <t>Chemical and petrochemicalCoke oven gas</t>
  </si>
  <si>
    <t>Chemical and petrochemicalNatural gas</t>
  </si>
  <si>
    <t>Chemical and petrochemicalGas works gas</t>
  </si>
  <si>
    <t>Chemical and petrochemicalLiquefied petroleum gases (LPG)</t>
  </si>
  <si>
    <t>Chemical and petrochemicalGas/diesel oil excl. biofuels</t>
  </si>
  <si>
    <t>Chemical and petrochemicalFuel oil</t>
  </si>
  <si>
    <t>Chemical and petrochemicalElectricity</t>
  </si>
  <si>
    <t>Chemical and petrochemicalHeat</t>
  </si>
  <si>
    <t>Non-ferrous metalsHard coal (if no detail)</t>
  </si>
  <si>
    <t>Non-ferrous metalsOther bituminous coal</t>
  </si>
  <si>
    <t>Non-ferrous metalsCoke oven coke</t>
  </si>
  <si>
    <t>Non-ferrous metalsNatural gas</t>
  </si>
  <si>
    <t>Non-ferrous metalsGas works gas</t>
  </si>
  <si>
    <t>Non-ferrous metalsGas/diesel oil excl. biofuels</t>
  </si>
  <si>
    <t>Non-ferrous metalsFuel oil</t>
  </si>
  <si>
    <t>Non-ferrous metalsElectricity</t>
  </si>
  <si>
    <t>Non-metallic mineralsHard coal (if no detail)</t>
  </si>
  <si>
    <t>Non-metallic mineralsOther bituminous coal</t>
  </si>
  <si>
    <t>Non-metallic mineralsCoke oven coke</t>
  </si>
  <si>
    <t>Non-metallic mineralsCoke oven gas</t>
  </si>
  <si>
    <t>Non-metallic mineralsNatural gas</t>
  </si>
  <si>
    <t>Non-metallic mineralsGas works gas</t>
  </si>
  <si>
    <t>Non-metallic mineralsGas/diesel oil excl. biofuels</t>
  </si>
  <si>
    <t>Non-metallic mineralsFuel oil</t>
  </si>
  <si>
    <t>Non-metallic mineralsElectricity</t>
  </si>
  <si>
    <t>Non-metallic mineralsHeat</t>
  </si>
  <si>
    <t>Transport equipmentHard coal (if no detail)</t>
  </si>
  <si>
    <t>Transport equipmentOther bituminous coal</t>
  </si>
  <si>
    <t>Transport equipmentCoke oven coke</t>
  </si>
  <si>
    <t>Transport equipmentNatural gas</t>
  </si>
  <si>
    <t>Transport equipmentKerosene type jet fuel excl. biofuels</t>
  </si>
  <si>
    <t>Transport equipmentOther kerosene</t>
  </si>
  <si>
    <t>Transport equipmentAviation gasoline</t>
  </si>
  <si>
    <t>Transport equipmentGas/diesel oil excl. biofuels</t>
  </si>
  <si>
    <t>Transport equipmentFuel oil</t>
  </si>
  <si>
    <t>Transport equipmentElectricity</t>
  </si>
  <si>
    <t>Transport equipmentHeat</t>
  </si>
  <si>
    <t>MachineryOther bituminous coal</t>
  </si>
  <si>
    <t>MachineryCoke oven coke</t>
  </si>
  <si>
    <t>MachineryCoke oven gas</t>
  </si>
  <si>
    <t>MachineryNatural gas</t>
  </si>
  <si>
    <t>MachineryGas works gas</t>
  </si>
  <si>
    <t>MachineryGas/diesel oil excl. biofuels</t>
  </si>
  <si>
    <t>MachineryFuel oil</t>
  </si>
  <si>
    <t>MachineryElectricity</t>
  </si>
  <si>
    <t>MachineryHeat</t>
  </si>
  <si>
    <t>Mining and quarryingNatural gas</t>
  </si>
  <si>
    <t>Mining and quarryingGas/diesel oil excl. biofuels</t>
  </si>
  <si>
    <t>Mining and quarryingFuel oil</t>
  </si>
  <si>
    <t>Mining and quarryingElectricity</t>
  </si>
  <si>
    <t>Food and tobaccoHard coal (if no detail)</t>
  </si>
  <si>
    <t>Food and tobaccoOther bituminous coal</t>
  </si>
  <si>
    <t>Food and tobaccoCoke oven coke</t>
  </si>
  <si>
    <t>Food and tobaccoNatural gas</t>
  </si>
  <si>
    <t>Food and tobaccoGas works gas</t>
  </si>
  <si>
    <t>Food and tobaccoGas/diesel oil excl. biofuels</t>
  </si>
  <si>
    <t>Food and tobaccoFuel oil</t>
  </si>
  <si>
    <t>Food and tobaccoElectricity</t>
  </si>
  <si>
    <t>Food and tobaccoHeat</t>
  </si>
  <si>
    <t>Paper, pulp and printHard coal (if no detail)</t>
  </si>
  <si>
    <t>Paper, pulp and printOther bituminous coal</t>
  </si>
  <si>
    <t>Paper, pulp and printCoke oven coke</t>
  </si>
  <si>
    <t>Paper, pulp and printNatural gas</t>
  </si>
  <si>
    <t>Paper, pulp and printGas works gas</t>
  </si>
  <si>
    <t>Paper, pulp and printGas/diesel oil excl. biofuels</t>
  </si>
  <si>
    <t>Paper, pulp and printFuel oil</t>
  </si>
  <si>
    <t>Paper, pulp and printElectricity</t>
  </si>
  <si>
    <t>Paper, pulp and printHeat</t>
  </si>
  <si>
    <t>Wood and wood productsNatural gas</t>
  </si>
  <si>
    <t>Wood and wood productsGas/diesel oil excl. biofuels</t>
  </si>
  <si>
    <t>Wood and wood productsFuel oil</t>
  </si>
  <si>
    <t>Wood and wood productsElectricity</t>
  </si>
  <si>
    <t>ConstructionOther bituminous coal</t>
  </si>
  <si>
    <t>ConstructionNatural gas</t>
  </si>
  <si>
    <t>ConstructionGas/diesel oil excl. biofuels</t>
  </si>
  <si>
    <t>ConstructionFuel oil</t>
  </si>
  <si>
    <t>ConstructionElectricity</t>
  </si>
  <si>
    <t>Textile and leatherHard coal (if no detail)</t>
  </si>
  <si>
    <t>Textile and leatherOther bituminous coal</t>
  </si>
  <si>
    <t>Textile and leatherCoke oven coke</t>
  </si>
  <si>
    <t>Textile and leatherNatural gas</t>
  </si>
  <si>
    <t>Textile and leatherGas/diesel oil excl. biofuels</t>
  </si>
  <si>
    <t>Textile and leatherFuel oil</t>
  </si>
  <si>
    <t>Textile and leatherElectricity</t>
  </si>
  <si>
    <t>Textile and leatherHeat</t>
  </si>
  <si>
    <t>Non-specified (industry)Hard coal (if no detail)</t>
  </si>
  <si>
    <t>Non-specified (industry)Other bituminous coal</t>
  </si>
  <si>
    <t>Non-specified (industry)Coke oven coke</t>
  </si>
  <si>
    <t>Non-specified (industry)Coke oven gas</t>
  </si>
  <si>
    <t>Non-specified (industry)Coal tar</t>
  </si>
  <si>
    <t>Non-specified (industry)Industrial waste</t>
  </si>
  <si>
    <t>Non-specified (industry)Municipal waste (non-renewable)</t>
  </si>
  <si>
    <t>Non-specified (industry)Municipal waste (renewable)</t>
  </si>
  <si>
    <t>Non-specified (industry)Primary solid biofuels</t>
  </si>
  <si>
    <t>Non-specified (industry)Biogases</t>
  </si>
  <si>
    <t>Non-specified (industry)Natural gas</t>
  </si>
  <si>
    <t>Non-specified (industry)Gas coke</t>
  </si>
  <si>
    <t>Non-specified (industry)Gas works gas</t>
  </si>
  <si>
    <t>Non-specified (industry)Refinery gas</t>
  </si>
  <si>
    <t>Non-specified (industry)Ethane</t>
  </si>
  <si>
    <t>Non-specified (industry)Liquefied petroleum gases (LPG)</t>
  </si>
  <si>
    <t>Non-specified (industry)Other kerosene</t>
  </si>
  <si>
    <t>Non-specified (industry)Gas/diesel oil excl. biofuels</t>
  </si>
  <si>
    <t>Non-specified (industry)Fuel oil</t>
  </si>
  <si>
    <t>Non-specified (industry)Naphtha</t>
  </si>
  <si>
    <t>Non-specified (industry)Patent fuel</t>
  </si>
  <si>
    <t>Non-specified (industry)Petroleum coke</t>
  </si>
  <si>
    <t>Non-specified (industry)Electricity</t>
  </si>
  <si>
    <t>Non-specified (industry)Heat</t>
  </si>
  <si>
    <t>Domestic aviationAviation gasoline</t>
  </si>
  <si>
    <t>Domestic aviationGasoline type jet fuel</t>
  </si>
  <si>
    <t>Domestic aviationKerosene type jet fuel excl. biofuels</t>
  </si>
  <si>
    <t>RoadBiogasoline</t>
  </si>
  <si>
    <t>RoadBiodiesels</t>
  </si>
  <si>
    <t>RoadLiquefied petroleum gases (LPG)</t>
  </si>
  <si>
    <t>RoadMotor gasoline excl. biofuels</t>
  </si>
  <si>
    <t>RoadGas/diesel oil excl. biofuels</t>
  </si>
  <si>
    <t>RoadElectricity</t>
  </si>
  <si>
    <t>RailHard coal (if no detail)</t>
  </si>
  <si>
    <t>RailOther bituminous coal</t>
  </si>
  <si>
    <t>RailCoke oven coke</t>
  </si>
  <si>
    <t>RailGas coke</t>
  </si>
  <si>
    <t>RailOther kerosene</t>
  </si>
  <si>
    <t>RailGas/diesel oil excl. biofuels</t>
  </si>
  <si>
    <t>RailPatent fuel</t>
  </si>
  <si>
    <t>RailFuel oil</t>
  </si>
  <si>
    <t>RailElectricity</t>
  </si>
  <si>
    <t>Domestic navigationHard coal (if no detail)</t>
  </si>
  <si>
    <t>Domestic navigationOther bituminous coal</t>
  </si>
  <si>
    <t>Domestic navigationGas/diesel oil excl. biofuels</t>
  </si>
  <si>
    <t>Domestic navigationFuel oil</t>
  </si>
  <si>
    <t>ResidentialHard coal (if no detail)</t>
  </si>
  <si>
    <t>ResidentialOther bituminous coal</t>
  </si>
  <si>
    <t>ResidentialCoke oven coke</t>
  </si>
  <si>
    <t>ResidentialMunicipal waste (non-renewable)</t>
  </si>
  <si>
    <t>ResidentialMunicipal waste (renewable)</t>
  </si>
  <si>
    <t>ResidentialPrimary solid biofuels</t>
  </si>
  <si>
    <t>ResidentialNatural gas</t>
  </si>
  <si>
    <t>ResidentialGas coke</t>
  </si>
  <si>
    <t>ResidentialGas works gas</t>
  </si>
  <si>
    <t>ResidentialOther kerosene</t>
  </si>
  <si>
    <t>ResidentialGas/diesel oil excl. biofuels</t>
  </si>
  <si>
    <t>ResidentialLiquefied petroleum gases (LPG)</t>
  </si>
  <si>
    <t>ResidentialFuel oil</t>
  </si>
  <si>
    <t>ResidentialPatent fuel</t>
  </si>
  <si>
    <t>ResidentialElectricity</t>
  </si>
  <si>
    <t>ResidentialHeat</t>
  </si>
  <si>
    <t>Commercial and public servicesHard coal (if no detail)</t>
  </si>
  <si>
    <t>Commercial and public servicesOther bituminous coal</t>
  </si>
  <si>
    <t>Commercial and public servicesCoke oven coke</t>
  </si>
  <si>
    <t>Commercial and public servicesIndustrial waste</t>
  </si>
  <si>
    <t>Commercial and public servicesMunicipal waste (non-renewable)</t>
  </si>
  <si>
    <t>Commercial and public servicesMunicipal waste (renewable)</t>
  </si>
  <si>
    <t>Commercial and public servicesBiogases</t>
  </si>
  <si>
    <t>Commercial and public servicesNatural gas</t>
  </si>
  <si>
    <t>Commercial and public servicesGas works gas</t>
  </si>
  <si>
    <t>Commercial and public servicesOther kerosene</t>
  </si>
  <si>
    <t>Commercial and public servicesGas/diesel oil excl. biofuels</t>
  </si>
  <si>
    <t>Commercial and public servicesLiquefied petroleum gases (LPG)</t>
  </si>
  <si>
    <t>Commercial and public servicesFuel oil</t>
  </si>
  <si>
    <t>Commercial and public servicesGeothermal</t>
  </si>
  <si>
    <t>Commercial and public servicesElectricity</t>
  </si>
  <si>
    <t>Commercial and public servicesHeat</t>
  </si>
  <si>
    <t>Agriculture/forestryHard coal (if no detail)</t>
  </si>
  <si>
    <t>Agriculture/forestryOther bituminous coal</t>
  </si>
  <si>
    <t>Agriculture/forestryCoke oven coke</t>
  </si>
  <si>
    <t>Agriculture/forestryPrimary solid biofuels</t>
  </si>
  <si>
    <t>Agriculture/forestryNatural gas</t>
  </si>
  <si>
    <t>Agriculture/forestryLiquefied petroleum gases (LPG)</t>
  </si>
  <si>
    <t>Agriculture/forestryOther kerosene</t>
  </si>
  <si>
    <t>Agriculture/forestryGas/diesel oil excl. biofuels</t>
  </si>
  <si>
    <t>Agriculture/forestryFuel oil</t>
  </si>
  <si>
    <t>Agriculture/forestryElectricity</t>
  </si>
  <si>
    <t>Agriculture/forestryHeat</t>
  </si>
  <si>
    <t>Non-specified (other)Hard coal (if no detail)</t>
  </si>
  <si>
    <t>Non-specified (other)Other bituminous coal</t>
  </si>
  <si>
    <t>Non-specified (other)Municipal waste (non-renewable)</t>
  </si>
  <si>
    <t>Non-specified (other)Municipal waste (renewable)</t>
  </si>
  <si>
    <t>Non-specified (other)Natural gas</t>
  </si>
  <si>
    <t>Non-specified (other)Gas/diesel oil excl. biofuels</t>
  </si>
  <si>
    <t>Non-specified (other)Naphtha</t>
  </si>
  <si>
    <t>Non-specified (other)Fuel oil</t>
  </si>
  <si>
    <t>Non-specified (other)Geothermal</t>
  </si>
  <si>
    <t>Non-specified (other)Solar thermal</t>
  </si>
  <si>
    <t>Non-specified (transport)Electricity</t>
  </si>
  <si>
    <t>Manual laborers (FD)Food</t>
  </si>
  <si>
    <t>Max C</t>
  </si>
  <si>
    <t>Main activity producer electricity plants</t>
  </si>
  <si>
    <t>Natural gas liquids</t>
  </si>
  <si>
    <t>..</t>
  </si>
  <si>
    <t>Total energy own use</t>
  </si>
  <si>
    <t>Non-energy use</t>
  </si>
  <si>
    <t>Others</t>
  </si>
  <si>
    <t>Transport</t>
  </si>
  <si>
    <t>World marine bunkers</t>
  </si>
  <si>
    <t>Pipeline transport</t>
  </si>
  <si>
    <t>World aviation bunkers</t>
  </si>
  <si>
    <t>Charcoal production plants (energy)</t>
  </si>
  <si>
    <t>Nuclear industry  (energy)</t>
  </si>
  <si>
    <t>Pumped storage plants (energy)</t>
  </si>
  <si>
    <t>Own use in electricity, CHP and heat plants (energy)</t>
  </si>
  <si>
    <t>Gas-to-liquids (GTL) plants  (energy)</t>
  </si>
  <si>
    <t>Liquefaction (LNG) / regasification plants  (energy)</t>
  </si>
  <si>
    <t>Coal liquefaction plants (energy)</t>
  </si>
  <si>
    <t>Oil refineries (energy)</t>
  </si>
  <si>
    <t>BKB/peat briquette plants (energy)</t>
  </si>
  <si>
    <t>Patent fuel plants (energy)</t>
  </si>
  <si>
    <t>Coke ovens (energy)</t>
  </si>
  <si>
    <t>Gasification plants for biogases (energy)</t>
  </si>
  <si>
    <t>Gas works (energy)</t>
  </si>
  <si>
    <t>Blast furnaces (energy)</t>
  </si>
  <si>
    <t>Oil and gas extraction (energy)</t>
  </si>
  <si>
    <t>Coal mines (energy)</t>
  </si>
  <si>
    <t>1. TFC + Energy own sector categories</t>
  </si>
  <si>
    <t>2. Energy carriers categories</t>
  </si>
  <si>
    <t>Mechanical drive</t>
  </si>
  <si>
    <t>Muscle work</t>
  </si>
  <si>
    <t>3. Useful Work and Machine Categories</t>
  </si>
  <si>
    <t>Useful work</t>
  </si>
  <si>
    <t>Lighting</t>
  </si>
  <si>
    <t>Human work</t>
  </si>
  <si>
    <t>Draught animals</t>
  </si>
  <si>
    <t>Humans</t>
  </si>
  <si>
    <t>Animals</t>
  </si>
  <si>
    <t>Plan global homogeneization at the end of the mapping</t>
  </si>
  <si>
    <t>Coal &amp; Coal Products</t>
  </si>
  <si>
    <t>Oil &amp; Oil Products</t>
  </si>
  <si>
    <t>Combustible Renewables</t>
  </si>
  <si>
    <t>Natural Gas</t>
  </si>
  <si>
    <t>Food &amp; Feed</t>
  </si>
  <si>
    <t>Feed</t>
  </si>
  <si>
    <t>Synthetic mapping</t>
  </si>
  <si>
    <t>Mining engines</t>
  </si>
  <si>
    <t>1. Fuel / kerosene / diesel in agriculture</t>
  </si>
  <si>
    <t>Natural gas vehicles</t>
  </si>
  <si>
    <t>Industrial heat/furnace - HTH.800.C</t>
  </si>
  <si>
    <t>HTH.800.C - Industrial heat/furnace</t>
  </si>
  <si>
    <t>Industrial heat/furnace - HTH.1200.C</t>
  </si>
  <si>
    <t>Industrial heat/furnace - HTH.1000.C</t>
  </si>
  <si>
    <t>HTH.1000.C - Industrial heat/furnace</t>
  </si>
  <si>
    <t>Fouquet 2006</t>
  </si>
  <si>
    <t>Ayres 2005</t>
  </si>
  <si>
    <t>Year</t>
  </si>
  <si>
    <t>1. Town gas - based on Fouquet</t>
  </si>
  <si>
    <t>Lumen/W</t>
  </si>
  <si>
    <t>Years</t>
  </si>
  <si>
    <r>
      <t xml:space="preserve">Secondary efficiency (based on 400 lumen/W - </t>
    </r>
    <r>
      <rPr>
        <b/>
        <sz val="10"/>
        <color theme="1"/>
        <rFont val="Linux Libertine G"/>
      </rPr>
      <t>%</t>
    </r>
    <r>
      <rPr>
        <sz val="10"/>
        <color theme="1"/>
        <rFont val="Linux Libertine G"/>
        <family val="2"/>
      </rPr>
      <t>)</t>
    </r>
  </si>
  <si>
    <t>Lumen / W</t>
  </si>
  <si>
    <t>Town gas</t>
  </si>
  <si>
    <t>Lighting efficiency (lumen / W)</t>
  </si>
  <si>
    <t>Energy efficiency eta</t>
  </si>
  <si>
    <t>Exergy efficiency conversion phi</t>
  </si>
  <si>
    <t>Electricity (based on Ayres)</t>
  </si>
  <si>
    <t>2. Electricity - based on Fouquet</t>
  </si>
  <si>
    <t>3. Electrity - based on Ayres (electricity efficiency since 1900)</t>
  </si>
  <si>
    <t>4. Efficiencies</t>
  </si>
  <si>
    <t>Electricity (based on Fouquet)</t>
  </si>
  <si>
    <t>MTH.100.C - Electric heaters</t>
  </si>
  <si>
    <t>million veh.km</t>
  </si>
  <si>
    <t>million litres</t>
  </si>
  <si>
    <t>km/litre</t>
  </si>
  <si>
    <t>l/100km</t>
  </si>
  <si>
    <t>UK aggregate road vehicle exergy efficiency</t>
  </si>
  <si>
    <t>10% 1970 US Petrol vehcile</t>
  </si>
  <si>
    <t>UK petrol fuel economy mpUSg</t>
  </si>
  <si>
    <t>UK diesel fuel economy mpUSg</t>
  </si>
  <si>
    <t>petrol exergy efficiency, y = 35(1-e^-0.025x)</t>
  </si>
  <si>
    <t>diesel exergy efficiency, y = 43.75(1-e^-0.025x)</t>
  </si>
  <si>
    <t>UK average fuel economy mpUSg</t>
  </si>
  <si>
    <t>Value</t>
  </si>
  <si>
    <t>Coches</t>
  </si>
  <si>
    <t>Todos</t>
  </si>
  <si>
    <t>L/100km</t>
  </si>
  <si>
    <t>L/100 miles</t>
  </si>
  <si>
    <t>km --&gt; mile</t>
  </si>
  <si>
    <t>Usg/100miles</t>
  </si>
  <si>
    <t>litre --&gt; US g</t>
  </si>
  <si>
    <t>mpUSg</t>
  </si>
  <si>
    <t>veh-km</t>
  </si>
  <si>
    <t>gasoline (toe)</t>
  </si>
  <si>
    <t>gasoline (L)</t>
  </si>
  <si>
    <t>toe to MJ</t>
  </si>
  <si>
    <t>gasoline MJ/L</t>
  </si>
  <si>
    <t>L/km</t>
  </si>
  <si>
    <t>veh-km - gasoline</t>
  </si>
  <si>
    <t>MJ/veh.km</t>
  </si>
  <si>
    <t>L/veh.km</t>
  </si>
  <si>
    <t>5. Uncertainties</t>
  </si>
  <si>
    <t>1. Road - MD</t>
  </si>
  <si>
    <t>UK Constant 2010 GDP</t>
  </si>
  <si>
    <t>UK Population</t>
  </si>
  <si>
    <t>US Constant 2010 GDP</t>
  </si>
  <si>
    <t>US Population</t>
  </si>
  <si>
    <t>ES Constant 2010 GDP</t>
  </si>
  <si>
    <t>ES Constant 2011 PPP GDP</t>
  </si>
  <si>
    <t>ES Population</t>
  </si>
  <si>
    <t>US Contant 2011 PPP GDP</t>
  </si>
  <si>
    <t>UK Constant 2011 PPP GDP</t>
  </si>
  <si>
    <t>UK Constant GDP / cap</t>
  </si>
  <si>
    <t>UK PPP GDP / cap</t>
  </si>
  <si>
    <t>US Constant GDP / cap</t>
  </si>
  <si>
    <t>US PPP GDP/cap</t>
  </si>
  <si>
    <t>ES Constant GDP/cap</t>
  </si>
  <si>
    <t>ES PPP GDP/cap</t>
  </si>
  <si>
    <t>2. GDP and delay</t>
  </si>
  <si>
    <t>Years delay ES --&gt; UK</t>
  </si>
  <si>
    <t>Year Spain reaches UK (GDP/cap)</t>
  </si>
  <si>
    <t>AVERAGE</t>
  </si>
  <si>
    <r>
      <rPr>
        <b/>
        <sz val="10"/>
        <color theme="1"/>
        <rFont val="Linux Libertine G"/>
      </rPr>
      <t>Note</t>
    </r>
    <r>
      <rPr>
        <sz val="10"/>
        <color theme="1"/>
        <rFont val="Linux Libertine G"/>
        <family val="2"/>
      </rPr>
      <t>: Lighting for Spain: 10 years delay according to UK assumed</t>
    </r>
  </si>
  <si>
    <t>Eta - chosen</t>
  </si>
  <si>
    <t>Eta - min</t>
  </si>
  <si>
    <t>Eta - max</t>
  </si>
  <si>
    <t>Phi - chosen</t>
  </si>
  <si>
    <t>Phi - min</t>
  </si>
  <si>
    <t>Phi - max</t>
  </si>
  <si>
    <r>
      <rPr>
        <b/>
        <sz val="10"/>
        <color theme="1"/>
        <rFont val="Linux Libertine G"/>
      </rPr>
      <t>Uncertainty on phi</t>
    </r>
    <r>
      <rPr>
        <sz val="10"/>
        <color theme="1"/>
        <rFont val="Linux Libertine G"/>
        <family val="2"/>
      </rPr>
      <t>: none</t>
    </r>
  </si>
  <si>
    <r>
      <rPr>
        <b/>
        <sz val="10"/>
        <color theme="1"/>
        <rFont val="Linux Libertine G"/>
      </rPr>
      <t>Uncertainty on eta</t>
    </r>
    <r>
      <rPr>
        <sz val="10"/>
        <color theme="1"/>
        <rFont val="Linux Libertine G"/>
        <family val="2"/>
      </rPr>
      <t>: min value /2 and max value *2</t>
    </r>
  </si>
  <si>
    <r>
      <rPr>
        <b/>
        <sz val="10"/>
        <color theme="1"/>
        <rFont val="Linux Libertine G"/>
      </rPr>
      <t>Uncertainty on eta</t>
    </r>
    <r>
      <rPr>
        <sz val="10"/>
        <color theme="1"/>
        <rFont val="Linux Libertine G"/>
        <family val="2"/>
      </rPr>
      <t>: min value /2 and max Ayres dataset US + value 1960</t>
    </r>
  </si>
  <si>
    <t>Datasets</t>
  </si>
  <si>
    <t>1. Fouquet's dataset-s</t>
  </si>
  <si>
    <t>Fouquet's original dataset 2008 - First law efficiency</t>
  </si>
  <si>
    <t>Fouquet's original dataset 2008 - First law efficiency - %</t>
  </si>
  <si>
    <t>Fouquet - First law efficiency - According to US/UK paper</t>
  </si>
  <si>
    <t>Assumed 1st law efficiency - US/UK study</t>
  </si>
  <si>
    <t>1st law efficiency - adapted from above datasets</t>
  </si>
  <si>
    <t>2. 1st law efficiencies</t>
  </si>
  <si>
    <t>LTH</t>
  </si>
  <si>
    <t>MTH1</t>
  </si>
  <si>
    <t>3. 2nd law efficiencies</t>
  </si>
  <si>
    <t>Outside temperature - winter</t>
  </si>
  <si>
    <t>Outside temperature - yearly</t>
  </si>
  <si>
    <t>LTH heating temperature</t>
  </si>
  <si>
    <t>Celsius</t>
  </si>
  <si>
    <t>Kelvin</t>
  </si>
  <si>
    <t>MTH1 heating temperature</t>
  </si>
  <si>
    <t>2nd law efficiency</t>
  </si>
  <si>
    <t>Carnot efficiency</t>
  </si>
  <si>
    <r>
      <rPr>
        <b/>
        <sz val="10"/>
        <color theme="1"/>
        <rFont val="Linux Libertine G"/>
      </rPr>
      <t>Note</t>
    </r>
    <r>
      <rPr>
        <sz val="10"/>
        <color theme="1"/>
        <rFont val="Linux Libertine G"/>
        <family val="2"/>
      </rPr>
      <t>: It is not a real 2nd law efficiency, the conversion of energy in to exergy in is missing</t>
    </r>
  </si>
  <si>
    <t>3. Inside temperature</t>
  </si>
  <si>
    <t>Winter month average (ES)</t>
  </si>
  <si>
    <t>Domestic room temperature (ES)</t>
  </si>
  <si>
    <t>Winter month average (UK) - From PB's UK model</t>
  </si>
  <si>
    <t>Domestic room temperature (UK) -  From PB's UK model</t>
  </si>
  <si>
    <t>Yearly average (ES)</t>
  </si>
  <si>
    <r>
      <rPr>
        <b/>
        <sz val="10"/>
        <color theme="1"/>
        <rFont val="Linux Libertine G"/>
      </rPr>
      <t>Note</t>
    </r>
    <r>
      <rPr>
        <sz val="10"/>
        <color theme="1"/>
        <rFont val="Linux Libertine G"/>
        <family val="2"/>
      </rPr>
      <t>: The outside and inside temperatures are linked to the tab "Calculations-test" were their methodology is described. The other solution would be to set outside temperatures to 0C and inside to 20C everywhere.</t>
    </r>
  </si>
  <si>
    <t>Note: the first rows are from PB's UK file, the 10 first values (1960-1969) are made up, as well as the last ones (from 2013). And there's a change in the modelling in 2009, so discontinuity.</t>
  </si>
  <si>
    <t>Spain calculations winter and yearly temperatures have been made in a different file - see directly for building the mean temperatures "Average temperatures.xlsx".</t>
  </si>
  <si>
    <t>Spain calculations inside temperature - based on UK, assuming a 10 years ADVANCE - because winter temperature is higher - and an asymptot around 20C</t>
  </si>
  <si>
    <r>
      <rPr>
        <b/>
        <sz val="10"/>
        <color theme="1"/>
        <rFont val="Linux Libertine G"/>
      </rPr>
      <t>Uncertainty on eta</t>
    </r>
    <r>
      <rPr>
        <sz val="10"/>
        <color theme="1"/>
        <rFont val="Linux Libertine G"/>
        <family val="2"/>
      </rPr>
      <t xml:space="preserve">: </t>
    </r>
  </si>
  <si>
    <r>
      <rPr>
        <b/>
        <sz val="10"/>
        <color theme="1"/>
        <rFont val="Linux Libertine G"/>
      </rPr>
      <t>Uncertainty on phi</t>
    </r>
    <r>
      <rPr>
        <sz val="10"/>
        <color theme="1"/>
        <rFont val="Linux Libertine G"/>
        <family val="2"/>
      </rPr>
      <t xml:space="preserve">: </t>
    </r>
  </si>
  <si>
    <t>Temperature outside yearly - max uncertainty</t>
  </si>
  <si>
    <t>Temperature outside yearly - min uncertainty</t>
  </si>
  <si>
    <t>Temperature max - inside homes</t>
  </si>
  <si>
    <t>Temperature min - inside homes</t>
  </si>
  <si>
    <t>Min temperature winter - outside</t>
  </si>
  <si>
    <t>Max temperature winter - outside</t>
  </si>
  <si>
    <t>MTH2 - 200</t>
  </si>
  <si>
    <t>HTH</t>
  </si>
  <si>
    <t>HTH - 600</t>
  </si>
  <si>
    <t>HTH - 800</t>
  </si>
  <si>
    <t>HTH - 1000</t>
  </si>
  <si>
    <t>HTH - 1200</t>
  </si>
  <si>
    <t>1st law efficiency</t>
  </si>
  <si>
    <t>HTH - 1600</t>
  </si>
  <si>
    <t>MTH2</t>
  </si>
  <si>
    <t>HTH
600</t>
  </si>
  <si>
    <t>MTH2
200</t>
  </si>
  <si>
    <t>HTH
800</t>
  </si>
  <si>
    <t>HTH
1000</t>
  </si>
  <si>
    <t>HTH
1200</t>
  </si>
  <si>
    <t>HTH
1600</t>
  </si>
  <si>
    <t>Spain</t>
  </si>
  <si>
    <t>S. Wirsenius. Human Use of Land and Organic Materials: Modeling the Turnover of Biomass in the Global Food System.</t>
  </si>
  <si>
    <t>PhD thesis, Chalmers University of Technology, Göteborg, Sweden, Mar. 2000.</t>
  </si>
  <si>
    <t>Total phytomass, Ep_tot_cap_2000</t>
  </si>
  <si>
    <t>GJ HHV/capita-year</t>
  </si>
  <si>
    <t>Metabolizable Energy, ME_cap_2000</t>
  </si>
  <si>
    <t>MJ/capita-day</t>
  </si>
  <si>
    <t>Gross Energy, GE_cap_2000</t>
  </si>
  <si>
    <t>1. Population</t>
  </si>
  <si>
    <t>`</t>
  </si>
  <si>
    <t>Data: World Bank, https://data.worldbank.org/indicator/SP.POP.TOTL</t>
  </si>
  <si>
    <t>0. Key values</t>
  </si>
  <si>
    <t>Eu_ME</t>
  </si>
  <si>
    <t>Smil - Energy in World History, 1994</t>
  </si>
  <si>
    <t>2. Food wastage</t>
  </si>
  <si>
    <t>% food unwasted</t>
  </si>
  <si>
    <t>Based on Ayres and Warr 2010 - The Economic Growth Engine. Food wastage grows from 10% in 1960 to 35% in 2010, continue same rate after 2010</t>
  </si>
  <si>
    <t>3. Energy and efficiency calculations</t>
  </si>
  <si>
    <t>S_food [kcal/capita-day]</t>
  </si>
  <si>
    <t>Ep_tot_cap [GJ HHV/capita-year]</t>
  </si>
  <si>
    <t>w [-]</t>
  </si>
  <si>
    <t>N_ml [-]</t>
  </si>
  <si>
    <t>Ep_food [GJ/year]</t>
  </si>
  <si>
    <t>Ef_food [GJ/year]</t>
  </si>
  <si>
    <t>Eu_food [GJ/year]</t>
  </si>
  <si>
    <t>Ep_food [ktoe/year]</t>
  </si>
  <si>
    <t>Ef_food [ktoe/year]</t>
  </si>
  <si>
    <t>Eu_food [ktoe/year]</t>
  </si>
  <si>
    <t>eta_food_p--&gt;u</t>
  </si>
  <si>
    <t>eta_food_p--&gt;f</t>
  </si>
  <si>
    <t>eta_food_f--&gt;u</t>
  </si>
  <si>
    <t>Food Supply - Crops Primary Equivalent, kcal / cap / day</t>
  </si>
  <si>
    <t>4. Food supply</t>
  </si>
  <si>
    <r>
      <rPr>
        <b/>
        <sz val="10"/>
        <color theme="1"/>
        <rFont val="Linux Libertine G"/>
      </rPr>
      <t>Note</t>
    </r>
    <r>
      <rPr>
        <sz val="10"/>
        <color theme="1"/>
        <rFont val="Linux Libertine G"/>
        <family val="2"/>
      </rPr>
      <t>: data for 1960 and 2014-2017 made up</t>
    </r>
  </si>
  <si>
    <t>Food intake. Kcal/cap/day</t>
  </si>
  <si>
    <r>
      <t xml:space="preserve">% food unwasted - adapted Spain, </t>
    </r>
    <r>
      <rPr>
        <b/>
        <sz val="10"/>
        <color theme="1"/>
        <rFont val="Linux Libertine G"/>
      </rPr>
      <t>15 years delay</t>
    </r>
  </si>
  <si>
    <t>∆E food</t>
  </si>
  <si>
    <t>kcal/worker-day</t>
  </si>
  <si>
    <t>work days</t>
  </si>
  <si>
    <t>work days/year</t>
  </si>
  <si>
    <t>GJ/worker-year</t>
  </si>
  <si>
    <t>Assumed</t>
  </si>
  <si>
    <t>Estimates: based on the difference between Warr et al and FAOSTAT data - See UK/US Supplementary Information.</t>
  </si>
  <si>
    <t>Calculation</t>
  </si>
  <si>
    <t>Total ES manual labor population</t>
  </si>
  <si>
    <t>(B1) Total UK manual labour Population (Millions)</t>
  </si>
  <si>
    <t>JRF ref 7.5 to 4.0M (2010)</t>
  </si>
  <si>
    <t>FAOSTAT Uk population (thousands)</t>
  </si>
  <si>
    <t>%</t>
  </si>
  <si>
    <t>Spain % - 10 years delay</t>
  </si>
  <si>
    <t>% Spain manual labour population</t>
  </si>
  <si>
    <t>Note: For final and useful energy the methodology changes because the waste is not taken into consideration (regarded as a non-energy use)</t>
  </si>
  <si>
    <t>Ayres - On electricity efficiency in the US - 1900-2000</t>
  </si>
  <si>
    <t>Construction from Ayres - On electricity efficiency in the US (1900 - 2000)
Coal, oil or gas, industrial boiler</t>
  </si>
  <si>
    <t>HTH - %</t>
  </si>
  <si>
    <t>LTH - %</t>
  </si>
  <si>
    <t>1. First law efficiencies</t>
  </si>
  <si>
    <t>Yearly improvement in %</t>
  </si>
  <si>
    <r>
      <rPr>
        <b/>
        <sz val="10"/>
        <color theme="1"/>
        <rFont val="Linux Libertine G"/>
      </rPr>
      <t>Note</t>
    </r>
    <r>
      <rPr>
        <sz val="10"/>
        <color theme="1"/>
        <rFont val="Linux Libertine G"/>
        <family val="2"/>
      </rPr>
      <t>: Yearly outside average</t>
    </r>
  </si>
  <si>
    <r>
      <rPr>
        <b/>
        <sz val="10"/>
        <color theme="1"/>
        <rFont val="Linux Libertine G"/>
      </rPr>
      <t>Note</t>
    </r>
    <r>
      <rPr>
        <sz val="10"/>
        <color theme="1"/>
        <rFont val="Linux Libertine G"/>
        <family val="2"/>
      </rPr>
      <t>: For both LTH, from 1960 - 2000 the Fouquet dataset (2008) is applied with 10 years delay. 
Thereafter, the other dataset is used in order to set the final efficiency (2017) at 89.7% and the curve is manually smoothed
For MTH1 the time series constructed in 2.b for industrial heaters is used.</t>
    </r>
  </si>
  <si>
    <t>1. Data + first law efficiency</t>
  </si>
  <si>
    <t>HTH - 1st law efficiency - adapted from above datasets</t>
  </si>
  <si>
    <t>LTH electric heating</t>
  </si>
  <si>
    <t>1st law efficiency - adapted from Fouquet and LTH heating</t>
  </si>
  <si>
    <t>1. PB's results</t>
  </si>
  <si>
    <t>Results</t>
  </si>
  <si>
    <t>energy efficiency</t>
  </si>
  <si>
    <t>600'C</t>
  </si>
  <si>
    <t>HTH - steel 1st law (final energy) efficiency</t>
  </si>
  <si>
    <t>HTH - ammonia 1st law (final energy) efficiency</t>
  </si>
  <si>
    <t>HTH - simple average 1st law (final energy) efficiency</t>
  </si>
  <si>
    <t>HTH - weighted average 1st law (final energy) efficiency</t>
  </si>
  <si>
    <t>exergy eff = energy efficiency x carnot</t>
  </si>
  <si>
    <t>600'C HTH 1st law x carnot ratio efficiency</t>
  </si>
  <si>
    <t xml:space="preserve">200'C MTH2 </t>
  </si>
  <si>
    <t>100'C MTH1 - from page 4a</t>
  </si>
  <si>
    <t>2. First law efficiencies</t>
  </si>
  <si>
    <t>Steel - SPAIN</t>
  </si>
  <si>
    <t>Ammonia - SPAIN</t>
  </si>
  <si>
    <t>Simple average (1st law)
SPAIN</t>
  </si>
  <si>
    <t>4. Manual labour population</t>
  </si>
  <si>
    <t xml:space="preserve">Note: Time series built using Ayres value 84% in 1950 and using a decaying exponential with an efficiency limit of 95%. </t>
  </si>
  <si>
    <t xml:space="preserve">Note: Time series built using Ayres value 87% in 1960 and using a decaying exponential with an efficiency limit of 95%. </t>
  </si>
  <si>
    <t>HTH - Spanish adaptation - 15 years delay</t>
  </si>
  <si>
    <t>UK Production data</t>
  </si>
  <si>
    <t>Thousand tonnes</t>
  </si>
  <si>
    <t>BOF</t>
  </si>
  <si>
    <t>EAF</t>
  </si>
  <si>
    <t>OHF</t>
  </si>
  <si>
    <t>TOTAL</t>
  </si>
  <si>
    <t>BOH/OHF</t>
  </si>
  <si>
    <t>last data from ISSB website, the rest is from PB former spreadsheet which should come from ISSB too</t>
  </si>
  <si>
    <t>ISSB - GJ/ton</t>
  </si>
  <si>
    <t>Directly copied from PB's former file - but the last values (in yellow) that come from the ISSB website</t>
  </si>
  <si>
    <t>% - BOF/OHF</t>
  </si>
  <si>
    <t>% - EAF</t>
  </si>
  <si>
    <t>IEA - Electricity</t>
  </si>
  <si>
    <t>IEA - Other fuels</t>
  </si>
  <si>
    <t>IEA - EAF GJ/ton</t>
  </si>
  <si>
    <t>IEA - BOF GJ/ton</t>
  </si>
  <si>
    <t>IEA - GJ/ton</t>
  </si>
  <si>
    <t>ISSB - EAF GJ/ton</t>
  </si>
  <si>
    <t>ISSB - BOF GJ/ton</t>
  </si>
  <si>
    <t>Data for 2007 - Industrial UK Database</t>
  </si>
  <si>
    <t>EAF GJ/ton</t>
  </si>
  <si>
    <t>BOF GJ/ton</t>
  </si>
  <si>
    <t>Total GJ/ton</t>
  </si>
  <si>
    <t>United Kingdom</t>
  </si>
  <si>
    <t>x</t>
  </si>
  <si>
    <t>Lignite</t>
  </si>
  <si>
    <t>BKB</t>
  </si>
  <si>
    <t>Other recovered gases</t>
  </si>
  <si>
    <t>Peat</t>
  </si>
  <si>
    <t>Peat products</t>
  </si>
  <si>
    <t>Oil shale and oil sands</t>
  </si>
  <si>
    <t>Crude/NGL/feedstocks (if no detail)</t>
  </si>
  <si>
    <t>Refinery feedstocks</t>
  </si>
  <si>
    <t>Additives/blending components</t>
  </si>
  <si>
    <t>Other hydrocarbons</t>
  </si>
  <si>
    <t>Bio jet kerosene</t>
  </si>
  <si>
    <t>Other liquid biofuels</t>
  </si>
  <si>
    <t>Elec/heat output from non-specified manufactured gases</t>
  </si>
  <si>
    <t>Heat output from non-specified combustible fuels</t>
  </si>
  <si>
    <t>Nuclear</t>
  </si>
  <si>
    <t>Hydro</t>
  </si>
  <si>
    <t>Solar photovoltaics</t>
  </si>
  <si>
    <t>Tide, wave and ocean</t>
  </si>
  <si>
    <t>Wind</t>
  </si>
  <si>
    <t>Other sources</t>
  </si>
  <si>
    <t>Total</t>
  </si>
  <si>
    <t>ktoe --&gt; GJ</t>
  </si>
  <si>
    <t>IEA - Total - GJ</t>
  </si>
  <si>
    <t>Energy consumption - UK, GJ</t>
  </si>
  <si>
    <t>First law efficiency - Steel, aggregated</t>
  </si>
  <si>
    <t>ES Production data</t>
  </si>
  <si>
    <t>Energy- Total Iron &amp; Steel from IEA, GJ</t>
  </si>
  <si>
    <t>GJ/ton - IEA</t>
  </si>
  <si>
    <t>GJ/ton - transferred to ISSB</t>
  </si>
  <si>
    <t>2. Re-doing calculations for UK / US</t>
  </si>
  <si>
    <t>Steel - First law efficiency - aggregated - UK</t>
  </si>
  <si>
    <t>Steel - First law efficiency - EAF - UK</t>
  </si>
  <si>
    <t>Steel - First law efficiency - BOF - UK</t>
  </si>
  <si>
    <t>HTH - ammonia 1st law (final energy) efficiency - US</t>
  </si>
  <si>
    <t>1. Steel Efficiency</t>
  </si>
  <si>
    <t>Ammonia Efficiency</t>
  </si>
  <si>
    <t>GJ/tes, US - BAT - From Ayres + Warr</t>
  </si>
  <si>
    <t>GJ/tes, US - 1.5*BAT</t>
  </si>
  <si>
    <t>GJ/tes, UK - 0.9*US</t>
  </si>
  <si>
    <t>US Efficiency</t>
  </si>
  <si>
    <t>UK Efficiency (with 0.9, no delay)</t>
  </si>
  <si>
    <t>Minimum - GJ/tes</t>
  </si>
  <si>
    <t>Efficiency rate</t>
  </si>
  <si>
    <t>First law efficiency - EAF</t>
  </si>
  <si>
    <t>First law efficiency - BOF</t>
  </si>
  <si>
    <t>1st law efficiency - aggregated - 10 years delay</t>
  </si>
  <si>
    <t>1st law efficiency - EAF - 10 years delay</t>
  </si>
  <si>
    <t>1st law efficiency - BOF - 10 years delay</t>
  </si>
  <si>
    <t>Note: Applying 10 years delay and then extrapolating linearly backwards with the 10 oldest years</t>
  </si>
  <si>
    <t>1st law efficiency - adapted from above datasets - aggregated steel</t>
  </si>
  <si>
    <t>1st law efficiency - adapted from above datasets - BOF steel</t>
  </si>
  <si>
    <t>According to "Energy Use and Energy Intensity of the U.S. Chemical Industry"</t>
  </si>
  <si>
    <t>In 98, in the US (LHV) - GJ/ton</t>
  </si>
  <si>
    <t>Spain efficiency</t>
  </si>
  <si>
    <t>In 88, in Spain (LHV) - GJ/ton</t>
  </si>
  <si>
    <t>GJ/ton - Spain</t>
  </si>
  <si>
    <t>1st law efficiency - actual ammonia - smoothed</t>
  </si>
  <si>
    <t>1st law efficiency - non-smoothed ammonia</t>
  </si>
  <si>
    <t>GJ/ton Spain - 21, setting limit 21</t>
  </si>
  <si>
    <t>Spain efficiency - smoothed</t>
  </si>
  <si>
    <t>GJ/ton - Spain - smoothed -21</t>
  </si>
  <si>
    <t>Actual GJ/ton - Spain smoothed</t>
  </si>
  <si>
    <t>1. PB's results for UK</t>
  </si>
  <si>
    <t>Aviation</t>
  </si>
  <si>
    <t>Biodiesels cars</t>
  </si>
  <si>
    <r>
      <rPr>
        <b/>
        <sz val="10"/>
        <color theme="1"/>
        <rFont val="Linux Libertine G"/>
      </rPr>
      <t>Note</t>
    </r>
    <r>
      <rPr>
        <sz val="10"/>
        <color theme="1"/>
        <rFont val="Linux Libertine G"/>
        <family val="2"/>
      </rPr>
      <t>: 10 years delay applied</t>
    </r>
  </si>
  <si>
    <t>Phi - for all - MD = 1</t>
  </si>
  <si>
    <t>Biogasoline cars</t>
  </si>
  <si>
    <t>1. Non-specified - industry</t>
  </si>
  <si>
    <t>3. Non-specified - Others</t>
  </si>
  <si>
    <t>2. Non-specified - Transport</t>
  </si>
  <si>
    <t>Steam boats</t>
  </si>
  <si>
    <t>1. Biodiesels</t>
  </si>
  <si>
    <t>2. Biogasoline</t>
  </si>
  <si>
    <t>3. Electricity</t>
  </si>
  <si>
    <t>4. Natural gas</t>
  </si>
  <si>
    <t>5. Gas / Diesel oil</t>
  </si>
  <si>
    <t>Non-specified (transport)Gas/diesel oil excl. biofuels</t>
  </si>
  <si>
    <t>Donestic navigation</t>
  </si>
  <si>
    <t>Check</t>
  </si>
  <si>
    <t>6. Motor gasoline</t>
  </si>
  <si>
    <t>Non-specified (transport)Motor gasoline excl. biofuels</t>
  </si>
  <si>
    <t>Domestic navigationMotor gasoline excl. biofuels</t>
  </si>
  <si>
    <t>1. Anthracite</t>
  </si>
  <si>
    <t>For those where no calculations are made, it's because looking at the data the ascription is straightforward, e.g. only one subsector using the energy vector</t>
  </si>
  <si>
    <t>2. Biogases</t>
  </si>
  <si>
    <t>Agriculture/forestryBiogases</t>
  </si>
  <si>
    <t>Commercial</t>
  </si>
  <si>
    <t>Agriculture</t>
  </si>
  <si>
    <t>3. Coke oven coke</t>
  </si>
  <si>
    <t>Domestic furnace</t>
  </si>
  <si>
    <t>4. Electricity</t>
  </si>
  <si>
    <t>5. Fuel oil</t>
  </si>
  <si>
    <t>ResidentialAnthracite</t>
  </si>
  <si>
    <t>Low heat ind. Furnace</t>
  </si>
  <si>
    <t>Argriculture</t>
  </si>
  <si>
    <t>Total check</t>
  </si>
  <si>
    <t>6. Diesel / gas oil</t>
  </si>
  <si>
    <t>7. Kerosene type jet fuel</t>
  </si>
  <si>
    <t>Assumed 1 for industrial static motors</t>
  </si>
  <si>
    <t>8. Natural gas</t>
  </si>
  <si>
    <t>9. Other bituminous coal</t>
  </si>
  <si>
    <t>10. Primary solid biofuels</t>
  </si>
  <si>
    <t>11. Solar thermal</t>
  </si>
  <si>
    <t>Check total</t>
  </si>
  <si>
    <t>MTH</t>
  </si>
  <si>
    <t>Ascribed 100% to residential because the others did not seem to use coal in the recent years</t>
  </si>
  <si>
    <t>Ascribed 100% residential - domestic furnace, low influence</t>
  </si>
  <si>
    <t>Percentages per industrial sub-category</t>
  </si>
  <si>
    <t>a. Percentages per industrial sub-category</t>
  </si>
  <si>
    <t>b. First repartition of the non-specified per sub-category</t>
  </si>
  <si>
    <t>Excess</t>
  </si>
  <si>
    <t>c. Final total split per industrial category</t>
  </si>
  <si>
    <t>1200C</t>
  </si>
  <si>
    <t>200C</t>
  </si>
  <si>
    <t>600C</t>
  </si>
  <si>
    <t>800C</t>
  </si>
  <si>
    <t>1000C</t>
  </si>
  <si>
    <t>d. Split of sub-industrial category per end-use - others than elec</t>
  </si>
  <si>
    <t>100C</t>
  </si>
  <si>
    <t>MTH1 - 100C</t>
  </si>
  <si>
    <t>MTH2 - 200C</t>
  </si>
  <si>
    <t>HTH - 600C</t>
  </si>
  <si>
    <t>HTH - 800C</t>
  </si>
  <si>
    <t>HTH - 1000C</t>
  </si>
  <si>
    <t>HTH - 1200C</t>
  </si>
  <si>
    <t>Note: gasoline, diesel, waste and solar heat are directly ascribed to their categories without any calculations (Static engines and MTH1)</t>
  </si>
  <si>
    <t>Check 100%</t>
  </si>
  <si>
    <t>e. Electricity Splitting</t>
  </si>
  <si>
    <t>4. Non-specified - Energy</t>
  </si>
  <si>
    <t>Changing sign for graph</t>
  </si>
  <si>
    <t>The three red are totally unuseful / insignificant</t>
  </si>
  <si>
    <t>2. Electricity</t>
  </si>
  <si>
    <t>Oil refineries not displayed in the graph because largely dominant</t>
  </si>
  <si>
    <t>Energy own use</t>
  </si>
  <si>
    <t>b. Split of sub-industrial category per end-use - others than elec</t>
  </si>
  <si>
    <t>There's no fuel oil / gasoline / diesel gas in the non-specified energy carriers, so no "Mining engines" for the Coal mines</t>
  </si>
  <si>
    <t>List of groups:</t>
  </si>
  <si>
    <t>Energy sector own use</t>
  </si>
  <si>
    <t>Industrial use</t>
  </si>
  <si>
    <t>Commercial / Public</t>
  </si>
  <si>
    <t>1. Energy sector own use</t>
  </si>
  <si>
    <t>2. Industrial use</t>
  </si>
  <si>
    <t>a. Iron &amp; Steel</t>
  </si>
  <si>
    <t>HTH - 1600C</t>
  </si>
  <si>
    <t>2. Basis</t>
  </si>
  <si>
    <t>Electric motors - MD</t>
  </si>
  <si>
    <t>Heating - to split between involved heatings</t>
  </si>
  <si>
    <t>3. Transport</t>
  </si>
  <si>
    <t>4. Residential</t>
  </si>
  <si>
    <t>5. Commercial / public</t>
  </si>
  <si>
    <t>6. Others</t>
  </si>
  <si>
    <t>1. Agriculture</t>
  </si>
  <si>
    <t>Heating - MTH1</t>
  </si>
  <si>
    <t>Phi efficiency - useful energy to useful work</t>
  </si>
  <si>
    <t>3. Construction</t>
  </si>
  <si>
    <t>HTH.1200.C - Electric heaters</t>
  </si>
  <si>
    <t>HTH.1000.C - Electric heaters</t>
  </si>
  <si>
    <t>HTH.1600.C - Electric heaters</t>
  </si>
  <si>
    <t>HTH.800.C - Electric heaters</t>
  </si>
  <si>
    <t>HTH.600.C - Electric heaters</t>
  </si>
  <si>
    <t>Heating</t>
  </si>
  <si>
    <t>MTH2 - 200 (1/6)</t>
  </si>
  <si>
    <t>HTH - (5/6)</t>
  </si>
  <si>
    <t>4. Non-metallic minerals</t>
  </si>
  <si>
    <t>MD</t>
  </si>
  <si>
    <t>1600C</t>
  </si>
  <si>
    <t>Light</t>
  </si>
  <si>
    <t>1. Basis</t>
  </si>
  <si>
    <t>total</t>
  </si>
  <si>
    <t>Pumped energy storage</t>
  </si>
  <si>
    <t>3. Spain efficiencies</t>
  </si>
  <si>
    <t>2. Filtered / Adapted results</t>
  </si>
  <si>
    <t>Electric Motors - Mechanical Drive</t>
  </si>
  <si>
    <t>EFFICIENCIES - SMOOTHED WITH R</t>
  </si>
  <si>
    <t>See R code</t>
  </si>
  <si>
    <t>SPAIN - VALUES</t>
  </si>
  <si>
    <t>25% more than petrol cars</t>
  </si>
  <si>
    <t>Linear regression for smooting / backcasting using only PB's values from 1973 - i.e. the non extrapolated ones</t>
  </si>
  <si>
    <t>Same as Diesel trains</t>
  </si>
  <si>
    <t>50% efficiency of diesel cars</t>
  </si>
  <si>
    <t>Linear regression for values from 1950 to 1959</t>
  </si>
  <si>
    <t>0.5 *(diesel cars + petrol cars)</t>
  </si>
  <si>
    <t>0.17*electric trains</t>
  </si>
  <si>
    <t>Linear regression for smoothing / backcasting using only PB's values from 1970 - i.e. the non extrapolated ones</t>
  </si>
  <si>
    <t>Linear regression for smoothing / backcasting using only PB's values from 1973 - i.e. the non extrapolated ones</t>
  </si>
  <si>
    <t>Linear regression for smoothing / backcasting using only PB's values from 1983 - i.e. the non extrapolated ones</t>
  </si>
  <si>
    <t>Cooling - air conditioning</t>
  </si>
  <si>
    <t>a. Data from Ayres (Elec in the US since 1900)</t>
  </si>
  <si>
    <t>Industrial</t>
  </si>
  <si>
    <t>Constructed from Ayres with limit at 95% efficiency</t>
  </si>
  <si>
    <t>Industrial and misc.</t>
  </si>
  <si>
    <t>Cooling</t>
  </si>
  <si>
    <t>2. Time series reconstructed</t>
  </si>
  <si>
    <t>Industrial and misc</t>
  </si>
  <si>
    <t>Smoothed</t>
  </si>
  <si>
    <t>Kept linear - smoothing from 90 to 95 for the period 2017 - 2030</t>
  </si>
  <si>
    <t>Kept linear - smoothing from 80 to 85 for the period 2017 - 2030</t>
  </si>
  <si>
    <t>3. Spain values</t>
  </si>
  <si>
    <t>10 years delay</t>
  </si>
  <si>
    <t>Electric Motors - Mechanical Drive - 
SPAIN VALUES</t>
  </si>
  <si>
    <t>Phi efficiency - MOTORS - useful energy to useful work</t>
  </si>
  <si>
    <t>Phi efficiency - Air cooling</t>
  </si>
  <si>
    <t>4. Air cooling Carnot efficiency</t>
  </si>
  <si>
    <t>Indoor T - cooling</t>
  </si>
  <si>
    <t>Outdoor T</t>
  </si>
  <si>
    <t>Indoor T</t>
  </si>
  <si>
    <t>See US/UK SI - taken as 24.4 for US</t>
  </si>
  <si>
    <t>Arbitrary, seems to be an acceptable mean of the warm days that require cooling in Spain</t>
  </si>
  <si>
    <t>Commercial motors</t>
  </si>
  <si>
    <t>MD - Commercial motors</t>
  </si>
  <si>
    <t>1. Electrical motors - Industrial, Residential and Commercial</t>
  </si>
  <si>
    <t>2. Domestic appliances</t>
  </si>
  <si>
    <t>1. UK breakdown of domestic appliances - from PB</t>
  </si>
  <si>
    <t>Cold</t>
  </si>
  <si>
    <t>Wet</t>
  </si>
  <si>
    <t>Consumer electronics</t>
  </si>
  <si>
    <t>Computing</t>
  </si>
  <si>
    <t>Cooking</t>
  </si>
  <si>
    <t>The percenages below are not "comprehensive"; lighting, heating, are for instance not included</t>
  </si>
  <si>
    <t>2. Efficiencies - Device level</t>
  </si>
  <si>
    <t>FIRST LAW - ETA</t>
  </si>
  <si>
    <t>SECOND LAW - CARNOT</t>
  </si>
  <si>
    <t>Eta</t>
  </si>
  <si>
    <t>Carnot</t>
  </si>
  <si>
    <t>Sources</t>
  </si>
  <si>
    <t>90%, cf PB's SI in the US / UK study</t>
  </si>
  <si>
    <t>Same as cons. Electr.</t>
  </si>
  <si>
    <t>0.05% (1970) to 0.1% (1980) to 1% (2010), from Ayres - US electricity</t>
  </si>
  <si>
    <t>Efficiencies from Residential electric motors + 10 years delay as for Spain</t>
  </si>
  <si>
    <t>Tcooking</t>
  </si>
  <si>
    <t>Troom</t>
  </si>
  <si>
    <t>Same as US/UK study - see SI</t>
  </si>
  <si>
    <t>1; consider everything useful work</t>
  </si>
  <si>
    <t>Wet (ex dishwater etc)</t>
  </si>
  <si>
    <t>Same as cooking; 100C and 20C</t>
  </si>
  <si>
    <t>Tcold</t>
  </si>
  <si>
    <t>Twet</t>
  </si>
  <si>
    <t>Troom still 20C, Tcold 0C, as SI US/UK study</t>
  </si>
  <si>
    <t>3. Efficiencies - aggregated</t>
  </si>
  <si>
    <t>First law eta</t>
  </si>
  <si>
    <t>Phi</t>
  </si>
  <si>
    <t>FINAL TO USEFUL</t>
  </si>
  <si>
    <t>4. Spain - efficiencies</t>
  </si>
  <si>
    <t>The second one final energy to useful work is kept - try to write it in equations or check the scanned document in the same folder</t>
  </si>
  <si>
    <t>Final energy to u.w. - aggregated</t>
  </si>
  <si>
    <t>Final energy to u.w. - disaggregated</t>
  </si>
  <si>
    <t>First law eta - kept</t>
  </si>
  <si>
    <t>Phi - kept</t>
  </si>
  <si>
    <t>final to useful work</t>
  </si>
  <si>
    <t>10 years delay + 1960 - 1980 constructed.</t>
  </si>
  <si>
    <t>Linear efficiency backwards for eta since more and more cooking, the efficiency of which (first law) is assumed to be 90%</t>
  </si>
  <si>
    <t>Slowing down of phi efficiency backwards with a limit at 21% since cooking second law efficiency is assumed to be 21%, and more and more cooking backwards in time.</t>
  </si>
  <si>
    <t>100% electric trains</t>
  </si>
  <si>
    <t>SAME BREAKDOWN AS RESIDENTIAL</t>
  </si>
  <si>
    <t>Main refs:</t>
  </si>
  <si>
    <t>Ref SPAHOUSEC page 59</t>
  </si>
  <si>
    <t>Usos finales</t>
  </si>
  <si>
    <t>Calefaccion</t>
  </si>
  <si>
    <t>Consumo
electrico (TJ)</t>
  </si>
  <si>
    <t>ACS</t>
  </si>
  <si>
    <t>Cocina</t>
  </si>
  <si>
    <t>Refrigeracion</t>
  </si>
  <si>
    <t>Iluminacion</t>
  </si>
  <si>
    <t>Electrodomesticos</t>
  </si>
  <si>
    <t>Frigorificos</t>
  </si>
  <si>
    <t>Congeladores</t>
  </si>
  <si>
    <t>Lavadoras</t>
  </si>
  <si>
    <t>Lavavajillas</t>
  </si>
  <si>
    <t>Secadoras</t>
  </si>
  <si>
    <t>Horno</t>
  </si>
  <si>
    <t>TV</t>
  </si>
  <si>
    <t>Ordenadores</t>
  </si>
  <si>
    <t>Stand-by</t>
  </si>
  <si>
    <t>Otro equipamiento</t>
  </si>
  <si>
    <t>Electronics</t>
  </si>
  <si>
    <t>Electrodomesticos %</t>
  </si>
  <si>
    <t>Elect</t>
  </si>
  <si>
    <t>C (2010)</t>
  </si>
  <si>
    <t>Motores electricos</t>
  </si>
  <si>
    <t>Aparatos domesticos</t>
  </si>
  <si>
    <t>Updated C (2010)</t>
  </si>
  <si>
    <t>1. Análisis del consumo energético del sector residencial en España, Proyecto SECH-SPAHOUSEC</t>
  </si>
  <si>
    <t>2. Método mixto para la determinación del consumo de climatización en viviendas. Aplicación a Andalucía</t>
  </si>
  <si>
    <t>Due to the results in article 2. (see above), we multiply per 4 the % of refrigeracion in the mix, and report the excess to the rest of sectors proportionately to their %</t>
  </si>
  <si>
    <t>Factor</t>
  </si>
  <si>
    <t>Proportion of air conditioning done with R</t>
  </si>
  <si>
    <t>UK proportions</t>
  </si>
  <si>
    <t>Domestic devices</t>
  </si>
  <si>
    <t>Air conditioning</t>
  </si>
  <si>
    <t>Heating - LTH</t>
  </si>
  <si>
    <t>Share domestic versus domestic + electric motors</t>
  </si>
  <si>
    <t>Splitting of domestic appliances and electric motors according to the split for UK in 2000</t>
  </si>
  <si>
    <t>Yellow : backwards extrapolation</t>
  </si>
  <si>
    <t>Change rates for % same as UK with 10 years delay; + readjust in order to meet 100% total</t>
  </si>
  <si>
    <t>Domestic elect. Heaters</t>
  </si>
  <si>
    <t>Electric heaters- MTH1</t>
  </si>
  <si>
    <t>Electric motors - industrial</t>
  </si>
  <si>
    <t>Electric heaters - MTH1 - 100C</t>
  </si>
  <si>
    <t>Domestic heating LTH - 20C</t>
  </si>
  <si>
    <t>Electric motors - INDUSTRIAL</t>
  </si>
  <si>
    <t>Industrial electric heating
MTH2 + HTH</t>
  </si>
  <si>
    <t>Industrial electric heating
MTH1</t>
  </si>
  <si>
    <r>
      <rPr>
        <b/>
        <sz val="10"/>
        <color theme="1"/>
        <rFont val="Linux Libertine G"/>
      </rPr>
      <t>Note</t>
    </r>
    <r>
      <rPr>
        <sz val="10"/>
        <color theme="1"/>
        <rFont val="Linux Libertine G"/>
        <family val="2"/>
      </rPr>
      <t>: Applying a 10 years delay to the time series built from Ayres</t>
    </r>
  </si>
  <si>
    <t>Spanish adaptation - 10 years delay - used by MTH1 directly!!</t>
  </si>
  <si>
    <t>1st law efficiency - mean from ammonia and steel BOF</t>
  </si>
  <si>
    <t>First law efficiency - SPAIN
MTH2 + HTH non-elec</t>
  </si>
  <si>
    <t>First law efficiency - SPAIN
MTH2 + HTH - ELEC</t>
  </si>
  <si>
    <t>1st law efficiency - steel EAF</t>
  </si>
  <si>
    <t>Keep the average aggregated steel + ammonia SMOOTHED</t>
  </si>
  <si>
    <t>1st law efficiency - mean steel BOF - ammonia SMOOTHED</t>
  </si>
  <si>
    <t>Draught animals (FD)</t>
  </si>
  <si>
    <t>MD - Draught animals</t>
  </si>
  <si>
    <t>Method</t>
  </si>
  <si>
    <t>Energy.type</t>
  </si>
  <si>
    <t>Last.stage</t>
  </si>
  <si>
    <t>Ledger.side</t>
  </si>
  <si>
    <t>Unit</t>
  </si>
  <si>
    <t>Ef.product</t>
  </si>
  <si>
    <t>Eu.product</t>
  </si>
  <si>
    <t>Maximum.values</t>
  </si>
  <si>
    <t>1971</t>
  </si>
  <si>
    <t>2000</t>
  </si>
  <si>
    <t>World</t>
  </si>
  <si>
    <t>PCM</t>
  </si>
  <si>
    <t>E</t>
  </si>
  <si>
    <t>Final</t>
  </si>
  <si>
    <t>Supply</t>
  </si>
  <si>
    <t>ktoe</t>
  </si>
  <si>
    <t>Hard coal (if no detail) [of Coal mines]</t>
  </si>
  <si>
    <t>E.dot</t>
  </si>
  <si>
    <t>E.dot [%]</t>
  </si>
  <si>
    <t>C_1 [%]</t>
  </si>
  <si>
    <t>C_2 [%]</t>
  </si>
  <si>
    <t>C_3 [%]</t>
  </si>
  <si>
    <t>Brown coal (if no detail) [of Coal mines]</t>
  </si>
  <si>
    <t>Anthracite [of Coal mines]</t>
  </si>
  <si>
    <t>Coking coal [of Coal mines]</t>
  </si>
  <si>
    <t>Other bituminous coal [of Coal mines]</t>
  </si>
  <si>
    <t>Sub-bituminous coal [of Coal mines]</t>
  </si>
  <si>
    <t>Lignite [of Coal mines]</t>
  </si>
  <si>
    <t>Oil shale and oil sands [of Oil and gas extraction]</t>
  </si>
  <si>
    <t>Natural gas [of Oil and gas extraction]</t>
  </si>
  <si>
    <t>Crude oil [of Oil and gas extraction]</t>
  </si>
  <si>
    <t>Natural gas liquids [of Oil and gas extraction]</t>
  </si>
  <si>
    <t>BKB/peat briquette plants</t>
  </si>
  <si>
    <t>Coal liquefaction plants</t>
  </si>
  <si>
    <t>Gas-to-liquids (GTL) plants</t>
  </si>
  <si>
    <t>Charcoal production plants</t>
  </si>
  <si>
    <t>Non-specified</t>
  </si>
  <si>
    <t>Consumption</t>
  </si>
  <si>
    <t>Paper, pulp and printing</t>
  </si>
  <si>
    <t>Industry not elsewhere specified</t>
  </si>
  <si>
    <t>Other</t>
  </si>
  <si>
    <t>Final consumption not elsewhere specified</t>
  </si>
  <si>
    <t>Other hydrocarbons [of Oil and gas extraction]</t>
  </si>
  <si>
    <t>Industrial heat/furnace</t>
  </si>
  <si>
    <t>MTH.200.C</t>
  </si>
  <si>
    <t>HTH.600.C</t>
  </si>
  <si>
    <t>Industrial electric heaters</t>
  </si>
  <si>
    <t>C_4 [%]</t>
  </si>
  <si>
    <t>HTH.1200.C</t>
  </si>
  <si>
    <t>HTH.1000.C</t>
  </si>
  <si>
    <t>MTH.100.C</t>
  </si>
  <si>
    <t>HTH.1600.C</t>
  </si>
  <si>
    <t>HTH.800.C</t>
  </si>
  <si>
    <t>C_5 [%]</t>
  </si>
  <si>
    <t>Non-energy</t>
  </si>
  <si>
    <t>Naptha</t>
  </si>
  <si>
    <t>C_6 [%]</t>
  </si>
  <si>
    <t>LTH.20.C</t>
  </si>
  <si>
    <t>Air conditioners</t>
  </si>
  <si>
    <t>LTC.15.C</t>
  </si>
  <si>
    <t>Commercial electric heaters</t>
  </si>
  <si>
    <t>Electric Motors</t>
  </si>
  <si>
    <t>Energy Industry Own Use</t>
  </si>
  <si>
    <t>Electric heat/furnace</t>
  </si>
  <si>
    <t>Electric Lights</t>
  </si>
  <si>
    <t>Useful work allocations</t>
  </si>
  <si>
    <t>Fuel</t>
  </si>
  <si>
    <t>E.dot totals</t>
  </si>
  <si>
    <t xml:space="preserve">This sheet calculates the allocations of Machine and Eu.products to Destination and Ef.product combinations for the Non-specified Destination for each Flow.aggregation.point. It assumes that all fuel energy carriers within each destination are mapped in the same manner as their group, only distinguishing between fuel and electricity. </t>
  </si>
  <si>
    <t>Industry static gasoline engines</t>
  </si>
  <si>
    <t>HTH.550.C</t>
  </si>
  <si>
    <t>MTH.150.C</t>
  </si>
  <si>
    <t>MTH.120.C</t>
  </si>
  <si>
    <t>HTH.500.C</t>
  </si>
  <si>
    <t>E.dot %</t>
  </si>
  <si>
    <t xml:space="preserve">Electric Motors </t>
  </si>
  <si>
    <t>Electric Trains</t>
  </si>
  <si>
    <t>Electricity Allocation</t>
  </si>
  <si>
    <t>Electric Motors - MD</t>
  </si>
  <si>
    <t>Industrial electric heaters - MTH.100.C</t>
  </si>
  <si>
    <t>Electric Lights - Light</t>
  </si>
  <si>
    <t>Electric trains - MD</t>
  </si>
  <si>
    <t>Electric cars - MD</t>
  </si>
  <si>
    <t>E.dot % (sectors which consume electricity)</t>
  </si>
  <si>
    <t>Fuel Ef.product</t>
  </si>
  <si>
    <t>Fuel Allocation</t>
  </si>
  <si>
    <t>Boat engines - MD</t>
  </si>
  <si>
    <t>Industry static diesel engines - MD</t>
  </si>
  <si>
    <t>Steam (coal) trains - MD</t>
  </si>
  <si>
    <t>Diesel Trains - MD</t>
  </si>
  <si>
    <t>Airplanes - MD</t>
  </si>
  <si>
    <t>Petrol cars - MD</t>
  </si>
  <si>
    <t>Diesel cars - MD</t>
  </si>
  <si>
    <t>Commercial electric heaters - LTH.20.C</t>
  </si>
  <si>
    <t>Air conditioners - LTH.15.C</t>
  </si>
  <si>
    <t>Commercial motors - MD</t>
  </si>
  <si>
    <t>Electric lights - Light</t>
  </si>
  <si>
    <t>Domestic appliances - MD</t>
  </si>
  <si>
    <t>Domestic electric heaters - LTH.20.C</t>
  </si>
  <si>
    <t>Domestic motors - MD</t>
  </si>
  <si>
    <t>E.dot totals %</t>
  </si>
  <si>
    <t>Domestic heat/furnace - LTH.20.C</t>
  </si>
  <si>
    <t>C_7 [%]</t>
  </si>
  <si>
    <t>C_8 [%]</t>
  </si>
  <si>
    <t>C_9 [%]</t>
  </si>
  <si>
    <t>C_10 [%]</t>
  </si>
  <si>
    <t>Industrial electric heaters - MTH.120.C</t>
  </si>
  <si>
    <t>Industrial electric heaters - MTH.150.C</t>
  </si>
  <si>
    <t>Industrial electric heaters - MTH.200.C</t>
  </si>
  <si>
    <t>Industrial electric heaters - HTH.500.C</t>
  </si>
  <si>
    <t>Industrial electric heaters - HTH.600.C</t>
  </si>
  <si>
    <t>Industrial electric heaters - HTH.800.C</t>
  </si>
  <si>
    <t>Industrial electric heaters - HTH.1000.C</t>
  </si>
  <si>
    <t>Industrial electric heaters - HTH.1200.C</t>
  </si>
  <si>
    <t>Industrial electric heaters - HTH.1600.C</t>
  </si>
  <si>
    <t>LTH.50.C</t>
  </si>
  <si>
    <t>Heat T assignment</t>
  </si>
  <si>
    <t>NTH.100.C</t>
  </si>
  <si>
    <t>E.dot_machine</t>
  </si>
  <si>
    <t>E.dot_machine [%]</t>
  </si>
  <si>
    <t>eta.fu</t>
  </si>
  <si>
    <t>phi.u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</si>
</sst>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%"/>
    <numFmt numFmtId="165" formatCode="0.0%"/>
    <numFmt numFmtId="166" formatCode="0.000000000000000%"/>
    <numFmt numFmtId="167" formatCode="0.00000"/>
    <numFmt numFmtId="168" formatCode="0.0000%"/>
    <numFmt numFmtId="169" formatCode="0.00000%"/>
    <numFmt numFmtId="170" formatCode="0.00000000000000%"/>
    <numFmt numFmtId="171" formatCode="0.0000"/>
    <numFmt numFmtId="172" formatCode="0.0#####"/>
  </numFmts>
  <fonts count="50">
    <font>
      <sz val="10"/>
      <color theme="1"/>
      <name val="Linux Libertine G"/>
      <family val="2"/>
    </font>
    <font>
      <sz val="10"/>
      <color theme="1"/>
      <name val="Linux Libertine G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Linux Libertine G"/>
      <family val="2"/>
    </font>
    <font>
      <b/>
      <sz val="13"/>
      <color theme="3"/>
      <name val="Linux Libertine G"/>
      <family val="2"/>
    </font>
    <font>
      <b/>
      <sz val="11"/>
      <color theme="3"/>
      <name val="Linux Libertine G"/>
      <family val="2"/>
    </font>
    <font>
      <sz val="10"/>
      <color rgb="FF006100"/>
      <name val="Linux Libertine G"/>
      <family val="2"/>
    </font>
    <font>
      <sz val="10"/>
      <color rgb="FF9C0006"/>
      <name val="Linux Libertine G"/>
      <family val="2"/>
    </font>
    <font>
      <sz val="10"/>
      <color rgb="FF9C6500"/>
      <name val="Linux Libertine G"/>
      <family val="2"/>
    </font>
    <font>
      <sz val="10"/>
      <color rgb="FF3F3F76"/>
      <name val="Linux Libertine G"/>
      <family val="2"/>
    </font>
    <font>
      <b/>
      <sz val="10"/>
      <color rgb="FF3F3F3F"/>
      <name val="Linux Libertine G"/>
      <family val="2"/>
    </font>
    <font>
      <b/>
      <sz val="10"/>
      <color rgb="FFFA7D00"/>
      <name val="Linux Libertine G"/>
      <family val="2"/>
    </font>
    <font>
      <sz val="10"/>
      <color rgb="FFFA7D00"/>
      <name val="Linux Libertine G"/>
      <family val="2"/>
    </font>
    <font>
      <b/>
      <sz val="10"/>
      <color theme="0"/>
      <name val="Linux Libertine G"/>
      <family val="2"/>
    </font>
    <font>
      <sz val="10"/>
      <color rgb="FFFF0000"/>
      <name val="Linux Libertine G"/>
      <family val="2"/>
    </font>
    <font>
      <i/>
      <sz val="10"/>
      <color rgb="FF7F7F7F"/>
      <name val="Linux Libertine G"/>
      <family val="2"/>
    </font>
    <font>
      <b/>
      <sz val="10"/>
      <color theme="1"/>
      <name val="Linux Libertine G"/>
      <family val="2"/>
    </font>
    <font>
      <sz val="10"/>
      <color theme="0"/>
      <name val="Linux Libertine G"/>
      <family val="2"/>
    </font>
    <font>
      <sz val="10.5"/>
      <color theme="1"/>
      <name val="Linux Libertine G"/>
    </font>
    <font>
      <b/>
      <sz val="10.5"/>
      <color theme="0"/>
      <name val="Linux Libertine G"/>
    </font>
    <font>
      <b/>
      <sz val="10"/>
      <color theme="0"/>
      <name val="Linux Libertine G"/>
    </font>
    <font>
      <b/>
      <sz val="10"/>
      <color theme="1"/>
      <name val="Linux Libertine G"/>
    </font>
    <font>
      <b/>
      <sz val="11"/>
      <color theme="1"/>
      <name val="Linux Libertine G"/>
    </font>
    <font>
      <sz val="10"/>
      <color theme="1"/>
      <name val="Linux Libertine G"/>
    </font>
    <font>
      <b/>
      <sz val="12"/>
      <color theme="1"/>
      <name val="Linux Libertine G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0"/>
      <name val="Linux Libertine G"/>
    </font>
    <font>
      <sz val="10"/>
      <name val="Arial"/>
      <family val="2"/>
    </font>
    <font>
      <b/>
      <sz val="10"/>
      <name val="Arial"/>
      <family val="2"/>
    </font>
    <font>
      <b/>
      <sz val="10"/>
      <name val="Linux Libertine G"/>
    </font>
    <font>
      <sz val="10"/>
      <name val="Linux Libertine G"/>
    </font>
    <font>
      <b/>
      <sz val="13"/>
      <color theme="1"/>
      <name val="Linux Libertine G"/>
    </font>
    <font>
      <b/>
      <sz val="10"/>
      <color indexed="8"/>
      <name val="Linux Libertine G"/>
    </font>
    <font>
      <sz val="11"/>
      <color rgb="FF000000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918700"/>
      <name val="Calibri"/>
      <family val="2"/>
    </font>
    <font>
      <sz val="11"/>
      <color rgb="FF000000"/>
      <name val="Calibri"/>
      <family val="2"/>
    </font>
    <font>
      <sz val="11"/>
      <color rgb="FF104273"/>
      <name val="Calibri"/>
      <family val="2"/>
    </font>
    <font>
      <sz val="11"/>
      <color rgb="FF000000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Linux Libertine G"/>
      <family val="2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FFFFFF"/>
      <name val="Calibri"/>
    </font>
    <font>
      <sz val="11"/>
      <color rgb="FF8C87A0"/>
      <name val="Calibri"/>
    </font>
    <font>
      <sz val="11"/>
      <color rgb="FF000000"/>
      <name val="Calibri"/>
    </font>
  </fonts>
  <fills count="6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5A80B8"/>
      </patternFill>
    </fill>
    <fill>
      <patternFill patternType="solid">
        <fgColor rgb="FFFCFCAB"/>
      </patternFill>
    </fill>
    <fill>
      <patternFill patternType="solid">
        <fgColor rgb="FFA8A8A8"/>
      </patternFill>
    </fill>
    <fill>
      <patternFill patternType="solid">
        <fgColor rgb="FFB8D8F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3DFEB"/>
      </patternFill>
    </fill>
    <fill>
      <patternFill patternType="solid">
        <fgColor rgb="FFFFFFFF"/>
      </patternFill>
    </fill>
    <fill>
      <patternFill patternType="solid">
        <fgColor rgb="FF808080"/>
      </patternFill>
    </fill>
  </fills>
  <borders count="24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 style="thin">
        <color indexed="64"/>
      </end>
      <top/>
      <bottom/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/>
      <end/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/>
      <end/>
      <top/>
      <bottom style="medium">
        <color indexed="6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25" fillId="0" borderId="0"/>
    <xf numFmtId="9" fontId="25" fillId="0" borderId="0" applyFont="0" applyFill="0" applyBorder="0" applyAlignment="0" applyProtection="0"/>
    <xf numFmtId="0" fontId="29" fillId="0" borderId="0"/>
    <xf numFmtId="0" fontId="35" fillId="0" borderId="0"/>
  </cellStyleXfs>
  <cellXfs count="355">
    <xf numFmtId="0" fontId="0" fillId="0" borderId="0" xfId="0"/>
    <xf numFmtId="0" fontId="18" fillId="0" borderId="0" xfId="0" applyFont="1"/>
    <xf numFmtId="0" fontId="19" fillId="33" borderId="0" xfId="0" applyFont="1" applyFill="1"/>
    <xf numFmtId="0" fontId="20" fillId="33" borderId="0" xfId="0" applyFont="1" applyFill="1"/>
    <xf numFmtId="0" fontId="18" fillId="34" borderId="0" xfId="0" applyFont="1" applyFill="1"/>
    <xf numFmtId="0" fontId="0" fillId="34" borderId="0" xfId="0" applyFill="1"/>
    <xf numFmtId="11" fontId="18" fillId="34" borderId="0" xfId="0" applyNumberFormat="1" applyFont="1" applyFill="1"/>
    <xf numFmtId="0" fontId="18" fillId="0" borderId="0" xfId="0" applyFont="1" applyFill="1"/>
    <xf numFmtId="0" fontId="0" fillId="0" borderId="0" xfId="0" applyFill="1"/>
    <xf numFmtId="0" fontId="21" fillId="34" borderId="0" xfId="0" applyFont="1" applyFill="1"/>
    <xf numFmtId="0" fontId="0" fillId="0" borderId="10" xfId="0" applyBorder="1"/>
    <xf numFmtId="0" fontId="21" fillId="34" borderId="10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22" fillId="34" borderId="10" xfId="0" applyFont="1" applyFill="1" applyBorder="1" applyAlignment="1">
      <alignment horizontal="left"/>
    </xf>
    <xf numFmtId="0" fontId="0" fillId="37" borderId="10" xfId="0" applyFill="1" applyBorder="1"/>
    <xf numFmtId="0" fontId="21" fillId="34" borderId="10" xfId="0" applyFont="1" applyFill="1" applyBorder="1"/>
    <xf numFmtId="0" fontId="18" fillId="37" borderId="0" xfId="0" applyFont="1" applyFill="1"/>
    <xf numFmtId="0" fontId="18" fillId="36" borderId="0" xfId="0" applyFont="1" applyFill="1"/>
    <xf numFmtId="0" fontId="18" fillId="39" borderId="0" xfId="0" applyFont="1" applyFill="1"/>
    <xf numFmtId="0" fontId="0" fillId="40" borderId="10" xfId="0" applyFill="1" applyBorder="1"/>
    <xf numFmtId="0" fontId="21" fillId="0" borderId="0" xfId="0" applyFont="1"/>
    <xf numFmtId="9" fontId="0" fillId="0" borderId="0" xfId="42" applyFont="1"/>
    <xf numFmtId="0" fontId="0" fillId="0" borderId="0" xfId="0" applyAlignment="1">
      <alignment vertical="center"/>
    </xf>
    <xf numFmtId="165" fontId="0" fillId="0" borderId="0" xfId="42" applyNumberFormat="1" applyFont="1"/>
    <xf numFmtId="0" fontId="0" fillId="39" borderId="0" xfId="0" applyFill="1"/>
    <xf numFmtId="0" fontId="23" fillId="0" borderId="0" xfId="0" applyFont="1"/>
    <xf numFmtId="0" fontId="21" fillId="0" borderId="10" xfId="0" applyFont="1" applyBorder="1"/>
    <xf numFmtId="0" fontId="21" fillId="41" borderId="10" xfId="0" applyFont="1" applyFill="1" applyBorder="1"/>
    <xf numFmtId="0" fontId="23" fillId="0" borderId="10" xfId="0" applyFont="1" applyBorder="1" applyAlignment="1">
      <alignment vertical="center" wrapText="1"/>
    </xf>
    <xf numFmtId="0" fontId="0" fillId="38" borderId="10" xfId="0" applyFill="1" applyBorder="1" applyAlignment="1">
      <alignment vertical="center"/>
    </xf>
    <xf numFmtId="0" fontId="0" fillId="0" borderId="10" xfId="0" applyBorder="1" applyAlignment="1">
      <alignment vertical="center"/>
    </xf>
    <xf numFmtId="10" fontId="0" fillId="0" borderId="10" xfId="42" applyNumberFormat="1" applyFont="1" applyBorder="1" applyAlignment="1">
      <alignment vertical="center"/>
    </xf>
    <xf numFmtId="165" fontId="23" fillId="0" borderId="10" xfId="42" applyNumberFormat="1" applyFont="1" applyBorder="1" applyAlignment="1">
      <alignment vertical="center" wrapText="1"/>
    </xf>
    <xf numFmtId="165" fontId="0" fillId="0" borderId="10" xfId="42" applyNumberFormat="1" applyFont="1" applyBorder="1"/>
    <xf numFmtId="0" fontId="0" fillId="38" borderId="10" xfId="0" applyFill="1" applyBorder="1"/>
    <xf numFmtId="10" fontId="0" fillId="0" borderId="10" xfId="42" applyNumberFormat="1" applyFont="1" applyBorder="1"/>
    <xf numFmtId="0" fontId="18" fillId="41" borderId="0" xfId="0" applyFont="1" applyFill="1"/>
    <xf numFmtId="10" fontId="0" fillId="0" borderId="10" xfId="0" applyNumberFormat="1" applyBorder="1"/>
    <xf numFmtId="0" fontId="0" fillId="41" borderId="10" xfId="0" applyFill="1" applyBorder="1"/>
    <xf numFmtId="10" fontId="0" fillId="41" borderId="10" xfId="0" applyNumberFormat="1" applyFill="1" applyBorder="1"/>
    <xf numFmtId="165" fontId="0" fillId="0" borderId="10" xfId="0" applyNumberFormat="1" applyBorder="1"/>
    <xf numFmtId="165" fontId="0" fillId="41" borderId="10" xfId="0" applyNumberFormat="1" applyFill="1" applyBorder="1"/>
    <xf numFmtId="0" fontId="0" fillId="43" borderId="10" xfId="0" applyFill="1" applyBorder="1"/>
    <xf numFmtId="0" fontId="21" fillId="43" borderId="10" xfId="0" applyFont="1" applyFill="1" applyBorder="1"/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wrapText="1"/>
    </xf>
    <xf numFmtId="9" fontId="0" fillId="0" borderId="10" xfId="42" applyFont="1" applyBorder="1"/>
    <xf numFmtId="9" fontId="0" fillId="0" borderId="10" xfId="0" applyNumberFormat="1" applyBorder="1"/>
    <xf numFmtId="0" fontId="21" fillId="41" borderId="10" xfId="0" applyFont="1" applyFill="1" applyBorder="1" applyAlignment="1">
      <alignment wrapText="1"/>
    </xf>
    <xf numFmtId="0" fontId="21" fillId="41" borderId="10" xfId="0" applyFont="1" applyFill="1" applyBorder="1" applyAlignment="1">
      <alignment vertical="center" wrapText="1"/>
    </xf>
    <xf numFmtId="0" fontId="21" fillId="43" borderId="10" xfId="0" applyFont="1" applyFill="1" applyBorder="1" applyAlignment="1">
      <alignment vertical="center" wrapText="1"/>
    </xf>
    <xf numFmtId="0" fontId="0" fillId="0" borderId="10" xfId="0" applyFill="1" applyBorder="1"/>
    <xf numFmtId="0" fontId="23" fillId="0" borderId="10" xfId="0" applyFont="1" applyFill="1" applyBorder="1"/>
    <xf numFmtId="0" fontId="23" fillId="0" borderId="0" xfId="0" applyFont="1" applyFill="1"/>
    <xf numFmtId="9" fontId="23" fillId="0" borderId="10" xfId="0" applyNumberFormat="1" applyFont="1" applyFill="1" applyBorder="1"/>
    <xf numFmtId="9" fontId="0" fillId="0" borderId="10" xfId="0" applyNumberFormat="1" applyFill="1" applyBorder="1"/>
    <xf numFmtId="0" fontId="0" fillId="0" borderId="0" xfId="0" applyAlignment="1">
      <alignment wrapText="1"/>
    </xf>
    <xf numFmtId="0" fontId="0" fillId="46" borderId="0" xfId="0" applyFill="1"/>
    <xf numFmtId="0" fontId="0" fillId="45" borderId="0" xfId="0" applyFill="1"/>
    <xf numFmtId="0" fontId="0" fillId="47" borderId="0" xfId="0" applyFill="1"/>
    <xf numFmtId="0" fontId="0" fillId="43" borderId="0" xfId="0" applyFill="1"/>
    <xf numFmtId="0" fontId="28" fillId="39" borderId="10" xfId="0" applyFont="1" applyFill="1" applyBorder="1"/>
    <xf numFmtId="164" fontId="0" fillId="46" borderId="10" xfId="0" applyNumberFormat="1" applyFill="1" applyBorder="1"/>
    <xf numFmtId="10" fontId="0" fillId="46" borderId="10" xfId="0" applyNumberFormat="1" applyFill="1" applyBorder="1"/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center" vertical="center"/>
    </xf>
    <xf numFmtId="0" fontId="18" fillId="47" borderId="0" xfId="0" applyFont="1" applyFill="1"/>
    <xf numFmtId="0" fontId="0" fillId="0" borderId="0" xfId="0" applyAlignment="1">
      <alignment horizontal="right"/>
    </xf>
    <xf numFmtId="0" fontId="0" fillId="48" borderId="0" xfId="0" applyFill="1"/>
    <xf numFmtId="0" fontId="0" fillId="0" borderId="0" xfId="0" applyAlignment="1">
      <alignment vertical="center" wrapText="1"/>
    </xf>
    <xf numFmtId="0" fontId="0" fillId="46" borderId="0" xfId="0" applyFill="1" applyAlignment="1">
      <alignment vertical="center"/>
    </xf>
    <xf numFmtId="0" fontId="0" fillId="37" borderId="0" xfId="0" applyFill="1" applyAlignment="1">
      <alignment wrapText="1"/>
    </xf>
    <xf numFmtId="0" fontId="18" fillId="49" borderId="0" xfId="0" applyFont="1" applyFill="1"/>
    <xf numFmtId="0" fontId="0" fillId="49" borderId="0" xfId="0" applyFill="1"/>
    <xf numFmtId="9" fontId="0" fillId="0" borderId="0" xfId="0" applyNumberFormat="1"/>
    <xf numFmtId="0" fontId="0" fillId="41" borderId="0" xfId="0" applyFill="1"/>
    <xf numFmtId="0" fontId="0" fillId="0" borderId="10" xfId="0" applyFill="1" applyBorder="1" applyAlignment="1">
      <alignment vertical="center" wrapText="1"/>
    </xf>
    <xf numFmtId="9" fontId="0" fillId="0" borderId="0" xfId="42" applyFont="1" applyAlignment="1">
      <alignment horizontal="center" vertical="center"/>
    </xf>
    <xf numFmtId="0" fontId="21" fillId="0" borderId="0" xfId="0" applyFont="1" applyFill="1" applyBorder="1" applyAlignment="1">
      <alignment horizontal="left"/>
    </xf>
    <xf numFmtId="165" fontId="0" fillId="0" borderId="1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3" fillId="0" borderId="0" xfId="0" applyFont="1" applyFill="1" applyBorder="1" applyAlignment="1">
      <alignment horizontal="left"/>
    </xf>
    <xf numFmtId="0" fontId="23" fillId="0" borderId="10" xfId="0" applyFont="1" applyFill="1" applyBorder="1" applyAlignment="1">
      <alignment horizontal="left"/>
    </xf>
    <xf numFmtId="164" fontId="23" fillId="0" borderId="10" xfId="42" applyNumberFormat="1" applyFont="1" applyFill="1" applyBorder="1" applyAlignment="1">
      <alignment horizontal="left"/>
    </xf>
    <xf numFmtId="0" fontId="0" fillId="0" borderId="10" xfId="0" applyBorder="1" applyAlignment="1">
      <alignment horizontal="left" wrapText="1"/>
    </xf>
    <xf numFmtId="10" fontId="0" fillId="36" borderId="10" xfId="0" applyNumberFormat="1" applyFill="1" applyBorder="1"/>
    <xf numFmtId="164" fontId="0" fillId="36" borderId="10" xfId="0" applyNumberFormat="1" applyFill="1" applyBorder="1"/>
    <xf numFmtId="0" fontId="21" fillId="0" borderId="0" xfId="0" applyFont="1" applyFill="1" applyBorder="1" applyAlignment="1">
      <alignment horizontal="left" vertical="center"/>
    </xf>
    <xf numFmtId="165" fontId="0" fillId="0" borderId="10" xfId="0" applyNumberFormat="1" applyBorder="1" applyAlignment="1">
      <alignment vertical="center"/>
    </xf>
    <xf numFmtId="0" fontId="0" fillId="0" borderId="0" xfId="0" applyFill="1" applyAlignment="1">
      <alignment vertical="center"/>
    </xf>
    <xf numFmtId="0" fontId="0" fillId="44" borderId="10" xfId="0" applyFill="1" applyBorder="1"/>
    <xf numFmtId="0" fontId="0" fillId="44" borderId="10" xfId="0" applyFill="1" applyBorder="1" applyAlignment="1">
      <alignment wrapText="1"/>
    </xf>
    <xf numFmtId="9" fontId="0" fillId="44" borderId="10" xfId="42" applyFont="1" applyFill="1" applyBorder="1"/>
    <xf numFmtId="0" fontId="0" fillId="50" borderId="10" xfId="0" applyFill="1" applyBorder="1"/>
    <xf numFmtId="0" fontId="0" fillId="50" borderId="10" xfId="0" applyFill="1" applyBorder="1" applyAlignment="1">
      <alignment wrapText="1"/>
    </xf>
    <xf numFmtId="9" fontId="0" fillId="50" borderId="10" xfId="42" applyFont="1" applyFill="1" applyBorder="1"/>
    <xf numFmtId="165" fontId="0" fillId="0" borderId="10" xfId="0" applyNumberFormat="1" applyFill="1" applyBorder="1" applyAlignment="1">
      <alignment vertical="center"/>
    </xf>
    <xf numFmtId="0" fontId="29" fillId="0" borderId="0" xfId="45"/>
    <xf numFmtId="166" fontId="0" fillId="0" borderId="10" xfId="42" applyNumberFormat="1" applyFont="1" applyBorder="1"/>
    <xf numFmtId="165" fontId="0" fillId="0" borderId="10" xfId="42" applyNumberFormat="1" applyFont="1" applyFill="1" applyBorder="1" applyAlignment="1">
      <alignment horizontal="center" vertical="center"/>
    </xf>
    <xf numFmtId="165" fontId="0" fillId="49" borderId="10" xfId="42" applyNumberFormat="1" applyFont="1" applyFill="1" applyBorder="1" applyAlignment="1">
      <alignment horizontal="center" vertical="center"/>
    </xf>
    <xf numFmtId="164" fontId="0" fillId="0" borderId="10" xfId="0" applyNumberFormat="1" applyBorder="1" applyAlignment="1">
      <alignment vertical="center"/>
    </xf>
    <xf numFmtId="164" fontId="0" fillId="0" borderId="10" xfId="0" applyNumberFormat="1" applyFill="1" applyBorder="1" applyAlignment="1">
      <alignment horizontal="center" vertical="center"/>
    </xf>
    <xf numFmtId="165" fontId="0" fillId="49" borderId="10" xfId="0" applyNumberFormat="1" applyFill="1" applyBorder="1" applyAlignment="1">
      <alignment horizontal="center" vertical="center"/>
    </xf>
    <xf numFmtId="0" fontId="30" fillId="0" borderId="0" xfId="45" applyFont="1" applyAlignment="1">
      <alignment horizontal="right"/>
    </xf>
    <xf numFmtId="0" fontId="30" fillId="0" borderId="0" xfId="45" applyFont="1"/>
    <xf numFmtId="3" fontId="29" fillId="0" borderId="0" xfId="45" applyNumberFormat="1"/>
    <xf numFmtId="3" fontId="29" fillId="51" borderId="0" xfId="45" applyNumberFormat="1" applyFill="1"/>
    <xf numFmtId="0" fontId="29" fillId="51" borderId="0" xfId="45" applyFill="1"/>
    <xf numFmtId="3" fontId="30" fillId="0" borderId="0" xfId="45" applyNumberFormat="1" applyFont="1"/>
    <xf numFmtId="3" fontId="30" fillId="51" borderId="0" xfId="45" applyNumberFormat="1" applyFont="1" applyFill="1"/>
    <xf numFmtId="0" fontId="32" fillId="0" borderId="0" xfId="45" applyFont="1" applyFill="1" applyAlignment="1">
      <alignment horizontal="right"/>
    </xf>
    <xf numFmtId="0" fontId="31" fillId="0" borderId="0" xfId="45" applyFont="1" applyFill="1" applyAlignment="1">
      <alignment horizontal="left"/>
    </xf>
    <xf numFmtId="3" fontId="23" fillId="0" borderId="0" xfId="0" applyNumberFormat="1" applyFont="1"/>
    <xf numFmtId="0" fontId="29" fillId="46" borderId="0" xfId="45" applyFill="1"/>
    <xf numFmtId="0" fontId="30" fillId="46" borderId="0" xfId="45" applyFont="1" applyFill="1"/>
    <xf numFmtId="9" fontId="23" fillId="0" borderId="0" xfId="42" applyFont="1"/>
    <xf numFmtId="0" fontId="23" fillId="46" borderId="0" xfId="0" applyFont="1" applyFill="1"/>
    <xf numFmtId="0" fontId="23" fillId="41" borderId="0" xfId="0" applyFont="1" applyFill="1"/>
    <xf numFmtId="0" fontId="23" fillId="42" borderId="10" xfId="0" applyFont="1" applyFill="1" applyBorder="1" applyAlignment="1">
      <alignment wrapText="1"/>
    </xf>
    <xf numFmtId="9" fontId="23" fillId="42" borderId="10" xfId="42" applyFont="1" applyFill="1" applyBorder="1" applyAlignment="1">
      <alignment vertical="center"/>
    </xf>
    <xf numFmtId="9" fontId="0" fillId="0" borderId="10" xfId="42" applyFont="1" applyBorder="1" applyAlignment="1">
      <alignment vertical="center"/>
    </xf>
    <xf numFmtId="9" fontId="0" fillId="47" borderId="10" xfId="42" applyFont="1" applyFill="1" applyBorder="1" applyAlignment="1">
      <alignment vertical="center"/>
    </xf>
    <xf numFmtId="0" fontId="23" fillId="0" borderId="0" xfId="0" applyFont="1" applyAlignment="1"/>
    <xf numFmtId="0" fontId="23" fillId="48" borderId="0" xfId="0" applyFont="1" applyFill="1"/>
    <xf numFmtId="0" fontId="0" fillId="36" borderId="10" xfId="0" applyFill="1" applyBorder="1" applyAlignment="1">
      <alignment vertical="center" wrapText="1"/>
    </xf>
    <xf numFmtId="165" fontId="0" fillId="46" borderId="10" xfId="0" applyNumberFormat="1" applyFill="1" applyBorder="1" applyAlignment="1">
      <alignment vertical="center"/>
    </xf>
    <xf numFmtId="0" fontId="23" fillId="49" borderId="0" xfId="0" applyFont="1" applyFill="1"/>
    <xf numFmtId="165" fontId="0" fillId="0" borderId="0" xfId="0" applyNumberFormat="1"/>
    <xf numFmtId="0" fontId="23" fillId="41" borderId="0" xfId="0" applyFont="1" applyFill="1" applyAlignment="1"/>
    <xf numFmtId="9" fontId="23" fillId="41" borderId="0" xfId="42" applyFont="1" applyFill="1"/>
    <xf numFmtId="10" fontId="0" fillId="0" borderId="0" xfId="42" applyNumberFormat="1" applyFont="1"/>
    <xf numFmtId="10" fontId="0" fillId="46" borderId="10" xfId="42" applyNumberFormat="1" applyFont="1" applyFill="1" applyBorder="1"/>
    <xf numFmtId="10" fontId="0" fillId="0" borderId="10" xfId="42" applyNumberFormat="1" applyFont="1" applyFill="1" applyBorder="1"/>
    <xf numFmtId="10" fontId="0" fillId="0" borderId="0" xfId="0" applyNumberFormat="1"/>
    <xf numFmtId="9" fontId="0" fillId="37" borderId="0" xfId="42" applyFont="1" applyFill="1"/>
    <xf numFmtId="0" fontId="0" fillId="37" borderId="0" xfId="0" applyFill="1"/>
    <xf numFmtId="0" fontId="34" fillId="0" borderId="0" xfId="0" applyFont="1"/>
    <xf numFmtId="9" fontId="0" fillId="37" borderId="0" xfId="0" applyNumberFormat="1" applyFill="1"/>
    <xf numFmtId="9" fontId="0" fillId="34" borderId="0" xfId="0" applyNumberFormat="1" applyFill="1"/>
    <xf numFmtId="165" fontId="0" fillId="0" borderId="0" xfId="42" applyNumberFormat="1" applyFont="1" applyFill="1"/>
    <xf numFmtId="165" fontId="0" fillId="37" borderId="0" xfId="42" applyNumberFormat="1" applyFont="1" applyFill="1"/>
    <xf numFmtId="165" fontId="0" fillId="34" borderId="0" xfId="0" applyNumberFormat="1" applyFill="1"/>
    <xf numFmtId="9" fontId="21" fillId="0" borderId="0" xfId="42" applyFont="1"/>
    <xf numFmtId="165" fontId="0" fillId="37" borderId="0" xfId="0" applyNumberFormat="1" applyFill="1"/>
    <xf numFmtId="9" fontId="0" fillId="34" borderId="0" xfId="42" applyFont="1" applyFill="1"/>
    <xf numFmtId="166" fontId="0" fillId="0" borderId="0" xfId="42" applyNumberFormat="1" applyFont="1"/>
    <xf numFmtId="0" fontId="21" fillId="41" borderId="0" xfId="0" applyFont="1" applyFill="1"/>
    <xf numFmtId="9" fontId="0" fillId="41" borderId="0" xfId="42" applyFont="1" applyFill="1"/>
    <xf numFmtId="9" fontId="21" fillId="41" borderId="0" xfId="0" applyNumberFormat="1" applyFont="1" applyFill="1"/>
    <xf numFmtId="0" fontId="0" fillId="46" borderId="10" xfId="0" applyFill="1" applyBorder="1"/>
    <xf numFmtId="9" fontId="0" fillId="46" borderId="10" xfId="42" applyFont="1" applyFill="1" applyBorder="1"/>
    <xf numFmtId="0" fontId="0" fillId="36" borderId="0" xfId="0" applyFill="1"/>
    <xf numFmtId="0" fontId="21" fillId="0" borderId="0" xfId="0" applyFont="1" applyFill="1" applyBorder="1"/>
    <xf numFmtId="0" fontId="21" fillId="36" borderId="0" xfId="0" applyFont="1" applyFill="1" applyBorder="1"/>
    <xf numFmtId="0" fontId="0" fillId="0" borderId="0" xfId="0" applyBorder="1" applyAlignment="1"/>
    <xf numFmtId="0" fontId="21" fillId="0" borderId="0" xfId="0" applyFont="1" applyBorder="1" applyAlignment="1"/>
    <xf numFmtId="0" fontId="0" fillId="0" borderId="0" xfId="0" applyAlignment="1">
      <alignment horizontal="left" wrapText="1"/>
    </xf>
    <xf numFmtId="167" fontId="0" fillId="0" borderId="0" xfId="0" applyNumberFormat="1"/>
    <xf numFmtId="0" fontId="0" fillId="0" borderId="10" xfId="0" applyNumberForma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left" wrapText="1"/>
    </xf>
    <xf numFmtId="0" fontId="21" fillId="41" borderId="0" xfId="0" applyFont="1" applyFill="1" applyBorder="1"/>
    <xf numFmtId="0" fontId="0" fillId="0" borderId="0" xfId="0" applyBorder="1"/>
    <xf numFmtId="10" fontId="0" fillId="0" borderId="0" xfId="42" applyNumberFormat="1" applyFont="1" applyBorder="1"/>
    <xf numFmtId="0" fontId="23" fillId="42" borderId="0" xfId="0" applyFont="1" applyFill="1" applyBorder="1" applyAlignment="1">
      <alignment wrapText="1"/>
    </xf>
    <xf numFmtId="0" fontId="23" fillId="41" borderId="10" xfId="0" applyFont="1" applyFill="1" applyBorder="1" applyAlignment="1">
      <alignment wrapText="1"/>
    </xf>
    <xf numFmtId="9" fontId="23" fillId="41" borderId="10" xfId="42" applyFont="1" applyFill="1" applyBorder="1" applyAlignment="1">
      <alignment vertical="center"/>
    </xf>
    <xf numFmtId="0" fontId="21" fillId="38" borderId="10" xfId="0" applyFont="1" applyFill="1" applyBorder="1"/>
    <xf numFmtId="0" fontId="23" fillId="38" borderId="10" xfId="0" applyFont="1" applyFill="1" applyBorder="1" applyAlignment="1">
      <alignment wrapText="1"/>
    </xf>
    <xf numFmtId="9" fontId="23" fillId="38" borderId="10" xfId="42" applyFont="1" applyFill="1" applyBorder="1" applyAlignment="1">
      <alignment vertical="center"/>
    </xf>
    <xf numFmtId="10" fontId="0" fillId="47" borderId="10" xfId="42" applyNumberFormat="1" applyFont="1" applyFill="1" applyBorder="1"/>
    <xf numFmtId="0" fontId="0" fillId="0" borderId="0" xfId="0" applyFill="1" applyBorder="1"/>
    <xf numFmtId="0" fontId="0" fillId="47" borderId="10" xfId="0" applyFill="1" applyBorder="1"/>
    <xf numFmtId="165" fontId="0" fillId="48" borderId="10" xfId="0" applyNumberFormat="1" applyFill="1" applyBorder="1" applyAlignment="1">
      <alignment horizontal="center" vertical="center"/>
    </xf>
    <xf numFmtId="168" fontId="0" fillId="0" borderId="10" xfId="0" applyNumberFormat="1" applyFill="1" applyBorder="1" applyAlignment="1">
      <alignment horizontal="center" vertical="center"/>
    </xf>
    <xf numFmtId="10" fontId="0" fillId="0" borderId="10" xfId="0" applyNumberFormat="1" applyFill="1" applyBorder="1" applyAlignment="1">
      <alignment horizontal="center" vertical="center"/>
    </xf>
    <xf numFmtId="0" fontId="21" fillId="48" borderId="10" xfId="0" applyFont="1" applyFill="1" applyBorder="1"/>
    <xf numFmtId="0" fontId="0" fillId="48" borderId="10" xfId="0" applyFill="1" applyBorder="1"/>
    <xf numFmtId="0" fontId="0" fillId="35" borderId="10" xfId="0" applyFill="1" applyBorder="1"/>
    <xf numFmtId="0" fontId="0" fillId="34" borderId="10" xfId="0" applyFill="1" applyBorder="1"/>
    <xf numFmtId="0" fontId="21" fillId="35" borderId="10" xfId="0" applyFont="1" applyFill="1" applyBorder="1"/>
    <xf numFmtId="9" fontId="21" fillId="35" borderId="10" xfId="42" applyFont="1" applyFill="1" applyBorder="1"/>
    <xf numFmtId="9" fontId="0" fillId="0" borderId="10" xfId="0" applyNumberFormat="1" applyFill="1" applyBorder="1" applyAlignment="1">
      <alignment horizontal="center" vertical="center"/>
    </xf>
    <xf numFmtId="0" fontId="0" fillId="49" borderId="10" xfId="0" applyFill="1" applyBorder="1"/>
    <xf numFmtId="0" fontId="0" fillId="53" borderId="10" xfId="0" applyFill="1" applyBorder="1"/>
    <xf numFmtId="10" fontId="0" fillId="49" borderId="10" xfId="42" applyNumberFormat="1" applyFont="1" applyFill="1" applyBorder="1"/>
    <xf numFmtId="169" fontId="0" fillId="0" borderId="10" xfId="42" applyNumberFormat="1" applyFont="1" applyBorder="1"/>
    <xf numFmtId="168" fontId="0" fillId="0" borderId="10" xfId="42" applyNumberFormat="1" applyFont="1" applyBorder="1"/>
    <xf numFmtId="0" fontId="0" fillId="52" borderId="10" xfId="42" applyNumberFormat="1" applyFont="1" applyFill="1" applyBorder="1"/>
    <xf numFmtId="9" fontId="0" fillId="0" borderId="10" xfId="42" applyNumberFormat="1" applyFont="1" applyBorder="1"/>
    <xf numFmtId="170" fontId="0" fillId="0" borderId="0" xfId="0" applyNumberFormat="1"/>
    <xf numFmtId="9" fontId="0" fillId="37" borderId="10" xfId="42" applyFont="1" applyFill="1" applyBorder="1"/>
    <xf numFmtId="164" fontId="0" fillId="49" borderId="10" xfId="42" applyNumberFormat="1" applyFont="1" applyFill="1" applyBorder="1"/>
    <xf numFmtId="9" fontId="0" fillId="0" borderId="10" xfId="42" applyFont="1" applyFill="1" applyBorder="1"/>
    <xf numFmtId="0" fontId="0" fillId="48" borderId="10" xfId="0" applyFill="1" applyBorder="1" applyAlignment="1">
      <alignment vertical="center" wrapText="1"/>
    </xf>
    <xf numFmtId="0" fontId="0" fillId="41" borderId="10" xfId="0" applyFill="1" applyBorder="1" applyAlignment="1">
      <alignment vertical="center" wrapText="1"/>
    </xf>
    <xf numFmtId="9" fontId="0" fillId="41" borderId="10" xfId="42" applyFont="1" applyFill="1" applyBorder="1" applyAlignment="1">
      <alignment vertical="center"/>
    </xf>
    <xf numFmtId="9" fontId="0" fillId="41" borderId="10" xfId="0" applyNumberFormat="1" applyFill="1" applyBorder="1"/>
    <xf numFmtId="9" fontId="0" fillId="38" borderId="10" xfId="42" applyFont="1" applyFill="1" applyBorder="1"/>
    <xf numFmtId="9" fontId="0" fillId="45" borderId="10" xfId="42" applyFont="1" applyFill="1" applyBorder="1"/>
    <xf numFmtId="165" fontId="0" fillId="46" borderId="10" xfId="42" applyNumberFormat="1" applyFont="1" applyFill="1" applyBorder="1"/>
    <xf numFmtId="3" fontId="0" fillId="0" borderId="10" xfId="0" applyNumberFormat="1" applyBorder="1"/>
    <xf numFmtId="0" fontId="0" fillId="0" borderId="14" xfId="0" applyBorder="1" applyAlignment="1">
      <alignment horizontal="center" vertical="center"/>
    </xf>
    <xf numFmtId="9" fontId="0" fillId="0" borderId="14" xfId="42" applyFont="1" applyBorder="1"/>
    <xf numFmtId="9" fontId="21" fillId="0" borderId="10" xfId="0" applyNumberFormat="1" applyFont="1" applyBorder="1"/>
    <xf numFmtId="0" fontId="21" fillId="53" borderId="10" xfId="0" applyFont="1" applyFill="1" applyBorder="1"/>
    <xf numFmtId="9" fontId="21" fillId="0" borderId="10" xfId="42" applyNumberFormat="1" applyFont="1" applyBorder="1"/>
    <xf numFmtId="168" fontId="0" fillId="0" borderId="0" xfId="0" applyNumberFormat="1"/>
    <xf numFmtId="9" fontId="0" fillId="48" borderId="10" xfId="42" applyFont="1" applyFill="1" applyBorder="1"/>
    <xf numFmtId="0" fontId="0" fillId="0" borderId="10" xfId="42" applyNumberFormat="1" applyFont="1" applyBorder="1"/>
    <xf numFmtId="0" fontId="0" fillId="37" borderId="10" xfId="42" applyNumberFormat="1" applyFont="1" applyFill="1" applyBorder="1"/>
    <xf numFmtId="165" fontId="0" fillId="44" borderId="10" xfId="42" applyNumberFormat="1" applyFont="1" applyFill="1" applyBorder="1"/>
    <xf numFmtId="166" fontId="0" fillId="0" borderId="10" xfId="0" applyNumberFormat="1" applyBorder="1"/>
    <xf numFmtId="0" fontId="0" fillId="35" borderId="0" xfId="0" applyFill="1" applyBorder="1"/>
    <xf numFmtId="10" fontId="0" fillId="48" borderId="10" xfId="42" applyNumberFormat="1" applyFont="1" applyFill="1" applyBorder="1"/>
    <xf numFmtId="9" fontId="0" fillId="43" borderId="10" xfId="42" applyFont="1" applyFill="1" applyBorder="1"/>
    <xf numFmtId="9" fontId="0" fillId="49" borderId="10" xfId="42" applyFont="1" applyFill="1" applyBorder="1"/>
    <xf numFmtId="165" fontId="23" fillId="48" borderId="10" xfId="42" applyNumberFormat="1" applyFont="1" applyFill="1" applyBorder="1" applyAlignment="1">
      <alignment vertical="center" wrapText="1"/>
    </xf>
    <xf numFmtId="9" fontId="0" fillId="48" borderId="10" xfId="0" applyNumberFormat="1" applyFill="1" applyBorder="1"/>
    <xf numFmtId="0" fontId="18" fillId="44" borderId="0" xfId="0" applyNumberFormat="1" applyFont="1" applyFill="1"/>
    <xf numFmtId="0" fontId="18" fillId="0" borderId="0" xfId="0" applyNumberFormat="1" applyFont="1"/>
    <xf numFmtId="0" fontId="18" fillId="0" borderId="0" xfId="0" applyNumberFormat="1" applyFont="1" applyFill="1"/>
    <xf numFmtId="0" fontId="18" fillId="44" borderId="0" xfId="42" applyNumberFormat="1" applyFont="1" applyFill="1"/>
    <xf numFmtId="0" fontId="18" fillId="0" borderId="0" xfId="42" applyNumberFormat="1" applyFont="1" applyFill="1"/>
    <xf numFmtId="0" fontId="0" fillId="47" borderId="0" xfId="0" applyNumberFormat="1" applyFill="1"/>
    <xf numFmtId="171" fontId="0" fillId="0" borderId="10" xfId="0" applyNumberFormat="1" applyBorder="1"/>
    <xf numFmtId="9" fontId="18" fillId="34" borderId="0" xfId="0" applyNumberFormat="1" applyFont="1" applyFill="1"/>
    <xf numFmtId="0" fontId="18" fillId="47" borderId="0" xfId="0" applyNumberFormat="1" applyFont="1" applyFill="1"/>
    <xf numFmtId="10" fontId="0" fillId="0" borderId="14" xfId="42" applyNumberFormat="1" applyFont="1" applyBorder="1"/>
    <xf numFmtId="166" fontId="0" fillId="41" borderId="10" xfId="0" applyNumberFormat="1" applyFill="1" applyBorder="1"/>
    <xf numFmtId="0" fontId="36" fillId="54" borderId="0" xfId="46" applyFont="1" applyFill="1"/>
    <xf numFmtId="0" fontId="35" fillId="0" borderId="0" xfId="46"/>
    <xf numFmtId="0" fontId="37" fillId="55" borderId="0" xfId="46" applyFont="1" applyFill="1"/>
    <xf numFmtId="10" fontId="37" fillId="55" borderId="0" xfId="46" applyNumberFormat="1" applyFont="1" applyFill="1"/>
    <xf numFmtId="0" fontId="38" fillId="56" borderId="0" xfId="46" applyFont="1" applyFill="1"/>
    <xf numFmtId="10" fontId="38" fillId="0" borderId="0" xfId="46" applyNumberFormat="1" applyFont="1"/>
    <xf numFmtId="10" fontId="38" fillId="56" borderId="0" xfId="46" applyNumberFormat="1" applyFont="1" applyFill="1"/>
    <xf numFmtId="0" fontId="39" fillId="57" borderId="0" xfId="46" applyFont="1" applyFill="1"/>
    <xf numFmtId="10" fontId="39" fillId="57" borderId="0" xfId="46" applyNumberFormat="1" applyFont="1" applyFill="1"/>
    <xf numFmtId="10" fontId="38" fillId="0" borderId="0" xfId="46" applyNumberFormat="1" applyFont="1" applyFill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35" fillId="0" borderId="0" xfId="46" applyFont="1"/>
    <xf numFmtId="0" fontId="42" fillId="0" borderId="0" xfId="0" applyFont="1" applyBorder="1"/>
    <xf numFmtId="0" fontId="35" fillId="0" borderId="0" xfId="46" applyFont="1" applyFill="1"/>
    <xf numFmtId="0" fontId="42" fillId="0" borderId="23" xfId="0" applyFont="1" applyBorder="1"/>
    <xf numFmtId="0" fontId="42" fillId="0" borderId="0" xfId="0" applyFont="1" applyFill="1" applyBorder="1"/>
    <xf numFmtId="0" fontId="42" fillId="34" borderId="23" xfId="0" applyFont="1" applyFill="1" applyBorder="1"/>
    <xf numFmtId="0" fontId="41" fillId="0" borderId="0" xfId="0" applyFont="1" applyAlignment="1">
      <alignment horizontal="center"/>
    </xf>
    <xf numFmtId="0" fontId="42" fillId="0" borderId="19" xfId="0" applyFont="1" applyBorder="1"/>
    <xf numFmtId="0" fontId="41" fillId="0" borderId="0" xfId="0" applyFont="1" applyAlignment="1"/>
    <xf numFmtId="0" fontId="41" fillId="0" borderId="19" xfId="0" applyFont="1" applyBorder="1" applyAlignment="1">
      <alignment horizontal="center"/>
    </xf>
    <xf numFmtId="0" fontId="41" fillId="0" borderId="0" xfId="0" applyFont="1" applyAlignment="1">
      <alignment horizontal="right"/>
    </xf>
    <xf numFmtId="0" fontId="44" fillId="0" borderId="0" xfId="46" applyFont="1" applyFill="1" applyAlignment="1">
      <alignment horizontal="right"/>
    </xf>
    <xf numFmtId="0" fontId="41" fillId="0" borderId="0" xfId="0" applyFont="1" applyAlignment="1">
      <alignment horizontal="left"/>
    </xf>
    <xf numFmtId="0" fontId="42" fillId="0" borderId="0" xfId="0" applyFont="1" applyAlignment="1">
      <alignment horizontal="left"/>
    </xf>
    <xf numFmtId="0" fontId="42" fillId="0" borderId="19" xfId="0" applyFont="1" applyBorder="1" applyAlignment="1">
      <alignment horizontal="left"/>
    </xf>
    <xf numFmtId="0" fontId="42" fillId="34" borderId="23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10" fontId="42" fillId="0" borderId="16" xfId="0" applyNumberFormat="1" applyFont="1" applyBorder="1" applyAlignment="1">
      <alignment horizontal="center"/>
    </xf>
    <xf numFmtId="10" fontId="42" fillId="0" borderId="17" xfId="0" applyNumberFormat="1" applyFont="1" applyBorder="1" applyAlignment="1">
      <alignment horizontal="center"/>
    </xf>
    <xf numFmtId="10" fontId="42" fillId="0" borderId="18" xfId="0" applyNumberFormat="1" applyFont="1" applyBorder="1" applyAlignment="1">
      <alignment horizontal="center"/>
    </xf>
    <xf numFmtId="10" fontId="42" fillId="0" borderId="0" xfId="0" applyNumberFormat="1" applyFont="1" applyAlignment="1">
      <alignment horizontal="center"/>
    </xf>
    <xf numFmtId="10" fontId="42" fillId="0" borderId="19" xfId="0" applyNumberFormat="1" applyFont="1" applyBorder="1" applyAlignment="1">
      <alignment horizontal="center"/>
    </xf>
    <xf numFmtId="10" fontId="42" fillId="0" borderId="0" xfId="0" applyNumberFormat="1" applyFont="1" applyBorder="1" applyAlignment="1">
      <alignment horizontal="center"/>
    </xf>
    <xf numFmtId="10" fontId="42" fillId="0" borderId="20" xfId="0" applyNumberFormat="1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10" fontId="42" fillId="0" borderId="21" xfId="0" applyNumberFormat="1" applyFont="1" applyBorder="1" applyAlignment="1">
      <alignment horizontal="center"/>
    </xf>
    <xf numFmtId="10" fontId="42" fillId="0" borderId="15" xfId="0" applyNumberFormat="1" applyFont="1" applyBorder="1" applyAlignment="1">
      <alignment horizontal="center"/>
    </xf>
    <xf numFmtId="10" fontId="42" fillId="0" borderId="22" xfId="0" applyNumberFormat="1" applyFont="1" applyBorder="1" applyAlignment="1">
      <alignment horizontal="center"/>
    </xf>
    <xf numFmtId="2" fontId="42" fillId="0" borderId="16" xfId="0" applyNumberFormat="1" applyFont="1" applyBorder="1" applyAlignment="1">
      <alignment horizontal="center"/>
    </xf>
    <xf numFmtId="2" fontId="42" fillId="0" borderId="17" xfId="0" applyNumberFormat="1" applyFont="1" applyBorder="1" applyAlignment="1">
      <alignment horizontal="center"/>
    </xf>
    <xf numFmtId="2" fontId="42" fillId="0" borderId="18" xfId="0" applyNumberFormat="1" applyFont="1" applyBorder="1" applyAlignment="1">
      <alignment horizontal="center"/>
    </xf>
    <xf numFmtId="2" fontId="42" fillId="0" borderId="19" xfId="0" applyNumberFormat="1" applyFont="1" applyBorder="1" applyAlignment="1">
      <alignment horizontal="center"/>
    </xf>
    <xf numFmtId="2" fontId="42" fillId="0" borderId="0" xfId="0" applyNumberFormat="1" applyFont="1" applyBorder="1" applyAlignment="1">
      <alignment horizontal="center"/>
    </xf>
    <xf numFmtId="2" fontId="42" fillId="0" borderId="20" xfId="0" applyNumberFormat="1" applyFont="1" applyBorder="1" applyAlignment="1">
      <alignment horizontal="center"/>
    </xf>
    <xf numFmtId="2" fontId="42" fillId="0" borderId="21" xfId="0" applyNumberFormat="1" applyFont="1" applyBorder="1" applyAlignment="1">
      <alignment horizontal="center"/>
    </xf>
    <xf numFmtId="2" fontId="42" fillId="0" borderId="15" xfId="0" applyNumberFormat="1" applyFont="1" applyBorder="1" applyAlignment="1">
      <alignment horizontal="center"/>
    </xf>
    <xf numFmtId="2" fontId="42" fillId="0" borderId="22" xfId="0" applyNumberFormat="1" applyFont="1" applyBorder="1" applyAlignment="1">
      <alignment horizontal="center"/>
    </xf>
    <xf numFmtId="0" fontId="42" fillId="0" borderId="23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15" xfId="0" applyFont="1" applyBorder="1" applyAlignment="1">
      <alignment horizontal="center"/>
    </xf>
    <xf numFmtId="0" fontId="42" fillId="0" borderId="1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2" fillId="0" borderId="19" xfId="0" applyFont="1" applyBorder="1" applyAlignment="1">
      <alignment horizontal="center"/>
    </xf>
    <xf numFmtId="0" fontId="42" fillId="0" borderId="20" xfId="0" applyFont="1" applyBorder="1" applyAlignment="1">
      <alignment horizontal="center"/>
    </xf>
    <xf numFmtId="0" fontId="42" fillId="0" borderId="21" xfId="0" applyFont="1" applyBorder="1" applyAlignment="1">
      <alignment horizontal="center"/>
    </xf>
    <xf numFmtId="0" fontId="42" fillId="0" borderId="22" xfId="0" applyFont="1" applyBorder="1" applyAlignment="1">
      <alignment horizontal="center"/>
    </xf>
    <xf numFmtId="0" fontId="42" fillId="0" borderId="0" xfId="0" applyFont="1" applyFill="1"/>
    <xf numFmtId="0" fontId="41" fillId="0" borderId="0" xfId="0" applyFont="1" applyFill="1" applyAlignment="1">
      <alignment horizontal="right"/>
    </xf>
    <xf numFmtId="10" fontId="42" fillId="58" borderId="16" xfId="0" applyNumberFormat="1" applyFont="1" applyFill="1" applyBorder="1" applyAlignment="1">
      <alignment horizontal="center"/>
    </xf>
    <xf numFmtId="10" fontId="42" fillId="58" borderId="17" xfId="0" applyNumberFormat="1" applyFont="1" applyFill="1" applyBorder="1" applyAlignment="1">
      <alignment horizontal="center"/>
    </xf>
    <xf numFmtId="10" fontId="42" fillId="58" borderId="18" xfId="0" applyNumberFormat="1" applyFont="1" applyFill="1" applyBorder="1" applyAlignment="1">
      <alignment horizontal="center"/>
    </xf>
    <xf numFmtId="10" fontId="42" fillId="58" borderId="19" xfId="0" applyNumberFormat="1" applyFont="1" applyFill="1" applyBorder="1" applyAlignment="1">
      <alignment horizontal="center"/>
    </xf>
    <xf numFmtId="10" fontId="42" fillId="58" borderId="0" xfId="0" applyNumberFormat="1" applyFont="1" applyFill="1" applyBorder="1" applyAlignment="1">
      <alignment horizontal="center"/>
    </xf>
    <xf numFmtId="10" fontId="42" fillId="58" borderId="20" xfId="0" applyNumberFormat="1" applyFont="1" applyFill="1" applyBorder="1" applyAlignment="1">
      <alignment horizontal="center"/>
    </xf>
    <xf numFmtId="10" fontId="42" fillId="58" borderId="21" xfId="0" applyNumberFormat="1" applyFont="1" applyFill="1" applyBorder="1" applyAlignment="1">
      <alignment horizontal="center"/>
    </xf>
    <xf numFmtId="10" fontId="42" fillId="58" borderId="15" xfId="0" applyNumberFormat="1" applyFont="1" applyFill="1" applyBorder="1" applyAlignment="1">
      <alignment horizontal="center"/>
    </xf>
    <xf numFmtId="10" fontId="42" fillId="58" borderId="22" xfId="0" applyNumberFormat="1" applyFont="1" applyFill="1" applyBorder="1" applyAlignment="1">
      <alignment horizontal="center"/>
    </xf>
    <xf numFmtId="0" fontId="41" fillId="0" borderId="0" xfId="0" applyFont="1" applyFill="1" applyAlignment="1">
      <alignment horizontal="left"/>
    </xf>
    <xf numFmtId="0" fontId="38" fillId="0" borderId="0" xfId="0" applyFont="1"/>
    <xf numFmtId="0" fontId="38" fillId="0" borderId="0" xfId="0" applyFont="1" applyAlignment="1">
      <alignment horizontal="left"/>
    </xf>
    <xf numFmtId="0" fontId="45" fillId="0" borderId="0" xfId="0" applyFont="1" applyAlignment="1">
      <alignment horizontal="right"/>
    </xf>
    <xf numFmtId="0" fontId="42" fillId="0" borderId="0" xfId="0" applyFont="1" applyAlignment="1"/>
    <xf numFmtId="0" fontId="42" fillId="58" borderId="0" xfId="0" applyFont="1" applyFill="1"/>
    <xf numFmtId="0" fontId="35" fillId="0" borderId="0" xfId="46" applyFill="1"/>
    <xf numFmtId="0" fontId="46" fillId="0" borderId="0" xfId="0" applyFont="1" applyAlignment="1">
      <alignment vertical="center"/>
    </xf>
    <xf numFmtId="0" fontId="47" fillId="54" borderId="0" xfId="46" applyFont="1" applyFill="1"/>
    <xf numFmtId="0" fontId="48" fillId="59" borderId="0" xfId="46" applyFont="1" applyFill="1"/>
    <xf numFmtId="10" fontId="48" fillId="59" borderId="0" xfId="46" applyNumberFormat="1" applyFont="1" applyFill="1"/>
    <xf numFmtId="0" fontId="49" fillId="60" borderId="0" xfId="46" applyFont="1" applyFill="1"/>
    <xf numFmtId="10" fontId="49" fillId="61" borderId="0" xfId="46" applyNumberFormat="1" applyFont="1" applyFill="1"/>
    <xf numFmtId="0" fontId="49" fillId="61" borderId="0" xfId="46" applyFont="1" applyFill="1"/>
    <xf numFmtId="172" fontId="49" fillId="60" borderId="0" xfId="46" applyNumberFormat="1" applyFont="1" applyFill="1"/>
    <xf numFmtId="10" fontId="49" fillId="40" borderId="0" xfId="46" applyNumberFormat="1" applyFont="1" applyFill="1"/>
    <xf numFmtId="0" fontId="49" fillId="40" borderId="0" xfId="46" applyFont="1" applyFill="1"/>
    <xf numFmtId="165" fontId="0" fillId="0" borderId="10" xfId="0" applyNumberFormat="1" applyFill="1" applyBorder="1"/>
    <xf numFmtId="0" fontId="49" fillId="46" borderId="0" xfId="46" applyFont="1" applyFill="1"/>
    <xf numFmtId="10" fontId="49" fillId="46" borderId="0" xfId="46" applyNumberFormat="1" applyFont="1" applyFill="1"/>
    <xf numFmtId="0" fontId="35" fillId="46" borderId="0" xfId="46" applyFill="1"/>
    <xf numFmtId="0" fontId="41" fillId="0" borderId="0" xfId="0" applyFont="1" applyAlignment="1">
      <alignment horizontal="center"/>
    </xf>
    <xf numFmtId="0" fontId="24" fillId="34" borderId="10" xfId="0" applyFont="1" applyFill="1" applyBorder="1" applyAlignment="1">
      <alignment horizontal="left"/>
    </xf>
    <xf numFmtId="0" fontId="21" fillId="34" borderId="10" xfId="0" applyFont="1" applyFill="1" applyBorder="1" applyAlignment="1">
      <alignment horizontal="left"/>
    </xf>
    <xf numFmtId="0" fontId="23" fillId="43" borderId="10" xfId="0" applyFont="1" applyFill="1" applyBorder="1" applyAlignment="1">
      <alignment horizontal="left"/>
    </xf>
    <xf numFmtId="0" fontId="21" fillId="45" borderId="10" xfId="0" applyFont="1" applyFill="1" applyBorder="1" applyAlignment="1">
      <alignment horizontal="center" vertical="center"/>
    </xf>
    <xf numFmtId="0" fontId="23" fillId="42" borderId="10" xfId="0" applyFont="1" applyFill="1" applyBorder="1" applyAlignment="1">
      <alignment horizontal="left"/>
    </xf>
    <xf numFmtId="0" fontId="0" fillId="42" borderId="10" xfId="0" applyFill="1" applyBorder="1" applyAlignment="1">
      <alignment horizontal="left"/>
    </xf>
    <xf numFmtId="0" fontId="21" fillId="41" borderId="10" xfId="0" applyFont="1" applyFill="1" applyBorder="1" applyAlignment="1">
      <alignment horizontal="center" vertical="center" wrapText="1"/>
    </xf>
    <xf numFmtId="0" fontId="21" fillId="41" borderId="10" xfId="0" applyFont="1" applyFill="1" applyBorder="1" applyAlignment="1">
      <alignment horizontal="center" vertical="center"/>
    </xf>
    <xf numFmtId="0" fontId="21" fillId="43" borderId="10" xfId="0" applyFont="1" applyFill="1" applyBorder="1" applyAlignment="1">
      <alignment horizontal="center" vertical="center" wrapText="1"/>
    </xf>
    <xf numFmtId="0" fontId="23" fillId="43" borderId="10" xfId="0" applyFont="1" applyFill="1" applyBorder="1" applyAlignment="1">
      <alignment horizontal="left" wrapText="1"/>
    </xf>
    <xf numFmtId="0" fontId="23" fillId="42" borderId="10" xfId="0" applyFont="1" applyFill="1" applyBorder="1" applyAlignment="1">
      <alignment horizontal="left" wrapText="1"/>
    </xf>
    <xf numFmtId="0" fontId="23" fillId="42" borderId="10" xfId="0" applyFont="1" applyFill="1" applyBorder="1" applyAlignment="1">
      <alignment horizontal="left" vertical="center" wrapText="1"/>
    </xf>
    <xf numFmtId="0" fontId="21" fillId="41" borderId="12" xfId="0" applyFont="1" applyFill="1" applyBorder="1" applyAlignment="1">
      <alignment horizontal="center" vertical="center" wrapText="1"/>
    </xf>
    <xf numFmtId="0" fontId="21" fillId="41" borderId="13" xfId="0" applyFont="1" applyFill="1" applyBorder="1" applyAlignment="1">
      <alignment horizontal="center" vertical="center" wrapText="1"/>
    </xf>
    <xf numFmtId="0" fontId="23" fillId="43" borderId="10" xfId="0" applyFont="1" applyFill="1" applyBorder="1" applyAlignment="1">
      <alignment horizontal="left" vertical="center" wrapText="1"/>
    </xf>
    <xf numFmtId="0" fontId="21" fillId="41" borderId="11" xfId="0" applyFont="1" applyFill="1" applyBorder="1" applyAlignment="1">
      <alignment horizontal="center" vertical="center"/>
    </xf>
    <xf numFmtId="0" fontId="21" fillId="41" borderId="12" xfId="0" applyFont="1" applyFill="1" applyBorder="1" applyAlignment="1">
      <alignment horizontal="center" vertical="center"/>
    </xf>
    <xf numFmtId="0" fontId="21" fillId="41" borderId="13" xfId="0" applyFont="1" applyFill="1" applyBorder="1" applyAlignment="1">
      <alignment horizontal="center" vertical="center"/>
    </xf>
    <xf numFmtId="0" fontId="21" fillId="43" borderId="10" xfId="0" applyFont="1" applyFill="1" applyBorder="1" applyAlignment="1">
      <alignment horizontal="left"/>
    </xf>
    <xf numFmtId="0" fontId="0" fillId="37" borderId="10" xfId="0" applyFill="1" applyBorder="1" applyAlignment="1">
      <alignment horizontal="left"/>
    </xf>
    <xf numFmtId="0" fontId="33" fillId="34" borderId="10" xfId="0" applyFont="1" applyFill="1" applyBorder="1" applyAlignment="1">
      <alignment horizontal="left"/>
    </xf>
    <xf numFmtId="0" fontId="21" fillId="37" borderId="10" xfId="0" applyFont="1" applyFill="1" applyBorder="1" applyAlignment="1">
      <alignment horizontal="left"/>
    </xf>
    <xf numFmtId="0" fontId="21" fillId="41" borderId="11" xfId="0" applyFont="1" applyFill="1" applyBorder="1" applyAlignment="1">
      <alignment horizontal="center" vertical="center" wrapText="1"/>
    </xf>
    <xf numFmtId="0" fontId="21" fillId="48" borderId="11" xfId="0" applyFont="1" applyFill="1" applyBorder="1" applyAlignment="1">
      <alignment horizontal="center" vertical="center" wrapText="1"/>
    </xf>
    <xf numFmtId="0" fontId="21" fillId="48" borderId="12" xfId="0" applyFont="1" applyFill="1" applyBorder="1" applyAlignment="1">
      <alignment horizontal="center" vertical="center" wrapText="1"/>
    </xf>
    <xf numFmtId="0" fontId="21" fillId="48" borderId="13" xfId="0" applyFont="1" applyFill="1" applyBorder="1" applyAlignment="1">
      <alignment horizontal="center" vertical="center" wrapText="1"/>
    </xf>
    <xf numFmtId="0" fontId="21" fillId="43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left"/>
    </xf>
    <xf numFmtId="0" fontId="21" fillId="35" borderId="10" xfId="0" applyFont="1" applyFill="1" applyBorder="1" applyAlignment="1">
      <alignment horizontal="center" vertical="center" textRotation="90"/>
    </xf>
    <xf numFmtId="0" fontId="21" fillId="35" borderId="11" xfId="0" applyFont="1" applyFill="1" applyBorder="1" applyAlignment="1">
      <alignment horizontal="center" vertical="center" textRotation="90"/>
    </xf>
    <xf numFmtId="0" fontId="21" fillId="35" borderId="12" xfId="0" applyFont="1" applyFill="1" applyBorder="1" applyAlignment="1">
      <alignment horizontal="center" vertical="center" textRotation="90"/>
    </xf>
    <xf numFmtId="0" fontId="21" fillId="35" borderId="13" xfId="0" applyFont="1" applyFill="1" applyBorder="1" applyAlignment="1">
      <alignment horizontal="center" vertical="center" textRotation="90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6" xr:uid="{EE575DE0-0B50-4F21-97A6-3EAE869581B1}"/>
    <cellStyle name="Normal 3" xfId="45" xr:uid="{00000000-0005-0000-0000-000025000000}"/>
    <cellStyle name="Normal 8" xfId="43" xr:uid="{00000000-0005-0000-0000-000026000000}"/>
    <cellStyle name="Note" xfId="15" builtinId="10" customBuiltin="1"/>
    <cellStyle name="Output" xfId="10" builtinId="21" customBuiltin="1"/>
    <cellStyle name="Percent" xfId="42" builtinId="5"/>
    <cellStyle name="Percent 4" xfId="44" xr:uid="{00000000-0005-0000-0000-00002A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26" Type="http://purl.oclc.org/ooxml/officeDocument/relationships/styles" Target="styles.xml"/><Relationship Id="rId3" Type="http://purl.oclc.org/ooxml/officeDocument/relationships/worksheet" Target="worksheets/sheet3.xml"/><Relationship Id="rId21" Type="http://purl.oclc.org/ooxml/officeDocument/relationships/worksheet" Target="worksheets/sheet21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5" Type="http://purl.oclc.org/ooxml/officeDocument/relationships/theme" Target="theme/theme1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worksheet" Target="worksheets/sheet20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externalLink" Target="externalLinks/externalLink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worksheet" Target="worksheets/sheet23.xml"/><Relationship Id="rId28" Type="http://purl.oclc.org/ooxml/officeDocument/relationships/calcChain" Target="calcChain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worksheet" Target="worksheets/sheet22.xml"/><Relationship Id="rId27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'2.c-Steel-Ammonia-Efficiency'!$C$89:$BH$89</c:f>
              <c:numCache>
                <c:formatCode>General</c:formatCode>
                <c:ptCount val="58"/>
                <c:pt idx="0">
                  <c:v>23.018466479325589</c:v>
                </c:pt>
                <c:pt idx="1">
                  <c:v>22.301886792452841</c:v>
                </c:pt>
                <c:pt idx="2">
                  <c:v>21.585307105580092</c:v>
                </c:pt>
                <c:pt idx="3">
                  <c:v>20.868727418707351</c:v>
                </c:pt>
                <c:pt idx="4">
                  <c:v>20.15214773183461</c:v>
                </c:pt>
                <c:pt idx="5">
                  <c:v>19.435568044961862</c:v>
                </c:pt>
                <c:pt idx="6">
                  <c:v>18.718988358089113</c:v>
                </c:pt>
                <c:pt idx="7">
                  <c:v>18.002408671216372</c:v>
                </c:pt>
                <c:pt idx="8">
                  <c:v>17.285828984343624</c:v>
                </c:pt>
                <c:pt idx="9">
                  <c:v>16.569249297470883</c:v>
                </c:pt>
                <c:pt idx="10">
                  <c:v>15.852669610598163</c:v>
                </c:pt>
                <c:pt idx="11">
                  <c:v>15.340826977117636</c:v>
                </c:pt>
                <c:pt idx="12">
                  <c:v>14.82898434363711</c:v>
                </c:pt>
                <c:pt idx="13">
                  <c:v>14.317141710156577</c:v>
                </c:pt>
                <c:pt idx="14">
                  <c:v>13.805299076676043</c:v>
                </c:pt>
                <c:pt idx="15">
                  <c:v>13.293456443195517</c:v>
                </c:pt>
                <c:pt idx="16">
                  <c:v>12.78161380971499</c:v>
                </c:pt>
                <c:pt idx="17">
                  <c:v>12.269771176234457</c:v>
                </c:pt>
                <c:pt idx="18">
                  <c:v>11.757928542753923</c:v>
                </c:pt>
                <c:pt idx="19">
                  <c:v>11.24608590927339</c:v>
                </c:pt>
                <c:pt idx="20">
                  <c:v>10.734243275792863</c:v>
                </c:pt>
                <c:pt idx="21">
                  <c:v>10.375953432356489</c:v>
                </c:pt>
                <c:pt idx="22">
                  <c:v>10.017663588920122</c:v>
                </c:pt>
                <c:pt idx="23">
                  <c:v>9.6593737454837481</c:v>
                </c:pt>
                <c:pt idx="24">
                  <c:v>9.3010839020473739</c:v>
                </c:pt>
                <c:pt idx="25">
                  <c:v>8.9427940586109962</c:v>
                </c:pt>
                <c:pt idx="26">
                  <c:v>8.5845042151746291</c:v>
                </c:pt>
                <c:pt idx="27">
                  <c:v>8.2262143717382621</c:v>
                </c:pt>
                <c:pt idx="28">
                  <c:v>7.8679245283018844</c:v>
                </c:pt>
                <c:pt idx="29">
                  <c:v>7.5096346848655102</c:v>
                </c:pt>
                <c:pt idx="30">
                  <c:v>7.1513448414291538</c:v>
                </c:pt>
                <c:pt idx="31">
                  <c:v>6.8954235246888871</c:v>
                </c:pt>
                <c:pt idx="32">
                  <c:v>6.6395022079486203</c:v>
                </c:pt>
                <c:pt idx="33">
                  <c:v>6.3835808912083571</c:v>
                </c:pt>
                <c:pt idx="34">
                  <c:v>6.1276595744680975</c:v>
                </c:pt>
                <c:pt idx="35">
                  <c:v>5.8717382577278308</c:v>
                </c:pt>
                <c:pt idx="36">
                  <c:v>5.615816940987564</c:v>
                </c:pt>
                <c:pt idx="37">
                  <c:v>5.3598956242473008</c:v>
                </c:pt>
                <c:pt idx="38">
                  <c:v>5.1039743075070341</c:v>
                </c:pt>
                <c:pt idx="39">
                  <c:v>4.8480529907667673</c:v>
                </c:pt>
                <c:pt idx="40">
                  <c:v>4.5921316740265006</c:v>
                </c:pt>
                <c:pt idx="41">
                  <c:v>4.3873946206342929</c:v>
                </c:pt>
                <c:pt idx="42">
                  <c:v>4.1826575672420852</c:v>
                </c:pt>
                <c:pt idx="43">
                  <c:v>3.9779205138498703</c:v>
                </c:pt>
                <c:pt idx="44">
                  <c:v>3.7731834604576591</c:v>
                </c:pt>
                <c:pt idx="45">
                  <c:v>3.5684464070654514</c:v>
                </c:pt>
                <c:pt idx="46">
                  <c:v>3.3637093536732365</c:v>
                </c:pt>
                <c:pt idx="47">
                  <c:v>3.1589723002810217</c:v>
                </c:pt>
                <c:pt idx="48">
                  <c:v>2.954235246888814</c:v>
                </c:pt>
                <c:pt idx="49">
                  <c:v>2.7494981934966027</c:v>
                </c:pt>
                <c:pt idx="50">
                  <c:v>2.5447611401043808</c:v>
                </c:pt>
                <c:pt idx="51">
                  <c:v>2.3400240867121731</c:v>
                </c:pt>
                <c:pt idx="52">
                  <c:v>2.1352870333199618</c:v>
                </c:pt>
                <c:pt idx="53">
                  <c:v>1.9305499799277435</c:v>
                </c:pt>
                <c:pt idx="54">
                  <c:v>1.7258129265355358</c:v>
                </c:pt>
                <c:pt idx="55">
                  <c:v>1.5210758731433209</c:v>
                </c:pt>
                <c:pt idx="56">
                  <c:v>1.3163388197511132</c:v>
                </c:pt>
                <c:pt idx="57">
                  <c:v>1.111601766358902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3-481B-93E2-A3264DB562E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forward val="50"/>
            <c:dispRSqr val="1"/>
            <c:dispEq val="1"/>
            <c:trendlineLbl>
              <c:layout>
                <c:manualLayout>
                  <c:x val="0.11358923884514435"/>
                  <c:y val="-0.7353320939049286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'2.c-Steel-Ammonia-Efficiency'!$C$89:$AG$89</c:f>
              <c:numCache>
                <c:formatCode>General</c:formatCode>
                <c:ptCount val="31"/>
                <c:pt idx="0">
                  <c:v>23.018466479325589</c:v>
                </c:pt>
                <c:pt idx="1">
                  <c:v>22.301886792452841</c:v>
                </c:pt>
                <c:pt idx="2">
                  <c:v>21.585307105580092</c:v>
                </c:pt>
                <c:pt idx="3">
                  <c:v>20.868727418707351</c:v>
                </c:pt>
                <c:pt idx="4">
                  <c:v>20.15214773183461</c:v>
                </c:pt>
                <c:pt idx="5">
                  <c:v>19.435568044961862</c:v>
                </c:pt>
                <c:pt idx="6">
                  <c:v>18.718988358089113</c:v>
                </c:pt>
                <c:pt idx="7">
                  <c:v>18.002408671216372</c:v>
                </c:pt>
                <c:pt idx="8">
                  <c:v>17.285828984343624</c:v>
                </c:pt>
                <c:pt idx="9">
                  <c:v>16.569249297470883</c:v>
                </c:pt>
                <c:pt idx="10">
                  <c:v>15.852669610598163</c:v>
                </c:pt>
                <c:pt idx="11">
                  <c:v>15.340826977117636</c:v>
                </c:pt>
                <c:pt idx="12">
                  <c:v>14.82898434363711</c:v>
                </c:pt>
                <c:pt idx="13">
                  <c:v>14.317141710156577</c:v>
                </c:pt>
                <c:pt idx="14">
                  <c:v>13.805299076676043</c:v>
                </c:pt>
                <c:pt idx="15">
                  <c:v>13.293456443195517</c:v>
                </c:pt>
                <c:pt idx="16">
                  <c:v>12.78161380971499</c:v>
                </c:pt>
                <c:pt idx="17">
                  <c:v>12.269771176234457</c:v>
                </c:pt>
                <c:pt idx="18">
                  <c:v>11.757928542753923</c:v>
                </c:pt>
                <c:pt idx="19">
                  <c:v>11.24608590927339</c:v>
                </c:pt>
                <c:pt idx="20">
                  <c:v>10.734243275792863</c:v>
                </c:pt>
                <c:pt idx="21">
                  <c:v>10.375953432356489</c:v>
                </c:pt>
                <c:pt idx="22">
                  <c:v>10.017663588920122</c:v>
                </c:pt>
                <c:pt idx="23">
                  <c:v>9.6593737454837481</c:v>
                </c:pt>
                <c:pt idx="24">
                  <c:v>9.3010839020473739</c:v>
                </c:pt>
                <c:pt idx="25">
                  <c:v>8.9427940586109962</c:v>
                </c:pt>
                <c:pt idx="26">
                  <c:v>8.5845042151746291</c:v>
                </c:pt>
                <c:pt idx="27">
                  <c:v>8.2262143717382621</c:v>
                </c:pt>
                <c:pt idx="28">
                  <c:v>7.8679245283018844</c:v>
                </c:pt>
                <c:pt idx="29">
                  <c:v>7.5096346848655102</c:v>
                </c:pt>
                <c:pt idx="30">
                  <c:v>7.1513448414291538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C3-481B-93E2-A3264DB562E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'2.c-Steel-Ammonia-Efficiency'!$C$90:$BH$90</c:f>
              <c:numCache>
                <c:formatCode>General</c:formatCode>
                <c:ptCount val="58"/>
                <c:pt idx="0">
                  <c:v>23.514316244464556</c:v>
                </c:pt>
                <c:pt idx="1">
                  <c:v>22.617921246634715</c:v>
                </c:pt>
                <c:pt idx="2">
                  <c:v>21.755697941648531</c:v>
                </c:pt>
                <c:pt idx="3">
                  <c:v>20.92634366204954</c:v>
                </c:pt>
                <c:pt idx="4">
                  <c:v>20.128605399685853</c:v>
                </c:pt>
                <c:pt idx="5">
                  <c:v>19.361277912635636</c:v>
                </c:pt>
                <c:pt idx="6">
                  <c:v>18.623201904298991</c:v>
                </c:pt>
                <c:pt idx="7">
                  <c:v>17.913262271905108</c:v>
                </c:pt>
                <c:pt idx="8">
                  <c:v>17.230386421788488</c:v>
                </c:pt>
                <c:pt idx="9">
                  <c:v>16.573542648888978</c:v>
                </c:pt>
                <c:pt idx="10">
                  <c:v>15.941738578027216</c:v>
                </c:pt>
                <c:pt idx="11">
                  <c:v>15.334019664600653</c:v>
                </c:pt>
                <c:pt idx="12">
                  <c:v>14.749467752434882</c:v>
                </c:pt>
                <c:pt idx="13">
                  <c:v>14.187199686611466</c:v>
                </c:pt>
                <c:pt idx="14">
                  <c:v>13.646365979176519</c:v>
                </c:pt>
                <c:pt idx="15">
                  <c:v>13.1261495257141</c:v>
                </c:pt>
                <c:pt idx="16">
                  <c:v>12.625764370845458</c:v>
                </c:pt>
                <c:pt idx="17">
                  <c:v>12.144454520788969</c:v>
                </c:pt>
                <c:pt idx="18">
                  <c:v>11.681492801186772</c:v>
                </c:pt>
                <c:pt idx="19">
                  <c:v>11.236179758472458</c:v>
                </c:pt>
                <c:pt idx="20">
                  <c:v>10.807842603120021</c:v>
                </c:pt>
                <c:pt idx="21">
                  <c:v>10.395834193177432</c:v>
                </c:pt>
                <c:pt idx="22">
                  <c:v>9.9995320565492243</c:v>
                </c:pt>
                <c:pt idx="23">
                  <c:v>9.6183374505508503</c:v>
                </c:pt>
                <c:pt idx="24">
                  <c:v>9.2516744573140031</c:v>
                </c:pt>
                <c:pt idx="25">
                  <c:v>8.898989113676226</c:v>
                </c:pt>
                <c:pt idx="26">
                  <c:v>8.5597485742401958</c:v>
                </c:pt>
                <c:pt idx="27">
                  <c:v>8.2334403063382418</c:v>
                </c:pt>
                <c:pt idx="28">
                  <c:v>7.9195713156858085</c:v>
                </c:pt>
                <c:pt idx="29">
                  <c:v>7.6176674015539829</c:v>
                </c:pt>
                <c:pt idx="30">
                  <c:v>7.3272724403357561</c:v>
                </c:pt>
                <c:pt idx="31">
                  <c:v>7.0479476964236465</c:v>
                </c:pt>
                <c:pt idx="32">
                  <c:v>6.7792711593575197</c:v>
                </c:pt>
                <c:pt idx="33">
                  <c:v>6.5208369062411569</c:v>
                </c:pt>
                <c:pt idx="34">
                  <c:v>6.2722544884642941</c:v>
                </c:pt>
                <c:pt idx="35">
                  <c:v>6.0331483418035878</c:v>
                </c:pt>
                <c:pt idx="36">
                  <c:v>5.8031572190112657</c:v>
                </c:pt>
                <c:pt idx="37">
                  <c:v>5.5819336440341978</c:v>
                </c:pt>
                <c:pt idx="38">
                  <c:v>5.3691433870388146</c:v>
                </c:pt>
                <c:pt idx="39">
                  <c:v>5.1644649594487388</c:v>
                </c:pt>
                <c:pt idx="40">
                  <c:v>4.9675891282322082</c:v>
                </c:pt>
                <c:pt idx="41">
                  <c:v>4.778218448705454</c:v>
                </c:pt>
                <c:pt idx="42">
                  <c:v>4.5960668151462132</c:v>
                </c:pt>
                <c:pt idx="43">
                  <c:v>4.4208590285383993</c:v>
                </c:pt>
                <c:pt idx="44">
                  <c:v>4.2523303807948958</c:v>
                </c:pt>
                <c:pt idx="45">
                  <c:v>4.0902262548302843</c:v>
                </c:pt>
                <c:pt idx="46">
                  <c:v>3.9343017398793028</c:v>
                </c:pt>
                <c:pt idx="47">
                  <c:v>3.7843212614798398</c:v>
                </c:pt>
                <c:pt idx="48">
                  <c:v>3.6400582255614466</c:v>
                </c:pt>
                <c:pt idx="49">
                  <c:v>3.5012946761016255</c:v>
                </c:pt>
                <c:pt idx="50">
                  <c:v>3.3678209658326921</c:v>
                </c:pt>
                <c:pt idx="51">
                  <c:v>3.2394354395017042</c:v>
                </c:pt>
                <c:pt idx="52">
                  <c:v>3.1159441292049133</c:v>
                </c:pt>
                <c:pt idx="53">
                  <c:v>2.9971604613364486</c:v>
                </c:pt>
                <c:pt idx="54">
                  <c:v>2.8829049747084747</c:v>
                </c:pt>
                <c:pt idx="55">
                  <c:v>2.7730050494169713</c:v>
                </c:pt>
                <c:pt idx="56">
                  <c:v>2.6672946460434765</c:v>
                </c:pt>
                <c:pt idx="57">
                  <c:v>2.5656140547987905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C3-481B-93E2-A3264DB56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998680"/>
        <c:axId val="351996056"/>
      </c:scatterChart>
      <c:valAx>
        <c:axId val="351998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996056"/>
        <c:crosses val="autoZero"/>
        <c:crossBetween val="midCat"/>
      </c:valAx>
      <c:valAx>
        <c:axId val="35199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998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Diesel - road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'3. Mecanical drive'!$C$6:$BE$6</c:f>
              <c:numCache>
                <c:formatCode>0.00%</c:formatCode>
                <c:ptCount val="55"/>
                <c:pt idx="0">
                  <c:v>0.1085435620829738</c:v>
                </c:pt>
                <c:pt idx="1">
                  <c:v>0.1085435620829738</c:v>
                </c:pt>
                <c:pt idx="2">
                  <c:v>0.1085435620829738</c:v>
                </c:pt>
                <c:pt idx="3">
                  <c:v>0.1085435620829738</c:v>
                </c:pt>
                <c:pt idx="4">
                  <c:v>0.1085435620829738</c:v>
                </c:pt>
                <c:pt idx="5">
                  <c:v>0.1085435620829738</c:v>
                </c:pt>
                <c:pt idx="6">
                  <c:v>0.1085435620829738</c:v>
                </c:pt>
                <c:pt idx="7">
                  <c:v>0.1085435620829738</c:v>
                </c:pt>
                <c:pt idx="8">
                  <c:v>0.1085435620829738</c:v>
                </c:pt>
                <c:pt idx="9">
                  <c:v>0.1085435620829738</c:v>
                </c:pt>
                <c:pt idx="10">
                  <c:v>0.10732242143628286</c:v>
                </c:pt>
                <c:pt idx="11">
                  <c:v>0.10791425120582369</c:v>
                </c:pt>
                <c:pt idx="12">
                  <c:v>0.10908683263884679</c:v>
                </c:pt>
                <c:pt idx="13">
                  <c:v>0.10647828358563675</c:v>
                </c:pt>
                <c:pt idx="14">
                  <c:v>0.10628915327919572</c:v>
                </c:pt>
                <c:pt idx="15">
                  <c:v>0.10699383075338513</c:v>
                </c:pt>
                <c:pt idx="16">
                  <c:v>0.10759379413951448</c:v>
                </c:pt>
                <c:pt idx="17">
                  <c:v>0.10531189745859104</c:v>
                </c:pt>
                <c:pt idx="18">
                  <c:v>0.10568981617235768</c:v>
                </c:pt>
                <c:pt idx="19">
                  <c:v>0.103318433642209</c:v>
                </c:pt>
                <c:pt idx="20">
                  <c:v>0.10871229568955214</c:v>
                </c:pt>
                <c:pt idx="21">
                  <c:v>0.11221826625044885</c:v>
                </c:pt>
                <c:pt idx="22">
                  <c:v>0.1090967890053032</c:v>
                </c:pt>
                <c:pt idx="23">
                  <c:v>0.10499343035225238</c:v>
                </c:pt>
                <c:pt idx="24">
                  <c:v>0.10225844107840729</c:v>
                </c:pt>
                <c:pt idx="25">
                  <c:v>9.9606874339721985E-2</c:v>
                </c:pt>
                <c:pt idx="26">
                  <c:v>9.5135751363668572E-2</c:v>
                </c:pt>
                <c:pt idx="27">
                  <c:v>0.10128681986589254</c:v>
                </c:pt>
                <c:pt idx="28">
                  <c:v>0.10345527172784801</c:v>
                </c:pt>
                <c:pt idx="29">
                  <c:v>0.11410690165635602</c:v>
                </c:pt>
                <c:pt idx="30">
                  <c:v>0.12356690010729736</c:v>
                </c:pt>
                <c:pt idx="31">
                  <c:v>0.13051170018929231</c:v>
                </c:pt>
                <c:pt idx="32">
                  <c:v>0.13480163613612064</c:v>
                </c:pt>
                <c:pt idx="33">
                  <c:v>0.1409079438787485</c:v>
                </c:pt>
                <c:pt idx="34">
                  <c:v>0.14945114616059046</c:v>
                </c:pt>
                <c:pt idx="35">
                  <c:v>0.15882940253641695</c:v>
                </c:pt>
                <c:pt idx="36">
                  <c:v>0.16167525336332017</c:v>
                </c:pt>
                <c:pt idx="37">
                  <c:v>0.16648516631258981</c:v>
                </c:pt>
                <c:pt idx="38">
                  <c:v>0.17176389685830132</c:v>
                </c:pt>
                <c:pt idx="39">
                  <c:v>0.17718343863795813</c:v>
                </c:pt>
                <c:pt idx="40">
                  <c:v>0.18050826864359565</c:v>
                </c:pt>
                <c:pt idx="41">
                  <c:v>0.18477133001385901</c:v>
                </c:pt>
                <c:pt idx="42">
                  <c:v>0.18800948625213551</c:v>
                </c:pt>
                <c:pt idx="43">
                  <c:v>0.19167121041830851</c:v>
                </c:pt>
                <c:pt idx="44">
                  <c:v>0.19557160310442726</c:v>
                </c:pt>
                <c:pt idx="45">
                  <c:v>0.19719262451902952</c:v>
                </c:pt>
                <c:pt idx="46">
                  <c:v>0.20173670208618832</c:v>
                </c:pt>
                <c:pt idx="47">
                  <c:v>0.20373565558340437</c:v>
                </c:pt>
                <c:pt idx="48">
                  <c:v>0.21195302495334897</c:v>
                </c:pt>
                <c:pt idx="49">
                  <c:v>0.2168814820099414</c:v>
                </c:pt>
                <c:pt idx="50">
                  <c:v>0.21637032859595792</c:v>
                </c:pt>
                <c:pt idx="51">
                  <c:v>0.22032384288328494</c:v>
                </c:pt>
                <c:pt idx="52">
                  <c:v>0.22137944905693785</c:v>
                </c:pt>
                <c:pt idx="53">
                  <c:v>0.22392694094766546</c:v>
                </c:pt>
                <c:pt idx="54">
                  <c:v>0.2265992578092155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B0-473C-9C7F-AE788B659642}"/>
            </c:ext>
          </c:extLst>
        </c:ser>
        <c:ser>
          <c:idx val="1"/>
          <c:order val="1"/>
          <c:tx>
            <c:v>Diesel - trains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'3. Mecanical drive'!$C$7:$BE$7</c:f>
              <c:numCache>
                <c:formatCode>0.00%</c:formatCode>
                <c:ptCount val="55"/>
                <c:pt idx="0">
                  <c:v>0.12073181102268958</c:v>
                </c:pt>
                <c:pt idx="1">
                  <c:v>0.12175875773055531</c:v>
                </c:pt>
                <c:pt idx="2">
                  <c:v>0.12278250151880689</c:v>
                </c:pt>
                <c:pt idx="3">
                  <c:v>0.12380305237695398</c:v>
                </c:pt>
                <c:pt idx="4">
                  <c:v>0.12482042026335013</c:v>
                </c:pt>
                <c:pt idx="5">
                  <c:v>0.12583461510529012</c:v>
                </c:pt>
                <c:pt idx="6">
                  <c:v>0.1268456467991067</c:v>
                </c:pt>
                <c:pt idx="7">
                  <c:v>0.12785352521026719</c:v>
                </c:pt>
                <c:pt idx="8">
                  <c:v>0.12885826017346971</c:v>
                </c:pt>
                <c:pt idx="9">
                  <c:v>0.12985986149273918</c:v>
                </c:pt>
                <c:pt idx="10">
                  <c:v>0.13085833894152291</c:v>
                </c:pt>
                <c:pt idx="11">
                  <c:v>0.13185370226278623</c:v>
                </c:pt>
                <c:pt idx="12">
                  <c:v>0.13284596116910716</c:v>
                </c:pt>
                <c:pt idx="13">
                  <c:v>0.13383512534277153</c:v>
                </c:pt>
                <c:pt idx="14">
                  <c:v>0.13482120443586729</c:v>
                </c:pt>
                <c:pt idx="15">
                  <c:v>0.13580420807037866</c:v>
                </c:pt>
                <c:pt idx="16">
                  <c:v>0.13678414583828016</c:v>
                </c:pt>
                <c:pt idx="17">
                  <c:v>0.13776102730163006</c:v>
                </c:pt>
                <c:pt idx="18">
                  <c:v>0.13873486199266391</c:v>
                </c:pt>
                <c:pt idx="19">
                  <c:v>0.13970565941388713</c:v>
                </c:pt>
                <c:pt idx="20">
                  <c:v>0.14067342903816815</c:v>
                </c:pt>
                <c:pt idx="21">
                  <c:v>0.1416381803088308</c:v>
                </c:pt>
                <c:pt idx="22">
                  <c:v>0.14259992263974625</c:v>
                </c:pt>
                <c:pt idx="23">
                  <c:v>0.13760236161659115</c:v>
                </c:pt>
                <c:pt idx="24">
                  <c:v>0.14290390242366796</c:v>
                </c:pt>
                <c:pt idx="25">
                  <c:v>0.14291386687121002</c:v>
                </c:pt>
                <c:pt idx="26">
                  <c:v>0.14538517247666036</c:v>
                </c:pt>
                <c:pt idx="27">
                  <c:v>0.15355751848509336</c:v>
                </c:pt>
                <c:pt idx="28">
                  <c:v>0.15351615268155092</c:v>
                </c:pt>
                <c:pt idx="29">
                  <c:v>0.16539241325515328</c:v>
                </c:pt>
                <c:pt idx="30">
                  <c:v>0.17278707540979707</c:v>
                </c:pt>
                <c:pt idx="31">
                  <c:v>0.17026140273888063</c:v>
                </c:pt>
                <c:pt idx="32">
                  <c:v>0.16543760997333873</c:v>
                </c:pt>
                <c:pt idx="33">
                  <c:v>0.17592306304945687</c:v>
                </c:pt>
                <c:pt idx="34">
                  <c:v>0.1796893403920688</c:v>
                </c:pt>
                <c:pt idx="35">
                  <c:v>0.17991716388220688</c:v>
                </c:pt>
                <c:pt idx="36">
                  <c:v>0.18631622235748591</c:v>
                </c:pt>
                <c:pt idx="37">
                  <c:v>0.19030219656444164</c:v>
                </c:pt>
                <c:pt idx="38">
                  <c:v>0.1929303201516159</c:v>
                </c:pt>
                <c:pt idx="39">
                  <c:v>0.18813423826924844</c:v>
                </c:pt>
                <c:pt idx="40">
                  <c:v>0.18756651184190457</c:v>
                </c:pt>
                <c:pt idx="41">
                  <c:v>0.18388677123808694</c:v>
                </c:pt>
                <c:pt idx="42">
                  <c:v>0.18606418009126252</c:v>
                </c:pt>
                <c:pt idx="43">
                  <c:v>0.18489438018585239</c:v>
                </c:pt>
                <c:pt idx="44">
                  <c:v>0.17486624449669794</c:v>
                </c:pt>
                <c:pt idx="45">
                  <c:v>0.19795375409435706</c:v>
                </c:pt>
                <c:pt idx="46">
                  <c:v>0.1963496427885848</c:v>
                </c:pt>
                <c:pt idx="47">
                  <c:v>0.18840277362016977</c:v>
                </c:pt>
                <c:pt idx="48">
                  <c:v>0.18579799502813762</c:v>
                </c:pt>
                <c:pt idx="49">
                  <c:v>0.18215293114161227</c:v>
                </c:pt>
                <c:pt idx="50">
                  <c:v>0.18131604495457862</c:v>
                </c:pt>
                <c:pt idx="51">
                  <c:v>0.18452364282618686</c:v>
                </c:pt>
                <c:pt idx="52">
                  <c:v>0.18051221308180307</c:v>
                </c:pt>
                <c:pt idx="53">
                  <c:v>0.1819914425688533</c:v>
                </c:pt>
                <c:pt idx="54">
                  <c:v>0.18099554858015346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B0-473C-9C7F-AE788B659642}"/>
            </c:ext>
          </c:extLst>
        </c:ser>
        <c:ser>
          <c:idx val="2"/>
          <c:order val="2"/>
          <c:tx>
            <c:v>Petrol - road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'3. Mecanical drive'!$C$11:$BE$11</c:f>
              <c:numCache>
                <c:formatCode>0.00%</c:formatCode>
                <c:ptCount val="55"/>
                <c:pt idx="0">
                  <c:v>0.15741883737774912</c:v>
                </c:pt>
                <c:pt idx="1">
                  <c:v>0.15741883737774912</c:v>
                </c:pt>
                <c:pt idx="2">
                  <c:v>0.15741883737774912</c:v>
                </c:pt>
                <c:pt idx="3">
                  <c:v>0.15741883737774912</c:v>
                </c:pt>
                <c:pt idx="4">
                  <c:v>0.15741883737774912</c:v>
                </c:pt>
                <c:pt idx="5">
                  <c:v>0.15741883737774912</c:v>
                </c:pt>
                <c:pt idx="6">
                  <c:v>0.157418837377749</c:v>
                </c:pt>
                <c:pt idx="7">
                  <c:v>0.15741883737774912</c:v>
                </c:pt>
                <c:pt idx="8">
                  <c:v>0.15741883737774912</c:v>
                </c:pt>
                <c:pt idx="9">
                  <c:v>0.15741883737774917</c:v>
                </c:pt>
                <c:pt idx="10">
                  <c:v>0.15785266625677408</c:v>
                </c:pt>
                <c:pt idx="11">
                  <c:v>0.15894027334136104</c:v>
                </c:pt>
                <c:pt idx="12">
                  <c:v>0.15795055562240301</c:v>
                </c:pt>
                <c:pt idx="13">
                  <c:v>0.15652060977178664</c:v>
                </c:pt>
                <c:pt idx="14">
                  <c:v>0.15762365544618304</c:v>
                </c:pt>
                <c:pt idx="15">
                  <c:v>0.16145655728656069</c:v>
                </c:pt>
                <c:pt idx="16">
                  <c:v>0.16206218568821332</c:v>
                </c:pt>
                <c:pt idx="17">
                  <c:v>0.16081600756400724</c:v>
                </c:pt>
                <c:pt idx="18">
                  <c:v>0.15879893396812672</c:v>
                </c:pt>
                <c:pt idx="19">
                  <c:v>0.15631840853379031</c:v>
                </c:pt>
                <c:pt idx="20">
                  <c:v>0.16112640234766387</c:v>
                </c:pt>
                <c:pt idx="21">
                  <c:v>0.16643519376772667</c:v>
                </c:pt>
                <c:pt idx="22">
                  <c:v>0.16664069692336447</c:v>
                </c:pt>
                <c:pt idx="23">
                  <c:v>0.1659566159769259</c:v>
                </c:pt>
                <c:pt idx="24">
                  <c:v>0.16791784019076253</c:v>
                </c:pt>
                <c:pt idx="25">
                  <c:v>0.16954827125592231</c:v>
                </c:pt>
                <c:pt idx="26">
                  <c:v>0.16926584493487012</c:v>
                </c:pt>
                <c:pt idx="27">
                  <c:v>0.17320511918415032</c:v>
                </c:pt>
                <c:pt idx="28">
                  <c:v>0.17501936782974858</c:v>
                </c:pt>
                <c:pt idx="29">
                  <c:v>0.17924850281990851</c:v>
                </c:pt>
                <c:pt idx="30">
                  <c:v>0.17560330888637826</c:v>
                </c:pt>
                <c:pt idx="31">
                  <c:v>0.17566662792169033</c:v>
                </c:pt>
                <c:pt idx="32">
                  <c:v>0.1736887772634336</c:v>
                </c:pt>
                <c:pt idx="33">
                  <c:v>0.17187724696560447</c:v>
                </c:pt>
                <c:pt idx="34">
                  <c:v>0.17457139082135242</c:v>
                </c:pt>
                <c:pt idx="35">
                  <c:v>0.17775857124585381</c:v>
                </c:pt>
                <c:pt idx="36">
                  <c:v>0.17570149188225329</c:v>
                </c:pt>
                <c:pt idx="37">
                  <c:v>0.17633140048930876</c:v>
                </c:pt>
                <c:pt idx="38">
                  <c:v>0.17893206965410247</c:v>
                </c:pt>
                <c:pt idx="39">
                  <c:v>0.17899282019746324</c:v>
                </c:pt>
                <c:pt idx="40">
                  <c:v>0.17896771366514297</c:v>
                </c:pt>
                <c:pt idx="41">
                  <c:v>0.18057647504270413</c:v>
                </c:pt>
                <c:pt idx="42">
                  <c:v>0.1807616477230243</c:v>
                </c:pt>
                <c:pt idx="43">
                  <c:v>0.18207063815866495</c:v>
                </c:pt>
                <c:pt idx="44">
                  <c:v>0.18196444707103879</c:v>
                </c:pt>
                <c:pt idx="45">
                  <c:v>0.18089560429982435</c:v>
                </c:pt>
                <c:pt idx="46">
                  <c:v>0.18220557876247973</c:v>
                </c:pt>
                <c:pt idx="47">
                  <c:v>0.18139458266300687</c:v>
                </c:pt>
                <c:pt idx="48">
                  <c:v>0.18323341439616678</c:v>
                </c:pt>
                <c:pt idx="49">
                  <c:v>0.18630340082593858</c:v>
                </c:pt>
                <c:pt idx="50">
                  <c:v>0.18671704847755374</c:v>
                </c:pt>
                <c:pt idx="51">
                  <c:v>0.18779894724376084</c:v>
                </c:pt>
                <c:pt idx="52">
                  <c:v>0.18758770875819361</c:v>
                </c:pt>
                <c:pt idx="53">
                  <c:v>0.18889556238574529</c:v>
                </c:pt>
                <c:pt idx="54">
                  <c:v>0.18981613629719482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B0-473C-9C7F-AE788B659642}"/>
            </c:ext>
          </c:extLst>
        </c:ser>
        <c:ser>
          <c:idx val="3"/>
          <c:order val="3"/>
          <c:tx>
            <c:v>Aviation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'3. Mecanical drive'!$C$12:$BD$12</c:f>
              <c:numCache>
                <c:formatCode>0.00%</c:formatCode>
                <c:ptCount val="54"/>
                <c:pt idx="0">
                  <c:v>0.2002532808913027</c:v>
                </c:pt>
                <c:pt idx="1">
                  <c:v>0.20081455503125953</c:v>
                </c:pt>
                <c:pt idx="2">
                  <c:v>0.20137477818836952</c:v>
                </c:pt>
                <c:pt idx="3">
                  <c:v>0.20193395233059241</c:v>
                </c:pt>
                <c:pt idx="4">
                  <c:v>0.20249207942220304</c:v>
                </c:pt>
                <c:pt idx="5">
                  <c:v>0.2030491614237982</c:v>
                </c:pt>
                <c:pt idx="6">
                  <c:v>0.20360520029230322</c:v>
                </c:pt>
                <c:pt idx="7">
                  <c:v>0.20416019798097948</c:v>
                </c:pt>
                <c:pt idx="8">
                  <c:v>0.20471415643943058</c:v>
                </c:pt>
                <c:pt idx="9">
                  <c:v>0.20526707761360952</c:v>
                </c:pt>
                <c:pt idx="10">
                  <c:v>0.20581896344582579</c:v>
                </c:pt>
                <c:pt idx="11">
                  <c:v>0.20636981587475145</c:v>
                </c:pt>
                <c:pt idx="12">
                  <c:v>0.20691963683542899</c:v>
                </c:pt>
                <c:pt idx="13">
                  <c:v>0.20781313369448098</c:v>
                </c:pt>
                <c:pt idx="14">
                  <c:v>0.20750203762942582</c:v>
                </c:pt>
                <c:pt idx="15">
                  <c:v>0.20118821341879367</c:v>
                </c:pt>
                <c:pt idx="16">
                  <c:v>0.20362158618739318</c:v>
                </c:pt>
                <c:pt idx="17">
                  <c:v>0.20132489893014932</c:v>
                </c:pt>
                <c:pt idx="18">
                  <c:v>0.20555349218472446</c:v>
                </c:pt>
                <c:pt idx="19">
                  <c:v>0.20976532089313199</c:v>
                </c:pt>
                <c:pt idx="20">
                  <c:v>0.21229189587909894</c:v>
                </c:pt>
                <c:pt idx="21">
                  <c:v>0.211352297381426</c:v>
                </c:pt>
                <c:pt idx="22">
                  <c:v>0.20353077940659353</c:v>
                </c:pt>
                <c:pt idx="23">
                  <c:v>0.19965368203067219</c:v>
                </c:pt>
                <c:pt idx="24">
                  <c:v>0.20251412324907242</c:v>
                </c:pt>
                <c:pt idx="25">
                  <c:v>0.19745892114128119</c:v>
                </c:pt>
                <c:pt idx="26">
                  <c:v>0.19297746448614372</c:v>
                </c:pt>
                <c:pt idx="27">
                  <c:v>0.19815151040378334</c:v>
                </c:pt>
                <c:pt idx="28">
                  <c:v>0.19989468927236093</c:v>
                </c:pt>
                <c:pt idx="29">
                  <c:v>0.20500634593693307</c:v>
                </c:pt>
                <c:pt idx="30">
                  <c:v>0.20716398899474706</c:v>
                </c:pt>
                <c:pt idx="31">
                  <c:v>0.21007147472178267</c:v>
                </c:pt>
                <c:pt idx="32">
                  <c:v>0.21457283591938048</c:v>
                </c:pt>
                <c:pt idx="33">
                  <c:v>0.21155377485593235</c:v>
                </c:pt>
                <c:pt idx="34">
                  <c:v>0.21652722258747958</c:v>
                </c:pt>
                <c:pt idx="35">
                  <c:v>0.21842899526799914</c:v>
                </c:pt>
                <c:pt idx="36">
                  <c:v>0.21808649564197347</c:v>
                </c:pt>
                <c:pt idx="37">
                  <c:v>0.22288880823726337</c:v>
                </c:pt>
                <c:pt idx="38">
                  <c:v>0.22204184719057962</c:v>
                </c:pt>
                <c:pt idx="39">
                  <c:v>0.22030534543680225</c:v>
                </c:pt>
                <c:pt idx="40">
                  <c:v>0.2170190710463033</c:v>
                </c:pt>
                <c:pt idx="41">
                  <c:v>0.22222621834540707</c:v>
                </c:pt>
                <c:pt idx="42">
                  <c:v>0.22105254290904161</c:v>
                </c:pt>
                <c:pt idx="43">
                  <c:v>0.22373658101268373</c:v>
                </c:pt>
                <c:pt idx="44">
                  <c:v>0.22141887173663163</c:v>
                </c:pt>
                <c:pt idx="45">
                  <c:v>0.22120995967422993</c:v>
                </c:pt>
                <c:pt idx="46">
                  <c:v>0.22730936900260454</c:v>
                </c:pt>
                <c:pt idx="47">
                  <c:v>0.23679145908143473</c:v>
                </c:pt>
                <c:pt idx="48">
                  <c:v>0.24258156590173857</c:v>
                </c:pt>
                <c:pt idx="49">
                  <c:v>0.23991488152592028</c:v>
                </c:pt>
                <c:pt idx="50">
                  <c:v>0.24132010271527821</c:v>
                </c:pt>
                <c:pt idx="51">
                  <c:v>0.2436348266960881</c:v>
                </c:pt>
                <c:pt idx="52">
                  <c:v>0.24514904634605134</c:v>
                </c:pt>
                <c:pt idx="53">
                  <c:v>0.24517530251561775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B0-473C-9C7F-AE788B659642}"/>
            </c:ext>
          </c:extLst>
        </c:ser>
        <c:ser>
          <c:idx val="4"/>
          <c:order val="4"/>
          <c:tx>
            <c:v>Electric - trains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'3. Mecanical drive'!$C$14:$BE$14</c:f>
              <c:numCache>
                <c:formatCode>0.00%</c:formatCode>
                <c:ptCount val="55"/>
                <c:pt idx="0">
                  <c:v>0.14067342903816815</c:v>
                </c:pt>
                <c:pt idx="1">
                  <c:v>0.14067342903816815</c:v>
                </c:pt>
                <c:pt idx="2">
                  <c:v>0.14067342903816815</c:v>
                </c:pt>
                <c:pt idx="3">
                  <c:v>0.14067342903816815</c:v>
                </c:pt>
                <c:pt idx="4">
                  <c:v>0.14067342903816815</c:v>
                </c:pt>
                <c:pt idx="5">
                  <c:v>0.14067342903816815</c:v>
                </c:pt>
                <c:pt idx="6">
                  <c:v>0.14067342903816815</c:v>
                </c:pt>
                <c:pt idx="7">
                  <c:v>0.14067342903816815</c:v>
                </c:pt>
                <c:pt idx="8">
                  <c:v>0.14067342903816815</c:v>
                </c:pt>
                <c:pt idx="9">
                  <c:v>0.14067342903816815</c:v>
                </c:pt>
                <c:pt idx="10">
                  <c:v>0.14067342903816815</c:v>
                </c:pt>
                <c:pt idx="11">
                  <c:v>0.14067342903816815</c:v>
                </c:pt>
                <c:pt idx="12">
                  <c:v>0.14067342903816815</c:v>
                </c:pt>
                <c:pt idx="13">
                  <c:v>0.14067342903816815</c:v>
                </c:pt>
                <c:pt idx="14">
                  <c:v>0.14067342903816815</c:v>
                </c:pt>
                <c:pt idx="15">
                  <c:v>0.14067342903816815</c:v>
                </c:pt>
                <c:pt idx="16">
                  <c:v>0.14067342903816815</c:v>
                </c:pt>
                <c:pt idx="17">
                  <c:v>0.14067342903816815</c:v>
                </c:pt>
                <c:pt idx="18">
                  <c:v>0.14067342903816815</c:v>
                </c:pt>
                <c:pt idx="19">
                  <c:v>0.14067342903816815</c:v>
                </c:pt>
                <c:pt idx="20">
                  <c:v>0.14067342903816815</c:v>
                </c:pt>
                <c:pt idx="21">
                  <c:v>0.14067342903816815</c:v>
                </c:pt>
                <c:pt idx="22">
                  <c:v>0.14067342903816815</c:v>
                </c:pt>
                <c:pt idx="23">
                  <c:v>0.14875486201991733</c:v>
                </c:pt>
                <c:pt idx="24">
                  <c:v>0.14994570420800907</c:v>
                </c:pt>
                <c:pt idx="25">
                  <c:v>0.1473020071751531</c:v>
                </c:pt>
                <c:pt idx="26">
                  <c:v>0.14533018122917646</c:v>
                </c:pt>
                <c:pt idx="27">
                  <c:v>0.14429079291469457</c:v>
                </c:pt>
                <c:pt idx="28">
                  <c:v>0.13780336158536646</c:v>
                </c:pt>
                <c:pt idx="29">
                  <c:v>0.14087022922868508</c:v>
                </c:pt>
                <c:pt idx="30">
                  <c:v>0.1408689353447411</c:v>
                </c:pt>
                <c:pt idx="31">
                  <c:v>0.13924177901329565</c:v>
                </c:pt>
                <c:pt idx="32">
                  <c:v>0.13520489746265579</c:v>
                </c:pt>
                <c:pt idx="33">
                  <c:v>0.13477868175656751</c:v>
                </c:pt>
                <c:pt idx="34">
                  <c:v>0.13548898890985858</c:v>
                </c:pt>
                <c:pt idx="35">
                  <c:v>0.13833839862658695</c:v>
                </c:pt>
                <c:pt idx="36">
                  <c:v>0.13867262241339623</c:v>
                </c:pt>
                <c:pt idx="37">
                  <c:v>0.13951502336387775</c:v>
                </c:pt>
                <c:pt idx="38">
                  <c:v>0.1373342696531987</c:v>
                </c:pt>
                <c:pt idx="39">
                  <c:v>0.14042042959180978</c:v>
                </c:pt>
                <c:pt idx="40">
                  <c:v>0.14028724368293216</c:v>
                </c:pt>
                <c:pt idx="41">
                  <c:v>0.13828631051869184</c:v>
                </c:pt>
                <c:pt idx="42">
                  <c:v>0.14094277514575557</c:v>
                </c:pt>
                <c:pt idx="43">
                  <c:v>0.13902489025628528</c:v>
                </c:pt>
                <c:pt idx="44">
                  <c:v>0.13857425297936005</c:v>
                </c:pt>
                <c:pt idx="45">
                  <c:v>0.13869497108577583</c:v>
                </c:pt>
                <c:pt idx="46">
                  <c:v>0.14084822448615891</c:v>
                </c:pt>
                <c:pt idx="47">
                  <c:v>0.14805377947046888</c:v>
                </c:pt>
                <c:pt idx="48">
                  <c:v>0.15470203399534158</c:v>
                </c:pt>
                <c:pt idx="49">
                  <c:v>0.15318407760950703</c:v>
                </c:pt>
                <c:pt idx="50">
                  <c:v>0.15067459507451894</c:v>
                </c:pt>
                <c:pt idx="51">
                  <c:v>0.152786375351601</c:v>
                </c:pt>
                <c:pt idx="52">
                  <c:v>0.15122068188183213</c:v>
                </c:pt>
                <c:pt idx="53">
                  <c:v>0.15317071089975201</c:v>
                </c:pt>
                <c:pt idx="54">
                  <c:v>0.15648850209652007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B0-473C-9C7F-AE788B659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611128"/>
        <c:axId val="352613424"/>
      </c:scatterChart>
      <c:valAx>
        <c:axId val="35261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613424"/>
        <c:crosses val="autoZero"/>
        <c:crossBetween val="midCat"/>
      </c:valAx>
      <c:valAx>
        <c:axId val="3526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61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Coal mines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'6. Non-specified'!$G$344:$BK$344</c:f>
              <c:numCache>
                <c:formatCode>General</c:formatCode>
                <c:ptCount val="57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</c:numCache>
            </c:numRef>
          </c:cat>
          <c:val>
            <c:numRef>
              <c:f>'6. Non-specified'!$G$345:$BK$345</c:f>
              <c:numCache>
                <c:formatCode>General</c:formatCode>
                <c:ptCount val="57"/>
                <c:pt idx="0">
                  <c:v>154</c:v>
                </c:pt>
                <c:pt idx="1">
                  <c:v>153</c:v>
                </c:pt>
                <c:pt idx="2">
                  <c:v>125</c:v>
                </c:pt>
                <c:pt idx="3">
                  <c:v>312</c:v>
                </c:pt>
                <c:pt idx="4">
                  <c:v>268</c:v>
                </c:pt>
                <c:pt idx="5">
                  <c:v>116</c:v>
                </c:pt>
                <c:pt idx="6">
                  <c:v>268</c:v>
                </c:pt>
                <c:pt idx="7">
                  <c:v>264</c:v>
                </c:pt>
                <c:pt idx="8">
                  <c:v>253</c:v>
                </c:pt>
                <c:pt idx="9">
                  <c:v>227</c:v>
                </c:pt>
                <c:pt idx="10">
                  <c:v>245</c:v>
                </c:pt>
                <c:pt idx="11">
                  <c:v>397</c:v>
                </c:pt>
                <c:pt idx="12">
                  <c:v>234</c:v>
                </c:pt>
                <c:pt idx="13">
                  <c:v>281</c:v>
                </c:pt>
                <c:pt idx="14">
                  <c:v>312</c:v>
                </c:pt>
                <c:pt idx="15">
                  <c:v>270</c:v>
                </c:pt>
                <c:pt idx="16">
                  <c:v>262</c:v>
                </c:pt>
                <c:pt idx="17">
                  <c:v>115</c:v>
                </c:pt>
                <c:pt idx="18">
                  <c:v>99</c:v>
                </c:pt>
                <c:pt idx="19">
                  <c:v>88</c:v>
                </c:pt>
                <c:pt idx="20">
                  <c:v>92</c:v>
                </c:pt>
                <c:pt idx="21">
                  <c:v>102</c:v>
                </c:pt>
                <c:pt idx="22">
                  <c:v>108</c:v>
                </c:pt>
                <c:pt idx="23">
                  <c:v>127</c:v>
                </c:pt>
                <c:pt idx="24">
                  <c:v>132</c:v>
                </c:pt>
                <c:pt idx="25">
                  <c:v>138</c:v>
                </c:pt>
                <c:pt idx="26">
                  <c:v>144</c:v>
                </c:pt>
                <c:pt idx="27">
                  <c:v>201</c:v>
                </c:pt>
                <c:pt idx="28">
                  <c:v>255</c:v>
                </c:pt>
                <c:pt idx="29">
                  <c:v>257</c:v>
                </c:pt>
                <c:pt idx="30">
                  <c:v>257</c:v>
                </c:pt>
                <c:pt idx="31">
                  <c:v>262</c:v>
                </c:pt>
                <c:pt idx="32">
                  <c:v>180</c:v>
                </c:pt>
                <c:pt idx="33">
                  <c:v>170</c:v>
                </c:pt>
                <c:pt idx="34">
                  <c:v>142</c:v>
                </c:pt>
                <c:pt idx="35">
                  <c:v>147</c:v>
                </c:pt>
                <c:pt idx="36">
                  <c:v>153</c:v>
                </c:pt>
                <c:pt idx="37">
                  <c:v>146</c:v>
                </c:pt>
                <c:pt idx="38">
                  <c:v>144</c:v>
                </c:pt>
                <c:pt idx="39">
                  <c:v>153</c:v>
                </c:pt>
                <c:pt idx="40">
                  <c:v>174</c:v>
                </c:pt>
                <c:pt idx="41">
                  <c:v>135</c:v>
                </c:pt>
                <c:pt idx="42">
                  <c:v>89</c:v>
                </c:pt>
                <c:pt idx="43">
                  <c:v>74</c:v>
                </c:pt>
                <c:pt idx="44">
                  <c:v>84</c:v>
                </c:pt>
                <c:pt idx="45">
                  <c:v>73</c:v>
                </c:pt>
                <c:pt idx="46">
                  <c:v>48</c:v>
                </c:pt>
                <c:pt idx="47">
                  <c:v>46</c:v>
                </c:pt>
                <c:pt idx="48">
                  <c:v>39</c:v>
                </c:pt>
                <c:pt idx="49">
                  <c:v>20</c:v>
                </c:pt>
                <c:pt idx="50">
                  <c:v>12</c:v>
                </c:pt>
                <c:pt idx="51">
                  <c:v>17</c:v>
                </c:pt>
                <c:pt idx="52">
                  <c:v>13</c:v>
                </c:pt>
                <c:pt idx="53">
                  <c:v>44</c:v>
                </c:pt>
                <c:pt idx="54">
                  <c:v>58</c:v>
                </c:pt>
                <c:pt idx="55">
                  <c:v>53</c:v>
                </c:pt>
                <c:pt idx="56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D-45DA-B027-719B46E0F5FB}"/>
            </c:ext>
          </c:extLst>
        </c:ser>
        <c:ser>
          <c:idx val="1"/>
          <c:order val="1"/>
          <c:tx>
            <c:v>Oil &amp; Gas extraction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'6. Non-specified'!$G$346:$BK$346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26</c:v>
                </c:pt>
                <c:pt idx="11">
                  <c:v>98</c:v>
                </c:pt>
                <c:pt idx="12">
                  <c:v>209</c:v>
                </c:pt>
                <c:pt idx="13">
                  <c:v>244</c:v>
                </c:pt>
                <c:pt idx="14">
                  <c:v>233</c:v>
                </c:pt>
                <c:pt idx="15">
                  <c:v>68</c:v>
                </c:pt>
                <c:pt idx="16">
                  <c:v>62</c:v>
                </c:pt>
                <c:pt idx="17">
                  <c:v>58</c:v>
                </c:pt>
                <c:pt idx="18">
                  <c:v>36</c:v>
                </c:pt>
                <c:pt idx="19">
                  <c:v>33</c:v>
                </c:pt>
                <c:pt idx="20">
                  <c:v>35</c:v>
                </c:pt>
                <c:pt idx="21">
                  <c:v>30</c:v>
                </c:pt>
                <c:pt idx="22">
                  <c:v>30</c:v>
                </c:pt>
                <c:pt idx="23">
                  <c:v>85</c:v>
                </c:pt>
                <c:pt idx="24">
                  <c:v>77</c:v>
                </c:pt>
                <c:pt idx="25">
                  <c:v>25</c:v>
                </c:pt>
                <c:pt idx="26">
                  <c:v>29</c:v>
                </c:pt>
                <c:pt idx="27">
                  <c:v>32</c:v>
                </c:pt>
                <c:pt idx="28">
                  <c:v>32</c:v>
                </c:pt>
                <c:pt idx="29">
                  <c:v>31</c:v>
                </c:pt>
                <c:pt idx="30">
                  <c:v>38</c:v>
                </c:pt>
                <c:pt idx="31">
                  <c:v>61</c:v>
                </c:pt>
                <c:pt idx="32">
                  <c:v>52</c:v>
                </c:pt>
                <c:pt idx="33">
                  <c:v>44</c:v>
                </c:pt>
                <c:pt idx="34">
                  <c:v>13</c:v>
                </c:pt>
                <c:pt idx="35">
                  <c:v>23</c:v>
                </c:pt>
                <c:pt idx="36">
                  <c:v>60</c:v>
                </c:pt>
                <c:pt idx="37">
                  <c:v>39</c:v>
                </c:pt>
                <c:pt idx="38">
                  <c:v>40</c:v>
                </c:pt>
                <c:pt idx="39">
                  <c:v>31</c:v>
                </c:pt>
                <c:pt idx="40">
                  <c:v>19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8</c:v>
                </c:pt>
                <c:pt idx="53">
                  <c:v>10</c:v>
                </c:pt>
                <c:pt idx="54">
                  <c:v>20</c:v>
                </c:pt>
                <c:pt idx="55">
                  <c:v>26</c:v>
                </c:pt>
                <c:pt idx="56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D-45DA-B027-719B46E0F5FB}"/>
            </c:ext>
          </c:extLst>
        </c:ser>
        <c:ser>
          <c:idx val="2"/>
          <c:order val="2"/>
          <c:tx>
            <c:v>Blast furnace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'6. Non-specified'!$G$353:$BK$353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138</c:v>
                </c:pt>
                <c:pt idx="54">
                  <c:v>11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D-45DA-B027-719B46E0F5FB}"/>
            </c:ext>
          </c:extLst>
        </c:ser>
        <c:ser>
          <c:idx val="3"/>
          <c:order val="3"/>
          <c:tx>
            <c:v>Gas works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'6. Non-specified'!$G$347:$BK$347</c:f>
              <c:numCache>
                <c:formatCode>General</c:formatCode>
                <c:ptCount val="57"/>
                <c:pt idx="0">
                  <c:v>133</c:v>
                </c:pt>
                <c:pt idx="1">
                  <c:v>131</c:v>
                </c:pt>
                <c:pt idx="2">
                  <c:v>120</c:v>
                </c:pt>
                <c:pt idx="3">
                  <c:v>104</c:v>
                </c:pt>
                <c:pt idx="4">
                  <c:v>74</c:v>
                </c:pt>
                <c:pt idx="5">
                  <c:v>39</c:v>
                </c:pt>
                <c:pt idx="6">
                  <c:v>31</c:v>
                </c:pt>
                <c:pt idx="7">
                  <c:v>25</c:v>
                </c:pt>
                <c:pt idx="8">
                  <c:v>12</c:v>
                </c:pt>
                <c:pt idx="9">
                  <c:v>12</c:v>
                </c:pt>
                <c:pt idx="10">
                  <c:v>7</c:v>
                </c:pt>
                <c:pt idx="11">
                  <c:v>6</c:v>
                </c:pt>
                <c:pt idx="12">
                  <c:v>6</c:v>
                </c:pt>
                <c:pt idx="13">
                  <c:v>4</c:v>
                </c:pt>
                <c:pt idx="14">
                  <c:v>37</c:v>
                </c:pt>
                <c:pt idx="15">
                  <c:v>37</c:v>
                </c:pt>
                <c:pt idx="16">
                  <c:v>39</c:v>
                </c:pt>
                <c:pt idx="17">
                  <c:v>53</c:v>
                </c:pt>
                <c:pt idx="18">
                  <c:v>33</c:v>
                </c:pt>
                <c:pt idx="19">
                  <c:v>35</c:v>
                </c:pt>
                <c:pt idx="20">
                  <c:v>24</c:v>
                </c:pt>
                <c:pt idx="21">
                  <c:v>24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9</c:v>
                </c:pt>
                <c:pt idx="26">
                  <c:v>10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13</c:v>
                </c:pt>
                <c:pt idx="31">
                  <c:v>14</c:v>
                </c:pt>
                <c:pt idx="32">
                  <c:v>13</c:v>
                </c:pt>
                <c:pt idx="33">
                  <c:v>13</c:v>
                </c:pt>
                <c:pt idx="34">
                  <c:v>9</c:v>
                </c:pt>
                <c:pt idx="35">
                  <c:v>13</c:v>
                </c:pt>
                <c:pt idx="36">
                  <c:v>12</c:v>
                </c:pt>
                <c:pt idx="37">
                  <c:v>11</c:v>
                </c:pt>
                <c:pt idx="38">
                  <c:v>9</c:v>
                </c:pt>
                <c:pt idx="39">
                  <c:v>12</c:v>
                </c:pt>
                <c:pt idx="40">
                  <c:v>12</c:v>
                </c:pt>
                <c:pt idx="41">
                  <c:v>18</c:v>
                </c:pt>
                <c:pt idx="42">
                  <c:v>22</c:v>
                </c:pt>
                <c:pt idx="43">
                  <c:v>37</c:v>
                </c:pt>
                <c:pt idx="44">
                  <c:v>39</c:v>
                </c:pt>
                <c:pt idx="45">
                  <c:v>39</c:v>
                </c:pt>
                <c:pt idx="46">
                  <c:v>36</c:v>
                </c:pt>
                <c:pt idx="47">
                  <c:v>39</c:v>
                </c:pt>
                <c:pt idx="48">
                  <c:v>43</c:v>
                </c:pt>
                <c:pt idx="49">
                  <c:v>35</c:v>
                </c:pt>
                <c:pt idx="50">
                  <c:v>4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1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FD-45DA-B027-719B46E0F5FB}"/>
            </c:ext>
          </c:extLst>
        </c:ser>
        <c:ser>
          <c:idx val="4"/>
          <c:order val="4"/>
          <c:tx>
            <c:v>Coke ovens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'6. Non-specified'!$G$348:$BK$348</c:f>
              <c:numCache>
                <c:formatCode>General</c:formatCode>
                <c:ptCount val="57"/>
                <c:pt idx="0">
                  <c:v>237</c:v>
                </c:pt>
                <c:pt idx="1">
                  <c:v>244</c:v>
                </c:pt>
                <c:pt idx="2">
                  <c:v>219</c:v>
                </c:pt>
                <c:pt idx="3">
                  <c:v>230</c:v>
                </c:pt>
                <c:pt idx="4">
                  <c:v>264</c:v>
                </c:pt>
                <c:pt idx="5">
                  <c:v>257</c:v>
                </c:pt>
                <c:pt idx="6">
                  <c:v>257</c:v>
                </c:pt>
                <c:pt idx="7">
                  <c:v>280</c:v>
                </c:pt>
                <c:pt idx="8">
                  <c:v>315</c:v>
                </c:pt>
                <c:pt idx="9">
                  <c:v>254</c:v>
                </c:pt>
                <c:pt idx="10">
                  <c:v>299</c:v>
                </c:pt>
                <c:pt idx="11">
                  <c:v>282</c:v>
                </c:pt>
                <c:pt idx="12">
                  <c:v>297</c:v>
                </c:pt>
                <c:pt idx="13">
                  <c:v>279</c:v>
                </c:pt>
                <c:pt idx="14">
                  <c:v>287</c:v>
                </c:pt>
                <c:pt idx="15">
                  <c:v>314</c:v>
                </c:pt>
                <c:pt idx="16">
                  <c:v>278</c:v>
                </c:pt>
                <c:pt idx="17">
                  <c:v>322</c:v>
                </c:pt>
                <c:pt idx="18">
                  <c:v>323</c:v>
                </c:pt>
                <c:pt idx="19">
                  <c:v>270</c:v>
                </c:pt>
                <c:pt idx="20">
                  <c:v>576</c:v>
                </c:pt>
                <c:pt idx="21">
                  <c:v>315</c:v>
                </c:pt>
                <c:pt idx="22">
                  <c:v>480</c:v>
                </c:pt>
                <c:pt idx="23">
                  <c:v>299</c:v>
                </c:pt>
                <c:pt idx="24">
                  <c:v>300</c:v>
                </c:pt>
                <c:pt idx="25">
                  <c:v>289</c:v>
                </c:pt>
                <c:pt idx="26">
                  <c:v>257</c:v>
                </c:pt>
                <c:pt idx="27">
                  <c:v>253</c:v>
                </c:pt>
                <c:pt idx="28">
                  <c:v>256</c:v>
                </c:pt>
                <c:pt idx="29">
                  <c:v>282</c:v>
                </c:pt>
                <c:pt idx="30">
                  <c:v>265</c:v>
                </c:pt>
                <c:pt idx="31">
                  <c:v>293</c:v>
                </c:pt>
                <c:pt idx="32">
                  <c:v>299</c:v>
                </c:pt>
                <c:pt idx="33">
                  <c:v>334</c:v>
                </c:pt>
                <c:pt idx="34">
                  <c:v>368</c:v>
                </c:pt>
                <c:pt idx="35">
                  <c:v>363</c:v>
                </c:pt>
                <c:pt idx="36">
                  <c:v>344</c:v>
                </c:pt>
                <c:pt idx="37">
                  <c:v>330</c:v>
                </c:pt>
                <c:pt idx="38">
                  <c:v>273</c:v>
                </c:pt>
                <c:pt idx="39">
                  <c:v>251</c:v>
                </c:pt>
                <c:pt idx="40">
                  <c:v>256</c:v>
                </c:pt>
                <c:pt idx="41">
                  <c:v>241</c:v>
                </c:pt>
                <c:pt idx="42">
                  <c:v>236</c:v>
                </c:pt>
                <c:pt idx="43">
                  <c:v>237</c:v>
                </c:pt>
                <c:pt idx="44">
                  <c:v>239</c:v>
                </c:pt>
                <c:pt idx="45">
                  <c:v>441</c:v>
                </c:pt>
                <c:pt idx="46">
                  <c:v>401</c:v>
                </c:pt>
                <c:pt idx="47">
                  <c:v>456</c:v>
                </c:pt>
                <c:pt idx="48">
                  <c:v>505</c:v>
                </c:pt>
                <c:pt idx="49">
                  <c:v>489</c:v>
                </c:pt>
                <c:pt idx="50">
                  <c:v>553</c:v>
                </c:pt>
                <c:pt idx="51">
                  <c:v>293</c:v>
                </c:pt>
                <c:pt idx="52">
                  <c:v>503</c:v>
                </c:pt>
                <c:pt idx="53">
                  <c:v>198</c:v>
                </c:pt>
                <c:pt idx="54">
                  <c:v>165</c:v>
                </c:pt>
                <c:pt idx="55">
                  <c:v>178</c:v>
                </c:pt>
                <c:pt idx="56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FD-45DA-B027-719B46E0F5FB}"/>
            </c:ext>
          </c:extLst>
        </c:ser>
        <c:ser>
          <c:idx val="5"/>
          <c:order val="5"/>
          <c:tx>
            <c:v>Patent fuel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'6. Non-specified'!$G$354:$BK$354</c:f>
              <c:numCache>
                <c:formatCode>General</c:formatCode>
                <c:ptCount val="57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15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11</c:v>
                </c:pt>
                <c:pt idx="8">
                  <c:v>11</c:v>
                </c:pt>
                <c:pt idx="9">
                  <c:v>7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5</c:v>
                </c:pt>
                <c:pt idx="15">
                  <c:v>14</c:v>
                </c:pt>
                <c:pt idx="16">
                  <c:v>12</c:v>
                </c:pt>
                <c:pt idx="17">
                  <c:v>9</c:v>
                </c:pt>
                <c:pt idx="18">
                  <c:v>8</c:v>
                </c:pt>
                <c:pt idx="19">
                  <c:v>3</c:v>
                </c:pt>
                <c:pt idx="20">
                  <c:v>5</c:v>
                </c:pt>
                <c:pt idx="21">
                  <c:v>5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FD-45DA-B027-719B46E0F5FB}"/>
            </c:ext>
          </c:extLst>
        </c:ser>
        <c:ser>
          <c:idx val="7"/>
          <c:order val="6"/>
          <c:tx>
            <c:v>Own use in elec, CHP</c:v>
          </c:tx>
          <c:spPr>
            <a:ln w="28575" cap="rnd">
              <a:solidFill>
                <a:schemeClr val="accent2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'6. Non-specified'!$G$350:$BK$350</c:f>
              <c:numCache>
                <c:formatCode>General</c:formatCode>
                <c:ptCount val="57"/>
                <c:pt idx="0">
                  <c:v>38</c:v>
                </c:pt>
                <c:pt idx="1">
                  <c:v>52</c:v>
                </c:pt>
                <c:pt idx="2">
                  <c:v>64</c:v>
                </c:pt>
                <c:pt idx="3">
                  <c:v>59</c:v>
                </c:pt>
                <c:pt idx="4">
                  <c:v>93</c:v>
                </c:pt>
                <c:pt idx="5">
                  <c:v>100</c:v>
                </c:pt>
                <c:pt idx="6">
                  <c:v>101</c:v>
                </c:pt>
                <c:pt idx="7">
                  <c:v>143</c:v>
                </c:pt>
                <c:pt idx="8">
                  <c:v>169</c:v>
                </c:pt>
                <c:pt idx="9">
                  <c:v>181</c:v>
                </c:pt>
                <c:pt idx="10">
                  <c:v>218</c:v>
                </c:pt>
                <c:pt idx="11">
                  <c:v>222</c:v>
                </c:pt>
                <c:pt idx="12">
                  <c:v>248</c:v>
                </c:pt>
                <c:pt idx="13">
                  <c:v>288</c:v>
                </c:pt>
                <c:pt idx="14">
                  <c:v>314</c:v>
                </c:pt>
                <c:pt idx="15">
                  <c:v>340</c:v>
                </c:pt>
                <c:pt idx="16">
                  <c:v>374</c:v>
                </c:pt>
                <c:pt idx="17">
                  <c:v>354</c:v>
                </c:pt>
                <c:pt idx="18">
                  <c:v>370</c:v>
                </c:pt>
                <c:pt idx="19">
                  <c:v>389</c:v>
                </c:pt>
                <c:pt idx="20">
                  <c:v>453</c:v>
                </c:pt>
                <c:pt idx="21">
                  <c:v>508</c:v>
                </c:pt>
                <c:pt idx="22">
                  <c:v>509</c:v>
                </c:pt>
                <c:pt idx="23">
                  <c:v>516</c:v>
                </c:pt>
                <c:pt idx="24">
                  <c:v>508</c:v>
                </c:pt>
                <c:pt idx="25">
                  <c:v>550</c:v>
                </c:pt>
                <c:pt idx="26">
                  <c:v>569</c:v>
                </c:pt>
                <c:pt idx="27">
                  <c:v>581</c:v>
                </c:pt>
                <c:pt idx="28">
                  <c:v>561</c:v>
                </c:pt>
                <c:pt idx="29">
                  <c:v>649</c:v>
                </c:pt>
                <c:pt idx="30">
                  <c:v>631</c:v>
                </c:pt>
                <c:pt idx="31">
                  <c:v>620</c:v>
                </c:pt>
                <c:pt idx="32">
                  <c:v>652</c:v>
                </c:pt>
                <c:pt idx="33">
                  <c:v>624</c:v>
                </c:pt>
                <c:pt idx="34">
                  <c:v>622</c:v>
                </c:pt>
                <c:pt idx="35">
                  <c:v>690</c:v>
                </c:pt>
                <c:pt idx="36">
                  <c:v>593</c:v>
                </c:pt>
                <c:pt idx="37">
                  <c:v>693</c:v>
                </c:pt>
                <c:pt idx="38">
                  <c:v>683</c:v>
                </c:pt>
                <c:pt idx="39">
                  <c:v>805</c:v>
                </c:pt>
                <c:pt idx="40">
                  <c:v>866</c:v>
                </c:pt>
                <c:pt idx="41">
                  <c:v>870</c:v>
                </c:pt>
                <c:pt idx="42">
                  <c:v>1054</c:v>
                </c:pt>
                <c:pt idx="43">
                  <c:v>908</c:v>
                </c:pt>
                <c:pt idx="44">
                  <c:v>973</c:v>
                </c:pt>
                <c:pt idx="45">
                  <c:v>1031</c:v>
                </c:pt>
                <c:pt idx="46">
                  <c:v>1010</c:v>
                </c:pt>
                <c:pt idx="47">
                  <c:v>1017</c:v>
                </c:pt>
                <c:pt idx="48">
                  <c:v>1144</c:v>
                </c:pt>
                <c:pt idx="49">
                  <c:v>1091</c:v>
                </c:pt>
                <c:pt idx="50">
                  <c:v>1007</c:v>
                </c:pt>
                <c:pt idx="51">
                  <c:v>1098</c:v>
                </c:pt>
                <c:pt idx="52">
                  <c:v>1119</c:v>
                </c:pt>
                <c:pt idx="53">
                  <c:v>1038</c:v>
                </c:pt>
                <c:pt idx="54">
                  <c:v>1040</c:v>
                </c:pt>
                <c:pt idx="55">
                  <c:v>960</c:v>
                </c:pt>
                <c:pt idx="56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FD-45DA-B027-719B46E0F5FB}"/>
            </c:ext>
          </c:extLst>
        </c:ser>
        <c:ser>
          <c:idx val="8"/>
          <c:order val="7"/>
          <c:tx>
            <c:v>Pumped storage plant</c:v>
          </c:tx>
          <c:spPr>
            <a:ln w="28575" cap="rnd">
              <a:solidFill>
                <a:schemeClr val="accent3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'6. Non-specified'!$G$351:$BK$351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7</c:v>
                </c:pt>
                <c:pt idx="11">
                  <c:v>18</c:v>
                </c:pt>
                <c:pt idx="12">
                  <c:v>36</c:v>
                </c:pt>
                <c:pt idx="13">
                  <c:v>76</c:v>
                </c:pt>
                <c:pt idx="14">
                  <c:v>29</c:v>
                </c:pt>
                <c:pt idx="15">
                  <c:v>14</c:v>
                </c:pt>
                <c:pt idx="16">
                  <c:v>58</c:v>
                </c:pt>
                <c:pt idx="17">
                  <c:v>41</c:v>
                </c:pt>
                <c:pt idx="18">
                  <c:v>46</c:v>
                </c:pt>
                <c:pt idx="19">
                  <c:v>42</c:v>
                </c:pt>
                <c:pt idx="20">
                  <c:v>52</c:v>
                </c:pt>
                <c:pt idx="21">
                  <c:v>45</c:v>
                </c:pt>
                <c:pt idx="22">
                  <c:v>38</c:v>
                </c:pt>
                <c:pt idx="23">
                  <c:v>67</c:v>
                </c:pt>
                <c:pt idx="24">
                  <c:v>71</c:v>
                </c:pt>
                <c:pt idx="25">
                  <c:v>63</c:v>
                </c:pt>
                <c:pt idx="26">
                  <c:v>37</c:v>
                </c:pt>
                <c:pt idx="27">
                  <c:v>29</c:v>
                </c:pt>
                <c:pt idx="28">
                  <c:v>38</c:v>
                </c:pt>
                <c:pt idx="29">
                  <c:v>20</c:v>
                </c:pt>
                <c:pt idx="30">
                  <c:v>27</c:v>
                </c:pt>
                <c:pt idx="31">
                  <c:v>26</c:v>
                </c:pt>
                <c:pt idx="32">
                  <c:v>58</c:v>
                </c:pt>
                <c:pt idx="33">
                  <c:v>45</c:v>
                </c:pt>
                <c:pt idx="34">
                  <c:v>34</c:v>
                </c:pt>
                <c:pt idx="35">
                  <c:v>51</c:v>
                </c:pt>
                <c:pt idx="36">
                  <c:v>38</c:v>
                </c:pt>
                <c:pt idx="37">
                  <c:v>44</c:v>
                </c:pt>
                <c:pt idx="38">
                  <c:v>65</c:v>
                </c:pt>
                <c:pt idx="39">
                  <c:v>91</c:v>
                </c:pt>
                <c:pt idx="40">
                  <c:v>117</c:v>
                </c:pt>
                <c:pt idx="41">
                  <c:v>99</c:v>
                </c:pt>
                <c:pt idx="42">
                  <c:v>164</c:v>
                </c:pt>
                <c:pt idx="43">
                  <c:v>109</c:v>
                </c:pt>
                <c:pt idx="44">
                  <c:v>107</c:v>
                </c:pt>
                <c:pt idx="45">
                  <c:v>149</c:v>
                </c:pt>
                <c:pt idx="46">
                  <c:v>119</c:v>
                </c:pt>
                <c:pt idx="47">
                  <c:v>98</c:v>
                </c:pt>
                <c:pt idx="48">
                  <c:v>82</c:v>
                </c:pt>
                <c:pt idx="49">
                  <c:v>85</c:v>
                </c:pt>
                <c:pt idx="50">
                  <c:v>108</c:v>
                </c:pt>
                <c:pt idx="51">
                  <c:v>77</c:v>
                </c:pt>
                <c:pt idx="52">
                  <c:v>121</c:v>
                </c:pt>
                <c:pt idx="53">
                  <c:v>148</c:v>
                </c:pt>
                <c:pt idx="54">
                  <c:v>120</c:v>
                </c:pt>
                <c:pt idx="55">
                  <c:v>111</c:v>
                </c:pt>
                <c:pt idx="56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FD-45DA-B027-719B46E0F5FB}"/>
            </c:ext>
          </c:extLst>
        </c:ser>
        <c:ser>
          <c:idx val="9"/>
          <c:order val="8"/>
          <c:tx>
            <c:v>Nuclear industry</c:v>
          </c:tx>
          <c:spPr>
            <a:ln w="28575" cap="rnd">
              <a:solidFill>
                <a:schemeClr val="accent4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'6. Non-specified'!$G$355:$BK$355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16</c:v>
                </c:pt>
                <c:pt idx="50">
                  <c:v>14</c:v>
                </c:pt>
                <c:pt idx="51">
                  <c:v>14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AFD-45DA-B027-719B46E0F5FB}"/>
            </c:ext>
          </c:extLst>
        </c:ser>
        <c:ser>
          <c:idx val="10"/>
          <c:order val="9"/>
          <c:tx>
            <c:v>Non-specific</c:v>
          </c:tx>
          <c:spPr>
            <a:ln w="28575" cap="rnd">
              <a:solidFill>
                <a:schemeClr val="accent5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'6. Non-specified'!$G$352:$BK$352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105</c:v>
                </c:pt>
                <c:pt idx="26">
                  <c:v>143</c:v>
                </c:pt>
                <c:pt idx="27">
                  <c:v>119</c:v>
                </c:pt>
                <c:pt idx="28">
                  <c:v>143</c:v>
                </c:pt>
                <c:pt idx="29">
                  <c:v>143</c:v>
                </c:pt>
                <c:pt idx="30">
                  <c:v>115</c:v>
                </c:pt>
                <c:pt idx="31">
                  <c:v>115</c:v>
                </c:pt>
                <c:pt idx="32">
                  <c:v>124</c:v>
                </c:pt>
                <c:pt idx="33">
                  <c:v>76</c:v>
                </c:pt>
                <c:pt idx="34">
                  <c:v>81</c:v>
                </c:pt>
                <c:pt idx="35">
                  <c:v>165</c:v>
                </c:pt>
                <c:pt idx="36">
                  <c:v>126</c:v>
                </c:pt>
                <c:pt idx="37">
                  <c:v>98</c:v>
                </c:pt>
                <c:pt idx="38">
                  <c:v>107</c:v>
                </c:pt>
                <c:pt idx="39">
                  <c:v>100</c:v>
                </c:pt>
                <c:pt idx="40">
                  <c:v>166</c:v>
                </c:pt>
                <c:pt idx="41">
                  <c:v>183</c:v>
                </c:pt>
                <c:pt idx="42">
                  <c:v>225</c:v>
                </c:pt>
                <c:pt idx="43">
                  <c:v>349</c:v>
                </c:pt>
                <c:pt idx="44">
                  <c:v>431</c:v>
                </c:pt>
                <c:pt idx="45">
                  <c:v>280</c:v>
                </c:pt>
                <c:pt idx="46">
                  <c:v>2269</c:v>
                </c:pt>
                <c:pt idx="47">
                  <c:v>2196</c:v>
                </c:pt>
                <c:pt idx="48">
                  <c:v>1874</c:v>
                </c:pt>
                <c:pt idx="49">
                  <c:v>1935</c:v>
                </c:pt>
                <c:pt idx="50">
                  <c:v>1828</c:v>
                </c:pt>
                <c:pt idx="51">
                  <c:v>950</c:v>
                </c:pt>
                <c:pt idx="52">
                  <c:v>847</c:v>
                </c:pt>
                <c:pt idx="53">
                  <c:v>948</c:v>
                </c:pt>
                <c:pt idx="54">
                  <c:v>869</c:v>
                </c:pt>
                <c:pt idx="55">
                  <c:v>296</c:v>
                </c:pt>
                <c:pt idx="56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AFD-45DA-B027-719B46E0F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36168"/>
        <c:axId val="469636824"/>
      </c:lineChart>
      <c:catAx>
        <c:axId val="46963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36824"/>
        <c:crosses val="autoZero"/>
        <c:auto val="1"/>
        <c:lblAlgn val="ctr"/>
        <c:lblOffset val="100"/>
        <c:noMultiLvlLbl val="0"/>
      </c:catAx>
      <c:valAx>
        <c:axId val="46963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3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Conso diesel</a:t>
            </a:r>
            <a:r>
              <a:rPr lang="en-GB" baseline="0%"/>
              <a:t> + kerosene agriculture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Diesel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ES_TFC_Efficiencies!$G$1:$BH$1</c:f>
              <c:numCache>
                <c:formatCode>General</c:formatCode>
                <c:ptCount val="5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</c:numCache>
            </c:numRef>
          </c:xVal>
          <c:yVal>
            <c:numRef>
              <c:f>ES_TFC_Efficiencies!$G$28:$BH$28</c:f>
              <c:numCache>
                <c:formatCode>General</c:formatCode>
                <c:ptCount val="54"/>
                <c:pt idx="0">
                  <c:v>212</c:v>
                </c:pt>
                <c:pt idx="1">
                  <c:v>277</c:v>
                </c:pt>
                <c:pt idx="2">
                  <c:v>305</c:v>
                </c:pt>
                <c:pt idx="3">
                  <c:v>366</c:v>
                </c:pt>
                <c:pt idx="4">
                  <c:v>434</c:v>
                </c:pt>
                <c:pt idx="5">
                  <c:v>468</c:v>
                </c:pt>
                <c:pt idx="6">
                  <c:v>1016</c:v>
                </c:pt>
                <c:pt idx="7">
                  <c:v>1049</c:v>
                </c:pt>
                <c:pt idx="8">
                  <c:v>1221</c:v>
                </c:pt>
                <c:pt idx="9">
                  <c:v>1397</c:v>
                </c:pt>
                <c:pt idx="10">
                  <c:v>1463</c:v>
                </c:pt>
                <c:pt idx="11">
                  <c:v>1455</c:v>
                </c:pt>
                <c:pt idx="12">
                  <c:v>1599</c:v>
                </c:pt>
                <c:pt idx="13">
                  <c:v>1711</c:v>
                </c:pt>
                <c:pt idx="14">
                  <c:v>1402</c:v>
                </c:pt>
                <c:pt idx="15">
                  <c:v>1415</c:v>
                </c:pt>
                <c:pt idx="16">
                  <c:v>1508</c:v>
                </c:pt>
                <c:pt idx="17">
                  <c:v>1882</c:v>
                </c:pt>
                <c:pt idx="18">
                  <c:v>2081</c:v>
                </c:pt>
                <c:pt idx="19">
                  <c:v>2203</c:v>
                </c:pt>
                <c:pt idx="20">
                  <c:v>2082</c:v>
                </c:pt>
                <c:pt idx="21">
                  <c:v>1922</c:v>
                </c:pt>
                <c:pt idx="22">
                  <c:v>2103</c:v>
                </c:pt>
                <c:pt idx="23">
                  <c:v>2130</c:v>
                </c:pt>
                <c:pt idx="24">
                  <c:v>2153</c:v>
                </c:pt>
                <c:pt idx="25">
                  <c:v>2251</c:v>
                </c:pt>
                <c:pt idx="26">
                  <c:v>2202</c:v>
                </c:pt>
                <c:pt idx="27">
                  <c:v>2295</c:v>
                </c:pt>
                <c:pt idx="28">
                  <c:v>2019</c:v>
                </c:pt>
                <c:pt idx="29">
                  <c:v>1221</c:v>
                </c:pt>
                <c:pt idx="30">
                  <c:v>1281</c:v>
                </c:pt>
                <c:pt idx="31">
                  <c:v>1323</c:v>
                </c:pt>
                <c:pt idx="32">
                  <c:v>1394</c:v>
                </c:pt>
                <c:pt idx="33">
                  <c:v>1461</c:v>
                </c:pt>
                <c:pt idx="34">
                  <c:v>1529</c:v>
                </c:pt>
                <c:pt idx="35">
                  <c:v>1608</c:v>
                </c:pt>
                <c:pt idx="36">
                  <c:v>1628</c:v>
                </c:pt>
                <c:pt idx="37">
                  <c:v>1628</c:v>
                </c:pt>
                <c:pt idx="38">
                  <c:v>1441</c:v>
                </c:pt>
                <c:pt idx="39">
                  <c:v>1577</c:v>
                </c:pt>
                <c:pt idx="40">
                  <c:v>1883</c:v>
                </c:pt>
                <c:pt idx="41">
                  <c:v>1772</c:v>
                </c:pt>
                <c:pt idx="42">
                  <c:v>1738</c:v>
                </c:pt>
                <c:pt idx="43">
                  <c:v>1931</c:v>
                </c:pt>
                <c:pt idx="44">
                  <c:v>2205</c:v>
                </c:pt>
                <c:pt idx="45">
                  <c:v>2163</c:v>
                </c:pt>
                <c:pt idx="46">
                  <c:v>1828</c:v>
                </c:pt>
                <c:pt idx="47">
                  <c:v>1969</c:v>
                </c:pt>
                <c:pt idx="48">
                  <c:v>1759</c:v>
                </c:pt>
                <c:pt idx="49">
                  <c:v>1658</c:v>
                </c:pt>
                <c:pt idx="50">
                  <c:v>1608</c:v>
                </c:pt>
                <c:pt idx="51">
                  <c:v>1455</c:v>
                </c:pt>
                <c:pt idx="52">
                  <c:v>1555</c:v>
                </c:pt>
                <c:pt idx="53">
                  <c:v>1564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A2-4EC1-ACAE-A49F68526E88}"/>
            </c:ext>
          </c:extLst>
        </c:ser>
        <c:ser>
          <c:idx val="1"/>
          <c:order val="1"/>
          <c:tx>
            <c:v>kerosene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ES_TFC_Efficiencies!$G$1:$BH$1</c:f>
              <c:numCache>
                <c:formatCode>General</c:formatCode>
                <c:ptCount val="5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</c:numCache>
            </c:numRef>
          </c:xVal>
          <c:yVal>
            <c:numRef>
              <c:f>ES_TFC_Efficiencies!$G$53:$BH$53</c:f>
              <c:numCache>
                <c:formatCode>General</c:formatCode>
                <c:ptCount val="54"/>
                <c:pt idx="0">
                  <c:v>293</c:v>
                </c:pt>
                <c:pt idx="1">
                  <c:v>298</c:v>
                </c:pt>
                <c:pt idx="2">
                  <c:v>305</c:v>
                </c:pt>
                <c:pt idx="3">
                  <c:v>337</c:v>
                </c:pt>
                <c:pt idx="4">
                  <c:v>345</c:v>
                </c:pt>
                <c:pt idx="5">
                  <c:v>305</c:v>
                </c:pt>
                <c:pt idx="6">
                  <c:v>262</c:v>
                </c:pt>
                <c:pt idx="7">
                  <c:v>236</c:v>
                </c:pt>
                <c:pt idx="8">
                  <c:v>205</c:v>
                </c:pt>
                <c:pt idx="9">
                  <c:v>148</c:v>
                </c:pt>
                <c:pt idx="10">
                  <c:v>154</c:v>
                </c:pt>
                <c:pt idx="11">
                  <c:v>200</c:v>
                </c:pt>
                <c:pt idx="12">
                  <c:v>207</c:v>
                </c:pt>
                <c:pt idx="13">
                  <c:v>248</c:v>
                </c:pt>
                <c:pt idx="14">
                  <c:v>202</c:v>
                </c:pt>
                <c:pt idx="15">
                  <c:v>141</c:v>
                </c:pt>
                <c:pt idx="16">
                  <c:v>83</c:v>
                </c:pt>
                <c:pt idx="17">
                  <c:v>51</c:v>
                </c:pt>
                <c:pt idx="18">
                  <c:v>43</c:v>
                </c:pt>
                <c:pt idx="19">
                  <c:v>36</c:v>
                </c:pt>
                <c:pt idx="20">
                  <c:v>22</c:v>
                </c:pt>
                <c:pt idx="21">
                  <c:v>24</c:v>
                </c:pt>
                <c:pt idx="22">
                  <c:v>26</c:v>
                </c:pt>
                <c:pt idx="23">
                  <c:v>18</c:v>
                </c:pt>
                <c:pt idx="24">
                  <c:v>17</c:v>
                </c:pt>
                <c:pt idx="25">
                  <c:v>25</c:v>
                </c:pt>
                <c:pt idx="26">
                  <c:v>10</c:v>
                </c:pt>
                <c:pt idx="27">
                  <c:v>20</c:v>
                </c:pt>
                <c:pt idx="28">
                  <c:v>28</c:v>
                </c:pt>
                <c:pt idx="29">
                  <c:v>26</c:v>
                </c:pt>
                <c:pt idx="30">
                  <c:v>31</c:v>
                </c:pt>
                <c:pt idx="31">
                  <c:v>102</c:v>
                </c:pt>
                <c:pt idx="32">
                  <c:v>143</c:v>
                </c:pt>
                <c:pt idx="33">
                  <c:v>129</c:v>
                </c:pt>
                <c:pt idx="34">
                  <c:v>126</c:v>
                </c:pt>
                <c:pt idx="35">
                  <c:v>54</c:v>
                </c:pt>
                <c:pt idx="36">
                  <c:v>35</c:v>
                </c:pt>
                <c:pt idx="37">
                  <c:v>12</c:v>
                </c:pt>
                <c:pt idx="38">
                  <c:v>12</c:v>
                </c:pt>
                <c:pt idx="39">
                  <c:v>9</c:v>
                </c:pt>
                <c:pt idx="40">
                  <c:v>3</c:v>
                </c:pt>
                <c:pt idx="41">
                  <c:v>10</c:v>
                </c:pt>
                <c:pt idx="42">
                  <c:v>8</c:v>
                </c:pt>
                <c:pt idx="4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A2-4EC1-ACAE-A49F68526E88}"/>
            </c:ext>
          </c:extLst>
        </c:ser>
        <c:ser>
          <c:idx val="2"/>
          <c:order val="2"/>
          <c:tx>
            <c:v>Fuel oil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ES_TFC_Efficiencies!$G$1:$BH$1</c:f>
              <c:numCache>
                <c:formatCode>General</c:formatCode>
                <c:ptCount val="5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</c:numCache>
            </c:numRef>
          </c:xVal>
          <c:yVal>
            <c:numRef>
              <c:f>ES_TFC_Efficiencies!$G$23:$BH$23</c:f>
              <c:numCache>
                <c:formatCode>General</c:formatCode>
                <c:ptCount val="54"/>
                <c:pt idx="13">
                  <c:v>39</c:v>
                </c:pt>
                <c:pt idx="14">
                  <c:v>37</c:v>
                </c:pt>
                <c:pt idx="15">
                  <c:v>36</c:v>
                </c:pt>
                <c:pt idx="16">
                  <c:v>40</c:v>
                </c:pt>
                <c:pt idx="17">
                  <c:v>30</c:v>
                </c:pt>
                <c:pt idx="18">
                  <c:v>27</c:v>
                </c:pt>
                <c:pt idx="19">
                  <c:v>21</c:v>
                </c:pt>
                <c:pt idx="20">
                  <c:v>21</c:v>
                </c:pt>
                <c:pt idx="21">
                  <c:v>18</c:v>
                </c:pt>
                <c:pt idx="22">
                  <c:v>15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19</c:v>
                </c:pt>
                <c:pt idx="32">
                  <c:v>24</c:v>
                </c:pt>
                <c:pt idx="33">
                  <c:v>19</c:v>
                </c:pt>
                <c:pt idx="34">
                  <c:v>25</c:v>
                </c:pt>
                <c:pt idx="35">
                  <c:v>43</c:v>
                </c:pt>
                <c:pt idx="36">
                  <c:v>25</c:v>
                </c:pt>
                <c:pt idx="37">
                  <c:v>9</c:v>
                </c:pt>
                <c:pt idx="38">
                  <c:v>17</c:v>
                </c:pt>
                <c:pt idx="39">
                  <c:v>60</c:v>
                </c:pt>
                <c:pt idx="40">
                  <c:v>60</c:v>
                </c:pt>
                <c:pt idx="41">
                  <c:v>34</c:v>
                </c:pt>
                <c:pt idx="42">
                  <c:v>39</c:v>
                </c:pt>
                <c:pt idx="43">
                  <c:v>46</c:v>
                </c:pt>
                <c:pt idx="44">
                  <c:v>25</c:v>
                </c:pt>
                <c:pt idx="45">
                  <c:v>15</c:v>
                </c:pt>
                <c:pt idx="46">
                  <c:v>47</c:v>
                </c:pt>
                <c:pt idx="47">
                  <c:v>44</c:v>
                </c:pt>
                <c:pt idx="48">
                  <c:v>26</c:v>
                </c:pt>
                <c:pt idx="49">
                  <c:v>19</c:v>
                </c:pt>
                <c:pt idx="50">
                  <c:v>16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A2-4EC1-ACAE-A49F68526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799328"/>
        <c:axId val="314800640"/>
      </c:scatterChart>
      <c:valAx>
        <c:axId val="31479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800640"/>
        <c:crosses val="autoZero"/>
        <c:crossBetween val="midCat"/>
      </c:valAx>
      <c:valAx>
        <c:axId val="3148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9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3623359580052492E-2"/>
                  <c:y val="-0.125416666666666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'Calculations-tests'!$B$71:$BG$71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xVal>
          <c:yVal>
            <c:numRef>
              <c:f>'Calculations-tests'!$B$75:$BG$75</c:f>
              <c:numCache>
                <c:formatCode>General</c:formatCode>
                <c:ptCount val="58"/>
                <c:pt idx="0">
                  <c:v>11.982187512190933</c:v>
                </c:pt>
                <c:pt idx="1">
                  <c:v>12.782322490280446</c:v>
                </c:pt>
                <c:pt idx="2">
                  <c:v>12.600383900676116</c:v>
                </c:pt>
                <c:pt idx="3">
                  <c:v>12.574317820717233</c:v>
                </c:pt>
                <c:pt idx="4">
                  <c:v>13.346357777101153</c:v>
                </c:pt>
                <c:pt idx="5">
                  <c:v>12.962754603782425</c:v>
                </c:pt>
                <c:pt idx="6">
                  <c:v>12.365350067996395</c:v>
                </c:pt>
                <c:pt idx="7">
                  <c:v>13.449636718160006</c:v>
                </c:pt>
                <c:pt idx="8">
                  <c:v>13.557204461006428</c:v>
                </c:pt>
                <c:pt idx="9">
                  <c:v>12.765492088282601</c:v>
                </c:pt>
                <c:pt idx="10">
                  <c:v>13.360515514323664</c:v>
                </c:pt>
                <c:pt idx="11">
                  <c:v>12.810820447815072</c:v>
                </c:pt>
                <c:pt idx="12">
                  <c:v>13.564780596386283</c:v>
                </c:pt>
                <c:pt idx="13">
                  <c:v>14.078074032328832</c:v>
                </c:pt>
                <c:pt idx="14">
                  <c:v>13.588970454728415</c:v>
                </c:pt>
                <c:pt idx="15">
                  <c:v>13.321580326762358</c:v>
                </c:pt>
                <c:pt idx="16">
                  <c:v>14.0942158927972</c:v>
                </c:pt>
                <c:pt idx="17">
                  <c:v>13.833572171493593</c:v>
                </c:pt>
                <c:pt idx="18">
                  <c:v>14.924270262496393</c:v>
                </c:pt>
                <c:pt idx="19">
                  <c:v>15.249248495883398</c:v>
                </c:pt>
                <c:pt idx="20">
                  <c:v>16.137471493338865</c:v>
                </c:pt>
                <c:pt idx="21">
                  <c:v>15.420522104913097</c:v>
                </c:pt>
                <c:pt idx="22">
                  <c:v>15.558218467971784</c:v>
                </c:pt>
                <c:pt idx="23">
                  <c:v>15.910418402457612</c:v>
                </c:pt>
                <c:pt idx="24">
                  <c:v>16.674172130923175</c:v>
                </c:pt>
                <c:pt idx="25">
                  <c:v>16.265827247205621</c:v>
                </c:pt>
                <c:pt idx="26">
                  <c:v>16.311919681974725</c:v>
                </c:pt>
                <c:pt idx="27">
                  <c:v>17.296422316994562</c:v>
                </c:pt>
                <c:pt idx="28">
                  <c:v>17.809122141257927</c:v>
                </c:pt>
                <c:pt idx="29">
                  <c:v>17.512952973350401</c:v>
                </c:pt>
                <c:pt idx="30">
                  <c:v>17.693511969198916</c:v>
                </c:pt>
                <c:pt idx="31">
                  <c:v>17.545843283198721</c:v>
                </c:pt>
                <c:pt idx="32">
                  <c:v>18.397263929419317</c:v>
                </c:pt>
                <c:pt idx="33">
                  <c:v>17.650724946209174</c:v>
                </c:pt>
                <c:pt idx="34">
                  <c:v>18.144268512612403</c:v>
                </c:pt>
                <c:pt idx="35">
                  <c:v>18.539696388141007</c:v>
                </c:pt>
                <c:pt idx="36">
                  <c:v>17.869944028648128</c:v>
                </c:pt>
                <c:pt idx="37">
                  <c:v>17.510102480775124</c:v>
                </c:pt>
                <c:pt idx="38">
                  <c:v>17.271849650758401</c:v>
                </c:pt>
                <c:pt idx="39">
                  <c:v>17.8</c:v>
                </c:pt>
                <c:pt idx="40">
                  <c:v>18.2</c:v>
                </c:pt>
                <c:pt idx="41">
                  <c:v>18.600000000000001</c:v>
                </c:pt>
                <c:pt idx="42">
                  <c:v>18.899999999999999</c:v>
                </c:pt>
                <c:pt idx="43">
                  <c:v>19.2</c:v>
                </c:pt>
                <c:pt idx="44">
                  <c:v>19.5</c:v>
                </c:pt>
                <c:pt idx="45">
                  <c:v>19.7</c:v>
                </c:pt>
                <c:pt idx="46">
                  <c:v>19.899999999999999</c:v>
                </c:pt>
                <c:pt idx="47">
                  <c:v>20.0548</c:v>
                </c:pt>
                <c:pt idx="48">
                  <c:v>20.0548</c:v>
                </c:pt>
                <c:pt idx="49">
                  <c:v>20.0548</c:v>
                </c:pt>
                <c:pt idx="50">
                  <c:v>20.0548</c:v>
                </c:pt>
                <c:pt idx="51">
                  <c:v>20.0548</c:v>
                </c:pt>
                <c:pt idx="52">
                  <c:v>20.0548</c:v>
                </c:pt>
                <c:pt idx="53">
                  <c:v>20.0548</c:v>
                </c:pt>
                <c:pt idx="54">
                  <c:v>20.0548</c:v>
                </c:pt>
                <c:pt idx="55">
                  <c:v>20.0548</c:v>
                </c:pt>
                <c:pt idx="56">
                  <c:v>20.0548</c:v>
                </c:pt>
                <c:pt idx="57">
                  <c:v>20.0548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F57-A6A2-E39B2FB91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91544"/>
        <c:axId val="692368848"/>
      </c:scatterChart>
      <c:valAx>
        <c:axId val="630291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68848"/>
        <c:crosses val="autoZero"/>
        <c:crossBetween val="midCat"/>
      </c:valAx>
      <c:valAx>
        <c:axId val="6923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29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purl.oclc.org/ooxml/officeDocument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purl.oclc.org/ooxml/officeDocument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2" Type="http://purl.oclc.org/ooxml/officeDocument/relationships/image" Target="../media/image7.png"/><Relationship Id="rId1" Type="http://purl.oclc.org/ooxml/officeDocument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2" Type="http://purl.oclc.org/ooxml/officeDocument/relationships/chart" Target="../charts/chart3.xml"/><Relationship Id="rId1" Type="http://purl.oclc.org/ooxml/officeDocument/relationships/image" Target="../media/image8.png"/></Relationships>
</file>

<file path=xl/drawings/_rels/drawing13.xml.rels><?xml version="1.0" encoding="UTF-8" standalone="yes"?>
<Relationships xmlns="http://schemas.openxmlformats.org/package/2006/relationships"><Relationship Id="rId1" Type="http://purl.oclc.org/ooxml/officeDocument/relationships/chart" Target="../charts/chart4.xml"/></Relationships>
</file>

<file path=xl/drawings/_rels/drawing14.xml.rels><?xml version="1.0" encoding="UTF-8" standalone="yes"?>
<Relationships xmlns="http://schemas.openxmlformats.org/package/2006/relationships"><Relationship Id="rId1" Type="http://purl.oclc.org/ooxml/officeDocument/relationships/chart" Target="../charts/chart5.xml"/></Relationships>
</file>

<file path=xl/drawings/drawing1.xml><?xml version="1.0" encoding="utf-8"?>
<xdr:wsDr xmlns:xdr="http://purl.oclc.org/ooxml/drawingml/spreadsheetDrawing" xmlns:a="http://purl.oclc.org/ooxml/drawingml/main"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1003300</xdr:colOff>
          <xdr:row>708</xdr:row>
          <xdr:rowOff>76200</xdr:rowOff>
        </xdr:from>
        <xdr:to>
          <xdr:col>5</xdr:col>
          <xdr:colOff>762000</xdr:colOff>
          <xdr:row>712</xdr:row>
          <xdr:rowOff>139700</xdr:rowOff>
        </xdr:to>
        <xdr:sp macro="" textlink="">
          <xdr:nvSpPr>
            <xdr:cNvPr id="1025" name="Comment 3" hidden="1">
              <a:extLst>
                <a:ext uri="{FF2B5EF4-FFF2-40B4-BE49-F238E27FC236}">
                  <a16:creationId xmlns:a16="http://schemas.microsoft.com/office/drawing/2014/main" id="{474AEF0A-B0A8-434E-A3EF-2046A5FA954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3327400" y="133540500"/>
              <a:ext cx="6578600" cy="8255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 of static diesel industrial engines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1003300</xdr:colOff>
          <xdr:row>1595</xdr:row>
          <xdr:rowOff>0</xdr:rowOff>
        </xdr:from>
        <xdr:to>
          <xdr:col>5</xdr:col>
          <xdr:colOff>762000</xdr:colOff>
          <xdr:row>1599</xdr:row>
          <xdr:rowOff>63500</xdr:rowOff>
        </xdr:to>
        <xdr:sp macro="" textlink="">
          <xdr:nvSpPr>
            <xdr:cNvPr id="1026" name="Comment 2" hidden="1">
              <a:extLst>
                <a:ext uri="{FF2B5EF4-FFF2-40B4-BE49-F238E27FC236}">
                  <a16:creationId xmlns:a16="http://schemas.microsoft.com/office/drawing/2014/main" id="{5500CBD8-883C-094B-BEA6-805A02FF154E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3327400" y="302209200"/>
              <a:ext cx="6578600" cy="8255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 diesel cars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1003300</xdr:colOff>
          <xdr:row>1873</xdr:row>
          <xdr:rowOff>0</xdr:rowOff>
        </xdr:from>
        <xdr:to>
          <xdr:col>5</xdr:col>
          <xdr:colOff>762000</xdr:colOff>
          <xdr:row>1877</xdr:row>
          <xdr:rowOff>63500</xdr:rowOff>
        </xdr:to>
        <xdr:sp macro="" textlink="">
          <xdr:nvSpPr>
            <xdr:cNvPr id="1027" name="Comment 1" hidden="1">
              <a:extLst>
                <a:ext uri="{FF2B5EF4-FFF2-40B4-BE49-F238E27FC236}">
                  <a16:creationId xmlns:a16="http://schemas.microsoft.com/office/drawing/2014/main" id="{C21EA29D-2AA0-F641-B5C3-CD7ADB1E178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3327400" y="355130100"/>
              <a:ext cx="6578600" cy="8255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 diesel cars</a:t>
              </a:r>
            </a:p>
          </xdr:txBody>
        </xdr:sp>
        <xdr:clientData/>
      </xdr:twoCellAnchor>
    </mc:Fallback>
  </mc:AlternateContent>
</xdr:wsDr>
</file>

<file path=xl/drawings/drawing2.xml><?xml version="1.0" encoding="utf-8"?>
<xdr:wsDr xmlns:xdr="http://purl.oclc.org/ooxml/drawingml/spreadsheetDrawing" xmlns:a="http://purl.oclc.org/ooxml/drawingml/main">
  <mc:AlternateContent xmlns:mc="http://schemas.openxmlformats.org/markup-compatibility/2006">
    <mc:Choice xmlns:v="urn:schemas-microsoft-com:vml" Requires="v"/>
    <mc:Fallback>
      <xdr:twoCellAnchor editAs="absolute">
        <xdr:from>
          <xdr:col>35</xdr:col>
          <xdr:colOff>139700</xdr:colOff>
          <xdr:row>320</xdr:row>
          <xdr:rowOff>76200</xdr:rowOff>
        </xdr:from>
        <xdr:to>
          <xdr:col>37</xdr:col>
          <xdr:colOff>444500</xdr:colOff>
          <xdr:row>324</xdr:row>
          <xdr:rowOff>139700</xdr:rowOff>
        </xdr:to>
        <xdr:sp macro="" textlink="">
          <xdr:nvSpPr>
            <xdr:cNvPr id="2049" name="Comment 1" hidden="1">
              <a:extLst>
                <a:ext uri="{FF2B5EF4-FFF2-40B4-BE49-F238E27FC236}">
                  <a16:creationId xmlns:a16="http://schemas.microsoft.com/office/drawing/2014/main" id="{3681A8DF-D85B-A14F-BB60-02DC022A31EA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31203900" y="61036200"/>
              <a:ext cx="1651000" cy="8255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this change is just here in order to make R work. Before the usual heat MTH1 efficiency was used</a:t>
              </a:r>
            </a:p>
          </xdr:txBody>
        </xdr:sp>
        <xdr:clientData/>
      </xdr:twoCellAnchor>
    </mc:Fallback>
  </mc:AlternateContent>
</xdr:wsDr>
</file>

<file path=xl/drawings/drawing3.xml><?xml version="1.0" encoding="utf-8"?>
<xdr:wsDr xmlns:xdr="http://purl.oclc.org/ooxml/drawingml/spreadsheetDrawing" xmlns:a="http://purl.oclc.org/ooxml/drawingml/main">
  <xdr:twoCellAnchor editAs="oneCell">
    <xdr:from>
      <xdr:col>0</xdr:col>
      <xdr:colOff>209550</xdr:colOff>
      <xdr:row>3</xdr:row>
      <xdr:rowOff>76200</xdr:rowOff>
    </xdr:from>
    <xdr:to>
      <xdr:col>9</xdr:col>
      <xdr:colOff>113590</xdr:colOff>
      <xdr:row>21</xdr:row>
      <xdr:rowOff>161550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209550" y="561975"/>
          <a:ext cx="5676190" cy="30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3</xdr:row>
      <xdr:rowOff>9525</xdr:rowOff>
    </xdr:from>
    <xdr:to>
      <xdr:col>29</xdr:col>
      <xdr:colOff>141618</xdr:colOff>
      <xdr:row>16</xdr:row>
      <xdr:rowOff>28310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6524625" y="495300"/>
          <a:ext cx="10057143" cy="212381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51</xdr:row>
          <xdr:rowOff>266700</xdr:rowOff>
        </xdr:from>
        <xdr:to>
          <xdr:col>4</xdr:col>
          <xdr:colOff>444500</xdr:colOff>
          <xdr:row>54</xdr:row>
          <xdr:rowOff>12700</xdr:rowOff>
        </xdr:to>
        <xdr:sp macro="" textlink="">
          <xdr:nvSpPr>
            <xdr:cNvPr id="3073" name="Comment 1" hidden="1">
              <a:extLst>
                <a:ext uri="{FF2B5EF4-FFF2-40B4-BE49-F238E27FC236}">
                  <a16:creationId xmlns:a16="http://schemas.microsoft.com/office/drawing/2014/main" id="{577E2CFC-0D0F-BE4C-AFC0-8AACAB54EE76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857500" y="9258300"/>
              <a:ext cx="1651000" cy="6350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Assumed: energy efficiency and phi are equal</a:t>
              </a:r>
            </a:p>
          </xdr:txBody>
        </xdr:sp>
        <xdr:clientData/>
      </xdr:twoCellAnchor>
    </mc:Fallback>
  </mc:AlternateContent>
</xdr:wsDr>
</file>

<file path=xl/drawings/drawing4.xml><?xml version="1.0" encoding="utf-8"?>
<xdr:wsDr xmlns:xdr="http://purl.oclc.org/ooxml/drawingml/spreadsheetDrawing" xmlns:a="http://purl.oclc.org/ooxml/drawingml/main">
  <mc:AlternateContent xmlns:mc="http://schemas.openxmlformats.org/markup-compatibility/2006">
    <mc:Choice xmlns:v="urn:schemas-microsoft-com:vml" Requires="v"/>
    <mc:Fallback>
      <xdr:twoCellAnchor editAs="absolute">
        <xdr:from>
          <xdr:col>3</xdr:col>
          <xdr:colOff>139700</xdr:colOff>
          <xdr:row>90</xdr:row>
          <xdr:rowOff>266700</xdr:rowOff>
        </xdr:from>
        <xdr:to>
          <xdr:col>5</xdr:col>
          <xdr:colOff>444500</xdr:colOff>
          <xdr:row>93</xdr:row>
          <xdr:rowOff>215900</xdr:rowOff>
        </xdr:to>
        <xdr:sp macro="" textlink="">
          <xdr:nvSpPr>
            <xdr:cNvPr id="4097" name="Comment 1" hidden="1">
              <a:extLst>
                <a:ext uri="{FF2B5EF4-FFF2-40B4-BE49-F238E27FC236}">
                  <a16:creationId xmlns:a16="http://schemas.microsoft.com/office/drawing/2014/main" id="{6E447544-9778-A940-ACC7-87C19B1567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3771900" y="16852900"/>
              <a:ext cx="1651000" cy="6096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Just so it's above value in 2017</a:t>
              </a:r>
            </a:p>
          </xdr:txBody>
        </xdr:sp>
        <xdr:clientData/>
      </xdr:twoCellAnchor>
    </mc:Fallback>
  </mc:AlternateContent>
</xdr:wsDr>
</file>

<file path=xl/drawings/drawing5.xml><?xml version="1.0" encoding="utf-8"?>
<xdr:wsDr xmlns:xdr="http://purl.oclc.org/ooxml/drawingml/spreadsheetDrawing" xmlns:a="http://purl.oclc.org/ooxml/drawingml/main">
  <mc:AlternateContent xmlns:mc="http://schemas.openxmlformats.org/markup-compatibility/2006">
    <mc:Choice xmlns:v="urn:schemas-microsoft-com:vml" Requires="v"/>
    <mc:Fallback>
      <xdr:twoCellAnchor editAs="absolute">
        <xdr:from>
          <xdr:col>3</xdr:col>
          <xdr:colOff>139700</xdr:colOff>
          <xdr:row>123</xdr:row>
          <xdr:rowOff>304800</xdr:rowOff>
        </xdr:from>
        <xdr:to>
          <xdr:col>5</xdr:col>
          <xdr:colOff>431800</xdr:colOff>
          <xdr:row>123</xdr:row>
          <xdr:rowOff>304800</xdr:rowOff>
        </xdr:to>
        <xdr:sp macro="" textlink="">
          <xdr:nvSpPr>
            <xdr:cNvPr id="5121" name="Comment 1" hidden="1">
              <a:extLst>
                <a:ext uri="{FF2B5EF4-FFF2-40B4-BE49-F238E27FC236}">
                  <a16:creationId xmlns:a16="http://schemas.microsoft.com/office/drawing/2014/main" id="{C7390CB3-AA4B-FD49-82C8-436A6D55DC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3771900" y="22936200"/>
              <a:ext cx="1701800" cy="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Just so it's above value in 2017</a:t>
              </a:r>
            </a:p>
          </xdr:txBody>
        </xdr:sp>
        <xdr:clientData/>
      </xdr:twoCellAnchor>
    </mc:Fallback>
  </mc:AlternateContent>
</xdr:wsDr>
</file>

<file path=xl/drawings/drawing6.xml><?xml version="1.0" encoding="utf-8"?>
<xdr:wsDr xmlns:xdr="http://purl.oclc.org/ooxml/drawingml/spreadsheetDrawing" xmlns:a="http://purl.oclc.org/ooxml/drawingml/main">
  <xdr:twoCellAnchor>
    <xdr:from>
      <xdr:col>50</xdr:col>
      <xdr:colOff>523875</xdr:colOff>
      <xdr:row>93</xdr:row>
      <xdr:rowOff>23812</xdr:rowOff>
    </xdr:from>
    <xdr:to>
      <xdr:col>59</xdr:col>
      <xdr:colOff>295275</xdr:colOff>
      <xdr:row>110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482600</xdr:colOff>
          <xdr:row>26</xdr:row>
          <xdr:rowOff>25400</xdr:rowOff>
        </xdr:from>
        <xdr:to>
          <xdr:col>5</xdr:col>
          <xdr:colOff>203200</xdr:colOff>
          <xdr:row>30</xdr:row>
          <xdr:rowOff>127000</xdr:rowOff>
        </xdr:to>
        <xdr:sp macro="" textlink="">
          <xdr:nvSpPr>
            <xdr:cNvPr id="6145" name="Comment 1" hidden="1">
              <a:extLst>
                <a:ext uri="{FF2B5EF4-FFF2-40B4-BE49-F238E27FC236}">
                  <a16:creationId xmlns:a16="http://schemas.microsoft.com/office/drawing/2014/main" id="{CF56D651-E359-8F42-A0B1-3B30F31EDF1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806700" y="4368800"/>
              <a:ext cx="1917700" cy="7620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Other calculation from PB's file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54</xdr:col>
          <xdr:colOff>139700</xdr:colOff>
          <xdr:row>70</xdr:row>
          <xdr:rowOff>0</xdr:rowOff>
        </xdr:from>
        <xdr:to>
          <xdr:col>56</xdr:col>
          <xdr:colOff>444500</xdr:colOff>
          <xdr:row>73</xdr:row>
          <xdr:rowOff>177800</xdr:rowOff>
        </xdr:to>
        <xdr:sp macro="" textlink="">
          <xdr:nvSpPr>
            <xdr:cNvPr id="6146" name="Comment 2" hidden="1">
              <a:extLst>
                <a:ext uri="{FF2B5EF4-FFF2-40B4-BE49-F238E27FC236}">
                  <a16:creationId xmlns:a16="http://schemas.microsoft.com/office/drawing/2014/main" id="{CE91E6EF-363E-C74E-9DD4-DB53CD0E0C3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39509700" y="12268200"/>
              <a:ext cx="1727200" cy="6731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Extrapolated</a:t>
              </a:r>
            </a:p>
          </xdr:txBody>
        </xdr:sp>
        <xdr:clientData/>
      </xdr:twoCellAnchor>
    </mc:Fallback>
  </mc:AlternateContent>
</xdr:wsDr>
</file>

<file path=xl/drawings/drawing7.xml><?xml version="1.0" encoding="utf-8"?>
<xdr:wsDr xmlns:xdr="http://purl.oclc.org/ooxml/drawingml/spreadsheetDrawing" xmlns:a="http://purl.oclc.org/ooxml/drawingml/main">
  <xdr:twoCellAnchor>
    <xdr:from>
      <xdr:col>57</xdr:col>
      <xdr:colOff>342899</xdr:colOff>
      <xdr:row>0</xdr:row>
      <xdr:rowOff>71436</xdr:rowOff>
    </xdr:from>
    <xdr:to>
      <xdr:col>68</xdr:col>
      <xdr:colOff>209550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3</xdr:row>
          <xdr:rowOff>63500</xdr:rowOff>
        </xdr:from>
        <xdr:to>
          <xdr:col>4</xdr:col>
          <xdr:colOff>444500</xdr:colOff>
          <xdr:row>8</xdr:row>
          <xdr:rowOff>12700</xdr:rowOff>
        </xdr:to>
        <xdr:sp macro="" textlink="">
          <xdr:nvSpPr>
            <xdr:cNvPr id="7169" name="Comment 11" hidden="1">
              <a:extLst>
                <a:ext uri="{FF2B5EF4-FFF2-40B4-BE49-F238E27FC236}">
                  <a16:creationId xmlns:a16="http://schemas.microsoft.com/office/drawing/2014/main" id="{7EB533D7-DB86-2E4A-983F-CD947BEAB277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97200" y="5588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WRONG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6</xdr:row>
          <xdr:rowOff>63500</xdr:rowOff>
        </xdr:from>
        <xdr:to>
          <xdr:col>4</xdr:col>
          <xdr:colOff>444500</xdr:colOff>
          <xdr:row>11</xdr:row>
          <xdr:rowOff>12700</xdr:rowOff>
        </xdr:to>
        <xdr:sp macro="" textlink="">
          <xdr:nvSpPr>
            <xdr:cNvPr id="7170" name="Comment 1" hidden="1">
              <a:extLst>
                <a:ext uri="{FF2B5EF4-FFF2-40B4-BE49-F238E27FC236}">
                  <a16:creationId xmlns:a16="http://schemas.microsoft.com/office/drawing/2014/main" id="{7E79296F-3C71-224E-9418-E5E0DD2A9C37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97200" y="10541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Assumed same as Diesel trains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7</xdr:row>
          <xdr:rowOff>63500</xdr:rowOff>
        </xdr:from>
        <xdr:to>
          <xdr:col>4</xdr:col>
          <xdr:colOff>444500</xdr:colOff>
          <xdr:row>12</xdr:row>
          <xdr:rowOff>12700</xdr:rowOff>
        </xdr:to>
        <xdr:sp macro="" textlink="">
          <xdr:nvSpPr>
            <xdr:cNvPr id="7171" name="Comment 2" hidden="1">
              <a:extLst>
                <a:ext uri="{FF2B5EF4-FFF2-40B4-BE49-F238E27FC236}">
                  <a16:creationId xmlns:a16="http://schemas.microsoft.com/office/drawing/2014/main" id="{023485EC-13D8-2F42-97AD-C00EE7A01CB2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97200" y="12192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Assumed 0.5 times those of diesel cars</a:t>
              </a:r>
            </a:p>
            <a:p>
              <a:pPr algn="l" rtl="0">
                <a:defRPr sz="1000"/>
              </a:pP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11</xdr:row>
          <xdr:rowOff>63500</xdr:rowOff>
        </xdr:from>
        <xdr:to>
          <xdr:col>4</xdr:col>
          <xdr:colOff>444500</xdr:colOff>
          <xdr:row>16</xdr:row>
          <xdr:rowOff>12700</xdr:rowOff>
        </xdr:to>
        <xdr:sp macro="" textlink="">
          <xdr:nvSpPr>
            <xdr:cNvPr id="7172" name="Comment 3" hidden="1">
              <a:extLst>
                <a:ext uri="{FF2B5EF4-FFF2-40B4-BE49-F238E27FC236}">
                  <a16:creationId xmlns:a16="http://schemas.microsoft.com/office/drawing/2014/main" id="{19D74E4D-685F-DF4A-8E68-4EA85760086B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97200" y="18796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17% of electric trains, and constant since 1980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32</xdr:row>
          <xdr:rowOff>63500</xdr:rowOff>
        </xdr:from>
        <xdr:to>
          <xdr:col>4</xdr:col>
          <xdr:colOff>444500</xdr:colOff>
          <xdr:row>37</xdr:row>
          <xdr:rowOff>12700</xdr:rowOff>
        </xdr:to>
        <xdr:sp macro="" textlink="">
          <xdr:nvSpPr>
            <xdr:cNvPr id="7173" name="Comment 10" hidden="1">
              <a:extLst>
                <a:ext uri="{FF2B5EF4-FFF2-40B4-BE49-F238E27FC236}">
                  <a16:creationId xmlns:a16="http://schemas.microsoft.com/office/drawing/2014/main" id="{B8373E89-90BD-7E4D-AE26-1B13A3AE154F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97200" y="53467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25% more than petrol cars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34</xdr:row>
          <xdr:rowOff>63500</xdr:rowOff>
        </xdr:from>
        <xdr:to>
          <xdr:col>4</xdr:col>
          <xdr:colOff>444500</xdr:colOff>
          <xdr:row>39</xdr:row>
          <xdr:rowOff>12700</xdr:rowOff>
        </xdr:to>
        <xdr:sp macro="" textlink="">
          <xdr:nvSpPr>
            <xdr:cNvPr id="7174" name="Comment 7" hidden="1">
              <a:extLst>
                <a:ext uri="{FF2B5EF4-FFF2-40B4-BE49-F238E27FC236}">
                  <a16:creationId xmlns:a16="http://schemas.microsoft.com/office/drawing/2014/main" id="{84B424A9-B9C0-204C-B02B-03312F65192D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97200" y="56769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Assumed same as Diesel trains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35</xdr:row>
          <xdr:rowOff>63500</xdr:rowOff>
        </xdr:from>
        <xdr:to>
          <xdr:col>4</xdr:col>
          <xdr:colOff>444500</xdr:colOff>
          <xdr:row>40</xdr:row>
          <xdr:rowOff>12700</xdr:rowOff>
        </xdr:to>
        <xdr:sp macro="" textlink="">
          <xdr:nvSpPr>
            <xdr:cNvPr id="7175" name="Comment 8" hidden="1">
              <a:extLst>
                <a:ext uri="{FF2B5EF4-FFF2-40B4-BE49-F238E27FC236}">
                  <a16:creationId xmlns:a16="http://schemas.microsoft.com/office/drawing/2014/main" id="{C8424AF7-860C-3E46-9B33-A02CDB8DB25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97200" y="58420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Assumed 0.5 times those of diesel cars</a:t>
              </a:r>
            </a:p>
            <a:p>
              <a:pPr algn="l" rtl="0">
                <a:defRPr sz="1000"/>
              </a:pP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39</xdr:row>
          <xdr:rowOff>63500</xdr:rowOff>
        </xdr:from>
        <xdr:to>
          <xdr:col>4</xdr:col>
          <xdr:colOff>444500</xdr:colOff>
          <xdr:row>44</xdr:row>
          <xdr:rowOff>12700</xdr:rowOff>
        </xdr:to>
        <xdr:sp macro="" textlink="">
          <xdr:nvSpPr>
            <xdr:cNvPr id="7176" name="Comment 9" hidden="1">
              <a:extLst>
                <a:ext uri="{FF2B5EF4-FFF2-40B4-BE49-F238E27FC236}">
                  <a16:creationId xmlns:a16="http://schemas.microsoft.com/office/drawing/2014/main" id="{2DDC1370-6B35-434A-87EA-0F92EF2BBE26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97200" y="65024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17% of electric trains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57</xdr:row>
          <xdr:rowOff>63500</xdr:rowOff>
        </xdr:from>
        <xdr:to>
          <xdr:col>4</xdr:col>
          <xdr:colOff>444500</xdr:colOff>
          <xdr:row>62</xdr:row>
          <xdr:rowOff>12700</xdr:rowOff>
        </xdr:to>
        <xdr:sp macro="" textlink="">
          <xdr:nvSpPr>
            <xdr:cNvPr id="7177" name="Comment 4" hidden="1">
              <a:extLst>
                <a:ext uri="{FF2B5EF4-FFF2-40B4-BE49-F238E27FC236}">
                  <a16:creationId xmlns:a16="http://schemas.microsoft.com/office/drawing/2014/main" id="{1018E02A-C935-7D4B-B0F1-02A933C9EB41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97200" y="94742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Assumed same as Diesel trains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58</xdr:row>
          <xdr:rowOff>63500</xdr:rowOff>
        </xdr:from>
        <xdr:to>
          <xdr:col>4</xdr:col>
          <xdr:colOff>444500</xdr:colOff>
          <xdr:row>63</xdr:row>
          <xdr:rowOff>12700</xdr:rowOff>
        </xdr:to>
        <xdr:sp macro="" textlink="">
          <xdr:nvSpPr>
            <xdr:cNvPr id="7178" name="Comment 5" hidden="1">
              <a:extLst>
                <a:ext uri="{FF2B5EF4-FFF2-40B4-BE49-F238E27FC236}">
                  <a16:creationId xmlns:a16="http://schemas.microsoft.com/office/drawing/2014/main" id="{BF2E68E3-9880-574A-A9C5-5F445705231F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97200" y="96393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Assumed 0.5 times those of diesel cars</a:t>
              </a:r>
            </a:p>
            <a:p>
              <a:pPr algn="l" rtl="0">
                <a:defRPr sz="1000"/>
              </a:pP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62</xdr:row>
          <xdr:rowOff>63500</xdr:rowOff>
        </xdr:from>
        <xdr:to>
          <xdr:col>4</xdr:col>
          <xdr:colOff>444500</xdr:colOff>
          <xdr:row>67</xdr:row>
          <xdr:rowOff>12700</xdr:rowOff>
        </xdr:to>
        <xdr:sp macro="" textlink="">
          <xdr:nvSpPr>
            <xdr:cNvPr id="7179" name="Comment 6" hidden="1">
              <a:extLst>
                <a:ext uri="{FF2B5EF4-FFF2-40B4-BE49-F238E27FC236}">
                  <a16:creationId xmlns:a16="http://schemas.microsoft.com/office/drawing/2014/main" id="{55B77853-22D5-6542-B3FD-776926940C9A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97200" y="102997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17% of electric trains, and constant since 1980</a:t>
              </a:r>
            </a:p>
          </xdr:txBody>
        </xdr:sp>
        <xdr:clientData/>
      </xdr:twoCellAnchor>
    </mc:Fallback>
  </mc:AlternateContent>
</xdr:wsDr>
</file>

<file path=xl/drawings/drawing8.xml><?xml version="1.0" encoding="utf-8"?>
<xdr:wsDr xmlns:xdr="http://purl.oclc.org/ooxml/drawingml/spreadsheetDrawing" xmlns:a="http://purl.oclc.org/ooxml/drawingml/main">
  <xdr:twoCellAnchor editAs="oneCell">
    <xdr:from>
      <xdr:col>0</xdr:col>
      <xdr:colOff>295275</xdr:colOff>
      <xdr:row>2</xdr:row>
      <xdr:rowOff>137646</xdr:rowOff>
    </xdr:from>
    <xdr:to>
      <xdr:col>9</xdr:col>
      <xdr:colOff>532268</xdr:colOff>
      <xdr:row>18</xdr:row>
      <xdr:rowOff>151960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295275" y="461496"/>
          <a:ext cx="6713993" cy="26051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twoCellAnchor editAs="oneCell">
    <xdr:from>
      <xdr:col>7</xdr:col>
      <xdr:colOff>85725</xdr:colOff>
      <xdr:row>1</xdr:row>
      <xdr:rowOff>85725</xdr:rowOff>
    </xdr:from>
    <xdr:to>
      <xdr:col>17</xdr:col>
      <xdr:colOff>456089</xdr:colOff>
      <xdr:row>15</xdr:row>
      <xdr:rowOff>68728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5314950" y="247650"/>
          <a:ext cx="5704364" cy="224995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purl.oclc.org/ooxml/drawingml/spreadsheetDrawing" xmlns:a="http://purl.oclc.org/ooxml/drawingml/main">
  <xdr:twoCellAnchor editAs="oneCell">
    <xdr:from>
      <xdr:col>14</xdr:col>
      <xdr:colOff>376516</xdr:colOff>
      <xdr:row>56</xdr:row>
      <xdr:rowOff>9525</xdr:rowOff>
    </xdr:from>
    <xdr:to>
      <xdr:col>21</xdr:col>
      <xdr:colOff>504006</xdr:colOff>
      <xdr:row>74</xdr:row>
      <xdr:rowOff>27882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8491816" y="10086975"/>
          <a:ext cx="3861290" cy="326638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purl.oclc.org/ooxml/drawingml/spreadsheetDrawing" xmlns:a="http://purl.oclc.org/ooxml/drawingml/main">
  <xdr:twoCellAnchor editAs="oneCell">
    <xdr:from>
      <xdr:col>0</xdr:col>
      <xdr:colOff>276225</xdr:colOff>
      <xdr:row>9</xdr:row>
      <xdr:rowOff>114300</xdr:rowOff>
    </xdr:from>
    <xdr:to>
      <xdr:col>7</xdr:col>
      <xdr:colOff>288925</xdr:colOff>
      <xdr:row>18</xdr:row>
      <xdr:rowOff>58592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276225" y="1571625"/>
          <a:ext cx="5308600" cy="1401617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9</xdr:row>
      <xdr:rowOff>57150</xdr:rowOff>
    </xdr:from>
    <xdr:to>
      <xdr:col>27</xdr:col>
      <xdr:colOff>101600</xdr:colOff>
      <xdr:row>16</xdr:row>
      <xdr:rowOff>71751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5753100" y="1514475"/>
          <a:ext cx="8750300" cy="114807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v="urn:schemas-microsoft-com:vml" Requires="v"/>
    <mc:Fallback>
      <xdr:twoCellAnchor editAs="absolute">
        <xdr:from>
          <xdr:col>1</xdr:col>
          <xdr:colOff>139700</xdr:colOff>
          <xdr:row>51</xdr:row>
          <xdr:rowOff>63500</xdr:rowOff>
        </xdr:from>
        <xdr:to>
          <xdr:col>3</xdr:col>
          <xdr:colOff>444500</xdr:colOff>
          <xdr:row>56</xdr:row>
          <xdr:rowOff>12700</xdr:rowOff>
        </xdr:to>
        <xdr:sp macro="" textlink="">
          <xdr:nvSpPr>
            <xdr:cNvPr id="11265" name="Comment 1" hidden="1">
              <a:extLst>
                <a:ext uri="{FF2B5EF4-FFF2-40B4-BE49-F238E27FC236}">
                  <a16:creationId xmlns:a16="http://schemas.microsoft.com/office/drawing/2014/main" id="{4E51DCA4-928A-9540-84A2-45DCE13DAA37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33700" y="86741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Waste; unuseful in what follows….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1</xdr:col>
          <xdr:colOff>139700</xdr:colOff>
          <xdr:row>52</xdr:row>
          <xdr:rowOff>63500</xdr:rowOff>
        </xdr:from>
        <xdr:to>
          <xdr:col>3</xdr:col>
          <xdr:colOff>444500</xdr:colOff>
          <xdr:row>57</xdr:row>
          <xdr:rowOff>12700</xdr:rowOff>
        </xdr:to>
        <xdr:sp macro="" textlink="">
          <xdr:nvSpPr>
            <xdr:cNvPr id="11266" name="Comment 2" hidden="1">
              <a:extLst>
                <a:ext uri="{FF2B5EF4-FFF2-40B4-BE49-F238E27FC236}">
                  <a16:creationId xmlns:a16="http://schemas.microsoft.com/office/drawing/2014/main" id="{0B871421-8E49-D146-AEF6-ED0DD8FF4B62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33700" y="88392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Manual labor population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1</xdr:col>
          <xdr:colOff>139700</xdr:colOff>
          <xdr:row>54</xdr:row>
          <xdr:rowOff>63500</xdr:rowOff>
        </xdr:from>
        <xdr:to>
          <xdr:col>3</xdr:col>
          <xdr:colOff>444500</xdr:colOff>
          <xdr:row>59</xdr:row>
          <xdr:rowOff>12700</xdr:rowOff>
        </xdr:to>
        <xdr:sp macro="" textlink="">
          <xdr:nvSpPr>
            <xdr:cNvPr id="11267" name="Comment 3" hidden="1">
              <a:extLst>
                <a:ext uri="{FF2B5EF4-FFF2-40B4-BE49-F238E27FC236}">
                  <a16:creationId xmlns:a16="http://schemas.microsoft.com/office/drawing/2014/main" id="{D9E7633D-ABB3-1F43-B275-02470A81E629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933700" y="9169400"/>
              <a:ext cx="1651000" cy="7747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All the available phytomass for manual workers.</a:t>
              </a:r>
            </a:p>
          </xdr:txBody>
        </xdr:sp>
        <xdr:clientData/>
      </xdr:twoCellAnchor>
    </mc:Fallback>
  </mc:AlternateContent>
</xdr:wsDr>
</file>

<file path=xl/drawings/drawing12.xml><?xml version="1.0" encoding="utf-8"?>
<xdr:wsDr xmlns:xdr="http://purl.oclc.org/ooxml/drawingml/spreadsheetDrawing" xmlns:a="http://purl.oclc.org/ooxml/drawingml/main">
  <xdr:twoCellAnchor editAs="oneCell">
    <xdr:from>
      <xdr:col>1</xdr:col>
      <xdr:colOff>1212396</xdr:colOff>
      <xdr:row>17</xdr:row>
      <xdr:rowOff>23326</xdr:rowOff>
    </xdr:from>
    <xdr:to>
      <xdr:col>14</xdr:col>
      <xdr:colOff>158698</xdr:colOff>
      <xdr:row>49</xdr:row>
      <xdr:rowOff>21771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2507796" y="2799183"/>
          <a:ext cx="10213016" cy="5223588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356</xdr:row>
      <xdr:rowOff>38100</xdr:rowOff>
    </xdr:from>
    <xdr:to>
      <xdr:col>11</xdr:col>
      <xdr:colOff>942975</xdr:colOff>
      <xdr:row>377</xdr:row>
      <xdr:rowOff>28575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drawings/drawing13.xml><?xml version="1.0" encoding="utf-8"?>
<xdr:wsDr xmlns:xdr="http://purl.oclc.org/ooxml/drawingml/spreadsheetDrawing" xmlns:a="http://purl.oclc.org/ooxml/drawingml/main">
  <xdr:twoCellAnchor>
    <xdr:from>
      <xdr:col>1</xdr:col>
      <xdr:colOff>0</xdr:colOff>
      <xdr:row>2</xdr:row>
      <xdr:rowOff>0</xdr:rowOff>
    </xdr:from>
    <xdr:to>
      <xdr:col>9</xdr:col>
      <xdr:colOff>304800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14.xml><?xml version="1.0" encoding="utf-8"?>
<xdr:wsDr xmlns:xdr="http://purl.oclc.org/ooxml/drawingml/spreadsheetDrawing" xmlns:a="http://purl.oclc.org/ooxml/drawingml/main">
  <xdr:twoCellAnchor>
    <xdr:from>
      <xdr:col>59</xdr:col>
      <xdr:colOff>266700</xdr:colOff>
      <xdr:row>63</xdr:row>
      <xdr:rowOff>157162</xdr:rowOff>
    </xdr:from>
    <xdr:to>
      <xdr:col>68</xdr:col>
      <xdr:colOff>38100</xdr:colOff>
      <xdr:row>79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mc:AlternateContent xmlns:mc="http://schemas.openxmlformats.org/markup-compatibility/2006">
    <mc:Choice xmlns:v="urn:schemas-microsoft-com:vml" Requires="v"/>
    <mc:Fallback>
      <xdr:twoCellAnchor editAs="absolute">
        <xdr:from>
          <xdr:col>2</xdr:col>
          <xdr:colOff>139700</xdr:colOff>
          <xdr:row>69</xdr:row>
          <xdr:rowOff>114300</xdr:rowOff>
        </xdr:from>
        <xdr:to>
          <xdr:col>4</xdr:col>
          <xdr:colOff>139700</xdr:colOff>
          <xdr:row>74</xdr:row>
          <xdr:rowOff>63500</xdr:rowOff>
        </xdr:to>
        <xdr:sp macro="" textlink="">
          <xdr:nvSpPr>
            <xdr:cNvPr id="14337" name="Comment 1" hidden="1">
              <a:extLst>
                <a:ext uri="{FF2B5EF4-FFF2-40B4-BE49-F238E27FC236}">
                  <a16:creationId xmlns:a16="http://schemas.microsoft.com/office/drawing/2014/main" id="{E39C033E-F070-824C-B801-C84CCDB0295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4419600" y="11620500"/>
              <a:ext cx="1790700" cy="7874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Extrapolated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51</xdr:col>
          <xdr:colOff>139700</xdr:colOff>
          <xdr:row>69</xdr:row>
          <xdr:rowOff>114300</xdr:rowOff>
        </xdr:from>
        <xdr:to>
          <xdr:col>53</xdr:col>
          <xdr:colOff>444500</xdr:colOff>
          <xdr:row>74</xdr:row>
          <xdr:rowOff>63500</xdr:rowOff>
        </xdr:to>
        <xdr:sp macro="" textlink="">
          <xdr:nvSpPr>
            <xdr:cNvPr id="14338" name="Comment 2" hidden="1">
              <a:extLst>
                <a:ext uri="{FF2B5EF4-FFF2-40B4-BE49-F238E27FC236}">
                  <a16:creationId xmlns:a16="http://schemas.microsoft.com/office/drawing/2014/main" id="{C7A7A2F0-BAE6-A84A-AE17-B0703E0053C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38900100" y="11620500"/>
              <a:ext cx="1651000" cy="7874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Change in the modelling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55</xdr:col>
          <xdr:colOff>139700</xdr:colOff>
          <xdr:row>69</xdr:row>
          <xdr:rowOff>114300</xdr:rowOff>
        </xdr:from>
        <xdr:to>
          <xdr:col>57</xdr:col>
          <xdr:colOff>444500</xdr:colOff>
          <xdr:row>74</xdr:row>
          <xdr:rowOff>63500</xdr:rowOff>
        </xdr:to>
        <xdr:sp macro="" textlink="">
          <xdr:nvSpPr>
            <xdr:cNvPr id="14339" name="Comment 3" hidden="1">
              <a:extLst>
                <a:ext uri="{FF2B5EF4-FFF2-40B4-BE49-F238E27FC236}">
                  <a16:creationId xmlns:a16="http://schemas.microsoft.com/office/drawing/2014/main" id="{322662B0-1119-1F46-975B-A5DDE794A98A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41592500" y="11620500"/>
              <a:ext cx="1651000" cy="7874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No value provided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41</xdr:col>
          <xdr:colOff>139700</xdr:colOff>
          <xdr:row>73</xdr:row>
          <xdr:rowOff>0</xdr:rowOff>
        </xdr:from>
        <xdr:to>
          <xdr:col>43</xdr:col>
          <xdr:colOff>444500</xdr:colOff>
          <xdr:row>79</xdr:row>
          <xdr:rowOff>12700</xdr:rowOff>
        </xdr:to>
        <xdr:sp macro="" textlink="">
          <xdr:nvSpPr>
            <xdr:cNvPr id="14340" name="Comment 4" hidden="1">
              <a:extLst>
                <a:ext uri="{FF2B5EF4-FFF2-40B4-BE49-F238E27FC236}">
                  <a16:creationId xmlns:a16="http://schemas.microsoft.com/office/drawing/2014/main" id="{66DC4CA6-A224-BC48-997E-4CD7EC6D6637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32169100" y="12179300"/>
              <a:ext cx="1651000" cy="1003300"/>
            </a:xfrm>
            <a:prstGeom prst="rect">
              <a:avLst/>
            </a:prstGeom>
            <a:solidFill>
              <a:srgbClr val="FFFFE1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9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user:</a:t>
              </a:r>
              <a:endParaRPr lang="en-US" sz="9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9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Made up.</a:t>
              </a:r>
            </a:p>
          </xdr:txBody>
        </xdr:sp>
        <xdr:clientData/>
      </xdr:twoCellAnchor>
    </mc:Fallback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purl.oclc.org/ooxml/officeDocument/relationships/externalLinkPath" Target="file:///C:/Users/user/Documents/Leeds%20Internship%20Start/Aalborg%20-%20Exergy%20Analysis%20Work/Spain_Accounting.xlsm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Questions"/>
      <sheetName val="Splitting_Non_Spec"/>
      <sheetName val="Selected_data_TFC-EN"/>
      <sheetName val="Aggregated_data_TFC-EN"/>
      <sheetName val="Mapping_Categories"/>
      <sheetName val="Carriers_Categories"/>
      <sheetName val="IEA_Categories"/>
      <sheetName val="TFC_data"/>
      <sheetName val="Total_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4">
          <cell r="B24" t="str">
            <v>Coal mines (energy)</v>
          </cell>
          <cell r="C24" t="str">
            <v>Energy industry own use</v>
          </cell>
        </row>
        <row r="25">
          <cell r="B25" t="str">
            <v>Oil and gas extraction (energy)</v>
          </cell>
          <cell r="C25" t="str">
            <v>Energy industry own use</v>
          </cell>
        </row>
        <row r="26">
          <cell r="B26" t="str">
            <v>Blast furnaces (energy)</v>
          </cell>
          <cell r="C26" t="str">
            <v>Energy industry own use</v>
          </cell>
        </row>
        <row r="27">
          <cell r="B27" t="str">
            <v>Gas works (energy)</v>
          </cell>
          <cell r="C27" t="str">
            <v>Energy industry own use</v>
          </cell>
        </row>
        <row r="28">
          <cell r="B28" t="str">
            <v>Gasification plants for biogases (energy)</v>
          </cell>
          <cell r="C28" t="str">
            <v>Energy industry own use</v>
          </cell>
        </row>
        <row r="29">
          <cell r="B29" t="str">
            <v>Coke ovens (energy)</v>
          </cell>
          <cell r="C29" t="str">
            <v>Energy industry own use</v>
          </cell>
        </row>
        <row r="30">
          <cell r="B30" t="str">
            <v>Patent fuel plants (energy)</v>
          </cell>
          <cell r="C30" t="str">
            <v>Energy industry own use</v>
          </cell>
        </row>
        <row r="31">
          <cell r="B31" t="str">
            <v>BKB/peat briquette plants (energy)</v>
          </cell>
          <cell r="C31" t="str">
            <v>Energy industry own use</v>
          </cell>
        </row>
        <row r="32">
          <cell r="B32" t="str">
            <v>Oil refineries (energy)</v>
          </cell>
          <cell r="C32" t="str">
            <v>Energy industry own use</v>
          </cell>
        </row>
        <row r="33">
          <cell r="B33" t="str">
            <v>Coal liquefaction plants (energy)</v>
          </cell>
          <cell r="C33" t="str">
            <v>Energy industry own use</v>
          </cell>
        </row>
        <row r="34">
          <cell r="B34" t="str">
            <v>Liquefaction (LNG) / regasification plants  (energy)</v>
          </cell>
          <cell r="C34" t="str">
            <v>Energy industry own use</v>
          </cell>
        </row>
        <row r="35">
          <cell r="B35" t="str">
            <v>Gas-to-liquids (GTL) plants  (energy)</v>
          </cell>
          <cell r="C35" t="str">
            <v>Energy industry own use</v>
          </cell>
        </row>
        <row r="36">
          <cell r="B36" t="str">
            <v>Own use in electricity, CHP and heat plants (energy)</v>
          </cell>
          <cell r="C36" t="str">
            <v>Energy industry own use</v>
          </cell>
        </row>
        <row r="37">
          <cell r="B37" t="str">
            <v>Pumped storage plants (energy)</v>
          </cell>
          <cell r="C37" t="str">
            <v>Energy industry own use</v>
          </cell>
        </row>
        <row r="38">
          <cell r="B38" t="str">
            <v>Nuclear industry  (energy)</v>
          </cell>
          <cell r="C38" t="str">
            <v>Energy industry own use</v>
          </cell>
        </row>
        <row r="39">
          <cell r="B39" t="str">
            <v>Charcoal production plants (energy)</v>
          </cell>
          <cell r="C39" t="str">
            <v>Energy industry own use</v>
          </cell>
        </row>
        <row r="40">
          <cell r="B40" t="str">
            <v>Non-specified (energy)</v>
          </cell>
          <cell r="C40" t="str">
            <v>Energy industry own use</v>
          </cell>
        </row>
        <row r="41">
          <cell r="B41" t="str">
            <v>Iron and steel</v>
          </cell>
          <cell r="C41" t="str">
            <v>Industry</v>
          </cell>
        </row>
        <row r="42">
          <cell r="B42" t="str">
            <v>Chemical and petrochemical</v>
          </cell>
          <cell r="C42" t="str">
            <v>Industry</v>
          </cell>
        </row>
        <row r="43">
          <cell r="B43" t="str">
            <v>Non-ferrous metals</v>
          </cell>
          <cell r="C43" t="str">
            <v>Industry</v>
          </cell>
        </row>
        <row r="44">
          <cell r="B44" t="str">
            <v>Non-metallic minerals</v>
          </cell>
          <cell r="C44" t="str">
            <v>Industry</v>
          </cell>
        </row>
        <row r="45">
          <cell r="B45" t="str">
            <v>Transport equipment</v>
          </cell>
          <cell r="C45" t="str">
            <v>Industry</v>
          </cell>
        </row>
        <row r="46">
          <cell r="B46" t="str">
            <v>Machinery</v>
          </cell>
          <cell r="C46" t="str">
            <v>Industry</v>
          </cell>
        </row>
        <row r="47">
          <cell r="B47" t="str">
            <v>Mining and quarrying</v>
          </cell>
          <cell r="C47" t="str">
            <v>Industry</v>
          </cell>
        </row>
        <row r="48">
          <cell r="B48" t="str">
            <v>Food and tobacco</v>
          </cell>
          <cell r="C48" t="str">
            <v>Industry</v>
          </cell>
        </row>
        <row r="49">
          <cell r="B49" t="str">
            <v>Paper, pulp and print</v>
          </cell>
          <cell r="C49" t="str">
            <v>Industry</v>
          </cell>
        </row>
        <row r="50">
          <cell r="B50" t="str">
            <v>Wood and wood products</v>
          </cell>
          <cell r="C50" t="str">
            <v>Industry</v>
          </cell>
        </row>
        <row r="51">
          <cell r="B51" t="str">
            <v>Construction</v>
          </cell>
          <cell r="C51" t="str">
            <v>Industry</v>
          </cell>
        </row>
        <row r="52">
          <cell r="B52" t="str">
            <v>Textile and leather</v>
          </cell>
          <cell r="C52" t="str">
            <v>Industry</v>
          </cell>
        </row>
        <row r="53">
          <cell r="B53" t="str">
            <v>Non-specified (industry)</v>
          </cell>
          <cell r="C53" t="str">
            <v>Industry</v>
          </cell>
        </row>
        <row r="54">
          <cell r="B54" t="str">
            <v>World aviation bunkers</v>
          </cell>
          <cell r="C54" t="str">
            <v>Transport</v>
          </cell>
        </row>
        <row r="55">
          <cell r="B55" t="str">
            <v>Domestic aviation</v>
          </cell>
          <cell r="C55" t="str">
            <v>Transport</v>
          </cell>
        </row>
        <row r="56">
          <cell r="B56" t="str">
            <v>Road</v>
          </cell>
          <cell r="C56" t="str">
            <v>Transport</v>
          </cell>
        </row>
        <row r="57">
          <cell r="B57" t="str">
            <v>Rail</v>
          </cell>
          <cell r="C57" t="str">
            <v>Transport</v>
          </cell>
        </row>
        <row r="58">
          <cell r="B58" t="str">
            <v>Pipeline transport</v>
          </cell>
          <cell r="C58" t="str">
            <v>Transport</v>
          </cell>
        </row>
        <row r="59">
          <cell r="B59" t="str">
            <v>World marine bunkers</v>
          </cell>
          <cell r="C59" t="str">
            <v>Transport</v>
          </cell>
        </row>
        <row r="60">
          <cell r="B60" t="str">
            <v>Domestic navigation</v>
          </cell>
          <cell r="C60" t="str">
            <v>Transport</v>
          </cell>
        </row>
        <row r="61">
          <cell r="B61" t="str">
            <v>Non-specified (transport)</v>
          </cell>
          <cell r="C61" t="str">
            <v>Transport</v>
          </cell>
        </row>
        <row r="62">
          <cell r="B62" t="str">
            <v>Residential</v>
          </cell>
          <cell r="C62" t="str">
            <v>Others</v>
          </cell>
        </row>
        <row r="63">
          <cell r="B63" t="str">
            <v>Commercial and public services</v>
          </cell>
          <cell r="C63" t="str">
            <v>Others</v>
          </cell>
        </row>
        <row r="64">
          <cell r="B64" t="str">
            <v>Agriculture/forestry</v>
          </cell>
          <cell r="C64" t="str">
            <v>Others</v>
          </cell>
        </row>
        <row r="65">
          <cell r="B65" t="str">
            <v>Fishing</v>
          </cell>
          <cell r="C65" t="str">
            <v>Others</v>
          </cell>
        </row>
        <row r="66">
          <cell r="B66" t="str">
            <v>Non-specified (other)</v>
          </cell>
          <cell r="C66" t="str">
            <v>Others</v>
          </cell>
        </row>
        <row r="67">
          <cell r="B67" t="str">
            <v>Non-energy use industry/transformation/energy</v>
          </cell>
          <cell r="C67" t="str">
            <v>Non-energy use</v>
          </cell>
        </row>
        <row r="68">
          <cell r="B68" t="str">
            <v>Non-energy use in transport</v>
          </cell>
          <cell r="C68" t="str">
            <v>Non-energy use</v>
          </cell>
        </row>
        <row r="69">
          <cell r="B69" t="str">
            <v>Non-energy use in other</v>
          </cell>
          <cell r="C69" t="str">
            <v>Non-energy use</v>
          </cell>
        </row>
      </sheetData>
      <sheetData sheetId="7" refreshError="1"/>
      <sheetData sheetId="8" refreshError="1"/>
    </sheetDataSet>
  </externalBook>
</externalLink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L1:N1261" totalsRowShown="0">
  <autoFilter ref="L1:N1261" xr:uid="{00000000-0009-0000-0100-000001000000}"/>
  <sortState xmlns:xlrd2="http://schemas.microsoft.com/office/spreadsheetml/2017/richdata2" ref="L2:N1261">
    <sortCondition ref="M1:M1261"/>
  </sortState>
  <tableColumns count="3">
    <tableColumn id="1" xr3:uid="{00000000-0010-0000-0000-000001000000}" name="ID"/>
    <tableColumn id="2" xr3:uid="{00000000-0010-0000-0000-000002000000}" name="Machine"/>
    <tableColumn id="3" xr3:uid="{00000000-0010-0000-0000-000003000000}" name="Eu product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purl.oclc.org/ooxml/officeDocument/relationships/drawing" Target="../drawings/drawing1.xml"/><Relationship Id="rId1" Type="http://purl.oclc.org/ooxml/officeDocument/relationships/printerSettings" Target="../printerSettings/printerSettings3.bin"/><Relationship Id="rId4" Type="http://purl.oclc.org/ooxml/officeDocument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purl.oclc.org/ooxml/officeDocument/relationships/comments" Target="../comments2.xml"/><Relationship Id="rId2" Type="http://schemas.openxmlformats.org/officeDocument/2006/relationships/vmlDrawing" Target="../drawings/vmlDrawing2.vml"/><Relationship Id="rId1" Type="http://purl.oclc.org/ooxml/officeDocument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purl.oclc.org/ooxml/officeDocument/relationships/drawing" Target="../drawings/drawing3.xml"/><Relationship Id="rId1" Type="http://purl.oclc.org/ooxml/officeDocument/relationships/printerSettings" Target="../printerSettings/printerSettings4.bin"/><Relationship Id="rId4" Type="http://purl.oclc.org/ooxml/officeDocument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purl.oclc.org/ooxml/officeDocument/relationships/comments" Target="../comments4.xml"/><Relationship Id="rId2" Type="http://schemas.openxmlformats.org/officeDocument/2006/relationships/vmlDrawing" Target="../drawings/vmlDrawing4.vml"/><Relationship Id="rId1" Type="http://purl.oclc.org/ooxml/officeDocument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purl.oclc.org/ooxml/officeDocument/relationships/comments" Target="../comments5.xml"/><Relationship Id="rId2" Type="http://schemas.openxmlformats.org/officeDocument/2006/relationships/vmlDrawing" Target="../drawings/vmlDrawing5.vml"/><Relationship Id="rId1" Type="http://purl.oclc.org/ooxml/officeDocument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purl.oclc.org/ooxml/officeDocument/relationships/drawing" Target="../drawings/drawing6.xml"/><Relationship Id="rId1" Type="http://purl.oclc.org/ooxml/officeDocument/relationships/printerSettings" Target="../printerSettings/printerSettings6.bin"/><Relationship Id="rId4" Type="http://purl.oclc.org/ooxml/officeDocument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purl.oclc.org/ooxml/officeDocument/relationships/drawing" Target="../drawings/drawing7.xml"/><Relationship Id="rId1" Type="http://purl.oclc.org/ooxml/officeDocument/relationships/printerSettings" Target="../printerSettings/printerSettings7.bin"/><Relationship Id="rId4" Type="http://purl.oclc.org/ooxml/officeDocument/relationships/comments" Target="../comments7.xml"/></Relationships>
</file>

<file path=xl/worksheets/_rels/sheet12.xml.rels><?xml version="1.0" encoding="UTF-8" standalone="yes"?>
<Relationships xmlns="http://schemas.openxmlformats.org/package/2006/relationships"><Relationship Id="rId2" Type="http://purl.oclc.org/ooxml/officeDocument/relationships/drawing" Target="../drawings/drawing8.xml"/><Relationship Id="rId1" Type="http://purl.oclc.org/ooxml/officeDocument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purl.oclc.org/ooxml/officeDocument/relationships/drawing" Target="../drawings/drawing9.xml"/><Relationship Id="rId1" Type="http://purl.oclc.org/ooxml/officeDocument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purl.oclc.org/ooxml/officeDocument/relationships/drawing" Target="../drawings/drawing10.xml"/><Relationship Id="rId1" Type="http://purl.oclc.org/ooxml/officeDocument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purl.oclc.org/ooxml/officeDocument/relationships/drawing" Target="../drawings/drawing11.xml"/><Relationship Id="rId1" Type="http://purl.oclc.org/ooxml/officeDocument/relationships/printerSettings" Target="../printerSettings/printerSettings11.bin"/><Relationship Id="rId4" Type="http://purl.oclc.org/ooxml/officeDocument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2" Type="http://purl.oclc.org/ooxml/officeDocument/relationships/drawing" Target="../drawings/drawing12.xml"/><Relationship Id="rId1" Type="http://purl.oclc.org/ooxml/officeDocument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purl.oclc.org/ooxml/officeDocument/relationships/drawing" Target="../drawings/drawing13.xml"/><Relationship Id="rId1" Type="http://purl.oclc.org/ooxml/officeDocument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purl.oclc.org/ooxml/officeDocument/relationships/drawing" Target="../drawings/drawing14.xml"/><Relationship Id="rId1" Type="http://purl.oclc.org/ooxml/officeDocument/relationships/printerSettings" Target="../printerSettings/printerSettings14.bin"/><Relationship Id="rId4" Type="http://purl.oclc.org/ooxml/officeDocument/relationships/comments" Target="../comments9.xml"/></Relationships>
</file>

<file path=xl/worksheets/_rels/sheet2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23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5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C9DAC-CFF6-4C3B-9E5E-CB037A94D793}">
  <dimension ref="A1:O5884"/>
  <sheetViews>
    <sheetView tabSelected="1" zoomScale="60" zoomScaleNormal="60" workbookViewId="0">
      <pane xSplit="10" topLeftCell="K1" activePane="topRight" state="frozen"/>
      <selection activeCell="A5069" sqref="A5069"/>
      <selection pane="topRight" activeCell="N13" sqref="N13"/>
    </sheetView>
  </sheetViews>
  <sheetFormatPr baseColWidth="10" defaultColWidth="8.83203125" defaultRowHeight="15"/>
  <cols>
    <col min="1" max="1" width="7.6640625" style="231" customWidth="1"/>
    <col min="2" max="2" width="6.6640625" style="231" customWidth="1"/>
    <col min="3" max="3" width="11.6640625" style="231" customWidth="1"/>
    <col min="4" max="4" width="10.6640625" style="231" customWidth="1"/>
    <col min="5" max="5" width="13.6640625" style="231" bestFit="1" customWidth="1"/>
    <col min="6" max="6" width="23.6640625" style="231" customWidth="1"/>
    <col min="7" max="7" width="4.6640625" style="231" customWidth="1"/>
    <col min="8" max="8" width="51.6640625" style="231" customWidth="1"/>
    <col min="9" max="9" width="30.1640625" style="231" bestFit="1" customWidth="1"/>
    <col min="10" max="10" width="17.33203125" style="231" bestFit="1" customWidth="1"/>
    <col min="11" max="11" width="41.6640625" style="231" customWidth="1"/>
    <col min="12" max="12" width="9.6640625" style="231" customWidth="1"/>
    <col min="13" max="13" width="18.6640625" style="231" bestFit="1" customWidth="1"/>
    <col min="14" max="14" width="13.1640625" style="231" customWidth="1"/>
    <col min="15" max="15" width="11.6640625" style="231" customWidth="1"/>
    <col min="16" max="16384" width="8.83203125" style="231"/>
  </cols>
  <sheetData>
    <row r="1" spans="1:15">
      <c r="A1" s="230" t="s">
        <v>0</v>
      </c>
      <c r="B1" s="230" t="s">
        <v>959</v>
      </c>
      <c r="C1" s="230" t="s">
        <v>960</v>
      </c>
      <c r="D1" s="230" t="s">
        <v>961</v>
      </c>
      <c r="E1" s="230" t="s">
        <v>962</v>
      </c>
      <c r="F1" s="230" t="s">
        <v>1</v>
      </c>
      <c r="G1" s="230" t="s">
        <v>963</v>
      </c>
      <c r="H1" s="230" t="s">
        <v>964</v>
      </c>
      <c r="I1" s="230" t="s">
        <v>4</v>
      </c>
      <c r="J1" s="230" t="s">
        <v>965</v>
      </c>
      <c r="K1" s="230" t="s">
        <v>2</v>
      </c>
      <c r="L1" s="230" t="s">
        <v>6</v>
      </c>
      <c r="M1" s="230" t="s">
        <v>966</v>
      </c>
      <c r="N1" s="230" t="s">
        <v>967</v>
      </c>
      <c r="O1" s="230" t="s">
        <v>968</v>
      </c>
    </row>
    <row r="2" spans="1:15">
      <c r="A2" s="232" t="s">
        <v>969</v>
      </c>
      <c r="B2" s="232" t="s">
        <v>970</v>
      </c>
      <c r="C2" s="232" t="s">
        <v>971</v>
      </c>
      <c r="D2" s="232" t="s">
        <v>972</v>
      </c>
      <c r="E2" s="232" t="s">
        <v>973</v>
      </c>
      <c r="F2" s="232" t="s">
        <v>8</v>
      </c>
      <c r="G2" s="232" t="s">
        <v>974</v>
      </c>
      <c r="H2" s="232" t="s">
        <v>975</v>
      </c>
      <c r="I2" s="232"/>
      <c r="J2" s="232"/>
      <c r="K2" s="232" t="s">
        <v>15</v>
      </c>
      <c r="L2" s="232" t="s">
        <v>976</v>
      </c>
      <c r="M2" s="232">
        <v>5039.0622999999996</v>
      </c>
      <c r="N2" s="232">
        <v>5039.0622999999996</v>
      </c>
      <c r="O2" s="232"/>
    </row>
    <row r="3" spans="1:15">
      <c r="A3" s="232" t="s">
        <v>969</v>
      </c>
      <c r="B3" s="232" t="s">
        <v>970</v>
      </c>
      <c r="C3" s="232" t="s">
        <v>971</v>
      </c>
      <c r="D3" s="232" t="s">
        <v>972</v>
      </c>
      <c r="E3" s="232" t="s">
        <v>973</v>
      </c>
      <c r="F3" s="232" t="s">
        <v>8</v>
      </c>
      <c r="G3" s="232" t="s">
        <v>974</v>
      </c>
      <c r="H3" s="232" t="s">
        <v>975</v>
      </c>
      <c r="I3" s="232"/>
      <c r="J3" s="232"/>
      <c r="K3" s="232" t="s">
        <v>15</v>
      </c>
      <c r="L3" s="232" t="s">
        <v>977</v>
      </c>
      <c r="M3" s="233">
        <v>1.6881059597965299E-2</v>
      </c>
      <c r="N3" s="233">
        <v>1.6881059597965299E-2</v>
      </c>
      <c r="O3" s="233"/>
    </row>
    <row r="4" spans="1:15">
      <c r="A4" s="231" t="s">
        <v>969</v>
      </c>
      <c r="B4" s="231" t="s">
        <v>970</v>
      </c>
      <c r="C4" s="231" t="s">
        <v>971</v>
      </c>
      <c r="D4" s="231" t="s">
        <v>972</v>
      </c>
      <c r="E4" s="231" t="s">
        <v>973</v>
      </c>
      <c r="F4" s="231" t="s">
        <v>8</v>
      </c>
      <c r="G4" s="231" t="s">
        <v>974</v>
      </c>
      <c r="H4" s="231" t="s">
        <v>975</v>
      </c>
      <c r="I4" s="231" t="s">
        <v>1002</v>
      </c>
      <c r="J4" s="231" t="s">
        <v>1003</v>
      </c>
      <c r="K4" s="231" t="s">
        <v>15</v>
      </c>
      <c r="L4" s="231" t="s">
        <v>978</v>
      </c>
      <c r="M4" s="234"/>
      <c r="N4" s="239">
        <v>0.5</v>
      </c>
      <c r="O4" s="239">
        <v>0.5</v>
      </c>
    </row>
    <row r="5" spans="1:15">
      <c r="A5" s="231" t="s">
        <v>969</v>
      </c>
      <c r="B5" s="231" t="s">
        <v>970</v>
      </c>
      <c r="C5" s="231" t="s">
        <v>971</v>
      </c>
      <c r="D5" s="231" t="s">
        <v>972</v>
      </c>
      <c r="E5" s="231" t="s">
        <v>973</v>
      </c>
      <c r="F5" s="231" t="s">
        <v>8</v>
      </c>
      <c r="G5" s="231" t="s">
        <v>974</v>
      </c>
      <c r="H5" s="231" t="s">
        <v>975</v>
      </c>
      <c r="I5" s="231" t="s">
        <v>1002</v>
      </c>
      <c r="J5" s="231" t="s">
        <v>1004</v>
      </c>
      <c r="K5" s="231" t="s">
        <v>15</v>
      </c>
      <c r="L5" s="231" t="s">
        <v>979</v>
      </c>
      <c r="M5" s="234"/>
      <c r="N5" s="239">
        <v>0.5</v>
      </c>
      <c r="O5" s="239">
        <v>0.5</v>
      </c>
    </row>
    <row r="6" spans="1:15">
      <c r="A6" s="231" t="s">
        <v>969</v>
      </c>
      <c r="B6" s="231" t="s">
        <v>970</v>
      </c>
      <c r="C6" s="231" t="s">
        <v>971</v>
      </c>
      <c r="D6" s="231" t="s">
        <v>972</v>
      </c>
      <c r="E6" s="231" t="s">
        <v>973</v>
      </c>
      <c r="F6" s="231" t="s">
        <v>8</v>
      </c>
      <c r="G6" s="231" t="s">
        <v>974</v>
      </c>
      <c r="H6" s="231" t="s">
        <v>975</v>
      </c>
      <c r="K6" s="231" t="s">
        <v>15</v>
      </c>
      <c r="L6" s="231" t="s">
        <v>980</v>
      </c>
      <c r="M6" s="234"/>
      <c r="N6" s="235"/>
      <c r="O6" s="236"/>
    </row>
    <row r="7" spans="1:15">
      <c r="A7" s="232" t="s">
        <v>969</v>
      </c>
      <c r="B7" s="232" t="s">
        <v>970</v>
      </c>
      <c r="C7" s="232" t="s">
        <v>971</v>
      </c>
      <c r="D7" s="232" t="s">
        <v>972</v>
      </c>
      <c r="E7" s="232" t="s">
        <v>973</v>
      </c>
      <c r="F7" s="232" t="s">
        <v>8</v>
      </c>
      <c r="G7" s="232" t="s">
        <v>974</v>
      </c>
      <c r="H7" s="232" t="s">
        <v>981</v>
      </c>
      <c r="I7" s="232"/>
      <c r="J7" s="232"/>
      <c r="K7" s="232" t="s">
        <v>15</v>
      </c>
      <c r="L7" s="232" t="s">
        <v>976</v>
      </c>
      <c r="M7" s="232">
        <v>187.28360000000001</v>
      </c>
      <c r="N7" s="232">
        <v>182.23179999999999</v>
      </c>
      <c r="O7" s="232"/>
    </row>
    <row r="8" spans="1:15">
      <c r="A8" s="232" t="s">
        <v>969</v>
      </c>
      <c r="B8" s="232" t="s">
        <v>970</v>
      </c>
      <c r="C8" s="232" t="s">
        <v>971</v>
      </c>
      <c r="D8" s="232" t="s">
        <v>972</v>
      </c>
      <c r="E8" s="232" t="s">
        <v>973</v>
      </c>
      <c r="F8" s="232" t="s">
        <v>8</v>
      </c>
      <c r="G8" s="232" t="s">
        <v>974</v>
      </c>
      <c r="H8" s="232" t="s">
        <v>981</v>
      </c>
      <c r="I8" s="232"/>
      <c r="J8" s="232"/>
      <c r="K8" s="232" t="s">
        <v>15</v>
      </c>
      <c r="L8" s="232" t="s">
        <v>977</v>
      </c>
      <c r="M8" s="233">
        <v>6.1048379505935103E-4</v>
      </c>
      <c r="N8" s="233">
        <v>6.1048379505935103E-4</v>
      </c>
      <c r="O8" s="233"/>
    </row>
    <row r="9" spans="1:15">
      <c r="A9" s="231" t="s">
        <v>969</v>
      </c>
      <c r="B9" s="231" t="s">
        <v>970</v>
      </c>
      <c r="C9" s="231" t="s">
        <v>971</v>
      </c>
      <c r="D9" s="231" t="s">
        <v>972</v>
      </c>
      <c r="E9" s="231" t="s">
        <v>973</v>
      </c>
      <c r="F9" s="231" t="s">
        <v>8</v>
      </c>
      <c r="G9" s="231" t="s">
        <v>974</v>
      </c>
      <c r="H9" s="231" t="s">
        <v>981</v>
      </c>
      <c r="I9" s="231" t="s">
        <v>1002</v>
      </c>
      <c r="J9" s="231" t="s">
        <v>1003</v>
      </c>
      <c r="K9" s="231" t="s">
        <v>15</v>
      </c>
      <c r="L9" s="231" t="s">
        <v>978</v>
      </c>
      <c r="M9" s="234"/>
      <c r="N9" s="239">
        <v>0.5</v>
      </c>
      <c r="O9" s="239">
        <v>0.5</v>
      </c>
    </row>
    <row r="10" spans="1:15">
      <c r="A10" s="231" t="s">
        <v>969</v>
      </c>
      <c r="B10" s="231" t="s">
        <v>970</v>
      </c>
      <c r="C10" s="231" t="s">
        <v>971</v>
      </c>
      <c r="D10" s="231" t="s">
        <v>972</v>
      </c>
      <c r="E10" s="231" t="s">
        <v>973</v>
      </c>
      <c r="F10" s="231" t="s">
        <v>8</v>
      </c>
      <c r="G10" s="231" t="s">
        <v>974</v>
      </c>
      <c r="H10" s="231" t="s">
        <v>981</v>
      </c>
      <c r="I10" s="231" t="s">
        <v>1002</v>
      </c>
      <c r="J10" s="231" t="s">
        <v>1004</v>
      </c>
      <c r="K10" s="231" t="s">
        <v>15</v>
      </c>
      <c r="L10" s="231" t="s">
        <v>979</v>
      </c>
      <c r="M10" s="234"/>
      <c r="N10" s="239">
        <v>0.5</v>
      </c>
      <c r="O10" s="239">
        <v>0.5</v>
      </c>
    </row>
    <row r="11" spans="1:15">
      <c r="A11" s="231" t="s">
        <v>969</v>
      </c>
      <c r="B11" s="231" t="s">
        <v>970</v>
      </c>
      <c r="C11" s="231" t="s">
        <v>971</v>
      </c>
      <c r="D11" s="231" t="s">
        <v>972</v>
      </c>
      <c r="E11" s="231" t="s">
        <v>973</v>
      </c>
      <c r="F11" s="231" t="s">
        <v>8</v>
      </c>
      <c r="G11" s="231" t="s">
        <v>974</v>
      </c>
      <c r="H11" s="231" t="s">
        <v>981</v>
      </c>
      <c r="K11" s="231" t="s">
        <v>15</v>
      </c>
      <c r="L11" s="231" t="s">
        <v>980</v>
      </c>
      <c r="M11" s="234"/>
      <c r="N11" s="235"/>
      <c r="O11" s="236"/>
    </row>
    <row r="12" spans="1:15">
      <c r="A12" s="232" t="s">
        <v>969</v>
      </c>
      <c r="B12" s="232" t="s">
        <v>970</v>
      </c>
      <c r="C12" s="232" t="s">
        <v>971</v>
      </c>
      <c r="D12" s="232" t="s">
        <v>972</v>
      </c>
      <c r="E12" s="232" t="s">
        <v>973</v>
      </c>
      <c r="F12" s="232" t="s">
        <v>8</v>
      </c>
      <c r="G12" s="232" t="s">
        <v>974</v>
      </c>
      <c r="H12" s="232" t="s">
        <v>982</v>
      </c>
      <c r="I12" s="232"/>
      <c r="J12" s="232"/>
      <c r="K12" s="232" t="s">
        <v>15</v>
      </c>
      <c r="L12" s="232" t="s">
        <v>976</v>
      </c>
      <c r="M12" s="232">
        <v>48.710299999999997</v>
      </c>
      <c r="N12" s="232"/>
      <c r="O12" s="232"/>
    </row>
    <row r="13" spans="1:15">
      <c r="A13" s="232" t="s">
        <v>969</v>
      </c>
      <c r="B13" s="232" t="s">
        <v>970</v>
      </c>
      <c r="C13" s="232" t="s">
        <v>971</v>
      </c>
      <c r="D13" s="232" t="s">
        <v>972</v>
      </c>
      <c r="E13" s="232" t="s">
        <v>973</v>
      </c>
      <c r="F13" s="232" t="s">
        <v>8</v>
      </c>
      <c r="G13" s="232" t="s">
        <v>974</v>
      </c>
      <c r="H13" s="232" t="s">
        <v>982</v>
      </c>
      <c r="I13" s="232"/>
      <c r="J13" s="232"/>
      <c r="K13" s="232" t="s">
        <v>15</v>
      </c>
      <c r="L13" s="232" t="s">
        <v>977</v>
      </c>
      <c r="M13" s="233">
        <v>7.3743728193777198E-5</v>
      </c>
      <c r="N13" s="233"/>
      <c r="O13" s="233"/>
    </row>
    <row r="14" spans="1:15">
      <c r="A14" s="231" t="s">
        <v>969</v>
      </c>
      <c r="B14" s="231" t="s">
        <v>970</v>
      </c>
      <c r="C14" s="231" t="s">
        <v>971</v>
      </c>
      <c r="D14" s="231" t="s">
        <v>972</v>
      </c>
      <c r="E14" s="231" t="s">
        <v>973</v>
      </c>
      <c r="F14" s="231" t="s">
        <v>8</v>
      </c>
      <c r="G14" s="231" t="s">
        <v>974</v>
      </c>
      <c r="H14" s="231" t="s">
        <v>982</v>
      </c>
      <c r="I14" s="231" t="s">
        <v>1002</v>
      </c>
      <c r="J14" s="231" t="s">
        <v>1003</v>
      </c>
      <c r="K14" s="231" t="s">
        <v>15</v>
      </c>
      <c r="L14" s="231" t="s">
        <v>978</v>
      </c>
      <c r="M14" s="234"/>
      <c r="N14" s="239">
        <v>0.5</v>
      </c>
      <c r="O14" s="239">
        <v>0.5</v>
      </c>
    </row>
    <row r="15" spans="1:15">
      <c r="A15" s="231" t="s">
        <v>969</v>
      </c>
      <c r="B15" s="231" t="s">
        <v>970</v>
      </c>
      <c r="C15" s="231" t="s">
        <v>971</v>
      </c>
      <c r="D15" s="231" t="s">
        <v>972</v>
      </c>
      <c r="E15" s="231" t="s">
        <v>973</v>
      </c>
      <c r="F15" s="231" t="s">
        <v>8</v>
      </c>
      <c r="G15" s="231" t="s">
        <v>974</v>
      </c>
      <c r="H15" s="231" t="s">
        <v>982</v>
      </c>
      <c r="I15" s="231" t="s">
        <v>1002</v>
      </c>
      <c r="J15" s="231" t="s">
        <v>1004</v>
      </c>
      <c r="K15" s="231" t="s">
        <v>15</v>
      </c>
      <c r="L15" s="231" t="s">
        <v>979</v>
      </c>
      <c r="M15" s="234"/>
      <c r="N15" s="239">
        <v>0.5</v>
      </c>
      <c r="O15" s="239">
        <v>0.5</v>
      </c>
    </row>
    <row r="16" spans="1:15">
      <c r="A16" s="231" t="s">
        <v>969</v>
      </c>
      <c r="B16" s="231" t="s">
        <v>970</v>
      </c>
      <c r="C16" s="231" t="s">
        <v>971</v>
      </c>
      <c r="D16" s="231" t="s">
        <v>972</v>
      </c>
      <c r="E16" s="231" t="s">
        <v>973</v>
      </c>
      <c r="F16" s="231" t="s">
        <v>8</v>
      </c>
      <c r="G16" s="231" t="s">
        <v>974</v>
      </c>
      <c r="H16" s="231" t="s">
        <v>982</v>
      </c>
      <c r="K16" s="231" t="s">
        <v>15</v>
      </c>
      <c r="L16" s="231" t="s">
        <v>980</v>
      </c>
      <c r="M16" s="234"/>
      <c r="N16" s="236"/>
      <c r="O16" s="236"/>
    </row>
    <row r="17" spans="1:15">
      <c r="A17" s="232" t="s">
        <v>969</v>
      </c>
      <c r="B17" s="232" t="s">
        <v>970</v>
      </c>
      <c r="C17" s="232" t="s">
        <v>971</v>
      </c>
      <c r="D17" s="232" t="s">
        <v>972</v>
      </c>
      <c r="E17" s="232" t="s">
        <v>973</v>
      </c>
      <c r="F17" s="232" t="s">
        <v>8</v>
      </c>
      <c r="G17" s="232" t="s">
        <v>974</v>
      </c>
      <c r="H17" s="232" t="s">
        <v>983</v>
      </c>
      <c r="I17" s="232"/>
      <c r="J17" s="232"/>
      <c r="K17" s="232" t="s">
        <v>15</v>
      </c>
      <c r="L17" s="232" t="s">
        <v>976</v>
      </c>
      <c r="M17" s="232">
        <v>1809.1111000000001</v>
      </c>
      <c r="N17" s="232"/>
      <c r="O17" s="232">
        <v>1251.6470999999999</v>
      </c>
    </row>
    <row r="18" spans="1:15">
      <c r="A18" s="232" t="s">
        <v>969</v>
      </c>
      <c r="B18" s="232" t="s">
        <v>970</v>
      </c>
      <c r="C18" s="232" t="s">
        <v>971</v>
      </c>
      <c r="D18" s="232" t="s">
        <v>972</v>
      </c>
      <c r="E18" s="232" t="s">
        <v>973</v>
      </c>
      <c r="F18" s="232" t="s">
        <v>8</v>
      </c>
      <c r="G18" s="232" t="s">
        <v>974</v>
      </c>
      <c r="H18" s="232" t="s">
        <v>983</v>
      </c>
      <c r="I18" s="232"/>
      <c r="J18" s="232"/>
      <c r="K18" s="232" t="s">
        <v>15</v>
      </c>
      <c r="L18" s="232" t="s">
        <v>977</v>
      </c>
      <c r="M18" s="233">
        <v>3.17594244234818E-3</v>
      </c>
      <c r="N18" s="233"/>
      <c r="O18" s="233">
        <v>2.1122973739031402E-3</v>
      </c>
    </row>
    <row r="19" spans="1:15">
      <c r="A19" s="231" t="s">
        <v>969</v>
      </c>
      <c r="B19" s="231" t="s">
        <v>970</v>
      </c>
      <c r="C19" s="231" t="s">
        <v>971</v>
      </c>
      <c r="D19" s="231" t="s">
        <v>972</v>
      </c>
      <c r="E19" s="231" t="s">
        <v>973</v>
      </c>
      <c r="F19" s="231" t="s">
        <v>8</v>
      </c>
      <c r="G19" s="231" t="s">
        <v>974</v>
      </c>
      <c r="H19" s="231" t="s">
        <v>983</v>
      </c>
      <c r="I19" s="231" t="s">
        <v>1002</v>
      </c>
      <c r="J19" s="231" t="s">
        <v>1003</v>
      </c>
      <c r="K19" s="231" t="s">
        <v>15</v>
      </c>
      <c r="L19" s="231" t="s">
        <v>978</v>
      </c>
      <c r="M19" s="234"/>
      <c r="N19" s="239">
        <v>0.5</v>
      </c>
      <c r="O19" s="239">
        <v>0.5</v>
      </c>
    </row>
    <row r="20" spans="1:15">
      <c r="A20" s="231" t="s">
        <v>969</v>
      </c>
      <c r="B20" s="231" t="s">
        <v>970</v>
      </c>
      <c r="C20" s="231" t="s">
        <v>971</v>
      </c>
      <c r="D20" s="231" t="s">
        <v>972</v>
      </c>
      <c r="E20" s="231" t="s">
        <v>973</v>
      </c>
      <c r="F20" s="231" t="s">
        <v>8</v>
      </c>
      <c r="G20" s="231" t="s">
        <v>974</v>
      </c>
      <c r="H20" s="231" t="s">
        <v>983</v>
      </c>
      <c r="I20" s="231" t="s">
        <v>1002</v>
      </c>
      <c r="J20" s="231" t="s">
        <v>1004</v>
      </c>
      <c r="K20" s="231" t="s">
        <v>15</v>
      </c>
      <c r="L20" s="231" t="s">
        <v>979</v>
      </c>
      <c r="M20" s="234"/>
      <c r="N20" s="239">
        <v>0.5</v>
      </c>
      <c r="O20" s="239">
        <v>0.5</v>
      </c>
    </row>
    <row r="21" spans="1:15">
      <c r="A21" s="231" t="s">
        <v>969</v>
      </c>
      <c r="B21" s="231" t="s">
        <v>970</v>
      </c>
      <c r="C21" s="231" t="s">
        <v>971</v>
      </c>
      <c r="D21" s="231" t="s">
        <v>972</v>
      </c>
      <c r="E21" s="231" t="s">
        <v>973</v>
      </c>
      <c r="F21" s="231" t="s">
        <v>8</v>
      </c>
      <c r="G21" s="231" t="s">
        <v>974</v>
      </c>
      <c r="H21" s="231" t="s">
        <v>983</v>
      </c>
      <c r="K21" s="231" t="s">
        <v>15</v>
      </c>
      <c r="L21" s="231" t="s">
        <v>980</v>
      </c>
      <c r="M21" s="234"/>
      <c r="N21" s="236"/>
      <c r="O21" s="235"/>
    </row>
    <row r="22" spans="1:15">
      <c r="A22" s="232" t="s">
        <v>969</v>
      </c>
      <c r="B22" s="232" t="s">
        <v>970</v>
      </c>
      <c r="C22" s="232" t="s">
        <v>971</v>
      </c>
      <c r="D22" s="232" t="s">
        <v>972</v>
      </c>
      <c r="E22" s="232" t="s">
        <v>973</v>
      </c>
      <c r="F22" s="232" t="s">
        <v>8</v>
      </c>
      <c r="G22" s="232" t="s">
        <v>974</v>
      </c>
      <c r="H22" s="232" t="s">
        <v>984</v>
      </c>
      <c r="I22" s="232"/>
      <c r="J22" s="232"/>
      <c r="K22" s="232" t="s">
        <v>15</v>
      </c>
      <c r="L22" s="232" t="s">
        <v>976</v>
      </c>
      <c r="M22" s="232">
        <v>37926.1901</v>
      </c>
      <c r="N22" s="232"/>
      <c r="O22" s="232">
        <v>13014.7366</v>
      </c>
    </row>
    <row r="23" spans="1:15">
      <c r="A23" s="232" t="s">
        <v>969</v>
      </c>
      <c r="B23" s="232" t="s">
        <v>970</v>
      </c>
      <c r="C23" s="232" t="s">
        <v>971</v>
      </c>
      <c r="D23" s="232" t="s">
        <v>972</v>
      </c>
      <c r="E23" s="232" t="s">
        <v>973</v>
      </c>
      <c r="F23" s="232" t="s">
        <v>8</v>
      </c>
      <c r="G23" s="232" t="s">
        <v>974</v>
      </c>
      <c r="H23" s="232" t="s">
        <v>984</v>
      </c>
      <c r="I23" s="232"/>
      <c r="J23" s="232"/>
      <c r="K23" s="232" t="s">
        <v>15</v>
      </c>
      <c r="L23" s="232" t="s">
        <v>977</v>
      </c>
      <c r="M23" s="233">
        <v>4.5901590949034697E-2</v>
      </c>
      <c r="N23" s="233"/>
      <c r="O23" s="233">
        <v>2.1963853822871599E-2</v>
      </c>
    </row>
    <row r="24" spans="1:15">
      <c r="A24" s="231" t="s">
        <v>969</v>
      </c>
      <c r="B24" s="231" t="s">
        <v>970</v>
      </c>
      <c r="C24" s="231" t="s">
        <v>971</v>
      </c>
      <c r="D24" s="231" t="s">
        <v>972</v>
      </c>
      <c r="E24" s="231" t="s">
        <v>973</v>
      </c>
      <c r="F24" s="231" t="s">
        <v>8</v>
      </c>
      <c r="G24" s="231" t="s">
        <v>974</v>
      </c>
      <c r="H24" s="231" t="s">
        <v>984</v>
      </c>
      <c r="I24" s="231" t="s">
        <v>1002</v>
      </c>
      <c r="J24" s="231" t="s">
        <v>1003</v>
      </c>
      <c r="K24" s="231" t="s">
        <v>15</v>
      </c>
      <c r="L24" s="231" t="s">
        <v>978</v>
      </c>
      <c r="M24" s="234"/>
      <c r="N24" s="239">
        <v>0.5</v>
      </c>
      <c r="O24" s="239">
        <v>0.5</v>
      </c>
    </row>
    <row r="25" spans="1:15">
      <c r="A25" s="231" t="s">
        <v>969</v>
      </c>
      <c r="B25" s="231" t="s">
        <v>970</v>
      </c>
      <c r="C25" s="231" t="s">
        <v>971</v>
      </c>
      <c r="D25" s="231" t="s">
        <v>972</v>
      </c>
      <c r="E25" s="231" t="s">
        <v>973</v>
      </c>
      <c r="F25" s="231" t="s">
        <v>8</v>
      </c>
      <c r="G25" s="231" t="s">
        <v>974</v>
      </c>
      <c r="H25" s="231" t="s">
        <v>984</v>
      </c>
      <c r="I25" s="231" t="s">
        <v>1002</v>
      </c>
      <c r="J25" s="231" t="s">
        <v>1004</v>
      </c>
      <c r="K25" s="231" t="s">
        <v>15</v>
      </c>
      <c r="L25" s="231" t="s">
        <v>979</v>
      </c>
      <c r="M25" s="234"/>
      <c r="N25" s="239">
        <v>0.5</v>
      </c>
      <c r="O25" s="239">
        <v>0.5</v>
      </c>
    </row>
    <row r="26" spans="1:15">
      <c r="A26" s="231" t="s">
        <v>969</v>
      </c>
      <c r="B26" s="231" t="s">
        <v>970</v>
      </c>
      <c r="C26" s="231" t="s">
        <v>971</v>
      </c>
      <c r="D26" s="231" t="s">
        <v>972</v>
      </c>
      <c r="E26" s="231" t="s">
        <v>973</v>
      </c>
      <c r="F26" s="231" t="s">
        <v>8</v>
      </c>
      <c r="G26" s="231" t="s">
        <v>974</v>
      </c>
      <c r="H26" s="231" t="s">
        <v>984</v>
      </c>
      <c r="K26" s="231" t="s">
        <v>15</v>
      </c>
      <c r="L26" s="231" t="s">
        <v>980</v>
      </c>
      <c r="M26" s="234"/>
      <c r="N26" s="236"/>
      <c r="O26" s="235"/>
    </row>
    <row r="27" spans="1:15">
      <c r="A27" s="232" t="s">
        <v>969</v>
      </c>
      <c r="B27" s="232" t="s">
        <v>970</v>
      </c>
      <c r="C27" s="232" t="s">
        <v>971</v>
      </c>
      <c r="D27" s="232" t="s">
        <v>972</v>
      </c>
      <c r="E27" s="232" t="s">
        <v>973</v>
      </c>
      <c r="F27" s="232" t="s">
        <v>8</v>
      </c>
      <c r="G27" s="232" t="s">
        <v>974</v>
      </c>
      <c r="H27" s="232" t="s">
        <v>985</v>
      </c>
      <c r="I27" s="232"/>
      <c r="J27" s="232"/>
      <c r="K27" s="232" t="s">
        <v>15</v>
      </c>
      <c r="L27" s="232" t="s">
        <v>976</v>
      </c>
      <c r="M27" s="232">
        <v>163.6799</v>
      </c>
      <c r="N27" s="232"/>
      <c r="O27" s="232">
        <v>8.6981000000000002</v>
      </c>
    </row>
    <row r="28" spans="1:15">
      <c r="A28" s="232" t="s">
        <v>969</v>
      </c>
      <c r="B28" s="232" t="s">
        <v>970</v>
      </c>
      <c r="C28" s="232" t="s">
        <v>971</v>
      </c>
      <c r="D28" s="232" t="s">
        <v>972</v>
      </c>
      <c r="E28" s="232" t="s">
        <v>973</v>
      </c>
      <c r="F28" s="232" t="s">
        <v>8</v>
      </c>
      <c r="G28" s="232" t="s">
        <v>974</v>
      </c>
      <c r="H28" s="232" t="s">
        <v>985</v>
      </c>
      <c r="I28" s="232"/>
      <c r="J28" s="232"/>
      <c r="K28" s="232" t="s">
        <v>15</v>
      </c>
      <c r="L28" s="232" t="s">
        <v>977</v>
      </c>
      <c r="M28" s="233">
        <v>3.5814434203347502E-4</v>
      </c>
      <c r="N28" s="233"/>
      <c r="O28" s="233">
        <v>1.46790367572033E-5</v>
      </c>
    </row>
    <row r="29" spans="1:15">
      <c r="A29" s="231" t="s">
        <v>969</v>
      </c>
      <c r="B29" s="231" t="s">
        <v>970</v>
      </c>
      <c r="C29" s="231" t="s">
        <v>971</v>
      </c>
      <c r="D29" s="231" t="s">
        <v>972</v>
      </c>
      <c r="E29" s="231" t="s">
        <v>973</v>
      </c>
      <c r="F29" s="231" t="s">
        <v>8</v>
      </c>
      <c r="G29" s="231" t="s">
        <v>974</v>
      </c>
      <c r="H29" s="231" t="s">
        <v>985</v>
      </c>
      <c r="I29" s="231" t="s">
        <v>1002</v>
      </c>
      <c r="J29" s="231" t="s">
        <v>1003</v>
      </c>
      <c r="K29" s="231" t="s">
        <v>15</v>
      </c>
      <c r="L29" s="231" t="s">
        <v>978</v>
      </c>
      <c r="M29" s="234"/>
      <c r="N29" s="239">
        <v>0.5</v>
      </c>
      <c r="O29" s="239">
        <v>0.5</v>
      </c>
    </row>
    <row r="30" spans="1:15">
      <c r="A30" s="231" t="s">
        <v>969</v>
      </c>
      <c r="B30" s="231" t="s">
        <v>970</v>
      </c>
      <c r="C30" s="231" t="s">
        <v>971</v>
      </c>
      <c r="D30" s="231" t="s">
        <v>972</v>
      </c>
      <c r="E30" s="231" t="s">
        <v>973</v>
      </c>
      <c r="F30" s="231" t="s">
        <v>8</v>
      </c>
      <c r="G30" s="231" t="s">
        <v>974</v>
      </c>
      <c r="H30" s="231" t="s">
        <v>985</v>
      </c>
      <c r="I30" s="231" t="s">
        <v>1002</v>
      </c>
      <c r="J30" s="231" t="s">
        <v>1004</v>
      </c>
      <c r="K30" s="231" t="s">
        <v>15</v>
      </c>
      <c r="L30" s="231" t="s">
        <v>979</v>
      </c>
      <c r="M30" s="234"/>
      <c r="N30" s="239">
        <v>0.5</v>
      </c>
      <c r="O30" s="239">
        <v>0.5</v>
      </c>
    </row>
    <row r="31" spans="1:15">
      <c r="A31" s="231" t="s">
        <v>969</v>
      </c>
      <c r="B31" s="231" t="s">
        <v>970</v>
      </c>
      <c r="C31" s="231" t="s">
        <v>971</v>
      </c>
      <c r="D31" s="231" t="s">
        <v>972</v>
      </c>
      <c r="E31" s="231" t="s">
        <v>973</v>
      </c>
      <c r="F31" s="231" t="s">
        <v>8</v>
      </c>
      <c r="G31" s="231" t="s">
        <v>974</v>
      </c>
      <c r="H31" s="231" t="s">
        <v>985</v>
      </c>
      <c r="K31" s="231" t="s">
        <v>15</v>
      </c>
      <c r="L31" s="231" t="s">
        <v>980</v>
      </c>
      <c r="M31" s="234"/>
      <c r="N31" s="236"/>
      <c r="O31" s="235"/>
    </row>
    <row r="32" spans="1:15">
      <c r="A32" s="232" t="s">
        <v>969</v>
      </c>
      <c r="B32" s="232" t="s">
        <v>970</v>
      </c>
      <c r="C32" s="232" t="s">
        <v>971</v>
      </c>
      <c r="D32" s="232" t="s">
        <v>972</v>
      </c>
      <c r="E32" s="232" t="s">
        <v>973</v>
      </c>
      <c r="F32" s="232" t="s">
        <v>8</v>
      </c>
      <c r="G32" s="232" t="s">
        <v>974</v>
      </c>
      <c r="H32" s="232" t="s">
        <v>986</v>
      </c>
      <c r="I32" s="232"/>
      <c r="J32" s="232"/>
      <c r="K32" s="232" t="s">
        <v>15</v>
      </c>
      <c r="L32" s="232" t="s">
        <v>976</v>
      </c>
      <c r="M32" s="232">
        <v>368.9325</v>
      </c>
      <c r="N32" s="232"/>
      <c r="O32" s="232">
        <v>113.8045</v>
      </c>
    </row>
    <row r="33" spans="1:15">
      <c r="A33" s="232" t="s">
        <v>969</v>
      </c>
      <c r="B33" s="232" t="s">
        <v>970</v>
      </c>
      <c r="C33" s="232" t="s">
        <v>971</v>
      </c>
      <c r="D33" s="232" t="s">
        <v>972</v>
      </c>
      <c r="E33" s="232" t="s">
        <v>973</v>
      </c>
      <c r="F33" s="232" t="s">
        <v>8</v>
      </c>
      <c r="G33" s="232" t="s">
        <v>974</v>
      </c>
      <c r="H33" s="232" t="s">
        <v>986</v>
      </c>
      <c r="I33" s="232"/>
      <c r="J33" s="232"/>
      <c r="K33" s="232" t="s">
        <v>15</v>
      </c>
      <c r="L33" s="232" t="s">
        <v>977</v>
      </c>
      <c r="M33" s="233">
        <v>7.0561868439791896E-4</v>
      </c>
      <c r="N33" s="233"/>
      <c r="O33" s="233">
        <v>1.9205808609180699E-4</v>
      </c>
    </row>
    <row r="34" spans="1:15">
      <c r="A34" s="231" t="s">
        <v>969</v>
      </c>
      <c r="B34" s="231" t="s">
        <v>970</v>
      </c>
      <c r="C34" s="231" t="s">
        <v>971</v>
      </c>
      <c r="D34" s="231" t="s">
        <v>972</v>
      </c>
      <c r="E34" s="231" t="s">
        <v>973</v>
      </c>
      <c r="F34" s="231" t="s">
        <v>8</v>
      </c>
      <c r="G34" s="231" t="s">
        <v>974</v>
      </c>
      <c r="H34" s="231" t="s">
        <v>986</v>
      </c>
      <c r="I34" s="231" t="s">
        <v>1002</v>
      </c>
      <c r="J34" s="231" t="s">
        <v>1003</v>
      </c>
      <c r="K34" s="231" t="s">
        <v>15</v>
      </c>
      <c r="L34" s="231" t="s">
        <v>978</v>
      </c>
      <c r="M34" s="234"/>
      <c r="N34" s="239">
        <v>0.5</v>
      </c>
      <c r="O34" s="239">
        <v>0.5</v>
      </c>
    </row>
    <row r="35" spans="1:15">
      <c r="A35" s="231" t="s">
        <v>969</v>
      </c>
      <c r="B35" s="231" t="s">
        <v>970</v>
      </c>
      <c r="C35" s="231" t="s">
        <v>971</v>
      </c>
      <c r="D35" s="231" t="s">
        <v>972</v>
      </c>
      <c r="E35" s="231" t="s">
        <v>973</v>
      </c>
      <c r="F35" s="231" t="s">
        <v>8</v>
      </c>
      <c r="G35" s="231" t="s">
        <v>974</v>
      </c>
      <c r="H35" s="231" t="s">
        <v>986</v>
      </c>
      <c r="I35" s="231" t="s">
        <v>1002</v>
      </c>
      <c r="J35" s="231" t="s">
        <v>1004</v>
      </c>
      <c r="K35" s="231" t="s">
        <v>15</v>
      </c>
      <c r="L35" s="231" t="s">
        <v>979</v>
      </c>
      <c r="M35" s="234"/>
      <c r="N35" s="239">
        <v>0.5</v>
      </c>
      <c r="O35" s="239">
        <v>0.5</v>
      </c>
    </row>
    <row r="36" spans="1:15">
      <c r="A36" s="231" t="s">
        <v>969</v>
      </c>
      <c r="B36" s="231" t="s">
        <v>970</v>
      </c>
      <c r="C36" s="231" t="s">
        <v>971</v>
      </c>
      <c r="D36" s="231" t="s">
        <v>972</v>
      </c>
      <c r="E36" s="231" t="s">
        <v>973</v>
      </c>
      <c r="F36" s="231" t="s">
        <v>8</v>
      </c>
      <c r="G36" s="231" t="s">
        <v>974</v>
      </c>
      <c r="H36" s="231" t="s">
        <v>986</v>
      </c>
      <c r="K36" s="231" t="s">
        <v>15</v>
      </c>
      <c r="L36" s="231" t="s">
        <v>980</v>
      </c>
      <c r="M36" s="234"/>
      <c r="N36" s="236"/>
      <c r="O36" s="235"/>
    </row>
    <row r="37" spans="1:15">
      <c r="A37" s="232" t="s">
        <v>969</v>
      </c>
      <c r="B37" s="232" t="s">
        <v>970</v>
      </c>
      <c r="C37" s="232" t="s">
        <v>971</v>
      </c>
      <c r="D37" s="232" t="s">
        <v>972</v>
      </c>
      <c r="E37" s="232" t="s">
        <v>973</v>
      </c>
      <c r="F37" s="232" t="s">
        <v>8</v>
      </c>
      <c r="G37" s="232" t="s">
        <v>974</v>
      </c>
      <c r="H37" s="232" t="s">
        <v>49</v>
      </c>
      <c r="I37" s="232"/>
      <c r="J37" s="232"/>
      <c r="K37" s="232" t="s">
        <v>15</v>
      </c>
      <c r="L37" s="232" t="s">
        <v>976</v>
      </c>
      <c r="M37" s="232">
        <v>115.3278</v>
      </c>
      <c r="N37" s="232"/>
      <c r="O37" s="232"/>
    </row>
    <row r="38" spans="1:15">
      <c r="A38" s="232" t="s">
        <v>969</v>
      </c>
      <c r="B38" s="232" t="s">
        <v>970</v>
      </c>
      <c r="C38" s="232" t="s">
        <v>971</v>
      </c>
      <c r="D38" s="232" t="s">
        <v>972</v>
      </c>
      <c r="E38" s="232" t="s">
        <v>973</v>
      </c>
      <c r="F38" s="232" t="s">
        <v>8</v>
      </c>
      <c r="G38" s="232" t="s">
        <v>974</v>
      </c>
      <c r="H38" s="232" t="s">
        <v>49</v>
      </c>
      <c r="I38" s="232"/>
      <c r="J38" s="232"/>
      <c r="K38" s="232" t="s">
        <v>15</v>
      </c>
      <c r="L38" s="232" t="s">
        <v>977</v>
      </c>
      <c r="M38" s="233">
        <v>1.5086410346195299E-4</v>
      </c>
      <c r="N38" s="233"/>
      <c r="O38" s="233"/>
    </row>
    <row r="39" spans="1:15">
      <c r="A39" s="231" t="s">
        <v>969</v>
      </c>
      <c r="B39" s="231" t="s">
        <v>970</v>
      </c>
      <c r="C39" s="231" t="s">
        <v>971</v>
      </c>
      <c r="D39" s="231" t="s">
        <v>972</v>
      </c>
      <c r="E39" s="231" t="s">
        <v>973</v>
      </c>
      <c r="F39" s="231" t="s">
        <v>8</v>
      </c>
      <c r="G39" s="231" t="s">
        <v>974</v>
      </c>
      <c r="H39" s="231" t="s">
        <v>49</v>
      </c>
      <c r="I39" s="231" t="s">
        <v>1002</v>
      </c>
      <c r="J39" s="231" t="s">
        <v>1003</v>
      </c>
      <c r="K39" s="231" t="s">
        <v>15</v>
      </c>
      <c r="L39" s="231" t="s">
        <v>978</v>
      </c>
      <c r="M39" s="234"/>
      <c r="N39" s="239">
        <v>0.5</v>
      </c>
      <c r="O39" s="239">
        <v>0.5</v>
      </c>
    </row>
    <row r="40" spans="1:15">
      <c r="A40" s="231" t="s">
        <v>969</v>
      </c>
      <c r="B40" s="231" t="s">
        <v>970</v>
      </c>
      <c r="C40" s="231" t="s">
        <v>971</v>
      </c>
      <c r="D40" s="231" t="s">
        <v>972</v>
      </c>
      <c r="E40" s="231" t="s">
        <v>973</v>
      </c>
      <c r="F40" s="231" t="s">
        <v>8</v>
      </c>
      <c r="G40" s="231" t="s">
        <v>974</v>
      </c>
      <c r="H40" s="231" t="s">
        <v>49</v>
      </c>
      <c r="I40" s="231" t="s">
        <v>1002</v>
      </c>
      <c r="J40" s="231" t="s">
        <v>1004</v>
      </c>
      <c r="K40" s="231" t="s">
        <v>15</v>
      </c>
      <c r="L40" s="231" t="s">
        <v>979</v>
      </c>
      <c r="M40" s="234"/>
      <c r="N40" s="239">
        <v>0.5</v>
      </c>
      <c r="O40" s="239">
        <v>0.5</v>
      </c>
    </row>
    <row r="41" spans="1:15">
      <c r="A41" s="231" t="s">
        <v>969</v>
      </c>
      <c r="B41" s="231" t="s">
        <v>970</v>
      </c>
      <c r="C41" s="231" t="s">
        <v>971</v>
      </c>
      <c r="D41" s="231" t="s">
        <v>972</v>
      </c>
      <c r="E41" s="231" t="s">
        <v>973</v>
      </c>
      <c r="F41" s="231" t="s">
        <v>8</v>
      </c>
      <c r="G41" s="231" t="s">
        <v>974</v>
      </c>
      <c r="H41" s="231" t="s">
        <v>49</v>
      </c>
      <c r="K41" s="231" t="s">
        <v>15</v>
      </c>
      <c r="L41" s="231" t="s">
        <v>980</v>
      </c>
      <c r="M41" s="234"/>
      <c r="N41" s="236"/>
      <c r="O41" s="236"/>
    </row>
    <row r="42" spans="1:15">
      <c r="A42" s="232" t="s">
        <v>969</v>
      </c>
      <c r="B42" s="232" t="s">
        <v>970</v>
      </c>
      <c r="C42" s="232" t="s">
        <v>971</v>
      </c>
      <c r="D42" s="232" t="s">
        <v>972</v>
      </c>
      <c r="E42" s="232" t="s">
        <v>973</v>
      </c>
      <c r="F42" s="232" t="s">
        <v>8</v>
      </c>
      <c r="G42" s="232" t="s">
        <v>974</v>
      </c>
      <c r="H42" s="232" t="s">
        <v>27</v>
      </c>
      <c r="I42" s="232"/>
      <c r="J42" s="232"/>
      <c r="K42" s="232" t="s">
        <v>15</v>
      </c>
      <c r="L42" s="232" t="s">
        <v>976</v>
      </c>
      <c r="M42" s="232">
        <v>625.2912</v>
      </c>
      <c r="N42" s="232">
        <v>68.138300000000001</v>
      </c>
      <c r="O42" s="232">
        <v>379.72629999999998</v>
      </c>
    </row>
    <row r="43" spans="1:15">
      <c r="A43" s="232" t="s">
        <v>969</v>
      </c>
      <c r="B43" s="232" t="s">
        <v>970</v>
      </c>
      <c r="C43" s="232" t="s">
        <v>971</v>
      </c>
      <c r="D43" s="232" t="s">
        <v>972</v>
      </c>
      <c r="E43" s="232" t="s">
        <v>973</v>
      </c>
      <c r="F43" s="232" t="s">
        <v>8</v>
      </c>
      <c r="G43" s="232" t="s">
        <v>974</v>
      </c>
      <c r="H43" s="232" t="s">
        <v>27</v>
      </c>
      <c r="I43" s="232"/>
      <c r="J43" s="232"/>
      <c r="K43" s="232" t="s">
        <v>15</v>
      </c>
      <c r="L43" s="232" t="s">
        <v>977</v>
      </c>
      <c r="M43" s="233">
        <v>8.4276782624775502E-4</v>
      </c>
      <c r="N43" s="233">
        <v>2.2826602147864701E-4</v>
      </c>
      <c r="O43" s="233">
        <v>6.40831482206093E-4</v>
      </c>
    </row>
    <row r="44" spans="1:15">
      <c r="A44" s="231" t="s">
        <v>969</v>
      </c>
      <c r="B44" s="231" t="s">
        <v>970</v>
      </c>
      <c r="C44" s="231" t="s">
        <v>971</v>
      </c>
      <c r="D44" s="231" t="s">
        <v>972</v>
      </c>
      <c r="E44" s="231" t="s">
        <v>973</v>
      </c>
      <c r="F44" s="231" t="s">
        <v>8</v>
      </c>
      <c r="G44" s="231" t="s">
        <v>974</v>
      </c>
      <c r="H44" s="231" t="s">
        <v>27</v>
      </c>
      <c r="I44" s="231" t="s">
        <v>1002</v>
      </c>
      <c r="J44" s="231" t="s">
        <v>1003</v>
      </c>
      <c r="K44" s="231" t="s">
        <v>15</v>
      </c>
      <c r="L44" s="231" t="s">
        <v>978</v>
      </c>
      <c r="M44" s="234"/>
      <c r="N44" s="239">
        <v>0.5</v>
      </c>
      <c r="O44" s="239">
        <v>0.5</v>
      </c>
    </row>
    <row r="45" spans="1:15">
      <c r="A45" s="231" t="s">
        <v>969</v>
      </c>
      <c r="B45" s="231" t="s">
        <v>970</v>
      </c>
      <c r="C45" s="231" t="s">
        <v>971</v>
      </c>
      <c r="D45" s="231" t="s">
        <v>972</v>
      </c>
      <c r="E45" s="231" t="s">
        <v>973</v>
      </c>
      <c r="F45" s="231" t="s">
        <v>8</v>
      </c>
      <c r="G45" s="231" t="s">
        <v>974</v>
      </c>
      <c r="H45" s="231" t="s">
        <v>27</v>
      </c>
      <c r="I45" s="231" t="s">
        <v>1002</v>
      </c>
      <c r="J45" s="231" t="s">
        <v>1004</v>
      </c>
      <c r="K45" s="231" t="s">
        <v>15</v>
      </c>
      <c r="L45" s="231" t="s">
        <v>979</v>
      </c>
      <c r="M45" s="234"/>
      <c r="N45" s="239">
        <v>0.5</v>
      </c>
      <c r="O45" s="239">
        <v>0.5</v>
      </c>
    </row>
    <row r="46" spans="1:15">
      <c r="A46" s="231" t="s">
        <v>969</v>
      </c>
      <c r="B46" s="231" t="s">
        <v>970</v>
      </c>
      <c r="C46" s="231" t="s">
        <v>971</v>
      </c>
      <c r="D46" s="231" t="s">
        <v>972</v>
      </c>
      <c r="E46" s="231" t="s">
        <v>973</v>
      </c>
      <c r="F46" s="231" t="s">
        <v>8</v>
      </c>
      <c r="G46" s="231" t="s">
        <v>974</v>
      </c>
      <c r="H46" s="231" t="s">
        <v>27</v>
      </c>
      <c r="K46" s="231" t="s">
        <v>15</v>
      </c>
      <c r="L46" s="231" t="s">
        <v>980</v>
      </c>
      <c r="M46" s="234"/>
      <c r="N46" s="235"/>
      <c r="O46" s="235"/>
    </row>
    <row r="47" spans="1:15">
      <c r="A47" s="232" t="s">
        <v>969</v>
      </c>
      <c r="B47" s="232" t="s">
        <v>970</v>
      </c>
      <c r="C47" s="232" t="s">
        <v>971</v>
      </c>
      <c r="D47" s="232" t="s">
        <v>972</v>
      </c>
      <c r="E47" s="232" t="s">
        <v>973</v>
      </c>
      <c r="F47" s="232" t="s">
        <v>8</v>
      </c>
      <c r="G47" s="232" t="s">
        <v>974</v>
      </c>
      <c r="H47" s="232" t="s">
        <v>26</v>
      </c>
      <c r="I47" s="232"/>
      <c r="J47" s="232"/>
      <c r="K47" s="232" t="s">
        <v>15</v>
      </c>
      <c r="L47" s="232" t="s">
        <v>976</v>
      </c>
      <c r="M47" s="232">
        <v>258.39690000000002</v>
      </c>
      <c r="N47" s="232"/>
      <c r="O47" s="232">
        <v>37.599600000000002</v>
      </c>
    </row>
    <row r="48" spans="1:15">
      <c r="A48" s="232" t="s">
        <v>969</v>
      </c>
      <c r="B48" s="232" t="s">
        <v>970</v>
      </c>
      <c r="C48" s="232" t="s">
        <v>971</v>
      </c>
      <c r="D48" s="232" t="s">
        <v>972</v>
      </c>
      <c r="E48" s="232" t="s">
        <v>973</v>
      </c>
      <c r="F48" s="232" t="s">
        <v>8</v>
      </c>
      <c r="G48" s="232" t="s">
        <v>974</v>
      </c>
      <c r="H48" s="232" t="s">
        <v>26</v>
      </c>
      <c r="I48" s="232"/>
      <c r="J48" s="232"/>
      <c r="K48" s="232" t="s">
        <v>15</v>
      </c>
      <c r="L48" s="232" t="s">
        <v>977</v>
      </c>
      <c r="M48" s="233">
        <v>3.1361586670409001E-4</v>
      </c>
      <c r="N48" s="233"/>
      <c r="O48" s="233">
        <v>6.3453617509127495E-5</v>
      </c>
    </row>
    <row r="49" spans="1:15">
      <c r="A49" s="231" t="s">
        <v>969</v>
      </c>
      <c r="B49" s="231" t="s">
        <v>970</v>
      </c>
      <c r="C49" s="231" t="s">
        <v>971</v>
      </c>
      <c r="D49" s="231" t="s">
        <v>972</v>
      </c>
      <c r="E49" s="231" t="s">
        <v>973</v>
      </c>
      <c r="F49" s="231" t="s">
        <v>8</v>
      </c>
      <c r="G49" s="231" t="s">
        <v>974</v>
      </c>
      <c r="H49" s="231" t="s">
        <v>26</v>
      </c>
      <c r="I49" s="231" t="s">
        <v>1002</v>
      </c>
      <c r="J49" s="231" t="s">
        <v>1003</v>
      </c>
      <c r="K49" s="231" t="s">
        <v>15</v>
      </c>
      <c r="L49" s="231" t="s">
        <v>978</v>
      </c>
      <c r="M49" s="234"/>
      <c r="N49" s="239">
        <v>0.5</v>
      </c>
      <c r="O49" s="239">
        <v>0.5</v>
      </c>
    </row>
    <row r="50" spans="1:15">
      <c r="A50" s="231" t="s">
        <v>969</v>
      </c>
      <c r="B50" s="231" t="s">
        <v>970</v>
      </c>
      <c r="C50" s="231" t="s">
        <v>971</v>
      </c>
      <c r="D50" s="231" t="s">
        <v>972</v>
      </c>
      <c r="E50" s="231" t="s">
        <v>973</v>
      </c>
      <c r="F50" s="231" t="s">
        <v>8</v>
      </c>
      <c r="G50" s="231" t="s">
        <v>974</v>
      </c>
      <c r="H50" s="231" t="s">
        <v>26</v>
      </c>
      <c r="I50" s="231" t="s">
        <v>1002</v>
      </c>
      <c r="J50" s="231" t="s">
        <v>1004</v>
      </c>
      <c r="K50" s="231" t="s">
        <v>15</v>
      </c>
      <c r="L50" s="231" t="s">
        <v>979</v>
      </c>
      <c r="M50" s="234"/>
      <c r="N50" s="239">
        <v>0.5</v>
      </c>
      <c r="O50" s="239">
        <v>0.5</v>
      </c>
    </row>
    <row r="51" spans="1:15">
      <c r="A51" s="231" t="s">
        <v>969</v>
      </c>
      <c r="B51" s="231" t="s">
        <v>970</v>
      </c>
      <c r="C51" s="231" t="s">
        <v>971</v>
      </c>
      <c r="D51" s="231" t="s">
        <v>972</v>
      </c>
      <c r="E51" s="231" t="s">
        <v>973</v>
      </c>
      <c r="F51" s="231" t="s">
        <v>8</v>
      </c>
      <c r="G51" s="231" t="s">
        <v>974</v>
      </c>
      <c r="H51" s="231" t="s">
        <v>26</v>
      </c>
      <c r="K51" s="231" t="s">
        <v>15</v>
      </c>
      <c r="L51" s="231" t="s">
        <v>980</v>
      </c>
      <c r="M51" s="234"/>
      <c r="N51" s="236"/>
      <c r="O51" s="235"/>
    </row>
    <row r="52" spans="1:15">
      <c r="A52" s="232" t="s">
        <v>969</v>
      </c>
      <c r="B52" s="232" t="s">
        <v>970</v>
      </c>
      <c r="C52" s="232" t="s">
        <v>971</v>
      </c>
      <c r="D52" s="232" t="s">
        <v>972</v>
      </c>
      <c r="E52" s="232" t="s">
        <v>973</v>
      </c>
      <c r="F52" s="232" t="s">
        <v>8</v>
      </c>
      <c r="G52" s="232" t="s">
        <v>974</v>
      </c>
      <c r="H52" s="232" t="s">
        <v>647</v>
      </c>
      <c r="I52" s="232"/>
      <c r="J52" s="232"/>
      <c r="K52" s="232" t="s">
        <v>15</v>
      </c>
      <c r="L52" s="232" t="s">
        <v>976</v>
      </c>
      <c r="M52" s="232">
        <v>75.642399999999995</v>
      </c>
      <c r="N52" s="232">
        <v>15.907400000000001</v>
      </c>
      <c r="O52" s="232">
        <v>1.1800999999999999</v>
      </c>
    </row>
    <row r="53" spans="1:15">
      <c r="A53" s="232" t="s">
        <v>969</v>
      </c>
      <c r="B53" s="232" t="s">
        <v>970</v>
      </c>
      <c r="C53" s="232" t="s">
        <v>971</v>
      </c>
      <c r="D53" s="232" t="s">
        <v>972</v>
      </c>
      <c r="E53" s="232" t="s">
        <v>973</v>
      </c>
      <c r="F53" s="232" t="s">
        <v>8</v>
      </c>
      <c r="G53" s="232" t="s">
        <v>974</v>
      </c>
      <c r="H53" s="232" t="s">
        <v>647</v>
      </c>
      <c r="I53" s="232"/>
      <c r="J53" s="232"/>
      <c r="K53" s="232" t="s">
        <v>15</v>
      </c>
      <c r="L53" s="232" t="s">
        <v>977</v>
      </c>
      <c r="M53" s="233">
        <v>1.8452665998646201E-4</v>
      </c>
      <c r="N53" s="233">
        <v>5.3290424182426502E-5</v>
      </c>
      <c r="O53" s="233">
        <v>1.9915534745721099E-6</v>
      </c>
    </row>
    <row r="54" spans="1:15">
      <c r="A54" s="231" t="s">
        <v>969</v>
      </c>
      <c r="B54" s="231" t="s">
        <v>970</v>
      </c>
      <c r="C54" s="231" t="s">
        <v>971</v>
      </c>
      <c r="D54" s="231" t="s">
        <v>972</v>
      </c>
      <c r="E54" s="231" t="s">
        <v>973</v>
      </c>
      <c r="F54" s="231" t="s">
        <v>8</v>
      </c>
      <c r="G54" s="231" t="s">
        <v>974</v>
      </c>
      <c r="H54" s="231" t="s">
        <v>647</v>
      </c>
      <c r="I54" s="231" t="s">
        <v>1002</v>
      </c>
      <c r="J54" s="231" t="s">
        <v>1003</v>
      </c>
      <c r="K54" s="231" t="s">
        <v>15</v>
      </c>
      <c r="L54" s="231" t="s">
        <v>978</v>
      </c>
      <c r="M54" s="234"/>
      <c r="N54" s="239">
        <v>0.5</v>
      </c>
      <c r="O54" s="239">
        <v>0.5</v>
      </c>
    </row>
    <row r="55" spans="1:15">
      <c r="A55" s="231" t="s">
        <v>969</v>
      </c>
      <c r="B55" s="231" t="s">
        <v>970</v>
      </c>
      <c r="C55" s="231" t="s">
        <v>971</v>
      </c>
      <c r="D55" s="231" t="s">
        <v>972</v>
      </c>
      <c r="E55" s="231" t="s">
        <v>973</v>
      </c>
      <c r="F55" s="231" t="s">
        <v>8</v>
      </c>
      <c r="G55" s="231" t="s">
        <v>974</v>
      </c>
      <c r="H55" s="231" t="s">
        <v>647</v>
      </c>
      <c r="I55" s="231" t="s">
        <v>1002</v>
      </c>
      <c r="J55" s="231" t="s">
        <v>1004</v>
      </c>
      <c r="K55" s="231" t="s">
        <v>15</v>
      </c>
      <c r="L55" s="231" t="s">
        <v>979</v>
      </c>
      <c r="M55" s="234"/>
      <c r="N55" s="239">
        <v>0.5</v>
      </c>
      <c r="O55" s="239">
        <v>0.5</v>
      </c>
    </row>
    <row r="56" spans="1:15">
      <c r="A56" s="231" t="s">
        <v>969</v>
      </c>
      <c r="B56" s="231" t="s">
        <v>970</v>
      </c>
      <c r="C56" s="231" t="s">
        <v>971</v>
      </c>
      <c r="D56" s="231" t="s">
        <v>972</v>
      </c>
      <c r="E56" s="231" t="s">
        <v>973</v>
      </c>
      <c r="F56" s="231" t="s">
        <v>8</v>
      </c>
      <c r="G56" s="231" t="s">
        <v>974</v>
      </c>
      <c r="H56" s="231" t="s">
        <v>647</v>
      </c>
      <c r="K56" s="231" t="s">
        <v>15</v>
      </c>
      <c r="L56" s="231" t="s">
        <v>980</v>
      </c>
      <c r="M56" s="234"/>
      <c r="N56" s="235"/>
      <c r="O56" s="235"/>
    </row>
    <row r="57" spans="1:15">
      <c r="A57" s="232" t="s">
        <v>969</v>
      </c>
      <c r="B57" s="232" t="s">
        <v>970</v>
      </c>
      <c r="C57" s="232" t="s">
        <v>971</v>
      </c>
      <c r="D57" s="232" t="s">
        <v>972</v>
      </c>
      <c r="E57" s="232" t="s">
        <v>973</v>
      </c>
      <c r="F57" s="232" t="s">
        <v>8</v>
      </c>
      <c r="G57" s="232" t="s">
        <v>974</v>
      </c>
      <c r="H57" s="232" t="s">
        <v>32</v>
      </c>
      <c r="I57" s="232"/>
      <c r="J57" s="232"/>
      <c r="K57" s="232" t="s">
        <v>15</v>
      </c>
      <c r="L57" s="232" t="s">
        <v>976</v>
      </c>
      <c r="M57" s="232">
        <v>9.4367999999999999</v>
      </c>
      <c r="N57" s="232"/>
      <c r="O57" s="232"/>
    </row>
    <row r="58" spans="1:15">
      <c r="A58" s="232" t="s">
        <v>969</v>
      </c>
      <c r="B58" s="232" t="s">
        <v>970</v>
      </c>
      <c r="C58" s="232" t="s">
        <v>971</v>
      </c>
      <c r="D58" s="232" t="s">
        <v>972</v>
      </c>
      <c r="E58" s="232" t="s">
        <v>973</v>
      </c>
      <c r="F58" s="232" t="s">
        <v>8</v>
      </c>
      <c r="G58" s="232" t="s">
        <v>974</v>
      </c>
      <c r="H58" s="232" t="s">
        <v>32</v>
      </c>
      <c r="I58" s="232"/>
      <c r="J58" s="232"/>
      <c r="K58" s="232" t="s">
        <v>15</v>
      </c>
      <c r="L58" s="232" t="s">
        <v>977</v>
      </c>
      <c r="M58" s="233">
        <v>1.13886591311669E-5</v>
      </c>
      <c r="N58" s="233"/>
      <c r="O58" s="233"/>
    </row>
    <row r="59" spans="1:15">
      <c r="A59" s="231" t="s">
        <v>969</v>
      </c>
      <c r="B59" s="231" t="s">
        <v>970</v>
      </c>
      <c r="C59" s="231" t="s">
        <v>971</v>
      </c>
      <c r="D59" s="231" t="s">
        <v>972</v>
      </c>
      <c r="E59" s="231" t="s">
        <v>973</v>
      </c>
      <c r="F59" s="231" t="s">
        <v>8</v>
      </c>
      <c r="G59" s="231" t="s">
        <v>974</v>
      </c>
      <c r="H59" s="231" t="s">
        <v>32</v>
      </c>
      <c r="I59" s="231" t="s">
        <v>1002</v>
      </c>
      <c r="J59" s="231" t="s">
        <v>1003</v>
      </c>
      <c r="K59" s="231" t="s">
        <v>15</v>
      </c>
      <c r="L59" s="231" t="s">
        <v>978</v>
      </c>
      <c r="M59" s="234"/>
      <c r="N59" s="239">
        <v>0.5</v>
      </c>
      <c r="O59" s="239">
        <v>0.5</v>
      </c>
    </row>
    <row r="60" spans="1:15">
      <c r="A60" s="231" t="s">
        <v>969</v>
      </c>
      <c r="B60" s="231" t="s">
        <v>970</v>
      </c>
      <c r="C60" s="231" t="s">
        <v>971</v>
      </c>
      <c r="D60" s="231" t="s">
        <v>972</v>
      </c>
      <c r="E60" s="231" t="s">
        <v>973</v>
      </c>
      <c r="F60" s="231" t="s">
        <v>8</v>
      </c>
      <c r="G60" s="231" t="s">
        <v>974</v>
      </c>
      <c r="H60" s="231" t="s">
        <v>32</v>
      </c>
      <c r="I60" s="231" t="s">
        <v>1002</v>
      </c>
      <c r="J60" s="231" t="s">
        <v>1004</v>
      </c>
      <c r="K60" s="231" t="s">
        <v>15</v>
      </c>
      <c r="L60" s="231" t="s">
        <v>979</v>
      </c>
      <c r="M60" s="234"/>
      <c r="N60" s="239">
        <v>0.5</v>
      </c>
      <c r="O60" s="239">
        <v>0.5</v>
      </c>
    </row>
    <row r="61" spans="1:15">
      <c r="A61" s="231" t="s">
        <v>969</v>
      </c>
      <c r="B61" s="231" t="s">
        <v>970</v>
      </c>
      <c r="C61" s="231" t="s">
        <v>971</v>
      </c>
      <c r="D61" s="231" t="s">
        <v>972</v>
      </c>
      <c r="E61" s="231" t="s">
        <v>973</v>
      </c>
      <c r="F61" s="231" t="s">
        <v>8</v>
      </c>
      <c r="G61" s="231" t="s">
        <v>974</v>
      </c>
      <c r="H61" s="231" t="s">
        <v>32</v>
      </c>
      <c r="K61" s="231" t="s">
        <v>15</v>
      </c>
      <c r="L61" s="231" t="s">
        <v>980</v>
      </c>
      <c r="M61" s="234"/>
      <c r="N61" s="236"/>
      <c r="O61" s="236"/>
    </row>
    <row r="62" spans="1:15">
      <c r="A62" s="232" t="s">
        <v>969</v>
      </c>
      <c r="B62" s="232" t="s">
        <v>970</v>
      </c>
      <c r="C62" s="232" t="s">
        <v>971</v>
      </c>
      <c r="D62" s="232" t="s">
        <v>972</v>
      </c>
      <c r="E62" s="232" t="s">
        <v>973</v>
      </c>
      <c r="F62" s="232" t="s">
        <v>8</v>
      </c>
      <c r="G62" s="232" t="s">
        <v>974</v>
      </c>
      <c r="H62" s="232" t="s">
        <v>28</v>
      </c>
      <c r="I62" s="232"/>
      <c r="J62" s="232"/>
      <c r="K62" s="232" t="s">
        <v>15</v>
      </c>
      <c r="L62" s="232" t="s">
        <v>976</v>
      </c>
      <c r="M62" s="232">
        <v>467.92779999999999</v>
      </c>
      <c r="N62" s="232">
        <v>121.04470000000001</v>
      </c>
      <c r="O62" s="232">
        <v>54.4711</v>
      </c>
    </row>
    <row r="63" spans="1:15">
      <c r="A63" s="232" t="s">
        <v>969</v>
      </c>
      <c r="B63" s="232" t="s">
        <v>970</v>
      </c>
      <c r="C63" s="232" t="s">
        <v>971</v>
      </c>
      <c r="D63" s="232" t="s">
        <v>972</v>
      </c>
      <c r="E63" s="232" t="s">
        <v>973</v>
      </c>
      <c r="F63" s="232" t="s">
        <v>8</v>
      </c>
      <c r="G63" s="232" t="s">
        <v>974</v>
      </c>
      <c r="H63" s="232" t="s">
        <v>28</v>
      </c>
      <c r="I63" s="232"/>
      <c r="J63" s="232"/>
      <c r="K63" s="232" t="s">
        <v>15</v>
      </c>
      <c r="L63" s="232" t="s">
        <v>977</v>
      </c>
      <c r="M63" s="233">
        <v>5.6632713205964104E-4</v>
      </c>
      <c r="N63" s="233">
        <v>4.0550457070511598E-4</v>
      </c>
      <c r="O63" s="233">
        <v>9.1926199871845298E-5</v>
      </c>
    </row>
    <row r="64" spans="1:15">
      <c r="A64" s="231" t="s">
        <v>969</v>
      </c>
      <c r="B64" s="231" t="s">
        <v>970</v>
      </c>
      <c r="C64" s="231" t="s">
        <v>971</v>
      </c>
      <c r="D64" s="231" t="s">
        <v>972</v>
      </c>
      <c r="E64" s="231" t="s">
        <v>973</v>
      </c>
      <c r="F64" s="231" t="s">
        <v>8</v>
      </c>
      <c r="G64" s="231" t="s">
        <v>974</v>
      </c>
      <c r="H64" s="231" t="s">
        <v>28</v>
      </c>
      <c r="I64" s="231" t="s">
        <v>1002</v>
      </c>
      <c r="J64" s="231" t="s">
        <v>1003</v>
      </c>
      <c r="K64" s="231" t="s">
        <v>15</v>
      </c>
      <c r="L64" s="231" t="s">
        <v>978</v>
      </c>
      <c r="M64" s="234"/>
      <c r="N64" s="239">
        <v>0.5</v>
      </c>
      <c r="O64" s="239">
        <v>0.5</v>
      </c>
    </row>
    <row r="65" spans="1:15">
      <c r="A65" s="231" t="s">
        <v>969</v>
      </c>
      <c r="B65" s="231" t="s">
        <v>970</v>
      </c>
      <c r="C65" s="231" t="s">
        <v>971</v>
      </c>
      <c r="D65" s="231" t="s">
        <v>972</v>
      </c>
      <c r="E65" s="231" t="s">
        <v>973</v>
      </c>
      <c r="F65" s="231" t="s">
        <v>8</v>
      </c>
      <c r="G65" s="231" t="s">
        <v>974</v>
      </c>
      <c r="H65" s="231" t="s">
        <v>28</v>
      </c>
      <c r="I65" s="231" t="s">
        <v>1002</v>
      </c>
      <c r="J65" s="231" t="s">
        <v>1004</v>
      </c>
      <c r="K65" s="231" t="s">
        <v>15</v>
      </c>
      <c r="L65" s="231" t="s">
        <v>979</v>
      </c>
      <c r="M65" s="234"/>
      <c r="N65" s="239">
        <v>0.5</v>
      </c>
      <c r="O65" s="239">
        <v>0.5</v>
      </c>
    </row>
    <row r="66" spans="1:15">
      <c r="A66" s="231" t="s">
        <v>969</v>
      </c>
      <c r="B66" s="231" t="s">
        <v>970</v>
      </c>
      <c r="C66" s="231" t="s">
        <v>971</v>
      </c>
      <c r="D66" s="231" t="s">
        <v>972</v>
      </c>
      <c r="E66" s="231" t="s">
        <v>973</v>
      </c>
      <c r="F66" s="231" t="s">
        <v>8</v>
      </c>
      <c r="G66" s="231" t="s">
        <v>974</v>
      </c>
      <c r="H66" s="231" t="s">
        <v>28</v>
      </c>
      <c r="K66" s="231" t="s">
        <v>15</v>
      </c>
      <c r="L66" s="231" t="s">
        <v>980</v>
      </c>
      <c r="M66" s="234"/>
      <c r="N66" s="235"/>
      <c r="O66" s="235"/>
    </row>
    <row r="67" spans="1:15">
      <c r="A67" s="232" t="s">
        <v>969</v>
      </c>
      <c r="B67" s="232" t="s">
        <v>970</v>
      </c>
      <c r="C67" s="232" t="s">
        <v>971</v>
      </c>
      <c r="D67" s="232" t="s">
        <v>972</v>
      </c>
      <c r="E67" s="232" t="s">
        <v>973</v>
      </c>
      <c r="F67" s="232" t="s">
        <v>8</v>
      </c>
      <c r="G67" s="232" t="s">
        <v>974</v>
      </c>
      <c r="H67" s="232" t="s">
        <v>25</v>
      </c>
      <c r="I67" s="232"/>
      <c r="J67" s="232"/>
      <c r="K67" s="232" t="s">
        <v>15</v>
      </c>
      <c r="L67" s="232" t="s">
        <v>976</v>
      </c>
      <c r="M67" s="232">
        <v>16.241499999999998</v>
      </c>
      <c r="N67" s="232"/>
      <c r="O67" s="232"/>
    </row>
    <row r="68" spans="1:15">
      <c r="A68" s="232" t="s">
        <v>969</v>
      </c>
      <c r="B68" s="232" t="s">
        <v>970</v>
      </c>
      <c r="C68" s="232" t="s">
        <v>971</v>
      </c>
      <c r="D68" s="232" t="s">
        <v>972</v>
      </c>
      <c r="E68" s="232" t="s">
        <v>973</v>
      </c>
      <c r="F68" s="232" t="s">
        <v>8</v>
      </c>
      <c r="G68" s="232" t="s">
        <v>974</v>
      </c>
      <c r="H68" s="232" t="s">
        <v>25</v>
      </c>
      <c r="I68" s="232"/>
      <c r="J68" s="232"/>
      <c r="K68" s="232" t="s">
        <v>15</v>
      </c>
      <c r="L68" s="232" t="s">
        <v>977</v>
      </c>
      <c r="M68" s="233">
        <v>2.26885438363809E-5</v>
      </c>
      <c r="N68" s="233"/>
      <c r="O68" s="233"/>
    </row>
    <row r="69" spans="1:15">
      <c r="A69" s="231" t="s">
        <v>969</v>
      </c>
      <c r="B69" s="231" t="s">
        <v>970</v>
      </c>
      <c r="C69" s="231" t="s">
        <v>971</v>
      </c>
      <c r="D69" s="231" t="s">
        <v>972</v>
      </c>
      <c r="E69" s="231" t="s">
        <v>973</v>
      </c>
      <c r="F69" s="231" t="s">
        <v>8</v>
      </c>
      <c r="G69" s="231" t="s">
        <v>974</v>
      </c>
      <c r="H69" s="231" t="s">
        <v>25</v>
      </c>
      <c r="I69" s="231" t="s">
        <v>1002</v>
      </c>
      <c r="J69" s="231" t="s">
        <v>1003</v>
      </c>
      <c r="K69" s="231" t="s">
        <v>15</v>
      </c>
      <c r="L69" s="231" t="s">
        <v>978</v>
      </c>
      <c r="M69" s="234"/>
      <c r="N69" s="239">
        <v>0.5</v>
      </c>
      <c r="O69" s="239">
        <v>0.5</v>
      </c>
    </row>
    <row r="70" spans="1:15">
      <c r="A70" s="231" t="s">
        <v>969</v>
      </c>
      <c r="B70" s="231" t="s">
        <v>970</v>
      </c>
      <c r="C70" s="231" t="s">
        <v>971</v>
      </c>
      <c r="D70" s="231" t="s">
        <v>972</v>
      </c>
      <c r="E70" s="231" t="s">
        <v>973</v>
      </c>
      <c r="F70" s="231" t="s">
        <v>8</v>
      </c>
      <c r="G70" s="231" t="s">
        <v>974</v>
      </c>
      <c r="H70" s="231" t="s">
        <v>25</v>
      </c>
      <c r="I70" s="231" t="s">
        <v>1002</v>
      </c>
      <c r="J70" s="231" t="s">
        <v>1004</v>
      </c>
      <c r="K70" s="231" t="s">
        <v>15</v>
      </c>
      <c r="L70" s="231" t="s">
        <v>979</v>
      </c>
      <c r="M70" s="234"/>
      <c r="N70" s="239">
        <v>0.5</v>
      </c>
      <c r="O70" s="239">
        <v>0.5</v>
      </c>
    </row>
    <row r="71" spans="1:15">
      <c r="A71" s="231" t="s">
        <v>969</v>
      </c>
      <c r="B71" s="231" t="s">
        <v>970</v>
      </c>
      <c r="C71" s="231" t="s">
        <v>971</v>
      </c>
      <c r="D71" s="231" t="s">
        <v>972</v>
      </c>
      <c r="E71" s="231" t="s">
        <v>973</v>
      </c>
      <c r="F71" s="231" t="s">
        <v>8</v>
      </c>
      <c r="G71" s="231" t="s">
        <v>974</v>
      </c>
      <c r="H71" s="231" t="s">
        <v>25</v>
      </c>
      <c r="K71" s="231" t="s">
        <v>15</v>
      </c>
      <c r="L71" s="231" t="s">
        <v>980</v>
      </c>
      <c r="M71" s="234"/>
      <c r="N71" s="236"/>
      <c r="O71" s="236"/>
    </row>
    <row r="72" spans="1:15">
      <c r="A72" s="232" t="s">
        <v>969</v>
      </c>
      <c r="B72" s="232" t="s">
        <v>970</v>
      </c>
      <c r="C72" s="232" t="s">
        <v>971</v>
      </c>
      <c r="D72" s="232" t="s">
        <v>972</v>
      </c>
      <c r="E72" s="232" t="s">
        <v>973</v>
      </c>
      <c r="F72" s="232" t="s">
        <v>8</v>
      </c>
      <c r="G72" s="232" t="s">
        <v>974</v>
      </c>
      <c r="H72" s="232" t="s">
        <v>648</v>
      </c>
      <c r="I72" s="232"/>
      <c r="J72" s="232"/>
      <c r="K72" s="232" t="s">
        <v>15</v>
      </c>
      <c r="L72" s="232" t="s">
        <v>976</v>
      </c>
      <c r="M72" s="232">
        <v>26.531600000000001</v>
      </c>
      <c r="N72" s="232"/>
      <c r="O72" s="232"/>
    </row>
    <row r="73" spans="1:15">
      <c r="A73" s="232" t="s">
        <v>969</v>
      </c>
      <c r="B73" s="232" t="s">
        <v>970</v>
      </c>
      <c r="C73" s="232" t="s">
        <v>971</v>
      </c>
      <c r="D73" s="232" t="s">
        <v>972</v>
      </c>
      <c r="E73" s="232" t="s">
        <v>973</v>
      </c>
      <c r="F73" s="232" t="s">
        <v>8</v>
      </c>
      <c r="G73" s="232" t="s">
        <v>974</v>
      </c>
      <c r="H73" s="232" t="s">
        <v>648</v>
      </c>
      <c r="I73" s="232"/>
      <c r="J73" s="232"/>
      <c r="K73" s="232" t="s">
        <v>15</v>
      </c>
      <c r="L73" s="232" t="s">
        <v>977</v>
      </c>
      <c r="M73" s="233">
        <v>3.25030546790153E-5</v>
      </c>
      <c r="N73" s="233"/>
      <c r="O73" s="233"/>
    </row>
    <row r="74" spans="1:15">
      <c r="A74" s="231" t="s">
        <v>969</v>
      </c>
      <c r="B74" s="231" t="s">
        <v>970</v>
      </c>
      <c r="C74" s="231" t="s">
        <v>971</v>
      </c>
      <c r="D74" s="231" t="s">
        <v>972</v>
      </c>
      <c r="E74" s="231" t="s">
        <v>973</v>
      </c>
      <c r="F74" s="231" t="s">
        <v>8</v>
      </c>
      <c r="G74" s="231" t="s">
        <v>974</v>
      </c>
      <c r="H74" s="231" t="s">
        <v>648</v>
      </c>
      <c r="I74" s="231" t="s">
        <v>1002</v>
      </c>
      <c r="J74" s="231" t="s">
        <v>1003</v>
      </c>
      <c r="K74" s="231" t="s">
        <v>15</v>
      </c>
      <c r="L74" s="231" t="s">
        <v>978</v>
      </c>
      <c r="M74" s="234"/>
      <c r="N74" s="239">
        <v>0.5</v>
      </c>
      <c r="O74" s="239">
        <v>0.5</v>
      </c>
    </row>
    <row r="75" spans="1:15">
      <c r="A75" s="231" t="s">
        <v>969</v>
      </c>
      <c r="B75" s="231" t="s">
        <v>970</v>
      </c>
      <c r="C75" s="231" t="s">
        <v>971</v>
      </c>
      <c r="D75" s="231" t="s">
        <v>972</v>
      </c>
      <c r="E75" s="231" t="s">
        <v>973</v>
      </c>
      <c r="F75" s="231" t="s">
        <v>8</v>
      </c>
      <c r="G75" s="231" t="s">
        <v>974</v>
      </c>
      <c r="H75" s="231" t="s">
        <v>648</v>
      </c>
      <c r="I75" s="231" t="s">
        <v>1002</v>
      </c>
      <c r="J75" s="231" t="s">
        <v>1004</v>
      </c>
      <c r="K75" s="231" t="s">
        <v>15</v>
      </c>
      <c r="L75" s="231" t="s">
        <v>979</v>
      </c>
      <c r="M75" s="234"/>
      <c r="N75" s="239">
        <v>0.5</v>
      </c>
      <c r="O75" s="239">
        <v>0.5</v>
      </c>
    </row>
    <row r="76" spans="1:15">
      <c r="A76" s="231" t="s">
        <v>969</v>
      </c>
      <c r="B76" s="231" t="s">
        <v>970</v>
      </c>
      <c r="C76" s="231" t="s">
        <v>971</v>
      </c>
      <c r="D76" s="231" t="s">
        <v>972</v>
      </c>
      <c r="E76" s="231" t="s">
        <v>973</v>
      </c>
      <c r="F76" s="231" t="s">
        <v>8</v>
      </c>
      <c r="G76" s="231" t="s">
        <v>974</v>
      </c>
      <c r="H76" s="231" t="s">
        <v>648</v>
      </c>
      <c r="K76" s="231" t="s">
        <v>15</v>
      </c>
      <c r="L76" s="231" t="s">
        <v>980</v>
      </c>
      <c r="M76" s="234"/>
      <c r="N76" s="236"/>
      <c r="O76" s="236"/>
    </row>
    <row r="77" spans="1:15">
      <c r="A77" s="232" t="s">
        <v>969</v>
      </c>
      <c r="B77" s="232" t="s">
        <v>970</v>
      </c>
      <c r="C77" s="232" t="s">
        <v>971</v>
      </c>
      <c r="D77" s="232" t="s">
        <v>972</v>
      </c>
      <c r="E77" s="232" t="s">
        <v>973</v>
      </c>
      <c r="F77" s="232" t="s">
        <v>8</v>
      </c>
      <c r="G77" s="232" t="s">
        <v>974</v>
      </c>
      <c r="H77" s="232" t="s">
        <v>649</v>
      </c>
      <c r="I77" s="232"/>
      <c r="J77" s="232"/>
      <c r="K77" s="232" t="s">
        <v>15</v>
      </c>
      <c r="L77" s="232" t="s">
        <v>976</v>
      </c>
      <c r="M77" s="232">
        <v>15.2117</v>
      </c>
      <c r="N77" s="232"/>
      <c r="O77" s="232"/>
    </row>
    <row r="78" spans="1:15">
      <c r="A78" s="232" t="s">
        <v>969</v>
      </c>
      <c r="B78" s="232" t="s">
        <v>970</v>
      </c>
      <c r="C78" s="232" t="s">
        <v>971</v>
      </c>
      <c r="D78" s="232" t="s">
        <v>972</v>
      </c>
      <c r="E78" s="232" t="s">
        <v>973</v>
      </c>
      <c r="F78" s="232" t="s">
        <v>8</v>
      </c>
      <c r="G78" s="232" t="s">
        <v>974</v>
      </c>
      <c r="H78" s="232" t="s">
        <v>649</v>
      </c>
      <c r="I78" s="232"/>
      <c r="J78" s="232"/>
      <c r="K78" s="232" t="s">
        <v>15</v>
      </c>
      <c r="L78" s="232" t="s">
        <v>977</v>
      </c>
      <c r="M78" s="233">
        <v>2.0502337698872099E-5</v>
      </c>
      <c r="N78" s="233"/>
      <c r="O78" s="233"/>
    </row>
    <row r="79" spans="1:15">
      <c r="A79" s="231" t="s">
        <v>969</v>
      </c>
      <c r="B79" s="231" t="s">
        <v>970</v>
      </c>
      <c r="C79" s="231" t="s">
        <v>971</v>
      </c>
      <c r="D79" s="231" t="s">
        <v>972</v>
      </c>
      <c r="E79" s="231" t="s">
        <v>973</v>
      </c>
      <c r="F79" s="231" t="s">
        <v>8</v>
      </c>
      <c r="G79" s="231" t="s">
        <v>974</v>
      </c>
      <c r="H79" s="231" t="s">
        <v>649</v>
      </c>
      <c r="I79" s="231" t="s">
        <v>1002</v>
      </c>
      <c r="J79" s="231" t="s">
        <v>1009</v>
      </c>
      <c r="K79" s="231" t="s">
        <v>15</v>
      </c>
      <c r="L79" s="231" t="s">
        <v>978</v>
      </c>
      <c r="M79" s="234"/>
      <c r="N79" s="235">
        <v>1</v>
      </c>
      <c r="O79" s="235">
        <v>1</v>
      </c>
    </row>
    <row r="80" spans="1:15">
      <c r="A80" s="231" t="s">
        <v>969</v>
      </c>
      <c r="B80" s="231" t="s">
        <v>970</v>
      </c>
      <c r="C80" s="231" t="s">
        <v>971</v>
      </c>
      <c r="D80" s="231" t="s">
        <v>972</v>
      </c>
      <c r="E80" s="231" t="s">
        <v>973</v>
      </c>
      <c r="F80" s="231" t="s">
        <v>8</v>
      </c>
      <c r="G80" s="231" t="s">
        <v>974</v>
      </c>
      <c r="H80" s="231" t="s">
        <v>649</v>
      </c>
      <c r="K80" s="231" t="s">
        <v>15</v>
      </c>
      <c r="L80" s="231" t="s">
        <v>979</v>
      </c>
      <c r="M80" s="234"/>
      <c r="N80" s="239"/>
      <c r="O80" s="239"/>
    </row>
    <row r="81" spans="1:15">
      <c r="A81" s="231" t="s">
        <v>969</v>
      </c>
      <c r="B81" s="231" t="s">
        <v>970</v>
      </c>
      <c r="C81" s="231" t="s">
        <v>971</v>
      </c>
      <c r="D81" s="231" t="s">
        <v>972</v>
      </c>
      <c r="E81" s="231" t="s">
        <v>973</v>
      </c>
      <c r="F81" s="231" t="s">
        <v>8</v>
      </c>
      <c r="G81" s="231" t="s">
        <v>974</v>
      </c>
      <c r="H81" s="231" t="s">
        <v>649</v>
      </c>
      <c r="K81" s="231" t="s">
        <v>15</v>
      </c>
      <c r="L81" s="231" t="s">
        <v>980</v>
      </c>
      <c r="M81" s="234"/>
      <c r="N81" s="236"/>
      <c r="O81" s="236"/>
    </row>
    <row r="82" spans="1:15">
      <c r="A82" s="232" t="s">
        <v>969</v>
      </c>
      <c r="B82" s="232" t="s">
        <v>970</v>
      </c>
      <c r="C82" s="232" t="s">
        <v>971</v>
      </c>
      <c r="D82" s="232" t="s">
        <v>972</v>
      </c>
      <c r="E82" s="232" t="s">
        <v>973</v>
      </c>
      <c r="F82" s="232" t="s">
        <v>8</v>
      </c>
      <c r="G82" s="232" t="s">
        <v>974</v>
      </c>
      <c r="H82" s="232" t="s">
        <v>650</v>
      </c>
      <c r="I82" s="232"/>
      <c r="J82" s="232"/>
      <c r="K82" s="232" t="s">
        <v>15</v>
      </c>
      <c r="L82" s="232" t="s">
        <v>976</v>
      </c>
      <c r="M82" s="232">
        <v>0.78910000000000002</v>
      </c>
      <c r="N82" s="232"/>
      <c r="O82" s="232"/>
    </row>
    <row r="83" spans="1:15">
      <c r="A83" s="232" t="s">
        <v>969</v>
      </c>
      <c r="B83" s="232" t="s">
        <v>970</v>
      </c>
      <c r="C83" s="232" t="s">
        <v>971</v>
      </c>
      <c r="D83" s="232" t="s">
        <v>972</v>
      </c>
      <c r="E83" s="232" t="s">
        <v>973</v>
      </c>
      <c r="F83" s="232" t="s">
        <v>8</v>
      </c>
      <c r="G83" s="232" t="s">
        <v>974</v>
      </c>
      <c r="H83" s="232" t="s">
        <v>650</v>
      </c>
      <c r="I83" s="232"/>
      <c r="J83" s="232"/>
      <c r="K83" s="232" t="s">
        <v>15</v>
      </c>
      <c r="L83" s="232" t="s">
        <v>977</v>
      </c>
      <c r="M83" s="233">
        <v>1.06354941776264E-6</v>
      </c>
      <c r="N83" s="233"/>
      <c r="O83" s="233"/>
    </row>
    <row r="84" spans="1:15">
      <c r="A84" s="231" t="s">
        <v>969</v>
      </c>
      <c r="B84" s="231" t="s">
        <v>970</v>
      </c>
      <c r="C84" s="231" t="s">
        <v>971</v>
      </c>
      <c r="D84" s="231" t="s">
        <v>972</v>
      </c>
      <c r="E84" s="231" t="s">
        <v>973</v>
      </c>
      <c r="F84" s="231" t="s">
        <v>8</v>
      </c>
      <c r="G84" s="231" t="s">
        <v>974</v>
      </c>
      <c r="H84" s="231" t="s">
        <v>650</v>
      </c>
      <c r="I84" s="231" t="s">
        <v>1002</v>
      </c>
      <c r="J84" s="231" t="s">
        <v>1009</v>
      </c>
      <c r="K84" s="231" t="s">
        <v>15</v>
      </c>
      <c r="L84" s="231" t="s">
        <v>978</v>
      </c>
      <c r="M84" s="234"/>
      <c r="N84" s="235">
        <v>1</v>
      </c>
      <c r="O84" s="235">
        <v>1</v>
      </c>
    </row>
    <row r="85" spans="1:15">
      <c r="A85" s="231" t="s">
        <v>969</v>
      </c>
      <c r="B85" s="231" t="s">
        <v>970</v>
      </c>
      <c r="C85" s="231" t="s">
        <v>971</v>
      </c>
      <c r="D85" s="231" t="s">
        <v>972</v>
      </c>
      <c r="E85" s="231" t="s">
        <v>973</v>
      </c>
      <c r="F85" s="231" t="s">
        <v>8</v>
      </c>
      <c r="G85" s="231" t="s">
        <v>974</v>
      </c>
      <c r="H85" s="231" t="s">
        <v>650</v>
      </c>
      <c r="K85" s="231" t="s">
        <v>15</v>
      </c>
      <c r="L85" s="231" t="s">
        <v>979</v>
      </c>
      <c r="M85" s="234"/>
    </row>
    <row r="86" spans="1:15">
      <c r="A86" s="231" t="s">
        <v>969</v>
      </c>
      <c r="B86" s="231" t="s">
        <v>970</v>
      </c>
      <c r="C86" s="231" t="s">
        <v>971</v>
      </c>
      <c r="D86" s="231" t="s">
        <v>972</v>
      </c>
      <c r="E86" s="231" t="s">
        <v>973</v>
      </c>
      <c r="F86" s="231" t="s">
        <v>8</v>
      </c>
      <c r="G86" s="231" t="s">
        <v>974</v>
      </c>
      <c r="H86" s="231" t="s">
        <v>650</v>
      </c>
      <c r="K86" s="231" t="s">
        <v>15</v>
      </c>
      <c r="L86" s="231" t="s">
        <v>980</v>
      </c>
      <c r="M86" s="234"/>
      <c r="N86" s="236"/>
      <c r="O86" s="236"/>
    </row>
    <row r="87" spans="1:15">
      <c r="A87" s="232" t="s">
        <v>969</v>
      </c>
      <c r="B87" s="232" t="s">
        <v>970</v>
      </c>
      <c r="C87" s="232" t="s">
        <v>971</v>
      </c>
      <c r="D87" s="232" t="s">
        <v>972</v>
      </c>
      <c r="E87" s="232" t="s">
        <v>973</v>
      </c>
      <c r="F87" s="232" t="s">
        <v>8</v>
      </c>
      <c r="G87" s="232" t="s">
        <v>974</v>
      </c>
      <c r="H87" s="232" t="s">
        <v>987</v>
      </c>
      <c r="I87" s="232"/>
      <c r="J87" s="232"/>
      <c r="K87" s="232" t="s">
        <v>15</v>
      </c>
      <c r="L87" s="232" t="s">
        <v>976</v>
      </c>
      <c r="M87" s="232">
        <v>13.488099999999999</v>
      </c>
      <c r="N87" s="232"/>
      <c r="O87" s="232">
        <v>5.8735999999999997</v>
      </c>
    </row>
    <row r="88" spans="1:15">
      <c r="A88" s="232" t="s">
        <v>969</v>
      </c>
      <c r="B88" s="232" t="s">
        <v>970</v>
      </c>
      <c r="C88" s="232" t="s">
        <v>971</v>
      </c>
      <c r="D88" s="232" t="s">
        <v>972</v>
      </c>
      <c r="E88" s="232" t="s">
        <v>973</v>
      </c>
      <c r="F88" s="232" t="s">
        <v>8</v>
      </c>
      <c r="G88" s="232" t="s">
        <v>974</v>
      </c>
      <c r="H88" s="232" t="s">
        <v>987</v>
      </c>
      <c r="I88" s="232"/>
      <c r="J88" s="232"/>
      <c r="K88" s="232" t="s">
        <v>15</v>
      </c>
      <c r="L88" s="232" t="s">
        <v>977</v>
      </c>
      <c r="M88" s="233">
        <v>1.6277909166994399E-5</v>
      </c>
      <c r="N88" s="233"/>
      <c r="O88" s="233">
        <v>9.9123705518572403E-6</v>
      </c>
    </row>
    <row r="89" spans="1:15">
      <c r="A89" s="231" t="s">
        <v>969</v>
      </c>
      <c r="B89" s="231" t="s">
        <v>970</v>
      </c>
      <c r="C89" s="231" t="s">
        <v>971</v>
      </c>
      <c r="D89" s="231" t="s">
        <v>972</v>
      </c>
      <c r="E89" s="231" t="s">
        <v>973</v>
      </c>
      <c r="F89" s="231" t="s">
        <v>8</v>
      </c>
      <c r="G89" s="231" t="s">
        <v>974</v>
      </c>
      <c r="H89" s="231" t="s">
        <v>987</v>
      </c>
      <c r="I89" s="231" t="s">
        <v>1002</v>
      </c>
      <c r="J89" s="231" t="s">
        <v>1003</v>
      </c>
      <c r="K89" s="231" t="s">
        <v>15</v>
      </c>
      <c r="L89" s="231" t="s">
        <v>978</v>
      </c>
      <c r="M89" s="234"/>
      <c r="N89" s="239">
        <v>0.5</v>
      </c>
      <c r="O89" s="239">
        <v>0.5</v>
      </c>
    </row>
    <row r="90" spans="1:15">
      <c r="A90" s="231" t="s">
        <v>969</v>
      </c>
      <c r="B90" s="231" t="s">
        <v>970</v>
      </c>
      <c r="C90" s="231" t="s">
        <v>971</v>
      </c>
      <c r="D90" s="231" t="s">
        <v>972</v>
      </c>
      <c r="E90" s="231" t="s">
        <v>973</v>
      </c>
      <c r="F90" s="231" t="s">
        <v>8</v>
      </c>
      <c r="G90" s="231" t="s">
        <v>974</v>
      </c>
      <c r="H90" s="231" t="s">
        <v>987</v>
      </c>
      <c r="I90" s="231" t="s">
        <v>1002</v>
      </c>
      <c r="J90" s="231" t="s">
        <v>1004</v>
      </c>
      <c r="K90" s="231" t="s">
        <v>15</v>
      </c>
      <c r="L90" s="231" t="s">
        <v>979</v>
      </c>
      <c r="M90" s="234"/>
      <c r="N90" s="239">
        <v>0.5</v>
      </c>
      <c r="O90" s="239">
        <v>0.5</v>
      </c>
    </row>
    <row r="91" spans="1:15">
      <c r="A91" s="231" t="s">
        <v>969</v>
      </c>
      <c r="B91" s="231" t="s">
        <v>970</v>
      </c>
      <c r="C91" s="231" t="s">
        <v>971</v>
      </c>
      <c r="D91" s="231" t="s">
        <v>972</v>
      </c>
      <c r="E91" s="231" t="s">
        <v>973</v>
      </c>
      <c r="F91" s="231" t="s">
        <v>8</v>
      </c>
      <c r="G91" s="231" t="s">
        <v>974</v>
      </c>
      <c r="H91" s="231" t="s">
        <v>987</v>
      </c>
      <c r="K91" s="231" t="s">
        <v>15</v>
      </c>
      <c r="L91" s="231" t="s">
        <v>980</v>
      </c>
      <c r="M91" s="234"/>
      <c r="N91" s="236"/>
      <c r="O91" s="235"/>
    </row>
    <row r="92" spans="1:15">
      <c r="A92" s="232" t="s">
        <v>969</v>
      </c>
      <c r="B92" s="232" t="s">
        <v>970</v>
      </c>
      <c r="C92" s="232" t="s">
        <v>971</v>
      </c>
      <c r="D92" s="232" t="s">
        <v>972</v>
      </c>
      <c r="E92" s="232" t="s">
        <v>973</v>
      </c>
      <c r="F92" s="232" t="s">
        <v>8</v>
      </c>
      <c r="G92" s="232" t="s">
        <v>974</v>
      </c>
      <c r="H92" s="232" t="s">
        <v>988</v>
      </c>
      <c r="I92" s="232"/>
      <c r="J92" s="232"/>
      <c r="K92" s="232" t="s">
        <v>15</v>
      </c>
      <c r="L92" s="232" t="s">
        <v>976</v>
      </c>
      <c r="M92" s="232">
        <v>295.59320000000002</v>
      </c>
      <c r="N92" s="232">
        <v>7.5450999999999997</v>
      </c>
      <c r="O92" s="232">
        <v>150.7739</v>
      </c>
    </row>
    <row r="93" spans="1:15">
      <c r="A93" s="232" t="s">
        <v>969</v>
      </c>
      <c r="B93" s="232" t="s">
        <v>970</v>
      </c>
      <c r="C93" s="232" t="s">
        <v>971</v>
      </c>
      <c r="D93" s="232" t="s">
        <v>972</v>
      </c>
      <c r="E93" s="232" t="s">
        <v>973</v>
      </c>
      <c r="F93" s="232" t="s">
        <v>8</v>
      </c>
      <c r="G93" s="232" t="s">
        <v>974</v>
      </c>
      <c r="H93" s="232" t="s">
        <v>988</v>
      </c>
      <c r="I93" s="232"/>
      <c r="J93" s="232"/>
      <c r="K93" s="232" t="s">
        <v>15</v>
      </c>
      <c r="L93" s="232" t="s">
        <v>977</v>
      </c>
      <c r="M93" s="233">
        <v>5.2662637314996295E-4</v>
      </c>
      <c r="N93" s="233">
        <v>2.5276385801502798E-5</v>
      </c>
      <c r="O93" s="233">
        <v>2.54448169154976E-4</v>
      </c>
    </row>
    <row r="94" spans="1:15">
      <c r="A94" s="231" t="s">
        <v>969</v>
      </c>
      <c r="B94" s="231" t="s">
        <v>970</v>
      </c>
      <c r="C94" s="231" t="s">
        <v>971</v>
      </c>
      <c r="D94" s="231" t="s">
        <v>972</v>
      </c>
      <c r="E94" s="231" t="s">
        <v>973</v>
      </c>
      <c r="F94" s="231" t="s">
        <v>8</v>
      </c>
      <c r="G94" s="231" t="s">
        <v>974</v>
      </c>
      <c r="H94" s="231" t="s">
        <v>988</v>
      </c>
      <c r="I94" s="231" t="s">
        <v>1002</v>
      </c>
      <c r="J94" s="231" t="s">
        <v>1003</v>
      </c>
      <c r="K94" s="231" t="s">
        <v>15</v>
      </c>
      <c r="L94" s="231" t="s">
        <v>978</v>
      </c>
      <c r="M94" s="234"/>
      <c r="N94" s="239">
        <v>0.5</v>
      </c>
      <c r="O94" s="239">
        <v>0.5</v>
      </c>
    </row>
    <row r="95" spans="1:15">
      <c r="A95" s="231" t="s">
        <v>969</v>
      </c>
      <c r="B95" s="231" t="s">
        <v>970</v>
      </c>
      <c r="C95" s="231" t="s">
        <v>971</v>
      </c>
      <c r="D95" s="231" t="s">
        <v>972</v>
      </c>
      <c r="E95" s="231" t="s">
        <v>973</v>
      </c>
      <c r="F95" s="231" t="s">
        <v>8</v>
      </c>
      <c r="G95" s="231" t="s">
        <v>974</v>
      </c>
      <c r="H95" s="231" t="s">
        <v>988</v>
      </c>
      <c r="I95" s="231" t="s">
        <v>1002</v>
      </c>
      <c r="J95" s="231" t="s">
        <v>1004</v>
      </c>
      <c r="K95" s="231" t="s">
        <v>15</v>
      </c>
      <c r="L95" s="231" t="s">
        <v>979</v>
      </c>
      <c r="M95" s="234"/>
      <c r="N95" s="239">
        <v>0.5</v>
      </c>
      <c r="O95" s="239">
        <v>0.5</v>
      </c>
    </row>
    <row r="96" spans="1:15">
      <c r="A96" s="231" t="s">
        <v>969</v>
      </c>
      <c r="B96" s="231" t="s">
        <v>970</v>
      </c>
      <c r="C96" s="231" t="s">
        <v>971</v>
      </c>
      <c r="D96" s="231" t="s">
        <v>972</v>
      </c>
      <c r="E96" s="231" t="s">
        <v>973</v>
      </c>
      <c r="F96" s="231" t="s">
        <v>8</v>
      </c>
      <c r="G96" s="231" t="s">
        <v>974</v>
      </c>
      <c r="H96" s="231" t="s">
        <v>988</v>
      </c>
      <c r="K96" s="231" t="s">
        <v>15</v>
      </c>
      <c r="L96" s="231" t="s">
        <v>980</v>
      </c>
      <c r="M96" s="234"/>
      <c r="N96" s="235"/>
      <c r="O96" s="235"/>
    </row>
    <row r="97" spans="1:15">
      <c r="A97" s="232" t="s">
        <v>969</v>
      </c>
      <c r="B97" s="232" t="s">
        <v>970</v>
      </c>
      <c r="C97" s="232" t="s">
        <v>971</v>
      </c>
      <c r="D97" s="232" t="s">
        <v>972</v>
      </c>
      <c r="E97" s="232" t="s">
        <v>973</v>
      </c>
      <c r="F97" s="232" t="s">
        <v>8</v>
      </c>
      <c r="G97" s="232" t="s">
        <v>974</v>
      </c>
      <c r="H97" s="232" t="s">
        <v>40</v>
      </c>
      <c r="I97" s="232"/>
      <c r="J97" s="232"/>
      <c r="K97" s="232" t="s">
        <v>15</v>
      </c>
      <c r="L97" s="232" t="s">
        <v>976</v>
      </c>
      <c r="M97" s="232">
        <v>9.1341000000000001</v>
      </c>
      <c r="N97" s="232">
        <v>1.0760000000000001</v>
      </c>
      <c r="O97" s="232">
        <v>1.2</v>
      </c>
    </row>
    <row r="98" spans="1:15">
      <c r="A98" s="232" t="s">
        <v>969</v>
      </c>
      <c r="B98" s="232" t="s">
        <v>970</v>
      </c>
      <c r="C98" s="232" t="s">
        <v>971</v>
      </c>
      <c r="D98" s="232" t="s">
        <v>972</v>
      </c>
      <c r="E98" s="232" t="s">
        <v>973</v>
      </c>
      <c r="F98" s="232" t="s">
        <v>8</v>
      </c>
      <c r="G98" s="232" t="s">
        <v>974</v>
      </c>
      <c r="H98" s="232" t="s">
        <v>40</v>
      </c>
      <c r="I98" s="232"/>
      <c r="J98" s="232"/>
      <c r="K98" s="232" t="s">
        <v>15</v>
      </c>
      <c r="L98" s="232" t="s">
        <v>977</v>
      </c>
      <c r="M98" s="233">
        <v>2.0190442517500499E-5</v>
      </c>
      <c r="N98" s="233">
        <v>3.6046428970347701E-6</v>
      </c>
      <c r="O98" s="233">
        <v>2.0251369964295599E-6</v>
      </c>
    </row>
    <row r="99" spans="1:15">
      <c r="A99" s="231" t="s">
        <v>969</v>
      </c>
      <c r="B99" s="231" t="s">
        <v>970</v>
      </c>
      <c r="C99" s="231" t="s">
        <v>971</v>
      </c>
      <c r="D99" s="231" t="s">
        <v>972</v>
      </c>
      <c r="E99" s="231" t="s">
        <v>973</v>
      </c>
      <c r="F99" s="231" t="s">
        <v>8</v>
      </c>
      <c r="G99" s="231" t="s">
        <v>974</v>
      </c>
      <c r="H99" s="231" t="s">
        <v>40</v>
      </c>
      <c r="I99" s="231" t="s">
        <v>99</v>
      </c>
      <c r="J99" s="231" t="s">
        <v>811</v>
      </c>
      <c r="K99" s="231" t="s">
        <v>15</v>
      </c>
      <c r="L99" s="231" t="s">
        <v>978</v>
      </c>
      <c r="M99" s="234"/>
      <c r="N99" s="235">
        <v>1</v>
      </c>
      <c r="O99" s="235">
        <v>1</v>
      </c>
    </row>
    <row r="100" spans="1:15">
      <c r="A100" s="231" t="s">
        <v>969</v>
      </c>
      <c r="B100" s="231" t="s">
        <v>970</v>
      </c>
      <c r="C100" s="231" t="s">
        <v>971</v>
      </c>
      <c r="D100" s="231" t="s">
        <v>972</v>
      </c>
      <c r="E100" s="231" t="s">
        <v>973</v>
      </c>
      <c r="F100" s="231" t="s">
        <v>8</v>
      </c>
      <c r="G100" s="231" t="s">
        <v>974</v>
      </c>
      <c r="H100" s="231" t="s">
        <v>40</v>
      </c>
      <c r="K100" s="231" t="s">
        <v>15</v>
      </c>
      <c r="L100" s="231" t="s">
        <v>979</v>
      </c>
      <c r="M100" s="234"/>
      <c r="N100" s="235"/>
      <c r="O100" s="235"/>
    </row>
    <row r="101" spans="1:15">
      <c r="A101" s="231" t="s">
        <v>969</v>
      </c>
      <c r="B101" s="231" t="s">
        <v>970</v>
      </c>
      <c r="C101" s="231" t="s">
        <v>971</v>
      </c>
      <c r="D101" s="231" t="s">
        <v>972</v>
      </c>
      <c r="E101" s="231" t="s">
        <v>973</v>
      </c>
      <c r="F101" s="231" t="s">
        <v>8</v>
      </c>
      <c r="G101" s="231" t="s">
        <v>974</v>
      </c>
      <c r="H101" s="231" t="s">
        <v>40</v>
      </c>
      <c r="K101" s="231" t="s">
        <v>15</v>
      </c>
      <c r="L101" s="231" t="s">
        <v>980</v>
      </c>
      <c r="M101" s="234"/>
      <c r="N101" s="235"/>
      <c r="O101" s="235"/>
    </row>
    <row r="102" spans="1:15">
      <c r="A102" s="232" t="s">
        <v>969</v>
      </c>
      <c r="B102" s="232" t="s">
        <v>970</v>
      </c>
      <c r="C102" s="232" t="s">
        <v>971</v>
      </c>
      <c r="D102" s="232" t="s">
        <v>972</v>
      </c>
      <c r="E102" s="232" t="s">
        <v>973</v>
      </c>
      <c r="F102" s="232" t="s">
        <v>8</v>
      </c>
      <c r="G102" s="232" t="s">
        <v>974</v>
      </c>
      <c r="H102" s="232" t="s">
        <v>56</v>
      </c>
      <c r="I102" s="232"/>
      <c r="J102" s="232"/>
      <c r="K102" s="232" t="s">
        <v>15</v>
      </c>
      <c r="L102" s="232" t="s">
        <v>976</v>
      </c>
      <c r="M102" s="232">
        <v>344.77530000000002</v>
      </c>
      <c r="N102" s="232">
        <v>8.4558999999999997</v>
      </c>
      <c r="O102" s="232">
        <v>1.1212</v>
      </c>
    </row>
    <row r="103" spans="1:15">
      <c r="A103" s="232" t="s">
        <v>969</v>
      </c>
      <c r="B103" s="232" t="s">
        <v>970</v>
      </c>
      <c r="C103" s="232" t="s">
        <v>971</v>
      </c>
      <c r="D103" s="232" t="s">
        <v>972</v>
      </c>
      <c r="E103" s="232" t="s">
        <v>973</v>
      </c>
      <c r="F103" s="232" t="s">
        <v>8</v>
      </c>
      <c r="G103" s="232" t="s">
        <v>974</v>
      </c>
      <c r="H103" s="232" t="s">
        <v>56</v>
      </c>
      <c r="I103" s="232"/>
      <c r="J103" s="232"/>
      <c r="K103" s="232" t="s">
        <v>15</v>
      </c>
      <c r="L103" s="232" t="s">
        <v>977</v>
      </c>
      <c r="M103" s="233">
        <v>4.1608684814193502E-4</v>
      </c>
      <c r="N103" s="233">
        <v>2.8327602112487299E-5</v>
      </c>
      <c r="O103" s="233">
        <v>1.89215300033069E-6</v>
      </c>
    </row>
    <row r="104" spans="1:15">
      <c r="A104" s="231" t="s">
        <v>969</v>
      </c>
      <c r="B104" s="231" t="s">
        <v>970</v>
      </c>
      <c r="C104" s="231" t="s">
        <v>971</v>
      </c>
      <c r="D104" s="231" t="s">
        <v>972</v>
      </c>
      <c r="E104" s="231" t="s">
        <v>973</v>
      </c>
      <c r="F104" s="231" t="s">
        <v>8</v>
      </c>
      <c r="G104" s="231" t="s">
        <v>974</v>
      </c>
      <c r="H104" s="231" t="s">
        <v>56</v>
      </c>
      <c r="I104" s="231" t="s">
        <v>99</v>
      </c>
      <c r="J104" s="231" t="s">
        <v>811</v>
      </c>
      <c r="K104" s="231" t="s">
        <v>15</v>
      </c>
      <c r="L104" s="231" t="s">
        <v>978</v>
      </c>
      <c r="M104" s="234"/>
      <c r="N104" s="235">
        <v>1</v>
      </c>
      <c r="O104" s="235">
        <v>1</v>
      </c>
    </row>
    <row r="105" spans="1:15">
      <c r="A105" s="231" t="s">
        <v>969</v>
      </c>
      <c r="B105" s="231" t="s">
        <v>970</v>
      </c>
      <c r="C105" s="231" t="s">
        <v>971</v>
      </c>
      <c r="D105" s="231" t="s">
        <v>972</v>
      </c>
      <c r="E105" s="231" t="s">
        <v>973</v>
      </c>
      <c r="F105" s="231" t="s">
        <v>8</v>
      </c>
      <c r="G105" s="231" t="s">
        <v>974</v>
      </c>
      <c r="H105" s="231" t="s">
        <v>56</v>
      </c>
      <c r="K105" s="231" t="s">
        <v>15</v>
      </c>
      <c r="L105" s="231" t="s">
        <v>979</v>
      </c>
      <c r="M105" s="234"/>
      <c r="N105" s="235"/>
      <c r="O105" s="235"/>
    </row>
    <row r="106" spans="1:15">
      <c r="A106" s="231" t="s">
        <v>969</v>
      </c>
      <c r="B106" s="231" t="s">
        <v>970</v>
      </c>
      <c r="C106" s="231" t="s">
        <v>971</v>
      </c>
      <c r="D106" s="231" t="s">
        <v>972</v>
      </c>
      <c r="E106" s="231" t="s">
        <v>973</v>
      </c>
      <c r="F106" s="231" t="s">
        <v>8</v>
      </c>
      <c r="G106" s="231" t="s">
        <v>974</v>
      </c>
      <c r="H106" s="231" t="s">
        <v>56</v>
      </c>
      <c r="K106" s="231" t="s">
        <v>15</v>
      </c>
      <c r="L106" s="231" t="s">
        <v>980</v>
      </c>
      <c r="M106" s="234"/>
      <c r="N106" s="235"/>
      <c r="O106" s="235"/>
    </row>
    <row r="107" spans="1:15">
      <c r="A107" s="232" t="s">
        <v>969</v>
      </c>
      <c r="B107" s="232" t="s">
        <v>970</v>
      </c>
      <c r="C107" s="232" t="s">
        <v>971</v>
      </c>
      <c r="D107" s="232" t="s">
        <v>972</v>
      </c>
      <c r="E107" s="232" t="s">
        <v>973</v>
      </c>
      <c r="F107" s="232" t="s">
        <v>8</v>
      </c>
      <c r="G107" s="232" t="s">
        <v>974</v>
      </c>
      <c r="H107" s="232" t="s">
        <v>61</v>
      </c>
      <c r="I107" s="232"/>
      <c r="J107" s="232"/>
      <c r="K107" s="232" t="s">
        <v>15</v>
      </c>
      <c r="L107" s="232" t="s">
        <v>976</v>
      </c>
      <c r="M107" s="232">
        <v>77.244500000000002</v>
      </c>
      <c r="N107" s="232"/>
      <c r="O107" s="232">
        <v>56.644500000000001</v>
      </c>
    </row>
    <row r="108" spans="1:15">
      <c r="A108" s="232" t="s">
        <v>969</v>
      </c>
      <c r="B108" s="232" t="s">
        <v>970</v>
      </c>
      <c r="C108" s="232" t="s">
        <v>971</v>
      </c>
      <c r="D108" s="232" t="s">
        <v>972</v>
      </c>
      <c r="E108" s="232" t="s">
        <v>973</v>
      </c>
      <c r="F108" s="232" t="s">
        <v>8</v>
      </c>
      <c r="G108" s="232" t="s">
        <v>974</v>
      </c>
      <c r="H108" s="232" t="s">
        <v>61</v>
      </c>
      <c r="I108" s="232"/>
      <c r="J108" s="232"/>
      <c r="K108" s="232" t="s">
        <v>15</v>
      </c>
      <c r="L108" s="232" t="s">
        <v>977</v>
      </c>
      <c r="M108" s="233">
        <v>1.23428088714345E-4</v>
      </c>
      <c r="N108" s="233"/>
      <c r="O108" s="233">
        <v>9.5594060495211996E-5</v>
      </c>
    </row>
    <row r="109" spans="1:15">
      <c r="A109" s="231" t="s">
        <v>969</v>
      </c>
      <c r="B109" s="231" t="s">
        <v>970</v>
      </c>
      <c r="C109" s="231" t="s">
        <v>971</v>
      </c>
      <c r="D109" s="231" t="s">
        <v>972</v>
      </c>
      <c r="E109" s="231" t="s">
        <v>973</v>
      </c>
      <c r="F109" s="231" t="s">
        <v>8</v>
      </c>
      <c r="G109" s="231" t="s">
        <v>974</v>
      </c>
      <c r="H109" s="231" t="s">
        <v>61</v>
      </c>
      <c r="I109" s="231" t="s">
        <v>99</v>
      </c>
      <c r="J109" s="231" t="s">
        <v>811</v>
      </c>
      <c r="K109" s="231" t="s">
        <v>15</v>
      </c>
      <c r="L109" s="231" t="s">
        <v>978</v>
      </c>
      <c r="M109" s="234"/>
      <c r="N109" s="235">
        <v>1</v>
      </c>
      <c r="O109" s="235">
        <v>1</v>
      </c>
    </row>
    <row r="110" spans="1:15">
      <c r="A110" s="231" t="s">
        <v>969</v>
      </c>
      <c r="B110" s="231" t="s">
        <v>970</v>
      </c>
      <c r="C110" s="231" t="s">
        <v>971</v>
      </c>
      <c r="D110" s="231" t="s">
        <v>972</v>
      </c>
      <c r="E110" s="231" t="s">
        <v>973</v>
      </c>
      <c r="F110" s="231" t="s">
        <v>8</v>
      </c>
      <c r="G110" s="231" t="s">
        <v>974</v>
      </c>
      <c r="H110" s="231" t="s">
        <v>61</v>
      </c>
      <c r="K110" s="231" t="s">
        <v>15</v>
      </c>
      <c r="L110" s="231" t="s">
        <v>979</v>
      </c>
      <c r="M110" s="234"/>
      <c r="N110" s="236"/>
      <c r="O110" s="235"/>
    </row>
    <row r="111" spans="1:15">
      <c r="A111" s="231" t="s">
        <v>969</v>
      </c>
      <c r="B111" s="231" t="s">
        <v>970</v>
      </c>
      <c r="C111" s="231" t="s">
        <v>971</v>
      </c>
      <c r="D111" s="231" t="s">
        <v>972</v>
      </c>
      <c r="E111" s="231" t="s">
        <v>973</v>
      </c>
      <c r="F111" s="231" t="s">
        <v>8</v>
      </c>
      <c r="G111" s="231" t="s">
        <v>974</v>
      </c>
      <c r="H111" s="231" t="s">
        <v>61</v>
      </c>
      <c r="K111" s="231" t="s">
        <v>15</v>
      </c>
      <c r="L111" s="231" t="s">
        <v>980</v>
      </c>
      <c r="M111" s="234"/>
      <c r="N111" s="236"/>
      <c r="O111" s="235"/>
    </row>
    <row r="112" spans="1:15">
      <c r="A112" s="232" t="s">
        <v>969</v>
      </c>
      <c r="B112" s="232" t="s">
        <v>970</v>
      </c>
      <c r="C112" s="232" t="s">
        <v>971</v>
      </c>
      <c r="D112" s="232" t="s">
        <v>972</v>
      </c>
      <c r="E112" s="232" t="s">
        <v>973</v>
      </c>
      <c r="F112" s="232" t="s">
        <v>8</v>
      </c>
      <c r="G112" s="232" t="s">
        <v>974</v>
      </c>
      <c r="H112" s="232" t="s">
        <v>19</v>
      </c>
      <c r="I112" s="232"/>
      <c r="J112" s="232"/>
      <c r="K112" s="232" t="s">
        <v>15</v>
      </c>
      <c r="L112" s="232" t="s">
        <v>976</v>
      </c>
      <c r="M112" s="232">
        <v>7666.7951000000003</v>
      </c>
      <c r="N112" s="232">
        <v>115.8973</v>
      </c>
      <c r="O112" s="232">
        <v>1207.7663</v>
      </c>
    </row>
    <row r="113" spans="1:15">
      <c r="A113" s="232" t="s">
        <v>969</v>
      </c>
      <c r="B113" s="232" t="s">
        <v>970</v>
      </c>
      <c r="C113" s="232" t="s">
        <v>971</v>
      </c>
      <c r="D113" s="232" t="s">
        <v>972</v>
      </c>
      <c r="E113" s="232" t="s">
        <v>973</v>
      </c>
      <c r="F113" s="232" t="s">
        <v>8</v>
      </c>
      <c r="G113" s="232" t="s">
        <v>974</v>
      </c>
      <c r="H113" s="232" t="s">
        <v>19</v>
      </c>
      <c r="I113" s="232"/>
      <c r="J113" s="232"/>
      <c r="K113" s="232" t="s">
        <v>15</v>
      </c>
      <c r="L113" s="232" t="s">
        <v>977</v>
      </c>
      <c r="M113" s="233">
        <v>9.2790256981352803E-3</v>
      </c>
      <c r="N113" s="233">
        <v>3.8826057549303699E-4</v>
      </c>
      <c r="O113" s="233">
        <v>2.0382435143090401E-3</v>
      </c>
    </row>
    <row r="114" spans="1:15">
      <c r="A114" s="231" t="s">
        <v>969</v>
      </c>
      <c r="B114" s="231" t="s">
        <v>970</v>
      </c>
      <c r="C114" s="231" t="s">
        <v>971</v>
      </c>
      <c r="D114" s="231" t="s">
        <v>972</v>
      </c>
      <c r="E114" s="231" t="s">
        <v>973</v>
      </c>
      <c r="F114" s="231" t="s">
        <v>8</v>
      </c>
      <c r="G114" s="231" t="s">
        <v>974</v>
      </c>
      <c r="H114" s="231" t="s">
        <v>19</v>
      </c>
      <c r="I114" s="231" t="s">
        <v>99</v>
      </c>
      <c r="J114" s="231" t="s">
        <v>811</v>
      </c>
      <c r="K114" s="231" t="s">
        <v>15</v>
      </c>
      <c r="L114" s="231" t="s">
        <v>978</v>
      </c>
      <c r="M114" s="234"/>
      <c r="N114" s="235">
        <v>1</v>
      </c>
      <c r="O114" s="235">
        <v>1</v>
      </c>
    </row>
    <row r="115" spans="1:15">
      <c r="A115" s="231" t="s">
        <v>969</v>
      </c>
      <c r="B115" s="231" t="s">
        <v>970</v>
      </c>
      <c r="C115" s="231" t="s">
        <v>971</v>
      </c>
      <c r="D115" s="231" t="s">
        <v>972</v>
      </c>
      <c r="E115" s="231" t="s">
        <v>973</v>
      </c>
      <c r="F115" s="231" t="s">
        <v>8</v>
      </c>
      <c r="G115" s="231" t="s">
        <v>974</v>
      </c>
      <c r="H115" s="231" t="s">
        <v>19</v>
      </c>
      <c r="K115" s="231" t="s">
        <v>15</v>
      </c>
      <c r="L115" s="231" t="s">
        <v>979</v>
      </c>
      <c r="M115" s="234"/>
      <c r="N115" s="235"/>
      <c r="O115" s="235"/>
    </row>
    <row r="116" spans="1:15">
      <c r="A116" s="231" t="s">
        <v>969</v>
      </c>
      <c r="B116" s="231" t="s">
        <v>970</v>
      </c>
      <c r="C116" s="231" t="s">
        <v>971</v>
      </c>
      <c r="D116" s="231" t="s">
        <v>972</v>
      </c>
      <c r="E116" s="231" t="s">
        <v>973</v>
      </c>
      <c r="F116" s="231" t="s">
        <v>8</v>
      </c>
      <c r="G116" s="231" t="s">
        <v>974</v>
      </c>
      <c r="H116" s="231" t="s">
        <v>19</v>
      </c>
      <c r="K116" s="231" t="s">
        <v>15</v>
      </c>
      <c r="L116" s="231" t="s">
        <v>980</v>
      </c>
      <c r="M116" s="234"/>
      <c r="N116" s="235"/>
      <c r="O116" s="235"/>
    </row>
    <row r="117" spans="1:15">
      <c r="A117" s="232" t="s">
        <v>969</v>
      </c>
      <c r="B117" s="232" t="s">
        <v>970</v>
      </c>
      <c r="C117" s="232" t="s">
        <v>971</v>
      </c>
      <c r="D117" s="232" t="s">
        <v>972</v>
      </c>
      <c r="E117" s="232" t="s">
        <v>973</v>
      </c>
      <c r="F117" s="232" t="s">
        <v>8</v>
      </c>
      <c r="G117" s="232" t="s">
        <v>974</v>
      </c>
      <c r="H117" s="232" t="s">
        <v>18</v>
      </c>
      <c r="I117" s="232"/>
      <c r="J117" s="232"/>
      <c r="K117" s="232" t="s">
        <v>15</v>
      </c>
      <c r="L117" s="232" t="s">
        <v>976</v>
      </c>
      <c r="M117" s="232">
        <v>1753.194</v>
      </c>
      <c r="N117" s="232">
        <v>1225.3788999999999</v>
      </c>
      <c r="O117" s="232">
        <v>59.888500000000001</v>
      </c>
    </row>
    <row r="118" spans="1:15">
      <c r="A118" s="232" t="s">
        <v>969</v>
      </c>
      <c r="B118" s="232" t="s">
        <v>970</v>
      </c>
      <c r="C118" s="232" t="s">
        <v>971</v>
      </c>
      <c r="D118" s="232" t="s">
        <v>972</v>
      </c>
      <c r="E118" s="232" t="s">
        <v>973</v>
      </c>
      <c r="F118" s="232" t="s">
        <v>8</v>
      </c>
      <c r="G118" s="232" t="s">
        <v>974</v>
      </c>
      <c r="H118" s="232" t="s">
        <v>18</v>
      </c>
      <c r="I118" s="232"/>
      <c r="J118" s="232"/>
      <c r="K118" s="232" t="s">
        <v>15</v>
      </c>
      <c r="L118" s="232" t="s">
        <v>977</v>
      </c>
      <c r="M118" s="233">
        <v>4.7948731999615498E-3</v>
      </c>
      <c r="N118" s="233">
        <v>4.1050681673432E-3</v>
      </c>
      <c r="O118" s="233">
        <v>1.01068680842227E-4</v>
      </c>
    </row>
    <row r="119" spans="1:15">
      <c r="A119" s="231" t="s">
        <v>969</v>
      </c>
      <c r="B119" s="231" t="s">
        <v>970</v>
      </c>
      <c r="C119" s="231" t="s">
        <v>971</v>
      </c>
      <c r="D119" s="231" t="s">
        <v>972</v>
      </c>
      <c r="E119" s="231" t="s">
        <v>973</v>
      </c>
      <c r="F119" s="231" t="s">
        <v>8</v>
      </c>
      <c r="G119" s="231" t="s">
        <v>974</v>
      </c>
      <c r="H119" s="231" t="s">
        <v>18</v>
      </c>
      <c r="I119" s="231" t="s">
        <v>99</v>
      </c>
      <c r="J119" s="231" t="s">
        <v>811</v>
      </c>
      <c r="K119" s="231" t="s">
        <v>15</v>
      </c>
      <c r="L119" s="231" t="s">
        <v>978</v>
      </c>
      <c r="M119" s="234"/>
      <c r="N119" s="235">
        <v>1</v>
      </c>
      <c r="O119" s="235">
        <v>1</v>
      </c>
    </row>
    <row r="120" spans="1:15">
      <c r="A120" s="231" t="s">
        <v>969</v>
      </c>
      <c r="B120" s="231" t="s">
        <v>970</v>
      </c>
      <c r="C120" s="231" t="s">
        <v>971</v>
      </c>
      <c r="D120" s="231" t="s">
        <v>972</v>
      </c>
      <c r="E120" s="231" t="s">
        <v>973</v>
      </c>
      <c r="F120" s="231" t="s">
        <v>8</v>
      </c>
      <c r="G120" s="231" t="s">
        <v>974</v>
      </c>
      <c r="H120" s="231" t="s">
        <v>18</v>
      </c>
      <c r="K120" s="231" t="s">
        <v>15</v>
      </c>
      <c r="L120" s="231" t="s">
        <v>979</v>
      </c>
      <c r="M120" s="234"/>
      <c r="N120" s="235"/>
      <c r="O120" s="235"/>
    </row>
    <row r="121" spans="1:15">
      <c r="A121" s="231" t="s">
        <v>969</v>
      </c>
      <c r="B121" s="231" t="s">
        <v>970</v>
      </c>
      <c r="C121" s="231" t="s">
        <v>971</v>
      </c>
      <c r="D121" s="231" t="s">
        <v>972</v>
      </c>
      <c r="E121" s="231" t="s">
        <v>973</v>
      </c>
      <c r="F121" s="231" t="s">
        <v>8</v>
      </c>
      <c r="G121" s="231" t="s">
        <v>974</v>
      </c>
      <c r="H121" s="231" t="s">
        <v>18</v>
      </c>
      <c r="K121" s="231" t="s">
        <v>15</v>
      </c>
      <c r="L121" s="231" t="s">
        <v>980</v>
      </c>
      <c r="M121" s="234"/>
      <c r="N121" s="235"/>
      <c r="O121" s="235"/>
    </row>
    <row r="122" spans="1:15">
      <c r="A122" s="232" t="s">
        <v>969</v>
      </c>
      <c r="B122" s="232" t="s">
        <v>970</v>
      </c>
      <c r="C122" s="232" t="s">
        <v>971</v>
      </c>
      <c r="D122" s="232" t="s">
        <v>972</v>
      </c>
      <c r="E122" s="232" t="s">
        <v>973</v>
      </c>
      <c r="F122" s="232" t="s">
        <v>8</v>
      </c>
      <c r="G122" s="232" t="s">
        <v>974</v>
      </c>
      <c r="H122" s="232" t="s">
        <v>41</v>
      </c>
      <c r="I122" s="232"/>
      <c r="J122" s="232"/>
      <c r="K122" s="232" t="s">
        <v>15</v>
      </c>
      <c r="L122" s="232" t="s">
        <v>976</v>
      </c>
      <c r="M122" s="232">
        <v>4.0125999999999999</v>
      </c>
      <c r="N122" s="232"/>
      <c r="O122" s="232"/>
    </row>
    <row r="123" spans="1:15">
      <c r="A123" s="232" t="s">
        <v>969</v>
      </c>
      <c r="B123" s="232" t="s">
        <v>970</v>
      </c>
      <c r="C123" s="232" t="s">
        <v>971</v>
      </c>
      <c r="D123" s="232" t="s">
        <v>972</v>
      </c>
      <c r="E123" s="232" t="s">
        <v>973</v>
      </c>
      <c r="F123" s="232" t="s">
        <v>8</v>
      </c>
      <c r="G123" s="232" t="s">
        <v>974</v>
      </c>
      <c r="H123" s="232" t="s">
        <v>41</v>
      </c>
      <c r="I123" s="232"/>
      <c r="J123" s="232"/>
      <c r="K123" s="232" t="s">
        <v>15</v>
      </c>
      <c r="L123" s="232" t="s">
        <v>977</v>
      </c>
      <c r="M123" s="233">
        <v>1.1073851886661401E-5</v>
      </c>
      <c r="N123" s="233"/>
      <c r="O123" s="233"/>
    </row>
    <row r="124" spans="1:15">
      <c r="A124" s="231" t="s">
        <v>969</v>
      </c>
      <c r="B124" s="231" t="s">
        <v>970</v>
      </c>
      <c r="C124" s="231" t="s">
        <v>971</v>
      </c>
      <c r="D124" s="231" t="s">
        <v>972</v>
      </c>
      <c r="E124" s="231" t="s">
        <v>973</v>
      </c>
      <c r="F124" s="231" t="s">
        <v>8</v>
      </c>
      <c r="G124" s="231" t="s">
        <v>974</v>
      </c>
      <c r="H124" s="231" t="s">
        <v>41</v>
      </c>
      <c r="I124" s="231" t="s">
        <v>1013</v>
      </c>
      <c r="J124" s="231" t="s">
        <v>41</v>
      </c>
      <c r="K124" s="231" t="s">
        <v>15</v>
      </c>
      <c r="L124" s="231" t="s">
        <v>978</v>
      </c>
      <c r="M124" s="234"/>
      <c r="N124" s="235">
        <v>1</v>
      </c>
      <c r="O124" s="235">
        <v>1</v>
      </c>
    </row>
    <row r="125" spans="1:15">
      <c r="A125" s="231" t="s">
        <v>969</v>
      </c>
      <c r="B125" s="231" t="s">
        <v>970</v>
      </c>
      <c r="C125" s="231" t="s">
        <v>971</v>
      </c>
      <c r="D125" s="231" t="s">
        <v>972</v>
      </c>
      <c r="E125" s="231" t="s">
        <v>973</v>
      </c>
      <c r="F125" s="231" t="s">
        <v>8</v>
      </c>
      <c r="G125" s="231" t="s">
        <v>974</v>
      </c>
      <c r="H125" s="231" t="s">
        <v>41</v>
      </c>
      <c r="K125" s="231" t="s">
        <v>15</v>
      </c>
      <c r="L125" s="231" t="s">
        <v>979</v>
      </c>
      <c r="M125" s="234"/>
      <c r="N125" s="236"/>
      <c r="O125" s="236"/>
    </row>
    <row r="126" spans="1:15">
      <c r="A126" s="231" t="s">
        <v>969</v>
      </c>
      <c r="B126" s="231" t="s">
        <v>970</v>
      </c>
      <c r="C126" s="231" t="s">
        <v>971</v>
      </c>
      <c r="D126" s="231" t="s">
        <v>972</v>
      </c>
      <c r="E126" s="231" t="s">
        <v>973</v>
      </c>
      <c r="F126" s="231" t="s">
        <v>8</v>
      </c>
      <c r="G126" s="231" t="s">
        <v>974</v>
      </c>
      <c r="H126" s="231" t="s">
        <v>41</v>
      </c>
      <c r="K126" s="231" t="s">
        <v>15</v>
      </c>
      <c r="L126" s="231" t="s">
        <v>980</v>
      </c>
      <c r="M126" s="234"/>
      <c r="N126" s="236"/>
      <c r="O126" s="236"/>
    </row>
    <row r="127" spans="1:15">
      <c r="A127" s="232" t="s">
        <v>969</v>
      </c>
      <c r="B127" s="232" t="s">
        <v>970</v>
      </c>
      <c r="C127" s="232" t="s">
        <v>971</v>
      </c>
      <c r="D127" s="232" t="s">
        <v>972</v>
      </c>
      <c r="E127" s="232" t="s">
        <v>973</v>
      </c>
      <c r="F127" s="232" t="s">
        <v>8</v>
      </c>
      <c r="G127" s="232" t="s">
        <v>974</v>
      </c>
      <c r="H127" s="232" t="s">
        <v>35</v>
      </c>
      <c r="I127" s="232"/>
      <c r="J127" s="232"/>
      <c r="K127" s="232" t="s">
        <v>15</v>
      </c>
      <c r="L127" s="232" t="s">
        <v>976</v>
      </c>
      <c r="M127" s="232">
        <v>96.636499999999998</v>
      </c>
      <c r="N127" s="232"/>
      <c r="O127" s="232"/>
    </row>
    <row r="128" spans="1:15">
      <c r="A128" s="232" t="s">
        <v>969</v>
      </c>
      <c r="B128" s="232" t="s">
        <v>970</v>
      </c>
      <c r="C128" s="232" t="s">
        <v>971</v>
      </c>
      <c r="D128" s="232" t="s">
        <v>972</v>
      </c>
      <c r="E128" s="232" t="s">
        <v>973</v>
      </c>
      <c r="F128" s="232" t="s">
        <v>8</v>
      </c>
      <c r="G128" s="232" t="s">
        <v>974</v>
      </c>
      <c r="H128" s="232" t="s">
        <v>35</v>
      </c>
      <c r="I128" s="232"/>
      <c r="J128" s="232"/>
      <c r="K128" s="232" t="s">
        <v>15</v>
      </c>
      <c r="L128" s="232" t="s">
        <v>977</v>
      </c>
      <c r="M128" s="233">
        <v>1.20520630140518E-4</v>
      </c>
      <c r="N128" s="233"/>
      <c r="O128" s="233"/>
    </row>
    <row r="129" spans="1:15">
      <c r="A129" s="231" t="s">
        <v>969</v>
      </c>
      <c r="B129" s="231" t="s">
        <v>970</v>
      </c>
      <c r="C129" s="231" t="s">
        <v>971</v>
      </c>
      <c r="D129" s="231" t="s">
        <v>972</v>
      </c>
      <c r="E129" s="231" t="s">
        <v>973</v>
      </c>
      <c r="F129" s="231" t="s">
        <v>8</v>
      </c>
      <c r="G129" s="231" t="s">
        <v>974</v>
      </c>
      <c r="H129" s="231" t="s">
        <v>35</v>
      </c>
      <c r="I129" s="231" t="s">
        <v>1013</v>
      </c>
      <c r="J129" s="231" t="s">
        <v>35</v>
      </c>
      <c r="K129" s="231" t="s">
        <v>15</v>
      </c>
      <c r="L129" s="231" t="s">
        <v>978</v>
      </c>
      <c r="M129" s="234"/>
      <c r="N129" s="235">
        <v>1</v>
      </c>
      <c r="O129" s="235">
        <v>1</v>
      </c>
    </row>
    <row r="130" spans="1:15">
      <c r="A130" s="231" t="s">
        <v>969</v>
      </c>
      <c r="B130" s="231" t="s">
        <v>970</v>
      </c>
      <c r="C130" s="231" t="s">
        <v>971</v>
      </c>
      <c r="D130" s="231" t="s">
        <v>972</v>
      </c>
      <c r="E130" s="231" t="s">
        <v>973</v>
      </c>
      <c r="F130" s="231" t="s">
        <v>8</v>
      </c>
      <c r="G130" s="231" t="s">
        <v>974</v>
      </c>
      <c r="H130" s="231" t="s">
        <v>35</v>
      </c>
      <c r="K130" s="231" t="s">
        <v>15</v>
      </c>
      <c r="L130" s="231" t="s">
        <v>979</v>
      </c>
      <c r="M130" s="234"/>
      <c r="N130" s="236"/>
      <c r="O130" s="236"/>
    </row>
    <row r="131" spans="1:15">
      <c r="A131" s="231" t="s">
        <v>969</v>
      </c>
      <c r="B131" s="231" t="s">
        <v>970</v>
      </c>
      <c r="C131" s="231" t="s">
        <v>971</v>
      </c>
      <c r="D131" s="231" t="s">
        <v>972</v>
      </c>
      <c r="E131" s="231" t="s">
        <v>973</v>
      </c>
      <c r="F131" s="231" t="s">
        <v>8</v>
      </c>
      <c r="G131" s="231" t="s">
        <v>974</v>
      </c>
      <c r="H131" s="231" t="s">
        <v>35</v>
      </c>
      <c r="K131" s="231" t="s">
        <v>15</v>
      </c>
      <c r="L131" s="231" t="s">
        <v>980</v>
      </c>
      <c r="M131" s="234"/>
      <c r="N131" s="236"/>
      <c r="O131" s="236"/>
    </row>
    <row r="132" spans="1:15">
      <c r="A132" s="232" t="s">
        <v>969</v>
      </c>
      <c r="B132" s="232" t="s">
        <v>970</v>
      </c>
      <c r="C132" s="232" t="s">
        <v>971</v>
      </c>
      <c r="D132" s="232" t="s">
        <v>972</v>
      </c>
      <c r="E132" s="232" t="s">
        <v>973</v>
      </c>
      <c r="F132" s="232" t="s">
        <v>8</v>
      </c>
      <c r="G132" s="232" t="s">
        <v>974</v>
      </c>
      <c r="H132" s="232" t="s">
        <v>73</v>
      </c>
      <c r="I132" s="232"/>
      <c r="J132" s="232"/>
      <c r="K132" s="232" t="s">
        <v>15</v>
      </c>
      <c r="L132" s="232" t="s">
        <v>976</v>
      </c>
      <c r="M132" s="232">
        <v>61.598399999999998</v>
      </c>
      <c r="N132" s="232"/>
      <c r="O132" s="232">
        <v>4.7800000000000002E-2</v>
      </c>
    </row>
    <row r="133" spans="1:15">
      <c r="A133" s="232" t="s">
        <v>969</v>
      </c>
      <c r="B133" s="232" t="s">
        <v>970</v>
      </c>
      <c r="C133" s="232" t="s">
        <v>971</v>
      </c>
      <c r="D133" s="232" t="s">
        <v>972</v>
      </c>
      <c r="E133" s="232" t="s">
        <v>973</v>
      </c>
      <c r="F133" s="232" t="s">
        <v>8</v>
      </c>
      <c r="G133" s="232" t="s">
        <v>974</v>
      </c>
      <c r="H133" s="232" t="s">
        <v>73</v>
      </c>
      <c r="I133" s="232"/>
      <c r="J133" s="232"/>
      <c r="K133" s="232" t="s">
        <v>15</v>
      </c>
      <c r="L133" s="232" t="s">
        <v>977</v>
      </c>
      <c r="M133" s="233">
        <v>8.6049810587133306E-5</v>
      </c>
      <c r="N133" s="233"/>
      <c r="O133" s="233">
        <v>8.0667957024444306E-8</v>
      </c>
    </row>
    <row r="134" spans="1:15">
      <c r="A134" s="231" t="s">
        <v>969</v>
      </c>
      <c r="B134" s="231" t="s">
        <v>970</v>
      </c>
      <c r="C134" s="231" t="s">
        <v>971</v>
      </c>
      <c r="D134" s="231" t="s">
        <v>972</v>
      </c>
      <c r="E134" s="231" t="s">
        <v>973</v>
      </c>
      <c r="F134" s="231" t="s">
        <v>8</v>
      </c>
      <c r="G134" s="231" t="s">
        <v>974</v>
      </c>
      <c r="H134" s="231" t="s">
        <v>73</v>
      </c>
      <c r="I134" s="231" t="s">
        <v>1002</v>
      </c>
      <c r="J134" s="231" t="s">
        <v>1003</v>
      </c>
      <c r="K134" s="231" t="s">
        <v>15</v>
      </c>
      <c r="L134" s="231" t="s">
        <v>978</v>
      </c>
      <c r="M134" s="234"/>
      <c r="N134" s="239">
        <v>0.5</v>
      </c>
      <c r="O134" s="239">
        <v>0.5</v>
      </c>
    </row>
    <row r="135" spans="1:15">
      <c r="A135" s="231" t="s">
        <v>969</v>
      </c>
      <c r="B135" s="231" t="s">
        <v>970</v>
      </c>
      <c r="C135" s="231" t="s">
        <v>971</v>
      </c>
      <c r="D135" s="231" t="s">
        <v>972</v>
      </c>
      <c r="E135" s="231" t="s">
        <v>973</v>
      </c>
      <c r="F135" s="231" t="s">
        <v>8</v>
      </c>
      <c r="G135" s="231" t="s">
        <v>974</v>
      </c>
      <c r="H135" s="231" t="s">
        <v>73</v>
      </c>
      <c r="I135" s="231" t="s">
        <v>1002</v>
      </c>
      <c r="J135" s="231" t="s">
        <v>1004</v>
      </c>
      <c r="K135" s="231" t="s">
        <v>15</v>
      </c>
      <c r="L135" s="231" t="s">
        <v>979</v>
      </c>
      <c r="M135" s="234"/>
      <c r="N135" s="239">
        <v>0.5</v>
      </c>
      <c r="O135" s="239">
        <v>0.5</v>
      </c>
    </row>
    <row r="136" spans="1:15">
      <c r="A136" s="231" t="s">
        <v>969</v>
      </c>
      <c r="B136" s="231" t="s">
        <v>970</v>
      </c>
      <c r="C136" s="231" t="s">
        <v>971</v>
      </c>
      <c r="D136" s="231" t="s">
        <v>972</v>
      </c>
      <c r="E136" s="231" t="s">
        <v>973</v>
      </c>
      <c r="F136" s="231" t="s">
        <v>8</v>
      </c>
      <c r="G136" s="231" t="s">
        <v>974</v>
      </c>
      <c r="H136" s="231" t="s">
        <v>73</v>
      </c>
      <c r="K136" s="231" t="s">
        <v>15</v>
      </c>
      <c r="L136" s="231" t="s">
        <v>980</v>
      </c>
      <c r="M136" s="234"/>
      <c r="N136" s="236"/>
      <c r="O136" s="235"/>
    </row>
    <row r="137" spans="1:15">
      <c r="A137" s="232" t="s">
        <v>969</v>
      </c>
      <c r="B137" s="232" t="s">
        <v>970</v>
      </c>
      <c r="C137" s="232" t="s">
        <v>971</v>
      </c>
      <c r="D137" s="232" t="s">
        <v>972</v>
      </c>
      <c r="E137" s="232" t="s">
        <v>973</v>
      </c>
      <c r="F137" s="232" t="s">
        <v>8</v>
      </c>
      <c r="G137" s="232" t="s">
        <v>974</v>
      </c>
      <c r="H137" s="232" t="s">
        <v>36</v>
      </c>
      <c r="I137" s="232"/>
      <c r="J137" s="232"/>
      <c r="K137" s="232" t="s">
        <v>15</v>
      </c>
      <c r="L137" s="232" t="s">
        <v>976</v>
      </c>
      <c r="M137" s="232">
        <v>19.418199999999999</v>
      </c>
      <c r="N137" s="232">
        <v>5.0873999999999997</v>
      </c>
      <c r="O137" s="232">
        <v>0.26279999999999998</v>
      </c>
    </row>
    <row r="138" spans="1:15">
      <c r="A138" s="232" t="s">
        <v>969</v>
      </c>
      <c r="B138" s="232" t="s">
        <v>970</v>
      </c>
      <c r="C138" s="232" t="s">
        <v>971</v>
      </c>
      <c r="D138" s="232" t="s">
        <v>972</v>
      </c>
      <c r="E138" s="232" t="s">
        <v>973</v>
      </c>
      <c r="F138" s="232" t="s">
        <v>8</v>
      </c>
      <c r="G138" s="232" t="s">
        <v>974</v>
      </c>
      <c r="H138" s="232" t="s">
        <v>36</v>
      </c>
      <c r="I138" s="232"/>
      <c r="J138" s="232"/>
      <c r="K138" s="232" t="s">
        <v>15</v>
      </c>
      <c r="L138" s="232" t="s">
        <v>977</v>
      </c>
      <c r="M138" s="233">
        <v>2.71262310700127E-5</v>
      </c>
      <c r="N138" s="233">
        <v>1.7042992820050802E-5</v>
      </c>
      <c r="O138" s="233">
        <v>4.4350500221807399E-7</v>
      </c>
    </row>
    <row r="139" spans="1:15">
      <c r="A139" s="231" t="s">
        <v>969</v>
      </c>
      <c r="B139" s="231" t="s">
        <v>970</v>
      </c>
      <c r="C139" s="231" t="s">
        <v>971</v>
      </c>
      <c r="D139" s="231" t="s">
        <v>972</v>
      </c>
      <c r="E139" s="231" t="s">
        <v>973</v>
      </c>
      <c r="F139" s="231" t="s">
        <v>8</v>
      </c>
      <c r="G139" s="231" t="s">
        <v>974</v>
      </c>
      <c r="H139" s="231" t="s">
        <v>36</v>
      </c>
      <c r="I139" s="231" t="s">
        <v>1002</v>
      </c>
      <c r="J139" s="231" t="s">
        <v>1003</v>
      </c>
      <c r="K139" s="231" t="s">
        <v>15</v>
      </c>
      <c r="L139" s="231" t="s">
        <v>978</v>
      </c>
      <c r="M139" s="234"/>
      <c r="N139" s="239">
        <v>0.5</v>
      </c>
      <c r="O139" s="239">
        <v>0.5</v>
      </c>
    </row>
    <row r="140" spans="1:15">
      <c r="A140" s="231" t="s">
        <v>969</v>
      </c>
      <c r="B140" s="231" t="s">
        <v>970</v>
      </c>
      <c r="C140" s="231" t="s">
        <v>971</v>
      </c>
      <c r="D140" s="231" t="s">
        <v>972</v>
      </c>
      <c r="E140" s="231" t="s">
        <v>973</v>
      </c>
      <c r="F140" s="231" t="s">
        <v>8</v>
      </c>
      <c r="G140" s="231" t="s">
        <v>974</v>
      </c>
      <c r="H140" s="231" t="s">
        <v>36</v>
      </c>
      <c r="I140" s="231" t="s">
        <v>1002</v>
      </c>
      <c r="J140" s="231" t="s">
        <v>1004</v>
      </c>
      <c r="K140" s="231" t="s">
        <v>15</v>
      </c>
      <c r="L140" s="231" t="s">
        <v>979</v>
      </c>
      <c r="M140" s="234"/>
      <c r="N140" s="239">
        <v>0.5</v>
      </c>
      <c r="O140" s="239">
        <v>0.5</v>
      </c>
    </row>
    <row r="141" spans="1:15">
      <c r="A141" s="231" t="s">
        <v>969</v>
      </c>
      <c r="B141" s="231" t="s">
        <v>970</v>
      </c>
      <c r="C141" s="231" t="s">
        <v>971</v>
      </c>
      <c r="D141" s="231" t="s">
        <v>972</v>
      </c>
      <c r="E141" s="231" t="s">
        <v>973</v>
      </c>
      <c r="F141" s="231" t="s">
        <v>8</v>
      </c>
      <c r="G141" s="231" t="s">
        <v>974</v>
      </c>
      <c r="H141" s="231" t="s">
        <v>36</v>
      </c>
      <c r="K141" s="231" t="s">
        <v>15</v>
      </c>
      <c r="L141" s="231" t="s">
        <v>980</v>
      </c>
      <c r="M141" s="234"/>
      <c r="N141" s="235"/>
      <c r="O141" s="235"/>
    </row>
    <row r="142" spans="1:15">
      <c r="A142" s="232" t="s">
        <v>969</v>
      </c>
      <c r="B142" s="232" t="s">
        <v>970</v>
      </c>
      <c r="C142" s="232" t="s">
        <v>971</v>
      </c>
      <c r="D142" s="232" t="s">
        <v>972</v>
      </c>
      <c r="E142" s="232" t="s">
        <v>973</v>
      </c>
      <c r="F142" s="232" t="s">
        <v>8</v>
      </c>
      <c r="G142" s="232" t="s">
        <v>974</v>
      </c>
      <c r="H142" s="232" t="s">
        <v>58</v>
      </c>
      <c r="I142" s="232"/>
      <c r="J142" s="232"/>
      <c r="K142" s="232" t="s">
        <v>15</v>
      </c>
      <c r="L142" s="232" t="s">
        <v>976</v>
      </c>
      <c r="M142" s="232">
        <v>58.6601</v>
      </c>
      <c r="N142" s="232"/>
      <c r="O142" s="232"/>
    </row>
    <row r="143" spans="1:15">
      <c r="A143" s="232" t="s">
        <v>969</v>
      </c>
      <c r="B143" s="232" t="s">
        <v>970</v>
      </c>
      <c r="C143" s="232" t="s">
        <v>971</v>
      </c>
      <c r="D143" s="232" t="s">
        <v>972</v>
      </c>
      <c r="E143" s="232" t="s">
        <v>973</v>
      </c>
      <c r="F143" s="232" t="s">
        <v>8</v>
      </c>
      <c r="G143" s="232" t="s">
        <v>974</v>
      </c>
      <c r="H143" s="232" t="s">
        <v>58</v>
      </c>
      <c r="I143" s="232"/>
      <c r="J143" s="232"/>
      <c r="K143" s="232" t="s">
        <v>15</v>
      </c>
      <c r="L143" s="232" t="s">
        <v>977</v>
      </c>
      <c r="M143" s="233">
        <v>7.2456754043295006E-5</v>
      </c>
      <c r="N143" s="233"/>
      <c r="O143" s="233"/>
    </row>
    <row r="144" spans="1:15">
      <c r="A144" s="231" t="s">
        <v>969</v>
      </c>
      <c r="B144" s="231" t="s">
        <v>970</v>
      </c>
      <c r="C144" s="231" t="s">
        <v>971</v>
      </c>
      <c r="D144" s="231" t="s">
        <v>972</v>
      </c>
      <c r="E144" s="231" t="s">
        <v>973</v>
      </c>
      <c r="F144" s="231" t="s">
        <v>8</v>
      </c>
      <c r="G144" s="231" t="s">
        <v>974</v>
      </c>
      <c r="H144" s="231" t="s">
        <v>58</v>
      </c>
      <c r="I144" s="231" t="s">
        <v>99</v>
      </c>
      <c r="J144" s="231" t="s">
        <v>811</v>
      </c>
      <c r="K144" s="231" t="s">
        <v>15</v>
      </c>
      <c r="L144" s="231" t="s">
        <v>978</v>
      </c>
      <c r="M144" s="234"/>
      <c r="N144" s="235">
        <v>1</v>
      </c>
      <c r="O144" s="235">
        <v>1</v>
      </c>
    </row>
    <row r="145" spans="1:15">
      <c r="A145" s="231" t="s">
        <v>969</v>
      </c>
      <c r="B145" s="231" t="s">
        <v>970</v>
      </c>
      <c r="C145" s="231" t="s">
        <v>971</v>
      </c>
      <c r="D145" s="231" t="s">
        <v>972</v>
      </c>
      <c r="E145" s="231" t="s">
        <v>973</v>
      </c>
      <c r="F145" s="231" t="s">
        <v>8</v>
      </c>
      <c r="G145" s="231" t="s">
        <v>974</v>
      </c>
      <c r="H145" s="231" t="s">
        <v>58</v>
      </c>
      <c r="K145" s="231" t="s">
        <v>15</v>
      </c>
      <c r="L145" s="231" t="s">
        <v>979</v>
      </c>
      <c r="M145" s="234"/>
      <c r="N145" s="236"/>
      <c r="O145" s="236"/>
    </row>
    <row r="146" spans="1:15">
      <c r="A146" s="231" t="s">
        <v>969</v>
      </c>
      <c r="B146" s="231" t="s">
        <v>970</v>
      </c>
      <c r="C146" s="231" t="s">
        <v>971</v>
      </c>
      <c r="D146" s="231" t="s">
        <v>972</v>
      </c>
      <c r="E146" s="231" t="s">
        <v>973</v>
      </c>
      <c r="F146" s="231" t="s">
        <v>8</v>
      </c>
      <c r="G146" s="231" t="s">
        <v>974</v>
      </c>
      <c r="H146" s="231" t="s">
        <v>58</v>
      </c>
      <c r="K146" s="231" t="s">
        <v>15</v>
      </c>
      <c r="L146" s="231" t="s">
        <v>980</v>
      </c>
      <c r="M146" s="234"/>
      <c r="N146" s="236"/>
      <c r="O146" s="236"/>
    </row>
    <row r="147" spans="1:15">
      <c r="A147" s="232" t="s">
        <v>969</v>
      </c>
      <c r="B147" s="232" t="s">
        <v>970</v>
      </c>
      <c r="C147" s="232" t="s">
        <v>971</v>
      </c>
      <c r="D147" s="232" t="s">
        <v>972</v>
      </c>
      <c r="E147" s="232" t="s">
        <v>973</v>
      </c>
      <c r="F147" s="232" t="s">
        <v>8</v>
      </c>
      <c r="G147" s="232" t="s">
        <v>974</v>
      </c>
      <c r="H147" s="232" t="s">
        <v>17</v>
      </c>
      <c r="I147" s="232"/>
      <c r="J147" s="232"/>
      <c r="K147" s="232" t="s">
        <v>15</v>
      </c>
      <c r="L147" s="232" t="s">
        <v>976</v>
      </c>
      <c r="M147" s="232">
        <v>12693.576800000001</v>
      </c>
      <c r="N147" s="232">
        <v>5460.0176000000001</v>
      </c>
      <c r="O147" s="232">
        <v>8797.1579999999994</v>
      </c>
    </row>
    <row r="148" spans="1:15">
      <c r="A148" s="232" t="s">
        <v>969</v>
      </c>
      <c r="B148" s="232" t="s">
        <v>970</v>
      </c>
      <c r="C148" s="232" t="s">
        <v>971</v>
      </c>
      <c r="D148" s="232" t="s">
        <v>972</v>
      </c>
      <c r="E148" s="232" t="s">
        <v>973</v>
      </c>
      <c r="F148" s="232" t="s">
        <v>8</v>
      </c>
      <c r="G148" s="232" t="s">
        <v>974</v>
      </c>
      <c r="H148" s="232" t="s">
        <v>17</v>
      </c>
      <c r="I148" s="232"/>
      <c r="J148" s="232"/>
      <c r="K148" s="232" t="s">
        <v>15</v>
      </c>
      <c r="L148" s="232" t="s">
        <v>977</v>
      </c>
      <c r="M148" s="233">
        <v>2.2468269242506701E-2</v>
      </c>
      <c r="N148" s="233">
        <v>1.8291276635246101E-2</v>
      </c>
      <c r="O148" s="233">
        <v>1.48462084410303E-2</v>
      </c>
    </row>
    <row r="149" spans="1:15">
      <c r="A149" s="231" t="s">
        <v>969</v>
      </c>
      <c r="B149" s="231" t="s">
        <v>970</v>
      </c>
      <c r="C149" s="231" t="s">
        <v>971</v>
      </c>
      <c r="D149" s="231" t="s">
        <v>972</v>
      </c>
      <c r="E149" s="231" t="s">
        <v>973</v>
      </c>
      <c r="F149" s="231" t="s">
        <v>8</v>
      </c>
      <c r="G149" s="231" t="s">
        <v>974</v>
      </c>
      <c r="H149" s="231" t="s">
        <v>17</v>
      </c>
      <c r="I149" s="231" t="s">
        <v>101</v>
      </c>
      <c r="J149" s="231" t="s">
        <v>811</v>
      </c>
      <c r="K149" s="231" t="s">
        <v>15</v>
      </c>
      <c r="L149" s="231" t="s">
        <v>978</v>
      </c>
      <c r="M149" s="234"/>
      <c r="N149" s="235">
        <f>'4.c Electricity breakdown'!N16</f>
        <v>0.47499999999999998</v>
      </c>
      <c r="O149" s="235">
        <f>'4.c Electricity breakdown'!AQ16</f>
        <v>0.47499999999999998</v>
      </c>
    </row>
    <row r="150" spans="1:15">
      <c r="A150" s="231" t="s">
        <v>969</v>
      </c>
      <c r="B150" s="231" t="s">
        <v>970</v>
      </c>
      <c r="C150" s="231" t="s">
        <v>971</v>
      </c>
      <c r="D150" s="231" t="s">
        <v>972</v>
      </c>
      <c r="E150" s="231" t="s">
        <v>973</v>
      </c>
      <c r="F150" s="231" t="s">
        <v>8</v>
      </c>
      <c r="G150" s="231" t="s">
        <v>974</v>
      </c>
      <c r="H150" s="231" t="s">
        <v>17</v>
      </c>
      <c r="I150" s="231" t="s">
        <v>1005</v>
      </c>
      <c r="J150" s="231" t="s">
        <v>1003</v>
      </c>
      <c r="K150" s="231" t="s">
        <v>15</v>
      </c>
      <c r="L150" s="231" t="s">
        <v>979</v>
      </c>
      <c r="M150" s="234"/>
      <c r="N150" s="235">
        <f>'4.c Electricity breakdown'!N15/2</f>
        <v>0.23749999999999999</v>
      </c>
      <c r="O150" s="235">
        <f>'4.c Electricity breakdown'!AQ15/2</f>
        <v>0.23749999999999999</v>
      </c>
    </row>
    <row r="151" spans="1:15">
      <c r="A151" s="231" t="s">
        <v>969</v>
      </c>
      <c r="B151" s="231" t="s">
        <v>970</v>
      </c>
      <c r="C151" s="231" t="s">
        <v>971</v>
      </c>
      <c r="D151" s="231" t="s">
        <v>972</v>
      </c>
      <c r="E151" s="231" t="s">
        <v>973</v>
      </c>
      <c r="F151" s="231" t="s">
        <v>8</v>
      </c>
      <c r="G151" s="231" t="s">
        <v>974</v>
      </c>
      <c r="H151" s="231" t="s">
        <v>17</v>
      </c>
      <c r="I151" s="231" t="s">
        <v>1005</v>
      </c>
      <c r="J151" s="231" t="s">
        <v>1004</v>
      </c>
      <c r="K151" s="231" t="s">
        <v>15</v>
      </c>
      <c r="L151" s="231" t="s">
        <v>980</v>
      </c>
      <c r="M151" s="234"/>
      <c r="N151" s="235">
        <f>'4.c Electricity breakdown'!N16/2</f>
        <v>0.23749999999999999</v>
      </c>
      <c r="O151" s="235">
        <f>'4.c Electricity breakdown'!AQ16/2</f>
        <v>0.23749999999999999</v>
      </c>
    </row>
    <row r="152" spans="1:15">
      <c r="A152" s="231" t="s">
        <v>969</v>
      </c>
      <c r="B152" s="231" t="s">
        <v>970</v>
      </c>
      <c r="C152" s="231" t="s">
        <v>971</v>
      </c>
      <c r="D152" s="231" t="s">
        <v>972</v>
      </c>
      <c r="E152" s="231" t="s">
        <v>973</v>
      </c>
      <c r="F152" s="231" t="s">
        <v>8</v>
      </c>
      <c r="G152" s="231" t="s">
        <v>974</v>
      </c>
      <c r="H152" s="231" t="s">
        <v>17</v>
      </c>
      <c r="I152" s="231" t="s">
        <v>105</v>
      </c>
      <c r="J152" s="231" t="s">
        <v>813</v>
      </c>
      <c r="K152" s="231" t="s">
        <v>15</v>
      </c>
      <c r="L152" s="231" t="s">
        <v>1006</v>
      </c>
      <c r="M152" s="234"/>
      <c r="N152" s="235">
        <f>'4.c Electricity breakdown'!N17</f>
        <v>0.05</v>
      </c>
      <c r="O152" s="235">
        <f>'4.c Electricity breakdown'!AQ17</f>
        <v>0.05</v>
      </c>
    </row>
    <row r="153" spans="1:15">
      <c r="A153" s="232" t="s">
        <v>969</v>
      </c>
      <c r="B153" s="232" t="s">
        <v>970</v>
      </c>
      <c r="C153" s="232" t="s">
        <v>971</v>
      </c>
      <c r="D153" s="232" t="s">
        <v>972</v>
      </c>
      <c r="E153" s="232" t="s">
        <v>973</v>
      </c>
      <c r="F153" s="232" t="s">
        <v>8</v>
      </c>
      <c r="G153" s="232" t="s">
        <v>974</v>
      </c>
      <c r="H153" s="232" t="s">
        <v>45</v>
      </c>
      <c r="I153" s="232"/>
      <c r="J153" s="232"/>
      <c r="K153" s="232" t="s">
        <v>15</v>
      </c>
      <c r="L153" s="232" t="s">
        <v>976</v>
      </c>
      <c r="M153" s="232">
        <v>2184.9385000000002</v>
      </c>
      <c r="N153" s="232">
        <v>881.00699999999995</v>
      </c>
      <c r="O153" s="232">
        <v>1690.5989999999999</v>
      </c>
    </row>
    <row r="154" spans="1:15">
      <c r="A154" s="232" t="s">
        <v>969</v>
      </c>
      <c r="B154" s="232" t="s">
        <v>970</v>
      </c>
      <c r="C154" s="232" t="s">
        <v>971</v>
      </c>
      <c r="D154" s="232" t="s">
        <v>972</v>
      </c>
      <c r="E154" s="232" t="s">
        <v>973</v>
      </c>
      <c r="F154" s="232" t="s">
        <v>8</v>
      </c>
      <c r="G154" s="232" t="s">
        <v>974</v>
      </c>
      <c r="H154" s="232" t="s">
        <v>45</v>
      </c>
      <c r="I154" s="232"/>
      <c r="J154" s="232"/>
      <c r="K154" s="232" t="s">
        <v>15</v>
      </c>
      <c r="L154" s="232" t="s">
        <v>977</v>
      </c>
      <c r="M154" s="233">
        <v>4.1148200325318504E-3</v>
      </c>
      <c r="N154" s="233">
        <v>2.9514085732229699E-3</v>
      </c>
      <c r="O154" s="233">
        <v>2.8530788175223499E-3</v>
      </c>
    </row>
    <row r="155" spans="1:15">
      <c r="A155" s="231" t="s">
        <v>969</v>
      </c>
      <c r="B155" s="231" t="s">
        <v>970</v>
      </c>
      <c r="C155" s="231" t="s">
        <v>971</v>
      </c>
      <c r="D155" s="231" t="s">
        <v>972</v>
      </c>
      <c r="E155" s="231" t="s">
        <v>973</v>
      </c>
      <c r="F155" s="231" t="s">
        <v>8</v>
      </c>
      <c r="G155" s="231" t="s">
        <v>974</v>
      </c>
      <c r="H155" s="231" t="s">
        <v>45</v>
      </c>
      <c r="I155" s="308" t="s">
        <v>1075</v>
      </c>
      <c r="J155" s="240" t="s">
        <v>1016</v>
      </c>
      <c r="K155" s="231" t="s">
        <v>15</v>
      </c>
      <c r="L155" s="231" t="s">
        <v>978</v>
      </c>
      <c r="M155" s="234"/>
      <c r="N155" s="239">
        <v>0.5</v>
      </c>
      <c r="O155" s="239">
        <v>0.5</v>
      </c>
    </row>
    <row r="156" spans="1:15">
      <c r="A156" s="231" t="s">
        <v>969</v>
      </c>
      <c r="B156" s="231" t="s">
        <v>970</v>
      </c>
      <c r="C156" s="231" t="s">
        <v>971</v>
      </c>
      <c r="D156" s="231" t="s">
        <v>972</v>
      </c>
      <c r="E156" s="231" t="s">
        <v>973</v>
      </c>
      <c r="F156" s="231" t="s">
        <v>8</v>
      </c>
      <c r="G156" s="231" t="s">
        <v>974</v>
      </c>
      <c r="H156" s="231" t="s">
        <v>45</v>
      </c>
      <c r="I156" s="308" t="s">
        <v>1075</v>
      </c>
      <c r="J156" s="231" t="s">
        <v>1074</v>
      </c>
      <c r="K156" s="231" t="s">
        <v>15</v>
      </c>
      <c r="L156" s="231" t="s">
        <v>979</v>
      </c>
      <c r="M156" s="234"/>
      <c r="N156" s="239">
        <v>0.5</v>
      </c>
      <c r="O156" s="239">
        <v>0.5</v>
      </c>
    </row>
    <row r="157" spans="1:15">
      <c r="A157" s="231" t="s">
        <v>969</v>
      </c>
      <c r="B157" s="231" t="s">
        <v>970</v>
      </c>
      <c r="C157" s="231" t="s">
        <v>971</v>
      </c>
      <c r="D157" s="231" t="s">
        <v>972</v>
      </c>
      <c r="E157" s="231" t="s">
        <v>973</v>
      </c>
      <c r="F157" s="231" t="s">
        <v>8</v>
      </c>
      <c r="G157" s="231" t="s">
        <v>974</v>
      </c>
      <c r="H157" s="231" t="s">
        <v>45</v>
      </c>
      <c r="K157" s="231" t="s">
        <v>15</v>
      </c>
      <c r="L157" s="231" t="s">
        <v>980</v>
      </c>
      <c r="M157" s="234"/>
      <c r="N157" s="235"/>
      <c r="O157" s="235"/>
    </row>
    <row r="158" spans="1:15">
      <c r="A158" s="232" t="s">
        <v>969</v>
      </c>
      <c r="B158" s="232" t="s">
        <v>970</v>
      </c>
      <c r="C158" s="232" t="s">
        <v>971</v>
      </c>
      <c r="D158" s="232" t="s">
        <v>972</v>
      </c>
      <c r="E158" s="232" t="s">
        <v>973</v>
      </c>
      <c r="F158" s="232" t="s">
        <v>8</v>
      </c>
      <c r="G158" s="232" t="s">
        <v>974</v>
      </c>
      <c r="H158" s="232" t="s">
        <v>988</v>
      </c>
      <c r="I158" s="232"/>
      <c r="J158" s="232"/>
      <c r="K158" s="232" t="s">
        <v>38</v>
      </c>
      <c r="L158" s="232" t="s">
        <v>976</v>
      </c>
      <c r="M158" s="232">
        <v>220125.54010000001</v>
      </c>
      <c r="N158" s="232">
        <v>62026.053399999997</v>
      </c>
      <c r="O158" s="232">
        <v>138011.054</v>
      </c>
    </row>
    <row r="159" spans="1:15">
      <c r="A159" s="232" t="s">
        <v>969</v>
      </c>
      <c r="B159" s="232" t="s">
        <v>970</v>
      </c>
      <c r="C159" s="232" t="s">
        <v>971</v>
      </c>
      <c r="D159" s="232" t="s">
        <v>972</v>
      </c>
      <c r="E159" s="232" t="s">
        <v>973</v>
      </c>
      <c r="F159" s="232" t="s">
        <v>8</v>
      </c>
      <c r="G159" s="232" t="s">
        <v>974</v>
      </c>
      <c r="H159" s="232" t="s">
        <v>988</v>
      </c>
      <c r="I159" s="232"/>
      <c r="J159" s="232"/>
      <c r="K159" s="232" t="s">
        <v>38</v>
      </c>
      <c r="L159" s="232" t="s">
        <v>977</v>
      </c>
      <c r="M159" s="233">
        <v>0.270097437573805</v>
      </c>
      <c r="N159" s="233">
        <v>0.207789751690901</v>
      </c>
      <c r="O159" s="233">
        <v>0.23290940947636499</v>
      </c>
    </row>
    <row r="160" spans="1:15">
      <c r="A160" s="231" t="s">
        <v>969</v>
      </c>
      <c r="B160" s="231" t="s">
        <v>970</v>
      </c>
      <c r="C160" s="231" t="s">
        <v>971</v>
      </c>
      <c r="D160" s="231" t="s">
        <v>972</v>
      </c>
      <c r="E160" s="231" t="s">
        <v>973</v>
      </c>
      <c r="F160" s="231" t="s">
        <v>8</v>
      </c>
      <c r="G160" s="231" t="s">
        <v>974</v>
      </c>
      <c r="H160" s="231" t="s">
        <v>988</v>
      </c>
      <c r="I160" s="231" t="s">
        <v>1002</v>
      </c>
      <c r="J160" s="231" t="s">
        <v>1003</v>
      </c>
      <c r="K160" s="231" t="s">
        <v>38</v>
      </c>
      <c r="L160" s="231" t="s">
        <v>978</v>
      </c>
      <c r="M160" s="234"/>
      <c r="N160" s="235">
        <v>1</v>
      </c>
      <c r="O160" s="235">
        <v>1</v>
      </c>
    </row>
    <row r="161" spans="1:15">
      <c r="A161" s="231" t="s">
        <v>969</v>
      </c>
      <c r="B161" s="231" t="s">
        <v>970</v>
      </c>
      <c r="C161" s="231" t="s">
        <v>971</v>
      </c>
      <c r="D161" s="231" t="s">
        <v>972</v>
      </c>
      <c r="E161" s="231" t="s">
        <v>973</v>
      </c>
      <c r="F161" s="231" t="s">
        <v>8</v>
      </c>
      <c r="G161" s="231" t="s">
        <v>974</v>
      </c>
      <c r="H161" s="231" t="s">
        <v>988</v>
      </c>
      <c r="K161" s="231" t="s">
        <v>38</v>
      </c>
      <c r="L161" s="231" t="s">
        <v>979</v>
      </c>
      <c r="M161" s="234"/>
      <c r="N161" s="235"/>
      <c r="O161" s="235"/>
    </row>
    <row r="162" spans="1:15">
      <c r="A162" s="231" t="s">
        <v>969</v>
      </c>
      <c r="B162" s="231" t="s">
        <v>970</v>
      </c>
      <c r="C162" s="231" t="s">
        <v>971</v>
      </c>
      <c r="D162" s="231" t="s">
        <v>972</v>
      </c>
      <c r="E162" s="231" t="s">
        <v>973</v>
      </c>
      <c r="F162" s="231" t="s">
        <v>8</v>
      </c>
      <c r="G162" s="231" t="s">
        <v>974</v>
      </c>
      <c r="H162" s="231" t="s">
        <v>988</v>
      </c>
      <c r="K162" s="231" t="s">
        <v>38</v>
      </c>
      <c r="L162" s="231" t="s">
        <v>980</v>
      </c>
      <c r="M162" s="234"/>
      <c r="N162" s="235"/>
      <c r="O162" s="235"/>
    </row>
    <row r="163" spans="1:15">
      <c r="A163" s="232" t="s">
        <v>969</v>
      </c>
      <c r="B163" s="232" t="s">
        <v>970</v>
      </c>
      <c r="C163" s="232" t="s">
        <v>971</v>
      </c>
      <c r="D163" s="232" t="s">
        <v>972</v>
      </c>
      <c r="E163" s="232" t="s">
        <v>973</v>
      </c>
      <c r="F163" s="232" t="s">
        <v>8</v>
      </c>
      <c r="G163" s="232" t="s">
        <v>974</v>
      </c>
      <c r="H163" s="232" t="s">
        <v>989</v>
      </c>
      <c r="I163" s="232"/>
      <c r="J163" s="232"/>
      <c r="K163" s="232" t="s">
        <v>38</v>
      </c>
      <c r="L163" s="232" t="s">
        <v>976</v>
      </c>
      <c r="M163" s="232">
        <v>8513.1116000000002</v>
      </c>
      <c r="N163" s="232">
        <v>1104.8647000000001</v>
      </c>
      <c r="O163" s="232">
        <v>6535.9322000000002</v>
      </c>
    </row>
    <row r="164" spans="1:15">
      <c r="A164" s="232" t="s">
        <v>969</v>
      </c>
      <c r="B164" s="232" t="s">
        <v>970</v>
      </c>
      <c r="C164" s="232" t="s">
        <v>971</v>
      </c>
      <c r="D164" s="232" t="s">
        <v>972</v>
      </c>
      <c r="E164" s="232" t="s">
        <v>973</v>
      </c>
      <c r="F164" s="232" t="s">
        <v>8</v>
      </c>
      <c r="G164" s="232" t="s">
        <v>974</v>
      </c>
      <c r="H164" s="232" t="s">
        <v>989</v>
      </c>
      <c r="I164" s="232"/>
      <c r="J164" s="232"/>
      <c r="K164" s="232" t="s">
        <v>38</v>
      </c>
      <c r="L164" s="232" t="s">
        <v>977</v>
      </c>
      <c r="M164" s="233">
        <v>1.7838285582425999E-2</v>
      </c>
      <c r="N164" s="233">
        <v>3.7013407927875999E-3</v>
      </c>
      <c r="O164" s="233">
        <v>1.1030131753646101E-2</v>
      </c>
    </row>
    <row r="165" spans="1:15">
      <c r="A165" s="231" t="s">
        <v>969</v>
      </c>
      <c r="B165" s="231" t="s">
        <v>970</v>
      </c>
      <c r="C165" s="231" t="s">
        <v>971</v>
      </c>
      <c r="D165" s="231" t="s">
        <v>972</v>
      </c>
      <c r="E165" s="231" t="s">
        <v>973</v>
      </c>
      <c r="F165" s="231" t="s">
        <v>8</v>
      </c>
      <c r="G165" s="231" t="s">
        <v>974</v>
      </c>
      <c r="H165" s="231" t="s">
        <v>989</v>
      </c>
      <c r="I165" s="231" t="s">
        <v>99</v>
      </c>
      <c r="J165" s="231" t="s">
        <v>811</v>
      </c>
      <c r="K165" s="231" t="s">
        <v>38</v>
      </c>
      <c r="L165" s="231" t="s">
        <v>978</v>
      </c>
      <c r="M165" s="234"/>
      <c r="N165" s="235">
        <v>1</v>
      </c>
      <c r="O165" s="235">
        <v>1</v>
      </c>
    </row>
    <row r="166" spans="1:15">
      <c r="A166" s="231" t="s">
        <v>969</v>
      </c>
      <c r="B166" s="231" t="s">
        <v>970</v>
      </c>
      <c r="C166" s="231" t="s">
        <v>971</v>
      </c>
      <c r="D166" s="231" t="s">
        <v>972</v>
      </c>
      <c r="E166" s="231" t="s">
        <v>973</v>
      </c>
      <c r="F166" s="231" t="s">
        <v>8</v>
      </c>
      <c r="G166" s="231" t="s">
        <v>974</v>
      </c>
      <c r="H166" s="231" t="s">
        <v>989</v>
      </c>
      <c r="K166" s="231" t="s">
        <v>38</v>
      </c>
      <c r="L166" s="231" t="s">
        <v>979</v>
      </c>
      <c r="M166" s="234"/>
      <c r="N166" s="235"/>
      <c r="O166" s="235"/>
    </row>
    <row r="167" spans="1:15">
      <c r="A167" s="231" t="s">
        <v>969</v>
      </c>
      <c r="B167" s="231" t="s">
        <v>970</v>
      </c>
      <c r="C167" s="231" t="s">
        <v>971</v>
      </c>
      <c r="D167" s="231" t="s">
        <v>972</v>
      </c>
      <c r="E167" s="231" t="s">
        <v>973</v>
      </c>
      <c r="F167" s="231" t="s">
        <v>8</v>
      </c>
      <c r="G167" s="231" t="s">
        <v>974</v>
      </c>
      <c r="H167" s="231" t="s">
        <v>989</v>
      </c>
      <c r="K167" s="231" t="s">
        <v>38</v>
      </c>
      <c r="L167" s="231" t="s">
        <v>980</v>
      </c>
      <c r="M167" s="234"/>
      <c r="N167" s="235"/>
      <c r="O167" s="235"/>
    </row>
    <row r="168" spans="1:15">
      <c r="A168" s="232" t="s">
        <v>969</v>
      </c>
      <c r="B168" s="232" t="s">
        <v>970</v>
      </c>
      <c r="C168" s="232" t="s">
        <v>971</v>
      </c>
      <c r="D168" s="232" t="s">
        <v>972</v>
      </c>
      <c r="E168" s="232" t="s">
        <v>973</v>
      </c>
      <c r="F168" s="232" t="s">
        <v>8</v>
      </c>
      <c r="G168" s="232" t="s">
        <v>974</v>
      </c>
      <c r="H168" s="232" t="s">
        <v>990</v>
      </c>
      <c r="I168" s="232"/>
      <c r="J168" s="232"/>
      <c r="K168" s="232" t="s">
        <v>38</v>
      </c>
      <c r="L168" s="232" t="s">
        <v>976</v>
      </c>
      <c r="M168" s="232">
        <v>1871.5469000000001</v>
      </c>
      <c r="N168" s="232"/>
      <c r="O168" s="232">
        <v>361.74639999999999</v>
      </c>
    </row>
    <row r="169" spans="1:15">
      <c r="A169" s="232" t="s">
        <v>969</v>
      </c>
      <c r="B169" s="232" t="s">
        <v>970</v>
      </c>
      <c r="C169" s="232" t="s">
        <v>971</v>
      </c>
      <c r="D169" s="232" t="s">
        <v>972</v>
      </c>
      <c r="E169" s="232" t="s">
        <v>973</v>
      </c>
      <c r="F169" s="232" t="s">
        <v>8</v>
      </c>
      <c r="G169" s="232" t="s">
        <v>974</v>
      </c>
      <c r="H169" s="232" t="s">
        <v>990</v>
      </c>
      <c r="I169" s="232"/>
      <c r="J169" s="232"/>
      <c r="K169" s="232" t="s">
        <v>38</v>
      </c>
      <c r="L169" s="232" t="s">
        <v>977</v>
      </c>
      <c r="M169" s="233">
        <v>2.26510967801467E-3</v>
      </c>
      <c r="N169" s="233"/>
      <c r="O169" s="233">
        <v>6.1048834830433997E-4</v>
      </c>
    </row>
    <row r="170" spans="1:15">
      <c r="A170" s="231" t="s">
        <v>969</v>
      </c>
      <c r="B170" s="231" t="s">
        <v>970</v>
      </c>
      <c r="C170" s="231" t="s">
        <v>971</v>
      </c>
      <c r="D170" s="231" t="s">
        <v>972</v>
      </c>
      <c r="E170" s="231" t="s">
        <v>973</v>
      </c>
      <c r="F170" s="231" t="s">
        <v>8</v>
      </c>
      <c r="G170" s="231" t="s">
        <v>974</v>
      </c>
      <c r="H170" s="231" t="s">
        <v>990</v>
      </c>
      <c r="I170" s="231" t="s">
        <v>99</v>
      </c>
      <c r="J170" s="231" t="s">
        <v>811</v>
      </c>
      <c r="K170" s="231" t="s">
        <v>38</v>
      </c>
      <c r="L170" s="231" t="s">
        <v>978</v>
      </c>
      <c r="M170" s="234"/>
      <c r="N170" s="235">
        <v>1</v>
      </c>
      <c r="O170" s="235">
        <v>1</v>
      </c>
    </row>
    <row r="171" spans="1:15">
      <c r="A171" s="231" t="s">
        <v>969</v>
      </c>
      <c r="B171" s="231" t="s">
        <v>970</v>
      </c>
      <c r="C171" s="231" t="s">
        <v>971</v>
      </c>
      <c r="D171" s="231" t="s">
        <v>972</v>
      </c>
      <c r="E171" s="231" t="s">
        <v>973</v>
      </c>
      <c r="F171" s="231" t="s">
        <v>8</v>
      </c>
      <c r="G171" s="231" t="s">
        <v>974</v>
      </c>
      <c r="H171" s="231" t="s">
        <v>990</v>
      </c>
      <c r="K171" s="231" t="s">
        <v>38</v>
      </c>
      <c r="L171" s="231" t="s">
        <v>979</v>
      </c>
      <c r="M171" s="234"/>
      <c r="N171" s="236"/>
      <c r="O171" s="235"/>
    </row>
    <row r="172" spans="1:15">
      <c r="A172" s="231" t="s">
        <v>969</v>
      </c>
      <c r="B172" s="231" t="s">
        <v>970</v>
      </c>
      <c r="C172" s="231" t="s">
        <v>971</v>
      </c>
      <c r="D172" s="231" t="s">
        <v>972</v>
      </c>
      <c r="E172" s="231" t="s">
        <v>973</v>
      </c>
      <c r="F172" s="231" t="s">
        <v>8</v>
      </c>
      <c r="G172" s="231" t="s">
        <v>974</v>
      </c>
      <c r="H172" s="231" t="s">
        <v>990</v>
      </c>
      <c r="K172" s="231" t="s">
        <v>38</v>
      </c>
      <c r="L172" s="231" t="s">
        <v>980</v>
      </c>
      <c r="M172" s="234"/>
      <c r="N172" s="236"/>
      <c r="O172" s="235"/>
    </row>
    <row r="173" spans="1:15">
      <c r="A173" s="232" t="s">
        <v>969</v>
      </c>
      <c r="B173" s="232" t="s">
        <v>970</v>
      </c>
      <c r="C173" s="232" t="s">
        <v>971</v>
      </c>
      <c r="D173" s="232" t="s">
        <v>972</v>
      </c>
      <c r="E173" s="232" t="s">
        <v>973</v>
      </c>
      <c r="F173" s="232" t="s">
        <v>8</v>
      </c>
      <c r="G173" s="232" t="s">
        <v>974</v>
      </c>
      <c r="H173" s="232" t="s">
        <v>43</v>
      </c>
      <c r="I173" s="232"/>
      <c r="J173" s="232"/>
      <c r="K173" s="232" t="s">
        <v>38</v>
      </c>
      <c r="L173" s="232" t="s">
        <v>976</v>
      </c>
      <c r="M173" s="232">
        <v>7445.8109999999997</v>
      </c>
      <c r="N173" s="232"/>
      <c r="O173" s="232"/>
    </row>
    <row r="174" spans="1:15">
      <c r="A174" s="232" t="s">
        <v>969</v>
      </c>
      <c r="B174" s="232" t="s">
        <v>970</v>
      </c>
      <c r="C174" s="232" t="s">
        <v>971</v>
      </c>
      <c r="D174" s="232" t="s">
        <v>972</v>
      </c>
      <c r="E174" s="232" t="s">
        <v>973</v>
      </c>
      <c r="F174" s="232" t="s">
        <v>8</v>
      </c>
      <c r="G174" s="232" t="s">
        <v>974</v>
      </c>
      <c r="H174" s="232" t="s">
        <v>43</v>
      </c>
      <c r="I174" s="232"/>
      <c r="J174" s="232"/>
      <c r="K174" s="232" t="s">
        <v>38</v>
      </c>
      <c r="L174" s="232" t="s">
        <v>977</v>
      </c>
      <c r="M174" s="233">
        <v>9.1216361645213104E-3</v>
      </c>
      <c r="N174" s="233"/>
      <c r="O174" s="233"/>
    </row>
    <row r="175" spans="1:15">
      <c r="A175" s="231" t="s">
        <v>969</v>
      </c>
      <c r="B175" s="231" t="s">
        <v>970</v>
      </c>
      <c r="C175" s="231" t="s">
        <v>971</v>
      </c>
      <c r="D175" s="231" t="s">
        <v>972</v>
      </c>
      <c r="E175" s="231" t="s">
        <v>973</v>
      </c>
      <c r="F175" s="231" t="s">
        <v>8</v>
      </c>
      <c r="G175" s="231" t="s">
        <v>974</v>
      </c>
      <c r="H175" s="231" t="s">
        <v>43</v>
      </c>
      <c r="I175" s="231" t="s">
        <v>99</v>
      </c>
      <c r="J175" s="231" t="s">
        <v>811</v>
      </c>
      <c r="K175" s="231" t="s">
        <v>38</v>
      </c>
      <c r="L175" s="231" t="s">
        <v>978</v>
      </c>
      <c r="M175" s="234"/>
      <c r="N175" s="235">
        <v>1</v>
      </c>
      <c r="O175" s="235">
        <v>1</v>
      </c>
    </row>
    <row r="176" spans="1:15">
      <c r="A176" s="231" t="s">
        <v>969</v>
      </c>
      <c r="B176" s="231" t="s">
        <v>970</v>
      </c>
      <c r="C176" s="231" t="s">
        <v>971</v>
      </c>
      <c r="D176" s="231" t="s">
        <v>972</v>
      </c>
      <c r="E176" s="231" t="s">
        <v>973</v>
      </c>
      <c r="F176" s="231" t="s">
        <v>8</v>
      </c>
      <c r="G176" s="231" t="s">
        <v>974</v>
      </c>
      <c r="H176" s="231" t="s">
        <v>43</v>
      </c>
      <c r="K176" s="231" t="s">
        <v>38</v>
      </c>
      <c r="L176" s="231" t="s">
        <v>979</v>
      </c>
      <c r="M176" s="234"/>
      <c r="N176" s="236"/>
      <c r="O176" s="236"/>
    </row>
    <row r="177" spans="1:15">
      <c r="A177" s="231" t="s">
        <v>969</v>
      </c>
      <c r="B177" s="231" t="s">
        <v>970</v>
      </c>
      <c r="C177" s="231" t="s">
        <v>971</v>
      </c>
      <c r="D177" s="231" t="s">
        <v>972</v>
      </c>
      <c r="E177" s="231" t="s">
        <v>973</v>
      </c>
      <c r="F177" s="231" t="s">
        <v>8</v>
      </c>
      <c r="G177" s="231" t="s">
        <v>974</v>
      </c>
      <c r="H177" s="231" t="s">
        <v>43</v>
      </c>
      <c r="K177" s="231" t="s">
        <v>38</v>
      </c>
      <c r="L177" s="231" t="s">
        <v>980</v>
      </c>
      <c r="M177" s="234"/>
      <c r="N177" s="236"/>
      <c r="O177" s="236"/>
    </row>
    <row r="178" spans="1:15">
      <c r="A178" s="232" t="s">
        <v>969</v>
      </c>
      <c r="B178" s="232" t="s">
        <v>970</v>
      </c>
      <c r="C178" s="232" t="s">
        <v>971</v>
      </c>
      <c r="D178" s="232" t="s">
        <v>972</v>
      </c>
      <c r="E178" s="232" t="s">
        <v>973</v>
      </c>
      <c r="F178" s="232" t="s">
        <v>8</v>
      </c>
      <c r="G178" s="232" t="s">
        <v>974</v>
      </c>
      <c r="H178" s="232" t="s">
        <v>115</v>
      </c>
      <c r="I178" s="232"/>
      <c r="J178" s="232"/>
      <c r="K178" s="232" t="s">
        <v>38</v>
      </c>
      <c r="L178" s="232" t="s">
        <v>976</v>
      </c>
      <c r="M178" s="232">
        <v>84.952699999999993</v>
      </c>
      <c r="N178" s="232"/>
      <c r="O178" s="232">
        <v>33.037199999999999</v>
      </c>
    </row>
    <row r="179" spans="1:15">
      <c r="A179" s="232" t="s">
        <v>969</v>
      </c>
      <c r="B179" s="232" t="s">
        <v>970</v>
      </c>
      <c r="C179" s="232" t="s">
        <v>971</v>
      </c>
      <c r="D179" s="232" t="s">
        <v>972</v>
      </c>
      <c r="E179" s="232" t="s">
        <v>973</v>
      </c>
      <c r="F179" s="232" t="s">
        <v>8</v>
      </c>
      <c r="G179" s="232" t="s">
        <v>974</v>
      </c>
      <c r="H179" s="232" t="s">
        <v>115</v>
      </c>
      <c r="I179" s="232"/>
      <c r="J179" s="232"/>
      <c r="K179" s="232" t="s">
        <v>38</v>
      </c>
      <c r="L179" s="232" t="s">
        <v>977</v>
      </c>
      <c r="M179" s="233">
        <v>1.28611994139381E-4</v>
      </c>
      <c r="N179" s="233"/>
      <c r="O179" s="233">
        <v>5.5754046648702298E-5</v>
      </c>
    </row>
    <row r="180" spans="1:15">
      <c r="A180" s="231" t="s">
        <v>969</v>
      </c>
      <c r="B180" s="231" t="s">
        <v>970</v>
      </c>
      <c r="C180" s="231" t="s">
        <v>971</v>
      </c>
      <c r="D180" s="231" t="s">
        <v>972</v>
      </c>
      <c r="E180" s="231" t="s">
        <v>973</v>
      </c>
      <c r="F180" s="231" t="s">
        <v>8</v>
      </c>
      <c r="G180" s="231" t="s">
        <v>974</v>
      </c>
      <c r="H180" s="231" t="s">
        <v>115</v>
      </c>
      <c r="I180" s="231" t="s">
        <v>99</v>
      </c>
      <c r="J180" s="231" t="s">
        <v>811</v>
      </c>
      <c r="K180" s="231" t="s">
        <v>38</v>
      </c>
      <c r="L180" s="231" t="s">
        <v>978</v>
      </c>
      <c r="M180" s="234"/>
      <c r="N180" s="235">
        <v>1</v>
      </c>
      <c r="O180" s="235">
        <v>1</v>
      </c>
    </row>
    <row r="181" spans="1:15">
      <c r="A181" s="231" t="s">
        <v>969</v>
      </c>
      <c r="B181" s="231" t="s">
        <v>970</v>
      </c>
      <c r="C181" s="231" t="s">
        <v>971</v>
      </c>
      <c r="D181" s="231" t="s">
        <v>972</v>
      </c>
      <c r="E181" s="231" t="s">
        <v>973</v>
      </c>
      <c r="F181" s="231" t="s">
        <v>8</v>
      </c>
      <c r="G181" s="231" t="s">
        <v>974</v>
      </c>
      <c r="H181" s="231" t="s">
        <v>115</v>
      </c>
      <c r="K181" s="231" t="s">
        <v>38</v>
      </c>
      <c r="L181" s="231" t="s">
        <v>979</v>
      </c>
      <c r="M181" s="234"/>
      <c r="N181" s="236"/>
      <c r="O181" s="235"/>
    </row>
    <row r="182" spans="1:15">
      <c r="A182" s="231" t="s">
        <v>969</v>
      </c>
      <c r="B182" s="231" t="s">
        <v>970</v>
      </c>
      <c r="C182" s="231" t="s">
        <v>971</v>
      </c>
      <c r="D182" s="231" t="s">
        <v>972</v>
      </c>
      <c r="E182" s="231" t="s">
        <v>973</v>
      </c>
      <c r="F182" s="231" t="s">
        <v>8</v>
      </c>
      <c r="G182" s="231" t="s">
        <v>974</v>
      </c>
      <c r="H182" s="231" t="s">
        <v>115</v>
      </c>
      <c r="K182" s="231" t="s">
        <v>38</v>
      </c>
      <c r="L182" s="231" t="s">
        <v>980</v>
      </c>
      <c r="M182" s="234"/>
      <c r="N182" s="236"/>
      <c r="O182" s="235"/>
    </row>
    <row r="183" spans="1:15">
      <c r="A183" s="232" t="s">
        <v>969</v>
      </c>
      <c r="B183" s="232" t="s">
        <v>970</v>
      </c>
      <c r="C183" s="232" t="s">
        <v>971</v>
      </c>
      <c r="D183" s="232" t="s">
        <v>972</v>
      </c>
      <c r="E183" s="232" t="s">
        <v>973</v>
      </c>
      <c r="F183" s="232" t="s">
        <v>8</v>
      </c>
      <c r="G183" s="232" t="s">
        <v>974</v>
      </c>
      <c r="H183" s="232" t="s">
        <v>40</v>
      </c>
      <c r="I183" s="232"/>
      <c r="J183" s="232"/>
      <c r="K183" s="232" t="s">
        <v>38</v>
      </c>
      <c r="L183" s="232" t="s">
        <v>976</v>
      </c>
      <c r="M183" s="232">
        <v>897.11350000000004</v>
      </c>
      <c r="N183" s="232"/>
      <c r="O183" s="232">
        <v>532.71969999999999</v>
      </c>
    </row>
    <row r="184" spans="1:15">
      <c r="A184" s="232" t="s">
        <v>969</v>
      </c>
      <c r="B184" s="232" t="s">
        <v>970</v>
      </c>
      <c r="C184" s="232" t="s">
        <v>971</v>
      </c>
      <c r="D184" s="232" t="s">
        <v>972</v>
      </c>
      <c r="E184" s="232" t="s">
        <v>973</v>
      </c>
      <c r="F184" s="232" t="s">
        <v>8</v>
      </c>
      <c r="G184" s="232" t="s">
        <v>974</v>
      </c>
      <c r="H184" s="232" t="s">
        <v>40</v>
      </c>
      <c r="I184" s="232"/>
      <c r="J184" s="232"/>
      <c r="K184" s="232" t="s">
        <v>38</v>
      </c>
      <c r="L184" s="232" t="s">
        <v>977</v>
      </c>
      <c r="M184" s="233">
        <v>1.1899186430894401E-3</v>
      </c>
      <c r="N184" s="233"/>
      <c r="O184" s="233">
        <v>8.9902531099738195E-4</v>
      </c>
    </row>
    <row r="185" spans="1:15">
      <c r="A185" s="231" t="s">
        <v>969</v>
      </c>
      <c r="B185" s="231" t="s">
        <v>970</v>
      </c>
      <c r="C185" s="231" t="s">
        <v>971</v>
      </c>
      <c r="D185" s="231" t="s">
        <v>972</v>
      </c>
      <c r="E185" s="231" t="s">
        <v>973</v>
      </c>
      <c r="F185" s="231" t="s">
        <v>8</v>
      </c>
      <c r="G185" s="231" t="s">
        <v>974</v>
      </c>
      <c r="H185" s="231" t="s">
        <v>40</v>
      </c>
      <c r="I185" s="231" t="s">
        <v>99</v>
      </c>
      <c r="J185" s="231" t="s">
        <v>811</v>
      </c>
      <c r="K185" s="231" t="s">
        <v>38</v>
      </c>
      <c r="L185" s="231" t="s">
        <v>978</v>
      </c>
      <c r="M185" s="234"/>
      <c r="N185" s="235">
        <v>1</v>
      </c>
      <c r="O185" s="235">
        <v>1</v>
      </c>
    </row>
    <row r="186" spans="1:15">
      <c r="A186" s="231" t="s">
        <v>969</v>
      </c>
      <c r="B186" s="231" t="s">
        <v>970</v>
      </c>
      <c r="C186" s="231" t="s">
        <v>971</v>
      </c>
      <c r="D186" s="231" t="s">
        <v>972</v>
      </c>
      <c r="E186" s="231" t="s">
        <v>973</v>
      </c>
      <c r="F186" s="231" t="s">
        <v>8</v>
      </c>
      <c r="G186" s="231" t="s">
        <v>974</v>
      </c>
      <c r="H186" s="231" t="s">
        <v>40</v>
      </c>
      <c r="K186" s="231" t="s">
        <v>38</v>
      </c>
      <c r="L186" s="231" t="s">
        <v>979</v>
      </c>
      <c r="M186" s="234"/>
      <c r="N186" s="236"/>
      <c r="O186" s="235"/>
    </row>
    <row r="187" spans="1:15">
      <c r="A187" s="231" t="s">
        <v>969</v>
      </c>
      <c r="B187" s="231" t="s">
        <v>970</v>
      </c>
      <c r="C187" s="231" t="s">
        <v>971</v>
      </c>
      <c r="D187" s="231" t="s">
        <v>972</v>
      </c>
      <c r="E187" s="231" t="s">
        <v>973</v>
      </c>
      <c r="F187" s="231" t="s">
        <v>8</v>
      </c>
      <c r="G187" s="231" t="s">
        <v>974</v>
      </c>
      <c r="H187" s="231" t="s">
        <v>40</v>
      </c>
      <c r="K187" s="231" t="s">
        <v>38</v>
      </c>
      <c r="L187" s="231" t="s">
        <v>980</v>
      </c>
      <c r="M187" s="234"/>
      <c r="N187" s="236"/>
      <c r="O187" s="235"/>
    </row>
    <row r="188" spans="1:15">
      <c r="A188" s="232" t="s">
        <v>969</v>
      </c>
      <c r="B188" s="232" t="s">
        <v>970</v>
      </c>
      <c r="C188" s="232" t="s">
        <v>971</v>
      </c>
      <c r="D188" s="232" t="s">
        <v>972</v>
      </c>
      <c r="E188" s="232" t="s">
        <v>973</v>
      </c>
      <c r="F188" s="232" t="s">
        <v>8</v>
      </c>
      <c r="G188" s="232" t="s">
        <v>974</v>
      </c>
      <c r="H188" s="232" t="s">
        <v>56</v>
      </c>
      <c r="I188" s="232"/>
      <c r="J188" s="232"/>
      <c r="K188" s="232" t="s">
        <v>38</v>
      </c>
      <c r="L188" s="232" t="s">
        <v>976</v>
      </c>
      <c r="M188" s="232">
        <v>3736.8004999999998</v>
      </c>
      <c r="N188" s="232">
        <v>26.243500000000001</v>
      </c>
      <c r="O188" s="232">
        <v>3.2229999999999999</v>
      </c>
    </row>
    <row r="189" spans="1:15">
      <c r="A189" s="232" t="s">
        <v>969</v>
      </c>
      <c r="B189" s="232" t="s">
        <v>970</v>
      </c>
      <c r="C189" s="232" t="s">
        <v>971</v>
      </c>
      <c r="D189" s="232" t="s">
        <v>972</v>
      </c>
      <c r="E189" s="232" t="s">
        <v>973</v>
      </c>
      <c r="F189" s="232" t="s">
        <v>8</v>
      </c>
      <c r="G189" s="232" t="s">
        <v>974</v>
      </c>
      <c r="H189" s="232" t="s">
        <v>56</v>
      </c>
      <c r="I189" s="232"/>
      <c r="J189" s="232"/>
      <c r="K189" s="232" t="s">
        <v>38</v>
      </c>
      <c r="L189" s="232" t="s">
        <v>977</v>
      </c>
      <c r="M189" s="233">
        <v>7.8596423771366501E-3</v>
      </c>
      <c r="N189" s="233">
        <v>8.7916771253096696E-5</v>
      </c>
      <c r="O189" s="233">
        <v>5.4391804495770701E-6</v>
      </c>
    </row>
    <row r="190" spans="1:15">
      <c r="A190" s="231" t="s">
        <v>969</v>
      </c>
      <c r="B190" s="231" t="s">
        <v>970</v>
      </c>
      <c r="C190" s="231" t="s">
        <v>971</v>
      </c>
      <c r="D190" s="231" t="s">
        <v>972</v>
      </c>
      <c r="E190" s="231" t="s">
        <v>973</v>
      </c>
      <c r="F190" s="231" t="s">
        <v>8</v>
      </c>
      <c r="G190" s="231" t="s">
        <v>974</v>
      </c>
      <c r="H190" s="231" t="s">
        <v>56</v>
      </c>
      <c r="I190" s="231" t="s">
        <v>99</v>
      </c>
      <c r="J190" s="231" t="s">
        <v>811</v>
      </c>
      <c r="K190" s="231" t="s">
        <v>38</v>
      </c>
      <c r="L190" s="231" t="s">
        <v>978</v>
      </c>
      <c r="M190" s="234"/>
      <c r="N190" s="235">
        <v>1</v>
      </c>
      <c r="O190" s="235">
        <v>1</v>
      </c>
    </row>
    <row r="191" spans="1:15">
      <c r="A191" s="231" t="s">
        <v>969</v>
      </c>
      <c r="B191" s="231" t="s">
        <v>970</v>
      </c>
      <c r="C191" s="231" t="s">
        <v>971</v>
      </c>
      <c r="D191" s="231" t="s">
        <v>972</v>
      </c>
      <c r="E191" s="231" t="s">
        <v>973</v>
      </c>
      <c r="F191" s="231" t="s">
        <v>8</v>
      </c>
      <c r="G191" s="231" t="s">
        <v>974</v>
      </c>
      <c r="H191" s="231" t="s">
        <v>56</v>
      </c>
      <c r="K191" s="231" t="s">
        <v>38</v>
      </c>
      <c r="L191" s="231" t="s">
        <v>979</v>
      </c>
      <c r="M191" s="234"/>
      <c r="N191" s="235"/>
      <c r="O191" s="235"/>
    </row>
    <row r="192" spans="1:15">
      <c r="A192" s="231" t="s">
        <v>969</v>
      </c>
      <c r="B192" s="231" t="s">
        <v>970</v>
      </c>
      <c r="C192" s="231" t="s">
        <v>971</v>
      </c>
      <c r="D192" s="231" t="s">
        <v>972</v>
      </c>
      <c r="E192" s="231" t="s">
        <v>973</v>
      </c>
      <c r="F192" s="231" t="s">
        <v>8</v>
      </c>
      <c r="G192" s="231" t="s">
        <v>974</v>
      </c>
      <c r="H192" s="231" t="s">
        <v>56</v>
      </c>
      <c r="K192" s="231" t="s">
        <v>38</v>
      </c>
      <c r="L192" s="231" t="s">
        <v>980</v>
      </c>
      <c r="M192" s="234"/>
      <c r="N192" s="235"/>
      <c r="O192" s="235"/>
    </row>
    <row r="193" spans="1:15">
      <c r="A193" s="232" t="s">
        <v>969</v>
      </c>
      <c r="B193" s="232" t="s">
        <v>970</v>
      </c>
      <c r="C193" s="232" t="s">
        <v>971</v>
      </c>
      <c r="D193" s="232" t="s">
        <v>972</v>
      </c>
      <c r="E193" s="232" t="s">
        <v>973</v>
      </c>
      <c r="F193" s="232" t="s">
        <v>8</v>
      </c>
      <c r="G193" s="232" t="s">
        <v>974</v>
      </c>
      <c r="H193" s="232" t="s">
        <v>70</v>
      </c>
      <c r="I193" s="232"/>
      <c r="J193" s="232"/>
      <c r="K193" s="232" t="s">
        <v>38</v>
      </c>
      <c r="L193" s="232" t="s">
        <v>976</v>
      </c>
      <c r="M193" s="232">
        <v>2.1257000000000001</v>
      </c>
      <c r="N193" s="232"/>
      <c r="O193" s="232"/>
    </row>
    <row r="194" spans="1:15">
      <c r="A194" s="232" t="s">
        <v>969</v>
      </c>
      <c r="B194" s="232" t="s">
        <v>970</v>
      </c>
      <c r="C194" s="232" t="s">
        <v>971</v>
      </c>
      <c r="D194" s="232" t="s">
        <v>972</v>
      </c>
      <c r="E194" s="232" t="s">
        <v>973</v>
      </c>
      <c r="F194" s="232" t="s">
        <v>8</v>
      </c>
      <c r="G194" s="232" t="s">
        <v>974</v>
      </c>
      <c r="H194" s="232" t="s">
        <v>70</v>
      </c>
      <c r="I194" s="232"/>
      <c r="J194" s="232"/>
      <c r="K194" s="232" t="s">
        <v>38</v>
      </c>
      <c r="L194" s="232" t="s">
        <v>977</v>
      </c>
      <c r="M194" s="233">
        <v>3.5264340689901901E-6</v>
      </c>
      <c r="N194" s="233"/>
      <c r="O194" s="233"/>
    </row>
    <row r="195" spans="1:15">
      <c r="A195" s="231" t="s">
        <v>969</v>
      </c>
      <c r="B195" s="231" t="s">
        <v>970</v>
      </c>
      <c r="C195" s="231" t="s">
        <v>971</v>
      </c>
      <c r="D195" s="231" t="s">
        <v>972</v>
      </c>
      <c r="E195" s="231" t="s">
        <v>973</v>
      </c>
      <c r="F195" s="231" t="s">
        <v>8</v>
      </c>
      <c r="G195" s="231" t="s">
        <v>974</v>
      </c>
      <c r="H195" s="231" t="s">
        <v>70</v>
      </c>
      <c r="I195" s="231" t="s">
        <v>99</v>
      </c>
      <c r="J195" s="231" t="s">
        <v>811</v>
      </c>
      <c r="K195" s="231" t="s">
        <v>38</v>
      </c>
      <c r="L195" s="231" t="s">
        <v>978</v>
      </c>
      <c r="M195" s="234"/>
      <c r="N195" s="235">
        <v>1</v>
      </c>
      <c r="O195" s="235">
        <v>1</v>
      </c>
    </row>
    <row r="196" spans="1:15">
      <c r="A196" s="231" t="s">
        <v>969</v>
      </c>
      <c r="B196" s="231" t="s">
        <v>970</v>
      </c>
      <c r="C196" s="231" t="s">
        <v>971</v>
      </c>
      <c r="D196" s="231" t="s">
        <v>972</v>
      </c>
      <c r="E196" s="231" t="s">
        <v>973</v>
      </c>
      <c r="F196" s="231" t="s">
        <v>8</v>
      </c>
      <c r="G196" s="231" t="s">
        <v>974</v>
      </c>
      <c r="H196" s="231" t="s">
        <v>70</v>
      </c>
      <c r="K196" s="231" t="s">
        <v>38</v>
      </c>
      <c r="L196" s="231" t="s">
        <v>979</v>
      </c>
      <c r="M196" s="234"/>
      <c r="N196" s="236"/>
      <c r="O196" s="236"/>
    </row>
    <row r="197" spans="1:15">
      <c r="A197" s="231" t="s">
        <v>969</v>
      </c>
      <c r="B197" s="231" t="s">
        <v>970</v>
      </c>
      <c r="C197" s="231" t="s">
        <v>971</v>
      </c>
      <c r="D197" s="231" t="s">
        <v>972</v>
      </c>
      <c r="E197" s="231" t="s">
        <v>973</v>
      </c>
      <c r="F197" s="231" t="s">
        <v>8</v>
      </c>
      <c r="G197" s="231" t="s">
        <v>974</v>
      </c>
      <c r="H197" s="231" t="s">
        <v>70</v>
      </c>
      <c r="K197" s="231" t="s">
        <v>38</v>
      </c>
      <c r="L197" s="231" t="s">
        <v>980</v>
      </c>
      <c r="M197" s="234"/>
      <c r="N197" s="236"/>
      <c r="O197" s="236"/>
    </row>
    <row r="198" spans="1:15">
      <c r="A198" s="232" t="s">
        <v>969</v>
      </c>
      <c r="B198" s="232" t="s">
        <v>970</v>
      </c>
      <c r="C198" s="232" t="s">
        <v>971</v>
      </c>
      <c r="D198" s="232" t="s">
        <v>972</v>
      </c>
      <c r="E198" s="232" t="s">
        <v>973</v>
      </c>
      <c r="F198" s="232" t="s">
        <v>8</v>
      </c>
      <c r="G198" s="232" t="s">
        <v>974</v>
      </c>
      <c r="H198" s="232" t="s">
        <v>61</v>
      </c>
      <c r="I198" s="232"/>
      <c r="J198" s="232"/>
      <c r="K198" s="232" t="s">
        <v>38</v>
      </c>
      <c r="L198" s="232" t="s">
        <v>976</v>
      </c>
      <c r="M198" s="232">
        <v>88.739500000000007</v>
      </c>
      <c r="N198" s="232">
        <v>15.3576</v>
      </c>
      <c r="O198" s="232">
        <v>25.637599999999999</v>
      </c>
    </row>
    <row r="199" spans="1:15">
      <c r="A199" s="232" t="s">
        <v>969</v>
      </c>
      <c r="B199" s="232" t="s">
        <v>970</v>
      </c>
      <c r="C199" s="232" t="s">
        <v>971</v>
      </c>
      <c r="D199" s="232" t="s">
        <v>972</v>
      </c>
      <c r="E199" s="232" t="s">
        <v>973</v>
      </c>
      <c r="F199" s="232" t="s">
        <v>8</v>
      </c>
      <c r="G199" s="232" t="s">
        <v>974</v>
      </c>
      <c r="H199" s="232" t="s">
        <v>61</v>
      </c>
      <c r="I199" s="232"/>
      <c r="J199" s="232"/>
      <c r="K199" s="232" t="s">
        <v>38</v>
      </c>
      <c r="L199" s="232" t="s">
        <v>977</v>
      </c>
      <c r="M199" s="233">
        <v>1.28657363881707E-4</v>
      </c>
      <c r="N199" s="233">
        <v>5.1448572263477002E-5</v>
      </c>
      <c r="O199" s="233">
        <v>4.3266376883052099E-5</v>
      </c>
    </row>
    <row r="200" spans="1:15">
      <c r="A200" s="231" t="s">
        <v>969</v>
      </c>
      <c r="B200" s="231" t="s">
        <v>970</v>
      </c>
      <c r="C200" s="231" t="s">
        <v>971</v>
      </c>
      <c r="D200" s="231" t="s">
        <v>972</v>
      </c>
      <c r="E200" s="231" t="s">
        <v>973</v>
      </c>
      <c r="F200" s="231" t="s">
        <v>8</v>
      </c>
      <c r="G200" s="231" t="s">
        <v>974</v>
      </c>
      <c r="H200" s="231" t="s">
        <v>61</v>
      </c>
      <c r="I200" s="231" t="s">
        <v>99</v>
      </c>
      <c r="J200" s="231" t="s">
        <v>811</v>
      </c>
      <c r="K200" s="231" t="s">
        <v>38</v>
      </c>
      <c r="L200" s="231" t="s">
        <v>978</v>
      </c>
      <c r="M200" s="234"/>
      <c r="N200" s="235">
        <v>1</v>
      </c>
      <c r="O200" s="235">
        <v>1</v>
      </c>
    </row>
    <row r="201" spans="1:15">
      <c r="A201" s="231" t="s">
        <v>969</v>
      </c>
      <c r="B201" s="231" t="s">
        <v>970</v>
      </c>
      <c r="C201" s="231" t="s">
        <v>971</v>
      </c>
      <c r="D201" s="231" t="s">
        <v>972</v>
      </c>
      <c r="E201" s="231" t="s">
        <v>973</v>
      </c>
      <c r="F201" s="231" t="s">
        <v>8</v>
      </c>
      <c r="G201" s="231" t="s">
        <v>974</v>
      </c>
      <c r="H201" s="231" t="s">
        <v>61</v>
      </c>
      <c r="K201" s="231" t="s">
        <v>38</v>
      </c>
      <c r="L201" s="231" t="s">
        <v>979</v>
      </c>
      <c r="M201" s="234"/>
      <c r="N201" s="235"/>
      <c r="O201" s="235"/>
    </row>
    <row r="202" spans="1:15">
      <c r="A202" s="231" t="s">
        <v>969</v>
      </c>
      <c r="B202" s="231" t="s">
        <v>970</v>
      </c>
      <c r="C202" s="231" t="s">
        <v>971</v>
      </c>
      <c r="D202" s="231" t="s">
        <v>972</v>
      </c>
      <c r="E202" s="231" t="s">
        <v>973</v>
      </c>
      <c r="F202" s="231" t="s">
        <v>8</v>
      </c>
      <c r="G202" s="231" t="s">
        <v>974</v>
      </c>
      <c r="H202" s="231" t="s">
        <v>61</v>
      </c>
      <c r="K202" s="231" t="s">
        <v>38</v>
      </c>
      <c r="L202" s="231" t="s">
        <v>980</v>
      </c>
      <c r="M202" s="234"/>
      <c r="N202" s="235"/>
      <c r="O202" s="235"/>
    </row>
    <row r="203" spans="1:15">
      <c r="A203" s="232" t="s">
        <v>969</v>
      </c>
      <c r="B203" s="232" t="s">
        <v>970</v>
      </c>
      <c r="C203" s="232" t="s">
        <v>971</v>
      </c>
      <c r="D203" s="232" t="s">
        <v>972</v>
      </c>
      <c r="E203" s="232" t="s">
        <v>973</v>
      </c>
      <c r="F203" s="232" t="s">
        <v>8</v>
      </c>
      <c r="G203" s="232" t="s">
        <v>974</v>
      </c>
      <c r="H203" s="232" t="s">
        <v>19</v>
      </c>
      <c r="I203" s="232"/>
      <c r="J203" s="232"/>
      <c r="K203" s="232" t="s">
        <v>38</v>
      </c>
      <c r="L203" s="232" t="s">
        <v>976</v>
      </c>
      <c r="M203" s="232">
        <v>14579.5149</v>
      </c>
      <c r="N203" s="232">
        <v>158.584</v>
      </c>
      <c r="O203" s="232">
        <v>4057.3986</v>
      </c>
    </row>
    <row r="204" spans="1:15">
      <c r="A204" s="232" t="s">
        <v>969</v>
      </c>
      <c r="B204" s="232" t="s">
        <v>970</v>
      </c>
      <c r="C204" s="232" t="s">
        <v>971</v>
      </c>
      <c r="D204" s="232" t="s">
        <v>972</v>
      </c>
      <c r="E204" s="232" t="s">
        <v>973</v>
      </c>
      <c r="F204" s="232" t="s">
        <v>8</v>
      </c>
      <c r="G204" s="232" t="s">
        <v>974</v>
      </c>
      <c r="H204" s="232" t="s">
        <v>19</v>
      </c>
      <c r="I204" s="232"/>
      <c r="J204" s="232"/>
      <c r="K204" s="232" t="s">
        <v>38</v>
      </c>
      <c r="L204" s="232" t="s">
        <v>977</v>
      </c>
      <c r="M204" s="233">
        <v>1.7595066706284902E-2</v>
      </c>
      <c r="N204" s="233">
        <v>5.3126272228937003E-4</v>
      </c>
      <c r="O204" s="233">
        <v>6.8473233451012598E-3</v>
      </c>
    </row>
    <row r="205" spans="1:15">
      <c r="A205" s="231" t="s">
        <v>969</v>
      </c>
      <c r="B205" s="231" t="s">
        <v>970</v>
      </c>
      <c r="C205" s="231" t="s">
        <v>971</v>
      </c>
      <c r="D205" s="231" t="s">
        <v>972</v>
      </c>
      <c r="E205" s="231" t="s">
        <v>973</v>
      </c>
      <c r="F205" s="231" t="s">
        <v>8</v>
      </c>
      <c r="G205" s="231" t="s">
        <v>974</v>
      </c>
      <c r="H205" s="231" t="s">
        <v>19</v>
      </c>
      <c r="I205" s="231" t="s">
        <v>99</v>
      </c>
      <c r="J205" s="231" t="s">
        <v>811</v>
      </c>
      <c r="K205" s="231" t="s">
        <v>38</v>
      </c>
      <c r="L205" s="231" t="s">
        <v>978</v>
      </c>
      <c r="M205" s="234"/>
      <c r="N205" s="235">
        <v>1</v>
      </c>
      <c r="O205" s="235">
        <v>1</v>
      </c>
    </row>
    <row r="206" spans="1:15">
      <c r="A206" s="231" t="s">
        <v>969</v>
      </c>
      <c r="B206" s="231" t="s">
        <v>970</v>
      </c>
      <c r="C206" s="231" t="s">
        <v>971</v>
      </c>
      <c r="D206" s="231" t="s">
        <v>972</v>
      </c>
      <c r="E206" s="231" t="s">
        <v>973</v>
      </c>
      <c r="F206" s="231" t="s">
        <v>8</v>
      </c>
      <c r="G206" s="231" t="s">
        <v>974</v>
      </c>
      <c r="H206" s="231" t="s">
        <v>19</v>
      </c>
      <c r="K206" s="231" t="s">
        <v>38</v>
      </c>
      <c r="L206" s="231" t="s">
        <v>979</v>
      </c>
      <c r="M206" s="234"/>
      <c r="N206" s="235"/>
      <c r="O206" s="235"/>
    </row>
    <row r="207" spans="1:15">
      <c r="A207" s="231" t="s">
        <v>969</v>
      </c>
      <c r="B207" s="231" t="s">
        <v>970</v>
      </c>
      <c r="C207" s="231" t="s">
        <v>971</v>
      </c>
      <c r="D207" s="231" t="s">
        <v>972</v>
      </c>
      <c r="E207" s="231" t="s">
        <v>973</v>
      </c>
      <c r="F207" s="231" t="s">
        <v>8</v>
      </c>
      <c r="G207" s="231" t="s">
        <v>974</v>
      </c>
      <c r="H207" s="231" t="s">
        <v>19</v>
      </c>
      <c r="K207" s="231" t="s">
        <v>38</v>
      </c>
      <c r="L207" s="231" t="s">
        <v>980</v>
      </c>
      <c r="M207" s="234"/>
      <c r="N207" s="235"/>
      <c r="O207" s="235"/>
    </row>
    <row r="208" spans="1:15">
      <c r="A208" s="232" t="s">
        <v>969</v>
      </c>
      <c r="B208" s="232" t="s">
        <v>970</v>
      </c>
      <c r="C208" s="232" t="s">
        <v>971</v>
      </c>
      <c r="D208" s="232" t="s">
        <v>972</v>
      </c>
      <c r="E208" s="232" t="s">
        <v>973</v>
      </c>
      <c r="F208" s="232" t="s">
        <v>8</v>
      </c>
      <c r="G208" s="232" t="s">
        <v>974</v>
      </c>
      <c r="H208" s="232" t="s">
        <v>18</v>
      </c>
      <c r="I208" s="232"/>
      <c r="J208" s="232"/>
      <c r="K208" s="232" t="s">
        <v>38</v>
      </c>
      <c r="L208" s="232" t="s">
        <v>976</v>
      </c>
      <c r="M208" s="232">
        <v>2379.1</v>
      </c>
      <c r="N208" s="232">
        <v>51.693399999999997</v>
      </c>
      <c r="O208" s="232">
        <v>1653.4485999999999</v>
      </c>
    </row>
    <row r="209" spans="1:15">
      <c r="A209" s="232" t="s">
        <v>969</v>
      </c>
      <c r="B209" s="232" t="s">
        <v>970</v>
      </c>
      <c r="C209" s="232" t="s">
        <v>971</v>
      </c>
      <c r="D209" s="232" t="s">
        <v>972</v>
      </c>
      <c r="E209" s="232" t="s">
        <v>973</v>
      </c>
      <c r="F209" s="232" t="s">
        <v>8</v>
      </c>
      <c r="G209" s="232" t="s">
        <v>974</v>
      </c>
      <c r="H209" s="232" t="s">
        <v>18</v>
      </c>
      <c r="I209" s="232"/>
      <c r="J209" s="232"/>
      <c r="K209" s="232" t="s">
        <v>38</v>
      </c>
      <c r="L209" s="232" t="s">
        <v>977</v>
      </c>
      <c r="M209" s="233">
        <v>4.1765730499307404E-3</v>
      </c>
      <c r="N209" s="233">
        <v>1.7317495086763699E-4</v>
      </c>
      <c r="O209" s="233">
        <v>2.7903832762955598E-3</v>
      </c>
    </row>
    <row r="210" spans="1:15">
      <c r="A210" s="231" t="s">
        <v>969</v>
      </c>
      <c r="B210" s="231" t="s">
        <v>970</v>
      </c>
      <c r="C210" s="231" t="s">
        <v>971</v>
      </c>
      <c r="D210" s="231" t="s">
        <v>972</v>
      </c>
      <c r="E210" s="231" t="s">
        <v>973</v>
      </c>
      <c r="F210" s="231" t="s">
        <v>8</v>
      </c>
      <c r="G210" s="231" t="s">
        <v>974</v>
      </c>
      <c r="H210" s="231" t="s">
        <v>18</v>
      </c>
      <c r="I210" s="231" t="s">
        <v>99</v>
      </c>
      <c r="J210" s="231" t="s">
        <v>811</v>
      </c>
      <c r="K210" s="231" t="s">
        <v>38</v>
      </c>
      <c r="L210" s="231" t="s">
        <v>978</v>
      </c>
      <c r="M210" s="234"/>
      <c r="N210" s="235">
        <v>1</v>
      </c>
      <c r="O210" s="235">
        <v>1</v>
      </c>
    </row>
    <row r="211" spans="1:15">
      <c r="A211" s="231" t="s">
        <v>969</v>
      </c>
      <c r="B211" s="231" t="s">
        <v>970</v>
      </c>
      <c r="C211" s="231" t="s">
        <v>971</v>
      </c>
      <c r="D211" s="231" t="s">
        <v>972</v>
      </c>
      <c r="E211" s="231" t="s">
        <v>973</v>
      </c>
      <c r="F211" s="231" t="s">
        <v>8</v>
      </c>
      <c r="G211" s="231" t="s">
        <v>974</v>
      </c>
      <c r="H211" s="231" t="s">
        <v>18</v>
      </c>
      <c r="K211" s="231" t="s">
        <v>38</v>
      </c>
      <c r="L211" s="231" t="s">
        <v>979</v>
      </c>
      <c r="M211" s="234"/>
      <c r="N211" s="235"/>
      <c r="O211" s="235"/>
    </row>
    <row r="212" spans="1:15">
      <c r="A212" s="231" t="s">
        <v>969</v>
      </c>
      <c r="B212" s="231" t="s">
        <v>970</v>
      </c>
      <c r="C212" s="231" t="s">
        <v>971</v>
      </c>
      <c r="D212" s="231" t="s">
        <v>972</v>
      </c>
      <c r="E212" s="231" t="s">
        <v>973</v>
      </c>
      <c r="F212" s="231" t="s">
        <v>8</v>
      </c>
      <c r="G212" s="231" t="s">
        <v>974</v>
      </c>
      <c r="H212" s="231" t="s">
        <v>18</v>
      </c>
      <c r="K212" s="231" t="s">
        <v>38</v>
      </c>
      <c r="L212" s="231" t="s">
        <v>980</v>
      </c>
      <c r="M212" s="234"/>
      <c r="N212" s="235"/>
      <c r="O212" s="235"/>
    </row>
    <row r="213" spans="1:15">
      <c r="A213" s="232" t="s">
        <v>969</v>
      </c>
      <c r="B213" s="232" t="s">
        <v>970</v>
      </c>
      <c r="C213" s="232" t="s">
        <v>971</v>
      </c>
      <c r="D213" s="232" t="s">
        <v>972</v>
      </c>
      <c r="E213" s="232" t="s">
        <v>973</v>
      </c>
      <c r="F213" s="232" t="s">
        <v>8</v>
      </c>
      <c r="G213" s="232" t="s">
        <v>974</v>
      </c>
      <c r="H213" s="232" t="s">
        <v>42</v>
      </c>
      <c r="I213" s="232"/>
      <c r="J213" s="232"/>
      <c r="K213" s="232" t="s">
        <v>38</v>
      </c>
      <c r="L213" s="232" t="s">
        <v>976</v>
      </c>
      <c r="M213" s="232">
        <v>63.972499999999997</v>
      </c>
      <c r="N213" s="232"/>
      <c r="O213" s="232">
        <v>3.1145</v>
      </c>
    </row>
    <row r="214" spans="1:15">
      <c r="A214" s="232" t="s">
        <v>969</v>
      </c>
      <c r="B214" s="232" t="s">
        <v>970</v>
      </c>
      <c r="C214" s="232" t="s">
        <v>971</v>
      </c>
      <c r="D214" s="232" t="s">
        <v>972</v>
      </c>
      <c r="E214" s="232" t="s">
        <v>973</v>
      </c>
      <c r="F214" s="232" t="s">
        <v>8</v>
      </c>
      <c r="G214" s="232" t="s">
        <v>974</v>
      </c>
      <c r="H214" s="232" t="s">
        <v>42</v>
      </c>
      <c r="I214" s="232"/>
      <c r="J214" s="232"/>
      <c r="K214" s="232" t="s">
        <v>38</v>
      </c>
      <c r="L214" s="232" t="s">
        <v>977</v>
      </c>
      <c r="M214" s="233">
        <v>1.0222091417872399E-4</v>
      </c>
      <c r="N214" s="233"/>
      <c r="O214" s="233">
        <v>5.2560743128165596E-6</v>
      </c>
    </row>
    <row r="215" spans="1:15">
      <c r="A215" s="231" t="s">
        <v>969</v>
      </c>
      <c r="B215" s="231" t="s">
        <v>970</v>
      </c>
      <c r="C215" s="231" t="s">
        <v>971</v>
      </c>
      <c r="D215" s="231" t="s">
        <v>972</v>
      </c>
      <c r="E215" s="231" t="s">
        <v>973</v>
      </c>
      <c r="F215" s="231" t="s">
        <v>8</v>
      </c>
      <c r="G215" s="231" t="s">
        <v>974</v>
      </c>
      <c r="H215" s="231" t="s">
        <v>42</v>
      </c>
      <c r="I215" s="231" t="s">
        <v>1013</v>
      </c>
      <c r="J215" s="231" t="s">
        <v>42</v>
      </c>
      <c r="K215" s="231" t="s">
        <v>38</v>
      </c>
      <c r="L215" s="231" t="s">
        <v>978</v>
      </c>
      <c r="M215" s="234"/>
      <c r="N215" s="235">
        <v>1</v>
      </c>
      <c r="O215" s="235">
        <v>1</v>
      </c>
    </row>
    <row r="216" spans="1:15">
      <c r="A216" s="231" t="s">
        <v>969</v>
      </c>
      <c r="B216" s="231" t="s">
        <v>970</v>
      </c>
      <c r="C216" s="231" t="s">
        <v>971</v>
      </c>
      <c r="D216" s="231" t="s">
        <v>972</v>
      </c>
      <c r="E216" s="231" t="s">
        <v>973</v>
      </c>
      <c r="F216" s="231" t="s">
        <v>8</v>
      </c>
      <c r="G216" s="231" t="s">
        <v>974</v>
      </c>
      <c r="H216" s="231" t="s">
        <v>42</v>
      </c>
      <c r="K216" s="231" t="s">
        <v>38</v>
      </c>
      <c r="L216" s="231" t="s">
        <v>979</v>
      </c>
      <c r="M216" s="234"/>
      <c r="N216" s="236"/>
      <c r="O216" s="235"/>
    </row>
    <row r="217" spans="1:15">
      <c r="A217" s="231" t="s">
        <v>969</v>
      </c>
      <c r="B217" s="231" t="s">
        <v>970</v>
      </c>
      <c r="C217" s="231" t="s">
        <v>971</v>
      </c>
      <c r="D217" s="231" t="s">
        <v>972</v>
      </c>
      <c r="E217" s="231" t="s">
        <v>973</v>
      </c>
      <c r="F217" s="231" t="s">
        <v>8</v>
      </c>
      <c r="G217" s="231" t="s">
        <v>974</v>
      </c>
      <c r="H217" s="231" t="s">
        <v>42</v>
      </c>
      <c r="K217" s="231" t="s">
        <v>38</v>
      </c>
      <c r="L217" s="231" t="s">
        <v>980</v>
      </c>
      <c r="M217" s="234"/>
      <c r="N217" s="236"/>
      <c r="O217" s="235"/>
    </row>
    <row r="218" spans="1:15">
      <c r="A218" s="232" t="s">
        <v>969</v>
      </c>
      <c r="B218" s="232" t="s">
        <v>970</v>
      </c>
      <c r="C218" s="232" t="s">
        <v>971</v>
      </c>
      <c r="D218" s="232" t="s">
        <v>972</v>
      </c>
      <c r="E218" s="232" t="s">
        <v>973</v>
      </c>
      <c r="F218" s="232" t="s">
        <v>8</v>
      </c>
      <c r="G218" s="232" t="s">
        <v>974</v>
      </c>
      <c r="H218" s="232" t="s">
        <v>41</v>
      </c>
      <c r="I218" s="232"/>
      <c r="J218" s="232"/>
      <c r="K218" s="232" t="s">
        <v>38</v>
      </c>
      <c r="L218" s="232" t="s">
        <v>976</v>
      </c>
      <c r="M218" s="232">
        <v>4.0125999999999999</v>
      </c>
      <c r="N218" s="232"/>
      <c r="O218" s="232"/>
    </row>
    <row r="219" spans="1:15">
      <c r="A219" s="232" t="s">
        <v>969</v>
      </c>
      <c r="B219" s="232" t="s">
        <v>970</v>
      </c>
      <c r="C219" s="232" t="s">
        <v>971</v>
      </c>
      <c r="D219" s="232" t="s">
        <v>972</v>
      </c>
      <c r="E219" s="232" t="s">
        <v>973</v>
      </c>
      <c r="F219" s="232" t="s">
        <v>8</v>
      </c>
      <c r="G219" s="232" t="s">
        <v>974</v>
      </c>
      <c r="H219" s="232" t="s">
        <v>41</v>
      </c>
      <c r="I219" s="232"/>
      <c r="J219" s="232"/>
      <c r="K219" s="232" t="s">
        <v>38</v>
      </c>
      <c r="L219" s="232" t="s">
        <v>977</v>
      </c>
      <c r="M219" s="233">
        <v>4.9157139865299097E-6</v>
      </c>
      <c r="N219" s="233"/>
      <c r="O219" s="233"/>
    </row>
    <row r="220" spans="1:15">
      <c r="A220" s="231" t="s">
        <v>969</v>
      </c>
      <c r="B220" s="231" t="s">
        <v>970</v>
      </c>
      <c r="C220" s="231" t="s">
        <v>971</v>
      </c>
      <c r="D220" s="231" t="s">
        <v>972</v>
      </c>
      <c r="E220" s="231" t="s">
        <v>973</v>
      </c>
      <c r="F220" s="231" t="s">
        <v>8</v>
      </c>
      <c r="G220" s="231" t="s">
        <v>974</v>
      </c>
      <c r="H220" s="231" t="s">
        <v>41</v>
      </c>
      <c r="I220" s="231" t="s">
        <v>1013</v>
      </c>
      <c r="J220" s="231" t="s">
        <v>41</v>
      </c>
      <c r="K220" s="231" t="s">
        <v>38</v>
      </c>
      <c r="L220" s="231" t="s">
        <v>978</v>
      </c>
      <c r="M220" s="234"/>
      <c r="N220" s="235">
        <v>1</v>
      </c>
      <c r="O220" s="235">
        <v>1</v>
      </c>
    </row>
    <row r="221" spans="1:15">
      <c r="A221" s="231" t="s">
        <v>969</v>
      </c>
      <c r="B221" s="231" t="s">
        <v>970</v>
      </c>
      <c r="C221" s="231" t="s">
        <v>971</v>
      </c>
      <c r="D221" s="231" t="s">
        <v>972</v>
      </c>
      <c r="E221" s="231" t="s">
        <v>973</v>
      </c>
      <c r="F221" s="231" t="s">
        <v>8</v>
      </c>
      <c r="G221" s="231" t="s">
        <v>974</v>
      </c>
      <c r="H221" s="231" t="s">
        <v>41</v>
      </c>
      <c r="K221" s="231" t="s">
        <v>38</v>
      </c>
      <c r="L221" s="231" t="s">
        <v>979</v>
      </c>
      <c r="M221" s="234"/>
      <c r="N221" s="236"/>
      <c r="O221" s="236"/>
    </row>
    <row r="222" spans="1:15">
      <c r="A222" s="231" t="s">
        <v>969</v>
      </c>
      <c r="B222" s="231" t="s">
        <v>970</v>
      </c>
      <c r="C222" s="231" t="s">
        <v>971</v>
      </c>
      <c r="D222" s="231" t="s">
        <v>972</v>
      </c>
      <c r="E222" s="231" t="s">
        <v>973</v>
      </c>
      <c r="F222" s="231" t="s">
        <v>8</v>
      </c>
      <c r="G222" s="231" t="s">
        <v>974</v>
      </c>
      <c r="H222" s="231" t="s">
        <v>41</v>
      </c>
      <c r="K222" s="231" t="s">
        <v>38</v>
      </c>
      <c r="L222" s="231" t="s">
        <v>980</v>
      </c>
      <c r="M222" s="234"/>
      <c r="N222" s="236"/>
      <c r="O222" s="236"/>
    </row>
    <row r="223" spans="1:15">
      <c r="A223" s="232" t="s">
        <v>969</v>
      </c>
      <c r="B223" s="232" t="s">
        <v>970</v>
      </c>
      <c r="C223" s="232" t="s">
        <v>971</v>
      </c>
      <c r="D223" s="232" t="s">
        <v>972</v>
      </c>
      <c r="E223" s="232" t="s">
        <v>973</v>
      </c>
      <c r="F223" s="232" t="s">
        <v>8</v>
      </c>
      <c r="G223" s="232" t="s">
        <v>974</v>
      </c>
      <c r="H223" s="232" t="s">
        <v>10</v>
      </c>
      <c r="I223" s="232"/>
      <c r="J223" s="232"/>
      <c r="K223" s="232" t="s">
        <v>38</v>
      </c>
      <c r="L223" s="232" t="s">
        <v>976</v>
      </c>
      <c r="M223" s="232">
        <v>1720.4548</v>
      </c>
      <c r="N223" s="232"/>
      <c r="O223" s="232">
        <v>1152.5748000000001</v>
      </c>
    </row>
    <row r="224" spans="1:15">
      <c r="A224" s="232" t="s">
        <v>969</v>
      </c>
      <c r="B224" s="232" t="s">
        <v>970</v>
      </c>
      <c r="C224" s="232" t="s">
        <v>971</v>
      </c>
      <c r="D224" s="232" t="s">
        <v>972</v>
      </c>
      <c r="E224" s="232" t="s">
        <v>973</v>
      </c>
      <c r="F224" s="232" t="s">
        <v>8</v>
      </c>
      <c r="G224" s="232" t="s">
        <v>974</v>
      </c>
      <c r="H224" s="232" t="s">
        <v>10</v>
      </c>
      <c r="I224" s="232"/>
      <c r="J224" s="232"/>
      <c r="K224" s="232" t="s">
        <v>38</v>
      </c>
      <c r="L224" s="232" t="s">
        <v>977</v>
      </c>
      <c r="M224" s="233">
        <v>2.18239393012653E-3</v>
      </c>
      <c r="N224" s="233"/>
      <c r="O224" s="233">
        <v>1.94510155719367E-3</v>
      </c>
    </row>
    <row r="225" spans="1:15">
      <c r="A225" s="231" t="s">
        <v>969</v>
      </c>
      <c r="B225" s="231" t="s">
        <v>970</v>
      </c>
      <c r="C225" s="231" t="s">
        <v>971</v>
      </c>
      <c r="D225" s="231" t="s">
        <v>972</v>
      </c>
      <c r="E225" s="231" t="s">
        <v>973</v>
      </c>
      <c r="F225" s="231" t="s">
        <v>8</v>
      </c>
      <c r="G225" s="231" t="s">
        <v>974</v>
      </c>
      <c r="H225" s="231" t="s">
        <v>10</v>
      </c>
      <c r="I225" s="231" t="s">
        <v>99</v>
      </c>
      <c r="J225" s="231" t="s">
        <v>811</v>
      </c>
      <c r="K225" s="231" t="s">
        <v>38</v>
      </c>
      <c r="L225" s="231" t="s">
        <v>978</v>
      </c>
      <c r="M225" s="234"/>
      <c r="N225" s="235">
        <v>1</v>
      </c>
      <c r="O225" s="235">
        <v>1</v>
      </c>
    </row>
    <row r="226" spans="1:15">
      <c r="A226" s="231" t="s">
        <v>969</v>
      </c>
      <c r="B226" s="231" t="s">
        <v>970</v>
      </c>
      <c r="C226" s="231" t="s">
        <v>971</v>
      </c>
      <c r="D226" s="231" t="s">
        <v>972</v>
      </c>
      <c r="E226" s="231" t="s">
        <v>973</v>
      </c>
      <c r="F226" s="231" t="s">
        <v>8</v>
      </c>
      <c r="G226" s="231" t="s">
        <v>974</v>
      </c>
      <c r="H226" s="231" t="s">
        <v>10</v>
      </c>
      <c r="K226" s="231" t="s">
        <v>38</v>
      </c>
      <c r="L226" s="231" t="s">
        <v>979</v>
      </c>
      <c r="M226" s="234"/>
      <c r="N226" s="236"/>
      <c r="O226" s="235"/>
    </row>
    <row r="227" spans="1:15">
      <c r="A227" s="231" t="s">
        <v>969</v>
      </c>
      <c r="B227" s="231" t="s">
        <v>970</v>
      </c>
      <c r="C227" s="231" t="s">
        <v>971</v>
      </c>
      <c r="D227" s="231" t="s">
        <v>972</v>
      </c>
      <c r="E227" s="231" t="s">
        <v>973</v>
      </c>
      <c r="F227" s="231" t="s">
        <v>8</v>
      </c>
      <c r="G227" s="231" t="s">
        <v>974</v>
      </c>
      <c r="H227" s="231" t="s">
        <v>10</v>
      </c>
      <c r="K227" s="231" t="s">
        <v>38</v>
      </c>
      <c r="L227" s="231" t="s">
        <v>980</v>
      </c>
      <c r="M227" s="234"/>
      <c r="N227" s="236"/>
      <c r="O227" s="235"/>
    </row>
    <row r="228" spans="1:15">
      <c r="A228" s="232" t="s">
        <v>969</v>
      </c>
      <c r="B228" s="232" t="s">
        <v>970</v>
      </c>
      <c r="C228" s="232" t="s">
        <v>971</v>
      </c>
      <c r="D228" s="232" t="s">
        <v>972</v>
      </c>
      <c r="E228" s="232" t="s">
        <v>973</v>
      </c>
      <c r="F228" s="232" t="s">
        <v>8</v>
      </c>
      <c r="G228" s="232" t="s">
        <v>974</v>
      </c>
      <c r="H228" s="232" t="s">
        <v>35</v>
      </c>
      <c r="I228" s="232"/>
      <c r="J228" s="232"/>
      <c r="K228" s="232" t="s">
        <v>38</v>
      </c>
      <c r="L228" s="232" t="s">
        <v>976</v>
      </c>
      <c r="M228" s="232">
        <v>298.49900000000002</v>
      </c>
      <c r="N228" s="232">
        <v>18</v>
      </c>
      <c r="O228" s="232">
        <v>1.9108000000000001</v>
      </c>
    </row>
    <row r="229" spans="1:15">
      <c r="A229" s="232" t="s">
        <v>969</v>
      </c>
      <c r="B229" s="232" t="s">
        <v>970</v>
      </c>
      <c r="C229" s="232" t="s">
        <v>971</v>
      </c>
      <c r="D229" s="232" t="s">
        <v>972</v>
      </c>
      <c r="E229" s="232" t="s">
        <v>973</v>
      </c>
      <c r="F229" s="232" t="s">
        <v>8</v>
      </c>
      <c r="G229" s="232" t="s">
        <v>974</v>
      </c>
      <c r="H229" s="232" t="s">
        <v>35</v>
      </c>
      <c r="I229" s="232"/>
      <c r="J229" s="232"/>
      <c r="K229" s="232" t="s">
        <v>38</v>
      </c>
      <c r="L229" s="232" t="s">
        <v>977</v>
      </c>
      <c r="M229" s="233">
        <v>3.6126958601876298E-4</v>
      </c>
      <c r="N229" s="233">
        <v>6.0300717608388397E-5</v>
      </c>
      <c r="O229" s="233">
        <v>3.2246931439813402E-6</v>
      </c>
    </row>
    <row r="230" spans="1:15">
      <c r="A230" s="231" t="s">
        <v>969</v>
      </c>
      <c r="B230" s="231" t="s">
        <v>970</v>
      </c>
      <c r="C230" s="231" t="s">
        <v>971</v>
      </c>
      <c r="D230" s="231" t="s">
        <v>972</v>
      </c>
      <c r="E230" s="231" t="s">
        <v>973</v>
      </c>
      <c r="F230" s="231" t="s">
        <v>8</v>
      </c>
      <c r="G230" s="231" t="s">
        <v>974</v>
      </c>
      <c r="H230" s="231" t="s">
        <v>35</v>
      </c>
      <c r="I230" s="231" t="s">
        <v>1013</v>
      </c>
      <c r="J230" s="231" t="s">
        <v>35</v>
      </c>
      <c r="K230" s="231" t="s">
        <v>38</v>
      </c>
      <c r="L230" s="231" t="s">
        <v>978</v>
      </c>
      <c r="M230" s="234"/>
      <c r="N230" s="235">
        <v>1</v>
      </c>
      <c r="O230" s="235">
        <v>1</v>
      </c>
    </row>
    <row r="231" spans="1:15">
      <c r="A231" s="231" t="s">
        <v>969</v>
      </c>
      <c r="B231" s="231" t="s">
        <v>970</v>
      </c>
      <c r="C231" s="231" t="s">
        <v>971</v>
      </c>
      <c r="D231" s="231" t="s">
        <v>972</v>
      </c>
      <c r="E231" s="231" t="s">
        <v>973</v>
      </c>
      <c r="F231" s="231" t="s">
        <v>8</v>
      </c>
      <c r="G231" s="231" t="s">
        <v>974</v>
      </c>
      <c r="H231" s="231" t="s">
        <v>35</v>
      </c>
      <c r="K231" s="231" t="s">
        <v>38</v>
      </c>
      <c r="L231" s="231" t="s">
        <v>979</v>
      </c>
      <c r="M231" s="234"/>
      <c r="N231" s="235"/>
      <c r="O231" s="235"/>
    </row>
    <row r="232" spans="1:15">
      <c r="A232" s="231" t="s">
        <v>969</v>
      </c>
      <c r="B232" s="231" t="s">
        <v>970</v>
      </c>
      <c r="C232" s="231" t="s">
        <v>971</v>
      </c>
      <c r="D232" s="231" t="s">
        <v>972</v>
      </c>
      <c r="E232" s="231" t="s">
        <v>973</v>
      </c>
      <c r="F232" s="231" t="s">
        <v>8</v>
      </c>
      <c r="G232" s="231" t="s">
        <v>974</v>
      </c>
      <c r="H232" s="231" t="s">
        <v>35</v>
      </c>
      <c r="K232" s="231" t="s">
        <v>38</v>
      </c>
      <c r="L232" s="231" t="s">
        <v>980</v>
      </c>
      <c r="M232" s="234"/>
      <c r="N232" s="235"/>
      <c r="O232" s="235"/>
    </row>
    <row r="233" spans="1:15">
      <c r="A233" s="232" t="s">
        <v>969</v>
      </c>
      <c r="B233" s="232" t="s">
        <v>970</v>
      </c>
      <c r="C233" s="232" t="s">
        <v>971</v>
      </c>
      <c r="D233" s="232" t="s">
        <v>972</v>
      </c>
      <c r="E233" s="232" t="s">
        <v>973</v>
      </c>
      <c r="F233" s="232" t="s">
        <v>8</v>
      </c>
      <c r="G233" s="232" t="s">
        <v>974</v>
      </c>
      <c r="H233" s="232" t="s">
        <v>58</v>
      </c>
      <c r="I233" s="232"/>
      <c r="J233" s="232"/>
      <c r="K233" s="232" t="s">
        <v>38</v>
      </c>
      <c r="L233" s="232" t="s">
        <v>976</v>
      </c>
      <c r="M233" s="232">
        <v>118.2978</v>
      </c>
      <c r="N233" s="232"/>
      <c r="O233" s="232"/>
    </row>
    <row r="234" spans="1:15">
      <c r="A234" s="232" t="s">
        <v>969</v>
      </c>
      <c r="B234" s="232" t="s">
        <v>970</v>
      </c>
      <c r="C234" s="232" t="s">
        <v>971</v>
      </c>
      <c r="D234" s="232" t="s">
        <v>972</v>
      </c>
      <c r="E234" s="232" t="s">
        <v>973</v>
      </c>
      <c r="F234" s="232" t="s">
        <v>8</v>
      </c>
      <c r="G234" s="232" t="s">
        <v>974</v>
      </c>
      <c r="H234" s="232" t="s">
        <v>58</v>
      </c>
      <c r="I234" s="232"/>
      <c r="J234" s="232"/>
      <c r="K234" s="232" t="s">
        <v>38</v>
      </c>
      <c r="L234" s="232" t="s">
        <v>977</v>
      </c>
      <c r="M234" s="233">
        <v>1.4612103624887999E-4</v>
      </c>
      <c r="N234" s="233"/>
      <c r="O234" s="233"/>
    </row>
    <row r="235" spans="1:15">
      <c r="A235" s="231" t="s">
        <v>969</v>
      </c>
      <c r="B235" s="231" t="s">
        <v>970</v>
      </c>
      <c r="C235" s="231" t="s">
        <v>971</v>
      </c>
      <c r="D235" s="231" t="s">
        <v>972</v>
      </c>
      <c r="E235" s="231" t="s">
        <v>973</v>
      </c>
      <c r="F235" s="231" t="s">
        <v>8</v>
      </c>
      <c r="G235" s="231" t="s">
        <v>974</v>
      </c>
      <c r="H235" s="231" t="s">
        <v>58</v>
      </c>
      <c r="I235" s="231" t="s">
        <v>99</v>
      </c>
      <c r="J235" s="231" t="s">
        <v>811</v>
      </c>
      <c r="K235" s="231" t="s">
        <v>38</v>
      </c>
      <c r="L235" s="231" t="s">
        <v>978</v>
      </c>
      <c r="M235" s="234"/>
      <c r="N235" s="235">
        <v>1</v>
      </c>
      <c r="O235" s="235">
        <v>1</v>
      </c>
    </row>
    <row r="236" spans="1:15">
      <c r="A236" s="231" t="s">
        <v>969</v>
      </c>
      <c r="B236" s="231" t="s">
        <v>970</v>
      </c>
      <c r="C236" s="231" t="s">
        <v>971</v>
      </c>
      <c r="D236" s="231" t="s">
        <v>972</v>
      </c>
      <c r="E236" s="231" t="s">
        <v>973</v>
      </c>
      <c r="F236" s="231" t="s">
        <v>8</v>
      </c>
      <c r="G236" s="231" t="s">
        <v>974</v>
      </c>
      <c r="H236" s="231" t="s">
        <v>58</v>
      </c>
      <c r="K236" s="231" t="s">
        <v>38</v>
      </c>
      <c r="L236" s="231" t="s">
        <v>979</v>
      </c>
      <c r="M236" s="234"/>
      <c r="N236" s="236"/>
      <c r="O236" s="236"/>
    </row>
    <row r="237" spans="1:15">
      <c r="A237" s="231" t="s">
        <v>969</v>
      </c>
      <c r="B237" s="231" t="s">
        <v>970</v>
      </c>
      <c r="C237" s="231" t="s">
        <v>971</v>
      </c>
      <c r="D237" s="231" t="s">
        <v>972</v>
      </c>
      <c r="E237" s="231" t="s">
        <v>973</v>
      </c>
      <c r="F237" s="231" t="s">
        <v>8</v>
      </c>
      <c r="G237" s="231" t="s">
        <v>974</v>
      </c>
      <c r="H237" s="231" t="s">
        <v>58</v>
      </c>
      <c r="K237" s="231" t="s">
        <v>38</v>
      </c>
      <c r="L237" s="231" t="s">
        <v>980</v>
      </c>
      <c r="M237" s="234"/>
      <c r="N237" s="236"/>
      <c r="O237" s="236"/>
    </row>
    <row r="238" spans="1:15">
      <c r="A238" s="232" t="s">
        <v>969</v>
      </c>
      <c r="B238" s="232" t="s">
        <v>970</v>
      </c>
      <c r="C238" s="232" t="s">
        <v>971</v>
      </c>
      <c r="D238" s="232" t="s">
        <v>972</v>
      </c>
      <c r="E238" s="232" t="s">
        <v>973</v>
      </c>
      <c r="F238" s="232" t="s">
        <v>8</v>
      </c>
      <c r="G238" s="232" t="s">
        <v>974</v>
      </c>
      <c r="H238" s="232" t="s">
        <v>17</v>
      </c>
      <c r="I238" s="232"/>
      <c r="J238" s="232"/>
      <c r="K238" s="232" t="s">
        <v>38</v>
      </c>
      <c r="L238" s="232" t="s">
        <v>976</v>
      </c>
      <c r="M238" s="232">
        <v>23310.785599999999</v>
      </c>
      <c r="N238" s="232">
        <v>1725.8822</v>
      </c>
      <c r="O238" s="232">
        <v>12477.5445</v>
      </c>
    </row>
    <row r="239" spans="1:15">
      <c r="A239" s="232" t="s">
        <v>969</v>
      </c>
      <c r="B239" s="232" t="s">
        <v>970</v>
      </c>
      <c r="C239" s="232" t="s">
        <v>971</v>
      </c>
      <c r="D239" s="232" t="s">
        <v>972</v>
      </c>
      <c r="E239" s="232" t="s">
        <v>973</v>
      </c>
      <c r="F239" s="232" t="s">
        <v>8</v>
      </c>
      <c r="G239" s="232" t="s">
        <v>974</v>
      </c>
      <c r="H239" s="232" t="s">
        <v>17</v>
      </c>
      <c r="I239" s="232"/>
      <c r="J239" s="232"/>
      <c r="K239" s="232" t="s">
        <v>38</v>
      </c>
      <c r="L239" s="232" t="s">
        <v>977</v>
      </c>
      <c r="M239" s="233">
        <v>2.85573331034541E-2</v>
      </c>
      <c r="N239" s="233">
        <v>5.7817741759746697E-3</v>
      </c>
      <c r="O239" s="233">
        <v>2.1057280826288501E-2</v>
      </c>
    </row>
    <row r="240" spans="1:15">
      <c r="A240" s="231" t="s">
        <v>969</v>
      </c>
      <c r="B240" s="231" t="s">
        <v>970</v>
      </c>
      <c r="C240" s="231" t="s">
        <v>971</v>
      </c>
      <c r="D240" s="231" t="s">
        <v>972</v>
      </c>
      <c r="E240" s="231" t="s">
        <v>973</v>
      </c>
      <c r="F240" s="231" t="s">
        <v>8</v>
      </c>
      <c r="G240" s="231" t="s">
        <v>974</v>
      </c>
      <c r="H240" s="231" t="s">
        <v>17</v>
      </c>
      <c r="I240" s="231" t="s">
        <v>101</v>
      </c>
      <c r="J240" s="231" t="s">
        <v>811</v>
      </c>
      <c r="K240" s="231" t="s">
        <v>38</v>
      </c>
      <c r="L240" s="231" t="s">
        <v>978</v>
      </c>
      <c r="M240" s="234"/>
      <c r="N240" s="235">
        <f>'4.c Electricity breakdown'!N16</f>
        <v>0.47499999999999998</v>
      </c>
      <c r="O240" s="235">
        <f>'4.c Electricity breakdown'!AQ16</f>
        <v>0.47499999999999998</v>
      </c>
    </row>
    <row r="241" spans="1:15">
      <c r="A241" s="231" t="s">
        <v>969</v>
      </c>
      <c r="B241" s="231" t="s">
        <v>970</v>
      </c>
      <c r="C241" s="231" t="s">
        <v>971</v>
      </c>
      <c r="D241" s="231" t="s">
        <v>972</v>
      </c>
      <c r="E241" s="231" t="s">
        <v>973</v>
      </c>
      <c r="F241" s="231" t="s">
        <v>8</v>
      </c>
      <c r="G241" s="231" t="s">
        <v>974</v>
      </c>
      <c r="H241" s="231" t="s">
        <v>17</v>
      </c>
      <c r="I241" s="231" t="s">
        <v>1005</v>
      </c>
      <c r="J241" s="231" t="s">
        <v>1003</v>
      </c>
      <c r="K241" s="231" t="s">
        <v>38</v>
      </c>
      <c r="L241" s="231" t="s">
        <v>979</v>
      </c>
      <c r="M241" s="234"/>
      <c r="N241" s="235">
        <f>'4.c Electricity breakdown'!N15</f>
        <v>0.47499999999999998</v>
      </c>
      <c r="O241" s="235">
        <f>'4.c Electricity breakdown'!AQ15</f>
        <v>0.47499999999999998</v>
      </c>
    </row>
    <row r="242" spans="1:15">
      <c r="A242" s="231" t="s">
        <v>969</v>
      </c>
      <c r="B242" s="231" t="s">
        <v>970</v>
      </c>
      <c r="C242" s="231" t="s">
        <v>971</v>
      </c>
      <c r="D242" s="231" t="s">
        <v>972</v>
      </c>
      <c r="E242" s="231" t="s">
        <v>973</v>
      </c>
      <c r="F242" s="231" t="s">
        <v>8</v>
      </c>
      <c r="G242" s="231" t="s">
        <v>974</v>
      </c>
      <c r="H242" s="231" t="s">
        <v>17</v>
      </c>
      <c r="I242" s="231" t="s">
        <v>105</v>
      </c>
      <c r="J242" s="231" t="s">
        <v>813</v>
      </c>
      <c r="K242" s="231" t="s">
        <v>38</v>
      </c>
      <c r="L242" s="231" t="s">
        <v>980</v>
      </c>
      <c r="M242" s="234"/>
      <c r="N242" s="235">
        <f>'4.c Electricity breakdown'!N17</f>
        <v>0.05</v>
      </c>
      <c r="O242" s="235">
        <f>'4.c Electricity breakdown'!AQ17</f>
        <v>0.05</v>
      </c>
    </row>
    <row r="243" spans="1:15">
      <c r="A243" s="232" t="s">
        <v>969</v>
      </c>
      <c r="B243" s="232" t="s">
        <v>970</v>
      </c>
      <c r="C243" s="232" t="s">
        <v>971</v>
      </c>
      <c r="D243" s="232" t="s">
        <v>972</v>
      </c>
      <c r="E243" s="232" t="s">
        <v>973</v>
      </c>
      <c r="F243" s="232" t="s">
        <v>8</v>
      </c>
      <c r="G243" s="232" t="s">
        <v>974</v>
      </c>
      <c r="H243" s="232" t="s">
        <v>45</v>
      </c>
      <c r="I243" s="232"/>
      <c r="J243" s="232"/>
      <c r="K243" s="232" t="s">
        <v>38</v>
      </c>
      <c r="L243" s="232" t="s">
        <v>976</v>
      </c>
      <c r="M243" s="232">
        <v>5258.8418000000001</v>
      </c>
      <c r="N243" s="232">
        <v>3.4155000000000002</v>
      </c>
      <c r="O243" s="232">
        <v>4323.0630000000001</v>
      </c>
    </row>
    <row r="244" spans="1:15">
      <c r="A244" s="232" t="s">
        <v>969</v>
      </c>
      <c r="B244" s="232" t="s">
        <v>970</v>
      </c>
      <c r="C244" s="232" t="s">
        <v>971</v>
      </c>
      <c r="D244" s="232" t="s">
        <v>972</v>
      </c>
      <c r="E244" s="232" t="s">
        <v>973</v>
      </c>
      <c r="F244" s="232" t="s">
        <v>8</v>
      </c>
      <c r="G244" s="232" t="s">
        <v>974</v>
      </c>
      <c r="H244" s="232" t="s">
        <v>45</v>
      </c>
      <c r="I244" s="232"/>
      <c r="J244" s="232"/>
      <c r="K244" s="232" t="s">
        <v>38</v>
      </c>
      <c r="L244" s="232" t="s">
        <v>977</v>
      </c>
      <c r="M244" s="233">
        <v>9.1894898138967403E-3</v>
      </c>
      <c r="N244" s="233">
        <v>1.14420611661917E-5</v>
      </c>
      <c r="O244" s="233">
        <v>7.2956623493298104E-3</v>
      </c>
    </row>
    <row r="245" spans="1:15">
      <c r="A245" s="231" t="s">
        <v>969</v>
      </c>
      <c r="B245" s="231" t="s">
        <v>970</v>
      </c>
      <c r="C245" s="231" t="s">
        <v>971</v>
      </c>
      <c r="D245" s="231" t="s">
        <v>972</v>
      </c>
      <c r="E245" s="231" t="s">
        <v>973</v>
      </c>
      <c r="F245" s="231" t="s">
        <v>8</v>
      </c>
      <c r="G245" s="231" t="s">
        <v>974</v>
      </c>
      <c r="H245" s="231" t="s">
        <v>45</v>
      </c>
      <c r="I245" s="231" t="s">
        <v>1075</v>
      </c>
      <c r="J245" s="231" t="s">
        <v>1016</v>
      </c>
      <c r="K245" s="231" t="s">
        <v>38</v>
      </c>
      <c r="L245" s="231" t="s">
        <v>978</v>
      </c>
      <c r="M245" s="234"/>
      <c r="N245" s="239">
        <v>0.5</v>
      </c>
      <c r="O245" s="239">
        <v>0.5</v>
      </c>
    </row>
    <row r="246" spans="1:15">
      <c r="A246" s="231" t="s">
        <v>969</v>
      </c>
      <c r="B246" s="231" t="s">
        <v>970</v>
      </c>
      <c r="C246" s="231" t="s">
        <v>971</v>
      </c>
      <c r="D246" s="231" t="s">
        <v>972</v>
      </c>
      <c r="E246" s="231" t="s">
        <v>973</v>
      </c>
      <c r="F246" s="231" t="s">
        <v>8</v>
      </c>
      <c r="G246" s="231" t="s">
        <v>974</v>
      </c>
      <c r="H246" s="231" t="s">
        <v>45</v>
      </c>
      <c r="I246" s="231" t="s">
        <v>1075</v>
      </c>
      <c r="J246" s="231" t="s">
        <v>1074</v>
      </c>
      <c r="K246" s="231" t="s">
        <v>38</v>
      </c>
      <c r="L246" s="231" t="s">
        <v>979</v>
      </c>
      <c r="M246" s="234"/>
      <c r="N246" s="239">
        <v>0.5</v>
      </c>
      <c r="O246" s="239">
        <v>0.5</v>
      </c>
    </row>
    <row r="247" spans="1:15">
      <c r="A247" s="231" t="s">
        <v>969</v>
      </c>
      <c r="B247" s="231" t="s">
        <v>970</v>
      </c>
      <c r="C247" s="231" t="s">
        <v>971</v>
      </c>
      <c r="D247" s="231" t="s">
        <v>972</v>
      </c>
      <c r="E247" s="231" t="s">
        <v>973</v>
      </c>
      <c r="F247" s="231" t="s">
        <v>8</v>
      </c>
      <c r="G247" s="231" t="s">
        <v>974</v>
      </c>
      <c r="H247" s="231" t="s">
        <v>45</v>
      </c>
      <c r="K247" s="231" t="s">
        <v>38</v>
      </c>
      <c r="L247" s="231" t="s">
        <v>980</v>
      </c>
      <c r="M247" s="234"/>
      <c r="N247" s="235"/>
      <c r="O247" s="235"/>
    </row>
    <row r="248" spans="1:15">
      <c r="A248" s="232" t="s">
        <v>969</v>
      </c>
      <c r="B248" s="232" t="s">
        <v>970</v>
      </c>
      <c r="C248" s="232" t="s">
        <v>971</v>
      </c>
      <c r="D248" s="232" t="s">
        <v>972</v>
      </c>
      <c r="E248" s="232" t="s">
        <v>973</v>
      </c>
      <c r="F248" s="232" t="s">
        <v>8</v>
      </c>
      <c r="G248" s="232" t="s">
        <v>974</v>
      </c>
      <c r="H248" s="232" t="s">
        <v>984</v>
      </c>
      <c r="I248" s="232"/>
      <c r="J248" s="232"/>
      <c r="K248" s="232" t="s">
        <v>9</v>
      </c>
      <c r="L248" s="232" t="s">
        <v>976</v>
      </c>
      <c r="M248" s="232">
        <v>319.14769999999999</v>
      </c>
      <c r="N248" s="232"/>
      <c r="O248" s="232">
        <v>150.1489</v>
      </c>
    </row>
    <row r="249" spans="1:15">
      <c r="A249" s="232" t="s">
        <v>969</v>
      </c>
      <c r="B249" s="232" t="s">
        <v>970</v>
      </c>
      <c r="C249" s="232" t="s">
        <v>971</v>
      </c>
      <c r="D249" s="232" t="s">
        <v>972</v>
      </c>
      <c r="E249" s="232" t="s">
        <v>973</v>
      </c>
      <c r="F249" s="232" t="s">
        <v>8</v>
      </c>
      <c r="G249" s="232" t="s">
        <v>974</v>
      </c>
      <c r="H249" s="232" t="s">
        <v>984</v>
      </c>
      <c r="I249" s="232"/>
      <c r="J249" s="232"/>
      <c r="K249" s="232" t="s">
        <v>9</v>
      </c>
      <c r="L249" s="232" t="s">
        <v>977</v>
      </c>
      <c r="M249" s="233">
        <v>8.1260811582348105E-4</v>
      </c>
      <c r="N249" s="233"/>
      <c r="O249" s="233">
        <v>2.5339341030266899E-4</v>
      </c>
    </row>
    <row r="250" spans="1:15">
      <c r="A250" s="231" t="s">
        <v>969</v>
      </c>
      <c r="B250" s="231" t="s">
        <v>970</v>
      </c>
      <c r="C250" s="231" t="s">
        <v>971</v>
      </c>
      <c r="D250" s="231" t="s">
        <v>972</v>
      </c>
      <c r="E250" s="231" t="s">
        <v>973</v>
      </c>
      <c r="F250" s="231" t="s">
        <v>8</v>
      </c>
      <c r="G250" s="231" t="s">
        <v>974</v>
      </c>
      <c r="H250" s="231" t="s">
        <v>984</v>
      </c>
      <c r="I250" s="231" t="s">
        <v>1002</v>
      </c>
      <c r="J250" s="231" t="s">
        <v>1007</v>
      </c>
      <c r="K250" s="231" t="s">
        <v>9</v>
      </c>
      <c r="L250" s="231" t="s">
        <v>978</v>
      </c>
      <c r="M250" s="234"/>
      <c r="N250" s="235">
        <v>1</v>
      </c>
      <c r="O250" s="235">
        <v>1</v>
      </c>
    </row>
    <row r="251" spans="1:15">
      <c r="A251" s="231" t="s">
        <v>969</v>
      </c>
      <c r="B251" s="231" t="s">
        <v>970</v>
      </c>
      <c r="C251" s="231" t="s">
        <v>971</v>
      </c>
      <c r="D251" s="231" t="s">
        <v>972</v>
      </c>
      <c r="E251" s="231" t="s">
        <v>973</v>
      </c>
      <c r="F251" s="231" t="s">
        <v>8</v>
      </c>
      <c r="G251" s="231" t="s">
        <v>974</v>
      </c>
      <c r="H251" s="231" t="s">
        <v>984</v>
      </c>
      <c r="K251" s="231" t="s">
        <v>9</v>
      </c>
      <c r="L251" s="231" t="s">
        <v>979</v>
      </c>
      <c r="M251" s="234"/>
      <c r="N251" s="236"/>
      <c r="O251" s="235"/>
    </row>
    <row r="252" spans="1:15">
      <c r="A252" s="231" t="s">
        <v>969</v>
      </c>
      <c r="B252" s="231" t="s">
        <v>970</v>
      </c>
      <c r="C252" s="231" t="s">
        <v>971</v>
      </c>
      <c r="D252" s="231" t="s">
        <v>972</v>
      </c>
      <c r="E252" s="231" t="s">
        <v>973</v>
      </c>
      <c r="F252" s="231" t="s">
        <v>8</v>
      </c>
      <c r="G252" s="231" t="s">
        <v>974</v>
      </c>
      <c r="H252" s="231" t="s">
        <v>984</v>
      </c>
      <c r="K252" s="231" t="s">
        <v>9</v>
      </c>
      <c r="L252" s="231" t="s">
        <v>980</v>
      </c>
      <c r="M252" s="234"/>
      <c r="N252" s="236"/>
      <c r="O252" s="235"/>
    </row>
    <row r="253" spans="1:15">
      <c r="A253" s="232" t="s">
        <v>969</v>
      </c>
      <c r="B253" s="232" t="s">
        <v>970</v>
      </c>
      <c r="C253" s="232" t="s">
        <v>971</v>
      </c>
      <c r="D253" s="232" t="s">
        <v>972</v>
      </c>
      <c r="E253" s="232" t="s">
        <v>973</v>
      </c>
      <c r="F253" s="232" t="s">
        <v>8</v>
      </c>
      <c r="G253" s="232" t="s">
        <v>974</v>
      </c>
      <c r="H253" s="232" t="s">
        <v>27</v>
      </c>
      <c r="I253" s="232"/>
      <c r="J253" s="232"/>
      <c r="K253" s="232" t="s">
        <v>9</v>
      </c>
      <c r="L253" s="232" t="s">
        <v>976</v>
      </c>
      <c r="M253" s="232">
        <v>36.402999999999999</v>
      </c>
      <c r="N253" s="232"/>
      <c r="O253" s="232"/>
    </row>
    <row r="254" spans="1:15">
      <c r="A254" s="232" t="s">
        <v>969</v>
      </c>
      <c r="B254" s="232" t="s">
        <v>970</v>
      </c>
      <c r="C254" s="232" t="s">
        <v>971</v>
      </c>
      <c r="D254" s="232" t="s">
        <v>972</v>
      </c>
      <c r="E254" s="232" t="s">
        <v>973</v>
      </c>
      <c r="F254" s="232" t="s">
        <v>8</v>
      </c>
      <c r="G254" s="232" t="s">
        <v>974</v>
      </c>
      <c r="H254" s="232" t="s">
        <v>27</v>
      </c>
      <c r="I254" s="232"/>
      <c r="J254" s="232"/>
      <c r="K254" s="232" t="s">
        <v>9</v>
      </c>
      <c r="L254" s="232" t="s">
        <v>977</v>
      </c>
      <c r="M254" s="233">
        <v>7.6566721037129294E-5</v>
      </c>
      <c r="N254" s="233"/>
      <c r="O254" s="233"/>
    </row>
    <row r="255" spans="1:15">
      <c r="A255" s="231" t="s">
        <v>969</v>
      </c>
      <c r="B255" s="231" t="s">
        <v>970</v>
      </c>
      <c r="C255" s="231" t="s">
        <v>971</v>
      </c>
      <c r="D255" s="231" t="s">
        <v>972</v>
      </c>
      <c r="E255" s="231" t="s">
        <v>973</v>
      </c>
      <c r="F255" s="231" t="s">
        <v>8</v>
      </c>
      <c r="G255" s="231" t="s">
        <v>974</v>
      </c>
      <c r="H255" s="231" t="s">
        <v>27</v>
      </c>
      <c r="I255" s="231" t="s">
        <v>1002</v>
      </c>
      <c r="J255" s="231" t="s">
        <v>1007</v>
      </c>
      <c r="K255" s="231" t="s">
        <v>9</v>
      </c>
      <c r="L255" s="231" t="s">
        <v>978</v>
      </c>
      <c r="M255" s="234"/>
      <c r="N255" s="235">
        <v>1</v>
      </c>
      <c r="O255" s="235">
        <v>1</v>
      </c>
    </row>
    <row r="256" spans="1:15">
      <c r="A256" s="231" t="s">
        <v>969</v>
      </c>
      <c r="B256" s="231" t="s">
        <v>970</v>
      </c>
      <c r="C256" s="231" t="s">
        <v>971</v>
      </c>
      <c r="D256" s="231" t="s">
        <v>972</v>
      </c>
      <c r="E256" s="231" t="s">
        <v>973</v>
      </c>
      <c r="F256" s="231" t="s">
        <v>8</v>
      </c>
      <c r="G256" s="231" t="s">
        <v>974</v>
      </c>
      <c r="H256" s="231" t="s">
        <v>27</v>
      </c>
      <c r="K256" s="231" t="s">
        <v>9</v>
      </c>
      <c r="L256" s="231" t="s">
        <v>979</v>
      </c>
      <c r="M256" s="234"/>
      <c r="N256" s="236"/>
      <c r="O256" s="236"/>
    </row>
    <row r="257" spans="1:15">
      <c r="A257" s="231" t="s">
        <v>969</v>
      </c>
      <c r="B257" s="231" t="s">
        <v>970</v>
      </c>
      <c r="C257" s="231" t="s">
        <v>971</v>
      </c>
      <c r="D257" s="231" t="s">
        <v>972</v>
      </c>
      <c r="E257" s="231" t="s">
        <v>973</v>
      </c>
      <c r="F257" s="231" t="s">
        <v>8</v>
      </c>
      <c r="G257" s="231" t="s">
        <v>974</v>
      </c>
      <c r="H257" s="231" t="s">
        <v>27</v>
      </c>
      <c r="K257" s="231" t="s">
        <v>9</v>
      </c>
      <c r="L257" s="231" t="s">
        <v>980</v>
      </c>
      <c r="M257" s="234"/>
      <c r="N257" s="236"/>
      <c r="O257" s="236"/>
    </row>
    <row r="258" spans="1:15">
      <c r="A258" s="232" t="s">
        <v>969</v>
      </c>
      <c r="B258" s="232" t="s">
        <v>970</v>
      </c>
      <c r="C258" s="232" t="s">
        <v>971</v>
      </c>
      <c r="D258" s="232" t="s">
        <v>972</v>
      </c>
      <c r="E258" s="232" t="s">
        <v>973</v>
      </c>
      <c r="F258" s="232" t="s">
        <v>8</v>
      </c>
      <c r="G258" s="232" t="s">
        <v>974</v>
      </c>
      <c r="H258" s="232" t="s">
        <v>26</v>
      </c>
      <c r="I258" s="232"/>
      <c r="J258" s="232"/>
      <c r="K258" s="232" t="s">
        <v>9</v>
      </c>
      <c r="L258" s="232" t="s">
        <v>976</v>
      </c>
      <c r="M258" s="232">
        <v>67.041799999999995</v>
      </c>
      <c r="N258" s="232"/>
      <c r="O258" s="232"/>
    </row>
    <row r="259" spans="1:15">
      <c r="A259" s="232" t="s">
        <v>969</v>
      </c>
      <c r="B259" s="232" t="s">
        <v>970</v>
      </c>
      <c r="C259" s="232" t="s">
        <v>971</v>
      </c>
      <c r="D259" s="232" t="s">
        <v>972</v>
      </c>
      <c r="E259" s="232" t="s">
        <v>973</v>
      </c>
      <c r="F259" s="232" t="s">
        <v>8</v>
      </c>
      <c r="G259" s="232" t="s">
        <v>974</v>
      </c>
      <c r="H259" s="232" t="s">
        <v>26</v>
      </c>
      <c r="I259" s="232"/>
      <c r="J259" s="232"/>
      <c r="K259" s="232" t="s">
        <v>9</v>
      </c>
      <c r="L259" s="232" t="s">
        <v>977</v>
      </c>
      <c r="M259" s="233">
        <v>1.4076549160309501E-4</v>
      </c>
      <c r="N259" s="233"/>
      <c r="O259" s="233"/>
    </row>
    <row r="260" spans="1:15">
      <c r="A260" s="231" t="s">
        <v>969</v>
      </c>
      <c r="B260" s="231" t="s">
        <v>970</v>
      </c>
      <c r="C260" s="231" t="s">
        <v>971</v>
      </c>
      <c r="D260" s="231" t="s">
        <v>972</v>
      </c>
      <c r="E260" s="231" t="s">
        <v>973</v>
      </c>
      <c r="F260" s="231" t="s">
        <v>8</v>
      </c>
      <c r="G260" s="231" t="s">
        <v>974</v>
      </c>
      <c r="H260" s="231" t="s">
        <v>26</v>
      </c>
      <c r="I260" s="231" t="s">
        <v>1002</v>
      </c>
      <c r="J260" s="231" t="s">
        <v>1007</v>
      </c>
      <c r="K260" s="231" t="s">
        <v>9</v>
      </c>
      <c r="L260" s="231" t="s">
        <v>978</v>
      </c>
      <c r="M260" s="234"/>
      <c r="N260" s="235">
        <v>1</v>
      </c>
      <c r="O260" s="235">
        <v>1</v>
      </c>
    </row>
    <row r="261" spans="1:15">
      <c r="A261" s="231" t="s">
        <v>969</v>
      </c>
      <c r="B261" s="231" t="s">
        <v>970</v>
      </c>
      <c r="C261" s="231" t="s">
        <v>971</v>
      </c>
      <c r="D261" s="231" t="s">
        <v>972</v>
      </c>
      <c r="E261" s="231" t="s">
        <v>973</v>
      </c>
      <c r="F261" s="231" t="s">
        <v>8</v>
      </c>
      <c r="G261" s="231" t="s">
        <v>974</v>
      </c>
      <c r="H261" s="231" t="s">
        <v>26</v>
      </c>
      <c r="K261" s="231" t="s">
        <v>9</v>
      </c>
      <c r="L261" s="231" t="s">
        <v>979</v>
      </c>
      <c r="M261" s="234"/>
      <c r="N261" s="236"/>
      <c r="O261" s="236"/>
    </row>
    <row r="262" spans="1:15">
      <c r="A262" s="231" t="s">
        <v>969</v>
      </c>
      <c r="B262" s="231" t="s">
        <v>970</v>
      </c>
      <c r="C262" s="231" t="s">
        <v>971</v>
      </c>
      <c r="D262" s="231" t="s">
        <v>972</v>
      </c>
      <c r="E262" s="231" t="s">
        <v>973</v>
      </c>
      <c r="F262" s="231" t="s">
        <v>8</v>
      </c>
      <c r="G262" s="231" t="s">
        <v>974</v>
      </c>
      <c r="H262" s="231" t="s">
        <v>26</v>
      </c>
      <c r="K262" s="231" t="s">
        <v>9</v>
      </c>
      <c r="L262" s="231" t="s">
        <v>980</v>
      </c>
      <c r="M262" s="234"/>
      <c r="N262" s="236"/>
      <c r="O262" s="236"/>
    </row>
    <row r="263" spans="1:15">
      <c r="A263" s="232" t="s">
        <v>969</v>
      </c>
      <c r="B263" s="232" t="s">
        <v>970</v>
      </c>
      <c r="C263" s="232" t="s">
        <v>971</v>
      </c>
      <c r="D263" s="232" t="s">
        <v>972</v>
      </c>
      <c r="E263" s="232" t="s">
        <v>973</v>
      </c>
      <c r="F263" s="232" t="s">
        <v>8</v>
      </c>
      <c r="G263" s="232" t="s">
        <v>974</v>
      </c>
      <c r="H263" s="232" t="s">
        <v>28</v>
      </c>
      <c r="I263" s="232"/>
      <c r="J263" s="232"/>
      <c r="K263" s="232" t="s">
        <v>9</v>
      </c>
      <c r="L263" s="232" t="s">
        <v>976</v>
      </c>
      <c r="M263" s="232">
        <v>1854.9302</v>
      </c>
      <c r="N263" s="232"/>
      <c r="O263" s="232">
        <v>1354.7505000000001</v>
      </c>
    </row>
    <row r="264" spans="1:15">
      <c r="A264" s="232" t="s">
        <v>969</v>
      </c>
      <c r="B264" s="232" t="s">
        <v>970</v>
      </c>
      <c r="C264" s="232" t="s">
        <v>971</v>
      </c>
      <c r="D264" s="232" t="s">
        <v>972</v>
      </c>
      <c r="E264" s="232" t="s">
        <v>973</v>
      </c>
      <c r="F264" s="232" t="s">
        <v>8</v>
      </c>
      <c r="G264" s="232" t="s">
        <v>974</v>
      </c>
      <c r="H264" s="232" t="s">
        <v>28</v>
      </c>
      <c r="I264" s="232"/>
      <c r="J264" s="232"/>
      <c r="K264" s="232" t="s">
        <v>9</v>
      </c>
      <c r="L264" s="232" t="s">
        <v>977</v>
      </c>
      <c r="M264" s="233">
        <v>3.53533851720329E-3</v>
      </c>
      <c r="N264" s="233"/>
      <c r="O264" s="233">
        <v>2.2862961320678698E-3</v>
      </c>
    </row>
    <row r="265" spans="1:15">
      <c r="A265" s="231" t="s">
        <v>969</v>
      </c>
      <c r="B265" s="231" t="s">
        <v>970</v>
      </c>
      <c r="C265" s="231" t="s">
        <v>971</v>
      </c>
      <c r="D265" s="231" t="s">
        <v>972</v>
      </c>
      <c r="E265" s="231" t="s">
        <v>973</v>
      </c>
      <c r="F265" s="231" t="s">
        <v>8</v>
      </c>
      <c r="G265" s="231" t="s">
        <v>974</v>
      </c>
      <c r="H265" s="231" t="s">
        <v>28</v>
      </c>
      <c r="I265" s="231" t="s">
        <v>1002</v>
      </c>
      <c r="J265" s="231" t="s">
        <v>1007</v>
      </c>
      <c r="K265" s="231" t="s">
        <v>9</v>
      </c>
      <c r="L265" s="231" t="s">
        <v>978</v>
      </c>
      <c r="M265" s="234"/>
      <c r="N265" s="235">
        <v>1</v>
      </c>
      <c r="O265" s="235">
        <v>1</v>
      </c>
    </row>
    <row r="266" spans="1:15">
      <c r="A266" s="231" t="s">
        <v>969</v>
      </c>
      <c r="B266" s="231" t="s">
        <v>970</v>
      </c>
      <c r="C266" s="231" t="s">
        <v>971</v>
      </c>
      <c r="D266" s="231" t="s">
        <v>972</v>
      </c>
      <c r="E266" s="231" t="s">
        <v>973</v>
      </c>
      <c r="F266" s="231" t="s">
        <v>8</v>
      </c>
      <c r="G266" s="231" t="s">
        <v>974</v>
      </c>
      <c r="H266" s="231" t="s">
        <v>28</v>
      </c>
      <c r="K266" s="231" t="s">
        <v>9</v>
      </c>
      <c r="L266" s="231" t="s">
        <v>979</v>
      </c>
      <c r="M266" s="234"/>
      <c r="N266" s="236"/>
      <c r="O266" s="235"/>
    </row>
    <row r="267" spans="1:15">
      <c r="A267" s="231" t="s">
        <v>969</v>
      </c>
      <c r="B267" s="231" t="s">
        <v>970</v>
      </c>
      <c r="C267" s="231" t="s">
        <v>971</v>
      </c>
      <c r="D267" s="231" t="s">
        <v>972</v>
      </c>
      <c r="E267" s="231" t="s">
        <v>973</v>
      </c>
      <c r="F267" s="231" t="s">
        <v>8</v>
      </c>
      <c r="G267" s="231" t="s">
        <v>974</v>
      </c>
      <c r="H267" s="231" t="s">
        <v>28</v>
      </c>
      <c r="K267" s="231" t="s">
        <v>9</v>
      </c>
      <c r="L267" s="231" t="s">
        <v>980</v>
      </c>
      <c r="M267" s="234"/>
      <c r="N267" s="236"/>
      <c r="O267" s="235"/>
    </row>
    <row r="268" spans="1:15">
      <c r="A268" s="232" t="s">
        <v>969</v>
      </c>
      <c r="B268" s="232" t="s">
        <v>970</v>
      </c>
      <c r="C268" s="232" t="s">
        <v>971</v>
      </c>
      <c r="D268" s="232" t="s">
        <v>972</v>
      </c>
      <c r="E268" s="232" t="s">
        <v>973</v>
      </c>
      <c r="F268" s="232" t="s">
        <v>8</v>
      </c>
      <c r="G268" s="232" t="s">
        <v>974</v>
      </c>
      <c r="H268" s="232" t="s">
        <v>25</v>
      </c>
      <c r="I268" s="232"/>
      <c r="J268" s="232"/>
      <c r="K268" s="232" t="s">
        <v>9</v>
      </c>
      <c r="L268" s="232" t="s">
        <v>976</v>
      </c>
      <c r="M268" s="232">
        <v>5325.7650000000003</v>
      </c>
      <c r="N268" s="232">
        <v>6.4726999999999997</v>
      </c>
      <c r="O268" s="232">
        <v>2349.5032999999999</v>
      </c>
    </row>
    <row r="269" spans="1:15">
      <c r="A269" s="232" t="s">
        <v>969</v>
      </c>
      <c r="B269" s="232" t="s">
        <v>970</v>
      </c>
      <c r="C269" s="232" t="s">
        <v>971</v>
      </c>
      <c r="D269" s="232" t="s">
        <v>972</v>
      </c>
      <c r="E269" s="232" t="s">
        <v>973</v>
      </c>
      <c r="F269" s="232" t="s">
        <v>8</v>
      </c>
      <c r="G269" s="232" t="s">
        <v>974</v>
      </c>
      <c r="H269" s="232" t="s">
        <v>25</v>
      </c>
      <c r="I269" s="232"/>
      <c r="J269" s="232"/>
      <c r="K269" s="232" t="s">
        <v>9</v>
      </c>
      <c r="L269" s="232" t="s">
        <v>977</v>
      </c>
      <c r="M269" s="233">
        <v>6.4638716886205204E-3</v>
      </c>
      <c r="N269" s="233">
        <v>2.1683803047989799E-5</v>
      </c>
      <c r="O269" s="233">
        <v>3.9650550467194602E-3</v>
      </c>
    </row>
    <row r="270" spans="1:15">
      <c r="A270" s="231" t="s">
        <v>969</v>
      </c>
      <c r="B270" s="231" t="s">
        <v>970</v>
      </c>
      <c r="C270" s="231" t="s">
        <v>971</v>
      </c>
      <c r="D270" s="231" t="s">
        <v>972</v>
      </c>
      <c r="E270" s="231" t="s">
        <v>973</v>
      </c>
      <c r="F270" s="231" t="s">
        <v>8</v>
      </c>
      <c r="G270" s="231" t="s">
        <v>974</v>
      </c>
      <c r="H270" s="231" t="s">
        <v>25</v>
      </c>
      <c r="I270" s="231" t="s">
        <v>1002</v>
      </c>
      <c r="J270" s="231" t="s">
        <v>1007</v>
      </c>
      <c r="K270" s="231" t="s">
        <v>9</v>
      </c>
      <c r="L270" s="231" t="s">
        <v>978</v>
      </c>
      <c r="M270" s="234"/>
      <c r="N270" s="235">
        <v>1</v>
      </c>
      <c r="O270" s="235">
        <v>1</v>
      </c>
    </row>
    <row r="271" spans="1:15">
      <c r="A271" s="231" t="s">
        <v>969</v>
      </c>
      <c r="B271" s="231" t="s">
        <v>970</v>
      </c>
      <c r="C271" s="231" t="s">
        <v>971</v>
      </c>
      <c r="D271" s="231" t="s">
        <v>972</v>
      </c>
      <c r="E271" s="231" t="s">
        <v>973</v>
      </c>
      <c r="F271" s="231" t="s">
        <v>8</v>
      </c>
      <c r="G271" s="231" t="s">
        <v>974</v>
      </c>
      <c r="H271" s="231" t="s">
        <v>25</v>
      </c>
      <c r="K271" s="231" t="s">
        <v>9</v>
      </c>
      <c r="L271" s="231" t="s">
        <v>979</v>
      </c>
      <c r="M271" s="234"/>
      <c r="N271" s="235"/>
      <c r="O271" s="235"/>
    </row>
    <row r="272" spans="1:15">
      <c r="A272" s="231" t="s">
        <v>969</v>
      </c>
      <c r="B272" s="231" t="s">
        <v>970</v>
      </c>
      <c r="C272" s="231" t="s">
        <v>971</v>
      </c>
      <c r="D272" s="231" t="s">
        <v>972</v>
      </c>
      <c r="E272" s="231" t="s">
        <v>973</v>
      </c>
      <c r="F272" s="231" t="s">
        <v>8</v>
      </c>
      <c r="G272" s="231" t="s">
        <v>974</v>
      </c>
      <c r="H272" s="231" t="s">
        <v>25</v>
      </c>
      <c r="K272" s="231" t="s">
        <v>9</v>
      </c>
      <c r="L272" s="231" t="s">
        <v>980</v>
      </c>
      <c r="M272" s="234"/>
      <c r="N272" s="235"/>
      <c r="O272" s="235"/>
    </row>
    <row r="273" spans="1:15">
      <c r="A273" s="232" t="s">
        <v>969</v>
      </c>
      <c r="B273" s="232" t="s">
        <v>970</v>
      </c>
      <c r="C273" s="232" t="s">
        <v>971</v>
      </c>
      <c r="D273" s="232" t="s">
        <v>972</v>
      </c>
      <c r="E273" s="232" t="s">
        <v>973</v>
      </c>
      <c r="F273" s="232" t="s">
        <v>8</v>
      </c>
      <c r="G273" s="232" t="s">
        <v>974</v>
      </c>
      <c r="H273" s="232" t="s">
        <v>648</v>
      </c>
      <c r="I273" s="232"/>
      <c r="J273" s="232"/>
      <c r="K273" s="232" t="s">
        <v>9</v>
      </c>
      <c r="L273" s="232" t="s">
        <v>976</v>
      </c>
      <c r="M273" s="232">
        <v>131.91460000000001</v>
      </c>
      <c r="N273" s="232"/>
      <c r="O273" s="232"/>
    </row>
    <row r="274" spans="1:15">
      <c r="A274" s="232" t="s">
        <v>969</v>
      </c>
      <c r="B274" s="232" t="s">
        <v>970</v>
      </c>
      <c r="C274" s="232" t="s">
        <v>971</v>
      </c>
      <c r="D274" s="232" t="s">
        <v>972</v>
      </c>
      <c r="E274" s="232" t="s">
        <v>973</v>
      </c>
      <c r="F274" s="232" t="s">
        <v>8</v>
      </c>
      <c r="G274" s="232" t="s">
        <v>974</v>
      </c>
      <c r="H274" s="232" t="s">
        <v>648</v>
      </c>
      <c r="I274" s="232"/>
      <c r="J274" s="232"/>
      <c r="K274" s="232" t="s">
        <v>9</v>
      </c>
      <c r="L274" s="232" t="s">
        <v>977</v>
      </c>
      <c r="M274" s="233">
        <v>1.5919913676503E-4</v>
      </c>
      <c r="N274" s="233"/>
      <c r="O274" s="233"/>
    </row>
    <row r="275" spans="1:15">
      <c r="A275" s="231" t="s">
        <v>969</v>
      </c>
      <c r="B275" s="231" t="s">
        <v>970</v>
      </c>
      <c r="C275" s="231" t="s">
        <v>971</v>
      </c>
      <c r="D275" s="231" t="s">
        <v>972</v>
      </c>
      <c r="E275" s="231" t="s">
        <v>973</v>
      </c>
      <c r="F275" s="231" t="s">
        <v>8</v>
      </c>
      <c r="G275" s="231" t="s">
        <v>974</v>
      </c>
      <c r="H275" s="231" t="s">
        <v>648</v>
      </c>
      <c r="I275" s="231" t="s">
        <v>1002</v>
      </c>
      <c r="J275" s="231" t="s">
        <v>1007</v>
      </c>
      <c r="K275" s="231" t="s">
        <v>9</v>
      </c>
      <c r="L275" s="231" t="s">
        <v>978</v>
      </c>
      <c r="M275" s="234"/>
      <c r="N275" s="235">
        <v>1</v>
      </c>
      <c r="O275" s="235">
        <v>1</v>
      </c>
    </row>
    <row r="276" spans="1:15">
      <c r="A276" s="231" t="s">
        <v>969</v>
      </c>
      <c r="B276" s="231" t="s">
        <v>970</v>
      </c>
      <c r="C276" s="231" t="s">
        <v>971</v>
      </c>
      <c r="D276" s="231" t="s">
        <v>972</v>
      </c>
      <c r="E276" s="231" t="s">
        <v>973</v>
      </c>
      <c r="F276" s="231" t="s">
        <v>8</v>
      </c>
      <c r="G276" s="231" t="s">
        <v>974</v>
      </c>
      <c r="H276" s="231" t="s">
        <v>648</v>
      </c>
      <c r="K276" s="231" t="s">
        <v>9</v>
      </c>
      <c r="L276" s="231" t="s">
        <v>979</v>
      </c>
      <c r="M276" s="234"/>
      <c r="N276" s="236"/>
      <c r="O276" s="236"/>
    </row>
    <row r="277" spans="1:15">
      <c r="A277" s="231" t="s">
        <v>969</v>
      </c>
      <c r="B277" s="231" t="s">
        <v>970</v>
      </c>
      <c r="C277" s="231" t="s">
        <v>971</v>
      </c>
      <c r="D277" s="231" t="s">
        <v>972</v>
      </c>
      <c r="E277" s="231" t="s">
        <v>973</v>
      </c>
      <c r="F277" s="231" t="s">
        <v>8</v>
      </c>
      <c r="G277" s="231" t="s">
        <v>974</v>
      </c>
      <c r="H277" s="231" t="s">
        <v>648</v>
      </c>
      <c r="K277" s="231" t="s">
        <v>9</v>
      </c>
      <c r="L277" s="231" t="s">
        <v>980</v>
      </c>
      <c r="M277" s="234"/>
      <c r="N277" s="236"/>
      <c r="O277" s="236"/>
    </row>
    <row r="278" spans="1:15">
      <c r="A278" s="232" t="s">
        <v>969</v>
      </c>
      <c r="B278" s="232" t="s">
        <v>970</v>
      </c>
      <c r="C278" s="232" t="s">
        <v>971</v>
      </c>
      <c r="D278" s="232" t="s">
        <v>972</v>
      </c>
      <c r="E278" s="232" t="s">
        <v>973</v>
      </c>
      <c r="F278" s="232" t="s">
        <v>8</v>
      </c>
      <c r="G278" s="232" t="s">
        <v>974</v>
      </c>
      <c r="H278" s="232" t="s">
        <v>988</v>
      </c>
      <c r="I278" s="232"/>
      <c r="J278" s="232"/>
      <c r="K278" s="232" t="s">
        <v>9</v>
      </c>
      <c r="L278" s="232" t="s">
        <v>976</v>
      </c>
      <c r="M278" s="232">
        <v>2283.1685000000002</v>
      </c>
      <c r="N278" s="232"/>
      <c r="O278" s="232">
        <v>243.4222</v>
      </c>
    </row>
    <row r="279" spans="1:15">
      <c r="A279" s="232" t="s">
        <v>969</v>
      </c>
      <c r="B279" s="232" t="s">
        <v>970</v>
      </c>
      <c r="C279" s="232" t="s">
        <v>971</v>
      </c>
      <c r="D279" s="232" t="s">
        <v>972</v>
      </c>
      <c r="E279" s="232" t="s">
        <v>973</v>
      </c>
      <c r="F279" s="232" t="s">
        <v>8</v>
      </c>
      <c r="G279" s="232" t="s">
        <v>974</v>
      </c>
      <c r="H279" s="232" t="s">
        <v>988</v>
      </c>
      <c r="I279" s="232"/>
      <c r="J279" s="232"/>
      <c r="K279" s="232" t="s">
        <v>9</v>
      </c>
      <c r="L279" s="232" t="s">
        <v>977</v>
      </c>
      <c r="M279" s="233">
        <v>3.4567905414328299E-3</v>
      </c>
      <c r="N279" s="233"/>
      <c r="O279" s="233">
        <v>4.1080275247689702E-4</v>
      </c>
    </row>
    <row r="280" spans="1:15">
      <c r="A280" s="231" t="s">
        <v>969</v>
      </c>
      <c r="B280" s="231" t="s">
        <v>970</v>
      </c>
      <c r="C280" s="231" t="s">
        <v>971</v>
      </c>
      <c r="D280" s="231" t="s">
        <v>972</v>
      </c>
      <c r="E280" s="231" t="s">
        <v>973</v>
      </c>
      <c r="F280" s="231" t="s">
        <v>8</v>
      </c>
      <c r="G280" s="231" t="s">
        <v>974</v>
      </c>
      <c r="H280" s="231" t="s">
        <v>988</v>
      </c>
      <c r="I280" s="231" t="s">
        <v>1002</v>
      </c>
      <c r="J280" s="231" t="s">
        <v>1007</v>
      </c>
      <c r="K280" s="231" t="s">
        <v>9</v>
      </c>
      <c r="L280" s="231" t="s">
        <v>978</v>
      </c>
      <c r="M280" s="234"/>
      <c r="N280" s="235">
        <v>1</v>
      </c>
      <c r="O280" s="235">
        <v>1</v>
      </c>
    </row>
    <row r="281" spans="1:15">
      <c r="A281" s="231" t="s">
        <v>969</v>
      </c>
      <c r="B281" s="231" t="s">
        <v>970</v>
      </c>
      <c r="C281" s="231" t="s">
        <v>971</v>
      </c>
      <c r="D281" s="231" t="s">
        <v>972</v>
      </c>
      <c r="E281" s="231" t="s">
        <v>973</v>
      </c>
      <c r="F281" s="231" t="s">
        <v>8</v>
      </c>
      <c r="G281" s="231" t="s">
        <v>974</v>
      </c>
      <c r="H281" s="231" t="s">
        <v>988</v>
      </c>
      <c r="K281" s="231" t="s">
        <v>9</v>
      </c>
      <c r="L281" s="231" t="s">
        <v>979</v>
      </c>
      <c r="M281" s="234"/>
      <c r="N281" s="236"/>
      <c r="O281" s="235"/>
    </row>
    <row r="282" spans="1:15">
      <c r="A282" s="231" t="s">
        <v>969</v>
      </c>
      <c r="B282" s="231" t="s">
        <v>970</v>
      </c>
      <c r="C282" s="231" t="s">
        <v>971</v>
      </c>
      <c r="D282" s="231" t="s">
        <v>972</v>
      </c>
      <c r="E282" s="231" t="s">
        <v>973</v>
      </c>
      <c r="F282" s="231" t="s">
        <v>8</v>
      </c>
      <c r="G282" s="231" t="s">
        <v>974</v>
      </c>
      <c r="H282" s="231" t="s">
        <v>988</v>
      </c>
      <c r="K282" s="231" t="s">
        <v>9</v>
      </c>
      <c r="L282" s="231" t="s">
        <v>980</v>
      </c>
      <c r="M282" s="234"/>
      <c r="N282" s="236"/>
      <c r="O282" s="235"/>
    </row>
    <row r="283" spans="1:15">
      <c r="A283" s="232" t="s">
        <v>969</v>
      </c>
      <c r="B283" s="232" t="s">
        <v>970</v>
      </c>
      <c r="C283" s="232" t="s">
        <v>971</v>
      </c>
      <c r="D283" s="232" t="s">
        <v>972</v>
      </c>
      <c r="E283" s="232" t="s">
        <v>973</v>
      </c>
      <c r="F283" s="232" t="s">
        <v>8</v>
      </c>
      <c r="G283" s="232" t="s">
        <v>974</v>
      </c>
      <c r="H283" s="232" t="s">
        <v>40</v>
      </c>
      <c r="I283" s="232"/>
      <c r="J283" s="232"/>
      <c r="K283" s="232" t="s">
        <v>9</v>
      </c>
      <c r="L283" s="232" t="s">
        <v>976</v>
      </c>
      <c r="M283" s="232">
        <v>15.3817</v>
      </c>
      <c r="N283" s="232"/>
      <c r="O283" s="232">
        <v>2.1974</v>
      </c>
    </row>
    <row r="284" spans="1:15">
      <c r="A284" s="232" t="s">
        <v>969</v>
      </c>
      <c r="B284" s="232" t="s">
        <v>970</v>
      </c>
      <c r="C284" s="232" t="s">
        <v>971</v>
      </c>
      <c r="D284" s="232" t="s">
        <v>972</v>
      </c>
      <c r="E284" s="232" t="s">
        <v>973</v>
      </c>
      <c r="F284" s="232" t="s">
        <v>8</v>
      </c>
      <c r="G284" s="232" t="s">
        <v>974</v>
      </c>
      <c r="H284" s="232" t="s">
        <v>40</v>
      </c>
      <c r="I284" s="232"/>
      <c r="J284" s="232"/>
      <c r="K284" s="232" t="s">
        <v>9</v>
      </c>
      <c r="L284" s="232" t="s">
        <v>977</v>
      </c>
      <c r="M284" s="233">
        <v>2.8401693633667002E-5</v>
      </c>
      <c r="N284" s="233"/>
      <c r="O284" s="233">
        <v>3.7083633632952699E-6</v>
      </c>
    </row>
    <row r="285" spans="1:15">
      <c r="A285" s="231" t="s">
        <v>969</v>
      </c>
      <c r="B285" s="231" t="s">
        <v>970</v>
      </c>
      <c r="C285" s="231" t="s">
        <v>971</v>
      </c>
      <c r="D285" s="231" t="s">
        <v>972</v>
      </c>
      <c r="E285" s="231" t="s">
        <v>973</v>
      </c>
      <c r="F285" s="231" t="s">
        <v>8</v>
      </c>
      <c r="G285" s="231" t="s">
        <v>974</v>
      </c>
      <c r="H285" s="231" t="s">
        <v>40</v>
      </c>
      <c r="I285" s="231" t="s">
        <v>1002</v>
      </c>
      <c r="J285" s="231" t="s">
        <v>1007</v>
      </c>
      <c r="K285" s="231" t="s">
        <v>9</v>
      </c>
      <c r="L285" s="231" t="s">
        <v>978</v>
      </c>
      <c r="M285" s="234"/>
      <c r="N285" s="235">
        <v>1</v>
      </c>
      <c r="O285" s="235">
        <v>1</v>
      </c>
    </row>
    <row r="286" spans="1:15">
      <c r="A286" s="231" t="s">
        <v>969</v>
      </c>
      <c r="B286" s="231" t="s">
        <v>970</v>
      </c>
      <c r="C286" s="231" t="s">
        <v>971</v>
      </c>
      <c r="D286" s="231" t="s">
        <v>972</v>
      </c>
      <c r="E286" s="231" t="s">
        <v>973</v>
      </c>
      <c r="F286" s="231" t="s">
        <v>8</v>
      </c>
      <c r="G286" s="231" t="s">
        <v>974</v>
      </c>
      <c r="H286" s="231" t="s">
        <v>40</v>
      </c>
      <c r="K286" s="231" t="s">
        <v>9</v>
      </c>
      <c r="L286" s="231" t="s">
        <v>979</v>
      </c>
      <c r="M286" s="234"/>
      <c r="N286" s="236"/>
      <c r="O286" s="235"/>
    </row>
    <row r="287" spans="1:15">
      <c r="A287" s="231" t="s">
        <v>969</v>
      </c>
      <c r="B287" s="231" t="s">
        <v>970</v>
      </c>
      <c r="C287" s="231" t="s">
        <v>971</v>
      </c>
      <c r="D287" s="231" t="s">
        <v>972</v>
      </c>
      <c r="E287" s="231" t="s">
        <v>973</v>
      </c>
      <c r="F287" s="231" t="s">
        <v>8</v>
      </c>
      <c r="G287" s="231" t="s">
        <v>974</v>
      </c>
      <c r="H287" s="231" t="s">
        <v>40</v>
      </c>
      <c r="K287" s="231" t="s">
        <v>9</v>
      </c>
      <c r="L287" s="231" t="s">
        <v>980</v>
      </c>
      <c r="M287" s="234"/>
      <c r="N287" s="236"/>
      <c r="O287" s="235"/>
    </row>
    <row r="288" spans="1:15">
      <c r="A288" s="232" t="s">
        <v>969</v>
      </c>
      <c r="B288" s="232" t="s">
        <v>970</v>
      </c>
      <c r="C288" s="232" t="s">
        <v>971</v>
      </c>
      <c r="D288" s="232" t="s">
        <v>972</v>
      </c>
      <c r="E288" s="232" t="s">
        <v>973</v>
      </c>
      <c r="F288" s="232" t="s">
        <v>8</v>
      </c>
      <c r="G288" s="232" t="s">
        <v>974</v>
      </c>
      <c r="H288" s="232" t="s">
        <v>19</v>
      </c>
      <c r="I288" s="232"/>
      <c r="J288" s="232"/>
      <c r="K288" s="232" t="s">
        <v>9</v>
      </c>
      <c r="L288" s="232" t="s">
        <v>976</v>
      </c>
      <c r="M288" s="232">
        <v>520.95159999999998</v>
      </c>
      <c r="N288" s="232">
        <v>493.47949999999997</v>
      </c>
      <c r="O288" s="232">
        <v>110.9057</v>
      </c>
    </row>
    <row r="289" spans="1:15">
      <c r="A289" s="232" t="s">
        <v>969</v>
      </c>
      <c r="B289" s="232" t="s">
        <v>970</v>
      </c>
      <c r="C289" s="232" t="s">
        <v>971</v>
      </c>
      <c r="D289" s="232" t="s">
        <v>972</v>
      </c>
      <c r="E289" s="232" t="s">
        <v>973</v>
      </c>
      <c r="F289" s="232" t="s">
        <v>8</v>
      </c>
      <c r="G289" s="232" t="s">
        <v>974</v>
      </c>
      <c r="H289" s="232" t="s">
        <v>19</v>
      </c>
      <c r="I289" s="232"/>
      <c r="J289" s="232"/>
      <c r="K289" s="232" t="s">
        <v>9</v>
      </c>
      <c r="L289" s="232" t="s">
        <v>977</v>
      </c>
      <c r="M289" s="233">
        <v>1.6531759986127101E-3</v>
      </c>
      <c r="N289" s="233">
        <v>1.6531759986127101E-3</v>
      </c>
      <c r="O289" s="233">
        <v>1.87166030154099E-4</v>
      </c>
    </row>
    <row r="290" spans="1:15">
      <c r="A290" s="231" t="s">
        <v>969</v>
      </c>
      <c r="B290" s="231" t="s">
        <v>970</v>
      </c>
      <c r="C290" s="231" t="s">
        <v>971</v>
      </c>
      <c r="D290" s="231" t="s">
        <v>972</v>
      </c>
      <c r="E290" s="231" t="s">
        <v>973</v>
      </c>
      <c r="F290" s="231" t="s">
        <v>8</v>
      </c>
      <c r="G290" s="231" t="s">
        <v>974</v>
      </c>
      <c r="H290" s="231" t="s">
        <v>19</v>
      </c>
      <c r="I290" s="231" t="s">
        <v>1002</v>
      </c>
      <c r="J290" s="231" t="s">
        <v>1007</v>
      </c>
      <c r="K290" s="231" t="s">
        <v>9</v>
      </c>
      <c r="L290" s="231" t="s">
        <v>978</v>
      </c>
      <c r="M290" s="234"/>
      <c r="N290" s="235">
        <v>1</v>
      </c>
      <c r="O290" s="235">
        <v>1</v>
      </c>
    </row>
    <row r="291" spans="1:15">
      <c r="A291" s="231" t="s">
        <v>969</v>
      </c>
      <c r="B291" s="231" t="s">
        <v>970</v>
      </c>
      <c r="C291" s="231" t="s">
        <v>971</v>
      </c>
      <c r="D291" s="231" t="s">
        <v>972</v>
      </c>
      <c r="E291" s="231" t="s">
        <v>973</v>
      </c>
      <c r="F291" s="231" t="s">
        <v>8</v>
      </c>
      <c r="G291" s="231" t="s">
        <v>974</v>
      </c>
      <c r="H291" s="231" t="s">
        <v>19</v>
      </c>
      <c r="K291" s="231" t="s">
        <v>9</v>
      </c>
      <c r="L291" s="231" t="s">
        <v>979</v>
      </c>
      <c r="M291" s="234"/>
      <c r="N291" s="235"/>
      <c r="O291" s="235"/>
    </row>
    <row r="292" spans="1:15">
      <c r="A292" s="231" t="s">
        <v>969</v>
      </c>
      <c r="B292" s="231" t="s">
        <v>970</v>
      </c>
      <c r="C292" s="231" t="s">
        <v>971</v>
      </c>
      <c r="D292" s="231" t="s">
        <v>972</v>
      </c>
      <c r="E292" s="231" t="s">
        <v>973</v>
      </c>
      <c r="F292" s="231" t="s">
        <v>8</v>
      </c>
      <c r="G292" s="231" t="s">
        <v>974</v>
      </c>
      <c r="H292" s="231" t="s">
        <v>19</v>
      </c>
      <c r="K292" s="231" t="s">
        <v>9</v>
      </c>
      <c r="L292" s="231" t="s">
        <v>980</v>
      </c>
      <c r="M292" s="234"/>
      <c r="N292" s="235"/>
      <c r="O292" s="235"/>
    </row>
    <row r="293" spans="1:15">
      <c r="A293" s="232" t="s">
        <v>969</v>
      </c>
      <c r="B293" s="232" t="s">
        <v>970</v>
      </c>
      <c r="C293" s="232" t="s">
        <v>971</v>
      </c>
      <c r="D293" s="232" t="s">
        <v>972</v>
      </c>
      <c r="E293" s="232" t="s">
        <v>973</v>
      </c>
      <c r="F293" s="232" t="s">
        <v>8</v>
      </c>
      <c r="G293" s="232" t="s">
        <v>974</v>
      </c>
      <c r="H293" s="232" t="s">
        <v>18</v>
      </c>
      <c r="I293" s="232"/>
      <c r="J293" s="232"/>
      <c r="K293" s="232" t="s">
        <v>9</v>
      </c>
      <c r="L293" s="232" t="s">
        <v>976</v>
      </c>
      <c r="M293" s="232">
        <v>47.047899999999998</v>
      </c>
      <c r="N293" s="232"/>
      <c r="O293" s="232"/>
    </row>
    <row r="294" spans="1:15">
      <c r="A294" s="232" t="s">
        <v>969</v>
      </c>
      <c r="B294" s="232" t="s">
        <v>970</v>
      </c>
      <c r="C294" s="232" t="s">
        <v>971</v>
      </c>
      <c r="D294" s="232" t="s">
        <v>972</v>
      </c>
      <c r="E294" s="232" t="s">
        <v>973</v>
      </c>
      <c r="F294" s="232" t="s">
        <v>8</v>
      </c>
      <c r="G294" s="232" t="s">
        <v>974</v>
      </c>
      <c r="H294" s="232" t="s">
        <v>18</v>
      </c>
      <c r="I294" s="232"/>
      <c r="J294" s="232"/>
      <c r="K294" s="232" t="s">
        <v>9</v>
      </c>
      <c r="L294" s="232" t="s">
        <v>977</v>
      </c>
      <c r="M294" s="233">
        <v>5.8113404487096599E-5</v>
      </c>
      <c r="N294" s="233"/>
      <c r="O294" s="233"/>
    </row>
    <row r="295" spans="1:15">
      <c r="A295" s="231" t="s">
        <v>969</v>
      </c>
      <c r="B295" s="231" t="s">
        <v>970</v>
      </c>
      <c r="C295" s="231" t="s">
        <v>971</v>
      </c>
      <c r="D295" s="231" t="s">
        <v>972</v>
      </c>
      <c r="E295" s="231" t="s">
        <v>973</v>
      </c>
      <c r="F295" s="231" t="s">
        <v>8</v>
      </c>
      <c r="G295" s="231" t="s">
        <v>974</v>
      </c>
      <c r="H295" s="231" t="s">
        <v>18</v>
      </c>
      <c r="I295" s="231" t="s">
        <v>1002</v>
      </c>
      <c r="J295" s="231" t="s">
        <v>1007</v>
      </c>
      <c r="K295" s="231" t="s">
        <v>9</v>
      </c>
      <c r="L295" s="231" t="s">
        <v>978</v>
      </c>
      <c r="M295" s="234"/>
      <c r="N295" s="235">
        <v>1</v>
      </c>
      <c r="O295" s="235">
        <v>1</v>
      </c>
    </row>
    <row r="296" spans="1:15">
      <c r="A296" s="231" t="s">
        <v>969</v>
      </c>
      <c r="B296" s="231" t="s">
        <v>970</v>
      </c>
      <c r="C296" s="231" t="s">
        <v>971</v>
      </c>
      <c r="D296" s="231" t="s">
        <v>972</v>
      </c>
      <c r="E296" s="231" t="s">
        <v>973</v>
      </c>
      <c r="F296" s="231" t="s">
        <v>8</v>
      </c>
      <c r="G296" s="231" t="s">
        <v>974</v>
      </c>
      <c r="H296" s="231" t="s">
        <v>18</v>
      </c>
      <c r="K296" s="231" t="s">
        <v>9</v>
      </c>
      <c r="L296" s="231" t="s">
        <v>979</v>
      </c>
      <c r="M296" s="234"/>
      <c r="N296" s="236"/>
      <c r="O296" s="236"/>
    </row>
    <row r="297" spans="1:15">
      <c r="A297" s="231" t="s">
        <v>969</v>
      </c>
      <c r="B297" s="231" t="s">
        <v>970</v>
      </c>
      <c r="C297" s="231" t="s">
        <v>971</v>
      </c>
      <c r="D297" s="231" t="s">
        <v>972</v>
      </c>
      <c r="E297" s="231" t="s">
        <v>973</v>
      </c>
      <c r="F297" s="231" t="s">
        <v>8</v>
      </c>
      <c r="G297" s="231" t="s">
        <v>974</v>
      </c>
      <c r="H297" s="231" t="s">
        <v>18</v>
      </c>
      <c r="K297" s="231" t="s">
        <v>9</v>
      </c>
      <c r="L297" s="231" t="s">
        <v>980</v>
      </c>
      <c r="M297" s="234"/>
      <c r="N297" s="236"/>
      <c r="O297" s="236"/>
    </row>
    <row r="298" spans="1:15">
      <c r="A298" s="232" t="s">
        <v>969</v>
      </c>
      <c r="B298" s="232" t="s">
        <v>970</v>
      </c>
      <c r="C298" s="232" t="s">
        <v>971</v>
      </c>
      <c r="D298" s="232" t="s">
        <v>972</v>
      </c>
      <c r="E298" s="232" t="s">
        <v>973</v>
      </c>
      <c r="F298" s="232" t="s">
        <v>8</v>
      </c>
      <c r="G298" s="232" t="s">
        <v>974</v>
      </c>
      <c r="H298" s="232" t="s">
        <v>10</v>
      </c>
      <c r="I298" s="232"/>
      <c r="J298" s="232"/>
      <c r="K298" s="232" t="s">
        <v>9</v>
      </c>
      <c r="L298" s="232" t="s">
        <v>976</v>
      </c>
      <c r="M298" s="232">
        <v>138.33949999999999</v>
      </c>
      <c r="N298" s="232"/>
      <c r="O298" s="232"/>
    </row>
    <row r="299" spans="1:15">
      <c r="A299" s="232" t="s">
        <v>969</v>
      </c>
      <c r="B299" s="232" t="s">
        <v>970</v>
      </c>
      <c r="C299" s="232" t="s">
        <v>971</v>
      </c>
      <c r="D299" s="232" t="s">
        <v>972</v>
      </c>
      <c r="E299" s="232" t="s">
        <v>973</v>
      </c>
      <c r="F299" s="232" t="s">
        <v>8</v>
      </c>
      <c r="G299" s="232" t="s">
        <v>974</v>
      </c>
      <c r="H299" s="232" t="s">
        <v>10</v>
      </c>
      <c r="I299" s="232"/>
      <c r="J299" s="232"/>
      <c r="K299" s="232" t="s">
        <v>9</v>
      </c>
      <c r="L299" s="232" t="s">
        <v>977</v>
      </c>
      <c r="M299" s="233">
        <v>1.6743055720469001E-4</v>
      </c>
      <c r="N299" s="233"/>
      <c r="O299" s="233"/>
    </row>
    <row r="300" spans="1:15">
      <c r="A300" s="231" t="s">
        <v>969</v>
      </c>
      <c r="B300" s="231" t="s">
        <v>970</v>
      </c>
      <c r="C300" s="231" t="s">
        <v>971</v>
      </c>
      <c r="D300" s="231" t="s">
        <v>972</v>
      </c>
      <c r="E300" s="231" t="s">
        <v>973</v>
      </c>
      <c r="F300" s="231" t="s">
        <v>8</v>
      </c>
      <c r="G300" s="231" t="s">
        <v>974</v>
      </c>
      <c r="H300" s="231" t="s">
        <v>10</v>
      </c>
      <c r="I300" s="231" t="s">
        <v>1002</v>
      </c>
      <c r="J300" s="231" t="s">
        <v>1007</v>
      </c>
      <c r="K300" s="231" t="s">
        <v>9</v>
      </c>
      <c r="L300" s="231" t="s">
        <v>978</v>
      </c>
      <c r="M300" s="234"/>
      <c r="N300" s="235">
        <v>1</v>
      </c>
      <c r="O300" s="235">
        <v>1</v>
      </c>
    </row>
    <row r="301" spans="1:15">
      <c r="A301" s="231" t="s">
        <v>969</v>
      </c>
      <c r="B301" s="231" t="s">
        <v>970</v>
      </c>
      <c r="C301" s="231" t="s">
        <v>971</v>
      </c>
      <c r="D301" s="231" t="s">
        <v>972</v>
      </c>
      <c r="E301" s="231" t="s">
        <v>973</v>
      </c>
      <c r="F301" s="231" t="s">
        <v>8</v>
      </c>
      <c r="G301" s="231" t="s">
        <v>974</v>
      </c>
      <c r="H301" s="231" t="s">
        <v>10</v>
      </c>
      <c r="K301" s="231" t="s">
        <v>9</v>
      </c>
      <c r="L301" s="231" t="s">
        <v>979</v>
      </c>
      <c r="M301" s="234"/>
      <c r="N301" s="236"/>
      <c r="O301" s="236"/>
    </row>
    <row r="302" spans="1:15">
      <c r="A302" s="231" t="s">
        <v>969</v>
      </c>
      <c r="B302" s="231" t="s">
        <v>970</v>
      </c>
      <c r="C302" s="231" t="s">
        <v>971</v>
      </c>
      <c r="D302" s="231" t="s">
        <v>972</v>
      </c>
      <c r="E302" s="231" t="s">
        <v>973</v>
      </c>
      <c r="F302" s="231" t="s">
        <v>8</v>
      </c>
      <c r="G302" s="231" t="s">
        <v>974</v>
      </c>
      <c r="H302" s="231" t="s">
        <v>10</v>
      </c>
      <c r="K302" s="231" t="s">
        <v>9</v>
      </c>
      <c r="L302" s="231" t="s">
        <v>980</v>
      </c>
      <c r="M302" s="234"/>
      <c r="N302" s="236"/>
      <c r="O302" s="236"/>
    </row>
    <row r="303" spans="1:15">
      <c r="A303" s="232" t="s">
        <v>969</v>
      </c>
      <c r="B303" s="232" t="s">
        <v>970</v>
      </c>
      <c r="C303" s="232" t="s">
        <v>971</v>
      </c>
      <c r="D303" s="232" t="s">
        <v>972</v>
      </c>
      <c r="E303" s="232" t="s">
        <v>973</v>
      </c>
      <c r="F303" s="232" t="s">
        <v>8</v>
      </c>
      <c r="G303" s="232" t="s">
        <v>974</v>
      </c>
      <c r="H303" s="232" t="s">
        <v>73</v>
      </c>
      <c r="I303" s="232"/>
      <c r="J303" s="232"/>
      <c r="K303" s="232" t="s">
        <v>9</v>
      </c>
      <c r="L303" s="232" t="s">
        <v>976</v>
      </c>
      <c r="M303" s="232">
        <v>67.140600000000006</v>
      </c>
      <c r="N303" s="232"/>
      <c r="O303" s="232"/>
    </row>
    <row r="304" spans="1:15">
      <c r="A304" s="232" t="s">
        <v>969</v>
      </c>
      <c r="B304" s="232" t="s">
        <v>970</v>
      </c>
      <c r="C304" s="232" t="s">
        <v>971</v>
      </c>
      <c r="D304" s="232" t="s">
        <v>972</v>
      </c>
      <c r="E304" s="232" t="s">
        <v>973</v>
      </c>
      <c r="F304" s="232" t="s">
        <v>8</v>
      </c>
      <c r="G304" s="232" t="s">
        <v>974</v>
      </c>
      <c r="H304" s="232" t="s">
        <v>73</v>
      </c>
      <c r="I304" s="232"/>
      <c r="J304" s="232"/>
      <c r="K304" s="232" t="s">
        <v>9</v>
      </c>
      <c r="L304" s="232" t="s">
        <v>977</v>
      </c>
      <c r="M304" s="233">
        <v>8.2931838515775595E-5</v>
      </c>
      <c r="N304" s="233"/>
      <c r="O304" s="233"/>
    </row>
    <row r="305" spans="1:15">
      <c r="A305" s="231" t="s">
        <v>969</v>
      </c>
      <c r="B305" s="231" t="s">
        <v>970</v>
      </c>
      <c r="C305" s="231" t="s">
        <v>971</v>
      </c>
      <c r="D305" s="231" t="s">
        <v>972</v>
      </c>
      <c r="E305" s="231" t="s">
        <v>973</v>
      </c>
      <c r="F305" s="231" t="s">
        <v>8</v>
      </c>
      <c r="G305" s="231" t="s">
        <v>974</v>
      </c>
      <c r="H305" s="231" t="s">
        <v>73</v>
      </c>
      <c r="I305" s="231" t="s">
        <v>1002</v>
      </c>
      <c r="J305" s="231" t="s">
        <v>1007</v>
      </c>
      <c r="K305" s="231" t="s">
        <v>9</v>
      </c>
      <c r="L305" s="231" t="s">
        <v>978</v>
      </c>
      <c r="M305" s="234"/>
      <c r="N305" s="235">
        <v>1</v>
      </c>
      <c r="O305" s="235">
        <v>1</v>
      </c>
    </row>
    <row r="306" spans="1:15">
      <c r="A306" s="231" t="s">
        <v>969</v>
      </c>
      <c r="B306" s="231" t="s">
        <v>970</v>
      </c>
      <c r="C306" s="231" t="s">
        <v>971</v>
      </c>
      <c r="D306" s="231" t="s">
        <v>972</v>
      </c>
      <c r="E306" s="231" t="s">
        <v>973</v>
      </c>
      <c r="F306" s="231" t="s">
        <v>8</v>
      </c>
      <c r="G306" s="231" t="s">
        <v>974</v>
      </c>
      <c r="H306" s="231" t="s">
        <v>73</v>
      </c>
      <c r="K306" s="231" t="s">
        <v>9</v>
      </c>
      <c r="L306" s="231" t="s">
        <v>979</v>
      </c>
      <c r="M306" s="234"/>
      <c r="N306" s="236"/>
      <c r="O306" s="236"/>
    </row>
    <row r="307" spans="1:15">
      <c r="A307" s="231" t="s">
        <v>969</v>
      </c>
      <c r="B307" s="231" t="s">
        <v>970</v>
      </c>
      <c r="C307" s="231" t="s">
        <v>971</v>
      </c>
      <c r="D307" s="231" t="s">
        <v>972</v>
      </c>
      <c r="E307" s="231" t="s">
        <v>973</v>
      </c>
      <c r="F307" s="231" t="s">
        <v>8</v>
      </c>
      <c r="G307" s="231" t="s">
        <v>974</v>
      </c>
      <c r="H307" s="231" t="s">
        <v>73</v>
      </c>
      <c r="K307" s="231" t="s">
        <v>9</v>
      </c>
      <c r="L307" s="231" t="s">
        <v>980</v>
      </c>
      <c r="M307" s="234"/>
      <c r="N307" s="236"/>
      <c r="O307" s="236"/>
    </row>
    <row r="308" spans="1:15">
      <c r="A308" s="232" t="s">
        <v>969</v>
      </c>
      <c r="B308" s="232" t="s">
        <v>970</v>
      </c>
      <c r="C308" s="232" t="s">
        <v>971</v>
      </c>
      <c r="D308" s="232" t="s">
        <v>972</v>
      </c>
      <c r="E308" s="232" t="s">
        <v>973</v>
      </c>
      <c r="F308" s="232" t="s">
        <v>8</v>
      </c>
      <c r="G308" s="232" t="s">
        <v>974</v>
      </c>
      <c r="H308" s="232" t="s">
        <v>17</v>
      </c>
      <c r="I308" s="232"/>
      <c r="J308" s="232"/>
      <c r="K308" s="232" t="s">
        <v>9</v>
      </c>
      <c r="L308" s="232" t="s">
        <v>976</v>
      </c>
      <c r="M308" s="232">
        <v>640.98270000000002</v>
      </c>
      <c r="N308" s="232"/>
      <c r="O308" s="232">
        <v>202.75149999999999</v>
      </c>
    </row>
    <row r="309" spans="1:15">
      <c r="A309" s="232" t="s">
        <v>969</v>
      </c>
      <c r="B309" s="232" t="s">
        <v>970</v>
      </c>
      <c r="C309" s="232" t="s">
        <v>971</v>
      </c>
      <c r="D309" s="232" t="s">
        <v>972</v>
      </c>
      <c r="E309" s="232" t="s">
        <v>973</v>
      </c>
      <c r="F309" s="232" t="s">
        <v>8</v>
      </c>
      <c r="G309" s="232" t="s">
        <v>974</v>
      </c>
      <c r="H309" s="232" t="s">
        <v>17</v>
      </c>
      <c r="I309" s="232"/>
      <c r="J309" s="232"/>
      <c r="K309" s="232" t="s">
        <v>9</v>
      </c>
      <c r="L309" s="232" t="s">
        <v>977</v>
      </c>
      <c r="M309" s="233">
        <v>7.73560261876381E-4</v>
      </c>
      <c r="N309" s="233"/>
      <c r="O309" s="233">
        <v>3.4216630310965698E-4</v>
      </c>
    </row>
    <row r="310" spans="1:15">
      <c r="A310" s="231" t="s">
        <v>969</v>
      </c>
      <c r="B310" s="231" t="s">
        <v>970</v>
      </c>
      <c r="C310" s="231" t="s">
        <v>971</v>
      </c>
      <c r="D310" s="231" t="s">
        <v>972</v>
      </c>
      <c r="E310" s="231" t="s">
        <v>973</v>
      </c>
      <c r="F310" s="231" t="s">
        <v>8</v>
      </c>
      <c r="G310" s="231" t="s">
        <v>974</v>
      </c>
      <c r="H310" s="231" t="s">
        <v>17</v>
      </c>
      <c r="I310" s="231" t="s">
        <v>101</v>
      </c>
      <c r="J310" s="231" t="s">
        <v>811</v>
      </c>
      <c r="K310" s="231" t="s">
        <v>9</v>
      </c>
      <c r="L310" s="231" t="s">
        <v>978</v>
      </c>
      <c r="M310" s="234"/>
      <c r="N310" s="239">
        <f>'4.c Electricity breakdown'!N16</f>
        <v>0.47499999999999998</v>
      </c>
      <c r="O310" s="239">
        <f>'4.c Electricity breakdown'!AQ16</f>
        <v>0.47499999999999998</v>
      </c>
    </row>
    <row r="311" spans="1:15">
      <c r="A311" s="231" t="s">
        <v>969</v>
      </c>
      <c r="B311" s="231" t="s">
        <v>970</v>
      </c>
      <c r="C311" s="231" t="s">
        <v>971</v>
      </c>
      <c r="D311" s="231" t="s">
        <v>972</v>
      </c>
      <c r="E311" s="231" t="s">
        <v>973</v>
      </c>
      <c r="F311" s="231" t="s">
        <v>8</v>
      </c>
      <c r="G311" s="231" t="s">
        <v>974</v>
      </c>
      <c r="H311" s="231" t="s">
        <v>17</v>
      </c>
      <c r="I311" s="231" t="s">
        <v>1005</v>
      </c>
      <c r="J311" s="231" t="s">
        <v>1007</v>
      </c>
      <c r="K311" s="231" t="s">
        <v>9</v>
      </c>
      <c r="L311" s="231" t="s">
        <v>979</v>
      </c>
      <c r="M311" s="234"/>
      <c r="N311" s="239">
        <f>'4.c Electricity breakdown'!N15</f>
        <v>0.47499999999999998</v>
      </c>
      <c r="O311" s="239">
        <f>'4.c Electricity breakdown'!AQ15</f>
        <v>0.47499999999999998</v>
      </c>
    </row>
    <row r="312" spans="1:15">
      <c r="A312" s="231" t="s">
        <v>969</v>
      </c>
      <c r="B312" s="231" t="s">
        <v>970</v>
      </c>
      <c r="C312" s="231" t="s">
        <v>971</v>
      </c>
      <c r="D312" s="231" t="s">
        <v>972</v>
      </c>
      <c r="E312" s="231" t="s">
        <v>973</v>
      </c>
      <c r="F312" s="231" t="s">
        <v>8</v>
      </c>
      <c r="G312" s="231" t="s">
        <v>974</v>
      </c>
      <c r="H312" s="231" t="s">
        <v>17</v>
      </c>
      <c r="I312" s="231" t="s">
        <v>105</v>
      </c>
      <c r="J312" s="231" t="s">
        <v>813</v>
      </c>
      <c r="K312" s="231" t="s">
        <v>9</v>
      </c>
      <c r="L312" s="231" t="s">
        <v>980</v>
      </c>
      <c r="M312" s="234"/>
      <c r="N312" s="239">
        <f>'4.c Electricity breakdown'!N17</f>
        <v>0.05</v>
      </c>
      <c r="O312" s="239">
        <f>'4.c Electricity breakdown'!AQ17</f>
        <v>0.05</v>
      </c>
    </row>
    <row r="313" spans="1:15">
      <c r="A313" s="232" t="s">
        <v>969</v>
      </c>
      <c r="B313" s="232" t="s">
        <v>970</v>
      </c>
      <c r="C313" s="232" t="s">
        <v>971</v>
      </c>
      <c r="D313" s="232" t="s">
        <v>972</v>
      </c>
      <c r="E313" s="232" t="s">
        <v>973</v>
      </c>
      <c r="F313" s="232" t="s">
        <v>8</v>
      </c>
      <c r="G313" s="232" t="s">
        <v>974</v>
      </c>
      <c r="H313" s="232" t="s">
        <v>45</v>
      </c>
      <c r="I313" s="232"/>
      <c r="J313" s="232"/>
      <c r="K313" s="232" t="s">
        <v>9</v>
      </c>
      <c r="L313" s="232" t="s">
        <v>976</v>
      </c>
      <c r="M313" s="232">
        <v>10.9869</v>
      </c>
      <c r="N313" s="232"/>
      <c r="O313" s="232"/>
    </row>
    <row r="314" spans="1:15">
      <c r="A314" s="232" t="s">
        <v>969</v>
      </c>
      <c r="B314" s="232" t="s">
        <v>970</v>
      </c>
      <c r="C314" s="232" t="s">
        <v>971</v>
      </c>
      <c r="D314" s="232" t="s">
        <v>972</v>
      </c>
      <c r="E314" s="232" t="s">
        <v>973</v>
      </c>
      <c r="F314" s="232" t="s">
        <v>8</v>
      </c>
      <c r="G314" s="232" t="s">
        <v>974</v>
      </c>
      <c r="H314" s="232" t="s">
        <v>45</v>
      </c>
      <c r="I314" s="232"/>
      <c r="J314" s="232"/>
      <c r="K314" s="232" t="s">
        <v>9</v>
      </c>
      <c r="L314" s="232" t="s">
        <v>977</v>
      </c>
      <c r="M314" s="233">
        <v>1.3481095994274601E-5</v>
      </c>
      <c r="N314" s="233"/>
      <c r="O314" s="233"/>
    </row>
    <row r="315" spans="1:15">
      <c r="A315" s="231" t="s">
        <v>969</v>
      </c>
      <c r="B315" s="231" t="s">
        <v>970</v>
      </c>
      <c r="C315" s="231" t="s">
        <v>971</v>
      </c>
      <c r="D315" s="231" t="s">
        <v>972</v>
      </c>
      <c r="E315" s="231" t="s">
        <v>973</v>
      </c>
      <c r="F315" s="231" t="s">
        <v>8</v>
      </c>
      <c r="G315" s="231" t="s">
        <v>974</v>
      </c>
      <c r="H315" s="231" t="s">
        <v>45</v>
      </c>
      <c r="I315" s="231" t="s">
        <v>1075</v>
      </c>
      <c r="J315" s="231" t="s">
        <v>1016</v>
      </c>
      <c r="K315" s="231" t="s">
        <v>9</v>
      </c>
      <c r="L315" s="231" t="s">
        <v>978</v>
      </c>
      <c r="M315" s="234"/>
      <c r="N315" s="239">
        <v>0.5</v>
      </c>
      <c r="O315" s="239">
        <v>0.5</v>
      </c>
    </row>
    <row r="316" spans="1:15">
      <c r="A316" s="231" t="s">
        <v>969</v>
      </c>
      <c r="B316" s="231" t="s">
        <v>970</v>
      </c>
      <c r="C316" s="231" t="s">
        <v>971</v>
      </c>
      <c r="D316" s="231" t="s">
        <v>972</v>
      </c>
      <c r="E316" s="231" t="s">
        <v>973</v>
      </c>
      <c r="F316" s="231" t="s">
        <v>8</v>
      </c>
      <c r="G316" s="231" t="s">
        <v>974</v>
      </c>
      <c r="H316" s="231" t="s">
        <v>45</v>
      </c>
      <c r="I316" s="231" t="s">
        <v>1075</v>
      </c>
      <c r="J316" s="231" t="s">
        <v>1074</v>
      </c>
      <c r="K316" s="231" t="s">
        <v>9</v>
      </c>
      <c r="L316" s="231" t="s">
        <v>979</v>
      </c>
      <c r="M316" s="234"/>
      <c r="N316" s="239">
        <v>0.5</v>
      </c>
      <c r="O316" s="239">
        <v>0.5</v>
      </c>
    </row>
    <row r="317" spans="1:15">
      <c r="A317" s="231" t="s">
        <v>969</v>
      </c>
      <c r="B317" s="231" t="s">
        <v>970</v>
      </c>
      <c r="C317" s="231" t="s">
        <v>971</v>
      </c>
      <c r="D317" s="231" t="s">
        <v>972</v>
      </c>
      <c r="E317" s="231" t="s">
        <v>973</v>
      </c>
      <c r="F317" s="231" t="s">
        <v>8</v>
      </c>
      <c r="G317" s="231" t="s">
        <v>974</v>
      </c>
      <c r="H317" s="231" t="s">
        <v>45</v>
      </c>
      <c r="K317" s="231" t="s">
        <v>9</v>
      </c>
      <c r="L317" s="231" t="s">
        <v>980</v>
      </c>
      <c r="M317" s="234"/>
      <c r="N317" s="236"/>
      <c r="O317" s="236"/>
    </row>
    <row r="318" spans="1:15">
      <c r="A318" s="232" t="s">
        <v>969</v>
      </c>
      <c r="B318" s="232" t="s">
        <v>970</v>
      </c>
      <c r="C318" s="232" t="s">
        <v>971</v>
      </c>
      <c r="D318" s="232" t="s">
        <v>972</v>
      </c>
      <c r="E318" s="232" t="s">
        <v>973</v>
      </c>
      <c r="F318" s="232" t="s">
        <v>8</v>
      </c>
      <c r="G318" s="232" t="s">
        <v>974</v>
      </c>
      <c r="H318" s="232" t="s">
        <v>975</v>
      </c>
      <c r="I318" s="232"/>
      <c r="J318" s="232"/>
      <c r="K318" s="232" t="s">
        <v>30</v>
      </c>
      <c r="L318" s="232" t="s">
        <v>976</v>
      </c>
      <c r="M318" s="232">
        <v>3.9845000000000002</v>
      </c>
      <c r="N318" s="232">
        <v>3.9845000000000002</v>
      </c>
      <c r="O318" s="232"/>
    </row>
    <row r="319" spans="1:15">
      <c r="A319" s="232" t="s">
        <v>969</v>
      </c>
      <c r="B319" s="232" t="s">
        <v>970</v>
      </c>
      <c r="C319" s="232" t="s">
        <v>971</v>
      </c>
      <c r="D319" s="232" t="s">
        <v>972</v>
      </c>
      <c r="E319" s="232" t="s">
        <v>973</v>
      </c>
      <c r="F319" s="232" t="s">
        <v>8</v>
      </c>
      <c r="G319" s="232" t="s">
        <v>974</v>
      </c>
      <c r="H319" s="232" t="s">
        <v>975</v>
      </c>
      <c r="I319" s="232"/>
      <c r="J319" s="232"/>
      <c r="K319" s="232" t="s">
        <v>30</v>
      </c>
      <c r="L319" s="232" t="s">
        <v>977</v>
      </c>
      <c r="M319" s="233">
        <v>1.33482338505902E-5</v>
      </c>
      <c r="N319" s="233">
        <v>1.33482338505902E-5</v>
      </c>
      <c r="O319" s="233"/>
    </row>
    <row r="320" spans="1:15">
      <c r="A320" s="231" t="s">
        <v>969</v>
      </c>
      <c r="B320" s="231" t="s">
        <v>970</v>
      </c>
      <c r="C320" s="231" t="s">
        <v>971</v>
      </c>
      <c r="D320" s="231" t="s">
        <v>972</v>
      </c>
      <c r="E320" s="231" t="s">
        <v>973</v>
      </c>
      <c r="F320" s="231" t="s">
        <v>8</v>
      </c>
      <c r="G320" s="231" t="s">
        <v>974</v>
      </c>
      <c r="H320" s="231" t="s">
        <v>975</v>
      </c>
      <c r="I320" s="231" t="s">
        <v>1002</v>
      </c>
      <c r="J320" s="231" t="s">
        <v>1004</v>
      </c>
      <c r="K320" s="231" t="s">
        <v>30</v>
      </c>
      <c r="L320" s="231" t="s">
        <v>978</v>
      </c>
      <c r="M320" s="234"/>
      <c r="N320" s="235">
        <v>1</v>
      </c>
      <c r="O320" s="235">
        <v>1</v>
      </c>
    </row>
    <row r="321" spans="1:15">
      <c r="A321" s="231" t="s">
        <v>969</v>
      </c>
      <c r="B321" s="231" t="s">
        <v>970</v>
      </c>
      <c r="C321" s="231" t="s">
        <v>971</v>
      </c>
      <c r="D321" s="231" t="s">
        <v>972</v>
      </c>
      <c r="E321" s="231" t="s">
        <v>973</v>
      </c>
      <c r="F321" s="231" t="s">
        <v>8</v>
      </c>
      <c r="G321" s="231" t="s">
        <v>974</v>
      </c>
      <c r="H321" s="231" t="s">
        <v>975</v>
      </c>
      <c r="K321" s="231" t="s">
        <v>30</v>
      </c>
      <c r="L321" s="231" t="s">
        <v>979</v>
      </c>
      <c r="M321" s="234"/>
      <c r="N321" s="235"/>
      <c r="O321" s="236"/>
    </row>
    <row r="322" spans="1:15">
      <c r="A322" s="231" t="s">
        <v>969</v>
      </c>
      <c r="B322" s="231" t="s">
        <v>970</v>
      </c>
      <c r="C322" s="231" t="s">
        <v>971</v>
      </c>
      <c r="D322" s="231" t="s">
        <v>972</v>
      </c>
      <c r="E322" s="231" t="s">
        <v>973</v>
      </c>
      <c r="F322" s="231" t="s">
        <v>8</v>
      </c>
      <c r="G322" s="231" t="s">
        <v>974</v>
      </c>
      <c r="H322" s="231" t="s">
        <v>975</v>
      </c>
      <c r="K322" s="231" t="s">
        <v>30</v>
      </c>
      <c r="L322" s="231" t="s">
        <v>980</v>
      </c>
      <c r="M322" s="234"/>
      <c r="N322" s="235"/>
      <c r="O322" s="236"/>
    </row>
    <row r="323" spans="1:15">
      <c r="A323" s="232" t="s">
        <v>969</v>
      </c>
      <c r="B323" s="232" t="s">
        <v>970</v>
      </c>
      <c r="C323" s="232" t="s">
        <v>971</v>
      </c>
      <c r="D323" s="232" t="s">
        <v>972</v>
      </c>
      <c r="E323" s="232" t="s">
        <v>973</v>
      </c>
      <c r="F323" s="232" t="s">
        <v>8</v>
      </c>
      <c r="G323" s="232" t="s">
        <v>974</v>
      </c>
      <c r="H323" s="232" t="s">
        <v>983</v>
      </c>
      <c r="I323" s="232"/>
      <c r="J323" s="232"/>
      <c r="K323" s="232" t="s">
        <v>30</v>
      </c>
      <c r="L323" s="232" t="s">
        <v>976</v>
      </c>
      <c r="M323" s="232">
        <v>350.91210000000001</v>
      </c>
      <c r="N323" s="232"/>
      <c r="O323" s="232">
        <v>134.14660000000001</v>
      </c>
    </row>
    <row r="324" spans="1:15">
      <c r="A324" s="232" t="s">
        <v>969</v>
      </c>
      <c r="B324" s="232" t="s">
        <v>970</v>
      </c>
      <c r="C324" s="232" t="s">
        <v>971</v>
      </c>
      <c r="D324" s="232" t="s">
        <v>972</v>
      </c>
      <c r="E324" s="232" t="s">
        <v>973</v>
      </c>
      <c r="F324" s="232" t="s">
        <v>8</v>
      </c>
      <c r="G324" s="232" t="s">
        <v>974</v>
      </c>
      <c r="H324" s="232" t="s">
        <v>983</v>
      </c>
      <c r="I324" s="232"/>
      <c r="J324" s="232"/>
      <c r="K324" s="232" t="s">
        <v>30</v>
      </c>
      <c r="L324" s="232" t="s">
        <v>977</v>
      </c>
      <c r="M324" s="233">
        <v>6.1603548390340998E-4</v>
      </c>
      <c r="N324" s="233"/>
      <c r="O324" s="233">
        <v>2.26387702171032E-4</v>
      </c>
    </row>
    <row r="325" spans="1:15">
      <c r="A325" s="231" t="s">
        <v>969</v>
      </c>
      <c r="B325" s="231" t="s">
        <v>970</v>
      </c>
      <c r="C325" s="231" t="s">
        <v>971</v>
      </c>
      <c r="D325" s="231" t="s">
        <v>972</v>
      </c>
      <c r="E325" s="231" t="s">
        <v>973</v>
      </c>
      <c r="F325" s="231" t="s">
        <v>8</v>
      </c>
      <c r="G325" s="231" t="s">
        <v>974</v>
      </c>
      <c r="H325" s="231" t="s">
        <v>983</v>
      </c>
      <c r="I325" s="231" t="s">
        <v>1002</v>
      </c>
      <c r="J325" s="231" t="s">
        <v>1004</v>
      </c>
      <c r="K325" s="231" t="s">
        <v>30</v>
      </c>
      <c r="L325" s="231" t="s">
        <v>978</v>
      </c>
      <c r="M325" s="234"/>
      <c r="N325" s="235">
        <v>1</v>
      </c>
      <c r="O325" s="235">
        <v>1</v>
      </c>
    </row>
    <row r="326" spans="1:15">
      <c r="A326" s="231" t="s">
        <v>969</v>
      </c>
      <c r="B326" s="231" t="s">
        <v>970</v>
      </c>
      <c r="C326" s="231" t="s">
        <v>971</v>
      </c>
      <c r="D326" s="231" t="s">
        <v>972</v>
      </c>
      <c r="E326" s="231" t="s">
        <v>973</v>
      </c>
      <c r="F326" s="231" t="s">
        <v>8</v>
      </c>
      <c r="G326" s="231" t="s">
        <v>974</v>
      </c>
      <c r="H326" s="231" t="s">
        <v>983</v>
      </c>
      <c r="K326" s="231" t="s">
        <v>30</v>
      </c>
      <c r="L326" s="231" t="s">
        <v>979</v>
      </c>
      <c r="M326" s="234"/>
      <c r="N326" s="236"/>
      <c r="O326" s="235"/>
    </row>
    <row r="327" spans="1:15">
      <c r="A327" s="231" t="s">
        <v>969</v>
      </c>
      <c r="B327" s="231" t="s">
        <v>970</v>
      </c>
      <c r="C327" s="231" t="s">
        <v>971</v>
      </c>
      <c r="D327" s="231" t="s">
        <v>972</v>
      </c>
      <c r="E327" s="231" t="s">
        <v>973</v>
      </c>
      <c r="F327" s="231" t="s">
        <v>8</v>
      </c>
      <c r="G327" s="231" t="s">
        <v>974</v>
      </c>
      <c r="H327" s="231" t="s">
        <v>983</v>
      </c>
      <c r="K327" s="231" t="s">
        <v>30</v>
      </c>
      <c r="L327" s="231" t="s">
        <v>980</v>
      </c>
      <c r="M327" s="234"/>
      <c r="N327" s="236"/>
      <c r="O327" s="235"/>
    </row>
    <row r="328" spans="1:15">
      <c r="A328" s="232" t="s">
        <v>969</v>
      </c>
      <c r="B328" s="232" t="s">
        <v>970</v>
      </c>
      <c r="C328" s="232" t="s">
        <v>971</v>
      </c>
      <c r="D328" s="232" t="s">
        <v>972</v>
      </c>
      <c r="E328" s="232" t="s">
        <v>973</v>
      </c>
      <c r="F328" s="232" t="s">
        <v>8</v>
      </c>
      <c r="G328" s="232" t="s">
        <v>974</v>
      </c>
      <c r="H328" s="232" t="s">
        <v>984</v>
      </c>
      <c r="I328" s="232"/>
      <c r="J328" s="232"/>
      <c r="K328" s="232" t="s">
        <v>30</v>
      </c>
      <c r="L328" s="232" t="s">
        <v>976</v>
      </c>
      <c r="M328" s="232">
        <v>1704.9635000000001</v>
      </c>
      <c r="N328" s="232"/>
      <c r="O328" s="232">
        <v>1333.491</v>
      </c>
    </row>
    <row r="329" spans="1:15">
      <c r="A329" s="232" t="s">
        <v>969</v>
      </c>
      <c r="B329" s="232" t="s">
        <v>970</v>
      </c>
      <c r="C329" s="232" t="s">
        <v>971</v>
      </c>
      <c r="D329" s="232" t="s">
        <v>972</v>
      </c>
      <c r="E329" s="232" t="s">
        <v>973</v>
      </c>
      <c r="F329" s="232" t="s">
        <v>8</v>
      </c>
      <c r="G329" s="232" t="s">
        <v>974</v>
      </c>
      <c r="H329" s="232" t="s">
        <v>984</v>
      </c>
      <c r="I329" s="232"/>
      <c r="J329" s="232"/>
      <c r="K329" s="232" t="s">
        <v>30</v>
      </c>
      <c r="L329" s="232" t="s">
        <v>977</v>
      </c>
      <c r="M329" s="233">
        <v>2.9511882205922198E-3</v>
      </c>
      <c r="N329" s="233"/>
      <c r="O329" s="233">
        <v>2.2504182987548799E-3</v>
      </c>
    </row>
    <row r="330" spans="1:15">
      <c r="A330" s="231" t="s">
        <v>969</v>
      </c>
      <c r="B330" s="231" t="s">
        <v>970</v>
      </c>
      <c r="C330" s="231" t="s">
        <v>971</v>
      </c>
      <c r="D330" s="231" t="s">
        <v>972</v>
      </c>
      <c r="E330" s="231" t="s">
        <v>973</v>
      </c>
      <c r="F330" s="231" t="s">
        <v>8</v>
      </c>
      <c r="G330" s="231" t="s">
        <v>974</v>
      </c>
      <c r="H330" s="231" t="s">
        <v>984</v>
      </c>
      <c r="I330" s="231" t="s">
        <v>1002</v>
      </c>
      <c r="J330" s="231" t="s">
        <v>1004</v>
      </c>
      <c r="K330" s="231" t="s">
        <v>30</v>
      </c>
      <c r="L330" s="231" t="s">
        <v>978</v>
      </c>
      <c r="M330" s="234"/>
      <c r="N330" s="235">
        <v>1</v>
      </c>
      <c r="O330" s="235">
        <v>1</v>
      </c>
    </row>
    <row r="331" spans="1:15">
      <c r="A331" s="231" t="s">
        <v>969</v>
      </c>
      <c r="B331" s="231" t="s">
        <v>970</v>
      </c>
      <c r="C331" s="231" t="s">
        <v>971</v>
      </c>
      <c r="D331" s="231" t="s">
        <v>972</v>
      </c>
      <c r="E331" s="231" t="s">
        <v>973</v>
      </c>
      <c r="F331" s="231" t="s">
        <v>8</v>
      </c>
      <c r="G331" s="231" t="s">
        <v>974</v>
      </c>
      <c r="H331" s="231" t="s">
        <v>984</v>
      </c>
      <c r="K331" s="231" t="s">
        <v>30</v>
      </c>
      <c r="L331" s="231" t="s">
        <v>979</v>
      </c>
      <c r="M331" s="234"/>
      <c r="N331" s="236"/>
      <c r="O331" s="235"/>
    </row>
    <row r="332" spans="1:15">
      <c r="A332" s="231" t="s">
        <v>969</v>
      </c>
      <c r="B332" s="231" t="s">
        <v>970</v>
      </c>
      <c r="C332" s="231" t="s">
        <v>971</v>
      </c>
      <c r="D332" s="231" t="s">
        <v>972</v>
      </c>
      <c r="E332" s="231" t="s">
        <v>973</v>
      </c>
      <c r="F332" s="231" t="s">
        <v>8</v>
      </c>
      <c r="G332" s="231" t="s">
        <v>974</v>
      </c>
      <c r="H332" s="231" t="s">
        <v>984</v>
      </c>
      <c r="K332" s="231" t="s">
        <v>30</v>
      </c>
      <c r="L332" s="231" t="s">
        <v>980</v>
      </c>
      <c r="M332" s="234"/>
      <c r="N332" s="236"/>
      <c r="O332" s="235"/>
    </row>
    <row r="333" spans="1:15">
      <c r="A333" s="232" t="s">
        <v>969</v>
      </c>
      <c r="B333" s="232" t="s">
        <v>970</v>
      </c>
      <c r="C333" s="232" t="s">
        <v>971</v>
      </c>
      <c r="D333" s="232" t="s">
        <v>972</v>
      </c>
      <c r="E333" s="232" t="s">
        <v>973</v>
      </c>
      <c r="F333" s="232" t="s">
        <v>8</v>
      </c>
      <c r="G333" s="232" t="s">
        <v>974</v>
      </c>
      <c r="H333" s="232" t="s">
        <v>986</v>
      </c>
      <c r="I333" s="232"/>
      <c r="J333" s="232"/>
      <c r="K333" s="232" t="s">
        <v>30</v>
      </c>
      <c r="L333" s="232" t="s">
        <v>976</v>
      </c>
      <c r="M333" s="232">
        <v>0.39219999999999999</v>
      </c>
      <c r="N333" s="232"/>
      <c r="O333" s="232"/>
    </row>
    <row r="334" spans="1:15">
      <c r="A334" s="232" t="s">
        <v>969</v>
      </c>
      <c r="B334" s="232" t="s">
        <v>970</v>
      </c>
      <c r="C334" s="232" t="s">
        <v>971</v>
      </c>
      <c r="D334" s="232" t="s">
        <v>972</v>
      </c>
      <c r="E334" s="232" t="s">
        <v>973</v>
      </c>
      <c r="F334" s="232" t="s">
        <v>8</v>
      </c>
      <c r="G334" s="232" t="s">
        <v>974</v>
      </c>
      <c r="H334" s="232" t="s">
        <v>986</v>
      </c>
      <c r="I334" s="232"/>
      <c r="J334" s="232"/>
      <c r="K334" s="232" t="s">
        <v>30</v>
      </c>
      <c r="L334" s="232" t="s">
        <v>977</v>
      </c>
      <c r="M334" s="233">
        <v>9.1583263477296202E-7</v>
      </c>
      <c r="N334" s="233"/>
      <c r="O334" s="233"/>
    </row>
    <row r="335" spans="1:15">
      <c r="A335" s="231" t="s">
        <v>969</v>
      </c>
      <c r="B335" s="231" t="s">
        <v>970</v>
      </c>
      <c r="C335" s="231" t="s">
        <v>971</v>
      </c>
      <c r="D335" s="231" t="s">
        <v>972</v>
      </c>
      <c r="E335" s="231" t="s">
        <v>973</v>
      </c>
      <c r="F335" s="231" t="s">
        <v>8</v>
      </c>
      <c r="G335" s="231" t="s">
        <v>974</v>
      </c>
      <c r="H335" s="231" t="s">
        <v>986</v>
      </c>
      <c r="I335" s="231" t="s">
        <v>1002</v>
      </c>
      <c r="J335" s="231" t="s">
        <v>1004</v>
      </c>
      <c r="K335" s="231" t="s">
        <v>30</v>
      </c>
      <c r="L335" s="231" t="s">
        <v>978</v>
      </c>
      <c r="M335" s="234"/>
      <c r="N335" s="235">
        <v>1</v>
      </c>
      <c r="O335" s="235">
        <v>1</v>
      </c>
    </row>
    <row r="336" spans="1:15">
      <c r="A336" s="231" t="s">
        <v>969</v>
      </c>
      <c r="B336" s="231" t="s">
        <v>970</v>
      </c>
      <c r="C336" s="231" t="s">
        <v>971</v>
      </c>
      <c r="D336" s="231" t="s">
        <v>972</v>
      </c>
      <c r="E336" s="231" t="s">
        <v>973</v>
      </c>
      <c r="F336" s="231" t="s">
        <v>8</v>
      </c>
      <c r="G336" s="231" t="s">
        <v>974</v>
      </c>
      <c r="H336" s="231" t="s">
        <v>986</v>
      </c>
      <c r="K336" s="231" t="s">
        <v>30</v>
      </c>
      <c r="L336" s="231" t="s">
        <v>979</v>
      </c>
      <c r="M336" s="234"/>
      <c r="N336" s="236"/>
      <c r="O336" s="236"/>
    </row>
    <row r="337" spans="1:15">
      <c r="A337" s="231" t="s">
        <v>969</v>
      </c>
      <c r="B337" s="231" t="s">
        <v>970</v>
      </c>
      <c r="C337" s="231" t="s">
        <v>971</v>
      </c>
      <c r="D337" s="231" t="s">
        <v>972</v>
      </c>
      <c r="E337" s="231" t="s">
        <v>973</v>
      </c>
      <c r="F337" s="231" t="s">
        <v>8</v>
      </c>
      <c r="G337" s="231" t="s">
        <v>974</v>
      </c>
      <c r="H337" s="231" t="s">
        <v>986</v>
      </c>
      <c r="K337" s="231" t="s">
        <v>30</v>
      </c>
      <c r="L337" s="231" t="s">
        <v>980</v>
      </c>
      <c r="M337" s="234"/>
      <c r="N337" s="236"/>
      <c r="O337" s="236"/>
    </row>
    <row r="338" spans="1:15">
      <c r="A338" s="232" t="s">
        <v>969</v>
      </c>
      <c r="B338" s="232" t="s">
        <v>970</v>
      </c>
      <c r="C338" s="232" t="s">
        <v>971</v>
      </c>
      <c r="D338" s="232" t="s">
        <v>972</v>
      </c>
      <c r="E338" s="232" t="s">
        <v>973</v>
      </c>
      <c r="F338" s="232" t="s">
        <v>8</v>
      </c>
      <c r="G338" s="232" t="s">
        <v>974</v>
      </c>
      <c r="H338" s="232" t="s">
        <v>27</v>
      </c>
      <c r="I338" s="232"/>
      <c r="J338" s="232"/>
      <c r="K338" s="232" t="s">
        <v>30</v>
      </c>
      <c r="L338" s="232" t="s">
        <v>976</v>
      </c>
      <c r="M338" s="232">
        <v>649.2355</v>
      </c>
      <c r="N338" s="232">
        <v>94.381</v>
      </c>
      <c r="O338" s="232"/>
    </row>
    <row r="339" spans="1:15">
      <c r="A339" s="232" t="s">
        <v>969</v>
      </c>
      <c r="B339" s="232" t="s">
        <v>970</v>
      </c>
      <c r="C339" s="232" t="s">
        <v>971</v>
      </c>
      <c r="D339" s="232" t="s">
        <v>972</v>
      </c>
      <c r="E339" s="232" t="s">
        <v>973</v>
      </c>
      <c r="F339" s="232" t="s">
        <v>8</v>
      </c>
      <c r="G339" s="232" t="s">
        <v>974</v>
      </c>
      <c r="H339" s="232" t="s">
        <v>27</v>
      </c>
      <c r="I339" s="232"/>
      <c r="J339" s="232"/>
      <c r="K339" s="232" t="s">
        <v>30</v>
      </c>
      <c r="L339" s="232" t="s">
        <v>977</v>
      </c>
      <c r="M339" s="233">
        <v>1.1987873750691201E-3</v>
      </c>
      <c r="N339" s="233">
        <v>3.1618011269984999E-4</v>
      </c>
      <c r="O339" s="233"/>
    </row>
    <row r="340" spans="1:15">
      <c r="A340" s="231" t="s">
        <v>969</v>
      </c>
      <c r="B340" s="231" t="s">
        <v>970</v>
      </c>
      <c r="C340" s="231" t="s">
        <v>971</v>
      </c>
      <c r="D340" s="231" t="s">
        <v>972</v>
      </c>
      <c r="E340" s="231" t="s">
        <v>973</v>
      </c>
      <c r="F340" s="231" t="s">
        <v>8</v>
      </c>
      <c r="G340" s="231" t="s">
        <v>974</v>
      </c>
      <c r="H340" s="231" t="s">
        <v>27</v>
      </c>
      <c r="I340" s="231" t="s">
        <v>1002</v>
      </c>
      <c r="J340" s="231" t="s">
        <v>1004</v>
      </c>
      <c r="K340" s="231" t="s">
        <v>30</v>
      </c>
      <c r="L340" s="231" t="s">
        <v>978</v>
      </c>
      <c r="M340" s="234"/>
      <c r="N340" s="235">
        <v>1</v>
      </c>
      <c r="O340" s="235">
        <v>1</v>
      </c>
    </row>
    <row r="341" spans="1:15">
      <c r="A341" s="231" t="s">
        <v>969</v>
      </c>
      <c r="B341" s="231" t="s">
        <v>970</v>
      </c>
      <c r="C341" s="231" t="s">
        <v>971</v>
      </c>
      <c r="D341" s="231" t="s">
        <v>972</v>
      </c>
      <c r="E341" s="231" t="s">
        <v>973</v>
      </c>
      <c r="F341" s="231" t="s">
        <v>8</v>
      </c>
      <c r="G341" s="231" t="s">
        <v>974</v>
      </c>
      <c r="H341" s="231" t="s">
        <v>27</v>
      </c>
      <c r="K341" s="231" t="s">
        <v>30</v>
      </c>
      <c r="L341" s="231" t="s">
        <v>979</v>
      </c>
      <c r="M341" s="234"/>
      <c r="N341" s="235"/>
      <c r="O341" s="236"/>
    </row>
    <row r="342" spans="1:15">
      <c r="A342" s="231" t="s">
        <v>969</v>
      </c>
      <c r="B342" s="231" t="s">
        <v>970</v>
      </c>
      <c r="C342" s="231" t="s">
        <v>971</v>
      </c>
      <c r="D342" s="231" t="s">
        <v>972</v>
      </c>
      <c r="E342" s="231" t="s">
        <v>973</v>
      </c>
      <c r="F342" s="231" t="s">
        <v>8</v>
      </c>
      <c r="G342" s="231" t="s">
        <v>974</v>
      </c>
      <c r="H342" s="231" t="s">
        <v>27</v>
      </c>
      <c r="K342" s="231" t="s">
        <v>30</v>
      </c>
      <c r="L342" s="231" t="s">
        <v>980</v>
      </c>
      <c r="M342" s="234"/>
      <c r="N342" s="235"/>
      <c r="O342" s="236"/>
    </row>
    <row r="343" spans="1:15">
      <c r="A343" s="232" t="s">
        <v>969</v>
      </c>
      <c r="B343" s="232" t="s">
        <v>970</v>
      </c>
      <c r="C343" s="232" t="s">
        <v>971</v>
      </c>
      <c r="D343" s="232" t="s">
        <v>972</v>
      </c>
      <c r="E343" s="232" t="s">
        <v>973</v>
      </c>
      <c r="F343" s="232" t="s">
        <v>8</v>
      </c>
      <c r="G343" s="232" t="s">
        <v>974</v>
      </c>
      <c r="H343" s="232" t="s">
        <v>31</v>
      </c>
      <c r="I343" s="232"/>
      <c r="J343" s="232"/>
      <c r="K343" s="232" t="s">
        <v>30</v>
      </c>
      <c r="L343" s="232" t="s">
        <v>976</v>
      </c>
      <c r="M343" s="232">
        <v>563.21320000000003</v>
      </c>
      <c r="N343" s="232">
        <v>563.21320000000003</v>
      </c>
      <c r="O343" s="232"/>
    </row>
    <row r="344" spans="1:15">
      <c r="A344" s="232" t="s">
        <v>969</v>
      </c>
      <c r="B344" s="232" t="s">
        <v>970</v>
      </c>
      <c r="C344" s="232" t="s">
        <v>971</v>
      </c>
      <c r="D344" s="232" t="s">
        <v>972</v>
      </c>
      <c r="E344" s="232" t="s">
        <v>973</v>
      </c>
      <c r="F344" s="232" t="s">
        <v>8</v>
      </c>
      <c r="G344" s="232" t="s">
        <v>974</v>
      </c>
      <c r="H344" s="232" t="s">
        <v>31</v>
      </c>
      <c r="I344" s="232"/>
      <c r="J344" s="232"/>
      <c r="K344" s="232" t="s">
        <v>30</v>
      </c>
      <c r="L344" s="232" t="s">
        <v>977</v>
      </c>
      <c r="M344" s="233">
        <v>1.88678667369538E-3</v>
      </c>
      <c r="N344" s="233">
        <v>1.88678667369538E-3</v>
      </c>
      <c r="O344" s="233"/>
    </row>
    <row r="345" spans="1:15">
      <c r="A345" s="231" t="s">
        <v>969</v>
      </c>
      <c r="B345" s="231" t="s">
        <v>970</v>
      </c>
      <c r="C345" s="231" t="s">
        <v>971</v>
      </c>
      <c r="D345" s="231" t="s">
        <v>972</v>
      </c>
      <c r="E345" s="231" t="s">
        <v>973</v>
      </c>
      <c r="F345" s="231" t="s">
        <v>8</v>
      </c>
      <c r="G345" s="231" t="s">
        <v>974</v>
      </c>
      <c r="H345" s="231" t="s">
        <v>31</v>
      </c>
      <c r="I345" s="231" t="s">
        <v>1002</v>
      </c>
      <c r="J345" s="231" t="s">
        <v>1004</v>
      </c>
      <c r="K345" s="231" t="s">
        <v>30</v>
      </c>
      <c r="L345" s="231" t="s">
        <v>978</v>
      </c>
      <c r="M345" s="234"/>
      <c r="N345" s="235">
        <v>1</v>
      </c>
      <c r="O345" s="235">
        <v>1</v>
      </c>
    </row>
    <row r="346" spans="1:15">
      <c r="A346" s="231" t="s">
        <v>969</v>
      </c>
      <c r="B346" s="231" t="s">
        <v>970</v>
      </c>
      <c r="C346" s="231" t="s">
        <v>971</v>
      </c>
      <c r="D346" s="231" t="s">
        <v>972</v>
      </c>
      <c r="E346" s="231" t="s">
        <v>973</v>
      </c>
      <c r="F346" s="231" t="s">
        <v>8</v>
      </c>
      <c r="G346" s="231" t="s">
        <v>974</v>
      </c>
      <c r="H346" s="231" t="s">
        <v>31</v>
      </c>
      <c r="K346" s="231" t="s">
        <v>30</v>
      </c>
      <c r="L346" s="231" t="s">
        <v>979</v>
      </c>
      <c r="M346" s="234"/>
      <c r="N346" s="235"/>
      <c r="O346" s="236"/>
    </row>
    <row r="347" spans="1:15">
      <c r="A347" s="231" t="s">
        <v>969</v>
      </c>
      <c r="B347" s="231" t="s">
        <v>970</v>
      </c>
      <c r="C347" s="231" t="s">
        <v>971</v>
      </c>
      <c r="D347" s="231" t="s">
        <v>972</v>
      </c>
      <c r="E347" s="231" t="s">
        <v>973</v>
      </c>
      <c r="F347" s="231" t="s">
        <v>8</v>
      </c>
      <c r="G347" s="231" t="s">
        <v>974</v>
      </c>
      <c r="H347" s="231" t="s">
        <v>31</v>
      </c>
      <c r="K347" s="231" t="s">
        <v>30</v>
      </c>
      <c r="L347" s="231" t="s">
        <v>980</v>
      </c>
      <c r="M347" s="234"/>
      <c r="N347" s="235"/>
      <c r="O347" s="236"/>
    </row>
    <row r="348" spans="1:15">
      <c r="A348" s="232" t="s">
        <v>969</v>
      </c>
      <c r="B348" s="232" t="s">
        <v>970</v>
      </c>
      <c r="C348" s="232" t="s">
        <v>971</v>
      </c>
      <c r="D348" s="232" t="s">
        <v>972</v>
      </c>
      <c r="E348" s="232" t="s">
        <v>973</v>
      </c>
      <c r="F348" s="232" t="s">
        <v>8</v>
      </c>
      <c r="G348" s="232" t="s">
        <v>974</v>
      </c>
      <c r="H348" s="232" t="s">
        <v>26</v>
      </c>
      <c r="I348" s="232"/>
      <c r="J348" s="232"/>
      <c r="K348" s="232" t="s">
        <v>30</v>
      </c>
      <c r="L348" s="232" t="s">
        <v>976</v>
      </c>
      <c r="M348" s="232">
        <v>1304.3044</v>
      </c>
      <c r="N348" s="232"/>
      <c r="O348" s="232">
        <v>156.79810000000001</v>
      </c>
    </row>
    <row r="349" spans="1:15">
      <c r="A349" s="232" t="s">
        <v>969</v>
      </c>
      <c r="B349" s="232" t="s">
        <v>970</v>
      </c>
      <c r="C349" s="232" t="s">
        <v>971</v>
      </c>
      <c r="D349" s="232" t="s">
        <v>972</v>
      </c>
      <c r="E349" s="232" t="s">
        <v>973</v>
      </c>
      <c r="F349" s="232" t="s">
        <v>8</v>
      </c>
      <c r="G349" s="232" t="s">
        <v>974</v>
      </c>
      <c r="H349" s="232" t="s">
        <v>26</v>
      </c>
      <c r="I349" s="232"/>
      <c r="J349" s="232"/>
      <c r="K349" s="232" t="s">
        <v>30</v>
      </c>
      <c r="L349" s="232" t="s">
        <v>977</v>
      </c>
      <c r="M349" s="233">
        <v>1.5978635751813001E-3</v>
      </c>
      <c r="N349" s="233"/>
      <c r="O349" s="233">
        <v>2.6461469439988502E-4</v>
      </c>
    </row>
    <row r="350" spans="1:15">
      <c r="A350" s="231" t="s">
        <v>969</v>
      </c>
      <c r="B350" s="231" t="s">
        <v>970</v>
      </c>
      <c r="C350" s="231" t="s">
        <v>971</v>
      </c>
      <c r="D350" s="231" t="s">
        <v>972</v>
      </c>
      <c r="E350" s="231" t="s">
        <v>973</v>
      </c>
      <c r="F350" s="231" t="s">
        <v>8</v>
      </c>
      <c r="G350" s="231" t="s">
        <v>974</v>
      </c>
      <c r="H350" s="231" t="s">
        <v>26</v>
      </c>
      <c r="I350" s="231" t="s">
        <v>1002</v>
      </c>
      <c r="J350" s="231" t="s">
        <v>1004</v>
      </c>
      <c r="K350" s="231" t="s">
        <v>30</v>
      </c>
      <c r="L350" s="231" t="s">
        <v>978</v>
      </c>
      <c r="M350" s="234"/>
      <c r="N350" s="235">
        <v>1</v>
      </c>
      <c r="O350" s="235">
        <v>1</v>
      </c>
    </row>
    <row r="351" spans="1:15">
      <c r="A351" s="231" t="s">
        <v>969</v>
      </c>
      <c r="B351" s="231" t="s">
        <v>970</v>
      </c>
      <c r="C351" s="231" t="s">
        <v>971</v>
      </c>
      <c r="D351" s="231" t="s">
        <v>972</v>
      </c>
      <c r="E351" s="231" t="s">
        <v>973</v>
      </c>
      <c r="F351" s="231" t="s">
        <v>8</v>
      </c>
      <c r="G351" s="231" t="s">
        <v>974</v>
      </c>
      <c r="H351" s="231" t="s">
        <v>26</v>
      </c>
      <c r="K351" s="231" t="s">
        <v>30</v>
      </c>
      <c r="L351" s="231" t="s">
        <v>979</v>
      </c>
      <c r="M351" s="234"/>
      <c r="N351" s="236"/>
      <c r="O351" s="235"/>
    </row>
    <row r="352" spans="1:15">
      <c r="A352" s="231" t="s">
        <v>969</v>
      </c>
      <c r="B352" s="231" t="s">
        <v>970</v>
      </c>
      <c r="C352" s="231" t="s">
        <v>971</v>
      </c>
      <c r="D352" s="231" t="s">
        <v>972</v>
      </c>
      <c r="E352" s="231" t="s">
        <v>973</v>
      </c>
      <c r="F352" s="231" t="s">
        <v>8</v>
      </c>
      <c r="G352" s="231" t="s">
        <v>974</v>
      </c>
      <c r="H352" s="231" t="s">
        <v>26</v>
      </c>
      <c r="K352" s="231" t="s">
        <v>30</v>
      </c>
      <c r="L352" s="231" t="s">
        <v>980</v>
      </c>
      <c r="M352" s="234"/>
      <c r="N352" s="236"/>
      <c r="O352" s="235"/>
    </row>
    <row r="353" spans="1:15">
      <c r="A353" s="232" t="s">
        <v>969</v>
      </c>
      <c r="B353" s="232" t="s">
        <v>970</v>
      </c>
      <c r="C353" s="232" t="s">
        <v>971</v>
      </c>
      <c r="D353" s="232" t="s">
        <v>972</v>
      </c>
      <c r="E353" s="232" t="s">
        <v>973</v>
      </c>
      <c r="F353" s="232" t="s">
        <v>8</v>
      </c>
      <c r="G353" s="232" t="s">
        <v>974</v>
      </c>
      <c r="H353" s="232" t="s">
        <v>647</v>
      </c>
      <c r="I353" s="232"/>
      <c r="J353" s="232"/>
      <c r="K353" s="232" t="s">
        <v>30</v>
      </c>
      <c r="L353" s="232" t="s">
        <v>976</v>
      </c>
      <c r="M353" s="232">
        <v>12.1328</v>
      </c>
      <c r="N353" s="232"/>
      <c r="O353" s="232"/>
    </row>
    <row r="354" spans="1:15">
      <c r="A354" s="232" t="s">
        <v>969</v>
      </c>
      <c r="B354" s="232" t="s">
        <v>970</v>
      </c>
      <c r="C354" s="232" t="s">
        <v>971</v>
      </c>
      <c r="D354" s="232" t="s">
        <v>972</v>
      </c>
      <c r="E354" s="232" t="s">
        <v>973</v>
      </c>
      <c r="F354" s="232" t="s">
        <v>8</v>
      </c>
      <c r="G354" s="232" t="s">
        <v>974</v>
      </c>
      <c r="H354" s="232" t="s">
        <v>647</v>
      </c>
      <c r="I354" s="232"/>
      <c r="J354" s="232"/>
      <c r="K354" s="232" t="s">
        <v>30</v>
      </c>
      <c r="L354" s="232" t="s">
        <v>977</v>
      </c>
      <c r="M354" s="233">
        <v>2.6054936606631799E-5</v>
      </c>
      <c r="N354" s="233"/>
      <c r="O354" s="233"/>
    </row>
    <row r="355" spans="1:15">
      <c r="A355" s="231" t="s">
        <v>969</v>
      </c>
      <c r="B355" s="231" t="s">
        <v>970</v>
      </c>
      <c r="C355" s="231" t="s">
        <v>971</v>
      </c>
      <c r="D355" s="231" t="s">
        <v>972</v>
      </c>
      <c r="E355" s="231" t="s">
        <v>973</v>
      </c>
      <c r="F355" s="231" t="s">
        <v>8</v>
      </c>
      <c r="G355" s="231" t="s">
        <v>974</v>
      </c>
      <c r="H355" s="231" t="s">
        <v>647</v>
      </c>
      <c r="I355" s="231" t="s">
        <v>1002</v>
      </c>
      <c r="J355" s="231" t="s">
        <v>1004</v>
      </c>
      <c r="K355" s="231" t="s">
        <v>30</v>
      </c>
      <c r="L355" s="231" t="s">
        <v>978</v>
      </c>
      <c r="M355" s="234"/>
      <c r="N355" s="235">
        <v>1</v>
      </c>
      <c r="O355" s="235">
        <v>1</v>
      </c>
    </row>
    <row r="356" spans="1:15">
      <c r="A356" s="231" t="s">
        <v>969</v>
      </c>
      <c r="B356" s="231" t="s">
        <v>970</v>
      </c>
      <c r="C356" s="231" t="s">
        <v>971</v>
      </c>
      <c r="D356" s="231" t="s">
        <v>972</v>
      </c>
      <c r="E356" s="231" t="s">
        <v>973</v>
      </c>
      <c r="F356" s="231" t="s">
        <v>8</v>
      </c>
      <c r="G356" s="231" t="s">
        <v>974</v>
      </c>
      <c r="H356" s="231" t="s">
        <v>647</v>
      </c>
      <c r="K356" s="231" t="s">
        <v>30</v>
      </c>
      <c r="L356" s="231" t="s">
        <v>979</v>
      </c>
      <c r="M356" s="234"/>
      <c r="N356" s="236"/>
      <c r="O356" s="236"/>
    </row>
    <row r="357" spans="1:15">
      <c r="A357" s="231" t="s">
        <v>969</v>
      </c>
      <c r="B357" s="231" t="s">
        <v>970</v>
      </c>
      <c r="C357" s="231" t="s">
        <v>971</v>
      </c>
      <c r="D357" s="231" t="s">
        <v>972</v>
      </c>
      <c r="E357" s="231" t="s">
        <v>973</v>
      </c>
      <c r="F357" s="231" t="s">
        <v>8</v>
      </c>
      <c r="G357" s="231" t="s">
        <v>974</v>
      </c>
      <c r="H357" s="231" t="s">
        <v>647</v>
      </c>
      <c r="K357" s="231" t="s">
        <v>30</v>
      </c>
      <c r="L357" s="231" t="s">
        <v>980</v>
      </c>
      <c r="M357" s="234"/>
      <c r="N357" s="236"/>
      <c r="O357" s="236"/>
    </row>
    <row r="358" spans="1:15">
      <c r="A358" s="232" t="s">
        <v>969</v>
      </c>
      <c r="B358" s="232" t="s">
        <v>970</v>
      </c>
      <c r="C358" s="232" t="s">
        <v>971</v>
      </c>
      <c r="D358" s="232" t="s">
        <v>972</v>
      </c>
      <c r="E358" s="232" t="s">
        <v>973</v>
      </c>
      <c r="F358" s="232" t="s">
        <v>8</v>
      </c>
      <c r="G358" s="232" t="s">
        <v>974</v>
      </c>
      <c r="H358" s="232" t="s">
        <v>32</v>
      </c>
      <c r="I358" s="232"/>
      <c r="J358" s="232"/>
      <c r="K358" s="232" t="s">
        <v>30</v>
      </c>
      <c r="L358" s="232" t="s">
        <v>976</v>
      </c>
      <c r="M358" s="232">
        <v>937.08090000000004</v>
      </c>
      <c r="N358" s="232">
        <v>934.93119999999999</v>
      </c>
      <c r="O358" s="232">
        <v>81.255399999999995</v>
      </c>
    </row>
    <row r="359" spans="1:15">
      <c r="A359" s="232" t="s">
        <v>969</v>
      </c>
      <c r="B359" s="232" t="s">
        <v>970</v>
      </c>
      <c r="C359" s="232" t="s">
        <v>971</v>
      </c>
      <c r="D359" s="232" t="s">
        <v>972</v>
      </c>
      <c r="E359" s="232" t="s">
        <v>973</v>
      </c>
      <c r="F359" s="232" t="s">
        <v>8</v>
      </c>
      <c r="G359" s="232" t="s">
        <v>974</v>
      </c>
      <c r="H359" s="232" t="s">
        <v>32</v>
      </c>
      <c r="I359" s="232"/>
      <c r="J359" s="232"/>
      <c r="K359" s="232" t="s">
        <v>30</v>
      </c>
      <c r="L359" s="232" t="s">
        <v>977</v>
      </c>
      <c r="M359" s="233">
        <v>3.1320567930262101E-3</v>
      </c>
      <c r="N359" s="233">
        <v>3.1320567930262101E-3</v>
      </c>
      <c r="O359" s="233">
        <v>1.37127763916402E-4</v>
      </c>
    </row>
    <row r="360" spans="1:15">
      <c r="A360" s="231" t="s">
        <v>969</v>
      </c>
      <c r="B360" s="231" t="s">
        <v>970</v>
      </c>
      <c r="C360" s="231" t="s">
        <v>971</v>
      </c>
      <c r="D360" s="231" t="s">
        <v>972</v>
      </c>
      <c r="E360" s="231" t="s">
        <v>973</v>
      </c>
      <c r="F360" s="231" t="s">
        <v>8</v>
      </c>
      <c r="G360" s="231" t="s">
        <v>974</v>
      </c>
      <c r="H360" s="231" t="s">
        <v>32</v>
      </c>
      <c r="I360" s="231" t="s">
        <v>1002</v>
      </c>
      <c r="J360" s="231" t="s">
        <v>1004</v>
      </c>
      <c r="K360" s="231" t="s">
        <v>30</v>
      </c>
      <c r="L360" s="231" t="s">
        <v>978</v>
      </c>
      <c r="M360" s="234"/>
      <c r="N360" s="235">
        <v>1</v>
      </c>
      <c r="O360" s="235">
        <v>1</v>
      </c>
    </row>
    <row r="361" spans="1:15">
      <c r="A361" s="231" t="s">
        <v>969</v>
      </c>
      <c r="B361" s="231" t="s">
        <v>970</v>
      </c>
      <c r="C361" s="231" t="s">
        <v>971</v>
      </c>
      <c r="D361" s="231" t="s">
        <v>972</v>
      </c>
      <c r="E361" s="231" t="s">
        <v>973</v>
      </c>
      <c r="F361" s="231" t="s">
        <v>8</v>
      </c>
      <c r="G361" s="231" t="s">
        <v>974</v>
      </c>
      <c r="H361" s="231" t="s">
        <v>32</v>
      </c>
      <c r="K361" s="231" t="s">
        <v>30</v>
      </c>
      <c r="L361" s="231" t="s">
        <v>979</v>
      </c>
      <c r="M361" s="234"/>
      <c r="N361" s="235"/>
      <c r="O361" s="235"/>
    </row>
    <row r="362" spans="1:15">
      <c r="A362" s="231" t="s">
        <v>969</v>
      </c>
      <c r="B362" s="231" t="s">
        <v>970</v>
      </c>
      <c r="C362" s="231" t="s">
        <v>971</v>
      </c>
      <c r="D362" s="231" t="s">
        <v>972</v>
      </c>
      <c r="E362" s="231" t="s">
        <v>973</v>
      </c>
      <c r="F362" s="231" t="s">
        <v>8</v>
      </c>
      <c r="G362" s="231" t="s">
        <v>974</v>
      </c>
      <c r="H362" s="231" t="s">
        <v>32</v>
      </c>
      <c r="K362" s="231" t="s">
        <v>30</v>
      </c>
      <c r="L362" s="231" t="s">
        <v>980</v>
      </c>
      <c r="M362" s="234"/>
      <c r="N362" s="235"/>
      <c r="O362" s="235"/>
    </row>
    <row r="363" spans="1:15">
      <c r="A363" s="232" t="s">
        <v>969</v>
      </c>
      <c r="B363" s="232" t="s">
        <v>970</v>
      </c>
      <c r="C363" s="232" t="s">
        <v>971</v>
      </c>
      <c r="D363" s="232" t="s">
        <v>972</v>
      </c>
      <c r="E363" s="232" t="s">
        <v>973</v>
      </c>
      <c r="F363" s="232" t="s">
        <v>8</v>
      </c>
      <c r="G363" s="232" t="s">
        <v>974</v>
      </c>
      <c r="H363" s="232" t="s">
        <v>28</v>
      </c>
      <c r="I363" s="232"/>
      <c r="J363" s="232"/>
      <c r="K363" s="232" t="s">
        <v>30</v>
      </c>
      <c r="L363" s="232" t="s">
        <v>976</v>
      </c>
      <c r="M363" s="232">
        <v>318.31470000000002</v>
      </c>
      <c r="N363" s="232">
        <v>1.1608000000000001</v>
      </c>
      <c r="O363" s="232">
        <v>237.85470000000001</v>
      </c>
    </row>
    <row r="364" spans="1:15">
      <c r="A364" s="232" t="s">
        <v>969</v>
      </c>
      <c r="B364" s="232" t="s">
        <v>970</v>
      </c>
      <c r="C364" s="232" t="s">
        <v>971</v>
      </c>
      <c r="D364" s="232" t="s">
        <v>972</v>
      </c>
      <c r="E364" s="232" t="s">
        <v>973</v>
      </c>
      <c r="F364" s="232" t="s">
        <v>8</v>
      </c>
      <c r="G364" s="232" t="s">
        <v>974</v>
      </c>
      <c r="H364" s="232" t="s">
        <v>28</v>
      </c>
      <c r="I364" s="232"/>
      <c r="J364" s="232"/>
      <c r="K364" s="232" t="s">
        <v>30</v>
      </c>
      <c r="L364" s="232" t="s">
        <v>977</v>
      </c>
      <c r="M364" s="233">
        <v>4.8288489071921501E-4</v>
      </c>
      <c r="N364" s="233">
        <v>3.8887262777676296E-6</v>
      </c>
      <c r="O364" s="233">
        <v>4.0140696062054598E-4</v>
      </c>
    </row>
    <row r="365" spans="1:15">
      <c r="A365" s="231" t="s">
        <v>969</v>
      </c>
      <c r="B365" s="231" t="s">
        <v>970</v>
      </c>
      <c r="C365" s="231" t="s">
        <v>971</v>
      </c>
      <c r="D365" s="231" t="s">
        <v>972</v>
      </c>
      <c r="E365" s="231" t="s">
        <v>973</v>
      </c>
      <c r="F365" s="231" t="s">
        <v>8</v>
      </c>
      <c r="G365" s="231" t="s">
        <v>974</v>
      </c>
      <c r="H365" s="231" t="s">
        <v>28</v>
      </c>
      <c r="I365" s="231" t="s">
        <v>1002</v>
      </c>
      <c r="J365" s="231" t="s">
        <v>1004</v>
      </c>
      <c r="K365" s="231" t="s">
        <v>30</v>
      </c>
      <c r="L365" s="231" t="s">
        <v>978</v>
      </c>
      <c r="M365" s="234"/>
      <c r="N365" s="235">
        <v>1</v>
      </c>
      <c r="O365" s="235">
        <v>1</v>
      </c>
    </row>
    <row r="366" spans="1:15">
      <c r="A366" s="231" t="s">
        <v>969</v>
      </c>
      <c r="B366" s="231" t="s">
        <v>970</v>
      </c>
      <c r="C366" s="231" t="s">
        <v>971</v>
      </c>
      <c r="D366" s="231" t="s">
        <v>972</v>
      </c>
      <c r="E366" s="231" t="s">
        <v>973</v>
      </c>
      <c r="F366" s="231" t="s">
        <v>8</v>
      </c>
      <c r="G366" s="231" t="s">
        <v>974</v>
      </c>
      <c r="H366" s="231" t="s">
        <v>28</v>
      </c>
      <c r="K366" s="231" t="s">
        <v>30</v>
      </c>
      <c r="L366" s="231" t="s">
        <v>979</v>
      </c>
      <c r="M366" s="234"/>
      <c r="N366" s="235"/>
      <c r="O366" s="235"/>
    </row>
    <row r="367" spans="1:15">
      <c r="A367" s="231" t="s">
        <v>969</v>
      </c>
      <c r="B367" s="231" t="s">
        <v>970</v>
      </c>
      <c r="C367" s="231" t="s">
        <v>971</v>
      </c>
      <c r="D367" s="231" t="s">
        <v>972</v>
      </c>
      <c r="E367" s="231" t="s">
        <v>973</v>
      </c>
      <c r="F367" s="231" t="s">
        <v>8</v>
      </c>
      <c r="G367" s="231" t="s">
        <v>974</v>
      </c>
      <c r="H367" s="231" t="s">
        <v>28</v>
      </c>
      <c r="K367" s="231" t="s">
        <v>30</v>
      </c>
      <c r="L367" s="231" t="s">
        <v>980</v>
      </c>
      <c r="M367" s="234"/>
      <c r="N367" s="235"/>
      <c r="O367" s="235"/>
    </row>
    <row r="368" spans="1:15">
      <c r="A368" s="232" t="s">
        <v>969</v>
      </c>
      <c r="B368" s="232" t="s">
        <v>970</v>
      </c>
      <c r="C368" s="232" t="s">
        <v>971</v>
      </c>
      <c r="D368" s="232" t="s">
        <v>972</v>
      </c>
      <c r="E368" s="232" t="s">
        <v>973</v>
      </c>
      <c r="F368" s="232" t="s">
        <v>8</v>
      </c>
      <c r="G368" s="232" t="s">
        <v>974</v>
      </c>
      <c r="H368" s="232" t="s">
        <v>988</v>
      </c>
      <c r="I368" s="232"/>
      <c r="J368" s="232"/>
      <c r="K368" s="232" t="s">
        <v>30</v>
      </c>
      <c r="L368" s="232" t="s">
        <v>976</v>
      </c>
      <c r="M368" s="232">
        <v>1959.6948</v>
      </c>
      <c r="N368" s="232">
        <v>104.83669999999999</v>
      </c>
      <c r="O368" s="232">
        <v>1371.6251999999999</v>
      </c>
    </row>
    <row r="369" spans="1:15">
      <c r="A369" s="232" t="s">
        <v>969</v>
      </c>
      <c r="B369" s="232" t="s">
        <v>970</v>
      </c>
      <c r="C369" s="232" t="s">
        <v>971</v>
      </c>
      <c r="D369" s="232" t="s">
        <v>972</v>
      </c>
      <c r="E369" s="232" t="s">
        <v>973</v>
      </c>
      <c r="F369" s="232" t="s">
        <v>8</v>
      </c>
      <c r="G369" s="232" t="s">
        <v>974</v>
      </c>
      <c r="H369" s="232" t="s">
        <v>988</v>
      </c>
      <c r="I369" s="232"/>
      <c r="J369" s="232"/>
      <c r="K369" s="232" t="s">
        <v>30</v>
      </c>
      <c r="L369" s="232" t="s">
        <v>977</v>
      </c>
      <c r="M369" s="233">
        <v>2.6412777386040699E-3</v>
      </c>
      <c r="N369" s="233">
        <v>3.5120712453862998E-4</v>
      </c>
      <c r="O369" s="233">
        <v>2.3147741147959201E-3</v>
      </c>
    </row>
    <row r="370" spans="1:15">
      <c r="A370" s="231" t="s">
        <v>969</v>
      </c>
      <c r="B370" s="231" t="s">
        <v>970</v>
      </c>
      <c r="C370" s="231" t="s">
        <v>971</v>
      </c>
      <c r="D370" s="231" t="s">
        <v>972</v>
      </c>
      <c r="E370" s="231" t="s">
        <v>973</v>
      </c>
      <c r="F370" s="231" t="s">
        <v>8</v>
      </c>
      <c r="G370" s="231" t="s">
        <v>974</v>
      </c>
      <c r="H370" s="231" t="s">
        <v>988</v>
      </c>
      <c r="I370" s="231" t="s">
        <v>1002</v>
      </c>
      <c r="J370" s="231" t="s">
        <v>1004</v>
      </c>
      <c r="K370" s="231" t="s">
        <v>30</v>
      </c>
      <c r="L370" s="231" t="s">
        <v>978</v>
      </c>
      <c r="M370" s="234"/>
      <c r="N370" s="235">
        <v>1</v>
      </c>
      <c r="O370" s="235">
        <v>1</v>
      </c>
    </row>
    <row r="371" spans="1:15">
      <c r="A371" s="231" t="s">
        <v>969</v>
      </c>
      <c r="B371" s="231" t="s">
        <v>970</v>
      </c>
      <c r="C371" s="231" t="s">
        <v>971</v>
      </c>
      <c r="D371" s="231" t="s">
        <v>972</v>
      </c>
      <c r="E371" s="231" t="s">
        <v>973</v>
      </c>
      <c r="F371" s="231" t="s">
        <v>8</v>
      </c>
      <c r="G371" s="231" t="s">
        <v>974</v>
      </c>
      <c r="H371" s="231" t="s">
        <v>988</v>
      </c>
      <c r="K371" s="231" t="s">
        <v>30</v>
      </c>
      <c r="L371" s="231" t="s">
        <v>979</v>
      </c>
      <c r="M371" s="234"/>
      <c r="N371" s="235"/>
      <c r="O371" s="235"/>
    </row>
    <row r="372" spans="1:15">
      <c r="A372" s="231" t="s">
        <v>969</v>
      </c>
      <c r="B372" s="231" t="s">
        <v>970</v>
      </c>
      <c r="C372" s="231" t="s">
        <v>971</v>
      </c>
      <c r="D372" s="231" t="s">
        <v>972</v>
      </c>
      <c r="E372" s="231" t="s">
        <v>973</v>
      </c>
      <c r="F372" s="231" t="s">
        <v>8</v>
      </c>
      <c r="G372" s="231" t="s">
        <v>974</v>
      </c>
      <c r="H372" s="231" t="s">
        <v>988</v>
      </c>
      <c r="K372" s="231" t="s">
        <v>30</v>
      </c>
      <c r="L372" s="231" t="s">
        <v>980</v>
      </c>
      <c r="M372" s="234"/>
      <c r="N372" s="235"/>
      <c r="O372" s="235"/>
    </row>
    <row r="373" spans="1:15">
      <c r="A373" s="232" t="s">
        <v>969</v>
      </c>
      <c r="B373" s="232" t="s">
        <v>970</v>
      </c>
      <c r="C373" s="232" t="s">
        <v>971</v>
      </c>
      <c r="D373" s="232" t="s">
        <v>972</v>
      </c>
      <c r="E373" s="232" t="s">
        <v>973</v>
      </c>
      <c r="F373" s="232" t="s">
        <v>8</v>
      </c>
      <c r="G373" s="232" t="s">
        <v>974</v>
      </c>
      <c r="H373" s="232" t="s">
        <v>989</v>
      </c>
      <c r="I373" s="232"/>
      <c r="J373" s="232"/>
      <c r="K373" s="232" t="s">
        <v>30</v>
      </c>
      <c r="L373" s="232" t="s">
        <v>976</v>
      </c>
      <c r="M373" s="232">
        <v>0.15920000000000001</v>
      </c>
      <c r="N373" s="232"/>
      <c r="O373" s="232"/>
    </row>
    <row r="374" spans="1:15">
      <c r="A374" s="232" t="s">
        <v>969</v>
      </c>
      <c r="B374" s="232" t="s">
        <v>970</v>
      </c>
      <c r="C374" s="232" t="s">
        <v>971</v>
      </c>
      <c r="D374" s="232" t="s">
        <v>972</v>
      </c>
      <c r="E374" s="232" t="s">
        <v>973</v>
      </c>
      <c r="F374" s="232" t="s">
        <v>8</v>
      </c>
      <c r="G374" s="232" t="s">
        <v>974</v>
      </c>
      <c r="H374" s="232" t="s">
        <v>989</v>
      </c>
      <c r="I374" s="232"/>
      <c r="J374" s="232"/>
      <c r="K374" s="232" t="s">
        <v>30</v>
      </c>
      <c r="L374" s="232" t="s">
        <v>977</v>
      </c>
      <c r="M374" s="233">
        <v>1.93220762243243E-7</v>
      </c>
      <c r="N374" s="233"/>
      <c r="O374" s="233"/>
    </row>
    <row r="375" spans="1:15">
      <c r="A375" s="231" t="s">
        <v>969</v>
      </c>
      <c r="B375" s="231" t="s">
        <v>970</v>
      </c>
      <c r="C375" s="231" t="s">
        <v>971</v>
      </c>
      <c r="D375" s="231" t="s">
        <v>972</v>
      </c>
      <c r="E375" s="231" t="s">
        <v>973</v>
      </c>
      <c r="F375" s="231" t="s">
        <v>8</v>
      </c>
      <c r="G375" s="231" t="s">
        <v>974</v>
      </c>
      <c r="H375" s="231" t="s">
        <v>989</v>
      </c>
      <c r="I375" s="231" t="s">
        <v>1002</v>
      </c>
      <c r="J375" s="231" t="s">
        <v>1004</v>
      </c>
      <c r="K375" s="231" t="s">
        <v>30</v>
      </c>
      <c r="L375" s="231" t="s">
        <v>978</v>
      </c>
      <c r="M375" s="234"/>
      <c r="N375" s="235">
        <v>1</v>
      </c>
      <c r="O375" s="235">
        <v>1</v>
      </c>
    </row>
    <row r="376" spans="1:15">
      <c r="A376" s="231" t="s">
        <v>969</v>
      </c>
      <c r="B376" s="231" t="s">
        <v>970</v>
      </c>
      <c r="C376" s="231" t="s">
        <v>971</v>
      </c>
      <c r="D376" s="231" t="s">
        <v>972</v>
      </c>
      <c r="E376" s="231" t="s">
        <v>973</v>
      </c>
      <c r="F376" s="231" t="s">
        <v>8</v>
      </c>
      <c r="G376" s="231" t="s">
        <v>974</v>
      </c>
      <c r="H376" s="231" t="s">
        <v>989</v>
      </c>
      <c r="K376" s="231" t="s">
        <v>30</v>
      </c>
      <c r="L376" s="231" t="s">
        <v>979</v>
      </c>
      <c r="M376" s="234"/>
      <c r="N376" s="236"/>
      <c r="O376" s="236"/>
    </row>
    <row r="377" spans="1:15">
      <c r="A377" s="231" t="s">
        <v>969</v>
      </c>
      <c r="B377" s="231" t="s">
        <v>970</v>
      </c>
      <c r="C377" s="231" t="s">
        <v>971</v>
      </c>
      <c r="D377" s="231" t="s">
        <v>972</v>
      </c>
      <c r="E377" s="231" t="s">
        <v>973</v>
      </c>
      <c r="F377" s="231" t="s">
        <v>8</v>
      </c>
      <c r="G377" s="231" t="s">
        <v>974</v>
      </c>
      <c r="H377" s="231" t="s">
        <v>989</v>
      </c>
      <c r="K377" s="231" t="s">
        <v>30</v>
      </c>
      <c r="L377" s="231" t="s">
        <v>980</v>
      </c>
      <c r="M377" s="234"/>
      <c r="N377" s="236"/>
      <c r="O377" s="236"/>
    </row>
    <row r="378" spans="1:15">
      <c r="A378" s="232" t="s">
        <v>969</v>
      </c>
      <c r="B378" s="232" t="s">
        <v>970</v>
      </c>
      <c r="C378" s="232" t="s">
        <v>971</v>
      </c>
      <c r="D378" s="232" t="s">
        <v>972</v>
      </c>
      <c r="E378" s="232" t="s">
        <v>973</v>
      </c>
      <c r="F378" s="232" t="s">
        <v>8</v>
      </c>
      <c r="G378" s="232" t="s">
        <v>974</v>
      </c>
      <c r="H378" s="232" t="s">
        <v>40</v>
      </c>
      <c r="I378" s="232"/>
      <c r="J378" s="232"/>
      <c r="K378" s="232" t="s">
        <v>30</v>
      </c>
      <c r="L378" s="232" t="s">
        <v>976</v>
      </c>
      <c r="M378" s="232">
        <v>1037.7973999999999</v>
      </c>
      <c r="N378" s="232"/>
      <c r="O378" s="232">
        <v>197.4785</v>
      </c>
    </row>
    <row r="379" spans="1:15">
      <c r="A379" s="232" t="s">
        <v>969</v>
      </c>
      <c r="B379" s="232" t="s">
        <v>970</v>
      </c>
      <c r="C379" s="232" t="s">
        <v>971</v>
      </c>
      <c r="D379" s="232" t="s">
        <v>972</v>
      </c>
      <c r="E379" s="232" t="s">
        <v>973</v>
      </c>
      <c r="F379" s="232" t="s">
        <v>8</v>
      </c>
      <c r="G379" s="232" t="s">
        <v>974</v>
      </c>
      <c r="H379" s="232" t="s">
        <v>40</v>
      </c>
      <c r="I379" s="232"/>
      <c r="J379" s="232"/>
      <c r="K379" s="232" t="s">
        <v>30</v>
      </c>
      <c r="L379" s="232" t="s">
        <v>977</v>
      </c>
      <c r="M379" s="233">
        <v>1.5046318463287399E-3</v>
      </c>
      <c r="N379" s="233"/>
      <c r="O379" s="233">
        <v>3.3326751362451298E-4</v>
      </c>
    </row>
    <row r="380" spans="1:15">
      <c r="A380" s="231" t="s">
        <v>969</v>
      </c>
      <c r="B380" s="231" t="s">
        <v>970</v>
      </c>
      <c r="C380" s="231" t="s">
        <v>971</v>
      </c>
      <c r="D380" s="231" t="s">
        <v>972</v>
      </c>
      <c r="E380" s="231" t="s">
        <v>973</v>
      </c>
      <c r="F380" s="231" t="s">
        <v>8</v>
      </c>
      <c r="G380" s="231" t="s">
        <v>974</v>
      </c>
      <c r="H380" s="231" t="s">
        <v>40</v>
      </c>
      <c r="I380" s="231" t="s">
        <v>1002</v>
      </c>
      <c r="J380" s="231" t="s">
        <v>1004</v>
      </c>
      <c r="K380" s="231" t="s">
        <v>30</v>
      </c>
      <c r="L380" s="231" t="s">
        <v>978</v>
      </c>
      <c r="M380" s="234"/>
      <c r="N380" s="235">
        <v>1</v>
      </c>
      <c r="O380" s="235">
        <v>1</v>
      </c>
    </row>
    <row r="381" spans="1:15">
      <c r="A381" s="231" t="s">
        <v>969</v>
      </c>
      <c r="B381" s="231" t="s">
        <v>970</v>
      </c>
      <c r="C381" s="231" t="s">
        <v>971</v>
      </c>
      <c r="D381" s="231" t="s">
        <v>972</v>
      </c>
      <c r="E381" s="231" t="s">
        <v>973</v>
      </c>
      <c r="F381" s="231" t="s">
        <v>8</v>
      </c>
      <c r="G381" s="231" t="s">
        <v>974</v>
      </c>
      <c r="H381" s="231" t="s">
        <v>40</v>
      </c>
      <c r="K381" s="231" t="s">
        <v>30</v>
      </c>
      <c r="L381" s="231" t="s">
        <v>979</v>
      </c>
      <c r="M381" s="234"/>
      <c r="N381" s="236"/>
      <c r="O381" s="235"/>
    </row>
    <row r="382" spans="1:15">
      <c r="A382" s="231" t="s">
        <v>969</v>
      </c>
      <c r="B382" s="231" t="s">
        <v>970</v>
      </c>
      <c r="C382" s="231" t="s">
        <v>971</v>
      </c>
      <c r="D382" s="231" t="s">
        <v>972</v>
      </c>
      <c r="E382" s="231" t="s">
        <v>973</v>
      </c>
      <c r="F382" s="231" t="s">
        <v>8</v>
      </c>
      <c r="G382" s="231" t="s">
        <v>974</v>
      </c>
      <c r="H382" s="231" t="s">
        <v>40</v>
      </c>
      <c r="K382" s="231" t="s">
        <v>30</v>
      </c>
      <c r="L382" s="231" t="s">
        <v>980</v>
      </c>
      <c r="M382" s="234"/>
      <c r="N382" s="236"/>
      <c r="O382" s="235"/>
    </row>
    <row r="383" spans="1:15">
      <c r="A383" s="232" t="s">
        <v>969</v>
      </c>
      <c r="B383" s="232" t="s">
        <v>970</v>
      </c>
      <c r="C383" s="232" t="s">
        <v>971</v>
      </c>
      <c r="D383" s="232" t="s">
        <v>972</v>
      </c>
      <c r="E383" s="232" t="s">
        <v>973</v>
      </c>
      <c r="F383" s="232" t="s">
        <v>8</v>
      </c>
      <c r="G383" s="232" t="s">
        <v>974</v>
      </c>
      <c r="H383" s="232" t="s">
        <v>56</v>
      </c>
      <c r="I383" s="232"/>
      <c r="J383" s="232"/>
      <c r="K383" s="232" t="s">
        <v>30</v>
      </c>
      <c r="L383" s="232" t="s">
        <v>976</v>
      </c>
      <c r="M383" s="232">
        <v>2.1017999999999999</v>
      </c>
      <c r="N383" s="232"/>
      <c r="O383" s="232"/>
    </row>
    <row r="384" spans="1:15">
      <c r="A384" s="232" t="s">
        <v>969</v>
      </c>
      <c r="B384" s="232" t="s">
        <v>970</v>
      </c>
      <c r="C384" s="232" t="s">
        <v>971</v>
      </c>
      <c r="D384" s="232" t="s">
        <v>972</v>
      </c>
      <c r="E384" s="232" t="s">
        <v>973</v>
      </c>
      <c r="F384" s="232" t="s">
        <v>8</v>
      </c>
      <c r="G384" s="232" t="s">
        <v>974</v>
      </c>
      <c r="H384" s="232" t="s">
        <v>56</v>
      </c>
      <c r="I384" s="232"/>
      <c r="J384" s="232"/>
      <c r="K384" s="232" t="s">
        <v>30</v>
      </c>
      <c r="L384" s="232" t="s">
        <v>977</v>
      </c>
      <c r="M384" s="233">
        <v>4.090862334443E-6</v>
      </c>
      <c r="N384" s="233"/>
      <c r="O384" s="233"/>
    </row>
    <row r="385" spans="1:15">
      <c r="A385" s="231" t="s">
        <v>969</v>
      </c>
      <c r="B385" s="231" t="s">
        <v>970</v>
      </c>
      <c r="C385" s="231" t="s">
        <v>971</v>
      </c>
      <c r="D385" s="231" t="s">
        <v>972</v>
      </c>
      <c r="E385" s="231" t="s">
        <v>973</v>
      </c>
      <c r="F385" s="231" t="s">
        <v>8</v>
      </c>
      <c r="G385" s="231" t="s">
        <v>974</v>
      </c>
      <c r="H385" s="231" t="s">
        <v>56</v>
      </c>
      <c r="I385" s="231" t="s">
        <v>1028</v>
      </c>
      <c r="J385" s="231" t="s">
        <v>811</v>
      </c>
      <c r="K385" s="231" t="s">
        <v>30</v>
      </c>
      <c r="L385" s="231" t="s">
        <v>978</v>
      </c>
      <c r="M385" s="234"/>
      <c r="N385" s="235">
        <v>1</v>
      </c>
      <c r="O385" s="235">
        <v>1</v>
      </c>
    </row>
    <row r="386" spans="1:15">
      <c r="A386" s="231" t="s">
        <v>969</v>
      </c>
      <c r="B386" s="231" t="s">
        <v>970</v>
      </c>
      <c r="C386" s="231" t="s">
        <v>971</v>
      </c>
      <c r="D386" s="231" t="s">
        <v>972</v>
      </c>
      <c r="E386" s="231" t="s">
        <v>973</v>
      </c>
      <c r="F386" s="231" t="s">
        <v>8</v>
      </c>
      <c r="G386" s="231" t="s">
        <v>974</v>
      </c>
      <c r="H386" s="231" t="s">
        <v>56</v>
      </c>
      <c r="K386" s="231" t="s">
        <v>30</v>
      </c>
      <c r="L386" s="231" t="s">
        <v>979</v>
      </c>
      <c r="M386" s="234"/>
      <c r="N386" s="236"/>
      <c r="O386" s="236"/>
    </row>
    <row r="387" spans="1:15">
      <c r="A387" s="231" t="s">
        <v>969</v>
      </c>
      <c r="B387" s="231" t="s">
        <v>970</v>
      </c>
      <c r="C387" s="231" t="s">
        <v>971</v>
      </c>
      <c r="D387" s="231" t="s">
        <v>972</v>
      </c>
      <c r="E387" s="231" t="s">
        <v>973</v>
      </c>
      <c r="F387" s="231" t="s">
        <v>8</v>
      </c>
      <c r="G387" s="231" t="s">
        <v>974</v>
      </c>
      <c r="H387" s="231" t="s">
        <v>56</v>
      </c>
      <c r="K387" s="231" t="s">
        <v>30</v>
      </c>
      <c r="L387" s="231" t="s">
        <v>980</v>
      </c>
      <c r="M387" s="234"/>
      <c r="N387" s="236"/>
      <c r="O387" s="236"/>
    </row>
    <row r="388" spans="1:15">
      <c r="A388" s="232" t="s">
        <v>969</v>
      </c>
      <c r="B388" s="232" t="s">
        <v>970</v>
      </c>
      <c r="C388" s="232" t="s">
        <v>971</v>
      </c>
      <c r="D388" s="232" t="s">
        <v>972</v>
      </c>
      <c r="E388" s="232" t="s">
        <v>973</v>
      </c>
      <c r="F388" s="232" t="s">
        <v>8</v>
      </c>
      <c r="G388" s="232" t="s">
        <v>974</v>
      </c>
      <c r="H388" s="232" t="s">
        <v>61</v>
      </c>
      <c r="I388" s="232"/>
      <c r="J388" s="232"/>
      <c r="K388" s="232" t="s">
        <v>30</v>
      </c>
      <c r="L388" s="232" t="s">
        <v>976</v>
      </c>
      <c r="M388" s="232">
        <v>2.0493000000000001</v>
      </c>
      <c r="N388" s="232"/>
      <c r="O388" s="232"/>
    </row>
    <row r="389" spans="1:15">
      <c r="A389" s="232" t="s">
        <v>969</v>
      </c>
      <c r="B389" s="232" t="s">
        <v>970</v>
      </c>
      <c r="C389" s="232" t="s">
        <v>971</v>
      </c>
      <c r="D389" s="232" t="s">
        <v>972</v>
      </c>
      <c r="E389" s="232" t="s">
        <v>973</v>
      </c>
      <c r="F389" s="232" t="s">
        <v>8</v>
      </c>
      <c r="G389" s="232" t="s">
        <v>974</v>
      </c>
      <c r="H389" s="232" t="s">
        <v>61</v>
      </c>
      <c r="I389" s="232"/>
      <c r="J389" s="232"/>
      <c r="K389" s="232" t="s">
        <v>30</v>
      </c>
      <c r="L389" s="232" t="s">
        <v>977</v>
      </c>
      <c r="M389" s="233">
        <v>3.1087976978470899E-6</v>
      </c>
      <c r="N389" s="233"/>
      <c r="O389" s="233"/>
    </row>
    <row r="390" spans="1:15">
      <c r="A390" s="231" t="s">
        <v>969</v>
      </c>
      <c r="B390" s="231" t="s">
        <v>970</v>
      </c>
      <c r="C390" s="231" t="s">
        <v>971</v>
      </c>
      <c r="D390" s="231" t="s">
        <v>972</v>
      </c>
      <c r="E390" s="231" t="s">
        <v>973</v>
      </c>
      <c r="F390" s="231" t="s">
        <v>8</v>
      </c>
      <c r="G390" s="231" t="s">
        <v>974</v>
      </c>
      <c r="H390" s="231" t="s">
        <v>61</v>
      </c>
      <c r="I390" s="231" t="s">
        <v>1002</v>
      </c>
      <c r="J390" s="231" t="s">
        <v>1004</v>
      </c>
      <c r="K390" s="231" t="s">
        <v>30</v>
      </c>
      <c r="L390" s="231" t="s">
        <v>978</v>
      </c>
      <c r="M390" s="234"/>
      <c r="N390" s="235">
        <v>1</v>
      </c>
      <c r="O390" s="235">
        <v>1</v>
      </c>
    </row>
    <row r="391" spans="1:15">
      <c r="A391" s="231" t="s">
        <v>969</v>
      </c>
      <c r="B391" s="231" t="s">
        <v>970</v>
      </c>
      <c r="C391" s="231" t="s">
        <v>971</v>
      </c>
      <c r="D391" s="231" t="s">
        <v>972</v>
      </c>
      <c r="E391" s="231" t="s">
        <v>973</v>
      </c>
      <c r="F391" s="231" t="s">
        <v>8</v>
      </c>
      <c r="G391" s="231" t="s">
        <v>974</v>
      </c>
      <c r="H391" s="231" t="s">
        <v>61</v>
      </c>
      <c r="K391" s="231" t="s">
        <v>30</v>
      </c>
      <c r="L391" s="231" t="s">
        <v>979</v>
      </c>
      <c r="M391" s="234"/>
      <c r="N391" s="236"/>
      <c r="O391" s="236"/>
    </row>
    <row r="392" spans="1:15">
      <c r="A392" s="231" t="s">
        <v>969</v>
      </c>
      <c r="B392" s="231" t="s">
        <v>970</v>
      </c>
      <c r="C392" s="231" t="s">
        <v>971</v>
      </c>
      <c r="D392" s="231" t="s">
        <v>972</v>
      </c>
      <c r="E392" s="231" t="s">
        <v>973</v>
      </c>
      <c r="F392" s="231" t="s">
        <v>8</v>
      </c>
      <c r="G392" s="231" t="s">
        <v>974</v>
      </c>
      <c r="H392" s="231" t="s">
        <v>61</v>
      </c>
      <c r="K392" s="231" t="s">
        <v>30</v>
      </c>
      <c r="L392" s="231" t="s">
        <v>980</v>
      </c>
      <c r="M392" s="234"/>
      <c r="N392" s="236"/>
      <c r="O392" s="236"/>
    </row>
    <row r="393" spans="1:15">
      <c r="A393" s="232" t="s">
        <v>969</v>
      </c>
      <c r="B393" s="232" t="s">
        <v>970</v>
      </c>
      <c r="C393" s="232" t="s">
        <v>971</v>
      </c>
      <c r="D393" s="232" t="s">
        <v>972</v>
      </c>
      <c r="E393" s="232" t="s">
        <v>973</v>
      </c>
      <c r="F393" s="232" t="s">
        <v>8</v>
      </c>
      <c r="G393" s="232" t="s">
        <v>974</v>
      </c>
      <c r="H393" s="232" t="s">
        <v>19</v>
      </c>
      <c r="I393" s="232"/>
      <c r="J393" s="232"/>
      <c r="K393" s="232" t="s">
        <v>30</v>
      </c>
      <c r="L393" s="232" t="s">
        <v>976</v>
      </c>
      <c r="M393" s="232">
        <v>183.596</v>
      </c>
      <c r="N393" s="232"/>
      <c r="O393" s="232">
        <v>73.439400000000006</v>
      </c>
    </row>
    <row r="394" spans="1:15">
      <c r="A394" s="232" t="s">
        <v>969</v>
      </c>
      <c r="B394" s="232" t="s">
        <v>970</v>
      </c>
      <c r="C394" s="232" t="s">
        <v>971</v>
      </c>
      <c r="D394" s="232" t="s">
        <v>972</v>
      </c>
      <c r="E394" s="232" t="s">
        <v>973</v>
      </c>
      <c r="F394" s="232" t="s">
        <v>8</v>
      </c>
      <c r="G394" s="232" t="s">
        <v>974</v>
      </c>
      <c r="H394" s="232" t="s">
        <v>19</v>
      </c>
      <c r="I394" s="232"/>
      <c r="J394" s="232"/>
      <c r="K394" s="232" t="s">
        <v>30</v>
      </c>
      <c r="L394" s="232" t="s">
        <v>977</v>
      </c>
      <c r="M394" s="233">
        <v>2.7795052630479999E-4</v>
      </c>
      <c r="N394" s="233"/>
      <c r="O394" s="233">
        <v>1.2393737161299099E-4</v>
      </c>
    </row>
    <row r="395" spans="1:15">
      <c r="A395" s="231" t="s">
        <v>969</v>
      </c>
      <c r="B395" s="231" t="s">
        <v>970</v>
      </c>
      <c r="C395" s="231" t="s">
        <v>971</v>
      </c>
      <c r="D395" s="231" t="s">
        <v>972</v>
      </c>
      <c r="E395" s="231" t="s">
        <v>973</v>
      </c>
      <c r="F395" s="231" t="s">
        <v>8</v>
      </c>
      <c r="G395" s="231" t="s">
        <v>974</v>
      </c>
      <c r="H395" s="231" t="s">
        <v>19</v>
      </c>
      <c r="I395" s="231" t="s">
        <v>99</v>
      </c>
      <c r="J395" s="231" t="s">
        <v>811</v>
      </c>
      <c r="K395" s="231" t="s">
        <v>30</v>
      </c>
      <c r="L395" s="231" t="s">
        <v>978</v>
      </c>
      <c r="M395" s="234"/>
      <c r="N395" s="235">
        <v>1</v>
      </c>
      <c r="O395" s="235">
        <v>1</v>
      </c>
    </row>
    <row r="396" spans="1:15">
      <c r="A396" s="231" t="s">
        <v>969</v>
      </c>
      <c r="B396" s="231" t="s">
        <v>970</v>
      </c>
      <c r="C396" s="231" t="s">
        <v>971</v>
      </c>
      <c r="D396" s="231" t="s">
        <v>972</v>
      </c>
      <c r="E396" s="231" t="s">
        <v>973</v>
      </c>
      <c r="F396" s="231" t="s">
        <v>8</v>
      </c>
      <c r="G396" s="231" t="s">
        <v>974</v>
      </c>
      <c r="H396" s="231" t="s">
        <v>19</v>
      </c>
      <c r="K396" s="231" t="s">
        <v>30</v>
      </c>
      <c r="L396" s="231" t="s">
        <v>979</v>
      </c>
      <c r="M396" s="234"/>
      <c r="N396" s="236"/>
      <c r="O396" s="235"/>
    </row>
    <row r="397" spans="1:15">
      <c r="A397" s="231" t="s">
        <v>969</v>
      </c>
      <c r="B397" s="231" t="s">
        <v>970</v>
      </c>
      <c r="C397" s="231" t="s">
        <v>971</v>
      </c>
      <c r="D397" s="231" t="s">
        <v>972</v>
      </c>
      <c r="E397" s="231" t="s">
        <v>973</v>
      </c>
      <c r="F397" s="231" t="s">
        <v>8</v>
      </c>
      <c r="G397" s="231" t="s">
        <v>974</v>
      </c>
      <c r="H397" s="231" t="s">
        <v>19</v>
      </c>
      <c r="K397" s="231" t="s">
        <v>30</v>
      </c>
      <c r="L397" s="231" t="s">
        <v>980</v>
      </c>
      <c r="M397" s="234"/>
      <c r="N397" s="236"/>
      <c r="O397" s="235"/>
    </row>
    <row r="398" spans="1:15">
      <c r="A398" s="232" t="s">
        <v>969</v>
      </c>
      <c r="B398" s="232" t="s">
        <v>970</v>
      </c>
      <c r="C398" s="232" t="s">
        <v>971</v>
      </c>
      <c r="D398" s="232" t="s">
        <v>972</v>
      </c>
      <c r="E398" s="232" t="s">
        <v>973</v>
      </c>
      <c r="F398" s="232" t="s">
        <v>8</v>
      </c>
      <c r="G398" s="232" t="s">
        <v>974</v>
      </c>
      <c r="H398" s="232" t="s">
        <v>18</v>
      </c>
      <c r="I398" s="232"/>
      <c r="J398" s="232"/>
      <c r="K398" s="232" t="s">
        <v>30</v>
      </c>
      <c r="L398" s="232" t="s">
        <v>976</v>
      </c>
      <c r="M398" s="232">
        <v>130</v>
      </c>
      <c r="N398" s="232">
        <v>68.787599999999998</v>
      </c>
      <c r="O398" s="232">
        <v>12</v>
      </c>
    </row>
    <row r="399" spans="1:15">
      <c r="A399" s="232" t="s">
        <v>969</v>
      </c>
      <c r="B399" s="232" t="s">
        <v>970</v>
      </c>
      <c r="C399" s="232" t="s">
        <v>971</v>
      </c>
      <c r="D399" s="232" t="s">
        <v>972</v>
      </c>
      <c r="E399" s="232" t="s">
        <v>973</v>
      </c>
      <c r="F399" s="232" t="s">
        <v>8</v>
      </c>
      <c r="G399" s="232" t="s">
        <v>974</v>
      </c>
      <c r="H399" s="232" t="s">
        <v>18</v>
      </c>
      <c r="I399" s="232"/>
      <c r="J399" s="232"/>
      <c r="K399" s="232" t="s">
        <v>30</v>
      </c>
      <c r="L399" s="232" t="s">
        <v>977</v>
      </c>
      <c r="M399" s="233">
        <v>2.30441202364377E-4</v>
      </c>
      <c r="N399" s="233">
        <v>2.30441202364377E-4</v>
      </c>
      <c r="O399" s="233">
        <v>2.0251369964295601E-5</v>
      </c>
    </row>
    <row r="400" spans="1:15">
      <c r="A400" s="231" t="s">
        <v>969</v>
      </c>
      <c r="B400" s="231" t="s">
        <v>970</v>
      </c>
      <c r="C400" s="231" t="s">
        <v>971</v>
      </c>
      <c r="D400" s="231" t="s">
        <v>972</v>
      </c>
      <c r="E400" s="231" t="s">
        <v>973</v>
      </c>
      <c r="F400" s="231" t="s">
        <v>8</v>
      </c>
      <c r="G400" s="231" t="s">
        <v>974</v>
      </c>
      <c r="H400" s="231" t="s">
        <v>18</v>
      </c>
      <c r="I400" s="231" t="s">
        <v>1002</v>
      </c>
      <c r="J400" s="231" t="s">
        <v>1004</v>
      </c>
      <c r="K400" s="231" t="s">
        <v>30</v>
      </c>
      <c r="L400" s="231" t="s">
        <v>978</v>
      </c>
      <c r="M400" s="234"/>
      <c r="N400" s="235">
        <v>1</v>
      </c>
      <c r="O400" s="235">
        <v>1</v>
      </c>
    </row>
    <row r="401" spans="1:15">
      <c r="A401" s="231" t="s">
        <v>969</v>
      </c>
      <c r="B401" s="231" t="s">
        <v>970</v>
      </c>
      <c r="C401" s="231" t="s">
        <v>971</v>
      </c>
      <c r="D401" s="231" t="s">
        <v>972</v>
      </c>
      <c r="E401" s="231" t="s">
        <v>973</v>
      </c>
      <c r="F401" s="231" t="s">
        <v>8</v>
      </c>
      <c r="G401" s="231" t="s">
        <v>974</v>
      </c>
      <c r="H401" s="231" t="s">
        <v>18</v>
      </c>
      <c r="K401" s="231" t="s">
        <v>30</v>
      </c>
      <c r="L401" s="231" t="s">
        <v>979</v>
      </c>
      <c r="M401" s="234"/>
      <c r="N401" s="235"/>
      <c r="O401" s="235"/>
    </row>
    <row r="402" spans="1:15">
      <c r="A402" s="231" t="s">
        <v>969</v>
      </c>
      <c r="B402" s="231" t="s">
        <v>970</v>
      </c>
      <c r="C402" s="231" t="s">
        <v>971</v>
      </c>
      <c r="D402" s="231" t="s">
        <v>972</v>
      </c>
      <c r="E402" s="231" t="s">
        <v>973</v>
      </c>
      <c r="F402" s="231" t="s">
        <v>8</v>
      </c>
      <c r="G402" s="231" t="s">
        <v>974</v>
      </c>
      <c r="H402" s="231" t="s">
        <v>18</v>
      </c>
      <c r="K402" s="231" t="s">
        <v>30</v>
      </c>
      <c r="L402" s="231" t="s">
        <v>980</v>
      </c>
      <c r="M402" s="234"/>
      <c r="N402" s="235"/>
      <c r="O402" s="235"/>
    </row>
    <row r="403" spans="1:15">
      <c r="A403" s="232" t="s">
        <v>969</v>
      </c>
      <c r="B403" s="232" t="s">
        <v>970</v>
      </c>
      <c r="C403" s="232" t="s">
        <v>971</v>
      </c>
      <c r="D403" s="232" t="s">
        <v>972</v>
      </c>
      <c r="E403" s="232" t="s">
        <v>973</v>
      </c>
      <c r="F403" s="232" t="s">
        <v>8</v>
      </c>
      <c r="G403" s="232" t="s">
        <v>974</v>
      </c>
      <c r="H403" s="232" t="s">
        <v>42</v>
      </c>
      <c r="I403" s="232"/>
      <c r="J403" s="232"/>
      <c r="K403" s="232" t="s">
        <v>30</v>
      </c>
      <c r="L403" s="232" t="s">
        <v>976</v>
      </c>
      <c r="M403" s="232">
        <v>30.099900000000002</v>
      </c>
      <c r="N403" s="232"/>
      <c r="O403" s="232">
        <v>4.2519999999999998</v>
      </c>
    </row>
    <row r="404" spans="1:15">
      <c r="A404" s="232" t="s">
        <v>969</v>
      </c>
      <c r="B404" s="232" t="s">
        <v>970</v>
      </c>
      <c r="C404" s="232" t="s">
        <v>971</v>
      </c>
      <c r="D404" s="232" t="s">
        <v>972</v>
      </c>
      <c r="E404" s="232" t="s">
        <v>973</v>
      </c>
      <c r="F404" s="232" t="s">
        <v>8</v>
      </c>
      <c r="G404" s="232" t="s">
        <v>974</v>
      </c>
      <c r="H404" s="232" t="s">
        <v>42</v>
      </c>
      <c r="I404" s="232"/>
      <c r="J404" s="232"/>
      <c r="K404" s="232" t="s">
        <v>30</v>
      </c>
      <c r="L404" s="232" t="s">
        <v>977</v>
      </c>
      <c r="M404" s="233">
        <v>5.6686113360721898E-5</v>
      </c>
      <c r="N404" s="233"/>
      <c r="O404" s="233">
        <v>7.1757354240154197E-6</v>
      </c>
    </row>
    <row r="405" spans="1:15">
      <c r="A405" s="231" t="s">
        <v>969</v>
      </c>
      <c r="B405" s="231" t="s">
        <v>970</v>
      </c>
      <c r="C405" s="231" t="s">
        <v>971</v>
      </c>
      <c r="D405" s="231" t="s">
        <v>972</v>
      </c>
      <c r="E405" s="231" t="s">
        <v>973</v>
      </c>
      <c r="F405" s="231" t="s">
        <v>8</v>
      </c>
      <c r="G405" s="231" t="s">
        <v>974</v>
      </c>
      <c r="H405" s="231" t="s">
        <v>42</v>
      </c>
      <c r="I405" s="231" t="s">
        <v>1013</v>
      </c>
      <c r="J405" s="231" t="s">
        <v>42</v>
      </c>
      <c r="K405" s="231" t="s">
        <v>30</v>
      </c>
      <c r="L405" s="231" t="s">
        <v>978</v>
      </c>
      <c r="M405" s="234"/>
      <c r="N405" s="235">
        <v>1</v>
      </c>
      <c r="O405" s="235">
        <v>1</v>
      </c>
    </row>
    <row r="406" spans="1:15">
      <c r="A406" s="231" t="s">
        <v>969</v>
      </c>
      <c r="B406" s="231" t="s">
        <v>970</v>
      </c>
      <c r="C406" s="231" t="s">
        <v>971</v>
      </c>
      <c r="D406" s="231" t="s">
        <v>972</v>
      </c>
      <c r="E406" s="231" t="s">
        <v>973</v>
      </c>
      <c r="F406" s="231" t="s">
        <v>8</v>
      </c>
      <c r="G406" s="231" t="s">
        <v>974</v>
      </c>
      <c r="H406" s="231" t="s">
        <v>42</v>
      </c>
      <c r="K406" s="231" t="s">
        <v>30</v>
      </c>
      <c r="L406" s="231" t="s">
        <v>979</v>
      </c>
      <c r="M406" s="234"/>
      <c r="N406" s="236"/>
      <c r="O406" s="235"/>
    </row>
    <row r="407" spans="1:15">
      <c r="A407" s="231" t="s">
        <v>969</v>
      </c>
      <c r="B407" s="231" t="s">
        <v>970</v>
      </c>
      <c r="C407" s="231" t="s">
        <v>971</v>
      </c>
      <c r="D407" s="231" t="s">
        <v>972</v>
      </c>
      <c r="E407" s="231" t="s">
        <v>973</v>
      </c>
      <c r="F407" s="231" t="s">
        <v>8</v>
      </c>
      <c r="G407" s="231" t="s">
        <v>974</v>
      </c>
      <c r="H407" s="231" t="s">
        <v>42</v>
      </c>
      <c r="K407" s="231" t="s">
        <v>30</v>
      </c>
      <c r="L407" s="231" t="s">
        <v>980</v>
      </c>
      <c r="M407" s="234"/>
      <c r="N407" s="236"/>
      <c r="O407" s="235"/>
    </row>
    <row r="408" spans="1:15">
      <c r="A408" s="232" t="s">
        <v>969</v>
      </c>
      <c r="B408" s="232" t="s">
        <v>970</v>
      </c>
      <c r="C408" s="232" t="s">
        <v>971</v>
      </c>
      <c r="D408" s="232" t="s">
        <v>972</v>
      </c>
      <c r="E408" s="232" t="s">
        <v>973</v>
      </c>
      <c r="F408" s="232" t="s">
        <v>8</v>
      </c>
      <c r="G408" s="232" t="s">
        <v>974</v>
      </c>
      <c r="H408" s="232" t="s">
        <v>36</v>
      </c>
      <c r="I408" s="232"/>
      <c r="J408" s="232"/>
      <c r="K408" s="232" t="s">
        <v>30</v>
      </c>
      <c r="L408" s="232" t="s">
        <v>976</v>
      </c>
      <c r="M408" s="232">
        <v>5.6605999999999996</v>
      </c>
      <c r="N408" s="232">
        <v>0.76429999999999998</v>
      </c>
      <c r="O408" s="232"/>
    </row>
    <row r="409" spans="1:15">
      <c r="A409" s="232" t="s">
        <v>969</v>
      </c>
      <c r="B409" s="232" t="s">
        <v>970</v>
      </c>
      <c r="C409" s="232" t="s">
        <v>971</v>
      </c>
      <c r="D409" s="232" t="s">
        <v>972</v>
      </c>
      <c r="E409" s="232" t="s">
        <v>973</v>
      </c>
      <c r="F409" s="232" t="s">
        <v>8</v>
      </c>
      <c r="G409" s="232" t="s">
        <v>974</v>
      </c>
      <c r="H409" s="232" t="s">
        <v>36</v>
      </c>
      <c r="I409" s="232"/>
      <c r="J409" s="232"/>
      <c r="K409" s="232" t="s">
        <v>30</v>
      </c>
      <c r="L409" s="232" t="s">
        <v>977</v>
      </c>
      <c r="M409" s="233">
        <v>1.37188111120371E-5</v>
      </c>
      <c r="N409" s="233">
        <v>2.56043547044951E-6</v>
      </c>
      <c r="O409" s="233"/>
    </row>
    <row r="410" spans="1:15">
      <c r="A410" s="231" t="s">
        <v>969</v>
      </c>
      <c r="B410" s="231" t="s">
        <v>970</v>
      </c>
      <c r="C410" s="231" t="s">
        <v>971</v>
      </c>
      <c r="D410" s="231" t="s">
        <v>972</v>
      </c>
      <c r="E410" s="231" t="s">
        <v>973</v>
      </c>
      <c r="F410" s="231" t="s">
        <v>8</v>
      </c>
      <c r="G410" s="231" t="s">
        <v>974</v>
      </c>
      <c r="H410" s="231" t="s">
        <v>36</v>
      </c>
      <c r="I410" s="231" t="s">
        <v>1002</v>
      </c>
      <c r="J410" s="231" t="s">
        <v>1004</v>
      </c>
      <c r="K410" s="231" t="s">
        <v>30</v>
      </c>
      <c r="L410" s="231" t="s">
        <v>978</v>
      </c>
      <c r="M410" s="234"/>
      <c r="N410" s="235">
        <v>1</v>
      </c>
      <c r="O410" s="235">
        <v>1</v>
      </c>
    </row>
    <row r="411" spans="1:15">
      <c r="A411" s="231" t="s">
        <v>969</v>
      </c>
      <c r="B411" s="231" t="s">
        <v>970</v>
      </c>
      <c r="C411" s="231" t="s">
        <v>971</v>
      </c>
      <c r="D411" s="231" t="s">
        <v>972</v>
      </c>
      <c r="E411" s="231" t="s">
        <v>973</v>
      </c>
      <c r="F411" s="231" t="s">
        <v>8</v>
      </c>
      <c r="G411" s="231" t="s">
        <v>974</v>
      </c>
      <c r="H411" s="231" t="s">
        <v>36</v>
      </c>
      <c r="K411" s="231" t="s">
        <v>30</v>
      </c>
      <c r="L411" s="231" t="s">
        <v>979</v>
      </c>
      <c r="M411" s="234"/>
      <c r="N411" s="235"/>
      <c r="O411" s="236"/>
    </row>
    <row r="412" spans="1:15">
      <c r="A412" s="231" t="s">
        <v>969</v>
      </c>
      <c r="B412" s="231" t="s">
        <v>970</v>
      </c>
      <c r="C412" s="231" t="s">
        <v>971</v>
      </c>
      <c r="D412" s="231" t="s">
        <v>972</v>
      </c>
      <c r="E412" s="231" t="s">
        <v>973</v>
      </c>
      <c r="F412" s="231" t="s">
        <v>8</v>
      </c>
      <c r="G412" s="231" t="s">
        <v>974</v>
      </c>
      <c r="H412" s="231" t="s">
        <v>36</v>
      </c>
      <c r="K412" s="231" t="s">
        <v>30</v>
      </c>
      <c r="L412" s="231" t="s">
        <v>980</v>
      </c>
      <c r="M412" s="234"/>
      <c r="N412" s="235"/>
      <c r="O412" s="236"/>
    </row>
    <row r="413" spans="1:15">
      <c r="A413" s="232" t="s">
        <v>969</v>
      </c>
      <c r="B413" s="232" t="s">
        <v>970</v>
      </c>
      <c r="C413" s="232" t="s">
        <v>971</v>
      </c>
      <c r="D413" s="232" t="s">
        <v>972</v>
      </c>
      <c r="E413" s="232" t="s">
        <v>973</v>
      </c>
      <c r="F413" s="232" t="s">
        <v>8</v>
      </c>
      <c r="G413" s="232" t="s">
        <v>974</v>
      </c>
      <c r="H413" s="232" t="s">
        <v>34</v>
      </c>
      <c r="I413" s="232"/>
      <c r="J413" s="232"/>
      <c r="K413" s="232" t="s">
        <v>30</v>
      </c>
      <c r="L413" s="232" t="s">
        <v>976</v>
      </c>
      <c r="M413" s="232">
        <v>4.0654000000000003</v>
      </c>
      <c r="N413" s="232"/>
      <c r="O413" s="232"/>
    </row>
    <row r="414" spans="1:15">
      <c r="A414" s="232" t="s">
        <v>969</v>
      </c>
      <c r="B414" s="232" t="s">
        <v>970</v>
      </c>
      <c r="C414" s="232" t="s">
        <v>971</v>
      </c>
      <c r="D414" s="232" t="s">
        <v>972</v>
      </c>
      <c r="E414" s="232" t="s">
        <v>973</v>
      </c>
      <c r="F414" s="232" t="s">
        <v>8</v>
      </c>
      <c r="G414" s="232" t="s">
        <v>974</v>
      </c>
      <c r="H414" s="232" t="s">
        <v>34</v>
      </c>
      <c r="I414" s="232"/>
      <c r="J414" s="232"/>
      <c r="K414" s="232" t="s">
        <v>30</v>
      </c>
      <c r="L414" s="232" t="s">
        <v>977</v>
      </c>
      <c r="M414" s="233">
        <v>4.98830859069654E-6</v>
      </c>
      <c r="N414" s="233"/>
      <c r="O414" s="233"/>
    </row>
    <row r="415" spans="1:15">
      <c r="A415" s="231" t="s">
        <v>969</v>
      </c>
      <c r="B415" s="231" t="s">
        <v>970</v>
      </c>
      <c r="C415" s="231" t="s">
        <v>971</v>
      </c>
      <c r="D415" s="231" t="s">
        <v>972</v>
      </c>
      <c r="E415" s="231" t="s">
        <v>973</v>
      </c>
      <c r="F415" s="231" t="s">
        <v>8</v>
      </c>
      <c r="G415" s="231" t="s">
        <v>974</v>
      </c>
      <c r="H415" s="231" t="s">
        <v>34</v>
      </c>
      <c r="I415" s="231" t="s">
        <v>1002</v>
      </c>
      <c r="J415" s="231" t="s">
        <v>1004</v>
      </c>
      <c r="K415" s="231" t="s">
        <v>30</v>
      </c>
      <c r="L415" s="231" t="s">
        <v>978</v>
      </c>
      <c r="M415" s="234"/>
      <c r="N415" s="235">
        <v>1</v>
      </c>
      <c r="O415" s="235">
        <v>1</v>
      </c>
    </row>
    <row r="416" spans="1:15">
      <c r="A416" s="231" t="s">
        <v>969</v>
      </c>
      <c r="B416" s="231" t="s">
        <v>970</v>
      </c>
      <c r="C416" s="231" t="s">
        <v>971</v>
      </c>
      <c r="D416" s="231" t="s">
        <v>972</v>
      </c>
      <c r="E416" s="231" t="s">
        <v>973</v>
      </c>
      <c r="F416" s="231" t="s">
        <v>8</v>
      </c>
      <c r="G416" s="231" t="s">
        <v>974</v>
      </c>
      <c r="H416" s="231" t="s">
        <v>34</v>
      </c>
      <c r="K416" s="231" t="s">
        <v>30</v>
      </c>
      <c r="L416" s="231" t="s">
        <v>979</v>
      </c>
      <c r="M416" s="234"/>
      <c r="N416" s="236"/>
      <c r="O416" s="236"/>
    </row>
    <row r="417" spans="1:15">
      <c r="A417" s="231" t="s">
        <v>969</v>
      </c>
      <c r="B417" s="231" t="s">
        <v>970</v>
      </c>
      <c r="C417" s="231" t="s">
        <v>971</v>
      </c>
      <c r="D417" s="231" t="s">
        <v>972</v>
      </c>
      <c r="E417" s="231" t="s">
        <v>973</v>
      </c>
      <c r="F417" s="231" t="s">
        <v>8</v>
      </c>
      <c r="G417" s="231" t="s">
        <v>974</v>
      </c>
      <c r="H417" s="231" t="s">
        <v>34</v>
      </c>
      <c r="K417" s="231" t="s">
        <v>30</v>
      </c>
      <c r="L417" s="231" t="s">
        <v>980</v>
      </c>
      <c r="M417" s="234"/>
      <c r="N417" s="236"/>
      <c r="O417" s="236"/>
    </row>
    <row r="418" spans="1:15">
      <c r="A418" s="232" t="s">
        <v>969</v>
      </c>
      <c r="B418" s="232" t="s">
        <v>970</v>
      </c>
      <c r="C418" s="232" t="s">
        <v>971</v>
      </c>
      <c r="D418" s="232" t="s">
        <v>972</v>
      </c>
      <c r="E418" s="232" t="s">
        <v>973</v>
      </c>
      <c r="F418" s="232" t="s">
        <v>8</v>
      </c>
      <c r="G418" s="232" t="s">
        <v>974</v>
      </c>
      <c r="H418" s="232" t="s">
        <v>17</v>
      </c>
      <c r="I418" s="232"/>
      <c r="J418" s="232"/>
      <c r="K418" s="232" t="s">
        <v>30</v>
      </c>
      <c r="L418" s="232" t="s">
        <v>976</v>
      </c>
      <c r="M418" s="232">
        <v>1641.6777</v>
      </c>
      <c r="N418" s="232">
        <v>332.7602</v>
      </c>
      <c r="O418" s="232">
        <v>395.70080000000002</v>
      </c>
    </row>
    <row r="419" spans="1:15">
      <c r="A419" s="232" t="s">
        <v>969</v>
      </c>
      <c r="B419" s="232" t="s">
        <v>970</v>
      </c>
      <c r="C419" s="232" t="s">
        <v>971</v>
      </c>
      <c r="D419" s="232" t="s">
        <v>972</v>
      </c>
      <c r="E419" s="232" t="s">
        <v>973</v>
      </c>
      <c r="F419" s="232" t="s">
        <v>8</v>
      </c>
      <c r="G419" s="232" t="s">
        <v>974</v>
      </c>
      <c r="H419" s="232" t="s">
        <v>17</v>
      </c>
      <c r="I419" s="232"/>
      <c r="J419" s="232"/>
      <c r="K419" s="232" t="s">
        <v>30</v>
      </c>
      <c r="L419" s="232" t="s">
        <v>977</v>
      </c>
      <c r="M419" s="233">
        <v>2.0111693244440599E-3</v>
      </c>
      <c r="N419" s="233">
        <v>1.11475993619505E-3</v>
      </c>
      <c r="O419" s="233">
        <v>6.6779027466397996E-4</v>
      </c>
    </row>
    <row r="420" spans="1:15">
      <c r="A420" s="231" t="s">
        <v>969</v>
      </c>
      <c r="B420" s="231" t="s">
        <v>970</v>
      </c>
      <c r="C420" s="231" t="s">
        <v>971</v>
      </c>
      <c r="D420" s="231" t="s">
        <v>972</v>
      </c>
      <c r="E420" s="231" t="s">
        <v>973</v>
      </c>
      <c r="F420" s="231" t="s">
        <v>8</v>
      </c>
      <c r="G420" s="231" t="s">
        <v>974</v>
      </c>
      <c r="H420" s="231" t="s">
        <v>17</v>
      </c>
      <c r="I420" s="231" t="s">
        <v>101</v>
      </c>
      <c r="J420" s="231" t="s">
        <v>811</v>
      </c>
      <c r="K420" s="231" t="s">
        <v>30</v>
      </c>
      <c r="L420" s="231" t="s">
        <v>978</v>
      </c>
      <c r="M420" s="234"/>
      <c r="N420" s="235">
        <f>'4.c Electricity breakdown'!N16</f>
        <v>0.47499999999999998</v>
      </c>
      <c r="O420" s="235">
        <f>'4.c Electricity breakdown'!AQ16</f>
        <v>0.47499999999999998</v>
      </c>
    </row>
    <row r="421" spans="1:15">
      <c r="A421" s="231" t="s">
        <v>969</v>
      </c>
      <c r="B421" s="231" t="s">
        <v>970</v>
      </c>
      <c r="C421" s="231" t="s">
        <v>971</v>
      </c>
      <c r="D421" s="231" t="s">
        <v>972</v>
      </c>
      <c r="E421" s="231" t="s">
        <v>973</v>
      </c>
      <c r="F421" s="231" t="s">
        <v>8</v>
      </c>
      <c r="G421" s="231" t="s">
        <v>974</v>
      </c>
      <c r="H421" s="231" t="s">
        <v>17</v>
      </c>
      <c r="I421" s="231" t="s">
        <v>1005</v>
      </c>
      <c r="J421" s="231" t="s">
        <v>1004</v>
      </c>
      <c r="K421" s="231" t="s">
        <v>30</v>
      </c>
      <c r="L421" s="231" t="s">
        <v>979</v>
      </c>
      <c r="M421" s="234"/>
      <c r="N421" s="235">
        <f>'4.c Electricity breakdown'!N15</f>
        <v>0.47499999999999998</v>
      </c>
      <c r="O421" s="235">
        <f>'4.c Electricity breakdown'!AQ15</f>
        <v>0.47499999999999998</v>
      </c>
    </row>
    <row r="422" spans="1:15">
      <c r="A422" s="231" t="s">
        <v>969</v>
      </c>
      <c r="B422" s="231" t="s">
        <v>970</v>
      </c>
      <c r="C422" s="231" t="s">
        <v>971</v>
      </c>
      <c r="D422" s="231" t="s">
        <v>972</v>
      </c>
      <c r="E422" s="231" t="s">
        <v>973</v>
      </c>
      <c r="F422" s="231" t="s">
        <v>8</v>
      </c>
      <c r="G422" s="231" t="s">
        <v>974</v>
      </c>
      <c r="H422" s="231" t="s">
        <v>17</v>
      </c>
      <c r="I422" s="231" t="s">
        <v>105</v>
      </c>
      <c r="J422" s="231" t="s">
        <v>813</v>
      </c>
      <c r="K422" s="231" t="s">
        <v>30</v>
      </c>
      <c r="L422" s="231" t="s">
        <v>980</v>
      </c>
      <c r="M422" s="234"/>
      <c r="N422" s="235">
        <f>'4.c Electricity breakdown'!N17</f>
        <v>0.05</v>
      </c>
      <c r="O422" s="235">
        <f>'4.c Electricity breakdown'!AQ17</f>
        <v>0.05</v>
      </c>
    </row>
    <row r="423" spans="1:15">
      <c r="A423" s="232" t="s">
        <v>969</v>
      </c>
      <c r="B423" s="232" t="s">
        <v>970</v>
      </c>
      <c r="C423" s="232" t="s">
        <v>971</v>
      </c>
      <c r="D423" s="232" t="s">
        <v>972</v>
      </c>
      <c r="E423" s="232" t="s">
        <v>973</v>
      </c>
      <c r="F423" s="232" t="s">
        <v>8</v>
      </c>
      <c r="G423" s="232" t="s">
        <v>974</v>
      </c>
      <c r="H423" s="232" t="s">
        <v>45</v>
      </c>
      <c r="I423" s="232"/>
      <c r="J423" s="232"/>
      <c r="K423" s="232" t="s">
        <v>30</v>
      </c>
      <c r="L423" s="232" t="s">
        <v>976</v>
      </c>
      <c r="M423" s="232">
        <v>362.35309999999998</v>
      </c>
      <c r="N423" s="232">
        <v>209.65899999999999</v>
      </c>
      <c r="O423" s="232">
        <v>154.41390000000001</v>
      </c>
    </row>
    <row r="424" spans="1:15">
      <c r="A424" s="232" t="s">
        <v>969</v>
      </c>
      <c r="B424" s="232" t="s">
        <v>970</v>
      </c>
      <c r="C424" s="232" t="s">
        <v>971</v>
      </c>
      <c r="D424" s="232" t="s">
        <v>972</v>
      </c>
      <c r="E424" s="232" t="s">
        <v>973</v>
      </c>
      <c r="F424" s="232" t="s">
        <v>8</v>
      </c>
      <c r="G424" s="232" t="s">
        <v>974</v>
      </c>
      <c r="H424" s="232" t="s">
        <v>45</v>
      </c>
      <c r="I424" s="232"/>
      <c r="J424" s="232"/>
      <c r="K424" s="232" t="s">
        <v>30</v>
      </c>
      <c r="L424" s="232" t="s">
        <v>977</v>
      </c>
      <c r="M424" s="233">
        <v>8.4613665041088904E-4</v>
      </c>
      <c r="N424" s="233">
        <v>7.0236600850317197E-4</v>
      </c>
      <c r="O424" s="233">
        <v>2.60591084710812E-4</v>
      </c>
    </row>
    <row r="425" spans="1:15">
      <c r="A425" s="231" t="s">
        <v>969</v>
      </c>
      <c r="B425" s="231" t="s">
        <v>970</v>
      </c>
      <c r="C425" s="231" t="s">
        <v>971</v>
      </c>
      <c r="D425" s="231" t="s">
        <v>972</v>
      </c>
      <c r="E425" s="231" t="s">
        <v>973</v>
      </c>
      <c r="F425" s="231" t="s">
        <v>8</v>
      </c>
      <c r="G425" s="231" t="s">
        <v>974</v>
      </c>
      <c r="H425" s="231" t="s">
        <v>45</v>
      </c>
      <c r="I425" s="231" t="s">
        <v>1075</v>
      </c>
      <c r="J425" s="231" t="s">
        <v>1016</v>
      </c>
      <c r="K425" s="231" t="s">
        <v>30</v>
      </c>
      <c r="L425" s="231" t="s">
        <v>978</v>
      </c>
      <c r="M425" s="234"/>
      <c r="N425" s="239">
        <v>0.5</v>
      </c>
      <c r="O425" s="239">
        <v>0.5</v>
      </c>
    </row>
    <row r="426" spans="1:15">
      <c r="A426" s="231" t="s">
        <v>969</v>
      </c>
      <c r="B426" s="231" t="s">
        <v>970</v>
      </c>
      <c r="C426" s="231" t="s">
        <v>971</v>
      </c>
      <c r="D426" s="231" t="s">
        <v>972</v>
      </c>
      <c r="E426" s="231" t="s">
        <v>973</v>
      </c>
      <c r="F426" s="231" t="s">
        <v>8</v>
      </c>
      <c r="G426" s="231" t="s">
        <v>974</v>
      </c>
      <c r="H426" s="231" t="s">
        <v>45</v>
      </c>
      <c r="I426" s="231" t="s">
        <v>1075</v>
      </c>
      <c r="J426" s="231" t="s">
        <v>1074</v>
      </c>
      <c r="K426" s="231" t="s">
        <v>30</v>
      </c>
      <c r="L426" s="231" t="s">
        <v>979</v>
      </c>
      <c r="M426" s="234"/>
      <c r="N426" s="239">
        <v>0.5</v>
      </c>
      <c r="O426" s="239">
        <v>0.5</v>
      </c>
    </row>
    <row r="427" spans="1:15">
      <c r="A427" s="231" t="s">
        <v>969</v>
      </c>
      <c r="B427" s="231" t="s">
        <v>970</v>
      </c>
      <c r="C427" s="231" t="s">
        <v>971</v>
      </c>
      <c r="D427" s="231" t="s">
        <v>972</v>
      </c>
      <c r="E427" s="231" t="s">
        <v>973</v>
      </c>
      <c r="F427" s="231" t="s">
        <v>8</v>
      </c>
      <c r="G427" s="231" t="s">
        <v>974</v>
      </c>
      <c r="H427" s="231" t="s">
        <v>45</v>
      </c>
      <c r="K427" s="231" t="s">
        <v>30</v>
      </c>
      <c r="L427" s="231" t="s">
        <v>980</v>
      </c>
      <c r="M427" s="234"/>
      <c r="N427" s="235"/>
      <c r="O427" s="235"/>
    </row>
    <row r="428" spans="1:15">
      <c r="A428" s="232" t="s">
        <v>969</v>
      </c>
      <c r="B428" s="232" t="s">
        <v>970</v>
      </c>
      <c r="C428" s="232" t="s">
        <v>971</v>
      </c>
      <c r="D428" s="232" t="s">
        <v>972</v>
      </c>
      <c r="E428" s="232" t="s">
        <v>973</v>
      </c>
      <c r="F428" s="232" t="s">
        <v>8</v>
      </c>
      <c r="G428" s="232" t="s">
        <v>974</v>
      </c>
      <c r="H428" s="232" t="s">
        <v>975</v>
      </c>
      <c r="I428" s="232"/>
      <c r="J428" s="232"/>
      <c r="K428" s="232" t="s">
        <v>24</v>
      </c>
      <c r="L428" s="232" t="s">
        <v>976</v>
      </c>
      <c r="M428" s="232">
        <v>124.479</v>
      </c>
      <c r="N428" s="232">
        <v>1.4</v>
      </c>
      <c r="O428" s="232"/>
    </row>
    <row r="429" spans="1:15">
      <c r="A429" s="232" t="s">
        <v>969</v>
      </c>
      <c r="B429" s="232" t="s">
        <v>970</v>
      </c>
      <c r="C429" s="232" t="s">
        <v>971</v>
      </c>
      <c r="D429" s="232" t="s">
        <v>972</v>
      </c>
      <c r="E429" s="232" t="s">
        <v>973</v>
      </c>
      <c r="F429" s="232" t="s">
        <v>8</v>
      </c>
      <c r="G429" s="232" t="s">
        <v>974</v>
      </c>
      <c r="H429" s="232" t="s">
        <v>975</v>
      </c>
      <c r="I429" s="232"/>
      <c r="J429" s="232"/>
      <c r="K429" s="232" t="s">
        <v>24</v>
      </c>
      <c r="L429" s="232" t="s">
        <v>977</v>
      </c>
      <c r="M429" s="233">
        <v>3.5162559050401802E-4</v>
      </c>
      <c r="N429" s="233">
        <v>4.6900558139857599E-6</v>
      </c>
      <c r="O429" s="233"/>
    </row>
    <row r="430" spans="1:15">
      <c r="A430" s="231" t="s">
        <v>969</v>
      </c>
      <c r="B430" s="231" t="s">
        <v>970</v>
      </c>
      <c r="C430" s="231" t="s">
        <v>971</v>
      </c>
      <c r="D430" s="231" t="s">
        <v>972</v>
      </c>
      <c r="E430" s="231" t="s">
        <v>973</v>
      </c>
      <c r="F430" s="231" t="s">
        <v>8</v>
      </c>
      <c r="G430" s="231" t="s">
        <v>974</v>
      </c>
      <c r="H430" s="231" t="s">
        <v>975</v>
      </c>
      <c r="I430" s="231" t="s">
        <v>1002</v>
      </c>
      <c r="J430" s="231" t="s">
        <v>1008</v>
      </c>
      <c r="K430" s="231" t="s">
        <v>24</v>
      </c>
      <c r="L430" s="231" t="s">
        <v>978</v>
      </c>
      <c r="M430" s="234"/>
      <c r="N430" s="235">
        <v>1</v>
      </c>
      <c r="O430" s="235">
        <v>1</v>
      </c>
    </row>
    <row r="431" spans="1:15">
      <c r="A431" s="231" t="s">
        <v>969</v>
      </c>
      <c r="B431" s="231" t="s">
        <v>970</v>
      </c>
      <c r="C431" s="231" t="s">
        <v>971</v>
      </c>
      <c r="D431" s="231" t="s">
        <v>972</v>
      </c>
      <c r="E431" s="231" t="s">
        <v>973</v>
      </c>
      <c r="F431" s="231" t="s">
        <v>8</v>
      </c>
      <c r="G431" s="231" t="s">
        <v>974</v>
      </c>
      <c r="H431" s="231" t="s">
        <v>975</v>
      </c>
      <c r="K431" s="231" t="s">
        <v>24</v>
      </c>
      <c r="L431" s="231" t="s">
        <v>979</v>
      </c>
      <c r="M431" s="234"/>
      <c r="N431" s="235"/>
      <c r="O431" s="236"/>
    </row>
    <row r="432" spans="1:15">
      <c r="A432" s="231" t="s">
        <v>969</v>
      </c>
      <c r="B432" s="231" t="s">
        <v>970</v>
      </c>
      <c r="C432" s="231" t="s">
        <v>971</v>
      </c>
      <c r="D432" s="231" t="s">
        <v>972</v>
      </c>
      <c r="E432" s="231" t="s">
        <v>973</v>
      </c>
      <c r="F432" s="231" t="s">
        <v>8</v>
      </c>
      <c r="G432" s="231" t="s">
        <v>974</v>
      </c>
      <c r="H432" s="231" t="s">
        <v>975</v>
      </c>
      <c r="K432" s="231" t="s">
        <v>24</v>
      </c>
      <c r="L432" s="231" t="s">
        <v>980</v>
      </c>
      <c r="M432" s="234"/>
      <c r="N432" s="235"/>
      <c r="O432" s="236"/>
    </row>
    <row r="433" spans="1:15">
      <c r="A433" s="232" t="s">
        <v>969</v>
      </c>
      <c r="B433" s="232" t="s">
        <v>970</v>
      </c>
      <c r="C433" s="232" t="s">
        <v>971</v>
      </c>
      <c r="D433" s="232" t="s">
        <v>972</v>
      </c>
      <c r="E433" s="232" t="s">
        <v>973</v>
      </c>
      <c r="F433" s="232" t="s">
        <v>8</v>
      </c>
      <c r="G433" s="232" t="s">
        <v>974</v>
      </c>
      <c r="H433" s="232" t="s">
        <v>981</v>
      </c>
      <c r="I433" s="232"/>
      <c r="J433" s="232"/>
      <c r="K433" s="232" t="s">
        <v>24</v>
      </c>
      <c r="L433" s="232" t="s">
        <v>976</v>
      </c>
      <c r="M433" s="232">
        <v>1.3720000000000001</v>
      </c>
      <c r="N433" s="232"/>
      <c r="O433" s="232"/>
    </row>
    <row r="434" spans="1:15">
      <c r="A434" s="232" t="s">
        <v>969</v>
      </c>
      <c r="B434" s="232" t="s">
        <v>970</v>
      </c>
      <c r="C434" s="232" t="s">
        <v>971</v>
      </c>
      <c r="D434" s="232" t="s">
        <v>972</v>
      </c>
      <c r="E434" s="232" t="s">
        <v>973</v>
      </c>
      <c r="F434" s="232" t="s">
        <v>8</v>
      </c>
      <c r="G434" s="232" t="s">
        <v>974</v>
      </c>
      <c r="H434" s="232" t="s">
        <v>981</v>
      </c>
      <c r="I434" s="232"/>
      <c r="J434" s="232"/>
      <c r="K434" s="232" t="s">
        <v>24</v>
      </c>
      <c r="L434" s="232" t="s">
        <v>977</v>
      </c>
      <c r="M434" s="233">
        <v>4.3532543617286104E-6</v>
      </c>
      <c r="N434" s="233"/>
      <c r="O434" s="233"/>
    </row>
    <row r="435" spans="1:15">
      <c r="A435" s="231" t="s">
        <v>969</v>
      </c>
      <c r="B435" s="231" t="s">
        <v>970</v>
      </c>
      <c r="C435" s="231" t="s">
        <v>971</v>
      </c>
      <c r="D435" s="231" t="s">
        <v>972</v>
      </c>
      <c r="E435" s="231" t="s">
        <v>973</v>
      </c>
      <c r="F435" s="231" t="s">
        <v>8</v>
      </c>
      <c r="G435" s="231" t="s">
        <v>974</v>
      </c>
      <c r="H435" s="231" t="s">
        <v>981</v>
      </c>
      <c r="I435" s="231" t="s">
        <v>1002</v>
      </c>
      <c r="J435" s="231" t="s">
        <v>1008</v>
      </c>
      <c r="K435" s="231" t="s">
        <v>24</v>
      </c>
      <c r="L435" s="231" t="s">
        <v>978</v>
      </c>
      <c r="M435" s="234"/>
      <c r="N435" s="235">
        <v>1</v>
      </c>
      <c r="O435" s="235">
        <v>1</v>
      </c>
    </row>
    <row r="436" spans="1:15">
      <c r="A436" s="231" t="s">
        <v>969</v>
      </c>
      <c r="B436" s="231" t="s">
        <v>970</v>
      </c>
      <c r="C436" s="231" t="s">
        <v>971</v>
      </c>
      <c r="D436" s="231" t="s">
        <v>972</v>
      </c>
      <c r="E436" s="231" t="s">
        <v>973</v>
      </c>
      <c r="F436" s="231" t="s">
        <v>8</v>
      </c>
      <c r="G436" s="231" t="s">
        <v>974</v>
      </c>
      <c r="H436" s="231" t="s">
        <v>981</v>
      </c>
      <c r="K436" s="231" t="s">
        <v>24</v>
      </c>
      <c r="L436" s="231" t="s">
        <v>979</v>
      </c>
      <c r="M436" s="234"/>
      <c r="N436" s="236"/>
      <c r="O436" s="236"/>
    </row>
    <row r="437" spans="1:15">
      <c r="A437" s="231" t="s">
        <v>969</v>
      </c>
      <c r="B437" s="231" t="s">
        <v>970</v>
      </c>
      <c r="C437" s="231" t="s">
        <v>971</v>
      </c>
      <c r="D437" s="231" t="s">
        <v>972</v>
      </c>
      <c r="E437" s="231" t="s">
        <v>973</v>
      </c>
      <c r="F437" s="231" t="s">
        <v>8</v>
      </c>
      <c r="G437" s="231" t="s">
        <v>974</v>
      </c>
      <c r="H437" s="231" t="s">
        <v>981</v>
      </c>
      <c r="K437" s="231" t="s">
        <v>24</v>
      </c>
      <c r="L437" s="231" t="s">
        <v>980</v>
      </c>
      <c r="M437" s="234"/>
      <c r="N437" s="236"/>
      <c r="O437" s="236"/>
    </row>
    <row r="438" spans="1:15">
      <c r="A438" s="232" t="s">
        <v>969</v>
      </c>
      <c r="B438" s="232" t="s">
        <v>970</v>
      </c>
      <c r="C438" s="232" t="s">
        <v>971</v>
      </c>
      <c r="D438" s="232" t="s">
        <v>972</v>
      </c>
      <c r="E438" s="232" t="s">
        <v>973</v>
      </c>
      <c r="F438" s="232" t="s">
        <v>8</v>
      </c>
      <c r="G438" s="232" t="s">
        <v>974</v>
      </c>
      <c r="H438" s="232" t="s">
        <v>982</v>
      </c>
      <c r="I438" s="232"/>
      <c r="J438" s="232"/>
      <c r="K438" s="232" t="s">
        <v>24</v>
      </c>
      <c r="L438" s="232" t="s">
        <v>976</v>
      </c>
      <c r="M438" s="232">
        <v>0.71199999999999997</v>
      </c>
      <c r="N438" s="232"/>
      <c r="O438" s="232"/>
    </row>
    <row r="439" spans="1:15">
      <c r="A439" s="232" t="s">
        <v>969</v>
      </c>
      <c r="B439" s="232" t="s">
        <v>970</v>
      </c>
      <c r="C439" s="232" t="s">
        <v>971</v>
      </c>
      <c r="D439" s="232" t="s">
        <v>972</v>
      </c>
      <c r="E439" s="232" t="s">
        <v>973</v>
      </c>
      <c r="F439" s="232" t="s">
        <v>8</v>
      </c>
      <c r="G439" s="232" t="s">
        <v>974</v>
      </c>
      <c r="H439" s="232" t="s">
        <v>982</v>
      </c>
      <c r="I439" s="232"/>
      <c r="J439" s="232"/>
      <c r="K439" s="232" t="s">
        <v>24</v>
      </c>
      <c r="L439" s="232" t="s">
        <v>977</v>
      </c>
      <c r="M439" s="233">
        <v>8.84107533793459E-7</v>
      </c>
      <c r="N439" s="233"/>
      <c r="O439" s="233"/>
    </row>
    <row r="440" spans="1:15">
      <c r="A440" s="231" t="s">
        <v>969</v>
      </c>
      <c r="B440" s="231" t="s">
        <v>970</v>
      </c>
      <c r="C440" s="231" t="s">
        <v>971</v>
      </c>
      <c r="D440" s="231" t="s">
        <v>972</v>
      </c>
      <c r="E440" s="231" t="s">
        <v>973</v>
      </c>
      <c r="F440" s="231" t="s">
        <v>8</v>
      </c>
      <c r="G440" s="231" t="s">
        <v>974</v>
      </c>
      <c r="H440" s="231" t="s">
        <v>982</v>
      </c>
      <c r="I440" s="231" t="s">
        <v>1002</v>
      </c>
      <c r="J440" s="231" t="s">
        <v>1008</v>
      </c>
      <c r="K440" s="231" t="s">
        <v>24</v>
      </c>
      <c r="L440" s="231" t="s">
        <v>978</v>
      </c>
      <c r="M440" s="234"/>
      <c r="N440" s="235">
        <v>1</v>
      </c>
      <c r="O440" s="235">
        <v>1</v>
      </c>
    </row>
    <row r="441" spans="1:15">
      <c r="A441" s="231" t="s">
        <v>969</v>
      </c>
      <c r="B441" s="231" t="s">
        <v>970</v>
      </c>
      <c r="C441" s="231" t="s">
        <v>971</v>
      </c>
      <c r="D441" s="231" t="s">
        <v>972</v>
      </c>
      <c r="E441" s="231" t="s">
        <v>973</v>
      </c>
      <c r="F441" s="231" t="s">
        <v>8</v>
      </c>
      <c r="G441" s="231" t="s">
        <v>974</v>
      </c>
      <c r="H441" s="231" t="s">
        <v>982</v>
      </c>
      <c r="K441" s="231" t="s">
        <v>24</v>
      </c>
      <c r="L441" s="231" t="s">
        <v>979</v>
      </c>
      <c r="M441" s="234"/>
      <c r="N441" s="236"/>
      <c r="O441" s="236"/>
    </row>
    <row r="442" spans="1:15">
      <c r="A442" s="231" t="s">
        <v>969</v>
      </c>
      <c r="B442" s="231" t="s">
        <v>970</v>
      </c>
      <c r="C442" s="231" t="s">
        <v>971</v>
      </c>
      <c r="D442" s="231" t="s">
        <v>972</v>
      </c>
      <c r="E442" s="231" t="s">
        <v>973</v>
      </c>
      <c r="F442" s="231" t="s">
        <v>8</v>
      </c>
      <c r="G442" s="231" t="s">
        <v>974</v>
      </c>
      <c r="H442" s="231" t="s">
        <v>982</v>
      </c>
      <c r="K442" s="231" t="s">
        <v>24</v>
      </c>
      <c r="L442" s="231" t="s">
        <v>980</v>
      </c>
      <c r="M442" s="234"/>
      <c r="N442" s="236"/>
      <c r="O442" s="236"/>
    </row>
    <row r="443" spans="1:15">
      <c r="A443" s="232" t="s">
        <v>969</v>
      </c>
      <c r="B443" s="232" t="s">
        <v>970</v>
      </c>
      <c r="C443" s="232" t="s">
        <v>971</v>
      </c>
      <c r="D443" s="232" t="s">
        <v>972</v>
      </c>
      <c r="E443" s="232" t="s">
        <v>973</v>
      </c>
      <c r="F443" s="232" t="s">
        <v>8</v>
      </c>
      <c r="G443" s="232" t="s">
        <v>974</v>
      </c>
      <c r="H443" s="232" t="s">
        <v>983</v>
      </c>
      <c r="I443" s="232"/>
      <c r="J443" s="232"/>
      <c r="K443" s="232" t="s">
        <v>24</v>
      </c>
      <c r="L443" s="232" t="s">
        <v>976</v>
      </c>
      <c r="M443" s="232">
        <v>4587.7336999999998</v>
      </c>
      <c r="N443" s="232"/>
      <c r="O443" s="232">
        <v>1050.0663999999999</v>
      </c>
    </row>
    <row r="444" spans="1:15">
      <c r="A444" s="232" t="s">
        <v>969</v>
      </c>
      <c r="B444" s="232" t="s">
        <v>970</v>
      </c>
      <c r="C444" s="232" t="s">
        <v>971</v>
      </c>
      <c r="D444" s="232" t="s">
        <v>972</v>
      </c>
      <c r="E444" s="232" t="s">
        <v>973</v>
      </c>
      <c r="F444" s="232" t="s">
        <v>8</v>
      </c>
      <c r="G444" s="232" t="s">
        <v>974</v>
      </c>
      <c r="H444" s="232" t="s">
        <v>983</v>
      </c>
      <c r="I444" s="232"/>
      <c r="J444" s="232"/>
      <c r="K444" s="232" t="s">
        <v>24</v>
      </c>
      <c r="L444" s="232" t="s">
        <v>977</v>
      </c>
      <c r="M444" s="233">
        <v>5.56812438745612E-3</v>
      </c>
      <c r="N444" s="233"/>
      <c r="O444" s="233">
        <v>1.7721069294563401E-3</v>
      </c>
    </row>
    <row r="445" spans="1:15">
      <c r="A445" s="231" t="s">
        <v>969</v>
      </c>
      <c r="B445" s="231" t="s">
        <v>970</v>
      </c>
      <c r="C445" s="231" t="s">
        <v>971</v>
      </c>
      <c r="D445" s="231" t="s">
        <v>972</v>
      </c>
      <c r="E445" s="231" t="s">
        <v>973</v>
      </c>
      <c r="F445" s="231" t="s">
        <v>8</v>
      </c>
      <c r="G445" s="231" t="s">
        <v>974</v>
      </c>
      <c r="H445" s="231" t="s">
        <v>983</v>
      </c>
      <c r="I445" s="231" t="s">
        <v>1002</v>
      </c>
      <c r="J445" s="231" t="s">
        <v>1008</v>
      </c>
      <c r="K445" s="231" t="s">
        <v>24</v>
      </c>
      <c r="L445" s="231" t="s">
        <v>978</v>
      </c>
      <c r="M445" s="234"/>
      <c r="N445" s="235">
        <v>1</v>
      </c>
      <c r="O445" s="235">
        <v>1</v>
      </c>
    </row>
    <row r="446" spans="1:15">
      <c r="A446" s="231" t="s">
        <v>969</v>
      </c>
      <c r="B446" s="231" t="s">
        <v>970</v>
      </c>
      <c r="C446" s="231" t="s">
        <v>971</v>
      </c>
      <c r="D446" s="231" t="s">
        <v>972</v>
      </c>
      <c r="E446" s="231" t="s">
        <v>973</v>
      </c>
      <c r="F446" s="231" t="s">
        <v>8</v>
      </c>
      <c r="G446" s="231" t="s">
        <v>974</v>
      </c>
      <c r="H446" s="231" t="s">
        <v>983</v>
      </c>
      <c r="K446" s="231" t="s">
        <v>24</v>
      </c>
      <c r="L446" s="231" t="s">
        <v>979</v>
      </c>
      <c r="M446" s="234"/>
      <c r="N446" s="236"/>
      <c r="O446" s="235"/>
    </row>
    <row r="447" spans="1:15">
      <c r="A447" s="231" t="s">
        <v>969</v>
      </c>
      <c r="B447" s="231" t="s">
        <v>970</v>
      </c>
      <c r="C447" s="231" t="s">
        <v>971</v>
      </c>
      <c r="D447" s="231" t="s">
        <v>972</v>
      </c>
      <c r="E447" s="231" t="s">
        <v>973</v>
      </c>
      <c r="F447" s="231" t="s">
        <v>8</v>
      </c>
      <c r="G447" s="231" t="s">
        <v>974</v>
      </c>
      <c r="H447" s="231" t="s">
        <v>983</v>
      </c>
      <c r="K447" s="231" t="s">
        <v>24</v>
      </c>
      <c r="L447" s="231" t="s">
        <v>980</v>
      </c>
      <c r="M447" s="234"/>
      <c r="N447" s="236"/>
      <c r="O447" s="235"/>
    </row>
    <row r="448" spans="1:15">
      <c r="A448" s="232" t="s">
        <v>969</v>
      </c>
      <c r="B448" s="232" t="s">
        <v>970</v>
      </c>
      <c r="C448" s="232" t="s">
        <v>971</v>
      </c>
      <c r="D448" s="232" t="s">
        <v>972</v>
      </c>
      <c r="E448" s="232" t="s">
        <v>973</v>
      </c>
      <c r="F448" s="232" t="s">
        <v>8</v>
      </c>
      <c r="G448" s="232" t="s">
        <v>974</v>
      </c>
      <c r="H448" s="232" t="s">
        <v>984</v>
      </c>
      <c r="I448" s="232"/>
      <c r="J448" s="232"/>
      <c r="K448" s="232" t="s">
        <v>24</v>
      </c>
      <c r="L448" s="232" t="s">
        <v>976</v>
      </c>
      <c r="M448" s="232">
        <v>22002.2428</v>
      </c>
      <c r="N448" s="232"/>
      <c r="O448" s="232">
        <v>5010.6451999999999</v>
      </c>
    </row>
    <row r="449" spans="1:15">
      <c r="A449" s="232" t="s">
        <v>969</v>
      </c>
      <c r="B449" s="232" t="s">
        <v>970</v>
      </c>
      <c r="C449" s="232" t="s">
        <v>971</v>
      </c>
      <c r="D449" s="232" t="s">
        <v>972</v>
      </c>
      <c r="E449" s="232" t="s">
        <v>973</v>
      </c>
      <c r="F449" s="232" t="s">
        <v>8</v>
      </c>
      <c r="G449" s="232" t="s">
        <v>974</v>
      </c>
      <c r="H449" s="232" t="s">
        <v>984</v>
      </c>
      <c r="I449" s="232"/>
      <c r="J449" s="232"/>
      <c r="K449" s="232" t="s">
        <v>24</v>
      </c>
      <c r="L449" s="232" t="s">
        <v>977</v>
      </c>
      <c r="M449" s="233">
        <v>2.7465462270945502E-2</v>
      </c>
      <c r="N449" s="233"/>
      <c r="O449" s="233">
        <v>8.4560358087518404E-3</v>
      </c>
    </row>
    <row r="450" spans="1:15">
      <c r="A450" s="231" t="s">
        <v>969</v>
      </c>
      <c r="B450" s="231" t="s">
        <v>970</v>
      </c>
      <c r="C450" s="231" t="s">
        <v>971</v>
      </c>
      <c r="D450" s="231" t="s">
        <v>972</v>
      </c>
      <c r="E450" s="231" t="s">
        <v>973</v>
      </c>
      <c r="F450" s="231" t="s">
        <v>8</v>
      </c>
      <c r="G450" s="231" t="s">
        <v>974</v>
      </c>
      <c r="H450" s="231" t="s">
        <v>984</v>
      </c>
      <c r="I450" s="231" t="s">
        <v>1002</v>
      </c>
      <c r="J450" s="231" t="s">
        <v>1008</v>
      </c>
      <c r="K450" s="231" t="s">
        <v>24</v>
      </c>
      <c r="L450" s="231" t="s">
        <v>978</v>
      </c>
      <c r="M450" s="234"/>
      <c r="N450" s="235">
        <v>1</v>
      </c>
      <c r="O450" s="235">
        <v>1</v>
      </c>
    </row>
    <row r="451" spans="1:15">
      <c r="A451" s="231" t="s">
        <v>969</v>
      </c>
      <c r="B451" s="231" t="s">
        <v>970</v>
      </c>
      <c r="C451" s="231" t="s">
        <v>971</v>
      </c>
      <c r="D451" s="231" t="s">
        <v>972</v>
      </c>
      <c r="E451" s="231" t="s">
        <v>973</v>
      </c>
      <c r="F451" s="231" t="s">
        <v>8</v>
      </c>
      <c r="G451" s="231" t="s">
        <v>974</v>
      </c>
      <c r="H451" s="231" t="s">
        <v>984</v>
      </c>
      <c r="K451" s="231" t="s">
        <v>24</v>
      </c>
      <c r="L451" s="231" t="s">
        <v>979</v>
      </c>
      <c r="M451" s="234"/>
      <c r="N451" s="236"/>
      <c r="O451" s="235"/>
    </row>
    <row r="452" spans="1:15">
      <c r="A452" s="231" t="s">
        <v>969</v>
      </c>
      <c r="B452" s="231" t="s">
        <v>970</v>
      </c>
      <c r="C452" s="231" t="s">
        <v>971</v>
      </c>
      <c r="D452" s="231" t="s">
        <v>972</v>
      </c>
      <c r="E452" s="231" t="s">
        <v>973</v>
      </c>
      <c r="F452" s="231" t="s">
        <v>8</v>
      </c>
      <c r="G452" s="231" t="s">
        <v>974</v>
      </c>
      <c r="H452" s="231" t="s">
        <v>984</v>
      </c>
      <c r="K452" s="231" t="s">
        <v>24</v>
      </c>
      <c r="L452" s="231" t="s">
        <v>980</v>
      </c>
      <c r="M452" s="234"/>
      <c r="N452" s="236"/>
      <c r="O452" s="235"/>
    </row>
    <row r="453" spans="1:15">
      <c r="A453" s="232" t="s">
        <v>969</v>
      </c>
      <c r="B453" s="232" t="s">
        <v>970</v>
      </c>
      <c r="C453" s="232" t="s">
        <v>971</v>
      </c>
      <c r="D453" s="232" t="s">
        <v>972</v>
      </c>
      <c r="E453" s="232" t="s">
        <v>973</v>
      </c>
      <c r="F453" s="232" t="s">
        <v>8</v>
      </c>
      <c r="G453" s="232" t="s">
        <v>974</v>
      </c>
      <c r="H453" s="232" t="s">
        <v>49</v>
      </c>
      <c r="I453" s="232"/>
      <c r="J453" s="232"/>
      <c r="K453" s="232" t="s">
        <v>24</v>
      </c>
      <c r="L453" s="232" t="s">
        <v>976</v>
      </c>
      <c r="M453" s="232">
        <v>324.78339999999997</v>
      </c>
      <c r="N453" s="232"/>
      <c r="O453" s="232"/>
    </row>
    <row r="454" spans="1:15">
      <c r="A454" s="232" t="s">
        <v>969</v>
      </c>
      <c r="B454" s="232" t="s">
        <v>970</v>
      </c>
      <c r="C454" s="232" t="s">
        <v>971</v>
      </c>
      <c r="D454" s="232" t="s">
        <v>972</v>
      </c>
      <c r="E454" s="232" t="s">
        <v>973</v>
      </c>
      <c r="F454" s="232" t="s">
        <v>8</v>
      </c>
      <c r="G454" s="232" t="s">
        <v>974</v>
      </c>
      <c r="H454" s="232" t="s">
        <v>49</v>
      </c>
      <c r="I454" s="232"/>
      <c r="J454" s="232"/>
      <c r="K454" s="232" t="s">
        <v>24</v>
      </c>
      <c r="L454" s="232" t="s">
        <v>977</v>
      </c>
      <c r="M454" s="233">
        <v>3.9851424812702998E-4</v>
      </c>
      <c r="N454" s="233"/>
      <c r="O454" s="233"/>
    </row>
    <row r="455" spans="1:15">
      <c r="A455" s="231" t="s">
        <v>969</v>
      </c>
      <c r="B455" s="231" t="s">
        <v>970</v>
      </c>
      <c r="C455" s="231" t="s">
        <v>971</v>
      </c>
      <c r="D455" s="231" t="s">
        <v>972</v>
      </c>
      <c r="E455" s="231" t="s">
        <v>973</v>
      </c>
      <c r="F455" s="231" t="s">
        <v>8</v>
      </c>
      <c r="G455" s="231" t="s">
        <v>974</v>
      </c>
      <c r="H455" s="231" t="s">
        <v>49</v>
      </c>
      <c r="I455" s="231" t="s">
        <v>1002</v>
      </c>
      <c r="J455" s="231" t="s">
        <v>1008</v>
      </c>
      <c r="K455" s="231" t="s">
        <v>24</v>
      </c>
      <c r="L455" s="231" t="s">
        <v>978</v>
      </c>
      <c r="M455" s="234"/>
      <c r="N455" s="235">
        <v>1</v>
      </c>
      <c r="O455" s="235">
        <v>1</v>
      </c>
    </row>
    <row r="456" spans="1:15">
      <c r="A456" s="231" t="s">
        <v>969</v>
      </c>
      <c r="B456" s="231" t="s">
        <v>970</v>
      </c>
      <c r="C456" s="231" t="s">
        <v>971</v>
      </c>
      <c r="D456" s="231" t="s">
        <v>972</v>
      </c>
      <c r="E456" s="231" t="s">
        <v>973</v>
      </c>
      <c r="F456" s="231" t="s">
        <v>8</v>
      </c>
      <c r="G456" s="231" t="s">
        <v>974</v>
      </c>
      <c r="H456" s="231" t="s">
        <v>49</v>
      </c>
      <c r="K456" s="231" t="s">
        <v>24</v>
      </c>
      <c r="L456" s="231" t="s">
        <v>979</v>
      </c>
      <c r="M456" s="234"/>
      <c r="N456" s="236"/>
      <c r="O456" s="236"/>
    </row>
    <row r="457" spans="1:15">
      <c r="A457" s="231" t="s">
        <v>969</v>
      </c>
      <c r="B457" s="231" t="s">
        <v>970</v>
      </c>
      <c r="C457" s="231" t="s">
        <v>971</v>
      </c>
      <c r="D457" s="231" t="s">
        <v>972</v>
      </c>
      <c r="E457" s="231" t="s">
        <v>973</v>
      </c>
      <c r="F457" s="231" t="s">
        <v>8</v>
      </c>
      <c r="G457" s="231" t="s">
        <v>974</v>
      </c>
      <c r="H457" s="231" t="s">
        <v>49</v>
      </c>
      <c r="K457" s="231" t="s">
        <v>24</v>
      </c>
      <c r="L457" s="231" t="s">
        <v>980</v>
      </c>
      <c r="M457" s="234"/>
      <c r="N457" s="236"/>
      <c r="O457" s="236"/>
    </row>
    <row r="458" spans="1:15">
      <c r="A458" s="232" t="s">
        <v>969</v>
      </c>
      <c r="B458" s="232" t="s">
        <v>970</v>
      </c>
      <c r="C458" s="232" t="s">
        <v>971</v>
      </c>
      <c r="D458" s="232" t="s">
        <v>972</v>
      </c>
      <c r="E458" s="232" t="s">
        <v>973</v>
      </c>
      <c r="F458" s="232" t="s">
        <v>8</v>
      </c>
      <c r="G458" s="232" t="s">
        <v>974</v>
      </c>
      <c r="H458" s="232" t="s">
        <v>27</v>
      </c>
      <c r="I458" s="232"/>
      <c r="J458" s="232"/>
      <c r="K458" s="232" t="s">
        <v>24</v>
      </c>
      <c r="L458" s="232" t="s">
        <v>976</v>
      </c>
      <c r="M458" s="232">
        <v>2323.3620999999998</v>
      </c>
      <c r="N458" s="232">
        <v>1339.0070000000001</v>
      </c>
      <c r="O458" s="232">
        <v>537.02390000000003</v>
      </c>
    </row>
    <row r="459" spans="1:15">
      <c r="A459" s="232" t="s">
        <v>969</v>
      </c>
      <c r="B459" s="232" t="s">
        <v>970</v>
      </c>
      <c r="C459" s="232" t="s">
        <v>971</v>
      </c>
      <c r="D459" s="232" t="s">
        <v>972</v>
      </c>
      <c r="E459" s="232" t="s">
        <v>973</v>
      </c>
      <c r="F459" s="232" t="s">
        <v>8</v>
      </c>
      <c r="G459" s="232" t="s">
        <v>974</v>
      </c>
      <c r="H459" s="232" t="s">
        <v>27</v>
      </c>
      <c r="I459" s="232"/>
      <c r="J459" s="232"/>
      <c r="K459" s="232" t="s">
        <v>24</v>
      </c>
      <c r="L459" s="232" t="s">
        <v>977</v>
      </c>
      <c r="M459" s="233">
        <v>6.7367419083464702E-3</v>
      </c>
      <c r="N459" s="233">
        <v>4.4857268323697397E-3</v>
      </c>
      <c r="O459" s="233">
        <v>9.0628913988074198E-4</v>
      </c>
    </row>
    <row r="460" spans="1:15">
      <c r="A460" s="231" t="s">
        <v>969</v>
      </c>
      <c r="B460" s="231" t="s">
        <v>970</v>
      </c>
      <c r="C460" s="231" t="s">
        <v>971</v>
      </c>
      <c r="D460" s="231" t="s">
        <v>972</v>
      </c>
      <c r="E460" s="231" t="s">
        <v>973</v>
      </c>
      <c r="F460" s="231" t="s">
        <v>8</v>
      </c>
      <c r="G460" s="231" t="s">
        <v>974</v>
      </c>
      <c r="H460" s="231" t="s">
        <v>27</v>
      </c>
      <c r="I460" s="231" t="s">
        <v>1002</v>
      </c>
      <c r="J460" s="231" t="s">
        <v>1008</v>
      </c>
      <c r="K460" s="231" t="s">
        <v>24</v>
      </c>
      <c r="L460" s="231" t="s">
        <v>978</v>
      </c>
      <c r="M460" s="234"/>
      <c r="N460" s="235">
        <v>1</v>
      </c>
      <c r="O460" s="235">
        <v>1</v>
      </c>
    </row>
    <row r="461" spans="1:15">
      <c r="A461" s="231" t="s">
        <v>969</v>
      </c>
      <c r="B461" s="231" t="s">
        <v>970</v>
      </c>
      <c r="C461" s="231" t="s">
        <v>971</v>
      </c>
      <c r="D461" s="231" t="s">
        <v>972</v>
      </c>
      <c r="E461" s="231" t="s">
        <v>973</v>
      </c>
      <c r="F461" s="231" t="s">
        <v>8</v>
      </c>
      <c r="G461" s="231" t="s">
        <v>974</v>
      </c>
      <c r="H461" s="231" t="s">
        <v>27</v>
      </c>
      <c r="K461" s="231" t="s">
        <v>24</v>
      </c>
      <c r="L461" s="231" t="s">
        <v>979</v>
      </c>
      <c r="M461" s="234"/>
      <c r="N461" s="235"/>
      <c r="O461" s="235"/>
    </row>
    <row r="462" spans="1:15">
      <c r="A462" s="231" t="s">
        <v>969</v>
      </c>
      <c r="B462" s="231" t="s">
        <v>970</v>
      </c>
      <c r="C462" s="231" t="s">
        <v>971</v>
      </c>
      <c r="D462" s="231" t="s">
        <v>972</v>
      </c>
      <c r="E462" s="231" t="s">
        <v>973</v>
      </c>
      <c r="F462" s="231" t="s">
        <v>8</v>
      </c>
      <c r="G462" s="231" t="s">
        <v>974</v>
      </c>
      <c r="H462" s="231" t="s">
        <v>27</v>
      </c>
      <c r="K462" s="231" t="s">
        <v>24</v>
      </c>
      <c r="L462" s="231" t="s">
        <v>980</v>
      </c>
      <c r="M462" s="234"/>
      <c r="N462" s="235"/>
      <c r="O462" s="235"/>
    </row>
    <row r="463" spans="1:15">
      <c r="A463" s="232" t="s">
        <v>969</v>
      </c>
      <c r="B463" s="232" t="s">
        <v>970</v>
      </c>
      <c r="C463" s="232" t="s">
        <v>971</v>
      </c>
      <c r="D463" s="232" t="s">
        <v>972</v>
      </c>
      <c r="E463" s="232" t="s">
        <v>973</v>
      </c>
      <c r="F463" s="232" t="s">
        <v>8</v>
      </c>
      <c r="G463" s="232" t="s">
        <v>974</v>
      </c>
      <c r="H463" s="232" t="s">
        <v>26</v>
      </c>
      <c r="I463" s="232"/>
      <c r="J463" s="232"/>
      <c r="K463" s="232" t="s">
        <v>24</v>
      </c>
      <c r="L463" s="232" t="s">
        <v>976</v>
      </c>
      <c r="M463" s="232">
        <v>73.600800000000007</v>
      </c>
      <c r="N463" s="232"/>
      <c r="O463" s="232"/>
    </row>
    <row r="464" spans="1:15">
      <c r="A464" s="232" t="s">
        <v>969</v>
      </c>
      <c r="B464" s="232" t="s">
        <v>970</v>
      </c>
      <c r="C464" s="232" t="s">
        <v>971</v>
      </c>
      <c r="D464" s="232" t="s">
        <v>972</v>
      </c>
      <c r="E464" s="232" t="s">
        <v>973</v>
      </c>
      <c r="F464" s="232" t="s">
        <v>8</v>
      </c>
      <c r="G464" s="232" t="s">
        <v>974</v>
      </c>
      <c r="H464" s="232" t="s">
        <v>26</v>
      </c>
      <c r="I464" s="232"/>
      <c r="J464" s="232"/>
      <c r="K464" s="232" t="s">
        <v>24</v>
      </c>
      <c r="L464" s="232" t="s">
        <v>977</v>
      </c>
      <c r="M464" s="233">
        <v>9.1791556967049103E-5</v>
      </c>
      <c r="N464" s="233"/>
      <c r="O464" s="233"/>
    </row>
    <row r="465" spans="1:15">
      <c r="A465" s="231" t="s">
        <v>969</v>
      </c>
      <c r="B465" s="231" t="s">
        <v>970</v>
      </c>
      <c r="C465" s="231" t="s">
        <v>971</v>
      </c>
      <c r="D465" s="231" t="s">
        <v>972</v>
      </c>
      <c r="E465" s="231" t="s">
        <v>973</v>
      </c>
      <c r="F465" s="231" t="s">
        <v>8</v>
      </c>
      <c r="G465" s="231" t="s">
        <v>974</v>
      </c>
      <c r="H465" s="231" t="s">
        <v>26</v>
      </c>
      <c r="I465" s="231" t="s">
        <v>1002</v>
      </c>
      <c r="J465" s="231" t="s">
        <v>1008</v>
      </c>
      <c r="K465" s="231" t="s">
        <v>24</v>
      </c>
      <c r="L465" s="231" t="s">
        <v>978</v>
      </c>
      <c r="M465" s="234"/>
      <c r="N465" s="235">
        <v>1</v>
      </c>
      <c r="O465" s="235">
        <v>1</v>
      </c>
    </row>
    <row r="466" spans="1:15">
      <c r="A466" s="231" t="s">
        <v>969</v>
      </c>
      <c r="B466" s="231" t="s">
        <v>970</v>
      </c>
      <c r="C466" s="231" t="s">
        <v>971</v>
      </c>
      <c r="D466" s="231" t="s">
        <v>972</v>
      </c>
      <c r="E466" s="231" t="s">
        <v>973</v>
      </c>
      <c r="F466" s="231" t="s">
        <v>8</v>
      </c>
      <c r="G466" s="231" t="s">
        <v>974</v>
      </c>
      <c r="H466" s="231" t="s">
        <v>26</v>
      </c>
      <c r="K466" s="231" t="s">
        <v>24</v>
      </c>
      <c r="L466" s="231" t="s">
        <v>979</v>
      </c>
      <c r="M466" s="234"/>
      <c r="N466" s="236"/>
      <c r="O466" s="236"/>
    </row>
    <row r="467" spans="1:15">
      <c r="A467" s="231" t="s">
        <v>969</v>
      </c>
      <c r="B467" s="231" t="s">
        <v>970</v>
      </c>
      <c r="C467" s="231" t="s">
        <v>971</v>
      </c>
      <c r="D467" s="231" t="s">
        <v>972</v>
      </c>
      <c r="E467" s="231" t="s">
        <v>973</v>
      </c>
      <c r="F467" s="231" t="s">
        <v>8</v>
      </c>
      <c r="G467" s="231" t="s">
        <v>974</v>
      </c>
      <c r="H467" s="231" t="s">
        <v>26</v>
      </c>
      <c r="K467" s="231" t="s">
        <v>24</v>
      </c>
      <c r="L467" s="231" t="s">
        <v>980</v>
      </c>
      <c r="M467" s="234"/>
      <c r="N467" s="236"/>
      <c r="O467" s="236"/>
    </row>
    <row r="468" spans="1:15">
      <c r="A468" s="232" t="s">
        <v>969</v>
      </c>
      <c r="B468" s="232" t="s">
        <v>970</v>
      </c>
      <c r="C468" s="232" t="s">
        <v>971</v>
      </c>
      <c r="D468" s="232" t="s">
        <v>972</v>
      </c>
      <c r="E468" s="232" t="s">
        <v>973</v>
      </c>
      <c r="F468" s="232" t="s">
        <v>8</v>
      </c>
      <c r="G468" s="232" t="s">
        <v>974</v>
      </c>
      <c r="H468" s="232" t="s">
        <v>647</v>
      </c>
      <c r="I468" s="232"/>
      <c r="J468" s="232"/>
      <c r="K468" s="232" t="s">
        <v>24</v>
      </c>
      <c r="L468" s="232" t="s">
        <v>976</v>
      </c>
      <c r="M468" s="232">
        <v>55.201000000000001</v>
      </c>
      <c r="N468" s="232">
        <v>55.201000000000001</v>
      </c>
      <c r="O468" s="232"/>
    </row>
    <row r="469" spans="1:15">
      <c r="A469" s="232" t="s">
        <v>969</v>
      </c>
      <c r="B469" s="232" t="s">
        <v>970</v>
      </c>
      <c r="C469" s="232" t="s">
        <v>971</v>
      </c>
      <c r="D469" s="232" t="s">
        <v>972</v>
      </c>
      <c r="E469" s="232" t="s">
        <v>973</v>
      </c>
      <c r="F469" s="232" t="s">
        <v>8</v>
      </c>
      <c r="G469" s="232" t="s">
        <v>974</v>
      </c>
      <c r="H469" s="232" t="s">
        <v>647</v>
      </c>
      <c r="I469" s="232"/>
      <c r="J469" s="232"/>
      <c r="K469" s="232" t="s">
        <v>24</v>
      </c>
      <c r="L469" s="232" t="s">
        <v>977</v>
      </c>
      <c r="M469" s="233">
        <v>1.84925550705592E-4</v>
      </c>
      <c r="N469" s="233">
        <v>1.84925550705592E-4</v>
      </c>
      <c r="O469" s="233"/>
    </row>
    <row r="470" spans="1:15">
      <c r="A470" s="231" t="s">
        <v>969</v>
      </c>
      <c r="B470" s="231" t="s">
        <v>970</v>
      </c>
      <c r="C470" s="231" t="s">
        <v>971</v>
      </c>
      <c r="D470" s="231" t="s">
        <v>972</v>
      </c>
      <c r="E470" s="231" t="s">
        <v>973</v>
      </c>
      <c r="F470" s="231" t="s">
        <v>8</v>
      </c>
      <c r="G470" s="231" t="s">
        <v>974</v>
      </c>
      <c r="H470" s="231" t="s">
        <v>647</v>
      </c>
      <c r="I470" s="231" t="s">
        <v>1002</v>
      </c>
      <c r="J470" s="231" t="s">
        <v>1008</v>
      </c>
      <c r="K470" s="231" t="s">
        <v>24</v>
      </c>
      <c r="L470" s="231" t="s">
        <v>978</v>
      </c>
      <c r="M470" s="234"/>
      <c r="N470" s="235">
        <v>1</v>
      </c>
      <c r="O470" s="235">
        <v>1</v>
      </c>
    </row>
    <row r="471" spans="1:15">
      <c r="A471" s="231" t="s">
        <v>969</v>
      </c>
      <c r="B471" s="231" t="s">
        <v>970</v>
      </c>
      <c r="C471" s="231" t="s">
        <v>971</v>
      </c>
      <c r="D471" s="231" t="s">
        <v>972</v>
      </c>
      <c r="E471" s="231" t="s">
        <v>973</v>
      </c>
      <c r="F471" s="231" t="s">
        <v>8</v>
      </c>
      <c r="G471" s="231" t="s">
        <v>974</v>
      </c>
      <c r="H471" s="231" t="s">
        <v>647</v>
      </c>
      <c r="K471" s="231" t="s">
        <v>24</v>
      </c>
      <c r="L471" s="231" t="s">
        <v>979</v>
      </c>
      <c r="M471" s="234"/>
      <c r="N471" s="235"/>
      <c r="O471" s="236"/>
    </row>
    <row r="472" spans="1:15">
      <c r="A472" s="231" t="s">
        <v>969</v>
      </c>
      <c r="B472" s="231" t="s">
        <v>970</v>
      </c>
      <c r="C472" s="231" t="s">
        <v>971</v>
      </c>
      <c r="D472" s="231" t="s">
        <v>972</v>
      </c>
      <c r="E472" s="231" t="s">
        <v>973</v>
      </c>
      <c r="F472" s="231" t="s">
        <v>8</v>
      </c>
      <c r="G472" s="231" t="s">
        <v>974</v>
      </c>
      <c r="H472" s="231" t="s">
        <v>647</v>
      </c>
      <c r="K472" s="231" t="s">
        <v>24</v>
      </c>
      <c r="L472" s="231" t="s">
        <v>980</v>
      </c>
      <c r="M472" s="234"/>
      <c r="N472" s="235"/>
      <c r="O472" s="236"/>
    </row>
    <row r="473" spans="1:15">
      <c r="A473" s="232" t="s">
        <v>969</v>
      </c>
      <c r="B473" s="232" t="s">
        <v>970</v>
      </c>
      <c r="C473" s="232" t="s">
        <v>971</v>
      </c>
      <c r="D473" s="232" t="s">
        <v>972</v>
      </c>
      <c r="E473" s="232" t="s">
        <v>973</v>
      </c>
      <c r="F473" s="232" t="s">
        <v>8</v>
      </c>
      <c r="G473" s="232" t="s">
        <v>974</v>
      </c>
      <c r="H473" s="232" t="s">
        <v>28</v>
      </c>
      <c r="I473" s="232"/>
      <c r="J473" s="232"/>
      <c r="K473" s="232" t="s">
        <v>24</v>
      </c>
      <c r="L473" s="232" t="s">
        <v>976</v>
      </c>
      <c r="M473" s="232">
        <v>14284.840099999999</v>
      </c>
      <c r="N473" s="232">
        <v>13724.612999999999</v>
      </c>
      <c r="O473" s="232">
        <v>11184.4527</v>
      </c>
    </row>
    <row r="474" spans="1:15">
      <c r="A474" s="232" t="s">
        <v>969</v>
      </c>
      <c r="B474" s="232" t="s">
        <v>970</v>
      </c>
      <c r="C474" s="232" t="s">
        <v>971</v>
      </c>
      <c r="D474" s="232" t="s">
        <v>972</v>
      </c>
      <c r="E474" s="232" t="s">
        <v>973</v>
      </c>
      <c r="F474" s="232" t="s">
        <v>8</v>
      </c>
      <c r="G474" s="232" t="s">
        <v>974</v>
      </c>
      <c r="H474" s="232" t="s">
        <v>28</v>
      </c>
      <c r="I474" s="232"/>
      <c r="J474" s="232"/>
      <c r="K474" s="232" t="s">
        <v>24</v>
      </c>
      <c r="L474" s="232" t="s">
        <v>977</v>
      </c>
      <c r="M474" s="233">
        <v>4.5978000710967602E-2</v>
      </c>
      <c r="N474" s="233">
        <v>4.5978000710967602E-2</v>
      </c>
      <c r="O474" s="233">
        <v>1.8875040789655399E-2</v>
      </c>
    </row>
    <row r="475" spans="1:15">
      <c r="A475" s="231" t="s">
        <v>969</v>
      </c>
      <c r="B475" s="231" t="s">
        <v>970</v>
      </c>
      <c r="C475" s="231" t="s">
        <v>971</v>
      </c>
      <c r="D475" s="231" t="s">
        <v>972</v>
      </c>
      <c r="E475" s="231" t="s">
        <v>973</v>
      </c>
      <c r="F475" s="231" t="s">
        <v>8</v>
      </c>
      <c r="G475" s="231" t="s">
        <v>974</v>
      </c>
      <c r="H475" s="231" t="s">
        <v>28</v>
      </c>
      <c r="I475" s="231" t="s">
        <v>1002</v>
      </c>
      <c r="J475" s="231" t="s">
        <v>1008</v>
      </c>
      <c r="K475" s="231" t="s">
        <v>24</v>
      </c>
      <c r="L475" s="231" t="s">
        <v>978</v>
      </c>
      <c r="M475" s="234"/>
      <c r="N475" s="235">
        <v>1</v>
      </c>
      <c r="O475" s="235">
        <v>1</v>
      </c>
    </row>
    <row r="476" spans="1:15">
      <c r="A476" s="231" t="s">
        <v>969</v>
      </c>
      <c r="B476" s="231" t="s">
        <v>970</v>
      </c>
      <c r="C476" s="231" t="s">
        <v>971</v>
      </c>
      <c r="D476" s="231" t="s">
        <v>972</v>
      </c>
      <c r="E476" s="231" t="s">
        <v>973</v>
      </c>
      <c r="F476" s="231" t="s">
        <v>8</v>
      </c>
      <c r="G476" s="231" t="s">
        <v>974</v>
      </c>
      <c r="H476" s="231" t="s">
        <v>28</v>
      </c>
      <c r="K476" s="231" t="s">
        <v>24</v>
      </c>
      <c r="L476" s="231" t="s">
        <v>979</v>
      </c>
      <c r="M476" s="234"/>
      <c r="N476" s="235"/>
      <c r="O476" s="235"/>
    </row>
    <row r="477" spans="1:15">
      <c r="A477" s="231" t="s">
        <v>969</v>
      </c>
      <c r="B477" s="231" t="s">
        <v>970</v>
      </c>
      <c r="C477" s="231" t="s">
        <v>971</v>
      </c>
      <c r="D477" s="231" t="s">
        <v>972</v>
      </c>
      <c r="E477" s="231" t="s">
        <v>973</v>
      </c>
      <c r="F477" s="231" t="s">
        <v>8</v>
      </c>
      <c r="G477" s="231" t="s">
        <v>974</v>
      </c>
      <c r="H477" s="231" t="s">
        <v>28</v>
      </c>
      <c r="K477" s="231" t="s">
        <v>24</v>
      </c>
      <c r="L477" s="231" t="s">
        <v>980</v>
      </c>
      <c r="M477" s="234"/>
      <c r="N477" s="235"/>
      <c r="O477" s="235"/>
    </row>
    <row r="478" spans="1:15">
      <c r="A478" s="232" t="s">
        <v>969</v>
      </c>
      <c r="B478" s="232" t="s">
        <v>970</v>
      </c>
      <c r="C478" s="232" t="s">
        <v>971</v>
      </c>
      <c r="D478" s="232" t="s">
        <v>972</v>
      </c>
      <c r="E478" s="232" t="s">
        <v>973</v>
      </c>
      <c r="F478" s="232" t="s">
        <v>8</v>
      </c>
      <c r="G478" s="232" t="s">
        <v>974</v>
      </c>
      <c r="H478" s="232" t="s">
        <v>25</v>
      </c>
      <c r="I478" s="232"/>
      <c r="J478" s="232"/>
      <c r="K478" s="232" t="s">
        <v>24</v>
      </c>
      <c r="L478" s="232" t="s">
        <v>976</v>
      </c>
      <c r="M478" s="232">
        <v>4512.5397000000003</v>
      </c>
      <c r="N478" s="232">
        <v>3683.6487000000002</v>
      </c>
      <c r="O478" s="232">
        <v>3752.3209000000002</v>
      </c>
    </row>
    <row r="479" spans="1:15">
      <c r="A479" s="232" t="s">
        <v>969</v>
      </c>
      <c r="B479" s="232" t="s">
        <v>970</v>
      </c>
      <c r="C479" s="232" t="s">
        <v>971</v>
      </c>
      <c r="D479" s="232" t="s">
        <v>972</v>
      </c>
      <c r="E479" s="232" t="s">
        <v>973</v>
      </c>
      <c r="F479" s="232" t="s">
        <v>8</v>
      </c>
      <c r="G479" s="232" t="s">
        <v>974</v>
      </c>
      <c r="H479" s="232" t="s">
        <v>25</v>
      </c>
      <c r="I479" s="232"/>
      <c r="J479" s="232"/>
      <c r="K479" s="232" t="s">
        <v>24</v>
      </c>
      <c r="L479" s="232" t="s">
        <v>977</v>
      </c>
      <c r="M479" s="233">
        <v>1.2350172024610801E-2</v>
      </c>
      <c r="N479" s="233">
        <v>1.2340370001511501E-2</v>
      </c>
      <c r="O479" s="233">
        <v>6.3324698975548996E-3</v>
      </c>
    </row>
    <row r="480" spans="1:15">
      <c r="A480" s="231" t="s">
        <v>969</v>
      </c>
      <c r="B480" s="231" t="s">
        <v>970</v>
      </c>
      <c r="C480" s="231" t="s">
        <v>971</v>
      </c>
      <c r="D480" s="231" t="s">
        <v>972</v>
      </c>
      <c r="E480" s="231" t="s">
        <v>973</v>
      </c>
      <c r="F480" s="231" t="s">
        <v>8</v>
      </c>
      <c r="G480" s="231" t="s">
        <v>974</v>
      </c>
      <c r="H480" s="231" t="s">
        <v>25</v>
      </c>
      <c r="I480" s="231" t="s">
        <v>1002</v>
      </c>
      <c r="J480" s="231" t="s">
        <v>1008</v>
      </c>
      <c r="K480" s="231" t="s">
        <v>24</v>
      </c>
      <c r="L480" s="231" t="s">
        <v>978</v>
      </c>
      <c r="M480" s="234"/>
      <c r="N480" s="235">
        <v>1</v>
      </c>
      <c r="O480" s="235">
        <v>1</v>
      </c>
    </row>
    <row r="481" spans="1:15">
      <c r="A481" s="231" t="s">
        <v>969</v>
      </c>
      <c r="B481" s="231" t="s">
        <v>970</v>
      </c>
      <c r="C481" s="231" t="s">
        <v>971</v>
      </c>
      <c r="D481" s="231" t="s">
        <v>972</v>
      </c>
      <c r="E481" s="231" t="s">
        <v>973</v>
      </c>
      <c r="F481" s="231" t="s">
        <v>8</v>
      </c>
      <c r="G481" s="231" t="s">
        <v>974</v>
      </c>
      <c r="H481" s="231" t="s">
        <v>25</v>
      </c>
      <c r="K481" s="231" t="s">
        <v>24</v>
      </c>
      <c r="L481" s="231" t="s">
        <v>979</v>
      </c>
      <c r="M481" s="234"/>
      <c r="N481" s="235"/>
      <c r="O481" s="235"/>
    </row>
    <row r="482" spans="1:15">
      <c r="A482" s="231" t="s">
        <v>969</v>
      </c>
      <c r="B482" s="231" t="s">
        <v>970</v>
      </c>
      <c r="C482" s="231" t="s">
        <v>971</v>
      </c>
      <c r="D482" s="231" t="s">
        <v>972</v>
      </c>
      <c r="E482" s="231" t="s">
        <v>973</v>
      </c>
      <c r="F482" s="231" t="s">
        <v>8</v>
      </c>
      <c r="G482" s="231" t="s">
        <v>974</v>
      </c>
      <c r="H482" s="231" t="s">
        <v>25</v>
      </c>
      <c r="K482" s="231" t="s">
        <v>24</v>
      </c>
      <c r="L482" s="231" t="s">
        <v>980</v>
      </c>
      <c r="M482" s="234"/>
      <c r="N482" s="235"/>
      <c r="O482" s="235"/>
    </row>
    <row r="483" spans="1:15">
      <c r="A483" s="232" t="s">
        <v>969</v>
      </c>
      <c r="B483" s="232" t="s">
        <v>970</v>
      </c>
      <c r="C483" s="232" t="s">
        <v>971</v>
      </c>
      <c r="D483" s="232" t="s">
        <v>972</v>
      </c>
      <c r="E483" s="232" t="s">
        <v>973</v>
      </c>
      <c r="F483" s="232" t="s">
        <v>8</v>
      </c>
      <c r="G483" s="232" t="s">
        <v>974</v>
      </c>
      <c r="H483" s="232" t="s">
        <v>648</v>
      </c>
      <c r="I483" s="232"/>
      <c r="J483" s="232"/>
      <c r="K483" s="232" t="s">
        <v>24</v>
      </c>
      <c r="L483" s="232" t="s">
        <v>976</v>
      </c>
      <c r="M483" s="232">
        <v>319.48230000000001</v>
      </c>
      <c r="N483" s="232"/>
      <c r="O483" s="232">
        <v>319.48230000000001</v>
      </c>
    </row>
    <row r="484" spans="1:15">
      <c r="A484" s="232" t="s">
        <v>969</v>
      </c>
      <c r="B484" s="232" t="s">
        <v>970</v>
      </c>
      <c r="C484" s="232" t="s">
        <v>971</v>
      </c>
      <c r="D484" s="232" t="s">
        <v>972</v>
      </c>
      <c r="E484" s="232" t="s">
        <v>973</v>
      </c>
      <c r="F484" s="232" t="s">
        <v>8</v>
      </c>
      <c r="G484" s="232" t="s">
        <v>974</v>
      </c>
      <c r="H484" s="232" t="s">
        <v>648</v>
      </c>
      <c r="I484" s="232"/>
      <c r="J484" s="232"/>
      <c r="K484" s="232" t="s">
        <v>24</v>
      </c>
      <c r="L484" s="232" t="s">
        <v>977</v>
      </c>
      <c r="M484" s="233">
        <v>6.2289394506280299E-4</v>
      </c>
      <c r="N484" s="233"/>
      <c r="O484" s="233">
        <v>5.3916285452867399E-4</v>
      </c>
    </row>
    <row r="485" spans="1:15">
      <c r="A485" s="231" t="s">
        <v>969</v>
      </c>
      <c r="B485" s="231" t="s">
        <v>970</v>
      </c>
      <c r="C485" s="231" t="s">
        <v>971</v>
      </c>
      <c r="D485" s="231" t="s">
        <v>972</v>
      </c>
      <c r="E485" s="231" t="s">
        <v>973</v>
      </c>
      <c r="F485" s="231" t="s">
        <v>8</v>
      </c>
      <c r="G485" s="231" t="s">
        <v>974</v>
      </c>
      <c r="H485" s="231" t="s">
        <v>648</v>
      </c>
      <c r="I485" s="231" t="s">
        <v>1002</v>
      </c>
      <c r="J485" s="231" t="s">
        <v>1008</v>
      </c>
      <c r="K485" s="231" t="s">
        <v>24</v>
      </c>
      <c r="L485" s="231" t="s">
        <v>978</v>
      </c>
      <c r="M485" s="234"/>
      <c r="N485" s="235">
        <v>1</v>
      </c>
      <c r="O485" s="235">
        <v>1</v>
      </c>
    </row>
    <row r="486" spans="1:15">
      <c r="A486" s="231" t="s">
        <v>969</v>
      </c>
      <c r="B486" s="231" t="s">
        <v>970</v>
      </c>
      <c r="C486" s="231" t="s">
        <v>971</v>
      </c>
      <c r="D486" s="231" t="s">
        <v>972</v>
      </c>
      <c r="E486" s="231" t="s">
        <v>973</v>
      </c>
      <c r="F486" s="231" t="s">
        <v>8</v>
      </c>
      <c r="G486" s="231" t="s">
        <v>974</v>
      </c>
      <c r="H486" s="231" t="s">
        <v>648</v>
      </c>
      <c r="K486" s="231" t="s">
        <v>24</v>
      </c>
      <c r="L486" s="231" t="s">
        <v>979</v>
      </c>
      <c r="M486" s="234"/>
      <c r="N486" s="236"/>
      <c r="O486" s="235"/>
    </row>
    <row r="487" spans="1:15">
      <c r="A487" s="231" t="s">
        <v>969</v>
      </c>
      <c r="B487" s="231" t="s">
        <v>970</v>
      </c>
      <c r="C487" s="231" t="s">
        <v>971</v>
      </c>
      <c r="D487" s="231" t="s">
        <v>972</v>
      </c>
      <c r="E487" s="231" t="s">
        <v>973</v>
      </c>
      <c r="F487" s="231" t="s">
        <v>8</v>
      </c>
      <c r="G487" s="231" t="s">
        <v>974</v>
      </c>
      <c r="H487" s="231" t="s">
        <v>648</v>
      </c>
      <c r="K487" s="231" t="s">
        <v>24</v>
      </c>
      <c r="L487" s="231" t="s">
        <v>980</v>
      </c>
      <c r="M487" s="234"/>
      <c r="N487" s="236"/>
      <c r="O487" s="235"/>
    </row>
    <row r="488" spans="1:15">
      <c r="A488" s="232" t="s">
        <v>969</v>
      </c>
      <c r="B488" s="232" t="s">
        <v>970</v>
      </c>
      <c r="C488" s="232" t="s">
        <v>971</v>
      </c>
      <c r="D488" s="232" t="s">
        <v>972</v>
      </c>
      <c r="E488" s="232" t="s">
        <v>973</v>
      </c>
      <c r="F488" s="232" t="s">
        <v>8</v>
      </c>
      <c r="G488" s="232" t="s">
        <v>974</v>
      </c>
      <c r="H488" s="232" t="s">
        <v>988</v>
      </c>
      <c r="I488" s="232"/>
      <c r="J488" s="232"/>
      <c r="K488" s="232" t="s">
        <v>24</v>
      </c>
      <c r="L488" s="232" t="s">
        <v>976</v>
      </c>
      <c r="M488" s="232">
        <v>634.91840000000002</v>
      </c>
      <c r="N488" s="232">
        <v>256.66379999999998</v>
      </c>
      <c r="O488" s="232">
        <v>417.26249999999999</v>
      </c>
    </row>
    <row r="489" spans="1:15">
      <c r="A489" s="232" t="s">
        <v>969</v>
      </c>
      <c r="B489" s="232" t="s">
        <v>970</v>
      </c>
      <c r="C489" s="232" t="s">
        <v>971</v>
      </c>
      <c r="D489" s="232" t="s">
        <v>972</v>
      </c>
      <c r="E489" s="232" t="s">
        <v>973</v>
      </c>
      <c r="F489" s="232" t="s">
        <v>8</v>
      </c>
      <c r="G489" s="232" t="s">
        <v>974</v>
      </c>
      <c r="H489" s="232" t="s">
        <v>988</v>
      </c>
      <c r="I489" s="232"/>
      <c r="J489" s="232"/>
      <c r="K489" s="232" t="s">
        <v>24</v>
      </c>
      <c r="L489" s="232" t="s">
        <v>977</v>
      </c>
      <c r="M489" s="233">
        <v>1.23567398906001E-3</v>
      </c>
      <c r="N489" s="233">
        <v>8.5983396244977098E-4</v>
      </c>
      <c r="O489" s="233">
        <v>7.0417810497724203E-4</v>
      </c>
    </row>
    <row r="490" spans="1:15">
      <c r="A490" s="231" t="s">
        <v>969</v>
      </c>
      <c r="B490" s="231" t="s">
        <v>970</v>
      </c>
      <c r="C490" s="231" t="s">
        <v>971</v>
      </c>
      <c r="D490" s="231" t="s">
        <v>972</v>
      </c>
      <c r="E490" s="231" t="s">
        <v>973</v>
      </c>
      <c r="F490" s="231" t="s">
        <v>8</v>
      </c>
      <c r="G490" s="231" t="s">
        <v>974</v>
      </c>
      <c r="H490" s="231" t="s">
        <v>988</v>
      </c>
      <c r="I490" s="231" t="s">
        <v>1002</v>
      </c>
      <c r="J490" s="231" t="s">
        <v>1008</v>
      </c>
      <c r="K490" s="231" t="s">
        <v>24</v>
      </c>
      <c r="L490" s="231" t="s">
        <v>978</v>
      </c>
      <c r="M490" s="234"/>
      <c r="N490" s="235">
        <v>1</v>
      </c>
      <c r="O490" s="235">
        <v>1</v>
      </c>
    </row>
    <row r="491" spans="1:15">
      <c r="A491" s="231" t="s">
        <v>969</v>
      </c>
      <c r="B491" s="231" t="s">
        <v>970</v>
      </c>
      <c r="C491" s="231" t="s">
        <v>971</v>
      </c>
      <c r="D491" s="231" t="s">
        <v>972</v>
      </c>
      <c r="E491" s="231" t="s">
        <v>973</v>
      </c>
      <c r="F491" s="231" t="s">
        <v>8</v>
      </c>
      <c r="G491" s="231" t="s">
        <v>974</v>
      </c>
      <c r="H491" s="231" t="s">
        <v>988</v>
      </c>
      <c r="K491" s="231" t="s">
        <v>24</v>
      </c>
      <c r="L491" s="231" t="s">
        <v>979</v>
      </c>
      <c r="M491" s="234"/>
      <c r="N491" s="235"/>
      <c r="O491" s="235"/>
    </row>
    <row r="492" spans="1:15">
      <c r="A492" s="231" t="s">
        <v>969</v>
      </c>
      <c r="B492" s="231" t="s">
        <v>970</v>
      </c>
      <c r="C492" s="231" t="s">
        <v>971</v>
      </c>
      <c r="D492" s="231" t="s">
        <v>972</v>
      </c>
      <c r="E492" s="231" t="s">
        <v>973</v>
      </c>
      <c r="F492" s="231" t="s">
        <v>8</v>
      </c>
      <c r="G492" s="231" t="s">
        <v>974</v>
      </c>
      <c r="H492" s="231" t="s">
        <v>988</v>
      </c>
      <c r="K492" s="231" t="s">
        <v>24</v>
      </c>
      <c r="L492" s="231" t="s">
        <v>980</v>
      </c>
      <c r="M492" s="234"/>
      <c r="N492" s="235"/>
      <c r="O492" s="235"/>
    </row>
    <row r="493" spans="1:15">
      <c r="A493" s="232" t="s">
        <v>969</v>
      </c>
      <c r="B493" s="232" t="s">
        <v>970</v>
      </c>
      <c r="C493" s="232" t="s">
        <v>971</v>
      </c>
      <c r="D493" s="232" t="s">
        <v>972</v>
      </c>
      <c r="E493" s="232" t="s">
        <v>973</v>
      </c>
      <c r="F493" s="232" t="s">
        <v>8</v>
      </c>
      <c r="G493" s="232" t="s">
        <v>974</v>
      </c>
      <c r="H493" s="232" t="s">
        <v>43</v>
      </c>
      <c r="I493" s="232"/>
      <c r="J493" s="232"/>
      <c r="K493" s="232" t="s">
        <v>24</v>
      </c>
      <c r="L493" s="232" t="s">
        <v>976</v>
      </c>
      <c r="M493" s="232">
        <v>16.552</v>
      </c>
      <c r="N493" s="232"/>
      <c r="O493" s="232"/>
    </row>
    <row r="494" spans="1:15">
      <c r="A494" s="232" t="s">
        <v>969</v>
      </c>
      <c r="B494" s="232" t="s">
        <v>970</v>
      </c>
      <c r="C494" s="232" t="s">
        <v>971</v>
      </c>
      <c r="D494" s="232" t="s">
        <v>972</v>
      </c>
      <c r="E494" s="232" t="s">
        <v>973</v>
      </c>
      <c r="F494" s="232" t="s">
        <v>8</v>
      </c>
      <c r="G494" s="232" t="s">
        <v>974</v>
      </c>
      <c r="H494" s="232" t="s">
        <v>43</v>
      </c>
      <c r="I494" s="232"/>
      <c r="J494" s="232"/>
      <c r="K494" s="232" t="s">
        <v>24</v>
      </c>
      <c r="L494" s="232" t="s">
        <v>977</v>
      </c>
      <c r="M494" s="233">
        <v>3.72274455670995E-5</v>
      </c>
      <c r="N494" s="233"/>
      <c r="O494" s="233"/>
    </row>
    <row r="495" spans="1:15">
      <c r="A495" s="231" t="s">
        <v>969</v>
      </c>
      <c r="B495" s="231" t="s">
        <v>970</v>
      </c>
      <c r="C495" s="231" t="s">
        <v>971</v>
      </c>
      <c r="D495" s="231" t="s">
        <v>972</v>
      </c>
      <c r="E495" s="231" t="s">
        <v>973</v>
      </c>
      <c r="F495" s="231" t="s">
        <v>8</v>
      </c>
      <c r="G495" s="231" t="s">
        <v>974</v>
      </c>
      <c r="H495" s="231" t="s">
        <v>43</v>
      </c>
      <c r="I495" s="231" t="s">
        <v>1002</v>
      </c>
      <c r="J495" s="231" t="s">
        <v>1008</v>
      </c>
      <c r="K495" s="231" t="s">
        <v>24</v>
      </c>
      <c r="L495" s="231" t="s">
        <v>978</v>
      </c>
      <c r="M495" s="234"/>
      <c r="N495" s="235">
        <v>1</v>
      </c>
      <c r="O495" s="235">
        <v>1</v>
      </c>
    </row>
    <row r="496" spans="1:15">
      <c r="A496" s="231" t="s">
        <v>969</v>
      </c>
      <c r="B496" s="231" t="s">
        <v>970</v>
      </c>
      <c r="C496" s="231" t="s">
        <v>971</v>
      </c>
      <c r="D496" s="231" t="s">
        <v>972</v>
      </c>
      <c r="E496" s="231" t="s">
        <v>973</v>
      </c>
      <c r="F496" s="231" t="s">
        <v>8</v>
      </c>
      <c r="G496" s="231" t="s">
        <v>974</v>
      </c>
      <c r="H496" s="231" t="s">
        <v>43</v>
      </c>
      <c r="K496" s="231" t="s">
        <v>24</v>
      </c>
      <c r="L496" s="231" t="s">
        <v>979</v>
      </c>
      <c r="M496" s="234"/>
      <c r="N496" s="236"/>
      <c r="O496" s="236"/>
    </row>
    <row r="497" spans="1:15">
      <c r="A497" s="231" t="s">
        <v>969</v>
      </c>
      <c r="B497" s="231" t="s">
        <v>970</v>
      </c>
      <c r="C497" s="231" t="s">
        <v>971</v>
      </c>
      <c r="D497" s="231" t="s">
        <v>972</v>
      </c>
      <c r="E497" s="231" t="s">
        <v>973</v>
      </c>
      <c r="F497" s="231" t="s">
        <v>8</v>
      </c>
      <c r="G497" s="231" t="s">
        <v>974</v>
      </c>
      <c r="H497" s="231" t="s">
        <v>43</v>
      </c>
      <c r="K497" s="231" t="s">
        <v>24</v>
      </c>
      <c r="L497" s="231" t="s">
        <v>980</v>
      </c>
      <c r="M497" s="234"/>
      <c r="N497" s="236"/>
      <c r="O497" s="236"/>
    </row>
    <row r="498" spans="1:15">
      <c r="A498" s="232" t="s">
        <v>969</v>
      </c>
      <c r="B498" s="232" t="s">
        <v>970</v>
      </c>
      <c r="C498" s="232" t="s">
        <v>971</v>
      </c>
      <c r="D498" s="232" t="s">
        <v>972</v>
      </c>
      <c r="E498" s="232" t="s">
        <v>973</v>
      </c>
      <c r="F498" s="232" t="s">
        <v>8</v>
      </c>
      <c r="G498" s="232" t="s">
        <v>974</v>
      </c>
      <c r="H498" s="232" t="s">
        <v>40</v>
      </c>
      <c r="I498" s="232"/>
      <c r="J498" s="232"/>
      <c r="K498" s="232" t="s">
        <v>24</v>
      </c>
      <c r="L498" s="232" t="s">
        <v>976</v>
      </c>
      <c r="M498" s="232">
        <v>59.329300000000003</v>
      </c>
      <c r="N498" s="232">
        <v>16.480399999999999</v>
      </c>
      <c r="O498" s="232"/>
    </row>
    <row r="499" spans="1:15">
      <c r="A499" s="232" t="s">
        <v>969</v>
      </c>
      <c r="B499" s="232" t="s">
        <v>970</v>
      </c>
      <c r="C499" s="232" t="s">
        <v>971</v>
      </c>
      <c r="D499" s="232" t="s">
        <v>972</v>
      </c>
      <c r="E499" s="232" t="s">
        <v>973</v>
      </c>
      <c r="F499" s="232" t="s">
        <v>8</v>
      </c>
      <c r="G499" s="232" t="s">
        <v>974</v>
      </c>
      <c r="H499" s="232" t="s">
        <v>40</v>
      </c>
      <c r="I499" s="232"/>
      <c r="J499" s="232"/>
      <c r="K499" s="232" t="s">
        <v>24</v>
      </c>
      <c r="L499" s="232" t="s">
        <v>977</v>
      </c>
      <c r="M499" s="233">
        <v>1.2457180566404101E-4</v>
      </c>
      <c r="N499" s="233">
        <v>5.5209997026293597E-5</v>
      </c>
      <c r="O499" s="233"/>
    </row>
    <row r="500" spans="1:15">
      <c r="A500" s="231" t="s">
        <v>969</v>
      </c>
      <c r="B500" s="231" t="s">
        <v>970</v>
      </c>
      <c r="C500" s="231" t="s">
        <v>971</v>
      </c>
      <c r="D500" s="231" t="s">
        <v>972</v>
      </c>
      <c r="E500" s="231" t="s">
        <v>973</v>
      </c>
      <c r="F500" s="231" t="s">
        <v>8</v>
      </c>
      <c r="G500" s="231" t="s">
        <v>974</v>
      </c>
      <c r="H500" s="231" t="s">
        <v>40</v>
      </c>
      <c r="I500" s="231" t="s">
        <v>1002</v>
      </c>
      <c r="J500" s="231" t="s">
        <v>1008</v>
      </c>
      <c r="K500" s="231" t="s">
        <v>24</v>
      </c>
      <c r="L500" s="231" t="s">
        <v>978</v>
      </c>
      <c r="M500" s="234"/>
      <c r="N500" s="235">
        <v>1</v>
      </c>
      <c r="O500" s="235">
        <v>1</v>
      </c>
    </row>
    <row r="501" spans="1:15">
      <c r="A501" s="231" t="s">
        <v>969</v>
      </c>
      <c r="B501" s="231" t="s">
        <v>970</v>
      </c>
      <c r="C501" s="231" t="s">
        <v>971</v>
      </c>
      <c r="D501" s="231" t="s">
        <v>972</v>
      </c>
      <c r="E501" s="231" t="s">
        <v>973</v>
      </c>
      <c r="F501" s="231" t="s">
        <v>8</v>
      </c>
      <c r="G501" s="231" t="s">
        <v>974</v>
      </c>
      <c r="H501" s="231" t="s">
        <v>40</v>
      </c>
      <c r="K501" s="231" t="s">
        <v>24</v>
      </c>
      <c r="L501" s="231" t="s">
        <v>979</v>
      </c>
      <c r="M501" s="234"/>
      <c r="N501" s="235"/>
      <c r="O501" s="236"/>
    </row>
    <row r="502" spans="1:15">
      <c r="A502" s="231" t="s">
        <v>969</v>
      </c>
      <c r="B502" s="231" t="s">
        <v>970</v>
      </c>
      <c r="C502" s="231" t="s">
        <v>971</v>
      </c>
      <c r="D502" s="231" t="s">
        <v>972</v>
      </c>
      <c r="E502" s="231" t="s">
        <v>973</v>
      </c>
      <c r="F502" s="231" t="s">
        <v>8</v>
      </c>
      <c r="G502" s="231" t="s">
        <v>974</v>
      </c>
      <c r="H502" s="231" t="s">
        <v>40</v>
      </c>
      <c r="K502" s="231" t="s">
        <v>24</v>
      </c>
      <c r="L502" s="231" t="s">
        <v>980</v>
      </c>
      <c r="M502" s="234"/>
      <c r="N502" s="235"/>
      <c r="O502" s="236"/>
    </row>
    <row r="503" spans="1:15">
      <c r="A503" s="232" t="s">
        <v>969</v>
      </c>
      <c r="B503" s="232" t="s">
        <v>970</v>
      </c>
      <c r="C503" s="232" t="s">
        <v>971</v>
      </c>
      <c r="D503" s="232" t="s">
        <v>972</v>
      </c>
      <c r="E503" s="232" t="s">
        <v>973</v>
      </c>
      <c r="F503" s="232" t="s">
        <v>8</v>
      </c>
      <c r="G503" s="232" t="s">
        <v>974</v>
      </c>
      <c r="H503" s="232" t="s">
        <v>61</v>
      </c>
      <c r="I503" s="232"/>
      <c r="J503" s="232"/>
      <c r="K503" s="232" t="s">
        <v>24</v>
      </c>
      <c r="L503" s="232" t="s">
        <v>976</v>
      </c>
      <c r="M503" s="232">
        <v>1.0269999999999999</v>
      </c>
      <c r="N503" s="232"/>
      <c r="O503" s="232"/>
    </row>
    <row r="504" spans="1:15">
      <c r="A504" s="232" t="s">
        <v>969</v>
      </c>
      <c r="B504" s="232" t="s">
        <v>970</v>
      </c>
      <c r="C504" s="232" t="s">
        <v>971</v>
      </c>
      <c r="D504" s="232" t="s">
        <v>972</v>
      </c>
      <c r="E504" s="232" t="s">
        <v>973</v>
      </c>
      <c r="F504" s="232" t="s">
        <v>8</v>
      </c>
      <c r="G504" s="232" t="s">
        <v>974</v>
      </c>
      <c r="H504" s="232" t="s">
        <v>61</v>
      </c>
      <c r="I504" s="232"/>
      <c r="J504" s="232"/>
      <c r="K504" s="232" t="s">
        <v>24</v>
      </c>
      <c r="L504" s="232" t="s">
        <v>977</v>
      </c>
      <c r="M504" s="233">
        <v>2.16009731354921E-6</v>
      </c>
      <c r="N504" s="233"/>
      <c r="O504" s="233"/>
    </row>
    <row r="505" spans="1:15">
      <c r="A505" s="231" t="s">
        <v>969</v>
      </c>
      <c r="B505" s="231" t="s">
        <v>970</v>
      </c>
      <c r="C505" s="231" t="s">
        <v>971</v>
      </c>
      <c r="D505" s="231" t="s">
        <v>972</v>
      </c>
      <c r="E505" s="231" t="s">
        <v>973</v>
      </c>
      <c r="F505" s="231" t="s">
        <v>8</v>
      </c>
      <c r="G505" s="231" t="s">
        <v>974</v>
      </c>
      <c r="H505" s="231" t="s">
        <v>61</v>
      </c>
      <c r="I505" s="231" t="s">
        <v>1002</v>
      </c>
      <c r="J505" s="231" t="s">
        <v>1008</v>
      </c>
      <c r="K505" s="231" t="s">
        <v>24</v>
      </c>
      <c r="L505" s="231" t="s">
        <v>978</v>
      </c>
      <c r="M505" s="234"/>
      <c r="N505" s="235">
        <v>1</v>
      </c>
      <c r="O505" s="235">
        <v>1</v>
      </c>
    </row>
    <row r="506" spans="1:15">
      <c r="A506" s="231" t="s">
        <v>969</v>
      </c>
      <c r="B506" s="231" t="s">
        <v>970</v>
      </c>
      <c r="C506" s="231" t="s">
        <v>971</v>
      </c>
      <c r="D506" s="231" t="s">
        <v>972</v>
      </c>
      <c r="E506" s="231" t="s">
        <v>973</v>
      </c>
      <c r="F506" s="231" t="s">
        <v>8</v>
      </c>
      <c r="G506" s="231" t="s">
        <v>974</v>
      </c>
      <c r="H506" s="231" t="s">
        <v>61</v>
      </c>
      <c r="K506" s="231" t="s">
        <v>24</v>
      </c>
      <c r="L506" s="231" t="s">
        <v>979</v>
      </c>
      <c r="M506" s="234"/>
      <c r="N506" s="236"/>
      <c r="O506" s="236"/>
    </row>
    <row r="507" spans="1:15">
      <c r="A507" s="231" t="s">
        <v>969</v>
      </c>
      <c r="B507" s="231" t="s">
        <v>970</v>
      </c>
      <c r="C507" s="231" t="s">
        <v>971</v>
      </c>
      <c r="D507" s="231" t="s">
        <v>972</v>
      </c>
      <c r="E507" s="231" t="s">
        <v>973</v>
      </c>
      <c r="F507" s="231" t="s">
        <v>8</v>
      </c>
      <c r="G507" s="231" t="s">
        <v>974</v>
      </c>
      <c r="H507" s="231" t="s">
        <v>61</v>
      </c>
      <c r="K507" s="231" t="s">
        <v>24</v>
      </c>
      <c r="L507" s="231" t="s">
        <v>980</v>
      </c>
      <c r="M507" s="234"/>
      <c r="N507" s="236"/>
      <c r="O507" s="236"/>
    </row>
    <row r="508" spans="1:15">
      <c r="A508" s="232" t="s">
        <v>969</v>
      </c>
      <c r="B508" s="232" t="s">
        <v>970</v>
      </c>
      <c r="C508" s="232" t="s">
        <v>971</v>
      </c>
      <c r="D508" s="232" t="s">
        <v>972</v>
      </c>
      <c r="E508" s="232" t="s">
        <v>973</v>
      </c>
      <c r="F508" s="232" t="s">
        <v>8</v>
      </c>
      <c r="G508" s="232" t="s">
        <v>974</v>
      </c>
      <c r="H508" s="232" t="s">
        <v>19</v>
      </c>
      <c r="I508" s="232"/>
      <c r="J508" s="232"/>
      <c r="K508" s="232" t="s">
        <v>24</v>
      </c>
      <c r="L508" s="232" t="s">
        <v>976</v>
      </c>
      <c r="M508" s="232">
        <v>66.504300000000001</v>
      </c>
      <c r="N508" s="232"/>
      <c r="O508" s="232">
        <v>7.1893000000000002</v>
      </c>
    </row>
    <row r="509" spans="1:15">
      <c r="A509" s="232" t="s">
        <v>969</v>
      </c>
      <c r="B509" s="232" t="s">
        <v>970</v>
      </c>
      <c r="C509" s="232" t="s">
        <v>971</v>
      </c>
      <c r="D509" s="232" t="s">
        <v>972</v>
      </c>
      <c r="E509" s="232" t="s">
        <v>973</v>
      </c>
      <c r="F509" s="232" t="s">
        <v>8</v>
      </c>
      <c r="G509" s="232" t="s">
        <v>974</v>
      </c>
      <c r="H509" s="232" t="s">
        <v>19</v>
      </c>
      <c r="I509" s="232"/>
      <c r="J509" s="232"/>
      <c r="K509" s="232" t="s">
        <v>24</v>
      </c>
      <c r="L509" s="232" t="s">
        <v>977</v>
      </c>
      <c r="M509" s="233">
        <v>1.1511490233001E-4</v>
      </c>
      <c r="N509" s="233"/>
      <c r="O509" s="233">
        <v>1.2132764507025901E-5</v>
      </c>
    </row>
    <row r="510" spans="1:15">
      <c r="A510" s="231" t="s">
        <v>969</v>
      </c>
      <c r="B510" s="231" t="s">
        <v>970</v>
      </c>
      <c r="C510" s="231" t="s">
        <v>971</v>
      </c>
      <c r="D510" s="231" t="s">
        <v>972</v>
      </c>
      <c r="E510" s="231" t="s">
        <v>973</v>
      </c>
      <c r="F510" s="231" t="s">
        <v>8</v>
      </c>
      <c r="G510" s="231" t="s">
        <v>974</v>
      </c>
      <c r="H510" s="231" t="s">
        <v>19</v>
      </c>
      <c r="I510" s="231" t="s">
        <v>1002</v>
      </c>
      <c r="J510" s="231" t="s">
        <v>1008</v>
      </c>
      <c r="K510" s="231" t="s">
        <v>24</v>
      </c>
      <c r="L510" s="231" t="s">
        <v>978</v>
      </c>
      <c r="M510" s="234"/>
      <c r="N510" s="235">
        <v>1</v>
      </c>
      <c r="O510" s="235">
        <v>1</v>
      </c>
    </row>
    <row r="511" spans="1:15">
      <c r="A511" s="231" t="s">
        <v>969</v>
      </c>
      <c r="B511" s="231" t="s">
        <v>970</v>
      </c>
      <c r="C511" s="231" t="s">
        <v>971</v>
      </c>
      <c r="D511" s="231" t="s">
        <v>972</v>
      </c>
      <c r="E511" s="231" t="s">
        <v>973</v>
      </c>
      <c r="F511" s="231" t="s">
        <v>8</v>
      </c>
      <c r="G511" s="231" t="s">
        <v>974</v>
      </c>
      <c r="H511" s="231" t="s">
        <v>19</v>
      </c>
      <c r="K511" s="231" t="s">
        <v>24</v>
      </c>
      <c r="L511" s="231" t="s">
        <v>979</v>
      </c>
      <c r="M511" s="234"/>
      <c r="N511" s="236"/>
      <c r="O511" s="235"/>
    </row>
    <row r="512" spans="1:15">
      <c r="A512" s="231" t="s">
        <v>969</v>
      </c>
      <c r="B512" s="231" t="s">
        <v>970</v>
      </c>
      <c r="C512" s="231" t="s">
        <v>971</v>
      </c>
      <c r="D512" s="231" t="s">
        <v>972</v>
      </c>
      <c r="E512" s="231" t="s">
        <v>973</v>
      </c>
      <c r="F512" s="231" t="s">
        <v>8</v>
      </c>
      <c r="G512" s="231" t="s">
        <v>974</v>
      </c>
      <c r="H512" s="231" t="s">
        <v>19</v>
      </c>
      <c r="K512" s="231" t="s">
        <v>24</v>
      </c>
      <c r="L512" s="231" t="s">
        <v>980</v>
      </c>
      <c r="M512" s="234"/>
      <c r="N512" s="236"/>
      <c r="O512" s="235"/>
    </row>
    <row r="513" spans="1:15">
      <c r="A513" s="232" t="s">
        <v>969</v>
      </c>
      <c r="B513" s="232" t="s">
        <v>970</v>
      </c>
      <c r="C513" s="232" t="s">
        <v>971</v>
      </c>
      <c r="D513" s="232" t="s">
        <v>972</v>
      </c>
      <c r="E513" s="232" t="s">
        <v>973</v>
      </c>
      <c r="F513" s="232" t="s">
        <v>8</v>
      </c>
      <c r="G513" s="232" t="s">
        <v>974</v>
      </c>
      <c r="H513" s="232" t="s">
        <v>18</v>
      </c>
      <c r="I513" s="232"/>
      <c r="J513" s="232"/>
      <c r="K513" s="232" t="s">
        <v>24</v>
      </c>
      <c r="L513" s="232" t="s">
        <v>976</v>
      </c>
      <c r="M513" s="232">
        <v>180.429</v>
      </c>
      <c r="N513" s="232"/>
      <c r="O513" s="232">
        <v>29.765000000000001</v>
      </c>
    </row>
    <row r="514" spans="1:15">
      <c r="A514" s="232" t="s">
        <v>969</v>
      </c>
      <c r="B514" s="232" t="s">
        <v>970</v>
      </c>
      <c r="C514" s="232" t="s">
        <v>971</v>
      </c>
      <c r="D514" s="232" t="s">
        <v>972</v>
      </c>
      <c r="E514" s="232" t="s">
        <v>973</v>
      </c>
      <c r="F514" s="232" t="s">
        <v>8</v>
      </c>
      <c r="G514" s="232" t="s">
        <v>974</v>
      </c>
      <c r="H514" s="232" t="s">
        <v>18</v>
      </c>
      <c r="I514" s="232"/>
      <c r="J514" s="232"/>
      <c r="K514" s="232" t="s">
        <v>24</v>
      </c>
      <c r="L514" s="232" t="s">
        <v>977</v>
      </c>
      <c r="M514" s="233">
        <v>4.6187744031514803E-4</v>
      </c>
      <c r="N514" s="233"/>
      <c r="O514" s="233">
        <v>5.0231835582271602E-5</v>
      </c>
    </row>
    <row r="515" spans="1:15">
      <c r="A515" s="231" t="s">
        <v>969</v>
      </c>
      <c r="B515" s="231" t="s">
        <v>970</v>
      </c>
      <c r="C515" s="231" t="s">
        <v>971</v>
      </c>
      <c r="D515" s="231" t="s">
        <v>972</v>
      </c>
      <c r="E515" s="231" t="s">
        <v>973</v>
      </c>
      <c r="F515" s="231" t="s">
        <v>8</v>
      </c>
      <c r="G515" s="231" t="s">
        <v>974</v>
      </c>
      <c r="H515" s="231" t="s">
        <v>18</v>
      </c>
      <c r="I515" s="231" t="s">
        <v>1002</v>
      </c>
      <c r="J515" s="231" t="s">
        <v>1008</v>
      </c>
      <c r="K515" s="231" t="s">
        <v>24</v>
      </c>
      <c r="L515" s="231" t="s">
        <v>978</v>
      </c>
      <c r="M515" s="234"/>
      <c r="N515" s="235">
        <v>1</v>
      </c>
      <c r="O515" s="235">
        <v>1</v>
      </c>
    </row>
    <row r="516" spans="1:15">
      <c r="A516" s="231" t="s">
        <v>969</v>
      </c>
      <c r="B516" s="231" t="s">
        <v>970</v>
      </c>
      <c r="C516" s="231" t="s">
        <v>971</v>
      </c>
      <c r="D516" s="231" t="s">
        <v>972</v>
      </c>
      <c r="E516" s="231" t="s">
        <v>973</v>
      </c>
      <c r="F516" s="231" t="s">
        <v>8</v>
      </c>
      <c r="G516" s="231" t="s">
        <v>974</v>
      </c>
      <c r="H516" s="231" t="s">
        <v>18</v>
      </c>
      <c r="K516" s="231" t="s">
        <v>24</v>
      </c>
      <c r="L516" s="231" t="s">
        <v>979</v>
      </c>
      <c r="M516" s="234"/>
      <c r="N516" s="236"/>
      <c r="O516" s="235"/>
    </row>
    <row r="517" spans="1:15">
      <c r="A517" s="231" t="s">
        <v>969</v>
      </c>
      <c r="B517" s="231" t="s">
        <v>970</v>
      </c>
      <c r="C517" s="231" t="s">
        <v>971</v>
      </c>
      <c r="D517" s="231" t="s">
        <v>972</v>
      </c>
      <c r="E517" s="231" t="s">
        <v>973</v>
      </c>
      <c r="F517" s="231" t="s">
        <v>8</v>
      </c>
      <c r="G517" s="231" t="s">
        <v>974</v>
      </c>
      <c r="H517" s="231" t="s">
        <v>18</v>
      </c>
      <c r="K517" s="231" t="s">
        <v>24</v>
      </c>
      <c r="L517" s="231" t="s">
        <v>980</v>
      </c>
      <c r="M517" s="234"/>
      <c r="N517" s="236"/>
      <c r="O517" s="235"/>
    </row>
    <row r="518" spans="1:15">
      <c r="A518" s="232" t="s">
        <v>969</v>
      </c>
      <c r="B518" s="232" t="s">
        <v>970</v>
      </c>
      <c r="C518" s="232" t="s">
        <v>971</v>
      </c>
      <c r="D518" s="232" t="s">
        <v>972</v>
      </c>
      <c r="E518" s="232" t="s">
        <v>973</v>
      </c>
      <c r="F518" s="232" t="s">
        <v>8</v>
      </c>
      <c r="G518" s="232" t="s">
        <v>974</v>
      </c>
      <c r="H518" s="232" t="s">
        <v>42</v>
      </c>
      <c r="I518" s="232"/>
      <c r="J518" s="232"/>
      <c r="K518" s="232" t="s">
        <v>24</v>
      </c>
      <c r="L518" s="232" t="s">
        <v>976</v>
      </c>
      <c r="M518" s="232">
        <v>7.3564999999999996</v>
      </c>
      <c r="N518" s="232"/>
      <c r="O518" s="232">
        <v>3.1528</v>
      </c>
    </row>
    <row r="519" spans="1:15">
      <c r="A519" s="232" t="s">
        <v>969</v>
      </c>
      <c r="B519" s="232" t="s">
        <v>970</v>
      </c>
      <c r="C519" s="232" t="s">
        <v>971</v>
      </c>
      <c r="D519" s="232" t="s">
        <v>972</v>
      </c>
      <c r="E519" s="232" t="s">
        <v>973</v>
      </c>
      <c r="F519" s="232" t="s">
        <v>8</v>
      </c>
      <c r="G519" s="232" t="s">
        <v>974</v>
      </c>
      <c r="H519" s="232" t="s">
        <v>42</v>
      </c>
      <c r="I519" s="232"/>
      <c r="J519" s="232"/>
      <c r="K519" s="232" t="s">
        <v>24</v>
      </c>
      <c r="L519" s="232" t="s">
        <v>977</v>
      </c>
      <c r="M519" s="233">
        <v>1.24837629923488E-5</v>
      </c>
      <c r="N519" s="233"/>
      <c r="O519" s="233">
        <v>5.3207099352859404E-6</v>
      </c>
    </row>
    <row r="520" spans="1:15">
      <c r="A520" s="231" t="s">
        <v>969</v>
      </c>
      <c r="B520" s="231" t="s">
        <v>970</v>
      </c>
      <c r="C520" s="231" t="s">
        <v>971</v>
      </c>
      <c r="D520" s="231" t="s">
        <v>972</v>
      </c>
      <c r="E520" s="231" t="s">
        <v>973</v>
      </c>
      <c r="F520" s="231" t="s">
        <v>8</v>
      </c>
      <c r="G520" s="231" t="s">
        <v>974</v>
      </c>
      <c r="H520" s="231" t="s">
        <v>42</v>
      </c>
      <c r="I520" s="231" t="s">
        <v>1013</v>
      </c>
      <c r="J520" s="231" t="s">
        <v>42</v>
      </c>
      <c r="K520" s="231" t="s">
        <v>24</v>
      </c>
      <c r="L520" s="231" t="s">
        <v>978</v>
      </c>
      <c r="M520" s="234"/>
      <c r="N520" s="235">
        <v>1</v>
      </c>
      <c r="O520" s="235">
        <v>1</v>
      </c>
    </row>
    <row r="521" spans="1:15">
      <c r="A521" s="231" t="s">
        <v>969</v>
      </c>
      <c r="B521" s="231" t="s">
        <v>970</v>
      </c>
      <c r="C521" s="231" t="s">
        <v>971</v>
      </c>
      <c r="D521" s="231" t="s">
        <v>972</v>
      </c>
      <c r="E521" s="231" t="s">
        <v>973</v>
      </c>
      <c r="F521" s="231" t="s">
        <v>8</v>
      </c>
      <c r="G521" s="231" t="s">
        <v>974</v>
      </c>
      <c r="H521" s="231" t="s">
        <v>42</v>
      </c>
      <c r="K521" s="231" t="s">
        <v>24</v>
      </c>
      <c r="L521" s="231" t="s">
        <v>979</v>
      </c>
      <c r="M521" s="234"/>
      <c r="N521" s="236"/>
      <c r="O521" s="235"/>
    </row>
    <row r="522" spans="1:15">
      <c r="A522" s="231" t="s">
        <v>969</v>
      </c>
      <c r="B522" s="231" t="s">
        <v>970</v>
      </c>
      <c r="C522" s="231" t="s">
        <v>971</v>
      </c>
      <c r="D522" s="231" t="s">
        <v>972</v>
      </c>
      <c r="E522" s="231" t="s">
        <v>973</v>
      </c>
      <c r="F522" s="231" t="s">
        <v>8</v>
      </c>
      <c r="G522" s="231" t="s">
        <v>974</v>
      </c>
      <c r="H522" s="231" t="s">
        <v>42</v>
      </c>
      <c r="K522" s="231" t="s">
        <v>24</v>
      </c>
      <c r="L522" s="231" t="s">
        <v>980</v>
      </c>
      <c r="M522" s="234"/>
      <c r="N522" s="236"/>
      <c r="O522" s="235"/>
    </row>
    <row r="523" spans="1:15">
      <c r="A523" s="232" t="s">
        <v>969</v>
      </c>
      <c r="B523" s="232" t="s">
        <v>970</v>
      </c>
      <c r="C523" s="232" t="s">
        <v>971</v>
      </c>
      <c r="D523" s="232" t="s">
        <v>972</v>
      </c>
      <c r="E523" s="232" t="s">
        <v>973</v>
      </c>
      <c r="F523" s="232" t="s">
        <v>8</v>
      </c>
      <c r="G523" s="232" t="s">
        <v>974</v>
      </c>
      <c r="H523" s="232" t="s">
        <v>41</v>
      </c>
      <c r="I523" s="232"/>
      <c r="J523" s="232"/>
      <c r="K523" s="232" t="s">
        <v>24</v>
      </c>
      <c r="L523" s="232" t="s">
        <v>976</v>
      </c>
      <c r="M523" s="232">
        <v>1.0032000000000001</v>
      </c>
      <c r="N523" s="232"/>
      <c r="O523" s="232"/>
    </row>
    <row r="524" spans="1:15">
      <c r="A524" s="232" t="s">
        <v>969</v>
      </c>
      <c r="B524" s="232" t="s">
        <v>970</v>
      </c>
      <c r="C524" s="232" t="s">
        <v>971</v>
      </c>
      <c r="D524" s="232" t="s">
        <v>972</v>
      </c>
      <c r="E524" s="232" t="s">
        <v>973</v>
      </c>
      <c r="F524" s="232" t="s">
        <v>8</v>
      </c>
      <c r="G524" s="232" t="s">
        <v>974</v>
      </c>
      <c r="H524" s="232" t="s">
        <v>41</v>
      </c>
      <c r="I524" s="232"/>
      <c r="J524" s="232"/>
      <c r="K524" s="232" t="s">
        <v>24</v>
      </c>
      <c r="L524" s="232" t="s">
        <v>977</v>
      </c>
      <c r="M524" s="233">
        <v>2.1100385832060001E-6</v>
      </c>
      <c r="N524" s="233"/>
      <c r="O524" s="233"/>
    </row>
    <row r="525" spans="1:15">
      <c r="A525" s="231" t="s">
        <v>969</v>
      </c>
      <c r="B525" s="231" t="s">
        <v>970</v>
      </c>
      <c r="C525" s="231" t="s">
        <v>971</v>
      </c>
      <c r="D525" s="231" t="s">
        <v>972</v>
      </c>
      <c r="E525" s="231" t="s">
        <v>973</v>
      </c>
      <c r="F525" s="231" t="s">
        <v>8</v>
      </c>
      <c r="G525" s="231" t="s">
        <v>974</v>
      </c>
      <c r="H525" s="231" t="s">
        <v>41</v>
      </c>
      <c r="I525" s="231" t="s">
        <v>1013</v>
      </c>
      <c r="J525" s="231" t="s">
        <v>41</v>
      </c>
      <c r="K525" s="231" t="s">
        <v>24</v>
      </c>
      <c r="L525" s="231" t="s">
        <v>978</v>
      </c>
      <c r="M525" s="234"/>
      <c r="N525" s="235">
        <v>1</v>
      </c>
      <c r="O525" s="235">
        <v>1</v>
      </c>
    </row>
    <row r="526" spans="1:15">
      <c r="A526" s="231" t="s">
        <v>969</v>
      </c>
      <c r="B526" s="231" t="s">
        <v>970</v>
      </c>
      <c r="C526" s="231" t="s">
        <v>971</v>
      </c>
      <c r="D526" s="231" t="s">
        <v>972</v>
      </c>
      <c r="E526" s="231" t="s">
        <v>973</v>
      </c>
      <c r="F526" s="231" t="s">
        <v>8</v>
      </c>
      <c r="G526" s="231" t="s">
        <v>974</v>
      </c>
      <c r="H526" s="231" t="s">
        <v>41</v>
      </c>
      <c r="K526" s="231" t="s">
        <v>24</v>
      </c>
      <c r="L526" s="231" t="s">
        <v>979</v>
      </c>
      <c r="M526" s="234"/>
      <c r="N526" s="236"/>
      <c r="O526" s="236"/>
    </row>
    <row r="527" spans="1:15">
      <c r="A527" s="231" t="s">
        <v>969</v>
      </c>
      <c r="B527" s="231" t="s">
        <v>970</v>
      </c>
      <c r="C527" s="231" t="s">
        <v>971</v>
      </c>
      <c r="D527" s="231" t="s">
        <v>972</v>
      </c>
      <c r="E527" s="231" t="s">
        <v>973</v>
      </c>
      <c r="F527" s="231" t="s">
        <v>8</v>
      </c>
      <c r="G527" s="231" t="s">
        <v>974</v>
      </c>
      <c r="H527" s="231" t="s">
        <v>41</v>
      </c>
      <c r="K527" s="231" t="s">
        <v>24</v>
      </c>
      <c r="L527" s="231" t="s">
        <v>980</v>
      </c>
      <c r="M527" s="234"/>
      <c r="N527" s="236"/>
      <c r="O527" s="236"/>
    </row>
    <row r="528" spans="1:15">
      <c r="A528" s="232" t="s">
        <v>969</v>
      </c>
      <c r="B528" s="232" t="s">
        <v>970</v>
      </c>
      <c r="C528" s="232" t="s">
        <v>971</v>
      </c>
      <c r="D528" s="232" t="s">
        <v>972</v>
      </c>
      <c r="E528" s="232" t="s">
        <v>973</v>
      </c>
      <c r="F528" s="232" t="s">
        <v>8</v>
      </c>
      <c r="G528" s="232" t="s">
        <v>974</v>
      </c>
      <c r="H528" s="232" t="s">
        <v>10</v>
      </c>
      <c r="I528" s="232"/>
      <c r="J528" s="232"/>
      <c r="K528" s="232" t="s">
        <v>24</v>
      </c>
      <c r="L528" s="232" t="s">
        <v>976</v>
      </c>
      <c r="M528" s="232">
        <v>66.494699999999995</v>
      </c>
      <c r="N528" s="232"/>
      <c r="O528" s="232">
        <v>9.9359999999999999</v>
      </c>
    </row>
    <row r="529" spans="1:15">
      <c r="A529" s="232" t="s">
        <v>969</v>
      </c>
      <c r="B529" s="232" t="s">
        <v>970</v>
      </c>
      <c r="C529" s="232" t="s">
        <v>971</v>
      </c>
      <c r="D529" s="232" t="s">
        <v>972</v>
      </c>
      <c r="E529" s="232" t="s">
        <v>973</v>
      </c>
      <c r="F529" s="232" t="s">
        <v>8</v>
      </c>
      <c r="G529" s="232" t="s">
        <v>974</v>
      </c>
      <c r="H529" s="232" t="s">
        <v>10</v>
      </c>
      <c r="I529" s="232"/>
      <c r="J529" s="232"/>
      <c r="K529" s="232" t="s">
        <v>24</v>
      </c>
      <c r="L529" s="232" t="s">
        <v>977</v>
      </c>
      <c r="M529" s="233">
        <v>1.2277980312076E-4</v>
      </c>
      <c r="N529" s="233"/>
      <c r="O529" s="233">
        <v>1.6768134330436802E-5</v>
      </c>
    </row>
    <row r="530" spans="1:15">
      <c r="A530" s="231" t="s">
        <v>969</v>
      </c>
      <c r="B530" s="231" t="s">
        <v>970</v>
      </c>
      <c r="C530" s="231" t="s">
        <v>971</v>
      </c>
      <c r="D530" s="231" t="s">
        <v>972</v>
      </c>
      <c r="E530" s="231" t="s">
        <v>973</v>
      </c>
      <c r="F530" s="231" t="s">
        <v>8</v>
      </c>
      <c r="G530" s="231" t="s">
        <v>974</v>
      </c>
      <c r="H530" s="231" t="s">
        <v>10</v>
      </c>
      <c r="I530" s="231" t="s">
        <v>1002</v>
      </c>
      <c r="J530" s="231" t="s">
        <v>1008</v>
      </c>
      <c r="K530" s="231" t="s">
        <v>24</v>
      </c>
      <c r="L530" s="231" t="s">
        <v>978</v>
      </c>
      <c r="M530" s="234"/>
      <c r="N530" s="235">
        <v>1</v>
      </c>
      <c r="O530" s="235">
        <v>1</v>
      </c>
    </row>
    <row r="531" spans="1:15">
      <c r="A531" s="231" t="s">
        <v>969</v>
      </c>
      <c r="B531" s="231" t="s">
        <v>970</v>
      </c>
      <c r="C531" s="231" t="s">
        <v>971</v>
      </c>
      <c r="D531" s="231" t="s">
        <v>972</v>
      </c>
      <c r="E531" s="231" t="s">
        <v>973</v>
      </c>
      <c r="F531" s="231" t="s">
        <v>8</v>
      </c>
      <c r="G531" s="231" t="s">
        <v>974</v>
      </c>
      <c r="H531" s="231" t="s">
        <v>10</v>
      </c>
      <c r="K531" s="231" t="s">
        <v>24</v>
      </c>
      <c r="L531" s="231" t="s">
        <v>979</v>
      </c>
      <c r="M531" s="234"/>
      <c r="N531" s="236"/>
      <c r="O531" s="235"/>
    </row>
    <row r="532" spans="1:15">
      <c r="A532" s="231" t="s">
        <v>969</v>
      </c>
      <c r="B532" s="231" t="s">
        <v>970</v>
      </c>
      <c r="C532" s="231" t="s">
        <v>971</v>
      </c>
      <c r="D532" s="231" t="s">
        <v>972</v>
      </c>
      <c r="E532" s="231" t="s">
        <v>973</v>
      </c>
      <c r="F532" s="231" t="s">
        <v>8</v>
      </c>
      <c r="G532" s="231" t="s">
        <v>974</v>
      </c>
      <c r="H532" s="231" t="s">
        <v>10</v>
      </c>
      <c r="K532" s="231" t="s">
        <v>24</v>
      </c>
      <c r="L532" s="231" t="s">
        <v>980</v>
      </c>
      <c r="M532" s="234"/>
      <c r="N532" s="236"/>
      <c r="O532" s="235"/>
    </row>
    <row r="533" spans="1:15">
      <c r="A533" s="232" t="s">
        <v>969</v>
      </c>
      <c r="B533" s="232" t="s">
        <v>970</v>
      </c>
      <c r="C533" s="232" t="s">
        <v>971</v>
      </c>
      <c r="D533" s="232" t="s">
        <v>972</v>
      </c>
      <c r="E533" s="232" t="s">
        <v>973</v>
      </c>
      <c r="F533" s="232" t="s">
        <v>8</v>
      </c>
      <c r="G533" s="232" t="s">
        <v>974</v>
      </c>
      <c r="H533" s="232" t="s">
        <v>35</v>
      </c>
      <c r="I533" s="232"/>
      <c r="J533" s="232"/>
      <c r="K533" s="232" t="s">
        <v>24</v>
      </c>
      <c r="L533" s="232" t="s">
        <v>976</v>
      </c>
      <c r="M533" s="232">
        <v>2.8662000000000001</v>
      </c>
      <c r="N533" s="232"/>
      <c r="O533" s="232"/>
    </row>
    <row r="534" spans="1:15">
      <c r="A534" s="232" t="s">
        <v>969</v>
      </c>
      <c r="B534" s="232" t="s">
        <v>970</v>
      </c>
      <c r="C534" s="232" t="s">
        <v>971</v>
      </c>
      <c r="D534" s="232" t="s">
        <v>972</v>
      </c>
      <c r="E534" s="232" t="s">
        <v>973</v>
      </c>
      <c r="F534" s="232" t="s">
        <v>8</v>
      </c>
      <c r="G534" s="232" t="s">
        <v>974</v>
      </c>
      <c r="H534" s="232" t="s">
        <v>35</v>
      </c>
      <c r="I534" s="232"/>
      <c r="J534" s="232"/>
      <c r="K534" s="232" t="s">
        <v>24</v>
      </c>
      <c r="L534" s="232" t="s">
        <v>977</v>
      </c>
      <c r="M534" s="233">
        <v>6.0180671168254799E-6</v>
      </c>
      <c r="N534" s="233"/>
      <c r="O534" s="233"/>
    </row>
    <row r="535" spans="1:15">
      <c r="A535" s="231" t="s">
        <v>969</v>
      </c>
      <c r="B535" s="231" t="s">
        <v>970</v>
      </c>
      <c r="C535" s="231" t="s">
        <v>971</v>
      </c>
      <c r="D535" s="231" t="s">
        <v>972</v>
      </c>
      <c r="E535" s="231" t="s">
        <v>973</v>
      </c>
      <c r="F535" s="231" t="s">
        <v>8</v>
      </c>
      <c r="G535" s="231" t="s">
        <v>974</v>
      </c>
      <c r="H535" s="231" t="s">
        <v>35</v>
      </c>
      <c r="I535" s="231" t="s">
        <v>1013</v>
      </c>
      <c r="J535" s="231" t="s">
        <v>35</v>
      </c>
      <c r="K535" s="231" t="s">
        <v>24</v>
      </c>
      <c r="L535" s="231" t="s">
        <v>978</v>
      </c>
      <c r="M535" s="234"/>
      <c r="N535" s="235">
        <v>1</v>
      </c>
      <c r="O535" s="235">
        <v>1</v>
      </c>
    </row>
    <row r="536" spans="1:15">
      <c r="A536" s="231" t="s">
        <v>969</v>
      </c>
      <c r="B536" s="231" t="s">
        <v>970</v>
      </c>
      <c r="C536" s="231" t="s">
        <v>971</v>
      </c>
      <c r="D536" s="231" t="s">
        <v>972</v>
      </c>
      <c r="E536" s="231" t="s">
        <v>973</v>
      </c>
      <c r="F536" s="231" t="s">
        <v>8</v>
      </c>
      <c r="G536" s="231" t="s">
        <v>974</v>
      </c>
      <c r="H536" s="231" t="s">
        <v>35</v>
      </c>
      <c r="K536" s="231" t="s">
        <v>24</v>
      </c>
      <c r="L536" s="231" t="s">
        <v>979</v>
      </c>
      <c r="M536" s="234"/>
      <c r="N536" s="236"/>
      <c r="O536" s="236"/>
    </row>
    <row r="537" spans="1:15">
      <c r="A537" s="231" t="s">
        <v>969</v>
      </c>
      <c r="B537" s="231" t="s">
        <v>970</v>
      </c>
      <c r="C537" s="231" t="s">
        <v>971</v>
      </c>
      <c r="D537" s="231" t="s">
        <v>972</v>
      </c>
      <c r="E537" s="231" t="s">
        <v>973</v>
      </c>
      <c r="F537" s="231" t="s">
        <v>8</v>
      </c>
      <c r="G537" s="231" t="s">
        <v>974</v>
      </c>
      <c r="H537" s="231" t="s">
        <v>35</v>
      </c>
      <c r="K537" s="231" t="s">
        <v>24</v>
      </c>
      <c r="L537" s="231" t="s">
        <v>980</v>
      </c>
      <c r="M537" s="234"/>
      <c r="N537" s="236"/>
      <c r="O537" s="236"/>
    </row>
    <row r="538" spans="1:15">
      <c r="A538" s="232" t="s">
        <v>969</v>
      </c>
      <c r="B538" s="232" t="s">
        <v>970</v>
      </c>
      <c r="C538" s="232" t="s">
        <v>971</v>
      </c>
      <c r="D538" s="232" t="s">
        <v>972</v>
      </c>
      <c r="E538" s="232" t="s">
        <v>973</v>
      </c>
      <c r="F538" s="232" t="s">
        <v>8</v>
      </c>
      <c r="G538" s="232" t="s">
        <v>974</v>
      </c>
      <c r="H538" s="232" t="s">
        <v>73</v>
      </c>
      <c r="I538" s="232"/>
      <c r="J538" s="232"/>
      <c r="K538" s="232" t="s">
        <v>24</v>
      </c>
      <c r="L538" s="232" t="s">
        <v>976</v>
      </c>
      <c r="M538" s="232">
        <v>5.5651000000000002</v>
      </c>
      <c r="N538" s="232"/>
      <c r="O538" s="232"/>
    </row>
    <row r="539" spans="1:15">
      <c r="A539" s="232" t="s">
        <v>969</v>
      </c>
      <c r="B539" s="232" t="s">
        <v>970</v>
      </c>
      <c r="C539" s="232" t="s">
        <v>971</v>
      </c>
      <c r="D539" s="232" t="s">
        <v>972</v>
      </c>
      <c r="E539" s="232" t="s">
        <v>973</v>
      </c>
      <c r="F539" s="232" t="s">
        <v>8</v>
      </c>
      <c r="G539" s="232" t="s">
        <v>974</v>
      </c>
      <c r="H539" s="232" t="s">
        <v>73</v>
      </c>
      <c r="I539" s="232"/>
      <c r="J539" s="232"/>
      <c r="K539" s="232" t="s">
        <v>24</v>
      </c>
      <c r="L539" s="232" t="s">
        <v>977</v>
      </c>
      <c r="M539" s="233">
        <v>1.08316956786605E-5</v>
      </c>
      <c r="N539" s="233"/>
      <c r="O539" s="233"/>
    </row>
    <row r="540" spans="1:15">
      <c r="A540" s="231" t="s">
        <v>969</v>
      </c>
      <c r="B540" s="231" t="s">
        <v>970</v>
      </c>
      <c r="C540" s="231" t="s">
        <v>971</v>
      </c>
      <c r="D540" s="231" t="s">
        <v>972</v>
      </c>
      <c r="E540" s="231" t="s">
        <v>973</v>
      </c>
      <c r="F540" s="231" t="s">
        <v>8</v>
      </c>
      <c r="G540" s="231" t="s">
        <v>974</v>
      </c>
      <c r="H540" s="231" t="s">
        <v>73</v>
      </c>
      <c r="I540" s="231" t="s">
        <v>1002</v>
      </c>
      <c r="J540" s="231" t="s">
        <v>1008</v>
      </c>
      <c r="K540" s="231" t="s">
        <v>24</v>
      </c>
      <c r="L540" s="231" t="s">
        <v>978</v>
      </c>
      <c r="M540" s="234"/>
      <c r="N540" s="235">
        <v>1</v>
      </c>
      <c r="O540" s="235">
        <v>1</v>
      </c>
    </row>
    <row r="541" spans="1:15">
      <c r="A541" s="231" t="s">
        <v>969</v>
      </c>
      <c r="B541" s="231" t="s">
        <v>970</v>
      </c>
      <c r="C541" s="231" t="s">
        <v>971</v>
      </c>
      <c r="D541" s="231" t="s">
        <v>972</v>
      </c>
      <c r="E541" s="231" t="s">
        <v>973</v>
      </c>
      <c r="F541" s="231" t="s">
        <v>8</v>
      </c>
      <c r="G541" s="231" t="s">
        <v>974</v>
      </c>
      <c r="H541" s="231" t="s">
        <v>73</v>
      </c>
      <c r="K541" s="231" t="s">
        <v>24</v>
      </c>
      <c r="L541" s="231" t="s">
        <v>979</v>
      </c>
      <c r="M541" s="234"/>
      <c r="N541" s="236"/>
      <c r="O541" s="236"/>
    </row>
    <row r="542" spans="1:15">
      <c r="A542" s="231" t="s">
        <v>969</v>
      </c>
      <c r="B542" s="231" t="s">
        <v>970</v>
      </c>
      <c r="C542" s="231" t="s">
        <v>971</v>
      </c>
      <c r="D542" s="231" t="s">
        <v>972</v>
      </c>
      <c r="E542" s="231" t="s">
        <v>973</v>
      </c>
      <c r="F542" s="231" t="s">
        <v>8</v>
      </c>
      <c r="G542" s="231" t="s">
        <v>974</v>
      </c>
      <c r="H542" s="231" t="s">
        <v>73</v>
      </c>
      <c r="K542" s="231" t="s">
        <v>24</v>
      </c>
      <c r="L542" s="231" t="s">
        <v>980</v>
      </c>
      <c r="M542" s="234"/>
      <c r="N542" s="236"/>
      <c r="O542" s="236"/>
    </row>
    <row r="543" spans="1:15">
      <c r="A543" s="232" t="s">
        <v>969</v>
      </c>
      <c r="B543" s="232" t="s">
        <v>970</v>
      </c>
      <c r="C543" s="232" t="s">
        <v>971</v>
      </c>
      <c r="D543" s="232" t="s">
        <v>972</v>
      </c>
      <c r="E543" s="232" t="s">
        <v>973</v>
      </c>
      <c r="F543" s="232" t="s">
        <v>8</v>
      </c>
      <c r="G543" s="232" t="s">
        <v>974</v>
      </c>
      <c r="H543" s="232" t="s">
        <v>17</v>
      </c>
      <c r="I543" s="232"/>
      <c r="J543" s="232"/>
      <c r="K543" s="232" t="s">
        <v>24</v>
      </c>
      <c r="L543" s="232" t="s">
        <v>976</v>
      </c>
      <c r="M543" s="232">
        <v>594.71669999999995</v>
      </c>
      <c r="N543" s="232">
        <v>170.16319999999999</v>
      </c>
      <c r="O543" s="232">
        <v>408.64089999999999</v>
      </c>
    </row>
    <row r="544" spans="1:15">
      <c r="A544" s="232" t="s">
        <v>969</v>
      </c>
      <c r="B544" s="232" t="s">
        <v>970</v>
      </c>
      <c r="C544" s="232" t="s">
        <v>971</v>
      </c>
      <c r="D544" s="232" t="s">
        <v>972</v>
      </c>
      <c r="E544" s="232" t="s">
        <v>973</v>
      </c>
      <c r="F544" s="232" t="s">
        <v>8</v>
      </c>
      <c r="G544" s="232" t="s">
        <v>974</v>
      </c>
      <c r="H544" s="232" t="s">
        <v>17</v>
      </c>
      <c r="I544" s="232"/>
      <c r="J544" s="232"/>
      <c r="K544" s="232" t="s">
        <v>24</v>
      </c>
      <c r="L544" s="232" t="s">
        <v>977</v>
      </c>
      <c r="M544" s="233">
        <v>1.1125786285965001E-3</v>
      </c>
      <c r="N544" s="233">
        <v>5.7005350391887304E-4</v>
      </c>
      <c r="O544" s="233">
        <v>6.8962817070356095E-4</v>
      </c>
    </row>
    <row r="545" spans="1:15">
      <c r="A545" s="231" t="s">
        <v>969</v>
      </c>
      <c r="B545" s="231" t="s">
        <v>970</v>
      </c>
      <c r="C545" s="231" t="s">
        <v>971</v>
      </c>
      <c r="D545" s="231" t="s">
        <v>972</v>
      </c>
      <c r="E545" s="231" t="s">
        <v>973</v>
      </c>
      <c r="F545" s="231" t="s">
        <v>8</v>
      </c>
      <c r="G545" s="231" t="s">
        <v>974</v>
      </c>
      <c r="H545" s="231" t="s">
        <v>17</v>
      </c>
      <c r="I545" s="231" t="s">
        <v>101</v>
      </c>
      <c r="J545" s="231" t="s">
        <v>811</v>
      </c>
      <c r="K545" s="231" t="s">
        <v>24</v>
      </c>
      <c r="L545" s="231" t="s">
        <v>978</v>
      </c>
      <c r="M545" s="234"/>
      <c r="N545" s="235">
        <f>'4.c Electricity breakdown'!N16</f>
        <v>0.47499999999999998</v>
      </c>
      <c r="O545" s="235">
        <f>'4.c Electricity breakdown'!AQ16</f>
        <v>0.47499999999999998</v>
      </c>
    </row>
    <row r="546" spans="1:15">
      <c r="A546" s="231" t="s">
        <v>969</v>
      </c>
      <c r="B546" s="231" t="s">
        <v>970</v>
      </c>
      <c r="C546" s="231" t="s">
        <v>971</v>
      </c>
      <c r="D546" s="231" t="s">
        <v>972</v>
      </c>
      <c r="E546" s="231" t="s">
        <v>973</v>
      </c>
      <c r="F546" s="231" t="s">
        <v>8</v>
      </c>
      <c r="G546" s="231" t="s">
        <v>974</v>
      </c>
      <c r="H546" s="231" t="s">
        <v>17</v>
      </c>
      <c r="I546" s="231" t="s">
        <v>1005</v>
      </c>
      <c r="J546" s="231" t="s">
        <v>1008</v>
      </c>
      <c r="K546" s="231" t="s">
        <v>24</v>
      </c>
      <c r="L546" s="231" t="s">
        <v>979</v>
      </c>
      <c r="M546" s="234"/>
      <c r="N546" s="235">
        <f>'4.c Electricity breakdown'!N15</f>
        <v>0.47499999999999998</v>
      </c>
      <c r="O546" s="235">
        <f>'4.c Electricity breakdown'!AQ15</f>
        <v>0.47499999999999998</v>
      </c>
    </row>
    <row r="547" spans="1:15">
      <c r="A547" s="231" t="s">
        <v>969</v>
      </c>
      <c r="B547" s="231" t="s">
        <v>970</v>
      </c>
      <c r="C547" s="231" t="s">
        <v>971</v>
      </c>
      <c r="D547" s="231" t="s">
        <v>972</v>
      </c>
      <c r="E547" s="231" t="s">
        <v>973</v>
      </c>
      <c r="F547" s="231" t="s">
        <v>8</v>
      </c>
      <c r="G547" s="231" t="s">
        <v>974</v>
      </c>
      <c r="H547" s="231" t="s">
        <v>17</v>
      </c>
      <c r="I547" s="231" t="s">
        <v>105</v>
      </c>
      <c r="J547" s="231" t="s">
        <v>813</v>
      </c>
      <c r="K547" s="231" t="s">
        <v>24</v>
      </c>
      <c r="L547" s="231" t="s">
        <v>980</v>
      </c>
      <c r="M547" s="234"/>
      <c r="N547" s="235">
        <f>'4.c Electricity breakdown'!N17</f>
        <v>0.05</v>
      </c>
      <c r="O547" s="235">
        <f>'4.c Electricity breakdown'!AQ17</f>
        <v>0.05</v>
      </c>
    </row>
    <row r="548" spans="1:15">
      <c r="A548" s="232" t="s">
        <v>969</v>
      </c>
      <c r="B548" s="232" t="s">
        <v>970</v>
      </c>
      <c r="C548" s="232" t="s">
        <v>971</v>
      </c>
      <c r="D548" s="232" t="s">
        <v>972</v>
      </c>
      <c r="E548" s="232" t="s">
        <v>973</v>
      </c>
      <c r="F548" s="232" t="s">
        <v>8</v>
      </c>
      <c r="G548" s="232" t="s">
        <v>974</v>
      </c>
      <c r="H548" s="232" t="s">
        <v>45</v>
      </c>
      <c r="I548" s="232"/>
      <c r="J548" s="232"/>
      <c r="K548" s="232" t="s">
        <v>24</v>
      </c>
      <c r="L548" s="232" t="s">
        <v>976</v>
      </c>
      <c r="M548" s="232">
        <v>816.51859999999999</v>
      </c>
      <c r="N548" s="232">
        <v>816.51859999999999</v>
      </c>
      <c r="O548" s="232">
        <v>308.49329999999998</v>
      </c>
    </row>
    <row r="549" spans="1:15">
      <c r="A549" s="232" t="s">
        <v>969</v>
      </c>
      <c r="B549" s="232" t="s">
        <v>970</v>
      </c>
      <c r="C549" s="232" t="s">
        <v>971</v>
      </c>
      <c r="D549" s="232" t="s">
        <v>972</v>
      </c>
      <c r="E549" s="232" t="s">
        <v>973</v>
      </c>
      <c r="F549" s="232" t="s">
        <v>8</v>
      </c>
      <c r="G549" s="232" t="s">
        <v>974</v>
      </c>
      <c r="H549" s="232" t="s">
        <v>45</v>
      </c>
      <c r="I549" s="232"/>
      <c r="J549" s="232"/>
      <c r="K549" s="232" t="s">
        <v>24</v>
      </c>
      <c r="L549" s="232" t="s">
        <v>977</v>
      </c>
      <c r="M549" s="233">
        <v>2.7353698622553701E-3</v>
      </c>
      <c r="N549" s="233">
        <v>2.7353698622553701E-3</v>
      </c>
      <c r="O549" s="233">
        <v>5.2061766248386997E-4</v>
      </c>
    </row>
    <row r="550" spans="1:15">
      <c r="A550" s="231" t="s">
        <v>969</v>
      </c>
      <c r="B550" s="231" t="s">
        <v>970</v>
      </c>
      <c r="C550" s="231" t="s">
        <v>971</v>
      </c>
      <c r="D550" s="231" t="s">
        <v>972</v>
      </c>
      <c r="E550" s="231" t="s">
        <v>973</v>
      </c>
      <c r="F550" s="231" t="s">
        <v>8</v>
      </c>
      <c r="G550" s="231" t="s">
        <v>974</v>
      </c>
      <c r="H550" s="231" t="s">
        <v>45</v>
      </c>
      <c r="I550" s="231" t="s">
        <v>1075</v>
      </c>
      <c r="J550" s="231" t="s">
        <v>1016</v>
      </c>
      <c r="K550" s="231" t="s">
        <v>24</v>
      </c>
      <c r="L550" s="231" t="s">
        <v>978</v>
      </c>
      <c r="M550" s="234"/>
      <c r="N550" s="239">
        <v>0.5</v>
      </c>
      <c r="O550" s="239">
        <v>0.5</v>
      </c>
    </row>
    <row r="551" spans="1:15">
      <c r="A551" s="231" t="s">
        <v>969</v>
      </c>
      <c r="B551" s="231" t="s">
        <v>970</v>
      </c>
      <c r="C551" s="231" t="s">
        <v>971</v>
      </c>
      <c r="D551" s="231" t="s">
        <v>972</v>
      </c>
      <c r="E551" s="231" t="s">
        <v>973</v>
      </c>
      <c r="F551" s="231" t="s">
        <v>8</v>
      </c>
      <c r="G551" s="231" t="s">
        <v>974</v>
      </c>
      <c r="H551" s="231" t="s">
        <v>45</v>
      </c>
      <c r="I551" s="231" t="s">
        <v>1075</v>
      </c>
      <c r="J551" s="231" t="s">
        <v>1074</v>
      </c>
      <c r="K551" s="231" t="s">
        <v>24</v>
      </c>
      <c r="L551" s="231" t="s">
        <v>979</v>
      </c>
      <c r="M551" s="234"/>
      <c r="N551" s="239">
        <v>0.5</v>
      </c>
      <c r="O551" s="239">
        <v>0.5</v>
      </c>
    </row>
    <row r="552" spans="1:15">
      <c r="A552" s="231" t="s">
        <v>969</v>
      </c>
      <c r="B552" s="231" t="s">
        <v>970</v>
      </c>
      <c r="C552" s="231" t="s">
        <v>971</v>
      </c>
      <c r="D552" s="231" t="s">
        <v>972</v>
      </c>
      <c r="E552" s="231" t="s">
        <v>973</v>
      </c>
      <c r="F552" s="231" t="s">
        <v>8</v>
      </c>
      <c r="G552" s="231" t="s">
        <v>974</v>
      </c>
      <c r="H552" s="231" t="s">
        <v>45</v>
      </c>
      <c r="K552" s="231" t="s">
        <v>24</v>
      </c>
      <c r="L552" s="231" t="s">
        <v>980</v>
      </c>
      <c r="M552" s="234"/>
      <c r="N552" s="235"/>
      <c r="O552" s="235"/>
    </row>
    <row r="553" spans="1:15">
      <c r="A553" s="232" t="s">
        <v>969</v>
      </c>
      <c r="B553" s="232" t="s">
        <v>970</v>
      </c>
      <c r="C553" s="232" t="s">
        <v>971</v>
      </c>
      <c r="D553" s="232" t="s">
        <v>972</v>
      </c>
      <c r="E553" s="232" t="s">
        <v>973</v>
      </c>
      <c r="F553" s="232" t="s">
        <v>8</v>
      </c>
      <c r="G553" s="232" t="s">
        <v>974</v>
      </c>
      <c r="H553" s="232" t="s">
        <v>975</v>
      </c>
      <c r="I553" s="232"/>
      <c r="J553" s="232"/>
      <c r="K553" s="232" t="s">
        <v>48</v>
      </c>
      <c r="L553" s="232" t="s">
        <v>976</v>
      </c>
      <c r="M553" s="232">
        <v>57.257599999999996</v>
      </c>
      <c r="N553" s="232">
        <v>57.257599999999996</v>
      </c>
      <c r="O553" s="232"/>
    </row>
    <row r="554" spans="1:15">
      <c r="A554" s="232" t="s">
        <v>969</v>
      </c>
      <c r="B554" s="232" t="s">
        <v>970</v>
      </c>
      <c r="C554" s="232" t="s">
        <v>971</v>
      </c>
      <c r="D554" s="232" t="s">
        <v>972</v>
      </c>
      <c r="E554" s="232" t="s">
        <v>973</v>
      </c>
      <c r="F554" s="232" t="s">
        <v>8</v>
      </c>
      <c r="G554" s="232" t="s">
        <v>974</v>
      </c>
      <c r="H554" s="232" t="s">
        <v>975</v>
      </c>
      <c r="I554" s="232"/>
      <c r="J554" s="232"/>
      <c r="K554" s="232" t="s">
        <v>48</v>
      </c>
      <c r="L554" s="232" t="s">
        <v>977</v>
      </c>
      <c r="M554" s="233">
        <v>1.91815242696337E-4</v>
      </c>
      <c r="N554" s="233">
        <v>1.91815242696337E-4</v>
      </c>
      <c r="O554" s="233"/>
    </row>
    <row r="555" spans="1:15">
      <c r="A555" s="231" t="s">
        <v>969</v>
      </c>
      <c r="B555" s="231" t="s">
        <v>970</v>
      </c>
      <c r="C555" s="231" t="s">
        <v>971</v>
      </c>
      <c r="D555" s="231" t="s">
        <v>972</v>
      </c>
      <c r="E555" s="231" t="s">
        <v>973</v>
      </c>
      <c r="F555" s="231" t="s">
        <v>8</v>
      </c>
      <c r="G555" s="231" t="s">
        <v>974</v>
      </c>
      <c r="H555" s="231" t="s">
        <v>975</v>
      </c>
      <c r="I555" s="231" t="s">
        <v>1002</v>
      </c>
      <c r="J555" s="231" t="s">
        <v>1003</v>
      </c>
      <c r="K555" s="231" t="s">
        <v>48</v>
      </c>
      <c r="L555" s="231" t="s">
        <v>978</v>
      </c>
      <c r="M555" s="234"/>
      <c r="N555" s="235">
        <v>1</v>
      </c>
      <c r="O555" s="235">
        <v>1</v>
      </c>
    </row>
    <row r="556" spans="1:15">
      <c r="A556" s="231" t="s">
        <v>969</v>
      </c>
      <c r="B556" s="231" t="s">
        <v>970</v>
      </c>
      <c r="C556" s="231" t="s">
        <v>971</v>
      </c>
      <c r="D556" s="231" t="s">
        <v>972</v>
      </c>
      <c r="E556" s="231" t="s">
        <v>973</v>
      </c>
      <c r="F556" s="231" t="s">
        <v>8</v>
      </c>
      <c r="G556" s="231" t="s">
        <v>974</v>
      </c>
      <c r="H556" s="231" t="s">
        <v>975</v>
      </c>
      <c r="K556" s="231" t="s">
        <v>48</v>
      </c>
      <c r="L556" s="231" t="s">
        <v>979</v>
      </c>
      <c r="M556" s="234"/>
      <c r="N556" s="235"/>
      <c r="O556" s="236"/>
    </row>
    <row r="557" spans="1:15">
      <c r="A557" s="231" t="s">
        <v>969</v>
      </c>
      <c r="B557" s="231" t="s">
        <v>970</v>
      </c>
      <c r="C557" s="231" t="s">
        <v>971</v>
      </c>
      <c r="D557" s="231" t="s">
        <v>972</v>
      </c>
      <c r="E557" s="231" t="s">
        <v>973</v>
      </c>
      <c r="F557" s="231" t="s">
        <v>8</v>
      </c>
      <c r="G557" s="231" t="s">
        <v>974</v>
      </c>
      <c r="H557" s="231" t="s">
        <v>975</v>
      </c>
      <c r="K557" s="231" t="s">
        <v>48</v>
      </c>
      <c r="L557" s="231" t="s">
        <v>980</v>
      </c>
      <c r="M557" s="234"/>
      <c r="N557" s="235"/>
      <c r="O557" s="236"/>
    </row>
    <row r="558" spans="1:15">
      <c r="A558" s="232" t="s">
        <v>969</v>
      </c>
      <c r="B558" s="232" t="s">
        <v>970</v>
      </c>
      <c r="C558" s="232" t="s">
        <v>971</v>
      </c>
      <c r="D558" s="232" t="s">
        <v>972</v>
      </c>
      <c r="E558" s="232" t="s">
        <v>973</v>
      </c>
      <c r="F558" s="232" t="s">
        <v>8</v>
      </c>
      <c r="G558" s="232" t="s">
        <v>974</v>
      </c>
      <c r="H558" s="232" t="s">
        <v>982</v>
      </c>
      <c r="I558" s="232"/>
      <c r="J558" s="232"/>
      <c r="K558" s="232" t="s">
        <v>48</v>
      </c>
      <c r="L558" s="232" t="s">
        <v>976</v>
      </c>
      <c r="M558" s="232">
        <v>0.44379999999999997</v>
      </c>
      <c r="N558" s="232"/>
      <c r="O558" s="232"/>
    </row>
    <row r="559" spans="1:15">
      <c r="A559" s="232" t="s">
        <v>969</v>
      </c>
      <c r="B559" s="232" t="s">
        <v>970</v>
      </c>
      <c r="C559" s="232" t="s">
        <v>971</v>
      </c>
      <c r="D559" s="232" t="s">
        <v>972</v>
      </c>
      <c r="E559" s="232" t="s">
        <v>973</v>
      </c>
      <c r="F559" s="232" t="s">
        <v>8</v>
      </c>
      <c r="G559" s="232" t="s">
        <v>974</v>
      </c>
      <c r="H559" s="232" t="s">
        <v>982</v>
      </c>
      <c r="I559" s="232"/>
      <c r="J559" s="232"/>
      <c r="K559" s="232" t="s">
        <v>48</v>
      </c>
      <c r="L559" s="232" t="s">
        <v>977</v>
      </c>
      <c r="M559" s="233">
        <v>5.3712555913127695E-7</v>
      </c>
      <c r="N559" s="233"/>
      <c r="O559" s="233"/>
    </row>
    <row r="560" spans="1:15">
      <c r="A560" s="231" t="s">
        <v>969</v>
      </c>
      <c r="B560" s="231" t="s">
        <v>970</v>
      </c>
      <c r="C560" s="231" t="s">
        <v>971</v>
      </c>
      <c r="D560" s="231" t="s">
        <v>972</v>
      </c>
      <c r="E560" s="231" t="s">
        <v>973</v>
      </c>
      <c r="F560" s="231" t="s">
        <v>8</v>
      </c>
      <c r="G560" s="231" t="s">
        <v>974</v>
      </c>
      <c r="H560" s="231" t="s">
        <v>982</v>
      </c>
      <c r="I560" s="231" t="s">
        <v>1002</v>
      </c>
      <c r="J560" s="231" t="s">
        <v>1003</v>
      </c>
      <c r="K560" s="231" t="s">
        <v>48</v>
      </c>
      <c r="L560" s="231" t="s">
        <v>978</v>
      </c>
      <c r="M560" s="234"/>
      <c r="N560" s="235">
        <v>1</v>
      </c>
      <c r="O560" s="235">
        <v>1</v>
      </c>
    </row>
    <row r="561" spans="1:15">
      <c r="A561" s="231" t="s">
        <v>969</v>
      </c>
      <c r="B561" s="231" t="s">
        <v>970</v>
      </c>
      <c r="C561" s="231" t="s">
        <v>971</v>
      </c>
      <c r="D561" s="231" t="s">
        <v>972</v>
      </c>
      <c r="E561" s="231" t="s">
        <v>973</v>
      </c>
      <c r="F561" s="231" t="s">
        <v>8</v>
      </c>
      <c r="G561" s="231" t="s">
        <v>974</v>
      </c>
      <c r="H561" s="231" t="s">
        <v>982</v>
      </c>
      <c r="K561" s="231" t="s">
        <v>48</v>
      </c>
      <c r="L561" s="231" t="s">
        <v>979</v>
      </c>
      <c r="M561" s="234"/>
      <c r="N561" s="236"/>
      <c r="O561" s="236"/>
    </row>
    <row r="562" spans="1:15">
      <c r="A562" s="231" t="s">
        <v>969</v>
      </c>
      <c r="B562" s="231" t="s">
        <v>970</v>
      </c>
      <c r="C562" s="231" t="s">
        <v>971</v>
      </c>
      <c r="D562" s="231" t="s">
        <v>972</v>
      </c>
      <c r="E562" s="231" t="s">
        <v>973</v>
      </c>
      <c r="F562" s="231" t="s">
        <v>8</v>
      </c>
      <c r="G562" s="231" t="s">
        <v>974</v>
      </c>
      <c r="H562" s="231" t="s">
        <v>982</v>
      </c>
      <c r="K562" s="231" t="s">
        <v>48</v>
      </c>
      <c r="L562" s="231" t="s">
        <v>980</v>
      </c>
      <c r="M562" s="234"/>
      <c r="N562" s="236"/>
      <c r="O562" s="236"/>
    </row>
    <row r="563" spans="1:15">
      <c r="A563" s="232" t="s">
        <v>969</v>
      </c>
      <c r="B563" s="232" t="s">
        <v>970</v>
      </c>
      <c r="C563" s="232" t="s">
        <v>971</v>
      </c>
      <c r="D563" s="232" t="s">
        <v>972</v>
      </c>
      <c r="E563" s="232" t="s">
        <v>973</v>
      </c>
      <c r="F563" s="232" t="s">
        <v>8</v>
      </c>
      <c r="G563" s="232" t="s">
        <v>974</v>
      </c>
      <c r="H563" s="232" t="s">
        <v>984</v>
      </c>
      <c r="I563" s="232"/>
      <c r="J563" s="232"/>
      <c r="K563" s="232" t="s">
        <v>48</v>
      </c>
      <c r="L563" s="232" t="s">
        <v>976</v>
      </c>
      <c r="M563" s="232">
        <v>42.555</v>
      </c>
      <c r="N563" s="232"/>
      <c r="O563" s="232"/>
    </row>
    <row r="564" spans="1:15">
      <c r="A564" s="232" t="s">
        <v>969</v>
      </c>
      <c r="B564" s="232" t="s">
        <v>970</v>
      </c>
      <c r="C564" s="232" t="s">
        <v>971</v>
      </c>
      <c r="D564" s="232" t="s">
        <v>972</v>
      </c>
      <c r="E564" s="232" t="s">
        <v>973</v>
      </c>
      <c r="F564" s="232" t="s">
        <v>8</v>
      </c>
      <c r="G564" s="232" t="s">
        <v>974</v>
      </c>
      <c r="H564" s="232" t="s">
        <v>984</v>
      </c>
      <c r="I564" s="232"/>
      <c r="J564" s="232"/>
      <c r="K564" s="232" t="s">
        <v>48</v>
      </c>
      <c r="L564" s="232" t="s">
        <v>977</v>
      </c>
      <c r="M564" s="233">
        <v>1.12468653882091E-4</v>
      </c>
      <c r="N564" s="233"/>
      <c r="O564" s="233"/>
    </row>
    <row r="565" spans="1:15">
      <c r="A565" s="231" t="s">
        <v>969</v>
      </c>
      <c r="B565" s="231" t="s">
        <v>970</v>
      </c>
      <c r="C565" s="231" t="s">
        <v>971</v>
      </c>
      <c r="D565" s="231" t="s">
        <v>972</v>
      </c>
      <c r="E565" s="231" t="s">
        <v>973</v>
      </c>
      <c r="F565" s="231" t="s">
        <v>8</v>
      </c>
      <c r="G565" s="231" t="s">
        <v>974</v>
      </c>
      <c r="H565" s="231" t="s">
        <v>984</v>
      </c>
      <c r="I565" s="231" t="s">
        <v>1002</v>
      </c>
      <c r="J565" s="231" t="s">
        <v>1003</v>
      </c>
      <c r="K565" s="231" t="s">
        <v>48</v>
      </c>
      <c r="L565" s="231" t="s">
        <v>978</v>
      </c>
      <c r="M565" s="234"/>
      <c r="N565" s="235">
        <v>1</v>
      </c>
      <c r="O565" s="235">
        <v>1</v>
      </c>
    </row>
    <row r="566" spans="1:15">
      <c r="A566" s="231" t="s">
        <v>969</v>
      </c>
      <c r="B566" s="231" t="s">
        <v>970</v>
      </c>
      <c r="C566" s="231" t="s">
        <v>971</v>
      </c>
      <c r="D566" s="231" t="s">
        <v>972</v>
      </c>
      <c r="E566" s="231" t="s">
        <v>973</v>
      </c>
      <c r="F566" s="231" t="s">
        <v>8</v>
      </c>
      <c r="G566" s="231" t="s">
        <v>974</v>
      </c>
      <c r="H566" s="231" t="s">
        <v>984</v>
      </c>
      <c r="K566" s="231" t="s">
        <v>48</v>
      </c>
      <c r="L566" s="231" t="s">
        <v>979</v>
      </c>
      <c r="M566" s="234"/>
      <c r="N566" s="236"/>
      <c r="O566" s="236"/>
    </row>
    <row r="567" spans="1:15">
      <c r="A567" s="231" t="s">
        <v>969</v>
      </c>
      <c r="B567" s="231" t="s">
        <v>970</v>
      </c>
      <c r="C567" s="231" t="s">
        <v>971</v>
      </c>
      <c r="D567" s="231" t="s">
        <v>972</v>
      </c>
      <c r="E567" s="231" t="s">
        <v>973</v>
      </c>
      <c r="F567" s="231" t="s">
        <v>8</v>
      </c>
      <c r="G567" s="231" t="s">
        <v>974</v>
      </c>
      <c r="H567" s="231" t="s">
        <v>984</v>
      </c>
      <c r="K567" s="231" t="s">
        <v>48</v>
      </c>
      <c r="L567" s="231" t="s">
        <v>980</v>
      </c>
      <c r="M567" s="234"/>
      <c r="N567" s="236"/>
      <c r="O567" s="236"/>
    </row>
    <row r="568" spans="1:15">
      <c r="A568" s="232" t="s">
        <v>969</v>
      </c>
      <c r="B568" s="232" t="s">
        <v>970</v>
      </c>
      <c r="C568" s="232" t="s">
        <v>971</v>
      </c>
      <c r="D568" s="232" t="s">
        <v>972</v>
      </c>
      <c r="E568" s="232" t="s">
        <v>973</v>
      </c>
      <c r="F568" s="232" t="s">
        <v>8</v>
      </c>
      <c r="G568" s="232" t="s">
        <v>974</v>
      </c>
      <c r="H568" s="232" t="s">
        <v>985</v>
      </c>
      <c r="I568" s="232"/>
      <c r="J568" s="232"/>
      <c r="K568" s="232" t="s">
        <v>48</v>
      </c>
      <c r="L568" s="232" t="s">
        <v>976</v>
      </c>
      <c r="M568" s="232">
        <v>1.4388000000000001</v>
      </c>
      <c r="N568" s="232"/>
      <c r="O568" s="232"/>
    </row>
    <row r="569" spans="1:15">
      <c r="A569" s="232" t="s">
        <v>969</v>
      </c>
      <c r="B569" s="232" t="s">
        <v>970</v>
      </c>
      <c r="C569" s="232" t="s">
        <v>971</v>
      </c>
      <c r="D569" s="232" t="s">
        <v>972</v>
      </c>
      <c r="E569" s="232" t="s">
        <v>973</v>
      </c>
      <c r="F569" s="232" t="s">
        <v>8</v>
      </c>
      <c r="G569" s="232" t="s">
        <v>974</v>
      </c>
      <c r="H569" s="232" t="s">
        <v>985</v>
      </c>
      <c r="I569" s="232"/>
      <c r="J569" s="232"/>
      <c r="K569" s="232" t="s">
        <v>48</v>
      </c>
      <c r="L569" s="232" t="s">
        <v>977</v>
      </c>
      <c r="M569" s="233">
        <v>3.0262395469665002E-6</v>
      </c>
      <c r="N569" s="233"/>
      <c r="O569" s="233"/>
    </row>
    <row r="570" spans="1:15">
      <c r="A570" s="231" t="s">
        <v>969</v>
      </c>
      <c r="B570" s="231" t="s">
        <v>970</v>
      </c>
      <c r="C570" s="231" t="s">
        <v>971</v>
      </c>
      <c r="D570" s="231" t="s">
        <v>972</v>
      </c>
      <c r="E570" s="231" t="s">
        <v>973</v>
      </c>
      <c r="F570" s="231" t="s">
        <v>8</v>
      </c>
      <c r="G570" s="231" t="s">
        <v>974</v>
      </c>
      <c r="H570" s="231" t="s">
        <v>985</v>
      </c>
      <c r="I570" s="231" t="s">
        <v>1002</v>
      </c>
      <c r="J570" s="231" t="s">
        <v>1003</v>
      </c>
      <c r="K570" s="231" t="s">
        <v>48</v>
      </c>
      <c r="L570" s="231" t="s">
        <v>978</v>
      </c>
      <c r="M570" s="234"/>
      <c r="N570" s="235">
        <v>1</v>
      </c>
      <c r="O570" s="235">
        <v>1</v>
      </c>
    </row>
    <row r="571" spans="1:15">
      <c r="A571" s="231" t="s">
        <v>969</v>
      </c>
      <c r="B571" s="231" t="s">
        <v>970</v>
      </c>
      <c r="C571" s="231" t="s">
        <v>971</v>
      </c>
      <c r="D571" s="231" t="s">
        <v>972</v>
      </c>
      <c r="E571" s="231" t="s">
        <v>973</v>
      </c>
      <c r="F571" s="231" t="s">
        <v>8</v>
      </c>
      <c r="G571" s="231" t="s">
        <v>974</v>
      </c>
      <c r="H571" s="231" t="s">
        <v>985</v>
      </c>
      <c r="K571" s="231" t="s">
        <v>48</v>
      </c>
      <c r="L571" s="231" t="s">
        <v>979</v>
      </c>
      <c r="M571" s="234"/>
      <c r="N571" s="236"/>
      <c r="O571" s="236"/>
    </row>
    <row r="572" spans="1:15">
      <c r="A572" s="231" t="s">
        <v>969</v>
      </c>
      <c r="B572" s="231" t="s">
        <v>970</v>
      </c>
      <c r="C572" s="231" t="s">
        <v>971</v>
      </c>
      <c r="D572" s="231" t="s">
        <v>972</v>
      </c>
      <c r="E572" s="231" t="s">
        <v>973</v>
      </c>
      <c r="F572" s="231" t="s">
        <v>8</v>
      </c>
      <c r="G572" s="231" t="s">
        <v>974</v>
      </c>
      <c r="H572" s="231" t="s">
        <v>985</v>
      </c>
      <c r="K572" s="231" t="s">
        <v>48</v>
      </c>
      <c r="L572" s="231" t="s">
        <v>980</v>
      </c>
      <c r="M572" s="234"/>
      <c r="N572" s="236"/>
      <c r="O572" s="236"/>
    </row>
    <row r="573" spans="1:15">
      <c r="A573" s="232" t="s">
        <v>969</v>
      </c>
      <c r="B573" s="232" t="s">
        <v>970</v>
      </c>
      <c r="C573" s="232" t="s">
        <v>971</v>
      </c>
      <c r="D573" s="232" t="s">
        <v>972</v>
      </c>
      <c r="E573" s="232" t="s">
        <v>973</v>
      </c>
      <c r="F573" s="232" t="s">
        <v>8</v>
      </c>
      <c r="G573" s="232" t="s">
        <v>974</v>
      </c>
      <c r="H573" s="232" t="s">
        <v>986</v>
      </c>
      <c r="I573" s="232"/>
      <c r="J573" s="232"/>
      <c r="K573" s="232" t="s">
        <v>48</v>
      </c>
      <c r="L573" s="232" t="s">
        <v>976</v>
      </c>
      <c r="M573" s="232">
        <v>8.2956000000000003</v>
      </c>
      <c r="N573" s="232"/>
      <c r="O573" s="232"/>
    </row>
    <row r="574" spans="1:15">
      <c r="A574" s="232" t="s">
        <v>969</v>
      </c>
      <c r="B574" s="232" t="s">
        <v>970</v>
      </c>
      <c r="C574" s="232" t="s">
        <v>971</v>
      </c>
      <c r="D574" s="232" t="s">
        <v>972</v>
      </c>
      <c r="E574" s="232" t="s">
        <v>973</v>
      </c>
      <c r="F574" s="232" t="s">
        <v>8</v>
      </c>
      <c r="G574" s="232" t="s">
        <v>974</v>
      </c>
      <c r="H574" s="232" t="s">
        <v>986</v>
      </c>
      <c r="I574" s="232"/>
      <c r="J574" s="232"/>
      <c r="K574" s="232" t="s">
        <v>48</v>
      </c>
      <c r="L574" s="232" t="s">
        <v>977</v>
      </c>
      <c r="M574" s="233">
        <v>1.74482018250037E-5</v>
      </c>
      <c r="N574" s="233"/>
      <c r="O574" s="233"/>
    </row>
    <row r="575" spans="1:15">
      <c r="A575" s="231" t="s">
        <v>969</v>
      </c>
      <c r="B575" s="231" t="s">
        <v>970</v>
      </c>
      <c r="C575" s="231" t="s">
        <v>971</v>
      </c>
      <c r="D575" s="231" t="s">
        <v>972</v>
      </c>
      <c r="E575" s="231" t="s">
        <v>973</v>
      </c>
      <c r="F575" s="231" t="s">
        <v>8</v>
      </c>
      <c r="G575" s="231" t="s">
        <v>974</v>
      </c>
      <c r="H575" s="231" t="s">
        <v>986</v>
      </c>
      <c r="I575" s="231" t="s">
        <v>1002</v>
      </c>
      <c r="J575" s="231" t="s">
        <v>1003</v>
      </c>
      <c r="K575" s="231" t="s">
        <v>48</v>
      </c>
      <c r="L575" s="231" t="s">
        <v>978</v>
      </c>
      <c r="M575" s="234"/>
      <c r="N575" s="235">
        <v>1</v>
      </c>
      <c r="O575" s="235">
        <v>1</v>
      </c>
    </row>
    <row r="576" spans="1:15">
      <c r="A576" s="231" t="s">
        <v>969</v>
      </c>
      <c r="B576" s="231" t="s">
        <v>970</v>
      </c>
      <c r="C576" s="231" t="s">
        <v>971</v>
      </c>
      <c r="D576" s="231" t="s">
        <v>972</v>
      </c>
      <c r="E576" s="231" t="s">
        <v>973</v>
      </c>
      <c r="F576" s="231" t="s">
        <v>8</v>
      </c>
      <c r="G576" s="231" t="s">
        <v>974</v>
      </c>
      <c r="H576" s="231" t="s">
        <v>986</v>
      </c>
      <c r="K576" s="231" t="s">
        <v>48</v>
      </c>
      <c r="L576" s="231" t="s">
        <v>979</v>
      </c>
      <c r="M576" s="234"/>
      <c r="N576" s="236"/>
      <c r="O576" s="236"/>
    </row>
    <row r="577" spans="1:15">
      <c r="A577" s="231" t="s">
        <v>969</v>
      </c>
      <c r="B577" s="231" t="s">
        <v>970</v>
      </c>
      <c r="C577" s="231" t="s">
        <v>971</v>
      </c>
      <c r="D577" s="231" t="s">
        <v>972</v>
      </c>
      <c r="E577" s="231" t="s">
        <v>973</v>
      </c>
      <c r="F577" s="231" t="s">
        <v>8</v>
      </c>
      <c r="G577" s="231" t="s">
        <v>974</v>
      </c>
      <c r="H577" s="231" t="s">
        <v>986</v>
      </c>
      <c r="K577" s="231" t="s">
        <v>48</v>
      </c>
      <c r="L577" s="231" t="s">
        <v>980</v>
      </c>
      <c r="M577" s="234"/>
      <c r="N577" s="236"/>
      <c r="O577" s="236"/>
    </row>
    <row r="578" spans="1:15">
      <c r="A578" s="232" t="s">
        <v>969</v>
      </c>
      <c r="B578" s="232" t="s">
        <v>970</v>
      </c>
      <c r="C578" s="232" t="s">
        <v>971</v>
      </c>
      <c r="D578" s="232" t="s">
        <v>972</v>
      </c>
      <c r="E578" s="232" t="s">
        <v>973</v>
      </c>
      <c r="F578" s="232" t="s">
        <v>8</v>
      </c>
      <c r="G578" s="232" t="s">
        <v>974</v>
      </c>
      <c r="H578" s="232" t="s">
        <v>49</v>
      </c>
      <c r="I578" s="232"/>
      <c r="J578" s="232"/>
      <c r="K578" s="232" t="s">
        <v>48</v>
      </c>
      <c r="L578" s="232" t="s">
        <v>976</v>
      </c>
      <c r="M578" s="232">
        <v>30.392199999999999</v>
      </c>
      <c r="N578" s="232">
        <v>30.392199999999999</v>
      </c>
      <c r="O578" s="232">
        <v>7.6980000000000004</v>
      </c>
    </row>
    <row r="579" spans="1:15">
      <c r="A579" s="232" t="s">
        <v>969</v>
      </c>
      <c r="B579" s="232" t="s">
        <v>970</v>
      </c>
      <c r="C579" s="232" t="s">
        <v>971</v>
      </c>
      <c r="D579" s="232" t="s">
        <v>972</v>
      </c>
      <c r="E579" s="232" t="s">
        <v>973</v>
      </c>
      <c r="F579" s="232" t="s">
        <v>8</v>
      </c>
      <c r="G579" s="232" t="s">
        <v>974</v>
      </c>
      <c r="H579" s="232" t="s">
        <v>49</v>
      </c>
      <c r="I579" s="232"/>
      <c r="J579" s="232"/>
      <c r="K579" s="232" t="s">
        <v>48</v>
      </c>
      <c r="L579" s="232" t="s">
        <v>977</v>
      </c>
      <c r="M579" s="233">
        <v>1.0181508164987E-4</v>
      </c>
      <c r="N579" s="233">
        <v>1.0181508164987E-4</v>
      </c>
      <c r="O579" s="233">
        <v>1.2991253832095699E-5</v>
      </c>
    </row>
    <row r="580" spans="1:15">
      <c r="A580" s="231" t="s">
        <v>969</v>
      </c>
      <c r="B580" s="231" t="s">
        <v>970</v>
      </c>
      <c r="C580" s="231" t="s">
        <v>971</v>
      </c>
      <c r="D580" s="231" t="s">
        <v>972</v>
      </c>
      <c r="E580" s="231" t="s">
        <v>973</v>
      </c>
      <c r="F580" s="231" t="s">
        <v>8</v>
      </c>
      <c r="G580" s="231" t="s">
        <v>974</v>
      </c>
      <c r="H580" s="231" t="s">
        <v>49</v>
      </c>
      <c r="I580" s="231" t="s">
        <v>1002</v>
      </c>
      <c r="J580" s="231" t="s">
        <v>1003</v>
      </c>
      <c r="K580" s="231" t="s">
        <v>48</v>
      </c>
      <c r="L580" s="231" t="s">
        <v>978</v>
      </c>
      <c r="M580" s="234"/>
      <c r="N580" s="235">
        <v>1</v>
      </c>
      <c r="O580" s="235">
        <v>1</v>
      </c>
    </row>
    <row r="581" spans="1:15">
      <c r="A581" s="231" t="s">
        <v>969</v>
      </c>
      <c r="B581" s="231" t="s">
        <v>970</v>
      </c>
      <c r="C581" s="231" t="s">
        <v>971</v>
      </c>
      <c r="D581" s="231" t="s">
        <v>972</v>
      </c>
      <c r="E581" s="231" t="s">
        <v>973</v>
      </c>
      <c r="F581" s="231" t="s">
        <v>8</v>
      </c>
      <c r="G581" s="231" t="s">
        <v>974</v>
      </c>
      <c r="H581" s="231" t="s">
        <v>49</v>
      </c>
      <c r="K581" s="231" t="s">
        <v>48</v>
      </c>
      <c r="L581" s="231" t="s">
        <v>979</v>
      </c>
      <c r="M581" s="234"/>
      <c r="N581" s="235"/>
      <c r="O581" s="235"/>
    </row>
    <row r="582" spans="1:15">
      <c r="A582" s="231" t="s">
        <v>969</v>
      </c>
      <c r="B582" s="231" t="s">
        <v>970</v>
      </c>
      <c r="C582" s="231" t="s">
        <v>971</v>
      </c>
      <c r="D582" s="231" t="s">
        <v>972</v>
      </c>
      <c r="E582" s="231" t="s">
        <v>973</v>
      </c>
      <c r="F582" s="231" t="s">
        <v>8</v>
      </c>
      <c r="G582" s="231" t="s">
        <v>974</v>
      </c>
      <c r="H582" s="231" t="s">
        <v>49</v>
      </c>
      <c r="K582" s="231" t="s">
        <v>48</v>
      </c>
      <c r="L582" s="231" t="s">
        <v>980</v>
      </c>
      <c r="M582" s="234"/>
      <c r="N582" s="235"/>
      <c r="O582" s="235"/>
    </row>
    <row r="583" spans="1:15">
      <c r="A583" s="232" t="s">
        <v>969</v>
      </c>
      <c r="B583" s="232" t="s">
        <v>970</v>
      </c>
      <c r="C583" s="232" t="s">
        <v>971</v>
      </c>
      <c r="D583" s="232" t="s">
        <v>972</v>
      </c>
      <c r="E583" s="232" t="s">
        <v>973</v>
      </c>
      <c r="F583" s="232" t="s">
        <v>8</v>
      </c>
      <c r="G583" s="232" t="s">
        <v>974</v>
      </c>
      <c r="H583" s="232" t="s">
        <v>27</v>
      </c>
      <c r="I583" s="232"/>
      <c r="J583" s="232"/>
      <c r="K583" s="232" t="s">
        <v>48</v>
      </c>
      <c r="L583" s="232" t="s">
        <v>976</v>
      </c>
      <c r="M583" s="232">
        <v>26.335100000000001</v>
      </c>
      <c r="N583" s="232"/>
      <c r="O583" s="232">
        <v>26.335100000000001</v>
      </c>
    </row>
    <row r="584" spans="1:15">
      <c r="A584" s="232" t="s">
        <v>969</v>
      </c>
      <c r="B584" s="232" t="s">
        <v>970</v>
      </c>
      <c r="C584" s="232" t="s">
        <v>971</v>
      </c>
      <c r="D584" s="232" t="s">
        <v>972</v>
      </c>
      <c r="E584" s="232" t="s">
        <v>973</v>
      </c>
      <c r="F584" s="232" t="s">
        <v>8</v>
      </c>
      <c r="G584" s="232" t="s">
        <v>974</v>
      </c>
      <c r="H584" s="232" t="s">
        <v>27</v>
      </c>
      <c r="I584" s="232"/>
      <c r="J584" s="232"/>
      <c r="K584" s="232" t="s">
        <v>48</v>
      </c>
      <c r="L584" s="232" t="s">
        <v>977</v>
      </c>
      <c r="M584" s="233">
        <v>4.4443487762226802E-5</v>
      </c>
      <c r="N584" s="233"/>
      <c r="O584" s="233">
        <v>4.4443487762226802E-5</v>
      </c>
    </row>
    <row r="585" spans="1:15">
      <c r="A585" s="231" t="s">
        <v>969</v>
      </c>
      <c r="B585" s="231" t="s">
        <v>970</v>
      </c>
      <c r="C585" s="231" t="s">
        <v>971</v>
      </c>
      <c r="D585" s="231" t="s">
        <v>972</v>
      </c>
      <c r="E585" s="231" t="s">
        <v>973</v>
      </c>
      <c r="F585" s="231" t="s">
        <v>8</v>
      </c>
      <c r="G585" s="231" t="s">
        <v>974</v>
      </c>
      <c r="H585" s="231" t="s">
        <v>27</v>
      </c>
      <c r="I585" s="231" t="s">
        <v>1002</v>
      </c>
      <c r="J585" s="231" t="s">
        <v>1003</v>
      </c>
      <c r="K585" s="231" t="s">
        <v>48</v>
      </c>
      <c r="L585" s="231" t="s">
        <v>978</v>
      </c>
      <c r="M585" s="234"/>
      <c r="N585" s="235">
        <v>1</v>
      </c>
      <c r="O585" s="235">
        <v>1</v>
      </c>
    </row>
    <row r="586" spans="1:15">
      <c r="A586" s="231" t="s">
        <v>969</v>
      </c>
      <c r="B586" s="231" t="s">
        <v>970</v>
      </c>
      <c r="C586" s="231" t="s">
        <v>971</v>
      </c>
      <c r="D586" s="231" t="s">
        <v>972</v>
      </c>
      <c r="E586" s="231" t="s">
        <v>973</v>
      </c>
      <c r="F586" s="231" t="s">
        <v>8</v>
      </c>
      <c r="G586" s="231" t="s">
        <v>974</v>
      </c>
      <c r="H586" s="231" t="s">
        <v>27</v>
      </c>
      <c r="K586" s="231" t="s">
        <v>48</v>
      </c>
      <c r="L586" s="231" t="s">
        <v>979</v>
      </c>
      <c r="M586" s="234"/>
      <c r="N586" s="236"/>
      <c r="O586" s="235"/>
    </row>
    <row r="587" spans="1:15">
      <c r="A587" s="231" t="s">
        <v>969</v>
      </c>
      <c r="B587" s="231" t="s">
        <v>970</v>
      </c>
      <c r="C587" s="231" t="s">
        <v>971</v>
      </c>
      <c r="D587" s="231" t="s">
        <v>972</v>
      </c>
      <c r="E587" s="231" t="s">
        <v>973</v>
      </c>
      <c r="F587" s="231" t="s">
        <v>8</v>
      </c>
      <c r="G587" s="231" t="s">
        <v>974</v>
      </c>
      <c r="H587" s="231" t="s">
        <v>27</v>
      </c>
      <c r="K587" s="231" t="s">
        <v>48</v>
      </c>
      <c r="L587" s="231" t="s">
        <v>980</v>
      </c>
      <c r="M587" s="234"/>
      <c r="N587" s="236"/>
      <c r="O587" s="235"/>
    </row>
    <row r="588" spans="1:15">
      <c r="A588" s="232" t="s">
        <v>969</v>
      </c>
      <c r="B588" s="232" t="s">
        <v>970</v>
      </c>
      <c r="C588" s="232" t="s">
        <v>971</v>
      </c>
      <c r="D588" s="232" t="s">
        <v>972</v>
      </c>
      <c r="E588" s="232" t="s">
        <v>973</v>
      </c>
      <c r="F588" s="232" t="s">
        <v>8</v>
      </c>
      <c r="G588" s="232" t="s">
        <v>974</v>
      </c>
      <c r="H588" s="232" t="s">
        <v>32</v>
      </c>
      <c r="I588" s="232"/>
      <c r="J588" s="232"/>
      <c r="K588" s="232" t="s">
        <v>48</v>
      </c>
      <c r="L588" s="232" t="s">
        <v>976</v>
      </c>
      <c r="M588" s="232">
        <v>1.4617</v>
      </c>
      <c r="N588" s="232"/>
      <c r="O588" s="232"/>
    </row>
    <row r="589" spans="1:15">
      <c r="A589" s="232" t="s">
        <v>969</v>
      </c>
      <c r="B589" s="232" t="s">
        <v>970</v>
      </c>
      <c r="C589" s="232" t="s">
        <v>971</v>
      </c>
      <c r="D589" s="232" t="s">
        <v>972</v>
      </c>
      <c r="E589" s="232" t="s">
        <v>973</v>
      </c>
      <c r="F589" s="232" t="s">
        <v>8</v>
      </c>
      <c r="G589" s="232" t="s">
        <v>974</v>
      </c>
      <c r="H589" s="232" t="s">
        <v>32</v>
      </c>
      <c r="I589" s="232"/>
      <c r="J589" s="232"/>
      <c r="K589" s="232" t="s">
        <v>48</v>
      </c>
      <c r="L589" s="232" t="s">
        <v>977</v>
      </c>
      <c r="M589" s="233">
        <v>3.4873899398690502E-6</v>
      </c>
      <c r="N589" s="233"/>
      <c r="O589" s="233"/>
    </row>
    <row r="590" spans="1:15">
      <c r="A590" s="231" t="s">
        <v>969</v>
      </c>
      <c r="B590" s="231" t="s">
        <v>970</v>
      </c>
      <c r="C590" s="231" t="s">
        <v>971</v>
      </c>
      <c r="D590" s="231" t="s">
        <v>972</v>
      </c>
      <c r="E590" s="231" t="s">
        <v>973</v>
      </c>
      <c r="F590" s="231" t="s">
        <v>8</v>
      </c>
      <c r="G590" s="231" t="s">
        <v>974</v>
      </c>
      <c r="H590" s="231" t="s">
        <v>32</v>
      </c>
      <c r="I590" s="231" t="s">
        <v>1002</v>
      </c>
      <c r="J590" s="231" t="s">
        <v>1003</v>
      </c>
      <c r="K590" s="231" t="s">
        <v>48</v>
      </c>
      <c r="L590" s="231" t="s">
        <v>978</v>
      </c>
      <c r="M590" s="234"/>
      <c r="N590" s="235">
        <v>1</v>
      </c>
      <c r="O590" s="235">
        <v>1</v>
      </c>
    </row>
    <row r="591" spans="1:15">
      <c r="A591" s="231" t="s">
        <v>969</v>
      </c>
      <c r="B591" s="231" t="s">
        <v>970</v>
      </c>
      <c r="C591" s="231" t="s">
        <v>971</v>
      </c>
      <c r="D591" s="231" t="s">
        <v>972</v>
      </c>
      <c r="E591" s="231" t="s">
        <v>973</v>
      </c>
      <c r="F591" s="231" t="s">
        <v>8</v>
      </c>
      <c r="G591" s="231" t="s">
        <v>974</v>
      </c>
      <c r="H591" s="231" t="s">
        <v>32</v>
      </c>
      <c r="K591" s="231" t="s">
        <v>48</v>
      </c>
      <c r="L591" s="231" t="s">
        <v>979</v>
      </c>
      <c r="M591" s="234"/>
      <c r="N591" s="236"/>
      <c r="O591" s="236"/>
    </row>
    <row r="592" spans="1:15">
      <c r="A592" s="231" t="s">
        <v>969</v>
      </c>
      <c r="B592" s="231" t="s">
        <v>970</v>
      </c>
      <c r="C592" s="231" t="s">
        <v>971</v>
      </c>
      <c r="D592" s="231" t="s">
        <v>972</v>
      </c>
      <c r="E592" s="231" t="s">
        <v>973</v>
      </c>
      <c r="F592" s="231" t="s">
        <v>8</v>
      </c>
      <c r="G592" s="231" t="s">
        <v>974</v>
      </c>
      <c r="H592" s="231" t="s">
        <v>32</v>
      </c>
      <c r="K592" s="231" t="s">
        <v>48</v>
      </c>
      <c r="L592" s="231" t="s">
        <v>980</v>
      </c>
      <c r="M592" s="234"/>
      <c r="N592" s="236"/>
      <c r="O592" s="236"/>
    </row>
    <row r="593" spans="1:15">
      <c r="A593" s="232" t="s">
        <v>969</v>
      </c>
      <c r="B593" s="232" t="s">
        <v>970</v>
      </c>
      <c r="C593" s="232" t="s">
        <v>971</v>
      </c>
      <c r="D593" s="232" t="s">
        <v>972</v>
      </c>
      <c r="E593" s="232" t="s">
        <v>973</v>
      </c>
      <c r="F593" s="232" t="s">
        <v>8</v>
      </c>
      <c r="G593" s="232" t="s">
        <v>974</v>
      </c>
      <c r="H593" s="232" t="s">
        <v>17</v>
      </c>
      <c r="I593" s="232"/>
      <c r="J593" s="232"/>
      <c r="K593" s="232" t="s">
        <v>48</v>
      </c>
      <c r="L593" s="232" t="s">
        <v>976</v>
      </c>
      <c r="M593" s="232">
        <v>53.654299999999999</v>
      </c>
      <c r="N593" s="232">
        <v>5.5030000000000001</v>
      </c>
      <c r="O593" s="232">
        <v>38.091200000000001</v>
      </c>
    </row>
    <row r="594" spans="1:15">
      <c r="A594" s="232" t="s">
        <v>969</v>
      </c>
      <c r="B594" s="232" t="s">
        <v>970</v>
      </c>
      <c r="C594" s="232" t="s">
        <v>971</v>
      </c>
      <c r="D594" s="232" t="s">
        <v>972</v>
      </c>
      <c r="E594" s="232" t="s">
        <v>973</v>
      </c>
      <c r="F594" s="232" t="s">
        <v>8</v>
      </c>
      <c r="G594" s="232" t="s">
        <v>974</v>
      </c>
      <c r="H594" s="232" t="s">
        <v>17</v>
      </c>
      <c r="I594" s="232"/>
      <c r="J594" s="232"/>
      <c r="K594" s="232" t="s">
        <v>48</v>
      </c>
      <c r="L594" s="232" t="s">
        <v>977</v>
      </c>
      <c r="M594" s="233">
        <v>1.04430657032498E-4</v>
      </c>
      <c r="N594" s="233">
        <v>1.8435269388831201E-5</v>
      </c>
      <c r="O594" s="233">
        <v>6.4283248631998095E-5</v>
      </c>
    </row>
    <row r="595" spans="1:15">
      <c r="A595" s="231" t="s">
        <v>969</v>
      </c>
      <c r="B595" s="231" t="s">
        <v>970</v>
      </c>
      <c r="C595" s="231" t="s">
        <v>971</v>
      </c>
      <c r="D595" s="231" t="s">
        <v>972</v>
      </c>
      <c r="E595" s="231" t="s">
        <v>973</v>
      </c>
      <c r="F595" s="231" t="s">
        <v>8</v>
      </c>
      <c r="G595" s="231" t="s">
        <v>974</v>
      </c>
      <c r="H595" s="231" t="s">
        <v>17</v>
      </c>
      <c r="I595" s="231" t="s">
        <v>101</v>
      </c>
      <c r="J595" s="231" t="s">
        <v>811</v>
      </c>
      <c r="K595" s="231" t="s">
        <v>48</v>
      </c>
      <c r="L595" s="231" t="s">
        <v>978</v>
      </c>
      <c r="M595" s="234"/>
      <c r="N595" s="235">
        <f>'4.c Electricity breakdown'!N16</f>
        <v>0.47499999999999998</v>
      </c>
      <c r="O595" s="235">
        <f>'4.c Electricity breakdown'!AQ16</f>
        <v>0.47499999999999998</v>
      </c>
    </row>
    <row r="596" spans="1:15">
      <c r="A596" s="231" t="s">
        <v>969</v>
      </c>
      <c r="B596" s="231" t="s">
        <v>970</v>
      </c>
      <c r="C596" s="231" t="s">
        <v>971</v>
      </c>
      <c r="D596" s="231" t="s">
        <v>972</v>
      </c>
      <c r="E596" s="231" t="s">
        <v>973</v>
      </c>
      <c r="F596" s="231" t="s">
        <v>8</v>
      </c>
      <c r="G596" s="231" t="s">
        <v>974</v>
      </c>
      <c r="H596" s="231" t="s">
        <v>17</v>
      </c>
      <c r="I596" s="231" t="s">
        <v>1005</v>
      </c>
      <c r="J596" s="231" t="s">
        <v>1003</v>
      </c>
      <c r="K596" s="231" t="s">
        <v>48</v>
      </c>
      <c r="L596" s="231" t="s">
        <v>979</v>
      </c>
      <c r="M596" s="234"/>
      <c r="N596" s="235">
        <f>'4.c Electricity breakdown'!N15</f>
        <v>0.47499999999999998</v>
      </c>
      <c r="O596" s="235">
        <f>'4.c Electricity breakdown'!AQ15</f>
        <v>0.47499999999999998</v>
      </c>
    </row>
    <row r="597" spans="1:15">
      <c r="A597" s="231" t="s">
        <v>969</v>
      </c>
      <c r="B597" s="231" t="s">
        <v>970</v>
      </c>
      <c r="C597" s="231" t="s">
        <v>971</v>
      </c>
      <c r="D597" s="231" t="s">
        <v>972</v>
      </c>
      <c r="E597" s="231" t="s">
        <v>973</v>
      </c>
      <c r="F597" s="231" t="s">
        <v>8</v>
      </c>
      <c r="G597" s="231" t="s">
        <v>974</v>
      </c>
      <c r="H597" s="231" t="s">
        <v>17</v>
      </c>
      <c r="I597" s="231" t="s">
        <v>105</v>
      </c>
      <c r="J597" s="231" t="s">
        <v>813</v>
      </c>
      <c r="K597" s="231" t="s">
        <v>48</v>
      </c>
      <c r="L597" s="231" t="s">
        <v>980</v>
      </c>
      <c r="M597" s="234"/>
      <c r="N597" s="235">
        <f>'4.c Electricity breakdown'!N17</f>
        <v>0.05</v>
      </c>
      <c r="O597" s="235">
        <f>'4.c Electricity breakdown'!AQ17</f>
        <v>0.05</v>
      </c>
    </row>
    <row r="598" spans="1:15">
      <c r="A598" s="232" t="s">
        <v>969</v>
      </c>
      <c r="B598" s="232" t="s">
        <v>970</v>
      </c>
      <c r="C598" s="232" t="s">
        <v>971</v>
      </c>
      <c r="D598" s="232" t="s">
        <v>972</v>
      </c>
      <c r="E598" s="232" t="s">
        <v>973</v>
      </c>
      <c r="F598" s="232" t="s">
        <v>8</v>
      </c>
      <c r="G598" s="232" t="s">
        <v>974</v>
      </c>
      <c r="H598" s="232" t="s">
        <v>45</v>
      </c>
      <c r="I598" s="232"/>
      <c r="J598" s="232"/>
      <c r="K598" s="232" t="s">
        <v>48</v>
      </c>
      <c r="L598" s="232" t="s">
        <v>976</v>
      </c>
      <c r="M598" s="232">
        <v>26.105899999999998</v>
      </c>
      <c r="N598" s="232">
        <v>26.105899999999998</v>
      </c>
      <c r="O598" s="232"/>
    </row>
    <row r="599" spans="1:15">
      <c r="A599" s="232" t="s">
        <v>969</v>
      </c>
      <c r="B599" s="232" t="s">
        <v>970</v>
      </c>
      <c r="C599" s="232" t="s">
        <v>971</v>
      </c>
      <c r="D599" s="232" t="s">
        <v>972</v>
      </c>
      <c r="E599" s="232" t="s">
        <v>973</v>
      </c>
      <c r="F599" s="232" t="s">
        <v>8</v>
      </c>
      <c r="G599" s="232" t="s">
        <v>974</v>
      </c>
      <c r="H599" s="232" t="s">
        <v>45</v>
      </c>
      <c r="I599" s="232"/>
      <c r="J599" s="232"/>
      <c r="K599" s="232" t="s">
        <v>48</v>
      </c>
      <c r="L599" s="232" t="s">
        <v>977</v>
      </c>
      <c r="M599" s="233">
        <v>8.7455805767379206E-5</v>
      </c>
      <c r="N599" s="233">
        <v>8.7455805767379206E-5</v>
      </c>
      <c r="O599" s="233"/>
    </row>
    <row r="600" spans="1:15">
      <c r="A600" s="231" t="s">
        <v>969</v>
      </c>
      <c r="B600" s="231" t="s">
        <v>970</v>
      </c>
      <c r="C600" s="231" t="s">
        <v>971</v>
      </c>
      <c r="D600" s="231" t="s">
        <v>972</v>
      </c>
      <c r="E600" s="231" t="s">
        <v>973</v>
      </c>
      <c r="F600" s="231" t="s">
        <v>8</v>
      </c>
      <c r="G600" s="231" t="s">
        <v>974</v>
      </c>
      <c r="H600" s="231" t="s">
        <v>45</v>
      </c>
      <c r="I600" s="231" t="s">
        <v>1075</v>
      </c>
      <c r="J600" s="231" t="s">
        <v>1016</v>
      </c>
      <c r="K600" s="231" t="s">
        <v>48</v>
      </c>
      <c r="L600" s="231" t="s">
        <v>978</v>
      </c>
      <c r="M600" s="234"/>
      <c r="N600" s="239">
        <v>0.5</v>
      </c>
      <c r="O600" s="239">
        <v>0.5</v>
      </c>
    </row>
    <row r="601" spans="1:15">
      <c r="A601" s="231" t="s">
        <v>969</v>
      </c>
      <c r="B601" s="231" t="s">
        <v>970</v>
      </c>
      <c r="C601" s="231" t="s">
        <v>971</v>
      </c>
      <c r="D601" s="231" t="s">
        <v>972</v>
      </c>
      <c r="E601" s="231" t="s">
        <v>973</v>
      </c>
      <c r="F601" s="231" t="s">
        <v>8</v>
      </c>
      <c r="G601" s="231" t="s">
        <v>974</v>
      </c>
      <c r="H601" s="231" t="s">
        <v>45</v>
      </c>
      <c r="I601" s="231" t="s">
        <v>1075</v>
      </c>
      <c r="J601" s="231" t="s">
        <v>1074</v>
      </c>
      <c r="K601" s="231" t="s">
        <v>48</v>
      </c>
      <c r="L601" s="231" t="s">
        <v>979</v>
      </c>
      <c r="M601" s="234"/>
      <c r="N601" s="239">
        <v>0.5</v>
      </c>
      <c r="O601" s="239">
        <v>0.5</v>
      </c>
    </row>
    <row r="602" spans="1:15">
      <c r="A602" s="231" t="s">
        <v>969</v>
      </c>
      <c r="B602" s="231" t="s">
        <v>970</v>
      </c>
      <c r="C602" s="231" t="s">
        <v>971</v>
      </c>
      <c r="D602" s="231" t="s">
        <v>972</v>
      </c>
      <c r="E602" s="231" t="s">
        <v>973</v>
      </c>
      <c r="F602" s="231" t="s">
        <v>8</v>
      </c>
      <c r="G602" s="231" t="s">
        <v>974</v>
      </c>
      <c r="H602" s="231" t="s">
        <v>45</v>
      </c>
      <c r="K602" s="231" t="s">
        <v>48</v>
      </c>
      <c r="L602" s="231" t="s">
        <v>980</v>
      </c>
      <c r="M602" s="234"/>
      <c r="N602" s="235"/>
      <c r="O602" s="236"/>
    </row>
    <row r="603" spans="1:15">
      <c r="A603" s="232" t="s">
        <v>969</v>
      </c>
      <c r="B603" s="232" t="s">
        <v>970</v>
      </c>
      <c r="C603" s="232" t="s">
        <v>971</v>
      </c>
      <c r="D603" s="232" t="s">
        <v>972</v>
      </c>
      <c r="E603" s="232" t="s">
        <v>973</v>
      </c>
      <c r="F603" s="232" t="s">
        <v>8</v>
      </c>
      <c r="G603" s="232" t="s">
        <v>974</v>
      </c>
      <c r="H603" s="232" t="s">
        <v>981</v>
      </c>
      <c r="I603" s="232"/>
      <c r="J603" s="232"/>
      <c r="K603" s="232" t="s">
        <v>991</v>
      </c>
      <c r="L603" s="232" t="s">
        <v>976</v>
      </c>
      <c r="M603" s="232">
        <v>38.695700000000002</v>
      </c>
      <c r="N603" s="232">
        <v>16.869599999999998</v>
      </c>
      <c r="O603" s="232"/>
    </row>
    <row r="604" spans="1:15">
      <c r="A604" s="232" t="s">
        <v>969</v>
      </c>
      <c r="B604" s="232" t="s">
        <v>970</v>
      </c>
      <c r="C604" s="232" t="s">
        <v>971</v>
      </c>
      <c r="D604" s="232" t="s">
        <v>972</v>
      </c>
      <c r="E604" s="232" t="s">
        <v>973</v>
      </c>
      <c r="F604" s="232" t="s">
        <v>8</v>
      </c>
      <c r="G604" s="232" t="s">
        <v>974</v>
      </c>
      <c r="H604" s="232" t="s">
        <v>981</v>
      </c>
      <c r="I604" s="232"/>
      <c r="J604" s="232"/>
      <c r="K604" s="232" t="s">
        <v>991</v>
      </c>
      <c r="L604" s="232" t="s">
        <v>977</v>
      </c>
      <c r="M604" s="233">
        <v>1.11271090519535E-4</v>
      </c>
      <c r="N604" s="233">
        <v>5.65138325425816E-5</v>
      </c>
      <c r="O604" s="233"/>
    </row>
    <row r="605" spans="1:15">
      <c r="A605" s="231" t="s">
        <v>969</v>
      </c>
      <c r="B605" s="231" t="s">
        <v>970</v>
      </c>
      <c r="C605" s="231" t="s">
        <v>971</v>
      </c>
      <c r="D605" s="231" t="s">
        <v>972</v>
      </c>
      <c r="E605" s="231" t="s">
        <v>973</v>
      </c>
      <c r="F605" s="231" t="s">
        <v>8</v>
      </c>
      <c r="G605" s="231" t="s">
        <v>974</v>
      </c>
      <c r="H605" s="231" t="s">
        <v>981</v>
      </c>
      <c r="I605" s="231" t="s">
        <v>1002</v>
      </c>
      <c r="J605" s="231" t="s">
        <v>1030</v>
      </c>
      <c r="K605" s="231" t="s">
        <v>991</v>
      </c>
      <c r="L605" s="231" t="s">
        <v>978</v>
      </c>
      <c r="M605" s="234"/>
      <c r="N605" s="235">
        <v>1</v>
      </c>
      <c r="O605" s="235">
        <v>1</v>
      </c>
    </row>
    <row r="606" spans="1:15">
      <c r="A606" s="231" t="s">
        <v>969</v>
      </c>
      <c r="B606" s="231" t="s">
        <v>970</v>
      </c>
      <c r="C606" s="231" t="s">
        <v>971</v>
      </c>
      <c r="D606" s="231" t="s">
        <v>972</v>
      </c>
      <c r="E606" s="231" t="s">
        <v>973</v>
      </c>
      <c r="F606" s="231" t="s">
        <v>8</v>
      </c>
      <c r="G606" s="231" t="s">
        <v>974</v>
      </c>
      <c r="H606" s="231" t="s">
        <v>981</v>
      </c>
      <c r="K606" s="231" t="s">
        <v>991</v>
      </c>
      <c r="L606" s="231" t="s">
        <v>979</v>
      </c>
      <c r="M606" s="234"/>
      <c r="N606" s="235"/>
      <c r="O606" s="236"/>
    </row>
    <row r="607" spans="1:15">
      <c r="A607" s="231" t="s">
        <v>969</v>
      </c>
      <c r="B607" s="231" t="s">
        <v>970</v>
      </c>
      <c r="C607" s="231" t="s">
        <v>971</v>
      </c>
      <c r="D607" s="231" t="s">
        <v>972</v>
      </c>
      <c r="E607" s="231" t="s">
        <v>973</v>
      </c>
      <c r="F607" s="231" t="s">
        <v>8</v>
      </c>
      <c r="G607" s="231" t="s">
        <v>974</v>
      </c>
      <c r="H607" s="231" t="s">
        <v>981</v>
      </c>
      <c r="K607" s="231" t="s">
        <v>991</v>
      </c>
      <c r="L607" s="231" t="s">
        <v>980</v>
      </c>
      <c r="M607" s="234"/>
      <c r="N607" s="235"/>
      <c r="O607" s="236"/>
    </row>
    <row r="608" spans="1:15">
      <c r="A608" s="232" t="s">
        <v>969</v>
      </c>
      <c r="B608" s="232" t="s">
        <v>970</v>
      </c>
      <c r="C608" s="232" t="s">
        <v>971</v>
      </c>
      <c r="D608" s="232" t="s">
        <v>972</v>
      </c>
      <c r="E608" s="232" t="s">
        <v>973</v>
      </c>
      <c r="F608" s="232" t="s">
        <v>8</v>
      </c>
      <c r="G608" s="232" t="s">
        <v>974</v>
      </c>
      <c r="H608" s="232" t="s">
        <v>985</v>
      </c>
      <c r="I608" s="232"/>
      <c r="J608" s="232"/>
      <c r="K608" s="232" t="s">
        <v>991</v>
      </c>
      <c r="L608" s="232" t="s">
        <v>976</v>
      </c>
      <c r="M608" s="232">
        <v>1.7985</v>
      </c>
      <c r="N608" s="232"/>
      <c r="O608" s="232"/>
    </row>
    <row r="609" spans="1:15">
      <c r="A609" s="232" t="s">
        <v>969</v>
      </c>
      <c r="B609" s="232" t="s">
        <v>970</v>
      </c>
      <c r="C609" s="232" t="s">
        <v>971</v>
      </c>
      <c r="D609" s="232" t="s">
        <v>972</v>
      </c>
      <c r="E609" s="232" t="s">
        <v>973</v>
      </c>
      <c r="F609" s="232" t="s">
        <v>8</v>
      </c>
      <c r="G609" s="232" t="s">
        <v>974</v>
      </c>
      <c r="H609" s="232" t="s">
        <v>985</v>
      </c>
      <c r="I609" s="232"/>
      <c r="J609" s="232"/>
      <c r="K609" s="232" t="s">
        <v>991</v>
      </c>
      <c r="L609" s="232" t="s">
        <v>977</v>
      </c>
      <c r="M609" s="233">
        <v>4.1997067660356304E-6</v>
      </c>
      <c r="N609" s="233"/>
      <c r="O609" s="233"/>
    </row>
    <row r="610" spans="1:15">
      <c r="A610" s="231" t="s">
        <v>969</v>
      </c>
      <c r="B610" s="231" t="s">
        <v>970</v>
      </c>
      <c r="C610" s="231" t="s">
        <v>971</v>
      </c>
      <c r="D610" s="231" t="s">
        <v>972</v>
      </c>
      <c r="E610" s="231" t="s">
        <v>973</v>
      </c>
      <c r="F610" s="231" t="s">
        <v>8</v>
      </c>
      <c r="G610" s="231" t="s">
        <v>974</v>
      </c>
      <c r="H610" s="231" t="s">
        <v>985</v>
      </c>
      <c r="I610" s="231" t="s">
        <v>1002</v>
      </c>
      <c r="J610" s="231" t="s">
        <v>1030</v>
      </c>
      <c r="K610" s="231" t="s">
        <v>991</v>
      </c>
      <c r="L610" s="231" t="s">
        <v>978</v>
      </c>
      <c r="M610" s="234"/>
      <c r="N610" s="235">
        <v>1</v>
      </c>
      <c r="O610" s="235">
        <v>1</v>
      </c>
    </row>
    <row r="611" spans="1:15">
      <c r="A611" s="231" t="s">
        <v>969</v>
      </c>
      <c r="B611" s="231" t="s">
        <v>970</v>
      </c>
      <c r="C611" s="231" t="s">
        <v>971</v>
      </c>
      <c r="D611" s="231" t="s">
        <v>972</v>
      </c>
      <c r="E611" s="231" t="s">
        <v>973</v>
      </c>
      <c r="F611" s="231" t="s">
        <v>8</v>
      </c>
      <c r="G611" s="231" t="s">
        <v>974</v>
      </c>
      <c r="H611" s="231" t="s">
        <v>985</v>
      </c>
      <c r="K611" s="231" t="s">
        <v>991</v>
      </c>
      <c r="L611" s="231" t="s">
        <v>979</v>
      </c>
      <c r="M611" s="234"/>
      <c r="N611" s="236"/>
      <c r="O611" s="236"/>
    </row>
    <row r="612" spans="1:15">
      <c r="A612" s="231" t="s">
        <v>969</v>
      </c>
      <c r="B612" s="231" t="s">
        <v>970</v>
      </c>
      <c r="C612" s="231" t="s">
        <v>971</v>
      </c>
      <c r="D612" s="231" t="s">
        <v>972</v>
      </c>
      <c r="E612" s="231" t="s">
        <v>973</v>
      </c>
      <c r="F612" s="231" t="s">
        <v>8</v>
      </c>
      <c r="G612" s="231" t="s">
        <v>974</v>
      </c>
      <c r="H612" s="231" t="s">
        <v>985</v>
      </c>
      <c r="K612" s="231" t="s">
        <v>991</v>
      </c>
      <c r="L612" s="231" t="s">
        <v>980</v>
      </c>
      <c r="M612" s="234"/>
      <c r="N612" s="236"/>
      <c r="O612" s="236"/>
    </row>
    <row r="613" spans="1:15">
      <c r="A613" s="232" t="s">
        <v>969</v>
      </c>
      <c r="B613" s="232" t="s">
        <v>970</v>
      </c>
      <c r="C613" s="232" t="s">
        <v>971</v>
      </c>
      <c r="D613" s="232" t="s">
        <v>972</v>
      </c>
      <c r="E613" s="232" t="s">
        <v>973</v>
      </c>
      <c r="F613" s="232" t="s">
        <v>8</v>
      </c>
      <c r="G613" s="232" t="s">
        <v>974</v>
      </c>
      <c r="H613" s="232" t="s">
        <v>986</v>
      </c>
      <c r="I613" s="232"/>
      <c r="J613" s="232"/>
      <c r="K613" s="232" t="s">
        <v>991</v>
      </c>
      <c r="L613" s="232" t="s">
        <v>976</v>
      </c>
      <c r="M613" s="232">
        <v>509.56189999999998</v>
      </c>
      <c r="N613" s="232"/>
      <c r="O613" s="232">
        <v>168.8604</v>
      </c>
    </row>
    <row r="614" spans="1:15">
      <c r="A614" s="232" t="s">
        <v>969</v>
      </c>
      <c r="B614" s="232" t="s">
        <v>970</v>
      </c>
      <c r="C614" s="232" t="s">
        <v>971</v>
      </c>
      <c r="D614" s="232" t="s">
        <v>972</v>
      </c>
      <c r="E614" s="232" t="s">
        <v>973</v>
      </c>
      <c r="F614" s="232" t="s">
        <v>8</v>
      </c>
      <c r="G614" s="232" t="s">
        <v>974</v>
      </c>
      <c r="H614" s="232" t="s">
        <v>986</v>
      </c>
      <c r="I614" s="232"/>
      <c r="J614" s="232"/>
      <c r="K614" s="232" t="s">
        <v>991</v>
      </c>
      <c r="L614" s="232" t="s">
        <v>977</v>
      </c>
      <c r="M614" s="233">
        <v>1.0118107930069599E-3</v>
      </c>
      <c r="N614" s="233"/>
      <c r="O614" s="233">
        <v>2.8497120272657898E-4</v>
      </c>
    </row>
    <row r="615" spans="1:15">
      <c r="A615" s="231" t="s">
        <v>969</v>
      </c>
      <c r="B615" s="231" t="s">
        <v>970</v>
      </c>
      <c r="C615" s="231" t="s">
        <v>971</v>
      </c>
      <c r="D615" s="231" t="s">
        <v>972</v>
      </c>
      <c r="E615" s="231" t="s">
        <v>973</v>
      </c>
      <c r="F615" s="231" t="s">
        <v>8</v>
      </c>
      <c r="G615" s="231" t="s">
        <v>974</v>
      </c>
      <c r="H615" s="231" t="s">
        <v>986</v>
      </c>
      <c r="I615" s="231" t="s">
        <v>1002</v>
      </c>
      <c r="J615" s="231" t="s">
        <v>1030</v>
      </c>
      <c r="K615" s="231" t="s">
        <v>991</v>
      </c>
      <c r="L615" s="231" t="s">
        <v>978</v>
      </c>
      <c r="M615" s="234"/>
      <c r="N615" s="235">
        <v>1</v>
      </c>
      <c r="O615" s="235">
        <v>1</v>
      </c>
    </row>
    <row r="616" spans="1:15">
      <c r="A616" s="231" t="s">
        <v>969</v>
      </c>
      <c r="B616" s="231" t="s">
        <v>970</v>
      </c>
      <c r="C616" s="231" t="s">
        <v>971</v>
      </c>
      <c r="D616" s="231" t="s">
        <v>972</v>
      </c>
      <c r="E616" s="231" t="s">
        <v>973</v>
      </c>
      <c r="F616" s="231" t="s">
        <v>8</v>
      </c>
      <c r="G616" s="231" t="s">
        <v>974</v>
      </c>
      <c r="H616" s="231" t="s">
        <v>986</v>
      </c>
      <c r="K616" s="231" t="s">
        <v>991</v>
      </c>
      <c r="L616" s="231" t="s">
        <v>979</v>
      </c>
      <c r="M616" s="234"/>
      <c r="N616" s="236"/>
      <c r="O616" s="235"/>
    </row>
    <row r="617" spans="1:15">
      <c r="A617" s="231" t="s">
        <v>969</v>
      </c>
      <c r="B617" s="231" t="s">
        <v>970</v>
      </c>
      <c r="C617" s="231" t="s">
        <v>971</v>
      </c>
      <c r="D617" s="231" t="s">
        <v>972</v>
      </c>
      <c r="E617" s="231" t="s">
        <v>973</v>
      </c>
      <c r="F617" s="231" t="s">
        <v>8</v>
      </c>
      <c r="G617" s="231" t="s">
        <v>974</v>
      </c>
      <c r="H617" s="231" t="s">
        <v>986</v>
      </c>
      <c r="K617" s="231" t="s">
        <v>991</v>
      </c>
      <c r="L617" s="231" t="s">
        <v>980</v>
      </c>
      <c r="M617" s="234"/>
      <c r="N617" s="236"/>
      <c r="O617" s="235"/>
    </row>
    <row r="618" spans="1:15">
      <c r="A618" s="232" t="s">
        <v>969</v>
      </c>
      <c r="B618" s="232" t="s">
        <v>970</v>
      </c>
      <c r="C618" s="232" t="s">
        <v>971</v>
      </c>
      <c r="D618" s="232" t="s">
        <v>972</v>
      </c>
      <c r="E618" s="232" t="s">
        <v>973</v>
      </c>
      <c r="F618" s="232" t="s">
        <v>8</v>
      </c>
      <c r="G618" s="232" t="s">
        <v>974</v>
      </c>
      <c r="H618" s="232" t="s">
        <v>647</v>
      </c>
      <c r="I618" s="232"/>
      <c r="J618" s="232"/>
      <c r="K618" s="232" t="s">
        <v>991</v>
      </c>
      <c r="L618" s="232" t="s">
        <v>976</v>
      </c>
      <c r="M618" s="232">
        <v>145.339</v>
      </c>
      <c r="N618" s="232">
        <v>18.720300000000002</v>
      </c>
      <c r="O618" s="232">
        <v>9.1973000000000003</v>
      </c>
    </row>
    <row r="619" spans="1:15">
      <c r="A619" s="232" t="s">
        <v>969</v>
      </c>
      <c r="B619" s="232" t="s">
        <v>970</v>
      </c>
      <c r="C619" s="232" t="s">
        <v>971</v>
      </c>
      <c r="D619" s="232" t="s">
        <v>972</v>
      </c>
      <c r="E619" s="232" t="s">
        <v>973</v>
      </c>
      <c r="F619" s="232" t="s">
        <v>8</v>
      </c>
      <c r="G619" s="232" t="s">
        <v>974</v>
      </c>
      <c r="H619" s="232" t="s">
        <v>647</v>
      </c>
      <c r="I619" s="232"/>
      <c r="J619" s="232"/>
      <c r="K619" s="232" t="s">
        <v>991</v>
      </c>
      <c r="L619" s="232" t="s">
        <v>977</v>
      </c>
      <c r="M619" s="233">
        <v>3.05163581289616E-4</v>
      </c>
      <c r="N619" s="233">
        <v>6.2713751324684102E-5</v>
      </c>
      <c r="O619" s="233">
        <v>1.5521493747718E-5</v>
      </c>
    </row>
    <row r="620" spans="1:15">
      <c r="A620" s="231" t="s">
        <v>969</v>
      </c>
      <c r="B620" s="231" t="s">
        <v>970</v>
      </c>
      <c r="C620" s="231" t="s">
        <v>971</v>
      </c>
      <c r="D620" s="231" t="s">
        <v>972</v>
      </c>
      <c r="E620" s="231" t="s">
        <v>973</v>
      </c>
      <c r="F620" s="231" t="s">
        <v>8</v>
      </c>
      <c r="G620" s="231" t="s">
        <v>974</v>
      </c>
      <c r="H620" s="231" t="s">
        <v>647</v>
      </c>
      <c r="I620" s="231" t="s">
        <v>1002</v>
      </c>
      <c r="J620" s="231" t="s">
        <v>1030</v>
      </c>
      <c r="K620" s="231" t="s">
        <v>991</v>
      </c>
      <c r="L620" s="231" t="s">
        <v>978</v>
      </c>
      <c r="M620" s="234"/>
      <c r="N620" s="235">
        <v>1</v>
      </c>
      <c r="O620" s="235">
        <v>1</v>
      </c>
    </row>
    <row r="621" spans="1:15">
      <c r="A621" s="231" t="s">
        <v>969</v>
      </c>
      <c r="B621" s="231" t="s">
        <v>970</v>
      </c>
      <c r="C621" s="231" t="s">
        <v>971</v>
      </c>
      <c r="D621" s="231" t="s">
        <v>972</v>
      </c>
      <c r="E621" s="231" t="s">
        <v>973</v>
      </c>
      <c r="F621" s="231" t="s">
        <v>8</v>
      </c>
      <c r="G621" s="231" t="s">
        <v>974</v>
      </c>
      <c r="H621" s="231" t="s">
        <v>647</v>
      </c>
      <c r="K621" s="231" t="s">
        <v>991</v>
      </c>
      <c r="L621" s="231" t="s">
        <v>979</v>
      </c>
      <c r="M621" s="234"/>
      <c r="N621" s="235"/>
      <c r="O621" s="235"/>
    </row>
    <row r="622" spans="1:15">
      <c r="A622" s="231" t="s">
        <v>969</v>
      </c>
      <c r="B622" s="231" t="s">
        <v>970</v>
      </c>
      <c r="C622" s="231" t="s">
        <v>971</v>
      </c>
      <c r="D622" s="231" t="s">
        <v>972</v>
      </c>
      <c r="E622" s="231" t="s">
        <v>973</v>
      </c>
      <c r="F622" s="231" t="s">
        <v>8</v>
      </c>
      <c r="G622" s="231" t="s">
        <v>974</v>
      </c>
      <c r="H622" s="231" t="s">
        <v>647</v>
      </c>
      <c r="K622" s="231" t="s">
        <v>991</v>
      </c>
      <c r="L622" s="231" t="s">
        <v>980</v>
      </c>
      <c r="M622" s="234"/>
      <c r="N622" s="235"/>
      <c r="O622" s="235"/>
    </row>
    <row r="623" spans="1:15">
      <c r="A623" s="232" t="s">
        <v>969</v>
      </c>
      <c r="B623" s="232" t="s">
        <v>970</v>
      </c>
      <c r="C623" s="232" t="s">
        <v>971</v>
      </c>
      <c r="D623" s="232" t="s">
        <v>972</v>
      </c>
      <c r="E623" s="232" t="s">
        <v>973</v>
      </c>
      <c r="F623" s="232" t="s">
        <v>8</v>
      </c>
      <c r="G623" s="232" t="s">
        <v>974</v>
      </c>
      <c r="H623" s="232" t="s">
        <v>649</v>
      </c>
      <c r="I623" s="232"/>
      <c r="J623" s="232"/>
      <c r="K623" s="232" t="s">
        <v>991</v>
      </c>
      <c r="L623" s="232" t="s">
        <v>976</v>
      </c>
      <c r="M623" s="232">
        <v>53.002499999999998</v>
      </c>
      <c r="N623" s="232"/>
      <c r="O623" s="232">
        <v>21.8598</v>
      </c>
    </row>
    <row r="624" spans="1:15">
      <c r="A624" s="232" t="s">
        <v>969</v>
      </c>
      <c r="B624" s="232" t="s">
        <v>970</v>
      </c>
      <c r="C624" s="232" t="s">
        <v>971</v>
      </c>
      <c r="D624" s="232" t="s">
        <v>972</v>
      </c>
      <c r="E624" s="232" t="s">
        <v>973</v>
      </c>
      <c r="F624" s="232" t="s">
        <v>8</v>
      </c>
      <c r="G624" s="232" t="s">
        <v>974</v>
      </c>
      <c r="H624" s="232" t="s">
        <v>649</v>
      </c>
      <c r="I624" s="232"/>
      <c r="J624" s="232"/>
      <c r="K624" s="232" t="s">
        <v>991</v>
      </c>
      <c r="L624" s="232" t="s">
        <v>977</v>
      </c>
      <c r="M624" s="233">
        <v>1.28454807964835E-4</v>
      </c>
      <c r="N624" s="233"/>
      <c r="O624" s="233">
        <v>3.68909080954591E-5</v>
      </c>
    </row>
    <row r="625" spans="1:15">
      <c r="A625" s="231" t="s">
        <v>969</v>
      </c>
      <c r="B625" s="231" t="s">
        <v>970</v>
      </c>
      <c r="C625" s="231" t="s">
        <v>971</v>
      </c>
      <c r="D625" s="231" t="s">
        <v>972</v>
      </c>
      <c r="E625" s="231" t="s">
        <v>973</v>
      </c>
      <c r="F625" s="231" t="s">
        <v>8</v>
      </c>
      <c r="G625" s="231" t="s">
        <v>974</v>
      </c>
      <c r="H625" s="231" t="s">
        <v>649</v>
      </c>
      <c r="I625" s="231" t="s">
        <v>1002</v>
      </c>
      <c r="J625" s="231" t="s">
        <v>1030</v>
      </c>
      <c r="K625" s="231" t="s">
        <v>991</v>
      </c>
      <c r="L625" s="231" t="s">
        <v>978</v>
      </c>
      <c r="M625" s="234"/>
      <c r="N625" s="235">
        <v>1</v>
      </c>
      <c r="O625" s="235">
        <v>1</v>
      </c>
    </row>
    <row r="626" spans="1:15">
      <c r="A626" s="231" t="s">
        <v>969</v>
      </c>
      <c r="B626" s="231" t="s">
        <v>970</v>
      </c>
      <c r="C626" s="231" t="s">
        <v>971</v>
      </c>
      <c r="D626" s="231" t="s">
        <v>972</v>
      </c>
      <c r="E626" s="231" t="s">
        <v>973</v>
      </c>
      <c r="F626" s="231" t="s">
        <v>8</v>
      </c>
      <c r="G626" s="231" t="s">
        <v>974</v>
      </c>
      <c r="H626" s="231" t="s">
        <v>649</v>
      </c>
      <c r="K626" s="231" t="s">
        <v>991</v>
      </c>
      <c r="L626" s="231" t="s">
        <v>979</v>
      </c>
      <c r="M626" s="234"/>
      <c r="N626" s="236"/>
      <c r="O626" s="235"/>
    </row>
    <row r="627" spans="1:15">
      <c r="A627" s="231" t="s">
        <v>969</v>
      </c>
      <c r="B627" s="231" t="s">
        <v>970</v>
      </c>
      <c r="C627" s="231" t="s">
        <v>971</v>
      </c>
      <c r="D627" s="231" t="s">
        <v>972</v>
      </c>
      <c r="E627" s="231" t="s">
        <v>973</v>
      </c>
      <c r="F627" s="231" t="s">
        <v>8</v>
      </c>
      <c r="G627" s="231" t="s">
        <v>974</v>
      </c>
      <c r="H627" s="231" t="s">
        <v>649</v>
      </c>
      <c r="K627" s="231" t="s">
        <v>991</v>
      </c>
      <c r="L627" s="231" t="s">
        <v>980</v>
      </c>
      <c r="M627" s="234"/>
      <c r="N627" s="236"/>
      <c r="O627" s="235"/>
    </row>
    <row r="628" spans="1:15">
      <c r="A628" s="232" t="s">
        <v>969</v>
      </c>
      <c r="B628" s="232" t="s">
        <v>970</v>
      </c>
      <c r="C628" s="232" t="s">
        <v>971</v>
      </c>
      <c r="D628" s="232" t="s">
        <v>972</v>
      </c>
      <c r="E628" s="232" t="s">
        <v>973</v>
      </c>
      <c r="F628" s="232" t="s">
        <v>8</v>
      </c>
      <c r="G628" s="232" t="s">
        <v>974</v>
      </c>
      <c r="H628" s="232" t="s">
        <v>650</v>
      </c>
      <c r="I628" s="232"/>
      <c r="J628" s="232"/>
      <c r="K628" s="232" t="s">
        <v>991</v>
      </c>
      <c r="L628" s="232" t="s">
        <v>976</v>
      </c>
      <c r="M628" s="232">
        <v>2.5413000000000001</v>
      </c>
      <c r="N628" s="232"/>
      <c r="O628" s="232"/>
    </row>
    <row r="629" spans="1:15">
      <c r="A629" s="232" t="s">
        <v>969</v>
      </c>
      <c r="B629" s="232" t="s">
        <v>970</v>
      </c>
      <c r="C629" s="232" t="s">
        <v>971</v>
      </c>
      <c r="D629" s="232" t="s">
        <v>972</v>
      </c>
      <c r="E629" s="232" t="s">
        <v>973</v>
      </c>
      <c r="F629" s="232" t="s">
        <v>8</v>
      </c>
      <c r="G629" s="232" t="s">
        <v>974</v>
      </c>
      <c r="H629" s="232" t="s">
        <v>650</v>
      </c>
      <c r="I629" s="232"/>
      <c r="J629" s="232"/>
      <c r="K629" s="232" t="s">
        <v>991</v>
      </c>
      <c r="L629" s="232" t="s">
        <v>977</v>
      </c>
      <c r="M629" s="233">
        <v>3.1182143507495202E-6</v>
      </c>
      <c r="N629" s="233"/>
      <c r="O629" s="233"/>
    </row>
    <row r="630" spans="1:15">
      <c r="A630" s="231" t="s">
        <v>969</v>
      </c>
      <c r="B630" s="231" t="s">
        <v>970</v>
      </c>
      <c r="C630" s="231" t="s">
        <v>971</v>
      </c>
      <c r="D630" s="231" t="s">
        <v>972</v>
      </c>
      <c r="E630" s="231" t="s">
        <v>973</v>
      </c>
      <c r="F630" s="231" t="s">
        <v>8</v>
      </c>
      <c r="G630" s="231" t="s">
        <v>974</v>
      </c>
      <c r="H630" s="231" t="s">
        <v>650</v>
      </c>
      <c r="I630" s="231" t="s">
        <v>1002</v>
      </c>
      <c r="J630" s="231" t="s">
        <v>1030</v>
      </c>
      <c r="K630" s="231" t="s">
        <v>991</v>
      </c>
      <c r="L630" s="231" t="s">
        <v>978</v>
      </c>
      <c r="M630" s="234"/>
      <c r="N630" s="235">
        <v>1</v>
      </c>
      <c r="O630" s="235">
        <v>1</v>
      </c>
    </row>
    <row r="631" spans="1:15">
      <c r="A631" s="231" t="s">
        <v>969</v>
      </c>
      <c r="B631" s="231" t="s">
        <v>970</v>
      </c>
      <c r="C631" s="231" t="s">
        <v>971</v>
      </c>
      <c r="D631" s="231" t="s">
        <v>972</v>
      </c>
      <c r="E631" s="231" t="s">
        <v>973</v>
      </c>
      <c r="F631" s="231" t="s">
        <v>8</v>
      </c>
      <c r="G631" s="231" t="s">
        <v>974</v>
      </c>
      <c r="H631" s="231" t="s">
        <v>650</v>
      </c>
      <c r="K631" s="231" t="s">
        <v>991</v>
      </c>
      <c r="L631" s="231" t="s">
        <v>979</v>
      </c>
      <c r="M631" s="234"/>
      <c r="N631" s="236"/>
      <c r="O631" s="236"/>
    </row>
    <row r="632" spans="1:15">
      <c r="A632" s="231" t="s">
        <v>969</v>
      </c>
      <c r="B632" s="231" t="s">
        <v>970</v>
      </c>
      <c r="C632" s="231" t="s">
        <v>971</v>
      </c>
      <c r="D632" s="231" t="s">
        <v>972</v>
      </c>
      <c r="E632" s="231" t="s">
        <v>973</v>
      </c>
      <c r="F632" s="231" t="s">
        <v>8</v>
      </c>
      <c r="G632" s="231" t="s">
        <v>974</v>
      </c>
      <c r="H632" s="231" t="s">
        <v>650</v>
      </c>
      <c r="K632" s="231" t="s">
        <v>991</v>
      </c>
      <c r="L632" s="231" t="s">
        <v>980</v>
      </c>
      <c r="M632" s="234"/>
      <c r="N632" s="236"/>
      <c r="O632" s="236"/>
    </row>
    <row r="633" spans="1:15">
      <c r="A633" s="232" t="s">
        <v>969</v>
      </c>
      <c r="B633" s="232" t="s">
        <v>970</v>
      </c>
      <c r="C633" s="232" t="s">
        <v>971</v>
      </c>
      <c r="D633" s="232" t="s">
        <v>972</v>
      </c>
      <c r="E633" s="232" t="s">
        <v>973</v>
      </c>
      <c r="F633" s="232" t="s">
        <v>8</v>
      </c>
      <c r="G633" s="232" t="s">
        <v>974</v>
      </c>
      <c r="H633" s="232" t="s">
        <v>988</v>
      </c>
      <c r="I633" s="232"/>
      <c r="J633" s="232"/>
      <c r="K633" s="232" t="s">
        <v>991</v>
      </c>
      <c r="L633" s="232" t="s">
        <v>976</v>
      </c>
      <c r="M633" s="232">
        <v>2.1499999999999998E-2</v>
      </c>
      <c r="N633" s="232"/>
      <c r="O633" s="232"/>
    </row>
    <row r="634" spans="1:15">
      <c r="A634" s="232" t="s">
        <v>969</v>
      </c>
      <c r="B634" s="232" t="s">
        <v>970</v>
      </c>
      <c r="C634" s="232" t="s">
        <v>971</v>
      </c>
      <c r="D634" s="232" t="s">
        <v>972</v>
      </c>
      <c r="E634" s="232" t="s">
        <v>973</v>
      </c>
      <c r="F634" s="232" t="s">
        <v>8</v>
      </c>
      <c r="G634" s="232" t="s">
        <v>974</v>
      </c>
      <c r="H634" s="232" t="s">
        <v>988</v>
      </c>
      <c r="I634" s="232"/>
      <c r="J634" s="232"/>
      <c r="K634" s="232" t="s">
        <v>991</v>
      </c>
      <c r="L634" s="232" t="s">
        <v>977</v>
      </c>
      <c r="M634" s="233">
        <v>2.6338994843840099E-8</v>
      </c>
      <c r="N634" s="233"/>
      <c r="O634" s="233"/>
    </row>
    <row r="635" spans="1:15">
      <c r="A635" s="231" t="s">
        <v>969</v>
      </c>
      <c r="B635" s="231" t="s">
        <v>970</v>
      </c>
      <c r="C635" s="231" t="s">
        <v>971</v>
      </c>
      <c r="D635" s="231" t="s">
        <v>972</v>
      </c>
      <c r="E635" s="231" t="s">
        <v>973</v>
      </c>
      <c r="F635" s="231" t="s">
        <v>8</v>
      </c>
      <c r="G635" s="231" t="s">
        <v>974</v>
      </c>
      <c r="H635" s="231" t="s">
        <v>988</v>
      </c>
      <c r="I635" s="231" t="s">
        <v>1002</v>
      </c>
      <c r="J635" s="231" t="s">
        <v>1030</v>
      </c>
      <c r="K635" s="231" t="s">
        <v>991</v>
      </c>
      <c r="L635" s="231" t="s">
        <v>978</v>
      </c>
      <c r="M635" s="234"/>
      <c r="N635" s="235">
        <v>1</v>
      </c>
      <c r="O635" s="235">
        <v>1</v>
      </c>
    </row>
    <row r="636" spans="1:15">
      <c r="A636" s="231" t="s">
        <v>969</v>
      </c>
      <c r="B636" s="231" t="s">
        <v>970</v>
      </c>
      <c r="C636" s="231" t="s">
        <v>971</v>
      </c>
      <c r="D636" s="231" t="s">
        <v>972</v>
      </c>
      <c r="E636" s="231" t="s">
        <v>973</v>
      </c>
      <c r="F636" s="231" t="s">
        <v>8</v>
      </c>
      <c r="G636" s="231" t="s">
        <v>974</v>
      </c>
      <c r="H636" s="231" t="s">
        <v>988</v>
      </c>
      <c r="K636" s="231" t="s">
        <v>991</v>
      </c>
      <c r="L636" s="231" t="s">
        <v>979</v>
      </c>
      <c r="M636" s="234"/>
      <c r="N636" s="236"/>
      <c r="O636" s="236"/>
    </row>
    <row r="637" spans="1:15">
      <c r="A637" s="231" t="s">
        <v>969</v>
      </c>
      <c r="B637" s="231" t="s">
        <v>970</v>
      </c>
      <c r="C637" s="231" t="s">
        <v>971</v>
      </c>
      <c r="D637" s="231" t="s">
        <v>972</v>
      </c>
      <c r="E637" s="231" t="s">
        <v>973</v>
      </c>
      <c r="F637" s="231" t="s">
        <v>8</v>
      </c>
      <c r="G637" s="231" t="s">
        <v>974</v>
      </c>
      <c r="H637" s="231" t="s">
        <v>988</v>
      </c>
      <c r="K637" s="231" t="s">
        <v>991</v>
      </c>
      <c r="L637" s="231" t="s">
        <v>980</v>
      </c>
      <c r="M637" s="234"/>
      <c r="N637" s="236"/>
      <c r="O637" s="236"/>
    </row>
    <row r="638" spans="1:15">
      <c r="A638" s="232" t="s">
        <v>969</v>
      </c>
      <c r="B638" s="232" t="s">
        <v>970</v>
      </c>
      <c r="C638" s="232" t="s">
        <v>971</v>
      </c>
      <c r="D638" s="232" t="s">
        <v>972</v>
      </c>
      <c r="E638" s="232" t="s">
        <v>973</v>
      </c>
      <c r="F638" s="232" t="s">
        <v>8</v>
      </c>
      <c r="G638" s="232" t="s">
        <v>974</v>
      </c>
      <c r="H638" s="232" t="s">
        <v>73</v>
      </c>
      <c r="I638" s="232"/>
      <c r="J638" s="232"/>
      <c r="K638" s="232" t="s">
        <v>991</v>
      </c>
      <c r="L638" s="232" t="s">
        <v>976</v>
      </c>
      <c r="M638" s="232">
        <v>12.443899999999999</v>
      </c>
      <c r="N638" s="232"/>
      <c r="O638" s="232"/>
    </row>
    <row r="639" spans="1:15">
      <c r="A639" s="232" t="s">
        <v>969</v>
      </c>
      <c r="B639" s="232" t="s">
        <v>970</v>
      </c>
      <c r="C639" s="232" t="s">
        <v>971</v>
      </c>
      <c r="D639" s="232" t="s">
        <v>972</v>
      </c>
      <c r="E639" s="232" t="s">
        <v>973</v>
      </c>
      <c r="F639" s="232" t="s">
        <v>8</v>
      </c>
      <c r="G639" s="232" t="s">
        <v>974</v>
      </c>
      <c r="H639" s="232" t="s">
        <v>73</v>
      </c>
      <c r="I639" s="232"/>
      <c r="J639" s="232"/>
      <c r="K639" s="232" t="s">
        <v>991</v>
      </c>
      <c r="L639" s="232" t="s">
        <v>977</v>
      </c>
      <c r="M639" s="233">
        <v>1.52688574978523E-5</v>
      </c>
      <c r="N639" s="233"/>
      <c r="O639" s="233"/>
    </row>
    <row r="640" spans="1:15">
      <c r="A640" s="231" t="s">
        <v>969</v>
      </c>
      <c r="B640" s="231" t="s">
        <v>970</v>
      </c>
      <c r="C640" s="231" t="s">
        <v>971</v>
      </c>
      <c r="D640" s="231" t="s">
        <v>972</v>
      </c>
      <c r="E640" s="231" t="s">
        <v>973</v>
      </c>
      <c r="F640" s="231" t="s">
        <v>8</v>
      </c>
      <c r="G640" s="231" t="s">
        <v>974</v>
      </c>
      <c r="H640" s="231" t="s">
        <v>73</v>
      </c>
      <c r="I640" s="231" t="s">
        <v>1002</v>
      </c>
      <c r="J640" s="231" t="s">
        <v>1030</v>
      </c>
      <c r="K640" s="231" t="s">
        <v>991</v>
      </c>
      <c r="L640" s="231" t="s">
        <v>978</v>
      </c>
      <c r="M640" s="234"/>
      <c r="N640" s="235">
        <v>1</v>
      </c>
      <c r="O640" s="235">
        <v>1</v>
      </c>
    </row>
    <row r="641" spans="1:15">
      <c r="A641" s="231" t="s">
        <v>969</v>
      </c>
      <c r="B641" s="231" t="s">
        <v>970</v>
      </c>
      <c r="C641" s="231" t="s">
        <v>971</v>
      </c>
      <c r="D641" s="231" t="s">
        <v>972</v>
      </c>
      <c r="E641" s="231" t="s">
        <v>973</v>
      </c>
      <c r="F641" s="231" t="s">
        <v>8</v>
      </c>
      <c r="G641" s="231" t="s">
        <v>974</v>
      </c>
      <c r="H641" s="231" t="s">
        <v>73</v>
      </c>
      <c r="K641" s="231" t="s">
        <v>991</v>
      </c>
      <c r="L641" s="231" t="s">
        <v>979</v>
      </c>
      <c r="M641" s="234"/>
      <c r="N641" s="236"/>
      <c r="O641" s="236"/>
    </row>
    <row r="642" spans="1:15">
      <c r="A642" s="231" t="s">
        <v>969</v>
      </c>
      <c r="B642" s="231" t="s">
        <v>970</v>
      </c>
      <c r="C642" s="231" t="s">
        <v>971</v>
      </c>
      <c r="D642" s="231" t="s">
        <v>972</v>
      </c>
      <c r="E642" s="231" t="s">
        <v>973</v>
      </c>
      <c r="F642" s="231" t="s">
        <v>8</v>
      </c>
      <c r="G642" s="231" t="s">
        <v>974</v>
      </c>
      <c r="H642" s="231" t="s">
        <v>73</v>
      </c>
      <c r="K642" s="231" t="s">
        <v>991</v>
      </c>
      <c r="L642" s="231" t="s">
        <v>980</v>
      </c>
      <c r="M642" s="234"/>
      <c r="N642" s="236"/>
      <c r="O642" s="236"/>
    </row>
    <row r="643" spans="1:15">
      <c r="A643" s="232" t="s">
        <v>969</v>
      </c>
      <c r="B643" s="232" t="s">
        <v>970</v>
      </c>
      <c r="C643" s="232" t="s">
        <v>971</v>
      </c>
      <c r="D643" s="232" t="s">
        <v>972</v>
      </c>
      <c r="E643" s="232" t="s">
        <v>973</v>
      </c>
      <c r="F643" s="232" t="s">
        <v>8</v>
      </c>
      <c r="G643" s="232" t="s">
        <v>974</v>
      </c>
      <c r="H643" s="232" t="s">
        <v>47</v>
      </c>
      <c r="I643" s="232"/>
      <c r="J643" s="232"/>
      <c r="K643" s="232" t="s">
        <v>991</v>
      </c>
      <c r="L643" s="232" t="s">
        <v>976</v>
      </c>
      <c r="M643" s="232">
        <v>12.300599999999999</v>
      </c>
      <c r="N643" s="232"/>
      <c r="O643" s="232"/>
    </row>
    <row r="644" spans="1:15">
      <c r="A644" s="232" t="s">
        <v>969</v>
      </c>
      <c r="B644" s="232" t="s">
        <v>970</v>
      </c>
      <c r="C644" s="232" t="s">
        <v>971</v>
      </c>
      <c r="D644" s="232" t="s">
        <v>972</v>
      </c>
      <c r="E644" s="232" t="s">
        <v>973</v>
      </c>
      <c r="F644" s="232" t="s">
        <v>8</v>
      </c>
      <c r="G644" s="232" t="s">
        <v>974</v>
      </c>
      <c r="H644" s="232" t="s">
        <v>47</v>
      </c>
      <c r="I644" s="232"/>
      <c r="J644" s="232"/>
      <c r="K644" s="232" t="s">
        <v>991</v>
      </c>
      <c r="L644" s="232" t="s">
        <v>977</v>
      </c>
      <c r="M644" s="233">
        <v>1.48447927802679E-5</v>
      </c>
      <c r="N644" s="233"/>
      <c r="O644" s="233"/>
    </row>
    <row r="645" spans="1:15">
      <c r="A645" s="231" t="s">
        <v>969</v>
      </c>
      <c r="B645" s="231" t="s">
        <v>970</v>
      </c>
      <c r="C645" s="231" t="s">
        <v>971</v>
      </c>
      <c r="D645" s="231" t="s">
        <v>972</v>
      </c>
      <c r="E645" s="231" t="s">
        <v>973</v>
      </c>
      <c r="F645" s="231" t="s">
        <v>8</v>
      </c>
      <c r="G645" s="231" t="s">
        <v>974</v>
      </c>
      <c r="H645" s="231" t="s">
        <v>47</v>
      </c>
      <c r="I645" s="231" t="s">
        <v>1002</v>
      </c>
      <c r="J645" s="231" t="s">
        <v>1031</v>
      </c>
      <c r="K645" s="231" t="s">
        <v>991</v>
      </c>
      <c r="L645" s="231" t="s">
        <v>978</v>
      </c>
      <c r="M645" s="234"/>
      <c r="N645" s="235">
        <v>1</v>
      </c>
      <c r="O645" s="235">
        <v>1</v>
      </c>
    </row>
    <row r="646" spans="1:15">
      <c r="A646" s="231" t="s">
        <v>969</v>
      </c>
      <c r="B646" s="231" t="s">
        <v>970</v>
      </c>
      <c r="C646" s="231" t="s">
        <v>971</v>
      </c>
      <c r="D646" s="231" t="s">
        <v>972</v>
      </c>
      <c r="E646" s="231" t="s">
        <v>973</v>
      </c>
      <c r="F646" s="231" t="s">
        <v>8</v>
      </c>
      <c r="G646" s="231" t="s">
        <v>974</v>
      </c>
      <c r="H646" s="231" t="s">
        <v>47</v>
      </c>
      <c r="K646" s="231" t="s">
        <v>991</v>
      </c>
      <c r="L646" s="231" t="s">
        <v>979</v>
      </c>
      <c r="M646" s="234"/>
      <c r="N646" s="236"/>
      <c r="O646" s="236"/>
    </row>
    <row r="647" spans="1:15">
      <c r="A647" s="231" t="s">
        <v>969</v>
      </c>
      <c r="B647" s="231" t="s">
        <v>970</v>
      </c>
      <c r="C647" s="231" t="s">
        <v>971</v>
      </c>
      <c r="D647" s="231" t="s">
        <v>972</v>
      </c>
      <c r="E647" s="231" t="s">
        <v>973</v>
      </c>
      <c r="F647" s="231" t="s">
        <v>8</v>
      </c>
      <c r="G647" s="231" t="s">
        <v>974</v>
      </c>
      <c r="H647" s="231" t="s">
        <v>47</v>
      </c>
      <c r="K647" s="231" t="s">
        <v>991</v>
      </c>
      <c r="L647" s="231" t="s">
        <v>980</v>
      </c>
      <c r="M647" s="234"/>
      <c r="N647" s="236"/>
      <c r="O647" s="236"/>
    </row>
    <row r="648" spans="1:15">
      <c r="A648" s="232" t="s">
        <v>969</v>
      </c>
      <c r="B648" s="232" t="s">
        <v>970</v>
      </c>
      <c r="C648" s="232" t="s">
        <v>971</v>
      </c>
      <c r="D648" s="232" t="s">
        <v>972</v>
      </c>
      <c r="E648" s="232" t="s">
        <v>973</v>
      </c>
      <c r="F648" s="232" t="s">
        <v>8</v>
      </c>
      <c r="G648" s="232" t="s">
        <v>974</v>
      </c>
      <c r="H648" s="232" t="s">
        <v>46</v>
      </c>
      <c r="I648" s="232"/>
      <c r="J648" s="232"/>
      <c r="K648" s="232" t="s">
        <v>991</v>
      </c>
      <c r="L648" s="232" t="s">
        <v>976</v>
      </c>
      <c r="M648" s="232">
        <v>12.300599999999999</v>
      </c>
      <c r="N648" s="232"/>
      <c r="O648" s="232"/>
    </row>
    <row r="649" spans="1:15">
      <c r="A649" s="232" t="s">
        <v>969</v>
      </c>
      <c r="B649" s="232" t="s">
        <v>970</v>
      </c>
      <c r="C649" s="232" t="s">
        <v>971</v>
      </c>
      <c r="D649" s="232" t="s">
        <v>972</v>
      </c>
      <c r="E649" s="232" t="s">
        <v>973</v>
      </c>
      <c r="F649" s="232" t="s">
        <v>8</v>
      </c>
      <c r="G649" s="232" t="s">
        <v>974</v>
      </c>
      <c r="H649" s="232" t="s">
        <v>46</v>
      </c>
      <c r="I649" s="232"/>
      <c r="J649" s="232"/>
      <c r="K649" s="232" t="s">
        <v>991</v>
      </c>
      <c r="L649" s="232" t="s">
        <v>977</v>
      </c>
      <c r="M649" s="233">
        <v>1.48447927802679E-5</v>
      </c>
      <c r="N649" s="233"/>
      <c r="O649" s="233"/>
    </row>
    <row r="650" spans="1:15">
      <c r="A650" s="231" t="s">
        <v>969</v>
      </c>
      <c r="B650" s="231" t="s">
        <v>970</v>
      </c>
      <c r="C650" s="231" t="s">
        <v>971</v>
      </c>
      <c r="D650" s="231" t="s">
        <v>972</v>
      </c>
      <c r="E650" s="231" t="s">
        <v>973</v>
      </c>
      <c r="F650" s="231" t="s">
        <v>8</v>
      </c>
      <c r="G650" s="231" t="s">
        <v>974</v>
      </c>
      <c r="H650" s="231" t="s">
        <v>46</v>
      </c>
      <c r="I650" s="231" t="s">
        <v>1002</v>
      </c>
      <c r="J650" s="231" t="s">
        <v>1031</v>
      </c>
      <c r="K650" s="231" t="s">
        <v>991</v>
      </c>
      <c r="L650" s="231" t="s">
        <v>978</v>
      </c>
      <c r="M650" s="234"/>
      <c r="N650" s="235">
        <v>1</v>
      </c>
      <c r="O650" s="235">
        <v>1</v>
      </c>
    </row>
    <row r="651" spans="1:15">
      <c r="A651" s="231" t="s">
        <v>969</v>
      </c>
      <c r="B651" s="231" t="s">
        <v>970</v>
      </c>
      <c r="C651" s="231" t="s">
        <v>971</v>
      </c>
      <c r="D651" s="231" t="s">
        <v>972</v>
      </c>
      <c r="E651" s="231" t="s">
        <v>973</v>
      </c>
      <c r="F651" s="231" t="s">
        <v>8</v>
      </c>
      <c r="G651" s="231" t="s">
        <v>974</v>
      </c>
      <c r="H651" s="231" t="s">
        <v>46</v>
      </c>
      <c r="K651" s="231" t="s">
        <v>991</v>
      </c>
      <c r="L651" s="231" t="s">
        <v>979</v>
      </c>
      <c r="M651" s="234"/>
      <c r="N651" s="236"/>
      <c r="O651" s="236"/>
    </row>
    <row r="652" spans="1:15">
      <c r="A652" s="231" t="s">
        <v>969</v>
      </c>
      <c r="B652" s="231" t="s">
        <v>970</v>
      </c>
      <c r="C652" s="231" t="s">
        <v>971</v>
      </c>
      <c r="D652" s="231" t="s">
        <v>972</v>
      </c>
      <c r="E652" s="231" t="s">
        <v>973</v>
      </c>
      <c r="F652" s="231" t="s">
        <v>8</v>
      </c>
      <c r="G652" s="231" t="s">
        <v>974</v>
      </c>
      <c r="H652" s="231" t="s">
        <v>46</v>
      </c>
      <c r="K652" s="231" t="s">
        <v>991</v>
      </c>
      <c r="L652" s="231" t="s">
        <v>980</v>
      </c>
      <c r="M652" s="234"/>
      <c r="N652" s="236"/>
      <c r="O652" s="236"/>
    </row>
    <row r="653" spans="1:15">
      <c r="A653" s="232" t="s">
        <v>969</v>
      </c>
      <c r="B653" s="232" t="s">
        <v>970</v>
      </c>
      <c r="C653" s="232" t="s">
        <v>971</v>
      </c>
      <c r="D653" s="232" t="s">
        <v>972</v>
      </c>
      <c r="E653" s="232" t="s">
        <v>973</v>
      </c>
      <c r="F653" s="232" t="s">
        <v>8</v>
      </c>
      <c r="G653" s="232" t="s">
        <v>974</v>
      </c>
      <c r="H653" s="232" t="s">
        <v>36</v>
      </c>
      <c r="I653" s="232"/>
      <c r="J653" s="232"/>
      <c r="K653" s="232" t="s">
        <v>991</v>
      </c>
      <c r="L653" s="232" t="s">
        <v>976</v>
      </c>
      <c r="M653" s="232">
        <v>16.528099999999998</v>
      </c>
      <c r="N653" s="232"/>
      <c r="O653" s="232"/>
    </row>
    <row r="654" spans="1:15">
      <c r="A654" s="232" t="s">
        <v>969</v>
      </c>
      <c r="B654" s="232" t="s">
        <v>970</v>
      </c>
      <c r="C654" s="232" t="s">
        <v>971</v>
      </c>
      <c r="D654" s="232" t="s">
        <v>972</v>
      </c>
      <c r="E654" s="232" t="s">
        <v>973</v>
      </c>
      <c r="F654" s="232" t="s">
        <v>8</v>
      </c>
      <c r="G654" s="232" t="s">
        <v>974</v>
      </c>
      <c r="H654" s="232" t="s">
        <v>36</v>
      </c>
      <c r="I654" s="232"/>
      <c r="J654" s="232"/>
      <c r="K654" s="232" t="s">
        <v>991</v>
      </c>
      <c r="L654" s="232" t="s">
        <v>977</v>
      </c>
      <c r="M654" s="233">
        <v>1.9946687117014201E-5</v>
      </c>
      <c r="N654" s="233"/>
      <c r="O654" s="233"/>
    </row>
    <row r="655" spans="1:15">
      <c r="A655" s="231" t="s">
        <v>969</v>
      </c>
      <c r="B655" s="231" t="s">
        <v>970</v>
      </c>
      <c r="C655" s="231" t="s">
        <v>971</v>
      </c>
      <c r="D655" s="231" t="s">
        <v>972</v>
      </c>
      <c r="E655" s="231" t="s">
        <v>973</v>
      </c>
      <c r="F655" s="231" t="s">
        <v>8</v>
      </c>
      <c r="G655" s="231" t="s">
        <v>974</v>
      </c>
      <c r="H655" s="231" t="s">
        <v>36</v>
      </c>
      <c r="I655" s="231" t="s">
        <v>1002</v>
      </c>
      <c r="J655" s="231" t="s">
        <v>1031</v>
      </c>
      <c r="K655" s="231" t="s">
        <v>991</v>
      </c>
      <c r="L655" s="231" t="s">
        <v>978</v>
      </c>
      <c r="M655" s="234"/>
      <c r="N655" s="235">
        <v>1</v>
      </c>
      <c r="O655" s="235">
        <v>1</v>
      </c>
    </row>
    <row r="656" spans="1:15">
      <c r="A656" s="231" t="s">
        <v>969</v>
      </c>
      <c r="B656" s="231" t="s">
        <v>970</v>
      </c>
      <c r="C656" s="231" t="s">
        <v>971</v>
      </c>
      <c r="D656" s="231" t="s">
        <v>972</v>
      </c>
      <c r="E656" s="231" t="s">
        <v>973</v>
      </c>
      <c r="F656" s="231" t="s">
        <v>8</v>
      </c>
      <c r="G656" s="231" t="s">
        <v>974</v>
      </c>
      <c r="H656" s="231" t="s">
        <v>36</v>
      </c>
      <c r="K656" s="231" t="s">
        <v>991</v>
      </c>
      <c r="L656" s="231" t="s">
        <v>979</v>
      </c>
      <c r="M656" s="234"/>
      <c r="N656" s="236"/>
      <c r="O656" s="236"/>
    </row>
    <row r="657" spans="1:15">
      <c r="A657" s="231" t="s">
        <v>969</v>
      </c>
      <c r="B657" s="231" t="s">
        <v>970</v>
      </c>
      <c r="C657" s="231" t="s">
        <v>971</v>
      </c>
      <c r="D657" s="231" t="s">
        <v>972</v>
      </c>
      <c r="E657" s="231" t="s">
        <v>973</v>
      </c>
      <c r="F657" s="231" t="s">
        <v>8</v>
      </c>
      <c r="G657" s="231" t="s">
        <v>974</v>
      </c>
      <c r="H657" s="231" t="s">
        <v>36</v>
      </c>
      <c r="K657" s="231" t="s">
        <v>991</v>
      </c>
      <c r="L657" s="231" t="s">
        <v>980</v>
      </c>
      <c r="M657" s="234"/>
      <c r="N657" s="236"/>
      <c r="O657" s="236"/>
    </row>
    <row r="658" spans="1:15">
      <c r="A658" s="232" t="s">
        <v>969</v>
      </c>
      <c r="B658" s="232" t="s">
        <v>970</v>
      </c>
      <c r="C658" s="232" t="s">
        <v>971</v>
      </c>
      <c r="D658" s="232" t="s">
        <v>972</v>
      </c>
      <c r="E658" s="232" t="s">
        <v>973</v>
      </c>
      <c r="F658" s="232" t="s">
        <v>8</v>
      </c>
      <c r="G658" s="232" t="s">
        <v>974</v>
      </c>
      <c r="H658" s="232" t="s">
        <v>657</v>
      </c>
      <c r="I658" s="232"/>
      <c r="J658" s="232"/>
      <c r="K658" s="232" t="s">
        <v>991</v>
      </c>
      <c r="L658" s="232" t="s">
        <v>976</v>
      </c>
      <c r="M658" s="232">
        <v>8.9913000000000007</v>
      </c>
      <c r="N658" s="232"/>
      <c r="O658" s="232"/>
    </row>
    <row r="659" spans="1:15">
      <c r="A659" s="232" t="s">
        <v>969</v>
      </c>
      <c r="B659" s="232" t="s">
        <v>970</v>
      </c>
      <c r="C659" s="232" t="s">
        <v>971</v>
      </c>
      <c r="D659" s="232" t="s">
        <v>972</v>
      </c>
      <c r="E659" s="232" t="s">
        <v>973</v>
      </c>
      <c r="F659" s="232" t="s">
        <v>8</v>
      </c>
      <c r="G659" s="232" t="s">
        <v>974</v>
      </c>
      <c r="H659" s="232" t="s">
        <v>657</v>
      </c>
      <c r="I659" s="232"/>
      <c r="J659" s="232"/>
      <c r="K659" s="232" t="s">
        <v>991</v>
      </c>
      <c r="L659" s="232" t="s">
        <v>977</v>
      </c>
      <c r="M659" s="233">
        <v>1.1014967643694E-5</v>
      </c>
      <c r="N659" s="233"/>
      <c r="O659" s="233"/>
    </row>
    <row r="660" spans="1:15">
      <c r="A660" s="231" t="s">
        <v>969</v>
      </c>
      <c r="B660" s="231" t="s">
        <v>970</v>
      </c>
      <c r="C660" s="231" t="s">
        <v>971</v>
      </c>
      <c r="D660" s="231" t="s">
        <v>972</v>
      </c>
      <c r="E660" s="231" t="s">
        <v>973</v>
      </c>
      <c r="F660" s="231" t="s">
        <v>8</v>
      </c>
      <c r="G660" s="231" t="s">
        <v>974</v>
      </c>
      <c r="H660" s="231" t="s">
        <v>657</v>
      </c>
      <c r="I660" s="231" t="s">
        <v>118</v>
      </c>
      <c r="J660" s="231" t="s">
        <v>811</v>
      </c>
      <c r="K660" s="231" t="s">
        <v>991</v>
      </c>
      <c r="L660" s="231" t="s">
        <v>978</v>
      </c>
      <c r="M660" s="234"/>
      <c r="N660" s="235">
        <v>1</v>
      </c>
      <c r="O660" s="235">
        <v>1</v>
      </c>
    </row>
    <row r="661" spans="1:15">
      <c r="A661" s="231" t="s">
        <v>969</v>
      </c>
      <c r="B661" s="231" t="s">
        <v>970</v>
      </c>
      <c r="C661" s="231" t="s">
        <v>971</v>
      </c>
      <c r="D661" s="231" t="s">
        <v>972</v>
      </c>
      <c r="E661" s="231" t="s">
        <v>973</v>
      </c>
      <c r="F661" s="231" t="s">
        <v>8</v>
      </c>
      <c r="G661" s="231" t="s">
        <v>974</v>
      </c>
      <c r="H661" s="231" t="s">
        <v>657</v>
      </c>
      <c r="K661" s="231" t="s">
        <v>991</v>
      </c>
      <c r="L661" s="231" t="s">
        <v>979</v>
      </c>
      <c r="M661" s="234"/>
      <c r="N661" s="236"/>
      <c r="O661" s="236"/>
    </row>
    <row r="662" spans="1:15">
      <c r="A662" s="231" t="s">
        <v>969</v>
      </c>
      <c r="B662" s="231" t="s">
        <v>970</v>
      </c>
      <c r="C662" s="231" t="s">
        <v>971</v>
      </c>
      <c r="D662" s="231" t="s">
        <v>972</v>
      </c>
      <c r="E662" s="231" t="s">
        <v>973</v>
      </c>
      <c r="F662" s="231" t="s">
        <v>8</v>
      </c>
      <c r="G662" s="231" t="s">
        <v>974</v>
      </c>
      <c r="H662" s="231" t="s">
        <v>657</v>
      </c>
      <c r="K662" s="231" t="s">
        <v>991</v>
      </c>
      <c r="L662" s="231" t="s">
        <v>980</v>
      </c>
      <c r="M662" s="234"/>
      <c r="N662" s="236"/>
      <c r="O662" s="236"/>
    </row>
    <row r="663" spans="1:15">
      <c r="A663" s="232" t="s">
        <v>969</v>
      </c>
      <c r="B663" s="232" t="s">
        <v>970</v>
      </c>
      <c r="C663" s="232" t="s">
        <v>971</v>
      </c>
      <c r="D663" s="232" t="s">
        <v>972</v>
      </c>
      <c r="E663" s="232" t="s">
        <v>973</v>
      </c>
      <c r="F663" s="232" t="s">
        <v>8</v>
      </c>
      <c r="G663" s="232" t="s">
        <v>974</v>
      </c>
      <c r="H663" s="232" t="s">
        <v>17</v>
      </c>
      <c r="I663" s="232"/>
      <c r="J663" s="232"/>
      <c r="K663" s="232" t="s">
        <v>991</v>
      </c>
      <c r="L663" s="232" t="s">
        <v>976</v>
      </c>
      <c r="M663" s="232">
        <v>854.7722</v>
      </c>
      <c r="N663" s="232">
        <v>354.60019999999997</v>
      </c>
      <c r="O663" s="232">
        <v>448.15140000000002</v>
      </c>
    </row>
    <row r="664" spans="1:15">
      <c r="A664" s="232" t="s">
        <v>969</v>
      </c>
      <c r="B664" s="232" t="s">
        <v>970</v>
      </c>
      <c r="C664" s="232" t="s">
        <v>971</v>
      </c>
      <c r="D664" s="232" t="s">
        <v>972</v>
      </c>
      <c r="E664" s="232" t="s">
        <v>973</v>
      </c>
      <c r="F664" s="232" t="s">
        <v>8</v>
      </c>
      <c r="G664" s="232" t="s">
        <v>974</v>
      </c>
      <c r="H664" s="232" t="s">
        <v>17</v>
      </c>
      <c r="I664" s="232"/>
      <c r="J664" s="232"/>
      <c r="K664" s="232" t="s">
        <v>991</v>
      </c>
      <c r="L664" s="232" t="s">
        <v>977</v>
      </c>
      <c r="M664" s="233">
        <v>2.10245575399164E-3</v>
      </c>
      <c r="N664" s="233">
        <v>1.1879248068932199E-3</v>
      </c>
      <c r="O664" s="233">
        <v>7.5630665011808696E-4</v>
      </c>
    </row>
    <row r="665" spans="1:15">
      <c r="A665" s="231" t="s">
        <v>969</v>
      </c>
      <c r="B665" s="231" t="s">
        <v>970</v>
      </c>
      <c r="C665" s="231" t="s">
        <v>971</v>
      </c>
      <c r="D665" s="231" t="s">
        <v>972</v>
      </c>
      <c r="E665" s="231" t="s">
        <v>973</v>
      </c>
      <c r="F665" s="231" t="s">
        <v>8</v>
      </c>
      <c r="G665" s="231" t="s">
        <v>974</v>
      </c>
      <c r="H665" s="231" t="s">
        <v>17</v>
      </c>
      <c r="I665" s="231" t="s">
        <v>101</v>
      </c>
      <c r="J665" s="231" t="s">
        <v>811</v>
      </c>
      <c r="K665" s="231" t="s">
        <v>991</v>
      </c>
      <c r="L665" s="231" t="s">
        <v>978</v>
      </c>
      <c r="M665" s="234"/>
      <c r="N665" s="235">
        <f>'4.c Electricity breakdown'!N16</f>
        <v>0.47499999999999998</v>
      </c>
      <c r="O665" s="235">
        <f>'4.c Electricity breakdown'!AQ16</f>
        <v>0.47499999999999998</v>
      </c>
    </row>
    <row r="666" spans="1:15">
      <c r="A666" s="231" t="s">
        <v>969</v>
      </c>
      <c r="B666" s="231" t="s">
        <v>970</v>
      </c>
      <c r="C666" s="231" t="s">
        <v>971</v>
      </c>
      <c r="D666" s="231" t="s">
        <v>972</v>
      </c>
      <c r="E666" s="231" t="s">
        <v>973</v>
      </c>
      <c r="F666" s="231" t="s">
        <v>8</v>
      </c>
      <c r="G666" s="231" t="s">
        <v>974</v>
      </c>
      <c r="H666" s="231" t="s">
        <v>17</v>
      </c>
      <c r="I666" s="231" t="s">
        <v>1005</v>
      </c>
      <c r="J666" s="231" t="s">
        <v>1003</v>
      </c>
      <c r="K666" s="231" t="s">
        <v>991</v>
      </c>
      <c r="L666" s="231" t="s">
        <v>979</v>
      </c>
      <c r="M666" s="234"/>
      <c r="N666" s="235">
        <f>'4.c Electricity breakdown'!N15</f>
        <v>0.47499999999999998</v>
      </c>
      <c r="O666" s="235">
        <f>'4.c Electricity breakdown'!AQ15</f>
        <v>0.47499999999999998</v>
      </c>
    </row>
    <row r="667" spans="1:15">
      <c r="A667" s="231" t="s">
        <v>969</v>
      </c>
      <c r="B667" s="231" t="s">
        <v>970</v>
      </c>
      <c r="C667" s="231" t="s">
        <v>971</v>
      </c>
      <c r="D667" s="231" t="s">
        <v>972</v>
      </c>
      <c r="E667" s="231" t="s">
        <v>973</v>
      </c>
      <c r="F667" s="231" t="s">
        <v>8</v>
      </c>
      <c r="G667" s="231" t="s">
        <v>974</v>
      </c>
      <c r="H667" s="231" t="s">
        <v>17</v>
      </c>
      <c r="I667" s="231" t="s">
        <v>105</v>
      </c>
      <c r="J667" s="231" t="s">
        <v>813</v>
      </c>
      <c r="K667" s="231" t="s">
        <v>991</v>
      </c>
      <c r="L667" s="231" t="s">
        <v>980</v>
      </c>
      <c r="M667" s="234"/>
      <c r="N667" s="235">
        <f>'4.c Electricity breakdown'!N17</f>
        <v>0.05</v>
      </c>
      <c r="O667" s="235">
        <f>'4.c Electricity breakdown'!AQ17</f>
        <v>0.05</v>
      </c>
    </row>
    <row r="668" spans="1:15">
      <c r="A668" s="232" t="s">
        <v>969</v>
      </c>
      <c r="B668" s="232" t="s">
        <v>970</v>
      </c>
      <c r="C668" s="232" t="s">
        <v>971</v>
      </c>
      <c r="D668" s="232" t="s">
        <v>972</v>
      </c>
      <c r="E668" s="232" t="s">
        <v>973</v>
      </c>
      <c r="F668" s="232" t="s">
        <v>8</v>
      </c>
      <c r="G668" s="232" t="s">
        <v>974</v>
      </c>
      <c r="H668" s="232" t="s">
        <v>45</v>
      </c>
      <c r="I668" s="232"/>
      <c r="J668" s="232"/>
      <c r="K668" s="232" t="s">
        <v>991</v>
      </c>
      <c r="L668" s="232" t="s">
        <v>976</v>
      </c>
      <c r="M668" s="232">
        <v>397.9427</v>
      </c>
      <c r="N668" s="232">
        <v>24.099599999999999</v>
      </c>
      <c r="O668" s="232">
        <v>164.2544</v>
      </c>
    </row>
    <row r="669" spans="1:15">
      <c r="A669" s="232" t="s">
        <v>969</v>
      </c>
      <c r="B669" s="232" t="s">
        <v>970</v>
      </c>
      <c r="C669" s="232" t="s">
        <v>971</v>
      </c>
      <c r="D669" s="232" t="s">
        <v>972</v>
      </c>
      <c r="E669" s="232" t="s">
        <v>973</v>
      </c>
      <c r="F669" s="232" t="s">
        <v>8</v>
      </c>
      <c r="G669" s="232" t="s">
        <v>974</v>
      </c>
      <c r="H669" s="232" t="s">
        <v>45</v>
      </c>
      <c r="I669" s="232"/>
      <c r="J669" s="232"/>
      <c r="K669" s="232" t="s">
        <v>991</v>
      </c>
      <c r="L669" s="232" t="s">
        <v>977</v>
      </c>
      <c r="M669" s="233">
        <v>6.7719008713607704E-4</v>
      </c>
      <c r="N669" s="233">
        <v>8.0734620781950899E-5</v>
      </c>
      <c r="O669" s="233">
        <v>2.7719805188861698E-4</v>
      </c>
    </row>
    <row r="670" spans="1:15">
      <c r="A670" s="231" t="s">
        <v>969</v>
      </c>
      <c r="B670" s="231" t="s">
        <v>970</v>
      </c>
      <c r="C670" s="231" t="s">
        <v>971</v>
      </c>
      <c r="D670" s="231" t="s">
        <v>972</v>
      </c>
      <c r="E670" s="231" t="s">
        <v>973</v>
      </c>
      <c r="F670" s="231" t="s">
        <v>8</v>
      </c>
      <c r="G670" s="231" t="s">
        <v>974</v>
      </c>
      <c r="H670" s="231" t="s">
        <v>45</v>
      </c>
      <c r="I670" s="231" t="s">
        <v>1075</v>
      </c>
      <c r="J670" s="231" t="s">
        <v>1016</v>
      </c>
      <c r="K670" s="231" t="s">
        <v>991</v>
      </c>
      <c r="L670" s="231" t="s">
        <v>978</v>
      </c>
      <c r="M670" s="234"/>
      <c r="N670" s="239">
        <v>0.5</v>
      </c>
      <c r="O670" s="239">
        <v>0.5</v>
      </c>
    </row>
    <row r="671" spans="1:15">
      <c r="A671" s="231" t="s">
        <v>969</v>
      </c>
      <c r="B671" s="231" t="s">
        <v>970</v>
      </c>
      <c r="C671" s="231" t="s">
        <v>971</v>
      </c>
      <c r="D671" s="231" t="s">
        <v>972</v>
      </c>
      <c r="E671" s="231" t="s">
        <v>973</v>
      </c>
      <c r="F671" s="231" t="s">
        <v>8</v>
      </c>
      <c r="G671" s="231" t="s">
        <v>974</v>
      </c>
      <c r="H671" s="231" t="s">
        <v>45</v>
      </c>
      <c r="I671" s="231" t="s">
        <v>1075</v>
      </c>
      <c r="J671" s="231" t="s">
        <v>1074</v>
      </c>
      <c r="K671" s="231" t="s">
        <v>991</v>
      </c>
      <c r="L671" s="231" t="s">
        <v>979</v>
      </c>
      <c r="M671" s="234"/>
      <c r="N671" s="239">
        <v>0.5</v>
      </c>
      <c r="O671" s="239">
        <v>0.5</v>
      </c>
    </row>
    <row r="672" spans="1:15">
      <c r="A672" s="231" t="s">
        <v>969</v>
      </c>
      <c r="B672" s="231" t="s">
        <v>970</v>
      </c>
      <c r="C672" s="231" t="s">
        <v>971</v>
      </c>
      <c r="D672" s="231" t="s">
        <v>972</v>
      </c>
      <c r="E672" s="231" t="s">
        <v>973</v>
      </c>
      <c r="F672" s="231" t="s">
        <v>8</v>
      </c>
      <c r="G672" s="231" t="s">
        <v>974</v>
      </c>
      <c r="H672" s="231" t="s">
        <v>45</v>
      </c>
      <c r="K672" s="231" t="s">
        <v>991</v>
      </c>
      <c r="L672" s="231" t="s">
        <v>980</v>
      </c>
      <c r="M672" s="234"/>
      <c r="N672" s="235"/>
      <c r="O672" s="235"/>
    </row>
    <row r="673" spans="1:15">
      <c r="A673" s="232" t="s">
        <v>969</v>
      </c>
      <c r="B673" s="232" t="s">
        <v>970</v>
      </c>
      <c r="C673" s="232" t="s">
        <v>971</v>
      </c>
      <c r="D673" s="232" t="s">
        <v>972</v>
      </c>
      <c r="E673" s="232" t="s">
        <v>973</v>
      </c>
      <c r="F673" s="232" t="s">
        <v>8</v>
      </c>
      <c r="G673" s="232" t="s">
        <v>974</v>
      </c>
      <c r="H673" s="232" t="s">
        <v>975</v>
      </c>
      <c r="I673" s="232"/>
      <c r="J673" s="232"/>
      <c r="K673" s="232" t="s">
        <v>39</v>
      </c>
      <c r="L673" s="232" t="s">
        <v>976</v>
      </c>
      <c r="M673" s="232">
        <v>15.650399999999999</v>
      </c>
      <c r="N673" s="232">
        <v>15.650399999999999</v>
      </c>
      <c r="O673" s="232"/>
    </row>
    <row r="674" spans="1:15">
      <c r="A674" s="232" t="s">
        <v>969</v>
      </c>
      <c r="B674" s="232" t="s">
        <v>970</v>
      </c>
      <c r="C674" s="232" t="s">
        <v>971</v>
      </c>
      <c r="D674" s="232" t="s">
        <v>972</v>
      </c>
      <c r="E674" s="232" t="s">
        <v>973</v>
      </c>
      <c r="F674" s="232" t="s">
        <v>8</v>
      </c>
      <c r="G674" s="232" t="s">
        <v>974</v>
      </c>
      <c r="H674" s="232" t="s">
        <v>975</v>
      </c>
      <c r="I674" s="232"/>
      <c r="J674" s="232"/>
      <c r="K674" s="232" t="s">
        <v>39</v>
      </c>
      <c r="L674" s="232" t="s">
        <v>977</v>
      </c>
      <c r="M674" s="233">
        <v>5.2429463936573399E-5</v>
      </c>
      <c r="N674" s="233">
        <v>5.2429463936573399E-5</v>
      </c>
      <c r="O674" s="233"/>
    </row>
    <row r="675" spans="1:15">
      <c r="A675" s="231" t="s">
        <v>969</v>
      </c>
      <c r="B675" s="231" t="s">
        <v>970</v>
      </c>
      <c r="C675" s="231" t="s">
        <v>971</v>
      </c>
      <c r="D675" s="231" t="s">
        <v>972</v>
      </c>
      <c r="E675" s="231" t="s">
        <v>973</v>
      </c>
      <c r="F675" s="231" t="s">
        <v>8</v>
      </c>
      <c r="G675" s="231" t="s">
        <v>974</v>
      </c>
      <c r="H675" s="231" t="s">
        <v>975</v>
      </c>
      <c r="I675" s="231" t="s">
        <v>1002</v>
      </c>
      <c r="J675" s="231" t="s">
        <v>1003</v>
      </c>
      <c r="K675" s="231" t="s">
        <v>39</v>
      </c>
      <c r="L675" s="231" t="s">
        <v>978</v>
      </c>
      <c r="M675" s="234"/>
      <c r="N675" s="235">
        <v>0.5</v>
      </c>
      <c r="O675" s="235">
        <v>0.5</v>
      </c>
    </row>
    <row r="676" spans="1:15">
      <c r="A676" s="231" t="s">
        <v>969</v>
      </c>
      <c r="B676" s="231" t="s">
        <v>970</v>
      </c>
      <c r="C676" s="231" t="s">
        <v>971</v>
      </c>
      <c r="D676" s="231" t="s">
        <v>972</v>
      </c>
      <c r="E676" s="231" t="s">
        <v>973</v>
      </c>
      <c r="F676" s="231" t="s">
        <v>8</v>
      </c>
      <c r="G676" s="231" t="s">
        <v>974</v>
      </c>
      <c r="H676" s="231" t="s">
        <v>975</v>
      </c>
      <c r="I676" s="231" t="s">
        <v>1002</v>
      </c>
      <c r="J676" s="231" t="s">
        <v>1004</v>
      </c>
      <c r="K676" s="231" t="s">
        <v>39</v>
      </c>
      <c r="L676" s="231" t="s">
        <v>979</v>
      </c>
      <c r="M676" s="234"/>
      <c r="N676" s="235">
        <v>0.5</v>
      </c>
      <c r="O676" s="235">
        <v>0.5</v>
      </c>
    </row>
    <row r="677" spans="1:15">
      <c r="A677" s="231" t="s">
        <v>969</v>
      </c>
      <c r="B677" s="231" t="s">
        <v>970</v>
      </c>
      <c r="C677" s="231" t="s">
        <v>971</v>
      </c>
      <c r="D677" s="231" t="s">
        <v>972</v>
      </c>
      <c r="E677" s="231" t="s">
        <v>973</v>
      </c>
      <c r="F677" s="231" t="s">
        <v>8</v>
      </c>
      <c r="G677" s="231" t="s">
        <v>974</v>
      </c>
      <c r="H677" s="231" t="s">
        <v>975</v>
      </c>
      <c r="K677" s="231" t="s">
        <v>39</v>
      </c>
      <c r="L677" s="231" t="s">
        <v>980</v>
      </c>
      <c r="M677" s="234"/>
      <c r="N677" s="235"/>
      <c r="O677" s="236"/>
    </row>
    <row r="678" spans="1:15">
      <c r="A678" s="232" t="s">
        <v>969</v>
      </c>
      <c r="B678" s="232" t="s">
        <v>970</v>
      </c>
      <c r="C678" s="232" t="s">
        <v>971</v>
      </c>
      <c r="D678" s="232" t="s">
        <v>972</v>
      </c>
      <c r="E678" s="232" t="s">
        <v>973</v>
      </c>
      <c r="F678" s="232" t="s">
        <v>8</v>
      </c>
      <c r="G678" s="232" t="s">
        <v>974</v>
      </c>
      <c r="H678" s="232" t="s">
        <v>981</v>
      </c>
      <c r="I678" s="232"/>
      <c r="J678" s="232"/>
      <c r="K678" s="232" t="s">
        <v>39</v>
      </c>
      <c r="L678" s="232" t="s">
        <v>976</v>
      </c>
      <c r="M678" s="232">
        <v>561.72720000000004</v>
      </c>
      <c r="N678" s="232">
        <v>485.68040000000002</v>
      </c>
      <c r="O678" s="232"/>
    </row>
    <row r="679" spans="1:15">
      <c r="A679" s="232" t="s">
        <v>969</v>
      </c>
      <c r="B679" s="232" t="s">
        <v>970</v>
      </c>
      <c r="C679" s="232" t="s">
        <v>971</v>
      </c>
      <c r="D679" s="232" t="s">
        <v>972</v>
      </c>
      <c r="E679" s="232" t="s">
        <v>973</v>
      </c>
      <c r="F679" s="232" t="s">
        <v>8</v>
      </c>
      <c r="G679" s="232" t="s">
        <v>974</v>
      </c>
      <c r="H679" s="232" t="s">
        <v>981</v>
      </c>
      <c r="I679" s="232"/>
      <c r="J679" s="232"/>
      <c r="K679" s="232" t="s">
        <v>39</v>
      </c>
      <c r="L679" s="232" t="s">
        <v>977</v>
      </c>
      <c r="M679" s="233">
        <v>1.6933896114273001E-3</v>
      </c>
      <c r="N679" s="233">
        <v>1.62704870268495E-3</v>
      </c>
      <c r="O679" s="233"/>
    </row>
    <row r="680" spans="1:15">
      <c r="A680" s="231" t="s">
        <v>969</v>
      </c>
      <c r="B680" s="231" t="s">
        <v>970</v>
      </c>
      <c r="C680" s="231" t="s">
        <v>971</v>
      </c>
      <c r="D680" s="231" t="s">
        <v>972</v>
      </c>
      <c r="E680" s="231" t="s">
        <v>973</v>
      </c>
      <c r="F680" s="231" t="s">
        <v>8</v>
      </c>
      <c r="G680" s="231" t="s">
        <v>974</v>
      </c>
      <c r="H680" s="231" t="s">
        <v>981</v>
      </c>
      <c r="I680" s="231" t="s">
        <v>1002</v>
      </c>
      <c r="J680" s="231" t="s">
        <v>1003</v>
      </c>
      <c r="K680" s="231" t="s">
        <v>39</v>
      </c>
      <c r="L680" s="231" t="s">
        <v>978</v>
      </c>
      <c r="M680" s="234"/>
      <c r="N680" s="235">
        <v>0.5</v>
      </c>
      <c r="O680" s="235">
        <v>0.5</v>
      </c>
    </row>
    <row r="681" spans="1:15">
      <c r="A681" s="231" t="s">
        <v>969</v>
      </c>
      <c r="B681" s="231" t="s">
        <v>970</v>
      </c>
      <c r="C681" s="231" t="s">
        <v>971</v>
      </c>
      <c r="D681" s="231" t="s">
        <v>972</v>
      </c>
      <c r="E681" s="231" t="s">
        <v>973</v>
      </c>
      <c r="F681" s="231" t="s">
        <v>8</v>
      </c>
      <c r="G681" s="231" t="s">
        <v>974</v>
      </c>
      <c r="H681" s="231" t="s">
        <v>981</v>
      </c>
      <c r="I681" s="231" t="s">
        <v>1002</v>
      </c>
      <c r="J681" s="231" t="s">
        <v>1004</v>
      </c>
      <c r="K681" s="231" t="s">
        <v>39</v>
      </c>
      <c r="L681" s="231" t="s">
        <v>979</v>
      </c>
      <c r="M681" s="234"/>
      <c r="N681" s="235">
        <v>0.5</v>
      </c>
      <c r="O681" s="235">
        <v>0.5</v>
      </c>
    </row>
    <row r="682" spans="1:15">
      <c r="A682" s="231" t="s">
        <v>969</v>
      </c>
      <c r="B682" s="231" t="s">
        <v>970</v>
      </c>
      <c r="C682" s="231" t="s">
        <v>971</v>
      </c>
      <c r="D682" s="231" t="s">
        <v>972</v>
      </c>
      <c r="E682" s="231" t="s">
        <v>973</v>
      </c>
      <c r="F682" s="231" t="s">
        <v>8</v>
      </c>
      <c r="G682" s="231" t="s">
        <v>974</v>
      </c>
      <c r="H682" s="231" t="s">
        <v>981</v>
      </c>
      <c r="K682" s="231" t="s">
        <v>39</v>
      </c>
      <c r="L682" s="231" t="s">
        <v>980</v>
      </c>
      <c r="M682" s="234"/>
      <c r="N682" s="235"/>
      <c r="O682" s="236"/>
    </row>
    <row r="683" spans="1:15">
      <c r="A683" s="232" t="s">
        <v>969</v>
      </c>
      <c r="B683" s="232" t="s">
        <v>970</v>
      </c>
      <c r="C683" s="232" t="s">
        <v>971</v>
      </c>
      <c r="D683" s="232" t="s">
        <v>972</v>
      </c>
      <c r="E683" s="232" t="s">
        <v>973</v>
      </c>
      <c r="F683" s="232" t="s">
        <v>8</v>
      </c>
      <c r="G683" s="232" t="s">
        <v>974</v>
      </c>
      <c r="H683" s="232" t="s">
        <v>984</v>
      </c>
      <c r="I683" s="232"/>
      <c r="J683" s="232"/>
      <c r="K683" s="232" t="s">
        <v>39</v>
      </c>
      <c r="L683" s="232" t="s">
        <v>976</v>
      </c>
      <c r="M683" s="232">
        <v>602.04100000000005</v>
      </c>
      <c r="N683" s="232"/>
      <c r="O683" s="232">
        <v>4.7582000000000004</v>
      </c>
    </row>
    <row r="684" spans="1:15">
      <c r="A684" s="232" t="s">
        <v>969</v>
      </c>
      <c r="B684" s="232" t="s">
        <v>970</v>
      </c>
      <c r="C684" s="232" t="s">
        <v>971</v>
      </c>
      <c r="D684" s="232" t="s">
        <v>972</v>
      </c>
      <c r="E684" s="232" t="s">
        <v>973</v>
      </c>
      <c r="F684" s="232" t="s">
        <v>8</v>
      </c>
      <c r="G684" s="232" t="s">
        <v>974</v>
      </c>
      <c r="H684" s="232" t="s">
        <v>984</v>
      </c>
      <c r="I684" s="232"/>
      <c r="J684" s="232"/>
      <c r="K684" s="232" t="s">
        <v>39</v>
      </c>
      <c r="L684" s="232" t="s">
        <v>977</v>
      </c>
      <c r="M684" s="233">
        <v>1.6614945082234799E-3</v>
      </c>
      <c r="N684" s="233"/>
      <c r="O684" s="233">
        <v>8.0300057136759595E-6</v>
      </c>
    </row>
    <row r="685" spans="1:15">
      <c r="A685" s="231" t="s">
        <v>969</v>
      </c>
      <c r="B685" s="231" t="s">
        <v>970</v>
      </c>
      <c r="C685" s="231" t="s">
        <v>971</v>
      </c>
      <c r="D685" s="231" t="s">
        <v>972</v>
      </c>
      <c r="E685" s="231" t="s">
        <v>973</v>
      </c>
      <c r="F685" s="231" t="s">
        <v>8</v>
      </c>
      <c r="G685" s="231" t="s">
        <v>974</v>
      </c>
      <c r="H685" s="231" t="s">
        <v>984</v>
      </c>
      <c r="I685" s="231" t="s">
        <v>1002</v>
      </c>
      <c r="J685" s="231" t="s">
        <v>1003</v>
      </c>
      <c r="K685" s="231" t="s">
        <v>39</v>
      </c>
      <c r="L685" s="231" t="s">
        <v>978</v>
      </c>
      <c r="M685" s="234"/>
      <c r="N685" s="235">
        <v>0.5</v>
      </c>
      <c r="O685" s="235">
        <v>0.5</v>
      </c>
    </row>
    <row r="686" spans="1:15">
      <c r="A686" s="231" t="s">
        <v>969</v>
      </c>
      <c r="B686" s="231" t="s">
        <v>970</v>
      </c>
      <c r="C686" s="231" t="s">
        <v>971</v>
      </c>
      <c r="D686" s="231" t="s">
        <v>972</v>
      </c>
      <c r="E686" s="231" t="s">
        <v>973</v>
      </c>
      <c r="F686" s="231" t="s">
        <v>8</v>
      </c>
      <c r="G686" s="231" t="s">
        <v>974</v>
      </c>
      <c r="H686" s="231" t="s">
        <v>984</v>
      </c>
      <c r="I686" s="231" t="s">
        <v>1002</v>
      </c>
      <c r="J686" s="231" t="s">
        <v>1004</v>
      </c>
      <c r="K686" s="231" t="s">
        <v>39</v>
      </c>
      <c r="L686" s="231" t="s">
        <v>979</v>
      </c>
      <c r="M686" s="234"/>
      <c r="N686" s="235">
        <v>0.5</v>
      </c>
      <c r="O686" s="235">
        <v>0.5</v>
      </c>
    </row>
    <row r="687" spans="1:15">
      <c r="A687" s="231" t="s">
        <v>969</v>
      </c>
      <c r="B687" s="231" t="s">
        <v>970</v>
      </c>
      <c r="C687" s="231" t="s">
        <v>971</v>
      </c>
      <c r="D687" s="231" t="s">
        <v>972</v>
      </c>
      <c r="E687" s="231" t="s">
        <v>973</v>
      </c>
      <c r="F687" s="231" t="s">
        <v>8</v>
      </c>
      <c r="G687" s="231" t="s">
        <v>974</v>
      </c>
      <c r="H687" s="231" t="s">
        <v>984</v>
      </c>
      <c r="K687" s="231" t="s">
        <v>39</v>
      </c>
      <c r="L687" s="231" t="s">
        <v>980</v>
      </c>
      <c r="M687" s="234"/>
      <c r="N687" s="236"/>
      <c r="O687" s="235"/>
    </row>
    <row r="688" spans="1:15">
      <c r="A688" s="232" t="s">
        <v>969</v>
      </c>
      <c r="B688" s="232" t="s">
        <v>970</v>
      </c>
      <c r="C688" s="232" t="s">
        <v>971</v>
      </c>
      <c r="D688" s="232" t="s">
        <v>972</v>
      </c>
      <c r="E688" s="232" t="s">
        <v>973</v>
      </c>
      <c r="F688" s="232" t="s">
        <v>8</v>
      </c>
      <c r="G688" s="232" t="s">
        <v>974</v>
      </c>
      <c r="H688" s="232" t="s">
        <v>986</v>
      </c>
      <c r="I688" s="232"/>
      <c r="J688" s="232"/>
      <c r="K688" s="232" t="s">
        <v>39</v>
      </c>
      <c r="L688" s="232" t="s">
        <v>976</v>
      </c>
      <c r="M688" s="232">
        <v>508.83960000000002</v>
      </c>
      <c r="N688" s="232"/>
      <c r="O688" s="232"/>
    </row>
    <row r="689" spans="1:15">
      <c r="A689" s="232" t="s">
        <v>969</v>
      </c>
      <c r="B689" s="232" t="s">
        <v>970</v>
      </c>
      <c r="C689" s="232" t="s">
        <v>971</v>
      </c>
      <c r="D689" s="232" t="s">
        <v>972</v>
      </c>
      <c r="E689" s="232" t="s">
        <v>973</v>
      </c>
      <c r="F689" s="232" t="s">
        <v>8</v>
      </c>
      <c r="G689" s="232" t="s">
        <v>974</v>
      </c>
      <c r="H689" s="232" t="s">
        <v>986</v>
      </c>
      <c r="I689" s="232"/>
      <c r="J689" s="232"/>
      <c r="K689" s="232" t="s">
        <v>39</v>
      </c>
      <c r="L689" s="232" t="s">
        <v>977</v>
      </c>
      <c r="M689" s="233">
        <v>1.3517388955484699E-3</v>
      </c>
      <c r="N689" s="233"/>
      <c r="O689" s="233"/>
    </row>
    <row r="690" spans="1:15">
      <c r="A690" s="231" t="s">
        <v>969</v>
      </c>
      <c r="B690" s="231" t="s">
        <v>970</v>
      </c>
      <c r="C690" s="231" t="s">
        <v>971</v>
      </c>
      <c r="D690" s="231" t="s">
        <v>972</v>
      </c>
      <c r="E690" s="231" t="s">
        <v>973</v>
      </c>
      <c r="F690" s="231" t="s">
        <v>8</v>
      </c>
      <c r="G690" s="231" t="s">
        <v>974</v>
      </c>
      <c r="H690" s="231" t="s">
        <v>986</v>
      </c>
      <c r="I690" s="231" t="s">
        <v>1002</v>
      </c>
      <c r="J690" s="231" t="s">
        <v>1003</v>
      </c>
      <c r="K690" s="231" t="s">
        <v>39</v>
      </c>
      <c r="L690" s="231" t="s">
        <v>978</v>
      </c>
      <c r="M690" s="234"/>
      <c r="N690" s="235">
        <v>0.5</v>
      </c>
      <c r="O690" s="235">
        <v>0.5</v>
      </c>
    </row>
    <row r="691" spans="1:15">
      <c r="A691" s="231" t="s">
        <v>969</v>
      </c>
      <c r="B691" s="231" t="s">
        <v>970</v>
      </c>
      <c r="C691" s="231" t="s">
        <v>971</v>
      </c>
      <c r="D691" s="231" t="s">
        <v>972</v>
      </c>
      <c r="E691" s="231" t="s">
        <v>973</v>
      </c>
      <c r="F691" s="231" t="s">
        <v>8</v>
      </c>
      <c r="G691" s="231" t="s">
        <v>974</v>
      </c>
      <c r="H691" s="231" t="s">
        <v>986</v>
      </c>
      <c r="I691" s="231" t="s">
        <v>1002</v>
      </c>
      <c r="J691" s="231" t="s">
        <v>1004</v>
      </c>
      <c r="K691" s="231" t="s">
        <v>39</v>
      </c>
      <c r="L691" s="231" t="s">
        <v>979</v>
      </c>
      <c r="M691" s="234"/>
      <c r="N691" s="235">
        <v>0.5</v>
      </c>
      <c r="O691" s="235">
        <v>0.5</v>
      </c>
    </row>
    <row r="692" spans="1:15">
      <c r="A692" s="231" t="s">
        <v>969</v>
      </c>
      <c r="B692" s="231" t="s">
        <v>970</v>
      </c>
      <c r="C692" s="231" t="s">
        <v>971</v>
      </c>
      <c r="D692" s="231" t="s">
        <v>972</v>
      </c>
      <c r="E692" s="231" t="s">
        <v>973</v>
      </c>
      <c r="F692" s="231" t="s">
        <v>8</v>
      </c>
      <c r="G692" s="231" t="s">
        <v>974</v>
      </c>
      <c r="H692" s="231" t="s">
        <v>986</v>
      </c>
      <c r="K692" s="231" t="s">
        <v>39</v>
      </c>
      <c r="L692" s="231" t="s">
        <v>980</v>
      </c>
      <c r="M692" s="234"/>
      <c r="N692" s="236"/>
      <c r="O692" s="236"/>
    </row>
    <row r="693" spans="1:15">
      <c r="A693" s="232" t="s">
        <v>969</v>
      </c>
      <c r="B693" s="232" t="s">
        <v>970</v>
      </c>
      <c r="C693" s="232" t="s">
        <v>971</v>
      </c>
      <c r="D693" s="232" t="s">
        <v>972</v>
      </c>
      <c r="E693" s="232" t="s">
        <v>973</v>
      </c>
      <c r="F693" s="232" t="s">
        <v>8</v>
      </c>
      <c r="G693" s="232" t="s">
        <v>974</v>
      </c>
      <c r="H693" s="232" t="s">
        <v>27</v>
      </c>
      <c r="I693" s="232"/>
      <c r="J693" s="232"/>
      <c r="K693" s="232" t="s">
        <v>39</v>
      </c>
      <c r="L693" s="232" t="s">
        <v>976</v>
      </c>
      <c r="M693" s="232">
        <v>101.1797</v>
      </c>
      <c r="N693" s="232"/>
      <c r="O693" s="232">
        <v>101.1797</v>
      </c>
    </row>
    <row r="694" spans="1:15">
      <c r="A694" s="232" t="s">
        <v>969</v>
      </c>
      <c r="B694" s="232" t="s">
        <v>970</v>
      </c>
      <c r="C694" s="232" t="s">
        <v>971</v>
      </c>
      <c r="D694" s="232" t="s">
        <v>972</v>
      </c>
      <c r="E694" s="232" t="s">
        <v>973</v>
      </c>
      <c r="F694" s="232" t="s">
        <v>8</v>
      </c>
      <c r="G694" s="232" t="s">
        <v>974</v>
      </c>
      <c r="H694" s="232" t="s">
        <v>27</v>
      </c>
      <c r="I694" s="232"/>
      <c r="J694" s="232"/>
      <c r="K694" s="232" t="s">
        <v>39</v>
      </c>
      <c r="L694" s="232" t="s">
        <v>977</v>
      </c>
      <c r="M694" s="233">
        <v>1.7075229479803701E-4</v>
      </c>
      <c r="N694" s="233"/>
      <c r="O694" s="233">
        <v>1.7075229479803701E-4</v>
      </c>
    </row>
    <row r="695" spans="1:15">
      <c r="A695" s="231" t="s">
        <v>969</v>
      </c>
      <c r="B695" s="231" t="s">
        <v>970</v>
      </c>
      <c r="C695" s="231" t="s">
        <v>971</v>
      </c>
      <c r="D695" s="231" t="s">
        <v>972</v>
      </c>
      <c r="E695" s="231" t="s">
        <v>973</v>
      </c>
      <c r="F695" s="231" t="s">
        <v>8</v>
      </c>
      <c r="G695" s="231" t="s">
        <v>974</v>
      </c>
      <c r="H695" s="231" t="s">
        <v>27</v>
      </c>
      <c r="I695" s="231" t="s">
        <v>1002</v>
      </c>
      <c r="J695" s="231" t="s">
        <v>1003</v>
      </c>
      <c r="K695" s="231" t="s">
        <v>39</v>
      </c>
      <c r="L695" s="231" t="s">
        <v>978</v>
      </c>
      <c r="M695" s="234"/>
      <c r="N695" s="235">
        <v>0.5</v>
      </c>
      <c r="O695" s="235">
        <v>0.5</v>
      </c>
    </row>
    <row r="696" spans="1:15">
      <c r="A696" s="231" t="s">
        <v>969</v>
      </c>
      <c r="B696" s="231" t="s">
        <v>970</v>
      </c>
      <c r="C696" s="231" t="s">
        <v>971</v>
      </c>
      <c r="D696" s="231" t="s">
        <v>972</v>
      </c>
      <c r="E696" s="231" t="s">
        <v>973</v>
      </c>
      <c r="F696" s="231" t="s">
        <v>8</v>
      </c>
      <c r="G696" s="231" t="s">
        <v>974</v>
      </c>
      <c r="H696" s="231" t="s">
        <v>27</v>
      </c>
      <c r="I696" s="231" t="s">
        <v>1002</v>
      </c>
      <c r="J696" s="231" t="s">
        <v>1004</v>
      </c>
      <c r="K696" s="231" t="s">
        <v>39</v>
      </c>
      <c r="L696" s="231" t="s">
        <v>979</v>
      </c>
      <c r="M696" s="234"/>
      <c r="N696" s="235">
        <v>0.5</v>
      </c>
      <c r="O696" s="235">
        <v>0.5</v>
      </c>
    </row>
    <row r="697" spans="1:15">
      <c r="A697" s="231" t="s">
        <v>969</v>
      </c>
      <c r="B697" s="231" t="s">
        <v>970</v>
      </c>
      <c r="C697" s="231" t="s">
        <v>971</v>
      </c>
      <c r="D697" s="231" t="s">
        <v>972</v>
      </c>
      <c r="E697" s="231" t="s">
        <v>973</v>
      </c>
      <c r="F697" s="231" t="s">
        <v>8</v>
      </c>
      <c r="G697" s="231" t="s">
        <v>974</v>
      </c>
      <c r="H697" s="231" t="s">
        <v>27</v>
      </c>
      <c r="K697" s="231" t="s">
        <v>39</v>
      </c>
      <c r="L697" s="231" t="s">
        <v>980</v>
      </c>
      <c r="M697" s="234"/>
      <c r="N697" s="236"/>
      <c r="O697" s="235"/>
    </row>
    <row r="698" spans="1:15">
      <c r="A698" s="232" t="s">
        <v>969</v>
      </c>
      <c r="B698" s="232" t="s">
        <v>970</v>
      </c>
      <c r="C698" s="232" t="s">
        <v>971</v>
      </c>
      <c r="D698" s="232" t="s">
        <v>972</v>
      </c>
      <c r="E698" s="232" t="s">
        <v>973</v>
      </c>
      <c r="F698" s="232" t="s">
        <v>8</v>
      </c>
      <c r="G698" s="232" t="s">
        <v>974</v>
      </c>
      <c r="H698" s="232" t="s">
        <v>26</v>
      </c>
      <c r="I698" s="232"/>
      <c r="J698" s="232"/>
      <c r="K698" s="232" t="s">
        <v>39</v>
      </c>
      <c r="L698" s="232" t="s">
        <v>976</v>
      </c>
      <c r="M698" s="232">
        <v>14.501200000000001</v>
      </c>
      <c r="N698" s="232"/>
      <c r="O698" s="232"/>
    </row>
    <row r="699" spans="1:15">
      <c r="A699" s="232" t="s">
        <v>969</v>
      </c>
      <c r="B699" s="232" t="s">
        <v>970</v>
      </c>
      <c r="C699" s="232" t="s">
        <v>971</v>
      </c>
      <c r="D699" s="232" t="s">
        <v>972</v>
      </c>
      <c r="E699" s="232" t="s">
        <v>973</v>
      </c>
      <c r="F699" s="232" t="s">
        <v>8</v>
      </c>
      <c r="G699" s="232" t="s">
        <v>974</v>
      </c>
      <c r="H699" s="232" t="s">
        <v>26</v>
      </c>
      <c r="I699" s="232"/>
      <c r="J699" s="232"/>
      <c r="K699" s="232" t="s">
        <v>39</v>
      </c>
      <c r="L699" s="232" t="s">
        <v>977</v>
      </c>
      <c r="M699" s="233">
        <v>1.9544725404713699E-5</v>
      </c>
      <c r="N699" s="233"/>
      <c r="O699" s="233"/>
    </row>
    <row r="700" spans="1:15">
      <c r="A700" s="231" t="s">
        <v>969</v>
      </c>
      <c r="B700" s="231" t="s">
        <v>970</v>
      </c>
      <c r="C700" s="231" t="s">
        <v>971</v>
      </c>
      <c r="D700" s="231" t="s">
        <v>972</v>
      </c>
      <c r="E700" s="231" t="s">
        <v>973</v>
      </c>
      <c r="F700" s="231" t="s">
        <v>8</v>
      </c>
      <c r="G700" s="231" t="s">
        <v>974</v>
      </c>
      <c r="H700" s="231" t="s">
        <v>26</v>
      </c>
      <c r="I700" s="231" t="s">
        <v>1002</v>
      </c>
      <c r="J700" s="231" t="s">
        <v>1003</v>
      </c>
      <c r="K700" s="231" t="s">
        <v>39</v>
      </c>
      <c r="L700" s="231" t="s">
        <v>978</v>
      </c>
      <c r="M700" s="234"/>
      <c r="N700" s="235">
        <v>0.5</v>
      </c>
      <c r="O700" s="235">
        <v>0.5</v>
      </c>
    </row>
    <row r="701" spans="1:15">
      <c r="A701" s="231" t="s">
        <v>969</v>
      </c>
      <c r="B701" s="231" t="s">
        <v>970</v>
      </c>
      <c r="C701" s="231" t="s">
        <v>971</v>
      </c>
      <c r="D701" s="231" t="s">
        <v>972</v>
      </c>
      <c r="E701" s="231" t="s">
        <v>973</v>
      </c>
      <c r="F701" s="231" t="s">
        <v>8</v>
      </c>
      <c r="G701" s="231" t="s">
        <v>974</v>
      </c>
      <c r="H701" s="231" t="s">
        <v>26</v>
      </c>
      <c r="I701" s="231" t="s">
        <v>1002</v>
      </c>
      <c r="J701" s="231" t="s">
        <v>1004</v>
      </c>
      <c r="K701" s="231" t="s">
        <v>39</v>
      </c>
      <c r="L701" s="231" t="s">
        <v>979</v>
      </c>
      <c r="M701" s="234"/>
      <c r="N701" s="235">
        <v>0.5</v>
      </c>
      <c r="O701" s="235">
        <v>0.5</v>
      </c>
    </row>
    <row r="702" spans="1:15">
      <c r="A702" s="231" t="s">
        <v>969</v>
      </c>
      <c r="B702" s="231" t="s">
        <v>970</v>
      </c>
      <c r="C702" s="231" t="s">
        <v>971</v>
      </c>
      <c r="D702" s="231" t="s">
        <v>972</v>
      </c>
      <c r="E702" s="231" t="s">
        <v>973</v>
      </c>
      <c r="F702" s="231" t="s">
        <v>8</v>
      </c>
      <c r="G702" s="231" t="s">
        <v>974</v>
      </c>
      <c r="H702" s="231" t="s">
        <v>26</v>
      </c>
      <c r="K702" s="231" t="s">
        <v>39</v>
      </c>
      <c r="L702" s="231" t="s">
        <v>980</v>
      </c>
      <c r="M702" s="234"/>
      <c r="N702" s="236"/>
      <c r="O702" s="236"/>
    </row>
    <row r="703" spans="1:15">
      <c r="A703" s="232" t="s">
        <v>969</v>
      </c>
      <c r="B703" s="232" t="s">
        <v>970</v>
      </c>
      <c r="C703" s="232" t="s">
        <v>971</v>
      </c>
      <c r="D703" s="232" t="s">
        <v>972</v>
      </c>
      <c r="E703" s="232" t="s">
        <v>973</v>
      </c>
      <c r="F703" s="232" t="s">
        <v>8</v>
      </c>
      <c r="G703" s="232" t="s">
        <v>974</v>
      </c>
      <c r="H703" s="232" t="s">
        <v>647</v>
      </c>
      <c r="I703" s="232"/>
      <c r="J703" s="232"/>
      <c r="K703" s="232" t="s">
        <v>39</v>
      </c>
      <c r="L703" s="232" t="s">
        <v>976</v>
      </c>
      <c r="M703" s="232">
        <v>17.3568</v>
      </c>
      <c r="N703" s="232"/>
      <c r="O703" s="232"/>
    </row>
    <row r="704" spans="1:15">
      <c r="A704" s="232" t="s">
        <v>969</v>
      </c>
      <c r="B704" s="232" t="s">
        <v>970</v>
      </c>
      <c r="C704" s="232" t="s">
        <v>971</v>
      </c>
      <c r="D704" s="232" t="s">
        <v>972</v>
      </c>
      <c r="E704" s="232" t="s">
        <v>973</v>
      </c>
      <c r="F704" s="232" t="s">
        <v>8</v>
      </c>
      <c r="G704" s="232" t="s">
        <v>974</v>
      </c>
      <c r="H704" s="232" t="s">
        <v>647</v>
      </c>
      <c r="I704" s="232"/>
      <c r="J704" s="232"/>
      <c r="K704" s="232" t="s">
        <v>39</v>
      </c>
      <c r="L704" s="232" t="s">
        <v>977</v>
      </c>
      <c r="M704" s="233">
        <v>3.54555282226492E-5</v>
      </c>
      <c r="N704" s="233"/>
      <c r="O704" s="233"/>
    </row>
    <row r="705" spans="1:15">
      <c r="A705" s="231" t="s">
        <v>969</v>
      </c>
      <c r="B705" s="231" t="s">
        <v>970</v>
      </c>
      <c r="C705" s="231" t="s">
        <v>971</v>
      </c>
      <c r="D705" s="231" t="s">
        <v>972</v>
      </c>
      <c r="E705" s="231" t="s">
        <v>973</v>
      </c>
      <c r="F705" s="231" t="s">
        <v>8</v>
      </c>
      <c r="G705" s="231" t="s">
        <v>974</v>
      </c>
      <c r="H705" s="231" t="s">
        <v>647</v>
      </c>
      <c r="I705" s="231" t="s">
        <v>1002</v>
      </c>
      <c r="J705" s="231" t="s">
        <v>1003</v>
      </c>
      <c r="K705" s="231" t="s">
        <v>39</v>
      </c>
      <c r="L705" s="231" t="s">
        <v>978</v>
      </c>
      <c r="M705" s="234"/>
      <c r="N705" s="235">
        <v>0.5</v>
      </c>
      <c r="O705" s="235">
        <v>0.5</v>
      </c>
    </row>
    <row r="706" spans="1:15">
      <c r="A706" s="231" t="s">
        <v>969</v>
      </c>
      <c r="B706" s="231" t="s">
        <v>970</v>
      </c>
      <c r="C706" s="231" t="s">
        <v>971</v>
      </c>
      <c r="D706" s="231" t="s">
        <v>972</v>
      </c>
      <c r="E706" s="231" t="s">
        <v>973</v>
      </c>
      <c r="F706" s="231" t="s">
        <v>8</v>
      </c>
      <c r="G706" s="231" t="s">
        <v>974</v>
      </c>
      <c r="H706" s="231" t="s">
        <v>647</v>
      </c>
      <c r="I706" s="231" t="s">
        <v>1002</v>
      </c>
      <c r="J706" s="231" t="s">
        <v>1004</v>
      </c>
      <c r="K706" s="231" t="s">
        <v>39</v>
      </c>
      <c r="L706" s="231" t="s">
        <v>979</v>
      </c>
      <c r="M706" s="234"/>
      <c r="N706" s="235">
        <v>0.5</v>
      </c>
      <c r="O706" s="235">
        <v>0.5</v>
      </c>
    </row>
    <row r="707" spans="1:15">
      <c r="A707" s="231" t="s">
        <v>969</v>
      </c>
      <c r="B707" s="231" t="s">
        <v>970</v>
      </c>
      <c r="C707" s="231" t="s">
        <v>971</v>
      </c>
      <c r="D707" s="231" t="s">
        <v>972</v>
      </c>
      <c r="E707" s="231" t="s">
        <v>973</v>
      </c>
      <c r="F707" s="231" t="s">
        <v>8</v>
      </c>
      <c r="G707" s="231" t="s">
        <v>974</v>
      </c>
      <c r="H707" s="231" t="s">
        <v>647</v>
      </c>
      <c r="K707" s="231" t="s">
        <v>39</v>
      </c>
      <c r="L707" s="231" t="s">
        <v>980</v>
      </c>
      <c r="M707" s="234"/>
      <c r="N707" s="236"/>
      <c r="O707" s="236"/>
    </row>
    <row r="708" spans="1:15">
      <c r="A708" s="232" t="s">
        <v>969</v>
      </c>
      <c r="B708" s="232" t="s">
        <v>970</v>
      </c>
      <c r="C708" s="232" t="s">
        <v>971</v>
      </c>
      <c r="D708" s="232" t="s">
        <v>972</v>
      </c>
      <c r="E708" s="232" t="s">
        <v>973</v>
      </c>
      <c r="F708" s="232" t="s">
        <v>8</v>
      </c>
      <c r="G708" s="232" t="s">
        <v>974</v>
      </c>
      <c r="H708" s="232" t="s">
        <v>32</v>
      </c>
      <c r="I708" s="232"/>
      <c r="J708" s="232"/>
      <c r="K708" s="232" t="s">
        <v>39</v>
      </c>
      <c r="L708" s="232" t="s">
        <v>976</v>
      </c>
      <c r="M708" s="232">
        <v>53.675800000000002</v>
      </c>
      <c r="N708" s="232">
        <v>0.98880000000000001</v>
      </c>
      <c r="O708" s="232">
        <v>0.58040000000000003</v>
      </c>
    </row>
    <row r="709" spans="1:15">
      <c r="A709" s="232" t="s">
        <v>969</v>
      </c>
      <c r="B709" s="232" t="s">
        <v>970</v>
      </c>
      <c r="C709" s="232" t="s">
        <v>971</v>
      </c>
      <c r="D709" s="232" t="s">
        <v>972</v>
      </c>
      <c r="E709" s="232" t="s">
        <v>973</v>
      </c>
      <c r="F709" s="232" t="s">
        <v>8</v>
      </c>
      <c r="G709" s="232" t="s">
        <v>974</v>
      </c>
      <c r="H709" s="232" t="s">
        <v>32</v>
      </c>
      <c r="I709" s="232"/>
      <c r="J709" s="232"/>
      <c r="K709" s="232" t="s">
        <v>39</v>
      </c>
      <c r="L709" s="232" t="s">
        <v>977</v>
      </c>
      <c r="M709" s="233">
        <v>1.54346989471917E-4</v>
      </c>
      <c r="N709" s="233">
        <v>3.3125194206208E-6</v>
      </c>
      <c r="O709" s="233">
        <v>9.7949126060643192E-7</v>
      </c>
    </row>
    <row r="710" spans="1:15">
      <c r="A710" s="231" t="s">
        <v>969</v>
      </c>
      <c r="B710" s="231" t="s">
        <v>970</v>
      </c>
      <c r="C710" s="231" t="s">
        <v>971</v>
      </c>
      <c r="D710" s="231" t="s">
        <v>972</v>
      </c>
      <c r="E710" s="231" t="s">
        <v>973</v>
      </c>
      <c r="F710" s="231" t="s">
        <v>8</v>
      </c>
      <c r="G710" s="231" t="s">
        <v>974</v>
      </c>
      <c r="H710" s="231" t="s">
        <v>32</v>
      </c>
      <c r="I710" s="231" t="s">
        <v>1002</v>
      </c>
      <c r="J710" s="231" t="s">
        <v>1003</v>
      </c>
      <c r="K710" s="231" t="s">
        <v>39</v>
      </c>
      <c r="L710" s="231" t="s">
        <v>978</v>
      </c>
      <c r="M710" s="234"/>
      <c r="N710" s="235">
        <v>0.5</v>
      </c>
      <c r="O710" s="235">
        <v>0.5</v>
      </c>
    </row>
    <row r="711" spans="1:15">
      <c r="A711" s="231" t="s">
        <v>969</v>
      </c>
      <c r="B711" s="231" t="s">
        <v>970</v>
      </c>
      <c r="C711" s="231" t="s">
        <v>971</v>
      </c>
      <c r="D711" s="231" t="s">
        <v>972</v>
      </c>
      <c r="E711" s="231" t="s">
        <v>973</v>
      </c>
      <c r="F711" s="231" t="s">
        <v>8</v>
      </c>
      <c r="G711" s="231" t="s">
        <v>974</v>
      </c>
      <c r="H711" s="231" t="s">
        <v>32</v>
      </c>
      <c r="I711" s="231" t="s">
        <v>1002</v>
      </c>
      <c r="J711" s="231" t="s">
        <v>1004</v>
      </c>
      <c r="K711" s="231" t="s">
        <v>39</v>
      </c>
      <c r="L711" s="231" t="s">
        <v>979</v>
      </c>
      <c r="M711" s="234"/>
      <c r="N711" s="235">
        <v>0.5</v>
      </c>
      <c r="O711" s="235">
        <v>0.5</v>
      </c>
    </row>
    <row r="712" spans="1:15">
      <c r="A712" s="231" t="s">
        <v>969</v>
      </c>
      <c r="B712" s="231" t="s">
        <v>970</v>
      </c>
      <c r="C712" s="231" t="s">
        <v>971</v>
      </c>
      <c r="D712" s="231" t="s">
        <v>972</v>
      </c>
      <c r="E712" s="231" t="s">
        <v>973</v>
      </c>
      <c r="F712" s="231" t="s">
        <v>8</v>
      </c>
      <c r="G712" s="231" t="s">
        <v>974</v>
      </c>
      <c r="H712" s="231" t="s">
        <v>32</v>
      </c>
      <c r="K712" s="231" t="s">
        <v>39</v>
      </c>
      <c r="L712" s="231" t="s">
        <v>980</v>
      </c>
      <c r="M712" s="234"/>
      <c r="N712" s="235"/>
      <c r="O712" s="235"/>
    </row>
    <row r="713" spans="1:15">
      <c r="A713" s="232" t="s">
        <v>969</v>
      </c>
      <c r="B713" s="232" t="s">
        <v>970</v>
      </c>
      <c r="C713" s="232" t="s">
        <v>971</v>
      </c>
      <c r="D713" s="232" t="s">
        <v>972</v>
      </c>
      <c r="E713" s="232" t="s">
        <v>973</v>
      </c>
      <c r="F713" s="232" t="s">
        <v>8</v>
      </c>
      <c r="G713" s="232" t="s">
        <v>974</v>
      </c>
      <c r="H713" s="232" t="s">
        <v>28</v>
      </c>
      <c r="I713" s="232"/>
      <c r="J713" s="232"/>
      <c r="K713" s="232" t="s">
        <v>39</v>
      </c>
      <c r="L713" s="232" t="s">
        <v>976</v>
      </c>
      <c r="M713" s="232">
        <v>653.22439999999995</v>
      </c>
      <c r="N713" s="232">
        <v>17.8203</v>
      </c>
      <c r="O713" s="232">
        <v>110.4041</v>
      </c>
    </row>
    <row r="714" spans="1:15">
      <c r="A714" s="232" t="s">
        <v>969</v>
      </c>
      <c r="B714" s="232" t="s">
        <v>970</v>
      </c>
      <c r="C714" s="232" t="s">
        <v>971</v>
      </c>
      <c r="D714" s="232" t="s">
        <v>972</v>
      </c>
      <c r="E714" s="232" t="s">
        <v>973</v>
      </c>
      <c r="F714" s="232" t="s">
        <v>8</v>
      </c>
      <c r="G714" s="232" t="s">
        <v>974</v>
      </c>
      <c r="H714" s="232" t="s">
        <v>28</v>
      </c>
      <c r="I714" s="232"/>
      <c r="J714" s="232"/>
      <c r="K714" s="232" t="s">
        <v>39</v>
      </c>
      <c r="L714" s="232" t="s">
        <v>977</v>
      </c>
      <c r="M714" s="233">
        <v>1.5831293780471599E-3</v>
      </c>
      <c r="N714" s="233">
        <v>5.9698715444264701E-5</v>
      </c>
      <c r="O714" s="233">
        <v>1.86319522889591E-4</v>
      </c>
    </row>
    <row r="715" spans="1:15">
      <c r="A715" s="231" t="s">
        <v>969</v>
      </c>
      <c r="B715" s="231" t="s">
        <v>970</v>
      </c>
      <c r="C715" s="231" t="s">
        <v>971</v>
      </c>
      <c r="D715" s="231" t="s">
        <v>972</v>
      </c>
      <c r="E715" s="231" t="s">
        <v>973</v>
      </c>
      <c r="F715" s="231" t="s">
        <v>8</v>
      </c>
      <c r="G715" s="231" t="s">
        <v>974</v>
      </c>
      <c r="H715" s="231" t="s">
        <v>28</v>
      </c>
      <c r="I715" s="231" t="s">
        <v>1002</v>
      </c>
      <c r="J715" s="231" t="s">
        <v>1003</v>
      </c>
      <c r="K715" s="231" t="s">
        <v>39</v>
      </c>
      <c r="L715" s="231" t="s">
        <v>978</v>
      </c>
      <c r="M715" s="234"/>
      <c r="N715" s="235">
        <v>0.5</v>
      </c>
      <c r="O715" s="235">
        <v>0.5</v>
      </c>
    </row>
    <row r="716" spans="1:15">
      <c r="A716" s="231" t="s">
        <v>969</v>
      </c>
      <c r="B716" s="231" t="s">
        <v>970</v>
      </c>
      <c r="C716" s="231" t="s">
        <v>971</v>
      </c>
      <c r="D716" s="231" t="s">
        <v>972</v>
      </c>
      <c r="E716" s="231" t="s">
        <v>973</v>
      </c>
      <c r="F716" s="231" t="s">
        <v>8</v>
      </c>
      <c r="G716" s="231" t="s">
        <v>974</v>
      </c>
      <c r="H716" s="231" t="s">
        <v>28</v>
      </c>
      <c r="I716" s="231" t="s">
        <v>1002</v>
      </c>
      <c r="J716" s="231" t="s">
        <v>1004</v>
      </c>
      <c r="K716" s="231" t="s">
        <v>39</v>
      </c>
      <c r="L716" s="231" t="s">
        <v>979</v>
      </c>
      <c r="M716" s="234"/>
      <c r="N716" s="235">
        <v>0.5</v>
      </c>
      <c r="O716" s="235">
        <v>0.5</v>
      </c>
    </row>
    <row r="717" spans="1:15">
      <c r="A717" s="231" t="s">
        <v>969</v>
      </c>
      <c r="B717" s="231" t="s">
        <v>970</v>
      </c>
      <c r="C717" s="231" t="s">
        <v>971</v>
      </c>
      <c r="D717" s="231" t="s">
        <v>972</v>
      </c>
      <c r="E717" s="231" t="s">
        <v>973</v>
      </c>
      <c r="F717" s="231" t="s">
        <v>8</v>
      </c>
      <c r="G717" s="231" t="s">
        <v>974</v>
      </c>
      <c r="H717" s="231" t="s">
        <v>28</v>
      </c>
      <c r="K717" s="231" t="s">
        <v>39</v>
      </c>
      <c r="L717" s="231" t="s">
        <v>980</v>
      </c>
      <c r="M717" s="234"/>
      <c r="N717" s="235"/>
      <c r="O717" s="235"/>
    </row>
    <row r="718" spans="1:15">
      <c r="A718" s="232" t="s">
        <v>969</v>
      </c>
      <c r="B718" s="232" t="s">
        <v>970</v>
      </c>
      <c r="C718" s="232" t="s">
        <v>971</v>
      </c>
      <c r="D718" s="232" t="s">
        <v>972</v>
      </c>
      <c r="E718" s="232" t="s">
        <v>973</v>
      </c>
      <c r="F718" s="232" t="s">
        <v>8</v>
      </c>
      <c r="G718" s="232" t="s">
        <v>974</v>
      </c>
      <c r="H718" s="232" t="s">
        <v>988</v>
      </c>
      <c r="I718" s="232"/>
      <c r="J718" s="232"/>
      <c r="K718" s="232" t="s">
        <v>39</v>
      </c>
      <c r="L718" s="232" t="s">
        <v>976</v>
      </c>
      <c r="M718" s="232">
        <v>62790.365100000003</v>
      </c>
      <c r="N718" s="232">
        <v>30670.442899999998</v>
      </c>
      <c r="O718" s="232">
        <v>36467.666299999997</v>
      </c>
    </row>
    <row r="719" spans="1:15">
      <c r="A719" s="232" t="s">
        <v>969</v>
      </c>
      <c r="B719" s="232" t="s">
        <v>970</v>
      </c>
      <c r="C719" s="232" t="s">
        <v>971</v>
      </c>
      <c r="D719" s="232" t="s">
        <v>972</v>
      </c>
      <c r="E719" s="232" t="s">
        <v>973</v>
      </c>
      <c r="F719" s="232" t="s">
        <v>8</v>
      </c>
      <c r="G719" s="232" t="s">
        <v>974</v>
      </c>
      <c r="H719" s="232" t="s">
        <v>988</v>
      </c>
      <c r="I719" s="232"/>
      <c r="J719" s="232"/>
      <c r="K719" s="232" t="s">
        <v>39</v>
      </c>
      <c r="L719" s="232" t="s">
        <v>977</v>
      </c>
      <c r="M719" s="233">
        <v>0.10274720645761699</v>
      </c>
      <c r="N719" s="233">
        <v>0.10274720645761699</v>
      </c>
      <c r="O719" s="233">
        <v>6.1543350164648E-2</v>
      </c>
    </row>
    <row r="720" spans="1:15">
      <c r="A720" s="231" t="s">
        <v>969</v>
      </c>
      <c r="B720" s="231" t="s">
        <v>970</v>
      </c>
      <c r="C720" s="231" t="s">
        <v>971</v>
      </c>
      <c r="D720" s="231" t="s">
        <v>972</v>
      </c>
      <c r="E720" s="231" t="s">
        <v>973</v>
      </c>
      <c r="F720" s="231" t="s">
        <v>8</v>
      </c>
      <c r="G720" s="231" t="s">
        <v>974</v>
      </c>
      <c r="H720" s="231" t="s">
        <v>988</v>
      </c>
      <c r="I720" s="231" t="s">
        <v>1002</v>
      </c>
      <c r="J720" s="231" t="s">
        <v>1003</v>
      </c>
      <c r="K720" s="231" t="s">
        <v>39</v>
      </c>
      <c r="L720" s="231" t="s">
        <v>978</v>
      </c>
      <c r="M720" s="234"/>
      <c r="N720" s="235">
        <v>0.5</v>
      </c>
      <c r="O720" s="235">
        <v>0.5</v>
      </c>
    </row>
    <row r="721" spans="1:15">
      <c r="A721" s="231" t="s">
        <v>969</v>
      </c>
      <c r="B721" s="231" t="s">
        <v>970</v>
      </c>
      <c r="C721" s="231" t="s">
        <v>971</v>
      </c>
      <c r="D721" s="231" t="s">
        <v>972</v>
      </c>
      <c r="E721" s="231" t="s">
        <v>973</v>
      </c>
      <c r="F721" s="231" t="s">
        <v>8</v>
      </c>
      <c r="G721" s="231" t="s">
        <v>974</v>
      </c>
      <c r="H721" s="231" t="s">
        <v>988</v>
      </c>
      <c r="I721" s="231" t="s">
        <v>1002</v>
      </c>
      <c r="J721" s="231" t="s">
        <v>1004</v>
      </c>
      <c r="K721" s="231" t="s">
        <v>39</v>
      </c>
      <c r="L721" s="231" t="s">
        <v>979</v>
      </c>
      <c r="M721" s="234"/>
      <c r="N721" s="235">
        <v>0.5</v>
      </c>
      <c r="O721" s="235">
        <v>0.5</v>
      </c>
    </row>
    <row r="722" spans="1:15">
      <c r="A722" s="231" t="s">
        <v>969</v>
      </c>
      <c r="B722" s="231" t="s">
        <v>970</v>
      </c>
      <c r="C722" s="231" t="s">
        <v>971</v>
      </c>
      <c r="D722" s="231" t="s">
        <v>972</v>
      </c>
      <c r="E722" s="231" t="s">
        <v>973</v>
      </c>
      <c r="F722" s="231" t="s">
        <v>8</v>
      </c>
      <c r="G722" s="231" t="s">
        <v>974</v>
      </c>
      <c r="H722" s="231" t="s">
        <v>988</v>
      </c>
      <c r="K722" s="231" t="s">
        <v>39</v>
      </c>
      <c r="L722" s="231" t="s">
        <v>980</v>
      </c>
      <c r="M722" s="234"/>
      <c r="N722" s="235"/>
      <c r="O722" s="235"/>
    </row>
    <row r="723" spans="1:15">
      <c r="A723" s="232" t="s">
        <v>969</v>
      </c>
      <c r="B723" s="232" t="s">
        <v>970</v>
      </c>
      <c r="C723" s="232" t="s">
        <v>971</v>
      </c>
      <c r="D723" s="232" t="s">
        <v>972</v>
      </c>
      <c r="E723" s="232" t="s">
        <v>973</v>
      </c>
      <c r="F723" s="232" t="s">
        <v>8</v>
      </c>
      <c r="G723" s="232" t="s">
        <v>974</v>
      </c>
      <c r="H723" s="232" t="s">
        <v>989</v>
      </c>
      <c r="I723" s="232"/>
      <c r="J723" s="232"/>
      <c r="K723" s="232" t="s">
        <v>39</v>
      </c>
      <c r="L723" s="232" t="s">
        <v>976</v>
      </c>
      <c r="M723" s="232">
        <v>1496.9731999999999</v>
      </c>
      <c r="N723" s="232">
        <v>1.0089999999999999</v>
      </c>
      <c r="O723" s="232">
        <v>1312.8217</v>
      </c>
    </row>
    <row r="724" spans="1:15">
      <c r="A724" s="232" t="s">
        <v>969</v>
      </c>
      <c r="B724" s="232" t="s">
        <v>970</v>
      </c>
      <c r="C724" s="232" t="s">
        <v>971</v>
      </c>
      <c r="D724" s="232" t="s">
        <v>972</v>
      </c>
      <c r="E724" s="232" t="s">
        <v>973</v>
      </c>
      <c r="F724" s="232" t="s">
        <v>8</v>
      </c>
      <c r="G724" s="232" t="s">
        <v>974</v>
      </c>
      <c r="H724" s="232" t="s">
        <v>989</v>
      </c>
      <c r="I724" s="232"/>
      <c r="J724" s="232"/>
      <c r="K724" s="232" t="s">
        <v>39</v>
      </c>
      <c r="L724" s="232" t="s">
        <v>977</v>
      </c>
      <c r="M724" s="233">
        <v>2.2155364953212902E-3</v>
      </c>
      <c r="N724" s="233">
        <v>3.3801902259368801E-6</v>
      </c>
      <c r="O724" s="233">
        <v>2.2155364953212902E-3</v>
      </c>
    </row>
    <row r="725" spans="1:15">
      <c r="A725" s="231" t="s">
        <v>969</v>
      </c>
      <c r="B725" s="231" t="s">
        <v>970</v>
      </c>
      <c r="C725" s="231" t="s">
        <v>971</v>
      </c>
      <c r="D725" s="231" t="s">
        <v>972</v>
      </c>
      <c r="E725" s="231" t="s">
        <v>973</v>
      </c>
      <c r="F725" s="231" t="s">
        <v>8</v>
      </c>
      <c r="G725" s="231" t="s">
        <v>974</v>
      </c>
      <c r="H725" s="231" t="s">
        <v>989</v>
      </c>
      <c r="I725" s="231" t="s">
        <v>1002</v>
      </c>
      <c r="J725" s="231" t="s">
        <v>1003</v>
      </c>
      <c r="K725" s="231" t="s">
        <v>39</v>
      </c>
      <c r="L725" s="231" t="s">
        <v>978</v>
      </c>
      <c r="M725" s="234"/>
      <c r="N725" s="235">
        <v>0.5</v>
      </c>
      <c r="O725" s="235">
        <v>0.5</v>
      </c>
    </row>
    <row r="726" spans="1:15">
      <c r="A726" s="231" t="s">
        <v>969</v>
      </c>
      <c r="B726" s="231" t="s">
        <v>970</v>
      </c>
      <c r="C726" s="231" t="s">
        <v>971</v>
      </c>
      <c r="D726" s="231" t="s">
        <v>972</v>
      </c>
      <c r="E726" s="231" t="s">
        <v>973</v>
      </c>
      <c r="F726" s="231" t="s">
        <v>8</v>
      </c>
      <c r="G726" s="231" t="s">
        <v>974</v>
      </c>
      <c r="H726" s="231" t="s">
        <v>989</v>
      </c>
      <c r="I726" s="231" t="s">
        <v>1002</v>
      </c>
      <c r="J726" s="231" t="s">
        <v>1004</v>
      </c>
      <c r="K726" s="231" t="s">
        <v>39</v>
      </c>
      <c r="L726" s="231" t="s">
        <v>979</v>
      </c>
      <c r="M726" s="234"/>
      <c r="N726" s="235">
        <v>0.5</v>
      </c>
      <c r="O726" s="235">
        <v>0.5</v>
      </c>
    </row>
    <row r="727" spans="1:15">
      <c r="A727" s="231" t="s">
        <v>969</v>
      </c>
      <c r="B727" s="231" t="s">
        <v>970</v>
      </c>
      <c r="C727" s="231" t="s">
        <v>971</v>
      </c>
      <c r="D727" s="231" t="s">
        <v>972</v>
      </c>
      <c r="E727" s="231" t="s">
        <v>973</v>
      </c>
      <c r="F727" s="231" t="s">
        <v>8</v>
      </c>
      <c r="G727" s="231" t="s">
        <v>974</v>
      </c>
      <c r="H727" s="231" t="s">
        <v>989</v>
      </c>
      <c r="K727" s="231" t="s">
        <v>39</v>
      </c>
      <c r="L727" s="231" t="s">
        <v>980</v>
      </c>
      <c r="M727" s="234"/>
      <c r="N727" s="235"/>
      <c r="O727" s="235"/>
    </row>
    <row r="728" spans="1:15">
      <c r="A728" s="232" t="s">
        <v>969</v>
      </c>
      <c r="B728" s="232" t="s">
        <v>970</v>
      </c>
      <c r="C728" s="232" t="s">
        <v>971</v>
      </c>
      <c r="D728" s="232" t="s">
        <v>972</v>
      </c>
      <c r="E728" s="232" t="s">
        <v>973</v>
      </c>
      <c r="F728" s="232" t="s">
        <v>8</v>
      </c>
      <c r="G728" s="232" t="s">
        <v>974</v>
      </c>
      <c r="H728" s="232" t="s">
        <v>990</v>
      </c>
      <c r="I728" s="232"/>
      <c r="J728" s="232"/>
      <c r="K728" s="232" t="s">
        <v>39</v>
      </c>
      <c r="L728" s="232" t="s">
        <v>976</v>
      </c>
      <c r="M728" s="232">
        <v>3.06</v>
      </c>
      <c r="N728" s="232"/>
      <c r="O728" s="232"/>
    </row>
    <row r="729" spans="1:15">
      <c r="A729" s="232" t="s">
        <v>969</v>
      </c>
      <c r="B729" s="232" t="s">
        <v>970</v>
      </c>
      <c r="C729" s="232" t="s">
        <v>971</v>
      </c>
      <c r="D729" s="232" t="s">
        <v>972</v>
      </c>
      <c r="E729" s="232" t="s">
        <v>973</v>
      </c>
      <c r="F729" s="232" t="s">
        <v>8</v>
      </c>
      <c r="G729" s="232" t="s">
        <v>974</v>
      </c>
      <c r="H729" s="232" t="s">
        <v>990</v>
      </c>
      <c r="I729" s="232"/>
      <c r="J729" s="232"/>
      <c r="K729" s="232" t="s">
        <v>39</v>
      </c>
      <c r="L729" s="232" t="s">
        <v>977</v>
      </c>
      <c r="M729" s="233">
        <v>7.2544424690189297E-6</v>
      </c>
      <c r="N729" s="233"/>
      <c r="O729" s="233"/>
    </row>
    <row r="730" spans="1:15">
      <c r="A730" s="231" t="s">
        <v>969</v>
      </c>
      <c r="B730" s="231" t="s">
        <v>970</v>
      </c>
      <c r="C730" s="231" t="s">
        <v>971</v>
      </c>
      <c r="D730" s="231" t="s">
        <v>972</v>
      </c>
      <c r="E730" s="231" t="s">
        <v>973</v>
      </c>
      <c r="F730" s="231" t="s">
        <v>8</v>
      </c>
      <c r="G730" s="231" t="s">
        <v>974</v>
      </c>
      <c r="H730" s="231" t="s">
        <v>990</v>
      </c>
      <c r="I730" s="231" t="s">
        <v>1002</v>
      </c>
      <c r="J730" s="231" t="s">
        <v>1003</v>
      </c>
      <c r="K730" s="231" t="s">
        <v>39</v>
      </c>
      <c r="L730" s="231" t="s">
        <v>978</v>
      </c>
      <c r="M730" s="234"/>
      <c r="N730" s="235">
        <v>0.5</v>
      </c>
      <c r="O730" s="235">
        <v>0.5</v>
      </c>
    </row>
    <row r="731" spans="1:15">
      <c r="A731" s="231" t="s">
        <v>969</v>
      </c>
      <c r="B731" s="231" t="s">
        <v>970</v>
      </c>
      <c r="C731" s="231" t="s">
        <v>971</v>
      </c>
      <c r="D731" s="231" t="s">
        <v>972</v>
      </c>
      <c r="E731" s="231" t="s">
        <v>973</v>
      </c>
      <c r="F731" s="231" t="s">
        <v>8</v>
      </c>
      <c r="G731" s="231" t="s">
        <v>974</v>
      </c>
      <c r="H731" s="231" t="s">
        <v>990</v>
      </c>
      <c r="I731" s="231" t="s">
        <v>1002</v>
      </c>
      <c r="J731" s="231" t="s">
        <v>1004</v>
      </c>
      <c r="K731" s="231" t="s">
        <v>39</v>
      </c>
      <c r="L731" s="231" t="s">
        <v>979</v>
      </c>
      <c r="M731" s="234"/>
      <c r="N731" s="235">
        <v>0.5</v>
      </c>
      <c r="O731" s="235">
        <v>0.5</v>
      </c>
    </row>
    <row r="732" spans="1:15">
      <c r="A732" s="231" t="s">
        <v>969</v>
      </c>
      <c r="B732" s="231" t="s">
        <v>970</v>
      </c>
      <c r="C732" s="231" t="s">
        <v>971</v>
      </c>
      <c r="D732" s="231" t="s">
        <v>972</v>
      </c>
      <c r="E732" s="231" t="s">
        <v>973</v>
      </c>
      <c r="F732" s="231" t="s">
        <v>8</v>
      </c>
      <c r="G732" s="231" t="s">
        <v>974</v>
      </c>
      <c r="H732" s="231" t="s">
        <v>990</v>
      </c>
      <c r="K732" s="231" t="s">
        <v>39</v>
      </c>
      <c r="L732" s="231" t="s">
        <v>980</v>
      </c>
      <c r="M732" s="234"/>
      <c r="N732" s="236"/>
      <c r="O732" s="236"/>
    </row>
    <row r="733" spans="1:15">
      <c r="A733" s="232" t="s">
        <v>969</v>
      </c>
      <c r="B733" s="232" t="s">
        <v>970</v>
      </c>
      <c r="C733" s="232" t="s">
        <v>971</v>
      </c>
      <c r="D733" s="232" t="s">
        <v>972</v>
      </c>
      <c r="E733" s="232" t="s">
        <v>973</v>
      </c>
      <c r="F733" s="232" t="s">
        <v>8</v>
      </c>
      <c r="G733" s="232" t="s">
        <v>974</v>
      </c>
      <c r="H733" s="232" t="s">
        <v>653</v>
      </c>
      <c r="I733" s="232"/>
      <c r="J733" s="232"/>
      <c r="K733" s="232" t="s">
        <v>39</v>
      </c>
      <c r="L733" s="232" t="s">
        <v>976</v>
      </c>
      <c r="M733" s="232">
        <v>13.3001</v>
      </c>
      <c r="N733" s="232"/>
      <c r="O733" s="232"/>
    </row>
    <row r="734" spans="1:15">
      <c r="A734" s="232" t="s">
        <v>969</v>
      </c>
      <c r="B734" s="232" t="s">
        <v>970</v>
      </c>
      <c r="C734" s="232" t="s">
        <v>971</v>
      </c>
      <c r="D734" s="232" t="s">
        <v>972</v>
      </c>
      <c r="E734" s="232" t="s">
        <v>973</v>
      </c>
      <c r="F734" s="232" t="s">
        <v>8</v>
      </c>
      <c r="G734" s="232" t="s">
        <v>974</v>
      </c>
      <c r="H734" s="232" t="s">
        <v>653</v>
      </c>
      <c r="I734" s="232"/>
      <c r="J734" s="232"/>
      <c r="K734" s="232" t="s">
        <v>39</v>
      </c>
      <c r="L734" s="232" t="s">
        <v>977</v>
      </c>
      <c r="M734" s="233">
        <v>3.2233607686677198E-5</v>
      </c>
      <c r="N734" s="233"/>
      <c r="O734" s="233"/>
    </row>
    <row r="735" spans="1:15">
      <c r="A735" s="231" t="s">
        <v>969</v>
      </c>
      <c r="B735" s="231" t="s">
        <v>970</v>
      </c>
      <c r="C735" s="231" t="s">
        <v>971</v>
      </c>
      <c r="D735" s="231" t="s">
        <v>972</v>
      </c>
      <c r="E735" s="231" t="s">
        <v>973</v>
      </c>
      <c r="F735" s="231" t="s">
        <v>8</v>
      </c>
      <c r="G735" s="231" t="s">
        <v>974</v>
      </c>
      <c r="H735" s="231" t="s">
        <v>653</v>
      </c>
      <c r="I735" s="231" t="s">
        <v>1002</v>
      </c>
      <c r="J735" s="231" t="s">
        <v>1003</v>
      </c>
      <c r="K735" s="231" t="s">
        <v>39</v>
      </c>
      <c r="L735" s="231" t="s">
        <v>978</v>
      </c>
      <c r="M735" s="234"/>
      <c r="N735" s="235">
        <v>0.5</v>
      </c>
      <c r="O735" s="235">
        <v>0.5</v>
      </c>
    </row>
    <row r="736" spans="1:15">
      <c r="A736" s="231" t="s">
        <v>969</v>
      </c>
      <c r="B736" s="231" t="s">
        <v>970</v>
      </c>
      <c r="C736" s="231" t="s">
        <v>971</v>
      </c>
      <c r="D736" s="231" t="s">
        <v>972</v>
      </c>
      <c r="E736" s="231" t="s">
        <v>973</v>
      </c>
      <c r="F736" s="231" t="s">
        <v>8</v>
      </c>
      <c r="G736" s="231" t="s">
        <v>974</v>
      </c>
      <c r="H736" s="231" t="s">
        <v>653</v>
      </c>
      <c r="I736" s="231" t="s">
        <v>1002</v>
      </c>
      <c r="J736" s="231" t="s">
        <v>1004</v>
      </c>
      <c r="K736" s="231" t="s">
        <v>39</v>
      </c>
      <c r="L736" s="231" t="s">
        <v>979</v>
      </c>
      <c r="M736" s="234"/>
      <c r="N736" s="235">
        <v>0.5</v>
      </c>
      <c r="O736" s="235">
        <v>0.5</v>
      </c>
    </row>
    <row r="737" spans="1:15">
      <c r="A737" s="231" t="s">
        <v>969</v>
      </c>
      <c r="B737" s="231" t="s">
        <v>970</v>
      </c>
      <c r="C737" s="231" t="s">
        <v>971</v>
      </c>
      <c r="D737" s="231" t="s">
        <v>972</v>
      </c>
      <c r="E737" s="231" t="s">
        <v>973</v>
      </c>
      <c r="F737" s="231" t="s">
        <v>8</v>
      </c>
      <c r="G737" s="231" t="s">
        <v>974</v>
      </c>
      <c r="H737" s="231" t="s">
        <v>653</v>
      </c>
      <c r="K737" s="231" t="s">
        <v>39</v>
      </c>
      <c r="L737" s="231" t="s">
        <v>980</v>
      </c>
      <c r="M737" s="234"/>
      <c r="N737" s="236"/>
      <c r="O737" s="236"/>
    </row>
    <row r="738" spans="1:15">
      <c r="A738" s="232" t="s">
        <v>969</v>
      </c>
      <c r="B738" s="232" t="s">
        <v>970</v>
      </c>
      <c r="C738" s="232" t="s">
        <v>971</v>
      </c>
      <c r="D738" s="232" t="s">
        <v>972</v>
      </c>
      <c r="E738" s="232" t="s">
        <v>973</v>
      </c>
      <c r="F738" s="232" t="s">
        <v>8</v>
      </c>
      <c r="G738" s="232" t="s">
        <v>974</v>
      </c>
      <c r="H738" s="232" t="s">
        <v>43</v>
      </c>
      <c r="I738" s="232"/>
      <c r="J738" s="232"/>
      <c r="K738" s="232" t="s">
        <v>39</v>
      </c>
      <c r="L738" s="232" t="s">
        <v>976</v>
      </c>
      <c r="M738" s="232">
        <v>138416.25570000001</v>
      </c>
      <c r="N738" s="232">
        <v>79681.401299999998</v>
      </c>
      <c r="O738" s="232">
        <v>114983.7925</v>
      </c>
    </row>
    <row r="739" spans="1:15">
      <c r="A739" s="232" t="s">
        <v>969</v>
      </c>
      <c r="B739" s="232" t="s">
        <v>970</v>
      </c>
      <c r="C739" s="232" t="s">
        <v>971</v>
      </c>
      <c r="D739" s="232" t="s">
        <v>972</v>
      </c>
      <c r="E739" s="232" t="s">
        <v>973</v>
      </c>
      <c r="F739" s="232" t="s">
        <v>8</v>
      </c>
      <c r="G739" s="232" t="s">
        <v>974</v>
      </c>
      <c r="H739" s="232" t="s">
        <v>43</v>
      </c>
      <c r="I739" s="232"/>
      <c r="J739" s="232"/>
      <c r="K739" s="232" t="s">
        <v>39</v>
      </c>
      <c r="L739" s="232" t="s">
        <v>977</v>
      </c>
      <c r="M739" s="233">
        <v>0.27042461340981799</v>
      </c>
      <c r="N739" s="233">
        <v>0.26693587102399802</v>
      </c>
      <c r="O739" s="233">
        <v>0.19404827681794201</v>
      </c>
    </row>
    <row r="740" spans="1:15">
      <c r="A740" s="231" t="s">
        <v>969</v>
      </c>
      <c r="B740" s="231" t="s">
        <v>970</v>
      </c>
      <c r="C740" s="231" t="s">
        <v>971</v>
      </c>
      <c r="D740" s="231" t="s">
        <v>972</v>
      </c>
      <c r="E740" s="231" t="s">
        <v>973</v>
      </c>
      <c r="F740" s="231" t="s">
        <v>8</v>
      </c>
      <c r="G740" s="231" t="s">
        <v>974</v>
      </c>
      <c r="H740" s="231" t="s">
        <v>43</v>
      </c>
      <c r="I740" s="231" t="s">
        <v>1002</v>
      </c>
      <c r="J740" s="231" t="s">
        <v>1003</v>
      </c>
      <c r="K740" s="231" t="s">
        <v>39</v>
      </c>
      <c r="L740" s="231" t="s">
        <v>978</v>
      </c>
      <c r="M740" s="234"/>
      <c r="N740" s="235">
        <v>0.5</v>
      </c>
      <c r="O740" s="235">
        <v>0.5</v>
      </c>
    </row>
    <row r="741" spans="1:15">
      <c r="A741" s="231" t="s">
        <v>969</v>
      </c>
      <c r="B741" s="231" t="s">
        <v>970</v>
      </c>
      <c r="C741" s="231" t="s">
        <v>971</v>
      </c>
      <c r="D741" s="231" t="s">
        <v>972</v>
      </c>
      <c r="E741" s="231" t="s">
        <v>973</v>
      </c>
      <c r="F741" s="231" t="s">
        <v>8</v>
      </c>
      <c r="G741" s="231" t="s">
        <v>974</v>
      </c>
      <c r="H741" s="231" t="s">
        <v>43</v>
      </c>
      <c r="I741" s="231" t="s">
        <v>1002</v>
      </c>
      <c r="J741" s="231" t="s">
        <v>1004</v>
      </c>
      <c r="K741" s="231" t="s">
        <v>39</v>
      </c>
      <c r="L741" s="231" t="s">
        <v>979</v>
      </c>
      <c r="M741" s="234"/>
      <c r="N741" s="235">
        <v>0.5</v>
      </c>
      <c r="O741" s="235">
        <v>0.5</v>
      </c>
    </row>
    <row r="742" spans="1:15">
      <c r="A742" s="231" t="s">
        <v>969</v>
      </c>
      <c r="B742" s="231" t="s">
        <v>970</v>
      </c>
      <c r="C742" s="231" t="s">
        <v>971</v>
      </c>
      <c r="D742" s="231" t="s">
        <v>972</v>
      </c>
      <c r="E742" s="231" t="s">
        <v>973</v>
      </c>
      <c r="F742" s="231" t="s">
        <v>8</v>
      </c>
      <c r="G742" s="231" t="s">
        <v>974</v>
      </c>
      <c r="H742" s="231" t="s">
        <v>43</v>
      </c>
      <c r="K742" s="231" t="s">
        <v>39</v>
      </c>
      <c r="L742" s="231" t="s">
        <v>980</v>
      </c>
      <c r="M742" s="234"/>
      <c r="N742" s="235"/>
      <c r="O742" s="235"/>
    </row>
    <row r="743" spans="1:15">
      <c r="A743" s="232" t="s">
        <v>969</v>
      </c>
      <c r="B743" s="232" t="s">
        <v>970</v>
      </c>
      <c r="C743" s="232" t="s">
        <v>971</v>
      </c>
      <c r="D743" s="232" t="s">
        <v>972</v>
      </c>
      <c r="E743" s="232" t="s">
        <v>973</v>
      </c>
      <c r="F743" s="232" t="s">
        <v>8</v>
      </c>
      <c r="G743" s="232" t="s">
        <v>974</v>
      </c>
      <c r="H743" s="232" t="s">
        <v>115</v>
      </c>
      <c r="I743" s="232"/>
      <c r="J743" s="232"/>
      <c r="K743" s="232" t="s">
        <v>39</v>
      </c>
      <c r="L743" s="232" t="s">
        <v>976</v>
      </c>
      <c r="M743" s="232">
        <v>142.9708</v>
      </c>
      <c r="N743" s="232"/>
      <c r="O743" s="232">
        <v>74.453100000000006</v>
      </c>
    </row>
    <row r="744" spans="1:15">
      <c r="A744" s="232" t="s">
        <v>969</v>
      </c>
      <c r="B744" s="232" t="s">
        <v>970</v>
      </c>
      <c r="C744" s="232" t="s">
        <v>971</v>
      </c>
      <c r="D744" s="232" t="s">
        <v>972</v>
      </c>
      <c r="E744" s="232" t="s">
        <v>973</v>
      </c>
      <c r="F744" s="232" t="s">
        <v>8</v>
      </c>
      <c r="G744" s="232" t="s">
        <v>974</v>
      </c>
      <c r="H744" s="232" t="s">
        <v>115</v>
      </c>
      <c r="I744" s="232"/>
      <c r="J744" s="232"/>
      <c r="K744" s="232" t="s">
        <v>39</v>
      </c>
      <c r="L744" s="232" t="s">
        <v>977</v>
      </c>
      <c r="M744" s="233">
        <v>3.0071162706522001E-4</v>
      </c>
      <c r="N744" s="233"/>
      <c r="O744" s="233">
        <v>1.25648106090725E-4</v>
      </c>
    </row>
    <row r="745" spans="1:15">
      <c r="A745" s="231" t="s">
        <v>969</v>
      </c>
      <c r="B745" s="231" t="s">
        <v>970</v>
      </c>
      <c r="C745" s="231" t="s">
        <v>971</v>
      </c>
      <c r="D745" s="231" t="s">
        <v>972</v>
      </c>
      <c r="E745" s="231" t="s">
        <v>973</v>
      </c>
      <c r="F745" s="231" t="s">
        <v>8</v>
      </c>
      <c r="G745" s="231" t="s">
        <v>974</v>
      </c>
      <c r="H745" s="231" t="s">
        <v>115</v>
      </c>
      <c r="I745" s="231" t="s">
        <v>1002</v>
      </c>
      <c r="J745" s="231" t="s">
        <v>1003</v>
      </c>
      <c r="K745" s="231" t="s">
        <v>39</v>
      </c>
      <c r="L745" s="231" t="s">
        <v>978</v>
      </c>
      <c r="M745" s="234"/>
      <c r="N745" s="235">
        <v>0.5</v>
      </c>
      <c r="O745" s="235">
        <v>0.5</v>
      </c>
    </row>
    <row r="746" spans="1:15">
      <c r="A746" s="231" t="s">
        <v>969</v>
      </c>
      <c r="B746" s="231" t="s">
        <v>970</v>
      </c>
      <c r="C746" s="231" t="s">
        <v>971</v>
      </c>
      <c r="D746" s="231" t="s">
        <v>972</v>
      </c>
      <c r="E746" s="231" t="s">
        <v>973</v>
      </c>
      <c r="F746" s="231" t="s">
        <v>8</v>
      </c>
      <c r="G746" s="231" t="s">
        <v>974</v>
      </c>
      <c r="H746" s="231" t="s">
        <v>115</v>
      </c>
      <c r="I746" s="231" t="s">
        <v>1002</v>
      </c>
      <c r="J746" s="231" t="s">
        <v>1004</v>
      </c>
      <c r="K746" s="231" t="s">
        <v>39</v>
      </c>
      <c r="L746" s="231" t="s">
        <v>979</v>
      </c>
      <c r="M746" s="234"/>
      <c r="N746" s="235">
        <v>0.5</v>
      </c>
      <c r="O746" s="235">
        <v>0.5</v>
      </c>
    </row>
    <row r="747" spans="1:15">
      <c r="A747" s="231" t="s">
        <v>969</v>
      </c>
      <c r="B747" s="231" t="s">
        <v>970</v>
      </c>
      <c r="C747" s="231" t="s">
        <v>971</v>
      </c>
      <c r="D747" s="231" t="s">
        <v>972</v>
      </c>
      <c r="E747" s="231" t="s">
        <v>973</v>
      </c>
      <c r="F747" s="231" t="s">
        <v>8</v>
      </c>
      <c r="G747" s="231" t="s">
        <v>974</v>
      </c>
      <c r="H747" s="231" t="s">
        <v>115</v>
      </c>
      <c r="K747" s="231" t="s">
        <v>39</v>
      </c>
      <c r="L747" s="231" t="s">
        <v>980</v>
      </c>
      <c r="M747" s="234"/>
      <c r="N747" s="236"/>
      <c r="O747" s="235"/>
    </row>
    <row r="748" spans="1:15">
      <c r="A748" s="232" t="s">
        <v>969</v>
      </c>
      <c r="B748" s="232" t="s">
        <v>970</v>
      </c>
      <c r="C748" s="232" t="s">
        <v>971</v>
      </c>
      <c r="D748" s="232" t="s">
        <v>972</v>
      </c>
      <c r="E748" s="232" t="s">
        <v>973</v>
      </c>
      <c r="F748" s="232" t="s">
        <v>8</v>
      </c>
      <c r="G748" s="232" t="s">
        <v>974</v>
      </c>
      <c r="H748" s="232" t="s">
        <v>40</v>
      </c>
      <c r="I748" s="232"/>
      <c r="J748" s="232"/>
      <c r="K748" s="232" t="s">
        <v>39</v>
      </c>
      <c r="L748" s="232" t="s">
        <v>976</v>
      </c>
      <c r="M748" s="232">
        <v>5831.7565999999997</v>
      </c>
      <c r="N748" s="232">
        <v>678.92939999999999</v>
      </c>
      <c r="O748" s="232">
        <v>3073.1178</v>
      </c>
    </row>
    <row r="749" spans="1:15">
      <c r="A749" s="232" t="s">
        <v>969</v>
      </c>
      <c r="B749" s="232" t="s">
        <v>970</v>
      </c>
      <c r="C749" s="232" t="s">
        <v>971</v>
      </c>
      <c r="D749" s="232" t="s">
        <v>972</v>
      </c>
      <c r="E749" s="232" t="s">
        <v>973</v>
      </c>
      <c r="F749" s="232" t="s">
        <v>8</v>
      </c>
      <c r="G749" s="232" t="s">
        <v>974</v>
      </c>
      <c r="H749" s="232" t="s">
        <v>40</v>
      </c>
      <c r="I749" s="232"/>
      <c r="J749" s="232"/>
      <c r="K749" s="232" t="s">
        <v>39</v>
      </c>
      <c r="L749" s="232" t="s">
        <v>977</v>
      </c>
      <c r="M749" s="233">
        <v>7.1556554205321104E-3</v>
      </c>
      <c r="N749" s="233">
        <v>2.27444055696848E-3</v>
      </c>
      <c r="O749" s="233">
        <v>5.1862371259718603E-3</v>
      </c>
    </row>
    <row r="750" spans="1:15">
      <c r="A750" s="231" t="s">
        <v>969</v>
      </c>
      <c r="B750" s="231" t="s">
        <v>970</v>
      </c>
      <c r="C750" s="231" t="s">
        <v>971</v>
      </c>
      <c r="D750" s="231" t="s">
        <v>972</v>
      </c>
      <c r="E750" s="231" t="s">
        <v>973</v>
      </c>
      <c r="F750" s="231" t="s">
        <v>8</v>
      </c>
      <c r="G750" s="231" t="s">
        <v>974</v>
      </c>
      <c r="H750" s="231" t="s">
        <v>40</v>
      </c>
      <c r="I750" s="231" t="s">
        <v>1002</v>
      </c>
      <c r="J750" s="231" t="s">
        <v>1003</v>
      </c>
      <c r="K750" s="231" t="s">
        <v>39</v>
      </c>
      <c r="L750" s="231" t="s">
        <v>978</v>
      </c>
      <c r="M750" s="234"/>
      <c r="N750" s="235">
        <v>0.5</v>
      </c>
      <c r="O750" s="235">
        <v>0.5</v>
      </c>
    </row>
    <row r="751" spans="1:15">
      <c r="A751" s="231" t="s">
        <v>969</v>
      </c>
      <c r="B751" s="231" t="s">
        <v>970</v>
      </c>
      <c r="C751" s="231" t="s">
        <v>971</v>
      </c>
      <c r="D751" s="231" t="s">
        <v>972</v>
      </c>
      <c r="E751" s="231" t="s">
        <v>973</v>
      </c>
      <c r="F751" s="231" t="s">
        <v>8</v>
      </c>
      <c r="G751" s="231" t="s">
        <v>974</v>
      </c>
      <c r="H751" s="231" t="s">
        <v>40</v>
      </c>
      <c r="I751" s="231" t="s">
        <v>1002</v>
      </c>
      <c r="J751" s="231" t="s">
        <v>1004</v>
      </c>
      <c r="K751" s="231" t="s">
        <v>39</v>
      </c>
      <c r="L751" s="231" t="s">
        <v>979</v>
      </c>
      <c r="M751" s="234"/>
      <c r="N751" s="235">
        <v>0.5</v>
      </c>
      <c r="O751" s="235">
        <v>0.5</v>
      </c>
    </row>
    <row r="752" spans="1:15">
      <c r="A752" s="231" t="s">
        <v>969</v>
      </c>
      <c r="B752" s="231" t="s">
        <v>970</v>
      </c>
      <c r="C752" s="231" t="s">
        <v>971</v>
      </c>
      <c r="D752" s="231" t="s">
        <v>972</v>
      </c>
      <c r="E752" s="231" t="s">
        <v>973</v>
      </c>
      <c r="F752" s="231" t="s">
        <v>8</v>
      </c>
      <c r="G752" s="231" t="s">
        <v>974</v>
      </c>
      <c r="H752" s="231" t="s">
        <v>40</v>
      </c>
      <c r="K752" s="231" t="s">
        <v>39</v>
      </c>
      <c r="L752" s="231" t="s">
        <v>980</v>
      </c>
      <c r="M752" s="234"/>
      <c r="N752" s="235"/>
      <c r="O752" s="235"/>
    </row>
    <row r="753" spans="1:15">
      <c r="A753" s="232" t="s">
        <v>969</v>
      </c>
      <c r="B753" s="232" t="s">
        <v>970</v>
      </c>
      <c r="C753" s="232" t="s">
        <v>971</v>
      </c>
      <c r="D753" s="232" t="s">
        <v>972</v>
      </c>
      <c r="E753" s="232" t="s">
        <v>973</v>
      </c>
      <c r="F753" s="232" t="s">
        <v>8</v>
      </c>
      <c r="G753" s="232" t="s">
        <v>974</v>
      </c>
      <c r="H753" s="232" t="s">
        <v>56</v>
      </c>
      <c r="I753" s="232"/>
      <c r="J753" s="232"/>
      <c r="K753" s="232" t="s">
        <v>39</v>
      </c>
      <c r="L753" s="232" t="s">
        <v>976</v>
      </c>
      <c r="M753" s="232">
        <v>942.36279999999999</v>
      </c>
      <c r="N753" s="232">
        <v>313.62099999999998</v>
      </c>
      <c r="O753" s="232">
        <v>112.0064</v>
      </c>
    </row>
    <row r="754" spans="1:15">
      <c r="A754" s="232" t="s">
        <v>969</v>
      </c>
      <c r="B754" s="232" t="s">
        <v>970</v>
      </c>
      <c r="C754" s="232" t="s">
        <v>971</v>
      </c>
      <c r="D754" s="232" t="s">
        <v>972</v>
      </c>
      <c r="E754" s="232" t="s">
        <v>973</v>
      </c>
      <c r="F754" s="232" t="s">
        <v>8</v>
      </c>
      <c r="G754" s="232" t="s">
        <v>974</v>
      </c>
      <c r="H754" s="232" t="s">
        <v>56</v>
      </c>
      <c r="I754" s="232"/>
      <c r="J754" s="232"/>
      <c r="K754" s="232" t="s">
        <v>39</v>
      </c>
      <c r="L754" s="232" t="s">
        <v>977</v>
      </c>
      <c r="M754" s="233">
        <v>2.0941411383076898E-3</v>
      </c>
      <c r="N754" s="233">
        <v>1.0506428531700199E-3</v>
      </c>
      <c r="O754" s="233">
        <v>1.89023587064074E-4</v>
      </c>
    </row>
    <row r="755" spans="1:15">
      <c r="A755" s="231" t="s">
        <v>969</v>
      </c>
      <c r="B755" s="231" t="s">
        <v>970</v>
      </c>
      <c r="C755" s="231" t="s">
        <v>971</v>
      </c>
      <c r="D755" s="231" t="s">
        <v>972</v>
      </c>
      <c r="E755" s="231" t="s">
        <v>973</v>
      </c>
      <c r="F755" s="231" t="s">
        <v>8</v>
      </c>
      <c r="G755" s="231" t="s">
        <v>974</v>
      </c>
      <c r="H755" s="231" t="s">
        <v>56</v>
      </c>
      <c r="I755" s="231" t="s">
        <v>1002</v>
      </c>
      <c r="J755" s="231" t="s">
        <v>1003</v>
      </c>
      <c r="K755" s="231" t="s">
        <v>39</v>
      </c>
      <c r="L755" s="231" t="s">
        <v>978</v>
      </c>
      <c r="M755" s="234"/>
      <c r="N755" s="235">
        <v>0.5</v>
      </c>
      <c r="O755" s="235">
        <v>0.5</v>
      </c>
    </row>
    <row r="756" spans="1:15">
      <c r="A756" s="231" t="s">
        <v>969</v>
      </c>
      <c r="B756" s="231" t="s">
        <v>970</v>
      </c>
      <c r="C756" s="231" t="s">
        <v>971</v>
      </c>
      <c r="D756" s="231" t="s">
        <v>972</v>
      </c>
      <c r="E756" s="231" t="s">
        <v>973</v>
      </c>
      <c r="F756" s="231" t="s">
        <v>8</v>
      </c>
      <c r="G756" s="231" t="s">
        <v>974</v>
      </c>
      <c r="H756" s="231" t="s">
        <v>56</v>
      </c>
      <c r="I756" s="231" t="s">
        <v>1002</v>
      </c>
      <c r="J756" s="231" t="s">
        <v>1004</v>
      </c>
      <c r="K756" s="231" t="s">
        <v>39</v>
      </c>
      <c r="L756" s="231" t="s">
        <v>979</v>
      </c>
      <c r="M756" s="234"/>
      <c r="N756" s="235">
        <v>0.5</v>
      </c>
      <c r="O756" s="235">
        <v>0.5</v>
      </c>
    </row>
    <row r="757" spans="1:15">
      <c r="A757" s="231" t="s">
        <v>969</v>
      </c>
      <c r="B757" s="231" t="s">
        <v>970</v>
      </c>
      <c r="C757" s="231" t="s">
        <v>971</v>
      </c>
      <c r="D757" s="231" t="s">
        <v>972</v>
      </c>
      <c r="E757" s="231" t="s">
        <v>973</v>
      </c>
      <c r="F757" s="231" t="s">
        <v>8</v>
      </c>
      <c r="G757" s="231" t="s">
        <v>974</v>
      </c>
      <c r="H757" s="231" t="s">
        <v>56</v>
      </c>
      <c r="K757" s="231" t="s">
        <v>39</v>
      </c>
      <c r="L757" s="231" t="s">
        <v>980</v>
      </c>
      <c r="M757" s="234"/>
      <c r="N757" s="235"/>
      <c r="O757" s="235"/>
    </row>
    <row r="758" spans="1:15">
      <c r="A758" s="232" t="s">
        <v>969</v>
      </c>
      <c r="B758" s="232" t="s">
        <v>970</v>
      </c>
      <c r="C758" s="232" t="s">
        <v>971</v>
      </c>
      <c r="D758" s="232" t="s">
        <v>972</v>
      </c>
      <c r="E758" s="232" t="s">
        <v>973</v>
      </c>
      <c r="F758" s="232" t="s">
        <v>8</v>
      </c>
      <c r="G758" s="232" t="s">
        <v>974</v>
      </c>
      <c r="H758" s="232" t="s">
        <v>90</v>
      </c>
      <c r="I758" s="232"/>
      <c r="J758" s="232"/>
      <c r="K758" s="232" t="s">
        <v>39</v>
      </c>
      <c r="L758" s="232" t="s">
        <v>976</v>
      </c>
      <c r="M758" s="232">
        <v>8.4074000000000009</v>
      </c>
      <c r="N758" s="232"/>
      <c r="O758" s="232"/>
    </row>
    <row r="759" spans="1:15">
      <c r="A759" s="232" t="s">
        <v>969</v>
      </c>
      <c r="B759" s="232" t="s">
        <v>970</v>
      </c>
      <c r="C759" s="232" t="s">
        <v>971</v>
      </c>
      <c r="D759" s="232" t="s">
        <v>972</v>
      </c>
      <c r="E759" s="232" t="s">
        <v>973</v>
      </c>
      <c r="F759" s="232" t="s">
        <v>8</v>
      </c>
      <c r="G759" s="232" t="s">
        <v>974</v>
      </c>
      <c r="H759" s="232" t="s">
        <v>90</v>
      </c>
      <c r="I759" s="232"/>
      <c r="J759" s="232"/>
      <c r="K759" s="232" t="s">
        <v>39</v>
      </c>
      <c r="L759" s="232" t="s">
        <v>977</v>
      </c>
      <c r="M759" s="233">
        <v>1.03160096535205E-5</v>
      </c>
      <c r="N759" s="233"/>
      <c r="O759" s="233"/>
    </row>
    <row r="760" spans="1:15">
      <c r="A760" s="231" t="s">
        <v>969</v>
      </c>
      <c r="B760" s="231" t="s">
        <v>970</v>
      </c>
      <c r="C760" s="231" t="s">
        <v>971</v>
      </c>
      <c r="D760" s="231" t="s">
        <v>972</v>
      </c>
      <c r="E760" s="231" t="s">
        <v>973</v>
      </c>
      <c r="F760" s="231" t="s">
        <v>8</v>
      </c>
      <c r="G760" s="231" t="s">
        <v>974</v>
      </c>
      <c r="H760" s="231" t="s">
        <v>90</v>
      </c>
      <c r="I760" s="231" t="s">
        <v>109</v>
      </c>
      <c r="J760" s="231" t="s">
        <v>811</v>
      </c>
      <c r="K760" s="231" t="s">
        <v>39</v>
      </c>
      <c r="L760" s="231" t="s">
        <v>978</v>
      </c>
      <c r="M760" s="234"/>
      <c r="N760" s="235">
        <v>1</v>
      </c>
      <c r="O760" s="235">
        <v>1</v>
      </c>
    </row>
    <row r="761" spans="1:15">
      <c r="A761" s="231" t="s">
        <v>969</v>
      </c>
      <c r="B761" s="231" t="s">
        <v>970</v>
      </c>
      <c r="C761" s="231" t="s">
        <v>971</v>
      </c>
      <c r="D761" s="231" t="s">
        <v>972</v>
      </c>
      <c r="E761" s="231" t="s">
        <v>973</v>
      </c>
      <c r="F761" s="231" t="s">
        <v>8</v>
      </c>
      <c r="G761" s="231" t="s">
        <v>974</v>
      </c>
      <c r="H761" s="231" t="s">
        <v>90</v>
      </c>
      <c r="K761" s="231" t="s">
        <v>39</v>
      </c>
      <c r="L761" s="231" t="s">
        <v>979</v>
      </c>
      <c r="M761" s="234"/>
      <c r="N761" s="235"/>
      <c r="O761" s="235"/>
    </row>
    <row r="762" spans="1:15">
      <c r="A762" s="231" t="s">
        <v>969</v>
      </c>
      <c r="B762" s="231" t="s">
        <v>970</v>
      </c>
      <c r="C762" s="231" t="s">
        <v>971</v>
      </c>
      <c r="D762" s="231" t="s">
        <v>972</v>
      </c>
      <c r="E762" s="231" t="s">
        <v>973</v>
      </c>
      <c r="F762" s="231" t="s">
        <v>8</v>
      </c>
      <c r="G762" s="231" t="s">
        <v>974</v>
      </c>
      <c r="H762" s="231" t="s">
        <v>90</v>
      </c>
      <c r="K762" s="231" t="s">
        <v>39</v>
      </c>
      <c r="L762" s="231" t="s">
        <v>980</v>
      </c>
      <c r="M762" s="234"/>
      <c r="N762" s="236"/>
      <c r="O762" s="236"/>
    </row>
    <row r="763" spans="1:15">
      <c r="A763" s="232" t="s">
        <v>969</v>
      </c>
      <c r="B763" s="232" t="s">
        <v>970</v>
      </c>
      <c r="C763" s="232" t="s">
        <v>971</v>
      </c>
      <c r="D763" s="232" t="s">
        <v>972</v>
      </c>
      <c r="E763" s="232" t="s">
        <v>973</v>
      </c>
      <c r="F763" s="232" t="s">
        <v>8</v>
      </c>
      <c r="G763" s="232" t="s">
        <v>974</v>
      </c>
      <c r="H763" s="232" t="s">
        <v>89</v>
      </c>
      <c r="I763" s="232"/>
      <c r="J763" s="232"/>
      <c r="K763" s="232" t="s">
        <v>39</v>
      </c>
      <c r="L763" s="232" t="s">
        <v>976</v>
      </c>
      <c r="M763" s="232">
        <v>64.201800000000006</v>
      </c>
      <c r="N763" s="232"/>
      <c r="O763" s="232"/>
    </row>
    <row r="764" spans="1:15">
      <c r="A764" s="232" t="s">
        <v>969</v>
      </c>
      <c r="B764" s="232" t="s">
        <v>970</v>
      </c>
      <c r="C764" s="232" t="s">
        <v>971</v>
      </c>
      <c r="D764" s="232" t="s">
        <v>972</v>
      </c>
      <c r="E764" s="232" t="s">
        <v>973</v>
      </c>
      <c r="F764" s="232" t="s">
        <v>8</v>
      </c>
      <c r="G764" s="232" t="s">
        <v>974</v>
      </c>
      <c r="H764" s="232" t="s">
        <v>89</v>
      </c>
      <c r="I764" s="232"/>
      <c r="J764" s="232"/>
      <c r="K764" s="232" t="s">
        <v>39</v>
      </c>
      <c r="L764" s="232" t="s">
        <v>977</v>
      </c>
      <c r="M764" s="233">
        <v>1.3278540951294499E-4</v>
      </c>
      <c r="N764" s="233"/>
      <c r="O764" s="233"/>
    </row>
    <row r="765" spans="1:15">
      <c r="A765" s="231" t="s">
        <v>969</v>
      </c>
      <c r="B765" s="231" t="s">
        <v>970</v>
      </c>
      <c r="C765" s="231" t="s">
        <v>971</v>
      </c>
      <c r="D765" s="231" t="s">
        <v>972</v>
      </c>
      <c r="E765" s="231" t="s">
        <v>973</v>
      </c>
      <c r="F765" s="231" t="s">
        <v>8</v>
      </c>
      <c r="G765" s="231" t="s">
        <v>974</v>
      </c>
      <c r="H765" s="231" t="s">
        <v>89</v>
      </c>
      <c r="I765" s="231" t="s">
        <v>109</v>
      </c>
      <c r="J765" s="231" t="s">
        <v>811</v>
      </c>
      <c r="K765" s="231" t="s">
        <v>39</v>
      </c>
      <c r="L765" s="231" t="s">
        <v>978</v>
      </c>
      <c r="M765" s="234"/>
      <c r="N765" s="235">
        <v>1</v>
      </c>
      <c r="O765" s="235">
        <v>1</v>
      </c>
    </row>
    <row r="766" spans="1:15">
      <c r="A766" s="231" t="s">
        <v>969</v>
      </c>
      <c r="B766" s="231" t="s">
        <v>970</v>
      </c>
      <c r="C766" s="231" t="s">
        <v>971</v>
      </c>
      <c r="D766" s="231" t="s">
        <v>972</v>
      </c>
      <c r="E766" s="231" t="s">
        <v>973</v>
      </c>
      <c r="F766" s="231" t="s">
        <v>8</v>
      </c>
      <c r="G766" s="231" t="s">
        <v>974</v>
      </c>
      <c r="H766" s="231" t="s">
        <v>89</v>
      </c>
      <c r="K766" s="231" t="s">
        <v>39</v>
      </c>
      <c r="L766" s="231" t="s">
        <v>979</v>
      </c>
      <c r="M766" s="234"/>
      <c r="N766" s="235"/>
      <c r="O766" s="235"/>
    </row>
    <row r="767" spans="1:15">
      <c r="A767" s="231" t="s">
        <v>969</v>
      </c>
      <c r="B767" s="231" t="s">
        <v>970</v>
      </c>
      <c r="C767" s="231" t="s">
        <v>971</v>
      </c>
      <c r="D767" s="231" t="s">
        <v>972</v>
      </c>
      <c r="E767" s="231" t="s">
        <v>973</v>
      </c>
      <c r="F767" s="231" t="s">
        <v>8</v>
      </c>
      <c r="G767" s="231" t="s">
        <v>974</v>
      </c>
      <c r="H767" s="231" t="s">
        <v>89</v>
      </c>
      <c r="K767" s="231" t="s">
        <v>39</v>
      </c>
      <c r="L767" s="231" t="s">
        <v>980</v>
      </c>
      <c r="M767" s="234"/>
      <c r="N767" s="236"/>
      <c r="O767" s="236"/>
    </row>
    <row r="768" spans="1:15">
      <c r="A768" s="232" t="s">
        <v>969</v>
      </c>
      <c r="B768" s="232" t="s">
        <v>970</v>
      </c>
      <c r="C768" s="232" t="s">
        <v>971</v>
      </c>
      <c r="D768" s="232" t="s">
        <v>972</v>
      </c>
      <c r="E768" s="232" t="s">
        <v>973</v>
      </c>
      <c r="F768" s="232" t="s">
        <v>8</v>
      </c>
      <c r="G768" s="232" t="s">
        <v>974</v>
      </c>
      <c r="H768" s="232" t="s">
        <v>70</v>
      </c>
      <c r="I768" s="232"/>
      <c r="J768" s="232"/>
      <c r="K768" s="232" t="s">
        <v>39</v>
      </c>
      <c r="L768" s="232" t="s">
        <v>976</v>
      </c>
      <c r="M768" s="232">
        <v>86.285399999999996</v>
      </c>
      <c r="N768" s="232">
        <v>2.1305000000000001</v>
      </c>
      <c r="O768" s="232">
        <v>1.0652999999999999</v>
      </c>
    </row>
    <row r="769" spans="1:15">
      <c r="A769" s="232" t="s">
        <v>969</v>
      </c>
      <c r="B769" s="232" t="s">
        <v>970</v>
      </c>
      <c r="C769" s="232" t="s">
        <v>971</v>
      </c>
      <c r="D769" s="232" t="s">
        <v>972</v>
      </c>
      <c r="E769" s="232" t="s">
        <v>973</v>
      </c>
      <c r="F769" s="232" t="s">
        <v>8</v>
      </c>
      <c r="G769" s="232" t="s">
        <v>974</v>
      </c>
      <c r="H769" s="232" t="s">
        <v>70</v>
      </c>
      <c r="I769" s="232"/>
      <c r="J769" s="232"/>
      <c r="K769" s="232" t="s">
        <v>39</v>
      </c>
      <c r="L769" s="232" t="s">
        <v>977</v>
      </c>
      <c r="M769" s="233">
        <v>1.0570974452263101E-4</v>
      </c>
      <c r="N769" s="233">
        <v>7.1372599369261896E-6</v>
      </c>
      <c r="O769" s="233">
        <v>1.79781536858034E-6</v>
      </c>
    </row>
    <row r="770" spans="1:15">
      <c r="A770" s="231" t="s">
        <v>969</v>
      </c>
      <c r="B770" s="231" t="s">
        <v>970</v>
      </c>
      <c r="C770" s="231" t="s">
        <v>971</v>
      </c>
      <c r="D770" s="231" t="s">
        <v>972</v>
      </c>
      <c r="E770" s="231" t="s">
        <v>973</v>
      </c>
      <c r="F770" s="231" t="s">
        <v>8</v>
      </c>
      <c r="G770" s="231" t="s">
        <v>974</v>
      </c>
      <c r="H770" s="231" t="s">
        <v>70</v>
      </c>
      <c r="I770" s="231" t="s">
        <v>109</v>
      </c>
      <c r="J770" s="231" t="s">
        <v>811</v>
      </c>
      <c r="K770" s="231" t="s">
        <v>39</v>
      </c>
      <c r="L770" s="231" t="s">
        <v>978</v>
      </c>
      <c r="M770" s="234"/>
      <c r="N770" s="235">
        <v>1</v>
      </c>
      <c r="O770" s="235">
        <v>1</v>
      </c>
    </row>
    <row r="771" spans="1:15">
      <c r="A771" s="231" t="s">
        <v>969</v>
      </c>
      <c r="B771" s="231" t="s">
        <v>970</v>
      </c>
      <c r="C771" s="231" t="s">
        <v>971</v>
      </c>
      <c r="D771" s="231" t="s">
        <v>972</v>
      </c>
      <c r="E771" s="231" t="s">
        <v>973</v>
      </c>
      <c r="F771" s="231" t="s">
        <v>8</v>
      </c>
      <c r="G771" s="231" t="s">
        <v>974</v>
      </c>
      <c r="H771" s="231" t="s">
        <v>70</v>
      </c>
      <c r="K771" s="231" t="s">
        <v>39</v>
      </c>
      <c r="L771" s="231" t="s">
        <v>979</v>
      </c>
      <c r="M771" s="234"/>
      <c r="N771" s="235"/>
      <c r="O771" s="235"/>
    </row>
    <row r="772" spans="1:15">
      <c r="A772" s="231" t="s">
        <v>969</v>
      </c>
      <c r="B772" s="231" t="s">
        <v>970</v>
      </c>
      <c r="C772" s="231" t="s">
        <v>971</v>
      </c>
      <c r="D772" s="231" t="s">
        <v>972</v>
      </c>
      <c r="E772" s="231" t="s">
        <v>973</v>
      </c>
      <c r="F772" s="231" t="s">
        <v>8</v>
      </c>
      <c r="G772" s="231" t="s">
        <v>974</v>
      </c>
      <c r="H772" s="231" t="s">
        <v>70</v>
      </c>
      <c r="K772" s="231" t="s">
        <v>39</v>
      </c>
      <c r="L772" s="231" t="s">
        <v>980</v>
      </c>
      <c r="M772" s="234"/>
      <c r="N772" s="235"/>
      <c r="O772" s="235"/>
    </row>
    <row r="773" spans="1:15">
      <c r="A773" s="232" t="s">
        <v>969</v>
      </c>
      <c r="B773" s="232" t="s">
        <v>970</v>
      </c>
      <c r="C773" s="232" t="s">
        <v>971</v>
      </c>
      <c r="D773" s="232" t="s">
        <v>972</v>
      </c>
      <c r="E773" s="232" t="s">
        <v>973</v>
      </c>
      <c r="F773" s="232" t="s">
        <v>8</v>
      </c>
      <c r="G773" s="232" t="s">
        <v>974</v>
      </c>
      <c r="H773" s="232" t="s">
        <v>61</v>
      </c>
      <c r="I773" s="232"/>
      <c r="J773" s="232"/>
      <c r="K773" s="232" t="s">
        <v>39</v>
      </c>
      <c r="L773" s="232" t="s">
        <v>976</v>
      </c>
      <c r="M773" s="232">
        <v>525.95540000000005</v>
      </c>
      <c r="N773" s="232">
        <v>210.27520000000001</v>
      </c>
      <c r="O773" s="232">
        <v>31.451499999999999</v>
      </c>
    </row>
    <row r="774" spans="1:15">
      <c r="A774" s="232" t="s">
        <v>969</v>
      </c>
      <c r="B774" s="232" t="s">
        <v>970</v>
      </c>
      <c r="C774" s="232" t="s">
        <v>971</v>
      </c>
      <c r="D774" s="232" t="s">
        <v>972</v>
      </c>
      <c r="E774" s="232" t="s">
        <v>973</v>
      </c>
      <c r="F774" s="232" t="s">
        <v>8</v>
      </c>
      <c r="G774" s="232" t="s">
        <v>974</v>
      </c>
      <c r="H774" s="232" t="s">
        <v>61</v>
      </c>
      <c r="I774" s="232"/>
      <c r="J774" s="232"/>
      <c r="K774" s="232" t="s">
        <v>39</v>
      </c>
      <c r="L774" s="232" t="s">
        <v>977</v>
      </c>
      <c r="M774" s="233">
        <v>1.19012066716094E-3</v>
      </c>
      <c r="N774" s="233">
        <v>7.0443030306930005E-4</v>
      </c>
      <c r="O774" s="233">
        <v>5.3077996869337003E-5</v>
      </c>
    </row>
    <row r="775" spans="1:15">
      <c r="A775" s="231" t="s">
        <v>969</v>
      </c>
      <c r="B775" s="231" t="s">
        <v>970</v>
      </c>
      <c r="C775" s="231" t="s">
        <v>971</v>
      </c>
      <c r="D775" s="231" t="s">
        <v>972</v>
      </c>
      <c r="E775" s="231" t="s">
        <v>973</v>
      </c>
      <c r="F775" s="231" t="s">
        <v>8</v>
      </c>
      <c r="G775" s="231" t="s">
        <v>974</v>
      </c>
      <c r="H775" s="231" t="s">
        <v>61</v>
      </c>
      <c r="I775" s="231" t="s">
        <v>1002</v>
      </c>
      <c r="J775" s="231" t="s">
        <v>1003</v>
      </c>
      <c r="K775" s="231" t="s">
        <v>39</v>
      </c>
      <c r="L775" s="231" t="s">
        <v>978</v>
      </c>
      <c r="M775" s="234"/>
      <c r="N775" s="235">
        <v>0.5</v>
      </c>
      <c r="O775" s="235">
        <v>0.5</v>
      </c>
    </row>
    <row r="776" spans="1:15">
      <c r="A776" s="231" t="s">
        <v>969</v>
      </c>
      <c r="B776" s="231" t="s">
        <v>970</v>
      </c>
      <c r="C776" s="231" t="s">
        <v>971</v>
      </c>
      <c r="D776" s="231" t="s">
        <v>972</v>
      </c>
      <c r="E776" s="231" t="s">
        <v>973</v>
      </c>
      <c r="F776" s="231" t="s">
        <v>8</v>
      </c>
      <c r="G776" s="231" t="s">
        <v>974</v>
      </c>
      <c r="H776" s="231" t="s">
        <v>61</v>
      </c>
      <c r="I776" s="231" t="s">
        <v>1002</v>
      </c>
      <c r="J776" s="231" t="s">
        <v>1004</v>
      </c>
      <c r="K776" s="231" t="s">
        <v>39</v>
      </c>
      <c r="L776" s="231" t="s">
        <v>979</v>
      </c>
      <c r="M776" s="234"/>
      <c r="N776" s="235">
        <v>0.5</v>
      </c>
      <c r="O776" s="235">
        <v>0.5</v>
      </c>
    </row>
    <row r="777" spans="1:15">
      <c r="A777" s="231" t="s">
        <v>969</v>
      </c>
      <c r="B777" s="231" t="s">
        <v>970</v>
      </c>
      <c r="C777" s="231" t="s">
        <v>971</v>
      </c>
      <c r="D777" s="231" t="s">
        <v>972</v>
      </c>
      <c r="E777" s="231" t="s">
        <v>973</v>
      </c>
      <c r="F777" s="231" t="s">
        <v>8</v>
      </c>
      <c r="G777" s="231" t="s">
        <v>974</v>
      </c>
      <c r="H777" s="231" t="s">
        <v>61</v>
      </c>
      <c r="K777" s="231" t="s">
        <v>39</v>
      </c>
      <c r="L777" s="231" t="s">
        <v>980</v>
      </c>
      <c r="M777" s="234"/>
      <c r="N777" s="235"/>
      <c r="O777" s="235"/>
    </row>
    <row r="778" spans="1:15">
      <c r="A778" s="232" t="s">
        <v>969</v>
      </c>
      <c r="B778" s="232" t="s">
        <v>970</v>
      </c>
      <c r="C778" s="232" t="s">
        <v>971</v>
      </c>
      <c r="D778" s="232" t="s">
        <v>972</v>
      </c>
      <c r="E778" s="232" t="s">
        <v>973</v>
      </c>
      <c r="F778" s="232" t="s">
        <v>8</v>
      </c>
      <c r="G778" s="232" t="s">
        <v>974</v>
      </c>
      <c r="H778" s="232" t="s">
        <v>19</v>
      </c>
      <c r="I778" s="232"/>
      <c r="J778" s="232"/>
      <c r="K778" s="232" t="s">
        <v>39</v>
      </c>
      <c r="L778" s="232" t="s">
        <v>976</v>
      </c>
      <c r="M778" s="232">
        <v>4559.7826999999997</v>
      </c>
      <c r="N778" s="232">
        <v>1220.9416000000001</v>
      </c>
      <c r="O778" s="232">
        <v>2836.7393999999999</v>
      </c>
    </row>
    <row r="779" spans="1:15">
      <c r="A779" s="232" t="s">
        <v>969</v>
      </c>
      <c r="B779" s="232" t="s">
        <v>970</v>
      </c>
      <c r="C779" s="232" t="s">
        <v>971</v>
      </c>
      <c r="D779" s="232" t="s">
        <v>972</v>
      </c>
      <c r="E779" s="232" t="s">
        <v>973</v>
      </c>
      <c r="F779" s="232" t="s">
        <v>8</v>
      </c>
      <c r="G779" s="232" t="s">
        <v>974</v>
      </c>
      <c r="H779" s="232" t="s">
        <v>19</v>
      </c>
      <c r="I779" s="232"/>
      <c r="J779" s="232"/>
      <c r="K779" s="232" t="s">
        <v>39</v>
      </c>
      <c r="L779" s="232" t="s">
        <v>977</v>
      </c>
      <c r="M779" s="233">
        <v>9.9771589236498908E-3</v>
      </c>
      <c r="N779" s="233">
        <v>4.0902030354407698E-3</v>
      </c>
      <c r="O779" s="233">
        <v>4.7873215901411701E-3</v>
      </c>
    </row>
    <row r="780" spans="1:15">
      <c r="A780" s="231" t="s">
        <v>969</v>
      </c>
      <c r="B780" s="231" t="s">
        <v>970</v>
      </c>
      <c r="C780" s="231" t="s">
        <v>971</v>
      </c>
      <c r="D780" s="231" t="s">
        <v>972</v>
      </c>
      <c r="E780" s="231" t="s">
        <v>973</v>
      </c>
      <c r="F780" s="231" t="s">
        <v>8</v>
      </c>
      <c r="G780" s="231" t="s">
        <v>974</v>
      </c>
      <c r="H780" s="231" t="s">
        <v>19</v>
      </c>
      <c r="I780" s="231" t="s">
        <v>1002</v>
      </c>
      <c r="J780" s="231" t="s">
        <v>1003</v>
      </c>
      <c r="K780" s="231" t="s">
        <v>39</v>
      </c>
      <c r="L780" s="231" t="s">
        <v>978</v>
      </c>
      <c r="M780" s="234"/>
      <c r="N780" s="235">
        <v>0.5</v>
      </c>
      <c r="O780" s="235">
        <v>0.5</v>
      </c>
    </row>
    <row r="781" spans="1:15">
      <c r="A781" s="231" t="s">
        <v>969</v>
      </c>
      <c r="B781" s="231" t="s">
        <v>970</v>
      </c>
      <c r="C781" s="231" t="s">
        <v>971</v>
      </c>
      <c r="D781" s="231" t="s">
        <v>972</v>
      </c>
      <c r="E781" s="231" t="s">
        <v>973</v>
      </c>
      <c r="F781" s="231" t="s">
        <v>8</v>
      </c>
      <c r="G781" s="231" t="s">
        <v>974</v>
      </c>
      <c r="H781" s="231" t="s">
        <v>19</v>
      </c>
      <c r="I781" s="231" t="s">
        <v>1002</v>
      </c>
      <c r="J781" s="231" t="s">
        <v>1004</v>
      </c>
      <c r="K781" s="231" t="s">
        <v>39</v>
      </c>
      <c r="L781" s="231" t="s">
        <v>979</v>
      </c>
      <c r="M781" s="234"/>
      <c r="N781" s="235">
        <v>0.5</v>
      </c>
      <c r="O781" s="235">
        <v>0.5</v>
      </c>
    </row>
    <row r="782" spans="1:15">
      <c r="A782" s="231" t="s">
        <v>969</v>
      </c>
      <c r="B782" s="231" t="s">
        <v>970</v>
      </c>
      <c r="C782" s="231" t="s">
        <v>971</v>
      </c>
      <c r="D782" s="231" t="s">
        <v>972</v>
      </c>
      <c r="E782" s="231" t="s">
        <v>973</v>
      </c>
      <c r="F782" s="231" t="s">
        <v>8</v>
      </c>
      <c r="G782" s="231" t="s">
        <v>974</v>
      </c>
      <c r="H782" s="231" t="s">
        <v>19</v>
      </c>
      <c r="K782" s="231" t="s">
        <v>39</v>
      </c>
      <c r="L782" s="231" t="s">
        <v>980</v>
      </c>
      <c r="M782" s="234"/>
      <c r="N782" s="235"/>
      <c r="O782" s="235"/>
    </row>
    <row r="783" spans="1:15">
      <c r="A783" s="232" t="s">
        <v>969</v>
      </c>
      <c r="B783" s="232" t="s">
        <v>970</v>
      </c>
      <c r="C783" s="232" t="s">
        <v>971</v>
      </c>
      <c r="D783" s="232" t="s">
        <v>972</v>
      </c>
      <c r="E783" s="232" t="s">
        <v>973</v>
      </c>
      <c r="F783" s="232" t="s">
        <v>8</v>
      </c>
      <c r="G783" s="232" t="s">
        <v>974</v>
      </c>
      <c r="H783" s="232" t="s">
        <v>18</v>
      </c>
      <c r="I783" s="232"/>
      <c r="J783" s="232"/>
      <c r="K783" s="232" t="s">
        <v>39</v>
      </c>
      <c r="L783" s="232" t="s">
        <v>976</v>
      </c>
      <c r="M783" s="232">
        <v>54492.563600000001</v>
      </c>
      <c r="N783" s="232">
        <v>35676.897700000001</v>
      </c>
      <c r="O783" s="232">
        <v>37224.734299999996</v>
      </c>
    </row>
    <row r="784" spans="1:15">
      <c r="A784" s="232" t="s">
        <v>969</v>
      </c>
      <c r="B784" s="232" t="s">
        <v>970</v>
      </c>
      <c r="C784" s="232" t="s">
        <v>971</v>
      </c>
      <c r="D784" s="232" t="s">
        <v>972</v>
      </c>
      <c r="E784" s="232" t="s">
        <v>973</v>
      </c>
      <c r="F784" s="232" t="s">
        <v>8</v>
      </c>
      <c r="G784" s="232" t="s">
        <v>974</v>
      </c>
      <c r="H784" s="232" t="s">
        <v>18</v>
      </c>
      <c r="I784" s="232"/>
      <c r="J784" s="232"/>
      <c r="K784" s="232" t="s">
        <v>39</v>
      </c>
      <c r="L784" s="232" t="s">
        <v>977</v>
      </c>
      <c r="M784" s="233">
        <v>0.15106993547137201</v>
      </c>
      <c r="N784" s="233">
        <v>0.119519029630615</v>
      </c>
      <c r="O784" s="233">
        <v>6.2820988844325507E-2</v>
      </c>
    </row>
    <row r="785" spans="1:15">
      <c r="A785" s="231" t="s">
        <v>969</v>
      </c>
      <c r="B785" s="231" t="s">
        <v>970</v>
      </c>
      <c r="C785" s="231" t="s">
        <v>971</v>
      </c>
      <c r="D785" s="231" t="s">
        <v>972</v>
      </c>
      <c r="E785" s="231" t="s">
        <v>973</v>
      </c>
      <c r="F785" s="231" t="s">
        <v>8</v>
      </c>
      <c r="G785" s="231" t="s">
        <v>974</v>
      </c>
      <c r="H785" s="231" t="s">
        <v>18</v>
      </c>
      <c r="I785" s="231" t="s">
        <v>1002</v>
      </c>
      <c r="J785" s="231" t="s">
        <v>1003</v>
      </c>
      <c r="K785" s="231" t="s">
        <v>39</v>
      </c>
      <c r="L785" s="231" t="s">
        <v>978</v>
      </c>
      <c r="M785" s="234"/>
      <c r="N785" s="235">
        <v>0.5</v>
      </c>
      <c r="O785" s="235">
        <v>0.5</v>
      </c>
    </row>
    <row r="786" spans="1:15">
      <c r="A786" s="231" t="s">
        <v>969</v>
      </c>
      <c r="B786" s="231" t="s">
        <v>970</v>
      </c>
      <c r="C786" s="231" t="s">
        <v>971</v>
      </c>
      <c r="D786" s="231" t="s">
        <v>972</v>
      </c>
      <c r="E786" s="231" t="s">
        <v>973</v>
      </c>
      <c r="F786" s="231" t="s">
        <v>8</v>
      </c>
      <c r="G786" s="231" t="s">
        <v>974</v>
      </c>
      <c r="H786" s="231" t="s">
        <v>18</v>
      </c>
      <c r="I786" s="231" t="s">
        <v>1002</v>
      </c>
      <c r="J786" s="231" t="s">
        <v>1004</v>
      </c>
      <c r="K786" s="231" t="s">
        <v>39</v>
      </c>
      <c r="L786" s="231" t="s">
        <v>979</v>
      </c>
      <c r="M786" s="234"/>
      <c r="N786" s="235">
        <v>0.5</v>
      </c>
      <c r="O786" s="235">
        <v>0.5</v>
      </c>
    </row>
    <row r="787" spans="1:15">
      <c r="A787" s="231" t="s">
        <v>969</v>
      </c>
      <c r="B787" s="231" t="s">
        <v>970</v>
      </c>
      <c r="C787" s="231" t="s">
        <v>971</v>
      </c>
      <c r="D787" s="231" t="s">
        <v>972</v>
      </c>
      <c r="E787" s="231" t="s">
        <v>973</v>
      </c>
      <c r="F787" s="231" t="s">
        <v>8</v>
      </c>
      <c r="G787" s="231" t="s">
        <v>974</v>
      </c>
      <c r="H787" s="231" t="s">
        <v>18</v>
      </c>
      <c r="K787" s="231" t="s">
        <v>39</v>
      </c>
      <c r="L787" s="231" t="s">
        <v>980</v>
      </c>
      <c r="M787" s="234"/>
      <c r="N787" s="235"/>
      <c r="O787" s="235"/>
    </row>
    <row r="788" spans="1:15">
      <c r="A788" s="232" t="s">
        <v>969</v>
      </c>
      <c r="B788" s="232" t="s">
        <v>970</v>
      </c>
      <c r="C788" s="232" t="s">
        <v>971</v>
      </c>
      <c r="D788" s="232" t="s">
        <v>972</v>
      </c>
      <c r="E788" s="232" t="s">
        <v>973</v>
      </c>
      <c r="F788" s="232" t="s">
        <v>8</v>
      </c>
      <c r="G788" s="232" t="s">
        <v>974</v>
      </c>
      <c r="H788" s="232" t="s">
        <v>42</v>
      </c>
      <c r="I788" s="232"/>
      <c r="J788" s="232"/>
      <c r="K788" s="232" t="s">
        <v>39</v>
      </c>
      <c r="L788" s="232" t="s">
        <v>976</v>
      </c>
      <c r="M788" s="232">
        <v>1108.1993</v>
      </c>
      <c r="N788" s="232">
        <v>385.38010000000003</v>
      </c>
      <c r="O788" s="232">
        <v>563.24770000000001</v>
      </c>
    </row>
    <row r="789" spans="1:15">
      <c r="A789" s="232" t="s">
        <v>969</v>
      </c>
      <c r="B789" s="232" t="s">
        <v>970</v>
      </c>
      <c r="C789" s="232" t="s">
        <v>971</v>
      </c>
      <c r="D789" s="232" t="s">
        <v>972</v>
      </c>
      <c r="E789" s="232" t="s">
        <v>973</v>
      </c>
      <c r="F789" s="232" t="s">
        <v>8</v>
      </c>
      <c r="G789" s="232" t="s">
        <v>974</v>
      </c>
      <c r="H789" s="232" t="s">
        <v>42</v>
      </c>
      <c r="I789" s="232"/>
      <c r="J789" s="232"/>
      <c r="K789" s="232" t="s">
        <v>39</v>
      </c>
      <c r="L789" s="232" t="s">
        <v>977</v>
      </c>
      <c r="M789" s="233">
        <v>2.9849050642883701E-3</v>
      </c>
      <c r="N789" s="233">
        <v>1.29103869899958E-3</v>
      </c>
      <c r="O789" s="233">
        <v>9.5054479618654996E-4</v>
      </c>
    </row>
    <row r="790" spans="1:15">
      <c r="A790" s="231" t="s">
        <v>969</v>
      </c>
      <c r="B790" s="231" t="s">
        <v>970</v>
      </c>
      <c r="C790" s="231" t="s">
        <v>971</v>
      </c>
      <c r="D790" s="231" t="s">
        <v>972</v>
      </c>
      <c r="E790" s="231" t="s">
        <v>973</v>
      </c>
      <c r="F790" s="231" t="s">
        <v>8</v>
      </c>
      <c r="G790" s="231" t="s">
        <v>974</v>
      </c>
      <c r="H790" s="231" t="s">
        <v>42</v>
      </c>
      <c r="I790" s="231" t="s">
        <v>1013</v>
      </c>
      <c r="J790" s="231" t="s">
        <v>42</v>
      </c>
      <c r="K790" s="231" t="s">
        <v>39</v>
      </c>
      <c r="L790" s="231" t="s">
        <v>978</v>
      </c>
      <c r="M790" s="234"/>
      <c r="N790" s="235">
        <v>0.5</v>
      </c>
      <c r="O790" s="235">
        <v>0.5</v>
      </c>
    </row>
    <row r="791" spans="1:15">
      <c r="A791" s="231" t="s">
        <v>969</v>
      </c>
      <c r="B791" s="231" t="s">
        <v>970</v>
      </c>
      <c r="C791" s="231" t="s">
        <v>971</v>
      </c>
      <c r="D791" s="231" t="s">
        <v>972</v>
      </c>
      <c r="E791" s="231" t="s">
        <v>973</v>
      </c>
      <c r="F791" s="231" t="s">
        <v>8</v>
      </c>
      <c r="G791" s="231" t="s">
        <v>974</v>
      </c>
      <c r="H791" s="231" t="s">
        <v>42</v>
      </c>
      <c r="K791" s="231" t="s">
        <v>39</v>
      </c>
      <c r="L791" s="231" t="s">
        <v>979</v>
      </c>
      <c r="M791" s="234"/>
      <c r="N791" s="235">
        <v>0.5</v>
      </c>
      <c r="O791" s="235">
        <v>0.5</v>
      </c>
    </row>
    <row r="792" spans="1:15">
      <c r="A792" s="231" t="s">
        <v>969</v>
      </c>
      <c r="B792" s="231" t="s">
        <v>970</v>
      </c>
      <c r="C792" s="231" t="s">
        <v>971</v>
      </c>
      <c r="D792" s="231" t="s">
        <v>972</v>
      </c>
      <c r="E792" s="231" t="s">
        <v>973</v>
      </c>
      <c r="F792" s="231" t="s">
        <v>8</v>
      </c>
      <c r="G792" s="231" t="s">
        <v>974</v>
      </c>
      <c r="H792" s="231" t="s">
        <v>42</v>
      </c>
      <c r="K792" s="231" t="s">
        <v>39</v>
      </c>
      <c r="L792" s="231" t="s">
        <v>980</v>
      </c>
      <c r="M792" s="234"/>
      <c r="N792" s="235"/>
      <c r="O792" s="235"/>
    </row>
    <row r="793" spans="1:15">
      <c r="A793" s="232" t="s">
        <v>969</v>
      </c>
      <c r="B793" s="232" t="s">
        <v>970</v>
      </c>
      <c r="C793" s="232" t="s">
        <v>971</v>
      </c>
      <c r="D793" s="232" t="s">
        <v>972</v>
      </c>
      <c r="E793" s="232" t="s">
        <v>973</v>
      </c>
      <c r="F793" s="232" t="s">
        <v>8</v>
      </c>
      <c r="G793" s="232" t="s">
        <v>974</v>
      </c>
      <c r="H793" s="232" t="s">
        <v>76</v>
      </c>
      <c r="I793" s="232"/>
      <c r="J793" s="232"/>
      <c r="K793" s="232" t="s">
        <v>39</v>
      </c>
      <c r="L793" s="232" t="s">
        <v>976</v>
      </c>
      <c r="M793" s="232">
        <v>47.773899999999998</v>
      </c>
      <c r="N793" s="232">
        <v>2.0541</v>
      </c>
      <c r="O793" s="232">
        <v>0.1479</v>
      </c>
    </row>
    <row r="794" spans="1:15">
      <c r="A794" s="232" t="s">
        <v>969</v>
      </c>
      <c r="B794" s="232" t="s">
        <v>970</v>
      </c>
      <c r="C794" s="232" t="s">
        <v>971</v>
      </c>
      <c r="D794" s="232" t="s">
        <v>972</v>
      </c>
      <c r="E794" s="232" t="s">
        <v>973</v>
      </c>
      <c r="F794" s="232" t="s">
        <v>8</v>
      </c>
      <c r="G794" s="232" t="s">
        <v>974</v>
      </c>
      <c r="H794" s="232" t="s">
        <v>76</v>
      </c>
      <c r="I794" s="232"/>
      <c r="J794" s="232"/>
      <c r="K794" s="232" t="s">
        <v>39</v>
      </c>
      <c r="L794" s="232" t="s">
        <v>977</v>
      </c>
      <c r="M794" s="233">
        <v>1.2867771713157201E-4</v>
      </c>
      <c r="N794" s="233">
        <v>6.8813168910772596E-6</v>
      </c>
      <c r="O794" s="233">
        <v>2.4959813480994399E-7</v>
      </c>
    </row>
    <row r="795" spans="1:15">
      <c r="A795" s="231" t="s">
        <v>969</v>
      </c>
      <c r="B795" s="231" t="s">
        <v>970</v>
      </c>
      <c r="C795" s="231" t="s">
        <v>971</v>
      </c>
      <c r="D795" s="231" t="s">
        <v>972</v>
      </c>
      <c r="E795" s="231" t="s">
        <v>973</v>
      </c>
      <c r="F795" s="231" t="s">
        <v>8</v>
      </c>
      <c r="G795" s="231" t="s">
        <v>974</v>
      </c>
      <c r="H795" s="231" t="s">
        <v>76</v>
      </c>
      <c r="I795" s="231" t="s">
        <v>1013</v>
      </c>
      <c r="J795" s="231" t="s">
        <v>76</v>
      </c>
      <c r="K795" s="231" t="s">
        <v>39</v>
      </c>
      <c r="L795" s="231" t="s">
        <v>978</v>
      </c>
      <c r="M795" s="234"/>
      <c r="N795" s="235">
        <v>0.5</v>
      </c>
      <c r="O795" s="235">
        <v>0.5</v>
      </c>
    </row>
    <row r="796" spans="1:15">
      <c r="A796" s="231" t="s">
        <v>969</v>
      </c>
      <c r="B796" s="231" t="s">
        <v>970</v>
      </c>
      <c r="C796" s="231" t="s">
        <v>971</v>
      </c>
      <c r="D796" s="231" t="s">
        <v>972</v>
      </c>
      <c r="E796" s="231" t="s">
        <v>973</v>
      </c>
      <c r="F796" s="231" t="s">
        <v>8</v>
      </c>
      <c r="G796" s="231" t="s">
        <v>974</v>
      </c>
      <c r="H796" s="231" t="s">
        <v>76</v>
      </c>
      <c r="K796" s="231" t="s">
        <v>39</v>
      </c>
      <c r="L796" s="231" t="s">
        <v>979</v>
      </c>
      <c r="M796" s="234"/>
      <c r="N796" s="235">
        <v>0.5</v>
      </c>
      <c r="O796" s="235">
        <v>0.5</v>
      </c>
    </row>
    <row r="797" spans="1:15">
      <c r="A797" s="231" t="s">
        <v>969</v>
      </c>
      <c r="B797" s="231" t="s">
        <v>970</v>
      </c>
      <c r="C797" s="231" t="s">
        <v>971</v>
      </c>
      <c r="D797" s="231" t="s">
        <v>972</v>
      </c>
      <c r="E797" s="231" t="s">
        <v>973</v>
      </c>
      <c r="F797" s="231" t="s">
        <v>8</v>
      </c>
      <c r="G797" s="231" t="s">
        <v>974</v>
      </c>
      <c r="H797" s="231" t="s">
        <v>76</v>
      </c>
      <c r="K797" s="231" t="s">
        <v>39</v>
      </c>
      <c r="L797" s="231" t="s">
        <v>980</v>
      </c>
      <c r="M797" s="234"/>
      <c r="N797" s="235"/>
      <c r="O797" s="235"/>
    </row>
    <row r="798" spans="1:15">
      <c r="A798" s="232" t="s">
        <v>969</v>
      </c>
      <c r="B798" s="232" t="s">
        <v>970</v>
      </c>
      <c r="C798" s="232" t="s">
        <v>971</v>
      </c>
      <c r="D798" s="232" t="s">
        <v>972</v>
      </c>
      <c r="E798" s="232" t="s">
        <v>973</v>
      </c>
      <c r="F798" s="232" t="s">
        <v>8</v>
      </c>
      <c r="G798" s="232" t="s">
        <v>974</v>
      </c>
      <c r="H798" s="232" t="s">
        <v>41</v>
      </c>
      <c r="I798" s="232"/>
      <c r="J798" s="232"/>
      <c r="K798" s="232" t="s">
        <v>39</v>
      </c>
      <c r="L798" s="232" t="s">
        <v>976</v>
      </c>
      <c r="M798" s="232">
        <v>89.665199999999999</v>
      </c>
      <c r="N798" s="232">
        <v>4.0125999999999999</v>
      </c>
      <c r="O798" s="232">
        <v>60.5745</v>
      </c>
    </row>
    <row r="799" spans="1:15">
      <c r="A799" s="232" t="s">
        <v>969</v>
      </c>
      <c r="B799" s="232" t="s">
        <v>970</v>
      </c>
      <c r="C799" s="232" t="s">
        <v>971</v>
      </c>
      <c r="D799" s="232" t="s">
        <v>972</v>
      </c>
      <c r="E799" s="232" t="s">
        <v>973</v>
      </c>
      <c r="F799" s="232" t="s">
        <v>8</v>
      </c>
      <c r="G799" s="232" t="s">
        <v>974</v>
      </c>
      <c r="H799" s="232" t="s">
        <v>41</v>
      </c>
      <c r="I799" s="232"/>
      <c r="J799" s="232"/>
      <c r="K799" s="232" t="s">
        <v>39</v>
      </c>
      <c r="L799" s="232" t="s">
        <v>977</v>
      </c>
      <c r="M799" s="233">
        <v>1.2903299559840101E-4</v>
      </c>
      <c r="N799" s="233">
        <v>1.34423699708566E-5</v>
      </c>
      <c r="O799" s="233">
        <v>1.0222638415851899E-4</v>
      </c>
    </row>
    <row r="800" spans="1:15">
      <c r="A800" s="231" t="s">
        <v>969</v>
      </c>
      <c r="B800" s="231" t="s">
        <v>970</v>
      </c>
      <c r="C800" s="231" t="s">
        <v>971</v>
      </c>
      <c r="D800" s="231" t="s">
        <v>972</v>
      </c>
      <c r="E800" s="231" t="s">
        <v>973</v>
      </c>
      <c r="F800" s="231" t="s">
        <v>8</v>
      </c>
      <c r="G800" s="231" t="s">
        <v>974</v>
      </c>
      <c r="H800" s="231" t="s">
        <v>41</v>
      </c>
      <c r="I800" s="231" t="s">
        <v>1013</v>
      </c>
      <c r="J800" s="231" t="s">
        <v>41</v>
      </c>
      <c r="K800" s="231" t="s">
        <v>39</v>
      </c>
      <c r="L800" s="231" t="s">
        <v>978</v>
      </c>
      <c r="M800" s="234"/>
      <c r="N800" s="235">
        <v>0.5</v>
      </c>
      <c r="O800" s="235">
        <v>0.5</v>
      </c>
    </row>
    <row r="801" spans="1:15">
      <c r="A801" s="231" t="s">
        <v>969</v>
      </c>
      <c r="B801" s="231" t="s">
        <v>970</v>
      </c>
      <c r="C801" s="231" t="s">
        <v>971</v>
      </c>
      <c r="D801" s="231" t="s">
        <v>972</v>
      </c>
      <c r="E801" s="231" t="s">
        <v>973</v>
      </c>
      <c r="F801" s="231" t="s">
        <v>8</v>
      </c>
      <c r="G801" s="231" t="s">
        <v>974</v>
      </c>
      <c r="H801" s="231" t="s">
        <v>41</v>
      </c>
      <c r="K801" s="231" t="s">
        <v>39</v>
      </c>
      <c r="L801" s="231" t="s">
        <v>979</v>
      </c>
      <c r="M801" s="234"/>
      <c r="N801" s="235">
        <v>0.5</v>
      </c>
      <c r="O801" s="235">
        <v>0.5</v>
      </c>
    </row>
    <row r="802" spans="1:15">
      <c r="A802" s="231" t="s">
        <v>969</v>
      </c>
      <c r="B802" s="231" t="s">
        <v>970</v>
      </c>
      <c r="C802" s="231" t="s">
        <v>971</v>
      </c>
      <c r="D802" s="231" t="s">
        <v>972</v>
      </c>
      <c r="E802" s="231" t="s">
        <v>973</v>
      </c>
      <c r="F802" s="231" t="s">
        <v>8</v>
      </c>
      <c r="G802" s="231" t="s">
        <v>974</v>
      </c>
      <c r="H802" s="231" t="s">
        <v>41</v>
      </c>
      <c r="K802" s="231" t="s">
        <v>39</v>
      </c>
      <c r="L802" s="231" t="s">
        <v>980</v>
      </c>
      <c r="M802" s="234"/>
      <c r="N802" s="235"/>
      <c r="O802" s="235"/>
    </row>
    <row r="803" spans="1:15">
      <c r="A803" s="232" t="s">
        <v>969</v>
      </c>
      <c r="B803" s="232" t="s">
        <v>970</v>
      </c>
      <c r="C803" s="232" t="s">
        <v>971</v>
      </c>
      <c r="D803" s="232" t="s">
        <v>972</v>
      </c>
      <c r="E803" s="232" t="s">
        <v>973</v>
      </c>
      <c r="F803" s="232" t="s">
        <v>8</v>
      </c>
      <c r="G803" s="232" t="s">
        <v>974</v>
      </c>
      <c r="H803" s="232" t="s">
        <v>79</v>
      </c>
      <c r="I803" s="232"/>
      <c r="J803" s="232"/>
      <c r="K803" s="232" t="s">
        <v>39</v>
      </c>
      <c r="L803" s="232" t="s">
        <v>976</v>
      </c>
      <c r="M803" s="232">
        <v>1490.1348</v>
      </c>
      <c r="N803" s="232"/>
      <c r="O803" s="232">
        <v>728.40329999999994</v>
      </c>
    </row>
    <row r="804" spans="1:15">
      <c r="A804" s="232" t="s">
        <v>969</v>
      </c>
      <c r="B804" s="232" t="s">
        <v>970</v>
      </c>
      <c r="C804" s="232" t="s">
        <v>971</v>
      </c>
      <c r="D804" s="232" t="s">
        <v>972</v>
      </c>
      <c r="E804" s="232" t="s">
        <v>973</v>
      </c>
      <c r="F804" s="232" t="s">
        <v>8</v>
      </c>
      <c r="G804" s="232" t="s">
        <v>974</v>
      </c>
      <c r="H804" s="232" t="s">
        <v>79</v>
      </c>
      <c r="I804" s="232"/>
      <c r="J804" s="232"/>
      <c r="K804" s="232" t="s">
        <v>39</v>
      </c>
      <c r="L804" s="232" t="s">
        <v>977</v>
      </c>
      <c r="M804" s="233">
        <v>2.0700181404124298E-3</v>
      </c>
      <c r="N804" s="233"/>
      <c r="O804" s="233">
        <v>1.22926372595948E-3</v>
      </c>
    </row>
    <row r="805" spans="1:15">
      <c r="A805" s="231" t="s">
        <v>969</v>
      </c>
      <c r="B805" s="231" t="s">
        <v>970</v>
      </c>
      <c r="C805" s="231" t="s">
        <v>971</v>
      </c>
      <c r="D805" s="231" t="s">
        <v>972</v>
      </c>
      <c r="E805" s="231" t="s">
        <v>973</v>
      </c>
      <c r="F805" s="231" t="s">
        <v>8</v>
      </c>
      <c r="G805" s="231" t="s">
        <v>974</v>
      </c>
      <c r="H805" s="231" t="s">
        <v>79</v>
      </c>
      <c r="I805" s="231" t="s">
        <v>1013</v>
      </c>
      <c r="J805" s="231" t="s">
        <v>79</v>
      </c>
      <c r="K805" s="231" t="s">
        <v>39</v>
      </c>
      <c r="L805" s="231" t="s">
        <v>978</v>
      </c>
      <c r="M805" s="234"/>
      <c r="N805" s="235">
        <v>0.5</v>
      </c>
      <c r="O805" s="235">
        <v>0.5</v>
      </c>
    </row>
    <row r="806" spans="1:15">
      <c r="A806" s="231" t="s">
        <v>969</v>
      </c>
      <c r="B806" s="231" t="s">
        <v>970</v>
      </c>
      <c r="C806" s="231" t="s">
        <v>971</v>
      </c>
      <c r="D806" s="231" t="s">
        <v>972</v>
      </c>
      <c r="E806" s="231" t="s">
        <v>973</v>
      </c>
      <c r="F806" s="231" t="s">
        <v>8</v>
      </c>
      <c r="G806" s="231" t="s">
        <v>974</v>
      </c>
      <c r="H806" s="231" t="s">
        <v>79</v>
      </c>
      <c r="K806" s="231" t="s">
        <v>39</v>
      </c>
      <c r="L806" s="231" t="s">
        <v>979</v>
      </c>
      <c r="M806" s="234"/>
      <c r="N806" s="235">
        <v>0.5</v>
      </c>
      <c r="O806" s="235">
        <v>0.5</v>
      </c>
    </row>
    <row r="807" spans="1:15">
      <c r="A807" s="231" t="s">
        <v>969</v>
      </c>
      <c r="B807" s="231" t="s">
        <v>970</v>
      </c>
      <c r="C807" s="231" t="s">
        <v>971</v>
      </c>
      <c r="D807" s="231" t="s">
        <v>972</v>
      </c>
      <c r="E807" s="231" t="s">
        <v>973</v>
      </c>
      <c r="F807" s="231" t="s">
        <v>8</v>
      </c>
      <c r="G807" s="231" t="s">
        <v>974</v>
      </c>
      <c r="H807" s="231" t="s">
        <v>79</v>
      </c>
      <c r="K807" s="231" t="s">
        <v>39</v>
      </c>
      <c r="L807" s="231" t="s">
        <v>980</v>
      </c>
      <c r="M807" s="234"/>
      <c r="N807" s="236"/>
      <c r="O807" s="235"/>
    </row>
    <row r="808" spans="1:15">
      <c r="A808" s="232" t="s">
        <v>969</v>
      </c>
      <c r="B808" s="232" t="s">
        <v>970</v>
      </c>
      <c r="C808" s="232" t="s">
        <v>971</v>
      </c>
      <c r="D808" s="232" t="s">
        <v>972</v>
      </c>
      <c r="E808" s="232" t="s">
        <v>973</v>
      </c>
      <c r="F808" s="232" t="s">
        <v>8</v>
      </c>
      <c r="G808" s="232" t="s">
        <v>974</v>
      </c>
      <c r="H808" s="232" t="s">
        <v>78</v>
      </c>
      <c r="I808" s="232"/>
      <c r="J808" s="232"/>
      <c r="K808" s="232" t="s">
        <v>39</v>
      </c>
      <c r="L808" s="232" t="s">
        <v>976</v>
      </c>
      <c r="M808" s="232">
        <v>17.295400000000001</v>
      </c>
      <c r="N808" s="232"/>
      <c r="O808" s="232">
        <v>3.8959999999999999</v>
      </c>
    </row>
    <row r="809" spans="1:15">
      <c r="A809" s="232" t="s">
        <v>969</v>
      </c>
      <c r="B809" s="232" t="s">
        <v>970</v>
      </c>
      <c r="C809" s="232" t="s">
        <v>971</v>
      </c>
      <c r="D809" s="232" t="s">
        <v>972</v>
      </c>
      <c r="E809" s="232" t="s">
        <v>973</v>
      </c>
      <c r="F809" s="232" t="s">
        <v>8</v>
      </c>
      <c r="G809" s="232" t="s">
        <v>974</v>
      </c>
      <c r="H809" s="232" t="s">
        <v>78</v>
      </c>
      <c r="I809" s="232"/>
      <c r="J809" s="232"/>
      <c r="K809" s="232" t="s">
        <v>39</v>
      </c>
      <c r="L809" s="232" t="s">
        <v>977</v>
      </c>
      <c r="M809" s="233">
        <v>3.6314590053849502E-5</v>
      </c>
      <c r="N809" s="233"/>
      <c r="O809" s="233">
        <v>6.5749447817413199E-6</v>
      </c>
    </row>
    <row r="810" spans="1:15">
      <c r="A810" s="231" t="s">
        <v>969</v>
      </c>
      <c r="B810" s="231" t="s">
        <v>970</v>
      </c>
      <c r="C810" s="231" t="s">
        <v>971</v>
      </c>
      <c r="D810" s="231" t="s">
        <v>972</v>
      </c>
      <c r="E810" s="231" t="s">
        <v>973</v>
      </c>
      <c r="F810" s="231" t="s">
        <v>8</v>
      </c>
      <c r="G810" s="231" t="s">
        <v>974</v>
      </c>
      <c r="H810" s="231" t="s">
        <v>78</v>
      </c>
      <c r="I810" s="231" t="s">
        <v>1013</v>
      </c>
      <c r="J810" s="231" t="s">
        <v>78</v>
      </c>
      <c r="K810" s="231" t="s">
        <v>39</v>
      </c>
      <c r="L810" s="231" t="s">
        <v>978</v>
      </c>
      <c r="M810" s="234"/>
      <c r="N810" s="235">
        <v>0.5</v>
      </c>
      <c r="O810" s="235">
        <v>0.5</v>
      </c>
    </row>
    <row r="811" spans="1:15">
      <c r="A811" s="231" t="s">
        <v>969</v>
      </c>
      <c r="B811" s="231" t="s">
        <v>970</v>
      </c>
      <c r="C811" s="231" t="s">
        <v>971</v>
      </c>
      <c r="D811" s="231" t="s">
        <v>972</v>
      </c>
      <c r="E811" s="231" t="s">
        <v>973</v>
      </c>
      <c r="F811" s="231" t="s">
        <v>8</v>
      </c>
      <c r="G811" s="231" t="s">
        <v>974</v>
      </c>
      <c r="H811" s="231" t="s">
        <v>78</v>
      </c>
      <c r="K811" s="231" t="s">
        <v>39</v>
      </c>
      <c r="L811" s="231" t="s">
        <v>979</v>
      </c>
      <c r="M811" s="234"/>
      <c r="N811" s="235">
        <v>0.5</v>
      </c>
      <c r="O811" s="235">
        <v>0.5</v>
      </c>
    </row>
    <row r="812" spans="1:15">
      <c r="A812" s="231" t="s">
        <v>969</v>
      </c>
      <c r="B812" s="231" t="s">
        <v>970</v>
      </c>
      <c r="C812" s="231" t="s">
        <v>971</v>
      </c>
      <c r="D812" s="231" t="s">
        <v>972</v>
      </c>
      <c r="E812" s="231" t="s">
        <v>973</v>
      </c>
      <c r="F812" s="231" t="s">
        <v>8</v>
      </c>
      <c r="G812" s="231" t="s">
        <v>974</v>
      </c>
      <c r="H812" s="231" t="s">
        <v>78</v>
      </c>
      <c r="K812" s="231" t="s">
        <v>39</v>
      </c>
      <c r="L812" s="231" t="s">
        <v>980</v>
      </c>
      <c r="M812" s="234"/>
      <c r="N812" s="236"/>
      <c r="O812" s="235"/>
    </row>
    <row r="813" spans="1:15">
      <c r="A813" s="232" t="s">
        <v>969</v>
      </c>
      <c r="B813" s="232" t="s">
        <v>970</v>
      </c>
      <c r="C813" s="232" t="s">
        <v>971</v>
      </c>
      <c r="D813" s="232" t="s">
        <v>972</v>
      </c>
      <c r="E813" s="232" t="s">
        <v>973</v>
      </c>
      <c r="F813" s="232" t="s">
        <v>8</v>
      </c>
      <c r="G813" s="232" t="s">
        <v>974</v>
      </c>
      <c r="H813" s="232" t="s">
        <v>10</v>
      </c>
      <c r="I813" s="232"/>
      <c r="J813" s="232"/>
      <c r="K813" s="232" t="s">
        <v>39</v>
      </c>
      <c r="L813" s="232" t="s">
        <v>976</v>
      </c>
      <c r="M813" s="232">
        <v>19652.809399999998</v>
      </c>
      <c r="N813" s="232">
        <v>8188.0195000000003</v>
      </c>
      <c r="O813" s="232">
        <v>19028.0105</v>
      </c>
    </row>
    <row r="814" spans="1:15">
      <c r="A814" s="232" t="s">
        <v>969</v>
      </c>
      <c r="B814" s="232" t="s">
        <v>970</v>
      </c>
      <c r="C814" s="232" t="s">
        <v>971</v>
      </c>
      <c r="D814" s="232" t="s">
        <v>972</v>
      </c>
      <c r="E814" s="232" t="s">
        <v>973</v>
      </c>
      <c r="F814" s="232" t="s">
        <v>8</v>
      </c>
      <c r="G814" s="232" t="s">
        <v>974</v>
      </c>
      <c r="H814" s="232" t="s">
        <v>10</v>
      </c>
      <c r="I814" s="232"/>
      <c r="J814" s="232"/>
      <c r="K814" s="232" t="s">
        <v>39</v>
      </c>
      <c r="L814" s="232" t="s">
        <v>977</v>
      </c>
      <c r="M814" s="233">
        <v>3.2933971536948603E-2</v>
      </c>
      <c r="N814" s="233">
        <v>2.7430191757859899E-2</v>
      </c>
      <c r="O814" s="233">
        <v>3.2111940026666799E-2</v>
      </c>
    </row>
    <row r="815" spans="1:15">
      <c r="A815" s="231" t="s">
        <v>969</v>
      </c>
      <c r="B815" s="231" t="s">
        <v>970</v>
      </c>
      <c r="C815" s="231" t="s">
        <v>971</v>
      </c>
      <c r="D815" s="231" t="s">
        <v>972</v>
      </c>
      <c r="E815" s="231" t="s">
        <v>973</v>
      </c>
      <c r="F815" s="231" t="s">
        <v>8</v>
      </c>
      <c r="G815" s="231" t="s">
        <v>974</v>
      </c>
      <c r="H815" s="231" t="s">
        <v>10</v>
      </c>
      <c r="I815" s="231" t="s">
        <v>1002</v>
      </c>
      <c r="J815" s="231" t="s">
        <v>1003</v>
      </c>
      <c r="K815" s="231" t="s">
        <v>39</v>
      </c>
      <c r="L815" s="231" t="s">
        <v>978</v>
      </c>
      <c r="M815" s="234"/>
      <c r="N815" s="235">
        <v>0.5</v>
      </c>
      <c r="O815" s="235">
        <v>0.5</v>
      </c>
    </row>
    <row r="816" spans="1:15">
      <c r="A816" s="231" t="s">
        <v>969</v>
      </c>
      <c r="B816" s="231" t="s">
        <v>970</v>
      </c>
      <c r="C816" s="231" t="s">
        <v>971</v>
      </c>
      <c r="D816" s="231" t="s">
        <v>972</v>
      </c>
      <c r="E816" s="231" t="s">
        <v>973</v>
      </c>
      <c r="F816" s="231" t="s">
        <v>8</v>
      </c>
      <c r="G816" s="231" t="s">
        <v>974</v>
      </c>
      <c r="H816" s="231" t="s">
        <v>10</v>
      </c>
      <c r="I816" s="231" t="s">
        <v>1002</v>
      </c>
      <c r="J816" s="231" t="s">
        <v>1004</v>
      </c>
      <c r="K816" s="231" t="s">
        <v>39</v>
      </c>
      <c r="L816" s="231" t="s">
        <v>979</v>
      </c>
      <c r="M816" s="234"/>
      <c r="N816" s="235">
        <v>0.5</v>
      </c>
      <c r="O816" s="235">
        <v>0.5</v>
      </c>
    </row>
    <row r="817" spans="1:15">
      <c r="A817" s="231" t="s">
        <v>969</v>
      </c>
      <c r="B817" s="231" t="s">
        <v>970</v>
      </c>
      <c r="C817" s="231" t="s">
        <v>971</v>
      </c>
      <c r="D817" s="231" t="s">
        <v>972</v>
      </c>
      <c r="E817" s="231" t="s">
        <v>973</v>
      </c>
      <c r="F817" s="231" t="s">
        <v>8</v>
      </c>
      <c r="G817" s="231" t="s">
        <v>974</v>
      </c>
      <c r="H817" s="231" t="s">
        <v>10</v>
      </c>
      <c r="K817" s="231" t="s">
        <v>39</v>
      </c>
      <c r="L817" s="231" t="s">
        <v>980</v>
      </c>
      <c r="M817" s="234"/>
      <c r="N817" s="235"/>
      <c r="O817" s="235"/>
    </row>
    <row r="818" spans="1:15">
      <c r="A818" s="232" t="s">
        <v>969</v>
      </c>
      <c r="B818" s="232" t="s">
        <v>970</v>
      </c>
      <c r="C818" s="232" t="s">
        <v>971</v>
      </c>
      <c r="D818" s="232" t="s">
        <v>972</v>
      </c>
      <c r="E818" s="232" t="s">
        <v>973</v>
      </c>
      <c r="F818" s="232" t="s">
        <v>8</v>
      </c>
      <c r="G818" s="232" t="s">
        <v>974</v>
      </c>
      <c r="H818" s="232" t="s">
        <v>35</v>
      </c>
      <c r="I818" s="232"/>
      <c r="J818" s="232"/>
      <c r="K818" s="232" t="s">
        <v>39</v>
      </c>
      <c r="L818" s="232" t="s">
        <v>976</v>
      </c>
      <c r="M818" s="232">
        <v>14274.2117</v>
      </c>
      <c r="N818" s="232">
        <v>1310.0509</v>
      </c>
      <c r="O818" s="232">
        <v>3561.2631999999999</v>
      </c>
    </row>
    <row r="819" spans="1:15">
      <c r="A819" s="232" t="s">
        <v>969</v>
      </c>
      <c r="B819" s="232" t="s">
        <v>970</v>
      </c>
      <c r="C819" s="232" t="s">
        <v>971</v>
      </c>
      <c r="D819" s="232" t="s">
        <v>972</v>
      </c>
      <c r="E819" s="232" t="s">
        <v>973</v>
      </c>
      <c r="F819" s="232" t="s">
        <v>8</v>
      </c>
      <c r="G819" s="232" t="s">
        <v>974</v>
      </c>
      <c r="H819" s="232" t="s">
        <v>35</v>
      </c>
      <c r="I819" s="232"/>
      <c r="J819" s="232"/>
      <c r="K819" s="232" t="s">
        <v>39</v>
      </c>
      <c r="L819" s="232" t="s">
        <v>977</v>
      </c>
      <c r="M819" s="233">
        <v>1.74869017844736E-2</v>
      </c>
      <c r="N819" s="233">
        <v>4.3887227429730601E-3</v>
      </c>
      <c r="O819" s="233">
        <v>6.0100382169526101E-3</v>
      </c>
    </row>
    <row r="820" spans="1:15">
      <c r="A820" s="231" t="s">
        <v>969</v>
      </c>
      <c r="B820" s="231" t="s">
        <v>970</v>
      </c>
      <c r="C820" s="231" t="s">
        <v>971</v>
      </c>
      <c r="D820" s="231" t="s">
        <v>972</v>
      </c>
      <c r="E820" s="231" t="s">
        <v>973</v>
      </c>
      <c r="F820" s="231" t="s">
        <v>8</v>
      </c>
      <c r="G820" s="231" t="s">
        <v>974</v>
      </c>
      <c r="H820" s="231" t="s">
        <v>35</v>
      </c>
      <c r="I820" s="231" t="s">
        <v>1013</v>
      </c>
      <c r="J820" s="231" t="s">
        <v>35</v>
      </c>
      <c r="K820" s="231" t="s">
        <v>39</v>
      </c>
      <c r="L820" s="231" t="s">
        <v>978</v>
      </c>
      <c r="M820" s="234"/>
      <c r="N820" s="235">
        <v>0.5</v>
      </c>
      <c r="O820" s="235">
        <v>0.5</v>
      </c>
    </row>
    <row r="821" spans="1:15">
      <c r="A821" s="231" t="s">
        <v>969</v>
      </c>
      <c r="B821" s="231" t="s">
        <v>970</v>
      </c>
      <c r="C821" s="231" t="s">
        <v>971</v>
      </c>
      <c r="D821" s="231" t="s">
        <v>972</v>
      </c>
      <c r="E821" s="231" t="s">
        <v>973</v>
      </c>
      <c r="F821" s="231" t="s">
        <v>8</v>
      </c>
      <c r="G821" s="231" t="s">
        <v>974</v>
      </c>
      <c r="H821" s="231" t="s">
        <v>35</v>
      </c>
      <c r="K821" s="231" t="s">
        <v>39</v>
      </c>
      <c r="L821" s="231" t="s">
        <v>979</v>
      </c>
      <c r="M821" s="234"/>
      <c r="N821" s="235">
        <v>0.5</v>
      </c>
      <c r="O821" s="235">
        <v>0.5</v>
      </c>
    </row>
    <row r="822" spans="1:15">
      <c r="A822" s="231" t="s">
        <v>969</v>
      </c>
      <c r="B822" s="231" t="s">
        <v>970</v>
      </c>
      <c r="C822" s="231" t="s">
        <v>971</v>
      </c>
      <c r="D822" s="231" t="s">
        <v>972</v>
      </c>
      <c r="E822" s="231" t="s">
        <v>973</v>
      </c>
      <c r="F822" s="231" t="s">
        <v>8</v>
      </c>
      <c r="G822" s="231" t="s">
        <v>974</v>
      </c>
      <c r="H822" s="231" t="s">
        <v>35</v>
      </c>
      <c r="K822" s="231" t="s">
        <v>39</v>
      </c>
      <c r="L822" s="231" t="s">
        <v>980</v>
      </c>
      <c r="M822" s="234"/>
      <c r="N822" s="235"/>
      <c r="O822" s="235"/>
    </row>
    <row r="823" spans="1:15">
      <c r="A823" s="232" t="s">
        <v>969</v>
      </c>
      <c r="B823" s="232" t="s">
        <v>970</v>
      </c>
      <c r="C823" s="232" t="s">
        <v>971</v>
      </c>
      <c r="D823" s="232" t="s">
        <v>972</v>
      </c>
      <c r="E823" s="232" t="s">
        <v>973</v>
      </c>
      <c r="F823" s="232" t="s">
        <v>8</v>
      </c>
      <c r="G823" s="232" t="s">
        <v>974</v>
      </c>
      <c r="H823" s="232" t="s">
        <v>73</v>
      </c>
      <c r="I823" s="232"/>
      <c r="J823" s="232"/>
      <c r="K823" s="232" t="s">
        <v>39</v>
      </c>
      <c r="L823" s="232" t="s">
        <v>976</v>
      </c>
      <c r="M823" s="232">
        <v>280.14229999999998</v>
      </c>
      <c r="N823" s="232">
        <v>45.547899999999998</v>
      </c>
      <c r="O823" s="232">
        <v>113.0218</v>
      </c>
    </row>
    <row r="824" spans="1:15">
      <c r="A824" s="232" t="s">
        <v>969</v>
      </c>
      <c r="B824" s="232" t="s">
        <v>970</v>
      </c>
      <c r="C824" s="232" t="s">
        <v>971</v>
      </c>
      <c r="D824" s="232" t="s">
        <v>972</v>
      </c>
      <c r="E824" s="232" t="s">
        <v>973</v>
      </c>
      <c r="F824" s="232" t="s">
        <v>8</v>
      </c>
      <c r="G824" s="232" t="s">
        <v>974</v>
      </c>
      <c r="H824" s="232" t="s">
        <v>73</v>
      </c>
      <c r="I824" s="232"/>
      <c r="J824" s="232"/>
      <c r="K824" s="232" t="s">
        <v>39</v>
      </c>
      <c r="L824" s="232" t="s">
        <v>977</v>
      </c>
      <c r="M824" s="233">
        <v>4.8010458586037098E-4</v>
      </c>
      <c r="N824" s="233">
        <v>1.5258728086417299E-4</v>
      </c>
      <c r="O824" s="233">
        <v>1.90737190485886E-4</v>
      </c>
    </row>
    <row r="825" spans="1:15">
      <c r="A825" s="231" t="s">
        <v>969</v>
      </c>
      <c r="B825" s="231" t="s">
        <v>970</v>
      </c>
      <c r="C825" s="231" t="s">
        <v>971</v>
      </c>
      <c r="D825" s="231" t="s">
        <v>972</v>
      </c>
      <c r="E825" s="231" t="s">
        <v>973</v>
      </c>
      <c r="F825" s="231" t="s">
        <v>8</v>
      </c>
      <c r="G825" s="231" t="s">
        <v>974</v>
      </c>
      <c r="H825" s="231" t="s">
        <v>73</v>
      </c>
      <c r="I825" s="231" t="s">
        <v>1002</v>
      </c>
      <c r="J825" s="231" t="s">
        <v>1003</v>
      </c>
      <c r="K825" s="231" t="s">
        <v>39</v>
      </c>
      <c r="L825" s="231" t="s">
        <v>978</v>
      </c>
      <c r="M825" s="234"/>
      <c r="N825" s="235">
        <v>0.5</v>
      </c>
      <c r="O825" s="235">
        <v>0.5</v>
      </c>
    </row>
    <row r="826" spans="1:15">
      <c r="A826" s="231" t="s">
        <v>969</v>
      </c>
      <c r="B826" s="231" t="s">
        <v>970</v>
      </c>
      <c r="C826" s="231" t="s">
        <v>971</v>
      </c>
      <c r="D826" s="231" t="s">
        <v>972</v>
      </c>
      <c r="E826" s="231" t="s">
        <v>973</v>
      </c>
      <c r="F826" s="231" t="s">
        <v>8</v>
      </c>
      <c r="G826" s="231" t="s">
        <v>974</v>
      </c>
      <c r="H826" s="231" t="s">
        <v>73</v>
      </c>
      <c r="I826" s="231" t="s">
        <v>1002</v>
      </c>
      <c r="J826" s="231" t="s">
        <v>1004</v>
      </c>
      <c r="K826" s="231" t="s">
        <v>39</v>
      </c>
      <c r="L826" s="231" t="s">
        <v>979</v>
      </c>
      <c r="M826" s="234"/>
      <c r="N826" s="235">
        <v>0.5</v>
      </c>
      <c r="O826" s="235">
        <v>0.5</v>
      </c>
    </row>
    <row r="827" spans="1:15">
      <c r="A827" s="231" t="s">
        <v>969</v>
      </c>
      <c r="B827" s="231" t="s">
        <v>970</v>
      </c>
      <c r="C827" s="231" t="s">
        <v>971</v>
      </c>
      <c r="D827" s="231" t="s">
        <v>972</v>
      </c>
      <c r="E827" s="231" t="s">
        <v>973</v>
      </c>
      <c r="F827" s="231" t="s">
        <v>8</v>
      </c>
      <c r="G827" s="231" t="s">
        <v>974</v>
      </c>
      <c r="H827" s="231" t="s">
        <v>73</v>
      </c>
      <c r="K827" s="231" t="s">
        <v>39</v>
      </c>
      <c r="L827" s="231" t="s">
        <v>980</v>
      </c>
      <c r="M827" s="234"/>
      <c r="N827" s="235"/>
      <c r="O827" s="235"/>
    </row>
    <row r="828" spans="1:15">
      <c r="A828" s="232" t="s">
        <v>969</v>
      </c>
      <c r="B828" s="232" t="s">
        <v>970</v>
      </c>
      <c r="C828" s="232" t="s">
        <v>971</v>
      </c>
      <c r="D828" s="232" t="s">
        <v>972</v>
      </c>
      <c r="E828" s="232" t="s">
        <v>973</v>
      </c>
      <c r="F828" s="232" t="s">
        <v>8</v>
      </c>
      <c r="G828" s="232" t="s">
        <v>974</v>
      </c>
      <c r="H828" s="232" t="s">
        <v>47</v>
      </c>
      <c r="I828" s="232"/>
      <c r="J828" s="232"/>
      <c r="K828" s="232" t="s">
        <v>39</v>
      </c>
      <c r="L828" s="232" t="s">
        <v>976</v>
      </c>
      <c r="M828" s="232">
        <v>4.6814</v>
      </c>
      <c r="N828" s="232"/>
      <c r="O828" s="232"/>
    </row>
    <row r="829" spans="1:15">
      <c r="A829" s="232" t="s">
        <v>969</v>
      </c>
      <c r="B829" s="232" t="s">
        <v>970</v>
      </c>
      <c r="C829" s="232" t="s">
        <v>971</v>
      </c>
      <c r="D829" s="232" t="s">
        <v>972</v>
      </c>
      <c r="E829" s="232" t="s">
        <v>973</v>
      </c>
      <c r="F829" s="232" t="s">
        <v>8</v>
      </c>
      <c r="G829" s="232" t="s">
        <v>974</v>
      </c>
      <c r="H829" s="232" t="s">
        <v>47</v>
      </c>
      <c r="I829" s="232"/>
      <c r="J829" s="232"/>
      <c r="K829" s="232" t="s">
        <v>39</v>
      </c>
      <c r="L829" s="232" t="s">
        <v>977</v>
      </c>
      <c r="M829" s="233">
        <v>4.8010458586037098E-4</v>
      </c>
      <c r="N829" s="233"/>
      <c r="O829" s="233"/>
    </row>
    <row r="830" spans="1:15">
      <c r="A830" s="231" t="s">
        <v>969</v>
      </c>
      <c r="B830" s="231" t="s">
        <v>970</v>
      </c>
      <c r="C830" s="231" t="s">
        <v>971</v>
      </c>
      <c r="D830" s="231" t="s">
        <v>972</v>
      </c>
      <c r="E830" s="231" t="s">
        <v>973</v>
      </c>
      <c r="F830" s="231" t="s">
        <v>8</v>
      </c>
      <c r="G830" s="231" t="s">
        <v>974</v>
      </c>
      <c r="H830" s="231" t="s">
        <v>47</v>
      </c>
      <c r="I830" s="231" t="s">
        <v>1002</v>
      </c>
      <c r="J830" s="231" t="s">
        <v>1003</v>
      </c>
      <c r="K830" s="231" t="s">
        <v>39</v>
      </c>
      <c r="L830" s="231" t="s">
        <v>978</v>
      </c>
      <c r="M830" s="234"/>
      <c r="N830" s="235">
        <v>0.5</v>
      </c>
      <c r="O830" s="235">
        <v>0.5</v>
      </c>
    </row>
    <row r="831" spans="1:15">
      <c r="A831" s="231" t="s">
        <v>969</v>
      </c>
      <c r="B831" s="231" t="s">
        <v>970</v>
      </c>
      <c r="C831" s="231" t="s">
        <v>971</v>
      </c>
      <c r="D831" s="231" t="s">
        <v>972</v>
      </c>
      <c r="E831" s="231" t="s">
        <v>973</v>
      </c>
      <c r="F831" s="231" t="s">
        <v>8</v>
      </c>
      <c r="G831" s="231" t="s">
        <v>974</v>
      </c>
      <c r="H831" s="231" t="s">
        <v>47</v>
      </c>
      <c r="I831" s="231" t="s">
        <v>1002</v>
      </c>
      <c r="J831" s="231" t="s">
        <v>1004</v>
      </c>
      <c r="K831" s="231" t="s">
        <v>39</v>
      </c>
      <c r="L831" s="231" t="s">
        <v>979</v>
      </c>
      <c r="M831" s="234"/>
      <c r="N831" s="235">
        <v>0.5</v>
      </c>
      <c r="O831" s="235">
        <v>0.5</v>
      </c>
    </row>
    <row r="832" spans="1:15">
      <c r="A832" s="231" t="s">
        <v>969</v>
      </c>
      <c r="B832" s="231" t="s">
        <v>970</v>
      </c>
      <c r="C832" s="231" t="s">
        <v>971</v>
      </c>
      <c r="D832" s="231" t="s">
        <v>972</v>
      </c>
      <c r="E832" s="231" t="s">
        <v>973</v>
      </c>
      <c r="F832" s="231" t="s">
        <v>8</v>
      </c>
      <c r="G832" s="231" t="s">
        <v>974</v>
      </c>
      <c r="H832" s="231" t="s">
        <v>47</v>
      </c>
      <c r="K832" s="231" t="s">
        <v>39</v>
      </c>
      <c r="L832" s="231" t="s">
        <v>980</v>
      </c>
      <c r="M832" s="234"/>
      <c r="N832" s="236"/>
      <c r="O832" s="236"/>
    </row>
    <row r="833" spans="1:15">
      <c r="A833" s="232" t="s">
        <v>969</v>
      </c>
      <c r="B833" s="232" t="s">
        <v>970</v>
      </c>
      <c r="C833" s="232" t="s">
        <v>971</v>
      </c>
      <c r="D833" s="232" t="s">
        <v>972</v>
      </c>
      <c r="E833" s="232" t="s">
        <v>973</v>
      </c>
      <c r="F833" s="232" t="s">
        <v>8</v>
      </c>
      <c r="G833" s="232" t="s">
        <v>974</v>
      </c>
      <c r="H833" s="232" t="s">
        <v>46</v>
      </c>
      <c r="I833" s="232"/>
      <c r="J833" s="232"/>
      <c r="K833" s="232" t="s">
        <v>39</v>
      </c>
      <c r="L833" s="232" t="s">
        <v>976</v>
      </c>
      <c r="M833" s="232">
        <v>4.6814</v>
      </c>
      <c r="N833" s="232"/>
      <c r="O833" s="232"/>
    </row>
    <row r="834" spans="1:15">
      <c r="A834" s="232" t="s">
        <v>969</v>
      </c>
      <c r="B834" s="232" t="s">
        <v>970</v>
      </c>
      <c r="C834" s="232" t="s">
        <v>971</v>
      </c>
      <c r="D834" s="232" t="s">
        <v>972</v>
      </c>
      <c r="E834" s="232" t="s">
        <v>973</v>
      </c>
      <c r="F834" s="232" t="s">
        <v>8</v>
      </c>
      <c r="G834" s="232" t="s">
        <v>974</v>
      </c>
      <c r="H834" s="232" t="s">
        <v>46</v>
      </c>
      <c r="I834" s="232"/>
      <c r="J834" s="232"/>
      <c r="K834" s="232" t="s">
        <v>39</v>
      </c>
      <c r="L834" s="232" t="s">
        <v>977</v>
      </c>
      <c r="M834" s="233">
        <v>5.66583955051186E-6</v>
      </c>
      <c r="N834" s="233"/>
      <c r="O834" s="233"/>
    </row>
    <row r="835" spans="1:15">
      <c r="A835" s="231" t="s">
        <v>969</v>
      </c>
      <c r="B835" s="231" t="s">
        <v>970</v>
      </c>
      <c r="C835" s="231" t="s">
        <v>971</v>
      </c>
      <c r="D835" s="231" t="s">
        <v>972</v>
      </c>
      <c r="E835" s="231" t="s">
        <v>973</v>
      </c>
      <c r="F835" s="231" t="s">
        <v>8</v>
      </c>
      <c r="G835" s="231" t="s">
        <v>974</v>
      </c>
      <c r="H835" s="231" t="s">
        <v>46</v>
      </c>
      <c r="I835" s="231" t="s">
        <v>1002</v>
      </c>
      <c r="J835" s="231" t="s">
        <v>1003</v>
      </c>
      <c r="K835" s="231" t="s">
        <v>39</v>
      </c>
      <c r="L835" s="231" t="s">
        <v>978</v>
      </c>
      <c r="M835" s="234"/>
      <c r="N835" s="235">
        <v>0.5</v>
      </c>
      <c r="O835" s="235">
        <v>0.5</v>
      </c>
    </row>
    <row r="836" spans="1:15">
      <c r="A836" s="231" t="s">
        <v>969</v>
      </c>
      <c r="B836" s="231" t="s">
        <v>970</v>
      </c>
      <c r="C836" s="231" t="s">
        <v>971</v>
      </c>
      <c r="D836" s="231" t="s">
        <v>972</v>
      </c>
      <c r="E836" s="231" t="s">
        <v>973</v>
      </c>
      <c r="F836" s="231" t="s">
        <v>8</v>
      </c>
      <c r="G836" s="231" t="s">
        <v>974</v>
      </c>
      <c r="H836" s="231" t="s">
        <v>46</v>
      </c>
      <c r="I836" s="231" t="s">
        <v>1002</v>
      </c>
      <c r="J836" s="231" t="s">
        <v>1004</v>
      </c>
      <c r="K836" s="231" t="s">
        <v>39</v>
      </c>
      <c r="L836" s="231" t="s">
        <v>979</v>
      </c>
      <c r="M836" s="234"/>
      <c r="N836" s="235">
        <v>0.5</v>
      </c>
      <c r="O836" s="235">
        <v>0.5</v>
      </c>
    </row>
    <row r="837" spans="1:15">
      <c r="A837" s="231" t="s">
        <v>969</v>
      </c>
      <c r="B837" s="231" t="s">
        <v>970</v>
      </c>
      <c r="C837" s="231" t="s">
        <v>971</v>
      </c>
      <c r="D837" s="231" t="s">
        <v>972</v>
      </c>
      <c r="E837" s="231" t="s">
        <v>973</v>
      </c>
      <c r="F837" s="231" t="s">
        <v>8</v>
      </c>
      <c r="G837" s="231" t="s">
        <v>974</v>
      </c>
      <c r="H837" s="231" t="s">
        <v>46</v>
      </c>
      <c r="K837" s="231" t="s">
        <v>39</v>
      </c>
      <c r="L837" s="231" t="s">
        <v>980</v>
      </c>
      <c r="M837" s="234"/>
      <c r="N837" s="236"/>
      <c r="O837" s="236"/>
    </row>
    <row r="838" spans="1:15">
      <c r="A838" s="232" t="s">
        <v>969</v>
      </c>
      <c r="B838" s="232" t="s">
        <v>970</v>
      </c>
      <c r="C838" s="232" t="s">
        <v>971</v>
      </c>
      <c r="D838" s="232" t="s">
        <v>972</v>
      </c>
      <c r="E838" s="232" t="s">
        <v>973</v>
      </c>
      <c r="F838" s="232" t="s">
        <v>8</v>
      </c>
      <c r="G838" s="232" t="s">
        <v>974</v>
      </c>
      <c r="H838" s="232" t="s">
        <v>36</v>
      </c>
      <c r="I838" s="232"/>
      <c r="J838" s="232"/>
      <c r="K838" s="232" t="s">
        <v>39</v>
      </c>
      <c r="L838" s="232" t="s">
        <v>976</v>
      </c>
      <c r="M838" s="232">
        <v>8.8373000000000008</v>
      </c>
      <c r="N838" s="232"/>
      <c r="O838" s="232">
        <v>1.6958</v>
      </c>
    </row>
    <row r="839" spans="1:15">
      <c r="A839" s="232" t="s">
        <v>969</v>
      </c>
      <c r="B839" s="232" t="s">
        <v>970</v>
      </c>
      <c r="C839" s="232" t="s">
        <v>971</v>
      </c>
      <c r="D839" s="232" t="s">
        <v>972</v>
      </c>
      <c r="E839" s="232" t="s">
        <v>973</v>
      </c>
      <c r="F839" s="232" t="s">
        <v>8</v>
      </c>
      <c r="G839" s="232" t="s">
        <v>974</v>
      </c>
      <c r="H839" s="232" t="s">
        <v>36</v>
      </c>
      <c r="I839" s="232"/>
      <c r="J839" s="232"/>
      <c r="K839" s="232" t="s">
        <v>39</v>
      </c>
      <c r="L839" s="232" t="s">
        <v>977</v>
      </c>
      <c r="M839" s="233">
        <v>1.1296751245625E-5</v>
      </c>
      <c r="N839" s="233"/>
      <c r="O839" s="233">
        <v>2.86185609878771E-6</v>
      </c>
    </row>
    <row r="840" spans="1:15">
      <c r="A840" s="231" t="s">
        <v>969</v>
      </c>
      <c r="B840" s="231" t="s">
        <v>970</v>
      </c>
      <c r="C840" s="231" t="s">
        <v>971</v>
      </c>
      <c r="D840" s="231" t="s">
        <v>972</v>
      </c>
      <c r="E840" s="231" t="s">
        <v>973</v>
      </c>
      <c r="F840" s="231" t="s">
        <v>8</v>
      </c>
      <c r="G840" s="231" t="s">
        <v>974</v>
      </c>
      <c r="H840" s="231" t="s">
        <v>36</v>
      </c>
      <c r="I840" s="231" t="s">
        <v>1002</v>
      </c>
      <c r="J840" s="231" t="s">
        <v>1003</v>
      </c>
      <c r="K840" s="231" t="s">
        <v>39</v>
      </c>
      <c r="L840" s="231" t="s">
        <v>978</v>
      </c>
      <c r="M840" s="234"/>
      <c r="N840" s="235">
        <v>0.5</v>
      </c>
      <c r="O840" s="235">
        <v>0.5</v>
      </c>
    </row>
    <row r="841" spans="1:15">
      <c r="A841" s="231" t="s">
        <v>969</v>
      </c>
      <c r="B841" s="231" t="s">
        <v>970</v>
      </c>
      <c r="C841" s="231" t="s">
        <v>971</v>
      </c>
      <c r="D841" s="231" t="s">
        <v>972</v>
      </c>
      <c r="E841" s="231" t="s">
        <v>973</v>
      </c>
      <c r="F841" s="231" t="s">
        <v>8</v>
      </c>
      <c r="G841" s="231" t="s">
        <v>974</v>
      </c>
      <c r="H841" s="231" t="s">
        <v>36</v>
      </c>
      <c r="I841" s="231" t="s">
        <v>1002</v>
      </c>
      <c r="J841" s="231" t="s">
        <v>1004</v>
      </c>
      <c r="K841" s="231" t="s">
        <v>39</v>
      </c>
      <c r="L841" s="231" t="s">
        <v>979</v>
      </c>
      <c r="M841" s="234"/>
      <c r="N841" s="235">
        <v>0.5</v>
      </c>
      <c r="O841" s="235">
        <v>0.5</v>
      </c>
    </row>
    <row r="842" spans="1:15">
      <c r="A842" s="231" t="s">
        <v>969</v>
      </c>
      <c r="B842" s="231" t="s">
        <v>970</v>
      </c>
      <c r="C842" s="231" t="s">
        <v>971</v>
      </c>
      <c r="D842" s="231" t="s">
        <v>972</v>
      </c>
      <c r="E842" s="231" t="s">
        <v>973</v>
      </c>
      <c r="F842" s="231" t="s">
        <v>8</v>
      </c>
      <c r="G842" s="231" t="s">
        <v>974</v>
      </c>
      <c r="H842" s="231" t="s">
        <v>36</v>
      </c>
      <c r="K842" s="231" t="s">
        <v>39</v>
      </c>
      <c r="L842" s="231" t="s">
        <v>980</v>
      </c>
      <c r="M842" s="234"/>
      <c r="N842" s="236"/>
      <c r="O842" s="235"/>
    </row>
    <row r="843" spans="1:15">
      <c r="A843" s="232" t="s">
        <v>969</v>
      </c>
      <c r="B843" s="232" t="s">
        <v>970</v>
      </c>
      <c r="C843" s="232" t="s">
        <v>971</v>
      </c>
      <c r="D843" s="232" t="s">
        <v>972</v>
      </c>
      <c r="E843" s="232" t="s">
        <v>973</v>
      </c>
      <c r="F843" s="232" t="s">
        <v>8</v>
      </c>
      <c r="G843" s="232" t="s">
        <v>974</v>
      </c>
      <c r="H843" s="232" t="s">
        <v>34</v>
      </c>
      <c r="I843" s="232"/>
      <c r="J843" s="232"/>
      <c r="K843" s="232" t="s">
        <v>39</v>
      </c>
      <c r="L843" s="232" t="s">
        <v>976</v>
      </c>
      <c r="M843" s="232">
        <v>0.47770000000000001</v>
      </c>
      <c r="N843" s="232"/>
      <c r="O843" s="232"/>
    </row>
    <row r="844" spans="1:15">
      <c r="A844" s="232" t="s">
        <v>969</v>
      </c>
      <c r="B844" s="232" t="s">
        <v>970</v>
      </c>
      <c r="C844" s="232" t="s">
        <v>971</v>
      </c>
      <c r="D844" s="232" t="s">
        <v>972</v>
      </c>
      <c r="E844" s="232" t="s">
        <v>973</v>
      </c>
      <c r="F844" s="232" t="s">
        <v>8</v>
      </c>
      <c r="G844" s="232" t="s">
        <v>974</v>
      </c>
      <c r="H844" s="232" t="s">
        <v>34</v>
      </c>
      <c r="I844" s="232"/>
      <c r="J844" s="232"/>
      <c r="K844" s="232" t="s">
        <v>39</v>
      </c>
      <c r="L844" s="232" t="s">
        <v>977</v>
      </c>
      <c r="M844" s="233">
        <v>5.7815430283238199E-7</v>
      </c>
      <c r="N844" s="233"/>
      <c r="O844" s="233"/>
    </row>
    <row r="845" spans="1:15">
      <c r="A845" s="231" t="s">
        <v>969</v>
      </c>
      <c r="B845" s="231" t="s">
        <v>970</v>
      </c>
      <c r="C845" s="231" t="s">
        <v>971</v>
      </c>
      <c r="D845" s="231" t="s">
        <v>972</v>
      </c>
      <c r="E845" s="231" t="s">
        <v>973</v>
      </c>
      <c r="F845" s="231" t="s">
        <v>8</v>
      </c>
      <c r="G845" s="231" t="s">
        <v>974</v>
      </c>
      <c r="H845" s="231" t="s">
        <v>34</v>
      </c>
      <c r="I845" s="231" t="s">
        <v>1002</v>
      </c>
      <c r="J845" s="231" t="s">
        <v>1003</v>
      </c>
      <c r="K845" s="231" t="s">
        <v>39</v>
      </c>
      <c r="L845" s="231" t="s">
        <v>978</v>
      </c>
      <c r="M845" s="234"/>
      <c r="N845" s="235">
        <v>0.5</v>
      </c>
      <c r="O845" s="235">
        <v>0.5</v>
      </c>
    </row>
    <row r="846" spans="1:15">
      <c r="A846" s="231" t="s">
        <v>969</v>
      </c>
      <c r="B846" s="231" t="s">
        <v>970</v>
      </c>
      <c r="C846" s="231" t="s">
        <v>971</v>
      </c>
      <c r="D846" s="231" t="s">
        <v>972</v>
      </c>
      <c r="E846" s="231" t="s">
        <v>973</v>
      </c>
      <c r="F846" s="231" t="s">
        <v>8</v>
      </c>
      <c r="G846" s="231" t="s">
        <v>974</v>
      </c>
      <c r="H846" s="231" t="s">
        <v>34</v>
      </c>
      <c r="I846" s="231" t="s">
        <v>1002</v>
      </c>
      <c r="J846" s="231" t="s">
        <v>1004</v>
      </c>
      <c r="K846" s="231" t="s">
        <v>39</v>
      </c>
      <c r="L846" s="231" t="s">
        <v>979</v>
      </c>
      <c r="M846" s="234"/>
      <c r="N846" s="235">
        <v>0.5</v>
      </c>
      <c r="O846" s="235">
        <v>0.5</v>
      </c>
    </row>
    <row r="847" spans="1:15">
      <c r="A847" s="231" t="s">
        <v>969</v>
      </c>
      <c r="B847" s="231" t="s">
        <v>970</v>
      </c>
      <c r="C847" s="231" t="s">
        <v>971</v>
      </c>
      <c r="D847" s="231" t="s">
        <v>972</v>
      </c>
      <c r="E847" s="231" t="s">
        <v>973</v>
      </c>
      <c r="F847" s="231" t="s">
        <v>8</v>
      </c>
      <c r="G847" s="231" t="s">
        <v>974</v>
      </c>
      <c r="H847" s="231" t="s">
        <v>34</v>
      </c>
      <c r="K847" s="231" t="s">
        <v>39</v>
      </c>
      <c r="L847" s="231" t="s">
        <v>980</v>
      </c>
      <c r="M847" s="234"/>
      <c r="N847" s="236"/>
      <c r="O847" s="236"/>
    </row>
    <row r="848" spans="1:15">
      <c r="A848" s="232" t="s">
        <v>969</v>
      </c>
      <c r="B848" s="232" t="s">
        <v>970</v>
      </c>
      <c r="C848" s="232" t="s">
        <v>971</v>
      </c>
      <c r="D848" s="232" t="s">
        <v>972</v>
      </c>
      <c r="E848" s="232" t="s">
        <v>973</v>
      </c>
      <c r="F848" s="232" t="s">
        <v>8</v>
      </c>
      <c r="G848" s="232" t="s">
        <v>974</v>
      </c>
      <c r="H848" s="232" t="s">
        <v>58</v>
      </c>
      <c r="I848" s="232"/>
      <c r="J848" s="232"/>
      <c r="K848" s="232" t="s">
        <v>39</v>
      </c>
      <c r="L848" s="232" t="s">
        <v>976</v>
      </c>
      <c r="M848" s="232">
        <v>0.28149999999999997</v>
      </c>
      <c r="N848" s="232"/>
      <c r="O848" s="232"/>
    </row>
    <row r="849" spans="1:15">
      <c r="A849" s="232" t="s">
        <v>969</v>
      </c>
      <c r="B849" s="232" t="s">
        <v>970</v>
      </c>
      <c r="C849" s="232" t="s">
        <v>971</v>
      </c>
      <c r="D849" s="232" t="s">
        <v>972</v>
      </c>
      <c r="E849" s="232" t="s">
        <v>973</v>
      </c>
      <c r="F849" s="232" t="s">
        <v>8</v>
      </c>
      <c r="G849" s="232" t="s">
        <v>974</v>
      </c>
      <c r="H849" s="232" t="s">
        <v>58</v>
      </c>
      <c r="I849" s="232"/>
      <c r="J849" s="232"/>
      <c r="K849" s="232" t="s">
        <v>39</v>
      </c>
      <c r="L849" s="232" t="s">
        <v>977</v>
      </c>
      <c r="M849" s="233">
        <v>3.7940585616548402E-7</v>
      </c>
      <c r="N849" s="233"/>
      <c r="O849" s="233"/>
    </row>
    <row r="850" spans="1:15">
      <c r="A850" s="231" t="s">
        <v>969</v>
      </c>
      <c r="B850" s="231" t="s">
        <v>970</v>
      </c>
      <c r="C850" s="231" t="s">
        <v>971</v>
      </c>
      <c r="D850" s="231" t="s">
        <v>972</v>
      </c>
      <c r="E850" s="231" t="s">
        <v>973</v>
      </c>
      <c r="F850" s="231" t="s">
        <v>8</v>
      </c>
      <c r="G850" s="231" t="s">
        <v>974</v>
      </c>
      <c r="H850" s="231" t="s">
        <v>58</v>
      </c>
      <c r="I850" s="231" t="s">
        <v>99</v>
      </c>
      <c r="J850" s="231" t="s">
        <v>811</v>
      </c>
      <c r="K850" s="231" t="s">
        <v>39</v>
      </c>
      <c r="L850" s="231" t="s">
        <v>978</v>
      </c>
      <c r="M850" s="234"/>
      <c r="N850" s="235">
        <v>1</v>
      </c>
      <c r="O850" s="235">
        <v>1</v>
      </c>
    </row>
    <row r="851" spans="1:15">
      <c r="A851" s="231" t="s">
        <v>969</v>
      </c>
      <c r="B851" s="231" t="s">
        <v>970</v>
      </c>
      <c r="C851" s="231" t="s">
        <v>971</v>
      </c>
      <c r="D851" s="231" t="s">
        <v>972</v>
      </c>
      <c r="E851" s="231" t="s">
        <v>973</v>
      </c>
      <c r="F851" s="231" t="s">
        <v>8</v>
      </c>
      <c r="G851" s="231" t="s">
        <v>974</v>
      </c>
      <c r="H851" s="231" t="s">
        <v>58</v>
      </c>
      <c r="K851" s="231" t="s">
        <v>39</v>
      </c>
      <c r="L851" s="231" t="s">
        <v>979</v>
      </c>
      <c r="M851" s="234"/>
      <c r="N851" s="236"/>
      <c r="O851" s="236"/>
    </row>
    <row r="852" spans="1:15">
      <c r="A852" s="231" t="s">
        <v>969</v>
      </c>
      <c r="B852" s="231" t="s">
        <v>970</v>
      </c>
      <c r="C852" s="231" t="s">
        <v>971</v>
      </c>
      <c r="D852" s="231" t="s">
        <v>972</v>
      </c>
      <c r="E852" s="231" t="s">
        <v>973</v>
      </c>
      <c r="F852" s="231" t="s">
        <v>8</v>
      </c>
      <c r="G852" s="231" t="s">
        <v>974</v>
      </c>
      <c r="H852" s="231" t="s">
        <v>58</v>
      </c>
      <c r="K852" s="231" t="s">
        <v>39</v>
      </c>
      <c r="L852" s="231" t="s">
        <v>980</v>
      </c>
      <c r="M852" s="234"/>
      <c r="N852" s="236"/>
      <c r="O852" s="236"/>
    </row>
    <row r="853" spans="1:15">
      <c r="A853" s="232" t="s">
        <v>969</v>
      </c>
      <c r="B853" s="232" t="s">
        <v>970</v>
      </c>
      <c r="C853" s="232" t="s">
        <v>971</v>
      </c>
      <c r="D853" s="232" t="s">
        <v>972</v>
      </c>
      <c r="E853" s="232" t="s">
        <v>973</v>
      </c>
      <c r="F853" s="232" t="s">
        <v>8</v>
      </c>
      <c r="G853" s="232" t="s">
        <v>974</v>
      </c>
      <c r="H853" s="232" t="s">
        <v>657</v>
      </c>
      <c r="I853" s="232"/>
      <c r="J853" s="232"/>
      <c r="K853" s="232" t="s">
        <v>39</v>
      </c>
      <c r="L853" s="232" t="s">
        <v>976</v>
      </c>
      <c r="M853" s="232">
        <v>44.8247</v>
      </c>
      <c r="N853" s="232"/>
      <c r="O853" s="232"/>
    </row>
    <row r="854" spans="1:15">
      <c r="A854" s="232" t="s">
        <v>969</v>
      </c>
      <c r="B854" s="232" t="s">
        <v>970</v>
      </c>
      <c r="C854" s="232" t="s">
        <v>971</v>
      </c>
      <c r="D854" s="232" t="s">
        <v>972</v>
      </c>
      <c r="E854" s="232" t="s">
        <v>973</v>
      </c>
      <c r="F854" s="232" t="s">
        <v>8</v>
      </c>
      <c r="G854" s="232" t="s">
        <v>974</v>
      </c>
      <c r="H854" s="232" t="s">
        <v>657</v>
      </c>
      <c r="I854" s="232"/>
      <c r="J854" s="232"/>
      <c r="K854" s="232" t="s">
        <v>39</v>
      </c>
      <c r="L854" s="232" t="s">
        <v>977</v>
      </c>
      <c r="M854" s="233">
        <v>5.5000599224035797E-5</v>
      </c>
      <c r="N854" s="233"/>
      <c r="O854" s="233"/>
    </row>
    <row r="855" spans="1:15">
      <c r="A855" s="231" t="s">
        <v>969</v>
      </c>
      <c r="B855" s="231" t="s">
        <v>970</v>
      </c>
      <c r="C855" s="231" t="s">
        <v>971</v>
      </c>
      <c r="D855" s="231" t="s">
        <v>972</v>
      </c>
      <c r="E855" s="231" t="s">
        <v>973</v>
      </c>
      <c r="F855" s="231" t="s">
        <v>8</v>
      </c>
      <c r="G855" s="231" t="s">
        <v>974</v>
      </c>
      <c r="H855" s="231" t="s">
        <v>657</v>
      </c>
      <c r="I855" s="231" t="s">
        <v>1028</v>
      </c>
      <c r="J855" s="231" t="s">
        <v>811</v>
      </c>
      <c r="K855" s="231" t="s">
        <v>39</v>
      </c>
      <c r="L855" s="231" t="s">
        <v>978</v>
      </c>
      <c r="M855" s="234"/>
      <c r="N855" s="235">
        <v>1</v>
      </c>
      <c r="O855" s="235">
        <v>1</v>
      </c>
    </row>
    <row r="856" spans="1:15">
      <c r="A856" s="231" t="s">
        <v>969</v>
      </c>
      <c r="B856" s="231" t="s">
        <v>970</v>
      </c>
      <c r="C856" s="231" t="s">
        <v>971</v>
      </c>
      <c r="D856" s="231" t="s">
        <v>972</v>
      </c>
      <c r="E856" s="231" t="s">
        <v>973</v>
      </c>
      <c r="F856" s="231" t="s">
        <v>8</v>
      </c>
      <c r="G856" s="231" t="s">
        <v>974</v>
      </c>
      <c r="H856" s="231" t="s">
        <v>657</v>
      </c>
      <c r="K856" s="231" t="s">
        <v>39</v>
      </c>
      <c r="L856" s="231" t="s">
        <v>979</v>
      </c>
      <c r="M856" s="234"/>
      <c r="N856" s="236"/>
      <c r="O856" s="236"/>
    </row>
    <row r="857" spans="1:15">
      <c r="A857" s="231" t="s">
        <v>969</v>
      </c>
      <c r="B857" s="231" t="s">
        <v>970</v>
      </c>
      <c r="C857" s="231" t="s">
        <v>971</v>
      </c>
      <c r="D857" s="231" t="s">
        <v>972</v>
      </c>
      <c r="E857" s="231" t="s">
        <v>973</v>
      </c>
      <c r="F857" s="231" t="s">
        <v>8</v>
      </c>
      <c r="G857" s="231" t="s">
        <v>974</v>
      </c>
      <c r="H857" s="231" t="s">
        <v>657</v>
      </c>
      <c r="K857" s="231" t="s">
        <v>39</v>
      </c>
      <c r="L857" s="231" t="s">
        <v>980</v>
      </c>
      <c r="M857" s="234"/>
      <c r="N857" s="236"/>
      <c r="O857" s="236"/>
    </row>
    <row r="858" spans="1:15">
      <c r="A858" s="232" t="s">
        <v>969</v>
      </c>
      <c r="B858" s="232" t="s">
        <v>970</v>
      </c>
      <c r="C858" s="232" t="s">
        <v>971</v>
      </c>
      <c r="D858" s="232" t="s">
        <v>972</v>
      </c>
      <c r="E858" s="232" t="s">
        <v>973</v>
      </c>
      <c r="F858" s="232" t="s">
        <v>8</v>
      </c>
      <c r="G858" s="232" t="s">
        <v>974</v>
      </c>
      <c r="H858" s="232" t="s">
        <v>60</v>
      </c>
      <c r="I858" s="232"/>
      <c r="J858" s="232"/>
      <c r="K858" s="232" t="s">
        <v>39</v>
      </c>
      <c r="L858" s="232" t="s">
        <v>976</v>
      </c>
      <c r="M858" s="232">
        <v>4.7999999999999996E-3</v>
      </c>
      <c r="N858" s="232"/>
      <c r="O858" s="232"/>
    </row>
    <row r="859" spans="1:15">
      <c r="A859" s="232" t="s">
        <v>969</v>
      </c>
      <c r="B859" s="232" t="s">
        <v>970</v>
      </c>
      <c r="C859" s="232" t="s">
        <v>971</v>
      </c>
      <c r="D859" s="232" t="s">
        <v>972</v>
      </c>
      <c r="E859" s="232" t="s">
        <v>973</v>
      </c>
      <c r="F859" s="232" t="s">
        <v>8</v>
      </c>
      <c r="G859" s="232" t="s">
        <v>974</v>
      </c>
      <c r="H859" s="232" t="s">
        <v>60</v>
      </c>
      <c r="I859" s="232"/>
      <c r="J859" s="232"/>
      <c r="K859" s="232" t="s">
        <v>39</v>
      </c>
      <c r="L859" s="232" t="s">
        <v>977</v>
      </c>
      <c r="M859" s="233">
        <v>6.70535421079508E-9</v>
      </c>
      <c r="N859" s="233"/>
      <c r="O859" s="233"/>
    </row>
    <row r="860" spans="1:15">
      <c r="A860" s="231" t="s">
        <v>969</v>
      </c>
      <c r="B860" s="231" t="s">
        <v>970</v>
      </c>
      <c r="C860" s="231" t="s">
        <v>971</v>
      </c>
      <c r="D860" s="231" t="s">
        <v>972</v>
      </c>
      <c r="E860" s="231" t="s">
        <v>973</v>
      </c>
      <c r="F860" s="231" t="s">
        <v>8</v>
      </c>
      <c r="G860" s="231" t="s">
        <v>974</v>
      </c>
      <c r="H860" s="231" t="s">
        <v>60</v>
      </c>
      <c r="I860" s="231" t="s">
        <v>1002</v>
      </c>
      <c r="J860" s="231" t="s">
        <v>1009</v>
      </c>
      <c r="K860" s="231" t="s">
        <v>39</v>
      </c>
      <c r="L860" s="231" t="s">
        <v>978</v>
      </c>
      <c r="M860" s="234"/>
      <c r="N860" s="235">
        <v>1</v>
      </c>
      <c r="O860" s="235">
        <v>1</v>
      </c>
    </row>
    <row r="861" spans="1:15">
      <c r="A861" s="231" t="s">
        <v>969</v>
      </c>
      <c r="B861" s="231" t="s">
        <v>970</v>
      </c>
      <c r="C861" s="231" t="s">
        <v>971</v>
      </c>
      <c r="D861" s="231" t="s">
        <v>972</v>
      </c>
      <c r="E861" s="231" t="s">
        <v>973</v>
      </c>
      <c r="F861" s="231" t="s">
        <v>8</v>
      </c>
      <c r="G861" s="231" t="s">
        <v>974</v>
      </c>
      <c r="H861" s="231" t="s">
        <v>60</v>
      </c>
      <c r="K861" s="231" t="s">
        <v>39</v>
      </c>
      <c r="L861" s="231" t="s">
        <v>979</v>
      </c>
      <c r="M861" s="234"/>
      <c r="N861" s="236"/>
      <c r="O861" s="236"/>
    </row>
    <row r="862" spans="1:15">
      <c r="A862" s="231" t="s">
        <v>969</v>
      </c>
      <c r="B862" s="231" t="s">
        <v>970</v>
      </c>
      <c r="C862" s="231" t="s">
        <v>971</v>
      </c>
      <c r="D862" s="231" t="s">
        <v>972</v>
      </c>
      <c r="E862" s="231" t="s">
        <v>973</v>
      </c>
      <c r="F862" s="231" t="s">
        <v>8</v>
      </c>
      <c r="G862" s="231" t="s">
        <v>974</v>
      </c>
      <c r="H862" s="231" t="s">
        <v>60</v>
      </c>
      <c r="K862" s="231" t="s">
        <v>39</v>
      </c>
      <c r="L862" s="231" t="s">
        <v>980</v>
      </c>
      <c r="M862" s="234"/>
      <c r="N862" s="236"/>
      <c r="O862" s="236"/>
    </row>
    <row r="863" spans="1:15">
      <c r="A863" s="232" t="s">
        <v>969</v>
      </c>
      <c r="B863" s="232" t="s">
        <v>970</v>
      </c>
      <c r="C863" s="232" t="s">
        <v>971</v>
      </c>
      <c r="D863" s="232" t="s">
        <v>972</v>
      </c>
      <c r="E863" s="232" t="s">
        <v>973</v>
      </c>
      <c r="F863" s="232" t="s">
        <v>8</v>
      </c>
      <c r="G863" s="232" t="s">
        <v>974</v>
      </c>
      <c r="H863" s="232" t="s">
        <v>17</v>
      </c>
      <c r="I863" s="232"/>
      <c r="J863" s="232"/>
      <c r="K863" s="232" t="s">
        <v>39</v>
      </c>
      <c r="L863" s="232" t="s">
        <v>976</v>
      </c>
      <c r="M863" s="232">
        <v>26202.3753</v>
      </c>
      <c r="N863" s="232">
        <v>7027.1706999999997</v>
      </c>
      <c r="O863" s="232">
        <v>16083.677900000001</v>
      </c>
    </row>
    <row r="864" spans="1:15">
      <c r="A864" s="232" t="s">
        <v>969</v>
      </c>
      <c r="B864" s="232" t="s">
        <v>970</v>
      </c>
      <c r="C864" s="232" t="s">
        <v>971</v>
      </c>
      <c r="D864" s="232" t="s">
        <v>972</v>
      </c>
      <c r="E864" s="232" t="s">
        <v>973</v>
      </c>
      <c r="F864" s="232" t="s">
        <v>8</v>
      </c>
      <c r="G864" s="232" t="s">
        <v>974</v>
      </c>
      <c r="H864" s="232" t="s">
        <v>17</v>
      </c>
      <c r="I864" s="232"/>
      <c r="J864" s="232"/>
      <c r="K864" s="232" t="s">
        <v>39</v>
      </c>
      <c r="L864" s="232" t="s">
        <v>977</v>
      </c>
      <c r="M864" s="233">
        <v>3.6635627897646003E-2</v>
      </c>
      <c r="N864" s="233">
        <v>2.3541301998146701E-2</v>
      </c>
      <c r="O864" s="233">
        <v>2.7143042628288799E-2</v>
      </c>
    </row>
    <row r="865" spans="1:15">
      <c r="A865" s="231" t="s">
        <v>969</v>
      </c>
      <c r="B865" s="231" t="s">
        <v>970</v>
      </c>
      <c r="C865" s="231" t="s">
        <v>971</v>
      </c>
      <c r="D865" s="231" t="s">
        <v>972</v>
      </c>
      <c r="E865" s="231" t="s">
        <v>973</v>
      </c>
      <c r="F865" s="231" t="s">
        <v>8</v>
      </c>
      <c r="G865" s="231" t="s">
        <v>974</v>
      </c>
      <c r="H865" s="231" t="s">
        <v>17</v>
      </c>
      <c r="I865" s="231" t="s">
        <v>101</v>
      </c>
      <c r="J865" s="231" t="s">
        <v>811</v>
      </c>
      <c r="K865" s="231" t="s">
        <v>39</v>
      </c>
      <c r="L865" s="231" t="s">
        <v>978</v>
      </c>
      <c r="M865" s="234"/>
      <c r="N865" s="235">
        <f>'4.c Electricity breakdown'!N16</f>
        <v>0.47499999999999998</v>
      </c>
      <c r="O865" s="235">
        <f>'4.c Electricity breakdown'!AQ16</f>
        <v>0.47499999999999998</v>
      </c>
    </row>
    <row r="866" spans="1:15">
      <c r="A866" s="231" t="s">
        <v>969</v>
      </c>
      <c r="B866" s="231" t="s">
        <v>970</v>
      </c>
      <c r="C866" s="231" t="s">
        <v>971</v>
      </c>
      <c r="D866" s="231" t="s">
        <v>972</v>
      </c>
      <c r="E866" s="231" t="s">
        <v>973</v>
      </c>
      <c r="F866" s="231" t="s">
        <v>8</v>
      </c>
      <c r="G866" s="231" t="s">
        <v>974</v>
      </c>
      <c r="H866" s="231" t="s">
        <v>17</v>
      </c>
      <c r="I866" s="231" t="s">
        <v>1005</v>
      </c>
      <c r="J866" s="231" t="s">
        <v>1003</v>
      </c>
      <c r="K866" s="231" t="s">
        <v>39</v>
      </c>
      <c r="L866" s="231" t="s">
        <v>979</v>
      </c>
      <c r="M866" s="234"/>
      <c r="N866" s="235">
        <f>'4.c Electricity breakdown'!N15/2</f>
        <v>0.23749999999999999</v>
      </c>
      <c r="O866" s="235">
        <f>'4.c Electricity breakdown'!AQ15/2</f>
        <v>0.23749999999999999</v>
      </c>
    </row>
    <row r="867" spans="1:15">
      <c r="A867" s="231" t="s">
        <v>969</v>
      </c>
      <c r="B867" s="231" t="s">
        <v>970</v>
      </c>
      <c r="C867" s="231" t="s">
        <v>971</v>
      </c>
      <c r="D867" s="231" t="s">
        <v>972</v>
      </c>
      <c r="E867" s="231" t="s">
        <v>973</v>
      </c>
      <c r="F867" s="231" t="s">
        <v>8</v>
      </c>
      <c r="G867" s="231" t="s">
        <v>974</v>
      </c>
      <c r="H867" s="231" t="s">
        <v>17</v>
      </c>
      <c r="I867" s="231" t="s">
        <v>1005</v>
      </c>
      <c r="J867" s="231" t="s">
        <v>1004</v>
      </c>
      <c r="K867" s="231" t="s">
        <v>39</v>
      </c>
      <c r="L867" s="231" t="s">
        <v>980</v>
      </c>
      <c r="M867" s="234"/>
      <c r="N867" s="235">
        <f>'4.c Electricity breakdown'!N15/2</f>
        <v>0.23749999999999999</v>
      </c>
      <c r="O867" s="235">
        <f>'4.c Electricity breakdown'!AQ15/2</f>
        <v>0.23749999999999999</v>
      </c>
    </row>
    <row r="868" spans="1:15">
      <c r="A868" s="231" t="s">
        <v>969</v>
      </c>
      <c r="B868" s="231" t="s">
        <v>970</v>
      </c>
      <c r="C868" s="231" t="s">
        <v>971</v>
      </c>
      <c r="D868" s="231" t="s">
        <v>972</v>
      </c>
      <c r="E868" s="231" t="s">
        <v>973</v>
      </c>
      <c r="F868" s="231" t="s">
        <v>8</v>
      </c>
      <c r="G868" s="231" t="s">
        <v>974</v>
      </c>
      <c r="H868" s="231" t="s">
        <v>17</v>
      </c>
      <c r="I868" s="231" t="s">
        <v>105</v>
      </c>
      <c r="J868" s="231" t="s">
        <v>813</v>
      </c>
      <c r="K868" s="231" t="s">
        <v>39</v>
      </c>
      <c r="L868" s="231" t="s">
        <v>1006</v>
      </c>
      <c r="M868" s="234"/>
      <c r="N868" s="235">
        <f>'4.c Electricity breakdown'!N17</f>
        <v>0.05</v>
      </c>
      <c r="O868" s="235">
        <f>'4.c Electricity breakdown'!AQ17</f>
        <v>0.05</v>
      </c>
    </row>
    <row r="869" spans="1:15">
      <c r="A869" s="232" t="s">
        <v>969</v>
      </c>
      <c r="B869" s="232" t="s">
        <v>970</v>
      </c>
      <c r="C869" s="232" t="s">
        <v>971</v>
      </c>
      <c r="D869" s="232" t="s">
        <v>972</v>
      </c>
      <c r="E869" s="232" t="s">
        <v>973</v>
      </c>
      <c r="F869" s="232" t="s">
        <v>8</v>
      </c>
      <c r="G869" s="232" t="s">
        <v>974</v>
      </c>
      <c r="H869" s="232" t="s">
        <v>45</v>
      </c>
      <c r="I869" s="232"/>
      <c r="J869" s="232"/>
      <c r="K869" s="232" t="s">
        <v>39</v>
      </c>
      <c r="L869" s="232" t="s">
        <v>976</v>
      </c>
      <c r="M869" s="232">
        <v>32764.402900000001</v>
      </c>
      <c r="N869" s="232">
        <v>9861.3266000000003</v>
      </c>
      <c r="O869" s="232">
        <v>13059.257600000001</v>
      </c>
    </row>
    <row r="870" spans="1:15">
      <c r="A870" s="232" t="s">
        <v>969</v>
      </c>
      <c r="B870" s="232" t="s">
        <v>970</v>
      </c>
      <c r="C870" s="232" t="s">
        <v>971</v>
      </c>
      <c r="D870" s="232" t="s">
        <v>972</v>
      </c>
      <c r="E870" s="232" t="s">
        <v>973</v>
      </c>
      <c r="F870" s="232" t="s">
        <v>8</v>
      </c>
      <c r="G870" s="232" t="s">
        <v>974</v>
      </c>
      <c r="H870" s="232" t="s">
        <v>45</v>
      </c>
      <c r="I870" s="232"/>
      <c r="J870" s="232"/>
      <c r="K870" s="232" t="s">
        <v>39</v>
      </c>
      <c r="L870" s="232" t="s">
        <v>977</v>
      </c>
      <c r="M870" s="233">
        <v>7.5134279062017098E-2</v>
      </c>
      <c r="N870" s="233">
        <v>3.30358372528161E-2</v>
      </c>
      <c r="O870" s="233">
        <v>2.20389880930533E-2</v>
      </c>
    </row>
    <row r="871" spans="1:15">
      <c r="A871" s="231" t="s">
        <v>969</v>
      </c>
      <c r="B871" s="231" t="s">
        <v>970</v>
      </c>
      <c r="C871" s="231" t="s">
        <v>971</v>
      </c>
      <c r="D871" s="231" t="s">
        <v>972</v>
      </c>
      <c r="E871" s="231" t="s">
        <v>973</v>
      </c>
      <c r="F871" s="231" t="s">
        <v>8</v>
      </c>
      <c r="G871" s="231" t="s">
        <v>974</v>
      </c>
      <c r="H871" s="231" t="s">
        <v>45</v>
      </c>
      <c r="I871" s="231" t="s">
        <v>1075</v>
      </c>
      <c r="J871" s="231" t="s">
        <v>1016</v>
      </c>
      <c r="K871" s="231" t="s">
        <v>39</v>
      </c>
      <c r="L871" s="231" t="s">
        <v>978</v>
      </c>
      <c r="M871" s="234"/>
      <c r="N871" s="239">
        <v>0.5</v>
      </c>
      <c r="O871" s="239">
        <v>0.5</v>
      </c>
    </row>
    <row r="872" spans="1:15">
      <c r="A872" s="231" t="s">
        <v>969</v>
      </c>
      <c r="B872" s="231" t="s">
        <v>970</v>
      </c>
      <c r="C872" s="231" t="s">
        <v>971</v>
      </c>
      <c r="D872" s="231" t="s">
        <v>972</v>
      </c>
      <c r="E872" s="231" t="s">
        <v>973</v>
      </c>
      <c r="F872" s="231" t="s">
        <v>8</v>
      </c>
      <c r="G872" s="231" t="s">
        <v>974</v>
      </c>
      <c r="H872" s="231" t="s">
        <v>45</v>
      </c>
      <c r="I872" s="231" t="s">
        <v>1075</v>
      </c>
      <c r="J872" s="231" t="s">
        <v>1074</v>
      </c>
      <c r="K872" s="231" t="s">
        <v>39</v>
      </c>
      <c r="L872" s="231" t="s">
        <v>979</v>
      </c>
      <c r="M872" s="234"/>
      <c r="N872" s="239">
        <v>0.5</v>
      </c>
      <c r="O872" s="239">
        <v>0.5</v>
      </c>
    </row>
    <row r="873" spans="1:15">
      <c r="A873" s="231" t="s">
        <v>969</v>
      </c>
      <c r="B873" s="231" t="s">
        <v>970</v>
      </c>
      <c r="C873" s="231" t="s">
        <v>971</v>
      </c>
      <c r="D873" s="231" t="s">
        <v>972</v>
      </c>
      <c r="E873" s="231" t="s">
        <v>973</v>
      </c>
      <c r="F873" s="231" t="s">
        <v>8</v>
      </c>
      <c r="G873" s="231" t="s">
        <v>974</v>
      </c>
      <c r="H873" s="231" t="s">
        <v>45</v>
      </c>
      <c r="K873" s="231" t="s">
        <v>39</v>
      </c>
      <c r="L873" s="231" t="s">
        <v>980</v>
      </c>
      <c r="M873" s="234"/>
      <c r="N873" s="235"/>
      <c r="O873" s="235"/>
    </row>
    <row r="874" spans="1:15">
      <c r="A874" s="232" t="s">
        <v>969</v>
      </c>
      <c r="B874" s="232" t="s">
        <v>970</v>
      </c>
      <c r="C874" s="232" t="s">
        <v>971</v>
      </c>
      <c r="D874" s="232" t="s">
        <v>972</v>
      </c>
      <c r="E874" s="232" t="s">
        <v>973</v>
      </c>
      <c r="F874" s="232" t="s">
        <v>8</v>
      </c>
      <c r="G874" s="232" t="s">
        <v>974</v>
      </c>
      <c r="H874" s="232" t="s">
        <v>984</v>
      </c>
      <c r="I874" s="232"/>
      <c r="J874" s="232"/>
      <c r="K874" s="232" t="s">
        <v>992</v>
      </c>
      <c r="L874" s="232" t="s">
        <v>976</v>
      </c>
      <c r="M874" s="232">
        <v>14277.038399999999</v>
      </c>
      <c r="N874" s="232"/>
      <c r="O874" s="232"/>
    </row>
    <row r="875" spans="1:15">
      <c r="A875" s="232" t="s">
        <v>969</v>
      </c>
      <c r="B875" s="232" t="s">
        <v>970</v>
      </c>
      <c r="C875" s="232" t="s">
        <v>971</v>
      </c>
      <c r="D875" s="232" t="s">
        <v>972</v>
      </c>
      <c r="E875" s="232" t="s">
        <v>973</v>
      </c>
      <c r="F875" s="232" t="s">
        <v>8</v>
      </c>
      <c r="G875" s="232" t="s">
        <v>974</v>
      </c>
      <c r="H875" s="232" t="s">
        <v>984</v>
      </c>
      <c r="I875" s="232"/>
      <c r="J875" s="232"/>
      <c r="K875" s="232" t="s">
        <v>992</v>
      </c>
      <c r="L875" s="232" t="s">
        <v>977</v>
      </c>
      <c r="M875" s="233">
        <v>2.0160780675162498E-2</v>
      </c>
      <c r="N875" s="233"/>
      <c r="O875" s="233"/>
    </row>
    <row r="876" spans="1:15">
      <c r="A876" s="231" t="s">
        <v>969</v>
      </c>
      <c r="B876" s="231" t="s">
        <v>970</v>
      </c>
      <c r="C876" s="231" t="s">
        <v>971</v>
      </c>
      <c r="D876" s="231" t="s">
        <v>972</v>
      </c>
      <c r="E876" s="231" t="s">
        <v>973</v>
      </c>
      <c r="F876" s="231" t="s">
        <v>8</v>
      </c>
      <c r="G876" s="231" t="s">
        <v>974</v>
      </c>
      <c r="H876" s="231" t="s">
        <v>984</v>
      </c>
      <c r="I876" s="231" t="s">
        <v>1002</v>
      </c>
      <c r="J876" s="231" t="s">
        <v>1030</v>
      </c>
      <c r="K876" s="231" t="s">
        <v>992</v>
      </c>
      <c r="L876" s="231" t="s">
        <v>978</v>
      </c>
      <c r="M876" s="234"/>
      <c r="N876" s="235">
        <v>1</v>
      </c>
      <c r="O876" s="235">
        <v>1</v>
      </c>
    </row>
    <row r="877" spans="1:15">
      <c r="A877" s="231" t="s">
        <v>969</v>
      </c>
      <c r="B877" s="231" t="s">
        <v>970</v>
      </c>
      <c r="C877" s="231" t="s">
        <v>971</v>
      </c>
      <c r="D877" s="231" t="s">
        <v>972</v>
      </c>
      <c r="E877" s="231" t="s">
        <v>973</v>
      </c>
      <c r="F877" s="231" t="s">
        <v>8</v>
      </c>
      <c r="G877" s="231" t="s">
        <v>974</v>
      </c>
      <c r="H877" s="231" t="s">
        <v>984</v>
      </c>
      <c r="K877" s="231" t="s">
        <v>992</v>
      </c>
      <c r="L877" s="231" t="s">
        <v>979</v>
      </c>
      <c r="M877" s="234"/>
      <c r="N877" s="236"/>
      <c r="O877" s="236"/>
    </row>
    <row r="878" spans="1:15">
      <c r="A878" s="231" t="s">
        <v>969</v>
      </c>
      <c r="B878" s="231" t="s">
        <v>970</v>
      </c>
      <c r="C878" s="231" t="s">
        <v>971</v>
      </c>
      <c r="D878" s="231" t="s">
        <v>972</v>
      </c>
      <c r="E878" s="231" t="s">
        <v>973</v>
      </c>
      <c r="F878" s="231" t="s">
        <v>8</v>
      </c>
      <c r="G878" s="231" t="s">
        <v>974</v>
      </c>
      <c r="H878" s="231" t="s">
        <v>984</v>
      </c>
      <c r="K878" s="231" t="s">
        <v>992</v>
      </c>
      <c r="L878" s="231" t="s">
        <v>980</v>
      </c>
      <c r="M878" s="234"/>
      <c r="N878" s="236"/>
      <c r="O878" s="236"/>
    </row>
    <row r="879" spans="1:15">
      <c r="A879" s="232" t="s">
        <v>969</v>
      </c>
      <c r="B879" s="232" t="s">
        <v>970</v>
      </c>
      <c r="C879" s="232" t="s">
        <v>971</v>
      </c>
      <c r="D879" s="232" t="s">
        <v>972</v>
      </c>
      <c r="E879" s="232" t="s">
        <v>973</v>
      </c>
      <c r="F879" s="232" t="s">
        <v>8</v>
      </c>
      <c r="G879" s="232" t="s">
        <v>974</v>
      </c>
      <c r="H879" s="232" t="s">
        <v>32</v>
      </c>
      <c r="I879" s="232"/>
      <c r="J879" s="232"/>
      <c r="K879" s="232" t="s">
        <v>992</v>
      </c>
      <c r="L879" s="232" t="s">
        <v>976</v>
      </c>
      <c r="M879" s="232">
        <v>35.554600000000001</v>
      </c>
      <c r="N879" s="232"/>
      <c r="O879" s="232">
        <v>11.4359</v>
      </c>
    </row>
    <row r="880" spans="1:15">
      <c r="A880" s="232" t="s">
        <v>969</v>
      </c>
      <c r="B880" s="232" t="s">
        <v>970</v>
      </c>
      <c r="C880" s="232" t="s">
        <v>971</v>
      </c>
      <c r="D880" s="232" t="s">
        <v>972</v>
      </c>
      <c r="E880" s="232" t="s">
        <v>973</v>
      </c>
      <c r="F880" s="232" t="s">
        <v>8</v>
      </c>
      <c r="G880" s="232" t="s">
        <v>974</v>
      </c>
      <c r="H880" s="232" t="s">
        <v>32</v>
      </c>
      <c r="I880" s="232"/>
      <c r="J880" s="232"/>
      <c r="K880" s="232" t="s">
        <v>992</v>
      </c>
      <c r="L880" s="232" t="s">
        <v>977</v>
      </c>
      <c r="M880" s="233">
        <v>4.3031285274197597E-5</v>
      </c>
      <c r="N880" s="233"/>
      <c r="O880" s="233">
        <v>1.9299386814557401E-5</v>
      </c>
    </row>
    <row r="881" spans="1:15">
      <c r="A881" s="231" t="s">
        <v>969</v>
      </c>
      <c r="B881" s="231" t="s">
        <v>970</v>
      </c>
      <c r="C881" s="231" t="s">
        <v>971</v>
      </c>
      <c r="D881" s="231" t="s">
        <v>972</v>
      </c>
      <c r="E881" s="231" t="s">
        <v>973</v>
      </c>
      <c r="F881" s="231" t="s">
        <v>8</v>
      </c>
      <c r="G881" s="231" t="s">
        <v>974</v>
      </c>
      <c r="H881" s="231" t="s">
        <v>32</v>
      </c>
      <c r="I881" s="231" t="s">
        <v>1002</v>
      </c>
      <c r="J881" s="231" t="s">
        <v>1032</v>
      </c>
      <c r="K881" s="231" t="s">
        <v>992</v>
      </c>
      <c r="L881" s="231" t="s">
        <v>978</v>
      </c>
      <c r="M881" s="234"/>
      <c r="N881" s="235">
        <v>1</v>
      </c>
      <c r="O881" s="235">
        <v>1</v>
      </c>
    </row>
    <row r="882" spans="1:15">
      <c r="A882" s="231" t="s">
        <v>969</v>
      </c>
      <c r="B882" s="231" t="s">
        <v>970</v>
      </c>
      <c r="C882" s="231" t="s">
        <v>971</v>
      </c>
      <c r="D882" s="231" t="s">
        <v>972</v>
      </c>
      <c r="E882" s="231" t="s">
        <v>973</v>
      </c>
      <c r="F882" s="231" t="s">
        <v>8</v>
      </c>
      <c r="G882" s="231" t="s">
        <v>974</v>
      </c>
      <c r="H882" s="231" t="s">
        <v>32</v>
      </c>
      <c r="K882" s="231" t="s">
        <v>992</v>
      </c>
      <c r="L882" s="231" t="s">
        <v>979</v>
      </c>
      <c r="M882" s="234"/>
      <c r="N882" s="236"/>
      <c r="O882" s="235"/>
    </row>
    <row r="883" spans="1:15">
      <c r="A883" s="231" t="s">
        <v>969</v>
      </c>
      <c r="B883" s="231" t="s">
        <v>970</v>
      </c>
      <c r="C883" s="231" t="s">
        <v>971</v>
      </c>
      <c r="D883" s="231" t="s">
        <v>972</v>
      </c>
      <c r="E883" s="231" t="s">
        <v>973</v>
      </c>
      <c r="F883" s="231" t="s">
        <v>8</v>
      </c>
      <c r="G883" s="231" t="s">
        <v>974</v>
      </c>
      <c r="H883" s="231" t="s">
        <v>32</v>
      </c>
      <c r="K883" s="231" t="s">
        <v>992</v>
      </c>
      <c r="L883" s="231" t="s">
        <v>980</v>
      </c>
      <c r="M883" s="234"/>
      <c r="N883" s="236"/>
      <c r="O883" s="235"/>
    </row>
    <row r="884" spans="1:15">
      <c r="A884" s="232" t="s">
        <v>969</v>
      </c>
      <c r="B884" s="232" t="s">
        <v>970</v>
      </c>
      <c r="C884" s="232" t="s">
        <v>971</v>
      </c>
      <c r="D884" s="232" t="s">
        <v>972</v>
      </c>
      <c r="E884" s="232" t="s">
        <v>973</v>
      </c>
      <c r="F884" s="232" t="s">
        <v>8</v>
      </c>
      <c r="G884" s="232" t="s">
        <v>974</v>
      </c>
      <c r="H884" s="232" t="s">
        <v>987</v>
      </c>
      <c r="I884" s="232"/>
      <c r="J884" s="232"/>
      <c r="K884" s="232" t="s">
        <v>992</v>
      </c>
      <c r="L884" s="232" t="s">
        <v>976</v>
      </c>
      <c r="M884" s="232">
        <v>2.6604000000000001</v>
      </c>
      <c r="N884" s="232"/>
      <c r="O884" s="232"/>
    </row>
    <row r="885" spans="1:15">
      <c r="A885" s="232" t="s">
        <v>969</v>
      </c>
      <c r="B885" s="232" t="s">
        <v>970</v>
      </c>
      <c r="C885" s="232" t="s">
        <v>971</v>
      </c>
      <c r="D885" s="232" t="s">
        <v>972</v>
      </c>
      <c r="E885" s="232" t="s">
        <v>973</v>
      </c>
      <c r="F885" s="232" t="s">
        <v>8</v>
      </c>
      <c r="G885" s="232" t="s">
        <v>974</v>
      </c>
      <c r="H885" s="232" t="s">
        <v>987</v>
      </c>
      <c r="I885" s="232"/>
      <c r="J885" s="232"/>
      <c r="K885" s="232" t="s">
        <v>992</v>
      </c>
      <c r="L885" s="232" t="s">
        <v>977</v>
      </c>
      <c r="M885" s="233">
        <v>3.7164425713331699E-6</v>
      </c>
      <c r="N885" s="233"/>
      <c r="O885" s="233"/>
    </row>
    <row r="886" spans="1:15">
      <c r="A886" s="231" t="s">
        <v>969</v>
      </c>
      <c r="B886" s="231" t="s">
        <v>970</v>
      </c>
      <c r="C886" s="231" t="s">
        <v>971</v>
      </c>
      <c r="D886" s="231" t="s">
        <v>972</v>
      </c>
      <c r="E886" s="231" t="s">
        <v>973</v>
      </c>
      <c r="F886" s="231" t="s">
        <v>8</v>
      </c>
      <c r="G886" s="231" t="s">
        <v>974</v>
      </c>
      <c r="H886" s="231" t="s">
        <v>987</v>
      </c>
      <c r="I886" s="231" t="s">
        <v>1002</v>
      </c>
      <c r="J886" s="231" t="s">
        <v>1030</v>
      </c>
      <c r="K886" s="231" t="s">
        <v>992</v>
      </c>
      <c r="L886" s="231" t="s">
        <v>978</v>
      </c>
      <c r="M886" s="234"/>
      <c r="N886" s="235">
        <v>1</v>
      </c>
      <c r="O886" s="235">
        <v>1</v>
      </c>
    </row>
    <row r="887" spans="1:15">
      <c r="A887" s="231" t="s">
        <v>969</v>
      </c>
      <c r="B887" s="231" t="s">
        <v>970</v>
      </c>
      <c r="C887" s="231" t="s">
        <v>971</v>
      </c>
      <c r="D887" s="231" t="s">
        <v>972</v>
      </c>
      <c r="E887" s="231" t="s">
        <v>973</v>
      </c>
      <c r="F887" s="231" t="s">
        <v>8</v>
      </c>
      <c r="G887" s="231" t="s">
        <v>974</v>
      </c>
      <c r="H887" s="231" t="s">
        <v>987</v>
      </c>
      <c r="K887" s="231" t="s">
        <v>992</v>
      </c>
      <c r="L887" s="231" t="s">
        <v>979</v>
      </c>
      <c r="M887" s="234"/>
      <c r="N887" s="236"/>
      <c r="O887" s="236"/>
    </row>
    <row r="888" spans="1:15">
      <c r="A888" s="231" t="s">
        <v>969</v>
      </c>
      <c r="B888" s="231" t="s">
        <v>970</v>
      </c>
      <c r="C888" s="231" t="s">
        <v>971</v>
      </c>
      <c r="D888" s="231" t="s">
        <v>972</v>
      </c>
      <c r="E888" s="231" t="s">
        <v>973</v>
      </c>
      <c r="F888" s="231" t="s">
        <v>8</v>
      </c>
      <c r="G888" s="231" t="s">
        <v>974</v>
      </c>
      <c r="H888" s="231" t="s">
        <v>987</v>
      </c>
      <c r="K888" s="231" t="s">
        <v>992</v>
      </c>
      <c r="L888" s="231" t="s">
        <v>980</v>
      </c>
      <c r="M888" s="234"/>
      <c r="N888" s="236"/>
      <c r="O888" s="236"/>
    </row>
    <row r="889" spans="1:15">
      <c r="A889" s="232" t="s">
        <v>969</v>
      </c>
      <c r="B889" s="232" t="s">
        <v>970</v>
      </c>
      <c r="C889" s="232" t="s">
        <v>971</v>
      </c>
      <c r="D889" s="232" t="s">
        <v>972</v>
      </c>
      <c r="E889" s="232" t="s">
        <v>973</v>
      </c>
      <c r="F889" s="232" t="s">
        <v>8</v>
      </c>
      <c r="G889" s="232" t="s">
        <v>974</v>
      </c>
      <c r="H889" s="232" t="s">
        <v>17</v>
      </c>
      <c r="I889" s="232"/>
      <c r="J889" s="232"/>
      <c r="K889" s="232" t="s">
        <v>992</v>
      </c>
      <c r="L889" s="232" t="s">
        <v>976</v>
      </c>
      <c r="M889" s="232">
        <v>21.324200000000001</v>
      </c>
      <c r="N889" s="232"/>
      <c r="O889" s="232">
        <v>5.1590999999999996</v>
      </c>
    </row>
    <row r="890" spans="1:15">
      <c r="A890" s="232" t="s">
        <v>969</v>
      </c>
      <c r="B890" s="232" t="s">
        <v>970</v>
      </c>
      <c r="C890" s="232" t="s">
        <v>971</v>
      </c>
      <c r="D890" s="232" t="s">
        <v>972</v>
      </c>
      <c r="E890" s="232" t="s">
        <v>973</v>
      </c>
      <c r="F890" s="232" t="s">
        <v>8</v>
      </c>
      <c r="G890" s="232" t="s">
        <v>974</v>
      </c>
      <c r="H890" s="232" t="s">
        <v>17</v>
      </c>
      <c r="I890" s="232"/>
      <c r="J890" s="232"/>
      <c r="K890" s="232" t="s">
        <v>992</v>
      </c>
      <c r="L890" s="232" t="s">
        <v>977</v>
      </c>
      <c r="M890" s="233">
        <v>2.57347877505966E-5</v>
      </c>
      <c r="N890" s="233"/>
      <c r="O890" s="233">
        <v>8.7065702318997996E-6</v>
      </c>
    </row>
    <row r="891" spans="1:15">
      <c r="A891" s="231" t="s">
        <v>969</v>
      </c>
      <c r="B891" s="231" t="s">
        <v>970</v>
      </c>
      <c r="C891" s="231" t="s">
        <v>971</v>
      </c>
      <c r="D891" s="231" t="s">
        <v>972</v>
      </c>
      <c r="E891" s="231" t="s">
        <v>973</v>
      </c>
      <c r="F891" s="231" t="s">
        <v>8</v>
      </c>
      <c r="G891" s="231" t="s">
        <v>974</v>
      </c>
      <c r="H891" s="231" t="s">
        <v>17</v>
      </c>
      <c r="I891" s="231" t="s">
        <v>101</v>
      </c>
      <c r="J891" s="231" t="s">
        <v>811</v>
      </c>
      <c r="K891" s="231" t="s">
        <v>992</v>
      </c>
      <c r="L891" s="231" t="s">
        <v>978</v>
      </c>
      <c r="M891" s="234"/>
      <c r="N891" s="239">
        <f>'4.c Electricity breakdown'!N16</f>
        <v>0.47499999999999998</v>
      </c>
      <c r="O891" s="239">
        <f>'4.c Electricity breakdown'!AQ16</f>
        <v>0.47499999999999998</v>
      </c>
    </row>
    <row r="892" spans="1:15">
      <c r="A892" s="231" t="s">
        <v>969</v>
      </c>
      <c r="B892" s="231" t="s">
        <v>970</v>
      </c>
      <c r="C892" s="231" t="s">
        <v>971</v>
      </c>
      <c r="D892" s="231" t="s">
        <v>972</v>
      </c>
      <c r="E892" s="231" t="s">
        <v>973</v>
      </c>
      <c r="F892" s="231" t="s">
        <v>8</v>
      </c>
      <c r="G892" s="231" t="s">
        <v>974</v>
      </c>
      <c r="H892" s="231" t="s">
        <v>17</v>
      </c>
      <c r="I892" s="231" t="s">
        <v>1005</v>
      </c>
      <c r="J892" s="231" t="s">
        <v>1030</v>
      </c>
      <c r="K892" s="231" t="s">
        <v>992</v>
      </c>
      <c r="L892" s="231" t="s">
        <v>979</v>
      </c>
      <c r="M892" s="234"/>
      <c r="N892" s="239">
        <f>'4.c Electricity breakdown'!N15/2</f>
        <v>0.23749999999999999</v>
      </c>
      <c r="O892" s="239">
        <f>'4.c Electricity breakdown'!AQ15/2</f>
        <v>0.23749999999999999</v>
      </c>
    </row>
    <row r="893" spans="1:15">
      <c r="A893" s="231" t="s">
        <v>969</v>
      </c>
      <c r="B893" s="231" t="s">
        <v>970</v>
      </c>
      <c r="C893" s="231" t="s">
        <v>971</v>
      </c>
      <c r="D893" s="231" t="s">
        <v>972</v>
      </c>
      <c r="E893" s="231" t="s">
        <v>973</v>
      </c>
      <c r="F893" s="231" t="s">
        <v>8</v>
      </c>
      <c r="G893" s="231" t="s">
        <v>974</v>
      </c>
      <c r="H893" s="231" t="s">
        <v>17</v>
      </c>
      <c r="I893" s="231" t="s">
        <v>1005</v>
      </c>
      <c r="J893" s="231" t="s">
        <v>1032</v>
      </c>
      <c r="K893" s="231" t="s">
        <v>992</v>
      </c>
      <c r="L893" s="231" t="s">
        <v>980</v>
      </c>
      <c r="M893" s="234"/>
      <c r="N893" s="239">
        <f>'4.c Electricity breakdown'!N15/2</f>
        <v>0.23749999999999999</v>
      </c>
      <c r="O893" s="239">
        <f>'4.c Electricity breakdown'!AQ15/2</f>
        <v>0.23749999999999999</v>
      </c>
    </row>
    <row r="894" spans="1:15">
      <c r="A894" s="231" t="s">
        <v>969</v>
      </c>
      <c r="B894" s="231" t="s">
        <v>970</v>
      </c>
      <c r="C894" s="231" t="s">
        <v>971</v>
      </c>
      <c r="D894" s="231" t="s">
        <v>972</v>
      </c>
      <c r="E894" s="231" t="s">
        <v>973</v>
      </c>
      <c r="F894" s="231" t="s">
        <v>8</v>
      </c>
      <c r="G894" s="231" t="s">
        <v>974</v>
      </c>
      <c r="H894" s="231" t="s">
        <v>17</v>
      </c>
      <c r="I894" s="231" t="s">
        <v>105</v>
      </c>
      <c r="J894" s="231" t="s">
        <v>813</v>
      </c>
      <c r="K894" s="231" t="s">
        <v>992</v>
      </c>
      <c r="L894" s="231" t="s">
        <v>1006</v>
      </c>
      <c r="M894" s="234"/>
      <c r="N894" s="239">
        <f>'4.c Electricity breakdown'!N17</f>
        <v>0.05</v>
      </c>
      <c r="O894" s="239">
        <f>'4.c Electricity breakdown'!AQ17</f>
        <v>0.05</v>
      </c>
    </row>
    <row r="895" spans="1:15">
      <c r="A895" s="232" t="s">
        <v>969</v>
      </c>
      <c r="B895" s="232" t="s">
        <v>970</v>
      </c>
      <c r="C895" s="232" t="s">
        <v>971</v>
      </c>
      <c r="D895" s="232" t="s">
        <v>972</v>
      </c>
      <c r="E895" s="232" t="s">
        <v>973</v>
      </c>
      <c r="F895" s="232" t="s">
        <v>8</v>
      </c>
      <c r="G895" s="232" t="s">
        <v>974</v>
      </c>
      <c r="H895" s="232" t="s">
        <v>45</v>
      </c>
      <c r="I895" s="232"/>
      <c r="J895" s="232"/>
      <c r="K895" s="232" t="s">
        <v>992</v>
      </c>
      <c r="L895" s="232" t="s">
        <v>976</v>
      </c>
      <c r="M895" s="232">
        <v>12.8977</v>
      </c>
      <c r="N895" s="232"/>
      <c r="O895" s="232"/>
    </row>
    <row r="896" spans="1:15">
      <c r="A896" s="232" t="s">
        <v>969</v>
      </c>
      <c r="B896" s="232" t="s">
        <v>970</v>
      </c>
      <c r="C896" s="232" t="s">
        <v>971</v>
      </c>
      <c r="D896" s="232" t="s">
        <v>972</v>
      </c>
      <c r="E896" s="232" t="s">
        <v>973</v>
      </c>
      <c r="F896" s="232" t="s">
        <v>8</v>
      </c>
      <c r="G896" s="232" t="s">
        <v>974</v>
      </c>
      <c r="H896" s="232" t="s">
        <v>45</v>
      </c>
      <c r="I896" s="232"/>
      <c r="J896" s="232"/>
      <c r="K896" s="232" t="s">
        <v>992</v>
      </c>
      <c r="L896" s="232" t="s">
        <v>977</v>
      </c>
      <c r="M896" s="233">
        <v>1.7949361949594601E-5</v>
      </c>
      <c r="N896" s="233"/>
      <c r="O896" s="233"/>
    </row>
    <row r="897" spans="1:15">
      <c r="A897" s="231" t="s">
        <v>969</v>
      </c>
      <c r="B897" s="231" t="s">
        <v>970</v>
      </c>
      <c r="C897" s="231" t="s">
        <v>971</v>
      </c>
      <c r="D897" s="231" t="s">
        <v>972</v>
      </c>
      <c r="E897" s="231" t="s">
        <v>973</v>
      </c>
      <c r="F897" s="231" t="s">
        <v>8</v>
      </c>
      <c r="G897" s="231" t="s">
        <v>974</v>
      </c>
      <c r="H897" s="231" t="s">
        <v>45</v>
      </c>
      <c r="I897" s="231" t="s">
        <v>1075</v>
      </c>
      <c r="J897" s="231" t="s">
        <v>1016</v>
      </c>
      <c r="K897" s="231" t="s">
        <v>992</v>
      </c>
      <c r="L897" s="231" t="s">
        <v>978</v>
      </c>
      <c r="M897" s="234"/>
      <c r="N897" s="239">
        <v>0.5</v>
      </c>
      <c r="O897" s="239">
        <v>0.5</v>
      </c>
    </row>
    <row r="898" spans="1:15">
      <c r="A898" s="231" t="s">
        <v>969</v>
      </c>
      <c r="B898" s="231" t="s">
        <v>970</v>
      </c>
      <c r="C898" s="231" t="s">
        <v>971</v>
      </c>
      <c r="D898" s="231" t="s">
        <v>972</v>
      </c>
      <c r="E898" s="231" t="s">
        <v>973</v>
      </c>
      <c r="F898" s="231" t="s">
        <v>8</v>
      </c>
      <c r="G898" s="231" t="s">
        <v>974</v>
      </c>
      <c r="H898" s="231" t="s">
        <v>45</v>
      </c>
      <c r="I898" s="231" t="s">
        <v>1075</v>
      </c>
      <c r="J898" s="231" t="s">
        <v>1074</v>
      </c>
      <c r="K898" s="231" t="s">
        <v>992</v>
      </c>
      <c r="L898" s="231" t="s">
        <v>979</v>
      </c>
      <c r="M898" s="234"/>
      <c r="N898" s="239">
        <v>0.5</v>
      </c>
      <c r="O898" s="239">
        <v>0.5</v>
      </c>
    </row>
    <row r="899" spans="1:15">
      <c r="A899" s="231" t="s">
        <v>969</v>
      </c>
      <c r="B899" s="231" t="s">
        <v>970</v>
      </c>
      <c r="C899" s="231" t="s">
        <v>971</v>
      </c>
      <c r="D899" s="231" t="s">
        <v>972</v>
      </c>
      <c r="E899" s="231" t="s">
        <v>973</v>
      </c>
      <c r="F899" s="231" t="s">
        <v>8</v>
      </c>
      <c r="G899" s="231" t="s">
        <v>974</v>
      </c>
      <c r="H899" s="231" t="s">
        <v>45</v>
      </c>
      <c r="K899" s="231" t="s">
        <v>992</v>
      </c>
      <c r="L899" s="231" t="s">
        <v>980</v>
      </c>
      <c r="M899" s="234"/>
      <c r="N899" s="236"/>
      <c r="O899" s="236"/>
    </row>
    <row r="900" spans="1:15">
      <c r="A900" s="232" t="s">
        <v>969</v>
      </c>
      <c r="B900" s="232" t="s">
        <v>970</v>
      </c>
      <c r="C900" s="232" t="s">
        <v>971</v>
      </c>
      <c r="D900" s="232" t="s">
        <v>972</v>
      </c>
      <c r="E900" s="232" t="s">
        <v>973</v>
      </c>
      <c r="F900" s="232" t="s">
        <v>8</v>
      </c>
      <c r="G900" s="232" t="s">
        <v>974</v>
      </c>
      <c r="H900" s="232" t="s">
        <v>17</v>
      </c>
      <c r="I900" s="232"/>
      <c r="J900" s="232"/>
      <c r="K900" s="232" t="s">
        <v>993</v>
      </c>
      <c r="L900" s="232" t="s">
        <v>976</v>
      </c>
      <c r="M900" s="232">
        <v>3.0954000000000002</v>
      </c>
      <c r="N900" s="232"/>
      <c r="O900" s="232"/>
    </row>
    <row r="901" spans="1:15">
      <c r="A901" s="232" t="s">
        <v>969</v>
      </c>
      <c r="B901" s="232" t="s">
        <v>970</v>
      </c>
      <c r="C901" s="232" t="s">
        <v>971</v>
      </c>
      <c r="D901" s="232" t="s">
        <v>972</v>
      </c>
      <c r="E901" s="232" t="s">
        <v>973</v>
      </c>
      <c r="F901" s="232" t="s">
        <v>8</v>
      </c>
      <c r="G901" s="232" t="s">
        <v>974</v>
      </c>
      <c r="H901" s="232" t="s">
        <v>17</v>
      </c>
      <c r="I901" s="232"/>
      <c r="J901" s="232"/>
      <c r="K901" s="232" t="s">
        <v>993</v>
      </c>
      <c r="L901" s="232" t="s">
        <v>977</v>
      </c>
      <c r="M901" s="233">
        <v>4.6957362972311896E-6</v>
      </c>
      <c r="N901" s="233"/>
      <c r="O901" s="233"/>
    </row>
    <row r="902" spans="1:15">
      <c r="A902" s="231" t="s">
        <v>969</v>
      </c>
      <c r="B902" s="231" t="s">
        <v>970</v>
      </c>
      <c r="C902" s="231" t="s">
        <v>971</v>
      </c>
      <c r="D902" s="231" t="s">
        <v>972</v>
      </c>
      <c r="E902" s="231" t="s">
        <v>973</v>
      </c>
      <c r="F902" s="231" t="s">
        <v>8</v>
      </c>
      <c r="G902" s="231" t="s">
        <v>974</v>
      </c>
      <c r="H902" s="231" t="s">
        <v>17</v>
      </c>
      <c r="I902" s="231" t="s">
        <v>101</v>
      </c>
      <c r="J902" s="231" t="s">
        <v>811</v>
      </c>
      <c r="K902" s="231" t="s">
        <v>993</v>
      </c>
      <c r="L902" s="231" t="s">
        <v>978</v>
      </c>
      <c r="M902" s="234"/>
      <c r="N902" s="239">
        <f>'4.c Electricity breakdown'!N16</f>
        <v>0.47499999999999998</v>
      </c>
      <c r="O902" s="239">
        <f>'4.c Electricity breakdown'!AQ16</f>
        <v>0.47499999999999998</v>
      </c>
    </row>
    <row r="903" spans="1:15">
      <c r="A903" s="231" t="s">
        <v>969</v>
      </c>
      <c r="B903" s="231" t="s">
        <v>970</v>
      </c>
      <c r="C903" s="231" t="s">
        <v>971</v>
      </c>
      <c r="D903" s="231" t="s">
        <v>972</v>
      </c>
      <c r="E903" s="231" t="s">
        <v>973</v>
      </c>
      <c r="F903" s="231" t="s">
        <v>8</v>
      </c>
      <c r="G903" s="231" t="s">
        <v>974</v>
      </c>
      <c r="H903" s="231" t="s">
        <v>17</v>
      </c>
      <c r="I903" s="231" t="s">
        <v>1005</v>
      </c>
      <c r="J903" s="231" t="s">
        <v>1030</v>
      </c>
      <c r="K903" s="231" t="s">
        <v>993</v>
      </c>
      <c r="L903" s="231" t="s">
        <v>979</v>
      </c>
      <c r="M903" s="234"/>
      <c r="N903" s="239">
        <f>'4.c Electricity breakdown'!N15/2</f>
        <v>0.23749999999999999</v>
      </c>
      <c r="O903" s="239">
        <f>'4.c Electricity breakdown'!AQ15/2</f>
        <v>0.23749999999999999</v>
      </c>
    </row>
    <row r="904" spans="1:15">
      <c r="A904" s="231" t="s">
        <v>969</v>
      </c>
      <c r="B904" s="231" t="s">
        <v>970</v>
      </c>
      <c r="C904" s="231" t="s">
        <v>971</v>
      </c>
      <c r="D904" s="231" t="s">
        <v>972</v>
      </c>
      <c r="E904" s="231" t="s">
        <v>973</v>
      </c>
      <c r="F904" s="231" t="s">
        <v>8</v>
      </c>
      <c r="G904" s="231" t="s">
        <v>974</v>
      </c>
      <c r="H904" s="231" t="s">
        <v>17</v>
      </c>
      <c r="I904" s="231" t="s">
        <v>1005</v>
      </c>
      <c r="J904" s="231" t="s">
        <v>1032</v>
      </c>
      <c r="K904" s="231" t="s">
        <v>993</v>
      </c>
      <c r="L904" s="231" t="s">
        <v>980</v>
      </c>
      <c r="M904" s="234"/>
      <c r="N904" s="239">
        <f>'4.c Electricity breakdown'!N15/2</f>
        <v>0.23749999999999999</v>
      </c>
      <c r="O904" s="239">
        <f>'4.c Electricity breakdown'!AQ15/2</f>
        <v>0.23749999999999999</v>
      </c>
    </row>
    <row r="905" spans="1:15">
      <c r="A905" s="231" t="s">
        <v>969</v>
      </c>
      <c r="B905" s="231" t="s">
        <v>970</v>
      </c>
      <c r="C905" s="231" t="s">
        <v>971</v>
      </c>
      <c r="D905" s="231" t="s">
        <v>972</v>
      </c>
      <c r="E905" s="231" t="s">
        <v>973</v>
      </c>
      <c r="F905" s="231" t="s">
        <v>8</v>
      </c>
      <c r="G905" s="231" t="s">
        <v>974</v>
      </c>
      <c r="H905" s="231" t="s">
        <v>17</v>
      </c>
      <c r="I905" s="231" t="s">
        <v>105</v>
      </c>
      <c r="J905" s="231" t="s">
        <v>813</v>
      </c>
      <c r="K905" s="231" t="s">
        <v>993</v>
      </c>
      <c r="L905" s="231" t="s">
        <v>1006</v>
      </c>
      <c r="M905" s="234"/>
      <c r="N905" s="239">
        <f>'4.c Electricity breakdown'!N17</f>
        <v>0.05</v>
      </c>
      <c r="O905" s="239">
        <f>'4.c Electricity breakdown'!AQ17</f>
        <v>0.05</v>
      </c>
    </row>
    <row r="906" spans="1:15">
      <c r="A906" s="232" t="s">
        <v>969</v>
      </c>
      <c r="B906" s="232" t="s">
        <v>970</v>
      </c>
      <c r="C906" s="232" t="s">
        <v>971</v>
      </c>
      <c r="D906" s="232" t="s">
        <v>972</v>
      </c>
      <c r="E906" s="232" t="s">
        <v>973</v>
      </c>
      <c r="F906" s="232" t="s">
        <v>8</v>
      </c>
      <c r="G906" s="232" t="s">
        <v>974</v>
      </c>
      <c r="H906" s="232" t="s">
        <v>975</v>
      </c>
      <c r="I906" s="232"/>
      <c r="J906" s="232"/>
      <c r="K906" s="232" t="s">
        <v>353</v>
      </c>
      <c r="L906" s="232" t="s">
        <v>976</v>
      </c>
      <c r="M906" s="232">
        <v>27.193200000000001</v>
      </c>
      <c r="N906" s="232">
        <v>18.516300000000001</v>
      </c>
      <c r="O906" s="232"/>
    </row>
    <row r="907" spans="1:15">
      <c r="A907" s="232" t="s">
        <v>969</v>
      </c>
      <c r="B907" s="232" t="s">
        <v>970</v>
      </c>
      <c r="C907" s="232" t="s">
        <v>971</v>
      </c>
      <c r="D907" s="232" t="s">
        <v>972</v>
      </c>
      <c r="E907" s="232" t="s">
        <v>973</v>
      </c>
      <c r="F907" s="232" t="s">
        <v>8</v>
      </c>
      <c r="G907" s="232" t="s">
        <v>974</v>
      </c>
      <c r="H907" s="232" t="s">
        <v>975</v>
      </c>
      <c r="I907" s="232"/>
      <c r="J907" s="232"/>
      <c r="K907" s="232" t="s">
        <v>353</v>
      </c>
      <c r="L907" s="232" t="s">
        <v>977</v>
      </c>
      <c r="M907" s="233">
        <v>7.4883995690782599E-5</v>
      </c>
      <c r="N907" s="233">
        <v>6.2030343191788994E-5</v>
      </c>
      <c r="O907" s="233"/>
    </row>
    <row r="908" spans="1:15">
      <c r="A908" s="231" t="s">
        <v>969</v>
      </c>
      <c r="B908" s="231" t="s">
        <v>970</v>
      </c>
      <c r="C908" s="231" t="s">
        <v>971</v>
      </c>
      <c r="D908" s="231" t="s">
        <v>972</v>
      </c>
      <c r="E908" s="231" t="s">
        <v>973</v>
      </c>
      <c r="F908" s="231" t="s">
        <v>8</v>
      </c>
      <c r="G908" s="231" t="s">
        <v>974</v>
      </c>
      <c r="H908" s="231" t="s">
        <v>975</v>
      </c>
      <c r="I908" s="231" t="s">
        <v>1002</v>
      </c>
      <c r="J908" s="231" t="s">
        <v>1029</v>
      </c>
      <c r="K908" s="231" t="s">
        <v>353</v>
      </c>
      <c r="L908" s="231" t="s">
        <v>978</v>
      </c>
      <c r="M908" s="234"/>
      <c r="N908" s="235">
        <v>1</v>
      </c>
      <c r="O908" s="235">
        <v>1</v>
      </c>
    </row>
    <row r="909" spans="1:15">
      <c r="A909" s="231" t="s">
        <v>969</v>
      </c>
      <c r="B909" s="231" t="s">
        <v>970</v>
      </c>
      <c r="C909" s="231" t="s">
        <v>971</v>
      </c>
      <c r="D909" s="231" t="s">
        <v>972</v>
      </c>
      <c r="E909" s="231" t="s">
        <v>973</v>
      </c>
      <c r="F909" s="231" t="s">
        <v>8</v>
      </c>
      <c r="G909" s="231" t="s">
        <v>974</v>
      </c>
      <c r="H909" s="231" t="s">
        <v>975</v>
      </c>
      <c r="K909" s="231" t="s">
        <v>353</v>
      </c>
      <c r="L909" s="231" t="s">
        <v>979</v>
      </c>
      <c r="M909" s="234"/>
      <c r="N909" s="235"/>
      <c r="O909" s="236"/>
    </row>
    <row r="910" spans="1:15">
      <c r="A910" s="231" t="s">
        <v>969</v>
      </c>
      <c r="B910" s="231" t="s">
        <v>970</v>
      </c>
      <c r="C910" s="231" t="s">
        <v>971</v>
      </c>
      <c r="D910" s="231" t="s">
        <v>972</v>
      </c>
      <c r="E910" s="231" t="s">
        <v>973</v>
      </c>
      <c r="F910" s="231" t="s">
        <v>8</v>
      </c>
      <c r="G910" s="231" t="s">
        <v>974</v>
      </c>
      <c r="H910" s="231" t="s">
        <v>975</v>
      </c>
      <c r="K910" s="231" t="s">
        <v>353</v>
      </c>
      <c r="L910" s="231" t="s">
        <v>980</v>
      </c>
      <c r="M910" s="234"/>
      <c r="N910" s="235"/>
      <c r="O910" s="236"/>
    </row>
    <row r="911" spans="1:15">
      <c r="A911" s="232" t="s">
        <v>969</v>
      </c>
      <c r="B911" s="232" t="s">
        <v>970</v>
      </c>
      <c r="C911" s="232" t="s">
        <v>971</v>
      </c>
      <c r="D911" s="232" t="s">
        <v>972</v>
      </c>
      <c r="E911" s="232" t="s">
        <v>973</v>
      </c>
      <c r="F911" s="232" t="s">
        <v>8</v>
      </c>
      <c r="G911" s="232" t="s">
        <v>974</v>
      </c>
      <c r="H911" s="232" t="s">
        <v>981</v>
      </c>
      <c r="I911" s="232"/>
      <c r="J911" s="232"/>
      <c r="K911" s="232" t="s">
        <v>353</v>
      </c>
      <c r="L911" s="232" t="s">
        <v>976</v>
      </c>
      <c r="M911" s="232">
        <v>1.54</v>
      </c>
      <c r="N911" s="232">
        <v>0.72540000000000004</v>
      </c>
      <c r="O911" s="232"/>
    </row>
    <row r="912" spans="1:15">
      <c r="A912" s="232" t="s">
        <v>969</v>
      </c>
      <c r="B912" s="232" t="s">
        <v>970</v>
      </c>
      <c r="C912" s="232" t="s">
        <v>971</v>
      </c>
      <c r="D912" s="232" t="s">
        <v>972</v>
      </c>
      <c r="E912" s="232" t="s">
        <v>973</v>
      </c>
      <c r="F912" s="232" t="s">
        <v>8</v>
      </c>
      <c r="G912" s="232" t="s">
        <v>974</v>
      </c>
      <c r="H912" s="232" t="s">
        <v>981</v>
      </c>
      <c r="I912" s="232"/>
      <c r="J912" s="232"/>
      <c r="K912" s="232" t="s">
        <v>353</v>
      </c>
      <c r="L912" s="232" t="s">
        <v>977</v>
      </c>
      <c r="M912" s="233">
        <v>4.2408158423357704E-6</v>
      </c>
      <c r="N912" s="233">
        <v>2.4301189196180498E-6</v>
      </c>
      <c r="O912" s="233"/>
    </row>
    <row r="913" spans="1:15">
      <c r="A913" s="231" t="s">
        <v>969</v>
      </c>
      <c r="B913" s="231" t="s">
        <v>970</v>
      </c>
      <c r="C913" s="231" t="s">
        <v>971</v>
      </c>
      <c r="D913" s="231" t="s">
        <v>972</v>
      </c>
      <c r="E913" s="231" t="s">
        <v>973</v>
      </c>
      <c r="F913" s="231" t="s">
        <v>8</v>
      </c>
      <c r="G913" s="231" t="s">
        <v>974</v>
      </c>
      <c r="H913" s="231" t="s">
        <v>981</v>
      </c>
      <c r="I913" s="231" t="s">
        <v>1002</v>
      </c>
      <c r="J913" s="231" t="s">
        <v>1029</v>
      </c>
      <c r="K913" s="231" t="s">
        <v>353</v>
      </c>
      <c r="L913" s="231" t="s">
        <v>978</v>
      </c>
      <c r="M913" s="234"/>
      <c r="N913" s="235">
        <v>1</v>
      </c>
      <c r="O913" s="235">
        <v>1</v>
      </c>
    </row>
    <row r="914" spans="1:15">
      <c r="A914" s="231" t="s">
        <v>969</v>
      </c>
      <c r="B914" s="231" t="s">
        <v>970</v>
      </c>
      <c r="C914" s="231" t="s">
        <v>971</v>
      </c>
      <c r="D914" s="231" t="s">
        <v>972</v>
      </c>
      <c r="E914" s="231" t="s">
        <v>973</v>
      </c>
      <c r="F914" s="231" t="s">
        <v>8</v>
      </c>
      <c r="G914" s="231" t="s">
        <v>974</v>
      </c>
      <c r="H914" s="231" t="s">
        <v>981</v>
      </c>
      <c r="K914" s="231" t="s">
        <v>353</v>
      </c>
      <c r="L914" s="231" t="s">
        <v>979</v>
      </c>
      <c r="M914" s="234"/>
      <c r="N914" s="235"/>
      <c r="O914" s="236"/>
    </row>
    <row r="915" spans="1:15">
      <c r="A915" s="231" t="s">
        <v>969</v>
      </c>
      <c r="B915" s="231" t="s">
        <v>970</v>
      </c>
      <c r="C915" s="231" t="s">
        <v>971</v>
      </c>
      <c r="D915" s="231" t="s">
        <v>972</v>
      </c>
      <c r="E915" s="231" t="s">
        <v>973</v>
      </c>
      <c r="F915" s="231" t="s">
        <v>8</v>
      </c>
      <c r="G915" s="231" t="s">
        <v>974</v>
      </c>
      <c r="H915" s="231" t="s">
        <v>981</v>
      </c>
      <c r="K915" s="231" t="s">
        <v>353</v>
      </c>
      <c r="L915" s="231" t="s">
        <v>980</v>
      </c>
      <c r="M915" s="234"/>
      <c r="N915" s="235"/>
      <c r="O915" s="236"/>
    </row>
    <row r="916" spans="1:15">
      <c r="A916" s="232" t="s">
        <v>969</v>
      </c>
      <c r="B916" s="232" t="s">
        <v>970</v>
      </c>
      <c r="C916" s="232" t="s">
        <v>971</v>
      </c>
      <c r="D916" s="232" t="s">
        <v>972</v>
      </c>
      <c r="E916" s="232" t="s">
        <v>973</v>
      </c>
      <c r="F916" s="232" t="s">
        <v>8</v>
      </c>
      <c r="G916" s="232" t="s">
        <v>974</v>
      </c>
      <c r="H916" s="232" t="s">
        <v>982</v>
      </c>
      <c r="I916" s="232"/>
      <c r="J916" s="232"/>
      <c r="K916" s="232" t="s">
        <v>353</v>
      </c>
      <c r="L916" s="232" t="s">
        <v>976</v>
      </c>
      <c r="M916" s="232">
        <v>33.951599999999999</v>
      </c>
      <c r="N916" s="232"/>
      <c r="O916" s="232"/>
    </row>
    <row r="917" spans="1:15">
      <c r="A917" s="232" t="s">
        <v>969</v>
      </c>
      <c r="B917" s="232" t="s">
        <v>970</v>
      </c>
      <c r="C917" s="232" t="s">
        <v>971</v>
      </c>
      <c r="D917" s="232" t="s">
        <v>972</v>
      </c>
      <c r="E917" s="232" t="s">
        <v>973</v>
      </c>
      <c r="F917" s="232" t="s">
        <v>8</v>
      </c>
      <c r="G917" s="232" t="s">
        <v>974</v>
      </c>
      <c r="H917" s="232" t="s">
        <v>982</v>
      </c>
      <c r="I917" s="232"/>
      <c r="J917" s="232"/>
      <c r="K917" s="232" t="s">
        <v>353</v>
      </c>
      <c r="L917" s="232" t="s">
        <v>977</v>
      </c>
      <c r="M917" s="233">
        <v>4.4869944903595499E-5</v>
      </c>
      <c r="N917" s="233"/>
      <c r="O917" s="233"/>
    </row>
    <row r="918" spans="1:15">
      <c r="A918" s="231" t="s">
        <v>969</v>
      </c>
      <c r="B918" s="231" t="s">
        <v>970</v>
      </c>
      <c r="C918" s="231" t="s">
        <v>971</v>
      </c>
      <c r="D918" s="231" t="s">
        <v>972</v>
      </c>
      <c r="E918" s="231" t="s">
        <v>973</v>
      </c>
      <c r="F918" s="231" t="s">
        <v>8</v>
      </c>
      <c r="G918" s="231" t="s">
        <v>974</v>
      </c>
      <c r="H918" s="231" t="s">
        <v>982</v>
      </c>
      <c r="I918" s="231" t="s">
        <v>1002</v>
      </c>
      <c r="J918" s="231" t="s">
        <v>1029</v>
      </c>
      <c r="K918" s="231" t="s">
        <v>353</v>
      </c>
      <c r="L918" s="231" t="s">
        <v>978</v>
      </c>
      <c r="M918" s="234"/>
      <c r="N918" s="235">
        <v>1</v>
      </c>
      <c r="O918" s="235">
        <v>1</v>
      </c>
    </row>
    <row r="919" spans="1:15">
      <c r="A919" s="231" t="s">
        <v>969</v>
      </c>
      <c r="B919" s="231" t="s">
        <v>970</v>
      </c>
      <c r="C919" s="231" t="s">
        <v>971</v>
      </c>
      <c r="D919" s="231" t="s">
        <v>972</v>
      </c>
      <c r="E919" s="231" t="s">
        <v>973</v>
      </c>
      <c r="F919" s="231" t="s">
        <v>8</v>
      </c>
      <c r="G919" s="231" t="s">
        <v>974</v>
      </c>
      <c r="H919" s="231" t="s">
        <v>982</v>
      </c>
      <c r="K919" s="231" t="s">
        <v>353</v>
      </c>
      <c r="L919" s="231" t="s">
        <v>979</v>
      </c>
      <c r="M919" s="234"/>
      <c r="N919" s="236"/>
      <c r="O919" s="236"/>
    </row>
    <row r="920" spans="1:15">
      <c r="A920" s="231" t="s">
        <v>969</v>
      </c>
      <c r="B920" s="231" t="s">
        <v>970</v>
      </c>
      <c r="C920" s="231" t="s">
        <v>971</v>
      </c>
      <c r="D920" s="231" t="s">
        <v>972</v>
      </c>
      <c r="E920" s="231" t="s">
        <v>973</v>
      </c>
      <c r="F920" s="231" t="s">
        <v>8</v>
      </c>
      <c r="G920" s="231" t="s">
        <v>974</v>
      </c>
      <c r="H920" s="231" t="s">
        <v>982</v>
      </c>
      <c r="K920" s="231" t="s">
        <v>353</v>
      </c>
      <c r="L920" s="231" t="s">
        <v>980</v>
      </c>
      <c r="M920" s="234"/>
      <c r="N920" s="236"/>
      <c r="O920" s="236"/>
    </row>
    <row r="921" spans="1:15">
      <c r="A921" s="232" t="s">
        <v>969</v>
      </c>
      <c r="B921" s="232" t="s">
        <v>970</v>
      </c>
      <c r="C921" s="232" t="s">
        <v>971</v>
      </c>
      <c r="D921" s="232" t="s">
        <v>972</v>
      </c>
      <c r="E921" s="232" t="s">
        <v>973</v>
      </c>
      <c r="F921" s="232" t="s">
        <v>8</v>
      </c>
      <c r="G921" s="232" t="s">
        <v>974</v>
      </c>
      <c r="H921" s="232" t="s">
        <v>983</v>
      </c>
      <c r="I921" s="232"/>
      <c r="J921" s="232"/>
      <c r="K921" s="232" t="s">
        <v>353</v>
      </c>
      <c r="L921" s="232" t="s">
        <v>976</v>
      </c>
      <c r="M921" s="232">
        <v>460.87380000000002</v>
      </c>
      <c r="N921" s="232"/>
      <c r="O921" s="232">
        <v>144.35310000000001</v>
      </c>
    </row>
    <row r="922" spans="1:15">
      <c r="A922" s="232" t="s">
        <v>969</v>
      </c>
      <c r="B922" s="232" t="s">
        <v>970</v>
      </c>
      <c r="C922" s="232" t="s">
        <v>971</v>
      </c>
      <c r="D922" s="232" t="s">
        <v>972</v>
      </c>
      <c r="E922" s="232" t="s">
        <v>973</v>
      </c>
      <c r="F922" s="232" t="s">
        <v>8</v>
      </c>
      <c r="G922" s="232" t="s">
        <v>974</v>
      </c>
      <c r="H922" s="232" t="s">
        <v>983</v>
      </c>
      <c r="I922" s="232"/>
      <c r="J922" s="232"/>
      <c r="K922" s="232" t="s">
        <v>353</v>
      </c>
      <c r="L922" s="232" t="s">
        <v>977</v>
      </c>
      <c r="M922" s="233">
        <v>8.5098503230357796E-4</v>
      </c>
      <c r="N922" s="233"/>
      <c r="O922" s="233">
        <v>2.43612336132747E-4</v>
      </c>
    </row>
    <row r="923" spans="1:15">
      <c r="A923" s="231" t="s">
        <v>969</v>
      </c>
      <c r="B923" s="231" t="s">
        <v>970</v>
      </c>
      <c r="C923" s="231" t="s">
        <v>971</v>
      </c>
      <c r="D923" s="231" t="s">
        <v>972</v>
      </c>
      <c r="E923" s="231" t="s">
        <v>973</v>
      </c>
      <c r="F923" s="231" t="s">
        <v>8</v>
      </c>
      <c r="G923" s="231" t="s">
        <v>974</v>
      </c>
      <c r="H923" s="231" t="s">
        <v>983</v>
      </c>
      <c r="I923" s="231" t="s">
        <v>1002</v>
      </c>
      <c r="J923" s="231" t="s">
        <v>1029</v>
      </c>
      <c r="K923" s="231" t="s">
        <v>353</v>
      </c>
      <c r="L923" s="231" t="s">
        <v>978</v>
      </c>
      <c r="M923" s="234"/>
      <c r="N923" s="235">
        <v>1</v>
      </c>
      <c r="O923" s="235">
        <v>1</v>
      </c>
    </row>
    <row r="924" spans="1:15">
      <c r="A924" s="231" t="s">
        <v>969</v>
      </c>
      <c r="B924" s="231" t="s">
        <v>970</v>
      </c>
      <c r="C924" s="231" t="s">
        <v>971</v>
      </c>
      <c r="D924" s="231" t="s">
        <v>972</v>
      </c>
      <c r="E924" s="231" t="s">
        <v>973</v>
      </c>
      <c r="F924" s="231" t="s">
        <v>8</v>
      </c>
      <c r="G924" s="231" t="s">
        <v>974</v>
      </c>
      <c r="H924" s="231" t="s">
        <v>983</v>
      </c>
      <c r="K924" s="231" t="s">
        <v>353</v>
      </c>
      <c r="L924" s="231" t="s">
        <v>979</v>
      </c>
      <c r="M924" s="234"/>
      <c r="N924" s="236"/>
      <c r="O924" s="235"/>
    </row>
    <row r="925" spans="1:15">
      <c r="A925" s="231" t="s">
        <v>969</v>
      </c>
      <c r="B925" s="231" t="s">
        <v>970</v>
      </c>
      <c r="C925" s="231" t="s">
        <v>971</v>
      </c>
      <c r="D925" s="231" t="s">
        <v>972</v>
      </c>
      <c r="E925" s="231" t="s">
        <v>973</v>
      </c>
      <c r="F925" s="231" t="s">
        <v>8</v>
      </c>
      <c r="G925" s="231" t="s">
        <v>974</v>
      </c>
      <c r="H925" s="231" t="s">
        <v>983</v>
      </c>
      <c r="K925" s="231" t="s">
        <v>353</v>
      </c>
      <c r="L925" s="231" t="s">
        <v>980</v>
      </c>
      <c r="M925" s="234"/>
      <c r="N925" s="236"/>
      <c r="O925" s="235"/>
    </row>
    <row r="926" spans="1:15">
      <c r="A926" s="232" t="s">
        <v>969</v>
      </c>
      <c r="B926" s="232" t="s">
        <v>970</v>
      </c>
      <c r="C926" s="232" t="s">
        <v>971</v>
      </c>
      <c r="D926" s="232" t="s">
        <v>972</v>
      </c>
      <c r="E926" s="232" t="s">
        <v>973</v>
      </c>
      <c r="F926" s="232" t="s">
        <v>8</v>
      </c>
      <c r="G926" s="232" t="s">
        <v>974</v>
      </c>
      <c r="H926" s="232" t="s">
        <v>984</v>
      </c>
      <c r="I926" s="232"/>
      <c r="J926" s="232"/>
      <c r="K926" s="232" t="s">
        <v>353</v>
      </c>
      <c r="L926" s="232" t="s">
        <v>976</v>
      </c>
      <c r="M926" s="232">
        <v>19060.415199999999</v>
      </c>
      <c r="N926" s="232"/>
      <c r="O926" s="232">
        <v>13948.832899999999</v>
      </c>
    </row>
    <row r="927" spans="1:15">
      <c r="A927" s="232" t="s">
        <v>969</v>
      </c>
      <c r="B927" s="232" t="s">
        <v>970</v>
      </c>
      <c r="C927" s="232" t="s">
        <v>971</v>
      </c>
      <c r="D927" s="232" t="s">
        <v>972</v>
      </c>
      <c r="E927" s="232" t="s">
        <v>973</v>
      </c>
      <c r="F927" s="232" t="s">
        <v>8</v>
      </c>
      <c r="G927" s="232" t="s">
        <v>974</v>
      </c>
      <c r="H927" s="232" t="s">
        <v>984</v>
      </c>
      <c r="I927" s="232"/>
      <c r="J927" s="232"/>
      <c r="K927" s="232" t="s">
        <v>353</v>
      </c>
      <c r="L927" s="232" t="s">
        <v>977</v>
      </c>
      <c r="M927" s="233">
        <v>3.2344961040245201E-2</v>
      </c>
      <c r="N927" s="233"/>
      <c r="O927" s="233">
        <v>2.3540247969003201E-2</v>
      </c>
    </row>
    <row r="928" spans="1:15">
      <c r="A928" s="231" t="s">
        <v>969</v>
      </c>
      <c r="B928" s="231" t="s">
        <v>970</v>
      </c>
      <c r="C928" s="231" t="s">
        <v>971</v>
      </c>
      <c r="D928" s="231" t="s">
        <v>972</v>
      </c>
      <c r="E928" s="231" t="s">
        <v>973</v>
      </c>
      <c r="F928" s="231" t="s">
        <v>8</v>
      </c>
      <c r="G928" s="231" t="s">
        <v>974</v>
      </c>
      <c r="H928" s="231" t="s">
        <v>984</v>
      </c>
      <c r="I928" s="231" t="s">
        <v>1002</v>
      </c>
      <c r="J928" s="231" t="s">
        <v>1029</v>
      </c>
      <c r="K928" s="231" t="s">
        <v>353</v>
      </c>
      <c r="L928" s="231" t="s">
        <v>978</v>
      </c>
      <c r="M928" s="234"/>
      <c r="N928" s="235">
        <v>1</v>
      </c>
      <c r="O928" s="235">
        <v>1</v>
      </c>
    </row>
    <row r="929" spans="1:15">
      <c r="A929" s="231" t="s">
        <v>969</v>
      </c>
      <c r="B929" s="231" t="s">
        <v>970</v>
      </c>
      <c r="C929" s="231" t="s">
        <v>971</v>
      </c>
      <c r="D929" s="231" t="s">
        <v>972</v>
      </c>
      <c r="E929" s="231" t="s">
        <v>973</v>
      </c>
      <c r="F929" s="231" t="s">
        <v>8</v>
      </c>
      <c r="G929" s="231" t="s">
        <v>974</v>
      </c>
      <c r="H929" s="231" t="s">
        <v>984</v>
      </c>
      <c r="K929" s="231" t="s">
        <v>353</v>
      </c>
      <c r="L929" s="231" t="s">
        <v>979</v>
      </c>
      <c r="M929" s="234"/>
      <c r="N929" s="236"/>
      <c r="O929" s="235"/>
    </row>
    <row r="930" spans="1:15">
      <c r="A930" s="231" t="s">
        <v>969</v>
      </c>
      <c r="B930" s="231" t="s">
        <v>970</v>
      </c>
      <c r="C930" s="231" t="s">
        <v>971</v>
      </c>
      <c r="D930" s="231" t="s">
        <v>972</v>
      </c>
      <c r="E930" s="231" t="s">
        <v>973</v>
      </c>
      <c r="F930" s="231" t="s">
        <v>8</v>
      </c>
      <c r="G930" s="231" t="s">
        <v>974</v>
      </c>
      <c r="H930" s="231" t="s">
        <v>984</v>
      </c>
      <c r="K930" s="231" t="s">
        <v>353</v>
      </c>
      <c r="L930" s="231" t="s">
        <v>980</v>
      </c>
      <c r="M930" s="234"/>
      <c r="N930" s="236"/>
      <c r="O930" s="235"/>
    </row>
    <row r="931" spans="1:15">
      <c r="A931" s="232" t="s">
        <v>969</v>
      </c>
      <c r="B931" s="232" t="s">
        <v>970</v>
      </c>
      <c r="C931" s="232" t="s">
        <v>971</v>
      </c>
      <c r="D931" s="232" t="s">
        <v>972</v>
      </c>
      <c r="E931" s="232" t="s">
        <v>973</v>
      </c>
      <c r="F931" s="232" t="s">
        <v>8</v>
      </c>
      <c r="G931" s="232" t="s">
        <v>974</v>
      </c>
      <c r="H931" s="232" t="s">
        <v>985</v>
      </c>
      <c r="I931" s="232"/>
      <c r="J931" s="232"/>
      <c r="K931" s="232" t="s">
        <v>353</v>
      </c>
      <c r="L931" s="232" t="s">
        <v>976</v>
      </c>
      <c r="M931" s="232">
        <v>10.569599999999999</v>
      </c>
      <c r="N931" s="232"/>
      <c r="O931" s="232"/>
    </row>
    <row r="932" spans="1:15">
      <c r="A932" s="232" t="s">
        <v>969</v>
      </c>
      <c r="B932" s="232" t="s">
        <v>970</v>
      </c>
      <c r="C932" s="232" t="s">
        <v>971</v>
      </c>
      <c r="D932" s="232" t="s">
        <v>972</v>
      </c>
      <c r="E932" s="232" t="s">
        <v>973</v>
      </c>
      <c r="F932" s="232" t="s">
        <v>8</v>
      </c>
      <c r="G932" s="232" t="s">
        <v>974</v>
      </c>
      <c r="H932" s="232" t="s">
        <v>985</v>
      </c>
      <c r="I932" s="232"/>
      <c r="J932" s="232"/>
      <c r="K932" s="232" t="s">
        <v>353</v>
      </c>
      <c r="L932" s="232" t="s">
        <v>977</v>
      </c>
      <c r="M932" s="233">
        <v>1.3181922486153999E-5</v>
      </c>
      <c r="N932" s="233"/>
      <c r="O932" s="233"/>
    </row>
    <row r="933" spans="1:15">
      <c r="A933" s="231" t="s">
        <v>969</v>
      </c>
      <c r="B933" s="231" t="s">
        <v>970</v>
      </c>
      <c r="C933" s="231" t="s">
        <v>971</v>
      </c>
      <c r="D933" s="231" t="s">
        <v>972</v>
      </c>
      <c r="E933" s="231" t="s">
        <v>973</v>
      </c>
      <c r="F933" s="231" t="s">
        <v>8</v>
      </c>
      <c r="G933" s="231" t="s">
        <v>974</v>
      </c>
      <c r="H933" s="231" t="s">
        <v>985</v>
      </c>
      <c r="I933" s="231" t="s">
        <v>1002</v>
      </c>
      <c r="J933" s="231" t="s">
        <v>1029</v>
      </c>
      <c r="K933" s="231" t="s">
        <v>353</v>
      </c>
      <c r="L933" s="231" t="s">
        <v>978</v>
      </c>
      <c r="M933" s="234"/>
      <c r="N933" s="235">
        <v>1</v>
      </c>
      <c r="O933" s="235">
        <v>1</v>
      </c>
    </row>
    <row r="934" spans="1:15">
      <c r="A934" s="231" t="s">
        <v>969</v>
      </c>
      <c r="B934" s="231" t="s">
        <v>970</v>
      </c>
      <c r="C934" s="231" t="s">
        <v>971</v>
      </c>
      <c r="D934" s="231" t="s">
        <v>972</v>
      </c>
      <c r="E934" s="231" t="s">
        <v>973</v>
      </c>
      <c r="F934" s="231" t="s">
        <v>8</v>
      </c>
      <c r="G934" s="231" t="s">
        <v>974</v>
      </c>
      <c r="H934" s="231" t="s">
        <v>985</v>
      </c>
      <c r="K934" s="231" t="s">
        <v>353</v>
      </c>
      <c r="L934" s="231" t="s">
        <v>979</v>
      </c>
      <c r="M934" s="234"/>
      <c r="N934" s="236"/>
      <c r="O934" s="236"/>
    </row>
    <row r="935" spans="1:15">
      <c r="A935" s="231" t="s">
        <v>969</v>
      </c>
      <c r="B935" s="231" t="s">
        <v>970</v>
      </c>
      <c r="C935" s="231" t="s">
        <v>971</v>
      </c>
      <c r="D935" s="231" t="s">
        <v>972</v>
      </c>
      <c r="E935" s="231" t="s">
        <v>973</v>
      </c>
      <c r="F935" s="231" t="s">
        <v>8</v>
      </c>
      <c r="G935" s="231" t="s">
        <v>974</v>
      </c>
      <c r="H935" s="231" t="s">
        <v>985</v>
      </c>
      <c r="K935" s="231" t="s">
        <v>353</v>
      </c>
      <c r="L935" s="231" t="s">
        <v>980</v>
      </c>
      <c r="M935" s="234"/>
      <c r="N935" s="236"/>
      <c r="O935" s="236"/>
    </row>
    <row r="936" spans="1:15">
      <c r="A936" s="232" t="s">
        <v>969</v>
      </c>
      <c r="B936" s="232" t="s">
        <v>970</v>
      </c>
      <c r="C936" s="232" t="s">
        <v>971</v>
      </c>
      <c r="D936" s="232" t="s">
        <v>972</v>
      </c>
      <c r="E936" s="232" t="s">
        <v>973</v>
      </c>
      <c r="F936" s="232" t="s">
        <v>8</v>
      </c>
      <c r="G936" s="232" t="s">
        <v>974</v>
      </c>
      <c r="H936" s="232" t="s">
        <v>986</v>
      </c>
      <c r="I936" s="232"/>
      <c r="J936" s="232"/>
      <c r="K936" s="232" t="s">
        <v>353</v>
      </c>
      <c r="L936" s="232" t="s">
        <v>976</v>
      </c>
      <c r="M936" s="232">
        <v>174.3725</v>
      </c>
      <c r="N936" s="232"/>
      <c r="O936" s="232">
        <v>90.646000000000001</v>
      </c>
    </row>
    <row r="937" spans="1:15">
      <c r="A937" s="232" t="s">
        <v>969</v>
      </c>
      <c r="B937" s="232" t="s">
        <v>970</v>
      </c>
      <c r="C937" s="232" t="s">
        <v>971</v>
      </c>
      <c r="D937" s="232" t="s">
        <v>972</v>
      </c>
      <c r="E937" s="232" t="s">
        <v>973</v>
      </c>
      <c r="F937" s="232" t="s">
        <v>8</v>
      </c>
      <c r="G937" s="232" t="s">
        <v>974</v>
      </c>
      <c r="H937" s="232" t="s">
        <v>986</v>
      </c>
      <c r="I937" s="232"/>
      <c r="J937" s="232"/>
      <c r="K937" s="232" t="s">
        <v>353</v>
      </c>
      <c r="L937" s="232" t="s">
        <v>977</v>
      </c>
      <c r="M937" s="233">
        <v>2.6231846388354599E-4</v>
      </c>
      <c r="N937" s="233"/>
      <c r="O937" s="233">
        <v>1.5297547348196199E-4</v>
      </c>
    </row>
    <row r="938" spans="1:15">
      <c r="A938" s="231" t="s">
        <v>969</v>
      </c>
      <c r="B938" s="231" t="s">
        <v>970</v>
      </c>
      <c r="C938" s="231" t="s">
        <v>971</v>
      </c>
      <c r="D938" s="231" t="s">
        <v>972</v>
      </c>
      <c r="E938" s="231" t="s">
        <v>973</v>
      </c>
      <c r="F938" s="231" t="s">
        <v>8</v>
      </c>
      <c r="G938" s="231" t="s">
        <v>974</v>
      </c>
      <c r="H938" s="231" t="s">
        <v>986</v>
      </c>
      <c r="I938" s="231" t="s">
        <v>1002</v>
      </c>
      <c r="J938" s="231" t="s">
        <v>1029</v>
      </c>
      <c r="K938" s="231" t="s">
        <v>353</v>
      </c>
      <c r="L938" s="231" t="s">
        <v>978</v>
      </c>
      <c r="M938" s="234"/>
      <c r="N938" s="235">
        <v>1</v>
      </c>
      <c r="O938" s="235">
        <v>1</v>
      </c>
    </row>
    <row r="939" spans="1:15">
      <c r="A939" s="231" t="s">
        <v>969</v>
      </c>
      <c r="B939" s="231" t="s">
        <v>970</v>
      </c>
      <c r="C939" s="231" t="s">
        <v>971</v>
      </c>
      <c r="D939" s="231" t="s">
        <v>972</v>
      </c>
      <c r="E939" s="231" t="s">
        <v>973</v>
      </c>
      <c r="F939" s="231" t="s">
        <v>8</v>
      </c>
      <c r="G939" s="231" t="s">
        <v>974</v>
      </c>
      <c r="H939" s="231" t="s">
        <v>986</v>
      </c>
      <c r="K939" s="231" t="s">
        <v>353</v>
      </c>
      <c r="L939" s="231" t="s">
        <v>979</v>
      </c>
      <c r="M939" s="234"/>
      <c r="N939" s="236"/>
      <c r="O939" s="235"/>
    </row>
    <row r="940" spans="1:15">
      <c r="A940" s="231" t="s">
        <v>969</v>
      </c>
      <c r="B940" s="231" t="s">
        <v>970</v>
      </c>
      <c r="C940" s="231" t="s">
        <v>971</v>
      </c>
      <c r="D940" s="231" t="s">
        <v>972</v>
      </c>
      <c r="E940" s="231" t="s">
        <v>973</v>
      </c>
      <c r="F940" s="231" t="s">
        <v>8</v>
      </c>
      <c r="G940" s="231" t="s">
        <v>974</v>
      </c>
      <c r="H940" s="231" t="s">
        <v>986</v>
      </c>
      <c r="K940" s="231" t="s">
        <v>353</v>
      </c>
      <c r="L940" s="231" t="s">
        <v>980</v>
      </c>
      <c r="M940" s="234"/>
      <c r="N940" s="236"/>
      <c r="O940" s="235"/>
    </row>
    <row r="941" spans="1:15">
      <c r="A941" s="232" t="s">
        <v>969</v>
      </c>
      <c r="B941" s="232" t="s">
        <v>970</v>
      </c>
      <c r="C941" s="232" t="s">
        <v>971</v>
      </c>
      <c r="D941" s="232" t="s">
        <v>972</v>
      </c>
      <c r="E941" s="232" t="s">
        <v>973</v>
      </c>
      <c r="F941" s="232" t="s">
        <v>8</v>
      </c>
      <c r="G941" s="232" t="s">
        <v>974</v>
      </c>
      <c r="H941" s="232" t="s">
        <v>49</v>
      </c>
      <c r="I941" s="232"/>
      <c r="J941" s="232"/>
      <c r="K941" s="232" t="s">
        <v>353</v>
      </c>
      <c r="L941" s="232" t="s">
        <v>976</v>
      </c>
      <c r="M941" s="232">
        <v>227.2636</v>
      </c>
      <c r="N941" s="232"/>
      <c r="O941" s="232"/>
    </row>
    <row r="942" spans="1:15">
      <c r="A942" s="232" t="s">
        <v>969</v>
      </c>
      <c r="B942" s="232" t="s">
        <v>970</v>
      </c>
      <c r="C942" s="232" t="s">
        <v>971</v>
      </c>
      <c r="D942" s="232" t="s">
        <v>972</v>
      </c>
      <c r="E942" s="232" t="s">
        <v>973</v>
      </c>
      <c r="F942" s="232" t="s">
        <v>8</v>
      </c>
      <c r="G942" s="232" t="s">
        <v>974</v>
      </c>
      <c r="H942" s="232" t="s">
        <v>49</v>
      </c>
      <c r="I942" s="232"/>
      <c r="J942" s="232"/>
      <c r="K942" s="232" t="s">
        <v>353</v>
      </c>
      <c r="L942" s="232" t="s">
        <v>977</v>
      </c>
      <c r="M942" s="233">
        <v>3.1747561192092702E-4</v>
      </c>
      <c r="N942" s="233"/>
      <c r="O942" s="233"/>
    </row>
    <row r="943" spans="1:15">
      <c r="A943" s="231" t="s">
        <v>969</v>
      </c>
      <c r="B943" s="231" t="s">
        <v>970</v>
      </c>
      <c r="C943" s="231" t="s">
        <v>971</v>
      </c>
      <c r="D943" s="231" t="s">
        <v>972</v>
      </c>
      <c r="E943" s="231" t="s">
        <v>973</v>
      </c>
      <c r="F943" s="231" t="s">
        <v>8</v>
      </c>
      <c r="G943" s="231" t="s">
        <v>974</v>
      </c>
      <c r="H943" s="231" t="s">
        <v>49</v>
      </c>
      <c r="I943" s="231" t="s">
        <v>1002</v>
      </c>
      <c r="J943" s="231" t="s">
        <v>1029</v>
      </c>
      <c r="K943" s="231" t="s">
        <v>353</v>
      </c>
      <c r="L943" s="231" t="s">
        <v>978</v>
      </c>
      <c r="M943" s="234"/>
      <c r="N943" s="235">
        <v>1</v>
      </c>
      <c r="O943" s="235">
        <v>1</v>
      </c>
    </row>
    <row r="944" spans="1:15">
      <c r="A944" s="231" t="s">
        <v>969</v>
      </c>
      <c r="B944" s="231" t="s">
        <v>970</v>
      </c>
      <c r="C944" s="231" t="s">
        <v>971</v>
      </c>
      <c r="D944" s="231" t="s">
        <v>972</v>
      </c>
      <c r="E944" s="231" t="s">
        <v>973</v>
      </c>
      <c r="F944" s="231" t="s">
        <v>8</v>
      </c>
      <c r="G944" s="231" t="s">
        <v>974</v>
      </c>
      <c r="H944" s="231" t="s">
        <v>49</v>
      </c>
      <c r="K944" s="231" t="s">
        <v>353</v>
      </c>
      <c r="L944" s="231" t="s">
        <v>979</v>
      </c>
      <c r="M944" s="234"/>
      <c r="N944" s="236"/>
      <c r="O944" s="236"/>
    </row>
    <row r="945" spans="1:15">
      <c r="A945" s="231" t="s">
        <v>969</v>
      </c>
      <c r="B945" s="231" t="s">
        <v>970</v>
      </c>
      <c r="C945" s="231" t="s">
        <v>971</v>
      </c>
      <c r="D945" s="231" t="s">
        <v>972</v>
      </c>
      <c r="E945" s="231" t="s">
        <v>973</v>
      </c>
      <c r="F945" s="231" t="s">
        <v>8</v>
      </c>
      <c r="G945" s="231" t="s">
        <v>974</v>
      </c>
      <c r="H945" s="231" t="s">
        <v>49</v>
      </c>
      <c r="K945" s="231" t="s">
        <v>353</v>
      </c>
      <c r="L945" s="231" t="s">
        <v>980</v>
      </c>
      <c r="M945" s="234"/>
      <c r="N945" s="236"/>
      <c r="O945" s="236"/>
    </row>
    <row r="946" spans="1:15">
      <c r="A946" s="232" t="s">
        <v>969</v>
      </c>
      <c r="B946" s="232" t="s">
        <v>970</v>
      </c>
      <c r="C946" s="232" t="s">
        <v>971</v>
      </c>
      <c r="D946" s="232" t="s">
        <v>972</v>
      </c>
      <c r="E946" s="232" t="s">
        <v>973</v>
      </c>
      <c r="F946" s="232" t="s">
        <v>8</v>
      </c>
      <c r="G946" s="232" t="s">
        <v>974</v>
      </c>
      <c r="H946" s="232" t="s">
        <v>27</v>
      </c>
      <c r="I946" s="232"/>
      <c r="J946" s="232"/>
      <c r="K946" s="232" t="s">
        <v>353</v>
      </c>
      <c r="L946" s="232" t="s">
        <v>976</v>
      </c>
      <c r="M946" s="232">
        <v>302.08539999999999</v>
      </c>
      <c r="N946" s="232">
        <v>6.5679999999999996</v>
      </c>
      <c r="O946" s="232">
        <v>1.3424</v>
      </c>
    </row>
    <row r="947" spans="1:15">
      <c r="A947" s="232" t="s">
        <v>969</v>
      </c>
      <c r="B947" s="232" t="s">
        <v>970</v>
      </c>
      <c r="C947" s="232" t="s">
        <v>971</v>
      </c>
      <c r="D947" s="232" t="s">
        <v>972</v>
      </c>
      <c r="E947" s="232" t="s">
        <v>973</v>
      </c>
      <c r="F947" s="232" t="s">
        <v>8</v>
      </c>
      <c r="G947" s="232" t="s">
        <v>974</v>
      </c>
      <c r="H947" s="232" t="s">
        <v>27</v>
      </c>
      <c r="I947" s="232"/>
      <c r="J947" s="232"/>
      <c r="K947" s="232" t="s">
        <v>353</v>
      </c>
      <c r="L947" s="232" t="s">
        <v>977</v>
      </c>
      <c r="M947" s="233">
        <v>3.6664052293062198E-4</v>
      </c>
      <c r="N947" s="233">
        <v>2.2003061847327501E-5</v>
      </c>
      <c r="O947" s="233">
        <v>2.2654532533392002E-6</v>
      </c>
    </row>
    <row r="948" spans="1:15">
      <c r="A948" s="231" t="s">
        <v>969</v>
      </c>
      <c r="B948" s="231" t="s">
        <v>970</v>
      </c>
      <c r="C948" s="231" t="s">
        <v>971</v>
      </c>
      <c r="D948" s="231" t="s">
        <v>972</v>
      </c>
      <c r="E948" s="231" t="s">
        <v>973</v>
      </c>
      <c r="F948" s="231" t="s">
        <v>8</v>
      </c>
      <c r="G948" s="231" t="s">
        <v>974</v>
      </c>
      <c r="H948" s="231" t="s">
        <v>27</v>
      </c>
      <c r="I948" s="231" t="s">
        <v>1002</v>
      </c>
      <c r="J948" s="231" t="s">
        <v>1029</v>
      </c>
      <c r="K948" s="231" t="s">
        <v>353</v>
      </c>
      <c r="L948" s="231" t="s">
        <v>978</v>
      </c>
      <c r="M948" s="234"/>
      <c r="N948" s="235">
        <v>1</v>
      </c>
      <c r="O948" s="235">
        <v>1</v>
      </c>
    </row>
    <row r="949" spans="1:15">
      <c r="A949" s="231" t="s">
        <v>969</v>
      </c>
      <c r="B949" s="231" t="s">
        <v>970</v>
      </c>
      <c r="C949" s="231" t="s">
        <v>971</v>
      </c>
      <c r="D949" s="231" t="s">
        <v>972</v>
      </c>
      <c r="E949" s="231" t="s">
        <v>973</v>
      </c>
      <c r="F949" s="231" t="s">
        <v>8</v>
      </c>
      <c r="G949" s="231" t="s">
        <v>974</v>
      </c>
      <c r="H949" s="231" t="s">
        <v>27</v>
      </c>
      <c r="K949" s="231" t="s">
        <v>353</v>
      </c>
      <c r="L949" s="231" t="s">
        <v>979</v>
      </c>
      <c r="M949" s="234"/>
      <c r="N949" s="235"/>
      <c r="O949" s="235"/>
    </row>
    <row r="950" spans="1:15">
      <c r="A950" s="231" t="s">
        <v>969</v>
      </c>
      <c r="B950" s="231" t="s">
        <v>970</v>
      </c>
      <c r="C950" s="231" t="s">
        <v>971</v>
      </c>
      <c r="D950" s="231" t="s">
        <v>972</v>
      </c>
      <c r="E950" s="231" t="s">
        <v>973</v>
      </c>
      <c r="F950" s="231" t="s">
        <v>8</v>
      </c>
      <c r="G950" s="231" t="s">
        <v>974</v>
      </c>
      <c r="H950" s="231" t="s">
        <v>27</v>
      </c>
      <c r="K950" s="231" t="s">
        <v>353</v>
      </c>
      <c r="L950" s="231" t="s">
        <v>980</v>
      </c>
      <c r="M950" s="234"/>
      <c r="N950" s="235"/>
      <c r="O950" s="235"/>
    </row>
    <row r="951" spans="1:15">
      <c r="A951" s="232" t="s">
        <v>969</v>
      </c>
      <c r="B951" s="232" t="s">
        <v>970</v>
      </c>
      <c r="C951" s="232" t="s">
        <v>971</v>
      </c>
      <c r="D951" s="232" t="s">
        <v>972</v>
      </c>
      <c r="E951" s="232" t="s">
        <v>973</v>
      </c>
      <c r="F951" s="232" t="s">
        <v>8</v>
      </c>
      <c r="G951" s="232" t="s">
        <v>974</v>
      </c>
      <c r="H951" s="232" t="s">
        <v>26</v>
      </c>
      <c r="I951" s="232"/>
      <c r="J951" s="232"/>
      <c r="K951" s="232" t="s">
        <v>353</v>
      </c>
      <c r="L951" s="232" t="s">
        <v>976</v>
      </c>
      <c r="M951" s="232">
        <v>106.39870000000001</v>
      </c>
      <c r="N951" s="232"/>
      <c r="O951" s="232">
        <v>0.8</v>
      </c>
    </row>
    <row r="952" spans="1:15">
      <c r="A952" s="232" t="s">
        <v>969</v>
      </c>
      <c r="B952" s="232" t="s">
        <v>970</v>
      </c>
      <c r="C952" s="232" t="s">
        <v>971</v>
      </c>
      <c r="D952" s="232" t="s">
        <v>972</v>
      </c>
      <c r="E952" s="232" t="s">
        <v>973</v>
      </c>
      <c r="F952" s="232" t="s">
        <v>8</v>
      </c>
      <c r="G952" s="232" t="s">
        <v>974</v>
      </c>
      <c r="H952" s="232" t="s">
        <v>26</v>
      </c>
      <c r="I952" s="232"/>
      <c r="J952" s="232"/>
      <c r="K952" s="232" t="s">
        <v>353</v>
      </c>
      <c r="L952" s="232" t="s">
        <v>977</v>
      </c>
      <c r="M952" s="233">
        <v>1.32695600214535E-4</v>
      </c>
      <c r="N952" s="233"/>
      <c r="O952" s="233">
        <v>1.3500913309530401E-6</v>
      </c>
    </row>
    <row r="953" spans="1:15">
      <c r="A953" s="231" t="s">
        <v>969</v>
      </c>
      <c r="B953" s="231" t="s">
        <v>970</v>
      </c>
      <c r="C953" s="231" t="s">
        <v>971</v>
      </c>
      <c r="D953" s="231" t="s">
        <v>972</v>
      </c>
      <c r="E953" s="231" t="s">
        <v>973</v>
      </c>
      <c r="F953" s="231" t="s">
        <v>8</v>
      </c>
      <c r="G953" s="231" t="s">
        <v>974</v>
      </c>
      <c r="H953" s="231" t="s">
        <v>26</v>
      </c>
      <c r="I953" s="231" t="s">
        <v>1002</v>
      </c>
      <c r="J953" s="231" t="s">
        <v>1029</v>
      </c>
      <c r="K953" s="231" t="s">
        <v>353</v>
      </c>
      <c r="L953" s="231" t="s">
        <v>978</v>
      </c>
      <c r="M953" s="234"/>
      <c r="N953" s="235">
        <v>1</v>
      </c>
      <c r="O953" s="235">
        <v>1</v>
      </c>
    </row>
    <row r="954" spans="1:15">
      <c r="A954" s="231" t="s">
        <v>969</v>
      </c>
      <c r="B954" s="231" t="s">
        <v>970</v>
      </c>
      <c r="C954" s="231" t="s">
        <v>971</v>
      </c>
      <c r="D954" s="231" t="s">
        <v>972</v>
      </c>
      <c r="E954" s="231" t="s">
        <v>973</v>
      </c>
      <c r="F954" s="231" t="s">
        <v>8</v>
      </c>
      <c r="G954" s="231" t="s">
        <v>974</v>
      </c>
      <c r="H954" s="231" t="s">
        <v>26</v>
      </c>
      <c r="K954" s="231" t="s">
        <v>353</v>
      </c>
      <c r="L954" s="231" t="s">
        <v>979</v>
      </c>
      <c r="M954" s="234"/>
      <c r="N954" s="236"/>
      <c r="O954" s="235"/>
    </row>
    <row r="955" spans="1:15">
      <c r="A955" s="231" t="s">
        <v>969</v>
      </c>
      <c r="B955" s="231" t="s">
        <v>970</v>
      </c>
      <c r="C955" s="231" t="s">
        <v>971</v>
      </c>
      <c r="D955" s="231" t="s">
        <v>972</v>
      </c>
      <c r="E955" s="231" t="s">
        <v>973</v>
      </c>
      <c r="F955" s="231" t="s">
        <v>8</v>
      </c>
      <c r="G955" s="231" t="s">
        <v>974</v>
      </c>
      <c r="H955" s="231" t="s">
        <v>26</v>
      </c>
      <c r="K955" s="231" t="s">
        <v>353</v>
      </c>
      <c r="L955" s="231" t="s">
        <v>980</v>
      </c>
      <c r="M955" s="234"/>
      <c r="N955" s="236"/>
      <c r="O955" s="235"/>
    </row>
    <row r="956" spans="1:15">
      <c r="A956" s="232" t="s">
        <v>969</v>
      </c>
      <c r="B956" s="232" t="s">
        <v>970</v>
      </c>
      <c r="C956" s="232" t="s">
        <v>971</v>
      </c>
      <c r="D956" s="232" t="s">
        <v>972</v>
      </c>
      <c r="E956" s="232" t="s">
        <v>973</v>
      </c>
      <c r="F956" s="232" t="s">
        <v>8</v>
      </c>
      <c r="G956" s="232" t="s">
        <v>974</v>
      </c>
      <c r="H956" s="232" t="s">
        <v>32</v>
      </c>
      <c r="I956" s="232"/>
      <c r="J956" s="232"/>
      <c r="K956" s="232" t="s">
        <v>353</v>
      </c>
      <c r="L956" s="232" t="s">
        <v>976</v>
      </c>
      <c r="M956" s="232">
        <v>0.129</v>
      </c>
      <c r="N956" s="232"/>
      <c r="O956" s="232"/>
    </row>
    <row r="957" spans="1:15">
      <c r="A957" s="232" t="s">
        <v>969</v>
      </c>
      <c r="B957" s="232" t="s">
        <v>970</v>
      </c>
      <c r="C957" s="232" t="s">
        <v>971</v>
      </c>
      <c r="D957" s="232" t="s">
        <v>972</v>
      </c>
      <c r="E957" s="232" t="s">
        <v>973</v>
      </c>
      <c r="F957" s="232" t="s">
        <v>8</v>
      </c>
      <c r="G957" s="232" t="s">
        <v>974</v>
      </c>
      <c r="H957" s="232" t="s">
        <v>32</v>
      </c>
      <c r="I957" s="232"/>
      <c r="J957" s="232"/>
      <c r="K957" s="232" t="s">
        <v>353</v>
      </c>
      <c r="L957" s="232" t="s">
        <v>977</v>
      </c>
      <c r="M957" s="233">
        <v>2.7085711327558697E-7</v>
      </c>
      <c r="N957" s="233"/>
      <c r="O957" s="233"/>
    </row>
    <row r="958" spans="1:15">
      <c r="A958" s="231" t="s">
        <v>969</v>
      </c>
      <c r="B958" s="231" t="s">
        <v>970</v>
      </c>
      <c r="C958" s="231" t="s">
        <v>971</v>
      </c>
      <c r="D958" s="231" t="s">
        <v>972</v>
      </c>
      <c r="E958" s="231" t="s">
        <v>973</v>
      </c>
      <c r="F958" s="231" t="s">
        <v>8</v>
      </c>
      <c r="G958" s="231" t="s">
        <v>974</v>
      </c>
      <c r="H958" s="231" t="s">
        <v>32</v>
      </c>
      <c r="I958" s="231" t="s">
        <v>1002</v>
      </c>
      <c r="J958" s="231" t="s">
        <v>1029</v>
      </c>
      <c r="K958" s="231" t="s">
        <v>353</v>
      </c>
      <c r="L958" s="231" t="s">
        <v>978</v>
      </c>
      <c r="M958" s="234"/>
      <c r="N958" s="235">
        <v>1</v>
      </c>
      <c r="O958" s="235">
        <v>1</v>
      </c>
    </row>
    <row r="959" spans="1:15">
      <c r="A959" s="231" t="s">
        <v>969</v>
      </c>
      <c r="B959" s="231" t="s">
        <v>970</v>
      </c>
      <c r="C959" s="231" t="s">
        <v>971</v>
      </c>
      <c r="D959" s="231" t="s">
        <v>972</v>
      </c>
      <c r="E959" s="231" t="s">
        <v>973</v>
      </c>
      <c r="F959" s="231" t="s">
        <v>8</v>
      </c>
      <c r="G959" s="231" t="s">
        <v>974</v>
      </c>
      <c r="H959" s="231" t="s">
        <v>32</v>
      </c>
      <c r="K959" s="231" t="s">
        <v>353</v>
      </c>
      <c r="L959" s="231" t="s">
        <v>979</v>
      </c>
      <c r="M959" s="234"/>
      <c r="N959" s="236"/>
      <c r="O959" s="236"/>
    </row>
    <row r="960" spans="1:15">
      <c r="A960" s="231" t="s">
        <v>969</v>
      </c>
      <c r="B960" s="231" t="s">
        <v>970</v>
      </c>
      <c r="C960" s="231" t="s">
        <v>971</v>
      </c>
      <c r="D960" s="231" t="s">
        <v>972</v>
      </c>
      <c r="E960" s="231" t="s">
        <v>973</v>
      </c>
      <c r="F960" s="231" t="s">
        <v>8</v>
      </c>
      <c r="G960" s="231" t="s">
        <v>974</v>
      </c>
      <c r="H960" s="231" t="s">
        <v>32</v>
      </c>
      <c r="K960" s="231" t="s">
        <v>353</v>
      </c>
      <c r="L960" s="231" t="s">
        <v>980</v>
      </c>
      <c r="M960" s="234"/>
      <c r="N960" s="236"/>
      <c r="O960" s="236"/>
    </row>
    <row r="961" spans="1:15">
      <c r="A961" s="232" t="s">
        <v>969</v>
      </c>
      <c r="B961" s="232" t="s">
        <v>970</v>
      </c>
      <c r="C961" s="232" t="s">
        <v>971</v>
      </c>
      <c r="D961" s="232" t="s">
        <v>972</v>
      </c>
      <c r="E961" s="232" t="s">
        <v>973</v>
      </c>
      <c r="F961" s="232" t="s">
        <v>8</v>
      </c>
      <c r="G961" s="232" t="s">
        <v>974</v>
      </c>
      <c r="H961" s="232" t="s">
        <v>28</v>
      </c>
      <c r="I961" s="232"/>
      <c r="J961" s="232"/>
      <c r="K961" s="232" t="s">
        <v>353</v>
      </c>
      <c r="L961" s="232" t="s">
        <v>976</v>
      </c>
      <c r="M961" s="232">
        <v>192.4846</v>
      </c>
      <c r="N961" s="232">
        <v>6.4500000000000002E-2</v>
      </c>
      <c r="O961" s="232">
        <v>0.44180000000000003</v>
      </c>
    </row>
    <row r="962" spans="1:15">
      <c r="A962" s="232" t="s">
        <v>969</v>
      </c>
      <c r="B962" s="232" t="s">
        <v>970</v>
      </c>
      <c r="C962" s="232" t="s">
        <v>971</v>
      </c>
      <c r="D962" s="232" t="s">
        <v>972</v>
      </c>
      <c r="E962" s="232" t="s">
        <v>973</v>
      </c>
      <c r="F962" s="232" t="s">
        <v>8</v>
      </c>
      <c r="G962" s="232" t="s">
        <v>974</v>
      </c>
      <c r="H962" s="232" t="s">
        <v>28</v>
      </c>
      <c r="I962" s="232"/>
      <c r="J962" s="232"/>
      <c r="K962" s="232" t="s">
        <v>353</v>
      </c>
      <c r="L962" s="232" t="s">
        <v>977</v>
      </c>
      <c r="M962" s="233">
        <v>2.3361822319149401E-4</v>
      </c>
      <c r="N962" s="233">
        <v>2.1607757143005799E-7</v>
      </c>
      <c r="O962" s="233">
        <v>7.4558793751881803E-7</v>
      </c>
    </row>
    <row r="963" spans="1:15">
      <c r="A963" s="231" t="s">
        <v>969</v>
      </c>
      <c r="B963" s="231" t="s">
        <v>970</v>
      </c>
      <c r="C963" s="231" t="s">
        <v>971</v>
      </c>
      <c r="D963" s="231" t="s">
        <v>972</v>
      </c>
      <c r="E963" s="231" t="s">
        <v>973</v>
      </c>
      <c r="F963" s="231" t="s">
        <v>8</v>
      </c>
      <c r="G963" s="231" t="s">
        <v>974</v>
      </c>
      <c r="H963" s="231" t="s">
        <v>28</v>
      </c>
      <c r="I963" s="231" t="s">
        <v>1002</v>
      </c>
      <c r="J963" s="231" t="s">
        <v>1029</v>
      </c>
      <c r="K963" s="231" t="s">
        <v>353</v>
      </c>
      <c r="L963" s="231" t="s">
        <v>978</v>
      </c>
      <c r="M963" s="234"/>
      <c r="N963" s="235">
        <v>1</v>
      </c>
      <c r="O963" s="235">
        <v>1</v>
      </c>
    </row>
    <row r="964" spans="1:15">
      <c r="A964" s="231" t="s">
        <v>969</v>
      </c>
      <c r="B964" s="231" t="s">
        <v>970</v>
      </c>
      <c r="C964" s="231" t="s">
        <v>971</v>
      </c>
      <c r="D964" s="231" t="s">
        <v>972</v>
      </c>
      <c r="E964" s="231" t="s">
        <v>973</v>
      </c>
      <c r="F964" s="231" t="s">
        <v>8</v>
      </c>
      <c r="G964" s="231" t="s">
        <v>974</v>
      </c>
      <c r="H964" s="231" t="s">
        <v>28</v>
      </c>
      <c r="K964" s="231" t="s">
        <v>353</v>
      </c>
      <c r="L964" s="231" t="s">
        <v>979</v>
      </c>
      <c r="M964" s="234"/>
      <c r="N964" s="235"/>
      <c r="O964" s="235"/>
    </row>
    <row r="965" spans="1:15">
      <c r="A965" s="231" t="s">
        <v>969</v>
      </c>
      <c r="B965" s="231" t="s">
        <v>970</v>
      </c>
      <c r="C965" s="231" t="s">
        <v>971</v>
      </c>
      <c r="D965" s="231" t="s">
        <v>972</v>
      </c>
      <c r="E965" s="231" t="s">
        <v>973</v>
      </c>
      <c r="F965" s="231" t="s">
        <v>8</v>
      </c>
      <c r="G965" s="231" t="s">
        <v>974</v>
      </c>
      <c r="H965" s="231" t="s">
        <v>28</v>
      </c>
      <c r="K965" s="231" t="s">
        <v>353</v>
      </c>
      <c r="L965" s="231" t="s">
        <v>980</v>
      </c>
      <c r="M965" s="234"/>
      <c r="N965" s="235"/>
      <c r="O965" s="235"/>
    </row>
    <row r="966" spans="1:15">
      <c r="A966" s="232" t="s">
        <v>969</v>
      </c>
      <c r="B966" s="232" t="s">
        <v>970</v>
      </c>
      <c r="C966" s="232" t="s">
        <v>971</v>
      </c>
      <c r="D966" s="232" t="s">
        <v>972</v>
      </c>
      <c r="E966" s="232" t="s">
        <v>973</v>
      </c>
      <c r="F966" s="232" t="s">
        <v>8</v>
      </c>
      <c r="G966" s="232" t="s">
        <v>974</v>
      </c>
      <c r="H966" s="232" t="s">
        <v>25</v>
      </c>
      <c r="I966" s="232"/>
      <c r="J966" s="232"/>
      <c r="K966" s="232" t="s">
        <v>353</v>
      </c>
      <c r="L966" s="232" t="s">
        <v>976</v>
      </c>
      <c r="M966" s="232">
        <v>457.13760000000002</v>
      </c>
      <c r="N966" s="232"/>
      <c r="O966" s="232">
        <v>9.9000000000000008E-3</v>
      </c>
    </row>
    <row r="967" spans="1:15">
      <c r="A967" s="232" t="s">
        <v>969</v>
      </c>
      <c r="B967" s="232" t="s">
        <v>970</v>
      </c>
      <c r="C967" s="232" t="s">
        <v>971</v>
      </c>
      <c r="D967" s="232" t="s">
        <v>972</v>
      </c>
      <c r="E967" s="232" t="s">
        <v>973</v>
      </c>
      <c r="F967" s="232" t="s">
        <v>8</v>
      </c>
      <c r="G967" s="232" t="s">
        <v>974</v>
      </c>
      <c r="H967" s="232" t="s">
        <v>25</v>
      </c>
      <c r="I967" s="232"/>
      <c r="J967" s="232"/>
      <c r="K967" s="232" t="s">
        <v>353</v>
      </c>
      <c r="L967" s="232" t="s">
        <v>977</v>
      </c>
      <c r="M967" s="233">
        <v>5.9799678986982097E-4</v>
      </c>
      <c r="N967" s="233"/>
      <c r="O967" s="233">
        <v>1.6707380220543901E-8</v>
      </c>
    </row>
    <row r="968" spans="1:15">
      <c r="A968" s="231" t="s">
        <v>969</v>
      </c>
      <c r="B968" s="231" t="s">
        <v>970</v>
      </c>
      <c r="C968" s="231" t="s">
        <v>971</v>
      </c>
      <c r="D968" s="231" t="s">
        <v>972</v>
      </c>
      <c r="E968" s="231" t="s">
        <v>973</v>
      </c>
      <c r="F968" s="231" t="s">
        <v>8</v>
      </c>
      <c r="G968" s="231" t="s">
        <v>974</v>
      </c>
      <c r="H968" s="231" t="s">
        <v>25</v>
      </c>
      <c r="I968" s="231" t="s">
        <v>1002</v>
      </c>
      <c r="J968" s="231" t="s">
        <v>1029</v>
      </c>
      <c r="K968" s="231" t="s">
        <v>353</v>
      </c>
      <c r="L968" s="231" t="s">
        <v>978</v>
      </c>
      <c r="M968" s="234"/>
      <c r="N968" s="235">
        <v>1</v>
      </c>
      <c r="O968" s="235">
        <v>1</v>
      </c>
    </row>
    <row r="969" spans="1:15">
      <c r="A969" s="231" t="s">
        <v>969</v>
      </c>
      <c r="B969" s="231" t="s">
        <v>970</v>
      </c>
      <c r="C969" s="231" t="s">
        <v>971</v>
      </c>
      <c r="D969" s="231" t="s">
        <v>972</v>
      </c>
      <c r="E969" s="231" t="s">
        <v>973</v>
      </c>
      <c r="F969" s="231" t="s">
        <v>8</v>
      </c>
      <c r="G969" s="231" t="s">
        <v>974</v>
      </c>
      <c r="H969" s="231" t="s">
        <v>25</v>
      </c>
      <c r="K969" s="231" t="s">
        <v>353</v>
      </c>
      <c r="L969" s="231" t="s">
        <v>979</v>
      </c>
      <c r="M969" s="234"/>
      <c r="N969" s="236"/>
      <c r="O969" s="235"/>
    </row>
    <row r="970" spans="1:15">
      <c r="A970" s="231" t="s">
        <v>969</v>
      </c>
      <c r="B970" s="231" t="s">
        <v>970</v>
      </c>
      <c r="C970" s="231" t="s">
        <v>971</v>
      </c>
      <c r="D970" s="231" t="s">
        <v>972</v>
      </c>
      <c r="E970" s="231" t="s">
        <v>973</v>
      </c>
      <c r="F970" s="231" t="s">
        <v>8</v>
      </c>
      <c r="G970" s="231" t="s">
        <v>974</v>
      </c>
      <c r="H970" s="231" t="s">
        <v>25</v>
      </c>
      <c r="K970" s="231" t="s">
        <v>353</v>
      </c>
      <c r="L970" s="231" t="s">
        <v>980</v>
      </c>
      <c r="M970" s="234"/>
      <c r="N970" s="236"/>
      <c r="O970" s="235"/>
    </row>
    <row r="971" spans="1:15">
      <c r="A971" s="232" t="s">
        <v>969</v>
      </c>
      <c r="B971" s="232" t="s">
        <v>970</v>
      </c>
      <c r="C971" s="232" t="s">
        <v>971</v>
      </c>
      <c r="D971" s="232" t="s">
        <v>972</v>
      </c>
      <c r="E971" s="232" t="s">
        <v>973</v>
      </c>
      <c r="F971" s="232" t="s">
        <v>8</v>
      </c>
      <c r="G971" s="232" t="s">
        <v>974</v>
      </c>
      <c r="H971" s="232" t="s">
        <v>648</v>
      </c>
      <c r="I971" s="232"/>
      <c r="J971" s="232"/>
      <c r="K971" s="232" t="s">
        <v>353</v>
      </c>
      <c r="L971" s="232" t="s">
        <v>976</v>
      </c>
      <c r="M971" s="232">
        <v>0.59609999999999996</v>
      </c>
      <c r="N971" s="232"/>
      <c r="O971" s="232">
        <v>0.1211</v>
      </c>
    </row>
    <row r="972" spans="1:15">
      <c r="A972" s="232" t="s">
        <v>969</v>
      </c>
      <c r="B972" s="232" t="s">
        <v>970</v>
      </c>
      <c r="C972" s="232" t="s">
        <v>971</v>
      </c>
      <c r="D972" s="232" t="s">
        <v>972</v>
      </c>
      <c r="E972" s="232" t="s">
        <v>973</v>
      </c>
      <c r="F972" s="232" t="s">
        <v>8</v>
      </c>
      <c r="G972" s="232" t="s">
        <v>974</v>
      </c>
      <c r="H972" s="232" t="s">
        <v>648</v>
      </c>
      <c r="I972" s="232"/>
      <c r="J972" s="232"/>
      <c r="K972" s="232" t="s">
        <v>353</v>
      </c>
      <c r="L972" s="232" t="s">
        <v>977</v>
      </c>
      <c r="M972" s="233">
        <v>1.0318128794516901E-6</v>
      </c>
      <c r="N972" s="233"/>
      <c r="O972" s="233">
        <v>2.04370075223017E-7</v>
      </c>
    </row>
    <row r="973" spans="1:15">
      <c r="A973" s="231" t="s">
        <v>969</v>
      </c>
      <c r="B973" s="231" t="s">
        <v>970</v>
      </c>
      <c r="C973" s="231" t="s">
        <v>971</v>
      </c>
      <c r="D973" s="231" t="s">
        <v>972</v>
      </c>
      <c r="E973" s="231" t="s">
        <v>973</v>
      </c>
      <c r="F973" s="231" t="s">
        <v>8</v>
      </c>
      <c r="G973" s="231" t="s">
        <v>974</v>
      </c>
      <c r="H973" s="231" t="s">
        <v>648</v>
      </c>
      <c r="I973" s="231" t="s">
        <v>1002</v>
      </c>
      <c r="J973" s="231" t="s">
        <v>1029</v>
      </c>
      <c r="K973" s="231" t="s">
        <v>353</v>
      </c>
      <c r="L973" s="231" t="s">
        <v>978</v>
      </c>
      <c r="M973" s="234"/>
      <c r="N973" s="235">
        <v>1</v>
      </c>
      <c r="O973" s="235">
        <v>1</v>
      </c>
    </row>
    <row r="974" spans="1:15">
      <c r="A974" s="231" t="s">
        <v>969</v>
      </c>
      <c r="B974" s="231" t="s">
        <v>970</v>
      </c>
      <c r="C974" s="231" t="s">
        <v>971</v>
      </c>
      <c r="D974" s="231" t="s">
        <v>972</v>
      </c>
      <c r="E974" s="231" t="s">
        <v>973</v>
      </c>
      <c r="F974" s="231" t="s">
        <v>8</v>
      </c>
      <c r="G974" s="231" t="s">
        <v>974</v>
      </c>
      <c r="H974" s="231" t="s">
        <v>648</v>
      </c>
      <c r="K974" s="231" t="s">
        <v>353</v>
      </c>
      <c r="L974" s="231" t="s">
        <v>979</v>
      </c>
      <c r="M974" s="234"/>
      <c r="N974" s="236"/>
      <c r="O974" s="235"/>
    </row>
    <row r="975" spans="1:15">
      <c r="A975" s="231" t="s">
        <v>969</v>
      </c>
      <c r="B975" s="231" t="s">
        <v>970</v>
      </c>
      <c r="C975" s="231" t="s">
        <v>971</v>
      </c>
      <c r="D975" s="231" t="s">
        <v>972</v>
      </c>
      <c r="E975" s="231" t="s">
        <v>973</v>
      </c>
      <c r="F975" s="231" t="s">
        <v>8</v>
      </c>
      <c r="G975" s="231" t="s">
        <v>974</v>
      </c>
      <c r="H975" s="231" t="s">
        <v>648</v>
      </c>
      <c r="K975" s="231" t="s">
        <v>353</v>
      </c>
      <c r="L975" s="231" t="s">
        <v>980</v>
      </c>
      <c r="M975" s="234"/>
      <c r="N975" s="236"/>
      <c r="O975" s="235"/>
    </row>
    <row r="976" spans="1:15">
      <c r="A976" s="232" t="s">
        <v>969</v>
      </c>
      <c r="B976" s="232" t="s">
        <v>970</v>
      </c>
      <c r="C976" s="232" t="s">
        <v>971</v>
      </c>
      <c r="D976" s="232" t="s">
        <v>972</v>
      </c>
      <c r="E976" s="232" t="s">
        <v>973</v>
      </c>
      <c r="F976" s="232" t="s">
        <v>8</v>
      </c>
      <c r="G976" s="232" t="s">
        <v>974</v>
      </c>
      <c r="H976" s="232" t="s">
        <v>649</v>
      </c>
      <c r="I976" s="232"/>
      <c r="J976" s="232"/>
      <c r="K976" s="232" t="s">
        <v>353</v>
      </c>
      <c r="L976" s="232" t="s">
        <v>976</v>
      </c>
      <c r="M976" s="232">
        <v>9.4727999999999994</v>
      </c>
      <c r="N976" s="232"/>
      <c r="O976" s="232">
        <v>6.0408999999999997</v>
      </c>
    </row>
    <row r="977" spans="1:15">
      <c r="A977" s="232" t="s">
        <v>969</v>
      </c>
      <c r="B977" s="232" t="s">
        <v>970</v>
      </c>
      <c r="C977" s="232" t="s">
        <v>971</v>
      </c>
      <c r="D977" s="232" t="s">
        <v>972</v>
      </c>
      <c r="E977" s="232" t="s">
        <v>973</v>
      </c>
      <c r="F977" s="232" t="s">
        <v>8</v>
      </c>
      <c r="G977" s="232" t="s">
        <v>974</v>
      </c>
      <c r="H977" s="232" t="s">
        <v>649</v>
      </c>
      <c r="I977" s="232"/>
      <c r="J977" s="232"/>
      <c r="K977" s="232" t="s">
        <v>353</v>
      </c>
      <c r="L977" s="232" t="s">
        <v>977</v>
      </c>
      <c r="M977" s="233">
        <v>1.16048386212432E-5</v>
      </c>
      <c r="N977" s="233"/>
      <c r="O977" s="233">
        <v>1.0194708401442799E-5</v>
      </c>
    </row>
    <row r="978" spans="1:15">
      <c r="A978" s="231" t="s">
        <v>969</v>
      </c>
      <c r="B978" s="231" t="s">
        <v>970</v>
      </c>
      <c r="C978" s="231" t="s">
        <v>971</v>
      </c>
      <c r="D978" s="231" t="s">
        <v>972</v>
      </c>
      <c r="E978" s="231" t="s">
        <v>973</v>
      </c>
      <c r="F978" s="231" t="s">
        <v>8</v>
      </c>
      <c r="G978" s="231" t="s">
        <v>974</v>
      </c>
      <c r="H978" s="231" t="s">
        <v>649</v>
      </c>
      <c r="I978" s="231" t="s">
        <v>1002</v>
      </c>
      <c r="J978" s="231" t="s">
        <v>1009</v>
      </c>
      <c r="K978" s="231" t="s">
        <v>353</v>
      </c>
      <c r="L978" s="231" t="s">
        <v>978</v>
      </c>
      <c r="M978" s="234"/>
      <c r="N978" s="235">
        <v>1</v>
      </c>
      <c r="O978" s="235">
        <v>1</v>
      </c>
    </row>
    <row r="979" spans="1:15">
      <c r="A979" s="231" t="s">
        <v>969</v>
      </c>
      <c r="B979" s="231" t="s">
        <v>970</v>
      </c>
      <c r="C979" s="231" t="s">
        <v>971</v>
      </c>
      <c r="D979" s="231" t="s">
        <v>972</v>
      </c>
      <c r="E979" s="231" t="s">
        <v>973</v>
      </c>
      <c r="F979" s="231" t="s">
        <v>8</v>
      </c>
      <c r="G979" s="231" t="s">
        <v>974</v>
      </c>
      <c r="H979" s="231" t="s">
        <v>649</v>
      </c>
      <c r="K979" s="231" t="s">
        <v>353</v>
      </c>
      <c r="L979" s="231" t="s">
        <v>979</v>
      </c>
      <c r="M979" s="234"/>
      <c r="N979" s="236"/>
      <c r="O979" s="235"/>
    </row>
    <row r="980" spans="1:15">
      <c r="A980" s="231" t="s">
        <v>969</v>
      </c>
      <c r="B980" s="231" t="s">
        <v>970</v>
      </c>
      <c r="C980" s="231" t="s">
        <v>971</v>
      </c>
      <c r="D980" s="231" t="s">
        <v>972</v>
      </c>
      <c r="E980" s="231" t="s">
        <v>973</v>
      </c>
      <c r="F980" s="231" t="s">
        <v>8</v>
      </c>
      <c r="G980" s="231" t="s">
        <v>974</v>
      </c>
      <c r="H980" s="231" t="s">
        <v>649</v>
      </c>
      <c r="K980" s="231" t="s">
        <v>353</v>
      </c>
      <c r="L980" s="231" t="s">
        <v>980</v>
      </c>
      <c r="M980" s="234"/>
      <c r="N980" s="236"/>
      <c r="O980" s="235"/>
    </row>
    <row r="981" spans="1:15">
      <c r="A981" s="232" t="s">
        <v>969</v>
      </c>
      <c r="B981" s="232" t="s">
        <v>970</v>
      </c>
      <c r="C981" s="232" t="s">
        <v>971</v>
      </c>
      <c r="D981" s="232" t="s">
        <v>972</v>
      </c>
      <c r="E981" s="232" t="s">
        <v>973</v>
      </c>
      <c r="F981" s="232" t="s">
        <v>8</v>
      </c>
      <c r="G981" s="232" t="s">
        <v>974</v>
      </c>
      <c r="H981" s="232" t="s">
        <v>650</v>
      </c>
      <c r="I981" s="232"/>
      <c r="J981" s="232"/>
      <c r="K981" s="232" t="s">
        <v>353</v>
      </c>
      <c r="L981" s="232" t="s">
        <v>976</v>
      </c>
      <c r="M981" s="232">
        <v>13.440300000000001</v>
      </c>
      <c r="N981" s="232"/>
      <c r="O981" s="232"/>
    </row>
    <row r="982" spans="1:15">
      <c r="A982" s="232" t="s">
        <v>969</v>
      </c>
      <c r="B982" s="232" t="s">
        <v>970</v>
      </c>
      <c r="C982" s="232" t="s">
        <v>971</v>
      </c>
      <c r="D982" s="232" t="s">
        <v>972</v>
      </c>
      <c r="E982" s="232" t="s">
        <v>973</v>
      </c>
      <c r="F982" s="232" t="s">
        <v>8</v>
      </c>
      <c r="G982" s="232" t="s">
        <v>974</v>
      </c>
      <c r="H982" s="232" t="s">
        <v>650</v>
      </c>
      <c r="I982" s="232"/>
      <c r="J982" s="232"/>
      <c r="K982" s="232" t="s">
        <v>353</v>
      </c>
      <c r="L982" s="232" t="s">
        <v>977</v>
      </c>
      <c r="M982" s="233">
        <v>1.6465945331510499E-5</v>
      </c>
      <c r="N982" s="233"/>
      <c r="O982" s="233"/>
    </row>
    <row r="983" spans="1:15">
      <c r="A983" s="231" t="s">
        <v>969</v>
      </c>
      <c r="B983" s="231" t="s">
        <v>970</v>
      </c>
      <c r="C983" s="231" t="s">
        <v>971</v>
      </c>
      <c r="D983" s="231" t="s">
        <v>972</v>
      </c>
      <c r="E983" s="231" t="s">
        <v>973</v>
      </c>
      <c r="F983" s="231" t="s">
        <v>8</v>
      </c>
      <c r="G983" s="231" t="s">
        <v>974</v>
      </c>
      <c r="H983" s="231" t="s">
        <v>650</v>
      </c>
      <c r="I983" s="231" t="s">
        <v>1002</v>
      </c>
      <c r="J983" s="231" t="s">
        <v>1009</v>
      </c>
      <c r="K983" s="231" t="s">
        <v>353</v>
      </c>
      <c r="L983" s="231" t="s">
        <v>978</v>
      </c>
      <c r="M983" s="234"/>
      <c r="N983" s="235">
        <v>1</v>
      </c>
      <c r="O983" s="235">
        <v>1</v>
      </c>
    </row>
    <row r="984" spans="1:15">
      <c r="A984" s="231" t="s">
        <v>969</v>
      </c>
      <c r="B984" s="231" t="s">
        <v>970</v>
      </c>
      <c r="C984" s="231" t="s">
        <v>971</v>
      </c>
      <c r="D984" s="231" t="s">
        <v>972</v>
      </c>
      <c r="E984" s="231" t="s">
        <v>973</v>
      </c>
      <c r="F984" s="231" t="s">
        <v>8</v>
      </c>
      <c r="G984" s="231" t="s">
        <v>974</v>
      </c>
      <c r="H984" s="231" t="s">
        <v>650</v>
      </c>
      <c r="K984" s="231" t="s">
        <v>353</v>
      </c>
      <c r="L984" s="231" t="s">
        <v>979</v>
      </c>
      <c r="M984" s="234"/>
      <c r="N984" s="236"/>
      <c r="O984" s="236"/>
    </row>
    <row r="985" spans="1:15">
      <c r="A985" s="231" t="s">
        <v>969</v>
      </c>
      <c r="B985" s="231" t="s">
        <v>970</v>
      </c>
      <c r="C985" s="231" t="s">
        <v>971</v>
      </c>
      <c r="D985" s="231" t="s">
        <v>972</v>
      </c>
      <c r="E985" s="231" t="s">
        <v>973</v>
      </c>
      <c r="F985" s="231" t="s">
        <v>8</v>
      </c>
      <c r="G985" s="231" t="s">
        <v>974</v>
      </c>
      <c r="H985" s="231" t="s">
        <v>650</v>
      </c>
      <c r="K985" s="231" t="s">
        <v>353</v>
      </c>
      <c r="L985" s="231" t="s">
        <v>980</v>
      </c>
      <c r="M985" s="234"/>
      <c r="N985" s="236"/>
      <c r="O985" s="236"/>
    </row>
    <row r="986" spans="1:15">
      <c r="A986" s="232" t="s">
        <v>969</v>
      </c>
      <c r="B986" s="232" t="s">
        <v>970</v>
      </c>
      <c r="C986" s="232" t="s">
        <v>971</v>
      </c>
      <c r="D986" s="232" t="s">
        <v>972</v>
      </c>
      <c r="E986" s="232" t="s">
        <v>973</v>
      </c>
      <c r="F986" s="232" t="s">
        <v>8</v>
      </c>
      <c r="G986" s="232" t="s">
        <v>974</v>
      </c>
      <c r="H986" s="232" t="s">
        <v>988</v>
      </c>
      <c r="I986" s="232"/>
      <c r="J986" s="232"/>
      <c r="K986" s="232" t="s">
        <v>353</v>
      </c>
      <c r="L986" s="232" t="s">
        <v>976</v>
      </c>
      <c r="M986" s="232">
        <v>3005.9814999999999</v>
      </c>
      <c r="N986" s="232"/>
      <c r="O986" s="232">
        <v>467.90609999999998</v>
      </c>
    </row>
    <row r="987" spans="1:15">
      <c r="A987" s="232" t="s">
        <v>969</v>
      </c>
      <c r="B987" s="232" t="s">
        <v>970</v>
      </c>
      <c r="C987" s="232" t="s">
        <v>971</v>
      </c>
      <c r="D987" s="232" t="s">
        <v>972</v>
      </c>
      <c r="E987" s="232" t="s">
        <v>973</v>
      </c>
      <c r="F987" s="232" t="s">
        <v>8</v>
      </c>
      <c r="G987" s="232" t="s">
        <v>974</v>
      </c>
      <c r="H987" s="232" t="s">
        <v>988</v>
      </c>
      <c r="I987" s="232"/>
      <c r="J987" s="232"/>
      <c r="K987" s="232" t="s">
        <v>353</v>
      </c>
      <c r="L987" s="232" t="s">
        <v>977</v>
      </c>
      <c r="M987" s="233">
        <v>3.6825363362408799E-3</v>
      </c>
      <c r="N987" s="233"/>
      <c r="O987" s="233">
        <v>7.8964496163755902E-4</v>
      </c>
    </row>
    <row r="988" spans="1:15">
      <c r="A988" s="231" t="s">
        <v>969</v>
      </c>
      <c r="B988" s="231" t="s">
        <v>970</v>
      </c>
      <c r="C988" s="231" t="s">
        <v>971</v>
      </c>
      <c r="D988" s="231" t="s">
        <v>972</v>
      </c>
      <c r="E988" s="231" t="s">
        <v>973</v>
      </c>
      <c r="F988" s="231" t="s">
        <v>8</v>
      </c>
      <c r="G988" s="231" t="s">
        <v>974</v>
      </c>
      <c r="H988" s="231" t="s">
        <v>988</v>
      </c>
      <c r="I988" s="231" t="s">
        <v>1002</v>
      </c>
      <c r="J988" s="231" t="s">
        <v>1029</v>
      </c>
      <c r="K988" s="231" t="s">
        <v>353</v>
      </c>
      <c r="L988" s="231" t="s">
        <v>978</v>
      </c>
      <c r="M988" s="234"/>
      <c r="N988" s="235">
        <v>1</v>
      </c>
      <c r="O988" s="235">
        <v>1</v>
      </c>
    </row>
    <row r="989" spans="1:15">
      <c r="A989" s="231" t="s">
        <v>969</v>
      </c>
      <c r="B989" s="231" t="s">
        <v>970</v>
      </c>
      <c r="C989" s="231" t="s">
        <v>971</v>
      </c>
      <c r="D989" s="231" t="s">
        <v>972</v>
      </c>
      <c r="E989" s="231" t="s">
        <v>973</v>
      </c>
      <c r="F989" s="231" t="s">
        <v>8</v>
      </c>
      <c r="G989" s="231" t="s">
        <v>974</v>
      </c>
      <c r="H989" s="231" t="s">
        <v>988</v>
      </c>
      <c r="K989" s="231" t="s">
        <v>353</v>
      </c>
      <c r="L989" s="231" t="s">
        <v>979</v>
      </c>
      <c r="M989" s="234"/>
      <c r="N989" s="236"/>
      <c r="O989" s="235"/>
    </row>
    <row r="990" spans="1:15">
      <c r="A990" s="231" t="s">
        <v>969</v>
      </c>
      <c r="B990" s="231" t="s">
        <v>970</v>
      </c>
      <c r="C990" s="231" t="s">
        <v>971</v>
      </c>
      <c r="D990" s="231" t="s">
        <v>972</v>
      </c>
      <c r="E990" s="231" t="s">
        <v>973</v>
      </c>
      <c r="F990" s="231" t="s">
        <v>8</v>
      </c>
      <c r="G990" s="231" t="s">
        <v>974</v>
      </c>
      <c r="H990" s="231" t="s">
        <v>988</v>
      </c>
      <c r="K990" s="231" t="s">
        <v>353</v>
      </c>
      <c r="L990" s="231" t="s">
        <v>980</v>
      </c>
      <c r="M990" s="234"/>
      <c r="N990" s="236"/>
      <c r="O990" s="235"/>
    </row>
    <row r="991" spans="1:15">
      <c r="A991" s="232" t="s">
        <v>969</v>
      </c>
      <c r="B991" s="232" t="s">
        <v>970</v>
      </c>
      <c r="C991" s="232" t="s">
        <v>971</v>
      </c>
      <c r="D991" s="232" t="s">
        <v>972</v>
      </c>
      <c r="E991" s="232" t="s">
        <v>973</v>
      </c>
      <c r="F991" s="232" t="s">
        <v>8</v>
      </c>
      <c r="G991" s="232" t="s">
        <v>974</v>
      </c>
      <c r="H991" s="232" t="s">
        <v>989</v>
      </c>
      <c r="I991" s="232"/>
      <c r="J991" s="232"/>
      <c r="K991" s="232" t="s">
        <v>353</v>
      </c>
      <c r="L991" s="232" t="s">
        <v>976</v>
      </c>
      <c r="M991" s="232">
        <v>89.584000000000003</v>
      </c>
      <c r="N991" s="232"/>
      <c r="O991" s="232">
        <v>10.948600000000001</v>
      </c>
    </row>
    <row r="992" spans="1:15">
      <c r="A992" s="232" t="s">
        <v>969</v>
      </c>
      <c r="B992" s="232" t="s">
        <v>970</v>
      </c>
      <c r="C992" s="232" t="s">
        <v>971</v>
      </c>
      <c r="D992" s="232" t="s">
        <v>972</v>
      </c>
      <c r="E992" s="232" t="s">
        <v>973</v>
      </c>
      <c r="F992" s="232" t="s">
        <v>8</v>
      </c>
      <c r="G992" s="232" t="s">
        <v>974</v>
      </c>
      <c r="H992" s="232" t="s">
        <v>989</v>
      </c>
      <c r="I992" s="232"/>
      <c r="J992" s="232"/>
      <c r="K992" s="232" t="s">
        <v>353</v>
      </c>
      <c r="L992" s="232" t="s">
        <v>977</v>
      </c>
      <c r="M992" s="233">
        <v>1.09746628562352E-4</v>
      </c>
      <c r="N992" s="233"/>
      <c r="O992" s="233">
        <v>1.8477012432590601E-5</v>
      </c>
    </row>
    <row r="993" spans="1:15">
      <c r="A993" s="231" t="s">
        <v>969</v>
      </c>
      <c r="B993" s="231" t="s">
        <v>970</v>
      </c>
      <c r="C993" s="231" t="s">
        <v>971</v>
      </c>
      <c r="D993" s="231" t="s">
        <v>972</v>
      </c>
      <c r="E993" s="231" t="s">
        <v>973</v>
      </c>
      <c r="F993" s="231" t="s">
        <v>8</v>
      </c>
      <c r="G993" s="231" t="s">
        <v>974</v>
      </c>
      <c r="H993" s="231" t="s">
        <v>989</v>
      </c>
      <c r="I993" s="231" t="s">
        <v>1002</v>
      </c>
      <c r="J993" s="231" t="s">
        <v>1029</v>
      </c>
      <c r="K993" s="231" t="s">
        <v>353</v>
      </c>
      <c r="L993" s="231" t="s">
        <v>978</v>
      </c>
      <c r="M993" s="234"/>
      <c r="N993" s="235">
        <v>1</v>
      </c>
      <c r="O993" s="235">
        <v>1</v>
      </c>
    </row>
    <row r="994" spans="1:15">
      <c r="A994" s="231" t="s">
        <v>969</v>
      </c>
      <c r="B994" s="231" t="s">
        <v>970</v>
      </c>
      <c r="C994" s="231" t="s">
        <v>971</v>
      </c>
      <c r="D994" s="231" t="s">
        <v>972</v>
      </c>
      <c r="E994" s="231" t="s">
        <v>973</v>
      </c>
      <c r="F994" s="231" t="s">
        <v>8</v>
      </c>
      <c r="G994" s="231" t="s">
        <v>974</v>
      </c>
      <c r="H994" s="231" t="s">
        <v>989</v>
      </c>
      <c r="K994" s="231" t="s">
        <v>353</v>
      </c>
      <c r="L994" s="231" t="s">
        <v>979</v>
      </c>
      <c r="M994" s="234"/>
      <c r="N994" s="236"/>
      <c r="O994" s="235"/>
    </row>
    <row r="995" spans="1:15">
      <c r="A995" s="231" t="s">
        <v>969</v>
      </c>
      <c r="B995" s="231" t="s">
        <v>970</v>
      </c>
      <c r="C995" s="231" t="s">
        <v>971</v>
      </c>
      <c r="D995" s="231" t="s">
        <v>972</v>
      </c>
      <c r="E995" s="231" t="s">
        <v>973</v>
      </c>
      <c r="F995" s="231" t="s">
        <v>8</v>
      </c>
      <c r="G995" s="231" t="s">
        <v>974</v>
      </c>
      <c r="H995" s="231" t="s">
        <v>989</v>
      </c>
      <c r="K995" s="231" t="s">
        <v>353</v>
      </c>
      <c r="L995" s="231" t="s">
        <v>980</v>
      </c>
      <c r="M995" s="234"/>
      <c r="N995" s="236"/>
      <c r="O995" s="235"/>
    </row>
    <row r="996" spans="1:15">
      <c r="A996" s="232" t="s">
        <v>969</v>
      </c>
      <c r="B996" s="232" t="s">
        <v>970</v>
      </c>
      <c r="C996" s="232" t="s">
        <v>971</v>
      </c>
      <c r="D996" s="232" t="s">
        <v>972</v>
      </c>
      <c r="E996" s="232" t="s">
        <v>973</v>
      </c>
      <c r="F996" s="232" t="s">
        <v>8</v>
      </c>
      <c r="G996" s="232" t="s">
        <v>974</v>
      </c>
      <c r="H996" s="232" t="s">
        <v>990</v>
      </c>
      <c r="I996" s="232"/>
      <c r="J996" s="232"/>
      <c r="K996" s="232" t="s">
        <v>353</v>
      </c>
      <c r="L996" s="232" t="s">
        <v>976</v>
      </c>
      <c r="M996" s="232">
        <v>0.43090000000000001</v>
      </c>
      <c r="N996" s="232"/>
      <c r="O996" s="232"/>
    </row>
    <row r="997" spans="1:15">
      <c r="A997" s="232" t="s">
        <v>969</v>
      </c>
      <c r="B997" s="232" t="s">
        <v>970</v>
      </c>
      <c r="C997" s="232" t="s">
        <v>971</v>
      </c>
      <c r="D997" s="232" t="s">
        <v>972</v>
      </c>
      <c r="E997" s="232" t="s">
        <v>973</v>
      </c>
      <c r="F997" s="232" t="s">
        <v>8</v>
      </c>
      <c r="G997" s="232" t="s">
        <v>974</v>
      </c>
      <c r="H997" s="232" t="s">
        <v>990</v>
      </c>
      <c r="I997" s="232"/>
      <c r="J997" s="232"/>
      <c r="K997" s="232" t="s">
        <v>353</v>
      </c>
      <c r="L997" s="232" t="s">
        <v>977</v>
      </c>
      <c r="M997" s="233">
        <v>5.8076725904691698E-7</v>
      </c>
      <c r="N997" s="233"/>
      <c r="O997" s="233"/>
    </row>
    <row r="998" spans="1:15">
      <c r="A998" s="231" t="s">
        <v>969</v>
      </c>
      <c r="B998" s="231" t="s">
        <v>970</v>
      </c>
      <c r="C998" s="231" t="s">
        <v>971</v>
      </c>
      <c r="D998" s="231" t="s">
        <v>972</v>
      </c>
      <c r="E998" s="231" t="s">
        <v>973</v>
      </c>
      <c r="F998" s="231" t="s">
        <v>8</v>
      </c>
      <c r="G998" s="231" t="s">
        <v>974</v>
      </c>
      <c r="H998" s="231" t="s">
        <v>990</v>
      </c>
      <c r="I998" s="231" t="s">
        <v>1002</v>
      </c>
      <c r="J998" s="231" t="s">
        <v>1029</v>
      </c>
      <c r="K998" s="231" t="s">
        <v>353</v>
      </c>
      <c r="L998" s="231" t="s">
        <v>978</v>
      </c>
      <c r="M998" s="234"/>
      <c r="N998" s="235">
        <v>1</v>
      </c>
      <c r="O998" s="235">
        <v>1</v>
      </c>
    </row>
    <row r="999" spans="1:15">
      <c r="A999" s="231" t="s">
        <v>969</v>
      </c>
      <c r="B999" s="231" t="s">
        <v>970</v>
      </c>
      <c r="C999" s="231" t="s">
        <v>971</v>
      </c>
      <c r="D999" s="231" t="s">
        <v>972</v>
      </c>
      <c r="E999" s="231" t="s">
        <v>973</v>
      </c>
      <c r="F999" s="231" t="s">
        <v>8</v>
      </c>
      <c r="G999" s="231" t="s">
        <v>974</v>
      </c>
      <c r="H999" s="231" t="s">
        <v>990</v>
      </c>
      <c r="K999" s="231" t="s">
        <v>353</v>
      </c>
      <c r="L999" s="231" t="s">
        <v>979</v>
      </c>
      <c r="M999" s="234"/>
      <c r="N999" s="236"/>
      <c r="O999" s="236"/>
    </row>
    <row r="1000" spans="1:15">
      <c r="A1000" s="231" t="s">
        <v>969</v>
      </c>
      <c r="B1000" s="231" t="s">
        <v>970</v>
      </c>
      <c r="C1000" s="231" t="s">
        <v>971</v>
      </c>
      <c r="D1000" s="231" t="s">
        <v>972</v>
      </c>
      <c r="E1000" s="231" t="s">
        <v>973</v>
      </c>
      <c r="F1000" s="231" t="s">
        <v>8</v>
      </c>
      <c r="G1000" s="231" t="s">
        <v>974</v>
      </c>
      <c r="H1000" s="231" t="s">
        <v>990</v>
      </c>
      <c r="K1000" s="231" t="s">
        <v>353</v>
      </c>
      <c r="L1000" s="231" t="s">
        <v>980</v>
      </c>
      <c r="M1000" s="234"/>
      <c r="N1000" s="236"/>
      <c r="O1000" s="236"/>
    </row>
    <row r="1001" spans="1:15">
      <c r="A1001" s="232" t="s">
        <v>969</v>
      </c>
      <c r="B1001" s="232" t="s">
        <v>970</v>
      </c>
      <c r="C1001" s="232" t="s">
        <v>971</v>
      </c>
      <c r="D1001" s="232" t="s">
        <v>972</v>
      </c>
      <c r="E1001" s="232" t="s">
        <v>973</v>
      </c>
      <c r="F1001" s="232" t="s">
        <v>8</v>
      </c>
      <c r="G1001" s="232" t="s">
        <v>974</v>
      </c>
      <c r="H1001" s="232" t="s">
        <v>43</v>
      </c>
      <c r="I1001" s="232"/>
      <c r="J1001" s="232"/>
      <c r="K1001" s="232" t="s">
        <v>353</v>
      </c>
      <c r="L1001" s="232" t="s">
        <v>976</v>
      </c>
      <c r="M1001" s="232">
        <v>28.3749</v>
      </c>
      <c r="N1001" s="232"/>
      <c r="O1001" s="232"/>
    </row>
    <row r="1002" spans="1:15">
      <c r="A1002" s="232" t="s">
        <v>969</v>
      </c>
      <c r="B1002" s="232" t="s">
        <v>970</v>
      </c>
      <c r="C1002" s="232" t="s">
        <v>971</v>
      </c>
      <c r="D1002" s="232" t="s">
        <v>972</v>
      </c>
      <c r="E1002" s="232" t="s">
        <v>973</v>
      </c>
      <c r="F1002" s="232" t="s">
        <v>8</v>
      </c>
      <c r="G1002" s="232" t="s">
        <v>974</v>
      </c>
      <c r="H1002" s="232" t="s">
        <v>43</v>
      </c>
      <c r="I1002" s="232"/>
      <c r="J1002" s="232"/>
      <c r="K1002" s="232" t="s">
        <v>353</v>
      </c>
      <c r="L1002" s="232" t="s">
        <v>977</v>
      </c>
      <c r="M1002" s="233">
        <v>3.5387879612508602E-5</v>
      </c>
      <c r="N1002" s="233"/>
      <c r="O1002" s="233"/>
    </row>
    <row r="1003" spans="1:15">
      <c r="A1003" s="231" t="s">
        <v>969</v>
      </c>
      <c r="B1003" s="231" t="s">
        <v>970</v>
      </c>
      <c r="C1003" s="231" t="s">
        <v>971</v>
      </c>
      <c r="D1003" s="231" t="s">
        <v>972</v>
      </c>
      <c r="E1003" s="231" t="s">
        <v>973</v>
      </c>
      <c r="F1003" s="231" t="s">
        <v>8</v>
      </c>
      <c r="G1003" s="231" t="s">
        <v>974</v>
      </c>
      <c r="H1003" s="231" t="s">
        <v>43</v>
      </c>
      <c r="I1003" s="231" t="s">
        <v>1002</v>
      </c>
      <c r="J1003" s="231" t="s">
        <v>1029</v>
      </c>
      <c r="K1003" s="231" t="s">
        <v>353</v>
      </c>
      <c r="L1003" s="231" t="s">
        <v>978</v>
      </c>
      <c r="M1003" s="234"/>
      <c r="N1003" s="235">
        <v>1</v>
      </c>
      <c r="O1003" s="235">
        <v>1</v>
      </c>
    </row>
    <row r="1004" spans="1:15">
      <c r="A1004" s="231" t="s">
        <v>969</v>
      </c>
      <c r="B1004" s="231" t="s">
        <v>970</v>
      </c>
      <c r="C1004" s="231" t="s">
        <v>971</v>
      </c>
      <c r="D1004" s="231" t="s">
        <v>972</v>
      </c>
      <c r="E1004" s="231" t="s">
        <v>973</v>
      </c>
      <c r="F1004" s="231" t="s">
        <v>8</v>
      </c>
      <c r="G1004" s="231" t="s">
        <v>974</v>
      </c>
      <c r="H1004" s="231" t="s">
        <v>43</v>
      </c>
      <c r="K1004" s="231" t="s">
        <v>353</v>
      </c>
      <c r="L1004" s="231" t="s">
        <v>979</v>
      </c>
      <c r="M1004" s="234"/>
      <c r="N1004" s="236"/>
      <c r="O1004" s="236"/>
    </row>
    <row r="1005" spans="1:15">
      <c r="A1005" s="231" t="s">
        <v>969</v>
      </c>
      <c r="B1005" s="231" t="s">
        <v>970</v>
      </c>
      <c r="C1005" s="231" t="s">
        <v>971</v>
      </c>
      <c r="D1005" s="231" t="s">
        <v>972</v>
      </c>
      <c r="E1005" s="231" t="s">
        <v>973</v>
      </c>
      <c r="F1005" s="231" t="s">
        <v>8</v>
      </c>
      <c r="G1005" s="231" t="s">
        <v>974</v>
      </c>
      <c r="H1005" s="231" t="s">
        <v>43</v>
      </c>
      <c r="K1005" s="231" t="s">
        <v>353</v>
      </c>
      <c r="L1005" s="231" t="s">
        <v>980</v>
      </c>
      <c r="M1005" s="234"/>
      <c r="N1005" s="236"/>
      <c r="O1005" s="236"/>
    </row>
    <row r="1006" spans="1:15">
      <c r="A1006" s="232" t="s">
        <v>969</v>
      </c>
      <c r="B1006" s="232" t="s">
        <v>970</v>
      </c>
      <c r="C1006" s="232" t="s">
        <v>971</v>
      </c>
      <c r="D1006" s="232" t="s">
        <v>972</v>
      </c>
      <c r="E1006" s="232" t="s">
        <v>973</v>
      </c>
      <c r="F1006" s="232" t="s">
        <v>8</v>
      </c>
      <c r="G1006" s="232" t="s">
        <v>974</v>
      </c>
      <c r="H1006" s="232" t="s">
        <v>40</v>
      </c>
      <c r="I1006" s="232"/>
      <c r="J1006" s="232"/>
      <c r="K1006" s="232" t="s">
        <v>353</v>
      </c>
      <c r="L1006" s="232" t="s">
        <v>976</v>
      </c>
      <c r="M1006" s="232">
        <v>291.35770000000002</v>
      </c>
      <c r="N1006" s="232">
        <v>4.3948</v>
      </c>
      <c r="O1006" s="232">
        <v>21.590199999999999</v>
      </c>
    </row>
    <row r="1007" spans="1:15">
      <c r="A1007" s="232" t="s">
        <v>969</v>
      </c>
      <c r="B1007" s="232" t="s">
        <v>970</v>
      </c>
      <c r="C1007" s="232" t="s">
        <v>971</v>
      </c>
      <c r="D1007" s="232" t="s">
        <v>972</v>
      </c>
      <c r="E1007" s="232" t="s">
        <v>973</v>
      </c>
      <c r="F1007" s="232" t="s">
        <v>8</v>
      </c>
      <c r="G1007" s="232" t="s">
        <v>974</v>
      </c>
      <c r="H1007" s="232" t="s">
        <v>40</v>
      </c>
      <c r="I1007" s="232"/>
      <c r="J1007" s="232"/>
      <c r="K1007" s="232" t="s">
        <v>353</v>
      </c>
      <c r="L1007" s="232" t="s">
        <v>977</v>
      </c>
      <c r="M1007" s="233">
        <v>3.5750039796221398E-4</v>
      </c>
      <c r="N1007" s="233">
        <v>1.47227552080747E-5</v>
      </c>
      <c r="O1007" s="233">
        <v>3.6435927316927997E-5</v>
      </c>
    </row>
    <row r="1008" spans="1:15">
      <c r="A1008" s="231" t="s">
        <v>969</v>
      </c>
      <c r="B1008" s="231" t="s">
        <v>970</v>
      </c>
      <c r="C1008" s="231" t="s">
        <v>971</v>
      </c>
      <c r="D1008" s="231" t="s">
        <v>972</v>
      </c>
      <c r="E1008" s="231" t="s">
        <v>973</v>
      </c>
      <c r="F1008" s="231" t="s">
        <v>8</v>
      </c>
      <c r="G1008" s="231" t="s">
        <v>974</v>
      </c>
      <c r="H1008" s="231" t="s">
        <v>40</v>
      </c>
      <c r="I1008" s="231" t="s">
        <v>1002</v>
      </c>
      <c r="J1008" s="231" t="s">
        <v>1029</v>
      </c>
      <c r="K1008" s="231" t="s">
        <v>353</v>
      </c>
      <c r="L1008" s="231" t="s">
        <v>978</v>
      </c>
      <c r="M1008" s="234"/>
      <c r="N1008" s="235">
        <v>1</v>
      </c>
      <c r="O1008" s="235">
        <v>1</v>
      </c>
    </row>
    <row r="1009" spans="1:15">
      <c r="A1009" s="231" t="s">
        <v>969</v>
      </c>
      <c r="B1009" s="231" t="s">
        <v>970</v>
      </c>
      <c r="C1009" s="231" t="s">
        <v>971</v>
      </c>
      <c r="D1009" s="231" t="s">
        <v>972</v>
      </c>
      <c r="E1009" s="231" t="s">
        <v>973</v>
      </c>
      <c r="F1009" s="231" t="s">
        <v>8</v>
      </c>
      <c r="G1009" s="231" t="s">
        <v>974</v>
      </c>
      <c r="H1009" s="231" t="s">
        <v>40</v>
      </c>
      <c r="K1009" s="231" t="s">
        <v>353</v>
      </c>
      <c r="L1009" s="231" t="s">
        <v>979</v>
      </c>
      <c r="M1009" s="234"/>
      <c r="N1009" s="235"/>
      <c r="O1009" s="235"/>
    </row>
    <row r="1010" spans="1:15">
      <c r="A1010" s="231" t="s">
        <v>969</v>
      </c>
      <c r="B1010" s="231" t="s">
        <v>970</v>
      </c>
      <c r="C1010" s="231" t="s">
        <v>971</v>
      </c>
      <c r="D1010" s="231" t="s">
        <v>972</v>
      </c>
      <c r="E1010" s="231" t="s">
        <v>973</v>
      </c>
      <c r="F1010" s="231" t="s">
        <v>8</v>
      </c>
      <c r="G1010" s="231" t="s">
        <v>974</v>
      </c>
      <c r="H1010" s="231" t="s">
        <v>40</v>
      </c>
      <c r="K1010" s="231" t="s">
        <v>353</v>
      </c>
      <c r="L1010" s="231" t="s">
        <v>980</v>
      </c>
      <c r="M1010" s="234"/>
      <c r="N1010" s="235"/>
      <c r="O1010" s="235"/>
    </row>
    <row r="1011" spans="1:15">
      <c r="A1011" s="232" t="s">
        <v>969</v>
      </c>
      <c r="B1011" s="232" t="s">
        <v>970</v>
      </c>
      <c r="C1011" s="232" t="s">
        <v>971</v>
      </c>
      <c r="D1011" s="232" t="s">
        <v>972</v>
      </c>
      <c r="E1011" s="232" t="s">
        <v>973</v>
      </c>
      <c r="F1011" s="232" t="s">
        <v>8</v>
      </c>
      <c r="G1011" s="232" t="s">
        <v>974</v>
      </c>
      <c r="H1011" s="232" t="s">
        <v>56</v>
      </c>
      <c r="I1011" s="232"/>
      <c r="J1011" s="232"/>
      <c r="K1011" s="232" t="s">
        <v>353</v>
      </c>
      <c r="L1011" s="232" t="s">
        <v>976</v>
      </c>
      <c r="M1011" s="232">
        <v>21.285900000000002</v>
      </c>
      <c r="N1011" s="232"/>
      <c r="O1011" s="232">
        <v>15.512700000000001</v>
      </c>
    </row>
    <row r="1012" spans="1:15">
      <c r="A1012" s="232" t="s">
        <v>969</v>
      </c>
      <c r="B1012" s="232" t="s">
        <v>970</v>
      </c>
      <c r="C1012" s="232" t="s">
        <v>971</v>
      </c>
      <c r="D1012" s="232" t="s">
        <v>972</v>
      </c>
      <c r="E1012" s="232" t="s">
        <v>973</v>
      </c>
      <c r="F1012" s="232" t="s">
        <v>8</v>
      </c>
      <c r="G1012" s="232" t="s">
        <v>974</v>
      </c>
      <c r="H1012" s="232" t="s">
        <v>56</v>
      </c>
      <c r="I1012" s="232"/>
      <c r="J1012" s="232"/>
      <c r="K1012" s="232" t="s">
        <v>353</v>
      </c>
      <c r="L1012" s="232" t="s">
        <v>977</v>
      </c>
      <c r="M1012" s="233">
        <v>4.8514338363826497E-5</v>
      </c>
      <c r="N1012" s="233"/>
      <c r="O1012" s="233">
        <v>2.6179452237094101E-5</v>
      </c>
    </row>
    <row r="1013" spans="1:15">
      <c r="A1013" s="231" t="s">
        <v>969</v>
      </c>
      <c r="B1013" s="231" t="s">
        <v>970</v>
      </c>
      <c r="C1013" s="231" t="s">
        <v>971</v>
      </c>
      <c r="D1013" s="231" t="s">
        <v>972</v>
      </c>
      <c r="E1013" s="231" t="s">
        <v>973</v>
      </c>
      <c r="F1013" s="231" t="s">
        <v>8</v>
      </c>
      <c r="G1013" s="231" t="s">
        <v>974</v>
      </c>
      <c r="H1013" s="231" t="s">
        <v>56</v>
      </c>
      <c r="I1013" s="231" t="s">
        <v>1028</v>
      </c>
      <c r="J1013" s="231" t="s">
        <v>811</v>
      </c>
      <c r="K1013" s="231" t="s">
        <v>353</v>
      </c>
      <c r="L1013" s="231" t="s">
        <v>978</v>
      </c>
      <c r="M1013" s="234"/>
      <c r="N1013" s="235">
        <v>1</v>
      </c>
      <c r="O1013" s="235">
        <v>1</v>
      </c>
    </row>
    <row r="1014" spans="1:15">
      <c r="A1014" s="231" t="s">
        <v>969</v>
      </c>
      <c r="B1014" s="231" t="s">
        <v>970</v>
      </c>
      <c r="C1014" s="231" t="s">
        <v>971</v>
      </c>
      <c r="D1014" s="231" t="s">
        <v>972</v>
      </c>
      <c r="E1014" s="231" t="s">
        <v>973</v>
      </c>
      <c r="F1014" s="231" t="s">
        <v>8</v>
      </c>
      <c r="G1014" s="231" t="s">
        <v>974</v>
      </c>
      <c r="H1014" s="231" t="s">
        <v>56</v>
      </c>
      <c r="K1014" s="231" t="s">
        <v>353</v>
      </c>
      <c r="L1014" s="231" t="s">
        <v>979</v>
      </c>
      <c r="M1014" s="234"/>
      <c r="N1014" s="236"/>
      <c r="O1014" s="235"/>
    </row>
    <row r="1015" spans="1:15">
      <c r="A1015" s="231" t="s">
        <v>969</v>
      </c>
      <c r="B1015" s="231" t="s">
        <v>970</v>
      </c>
      <c r="C1015" s="231" t="s">
        <v>971</v>
      </c>
      <c r="D1015" s="231" t="s">
        <v>972</v>
      </c>
      <c r="E1015" s="231" t="s">
        <v>973</v>
      </c>
      <c r="F1015" s="231" t="s">
        <v>8</v>
      </c>
      <c r="G1015" s="231" t="s">
        <v>974</v>
      </c>
      <c r="H1015" s="231" t="s">
        <v>56</v>
      </c>
      <c r="K1015" s="231" t="s">
        <v>353</v>
      </c>
      <c r="L1015" s="231" t="s">
        <v>980</v>
      </c>
      <c r="M1015" s="234"/>
      <c r="N1015" s="236"/>
      <c r="O1015" s="235"/>
    </row>
    <row r="1016" spans="1:15">
      <c r="A1016" s="232" t="s">
        <v>969</v>
      </c>
      <c r="B1016" s="232" t="s">
        <v>970</v>
      </c>
      <c r="C1016" s="232" t="s">
        <v>971</v>
      </c>
      <c r="D1016" s="232" t="s">
        <v>972</v>
      </c>
      <c r="E1016" s="232" t="s">
        <v>973</v>
      </c>
      <c r="F1016" s="232" t="s">
        <v>8</v>
      </c>
      <c r="G1016" s="232" t="s">
        <v>974</v>
      </c>
      <c r="H1016" s="232" t="s">
        <v>70</v>
      </c>
      <c r="I1016" s="232"/>
      <c r="J1016" s="232"/>
      <c r="K1016" s="232" t="s">
        <v>353</v>
      </c>
      <c r="L1016" s="232" t="s">
        <v>976</v>
      </c>
      <c r="M1016" s="232">
        <v>8.2163000000000004</v>
      </c>
      <c r="N1016" s="232"/>
      <c r="O1016" s="232"/>
    </row>
    <row r="1017" spans="1:15">
      <c r="A1017" s="232" t="s">
        <v>969</v>
      </c>
      <c r="B1017" s="232" t="s">
        <v>970</v>
      </c>
      <c r="C1017" s="232" t="s">
        <v>971</v>
      </c>
      <c r="D1017" s="232" t="s">
        <v>972</v>
      </c>
      <c r="E1017" s="232" t="s">
        <v>973</v>
      </c>
      <c r="F1017" s="232" t="s">
        <v>8</v>
      </c>
      <c r="G1017" s="232" t="s">
        <v>974</v>
      </c>
      <c r="H1017" s="232" t="s">
        <v>70</v>
      </c>
      <c r="I1017" s="232"/>
      <c r="J1017" s="232"/>
      <c r="K1017" s="232" t="s">
        <v>353</v>
      </c>
      <c r="L1017" s="232" t="s">
        <v>977</v>
      </c>
      <c r="M1017" s="233">
        <v>1.42219160567671E-5</v>
      </c>
      <c r="N1017" s="233"/>
      <c r="O1017" s="233"/>
    </row>
    <row r="1018" spans="1:15">
      <c r="A1018" s="231" t="s">
        <v>969</v>
      </c>
      <c r="B1018" s="231" t="s">
        <v>970</v>
      </c>
      <c r="C1018" s="231" t="s">
        <v>971</v>
      </c>
      <c r="D1018" s="231" t="s">
        <v>972</v>
      </c>
      <c r="E1018" s="231" t="s">
        <v>973</v>
      </c>
      <c r="F1018" s="231" t="s">
        <v>8</v>
      </c>
      <c r="G1018" s="231" t="s">
        <v>974</v>
      </c>
      <c r="H1018" s="231" t="s">
        <v>70</v>
      </c>
      <c r="I1018" s="231" t="s">
        <v>109</v>
      </c>
      <c r="J1018" s="231" t="s">
        <v>811</v>
      </c>
      <c r="K1018" s="231" t="s">
        <v>353</v>
      </c>
      <c r="L1018" s="231" t="s">
        <v>978</v>
      </c>
      <c r="M1018" s="234"/>
      <c r="N1018" s="235">
        <v>1</v>
      </c>
      <c r="O1018" s="235">
        <v>1</v>
      </c>
    </row>
    <row r="1019" spans="1:15">
      <c r="A1019" s="231" t="s">
        <v>969</v>
      </c>
      <c r="B1019" s="231" t="s">
        <v>970</v>
      </c>
      <c r="C1019" s="231" t="s">
        <v>971</v>
      </c>
      <c r="D1019" s="231" t="s">
        <v>972</v>
      </c>
      <c r="E1019" s="231" t="s">
        <v>973</v>
      </c>
      <c r="F1019" s="231" t="s">
        <v>8</v>
      </c>
      <c r="G1019" s="231" t="s">
        <v>974</v>
      </c>
      <c r="H1019" s="231" t="s">
        <v>70</v>
      </c>
      <c r="K1019" s="231" t="s">
        <v>353</v>
      </c>
      <c r="L1019" s="231" t="s">
        <v>979</v>
      </c>
      <c r="M1019" s="234"/>
      <c r="N1019" s="236"/>
      <c r="O1019" s="236"/>
    </row>
    <row r="1020" spans="1:15">
      <c r="A1020" s="231" t="s">
        <v>969</v>
      </c>
      <c r="B1020" s="231" t="s">
        <v>970</v>
      </c>
      <c r="C1020" s="231" t="s">
        <v>971</v>
      </c>
      <c r="D1020" s="231" t="s">
        <v>972</v>
      </c>
      <c r="E1020" s="231" t="s">
        <v>973</v>
      </c>
      <c r="F1020" s="231" t="s">
        <v>8</v>
      </c>
      <c r="G1020" s="231" t="s">
        <v>974</v>
      </c>
      <c r="H1020" s="231" t="s">
        <v>70</v>
      </c>
      <c r="K1020" s="231" t="s">
        <v>353</v>
      </c>
      <c r="L1020" s="231" t="s">
        <v>980</v>
      </c>
      <c r="M1020" s="234"/>
      <c r="N1020" s="236"/>
      <c r="O1020" s="236"/>
    </row>
    <row r="1021" spans="1:15">
      <c r="A1021" s="232" t="s">
        <v>969</v>
      </c>
      <c r="B1021" s="232" t="s">
        <v>970</v>
      </c>
      <c r="C1021" s="232" t="s">
        <v>971</v>
      </c>
      <c r="D1021" s="232" t="s">
        <v>972</v>
      </c>
      <c r="E1021" s="232" t="s">
        <v>973</v>
      </c>
      <c r="F1021" s="232" t="s">
        <v>8</v>
      </c>
      <c r="G1021" s="232" t="s">
        <v>974</v>
      </c>
      <c r="H1021" s="232" t="s">
        <v>61</v>
      </c>
      <c r="I1021" s="232"/>
      <c r="J1021" s="232"/>
      <c r="K1021" s="232" t="s">
        <v>353</v>
      </c>
      <c r="L1021" s="232" t="s">
        <v>976</v>
      </c>
      <c r="M1021" s="232">
        <v>22.872199999999999</v>
      </c>
      <c r="N1021" s="232"/>
      <c r="O1021" s="232"/>
    </row>
    <row r="1022" spans="1:15">
      <c r="A1022" s="232" t="s">
        <v>969</v>
      </c>
      <c r="B1022" s="232" t="s">
        <v>970</v>
      </c>
      <c r="C1022" s="232" t="s">
        <v>971</v>
      </c>
      <c r="D1022" s="232" t="s">
        <v>972</v>
      </c>
      <c r="E1022" s="232" t="s">
        <v>973</v>
      </c>
      <c r="F1022" s="232" t="s">
        <v>8</v>
      </c>
      <c r="G1022" s="232" t="s">
        <v>974</v>
      </c>
      <c r="H1022" s="232" t="s">
        <v>61</v>
      </c>
      <c r="I1022" s="232"/>
      <c r="J1022" s="232"/>
      <c r="K1022" s="232" t="s">
        <v>353</v>
      </c>
      <c r="L1022" s="232" t="s">
        <v>977</v>
      </c>
      <c r="M1022" s="233">
        <v>2.8020035249641001E-5</v>
      </c>
      <c r="N1022" s="233"/>
      <c r="O1022" s="233"/>
    </row>
    <row r="1023" spans="1:15">
      <c r="A1023" s="231" t="s">
        <v>969</v>
      </c>
      <c r="B1023" s="231" t="s">
        <v>970</v>
      </c>
      <c r="C1023" s="231" t="s">
        <v>971</v>
      </c>
      <c r="D1023" s="231" t="s">
        <v>972</v>
      </c>
      <c r="E1023" s="231" t="s">
        <v>973</v>
      </c>
      <c r="F1023" s="231" t="s">
        <v>8</v>
      </c>
      <c r="G1023" s="231" t="s">
        <v>974</v>
      </c>
      <c r="H1023" s="231" t="s">
        <v>61</v>
      </c>
      <c r="I1023" s="231" t="s">
        <v>1002</v>
      </c>
      <c r="J1023" s="231" t="s">
        <v>1029</v>
      </c>
      <c r="K1023" s="231" t="s">
        <v>353</v>
      </c>
      <c r="L1023" s="231" t="s">
        <v>978</v>
      </c>
      <c r="M1023" s="234"/>
      <c r="N1023" s="235">
        <v>1</v>
      </c>
      <c r="O1023" s="235">
        <v>1</v>
      </c>
    </row>
    <row r="1024" spans="1:15">
      <c r="A1024" s="231" t="s">
        <v>969</v>
      </c>
      <c r="B1024" s="231" t="s">
        <v>970</v>
      </c>
      <c r="C1024" s="231" t="s">
        <v>971</v>
      </c>
      <c r="D1024" s="231" t="s">
        <v>972</v>
      </c>
      <c r="E1024" s="231" t="s">
        <v>973</v>
      </c>
      <c r="F1024" s="231" t="s">
        <v>8</v>
      </c>
      <c r="G1024" s="231" t="s">
        <v>974</v>
      </c>
      <c r="H1024" s="231" t="s">
        <v>61</v>
      </c>
      <c r="K1024" s="231" t="s">
        <v>353</v>
      </c>
      <c r="L1024" s="231" t="s">
        <v>979</v>
      </c>
      <c r="M1024" s="234"/>
      <c r="N1024" s="236"/>
      <c r="O1024" s="236"/>
    </row>
    <row r="1025" spans="1:15">
      <c r="A1025" s="231" t="s">
        <v>969</v>
      </c>
      <c r="B1025" s="231" t="s">
        <v>970</v>
      </c>
      <c r="C1025" s="231" t="s">
        <v>971</v>
      </c>
      <c r="D1025" s="231" t="s">
        <v>972</v>
      </c>
      <c r="E1025" s="231" t="s">
        <v>973</v>
      </c>
      <c r="F1025" s="231" t="s">
        <v>8</v>
      </c>
      <c r="G1025" s="231" t="s">
        <v>974</v>
      </c>
      <c r="H1025" s="231" t="s">
        <v>61</v>
      </c>
      <c r="K1025" s="231" t="s">
        <v>353</v>
      </c>
      <c r="L1025" s="231" t="s">
        <v>980</v>
      </c>
      <c r="M1025" s="234"/>
      <c r="N1025" s="236"/>
      <c r="O1025" s="236"/>
    </row>
    <row r="1026" spans="1:15">
      <c r="A1026" s="232" t="s">
        <v>969</v>
      </c>
      <c r="B1026" s="232" t="s">
        <v>970</v>
      </c>
      <c r="C1026" s="232" t="s">
        <v>971</v>
      </c>
      <c r="D1026" s="232" t="s">
        <v>972</v>
      </c>
      <c r="E1026" s="232" t="s">
        <v>973</v>
      </c>
      <c r="F1026" s="232" t="s">
        <v>8</v>
      </c>
      <c r="G1026" s="232" t="s">
        <v>974</v>
      </c>
      <c r="H1026" s="232" t="s">
        <v>19</v>
      </c>
      <c r="I1026" s="232"/>
      <c r="J1026" s="232"/>
      <c r="K1026" s="232" t="s">
        <v>353</v>
      </c>
      <c r="L1026" s="232" t="s">
        <v>976</v>
      </c>
      <c r="M1026" s="232">
        <v>1602.2261000000001</v>
      </c>
      <c r="N1026" s="232">
        <v>214.68950000000001</v>
      </c>
      <c r="O1026" s="232">
        <v>1030.9860000000001</v>
      </c>
    </row>
    <row r="1027" spans="1:15">
      <c r="A1027" s="232" t="s">
        <v>969</v>
      </c>
      <c r="B1027" s="232" t="s">
        <v>970</v>
      </c>
      <c r="C1027" s="232" t="s">
        <v>971</v>
      </c>
      <c r="D1027" s="232" t="s">
        <v>972</v>
      </c>
      <c r="E1027" s="232" t="s">
        <v>973</v>
      </c>
      <c r="F1027" s="232" t="s">
        <v>8</v>
      </c>
      <c r="G1027" s="232" t="s">
        <v>974</v>
      </c>
      <c r="H1027" s="232" t="s">
        <v>19</v>
      </c>
      <c r="I1027" s="232"/>
      <c r="J1027" s="232"/>
      <c r="K1027" s="232" t="s">
        <v>353</v>
      </c>
      <c r="L1027" s="232" t="s">
        <v>977</v>
      </c>
      <c r="M1027" s="233">
        <v>2.09592486911084E-3</v>
      </c>
      <c r="N1027" s="233">
        <v>7.1921838405478297E-4</v>
      </c>
      <c r="O1027" s="233">
        <v>1.73990657616744E-3</v>
      </c>
    </row>
    <row r="1028" spans="1:15">
      <c r="A1028" s="231" t="s">
        <v>969</v>
      </c>
      <c r="B1028" s="231" t="s">
        <v>970</v>
      </c>
      <c r="C1028" s="231" t="s">
        <v>971</v>
      </c>
      <c r="D1028" s="231" t="s">
        <v>972</v>
      </c>
      <c r="E1028" s="231" t="s">
        <v>973</v>
      </c>
      <c r="F1028" s="231" t="s">
        <v>8</v>
      </c>
      <c r="G1028" s="231" t="s">
        <v>974</v>
      </c>
      <c r="H1028" s="231" t="s">
        <v>19</v>
      </c>
      <c r="I1028" s="231" t="s">
        <v>99</v>
      </c>
      <c r="J1028" s="231" t="s">
        <v>811</v>
      </c>
      <c r="K1028" s="231" t="s">
        <v>353</v>
      </c>
      <c r="L1028" s="231" t="s">
        <v>978</v>
      </c>
      <c r="M1028" s="234"/>
      <c r="N1028" s="235">
        <v>1</v>
      </c>
      <c r="O1028" s="235">
        <v>1</v>
      </c>
    </row>
    <row r="1029" spans="1:15">
      <c r="A1029" s="231" t="s">
        <v>969</v>
      </c>
      <c r="B1029" s="231" t="s">
        <v>970</v>
      </c>
      <c r="C1029" s="231" t="s">
        <v>971</v>
      </c>
      <c r="D1029" s="231" t="s">
        <v>972</v>
      </c>
      <c r="E1029" s="231" t="s">
        <v>973</v>
      </c>
      <c r="F1029" s="231" t="s">
        <v>8</v>
      </c>
      <c r="G1029" s="231" t="s">
        <v>974</v>
      </c>
      <c r="H1029" s="231" t="s">
        <v>19</v>
      </c>
      <c r="K1029" s="231" t="s">
        <v>353</v>
      </c>
      <c r="L1029" s="231" t="s">
        <v>979</v>
      </c>
      <c r="M1029" s="234"/>
      <c r="N1029" s="235"/>
      <c r="O1029" s="235"/>
    </row>
    <row r="1030" spans="1:15">
      <c r="A1030" s="231" t="s">
        <v>969</v>
      </c>
      <c r="B1030" s="231" t="s">
        <v>970</v>
      </c>
      <c r="C1030" s="231" t="s">
        <v>971</v>
      </c>
      <c r="D1030" s="231" t="s">
        <v>972</v>
      </c>
      <c r="E1030" s="231" t="s">
        <v>973</v>
      </c>
      <c r="F1030" s="231" t="s">
        <v>8</v>
      </c>
      <c r="G1030" s="231" t="s">
        <v>974</v>
      </c>
      <c r="H1030" s="231" t="s">
        <v>19</v>
      </c>
      <c r="K1030" s="231" t="s">
        <v>353</v>
      </c>
      <c r="L1030" s="231" t="s">
        <v>980</v>
      </c>
      <c r="M1030" s="234"/>
      <c r="N1030" s="235"/>
      <c r="O1030" s="235"/>
    </row>
    <row r="1031" spans="1:15">
      <c r="A1031" s="232" t="s">
        <v>969</v>
      </c>
      <c r="B1031" s="232" t="s">
        <v>970</v>
      </c>
      <c r="C1031" s="232" t="s">
        <v>971</v>
      </c>
      <c r="D1031" s="232" t="s">
        <v>972</v>
      </c>
      <c r="E1031" s="232" t="s">
        <v>973</v>
      </c>
      <c r="F1031" s="232" t="s">
        <v>8</v>
      </c>
      <c r="G1031" s="232" t="s">
        <v>974</v>
      </c>
      <c r="H1031" s="232" t="s">
        <v>18</v>
      </c>
      <c r="I1031" s="232"/>
      <c r="J1031" s="232"/>
      <c r="K1031" s="232" t="s">
        <v>353</v>
      </c>
      <c r="L1031" s="232" t="s">
        <v>976</v>
      </c>
      <c r="M1031" s="232">
        <v>1618.5830000000001</v>
      </c>
      <c r="N1031" s="232">
        <v>1.9108000000000001</v>
      </c>
      <c r="O1031" s="232">
        <v>1422.5500999999999</v>
      </c>
    </row>
    <row r="1032" spans="1:15">
      <c r="A1032" s="232" t="s">
        <v>969</v>
      </c>
      <c r="B1032" s="232" t="s">
        <v>970</v>
      </c>
      <c r="C1032" s="232" t="s">
        <v>971</v>
      </c>
      <c r="D1032" s="232" t="s">
        <v>972</v>
      </c>
      <c r="E1032" s="232" t="s">
        <v>973</v>
      </c>
      <c r="F1032" s="232" t="s">
        <v>8</v>
      </c>
      <c r="G1032" s="232" t="s">
        <v>974</v>
      </c>
      <c r="H1032" s="232" t="s">
        <v>18</v>
      </c>
      <c r="I1032" s="232"/>
      <c r="J1032" s="232"/>
      <c r="K1032" s="232" t="s">
        <v>353</v>
      </c>
      <c r="L1032" s="232" t="s">
        <v>977</v>
      </c>
      <c r="M1032" s="233">
        <v>2.827003290358E-3</v>
      </c>
      <c r="N1032" s="233">
        <v>6.4012561781171397E-6</v>
      </c>
      <c r="O1032" s="233">
        <v>2.4007156973204799E-3</v>
      </c>
    </row>
    <row r="1033" spans="1:15">
      <c r="A1033" s="231" t="s">
        <v>969</v>
      </c>
      <c r="B1033" s="231" t="s">
        <v>970</v>
      </c>
      <c r="C1033" s="231" t="s">
        <v>971</v>
      </c>
      <c r="D1033" s="231" t="s">
        <v>972</v>
      </c>
      <c r="E1033" s="231" t="s">
        <v>973</v>
      </c>
      <c r="F1033" s="231" t="s">
        <v>8</v>
      </c>
      <c r="G1033" s="231" t="s">
        <v>974</v>
      </c>
      <c r="H1033" s="231" t="s">
        <v>18</v>
      </c>
      <c r="I1033" s="231" t="s">
        <v>1002</v>
      </c>
      <c r="J1033" s="231" t="s">
        <v>1029</v>
      </c>
      <c r="K1033" s="231" t="s">
        <v>353</v>
      </c>
      <c r="L1033" s="231" t="s">
        <v>978</v>
      </c>
      <c r="M1033" s="234"/>
      <c r="N1033" s="235">
        <v>1</v>
      </c>
      <c r="O1033" s="235">
        <v>1</v>
      </c>
    </row>
    <row r="1034" spans="1:15">
      <c r="A1034" s="231" t="s">
        <v>969</v>
      </c>
      <c r="B1034" s="231" t="s">
        <v>970</v>
      </c>
      <c r="C1034" s="231" t="s">
        <v>971</v>
      </c>
      <c r="D1034" s="231" t="s">
        <v>972</v>
      </c>
      <c r="E1034" s="231" t="s">
        <v>973</v>
      </c>
      <c r="F1034" s="231" t="s">
        <v>8</v>
      </c>
      <c r="G1034" s="231" t="s">
        <v>974</v>
      </c>
      <c r="H1034" s="231" t="s">
        <v>18</v>
      </c>
      <c r="K1034" s="231" t="s">
        <v>353</v>
      </c>
      <c r="L1034" s="231" t="s">
        <v>979</v>
      </c>
      <c r="M1034" s="234"/>
      <c r="N1034" s="235"/>
      <c r="O1034" s="235"/>
    </row>
    <row r="1035" spans="1:15">
      <c r="A1035" s="231" t="s">
        <v>969</v>
      </c>
      <c r="B1035" s="231" t="s">
        <v>970</v>
      </c>
      <c r="C1035" s="231" t="s">
        <v>971</v>
      </c>
      <c r="D1035" s="231" t="s">
        <v>972</v>
      </c>
      <c r="E1035" s="231" t="s">
        <v>973</v>
      </c>
      <c r="F1035" s="231" t="s">
        <v>8</v>
      </c>
      <c r="G1035" s="231" t="s">
        <v>974</v>
      </c>
      <c r="H1035" s="231" t="s">
        <v>18</v>
      </c>
      <c r="K1035" s="231" t="s">
        <v>353</v>
      </c>
      <c r="L1035" s="231" t="s">
        <v>980</v>
      </c>
      <c r="M1035" s="234"/>
      <c r="N1035" s="235"/>
      <c r="O1035" s="235"/>
    </row>
    <row r="1036" spans="1:15">
      <c r="A1036" s="232" t="s">
        <v>969</v>
      </c>
      <c r="B1036" s="232" t="s">
        <v>970</v>
      </c>
      <c r="C1036" s="232" t="s">
        <v>971</v>
      </c>
      <c r="D1036" s="232" t="s">
        <v>972</v>
      </c>
      <c r="E1036" s="232" t="s">
        <v>973</v>
      </c>
      <c r="F1036" s="232" t="s">
        <v>8</v>
      </c>
      <c r="G1036" s="232" t="s">
        <v>974</v>
      </c>
      <c r="H1036" s="232" t="s">
        <v>41</v>
      </c>
      <c r="I1036" s="232"/>
      <c r="J1036" s="232"/>
      <c r="K1036" s="232" t="s">
        <v>353</v>
      </c>
      <c r="L1036" s="232" t="s">
        <v>976</v>
      </c>
      <c r="M1036" s="232">
        <v>3.0095000000000001</v>
      </c>
      <c r="N1036" s="232"/>
      <c r="O1036" s="232"/>
    </row>
    <row r="1037" spans="1:15">
      <c r="A1037" s="232" t="s">
        <v>969</v>
      </c>
      <c r="B1037" s="232" t="s">
        <v>970</v>
      </c>
      <c r="C1037" s="232" t="s">
        <v>971</v>
      </c>
      <c r="D1037" s="232" t="s">
        <v>972</v>
      </c>
      <c r="E1037" s="232" t="s">
        <v>973</v>
      </c>
      <c r="F1037" s="232" t="s">
        <v>8</v>
      </c>
      <c r="G1037" s="232" t="s">
        <v>974</v>
      </c>
      <c r="H1037" s="232" t="s">
        <v>41</v>
      </c>
      <c r="I1037" s="232"/>
      <c r="J1037" s="232"/>
      <c r="K1037" s="232" t="s">
        <v>353</v>
      </c>
      <c r="L1037" s="232" t="s">
        <v>977</v>
      </c>
      <c r="M1037" s="233">
        <v>8.3055269034808998E-6</v>
      </c>
      <c r="N1037" s="233"/>
      <c r="O1037" s="233"/>
    </row>
    <row r="1038" spans="1:15">
      <c r="A1038" s="231" t="s">
        <v>969</v>
      </c>
      <c r="B1038" s="231" t="s">
        <v>970</v>
      </c>
      <c r="C1038" s="231" t="s">
        <v>971</v>
      </c>
      <c r="D1038" s="231" t="s">
        <v>972</v>
      </c>
      <c r="E1038" s="231" t="s">
        <v>973</v>
      </c>
      <c r="F1038" s="231" t="s">
        <v>8</v>
      </c>
      <c r="G1038" s="231" t="s">
        <v>974</v>
      </c>
      <c r="H1038" s="231" t="s">
        <v>41</v>
      </c>
      <c r="I1038" s="231" t="s">
        <v>1013</v>
      </c>
      <c r="J1038" s="231" t="s">
        <v>41</v>
      </c>
      <c r="K1038" s="231" t="s">
        <v>353</v>
      </c>
      <c r="L1038" s="231" t="s">
        <v>978</v>
      </c>
      <c r="M1038" s="234"/>
      <c r="N1038" s="235">
        <v>1</v>
      </c>
      <c r="O1038" s="235">
        <v>1</v>
      </c>
    </row>
    <row r="1039" spans="1:15">
      <c r="A1039" s="231" t="s">
        <v>969</v>
      </c>
      <c r="B1039" s="231" t="s">
        <v>970</v>
      </c>
      <c r="C1039" s="231" t="s">
        <v>971</v>
      </c>
      <c r="D1039" s="231" t="s">
        <v>972</v>
      </c>
      <c r="E1039" s="231" t="s">
        <v>973</v>
      </c>
      <c r="F1039" s="231" t="s">
        <v>8</v>
      </c>
      <c r="G1039" s="231" t="s">
        <v>974</v>
      </c>
      <c r="H1039" s="231" t="s">
        <v>41</v>
      </c>
      <c r="K1039" s="231" t="s">
        <v>353</v>
      </c>
      <c r="L1039" s="231" t="s">
        <v>979</v>
      </c>
      <c r="M1039" s="234"/>
      <c r="N1039" s="236"/>
      <c r="O1039" s="236"/>
    </row>
    <row r="1040" spans="1:15">
      <c r="A1040" s="231" t="s">
        <v>969</v>
      </c>
      <c r="B1040" s="231" t="s">
        <v>970</v>
      </c>
      <c r="C1040" s="231" t="s">
        <v>971</v>
      </c>
      <c r="D1040" s="231" t="s">
        <v>972</v>
      </c>
      <c r="E1040" s="231" t="s">
        <v>973</v>
      </c>
      <c r="F1040" s="231" t="s">
        <v>8</v>
      </c>
      <c r="G1040" s="231" t="s">
        <v>974</v>
      </c>
      <c r="H1040" s="231" t="s">
        <v>41</v>
      </c>
      <c r="K1040" s="231" t="s">
        <v>353</v>
      </c>
      <c r="L1040" s="231" t="s">
        <v>980</v>
      </c>
      <c r="M1040" s="234"/>
      <c r="N1040" s="236"/>
      <c r="O1040" s="236"/>
    </row>
    <row r="1041" spans="1:15">
      <c r="A1041" s="232" t="s">
        <v>969</v>
      </c>
      <c r="B1041" s="232" t="s">
        <v>970</v>
      </c>
      <c r="C1041" s="232" t="s">
        <v>971</v>
      </c>
      <c r="D1041" s="232" t="s">
        <v>972</v>
      </c>
      <c r="E1041" s="232" t="s">
        <v>973</v>
      </c>
      <c r="F1041" s="232" t="s">
        <v>8</v>
      </c>
      <c r="G1041" s="232" t="s">
        <v>974</v>
      </c>
      <c r="H1041" s="232" t="s">
        <v>10</v>
      </c>
      <c r="I1041" s="232"/>
      <c r="J1041" s="232"/>
      <c r="K1041" s="232" t="s">
        <v>353</v>
      </c>
      <c r="L1041" s="232" t="s">
        <v>976</v>
      </c>
      <c r="M1041" s="232">
        <v>47.531399999999998</v>
      </c>
      <c r="N1041" s="232"/>
      <c r="O1041" s="232">
        <v>0.76429999999999998</v>
      </c>
    </row>
    <row r="1042" spans="1:15">
      <c r="A1042" s="232" t="s">
        <v>969</v>
      </c>
      <c r="B1042" s="232" t="s">
        <v>970</v>
      </c>
      <c r="C1042" s="232" t="s">
        <v>971</v>
      </c>
      <c r="D1042" s="232" t="s">
        <v>972</v>
      </c>
      <c r="E1042" s="232" t="s">
        <v>973</v>
      </c>
      <c r="F1042" s="232" t="s">
        <v>8</v>
      </c>
      <c r="G1042" s="232" t="s">
        <v>974</v>
      </c>
      <c r="H1042" s="232" t="s">
        <v>10</v>
      </c>
      <c r="I1042" s="232"/>
      <c r="J1042" s="232"/>
      <c r="K1042" s="232" t="s">
        <v>353</v>
      </c>
      <c r="L1042" s="232" t="s">
        <v>977</v>
      </c>
      <c r="M1042" s="233">
        <v>5.8229269745139698E-5</v>
      </c>
      <c r="N1042" s="233"/>
      <c r="O1042" s="233">
        <v>1.2898435053092601E-6</v>
      </c>
    </row>
    <row r="1043" spans="1:15">
      <c r="A1043" s="231" t="s">
        <v>969</v>
      </c>
      <c r="B1043" s="231" t="s">
        <v>970</v>
      </c>
      <c r="C1043" s="231" t="s">
        <v>971</v>
      </c>
      <c r="D1043" s="231" t="s">
        <v>972</v>
      </c>
      <c r="E1043" s="231" t="s">
        <v>973</v>
      </c>
      <c r="F1043" s="231" t="s">
        <v>8</v>
      </c>
      <c r="G1043" s="231" t="s">
        <v>974</v>
      </c>
      <c r="H1043" s="231" t="s">
        <v>10</v>
      </c>
      <c r="I1043" s="231" t="s">
        <v>1013</v>
      </c>
      <c r="J1043" s="231" t="s">
        <v>10</v>
      </c>
      <c r="K1043" s="231" t="s">
        <v>353</v>
      </c>
      <c r="L1043" s="231" t="s">
        <v>978</v>
      </c>
      <c r="M1043" s="234"/>
      <c r="N1043" s="235">
        <v>1</v>
      </c>
      <c r="O1043" s="235">
        <v>1</v>
      </c>
    </row>
    <row r="1044" spans="1:15">
      <c r="A1044" s="231" t="s">
        <v>969</v>
      </c>
      <c r="B1044" s="231" t="s">
        <v>970</v>
      </c>
      <c r="C1044" s="231" t="s">
        <v>971</v>
      </c>
      <c r="D1044" s="231" t="s">
        <v>972</v>
      </c>
      <c r="E1044" s="231" t="s">
        <v>973</v>
      </c>
      <c r="F1044" s="231" t="s">
        <v>8</v>
      </c>
      <c r="G1044" s="231" t="s">
        <v>974</v>
      </c>
      <c r="H1044" s="231" t="s">
        <v>10</v>
      </c>
      <c r="K1044" s="231" t="s">
        <v>353</v>
      </c>
      <c r="L1044" s="231" t="s">
        <v>979</v>
      </c>
      <c r="M1044" s="234"/>
      <c r="N1044" s="236"/>
      <c r="O1044" s="235"/>
    </row>
    <row r="1045" spans="1:15">
      <c r="A1045" s="231" t="s">
        <v>969</v>
      </c>
      <c r="B1045" s="231" t="s">
        <v>970</v>
      </c>
      <c r="C1045" s="231" t="s">
        <v>971</v>
      </c>
      <c r="D1045" s="231" t="s">
        <v>972</v>
      </c>
      <c r="E1045" s="231" t="s">
        <v>973</v>
      </c>
      <c r="F1045" s="231" t="s">
        <v>8</v>
      </c>
      <c r="G1045" s="231" t="s">
        <v>974</v>
      </c>
      <c r="H1045" s="231" t="s">
        <v>10</v>
      </c>
      <c r="K1045" s="231" t="s">
        <v>353</v>
      </c>
      <c r="L1045" s="231" t="s">
        <v>980</v>
      </c>
      <c r="M1045" s="234"/>
      <c r="N1045" s="236"/>
      <c r="O1045" s="235"/>
    </row>
    <row r="1046" spans="1:15">
      <c r="A1046" s="232" t="s">
        <v>969</v>
      </c>
      <c r="B1046" s="232" t="s">
        <v>970</v>
      </c>
      <c r="C1046" s="232" t="s">
        <v>971</v>
      </c>
      <c r="D1046" s="232" t="s">
        <v>972</v>
      </c>
      <c r="E1046" s="232" t="s">
        <v>973</v>
      </c>
      <c r="F1046" s="232" t="s">
        <v>8</v>
      </c>
      <c r="G1046" s="232" t="s">
        <v>974</v>
      </c>
      <c r="H1046" s="232" t="s">
        <v>35</v>
      </c>
      <c r="I1046" s="232"/>
      <c r="J1046" s="232"/>
      <c r="K1046" s="232" t="s">
        <v>353</v>
      </c>
      <c r="L1046" s="232" t="s">
        <v>976</v>
      </c>
      <c r="M1046" s="232">
        <v>83.118300000000005</v>
      </c>
      <c r="N1046" s="232"/>
      <c r="O1046" s="232">
        <v>0.95540000000000003</v>
      </c>
    </row>
    <row r="1047" spans="1:15">
      <c r="A1047" s="232" t="s">
        <v>969</v>
      </c>
      <c r="B1047" s="232" t="s">
        <v>970</v>
      </c>
      <c r="C1047" s="232" t="s">
        <v>971</v>
      </c>
      <c r="D1047" s="232" t="s">
        <v>972</v>
      </c>
      <c r="E1047" s="232" t="s">
        <v>973</v>
      </c>
      <c r="F1047" s="232" t="s">
        <v>8</v>
      </c>
      <c r="G1047" s="232" t="s">
        <v>974</v>
      </c>
      <c r="H1047" s="232" t="s">
        <v>35</v>
      </c>
      <c r="I1047" s="232"/>
      <c r="J1047" s="232"/>
      <c r="K1047" s="232" t="s">
        <v>353</v>
      </c>
      <c r="L1047" s="232" t="s">
        <v>977</v>
      </c>
      <c r="M1047" s="233">
        <v>1.2609085038255201E-4</v>
      </c>
      <c r="N1047" s="233"/>
      <c r="O1047" s="233">
        <v>1.6123465719906701E-6</v>
      </c>
    </row>
    <row r="1048" spans="1:15">
      <c r="A1048" s="231" t="s">
        <v>969</v>
      </c>
      <c r="B1048" s="231" t="s">
        <v>970</v>
      </c>
      <c r="C1048" s="231" t="s">
        <v>971</v>
      </c>
      <c r="D1048" s="231" t="s">
        <v>972</v>
      </c>
      <c r="E1048" s="231" t="s">
        <v>973</v>
      </c>
      <c r="F1048" s="231" t="s">
        <v>8</v>
      </c>
      <c r="G1048" s="231" t="s">
        <v>974</v>
      </c>
      <c r="H1048" s="231" t="s">
        <v>35</v>
      </c>
      <c r="I1048" s="231" t="s">
        <v>1013</v>
      </c>
      <c r="J1048" s="231" t="s">
        <v>35</v>
      </c>
      <c r="K1048" s="231" t="s">
        <v>353</v>
      </c>
      <c r="L1048" s="231" t="s">
        <v>978</v>
      </c>
      <c r="M1048" s="234"/>
      <c r="N1048" s="235">
        <v>1</v>
      </c>
      <c r="O1048" s="235">
        <v>1</v>
      </c>
    </row>
    <row r="1049" spans="1:15">
      <c r="A1049" s="231" t="s">
        <v>969</v>
      </c>
      <c r="B1049" s="231" t="s">
        <v>970</v>
      </c>
      <c r="C1049" s="231" t="s">
        <v>971</v>
      </c>
      <c r="D1049" s="231" t="s">
        <v>972</v>
      </c>
      <c r="E1049" s="231" t="s">
        <v>973</v>
      </c>
      <c r="F1049" s="231" t="s">
        <v>8</v>
      </c>
      <c r="G1049" s="231" t="s">
        <v>974</v>
      </c>
      <c r="H1049" s="231" t="s">
        <v>35</v>
      </c>
      <c r="K1049" s="231" t="s">
        <v>353</v>
      </c>
      <c r="L1049" s="231" t="s">
        <v>979</v>
      </c>
      <c r="M1049" s="234"/>
      <c r="N1049" s="236"/>
      <c r="O1049" s="235"/>
    </row>
    <row r="1050" spans="1:15">
      <c r="A1050" s="231" t="s">
        <v>969</v>
      </c>
      <c r="B1050" s="231" t="s">
        <v>970</v>
      </c>
      <c r="C1050" s="231" t="s">
        <v>971</v>
      </c>
      <c r="D1050" s="231" t="s">
        <v>972</v>
      </c>
      <c r="E1050" s="231" t="s">
        <v>973</v>
      </c>
      <c r="F1050" s="231" t="s">
        <v>8</v>
      </c>
      <c r="G1050" s="231" t="s">
        <v>974</v>
      </c>
      <c r="H1050" s="231" t="s">
        <v>35</v>
      </c>
      <c r="K1050" s="231" t="s">
        <v>353</v>
      </c>
      <c r="L1050" s="231" t="s">
        <v>980</v>
      </c>
      <c r="M1050" s="234"/>
      <c r="N1050" s="236"/>
      <c r="O1050" s="235"/>
    </row>
    <row r="1051" spans="1:15">
      <c r="A1051" s="232" t="s">
        <v>969</v>
      </c>
      <c r="B1051" s="232" t="s">
        <v>970</v>
      </c>
      <c r="C1051" s="232" t="s">
        <v>971</v>
      </c>
      <c r="D1051" s="232" t="s">
        <v>972</v>
      </c>
      <c r="E1051" s="232" t="s">
        <v>973</v>
      </c>
      <c r="F1051" s="232" t="s">
        <v>8</v>
      </c>
      <c r="G1051" s="232" t="s">
        <v>974</v>
      </c>
      <c r="H1051" s="232" t="s">
        <v>73</v>
      </c>
      <c r="I1051" s="232"/>
      <c r="J1051" s="232"/>
      <c r="K1051" s="232" t="s">
        <v>353</v>
      </c>
      <c r="L1051" s="232" t="s">
        <v>976</v>
      </c>
      <c r="M1051" s="232">
        <v>19.443300000000001</v>
      </c>
      <c r="N1051" s="232"/>
      <c r="O1051" s="232">
        <v>0.19109999999999999</v>
      </c>
    </row>
    <row r="1052" spans="1:15">
      <c r="A1052" s="232" t="s">
        <v>969</v>
      </c>
      <c r="B1052" s="232" t="s">
        <v>970</v>
      </c>
      <c r="C1052" s="232" t="s">
        <v>971</v>
      </c>
      <c r="D1052" s="232" t="s">
        <v>972</v>
      </c>
      <c r="E1052" s="232" t="s">
        <v>973</v>
      </c>
      <c r="F1052" s="232" t="s">
        <v>8</v>
      </c>
      <c r="G1052" s="232" t="s">
        <v>974</v>
      </c>
      <c r="H1052" s="232" t="s">
        <v>73</v>
      </c>
      <c r="I1052" s="232"/>
      <c r="J1052" s="232"/>
      <c r="K1052" s="232" t="s">
        <v>353</v>
      </c>
      <c r="L1052" s="232" t="s">
        <v>977</v>
      </c>
      <c r="M1052" s="233">
        <v>2.5434422774402899E-5</v>
      </c>
      <c r="N1052" s="233"/>
      <c r="O1052" s="233">
        <v>3.2250306668140798E-7</v>
      </c>
    </row>
    <row r="1053" spans="1:15">
      <c r="A1053" s="231" t="s">
        <v>969</v>
      </c>
      <c r="B1053" s="231" t="s">
        <v>970</v>
      </c>
      <c r="C1053" s="231" t="s">
        <v>971</v>
      </c>
      <c r="D1053" s="231" t="s">
        <v>972</v>
      </c>
      <c r="E1053" s="231" t="s">
        <v>973</v>
      </c>
      <c r="F1053" s="231" t="s">
        <v>8</v>
      </c>
      <c r="G1053" s="231" t="s">
        <v>974</v>
      </c>
      <c r="H1053" s="231" t="s">
        <v>73</v>
      </c>
      <c r="I1053" s="231" t="s">
        <v>1002</v>
      </c>
      <c r="J1053" s="231" t="s">
        <v>1029</v>
      </c>
      <c r="K1053" s="231" t="s">
        <v>353</v>
      </c>
      <c r="L1053" s="231" t="s">
        <v>978</v>
      </c>
      <c r="M1053" s="234"/>
      <c r="N1053" s="235">
        <v>1</v>
      </c>
      <c r="O1053" s="235">
        <v>1</v>
      </c>
    </row>
    <row r="1054" spans="1:15">
      <c r="A1054" s="231" t="s">
        <v>969</v>
      </c>
      <c r="B1054" s="231" t="s">
        <v>970</v>
      </c>
      <c r="C1054" s="231" t="s">
        <v>971</v>
      </c>
      <c r="D1054" s="231" t="s">
        <v>972</v>
      </c>
      <c r="E1054" s="231" t="s">
        <v>973</v>
      </c>
      <c r="F1054" s="231" t="s">
        <v>8</v>
      </c>
      <c r="G1054" s="231" t="s">
        <v>974</v>
      </c>
      <c r="H1054" s="231" t="s">
        <v>73</v>
      </c>
      <c r="K1054" s="231" t="s">
        <v>353</v>
      </c>
      <c r="L1054" s="231" t="s">
        <v>979</v>
      </c>
      <c r="M1054" s="234"/>
      <c r="N1054" s="236"/>
      <c r="O1054" s="235"/>
    </row>
    <row r="1055" spans="1:15">
      <c r="A1055" s="231" t="s">
        <v>969</v>
      </c>
      <c r="B1055" s="231" t="s">
        <v>970</v>
      </c>
      <c r="C1055" s="231" t="s">
        <v>971</v>
      </c>
      <c r="D1055" s="231" t="s">
        <v>972</v>
      </c>
      <c r="E1055" s="231" t="s">
        <v>973</v>
      </c>
      <c r="F1055" s="231" t="s">
        <v>8</v>
      </c>
      <c r="G1055" s="231" t="s">
        <v>974</v>
      </c>
      <c r="H1055" s="231" t="s">
        <v>73</v>
      </c>
      <c r="K1055" s="231" t="s">
        <v>353</v>
      </c>
      <c r="L1055" s="231" t="s">
        <v>980</v>
      </c>
      <c r="M1055" s="234"/>
      <c r="N1055" s="236"/>
      <c r="O1055" s="235"/>
    </row>
    <row r="1056" spans="1:15">
      <c r="A1056" s="232" t="s">
        <v>969</v>
      </c>
      <c r="B1056" s="232" t="s">
        <v>970</v>
      </c>
      <c r="C1056" s="232" t="s">
        <v>971</v>
      </c>
      <c r="D1056" s="232" t="s">
        <v>972</v>
      </c>
      <c r="E1056" s="232" t="s">
        <v>973</v>
      </c>
      <c r="F1056" s="232" t="s">
        <v>8</v>
      </c>
      <c r="G1056" s="232" t="s">
        <v>974</v>
      </c>
      <c r="H1056" s="232" t="s">
        <v>47</v>
      </c>
      <c r="I1056" s="232"/>
      <c r="J1056" s="232"/>
      <c r="K1056" s="232" t="s">
        <v>353</v>
      </c>
      <c r="L1056" s="232" t="s">
        <v>976</v>
      </c>
      <c r="M1056" s="232">
        <v>11.937799999999999</v>
      </c>
      <c r="N1056" s="232"/>
      <c r="O1056" s="232">
        <v>9.5500000000000002E-2</v>
      </c>
    </row>
    <row r="1057" spans="1:15">
      <c r="A1057" s="232" t="s">
        <v>969</v>
      </c>
      <c r="B1057" s="232" t="s">
        <v>970</v>
      </c>
      <c r="C1057" s="232" t="s">
        <v>971</v>
      </c>
      <c r="D1057" s="232" t="s">
        <v>972</v>
      </c>
      <c r="E1057" s="232" t="s">
        <v>973</v>
      </c>
      <c r="F1057" s="232" t="s">
        <v>8</v>
      </c>
      <c r="G1057" s="232" t="s">
        <v>974</v>
      </c>
      <c r="H1057" s="232" t="s">
        <v>47</v>
      </c>
      <c r="I1057" s="232"/>
      <c r="J1057" s="232"/>
      <c r="K1057" s="232" t="s">
        <v>353</v>
      </c>
      <c r="L1057" s="232" t="s">
        <v>977</v>
      </c>
      <c r="M1057" s="233">
        <v>1.44069530959694E-5</v>
      </c>
      <c r="N1057" s="233"/>
      <c r="O1057" s="233">
        <v>1.6116715263251899E-7</v>
      </c>
    </row>
    <row r="1058" spans="1:15">
      <c r="A1058" s="231" t="s">
        <v>969</v>
      </c>
      <c r="B1058" s="231" t="s">
        <v>970</v>
      </c>
      <c r="C1058" s="231" t="s">
        <v>971</v>
      </c>
      <c r="D1058" s="231" t="s">
        <v>972</v>
      </c>
      <c r="E1058" s="231" t="s">
        <v>973</v>
      </c>
      <c r="F1058" s="231" t="s">
        <v>8</v>
      </c>
      <c r="G1058" s="231" t="s">
        <v>974</v>
      </c>
      <c r="H1058" s="231" t="s">
        <v>47</v>
      </c>
      <c r="I1058" s="231" t="s">
        <v>1002</v>
      </c>
      <c r="J1058" s="231" t="s">
        <v>1029</v>
      </c>
      <c r="K1058" s="231" t="s">
        <v>353</v>
      </c>
      <c r="L1058" s="231" t="s">
        <v>978</v>
      </c>
      <c r="M1058" s="234"/>
      <c r="N1058" s="235">
        <v>1</v>
      </c>
      <c r="O1058" s="235">
        <v>1</v>
      </c>
    </row>
    <row r="1059" spans="1:15">
      <c r="A1059" s="231" t="s">
        <v>969</v>
      </c>
      <c r="B1059" s="231" t="s">
        <v>970</v>
      </c>
      <c r="C1059" s="231" t="s">
        <v>971</v>
      </c>
      <c r="D1059" s="231" t="s">
        <v>972</v>
      </c>
      <c r="E1059" s="231" t="s">
        <v>973</v>
      </c>
      <c r="F1059" s="231" t="s">
        <v>8</v>
      </c>
      <c r="G1059" s="231" t="s">
        <v>974</v>
      </c>
      <c r="H1059" s="231" t="s">
        <v>47</v>
      </c>
      <c r="K1059" s="231" t="s">
        <v>353</v>
      </c>
      <c r="L1059" s="231" t="s">
        <v>979</v>
      </c>
      <c r="M1059" s="234"/>
      <c r="N1059" s="236"/>
      <c r="O1059" s="235"/>
    </row>
    <row r="1060" spans="1:15">
      <c r="A1060" s="231" t="s">
        <v>969</v>
      </c>
      <c r="B1060" s="231" t="s">
        <v>970</v>
      </c>
      <c r="C1060" s="231" t="s">
        <v>971</v>
      </c>
      <c r="D1060" s="231" t="s">
        <v>972</v>
      </c>
      <c r="E1060" s="231" t="s">
        <v>973</v>
      </c>
      <c r="F1060" s="231" t="s">
        <v>8</v>
      </c>
      <c r="G1060" s="231" t="s">
        <v>974</v>
      </c>
      <c r="H1060" s="231" t="s">
        <v>47</v>
      </c>
      <c r="K1060" s="231" t="s">
        <v>353</v>
      </c>
      <c r="L1060" s="231" t="s">
        <v>980</v>
      </c>
      <c r="M1060" s="234"/>
      <c r="N1060" s="236"/>
      <c r="O1060" s="235"/>
    </row>
    <row r="1061" spans="1:15">
      <c r="A1061" s="232" t="s">
        <v>969</v>
      </c>
      <c r="B1061" s="232" t="s">
        <v>970</v>
      </c>
      <c r="C1061" s="232" t="s">
        <v>971</v>
      </c>
      <c r="D1061" s="232" t="s">
        <v>972</v>
      </c>
      <c r="E1061" s="232" t="s">
        <v>973</v>
      </c>
      <c r="F1061" s="232" t="s">
        <v>8</v>
      </c>
      <c r="G1061" s="232" t="s">
        <v>974</v>
      </c>
      <c r="H1061" s="232" t="s">
        <v>46</v>
      </c>
      <c r="I1061" s="232"/>
      <c r="J1061" s="232"/>
      <c r="K1061" s="232" t="s">
        <v>353</v>
      </c>
      <c r="L1061" s="232" t="s">
        <v>976</v>
      </c>
      <c r="M1061" s="232">
        <v>27.8414</v>
      </c>
      <c r="N1061" s="232"/>
      <c r="O1061" s="232">
        <v>9.5500000000000002E-2</v>
      </c>
    </row>
    <row r="1062" spans="1:15">
      <c r="A1062" s="232" t="s">
        <v>969</v>
      </c>
      <c r="B1062" s="232" t="s">
        <v>970</v>
      </c>
      <c r="C1062" s="232" t="s">
        <v>971</v>
      </c>
      <c r="D1062" s="232" t="s">
        <v>972</v>
      </c>
      <c r="E1062" s="232" t="s">
        <v>973</v>
      </c>
      <c r="F1062" s="232" t="s">
        <v>8</v>
      </c>
      <c r="G1062" s="232" t="s">
        <v>974</v>
      </c>
      <c r="H1062" s="232" t="s">
        <v>46</v>
      </c>
      <c r="I1062" s="232"/>
      <c r="J1062" s="232"/>
      <c r="K1062" s="232" t="s">
        <v>353</v>
      </c>
      <c r="L1062" s="232" t="s">
        <v>977</v>
      </c>
      <c r="M1062" s="233">
        <v>3.3791058605019101E-5</v>
      </c>
      <c r="N1062" s="233"/>
      <c r="O1062" s="233">
        <v>1.6116715263251899E-7</v>
      </c>
    </row>
    <row r="1063" spans="1:15">
      <c r="A1063" s="231" t="s">
        <v>969</v>
      </c>
      <c r="B1063" s="231" t="s">
        <v>970</v>
      </c>
      <c r="C1063" s="231" t="s">
        <v>971</v>
      </c>
      <c r="D1063" s="231" t="s">
        <v>972</v>
      </c>
      <c r="E1063" s="231" t="s">
        <v>973</v>
      </c>
      <c r="F1063" s="231" t="s">
        <v>8</v>
      </c>
      <c r="G1063" s="231" t="s">
        <v>974</v>
      </c>
      <c r="H1063" s="231" t="s">
        <v>46</v>
      </c>
      <c r="I1063" s="231" t="s">
        <v>1002</v>
      </c>
      <c r="J1063" s="231" t="s">
        <v>1029</v>
      </c>
      <c r="K1063" s="231" t="s">
        <v>353</v>
      </c>
      <c r="L1063" s="231" t="s">
        <v>978</v>
      </c>
      <c r="M1063" s="234"/>
      <c r="N1063" s="235">
        <v>1</v>
      </c>
      <c r="O1063" s="235">
        <v>1</v>
      </c>
    </row>
    <row r="1064" spans="1:15">
      <c r="A1064" s="231" t="s">
        <v>969</v>
      </c>
      <c r="B1064" s="231" t="s">
        <v>970</v>
      </c>
      <c r="C1064" s="231" t="s">
        <v>971</v>
      </c>
      <c r="D1064" s="231" t="s">
        <v>972</v>
      </c>
      <c r="E1064" s="231" t="s">
        <v>973</v>
      </c>
      <c r="F1064" s="231" t="s">
        <v>8</v>
      </c>
      <c r="G1064" s="231" t="s">
        <v>974</v>
      </c>
      <c r="H1064" s="231" t="s">
        <v>46</v>
      </c>
      <c r="K1064" s="231" t="s">
        <v>353</v>
      </c>
      <c r="L1064" s="231" t="s">
        <v>979</v>
      </c>
      <c r="M1064" s="234"/>
      <c r="N1064" s="236"/>
      <c r="O1064" s="235"/>
    </row>
    <row r="1065" spans="1:15">
      <c r="A1065" s="231" t="s">
        <v>969</v>
      </c>
      <c r="B1065" s="231" t="s">
        <v>970</v>
      </c>
      <c r="C1065" s="231" t="s">
        <v>971</v>
      </c>
      <c r="D1065" s="231" t="s">
        <v>972</v>
      </c>
      <c r="E1065" s="231" t="s">
        <v>973</v>
      </c>
      <c r="F1065" s="231" t="s">
        <v>8</v>
      </c>
      <c r="G1065" s="231" t="s">
        <v>974</v>
      </c>
      <c r="H1065" s="231" t="s">
        <v>46</v>
      </c>
      <c r="K1065" s="231" t="s">
        <v>353</v>
      </c>
      <c r="L1065" s="231" t="s">
        <v>980</v>
      </c>
      <c r="M1065" s="234"/>
      <c r="N1065" s="236"/>
      <c r="O1065" s="235"/>
    </row>
    <row r="1066" spans="1:15">
      <c r="A1066" s="232" t="s">
        <v>969</v>
      </c>
      <c r="B1066" s="232" t="s">
        <v>970</v>
      </c>
      <c r="C1066" s="232" t="s">
        <v>971</v>
      </c>
      <c r="D1066" s="232" t="s">
        <v>972</v>
      </c>
      <c r="E1066" s="232" t="s">
        <v>973</v>
      </c>
      <c r="F1066" s="232" t="s">
        <v>8</v>
      </c>
      <c r="G1066" s="232" t="s">
        <v>974</v>
      </c>
      <c r="H1066" s="232" t="s">
        <v>36</v>
      </c>
      <c r="I1066" s="232"/>
      <c r="J1066" s="232"/>
      <c r="K1066" s="232" t="s">
        <v>353</v>
      </c>
      <c r="L1066" s="232" t="s">
        <v>976</v>
      </c>
      <c r="M1066" s="232">
        <v>150.23410000000001</v>
      </c>
      <c r="N1066" s="232">
        <v>0.26269999999999999</v>
      </c>
      <c r="O1066" s="232">
        <v>10.963100000000001</v>
      </c>
    </row>
    <row r="1067" spans="1:15">
      <c r="A1067" s="232" t="s">
        <v>969</v>
      </c>
      <c r="B1067" s="232" t="s">
        <v>970</v>
      </c>
      <c r="C1067" s="232" t="s">
        <v>971</v>
      </c>
      <c r="D1067" s="232" t="s">
        <v>972</v>
      </c>
      <c r="E1067" s="232" t="s">
        <v>973</v>
      </c>
      <c r="F1067" s="232" t="s">
        <v>8</v>
      </c>
      <c r="G1067" s="232" t="s">
        <v>974</v>
      </c>
      <c r="H1067" s="232" t="s">
        <v>36</v>
      </c>
      <c r="I1067" s="232"/>
      <c r="J1067" s="232"/>
      <c r="K1067" s="232" t="s">
        <v>353</v>
      </c>
      <c r="L1067" s="232" t="s">
        <v>977</v>
      </c>
      <c r="M1067" s="233">
        <v>1.9819990716551201E-4</v>
      </c>
      <c r="N1067" s="233">
        <v>8.8005547309575697E-7</v>
      </c>
      <c r="O1067" s="233">
        <v>1.8501482837964101E-5</v>
      </c>
    </row>
    <row r="1068" spans="1:15">
      <c r="A1068" s="231" t="s">
        <v>969</v>
      </c>
      <c r="B1068" s="231" t="s">
        <v>970</v>
      </c>
      <c r="C1068" s="231" t="s">
        <v>971</v>
      </c>
      <c r="D1068" s="231" t="s">
        <v>972</v>
      </c>
      <c r="E1068" s="231" t="s">
        <v>973</v>
      </c>
      <c r="F1068" s="231" t="s">
        <v>8</v>
      </c>
      <c r="G1068" s="231" t="s">
        <v>974</v>
      </c>
      <c r="H1068" s="231" t="s">
        <v>36</v>
      </c>
      <c r="I1068" s="231" t="s">
        <v>1002</v>
      </c>
      <c r="J1068" s="231" t="s">
        <v>1029</v>
      </c>
      <c r="K1068" s="231" t="s">
        <v>353</v>
      </c>
      <c r="L1068" s="231" t="s">
        <v>978</v>
      </c>
      <c r="M1068" s="234"/>
      <c r="N1068" s="235">
        <v>1</v>
      </c>
      <c r="O1068" s="235">
        <v>1</v>
      </c>
    </row>
    <row r="1069" spans="1:15">
      <c r="A1069" s="231" t="s">
        <v>969</v>
      </c>
      <c r="B1069" s="231" t="s">
        <v>970</v>
      </c>
      <c r="C1069" s="231" t="s">
        <v>971</v>
      </c>
      <c r="D1069" s="231" t="s">
        <v>972</v>
      </c>
      <c r="E1069" s="231" t="s">
        <v>973</v>
      </c>
      <c r="F1069" s="231" t="s">
        <v>8</v>
      </c>
      <c r="G1069" s="231" t="s">
        <v>974</v>
      </c>
      <c r="H1069" s="231" t="s">
        <v>36</v>
      </c>
      <c r="K1069" s="231" t="s">
        <v>353</v>
      </c>
      <c r="L1069" s="231" t="s">
        <v>979</v>
      </c>
      <c r="M1069" s="234"/>
      <c r="N1069" s="235"/>
      <c r="O1069" s="235"/>
    </row>
    <row r="1070" spans="1:15">
      <c r="A1070" s="231" t="s">
        <v>969</v>
      </c>
      <c r="B1070" s="231" t="s">
        <v>970</v>
      </c>
      <c r="C1070" s="231" t="s">
        <v>971</v>
      </c>
      <c r="D1070" s="231" t="s">
        <v>972</v>
      </c>
      <c r="E1070" s="231" t="s">
        <v>973</v>
      </c>
      <c r="F1070" s="231" t="s">
        <v>8</v>
      </c>
      <c r="G1070" s="231" t="s">
        <v>974</v>
      </c>
      <c r="H1070" s="231" t="s">
        <v>36</v>
      </c>
      <c r="K1070" s="231" t="s">
        <v>353</v>
      </c>
      <c r="L1070" s="231" t="s">
        <v>980</v>
      </c>
      <c r="M1070" s="234"/>
      <c r="N1070" s="235"/>
      <c r="O1070" s="235"/>
    </row>
    <row r="1071" spans="1:15">
      <c r="A1071" s="232" t="s">
        <v>969</v>
      </c>
      <c r="B1071" s="232" t="s">
        <v>970</v>
      </c>
      <c r="C1071" s="232" t="s">
        <v>971</v>
      </c>
      <c r="D1071" s="232" t="s">
        <v>972</v>
      </c>
      <c r="E1071" s="232" t="s">
        <v>973</v>
      </c>
      <c r="F1071" s="232" t="s">
        <v>8</v>
      </c>
      <c r="G1071" s="232" t="s">
        <v>974</v>
      </c>
      <c r="H1071" s="232" t="s">
        <v>34</v>
      </c>
      <c r="I1071" s="232"/>
      <c r="J1071" s="232"/>
      <c r="K1071" s="232" t="s">
        <v>353</v>
      </c>
      <c r="L1071" s="232" t="s">
        <v>976</v>
      </c>
      <c r="M1071" s="232">
        <v>3.8454000000000002</v>
      </c>
      <c r="N1071" s="232"/>
      <c r="O1071" s="232">
        <v>0.64490000000000003</v>
      </c>
    </row>
    <row r="1072" spans="1:15">
      <c r="A1072" s="232" t="s">
        <v>969</v>
      </c>
      <c r="B1072" s="232" t="s">
        <v>970</v>
      </c>
      <c r="C1072" s="232" t="s">
        <v>971</v>
      </c>
      <c r="D1072" s="232" t="s">
        <v>972</v>
      </c>
      <c r="E1072" s="232" t="s">
        <v>973</v>
      </c>
      <c r="F1072" s="232" t="s">
        <v>8</v>
      </c>
      <c r="G1072" s="232" t="s">
        <v>974</v>
      </c>
      <c r="H1072" s="232" t="s">
        <v>34</v>
      </c>
      <c r="I1072" s="232"/>
      <c r="J1072" s="232"/>
      <c r="K1072" s="232" t="s">
        <v>353</v>
      </c>
      <c r="L1072" s="232" t="s">
        <v>977</v>
      </c>
      <c r="M1072" s="233">
        <v>4.6671552709181402E-6</v>
      </c>
      <c r="N1072" s="233"/>
      <c r="O1072" s="233">
        <v>1.0883423741645201E-6</v>
      </c>
    </row>
    <row r="1073" spans="1:15">
      <c r="A1073" s="231" t="s">
        <v>969</v>
      </c>
      <c r="B1073" s="231" t="s">
        <v>970</v>
      </c>
      <c r="C1073" s="231" t="s">
        <v>971</v>
      </c>
      <c r="D1073" s="231" t="s">
        <v>972</v>
      </c>
      <c r="E1073" s="231" t="s">
        <v>973</v>
      </c>
      <c r="F1073" s="231" t="s">
        <v>8</v>
      </c>
      <c r="G1073" s="231" t="s">
        <v>974</v>
      </c>
      <c r="H1073" s="231" t="s">
        <v>34</v>
      </c>
      <c r="I1073" s="231" t="s">
        <v>1002</v>
      </c>
      <c r="J1073" s="231" t="s">
        <v>1029</v>
      </c>
      <c r="K1073" s="231" t="s">
        <v>353</v>
      </c>
      <c r="L1073" s="231" t="s">
        <v>978</v>
      </c>
      <c r="M1073" s="234"/>
      <c r="N1073" s="235">
        <v>1</v>
      </c>
      <c r="O1073" s="235">
        <v>1</v>
      </c>
    </row>
    <row r="1074" spans="1:15">
      <c r="A1074" s="231" t="s">
        <v>969</v>
      </c>
      <c r="B1074" s="231" t="s">
        <v>970</v>
      </c>
      <c r="C1074" s="231" t="s">
        <v>971</v>
      </c>
      <c r="D1074" s="231" t="s">
        <v>972</v>
      </c>
      <c r="E1074" s="231" t="s">
        <v>973</v>
      </c>
      <c r="F1074" s="231" t="s">
        <v>8</v>
      </c>
      <c r="G1074" s="231" t="s">
        <v>974</v>
      </c>
      <c r="H1074" s="231" t="s">
        <v>34</v>
      </c>
      <c r="K1074" s="231" t="s">
        <v>353</v>
      </c>
      <c r="L1074" s="231" t="s">
        <v>979</v>
      </c>
      <c r="M1074" s="234"/>
      <c r="N1074" s="236"/>
      <c r="O1074" s="235"/>
    </row>
    <row r="1075" spans="1:15">
      <c r="A1075" s="231" t="s">
        <v>969</v>
      </c>
      <c r="B1075" s="231" t="s">
        <v>970</v>
      </c>
      <c r="C1075" s="231" t="s">
        <v>971</v>
      </c>
      <c r="D1075" s="231" t="s">
        <v>972</v>
      </c>
      <c r="E1075" s="231" t="s">
        <v>973</v>
      </c>
      <c r="F1075" s="231" t="s">
        <v>8</v>
      </c>
      <c r="G1075" s="231" t="s">
        <v>974</v>
      </c>
      <c r="H1075" s="231" t="s">
        <v>34</v>
      </c>
      <c r="K1075" s="231" t="s">
        <v>353</v>
      </c>
      <c r="L1075" s="231" t="s">
        <v>980</v>
      </c>
      <c r="M1075" s="234"/>
      <c r="N1075" s="236"/>
      <c r="O1075" s="235"/>
    </row>
    <row r="1076" spans="1:15">
      <c r="A1076" s="232" t="s">
        <v>969</v>
      </c>
      <c r="B1076" s="232" t="s">
        <v>970</v>
      </c>
      <c r="C1076" s="232" t="s">
        <v>971</v>
      </c>
      <c r="D1076" s="232" t="s">
        <v>972</v>
      </c>
      <c r="E1076" s="232" t="s">
        <v>973</v>
      </c>
      <c r="F1076" s="232" t="s">
        <v>8</v>
      </c>
      <c r="G1076" s="232" t="s">
        <v>974</v>
      </c>
      <c r="H1076" s="232" t="s">
        <v>58</v>
      </c>
      <c r="I1076" s="232"/>
      <c r="J1076" s="232"/>
      <c r="K1076" s="232" t="s">
        <v>353</v>
      </c>
      <c r="L1076" s="232" t="s">
        <v>976</v>
      </c>
      <c r="M1076" s="232">
        <v>3.5400000000000001E-2</v>
      </c>
      <c r="N1076" s="232"/>
      <c r="O1076" s="232"/>
    </row>
    <row r="1077" spans="1:15">
      <c r="A1077" s="232" t="s">
        <v>969</v>
      </c>
      <c r="B1077" s="232" t="s">
        <v>970</v>
      </c>
      <c r="C1077" s="232" t="s">
        <v>971</v>
      </c>
      <c r="D1077" s="232" t="s">
        <v>972</v>
      </c>
      <c r="E1077" s="232" t="s">
        <v>973</v>
      </c>
      <c r="F1077" s="232" t="s">
        <v>8</v>
      </c>
      <c r="G1077" s="232" t="s">
        <v>974</v>
      </c>
      <c r="H1077" s="232" t="s">
        <v>58</v>
      </c>
      <c r="I1077" s="232"/>
      <c r="J1077" s="232"/>
      <c r="K1077" s="232" t="s">
        <v>353</v>
      </c>
      <c r="L1077" s="232" t="s">
        <v>977</v>
      </c>
      <c r="M1077" s="233">
        <v>4.3367461277764701E-8</v>
      </c>
      <c r="N1077" s="233"/>
      <c r="O1077" s="233"/>
    </row>
    <row r="1078" spans="1:15">
      <c r="A1078" s="231" t="s">
        <v>969</v>
      </c>
      <c r="B1078" s="231" t="s">
        <v>970</v>
      </c>
      <c r="C1078" s="231" t="s">
        <v>971</v>
      </c>
      <c r="D1078" s="231" t="s">
        <v>972</v>
      </c>
      <c r="E1078" s="231" t="s">
        <v>973</v>
      </c>
      <c r="F1078" s="231" t="s">
        <v>8</v>
      </c>
      <c r="G1078" s="231" t="s">
        <v>974</v>
      </c>
      <c r="H1078" s="231" t="s">
        <v>58</v>
      </c>
      <c r="I1078" s="231" t="s">
        <v>99</v>
      </c>
      <c r="J1078" s="231" t="s">
        <v>811</v>
      </c>
      <c r="K1078" s="231" t="s">
        <v>353</v>
      </c>
      <c r="L1078" s="231" t="s">
        <v>978</v>
      </c>
      <c r="M1078" s="234"/>
      <c r="N1078" s="235">
        <v>1</v>
      </c>
      <c r="O1078" s="235">
        <v>1</v>
      </c>
    </row>
    <row r="1079" spans="1:15">
      <c r="A1079" s="231" t="s">
        <v>969</v>
      </c>
      <c r="B1079" s="231" t="s">
        <v>970</v>
      </c>
      <c r="C1079" s="231" t="s">
        <v>971</v>
      </c>
      <c r="D1079" s="231" t="s">
        <v>972</v>
      </c>
      <c r="E1079" s="231" t="s">
        <v>973</v>
      </c>
      <c r="F1079" s="231" t="s">
        <v>8</v>
      </c>
      <c r="G1079" s="231" t="s">
        <v>974</v>
      </c>
      <c r="H1079" s="231" t="s">
        <v>58</v>
      </c>
      <c r="K1079" s="231" t="s">
        <v>353</v>
      </c>
      <c r="L1079" s="231" t="s">
        <v>979</v>
      </c>
      <c r="M1079" s="234"/>
      <c r="N1079" s="236"/>
      <c r="O1079" s="236"/>
    </row>
    <row r="1080" spans="1:15">
      <c r="A1080" s="231" t="s">
        <v>969</v>
      </c>
      <c r="B1080" s="231" t="s">
        <v>970</v>
      </c>
      <c r="C1080" s="231" t="s">
        <v>971</v>
      </c>
      <c r="D1080" s="231" t="s">
        <v>972</v>
      </c>
      <c r="E1080" s="231" t="s">
        <v>973</v>
      </c>
      <c r="F1080" s="231" t="s">
        <v>8</v>
      </c>
      <c r="G1080" s="231" t="s">
        <v>974</v>
      </c>
      <c r="H1080" s="231" t="s">
        <v>58</v>
      </c>
      <c r="K1080" s="231" t="s">
        <v>353</v>
      </c>
      <c r="L1080" s="231" t="s">
        <v>980</v>
      </c>
      <c r="M1080" s="234"/>
      <c r="N1080" s="236"/>
      <c r="O1080" s="236"/>
    </row>
    <row r="1081" spans="1:15">
      <c r="A1081" s="232" t="s">
        <v>969</v>
      </c>
      <c r="B1081" s="232" t="s">
        <v>970</v>
      </c>
      <c r="C1081" s="232" t="s">
        <v>971</v>
      </c>
      <c r="D1081" s="232" t="s">
        <v>972</v>
      </c>
      <c r="E1081" s="232" t="s">
        <v>973</v>
      </c>
      <c r="F1081" s="232" t="s">
        <v>8</v>
      </c>
      <c r="G1081" s="232" t="s">
        <v>974</v>
      </c>
      <c r="H1081" s="232" t="s">
        <v>657</v>
      </c>
      <c r="I1081" s="232"/>
      <c r="J1081" s="232"/>
      <c r="K1081" s="232" t="s">
        <v>353</v>
      </c>
      <c r="L1081" s="232" t="s">
        <v>976</v>
      </c>
      <c r="M1081" s="232">
        <v>4.3900000000000002E-2</v>
      </c>
      <c r="N1081" s="232"/>
      <c r="O1081" s="232"/>
    </row>
    <row r="1082" spans="1:15">
      <c r="A1082" s="232" t="s">
        <v>969</v>
      </c>
      <c r="B1082" s="232" t="s">
        <v>970</v>
      </c>
      <c r="C1082" s="232" t="s">
        <v>971</v>
      </c>
      <c r="D1082" s="232" t="s">
        <v>972</v>
      </c>
      <c r="E1082" s="232" t="s">
        <v>973</v>
      </c>
      <c r="F1082" s="232" t="s">
        <v>8</v>
      </c>
      <c r="G1082" s="232" t="s">
        <v>974</v>
      </c>
      <c r="H1082" s="232" t="s">
        <v>657</v>
      </c>
      <c r="I1082" s="232"/>
      <c r="J1082" s="232"/>
      <c r="K1082" s="232" t="s">
        <v>353</v>
      </c>
      <c r="L1082" s="232" t="s">
        <v>977</v>
      </c>
      <c r="M1082" s="233">
        <v>5.3131617949218303E-8</v>
      </c>
      <c r="N1082" s="233"/>
      <c r="O1082" s="233"/>
    </row>
    <row r="1083" spans="1:15">
      <c r="A1083" s="231" t="s">
        <v>969</v>
      </c>
      <c r="B1083" s="231" t="s">
        <v>970</v>
      </c>
      <c r="C1083" s="231" t="s">
        <v>971</v>
      </c>
      <c r="D1083" s="231" t="s">
        <v>972</v>
      </c>
      <c r="E1083" s="231" t="s">
        <v>973</v>
      </c>
      <c r="F1083" s="231" t="s">
        <v>8</v>
      </c>
      <c r="G1083" s="231" t="s">
        <v>974</v>
      </c>
      <c r="H1083" s="231" t="s">
        <v>657</v>
      </c>
      <c r="I1083" s="231" t="s">
        <v>1028</v>
      </c>
      <c r="J1083" s="231" t="s">
        <v>811</v>
      </c>
      <c r="K1083" s="231" t="s">
        <v>353</v>
      </c>
      <c r="L1083" s="231" t="s">
        <v>978</v>
      </c>
      <c r="M1083" s="234"/>
      <c r="N1083" s="235">
        <v>1</v>
      </c>
      <c r="O1083" s="235">
        <v>1</v>
      </c>
    </row>
    <row r="1084" spans="1:15">
      <c r="A1084" s="231" t="s">
        <v>969</v>
      </c>
      <c r="B1084" s="231" t="s">
        <v>970</v>
      </c>
      <c r="C1084" s="231" t="s">
        <v>971</v>
      </c>
      <c r="D1084" s="231" t="s">
        <v>972</v>
      </c>
      <c r="E1084" s="231" t="s">
        <v>973</v>
      </c>
      <c r="F1084" s="231" t="s">
        <v>8</v>
      </c>
      <c r="G1084" s="231" t="s">
        <v>974</v>
      </c>
      <c r="H1084" s="231" t="s">
        <v>657</v>
      </c>
      <c r="K1084" s="231" t="s">
        <v>353</v>
      </c>
      <c r="L1084" s="231" t="s">
        <v>979</v>
      </c>
      <c r="M1084" s="234"/>
      <c r="N1084" s="236"/>
      <c r="O1084" s="236"/>
    </row>
    <row r="1085" spans="1:15">
      <c r="A1085" s="231" t="s">
        <v>969</v>
      </c>
      <c r="B1085" s="231" t="s">
        <v>970</v>
      </c>
      <c r="C1085" s="231" t="s">
        <v>971</v>
      </c>
      <c r="D1085" s="231" t="s">
        <v>972</v>
      </c>
      <c r="E1085" s="231" t="s">
        <v>973</v>
      </c>
      <c r="F1085" s="231" t="s">
        <v>8</v>
      </c>
      <c r="G1085" s="231" t="s">
        <v>974</v>
      </c>
      <c r="H1085" s="231" t="s">
        <v>657</v>
      </c>
      <c r="K1085" s="231" t="s">
        <v>353</v>
      </c>
      <c r="L1085" s="231" t="s">
        <v>980</v>
      </c>
      <c r="M1085" s="234"/>
      <c r="N1085" s="236"/>
      <c r="O1085" s="236"/>
    </row>
    <row r="1086" spans="1:15">
      <c r="A1086" s="232" t="s">
        <v>969</v>
      </c>
      <c r="B1086" s="232" t="s">
        <v>970</v>
      </c>
      <c r="C1086" s="232" t="s">
        <v>971</v>
      </c>
      <c r="D1086" s="232" t="s">
        <v>972</v>
      </c>
      <c r="E1086" s="232" t="s">
        <v>973</v>
      </c>
      <c r="F1086" s="232" t="s">
        <v>8</v>
      </c>
      <c r="G1086" s="232" t="s">
        <v>974</v>
      </c>
      <c r="H1086" s="232" t="s">
        <v>63</v>
      </c>
      <c r="I1086" s="232"/>
      <c r="J1086" s="232"/>
      <c r="K1086" s="232" t="s">
        <v>353</v>
      </c>
      <c r="L1086" s="232" t="s">
        <v>976</v>
      </c>
      <c r="M1086" s="232">
        <v>11.770300000000001</v>
      </c>
      <c r="N1086" s="232"/>
      <c r="O1086" s="232"/>
    </row>
    <row r="1087" spans="1:15">
      <c r="A1087" s="232" t="s">
        <v>969</v>
      </c>
      <c r="B1087" s="232" t="s">
        <v>970</v>
      </c>
      <c r="C1087" s="232" t="s">
        <v>971</v>
      </c>
      <c r="D1087" s="232" t="s">
        <v>972</v>
      </c>
      <c r="E1087" s="232" t="s">
        <v>973</v>
      </c>
      <c r="F1087" s="232" t="s">
        <v>8</v>
      </c>
      <c r="G1087" s="232" t="s">
        <v>974</v>
      </c>
      <c r="H1087" s="232" t="s">
        <v>63</v>
      </c>
      <c r="I1087" s="232"/>
      <c r="J1087" s="232"/>
      <c r="K1087" s="232" t="s">
        <v>353</v>
      </c>
      <c r="L1087" s="232" t="s">
        <v>977</v>
      </c>
      <c r="M1087" s="233">
        <v>1.4442339894001901E-5</v>
      </c>
      <c r="N1087" s="233"/>
      <c r="O1087" s="233"/>
    </row>
    <row r="1088" spans="1:15">
      <c r="A1088" s="231" t="s">
        <v>969</v>
      </c>
      <c r="B1088" s="231" t="s">
        <v>970</v>
      </c>
      <c r="C1088" s="231" t="s">
        <v>971</v>
      </c>
      <c r="D1088" s="231" t="s">
        <v>972</v>
      </c>
      <c r="E1088" s="231" t="s">
        <v>973</v>
      </c>
      <c r="F1088" s="231" t="s">
        <v>8</v>
      </c>
      <c r="G1088" s="231" t="s">
        <v>974</v>
      </c>
      <c r="H1088" s="231" t="s">
        <v>63</v>
      </c>
      <c r="I1088" s="231" t="s">
        <v>1002</v>
      </c>
      <c r="J1088" s="231" t="s">
        <v>1029</v>
      </c>
      <c r="K1088" s="231" t="s">
        <v>353</v>
      </c>
      <c r="L1088" s="231" t="s">
        <v>978</v>
      </c>
      <c r="M1088" s="234"/>
      <c r="N1088" s="235">
        <v>1</v>
      </c>
      <c r="O1088" s="235">
        <v>1</v>
      </c>
    </row>
    <row r="1089" spans="1:15">
      <c r="A1089" s="231" t="s">
        <v>969</v>
      </c>
      <c r="B1089" s="231" t="s">
        <v>970</v>
      </c>
      <c r="C1089" s="231" t="s">
        <v>971</v>
      </c>
      <c r="D1089" s="231" t="s">
        <v>972</v>
      </c>
      <c r="E1089" s="231" t="s">
        <v>973</v>
      </c>
      <c r="F1089" s="231" t="s">
        <v>8</v>
      </c>
      <c r="G1089" s="231" t="s">
        <v>974</v>
      </c>
      <c r="H1089" s="231" t="s">
        <v>63</v>
      </c>
      <c r="K1089" s="231" t="s">
        <v>353</v>
      </c>
      <c r="L1089" s="231" t="s">
        <v>979</v>
      </c>
      <c r="M1089" s="234"/>
      <c r="N1089" s="236"/>
      <c r="O1089" s="236"/>
    </row>
    <row r="1090" spans="1:15">
      <c r="A1090" s="231" t="s">
        <v>969</v>
      </c>
      <c r="B1090" s="231" t="s">
        <v>970</v>
      </c>
      <c r="C1090" s="231" t="s">
        <v>971</v>
      </c>
      <c r="D1090" s="231" t="s">
        <v>972</v>
      </c>
      <c r="E1090" s="231" t="s">
        <v>973</v>
      </c>
      <c r="F1090" s="231" t="s">
        <v>8</v>
      </c>
      <c r="G1090" s="231" t="s">
        <v>974</v>
      </c>
      <c r="H1090" s="231" t="s">
        <v>63</v>
      </c>
      <c r="K1090" s="231" t="s">
        <v>353</v>
      </c>
      <c r="L1090" s="231" t="s">
        <v>980</v>
      </c>
      <c r="M1090" s="234"/>
      <c r="N1090" s="236"/>
      <c r="O1090" s="236"/>
    </row>
    <row r="1091" spans="1:15">
      <c r="A1091" s="232" t="s">
        <v>969</v>
      </c>
      <c r="B1091" s="232" t="s">
        <v>970</v>
      </c>
      <c r="C1091" s="232" t="s">
        <v>971</v>
      </c>
      <c r="D1091" s="232" t="s">
        <v>972</v>
      </c>
      <c r="E1091" s="232" t="s">
        <v>973</v>
      </c>
      <c r="F1091" s="232" t="s">
        <v>8</v>
      </c>
      <c r="G1091" s="232" t="s">
        <v>974</v>
      </c>
      <c r="H1091" s="232" t="s">
        <v>62</v>
      </c>
      <c r="I1091" s="232"/>
      <c r="J1091" s="232"/>
      <c r="K1091" s="232" t="s">
        <v>353</v>
      </c>
      <c r="L1091" s="232" t="s">
        <v>976</v>
      </c>
      <c r="M1091" s="232">
        <v>0.93149999999999999</v>
      </c>
      <c r="N1091" s="232"/>
      <c r="O1091" s="232"/>
    </row>
    <row r="1092" spans="1:15">
      <c r="A1092" s="232" t="s">
        <v>969</v>
      </c>
      <c r="B1092" s="232" t="s">
        <v>970</v>
      </c>
      <c r="C1092" s="232" t="s">
        <v>971</v>
      </c>
      <c r="D1092" s="232" t="s">
        <v>972</v>
      </c>
      <c r="E1092" s="232" t="s">
        <v>973</v>
      </c>
      <c r="F1092" s="232" t="s">
        <v>8</v>
      </c>
      <c r="G1092" s="232" t="s">
        <v>974</v>
      </c>
      <c r="H1092" s="232" t="s">
        <v>62</v>
      </c>
      <c r="I1092" s="232"/>
      <c r="J1092" s="232"/>
      <c r="K1092" s="232" t="s">
        <v>353</v>
      </c>
      <c r="L1092" s="232" t="s">
        <v>977</v>
      </c>
      <c r="M1092" s="233">
        <v>1.2185259094061399E-6</v>
      </c>
      <c r="N1092" s="233"/>
      <c r="O1092" s="233"/>
    </row>
    <row r="1093" spans="1:15">
      <c r="A1093" s="231" t="s">
        <v>969</v>
      </c>
      <c r="B1093" s="231" t="s">
        <v>970</v>
      </c>
      <c r="C1093" s="231" t="s">
        <v>971</v>
      </c>
      <c r="D1093" s="231" t="s">
        <v>972</v>
      </c>
      <c r="E1093" s="231" t="s">
        <v>973</v>
      </c>
      <c r="F1093" s="231" t="s">
        <v>8</v>
      </c>
      <c r="G1093" s="231" t="s">
        <v>974</v>
      </c>
      <c r="H1093" s="231" t="s">
        <v>62</v>
      </c>
      <c r="I1093" s="231" t="s">
        <v>1002</v>
      </c>
      <c r="J1093" s="231" t="s">
        <v>1009</v>
      </c>
      <c r="K1093" s="231" t="s">
        <v>353</v>
      </c>
      <c r="L1093" s="231" t="s">
        <v>978</v>
      </c>
      <c r="M1093" s="234"/>
      <c r="N1093" s="235">
        <v>1</v>
      </c>
      <c r="O1093" s="235">
        <v>1</v>
      </c>
    </row>
    <row r="1094" spans="1:15">
      <c r="A1094" s="231" t="s">
        <v>969</v>
      </c>
      <c r="B1094" s="231" t="s">
        <v>970</v>
      </c>
      <c r="C1094" s="231" t="s">
        <v>971</v>
      </c>
      <c r="D1094" s="231" t="s">
        <v>972</v>
      </c>
      <c r="E1094" s="231" t="s">
        <v>973</v>
      </c>
      <c r="F1094" s="231" t="s">
        <v>8</v>
      </c>
      <c r="G1094" s="231" t="s">
        <v>974</v>
      </c>
      <c r="H1094" s="231" t="s">
        <v>62</v>
      </c>
      <c r="K1094" s="231" t="s">
        <v>353</v>
      </c>
      <c r="L1094" s="231" t="s">
        <v>979</v>
      </c>
      <c r="M1094" s="234"/>
      <c r="N1094" s="236"/>
      <c r="O1094" s="236"/>
    </row>
    <row r="1095" spans="1:15">
      <c r="A1095" s="231" t="s">
        <v>969</v>
      </c>
      <c r="B1095" s="231" t="s">
        <v>970</v>
      </c>
      <c r="C1095" s="231" t="s">
        <v>971</v>
      </c>
      <c r="D1095" s="231" t="s">
        <v>972</v>
      </c>
      <c r="E1095" s="231" t="s">
        <v>973</v>
      </c>
      <c r="F1095" s="231" t="s">
        <v>8</v>
      </c>
      <c r="G1095" s="231" t="s">
        <v>974</v>
      </c>
      <c r="H1095" s="231" t="s">
        <v>62</v>
      </c>
      <c r="K1095" s="231" t="s">
        <v>353</v>
      </c>
      <c r="L1095" s="231" t="s">
        <v>980</v>
      </c>
      <c r="M1095" s="234"/>
      <c r="N1095" s="236"/>
      <c r="O1095" s="236"/>
    </row>
    <row r="1096" spans="1:15">
      <c r="A1096" s="232" t="s">
        <v>969</v>
      </c>
      <c r="B1096" s="232" t="s">
        <v>970</v>
      </c>
      <c r="C1096" s="232" t="s">
        <v>971</v>
      </c>
      <c r="D1096" s="232" t="s">
        <v>972</v>
      </c>
      <c r="E1096" s="232" t="s">
        <v>973</v>
      </c>
      <c r="F1096" s="232" t="s">
        <v>8</v>
      </c>
      <c r="G1096" s="232" t="s">
        <v>974</v>
      </c>
      <c r="H1096" s="232" t="s">
        <v>60</v>
      </c>
      <c r="I1096" s="232"/>
      <c r="J1096" s="232"/>
      <c r="K1096" s="232" t="s">
        <v>353</v>
      </c>
      <c r="L1096" s="232" t="s">
        <v>976</v>
      </c>
      <c r="M1096" s="232">
        <v>1.8424</v>
      </c>
      <c r="N1096" s="232"/>
      <c r="O1096" s="232">
        <v>8.0999999999999996E-3</v>
      </c>
    </row>
    <row r="1097" spans="1:15">
      <c r="A1097" s="232" t="s">
        <v>969</v>
      </c>
      <c r="B1097" s="232" t="s">
        <v>970</v>
      </c>
      <c r="C1097" s="232" t="s">
        <v>971</v>
      </c>
      <c r="D1097" s="232" t="s">
        <v>972</v>
      </c>
      <c r="E1097" s="232" t="s">
        <v>973</v>
      </c>
      <c r="F1097" s="232" t="s">
        <v>8</v>
      </c>
      <c r="G1097" s="232" t="s">
        <v>974</v>
      </c>
      <c r="H1097" s="232" t="s">
        <v>60</v>
      </c>
      <c r="I1097" s="232"/>
      <c r="J1097" s="232"/>
      <c r="K1097" s="232" t="s">
        <v>353</v>
      </c>
      <c r="L1097" s="232" t="s">
        <v>977</v>
      </c>
      <c r="M1097" s="233">
        <v>2.2570680976879599E-6</v>
      </c>
      <c r="N1097" s="233"/>
      <c r="O1097" s="233">
        <v>1.3669674725899601E-8</v>
      </c>
    </row>
    <row r="1098" spans="1:15">
      <c r="A1098" s="231" t="s">
        <v>969</v>
      </c>
      <c r="B1098" s="231" t="s">
        <v>970</v>
      </c>
      <c r="C1098" s="231" t="s">
        <v>971</v>
      </c>
      <c r="D1098" s="231" t="s">
        <v>972</v>
      </c>
      <c r="E1098" s="231" t="s">
        <v>973</v>
      </c>
      <c r="F1098" s="231" t="s">
        <v>8</v>
      </c>
      <c r="G1098" s="231" t="s">
        <v>974</v>
      </c>
      <c r="H1098" s="231" t="s">
        <v>60</v>
      </c>
      <c r="I1098" s="231" t="s">
        <v>1002</v>
      </c>
      <c r="J1098" s="231" t="s">
        <v>1009</v>
      </c>
      <c r="K1098" s="231" t="s">
        <v>353</v>
      </c>
      <c r="L1098" s="231" t="s">
        <v>978</v>
      </c>
      <c r="M1098" s="234"/>
      <c r="N1098" s="235">
        <v>1</v>
      </c>
      <c r="O1098" s="235">
        <v>1</v>
      </c>
    </row>
    <row r="1099" spans="1:15">
      <c r="A1099" s="231" t="s">
        <v>969</v>
      </c>
      <c r="B1099" s="231" t="s">
        <v>970</v>
      </c>
      <c r="C1099" s="231" t="s">
        <v>971</v>
      </c>
      <c r="D1099" s="231" t="s">
        <v>972</v>
      </c>
      <c r="E1099" s="231" t="s">
        <v>973</v>
      </c>
      <c r="F1099" s="231" t="s">
        <v>8</v>
      </c>
      <c r="G1099" s="231" t="s">
        <v>974</v>
      </c>
      <c r="H1099" s="231" t="s">
        <v>60</v>
      </c>
      <c r="K1099" s="231" t="s">
        <v>353</v>
      </c>
      <c r="L1099" s="231" t="s">
        <v>979</v>
      </c>
      <c r="M1099" s="234"/>
      <c r="N1099" s="236"/>
      <c r="O1099" s="235"/>
    </row>
    <row r="1100" spans="1:15">
      <c r="A1100" s="231" t="s">
        <v>969</v>
      </c>
      <c r="B1100" s="231" t="s">
        <v>970</v>
      </c>
      <c r="C1100" s="231" t="s">
        <v>971</v>
      </c>
      <c r="D1100" s="231" t="s">
        <v>972</v>
      </c>
      <c r="E1100" s="231" t="s">
        <v>973</v>
      </c>
      <c r="F1100" s="231" t="s">
        <v>8</v>
      </c>
      <c r="G1100" s="231" t="s">
        <v>974</v>
      </c>
      <c r="H1100" s="231" t="s">
        <v>60</v>
      </c>
      <c r="K1100" s="231" t="s">
        <v>353</v>
      </c>
      <c r="L1100" s="231" t="s">
        <v>980</v>
      </c>
      <c r="M1100" s="234"/>
      <c r="N1100" s="236"/>
      <c r="O1100" s="235"/>
    </row>
    <row r="1101" spans="1:15">
      <c r="A1101" s="232" t="s">
        <v>969</v>
      </c>
      <c r="B1101" s="232" t="s">
        <v>970</v>
      </c>
      <c r="C1101" s="232" t="s">
        <v>971</v>
      </c>
      <c r="D1101" s="232" t="s">
        <v>972</v>
      </c>
      <c r="E1101" s="232" t="s">
        <v>973</v>
      </c>
      <c r="F1101" s="232" t="s">
        <v>8</v>
      </c>
      <c r="G1101" s="232" t="s">
        <v>974</v>
      </c>
      <c r="H1101" s="232" t="s">
        <v>17</v>
      </c>
      <c r="I1101" s="232"/>
      <c r="J1101" s="232"/>
      <c r="K1101" s="232" t="s">
        <v>353</v>
      </c>
      <c r="L1101" s="232" t="s">
        <v>976</v>
      </c>
      <c r="M1101" s="232">
        <v>117578.61040000001</v>
      </c>
      <c r="N1101" s="232">
        <v>20747.118699999999</v>
      </c>
      <c r="O1101" s="232">
        <v>76583.457200000004</v>
      </c>
    </row>
    <row r="1102" spans="1:15">
      <c r="A1102" s="232" t="s">
        <v>969</v>
      </c>
      <c r="B1102" s="232" t="s">
        <v>970</v>
      </c>
      <c r="C1102" s="232" t="s">
        <v>971</v>
      </c>
      <c r="D1102" s="232" t="s">
        <v>972</v>
      </c>
      <c r="E1102" s="232" t="s">
        <v>973</v>
      </c>
      <c r="F1102" s="232" t="s">
        <v>8</v>
      </c>
      <c r="G1102" s="232" t="s">
        <v>974</v>
      </c>
      <c r="H1102" s="232" t="s">
        <v>17</v>
      </c>
      <c r="I1102" s="232"/>
      <c r="J1102" s="232"/>
      <c r="K1102" s="232" t="s">
        <v>353</v>
      </c>
      <c r="L1102" s="232" t="s">
        <v>977</v>
      </c>
      <c r="M1102" s="233">
        <v>0.144041972701</v>
      </c>
      <c r="N1102" s="233">
        <v>6.95036747731341E-2</v>
      </c>
      <c r="O1102" s="233">
        <v>0.129243327075167</v>
      </c>
    </row>
    <row r="1103" spans="1:15">
      <c r="A1103" s="231" t="s">
        <v>969</v>
      </c>
      <c r="B1103" s="231" t="s">
        <v>970</v>
      </c>
      <c r="C1103" s="231" t="s">
        <v>971</v>
      </c>
      <c r="D1103" s="231" t="s">
        <v>972</v>
      </c>
      <c r="E1103" s="231" t="s">
        <v>973</v>
      </c>
      <c r="F1103" s="231" t="s">
        <v>8</v>
      </c>
      <c r="G1103" s="231" t="s">
        <v>974</v>
      </c>
      <c r="H1103" s="231" t="s">
        <v>17</v>
      </c>
      <c r="I1103" s="231" t="s">
        <v>101</v>
      </c>
      <c r="J1103" s="231" t="s">
        <v>811</v>
      </c>
      <c r="K1103" s="231" t="s">
        <v>353</v>
      </c>
      <c r="L1103" s="231" t="s">
        <v>978</v>
      </c>
      <c r="M1103" s="234"/>
      <c r="N1103" s="235">
        <f>'4.c Electricity breakdown'!N16</f>
        <v>0.47499999999999998</v>
      </c>
      <c r="O1103" s="235">
        <f>'4.c Electricity breakdown'!AQ16</f>
        <v>0.47499999999999998</v>
      </c>
    </row>
    <row r="1104" spans="1:15">
      <c r="A1104" s="231" t="s">
        <v>969</v>
      </c>
      <c r="B1104" s="231" t="s">
        <v>970</v>
      </c>
      <c r="C1104" s="231" t="s">
        <v>971</v>
      </c>
      <c r="D1104" s="231" t="s">
        <v>972</v>
      </c>
      <c r="E1104" s="231" t="s">
        <v>973</v>
      </c>
      <c r="F1104" s="231" t="s">
        <v>8</v>
      </c>
      <c r="G1104" s="231" t="s">
        <v>974</v>
      </c>
      <c r="H1104" s="231" t="s">
        <v>17</v>
      </c>
      <c r="I1104" s="231" t="s">
        <v>1005</v>
      </c>
      <c r="J1104" s="231" t="s">
        <v>1009</v>
      </c>
      <c r="K1104" s="231" t="s">
        <v>353</v>
      </c>
      <c r="L1104" s="231" t="s">
        <v>979</v>
      </c>
      <c r="M1104" s="234"/>
      <c r="N1104" s="235">
        <f>'4.c Electricity breakdown'!N15</f>
        <v>0.47499999999999998</v>
      </c>
      <c r="O1104" s="235">
        <f>'4.c Electricity breakdown'!AQ15</f>
        <v>0.47499999999999998</v>
      </c>
    </row>
    <row r="1105" spans="1:15">
      <c r="A1105" s="231" t="s">
        <v>969</v>
      </c>
      <c r="B1105" s="231" t="s">
        <v>970</v>
      </c>
      <c r="C1105" s="231" t="s">
        <v>971</v>
      </c>
      <c r="D1105" s="231" t="s">
        <v>972</v>
      </c>
      <c r="E1105" s="231" t="s">
        <v>973</v>
      </c>
      <c r="F1105" s="231" t="s">
        <v>8</v>
      </c>
      <c r="G1105" s="231" t="s">
        <v>974</v>
      </c>
      <c r="H1105" s="231" t="s">
        <v>17</v>
      </c>
      <c r="I1105" s="231" t="s">
        <v>105</v>
      </c>
      <c r="J1105" s="231" t="s">
        <v>813</v>
      </c>
      <c r="K1105" s="231" t="s">
        <v>353</v>
      </c>
      <c r="L1105" s="231" t="s">
        <v>980</v>
      </c>
      <c r="M1105" s="234"/>
      <c r="N1105" s="235">
        <f>'4.c Electricity breakdown'!N17</f>
        <v>0.05</v>
      </c>
      <c r="O1105" s="235">
        <f>'4.c Electricity breakdown'!AQ17</f>
        <v>0.05</v>
      </c>
    </row>
    <row r="1106" spans="1:15">
      <c r="A1106" s="232" t="s">
        <v>969</v>
      </c>
      <c r="B1106" s="232" t="s">
        <v>970</v>
      </c>
      <c r="C1106" s="232" t="s">
        <v>971</v>
      </c>
      <c r="D1106" s="232" t="s">
        <v>972</v>
      </c>
      <c r="E1106" s="232" t="s">
        <v>973</v>
      </c>
      <c r="F1106" s="232" t="s">
        <v>8</v>
      </c>
      <c r="G1106" s="232" t="s">
        <v>974</v>
      </c>
      <c r="H1106" s="232" t="s">
        <v>45</v>
      </c>
      <c r="I1106" s="232"/>
      <c r="J1106" s="232"/>
      <c r="K1106" s="232" t="s">
        <v>353</v>
      </c>
      <c r="L1106" s="232" t="s">
        <v>976</v>
      </c>
      <c r="M1106" s="232">
        <v>7769.3077999999996</v>
      </c>
      <c r="N1106" s="232">
        <v>37.689900000000002</v>
      </c>
      <c r="O1106" s="232">
        <v>2221.0174999999999</v>
      </c>
    </row>
    <row r="1107" spans="1:15">
      <c r="A1107" s="232" t="s">
        <v>969</v>
      </c>
      <c r="B1107" s="232" t="s">
        <v>970</v>
      </c>
      <c r="C1107" s="232" t="s">
        <v>971</v>
      </c>
      <c r="D1107" s="232" t="s">
        <v>972</v>
      </c>
      <c r="E1107" s="232" t="s">
        <v>973</v>
      </c>
      <c r="F1107" s="232" t="s">
        <v>8</v>
      </c>
      <c r="G1107" s="232" t="s">
        <v>974</v>
      </c>
      <c r="H1107" s="232" t="s">
        <v>45</v>
      </c>
      <c r="I1107" s="232"/>
      <c r="J1107" s="232"/>
      <c r="K1107" s="232" t="s">
        <v>353</v>
      </c>
      <c r="L1107" s="232" t="s">
        <v>977</v>
      </c>
      <c r="M1107" s="233">
        <v>9.3762714288017496E-3</v>
      </c>
      <c r="N1107" s="233">
        <v>1.26262667588244E-4</v>
      </c>
      <c r="O1107" s="233">
        <v>3.7482205908062499E-3</v>
      </c>
    </row>
    <row r="1108" spans="1:15">
      <c r="A1108" s="231" t="s">
        <v>969</v>
      </c>
      <c r="B1108" s="231" t="s">
        <v>970</v>
      </c>
      <c r="C1108" s="231" t="s">
        <v>971</v>
      </c>
      <c r="D1108" s="231" t="s">
        <v>972</v>
      </c>
      <c r="E1108" s="231" t="s">
        <v>973</v>
      </c>
      <c r="F1108" s="231" t="s">
        <v>8</v>
      </c>
      <c r="G1108" s="231" t="s">
        <v>974</v>
      </c>
      <c r="H1108" s="231" t="s">
        <v>45</v>
      </c>
      <c r="I1108" s="231" t="s">
        <v>1075</v>
      </c>
      <c r="J1108" s="231" t="s">
        <v>1016</v>
      </c>
      <c r="K1108" s="231" t="s">
        <v>353</v>
      </c>
      <c r="L1108" s="231" t="s">
        <v>978</v>
      </c>
      <c r="M1108" s="234"/>
      <c r="N1108" s="239">
        <v>0.5</v>
      </c>
      <c r="O1108" s="239">
        <v>0.5</v>
      </c>
    </row>
    <row r="1109" spans="1:15">
      <c r="A1109" s="231" t="s">
        <v>969</v>
      </c>
      <c r="B1109" s="231" t="s">
        <v>970</v>
      </c>
      <c r="C1109" s="231" t="s">
        <v>971</v>
      </c>
      <c r="D1109" s="231" t="s">
        <v>972</v>
      </c>
      <c r="E1109" s="231" t="s">
        <v>973</v>
      </c>
      <c r="F1109" s="231" t="s">
        <v>8</v>
      </c>
      <c r="G1109" s="231" t="s">
        <v>974</v>
      </c>
      <c r="H1109" s="231" t="s">
        <v>45</v>
      </c>
      <c r="I1109" s="231" t="s">
        <v>1075</v>
      </c>
      <c r="J1109" s="231" t="s">
        <v>1074</v>
      </c>
      <c r="K1109" s="231" t="s">
        <v>353</v>
      </c>
      <c r="L1109" s="231" t="s">
        <v>979</v>
      </c>
      <c r="M1109" s="234"/>
      <c r="N1109" s="239">
        <v>0.5</v>
      </c>
      <c r="O1109" s="239">
        <v>0.5</v>
      </c>
    </row>
    <row r="1110" spans="1:15">
      <c r="A1110" s="231" t="s">
        <v>969</v>
      </c>
      <c r="B1110" s="231" t="s">
        <v>970</v>
      </c>
      <c r="C1110" s="231" t="s">
        <v>971</v>
      </c>
      <c r="D1110" s="231" t="s">
        <v>972</v>
      </c>
      <c r="E1110" s="231" t="s">
        <v>973</v>
      </c>
      <c r="F1110" s="231" t="s">
        <v>8</v>
      </c>
      <c r="G1110" s="231" t="s">
        <v>974</v>
      </c>
      <c r="H1110" s="231" t="s">
        <v>45</v>
      </c>
      <c r="K1110" s="231" t="s">
        <v>353</v>
      </c>
      <c r="L1110" s="231" t="s">
        <v>980</v>
      </c>
      <c r="M1110" s="234"/>
      <c r="N1110" s="235"/>
      <c r="O1110" s="235"/>
    </row>
    <row r="1111" spans="1:15">
      <c r="A1111" s="232" t="s">
        <v>969</v>
      </c>
      <c r="B1111" s="232" t="s">
        <v>970</v>
      </c>
      <c r="C1111" s="232" t="s">
        <v>971</v>
      </c>
      <c r="D1111" s="232" t="s">
        <v>972</v>
      </c>
      <c r="E1111" s="232" t="s">
        <v>973</v>
      </c>
      <c r="F1111" s="232" t="s">
        <v>8</v>
      </c>
      <c r="G1111" s="232" t="s">
        <v>974</v>
      </c>
      <c r="H1111" s="232" t="s">
        <v>36</v>
      </c>
      <c r="I1111" s="232"/>
      <c r="J1111" s="232"/>
      <c r="K1111" s="232" t="s">
        <v>994</v>
      </c>
      <c r="L1111" s="232" t="s">
        <v>976</v>
      </c>
      <c r="M1111" s="232">
        <v>0.35830000000000001</v>
      </c>
      <c r="N1111" s="232"/>
      <c r="O1111" s="232"/>
    </row>
    <row r="1112" spans="1:15">
      <c r="A1112" s="232" t="s">
        <v>969</v>
      </c>
      <c r="B1112" s="232" t="s">
        <v>970</v>
      </c>
      <c r="C1112" s="232" t="s">
        <v>971</v>
      </c>
      <c r="D1112" s="232" t="s">
        <v>972</v>
      </c>
      <c r="E1112" s="232" t="s">
        <v>973</v>
      </c>
      <c r="F1112" s="232" t="s">
        <v>8</v>
      </c>
      <c r="G1112" s="232" t="s">
        <v>974</v>
      </c>
      <c r="H1112" s="232" t="s">
        <v>36</v>
      </c>
      <c r="I1112" s="232"/>
      <c r="J1112" s="232"/>
      <c r="K1112" s="232" t="s">
        <v>994</v>
      </c>
      <c r="L1112" s="232" t="s">
        <v>977</v>
      </c>
      <c r="M1112" s="233">
        <v>4.3486808487282702E-7</v>
      </c>
      <c r="N1112" s="233"/>
      <c r="O1112" s="233"/>
    </row>
    <row r="1113" spans="1:15">
      <c r="A1113" s="231" t="s">
        <v>969</v>
      </c>
      <c r="B1113" s="231" t="s">
        <v>970</v>
      </c>
      <c r="C1113" s="231" t="s">
        <v>971</v>
      </c>
      <c r="D1113" s="231" t="s">
        <v>972</v>
      </c>
      <c r="E1113" s="231" t="s">
        <v>973</v>
      </c>
      <c r="F1113" s="231" t="s">
        <v>8</v>
      </c>
      <c r="G1113" s="231" t="s">
        <v>974</v>
      </c>
      <c r="H1113" s="231" t="s">
        <v>36</v>
      </c>
      <c r="I1113" s="231" t="s">
        <v>1002</v>
      </c>
      <c r="J1113" s="231" t="s">
        <v>1031</v>
      </c>
      <c r="K1113" s="231" t="s">
        <v>994</v>
      </c>
      <c r="L1113" s="231" t="s">
        <v>978</v>
      </c>
      <c r="M1113" s="234"/>
      <c r="N1113" s="239">
        <v>1</v>
      </c>
      <c r="O1113" s="239">
        <v>1</v>
      </c>
    </row>
    <row r="1114" spans="1:15">
      <c r="A1114" s="231" t="s">
        <v>969</v>
      </c>
      <c r="B1114" s="231" t="s">
        <v>970</v>
      </c>
      <c r="C1114" s="231" t="s">
        <v>971</v>
      </c>
      <c r="D1114" s="231" t="s">
        <v>972</v>
      </c>
      <c r="E1114" s="231" t="s">
        <v>973</v>
      </c>
      <c r="F1114" s="231" t="s">
        <v>8</v>
      </c>
      <c r="G1114" s="231" t="s">
        <v>974</v>
      </c>
      <c r="H1114" s="231" t="s">
        <v>36</v>
      </c>
      <c r="K1114" s="231" t="s">
        <v>994</v>
      </c>
      <c r="L1114" s="231" t="s">
        <v>979</v>
      </c>
      <c r="M1114" s="234"/>
      <c r="N1114" s="236"/>
      <c r="O1114" s="236"/>
    </row>
    <row r="1115" spans="1:15">
      <c r="A1115" s="231" t="s">
        <v>969</v>
      </c>
      <c r="B1115" s="231" t="s">
        <v>970</v>
      </c>
      <c r="C1115" s="231" t="s">
        <v>971</v>
      </c>
      <c r="D1115" s="231" t="s">
        <v>972</v>
      </c>
      <c r="E1115" s="231" t="s">
        <v>973</v>
      </c>
      <c r="F1115" s="231" t="s">
        <v>8</v>
      </c>
      <c r="G1115" s="231" t="s">
        <v>974</v>
      </c>
      <c r="H1115" s="231" t="s">
        <v>36</v>
      </c>
      <c r="K1115" s="231" t="s">
        <v>994</v>
      </c>
      <c r="L1115" s="231" t="s">
        <v>980</v>
      </c>
      <c r="M1115" s="234"/>
      <c r="N1115" s="236"/>
      <c r="O1115" s="236"/>
    </row>
    <row r="1116" spans="1:15">
      <c r="A1116" s="232" t="s">
        <v>969</v>
      </c>
      <c r="B1116" s="232" t="s">
        <v>970</v>
      </c>
      <c r="C1116" s="232" t="s">
        <v>971</v>
      </c>
      <c r="D1116" s="232" t="s">
        <v>972</v>
      </c>
      <c r="E1116" s="232" t="s">
        <v>973</v>
      </c>
      <c r="F1116" s="232" t="s">
        <v>8</v>
      </c>
      <c r="G1116" s="232" t="s">
        <v>974</v>
      </c>
      <c r="H1116" s="232" t="s">
        <v>63</v>
      </c>
      <c r="I1116" s="232"/>
      <c r="J1116" s="232"/>
      <c r="K1116" s="232" t="s">
        <v>994</v>
      </c>
      <c r="L1116" s="232" t="s">
        <v>976</v>
      </c>
      <c r="M1116" s="232">
        <v>13.2416</v>
      </c>
      <c r="N1116" s="232"/>
      <c r="O1116" s="232"/>
    </row>
    <row r="1117" spans="1:15">
      <c r="A1117" s="232" t="s">
        <v>969</v>
      </c>
      <c r="B1117" s="232" t="s">
        <v>970</v>
      </c>
      <c r="C1117" s="232" t="s">
        <v>971</v>
      </c>
      <c r="D1117" s="232" t="s">
        <v>972</v>
      </c>
      <c r="E1117" s="232" t="s">
        <v>973</v>
      </c>
      <c r="F1117" s="232" t="s">
        <v>8</v>
      </c>
      <c r="G1117" s="232" t="s">
        <v>974</v>
      </c>
      <c r="H1117" s="232" t="s">
        <v>63</v>
      </c>
      <c r="I1117" s="232"/>
      <c r="J1117" s="232"/>
      <c r="K1117" s="232" t="s">
        <v>994</v>
      </c>
      <c r="L1117" s="232" t="s">
        <v>977</v>
      </c>
      <c r="M1117" s="233">
        <v>1.6514318876083898E-5</v>
      </c>
      <c r="N1117" s="233"/>
      <c r="O1117" s="233"/>
    </row>
    <row r="1118" spans="1:15">
      <c r="A1118" s="231" t="s">
        <v>969</v>
      </c>
      <c r="B1118" s="231" t="s">
        <v>970</v>
      </c>
      <c r="C1118" s="231" t="s">
        <v>971</v>
      </c>
      <c r="D1118" s="231" t="s">
        <v>972</v>
      </c>
      <c r="E1118" s="231" t="s">
        <v>973</v>
      </c>
      <c r="F1118" s="231" t="s">
        <v>8</v>
      </c>
      <c r="G1118" s="231" t="s">
        <v>974</v>
      </c>
      <c r="H1118" s="231" t="s">
        <v>63</v>
      </c>
      <c r="I1118" s="231" t="s">
        <v>1002</v>
      </c>
      <c r="J1118" s="231" t="s">
        <v>1031</v>
      </c>
      <c r="K1118" s="231" t="s">
        <v>994</v>
      </c>
      <c r="L1118" s="231" t="s">
        <v>978</v>
      </c>
      <c r="M1118" s="234"/>
      <c r="N1118" s="239">
        <v>1</v>
      </c>
      <c r="O1118" s="239">
        <v>1</v>
      </c>
    </row>
    <row r="1119" spans="1:15">
      <c r="A1119" s="231" t="s">
        <v>969</v>
      </c>
      <c r="B1119" s="231" t="s">
        <v>970</v>
      </c>
      <c r="C1119" s="231" t="s">
        <v>971</v>
      </c>
      <c r="D1119" s="231" t="s">
        <v>972</v>
      </c>
      <c r="E1119" s="231" t="s">
        <v>973</v>
      </c>
      <c r="F1119" s="231" t="s">
        <v>8</v>
      </c>
      <c r="G1119" s="231" t="s">
        <v>974</v>
      </c>
      <c r="H1119" s="231" t="s">
        <v>63</v>
      </c>
      <c r="K1119" s="231" t="s">
        <v>994</v>
      </c>
      <c r="L1119" s="231" t="s">
        <v>979</v>
      </c>
      <c r="M1119" s="234"/>
      <c r="N1119" s="236"/>
      <c r="O1119" s="236"/>
    </row>
    <row r="1120" spans="1:15">
      <c r="A1120" s="231" t="s">
        <v>969</v>
      </c>
      <c r="B1120" s="231" t="s">
        <v>970</v>
      </c>
      <c r="C1120" s="231" t="s">
        <v>971</v>
      </c>
      <c r="D1120" s="231" t="s">
        <v>972</v>
      </c>
      <c r="E1120" s="231" t="s">
        <v>973</v>
      </c>
      <c r="F1120" s="231" t="s">
        <v>8</v>
      </c>
      <c r="G1120" s="231" t="s">
        <v>974</v>
      </c>
      <c r="H1120" s="231" t="s">
        <v>63</v>
      </c>
      <c r="K1120" s="231" t="s">
        <v>994</v>
      </c>
      <c r="L1120" s="231" t="s">
        <v>980</v>
      </c>
      <c r="M1120" s="234"/>
      <c r="N1120" s="236"/>
      <c r="O1120" s="236"/>
    </row>
    <row r="1121" spans="1:15">
      <c r="A1121" s="232" t="s">
        <v>969</v>
      </c>
      <c r="B1121" s="232" t="s">
        <v>970</v>
      </c>
      <c r="C1121" s="232" t="s">
        <v>971</v>
      </c>
      <c r="D1121" s="232" t="s">
        <v>972</v>
      </c>
      <c r="E1121" s="232" t="s">
        <v>973</v>
      </c>
      <c r="F1121" s="232" t="s">
        <v>8</v>
      </c>
      <c r="G1121" s="232" t="s">
        <v>974</v>
      </c>
      <c r="H1121" s="232" t="s">
        <v>17</v>
      </c>
      <c r="I1121" s="232"/>
      <c r="J1121" s="232"/>
      <c r="K1121" s="232" t="s">
        <v>994</v>
      </c>
      <c r="L1121" s="232" t="s">
        <v>976</v>
      </c>
      <c r="M1121" s="232">
        <v>0.25800000000000001</v>
      </c>
      <c r="N1121" s="232"/>
      <c r="O1121" s="232"/>
    </row>
    <row r="1122" spans="1:15">
      <c r="A1122" s="232" t="s">
        <v>969</v>
      </c>
      <c r="B1122" s="232" t="s">
        <v>970</v>
      </c>
      <c r="C1122" s="232" t="s">
        <v>971</v>
      </c>
      <c r="D1122" s="232" t="s">
        <v>972</v>
      </c>
      <c r="E1122" s="232" t="s">
        <v>973</v>
      </c>
      <c r="F1122" s="232" t="s">
        <v>8</v>
      </c>
      <c r="G1122" s="232" t="s">
        <v>974</v>
      </c>
      <c r="H1122" s="232" t="s">
        <v>17</v>
      </c>
      <c r="I1122" s="232"/>
      <c r="J1122" s="232"/>
      <c r="K1122" s="232" t="s">
        <v>994</v>
      </c>
      <c r="L1122" s="232" t="s">
        <v>977</v>
      </c>
      <c r="M1122" s="233">
        <v>3.11363391810896E-7</v>
      </c>
      <c r="N1122" s="233"/>
      <c r="O1122" s="233"/>
    </row>
    <row r="1123" spans="1:15">
      <c r="A1123" s="231" t="s">
        <v>969</v>
      </c>
      <c r="B1123" s="231" t="s">
        <v>970</v>
      </c>
      <c r="C1123" s="231" t="s">
        <v>971</v>
      </c>
      <c r="D1123" s="231" t="s">
        <v>972</v>
      </c>
      <c r="E1123" s="231" t="s">
        <v>973</v>
      </c>
      <c r="F1123" s="231" t="s">
        <v>8</v>
      </c>
      <c r="G1123" s="231" t="s">
        <v>974</v>
      </c>
      <c r="H1123" s="231" t="s">
        <v>17</v>
      </c>
      <c r="I1123" s="231" t="s">
        <v>101</v>
      </c>
      <c r="J1123" s="231" t="s">
        <v>811</v>
      </c>
      <c r="K1123" s="231" t="s">
        <v>994</v>
      </c>
      <c r="L1123" s="231" t="s">
        <v>978</v>
      </c>
      <c r="M1123" s="234"/>
      <c r="N1123" s="239">
        <f>'4.c Electricity breakdown'!N16</f>
        <v>0.47499999999999998</v>
      </c>
      <c r="O1123" s="239">
        <f>'4.c Electricity breakdown'!AQ16</f>
        <v>0.47499999999999998</v>
      </c>
    </row>
    <row r="1124" spans="1:15">
      <c r="A1124" s="231" t="s">
        <v>969</v>
      </c>
      <c r="B1124" s="231" t="s">
        <v>970</v>
      </c>
      <c r="C1124" s="231" t="s">
        <v>971</v>
      </c>
      <c r="D1124" s="231" t="s">
        <v>972</v>
      </c>
      <c r="E1124" s="231" t="s">
        <v>973</v>
      </c>
      <c r="F1124" s="231" t="s">
        <v>8</v>
      </c>
      <c r="G1124" s="231" t="s">
        <v>974</v>
      </c>
      <c r="H1124" s="231" t="s">
        <v>17</v>
      </c>
      <c r="I1124" s="231" t="s">
        <v>1005</v>
      </c>
      <c r="J1124" s="231" t="s">
        <v>1031</v>
      </c>
      <c r="K1124" s="231" t="s">
        <v>994</v>
      </c>
      <c r="L1124" s="231" t="s">
        <v>979</v>
      </c>
      <c r="M1124" s="234"/>
      <c r="N1124" s="239">
        <f>'4.c Electricity breakdown'!N15</f>
        <v>0.47499999999999998</v>
      </c>
      <c r="O1124" s="239">
        <f>'4.c Electricity breakdown'!AQ15</f>
        <v>0.47499999999999998</v>
      </c>
    </row>
    <row r="1125" spans="1:15">
      <c r="A1125" s="231" t="s">
        <v>969</v>
      </c>
      <c r="B1125" s="231" t="s">
        <v>970</v>
      </c>
      <c r="C1125" s="231" t="s">
        <v>971</v>
      </c>
      <c r="D1125" s="231" t="s">
        <v>972</v>
      </c>
      <c r="E1125" s="231" t="s">
        <v>973</v>
      </c>
      <c r="F1125" s="231" t="s">
        <v>8</v>
      </c>
      <c r="G1125" s="231" t="s">
        <v>974</v>
      </c>
      <c r="H1125" s="231" t="s">
        <v>17</v>
      </c>
      <c r="I1125" s="231" t="s">
        <v>105</v>
      </c>
      <c r="J1125" s="231" t="s">
        <v>813</v>
      </c>
      <c r="K1125" s="231" t="s">
        <v>994</v>
      </c>
      <c r="L1125" s="231" t="s">
        <v>980</v>
      </c>
      <c r="M1125" s="234"/>
      <c r="N1125" s="239">
        <f>'4.c Electricity breakdown'!N17</f>
        <v>0.05</v>
      </c>
      <c r="O1125" s="239">
        <f>'4.c Electricity breakdown'!AQ17</f>
        <v>0.05</v>
      </c>
    </row>
    <row r="1126" spans="1:15">
      <c r="A1126" s="232" t="s">
        <v>969</v>
      </c>
      <c r="B1126" s="232" t="s">
        <v>970</v>
      </c>
      <c r="C1126" s="232" t="s">
        <v>971</v>
      </c>
      <c r="D1126" s="232" t="s">
        <v>972</v>
      </c>
      <c r="E1126" s="232" t="s">
        <v>973</v>
      </c>
      <c r="F1126" s="232" t="s">
        <v>8</v>
      </c>
      <c r="G1126" s="232" t="s">
        <v>974</v>
      </c>
      <c r="H1126" s="232" t="s">
        <v>983</v>
      </c>
      <c r="I1126" s="232"/>
      <c r="J1126" s="232"/>
      <c r="K1126" s="232" t="s">
        <v>995</v>
      </c>
      <c r="L1126" s="232" t="s">
        <v>976</v>
      </c>
      <c r="M1126" s="232">
        <v>811.34789999999998</v>
      </c>
      <c r="N1126" s="232"/>
      <c r="O1126" s="232"/>
    </row>
    <row r="1127" spans="1:15">
      <c r="A1127" s="232" t="s">
        <v>969</v>
      </c>
      <c r="B1127" s="232" t="s">
        <v>970</v>
      </c>
      <c r="C1127" s="232" t="s">
        <v>971</v>
      </c>
      <c r="D1127" s="232" t="s">
        <v>972</v>
      </c>
      <c r="E1127" s="232" t="s">
        <v>973</v>
      </c>
      <c r="F1127" s="232" t="s">
        <v>8</v>
      </c>
      <c r="G1127" s="232" t="s">
        <v>974</v>
      </c>
      <c r="H1127" s="232" t="s">
        <v>983</v>
      </c>
      <c r="I1127" s="232"/>
      <c r="J1127" s="232"/>
      <c r="K1127" s="232" t="s">
        <v>995</v>
      </c>
      <c r="L1127" s="232" t="s">
        <v>977</v>
      </c>
      <c r="M1127" s="233">
        <v>1.7423528040043401E-3</v>
      </c>
      <c r="N1127" s="233"/>
      <c r="O1127" s="233"/>
    </row>
    <row r="1128" spans="1:15">
      <c r="A1128" s="231" t="s">
        <v>969</v>
      </c>
      <c r="B1128" s="231" t="s">
        <v>970</v>
      </c>
      <c r="C1128" s="231" t="s">
        <v>971</v>
      </c>
      <c r="D1128" s="231" t="s">
        <v>972</v>
      </c>
      <c r="E1128" s="231" t="s">
        <v>973</v>
      </c>
      <c r="F1128" s="231" t="s">
        <v>8</v>
      </c>
      <c r="G1128" s="231" t="s">
        <v>974</v>
      </c>
      <c r="H1128" s="231" t="s">
        <v>983</v>
      </c>
      <c r="I1128" s="231" t="s">
        <v>1002</v>
      </c>
      <c r="J1128" s="231" t="s">
        <v>1076</v>
      </c>
      <c r="K1128" s="231" t="s">
        <v>995</v>
      </c>
      <c r="L1128" s="231" t="s">
        <v>978</v>
      </c>
      <c r="M1128" s="234"/>
      <c r="N1128" s="239">
        <v>1</v>
      </c>
      <c r="O1128" s="239">
        <v>1</v>
      </c>
    </row>
    <row r="1129" spans="1:15">
      <c r="A1129" s="231" t="s">
        <v>969</v>
      </c>
      <c r="B1129" s="231" t="s">
        <v>970</v>
      </c>
      <c r="C1129" s="231" t="s">
        <v>971</v>
      </c>
      <c r="D1129" s="231" t="s">
        <v>972</v>
      </c>
      <c r="E1129" s="231" t="s">
        <v>973</v>
      </c>
      <c r="F1129" s="231" t="s">
        <v>8</v>
      </c>
      <c r="G1129" s="231" t="s">
        <v>974</v>
      </c>
      <c r="H1129" s="231" t="s">
        <v>983</v>
      </c>
      <c r="I1129" s="307"/>
      <c r="K1129" s="231" t="s">
        <v>995</v>
      </c>
      <c r="L1129" s="231" t="s">
        <v>979</v>
      </c>
      <c r="M1129" s="234"/>
      <c r="N1129" s="236"/>
      <c r="O1129" s="236"/>
    </row>
    <row r="1130" spans="1:15">
      <c r="A1130" s="231" t="s">
        <v>969</v>
      </c>
      <c r="B1130" s="231" t="s">
        <v>970</v>
      </c>
      <c r="C1130" s="231" t="s">
        <v>971</v>
      </c>
      <c r="D1130" s="231" t="s">
        <v>972</v>
      </c>
      <c r="E1130" s="231" t="s">
        <v>973</v>
      </c>
      <c r="F1130" s="231" t="s">
        <v>8</v>
      </c>
      <c r="G1130" s="231" t="s">
        <v>974</v>
      </c>
      <c r="H1130" s="231" t="s">
        <v>983</v>
      </c>
      <c r="K1130" s="231" t="s">
        <v>995</v>
      </c>
      <c r="L1130" s="231" t="s">
        <v>980</v>
      </c>
      <c r="M1130" s="234"/>
      <c r="N1130" s="236"/>
      <c r="O1130" s="236"/>
    </row>
    <row r="1131" spans="1:15">
      <c r="A1131" s="232" t="s">
        <v>969</v>
      </c>
      <c r="B1131" s="232" t="s">
        <v>970</v>
      </c>
      <c r="C1131" s="232" t="s">
        <v>971</v>
      </c>
      <c r="D1131" s="232" t="s">
        <v>972</v>
      </c>
      <c r="E1131" s="232" t="s">
        <v>973</v>
      </c>
      <c r="F1131" s="232" t="s">
        <v>8</v>
      </c>
      <c r="G1131" s="232" t="s">
        <v>974</v>
      </c>
      <c r="H1131" s="232" t="s">
        <v>984</v>
      </c>
      <c r="I1131" s="232"/>
      <c r="J1131" s="232"/>
      <c r="K1131" s="232" t="s">
        <v>995</v>
      </c>
      <c r="L1131" s="232" t="s">
        <v>976</v>
      </c>
      <c r="M1131" s="232">
        <v>12468.3827</v>
      </c>
      <c r="N1131" s="232"/>
      <c r="O1131" s="232">
        <v>35.509700000000002</v>
      </c>
    </row>
    <row r="1132" spans="1:15">
      <c r="A1132" s="232" t="s">
        <v>969</v>
      </c>
      <c r="B1132" s="232" t="s">
        <v>970</v>
      </c>
      <c r="C1132" s="232" t="s">
        <v>971</v>
      </c>
      <c r="D1132" s="232" t="s">
        <v>972</v>
      </c>
      <c r="E1132" s="232" t="s">
        <v>973</v>
      </c>
      <c r="F1132" s="232" t="s">
        <v>8</v>
      </c>
      <c r="G1132" s="232" t="s">
        <v>974</v>
      </c>
      <c r="H1132" s="232" t="s">
        <v>984</v>
      </c>
      <c r="I1132" s="232"/>
      <c r="J1132" s="232"/>
      <c r="K1132" s="232" t="s">
        <v>995</v>
      </c>
      <c r="L1132" s="232" t="s">
        <v>977</v>
      </c>
      <c r="M1132" s="233">
        <v>2.7059099209053802E-2</v>
      </c>
      <c r="N1132" s="233"/>
      <c r="O1132" s="233">
        <v>5.9926672668429098E-5</v>
      </c>
    </row>
    <row r="1133" spans="1:15">
      <c r="A1133" s="231" t="s">
        <v>969</v>
      </c>
      <c r="B1133" s="231" t="s">
        <v>970</v>
      </c>
      <c r="C1133" s="231" t="s">
        <v>971</v>
      </c>
      <c r="D1133" s="231" t="s">
        <v>972</v>
      </c>
      <c r="E1133" s="231" t="s">
        <v>973</v>
      </c>
      <c r="F1133" s="231" t="s">
        <v>8</v>
      </c>
      <c r="G1133" s="231" t="s">
        <v>974</v>
      </c>
      <c r="H1133" s="231" t="s">
        <v>984</v>
      </c>
      <c r="I1133" s="231" t="s">
        <v>1002</v>
      </c>
      <c r="J1133" s="231" t="s">
        <v>1076</v>
      </c>
      <c r="K1133" s="231" t="s">
        <v>995</v>
      </c>
      <c r="L1133" s="231" t="s">
        <v>978</v>
      </c>
      <c r="M1133" s="234"/>
      <c r="N1133" s="239">
        <v>1</v>
      </c>
      <c r="O1133" s="239">
        <v>1</v>
      </c>
    </row>
    <row r="1134" spans="1:15">
      <c r="A1134" s="231" t="s">
        <v>969</v>
      </c>
      <c r="B1134" s="231" t="s">
        <v>970</v>
      </c>
      <c r="C1134" s="231" t="s">
        <v>971</v>
      </c>
      <c r="D1134" s="231" t="s">
        <v>972</v>
      </c>
      <c r="E1134" s="231" t="s">
        <v>973</v>
      </c>
      <c r="F1134" s="231" t="s">
        <v>8</v>
      </c>
      <c r="G1134" s="231" t="s">
        <v>974</v>
      </c>
      <c r="H1134" s="231" t="s">
        <v>984</v>
      </c>
      <c r="K1134" s="231" t="s">
        <v>995</v>
      </c>
      <c r="L1134" s="231" t="s">
        <v>979</v>
      </c>
      <c r="M1134" s="234"/>
      <c r="N1134" s="236"/>
      <c r="O1134" s="235"/>
    </row>
    <row r="1135" spans="1:15">
      <c r="A1135" s="231" t="s">
        <v>969</v>
      </c>
      <c r="B1135" s="231" t="s">
        <v>970</v>
      </c>
      <c r="C1135" s="231" t="s">
        <v>971</v>
      </c>
      <c r="D1135" s="231" t="s">
        <v>972</v>
      </c>
      <c r="E1135" s="231" t="s">
        <v>973</v>
      </c>
      <c r="F1135" s="231" t="s">
        <v>8</v>
      </c>
      <c r="G1135" s="231" t="s">
        <v>974</v>
      </c>
      <c r="H1135" s="231" t="s">
        <v>984</v>
      </c>
      <c r="K1135" s="231" t="s">
        <v>995</v>
      </c>
      <c r="L1135" s="231" t="s">
        <v>980</v>
      </c>
      <c r="M1135" s="234"/>
      <c r="N1135" s="236"/>
      <c r="O1135" s="235"/>
    </row>
    <row r="1136" spans="1:15">
      <c r="A1136" s="232" t="s">
        <v>969</v>
      </c>
      <c r="B1136" s="232" t="s">
        <v>970</v>
      </c>
      <c r="C1136" s="232" t="s">
        <v>971</v>
      </c>
      <c r="D1136" s="232" t="s">
        <v>972</v>
      </c>
      <c r="E1136" s="232" t="s">
        <v>973</v>
      </c>
      <c r="F1136" s="232" t="s">
        <v>8</v>
      </c>
      <c r="G1136" s="232" t="s">
        <v>974</v>
      </c>
      <c r="H1136" s="232" t="s">
        <v>985</v>
      </c>
      <c r="I1136" s="232"/>
      <c r="J1136" s="232"/>
      <c r="K1136" s="232" t="s">
        <v>995</v>
      </c>
      <c r="L1136" s="232" t="s">
        <v>976</v>
      </c>
      <c r="M1136" s="232">
        <v>10.8612</v>
      </c>
      <c r="N1136" s="232"/>
      <c r="O1136" s="232"/>
    </row>
    <row r="1137" spans="1:15">
      <c r="A1137" s="232" t="s">
        <v>969</v>
      </c>
      <c r="B1137" s="232" t="s">
        <v>970</v>
      </c>
      <c r="C1137" s="232" t="s">
        <v>971</v>
      </c>
      <c r="D1137" s="232" t="s">
        <v>972</v>
      </c>
      <c r="E1137" s="232" t="s">
        <v>973</v>
      </c>
      <c r="F1137" s="232" t="s">
        <v>8</v>
      </c>
      <c r="G1137" s="232" t="s">
        <v>974</v>
      </c>
      <c r="H1137" s="232" t="s">
        <v>985</v>
      </c>
      <c r="I1137" s="232"/>
      <c r="J1137" s="232"/>
      <c r="K1137" s="232" t="s">
        <v>995</v>
      </c>
      <c r="L1137" s="232" t="s">
        <v>977</v>
      </c>
      <c r="M1137" s="233">
        <v>1.43540052777169E-5</v>
      </c>
      <c r="N1137" s="233"/>
      <c r="O1137" s="233"/>
    </row>
    <row r="1138" spans="1:15">
      <c r="A1138" s="231" t="s">
        <v>969</v>
      </c>
      <c r="B1138" s="231" t="s">
        <v>970</v>
      </c>
      <c r="C1138" s="231" t="s">
        <v>971</v>
      </c>
      <c r="D1138" s="231" t="s">
        <v>972</v>
      </c>
      <c r="E1138" s="231" t="s">
        <v>973</v>
      </c>
      <c r="F1138" s="231" t="s">
        <v>8</v>
      </c>
      <c r="G1138" s="231" t="s">
        <v>974</v>
      </c>
      <c r="H1138" s="231" t="s">
        <v>985</v>
      </c>
      <c r="I1138" s="231" t="s">
        <v>1002</v>
      </c>
      <c r="J1138" s="231" t="s">
        <v>1076</v>
      </c>
      <c r="K1138" s="231" t="s">
        <v>995</v>
      </c>
      <c r="L1138" s="231" t="s">
        <v>978</v>
      </c>
      <c r="M1138" s="234"/>
      <c r="N1138" s="239">
        <v>1</v>
      </c>
      <c r="O1138" s="239">
        <v>1</v>
      </c>
    </row>
    <row r="1139" spans="1:15">
      <c r="A1139" s="231" t="s">
        <v>969</v>
      </c>
      <c r="B1139" s="231" t="s">
        <v>970</v>
      </c>
      <c r="C1139" s="231" t="s">
        <v>971</v>
      </c>
      <c r="D1139" s="231" t="s">
        <v>972</v>
      </c>
      <c r="E1139" s="231" t="s">
        <v>973</v>
      </c>
      <c r="F1139" s="231" t="s">
        <v>8</v>
      </c>
      <c r="G1139" s="231" t="s">
        <v>974</v>
      </c>
      <c r="H1139" s="231" t="s">
        <v>985</v>
      </c>
      <c r="K1139" s="231" t="s">
        <v>995</v>
      </c>
      <c r="L1139" s="231" t="s">
        <v>979</v>
      </c>
      <c r="M1139" s="234"/>
      <c r="N1139" s="236"/>
      <c r="O1139" s="236"/>
    </row>
    <row r="1140" spans="1:15">
      <c r="A1140" s="231" t="s">
        <v>969</v>
      </c>
      <c r="B1140" s="231" t="s">
        <v>970</v>
      </c>
      <c r="C1140" s="231" t="s">
        <v>971</v>
      </c>
      <c r="D1140" s="231" t="s">
        <v>972</v>
      </c>
      <c r="E1140" s="231" t="s">
        <v>973</v>
      </c>
      <c r="F1140" s="231" t="s">
        <v>8</v>
      </c>
      <c r="G1140" s="231" t="s">
        <v>974</v>
      </c>
      <c r="H1140" s="231" t="s">
        <v>985</v>
      </c>
      <c r="K1140" s="231" t="s">
        <v>995</v>
      </c>
      <c r="L1140" s="231" t="s">
        <v>980</v>
      </c>
      <c r="M1140" s="234"/>
      <c r="N1140" s="236"/>
      <c r="O1140" s="236"/>
    </row>
    <row r="1141" spans="1:15">
      <c r="A1141" s="232" t="s">
        <v>969</v>
      </c>
      <c r="B1141" s="232" t="s">
        <v>970</v>
      </c>
      <c r="C1141" s="232" t="s">
        <v>971</v>
      </c>
      <c r="D1141" s="232" t="s">
        <v>972</v>
      </c>
      <c r="E1141" s="232" t="s">
        <v>973</v>
      </c>
      <c r="F1141" s="232" t="s">
        <v>8</v>
      </c>
      <c r="G1141" s="232" t="s">
        <v>974</v>
      </c>
      <c r="H1141" s="232" t="s">
        <v>986</v>
      </c>
      <c r="I1141" s="232"/>
      <c r="J1141" s="232"/>
      <c r="K1141" s="232" t="s">
        <v>995</v>
      </c>
      <c r="L1141" s="232" t="s">
        <v>976</v>
      </c>
      <c r="M1141" s="232">
        <v>134.33170000000001</v>
      </c>
      <c r="N1141" s="232"/>
      <c r="O1141" s="232"/>
    </row>
    <row r="1142" spans="1:15">
      <c r="A1142" s="232" t="s">
        <v>969</v>
      </c>
      <c r="B1142" s="232" t="s">
        <v>970</v>
      </c>
      <c r="C1142" s="232" t="s">
        <v>971</v>
      </c>
      <c r="D1142" s="232" t="s">
        <v>972</v>
      </c>
      <c r="E1142" s="232" t="s">
        <v>973</v>
      </c>
      <c r="F1142" s="232" t="s">
        <v>8</v>
      </c>
      <c r="G1142" s="232" t="s">
        <v>974</v>
      </c>
      <c r="H1142" s="232" t="s">
        <v>986</v>
      </c>
      <c r="I1142" s="232"/>
      <c r="J1142" s="232"/>
      <c r="K1142" s="232" t="s">
        <v>995</v>
      </c>
      <c r="L1142" s="232" t="s">
        <v>977</v>
      </c>
      <c r="M1142" s="233">
        <v>3.18464571704415E-4</v>
      </c>
      <c r="N1142" s="233"/>
      <c r="O1142" s="233"/>
    </row>
    <row r="1143" spans="1:15">
      <c r="A1143" s="231" t="s">
        <v>969</v>
      </c>
      <c r="B1143" s="231" t="s">
        <v>970</v>
      </c>
      <c r="C1143" s="231" t="s">
        <v>971</v>
      </c>
      <c r="D1143" s="231" t="s">
        <v>972</v>
      </c>
      <c r="E1143" s="231" t="s">
        <v>973</v>
      </c>
      <c r="F1143" s="231" t="s">
        <v>8</v>
      </c>
      <c r="G1143" s="231" t="s">
        <v>974</v>
      </c>
      <c r="H1143" s="231" t="s">
        <v>986</v>
      </c>
      <c r="I1143" s="231" t="s">
        <v>1002</v>
      </c>
      <c r="J1143" s="231" t="s">
        <v>1076</v>
      </c>
      <c r="K1143" s="231" t="s">
        <v>995</v>
      </c>
      <c r="L1143" s="231" t="s">
        <v>978</v>
      </c>
      <c r="M1143" s="234"/>
      <c r="N1143" s="239">
        <v>1</v>
      </c>
      <c r="O1143" s="239">
        <v>1</v>
      </c>
    </row>
    <row r="1144" spans="1:15">
      <c r="A1144" s="231" t="s">
        <v>969</v>
      </c>
      <c r="B1144" s="231" t="s">
        <v>970</v>
      </c>
      <c r="C1144" s="231" t="s">
        <v>971</v>
      </c>
      <c r="D1144" s="231" t="s">
        <v>972</v>
      </c>
      <c r="E1144" s="231" t="s">
        <v>973</v>
      </c>
      <c r="F1144" s="231" t="s">
        <v>8</v>
      </c>
      <c r="G1144" s="231" t="s">
        <v>974</v>
      </c>
      <c r="H1144" s="231" t="s">
        <v>986</v>
      </c>
      <c r="K1144" s="231" t="s">
        <v>995</v>
      </c>
      <c r="L1144" s="231" t="s">
        <v>979</v>
      </c>
      <c r="M1144" s="234"/>
      <c r="N1144" s="236"/>
      <c r="O1144" s="236"/>
    </row>
    <row r="1145" spans="1:15">
      <c r="A1145" s="231" t="s">
        <v>969</v>
      </c>
      <c r="B1145" s="231" t="s">
        <v>970</v>
      </c>
      <c r="C1145" s="231" t="s">
        <v>971</v>
      </c>
      <c r="D1145" s="231" t="s">
        <v>972</v>
      </c>
      <c r="E1145" s="231" t="s">
        <v>973</v>
      </c>
      <c r="F1145" s="231" t="s">
        <v>8</v>
      </c>
      <c r="G1145" s="231" t="s">
        <v>974</v>
      </c>
      <c r="H1145" s="231" t="s">
        <v>986</v>
      </c>
      <c r="K1145" s="231" t="s">
        <v>995</v>
      </c>
      <c r="L1145" s="231" t="s">
        <v>980</v>
      </c>
      <c r="M1145" s="234"/>
      <c r="N1145" s="236"/>
      <c r="O1145" s="236"/>
    </row>
    <row r="1146" spans="1:15">
      <c r="A1146" s="232" t="s">
        <v>969</v>
      </c>
      <c r="B1146" s="232" t="s">
        <v>970</v>
      </c>
      <c r="C1146" s="232" t="s">
        <v>971</v>
      </c>
      <c r="D1146" s="232" t="s">
        <v>972</v>
      </c>
      <c r="E1146" s="232" t="s">
        <v>973</v>
      </c>
      <c r="F1146" s="232" t="s">
        <v>8</v>
      </c>
      <c r="G1146" s="232" t="s">
        <v>974</v>
      </c>
      <c r="H1146" s="232" t="s">
        <v>27</v>
      </c>
      <c r="I1146" s="232"/>
      <c r="J1146" s="232"/>
      <c r="K1146" s="232" t="s">
        <v>995</v>
      </c>
      <c r="L1146" s="232" t="s">
        <v>976</v>
      </c>
      <c r="M1146" s="232">
        <v>0.69299999999999995</v>
      </c>
      <c r="N1146" s="232"/>
      <c r="O1146" s="232"/>
    </row>
    <row r="1147" spans="1:15">
      <c r="A1147" s="232" t="s">
        <v>969</v>
      </c>
      <c r="B1147" s="232" t="s">
        <v>970</v>
      </c>
      <c r="C1147" s="232" t="s">
        <v>971</v>
      </c>
      <c r="D1147" s="232" t="s">
        <v>972</v>
      </c>
      <c r="E1147" s="232" t="s">
        <v>973</v>
      </c>
      <c r="F1147" s="232" t="s">
        <v>8</v>
      </c>
      <c r="G1147" s="232" t="s">
        <v>974</v>
      </c>
      <c r="H1147" s="232" t="s">
        <v>27</v>
      </c>
      <c r="I1147" s="232"/>
      <c r="J1147" s="232"/>
      <c r="K1147" s="232" t="s">
        <v>995</v>
      </c>
      <c r="L1147" s="232" t="s">
        <v>977</v>
      </c>
      <c r="M1147" s="233">
        <v>9.3402578445001898E-7</v>
      </c>
      <c r="N1147" s="233"/>
      <c r="O1147" s="233"/>
    </row>
    <row r="1148" spans="1:15">
      <c r="A1148" s="231" t="s">
        <v>969</v>
      </c>
      <c r="B1148" s="231" t="s">
        <v>970</v>
      </c>
      <c r="C1148" s="231" t="s">
        <v>971</v>
      </c>
      <c r="D1148" s="231" t="s">
        <v>972</v>
      </c>
      <c r="E1148" s="231" t="s">
        <v>973</v>
      </c>
      <c r="F1148" s="231" t="s">
        <v>8</v>
      </c>
      <c r="G1148" s="231" t="s">
        <v>974</v>
      </c>
      <c r="H1148" s="231" t="s">
        <v>27</v>
      </c>
      <c r="I1148" s="231" t="s">
        <v>1002</v>
      </c>
      <c r="J1148" s="231" t="s">
        <v>1076</v>
      </c>
      <c r="K1148" s="231" t="s">
        <v>995</v>
      </c>
      <c r="L1148" s="231" t="s">
        <v>978</v>
      </c>
      <c r="M1148" s="234"/>
      <c r="N1148" s="239">
        <v>1</v>
      </c>
      <c r="O1148" s="239">
        <v>1</v>
      </c>
    </row>
    <row r="1149" spans="1:15">
      <c r="A1149" s="231" t="s">
        <v>969</v>
      </c>
      <c r="B1149" s="231" t="s">
        <v>970</v>
      </c>
      <c r="C1149" s="231" t="s">
        <v>971</v>
      </c>
      <c r="D1149" s="231" t="s">
        <v>972</v>
      </c>
      <c r="E1149" s="231" t="s">
        <v>973</v>
      </c>
      <c r="F1149" s="231" t="s">
        <v>8</v>
      </c>
      <c r="G1149" s="231" t="s">
        <v>974</v>
      </c>
      <c r="H1149" s="231" t="s">
        <v>27</v>
      </c>
      <c r="K1149" s="231" t="s">
        <v>995</v>
      </c>
      <c r="L1149" s="231" t="s">
        <v>979</v>
      </c>
      <c r="M1149" s="234"/>
      <c r="N1149" s="236"/>
      <c r="O1149" s="236"/>
    </row>
    <row r="1150" spans="1:15">
      <c r="A1150" s="231" t="s">
        <v>969</v>
      </c>
      <c r="B1150" s="231" t="s">
        <v>970</v>
      </c>
      <c r="C1150" s="231" t="s">
        <v>971</v>
      </c>
      <c r="D1150" s="231" t="s">
        <v>972</v>
      </c>
      <c r="E1150" s="231" t="s">
        <v>973</v>
      </c>
      <c r="F1150" s="231" t="s">
        <v>8</v>
      </c>
      <c r="G1150" s="231" t="s">
        <v>974</v>
      </c>
      <c r="H1150" s="231" t="s">
        <v>27</v>
      </c>
      <c r="K1150" s="231" t="s">
        <v>995</v>
      </c>
      <c r="L1150" s="231" t="s">
        <v>980</v>
      </c>
      <c r="M1150" s="234"/>
      <c r="N1150" s="236"/>
      <c r="O1150" s="236"/>
    </row>
    <row r="1151" spans="1:15">
      <c r="A1151" s="232" t="s">
        <v>969</v>
      </c>
      <c r="B1151" s="232" t="s">
        <v>970</v>
      </c>
      <c r="C1151" s="232" t="s">
        <v>971</v>
      </c>
      <c r="D1151" s="232" t="s">
        <v>972</v>
      </c>
      <c r="E1151" s="232" t="s">
        <v>973</v>
      </c>
      <c r="F1151" s="232" t="s">
        <v>8</v>
      </c>
      <c r="G1151" s="232" t="s">
        <v>974</v>
      </c>
      <c r="H1151" s="232" t="s">
        <v>647</v>
      </c>
      <c r="I1151" s="232"/>
      <c r="J1151" s="232"/>
      <c r="K1151" s="232" t="s">
        <v>995</v>
      </c>
      <c r="L1151" s="232" t="s">
        <v>976</v>
      </c>
      <c r="M1151" s="232">
        <v>29.585999999999999</v>
      </c>
      <c r="N1151" s="232"/>
      <c r="O1151" s="232"/>
    </row>
    <row r="1152" spans="1:15">
      <c r="A1152" s="232" t="s">
        <v>969</v>
      </c>
      <c r="B1152" s="232" t="s">
        <v>970</v>
      </c>
      <c r="C1152" s="232" t="s">
        <v>971</v>
      </c>
      <c r="D1152" s="232" t="s">
        <v>972</v>
      </c>
      <c r="E1152" s="232" t="s">
        <v>973</v>
      </c>
      <c r="F1152" s="232" t="s">
        <v>8</v>
      </c>
      <c r="G1152" s="232" t="s">
        <v>974</v>
      </c>
      <c r="H1152" s="232" t="s">
        <v>647</v>
      </c>
      <c r="I1152" s="232"/>
      <c r="J1152" s="232"/>
      <c r="K1152" s="232" t="s">
        <v>995</v>
      </c>
      <c r="L1152" s="232" t="s">
        <v>977</v>
      </c>
      <c r="M1152" s="233">
        <v>3.6246323264962099E-5</v>
      </c>
      <c r="N1152" s="233"/>
      <c r="O1152" s="233"/>
    </row>
    <row r="1153" spans="1:15">
      <c r="A1153" s="231" t="s">
        <v>969</v>
      </c>
      <c r="B1153" s="231" t="s">
        <v>970</v>
      </c>
      <c r="C1153" s="231" t="s">
        <v>971</v>
      </c>
      <c r="D1153" s="231" t="s">
        <v>972</v>
      </c>
      <c r="E1153" s="231" t="s">
        <v>973</v>
      </c>
      <c r="F1153" s="231" t="s">
        <v>8</v>
      </c>
      <c r="G1153" s="231" t="s">
        <v>974</v>
      </c>
      <c r="H1153" s="231" t="s">
        <v>647</v>
      </c>
      <c r="I1153" s="231" t="s">
        <v>1002</v>
      </c>
      <c r="J1153" s="231" t="s">
        <v>1076</v>
      </c>
      <c r="K1153" s="231" t="s">
        <v>995</v>
      </c>
      <c r="L1153" s="231" t="s">
        <v>978</v>
      </c>
      <c r="M1153" s="234"/>
      <c r="N1153" s="239">
        <v>1</v>
      </c>
      <c r="O1153" s="239">
        <v>1</v>
      </c>
    </row>
    <row r="1154" spans="1:15">
      <c r="A1154" s="231" t="s">
        <v>969</v>
      </c>
      <c r="B1154" s="231" t="s">
        <v>970</v>
      </c>
      <c r="C1154" s="231" t="s">
        <v>971</v>
      </c>
      <c r="D1154" s="231" t="s">
        <v>972</v>
      </c>
      <c r="E1154" s="231" t="s">
        <v>973</v>
      </c>
      <c r="F1154" s="231" t="s">
        <v>8</v>
      </c>
      <c r="G1154" s="231" t="s">
        <v>974</v>
      </c>
      <c r="H1154" s="231" t="s">
        <v>647</v>
      </c>
      <c r="K1154" s="231" t="s">
        <v>995</v>
      </c>
      <c r="L1154" s="231" t="s">
        <v>979</v>
      </c>
      <c r="M1154" s="234"/>
      <c r="N1154" s="236"/>
      <c r="O1154" s="236"/>
    </row>
    <row r="1155" spans="1:15">
      <c r="A1155" s="231" t="s">
        <v>969</v>
      </c>
      <c r="B1155" s="231" t="s">
        <v>970</v>
      </c>
      <c r="C1155" s="231" t="s">
        <v>971</v>
      </c>
      <c r="D1155" s="231" t="s">
        <v>972</v>
      </c>
      <c r="E1155" s="231" t="s">
        <v>973</v>
      </c>
      <c r="F1155" s="231" t="s">
        <v>8</v>
      </c>
      <c r="G1155" s="231" t="s">
        <v>974</v>
      </c>
      <c r="H1155" s="231" t="s">
        <v>647</v>
      </c>
      <c r="K1155" s="231" t="s">
        <v>995</v>
      </c>
      <c r="L1155" s="231" t="s">
        <v>980</v>
      </c>
      <c r="M1155" s="234"/>
      <c r="N1155" s="236"/>
      <c r="O1155" s="236"/>
    </row>
    <row r="1156" spans="1:15">
      <c r="A1156" s="232" t="s">
        <v>969</v>
      </c>
      <c r="B1156" s="232" t="s">
        <v>970</v>
      </c>
      <c r="C1156" s="232" t="s">
        <v>971</v>
      </c>
      <c r="D1156" s="232" t="s">
        <v>972</v>
      </c>
      <c r="E1156" s="232" t="s">
        <v>973</v>
      </c>
      <c r="F1156" s="232" t="s">
        <v>8</v>
      </c>
      <c r="G1156" s="232" t="s">
        <v>974</v>
      </c>
      <c r="H1156" s="232" t="s">
        <v>32</v>
      </c>
      <c r="I1156" s="232"/>
      <c r="J1156" s="232"/>
      <c r="K1156" s="232" t="s">
        <v>995</v>
      </c>
      <c r="L1156" s="232" t="s">
        <v>976</v>
      </c>
      <c r="M1156" s="232">
        <v>1.9776</v>
      </c>
      <c r="N1156" s="232"/>
      <c r="O1156" s="232"/>
    </row>
    <row r="1157" spans="1:15">
      <c r="A1157" s="232" t="s">
        <v>969</v>
      </c>
      <c r="B1157" s="232" t="s">
        <v>970</v>
      </c>
      <c r="C1157" s="232" t="s">
        <v>971</v>
      </c>
      <c r="D1157" s="232" t="s">
        <v>972</v>
      </c>
      <c r="E1157" s="232" t="s">
        <v>973</v>
      </c>
      <c r="F1157" s="232" t="s">
        <v>8</v>
      </c>
      <c r="G1157" s="232" t="s">
        <v>974</v>
      </c>
      <c r="H1157" s="232" t="s">
        <v>32</v>
      </c>
      <c r="I1157" s="232"/>
      <c r="J1157" s="232"/>
      <c r="K1157" s="232" t="s">
        <v>995</v>
      </c>
      <c r="L1157" s="232" t="s">
        <v>977</v>
      </c>
      <c r="M1157" s="233">
        <v>4.5073008681006303E-6</v>
      </c>
      <c r="N1157" s="233"/>
      <c r="O1157" s="233"/>
    </row>
    <row r="1158" spans="1:15">
      <c r="A1158" s="231" t="s">
        <v>969</v>
      </c>
      <c r="B1158" s="231" t="s">
        <v>970</v>
      </c>
      <c r="C1158" s="231" t="s">
        <v>971</v>
      </c>
      <c r="D1158" s="231" t="s">
        <v>972</v>
      </c>
      <c r="E1158" s="231" t="s">
        <v>973</v>
      </c>
      <c r="F1158" s="231" t="s">
        <v>8</v>
      </c>
      <c r="G1158" s="231" t="s">
        <v>974</v>
      </c>
      <c r="H1158" s="231" t="s">
        <v>32</v>
      </c>
      <c r="I1158" s="231" t="s">
        <v>1002</v>
      </c>
      <c r="J1158" s="231" t="s">
        <v>1076</v>
      </c>
      <c r="K1158" s="231" t="s">
        <v>995</v>
      </c>
      <c r="L1158" s="231" t="s">
        <v>978</v>
      </c>
      <c r="M1158" s="234"/>
      <c r="N1158" s="239">
        <v>1</v>
      </c>
      <c r="O1158" s="239">
        <v>1</v>
      </c>
    </row>
    <row r="1159" spans="1:15">
      <c r="A1159" s="231" t="s">
        <v>969</v>
      </c>
      <c r="B1159" s="231" t="s">
        <v>970</v>
      </c>
      <c r="C1159" s="231" t="s">
        <v>971</v>
      </c>
      <c r="D1159" s="231" t="s">
        <v>972</v>
      </c>
      <c r="E1159" s="231" t="s">
        <v>973</v>
      </c>
      <c r="F1159" s="231" t="s">
        <v>8</v>
      </c>
      <c r="G1159" s="231" t="s">
        <v>974</v>
      </c>
      <c r="H1159" s="231" t="s">
        <v>32</v>
      </c>
      <c r="K1159" s="231" t="s">
        <v>995</v>
      </c>
      <c r="L1159" s="231" t="s">
        <v>979</v>
      </c>
      <c r="M1159" s="234"/>
      <c r="N1159" s="236"/>
      <c r="O1159" s="236"/>
    </row>
    <row r="1160" spans="1:15">
      <c r="A1160" s="231" t="s">
        <v>969</v>
      </c>
      <c r="B1160" s="231" t="s">
        <v>970</v>
      </c>
      <c r="C1160" s="231" t="s">
        <v>971</v>
      </c>
      <c r="D1160" s="231" t="s">
        <v>972</v>
      </c>
      <c r="E1160" s="231" t="s">
        <v>973</v>
      </c>
      <c r="F1160" s="231" t="s">
        <v>8</v>
      </c>
      <c r="G1160" s="231" t="s">
        <v>974</v>
      </c>
      <c r="H1160" s="231" t="s">
        <v>32</v>
      </c>
      <c r="K1160" s="231" t="s">
        <v>995</v>
      </c>
      <c r="L1160" s="231" t="s">
        <v>980</v>
      </c>
      <c r="M1160" s="234"/>
      <c r="N1160" s="236"/>
      <c r="O1160" s="236"/>
    </row>
    <row r="1161" spans="1:15">
      <c r="A1161" s="232" t="s">
        <v>969</v>
      </c>
      <c r="B1161" s="232" t="s">
        <v>970</v>
      </c>
      <c r="C1161" s="232" t="s">
        <v>971</v>
      </c>
      <c r="D1161" s="232" t="s">
        <v>972</v>
      </c>
      <c r="E1161" s="232" t="s">
        <v>973</v>
      </c>
      <c r="F1161" s="232" t="s">
        <v>8</v>
      </c>
      <c r="G1161" s="232" t="s">
        <v>974</v>
      </c>
      <c r="H1161" s="232" t="s">
        <v>28</v>
      </c>
      <c r="I1161" s="232"/>
      <c r="J1161" s="232"/>
      <c r="K1161" s="232" t="s">
        <v>995</v>
      </c>
      <c r="L1161" s="232" t="s">
        <v>976</v>
      </c>
      <c r="M1161" s="232">
        <v>72.957899999999995</v>
      </c>
      <c r="N1161" s="232"/>
      <c r="O1161" s="232"/>
    </row>
    <row r="1162" spans="1:15">
      <c r="A1162" s="232" t="s">
        <v>969</v>
      </c>
      <c r="B1162" s="232" t="s">
        <v>970</v>
      </c>
      <c r="C1162" s="232" t="s">
        <v>971</v>
      </c>
      <c r="D1162" s="232" t="s">
        <v>972</v>
      </c>
      <c r="E1162" s="232" t="s">
        <v>973</v>
      </c>
      <c r="F1162" s="232" t="s">
        <v>8</v>
      </c>
      <c r="G1162" s="232" t="s">
        <v>974</v>
      </c>
      <c r="H1162" s="232" t="s">
        <v>28</v>
      </c>
      <c r="I1162" s="232"/>
      <c r="J1162" s="232"/>
      <c r="K1162" s="232" t="s">
        <v>995</v>
      </c>
      <c r="L1162" s="232" t="s">
        <v>977</v>
      </c>
      <c r="M1162" s="233">
        <v>1.66283983618932E-4</v>
      </c>
      <c r="N1162" s="233"/>
      <c r="O1162" s="233"/>
    </row>
    <row r="1163" spans="1:15">
      <c r="A1163" s="231" t="s">
        <v>969</v>
      </c>
      <c r="B1163" s="231" t="s">
        <v>970</v>
      </c>
      <c r="C1163" s="231" t="s">
        <v>971</v>
      </c>
      <c r="D1163" s="231" t="s">
        <v>972</v>
      </c>
      <c r="E1163" s="231" t="s">
        <v>973</v>
      </c>
      <c r="F1163" s="231" t="s">
        <v>8</v>
      </c>
      <c r="G1163" s="231" t="s">
        <v>974</v>
      </c>
      <c r="H1163" s="231" t="s">
        <v>28</v>
      </c>
      <c r="I1163" s="231" t="s">
        <v>1002</v>
      </c>
      <c r="J1163" s="231" t="s">
        <v>1076</v>
      </c>
      <c r="K1163" s="231" t="s">
        <v>995</v>
      </c>
      <c r="L1163" s="231" t="s">
        <v>978</v>
      </c>
      <c r="M1163" s="234"/>
      <c r="N1163" s="239">
        <v>1</v>
      </c>
      <c r="O1163" s="239">
        <v>1</v>
      </c>
    </row>
    <row r="1164" spans="1:15">
      <c r="A1164" s="231" t="s">
        <v>969</v>
      </c>
      <c r="B1164" s="231" t="s">
        <v>970</v>
      </c>
      <c r="C1164" s="231" t="s">
        <v>971</v>
      </c>
      <c r="D1164" s="231" t="s">
        <v>972</v>
      </c>
      <c r="E1164" s="231" t="s">
        <v>973</v>
      </c>
      <c r="F1164" s="231" t="s">
        <v>8</v>
      </c>
      <c r="G1164" s="231" t="s">
        <v>974</v>
      </c>
      <c r="H1164" s="231" t="s">
        <v>28</v>
      </c>
      <c r="K1164" s="231" t="s">
        <v>995</v>
      </c>
      <c r="L1164" s="231" t="s">
        <v>979</v>
      </c>
      <c r="M1164" s="234"/>
      <c r="N1164" s="236"/>
      <c r="O1164" s="236"/>
    </row>
    <row r="1165" spans="1:15">
      <c r="A1165" s="231" t="s">
        <v>969</v>
      </c>
      <c r="B1165" s="231" t="s">
        <v>970</v>
      </c>
      <c r="C1165" s="231" t="s">
        <v>971</v>
      </c>
      <c r="D1165" s="231" t="s">
        <v>972</v>
      </c>
      <c r="E1165" s="231" t="s">
        <v>973</v>
      </c>
      <c r="F1165" s="231" t="s">
        <v>8</v>
      </c>
      <c r="G1165" s="231" t="s">
        <v>974</v>
      </c>
      <c r="H1165" s="231" t="s">
        <v>28</v>
      </c>
      <c r="K1165" s="231" t="s">
        <v>995</v>
      </c>
      <c r="L1165" s="231" t="s">
        <v>980</v>
      </c>
      <c r="M1165" s="234"/>
      <c r="N1165" s="236"/>
      <c r="O1165" s="236"/>
    </row>
    <row r="1166" spans="1:15">
      <c r="A1166" s="232" t="s">
        <v>969</v>
      </c>
      <c r="B1166" s="232" t="s">
        <v>970</v>
      </c>
      <c r="C1166" s="232" t="s">
        <v>971</v>
      </c>
      <c r="D1166" s="232" t="s">
        <v>972</v>
      </c>
      <c r="E1166" s="232" t="s">
        <v>973</v>
      </c>
      <c r="F1166" s="232" t="s">
        <v>8</v>
      </c>
      <c r="G1166" s="232" t="s">
        <v>974</v>
      </c>
      <c r="H1166" s="232" t="s">
        <v>25</v>
      </c>
      <c r="I1166" s="232"/>
      <c r="J1166" s="232"/>
      <c r="K1166" s="232" t="s">
        <v>995</v>
      </c>
      <c r="L1166" s="232" t="s">
        <v>976</v>
      </c>
      <c r="M1166" s="232">
        <v>29.187000000000001</v>
      </c>
      <c r="N1166" s="232"/>
      <c r="O1166" s="232"/>
    </row>
    <row r="1167" spans="1:15">
      <c r="A1167" s="232" t="s">
        <v>969</v>
      </c>
      <c r="B1167" s="232" t="s">
        <v>970</v>
      </c>
      <c r="C1167" s="232" t="s">
        <v>971</v>
      </c>
      <c r="D1167" s="232" t="s">
        <v>972</v>
      </c>
      <c r="E1167" s="232" t="s">
        <v>973</v>
      </c>
      <c r="F1167" s="232" t="s">
        <v>8</v>
      </c>
      <c r="G1167" s="232" t="s">
        <v>974</v>
      </c>
      <c r="H1167" s="232" t="s">
        <v>25</v>
      </c>
      <c r="I1167" s="232"/>
      <c r="J1167" s="232"/>
      <c r="K1167" s="232" t="s">
        <v>995</v>
      </c>
      <c r="L1167" s="232" t="s">
        <v>977</v>
      </c>
      <c r="M1167" s="233">
        <v>4.0772744448015801E-5</v>
      </c>
      <c r="N1167" s="233"/>
      <c r="O1167" s="233"/>
    </row>
    <row r="1168" spans="1:15">
      <c r="A1168" s="231" t="s">
        <v>969</v>
      </c>
      <c r="B1168" s="231" t="s">
        <v>970</v>
      </c>
      <c r="C1168" s="231" t="s">
        <v>971</v>
      </c>
      <c r="D1168" s="231" t="s">
        <v>972</v>
      </c>
      <c r="E1168" s="231" t="s">
        <v>973</v>
      </c>
      <c r="F1168" s="231" t="s">
        <v>8</v>
      </c>
      <c r="G1168" s="231" t="s">
        <v>974</v>
      </c>
      <c r="H1168" s="231" t="s">
        <v>25</v>
      </c>
      <c r="I1168" s="231" t="s">
        <v>1002</v>
      </c>
      <c r="J1168" s="231" t="s">
        <v>1076</v>
      </c>
      <c r="K1168" s="231" t="s">
        <v>995</v>
      </c>
      <c r="L1168" s="231" t="s">
        <v>978</v>
      </c>
      <c r="M1168" s="234"/>
      <c r="N1168" s="239">
        <v>1</v>
      </c>
      <c r="O1168" s="239">
        <v>1</v>
      </c>
    </row>
    <row r="1169" spans="1:15">
      <c r="A1169" s="231" t="s">
        <v>969</v>
      </c>
      <c r="B1169" s="231" t="s">
        <v>970</v>
      </c>
      <c r="C1169" s="231" t="s">
        <v>971</v>
      </c>
      <c r="D1169" s="231" t="s">
        <v>972</v>
      </c>
      <c r="E1169" s="231" t="s">
        <v>973</v>
      </c>
      <c r="F1169" s="231" t="s">
        <v>8</v>
      </c>
      <c r="G1169" s="231" t="s">
        <v>974</v>
      </c>
      <c r="H1169" s="231" t="s">
        <v>25</v>
      </c>
      <c r="K1169" s="231" t="s">
        <v>995</v>
      </c>
      <c r="L1169" s="231" t="s">
        <v>979</v>
      </c>
      <c r="M1169" s="234"/>
      <c r="N1169" s="236"/>
      <c r="O1169" s="236"/>
    </row>
    <row r="1170" spans="1:15">
      <c r="A1170" s="231" t="s">
        <v>969</v>
      </c>
      <c r="B1170" s="231" t="s">
        <v>970</v>
      </c>
      <c r="C1170" s="231" t="s">
        <v>971</v>
      </c>
      <c r="D1170" s="231" t="s">
        <v>972</v>
      </c>
      <c r="E1170" s="231" t="s">
        <v>973</v>
      </c>
      <c r="F1170" s="231" t="s">
        <v>8</v>
      </c>
      <c r="G1170" s="231" t="s">
        <v>974</v>
      </c>
      <c r="H1170" s="231" t="s">
        <v>25</v>
      </c>
      <c r="K1170" s="231" t="s">
        <v>995</v>
      </c>
      <c r="L1170" s="231" t="s">
        <v>980</v>
      </c>
      <c r="M1170" s="234"/>
      <c r="N1170" s="236"/>
      <c r="O1170" s="236"/>
    </row>
    <row r="1171" spans="1:15">
      <c r="A1171" s="232" t="s">
        <v>969</v>
      </c>
      <c r="B1171" s="232" t="s">
        <v>970</v>
      </c>
      <c r="C1171" s="232" t="s">
        <v>971</v>
      </c>
      <c r="D1171" s="232" t="s">
        <v>972</v>
      </c>
      <c r="E1171" s="232" t="s">
        <v>973</v>
      </c>
      <c r="F1171" s="232" t="s">
        <v>8</v>
      </c>
      <c r="G1171" s="232" t="s">
        <v>974</v>
      </c>
      <c r="H1171" s="232" t="s">
        <v>648</v>
      </c>
      <c r="I1171" s="232"/>
      <c r="J1171" s="232"/>
      <c r="K1171" s="232" t="s">
        <v>995</v>
      </c>
      <c r="L1171" s="232" t="s">
        <v>976</v>
      </c>
      <c r="M1171" s="232">
        <v>13.3276</v>
      </c>
      <c r="N1171" s="232"/>
      <c r="O1171" s="232">
        <v>5.1113</v>
      </c>
    </row>
    <row r="1172" spans="1:15">
      <c r="A1172" s="232" t="s">
        <v>969</v>
      </c>
      <c r="B1172" s="232" t="s">
        <v>970</v>
      </c>
      <c r="C1172" s="232" t="s">
        <v>971</v>
      </c>
      <c r="D1172" s="232" t="s">
        <v>972</v>
      </c>
      <c r="E1172" s="232" t="s">
        <v>973</v>
      </c>
      <c r="F1172" s="232" t="s">
        <v>8</v>
      </c>
      <c r="G1172" s="232" t="s">
        <v>974</v>
      </c>
      <c r="H1172" s="232" t="s">
        <v>648</v>
      </c>
      <c r="I1172" s="232"/>
      <c r="J1172" s="232"/>
      <c r="K1172" s="232" t="s">
        <v>995</v>
      </c>
      <c r="L1172" s="232" t="s">
        <v>977</v>
      </c>
      <c r="M1172" s="233">
        <v>1.6353171046727801E-5</v>
      </c>
      <c r="N1172" s="233"/>
      <c r="O1172" s="233">
        <v>8.6259022748753597E-6</v>
      </c>
    </row>
    <row r="1173" spans="1:15">
      <c r="A1173" s="231" t="s">
        <v>969</v>
      </c>
      <c r="B1173" s="231" t="s">
        <v>970</v>
      </c>
      <c r="C1173" s="231" t="s">
        <v>971</v>
      </c>
      <c r="D1173" s="231" t="s">
        <v>972</v>
      </c>
      <c r="E1173" s="231" t="s">
        <v>973</v>
      </c>
      <c r="F1173" s="231" t="s">
        <v>8</v>
      </c>
      <c r="G1173" s="231" t="s">
        <v>974</v>
      </c>
      <c r="H1173" s="231" t="s">
        <v>648</v>
      </c>
      <c r="I1173" s="231" t="s">
        <v>1002</v>
      </c>
      <c r="J1173" s="231" t="s">
        <v>1076</v>
      </c>
      <c r="K1173" s="231" t="s">
        <v>995</v>
      </c>
      <c r="L1173" s="231" t="s">
        <v>978</v>
      </c>
      <c r="M1173" s="234"/>
      <c r="N1173" s="239">
        <v>1</v>
      </c>
      <c r="O1173" s="239">
        <v>1</v>
      </c>
    </row>
    <row r="1174" spans="1:15">
      <c r="A1174" s="231" t="s">
        <v>969</v>
      </c>
      <c r="B1174" s="231" t="s">
        <v>970</v>
      </c>
      <c r="C1174" s="231" t="s">
        <v>971</v>
      </c>
      <c r="D1174" s="231" t="s">
        <v>972</v>
      </c>
      <c r="E1174" s="231" t="s">
        <v>973</v>
      </c>
      <c r="F1174" s="231" t="s">
        <v>8</v>
      </c>
      <c r="G1174" s="231" t="s">
        <v>974</v>
      </c>
      <c r="H1174" s="231" t="s">
        <v>648</v>
      </c>
      <c r="K1174" s="231" t="s">
        <v>995</v>
      </c>
      <c r="L1174" s="231" t="s">
        <v>979</v>
      </c>
      <c r="M1174" s="234"/>
      <c r="N1174" s="236"/>
      <c r="O1174" s="235"/>
    </row>
    <row r="1175" spans="1:15">
      <c r="A1175" s="231" t="s">
        <v>969</v>
      </c>
      <c r="B1175" s="231" t="s">
        <v>970</v>
      </c>
      <c r="C1175" s="231" t="s">
        <v>971</v>
      </c>
      <c r="D1175" s="231" t="s">
        <v>972</v>
      </c>
      <c r="E1175" s="231" t="s">
        <v>973</v>
      </c>
      <c r="F1175" s="231" t="s">
        <v>8</v>
      </c>
      <c r="G1175" s="231" t="s">
        <v>974</v>
      </c>
      <c r="H1175" s="231" t="s">
        <v>648</v>
      </c>
      <c r="K1175" s="231" t="s">
        <v>995</v>
      </c>
      <c r="L1175" s="231" t="s">
        <v>980</v>
      </c>
      <c r="M1175" s="234"/>
      <c r="N1175" s="236"/>
      <c r="O1175" s="235"/>
    </row>
    <row r="1176" spans="1:15">
      <c r="A1176" s="232" t="s">
        <v>969</v>
      </c>
      <c r="B1176" s="232" t="s">
        <v>970</v>
      </c>
      <c r="C1176" s="232" t="s">
        <v>971</v>
      </c>
      <c r="D1176" s="232" t="s">
        <v>972</v>
      </c>
      <c r="E1176" s="232" t="s">
        <v>973</v>
      </c>
      <c r="F1176" s="232" t="s">
        <v>8</v>
      </c>
      <c r="G1176" s="232" t="s">
        <v>974</v>
      </c>
      <c r="H1176" s="232" t="s">
        <v>649</v>
      </c>
      <c r="I1176" s="232"/>
      <c r="J1176" s="232"/>
      <c r="K1176" s="232" t="s">
        <v>995</v>
      </c>
      <c r="L1176" s="232" t="s">
        <v>976</v>
      </c>
      <c r="M1176" s="232">
        <v>362.02539999999999</v>
      </c>
      <c r="N1176" s="232"/>
      <c r="O1176" s="232"/>
    </row>
    <row r="1177" spans="1:15">
      <c r="A1177" s="232" t="s">
        <v>969</v>
      </c>
      <c r="B1177" s="232" t="s">
        <v>970</v>
      </c>
      <c r="C1177" s="232" t="s">
        <v>971</v>
      </c>
      <c r="D1177" s="232" t="s">
        <v>972</v>
      </c>
      <c r="E1177" s="232" t="s">
        <v>973</v>
      </c>
      <c r="F1177" s="232" t="s">
        <v>8</v>
      </c>
      <c r="G1177" s="232" t="s">
        <v>974</v>
      </c>
      <c r="H1177" s="232" t="s">
        <v>649</v>
      </c>
      <c r="I1177" s="232"/>
      <c r="J1177" s="232"/>
      <c r="K1177" s="232" t="s">
        <v>995</v>
      </c>
      <c r="L1177" s="232" t="s">
        <v>977</v>
      </c>
      <c r="M1177" s="233">
        <v>7.6145091915927701E-4</v>
      </c>
      <c r="N1177" s="233"/>
      <c r="O1177" s="233"/>
    </row>
    <row r="1178" spans="1:15">
      <c r="A1178" s="231" t="s">
        <v>969</v>
      </c>
      <c r="B1178" s="231" t="s">
        <v>970</v>
      </c>
      <c r="C1178" s="231" t="s">
        <v>971</v>
      </c>
      <c r="D1178" s="231" t="s">
        <v>972</v>
      </c>
      <c r="E1178" s="231" t="s">
        <v>973</v>
      </c>
      <c r="F1178" s="231" t="s">
        <v>8</v>
      </c>
      <c r="G1178" s="231" t="s">
        <v>974</v>
      </c>
      <c r="H1178" s="231" t="s">
        <v>649</v>
      </c>
      <c r="I1178" s="231" t="s">
        <v>1002</v>
      </c>
      <c r="J1178" s="231" t="s">
        <v>1076</v>
      </c>
      <c r="K1178" s="231" t="s">
        <v>995</v>
      </c>
      <c r="L1178" s="231" t="s">
        <v>978</v>
      </c>
      <c r="M1178" s="234"/>
      <c r="N1178" s="239">
        <v>1</v>
      </c>
      <c r="O1178" s="239">
        <v>1</v>
      </c>
    </row>
    <row r="1179" spans="1:15">
      <c r="A1179" s="231" t="s">
        <v>969</v>
      </c>
      <c r="B1179" s="231" t="s">
        <v>970</v>
      </c>
      <c r="C1179" s="231" t="s">
        <v>971</v>
      </c>
      <c r="D1179" s="231" t="s">
        <v>972</v>
      </c>
      <c r="E1179" s="231" t="s">
        <v>973</v>
      </c>
      <c r="F1179" s="231" t="s">
        <v>8</v>
      </c>
      <c r="G1179" s="231" t="s">
        <v>974</v>
      </c>
      <c r="H1179" s="231" t="s">
        <v>649</v>
      </c>
      <c r="K1179" s="231" t="s">
        <v>995</v>
      </c>
      <c r="L1179" s="231" t="s">
        <v>979</v>
      </c>
      <c r="M1179" s="234"/>
      <c r="N1179" s="236"/>
      <c r="O1179" s="236"/>
    </row>
    <row r="1180" spans="1:15">
      <c r="A1180" s="231" t="s">
        <v>969</v>
      </c>
      <c r="B1180" s="231" t="s">
        <v>970</v>
      </c>
      <c r="C1180" s="231" t="s">
        <v>971</v>
      </c>
      <c r="D1180" s="231" t="s">
        <v>972</v>
      </c>
      <c r="E1180" s="231" t="s">
        <v>973</v>
      </c>
      <c r="F1180" s="231" t="s">
        <v>8</v>
      </c>
      <c r="G1180" s="231" t="s">
        <v>974</v>
      </c>
      <c r="H1180" s="231" t="s">
        <v>649</v>
      </c>
      <c r="K1180" s="231" t="s">
        <v>995</v>
      </c>
      <c r="L1180" s="231" t="s">
        <v>980</v>
      </c>
      <c r="M1180" s="234"/>
      <c r="N1180" s="236"/>
      <c r="O1180" s="236"/>
    </row>
    <row r="1181" spans="1:15">
      <c r="A1181" s="232" t="s">
        <v>969</v>
      </c>
      <c r="B1181" s="232" t="s">
        <v>970</v>
      </c>
      <c r="C1181" s="232" t="s">
        <v>971</v>
      </c>
      <c r="D1181" s="232" t="s">
        <v>972</v>
      </c>
      <c r="E1181" s="232" t="s">
        <v>973</v>
      </c>
      <c r="F1181" s="232" t="s">
        <v>8</v>
      </c>
      <c r="G1181" s="232" t="s">
        <v>974</v>
      </c>
      <c r="H1181" s="232" t="s">
        <v>650</v>
      </c>
      <c r="I1181" s="232"/>
      <c r="J1181" s="232"/>
      <c r="K1181" s="232" t="s">
        <v>995</v>
      </c>
      <c r="L1181" s="232" t="s">
        <v>976</v>
      </c>
      <c r="M1181" s="232">
        <v>0.42</v>
      </c>
      <c r="N1181" s="232"/>
      <c r="O1181" s="232"/>
    </row>
    <row r="1182" spans="1:15">
      <c r="A1182" s="232" t="s">
        <v>969</v>
      </c>
      <c r="B1182" s="232" t="s">
        <v>970</v>
      </c>
      <c r="C1182" s="232" t="s">
        <v>971</v>
      </c>
      <c r="D1182" s="232" t="s">
        <v>972</v>
      </c>
      <c r="E1182" s="232" t="s">
        <v>973</v>
      </c>
      <c r="F1182" s="232" t="s">
        <v>8</v>
      </c>
      <c r="G1182" s="232" t="s">
        <v>974</v>
      </c>
      <c r="H1182" s="232" t="s">
        <v>650</v>
      </c>
      <c r="I1182" s="232"/>
      <c r="J1182" s="232"/>
      <c r="K1182" s="232" t="s">
        <v>995</v>
      </c>
      <c r="L1182" s="232" t="s">
        <v>977</v>
      </c>
      <c r="M1182" s="233">
        <v>6.0892942635823704E-7</v>
      </c>
      <c r="N1182" s="233"/>
      <c r="O1182" s="233"/>
    </row>
    <row r="1183" spans="1:15">
      <c r="A1183" s="231" t="s">
        <v>969</v>
      </c>
      <c r="B1183" s="231" t="s">
        <v>970</v>
      </c>
      <c r="C1183" s="231" t="s">
        <v>971</v>
      </c>
      <c r="D1183" s="231" t="s">
        <v>972</v>
      </c>
      <c r="E1183" s="231" t="s">
        <v>973</v>
      </c>
      <c r="F1183" s="231" t="s">
        <v>8</v>
      </c>
      <c r="G1183" s="231" t="s">
        <v>974</v>
      </c>
      <c r="H1183" s="231" t="s">
        <v>650</v>
      </c>
      <c r="I1183" s="231" t="s">
        <v>1002</v>
      </c>
      <c r="J1183" s="231" t="s">
        <v>1076</v>
      </c>
      <c r="K1183" s="231" t="s">
        <v>995</v>
      </c>
      <c r="L1183" s="231" t="s">
        <v>978</v>
      </c>
      <c r="M1183" s="234"/>
      <c r="N1183" s="239">
        <v>1</v>
      </c>
      <c r="O1183" s="239">
        <v>1</v>
      </c>
    </row>
    <row r="1184" spans="1:15">
      <c r="A1184" s="231" t="s">
        <v>969</v>
      </c>
      <c r="B1184" s="231" t="s">
        <v>970</v>
      </c>
      <c r="C1184" s="231" t="s">
        <v>971</v>
      </c>
      <c r="D1184" s="231" t="s">
        <v>972</v>
      </c>
      <c r="E1184" s="231" t="s">
        <v>973</v>
      </c>
      <c r="F1184" s="231" t="s">
        <v>8</v>
      </c>
      <c r="G1184" s="231" t="s">
        <v>974</v>
      </c>
      <c r="H1184" s="231" t="s">
        <v>650</v>
      </c>
      <c r="K1184" s="231" t="s">
        <v>995</v>
      </c>
      <c r="L1184" s="231" t="s">
        <v>979</v>
      </c>
      <c r="M1184" s="234"/>
      <c r="N1184" s="236"/>
      <c r="O1184" s="236"/>
    </row>
    <row r="1185" spans="1:15">
      <c r="A1185" s="231" t="s">
        <v>969</v>
      </c>
      <c r="B1185" s="231" t="s">
        <v>970</v>
      </c>
      <c r="C1185" s="231" t="s">
        <v>971</v>
      </c>
      <c r="D1185" s="231" t="s">
        <v>972</v>
      </c>
      <c r="E1185" s="231" t="s">
        <v>973</v>
      </c>
      <c r="F1185" s="231" t="s">
        <v>8</v>
      </c>
      <c r="G1185" s="231" t="s">
        <v>974</v>
      </c>
      <c r="H1185" s="231" t="s">
        <v>650</v>
      </c>
      <c r="K1185" s="231" t="s">
        <v>995</v>
      </c>
      <c r="L1185" s="231" t="s">
        <v>980</v>
      </c>
      <c r="M1185" s="234"/>
      <c r="N1185" s="236"/>
      <c r="O1185" s="236"/>
    </row>
    <row r="1186" spans="1:15">
      <c r="A1186" s="232" t="s">
        <v>969</v>
      </c>
      <c r="B1186" s="232" t="s">
        <v>970</v>
      </c>
      <c r="C1186" s="232" t="s">
        <v>971</v>
      </c>
      <c r="D1186" s="232" t="s">
        <v>972</v>
      </c>
      <c r="E1186" s="232" t="s">
        <v>973</v>
      </c>
      <c r="F1186" s="232" t="s">
        <v>8</v>
      </c>
      <c r="G1186" s="232" t="s">
        <v>974</v>
      </c>
      <c r="H1186" s="232" t="s">
        <v>987</v>
      </c>
      <c r="I1186" s="232"/>
      <c r="J1186" s="232"/>
      <c r="K1186" s="232" t="s">
        <v>995</v>
      </c>
      <c r="L1186" s="232" t="s">
        <v>976</v>
      </c>
      <c r="M1186" s="232">
        <v>95.657799999999995</v>
      </c>
      <c r="N1186" s="232"/>
      <c r="O1186" s="232">
        <v>1.5227999999999999</v>
      </c>
    </row>
    <row r="1187" spans="1:15">
      <c r="A1187" s="232" t="s">
        <v>969</v>
      </c>
      <c r="B1187" s="232" t="s">
        <v>970</v>
      </c>
      <c r="C1187" s="232" t="s">
        <v>971</v>
      </c>
      <c r="D1187" s="232" t="s">
        <v>972</v>
      </c>
      <c r="E1187" s="232" t="s">
        <v>973</v>
      </c>
      <c r="F1187" s="232" t="s">
        <v>8</v>
      </c>
      <c r="G1187" s="232" t="s">
        <v>974</v>
      </c>
      <c r="H1187" s="232" t="s">
        <v>987</v>
      </c>
      <c r="I1187" s="232"/>
      <c r="J1187" s="232"/>
      <c r="K1187" s="232" t="s">
        <v>995</v>
      </c>
      <c r="L1187" s="232" t="s">
        <v>977</v>
      </c>
      <c r="M1187" s="233">
        <v>2.01197815774126E-4</v>
      </c>
      <c r="N1187" s="233"/>
      <c r="O1187" s="233">
        <v>2.5698988484691201E-6</v>
      </c>
    </row>
    <row r="1188" spans="1:15">
      <c r="A1188" s="231" t="s">
        <v>969</v>
      </c>
      <c r="B1188" s="231" t="s">
        <v>970</v>
      </c>
      <c r="C1188" s="231" t="s">
        <v>971</v>
      </c>
      <c r="D1188" s="231" t="s">
        <v>972</v>
      </c>
      <c r="E1188" s="231" t="s">
        <v>973</v>
      </c>
      <c r="F1188" s="231" t="s">
        <v>8</v>
      </c>
      <c r="G1188" s="231" t="s">
        <v>974</v>
      </c>
      <c r="H1188" s="231" t="s">
        <v>987</v>
      </c>
      <c r="I1188" s="231" t="s">
        <v>1002</v>
      </c>
      <c r="J1188" s="231" t="s">
        <v>1076</v>
      </c>
      <c r="K1188" s="231" t="s">
        <v>995</v>
      </c>
      <c r="L1188" s="231" t="s">
        <v>978</v>
      </c>
      <c r="M1188" s="234"/>
      <c r="N1188" s="239">
        <v>1</v>
      </c>
      <c r="O1188" s="239">
        <v>1</v>
      </c>
    </row>
    <row r="1189" spans="1:15">
      <c r="A1189" s="231" t="s">
        <v>969</v>
      </c>
      <c r="B1189" s="231" t="s">
        <v>970</v>
      </c>
      <c r="C1189" s="231" t="s">
        <v>971</v>
      </c>
      <c r="D1189" s="231" t="s">
        <v>972</v>
      </c>
      <c r="E1189" s="231" t="s">
        <v>973</v>
      </c>
      <c r="F1189" s="231" t="s">
        <v>8</v>
      </c>
      <c r="G1189" s="231" t="s">
        <v>974</v>
      </c>
      <c r="H1189" s="231" t="s">
        <v>987</v>
      </c>
      <c r="K1189" s="231" t="s">
        <v>995</v>
      </c>
      <c r="L1189" s="231" t="s">
        <v>979</v>
      </c>
      <c r="M1189" s="234"/>
      <c r="N1189" s="236"/>
      <c r="O1189" s="235"/>
    </row>
    <row r="1190" spans="1:15">
      <c r="A1190" s="231" t="s">
        <v>969</v>
      </c>
      <c r="B1190" s="231" t="s">
        <v>970</v>
      </c>
      <c r="C1190" s="231" t="s">
        <v>971</v>
      </c>
      <c r="D1190" s="231" t="s">
        <v>972</v>
      </c>
      <c r="E1190" s="231" t="s">
        <v>973</v>
      </c>
      <c r="F1190" s="231" t="s">
        <v>8</v>
      </c>
      <c r="G1190" s="231" t="s">
        <v>974</v>
      </c>
      <c r="H1190" s="231" t="s">
        <v>987</v>
      </c>
      <c r="K1190" s="231" t="s">
        <v>995</v>
      </c>
      <c r="L1190" s="231" t="s">
        <v>980</v>
      </c>
      <c r="M1190" s="234"/>
      <c r="N1190" s="236"/>
      <c r="O1190" s="235"/>
    </row>
    <row r="1191" spans="1:15">
      <c r="A1191" s="232" t="s">
        <v>969</v>
      </c>
      <c r="B1191" s="232" t="s">
        <v>970</v>
      </c>
      <c r="C1191" s="232" t="s">
        <v>971</v>
      </c>
      <c r="D1191" s="232" t="s">
        <v>972</v>
      </c>
      <c r="E1191" s="232" t="s">
        <v>973</v>
      </c>
      <c r="F1191" s="232" t="s">
        <v>8</v>
      </c>
      <c r="G1191" s="232" t="s">
        <v>974</v>
      </c>
      <c r="H1191" s="232" t="s">
        <v>988</v>
      </c>
      <c r="I1191" s="232"/>
      <c r="J1191" s="232"/>
      <c r="K1191" s="232" t="s">
        <v>995</v>
      </c>
      <c r="L1191" s="232" t="s">
        <v>976</v>
      </c>
      <c r="M1191" s="232">
        <v>45667.669800000003</v>
      </c>
      <c r="N1191" s="232"/>
      <c r="O1191" s="232">
        <v>3296.8188</v>
      </c>
    </row>
    <row r="1192" spans="1:15">
      <c r="A1192" s="232" t="s">
        <v>969</v>
      </c>
      <c r="B1192" s="232" t="s">
        <v>970</v>
      </c>
      <c r="C1192" s="232" t="s">
        <v>971</v>
      </c>
      <c r="D1192" s="232" t="s">
        <v>972</v>
      </c>
      <c r="E1192" s="232" t="s">
        <v>973</v>
      </c>
      <c r="F1192" s="232" t="s">
        <v>8</v>
      </c>
      <c r="G1192" s="232" t="s">
        <v>974</v>
      </c>
      <c r="H1192" s="232" t="s">
        <v>988</v>
      </c>
      <c r="I1192" s="232"/>
      <c r="J1192" s="232"/>
      <c r="K1192" s="232" t="s">
        <v>995</v>
      </c>
      <c r="L1192" s="232" t="s">
        <v>977</v>
      </c>
      <c r="M1192" s="233">
        <v>9.8070374654786394E-2</v>
      </c>
      <c r="N1192" s="233"/>
      <c r="O1192" s="233">
        <v>5.5637581020037599E-3</v>
      </c>
    </row>
    <row r="1193" spans="1:15">
      <c r="A1193" s="231" t="s">
        <v>969</v>
      </c>
      <c r="B1193" s="231" t="s">
        <v>970</v>
      </c>
      <c r="C1193" s="231" t="s">
        <v>971</v>
      </c>
      <c r="D1193" s="231" t="s">
        <v>972</v>
      </c>
      <c r="E1193" s="231" t="s">
        <v>973</v>
      </c>
      <c r="F1193" s="231" t="s">
        <v>8</v>
      </c>
      <c r="G1193" s="231" t="s">
        <v>974</v>
      </c>
      <c r="H1193" s="231" t="s">
        <v>988</v>
      </c>
      <c r="I1193" s="231" t="s">
        <v>1002</v>
      </c>
      <c r="J1193" s="231" t="s">
        <v>1076</v>
      </c>
      <c r="K1193" s="231" t="s">
        <v>995</v>
      </c>
      <c r="L1193" s="231" t="s">
        <v>978</v>
      </c>
      <c r="M1193" s="234"/>
      <c r="N1193" s="239">
        <v>1</v>
      </c>
      <c r="O1193" s="239">
        <v>1</v>
      </c>
    </row>
    <row r="1194" spans="1:15">
      <c r="A1194" s="231" t="s">
        <v>969</v>
      </c>
      <c r="B1194" s="231" t="s">
        <v>970</v>
      </c>
      <c r="C1194" s="231" t="s">
        <v>971</v>
      </c>
      <c r="D1194" s="231" t="s">
        <v>972</v>
      </c>
      <c r="E1194" s="231" t="s">
        <v>973</v>
      </c>
      <c r="F1194" s="231" t="s">
        <v>8</v>
      </c>
      <c r="G1194" s="231" t="s">
        <v>974</v>
      </c>
      <c r="H1194" s="231" t="s">
        <v>988</v>
      </c>
      <c r="K1194" s="231" t="s">
        <v>995</v>
      </c>
      <c r="L1194" s="231" t="s">
        <v>979</v>
      </c>
      <c r="M1194" s="234"/>
      <c r="N1194" s="236"/>
      <c r="O1194" s="235"/>
    </row>
    <row r="1195" spans="1:15">
      <c r="A1195" s="231" t="s">
        <v>969</v>
      </c>
      <c r="B1195" s="231" t="s">
        <v>970</v>
      </c>
      <c r="C1195" s="231" t="s">
        <v>971</v>
      </c>
      <c r="D1195" s="231" t="s">
        <v>972</v>
      </c>
      <c r="E1195" s="231" t="s">
        <v>973</v>
      </c>
      <c r="F1195" s="231" t="s">
        <v>8</v>
      </c>
      <c r="G1195" s="231" t="s">
        <v>974</v>
      </c>
      <c r="H1195" s="231" t="s">
        <v>988</v>
      </c>
      <c r="K1195" s="231" t="s">
        <v>995</v>
      </c>
      <c r="L1195" s="231" t="s">
        <v>980</v>
      </c>
      <c r="M1195" s="234"/>
      <c r="N1195" s="236"/>
      <c r="O1195" s="235"/>
    </row>
    <row r="1196" spans="1:15">
      <c r="A1196" s="232" t="s">
        <v>969</v>
      </c>
      <c r="B1196" s="232" t="s">
        <v>970</v>
      </c>
      <c r="C1196" s="232" t="s">
        <v>971</v>
      </c>
      <c r="D1196" s="232" t="s">
        <v>972</v>
      </c>
      <c r="E1196" s="232" t="s">
        <v>973</v>
      </c>
      <c r="F1196" s="232" t="s">
        <v>8</v>
      </c>
      <c r="G1196" s="232" t="s">
        <v>974</v>
      </c>
      <c r="H1196" s="232" t="s">
        <v>989</v>
      </c>
      <c r="I1196" s="232"/>
      <c r="J1196" s="232"/>
      <c r="K1196" s="232" t="s">
        <v>995</v>
      </c>
      <c r="L1196" s="232" t="s">
        <v>976</v>
      </c>
      <c r="M1196" s="232">
        <v>80.422700000000006</v>
      </c>
      <c r="N1196" s="232"/>
      <c r="O1196" s="232"/>
    </row>
    <row r="1197" spans="1:15">
      <c r="A1197" s="232" t="s">
        <v>969</v>
      </c>
      <c r="B1197" s="232" t="s">
        <v>970</v>
      </c>
      <c r="C1197" s="232" t="s">
        <v>971</v>
      </c>
      <c r="D1197" s="232" t="s">
        <v>972</v>
      </c>
      <c r="E1197" s="232" t="s">
        <v>973</v>
      </c>
      <c r="F1197" s="232" t="s">
        <v>8</v>
      </c>
      <c r="G1197" s="232" t="s">
        <v>974</v>
      </c>
      <c r="H1197" s="232" t="s">
        <v>989</v>
      </c>
      <c r="I1197" s="232"/>
      <c r="J1197" s="232"/>
      <c r="K1197" s="232" t="s">
        <v>995</v>
      </c>
      <c r="L1197" s="232" t="s">
        <v>977</v>
      </c>
      <c r="M1197" s="233">
        <v>9.8679895040342997E-5</v>
      </c>
      <c r="N1197" s="233"/>
      <c r="O1197" s="233"/>
    </row>
    <row r="1198" spans="1:15">
      <c r="A1198" s="231" t="s">
        <v>969</v>
      </c>
      <c r="B1198" s="231" t="s">
        <v>970</v>
      </c>
      <c r="C1198" s="231" t="s">
        <v>971</v>
      </c>
      <c r="D1198" s="231" t="s">
        <v>972</v>
      </c>
      <c r="E1198" s="231" t="s">
        <v>973</v>
      </c>
      <c r="F1198" s="231" t="s">
        <v>8</v>
      </c>
      <c r="G1198" s="231" t="s">
        <v>974</v>
      </c>
      <c r="H1198" s="231" t="s">
        <v>989</v>
      </c>
      <c r="I1198" s="231" t="s">
        <v>1002</v>
      </c>
      <c r="J1198" s="231" t="s">
        <v>1076</v>
      </c>
      <c r="K1198" s="231" t="s">
        <v>995</v>
      </c>
      <c r="L1198" s="231" t="s">
        <v>978</v>
      </c>
      <c r="M1198" s="234"/>
      <c r="N1198" s="239">
        <v>1</v>
      </c>
      <c r="O1198" s="239">
        <v>1</v>
      </c>
    </row>
    <row r="1199" spans="1:15">
      <c r="A1199" s="231" t="s">
        <v>969</v>
      </c>
      <c r="B1199" s="231" t="s">
        <v>970</v>
      </c>
      <c r="C1199" s="231" t="s">
        <v>971</v>
      </c>
      <c r="D1199" s="231" t="s">
        <v>972</v>
      </c>
      <c r="E1199" s="231" t="s">
        <v>973</v>
      </c>
      <c r="F1199" s="231" t="s">
        <v>8</v>
      </c>
      <c r="G1199" s="231" t="s">
        <v>974</v>
      </c>
      <c r="H1199" s="231" t="s">
        <v>989</v>
      </c>
      <c r="K1199" s="231" t="s">
        <v>995</v>
      </c>
      <c r="L1199" s="231" t="s">
        <v>979</v>
      </c>
      <c r="M1199" s="234"/>
      <c r="N1199" s="236"/>
      <c r="O1199" s="236"/>
    </row>
    <row r="1200" spans="1:15">
      <c r="A1200" s="231" t="s">
        <v>969</v>
      </c>
      <c r="B1200" s="231" t="s">
        <v>970</v>
      </c>
      <c r="C1200" s="231" t="s">
        <v>971</v>
      </c>
      <c r="D1200" s="231" t="s">
        <v>972</v>
      </c>
      <c r="E1200" s="231" t="s">
        <v>973</v>
      </c>
      <c r="F1200" s="231" t="s">
        <v>8</v>
      </c>
      <c r="G1200" s="231" t="s">
        <v>974</v>
      </c>
      <c r="H1200" s="231" t="s">
        <v>989</v>
      </c>
      <c r="K1200" s="231" t="s">
        <v>995</v>
      </c>
      <c r="L1200" s="231" t="s">
        <v>980</v>
      </c>
      <c r="M1200" s="234"/>
      <c r="N1200" s="236"/>
      <c r="O1200" s="236"/>
    </row>
    <row r="1201" spans="1:15">
      <c r="A1201" s="232" t="s">
        <v>969</v>
      </c>
      <c r="B1201" s="232" t="s">
        <v>970</v>
      </c>
      <c r="C1201" s="232" t="s">
        <v>971</v>
      </c>
      <c r="D1201" s="232" t="s">
        <v>972</v>
      </c>
      <c r="E1201" s="232" t="s">
        <v>973</v>
      </c>
      <c r="F1201" s="232" t="s">
        <v>8</v>
      </c>
      <c r="G1201" s="232" t="s">
        <v>974</v>
      </c>
      <c r="H1201" s="232" t="s">
        <v>990</v>
      </c>
      <c r="I1201" s="232"/>
      <c r="J1201" s="232"/>
      <c r="K1201" s="232" t="s">
        <v>995</v>
      </c>
      <c r="L1201" s="232" t="s">
        <v>976</v>
      </c>
      <c r="M1201" s="232">
        <v>2074.6774999999998</v>
      </c>
      <c r="N1201" s="232"/>
      <c r="O1201" s="232">
        <v>1349.2516000000001</v>
      </c>
    </row>
    <row r="1202" spans="1:15">
      <c r="A1202" s="232" t="s">
        <v>969</v>
      </c>
      <c r="B1202" s="232" t="s">
        <v>970</v>
      </c>
      <c r="C1202" s="232" t="s">
        <v>971</v>
      </c>
      <c r="D1202" s="232" t="s">
        <v>972</v>
      </c>
      <c r="E1202" s="232" t="s">
        <v>973</v>
      </c>
      <c r="F1202" s="232" t="s">
        <v>8</v>
      </c>
      <c r="G1202" s="232" t="s">
        <v>974</v>
      </c>
      <c r="H1202" s="232" t="s">
        <v>990</v>
      </c>
      <c r="I1202" s="232"/>
      <c r="J1202" s="232"/>
      <c r="K1202" s="232" t="s">
        <v>995</v>
      </c>
      <c r="L1202" s="232" t="s">
        <v>977</v>
      </c>
      <c r="M1202" s="233">
        <v>3.0079337617936702E-3</v>
      </c>
      <c r="N1202" s="233"/>
      <c r="O1202" s="233">
        <v>2.2770161105431499E-3</v>
      </c>
    </row>
    <row r="1203" spans="1:15">
      <c r="A1203" s="231" t="s">
        <v>969</v>
      </c>
      <c r="B1203" s="231" t="s">
        <v>970</v>
      </c>
      <c r="C1203" s="231" t="s">
        <v>971</v>
      </c>
      <c r="D1203" s="231" t="s">
        <v>972</v>
      </c>
      <c r="E1203" s="231" t="s">
        <v>973</v>
      </c>
      <c r="F1203" s="231" t="s">
        <v>8</v>
      </c>
      <c r="G1203" s="231" t="s">
        <v>974</v>
      </c>
      <c r="H1203" s="231" t="s">
        <v>990</v>
      </c>
      <c r="I1203" s="231" t="s">
        <v>1002</v>
      </c>
      <c r="J1203" s="231" t="s">
        <v>1076</v>
      </c>
      <c r="K1203" s="231" t="s">
        <v>995</v>
      </c>
      <c r="L1203" s="231" t="s">
        <v>978</v>
      </c>
      <c r="M1203" s="234"/>
      <c r="N1203" s="239">
        <v>1</v>
      </c>
      <c r="O1203" s="239">
        <v>1</v>
      </c>
    </row>
    <row r="1204" spans="1:15">
      <c r="A1204" s="231" t="s">
        <v>969</v>
      </c>
      <c r="B1204" s="231" t="s">
        <v>970</v>
      </c>
      <c r="C1204" s="231" t="s">
        <v>971</v>
      </c>
      <c r="D1204" s="231" t="s">
        <v>972</v>
      </c>
      <c r="E1204" s="231" t="s">
        <v>973</v>
      </c>
      <c r="F1204" s="231" t="s">
        <v>8</v>
      </c>
      <c r="G1204" s="231" t="s">
        <v>974</v>
      </c>
      <c r="H1204" s="231" t="s">
        <v>990</v>
      </c>
      <c r="K1204" s="231" t="s">
        <v>995</v>
      </c>
      <c r="L1204" s="231" t="s">
        <v>979</v>
      </c>
      <c r="M1204" s="234"/>
      <c r="N1204" s="236"/>
      <c r="O1204" s="235"/>
    </row>
    <row r="1205" spans="1:15">
      <c r="A1205" s="231" t="s">
        <v>969</v>
      </c>
      <c r="B1205" s="231" t="s">
        <v>970</v>
      </c>
      <c r="C1205" s="231" t="s">
        <v>971</v>
      </c>
      <c r="D1205" s="231" t="s">
        <v>972</v>
      </c>
      <c r="E1205" s="231" t="s">
        <v>973</v>
      </c>
      <c r="F1205" s="231" t="s">
        <v>8</v>
      </c>
      <c r="G1205" s="231" t="s">
        <v>974</v>
      </c>
      <c r="H1205" s="231" t="s">
        <v>990</v>
      </c>
      <c r="K1205" s="231" t="s">
        <v>995</v>
      </c>
      <c r="L1205" s="231" t="s">
        <v>980</v>
      </c>
      <c r="M1205" s="234"/>
      <c r="N1205" s="236"/>
      <c r="O1205" s="235"/>
    </row>
    <row r="1206" spans="1:15">
      <c r="A1206" s="232" t="s">
        <v>969</v>
      </c>
      <c r="B1206" s="232" t="s">
        <v>970</v>
      </c>
      <c r="C1206" s="232" t="s">
        <v>971</v>
      </c>
      <c r="D1206" s="232" t="s">
        <v>972</v>
      </c>
      <c r="E1206" s="232" t="s">
        <v>973</v>
      </c>
      <c r="F1206" s="232" t="s">
        <v>8</v>
      </c>
      <c r="G1206" s="232" t="s">
        <v>974</v>
      </c>
      <c r="H1206" s="232" t="s">
        <v>43</v>
      </c>
      <c r="I1206" s="232"/>
      <c r="J1206" s="232"/>
      <c r="K1206" s="232" t="s">
        <v>995</v>
      </c>
      <c r="L1206" s="232" t="s">
        <v>976</v>
      </c>
      <c r="M1206" s="232">
        <v>282.56659999999999</v>
      </c>
      <c r="N1206" s="232"/>
      <c r="O1206" s="232"/>
    </row>
    <row r="1207" spans="1:15">
      <c r="A1207" s="232" t="s">
        <v>969</v>
      </c>
      <c r="B1207" s="232" t="s">
        <v>970</v>
      </c>
      <c r="C1207" s="232" t="s">
        <v>971</v>
      </c>
      <c r="D1207" s="232" t="s">
        <v>972</v>
      </c>
      <c r="E1207" s="232" t="s">
        <v>973</v>
      </c>
      <c r="F1207" s="232" t="s">
        <v>8</v>
      </c>
      <c r="G1207" s="232" t="s">
        <v>974</v>
      </c>
      <c r="H1207" s="232" t="s">
        <v>43</v>
      </c>
      <c r="I1207" s="232"/>
      <c r="J1207" s="232"/>
      <c r="K1207" s="232" t="s">
        <v>995</v>
      </c>
      <c r="L1207" s="232" t="s">
        <v>977</v>
      </c>
      <c r="M1207" s="233">
        <v>3.5726198564021901E-4</v>
      </c>
      <c r="N1207" s="233"/>
      <c r="O1207" s="233"/>
    </row>
    <row r="1208" spans="1:15">
      <c r="A1208" s="231" t="s">
        <v>969</v>
      </c>
      <c r="B1208" s="231" t="s">
        <v>970</v>
      </c>
      <c r="C1208" s="231" t="s">
        <v>971</v>
      </c>
      <c r="D1208" s="231" t="s">
        <v>972</v>
      </c>
      <c r="E1208" s="231" t="s">
        <v>973</v>
      </c>
      <c r="F1208" s="231" t="s">
        <v>8</v>
      </c>
      <c r="G1208" s="231" t="s">
        <v>974</v>
      </c>
      <c r="H1208" s="231" t="s">
        <v>43</v>
      </c>
      <c r="I1208" s="231" t="s">
        <v>1002</v>
      </c>
      <c r="J1208" s="231" t="s">
        <v>1076</v>
      </c>
      <c r="K1208" s="231" t="s">
        <v>995</v>
      </c>
      <c r="L1208" s="231" t="s">
        <v>978</v>
      </c>
      <c r="M1208" s="234"/>
      <c r="N1208" s="239">
        <v>1</v>
      </c>
      <c r="O1208" s="239">
        <v>1</v>
      </c>
    </row>
    <row r="1209" spans="1:15">
      <c r="A1209" s="231" t="s">
        <v>969</v>
      </c>
      <c r="B1209" s="231" t="s">
        <v>970</v>
      </c>
      <c r="C1209" s="231" t="s">
        <v>971</v>
      </c>
      <c r="D1209" s="231" t="s">
        <v>972</v>
      </c>
      <c r="E1209" s="231" t="s">
        <v>973</v>
      </c>
      <c r="F1209" s="231" t="s">
        <v>8</v>
      </c>
      <c r="G1209" s="231" t="s">
        <v>974</v>
      </c>
      <c r="H1209" s="231" t="s">
        <v>43</v>
      </c>
      <c r="K1209" s="231" t="s">
        <v>995</v>
      </c>
      <c r="L1209" s="231" t="s">
        <v>979</v>
      </c>
      <c r="M1209" s="234"/>
      <c r="N1209" s="236"/>
      <c r="O1209" s="236"/>
    </row>
    <row r="1210" spans="1:15">
      <c r="A1210" s="231" t="s">
        <v>969</v>
      </c>
      <c r="B1210" s="231" t="s">
        <v>970</v>
      </c>
      <c r="C1210" s="231" t="s">
        <v>971</v>
      </c>
      <c r="D1210" s="231" t="s">
        <v>972</v>
      </c>
      <c r="E1210" s="231" t="s">
        <v>973</v>
      </c>
      <c r="F1210" s="231" t="s">
        <v>8</v>
      </c>
      <c r="G1210" s="231" t="s">
        <v>974</v>
      </c>
      <c r="H1210" s="231" t="s">
        <v>43</v>
      </c>
      <c r="K1210" s="231" t="s">
        <v>995</v>
      </c>
      <c r="L1210" s="231" t="s">
        <v>980</v>
      </c>
      <c r="M1210" s="234"/>
      <c r="N1210" s="236"/>
      <c r="O1210" s="236"/>
    </row>
    <row r="1211" spans="1:15">
      <c r="A1211" s="232" t="s">
        <v>969</v>
      </c>
      <c r="B1211" s="232" t="s">
        <v>970</v>
      </c>
      <c r="C1211" s="232" t="s">
        <v>971</v>
      </c>
      <c r="D1211" s="232" t="s">
        <v>972</v>
      </c>
      <c r="E1211" s="232" t="s">
        <v>973</v>
      </c>
      <c r="F1211" s="232" t="s">
        <v>8</v>
      </c>
      <c r="G1211" s="232" t="s">
        <v>974</v>
      </c>
      <c r="H1211" s="232" t="s">
        <v>40</v>
      </c>
      <c r="I1211" s="232"/>
      <c r="J1211" s="232"/>
      <c r="K1211" s="232" t="s">
        <v>995</v>
      </c>
      <c r="L1211" s="232" t="s">
        <v>976</v>
      </c>
      <c r="M1211" s="232">
        <v>465.94150000000002</v>
      </c>
      <c r="N1211" s="232"/>
      <c r="O1211" s="232">
        <v>53.358199999999997</v>
      </c>
    </row>
    <row r="1212" spans="1:15">
      <c r="A1212" s="232" t="s">
        <v>969</v>
      </c>
      <c r="B1212" s="232" t="s">
        <v>970</v>
      </c>
      <c r="C1212" s="232" t="s">
        <v>971</v>
      </c>
      <c r="D1212" s="232" t="s">
        <v>972</v>
      </c>
      <c r="E1212" s="232" t="s">
        <v>973</v>
      </c>
      <c r="F1212" s="232" t="s">
        <v>8</v>
      </c>
      <c r="G1212" s="232" t="s">
        <v>974</v>
      </c>
      <c r="H1212" s="232" t="s">
        <v>40</v>
      </c>
      <c r="I1212" s="232"/>
      <c r="J1212" s="232"/>
      <c r="K1212" s="232" t="s">
        <v>995</v>
      </c>
      <c r="L1212" s="232" t="s">
        <v>977</v>
      </c>
      <c r="M1212" s="233">
        <v>9.50524580279228E-4</v>
      </c>
      <c r="N1212" s="233"/>
      <c r="O1212" s="233">
        <v>9.0048054069073304E-5</v>
      </c>
    </row>
    <row r="1213" spans="1:15">
      <c r="A1213" s="231" t="s">
        <v>969</v>
      </c>
      <c r="B1213" s="231" t="s">
        <v>970</v>
      </c>
      <c r="C1213" s="231" t="s">
        <v>971</v>
      </c>
      <c r="D1213" s="231" t="s">
        <v>972</v>
      </c>
      <c r="E1213" s="231" t="s">
        <v>973</v>
      </c>
      <c r="F1213" s="231" t="s">
        <v>8</v>
      </c>
      <c r="G1213" s="231" t="s">
        <v>974</v>
      </c>
      <c r="H1213" s="231" t="s">
        <v>40</v>
      </c>
      <c r="I1213" s="231" t="s">
        <v>1002</v>
      </c>
      <c r="J1213" s="231" t="s">
        <v>1076</v>
      </c>
      <c r="K1213" s="231" t="s">
        <v>995</v>
      </c>
      <c r="L1213" s="231" t="s">
        <v>978</v>
      </c>
      <c r="M1213" s="234"/>
      <c r="N1213" s="239">
        <v>1</v>
      </c>
      <c r="O1213" s="239">
        <v>1</v>
      </c>
    </row>
    <row r="1214" spans="1:15">
      <c r="A1214" s="231" t="s">
        <v>969</v>
      </c>
      <c r="B1214" s="231" t="s">
        <v>970</v>
      </c>
      <c r="C1214" s="231" t="s">
        <v>971</v>
      </c>
      <c r="D1214" s="231" t="s">
        <v>972</v>
      </c>
      <c r="E1214" s="231" t="s">
        <v>973</v>
      </c>
      <c r="F1214" s="231" t="s">
        <v>8</v>
      </c>
      <c r="G1214" s="231" t="s">
        <v>974</v>
      </c>
      <c r="H1214" s="231" t="s">
        <v>40</v>
      </c>
      <c r="K1214" s="231" t="s">
        <v>995</v>
      </c>
      <c r="L1214" s="231" t="s">
        <v>979</v>
      </c>
      <c r="M1214" s="234"/>
      <c r="N1214" s="236"/>
      <c r="O1214" s="235"/>
    </row>
    <row r="1215" spans="1:15">
      <c r="A1215" s="231" t="s">
        <v>969</v>
      </c>
      <c r="B1215" s="231" t="s">
        <v>970</v>
      </c>
      <c r="C1215" s="231" t="s">
        <v>971</v>
      </c>
      <c r="D1215" s="231" t="s">
        <v>972</v>
      </c>
      <c r="E1215" s="231" t="s">
        <v>973</v>
      </c>
      <c r="F1215" s="231" t="s">
        <v>8</v>
      </c>
      <c r="G1215" s="231" t="s">
        <v>974</v>
      </c>
      <c r="H1215" s="231" t="s">
        <v>40</v>
      </c>
      <c r="K1215" s="231" t="s">
        <v>995</v>
      </c>
      <c r="L1215" s="231" t="s">
        <v>980</v>
      </c>
      <c r="M1215" s="234"/>
      <c r="N1215" s="236"/>
      <c r="O1215" s="235"/>
    </row>
    <row r="1216" spans="1:15">
      <c r="A1216" s="232" t="s">
        <v>969</v>
      </c>
      <c r="B1216" s="232" t="s">
        <v>970</v>
      </c>
      <c r="C1216" s="232" t="s">
        <v>971</v>
      </c>
      <c r="D1216" s="232" t="s">
        <v>972</v>
      </c>
      <c r="E1216" s="232" t="s">
        <v>973</v>
      </c>
      <c r="F1216" s="232" t="s">
        <v>8</v>
      </c>
      <c r="G1216" s="232" t="s">
        <v>974</v>
      </c>
      <c r="H1216" s="232" t="s">
        <v>56</v>
      </c>
      <c r="I1216" s="232"/>
      <c r="J1216" s="232"/>
      <c r="K1216" s="232" t="s">
        <v>995</v>
      </c>
      <c r="L1216" s="232" t="s">
        <v>976</v>
      </c>
      <c r="M1216" s="232">
        <v>60.953499999999998</v>
      </c>
      <c r="N1216" s="232"/>
      <c r="O1216" s="232">
        <v>10.5092</v>
      </c>
    </row>
    <row r="1217" spans="1:15">
      <c r="A1217" s="232" t="s">
        <v>969</v>
      </c>
      <c r="B1217" s="232" t="s">
        <v>970</v>
      </c>
      <c r="C1217" s="232" t="s">
        <v>971</v>
      </c>
      <c r="D1217" s="232" t="s">
        <v>972</v>
      </c>
      <c r="E1217" s="232" t="s">
        <v>973</v>
      </c>
      <c r="F1217" s="232" t="s">
        <v>8</v>
      </c>
      <c r="G1217" s="232" t="s">
        <v>974</v>
      </c>
      <c r="H1217" s="232" t="s">
        <v>56</v>
      </c>
      <c r="I1217" s="232"/>
      <c r="J1217" s="232"/>
      <c r="K1217" s="232" t="s">
        <v>995</v>
      </c>
      <c r="L1217" s="232" t="s">
        <v>977</v>
      </c>
      <c r="M1217" s="233">
        <v>1.21032222329711E-4</v>
      </c>
      <c r="N1217" s="233"/>
      <c r="O1217" s="233">
        <v>1.77354747690646E-5</v>
      </c>
    </row>
    <row r="1218" spans="1:15">
      <c r="A1218" s="231" t="s">
        <v>969</v>
      </c>
      <c r="B1218" s="231" t="s">
        <v>970</v>
      </c>
      <c r="C1218" s="231" t="s">
        <v>971</v>
      </c>
      <c r="D1218" s="231" t="s">
        <v>972</v>
      </c>
      <c r="E1218" s="231" t="s">
        <v>973</v>
      </c>
      <c r="F1218" s="231" t="s">
        <v>8</v>
      </c>
      <c r="G1218" s="231" t="s">
        <v>974</v>
      </c>
      <c r="H1218" s="231" t="s">
        <v>56</v>
      </c>
      <c r="I1218" s="231" t="s">
        <v>1002</v>
      </c>
      <c r="J1218" s="231" t="s">
        <v>1076</v>
      </c>
      <c r="K1218" s="231" t="s">
        <v>995</v>
      </c>
      <c r="L1218" s="231" t="s">
        <v>978</v>
      </c>
      <c r="M1218" s="234"/>
      <c r="N1218" s="239">
        <v>1</v>
      </c>
      <c r="O1218" s="239">
        <v>1</v>
      </c>
    </row>
    <row r="1219" spans="1:15">
      <c r="A1219" s="231" t="s">
        <v>969</v>
      </c>
      <c r="B1219" s="231" t="s">
        <v>970</v>
      </c>
      <c r="C1219" s="231" t="s">
        <v>971</v>
      </c>
      <c r="D1219" s="231" t="s">
        <v>972</v>
      </c>
      <c r="E1219" s="231" t="s">
        <v>973</v>
      </c>
      <c r="F1219" s="231" t="s">
        <v>8</v>
      </c>
      <c r="G1219" s="231" t="s">
        <v>974</v>
      </c>
      <c r="H1219" s="231" t="s">
        <v>56</v>
      </c>
      <c r="K1219" s="231" t="s">
        <v>995</v>
      </c>
      <c r="L1219" s="231" t="s">
        <v>979</v>
      </c>
      <c r="M1219" s="234"/>
      <c r="N1219" s="236"/>
      <c r="O1219" s="235"/>
    </row>
    <row r="1220" spans="1:15">
      <c r="A1220" s="231" t="s">
        <v>969</v>
      </c>
      <c r="B1220" s="231" t="s">
        <v>970</v>
      </c>
      <c r="C1220" s="231" t="s">
        <v>971</v>
      </c>
      <c r="D1220" s="231" t="s">
        <v>972</v>
      </c>
      <c r="E1220" s="231" t="s">
        <v>973</v>
      </c>
      <c r="F1220" s="231" t="s">
        <v>8</v>
      </c>
      <c r="G1220" s="231" t="s">
        <v>974</v>
      </c>
      <c r="H1220" s="231" t="s">
        <v>56</v>
      </c>
      <c r="K1220" s="231" t="s">
        <v>995</v>
      </c>
      <c r="L1220" s="231" t="s">
        <v>980</v>
      </c>
      <c r="M1220" s="234"/>
      <c r="N1220" s="236"/>
      <c r="O1220" s="235"/>
    </row>
    <row r="1221" spans="1:15">
      <c r="A1221" s="232" t="s">
        <v>969</v>
      </c>
      <c r="B1221" s="232" t="s">
        <v>970</v>
      </c>
      <c r="C1221" s="232" t="s">
        <v>971</v>
      </c>
      <c r="D1221" s="232" t="s">
        <v>972</v>
      </c>
      <c r="E1221" s="232" t="s">
        <v>973</v>
      </c>
      <c r="F1221" s="232" t="s">
        <v>8</v>
      </c>
      <c r="G1221" s="232" t="s">
        <v>974</v>
      </c>
      <c r="H1221" s="232" t="s">
        <v>70</v>
      </c>
      <c r="I1221" s="232"/>
      <c r="J1221" s="232"/>
      <c r="K1221" s="232" t="s">
        <v>995</v>
      </c>
      <c r="L1221" s="232" t="s">
        <v>976</v>
      </c>
      <c r="M1221" s="232">
        <v>0.1065</v>
      </c>
      <c r="N1221" s="232"/>
      <c r="O1221" s="232"/>
    </row>
    <row r="1222" spans="1:15">
      <c r="A1222" s="232" t="s">
        <v>969</v>
      </c>
      <c r="B1222" s="232" t="s">
        <v>970</v>
      </c>
      <c r="C1222" s="232" t="s">
        <v>971</v>
      </c>
      <c r="D1222" s="232" t="s">
        <v>972</v>
      </c>
      <c r="E1222" s="232" t="s">
        <v>973</v>
      </c>
      <c r="F1222" s="232" t="s">
        <v>8</v>
      </c>
      <c r="G1222" s="232" t="s">
        <v>974</v>
      </c>
      <c r="H1222" s="232" t="s">
        <v>70</v>
      </c>
      <c r="I1222" s="232"/>
      <c r="J1222" s="232"/>
      <c r="K1222" s="232" t="s">
        <v>995</v>
      </c>
      <c r="L1222" s="232" t="s">
        <v>977</v>
      </c>
      <c r="M1222" s="233">
        <v>1.3046990469158001E-7</v>
      </c>
      <c r="N1222" s="233"/>
      <c r="O1222" s="233"/>
    </row>
    <row r="1223" spans="1:15">
      <c r="A1223" s="231" t="s">
        <v>969</v>
      </c>
      <c r="B1223" s="231" t="s">
        <v>970</v>
      </c>
      <c r="C1223" s="231" t="s">
        <v>971</v>
      </c>
      <c r="D1223" s="231" t="s">
        <v>972</v>
      </c>
      <c r="E1223" s="231" t="s">
        <v>973</v>
      </c>
      <c r="F1223" s="231" t="s">
        <v>8</v>
      </c>
      <c r="G1223" s="231" t="s">
        <v>974</v>
      </c>
      <c r="H1223" s="231" t="s">
        <v>70</v>
      </c>
      <c r="I1223" s="231" t="s">
        <v>1002</v>
      </c>
      <c r="J1223" s="231" t="s">
        <v>1076</v>
      </c>
      <c r="K1223" s="231" t="s">
        <v>995</v>
      </c>
      <c r="L1223" s="231" t="s">
        <v>978</v>
      </c>
      <c r="M1223" s="234"/>
      <c r="N1223" s="239">
        <v>1</v>
      </c>
      <c r="O1223" s="239">
        <v>1</v>
      </c>
    </row>
    <row r="1224" spans="1:15">
      <c r="A1224" s="231" t="s">
        <v>969</v>
      </c>
      <c r="B1224" s="231" t="s">
        <v>970</v>
      </c>
      <c r="C1224" s="231" t="s">
        <v>971</v>
      </c>
      <c r="D1224" s="231" t="s">
        <v>972</v>
      </c>
      <c r="E1224" s="231" t="s">
        <v>973</v>
      </c>
      <c r="F1224" s="231" t="s">
        <v>8</v>
      </c>
      <c r="G1224" s="231" t="s">
        <v>974</v>
      </c>
      <c r="H1224" s="231" t="s">
        <v>70</v>
      </c>
      <c r="K1224" s="231" t="s">
        <v>995</v>
      </c>
      <c r="L1224" s="231" t="s">
        <v>979</v>
      </c>
      <c r="M1224" s="234"/>
      <c r="N1224" s="236"/>
      <c r="O1224" s="236"/>
    </row>
    <row r="1225" spans="1:15">
      <c r="A1225" s="231" t="s">
        <v>969</v>
      </c>
      <c r="B1225" s="231" t="s">
        <v>970</v>
      </c>
      <c r="C1225" s="231" t="s">
        <v>971</v>
      </c>
      <c r="D1225" s="231" t="s">
        <v>972</v>
      </c>
      <c r="E1225" s="231" t="s">
        <v>973</v>
      </c>
      <c r="F1225" s="231" t="s">
        <v>8</v>
      </c>
      <c r="G1225" s="231" t="s">
        <v>974</v>
      </c>
      <c r="H1225" s="231" t="s">
        <v>70</v>
      </c>
      <c r="K1225" s="231" t="s">
        <v>995</v>
      </c>
      <c r="L1225" s="231" t="s">
        <v>980</v>
      </c>
      <c r="M1225" s="234"/>
      <c r="N1225" s="236"/>
      <c r="O1225" s="236"/>
    </row>
    <row r="1226" spans="1:15">
      <c r="A1226" s="232" t="s">
        <v>969</v>
      </c>
      <c r="B1226" s="232" t="s">
        <v>970</v>
      </c>
      <c r="C1226" s="232" t="s">
        <v>971</v>
      </c>
      <c r="D1226" s="232" t="s">
        <v>972</v>
      </c>
      <c r="E1226" s="232" t="s">
        <v>973</v>
      </c>
      <c r="F1226" s="232" t="s">
        <v>8</v>
      </c>
      <c r="G1226" s="232" t="s">
        <v>974</v>
      </c>
      <c r="H1226" s="232" t="s">
        <v>61</v>
      </c>
      <c r="I1226" s="232"/>
      <c r="J1226" s="232"/>
      <c r="K1226" s="232" t="s">
        <v>995</v>
      </c>
      <c r="L1226" s="232" t="s">
        <v>976</v>
      </c>
      <c r="M1226" s="232">
        <v>56.9664</v>
      </c>
      <c r="N1226" s="232"/>
      <c r="O1226" s="232">
        <v>30.2575</v>
      </c>
    </row>
    <row r="1227" spans="1:15">
      <c r="A1227" s="232" t="s">
        <v>969</v>
      </c>
      <c r="B1227" s="232" t="s">
        <v>970</v>
      </c>
      <c r="C1227" s="232" t="s">
        <v>971</v>
      </c>
      <c r="D1227" s="232" t="s">
        <v>972</v>
      </c>
      <c r="E1227" s="232" t="s">
        <v>973</v>
      </c>
      <c r="F1227" s="232" t="s">
        <v>8</v>
      </c>
      <c r="G1227" s="232" t="s">
        <v>974</v>
      </c>
      <c r="H1227" s="232" t="s">
        <v>61</v>
      </c>
      <c r="I1227" s="232"/>
      <c r="J1227" s="232"/>
      <c r="K1227" s="232" t="s">
        <v>995</v>
      </c>
      <c r="L1227" s="232" t="s">
        <v>977</v>
      </c>
      <c r="M1227" s="233">
        <v>1.21526372826348E-4</v>
      </c>
      <c r="N1227" s="233"/>
      <c r="O1227" s="233">
        <v>5.1062985557889599E-5</v>
      </c>
    </row>
    <row r="1228" spans="1:15">
      <c r="A1228" s="231" t="s">
        <v>969</v>
      </c>
      <c r="B1228" s="231" t="s">
        <v>970</v>
      </c>
      <c r="C1228" s="231" t="s">
        <v>971</v>
      </c>
      <c r="D1228" s="231" t="s">
        <v>972</v>
      </c>
      <c r="E1228" s="231" t="s">
        <v>973</v>
      </c>
      <c r="F1228" s="231" t="s">
        <v>8</v>
      </c>
      <c r="G1228" s="231" t="s">
        <v>974</v>
      </c>
      <c r="H1228" s="231" t="s">
        <v>61</v>
      </c>
      <c r="I1228" s="231" t="s">
        <v>1002</v>
      </c>
      <c r="J1228" s="231" t="s">
        <v>1076</v>
      </c>
      <c r="K1228" s="231" t="s">
        <v>995</v>
      </c>
      <c r="L1228" s="231" t="s">
        <v>978</v>
      </c>
      <c r="M1228" s="234"/>
      <c r="N1228" s="239">
        <v>1</v>
      </c>
      <c r="O1228" s="239">
        <v>1</v>
      </c>
    </row>
    <row r="1229" spans="1:15">
      <c r="A1229" s="231" t="s">
        <v>969</v>
      </c>
      <c r="B1229" s="231" t="s">
        <v>970</v>
      </c>
      <c r="C1229" s="231" t="s">
        <v>971</v>
      </c>
      <c r="D1229" s="231" t="s">
        <v>972</v>
      </c>
      <c r="E1229" s="231" t="s">
        <v>973</v>
      </c>
      <c r="F1229" s="231" t="s">
        <v>8</v>
      </c>
      <c r="G1229" s="231" t="s">
        <v>974</v>
      </c>
      <c r="H1229" s="231" t="s">
        <v>61</v>
      </c>
      <c r="K1229" s="231" t="s">
        <v>995</v>
      </c>
      <c r="L1229" s="231" t="s">
        <v>979</v>
      </c>
      <c r="M1229" s="234"/>
      <c r="N1229" s="236"/>
      <c r="O1229" s="235"/>
    </row>
    <row r="1230" spans="1:15">
      <c r="A1230" s="231" t="s">
        <v>969</v>
      </c>
      <c r="B1230" s="231" t="s">
        <v>970</v>
      </c>
      <c r="C1230" s="231" t="s">
        <v>971</v>
      </c>
      <c r="D1230" s="231" t="s">
        <v>972</v>
      </c>
      <c r="E1230" s="231" t="s">
        <v>973</v>
      </c>
      <c r="F1230" s="231" t="s">
        <v>8</v>
      </c>
      <c r="G1230" s="231" t="s">
        <v>974</v>
      </c>
      <c r="H1230" s="231" t="s">
        <v>61</v>
      </c>
      <c r="K1230" s="231" t="s">
        <v>995</v>
      </c>
      <c r="L1230" s="231" t="s">
        <v>980</v>
      </c>
      <c r="M1230" s="234"/>
      <c r="N1230" s="236"/>
      <c r="O1230" s="235"/>
    </row>
    <row r="1231" spans="1:15">
      <c r="A1231" s="232" t="s">
        <v>969</v>
      </c>
      <c r="B1231" s="232" t="s">
        <v>970</v>
      </c>
      <c r="C1231" s="232" t="s">
        <v>971</v>
      </c>
      <c r="D1231" s="232" t="s">
        <v>972</v>
      </c>
      <c r="E1231" s="232" t="s">
        <v>973</v>
      </c>
      <c r="F1231" s="232" t="s">
        <v>8</v>
      </c>
      <c r="G1231" s="232" t="s">
        <v>974</v>
      </c>
      <c r="H1231" s="232" t="s">
        <v>19</v>
      </c>
      <c r="I1231" s="232"/>
      <c r="J1231" s="232"/>
      <c r="K1231" s="232" t="s">
        <v>995</v>
      </c>
      <c r="L1231" s="232" t="s">
        <v>976</v>
      </c>
      <c r="M1231" s="232">
        <v>131.45939999999999</v>
      </c>
      <c r="N1231" s="232"/>
      <c r="O1231" s="232">
        <v>83.433700000000002</v>
      </c>
    </row>
    <row r="1232" spans="1:15">
      <c r="A1232" s="232" t="s">
        <v>969</v>
      </c>
      <c r="B1232" s="232" t="s">
        <v>970</v>
      </c>
      <c r="C1232" s="232" t="s">
        <v>971</v>
      </c>
      <c r="D1232" s="232" t="s">
        <v>972</v>
      </c>
      <c r="E1232" s="232" t="s">
        <v>973</v>
      </c>
      <c r="F1232" s="232" t="s">
        <v>8</v>
      </c>
      <c r="G1232" s="232" t="s">
        <v>974</v>
      </c>
      <c r="H1232" s="232" t="s">
        <v>19</v>
      </c>
      <c r="I1232" s="232"/>
      <c r="J1232" s="232"/>
      <c r="K1232" s="232" t="s">
        <v>995</v>
      </c>
      <c r="L1232" s="232" t="s">
        <v>977</v>
      </c>
      <c r="M1232" s="233">
        <v>2.1605557599361101E-4</v>
      </c>
      <c r="N1232" s="233"/>
      <c r="O1232" s="233">
        <v>1.40803893849171E-4</v>
      </c>
    </row>
    <row r="1233" spans="1:15">
      <c r="A1233" s="231" t="s">
        <v>969</v>
      </c>
      <c r="B1233" s="231" t="s">
        <v>970</v>
      </c>
      <c r="C1233" s="231" t="s">
        <v>971</v>
      </c>
      <c r="D1233" s="231" t="s">
        <v>972</v>
      </c>
      <c r="E1233" s="231" t="s">
        <v>973</v>
      </c>
      <c r="F1233" s="231" t="s">
        <v>8</v>
      </c>
      <c r="G1233" s="231" t="s">
        <v>974</v>
      </c>
      <c r="H1233" s="231" t="s">
        <v>19</v>
      </c>
      <c r="I1233" s="231" t="s">
        <v>1002</v>
      </c>
      <c r="J1233" s="231" t="s">
        <v>1076</v>
      </c>
      <c r="K1233" s="231" t="s">
        <v>995</v>
      </c>
      <c r="L1233" s="231" t="s">
        <v>978</v>
      </c>
      <c r="M1233" s="234"/>
      <c r="N1233" s="239">
        <v>1</v>
      </c>
      <c r="O1233" s="239">
        <v>1</v>
      </c>
    </row>
    <row r="1234" spans="1:15">
      <c r="A1234" s="231" t="s">
        <v>969</v>
      </c>
      <c r="B1234" s="231" t="s">
        <v>970</v>
      </c>
      <c r="C1234" s="231" t="s">
        <v>971</v>
      </c>
      <c r="D1234" s="231" t="s">
        <v>972</v>
      </c>
      <c r="E1234" s="231" t="s">
        <v>973</v>
      </c>
      <c r="F1234" s="231" t="s">
        <v>8</v>
      </c>
      <c r="G1234" s="231" t="s">
        <v>974</v>
      </c>
      <c r="H1234" s="231" t="s">
        <v>19</v>
      </c>
      <c r="K1234" s="231" t="s">
        <v>995</v>
      </c>
      <c r="L1234" s="231" t="s">
        <v>979</v>
      </c>
      <c r="M1234" s="234"/>
      <c r="N1234" s="236"/>
      <c r="O1234" s="235"/>
    </row>
    <row r="1235" spans="1:15">
      <c r="A1235" s="231" t="s">
        <v>969</v>
      </c>
      <c r="B1235" s="231" t="s">
        <v>970</v>
      </c>
      <c r="C1235" s="231" t="s">
        <v>971</v>
      </c>
      <c r="D1235" s="231" t="s">
        <v>972</v>
      </c>
      <c r="E1235" s="231" t="s">
        <v>973</v>
      </c>
      <c r="F1235" s="231" t="s">
        <v>8</v>
      </c>
      <c r="G1235" s="231" t="s">
        <v>974</v>
      </c>
      <c r="H1235" s="231" t="s">
        <v>19</v>
      </c>
      <c r="K1235" s="231" t="s">
        <v>995</v>
      </c>
      <c r="L1235" s="231" t="s">
        <v>980</v>
      </c>
      <c r="M1235" s="234"/>
      <c r="N1235" s="236"/>
      <c r="O1235" s="235"/>
    </row>
    <row r="1236" spans="1:15">
      <c r="A1236" s="232" t="s">
        <v>969</v>
      </c>
      <c r="B1236" s="232" t="s">
        <v>970</v>
      </c>
      <c r="C1236" s="232" t="s">
        <v>971</v>
      </c>
      <c r="D1236" s="232" t="s">
        <v>972</v>
      </c>
      <c r="E1236" s="232" t="s">
        <v>973</v>
      </c>
      <c r="F1236" s="232" t="s">
        <v>8</v>
      </c>
      <c r="G1236" s="232" t="s">
        <v>974</v>
      </c>
      <c r="H1236" s="232" t="s">
        <v>18</v>
      </c>
      <c r="I1236" s="232"/>
      <c r="J1236" s="232"/>
      <c r="K1236" s="232" t="s">
        <v>995</v>
      </c>
      <c r="L1236" s="232" t="s">
        <v>976</v>
      </c>
      <c r="M1236" s="232">
        <v>2881.2840000000001</v>
      </c>
      <c r="N1236" s="232"/>
      <c r="O1236" s="232">
        <v>2442.8040000000001</v>
      </c>
    </row>
    <row r="1237" spans="1:15">
      <c r="A1237" s="232" t="s">
        <v>969</v>
      </c>
      <c r="B1237" s="232" t="s">
        <v>970</v>
      </c>
      <c r="C1237" s="232" t="s">
        <v>971</v>
      </c>
      <c r="D1237" s="232" t="s">
        <v>972</v>
      </c>
      <c r="E1237" s="232" t="s">
        <v>973</v>
      </c>
      <c r="F1237" s="232" t="s">
        <v>8</v>
      </c>
      <c r="G1237" s="232" t="s">
        <v>974</v>
      </c>
      <c r="H1237" s="232" t="s">
        <v>18</v>
      </c>
      <c r="I1237" s="232"/>
      <c r="J1237" s="232"/>
      <c r="K1237" s="232" t="s">
        <v>995</v>
      </c>
      <c r="L1237" s="232" t="s">
        <v>977</v>
      </c>
      <c r="M1237" s="233">
        <v>5.6218425303130497E-3</v>
      </c>
      <c r="N1237" s="233"/>
      <c r="O1237" s="233">
        <v>4.12251062952177E-3</v>
      </c>
    </row>
    <row r="1238" spans="1:15">
      <c r="A1238" s="231" t="s">
        <v>969</v>
      </c>
      <c r="B1238" s="231" t="s">
        <v>970</v>
      </c>
      <c r="C1238" s="231" t="s">
        <v>971</v>
      </c>
      <c r="D1238" s="231" t="s">
        <v>972</v>
      </c>
      <c r="E1238" s="231" t="s">
        <v>973</v>
      </c>
      <c r="F1238" s="231" t="s">
        <v>8</v>
      </c>
      <c r="G1238" s="231" t="s">
        <v>974</v>
      </c>
      <c r="H1238" s="231" t="s">
        <v>18</v>
      </c>
      <c r="I1238" s="231" t="s">
        <v>1002</v>
      </c>
      <c r="J1238" s="231" t="s">
        <v>1076</v>
      </c>
      <c r="K1238" s="231" t="s">
        <v>995</v>
      </c>
      <c r="L1238" s="231" t="s">
        <v>978</v>
      </c>
      <c r="M1238" s="234"/>
      <c r="N1238" s="239">
        <v>1</v>
      </c>
      <c r="O1238" s="239">
        <v>1</v>
      </c>
    </row>
    <row r="1239" spans="1:15">
      <c r="A1239" s="231" t="s">
        <v>969</v>
      </c>
      <c r="B1239" s="231" t="s">
        <v>970</v>
      </c>
      <c r="C1239" s="231" t="s">
        <v>971</v>
      </c>
      <c r="D1239" s="231" t="s">
        <v>972</v>
      </c>
      <c r="E1239" s="231" t="s">
        <v>973</v>
      </c>
      <c r="F1239" s="231" t="s">
        <v>8</v>
      </c>
      <c r="G1239" s="231" t="s">
        <v>974</v>
      </c>
      <c r="H1239" s="231" t="s">
        <v>18</v>
      </c>
      <c r="K1239" s="231" t="s">
        <v>995</v>
      </c>
      <c r="L1239" s="231" t="s">
        <v>979</v>
      </c>
      <c r="M1239" s="234"/>
      <c r="N1239" s="236"/>
      <c r="O1239" s="235"/>
    </row>
    <row r="1240" spans="1:15">
      <c r="A1240" s="231" t="s">
        <v>969</v>
      </c>
      <c r="B1240" s="231" t="s">
        <v>970</v>
      </c>
      <c r="C1240" s="231" t="s">
        <v>971</v>
      </c>
      <c r="D1240" s="231" t="s">
        <v>972</v>
      </c>
      <c r="E1240" s="231" t="s">
        <v>973</v>
      </c>
      <c r="F1240" s="231" t="s">
        <v>8</v>
      </c>
      <c r="G1240" s="231" t="s">
        <v>974</v>
      </c>
      <c r="H1240" s="231" t="s">
        <v>18</v>
      </c>
      <c r="K1240" s="231" t="s">
        <v>995</v>
      </c>
      <c r="L1240" s="231" t="s">
        <v>980</v>
      </c>
      <c r="M1240" s="234"/>
      <c r="N1240" s="236"/>
      <c r="O1240" s="235"/>
    </row>
    <row r="1241" spans="1:15">
      <c r="A1241" s="232" t="s">
        <v>969</v>
      </c>
      <c r="B1241" s="232" t="s">
        <v>970</v>
      </c>
      <c r="C1241" s="232" t="s">
        <v>971</v>
      </c>
      <c r="D1241" s="232" t="s">
        <v>972</v>
      </c>
      <c r="E1241" s="232" t="s">
        <v>973</v>
      </c>
      <c r="F1241" s="232" t="s">
        <v>8</v>
      </c>
      <c r="G1241" s="232" t="s">
        <v>974</v>
      </c>
      <c r="H1241" s="232" t="s">
        <v>41</v>
      </c>
      <c r="I1241" s="232"/>
      <c r="J1241" s="232"/>
      <c r="K1241" s="232" t="s">
        <v>995</v>
      </c>
      <c r="L1241" s="232" t="s">
        <v>976</v>
      </c>
      <c r="M1241" s="232">
        <v>1.0032000000000001</v>
      </c>
      <c r="N1241" s="232"/>
      <c r="O1241" s="232"/>
    </row>
    <row r="1242" spans="1:15">
      <c r="A1242" s="232" t="s">
        <v>969</v>
      </c>
      <c r="B1242" s="232" t="s">
        <v>970</v>
      </c>
      <c r="C1242" s="232" t="s">
        <v>971</v>
      </c>
      <c r="D1242" s="232" t="s">
        <v>972</v>
      </c>
      <c r="E1242" s="232" t="s">
        <v>973</v>
      </c>
      <c r="F1242" s="232" t="s">
        <v>8</v>
      </c>
      <c r="G1242" s="232" t="s">
        <v>974</v>
      </c>
      <c r="H1242" s="232" t="s">
        <v>41</v>
      </c>
      <c r="I1242" s="232"/>
      <c r="J1242" s="232"/>
      <c r="K1242" s="232" t="s">
        <v>995</v>
      </c>
      <c r="L1242" s="232" t="s">
        <v>977</v>
      </c>
      <c r="M1242" s="233">
        <v>1.23094189457046E-6</v>
      </c>
      <c r="N1242" s="233"/>
      <c r="O1242" s="233"/>
    </row>
    <row r="1243" spans="1:15">
      <c r="A1243" s="231" t="s">
        <v>969</v>
      </c>
      <c r="B1243" s="231" t="s">
        <v>970</v>
      </c>
      <c r="C1243" s="231" t="s">
        <v>971</v>
      </c>
      <c r="D1243" s="231" t="s">
        <v>972</v>
      </c>
      <c r="E1243" s="231" t="s">
        <v>973</v>
      </c>
      <c r="F1243" s="231" t="s">
        <v>8</v>
      </c>
      <c r="G1243" s="231" t="s">
        <v>974</v>
      </c>
      <c r="H1243" s="231" t="s">
        <v>41</v>
      </c>
      <c r="I1243" s="231" t="s">
        <v>1002</v>
      </c>
      <c r="J1243" s="231" t="s">
        <v>1076</v>
      </c>
      <c r="K1243" s="231" t="s">
        <v>995</v>
      </c>
      <c r="L1243" s="231" t="s">
        <v>978</v>
      </c>
      <c r="M1243" s="234"/>
      <c r="N1243" s="239">
        <v>1</v>
      </c>
      <c r="O1243" s="239">
        <v>1</v>
      </c>
    </row>
    <row r="1244" spans="1:15">
      <c r="A1244" s="231" t="s">
        <v>969</v>
      </c>
      <c r="B1244" s="231" t="s">
        <v>970</v>
      </c>
      <c r="C1244" s="231" t="s">
        <v>971</v>
      </c>
      <c r="D1244" s="231" t="s">
        <v>972</v>
      </c>
      <c r="E1244" s="231" t="s">
        <v>973</v>
      </c>
      <c r="F1244" s="231" t="s">
        <v>8</v>
      </c>
      <c r="G1244" s="231" t="s">
        <v>974</v>
      </c>
      <c r="H1244" s="231" t="s">
        <v>41</v>
      </c>
      <c r="K1244" s="231" t="s">
        <v>995</v>
      </c>
      <c r="L1244" s="231" t="s">
        <v>979</v>
      </c>
      <c r="M1244" s="234"/>
      <c r="N1244" s="236"/>
      <c r="O1244" s="236"/>
    </row>
    <row r="1245" spans="1:15">
      <c r="A1245" s="231" t="s">
        <v>969</v>
      </c>
      <c r="B1245" s="231" t="s">
        <v>970</v>
      </c>
      <c r="C1245" s="231" t="s">
        <v>971</v>
      </c>
      <c r="D1245" s="231" t="s">
        <v>972</v>
      </c>
      <c r="E1245" s="231" t="s">
        <v>973</v>
      </c>
      <c r="F1245" s="231" t="s">
        <v>8</v>
      </c>
      <c r="G1245" s="231" t="s">
        <v>974</v>
      </c>
      <c r="H1245" s="231" t="s">
        <v>41</v>
      </c>
      <c r="K1245" s="231" t="s">
        <v>995</v>
      </c>
      <c r="L1245" s="231" t="s">
        <v>980</v>
      </c>
      <c r="M1245" s="234"/>
      <c r="N1245" s="236"/>
      <c r="O1245" s="236"/>
    </row>
    <row r="1246" spans="1:15">
      <c r="A1246" s="232" t="s">
        <v>969</v>
      </c>
      <c r="B1246" s="232" t="s">
        <v>970</v>
      </c>
      <c r="C1246" s="232" t="s">
        <v>971</v>
      </c>
      <c r="D1246" s="232" t="s">
        <v>972</v>
      </c>
      <c r="E1246" s="232" t="s">
        <v>973</v>
      </c>
      <c r="F1246" s="232" t="s">
        <v>8</v>
      </c>
      <c r="G1246" s="232" t="s">
        <v>974</v>
      </c>
      <c r="H1246" s="232" t="s">
        <v>79</v>
      </c>
      <c r="I1246" s="232"/>
      <c r="J1246" s="232"/>
      <c r="K1246" s="232" t="s">
        <v>995</v>
      </c>
      <c r="L1246" s="232" t="s">
        <v>976</v>
      </c>
      <c r="M1246" s="232">
        <v>3.726</v>
      </c>
      <c r="N1246" s="232"/>
      <c r="O1246" s="232"/>
    </row>
    <row r="1247" spans="1:15">
      <c r="A1247" s="232" t="s">
        <v>969</v>
      </c>
      <c r="B1247" s="232" t="s">
        <v>970</v>
      </c>
      <c r="C1247" s="232" t="s">
        <v>971</v>
      </c>
      <c r="D1247" s="232" t="s">
        <v>972</v>
      </c>
      <c r="E1247" s="232" t="s">
        <v>973</v>
      </c>
      <c r="F1247" s="232" t="s">
        <v>8</v>
      </c>
      <c r="G1247" s="232" t="s">
        <v>974</v>
      </c>
      <c r="H1247" s="232" t="s">
        <v>79</v>
      </c>
      <c r="I1247" s="232"/>
      <c r="J1247" s="232"/>
      <c r="K1247" s="232" t="s">
        <v>995</v>
      </c>
      <c r="L1247" s="232" t="s">
        <v>977</v>
      </c>
      <c r="M1247" s="233">
        <v>4.8741036376245403E-6</v>
      </c>
      <c r="N1247" s="233"/>
      <c r="O1247" s="233"/>
    </row>
    <row r="1248" spans="1:15">
      <c r="A1248" s="231" t="s">
        <v>969</v>
      </c>
      <c r="B1248" s="231" t="s">
        <v>970</v>
      </c>
      <c r="C1248" s="231" t="s">
        <v>971</v>
      </c>
      <c r="D1248" s="231" t="s">
        <v>972</v>
      </c>
      <c r="E1248" s="231" t="s">
        <v>973</v>
      </c>
      <c r="F1248" s="231" t="s">
        <v>8</v>
      </c>
      <c r="G1248" s="231" t="s">
        <v>974</v>
      </c>
      <c r="H1248" s="231" t="s">
        <v>79</v>
      </c>
      <c r="I1248" s="231" t="s">
        <v>1002</v>
      </c>
      <c r="J1248" s="231" t="s">
        <v>1076</v>
      </c>
      <c r="K1248" s="231" t="s">
        <v>995</v>
      </c>
      <c r="L1248" s="231" t="s">
        <v>978</v>
      </c>
      <c r="M1248" s="234"/>
      <c r="N1248" s="239">
        <v>1</v>
      </c>
      <c r="O1248" s="239">
        <v>1</v>
      </c>
    </row>
    <row r="1249" spans="1:15">
      <c r="A1249" s="231" t="s">
        <v>969</v>
      </c>
      <c r="B1249" s="231" t="s">
        <v>970</v>
      </c>
      <c r="C1249" s="231" t="s">
        <v>971</v>
      </c>
      <c r="D1249" s="231" t="s">
        <v>972</v>
      </c>
      <c r="E1249" s="231" t="s">
        <v>973</v>
      </c>
      <c r="F1249" s="231" t="s">
        <v>8</v>
      </c>
      <c r="G1249" s="231" t="s">
        <v>974</v>
      </c>
      <c r="H1249" s="231" t="s">
        <v>79</v>
      </c>
      <c r="K1249" s="231" t="s">
        <v>995</v>
      </c>
      <c r="L1249" s="231" t="s">
        <v>979</v>
      </c>
      <c r="M1249" s="234"/>
      <c r="N1249" s="236"/>
      <c r="O1249" s="236"/>
    </row>
    <row r="1250" spans="1:15">
      <c r="A1250" s="231" t="s">
        <v>969</v>
      </c>
      <c r="B1250" s="231" t="s">
        <v>970</v>
      </c>
      <c r="C1250" s="231" t="s">
        <v>971</v>
      </c>
      <c r="D1250" s="231" t="s">
        <v>972</v>
      </c>
      <c r="E1250" s="231" t="s">
        <v>973</v>
      </c>
      <c r="F1250" s="231" t="s">
        <v>8</v>
      </c>
      <c r="G1250" s="231" t="s">
        <v>974</v>
      </c>
      <c r="H1250" s="231" t="s">
        <v>79</v>
      </c>
      <c r="K1250" s="231" t="s">
        <v>995</v>
      </c>
      <c r="L1250" s="231" t="s">
        <v>980</v>
      </c>
      <c r="M1250" s="234"/>
      <c r="N1250" s="236"/>
      <c r="O1250" s="236"/>
    </row>
    <row r="1251" spans="1:15">
      <c r="A1251" s="232" t="s">
        <v>969</v>
      </c>
      <c r="B1251" s="232" t="s">
        <v>970</v>
      </c>
      <c r="C1251" s="232" t="s">
        <v>971</v>
      </c>
      <c r="D1251" s="232" t="s">
        <v>972</v>
      </c>
      <c r="E1251" s="232" t="s">
        <v>973</v>
      </c>
      <c r="F1251" s="232" t="s">
        <v>8</v>
      </c>
      <c r="G1251" s="232" t="s">
        <v>974</v>
      </c>
      <c r="H1251" s="232" t="s">
        <v>10</v>
      </c>
      <c r="I1251" s="232"/>
      <c r="J1251" s="232"/>
      <c r="K1251" s="232" t="s">
        <v>995</v>
      </c>
      <c r="L1251" s="232" t="s">
        <v>976</v>
      </c>
      <c r="M1251" s="232">
        <v>56.558700000000002</v>
      </c>
      <c r="N1251" s="232"/>
      <c r="O1251" s="232">
        <v>1.5286</v>
      </c>
    </row>
    <row r="1252" spans="1:15">
      <c r="A1252" s="232" t="s">
        <v>969</v>
      </c>
      <c r="B1252" s="232" t="s">
        <v>970</v>
      </c>
      <c r="C1252" s="232" t="s">
        <v>971</v>
      </c>
      <c r="D1252" s="232" t="s">
        <v>972</v>
      </c>
      <c r="E1252" s="232" t="s">
        <v>973</v>
      </c>
      <c r="F1252" s="232" t="s">
        <v>8</v>
      </c>
      <c r="G1252" s="232" t="s">
        <v>974</v>
      </c>
      <c r="H1252" s="232" t="s">
        <v>10</v>
      </c>
      <c r="I1252" s="232"/>
      <c r="J1252" s="232"/>
      <c r="K1252" s="232" t="s">
        <v>995</v>
      </c>
      <c r="L1252" s="232" t="s">
        <v>977</v>
      </c>
      <c r="M1252" s="233">
        <v>8.2000611301351404E-5</v>
      </c>
      <c r="N1252" s="233"/>
      <c r="O1252" s="233">
        <v>2.5796870106185299E-6</v>
      </c>
    </row>
    <row r="1253" spans="1:15">
      <c r="A1253" s="231" t="s">
        <v>969</v>
      </c>
      <c r="B1253" s="231" t="s">
        <v>970</v>
      </c>
      <c r="C1253" s="231" t="s">
        <v>971</v>
      </c>
      <c r="D1253" s="231" t="s">
        <v>972</v>
      </c>
      <c r="E1253" s="231" t="s">
        <v>973</v>
      </c>
      <c r="F1253" s="231" t="s">
        <v>8</v>
      </c>
      <c r="G1253" s="231" t="s">
        <v>974</v>
      </c>
      <c r="H1253" s="231" t="s">
        <v>10</v>
      </c>
      <c r="I1253" s="231" t="s">
        <v>1002</v>
      </c>
      <c r="J1253" s="231" t="s">
        <v>1076</v>
      </c>
      <c r="K1253" s="231" t="s">
        <v>995</v>
      </c>
      <c r="L1253" s="231" t="s">
        <v>978</v>
      </c>
      <c r="M1253" s="234"/>
      <c r="N1253" s="239">
        <v>1</v>
      </c>
      <c r="O1253" s="239">
        <v>1</v>
      </c>
    </row>
    <row r="1254" spans="1:15">
      <c r="A1254" s="231" t="s">
        <v>969</v>
      </c>
      <c r="B1254" s="231" t="s">
        <v>970</v>
      </c>
      <c r="C1254" s="231" t="s">
        <v>971</v>
      </c>
      <c r="D1254" s="231" t="s">
        <v>972</v>
      </c>
      <c r="E1254" s="231" t="s">
        <v>973</v>
      </c>
      <c r="F1254" s="231" t="s">
        <v>8</v>
      </c>
      <c r="G1254" s="231" t="s">
        <v>974</v>
      </c>
      <c r="H1254" s="231" t="s">
        <v>10</v>
      </c>
      <c r="K1254" s="231" t="s">
        <v>995</v>
      </c>
      <c r="L1254" s="231" t="s">
        <v>979</v>
      </c>
      <c r="M1254" s="234"/>
      <c r="N1254" s="236"/>
      <c r="O1254" s="235"/>
    </row>
    <row r="1255" spans="1:15">
      <c r="A1255" s="231" t="s">
        <v>969</v>
      </c>
      <c r="B1255" s="231" t="s">
        <v>970</v>
      </c>
      <c r="C1255" s="231" t="s">
        <v>971</v>
      </c>
      <c r="D1255" s="231" t="s">
        <v>972</v>
      </c>
      <c r="E1255" s="231" t="s">
        <v>973</v>
      </c>
      <c r="F1255" s="231" t="s">
        <v>8</v>
      </c>
      <c r="G1255" s="231" t="s">
        <v>974</v>
      </c>
      <c r="H1255" s="231" t="s">
        <v>10</v>
      </c>
      <c r="K1255" s="231" t="s">
        <v>995</v>
      </c>
      <c r="L1255" s="231" t="s">
        <v>980</v>
      </c>
      <c r="M1255" s="234"/>
      <c r="N1255" s="236"/>
      <c r="O1255" s="235"/>
    </row>
    <row r="1256" spans="1:15">
      <c r="A1256" s="232" t="s">
        <v>969</v>
      </c>
      <c r="B1256" s="232" t="s">
        <v>970</v>
      </c>
      <c r="C1256" s="232" t="s">
        <v>971</v>
      </c>
      <c r="D1256" s="232" t="s">
        <v>972</v>
      </c>
      <c r="E1256" s="232" t="s">
        <v>973</v>
      </c>
      <c r="F1256" s="232" t="s">
        <v>8</v>
      </c>
      <c r="G1256" s="232" t="s">
        <v>974</v>
      </c>
      <c r="H1256" s="232" t="s">
        <v>35</v>
      </c>
      <c r="I1256" s="232"/>
      <c r="J1256" s="232"/>
      <c r="K1256" s="232" t="s">
        <v>995</v>
      </c>
      <c r="L1256" s="232" t="s">
        <v>976</v>
      </c>
      <c r="M1256" s="232">
        <v>766.00940000000003</v>
      </c>
      <c r="N1256" s="232"/>
      <c r="O1256" s="232">
        <v>219.73820000000001</v>
      </c>
    </row>
    <row r="1257" spans="1:15">
      <c r="A1257" s="232" t="s">
        <v>969</v>
      </c>
      <c r="B1257" s="232" t="s">
        <v>970</v>
      </c>
      <c r="C1257" s="232" t="s">
        <v>971</v>
      </c>
      <c r="D1257" s="232" t="s">
        <v>972</v>
      </c>
      <c r="E1257" s="232" t="s">
        <v>973</v>
      </c>
      <c r="F1257" s="232" t="s">
        <v>8</v>
      </c>
      <c r="G1257" s="232" t="s">
        <v>974</v>
      </c>
      <c r="H1257" s="232" t="s">
        <v>35</v>
      </c>
      <c r="I1257" s="232"/>
      <c r="J1257" s="232"/>
      <c r="K1257" s="232" t="s">
        <v>995</v>
      </c>
      <c r="L1257" s="232" t="s">
        <v>977</v>
      </c>
      <c r="M1257" s="233">
        <v>9.8787676789305096E-4</v>
      </c>
      <c r="N1257" s="233"/>
      <c r="O1257" s="233">
        <v>3.7083329862403202E-4</v>
      </c>
    </row>
    <row r="1258" spans="1:15">
      <c r="A1258" s="231" t="s">
        <v>969</v>
      </c>
      <c r="B1258" s="231" t="s">
        <v>970</v>
      </c>
      <c r="C1258" s="231" t="s">
        <v>971</v>
      </c>
      <c r="D1258" s="231" t="s">
        <v>972</v>
      </c>
      <c r="E1258" s="231" t="s">
        <v>973</v>
      </c>
      <c r="F1258" s="231" t="s">
        <v>8</v>
      </c>
      <c r="G1258" s="231" t="s">
        <v>974</v>
      </c>
      <c r="H1258" s="231" t="s">
        <v>35</v>
      </c>
      <c r="I1258" s="231" t="s">
        <v>1002</v>
      </c>
      <c r="J1258" s="231" t="s">
        <v>1076</v>
      </c>
      <c r="K1258" s="231" t="s">
        <v>995</v>
      </c>
      <c r="L1258" s="231" t="s">
        <v>978</v>
      </c>
      <c r="M1258" s="234"/>
      <c r="N1258" s="239">
        <v>1</v>
      </c>
      <c r="O1258" s="239">
        <v>1</v>
      </c>
    </row>
    <row r="1259" spans="1:15">
      <c r="A1259" s="231" t="s">
        <v>969</v>
      </c>
      <c r="B1259" s="231" t="s">
        <v>970</v>
      </c>
      <c r="C1259" s="231" t="s">
        <v>971</v>
      </c>
      <c r="D1259" s="231" t="s">
        <v>972</v>
      </c>
      <c r="E1259" s="231" t="s">
        <v>973</v>
      </c>
      <c r="F1259" s="231" t="s">
        <v>8</v>
      </c>
      <c r="G1259" s="231" t="s">
        <v>974</v>
      </c>
      <c r="H1259" s="231" t="s">
        <v>35</v>
      </c>
      <c r="K1259" s="231" t="s">
        <v>995</v>
      </c>
      <c r="L1259" s="231" t="s">
        <v>979</v>
      </c>
      <c r="M1259" s="234"/>
      <c r="N1259" s="236"/>
      <c r="O1259" s="235"/>
    </row>
    <row r="1260" spans="1:15">
      <c r="A1260" s="231" t="s">
        <v>969</v>
      </c>
      <c r="B1260" s="231" t="s">
        <v>970</v>
      </c>
      <c r="C1260" s="231" t="s">
        <v>971</v>
      </c>
      <c r="D1260" s="231" t="s">
        <v>972</v>
      </c>
      <c r="E1260" s="231" t="s">
        <v>973</v>
      </c>
      <c r="F1260" s="231" t="s">
        <v>8</v>
      </c>
      <c r="G1260" s="231" t="s">
        <v>974</v>
      </c>
      <c r="H1260" s="231" t="s">
        <v>35</v>
      </c>
      <c r="K1260" s="231" t="s">
        <v>995</v>
      </c>
      <c r="L1260" s="231" t="s">
        <v>980</v>
      </c>
      <c r="M1260" s="234"/>
      <c r="N1260" s="236"/>
      <c r="O1260" s="235"/>
    </row>
    <row r="1261" spans="1:15">
      <c r="A1261" s="232" t="s">
        <v>969</v>
      </c>
      <c r="B1261" s="232" t="s">
        <v>970</v>
      </c>
      <c r="C1261" s="232" t="s">
        <v>971</v>
      </c>
      <c r="D1261" s="232" t="s">
        <v>972</v>
      </c>
      <c r="E1261" s="232" t="s">
        <v>973</v>
      </c>
      <c r="F1261" s="232" t="s">
        <v>8</v>
      </c>
      <c r="G1261" s="232" t="s">
        <v>974</v>
      </c>
      <c r="H1261" s="232" t="s">
        <v>73</v>
      </c>
      <c r="I1261" s="232"/>
      <c r="J1261" s="232"/>
      <c r="K1261" s="232" t="s">
        <v>995</v>
      </c>
      <c r="L1261" s="232" t="s">
        <v>976</v>
      </c>
      <c r="M1261" s="232">
        <v>0.54930000000000001</v>
      </c>
      <c r="N1261" s="232"/>
      <c r="O1261" s="232"/>
    </row>
    <row r="1262" spans="1:15">
      <c r="A1262" s="232" t="s">
        <v>969</v>
      </c>
      <c r="B1262" s="232" t="s">
        <v>970</v>
      </c>
      <c r="C1262" s="232" t="s">
        <v>971</v>
      </c>
      <c r="D1262" s="232" t="s">
        <v>972</v>
      </c>
      <c r="E1262" s="232" t="s">
        <v>973</v>
      </c>
      <c r="F1262" s="232" t="s">
        <v>8</v>
      </c>
      <c r="G1262" s="232" t="s">
        <v>974</v>
      </c>
      <c r="H1262" s="232" t="s">
        <v>73</v>
      </c>
      <c r="I1262" s="232"/>
      <c r="J1262" s="232"/>
      <c r="K1262" s="232" t="s">
        <v>995</v>
      </c>
      <c r="L1262" s="232" t="s">
        <v>977</v>
      </c>
      <c r="M1262" s="233">
        <v>8.3159885890339102E-7</v>
      </c>
      <c r="N1262" s="233"/>
      <c r="O1262" s="233"/>
    </row>
    <row r="1263" spans="1:15">
      <c r="A1263" s="231" t="s">
        <v>969</v>
      </c>
      <c r="B1263" s="231" t="s">
        <v>970</v>
      </c>
      <c r="C1263" s="231" t="s">
        <v>971</v>
      </c>
      <c r="D1263" s="231" t="s">
        <v>972</v>
      </c>
      <c r="E1263" s="231" t="s">
        <v>973</v>
      </c>
      <c r="F1263" s="231" t="s">
        <v>8</v>
      </c>
      <c r="G1263" s="231" t="s">
        <v>974</v>
      </c>
      <c r="H1263" s="231" t="s">
        <v>73</v>
      </c>
      <c r="I1263" s="231" t="s">
        <v>1002</v>
      </c>
      <c r="J1263" s="231" t="s">
        <v>1076</v>
      </c>
      <c r="K1263" s="231" t="s">
        <v>995</v>
      </c>
      <c r="L1263" s="231" t="s">
        <v>978</v>
      </c>
      <c r="M1263" s="234"/>
      <c r="N1263" s="239">
        <v>1</v>
      </c>
      <c r="O1263" s="239">
        <v>1</v>
      </c>
    </row>
    <row r="1264" spans="1:15">
      <c r="A1264" s="231" t="s">
        <v>969</v>
      </c>
      <c r="B1264" s="231" t="s">
        <v>970</v>
      </c>
      <c r="C1264" s="231" t="s">
        <v>971</v>
      </c>
      <c r="D1264" s="231" t="s">
        <v>972</v>
      </c>
      <c r="E1264" s="231" t="s">
        <v>973</v>
      </c>
      <c r="F1264" s="231" t="s">
        <v>8</v>
      </c>
      <c r="G1264" s="231" t="s">
        <v>974</v>
      </c>
      <c r="H1264" s="231" t="s">
        <v>73</v>
      </c>
      <c r="K1264" s="231" t="s">
        <v>995</v>
      </c>
      <c r="L1264" s="231" t="s">
        <v>979</v>
      </c>
      <c r="M1264" s="234"/>
      <c r="N1264" s="236"/>
      <c r="O1264" s="236"/>
    </row>
    <row r="1265" spans="1:15">
      <c r="A1265" s="231" t="s">
        <v>969</v>
      </c>
      <c r="B1265" s="231" t="s">
        <v>970</v>
      </c>
      <c r="C1265" s="231" t="s">
        <v>971</v>
      </c>
      <c r="D1265" s="231" t="s">
        <v>972</v>
      </c>
      <c r="E1265" s="231" t="s">
        <v>973</v>
      </c>
      <c r="F1265" s="231" t="s">
        <v>8</v>
      </c>
      <c r="G1265" s="231" t="s">
        <v>974</v>
      </c>
      <c r="H1265" s="231" t="s">
        <v>73</v>
      </c>
      <c r="K1265" s="231" t="s">
        <v>995</v>
      </c>
      <c r="L1265" s="231" t="s">
        <v>980</v>
      </c>
      <c r="M1265" s="234"/>
      <c r="N1265" s="236"/>
      <c r="O1265" s="236"/>
    </row>
    <row r="1266" spans="1:15">
      <c r="A1266" s="232" t="s">
        <v>969</v>
      </c>
      <c r="B1266" s="232" t="s">
        <v>970</v>
      </c>
      <c r="C1266" s="232" t="s">
        <v>971</v>
      </c>
      <c r="D1266" s="232" t="s">
        <v>972</v>
      </c>
      <c r="E1266" s="232" t="s">
        <v>973</v>
      </c>
      <c r="F1266" s="232" t="s">
        <v>8</v>
      </c>
      <c r="G1266" s="232" t="s">
        <v>974</v>
      </c>
      <c r="H1266" s="232" t="s">
        <v>47</v>
      </c>
      <c r="I1266" s="232"/>
      <c r="J1266" s="232"/>
      <c r="K1266" s="232" t="s">
        <v>995</v>
      </c>
      <c r="L1266" s="232" t="s">
        <v>976</v>
      </c>
      <c r="M1266" s="232">
        <v>31.453399999999998</v>
      </c>
      <c r="N1266" s="232"/>
      <c r="O1266" s="232"/>
    </row>
    <row r="1267" spans="1:15">
      <c r="A1267" s="232" t="s">
        <v>969</v>
      </c>
      <c r="B1267" s="232" t="s">
        <v>970</v>
      </c>
      <c r="C1267" s="232" t="s">
        <v>971</v>
      </c>
      <c r="D1267" s="232" t="s">
        <v>972</v>
      </c>
      <c r="E1267" s="232" t="s">
        <v>973</v>
      </c>
      <c r="F1267" s="232" t="s">
        <v>8</v>
      </c>
      <c r="G1267" s="232" t="s">
        <v>974</v>
      </c>
      <c r="H1267" s="232" t="s">
        <v>47</v>
      </c>
      <c r="I1267" s="232"/>
      <c r="J1267" s="232"/>
      <c r="K1267" s="232" t="s">
        <v>995</v>
      </c>
      <c r="L1267" s="232" t="s">
        <v>977</v>
      </c>
      <c r="M1267" s="233">
        <v>3.8174936703150901E-5</v>
      </c>
      <c r="N1267" s="233"/>
      <c r="O1267" s="233"/>
    </row>
    <row r="1268" spans="1:15">
      <c r="A1268" s="231" t="s">
        <v>969</v>
      </c>
      <c r="B1268" s="231" t="s">
        <v>970</v>
      </c>
      <c r="C1268" s="231" t="s">
        <v>971</v>
      </c>
      <c r="D1268" s="231" t="s">
        <v>972</v>
      </c>
      <c r="E1268" s="231" t="s">
        <v>973</v>
      </c>
      <c r="F1268" s="231" t="s">
        <v>8</v>
      </c>
      <c r="G1268" s="231" t="s">
        <v>974</v>
      </c>
      <c r="H1268" s="231" t="s">
        <v>47</v>
      </c>
      <c r="I1268" s="231" t="s">
        <v>1002</v>
      </c>
      <c r="J1268" s="231" t="s">
        <v>1076</v>
      </c>
      <c r="K1268" s="231" t="s">
        <v>995</v>
      </c>
      <c r="L1268" s="231" t="s">
        <v>978</v>
      </c>
      <c r="M1268" s="234"/>
      <c r="N1268" s="239">
        <v>1</v>
      </c>
      <c r="O1268" s="239">
        <v>1</v>
      </c>
    </row>
    <row r="1269" spans="1:15">
      <c r="A1269" s="231" t="s">
        <v>969</v>
      </c>
      <c r="B1269" s="231" t="s">
        <v>970</v>
      </c>
      <c r="C1269" s="231" t="s">
        <v>971</v>
      </c>
      <c r="D1269" s="231" t="s">
        <v>972</v>
      </c>
      <c r="E1269" s="231" t="s">
        <v>973</v>
      </c>
      <c r="F1269" s="231" t="s">
        <v>8</v>
      </c>
      <c r="G1269" s="231" t="s">
        <v>974</v>
      </c>
      <c r="H1269" s="231" t="s">
        <v>47</v>
      </c>
      <c r="K1269" s="231" t="s">
        <v>995</v>
      </c>
      <c r="L1269" s="231" t="s">
        <v>979</v>
      </c>
      <c r="M1269" s="234"/>
      <c r="N1269" s="236"/>
      <c r="O1269" s="236"/>
    </row>
    <row r="1270" spans="1:15">
      <c r="A1270" s="231" t="s">
        <v>969</v>
      </c>
      <c r="B1270" s="231" t="s">
        <v>970</v>
      </c>
      <c r="C1270" s="231" t="s">
        <v>971</v>
      </c>
      <c r="D1270" s="231" t="s">
        <v>972</v>
      </c>
      <c r="E1270" s="231" t="s">
        <v>973</v>
      </c>
      <c r="F1270" s="231" t="s">
        <v>8</v>
      </c>
      <c r="G1270" s="231" t="s">
        <v>974</v>
      </c>
      <c r="H1270" s="231" t="s">
        <v>47</v>
      </c>
      <c r="K1270" s="231" t="s">
        <v>995</v>
      </c>
      <c r="L1270" s="231" t="s">
        <v>980</v>
      </c>
      <c r="M1270" s="234"/>
      <c r="N1270" s="236"/>
      <c r="O1270" s="236"/>
    </row>
    <row r="1271" spans="1:15">
      <c r="A1271" s="232" t="s">
        <v>969</v>
      </c>
      <c r="B1271" s="232" t="s">
        <v>970</v>
      </c>
      <c r="C1271" s="232" t="s">
        <v>971</v>
      </c>
      <c r="D1271" s="232" t="s">
        <v>972</v>
      </c>
      <c r="E1271" s="232" t="s">
        <v>973</v>
      </c>
      <c r="F1271" s="232" t="s">
        <v>8</v>
      </c>
      <c r="G1271" s="232" t="s">
        <v>974</v>
      </c>
      <c r="H1271" s="232" t="s">
        <v>46</v>
      </c>
      <c r="I1271" s="232"/>
      <c r="J1271" s="232"/>
      <c r="K1271" s="232" t="s">
        <v>995</v>
      </c>
      <c r="L1271" s="232" t="s">
        <v>976</v>
      </c>
      <c r="M1271" s="232">
        <v>31.453399999999998</v>
      </c>
      <c r="N1271" s="232"/>
      <c r="O1271" s="232"/>
    </row>
    <row r="1272" spans="1:15">
      <c r="A1272" s="232" t="s">
        <v>969</v>
      </c>
      <c r="B1272" s="232" t="s">
        <v>970</v>
      </c>
      <c r="C1272" s="232" t="s">
        <v>971</v>
      </c>
      <c r="D1272" s="232" t="s">
        <v>972</v>
      </c>
      <c r="E1272" s="232" t="s">
        <v>973</v>
      </c>
      <c r="F1272" s="232" t="s">
        <v>8</v>
      </c>
      <c r="G1272" s="232" t="s">
        <v>974</v>
      </c>
      <c r="H1272" s="232" t="s">
        <v>46</v>
      </c>
      <c r="I1272" s="232"/>
      <c r="J1272" s="232"/>
      <c r="K1272" s="232" t="s">
        <v>995</v>
      </c>
      <c r="L1272" s="232" t="s">
        <v>977</v>
      </c>
      <c r="M1272" s="233">
        <v>3.8174936703150901E-5</v>
      </c>
      <c r="N1272" s="233"/>
      <c r="O1272" s="233"/>
    </row>
    <row r="1273" spans="1:15">
      <c r="A1273" s="231" t="s">
        <v>969</v>
      </c>
      <c r="B1273" s="231" t="s">
        <v>970</v>
      </c>
      <c r="C1273" s="231" t="s">
        <v>971</v>
      </c>
      <c r="D1273" s="231" t="s">
        <v>972</v>
      </c>
      <c r="E1273" s="231" t="s">
        <v>973</v>
      </c>
      <c r="F1273" s="231" t="s">
        <v>8</v>
      </c>
      <c r="G1273" s="231" t="s">
        <v>974</v>
      </c>
      <c r="H1273" s="231" t="s">
        <v>46</v>
      </c>
      <c r="I1273" s="231" t="s">
        <v>1002</v>
      </c>
      <c r="J1273" s="231" t="s">
        <v>1076</v>
      </c>
      <c r="K1273" s="231" t="s">
        <v>995</v>
      </c>
      <c r="L1273" s="231" t="s">
        <v>978</v>
      </c>
      <c r="M1273" s="234"/>
      <c r="N1273" s="239">
        <v>1</v>
      </c>
      <c r="O1273" s="239">
        <v>1</v>
      </c>
    </row>
    <row r="1274" spans="1:15">
      <c r="A1274" s="231" t="s">
        <v>969</v>
      </c>
      <c r="B1274" s="231" t="s">
        <v>970</v>
      </c>
      <c r="C1274" s="231" t="s">
        <v>971</v>
      </c>
      <c r="D1274" s="231" t="s">
        <v>972</v>
      </c>
      <c r="E1274" s="231" t="s">
        <v>973</v>
      </c>
      <c r="F1274" s="231" t="s">
        <v>8</v>
      </c>
      <c r="G1274" s="231" t="s">
        <v>974</v>
      </c>
      <c r="H1274" s="231" t="s">
        <v>46</v>
      </c>
      <c r="K1274" s="231" t="s">
        <v>995</v>
      </c>
      <c r="L1274" s="231" t="s">
        <v>979</v>
      </c>
      <c r="M1274" s="234"/>
      <c r="N1274" s="236"/>
      <c r="O1274" s="236"/>
    </row>
    <row r="1275" spans="1:15">
      <c r="A1275" s="231" t="s">
        <v>969</v>
      </c>
      <c r="B1275" s="231" t="s">
        <v>970</v>
      </c>
      <c r="C1275" s="231" t="s">
        <v>971</v>
      </c>
      <c r="D1275" s="231" t="s">
        <v>972</v>
      </c>
      <c r="E1275" s="231" t="s">
        <v>973</v>
      </c>
      <c r="F1275" s="231" t="s">
        <v>8</v>
      </c>
      <c r="G1275" s="231" t="s">
        <v>974</v>
      </c>
      <c r="H1275" s="231" t="s">
        <v>46</v>
      </c>
      <c r="K1275" s="231" t="s">
        <v>995</v>
      </c>
      <c r="L1275" s="231" t="s">
        <v>980</v>
      </c>
      <c r="M1275" s="234"/>
      <c r="N1275" s="236"/>
      <c r="O1275" s="236"/>
    </row>
    <row r="1276" spans="1:15">
      <c r="A1276" s="232" t="s">
        <v>969</v>
      </c>
      <c r="B1276" s="232" t="s">
        <v>970</v>
      </c>
      <c r="C1276" s="232" t="s">
        <v>971</v>
      </c>
      <c r="D1276" s="232" t="s">
        <v>972</v>
      </c>
      <c r="E1276" s="232" t="s">
        <v>973</v>
      </c>
      <c r="F1276" s="232" t="s">
        <v>8</v>
      </c>
      <c r="G1276" s="232" t="s">
        <v>974</v>
      </c>
      <c r="H1276" s="232" t="s">
        <v>36</v>
      </c>
      <c r="I1276" s="232"/>
      <c r="J1276" s="232"/>
      <c r="K1276" s="232" t="s">
        <v>995</v>
      </c>
      <c r="L1276" s="232" t="s">
        <v>976</v>
      </c>
      <c r="M1276" s="232">
        <v>13339.615</v>
      </c>
      <c r="N1276" s="232"/>
      <c r="O1276" s="232">
        <v>5564.2734</v>
      </c>
    </row>
    <row r="1277" spans="1:15">
      <c r="A1277" s="232" t="s">
        <v>969</v>
      </c>
      <c r="B1277" s="232" t="s">
        <v>970</v>
      </c>
      <c r="C1277" s="232" t="s">
        <v>971</v>
      </c>
      <c r="D1277" s="232" t="s">
        <v>972</v>
      </c>
      <c r="E1277" s="232" t="s">
        <v>973</v>
      </c>
      <c r="F1277" s="232" t="s">
        <v>8</v>
      </c>
      <c r="G1277" s="232" t="s">
        <v>974</v>
      </c>
      <c r="H1277" s="232" t="s">
        <v>36</v>
      </c>
      <c r="I1277" s="232"/>
      <c r="J1277" s="232"/>
      <c r="K1277" s="232" t="s">
        <v>995</v>
      </c>
      <c r="L1277" s="232" t="s">
        <v>977</v>
      </c>
      <c r="M1277" s="233">
        <v>1.7449990873862301E-2</v>
      </c>
      <c r="N1277" s="233"/>
      <c r="O1277" s="233">
        <v>9.3903466004907604E-3</v>
      </c>
    </row>
    <row r="1278" spans="1:15">
      <c r="A1278" s="231" t="s">
        <v>969</v>
      </c>
      <c r="B1278" s="231" t="s">
        <v>970</v>
      </c>
      <c r="C1278" s="231" t="s">
        <v>971</v>
      </c>
      <c r="D1278" s="231" t="s">
        <v>972</v>
      </c>
      <c r="E1278" s="231" t="s">
        <v>973</v>
      </c>
      <c r="F1278" s="231" t="s">
        <v>8</v>
      </c>
      <c r="G1278" s="231" t="s">
        <v>974</v>
      </c>
      <c r="H1278" s="231" t="s">
        <v>36</v>
      </c>
      <c r="I1278" s="231" t="s">
        <v>1002</v>
      </c>
      <c r="J1278" s="231" t="s">
        <v>1076</v>
      </c>
      <c r="K1278" s="231" t="s">
        <v>995</v>
      </c>
      <c r="L1278" s="231" t="s">
        <v>978</v>
      </c>
      <c r="M1278" s="234"/>
      <c r="N1278" s="239">
        <v>1</v>
      </c>
      <c r="O1278" s="239">
        <v>1</v>
      </c>
    </row>
    <row r="1279" spans="1:15">
      <c r="A1279" s="231" t="s">
        <v>969</v>
      </c>
      <c r="B1279" s="231" t="s">
        <v>970</v>
      </c>
      <c r="C1279" s="231" t="s">
        <v>971</v>
      </c>
      <c r="D1279" s="231" t="s">
        <v>972</v>
      </c>
      <c r="E1279" s="231" t="s">
        <v>973</v>
      </c>
      <c r="F1279" s="231" t="s">
        <v>8</v>
      </c>
      <c r="G1279" s="231" t="s">
        <v>974</v>
      </c>
      <c r="H1279" s="231" t="s">
        <v>36</v>
      </c>
      <c r="K1279" s="231" t="s">
        <v>995</v>
      </c>
      <c r="L1279" s="231" t="s">
        <v>979</v>
      </c>
      <c r="M1279" s="234"/>
      <c r="N1279" s="236"/>
      <c r="O1279" s="235"/>
    </row>
    <row r="1280" spans="1:15">
      <c r="A1280" s="231" t="s">
        <v>969</v>
      </c>
      <c r="B1280" s="231" t="s">
        <v>970</v>
      </c>
      <c r="C1280" s="231" t="s">
        <v>971</v>
      </c>
      <c r="D1280" s="231" t="s">
        <v>972</v>
      </c>
      <c r="E1280" s="231" t="s">
        <v>973</v>
      </c>
      <c r="F1280" s="231" t="s">
        <v>8</v>
      </c>
      <c r="G1280" s="231" t="s">
        <v>974</v>
      </c>
      <c r="H1280" s="231" t="s">
        <v>36</v>
      </c>
      <c r="K1280" s="231" t="s">
        <v>995</v>
      </c>
      <c r="L1280" s="231" t="s">
        <v>980</v>
      </c>
      <c r="M1280" s="234"/>
      <c r="N1280" s="236"/>
      <c r="O1280" s="235"/>
    </row>
    <row r="1281" spans="1:15">
      <c r="A1281" s="232" t="s">
        <v>969</v>
      </c>
      <c r="B1281" s="232" t="s">
        <v>970</v>
      </c>
      <c r="C1281" s="232" t="s">
        <v>971</v>
      </c>
      <c r="D1281" s="232" t="s">
        <v>972</v>
      </c>
      <c r="E1281" s="232" t="s">
        <v>973</v>
      </c>
      <c r="F1281" s="232" t="s">
        <v>8</v>
      </c>
      <c r="G1281" s="232" t="s">
        <v>974</v>
      </c>
      <c r="H1281" s="232" t="s">
        <v>34</v>
      </c>
      <c r="I1281" s="232"/>
      <c r="J1281" s="232"/>
      <c r="K1281" s="232" t="s">
        <v>995</v>
      </c>
      <c r="L1281" s="232" t="s">
        <v>976</v>
      </c>
      <c r="M1281" s="232">
        <v>125.9674</v>
      </c>
      <c r="N1281" s="232"/>
      <c r="O1281" s="232"/>
    </row>
    <row r="1282" spans="1:15">
      <c r="A1282" s="232" t="s">
        <v>969</v>
      </c>
      <c r="B1282" s="232" t="s">
        <v>970</v>
      </c>
      <c r="C1282" s="232" t="s">
        <v>971</v>
      </c>
      <c r="D1282" s="232" t="s">
        <v>972</v>
      </c>
      <c r="E1282" s="232" t="s">
        <v>973</v>
      </c>
      <c r="F1282" s="232" t="s">
        <v>8</v>
      </c>
      <c r="G1282" s="232" t="s">
        <v>974</v>
      </c>
      <c r="H1282" s="232" t="s">
        <v>34</v>
      </c>
      <c r="I1282" s="232"/>
      <c r="J1282" s="232"/>
      <c r="K1282" s="232" t="s">
        <v>995</v>
      </c>
      <c r="L1282" s="232" t="s">
        <v>977</v>
      </c>
      <c r="M1282" s="233">
        <v>1.5245676015618101E-4</v>
      </c>
      <c r="N1282" s="233"/>
      <c r="O1282" s="233"/>
    </row>
    <row r="1283" spans="1:15">
      <c r="A1283" s="231" t="s">
        <v>969</v>
      </c>
      <c r="B1283" s="231" t="s">
        <v>970</v>
      </c>
      <c r="C1283" s="231" t="s">
        <v>971</v>
      </c>
      <c r="D1283" s="231" t="s">
        <v>972</v>
      </c>
      <c r="E1283" s="231" t="s">
        <v>973</v>
      </c>
      <c r="F1283" s="231" t="s">
        <v>8</v>
      </c>
      <c r="G1283" s="231" t="s">
        <v>974</v>
      </c>
      <c r="H1283" s="231" t="s">
        <v>34</v>
      </c>
      <c r="I1283" s="231" t="s">
        <v>1002</v>
      </c>
      <c r="J1283" s="231" t="s">
        <v>1076</v>
      </c>
      <c r="K1283" s="231" t="s">
        <v>995</v>
      </c>
      <c r="L1283" s="231" t="s">
        <v>978</v>
      </c>
      <c r="M1283" s="234"/>
      <c r="N1283" s="239">
        <v>1</v>
      </c>
      <c r="O1283" s="239">
        <v>1</v>
      </c>
    </row>
    <row r="1284" spans="1:15">
      <c r="A1284" s="231" t="s">
        <v>969</v>
      </c>
      <c r="B1284" s="231" t="s">
        <v>970</v>
      </c>
      <c r="C1284" s="231" t="s">
        <v>971</v>
      </c>
      <c r="D1284" s="231" t="s">
        <v>972</v>
      </c>
      <c r="E1284" s="231" t="s">
        <v>973</v>
      </c>
      <c r="F1284" s="231" t="s">
        <v>8</v>
      </c>
      <c r="G1284" s="231" t="s">
        <v>974</v>
      </c>
      <c r="H1284" s="231" t="s">
        <v>34</v>
      </c>
      <c r="K1284" s="231" t="s">
        <v>995</v>
      </c>
      <c r="L1284" s="231" t="s">
        <v>979</v>
      </c>
      <c r="M1284" s="234"/>
      <c r="N1284" s="236"/>
      <c r="O1284" s="236"/>
    </row>
    <row r="1285" spans="1:15">
      <c r="A1285" s="231" t="s">
        <v>969</v>
      </c>
      <c r="B1285" s="231" t="s">
        <v>970</v>
      </c>
      <c r="C1285" s="231" t="s">
        <v>971</v>
      </c>
      <c r="D1285" s="231" t="s">
        <v>972</v>
      </c>
      <c r="E1285" s="231" t="s">
        <v>973</v>
      </c>
      <c r="F1285" s="231" t="s">
        <v>8</v>
      </c>
      <c r="G1285" s="231" t="s">
        <v>974</v>
      </c>
      <c r="H1285" s="231" t="s">
        <v>34</v>
      </c>
      <c r="K1285" s="231" t="s">
        <v>995</v>
      </c>
      <c r="L1285" s="231" t="s">
        <v>980</v>
      </c>
      <c r="M1285" s="234"/>
      <c r="N1285" s="236"/>
      <c r="O1285" s="236"/>
    </row>
    <row r="1286" spans="1:15">
      <c r="A1286" s="232" t="s">
        <v>969</v>
      </c>
      <c r="B1286" s="232" t="s">
        <v>970</v>
      </c>
      <c r="C1286" s="232" t="s">
        <v>971</v>
      </c>
      <c r="D1286" s="232" t="s">
        <v>972</v>
      </c>
      <c r="E1286" s="232" t="s">
        <v>973</v>
      </c>
      <c r="F1286" s="232" t="s">
        <v>8</v>
      </c>
      <c r="G1286" s="232" t="s">
        <v>974</v>
      </c>
      <c r="H1286" s="232" t="s">
        <v>58</v>
      </c>
      <c r="I1286" s="232"/>
      <c r="J1286" s="232"/>
      <c r="K1286" s="232" t="s">
        <v>995</v>
      </c>
      <c r="L1286" s="232" t="s">
        <v>976</v>
      </c>
      <c r="M1286" s="232">
        <v>1.7579</v>
      </c>
      <c r="N1286" s="232"/>
      <c r="O1286" s="232"/>
    </row>
    <row r="1287" spans="1:15">
      <c r="A1287" s="232" t="s">
        <v>969</v>
      </c>
      <c r="B1287" s="232" t="s">
        <v>970</v>
      </c>
      <c r="C1287" s="232" t="s">
        <v>971</v>
      </c>
      <c r="D1287" s="232" t="s">
        <v>972</v>
      </c>
      <c r="E1287" s="232" t="s">
        <v>973</v>
      </c>
      <c r="F1287" s="232" t="s">
        <v>8</v>
      </c>
      <c r="G1287" s="232" t="s">
        <v>974</v>
      </c>
      <c r="H1287" s="232" t="s">
        <v>58</v>
      </c>
      <c r="I1287" s="232"/>
      <c r="J1287" s="232"/>
      <c r="K1287" s="232" t="s">
        <v>995</v>
      </c>
      <c r="L1287" s="232" t="s">
        <v>977</v>
      </c>
      <c r="M1287" s="233">
        <v>2.1923726099767298E-6</v>
      </c>
      <c r="N1287" s="233"/>
      <c r="O1287" s="233"/>
    </row>
    <row r="1288" spans="1:15">
      <c r="A1288" s="231" t="s">
        <v>969</v>
      </c>
      <c r="B1288" s="231" t="s">
        <v>970</v>
      </c>
      <c r="C1288" s="231" t="s">
        <v>971</v>
      </c>
      <c r="D1288" s="231" t="s">
        <v>972</v>
      </c>
      <c r="E1288" s="231" t="s">
        <v>973</v>
      </c>
      <c r="F1288" s="231" t="s">
        <v>8</v>
      </c>
      <c r="G1288" s="231" t="s">
        <v>974</v>
      </c>
      <c r="H1288" s="231" t="s">
        <v>58</v>
      </c>
      <c r="I1288" s="231" t="s">
        <v>1002</v>
      </c>
      <c r="J1288" s="231" t="s">
        <v>1076</v>
      </c>
      <c r="K1288" s="231" t="s">
        <v>995</v>
      </c>
      <c r="L1288" s="231" t="s">
        <v>978</v>
      </c>
      <c r="M1288" s="234"/>
      <c r="N1288" s="239">
        <v>1</v>
      </c>
      <c r="O1288" s="239">
        <v>1</v>
      </c>
    </row>
    <row r="1289" spans="1:15">
      <c r="A1289" s="231" t="s">
        <v>969</v>
      </c>
      <c r="B1289" s="231" t="s">
        <v>970</v>
      </c>
      <c r="C1289" s="231" t="s">
        <v>971</v>
      </c>
      <c r="D1289" s="231" t="s">
        <v>972</v>
      </c>
      <c r="E1289" s="231" t="s">
        <v>973</v>
      </c>
      <c r="F1289" s="231" t="s">
        <v>8</v>
      </c>
      <c r="G1289" s="231" t="s">
        <v>974</v>
      </c>
      <c r="H1289" s="231" t="s">
        <v>58</v>
      </c>
      <c r="K1289" s="231" t="s">
        <v>995</v>
      </c>
      <c r="L1289" s="231" t="s">
        <v>979</v>
      </c>
      <c r="M1289" s="234"/>
      <c r="N1289" s="236"/>
      <c r="O1289" s="236"/>
    </row>
    <row r="1290" spans="1:15">
      <c r="A1290" s="231" t="s">
        <v>969</v>
      </c>
      <c r="B1290" s="231" t="s">
        <v>970</v>
      </c>
      <c r="C1290" s="231" t="s">
        <v>971</v>
      </c>
      <c r="D1290" s="231" t="s">
        <v>972</v>
      </c>
      <c r="E1290" s="231" t="s">
        <v>973</v>
      </c>
      <c r="F1290" s="231" t="s">
        <v>8</v>
      </c>
      <c r="G1290" s="231" t="s">
        <v>974</v>
      </c>
      <c r="H1290" s="231" t="s">
        <v>58</v>
      </c>
      <c r="K1290" s="231" t="s">
        <v>995</v>
      </c>
      <c r="L1290" s="231" t="s">
        <v>980</v>
      </c>
      <c r="M1290" s="234"/>
      <c r="N1290" s="236"/>
      <c r="O1290" s="236"/>
    </row>
    <row r="1291" spans="1:15">
      <c r="A1291" s="232" t="s">
        <v>969</v>
      </c>
      <c r="B1291" s="232" t="s">
        <v>970</v>
      </c>
      <c r="C1291" s="232" t="s">
        <v>971</v>
      </c>
      <c r="D1291" s="232" t="s">
        <v>972</v>
      </c>
      <c r="E1291" s="232" t="s">
        <v>973</v>
      </c>
      <c r="F1291" s="232" t="s">
        <v>8</v>
      </c>
      <c r="G1291" s="232" t="s">
        <v>974</v>
      </c>
      <c r="H1291" s="232" t="s">
        <v>60</v>
      </c>
      <c r="I1291" s="232"/>
      <c r="J1291" s="232"/>
      <c r="K1291" s="232" t="s">
        <v>995</v>
      </c>
      <c r="L1291" s="232" t="s">
        <v>976</v>
      </c>
      <c r="M1291" s="232">
        <v>1.84E-2</v>
      </c>
      <c r="N1291" s="232"/>
      <c r="O1291" s="232">
        <v>3.5999999999999999E-3</v>
      </c>
    </row>
    <row r="1292" spans="1:15">
      <c r="A1292" s="232" t="s">
        <v>969</v>
      </c>
      <c r="B1292" s="232" t="s">
        <v>970</v>
      </c>
      <c r="C1292" s="232" t="s">
        <v>971</v>
      </c>
      <c r="D1292" s="232" t="s">
        <v>972</v>
      </c>
      <c r="E1292" s="232" t="s">
        <v>973</v>
      </c>
      <c r="F1292" s="232" t="s">
        <v>8</v>
      </c>
      <c r="G1292" s="232" t="s">
        <v>974</v>
      </c>
      <c r="H1292" s="232" t="s">
        <v>60</v>
      </c>
      <c r="I1292" s="232"/>
      <c r="J1292" s="232"/>
      <c r="K1292" s="232" t="s">
        <v>995</v>
      </c>
      <c r="L1292" s="232" t="s">
        <v>977</v>
      </c>
      <c r="M1292" s="233">
        <v>2.4260409985714801E-8</v>
      </c>
      <c r="N1292" s="233"/>
      <c r="O1292" s="233">
        <v>6.0754109892886903E-9</v>
      </c>
    </row>
    <row r="1293" spans="1:15">
      <c r="A1293" s="231" t="s">
        <v>969</v>
      </c>
      <c r="B1293" s="231" t="s">
        <v>970</v>
      </c>
      <c r="C1293" s="231" t="s">
        <v>971</v>
      </c>
      <c r="D1293" s="231" t="s">
        <v>972</v>
      </c>
      <c r="E1293" s="231" t="s">
        <v>973</v>
      </c>
      <c r="F1293" s="231" t="s">
        <v>8</v>
      </c>
      <c r="G1293" s="231" t="s">
        <v>974</v>
      </c>
      <c r="H1293" s="231" t="s">
        <v>60</v>
      </c>
      <c r="I1293" s="231" t="s">
        <v>1002</v>
      </c>
      <c r="J1293" s="231" t="s">
        <v>1076</v>
      </c>
      <c r="K1293" s="231" t="s">
        <v>995</v>
      </c>
      <c r="L1293" s="231" t="s">
        <v>978</v>
      </c>
      <c r="M1293" s="234"/>
      <c r="N1293" s="239">
        <v>1</v>
      </c>
      <c r="O1293" s="239">
        <v>1</v>
      </c>
    </row>
    <row r="1294" spans="1:15">
      <c r="A1294" s="231" t="s">
        <v>969</v>
      </c>
      <c r="B1294" s="231" t="s">
        <v>970</v>
      </c>
      <c r="C1294" s="231" t="s">
        <v>971</v>
      </c>
      <c r="D1294" s="231" t="s">
        <v>972</v>
      </c>
      <c r="E1294" s="231" t="s">
        <v>973</v>
      </c>
      <c r="F1294" s="231" t="s">
        <v>8</v>
      </c>
      <c r="G1294" s="231" t="s">
        <v>974</v>
      </c>
      <c r="H1294" s="231" t="s">
        <v>60</v>
      </c>
      <c r="K1294" s="231" t="s">
        <v>995</v>
      </c>
      <c r="L1294" s="231" t="s">
        <v>979</v>
      </c>
      <c r="M1294" s="234"/>
      <c r="N1294" s="236"/>
      <c r="O1294" s="235"/>
    </row>
    <row r="1295" spans="1:15">
      <c r="A1295" s="231" t="s">
        <v>969</v>
      </c>
      <c r="B1295" s="231" t="s">
        <v>970</v>
      </c>
      <c r="C1295" s="231" t="s">
        <v>971</v>
      </c>
      <c r="D1295" s="231" t="s">
        <v>972</v>
      </c>
      <c r="E1295" s="231" t="s">
        <v>973</v>
      </c>
      <c r="F1295" s="231" t="s">
        <v>8</v>
      </c>
      <c r="G1295" s="231" t="s">
        <v>974</v>
      </c>
      <c r="H1295" s="231" t="s">
        <v>60</v>
      </c>
      <c r="K1295" s="231" t="s">
        <v>995</v>
      </c>
      <c r="L1295" s="231" t="s">
        <v>980</v>
      </c>
      <c r="M1295" s="234"/>
      <c r="N1295" s="236"/>
      <c r="O1295" s="235"/>
    </row>
    <row r="1296" spans="1:15">
      <c r="A1296" s="232" t="s">
        <v>969</v>
      </c>
      <c r="B1296" s="232" t="s">
        <v>970</v>
      </c>
      <c r="C1296" s="232" t="s">
        <v>971</v>
      </c>
      <c r="D1296" s="232" t="s">
        <v>972</v>
      </c>
      <c r="E1296" s="232" t="s">
        <v>973</v>
      </c>
      <c r="F1296" s="232" t="s">
        <v>8</v>
      </c>
      <c r="G1296" s="232" t="s">
        <v>974</v>
      </c>
      <c r="H1296" s="232" t="s">
        <v>17</v>
      </c>
      <c r="I1296" s="232"/>
      <c r="J1296" s="232"/>
      <c r="K1296" s="232" t="s">
        <v>995</v>
      </c>
      <c r="L1296" s="232" t="s">
        <v>976</v>
      </c>
      <c r="M1296" s="232">
        <v>7435.2178999999996</v>
      </c>
      <c r="N1296" s="232"/>
      <c r="O1296" s="232">
        <v>3158.5805</v>
      </c>
    </row>
    <row r="1297" spans="1:15">
      <c r="A1297" s="232" t="s">
        <v>969</v>
      </c>
      <c r="B1297" s="232" t="s">
        <v>970</v>
      </c>
      <c r="C1297" s="232" t="s">
        <v>971</v>
      </c>
      <c r="D1297" s="232" t="s">
        <v>972</v>
      </c>
      <c r="E1297" s="232" t="s">
        <v>973</v>
      </c>
      <c r="F1297" s="232" t="s">
        <v>8</v>
      </c>
      <c r="G1297" s="232" t="s">
        <v>974</v>
      </c>
      <c r="H1297" s="232" t="s">
        <v>17</v>
      </c>
      <c r="I1297" s="232"/>
      <c r="J1297" s="232"/>
      <c r="K1297" s="232" t="s">
        <v>995</v>
      </c>
      <c r="L1297" s="232" t="s">
        <v>977</v>
      </c>
      <c r="M1297" s="233">
        <v>9.7325465913771902E-3</v>
      </c>
      <c r="N1297" s="233"/>
      <c r="O1297" s="233">
        <v>5.3304651889591603E-3</v>
      </c>
    </row>
    <row r="1298" spans="1:15">
      <c r="A1298" s="231" t="s">
        <v>969</v>
      </c>
      <c r="B1298" s="231" t="s">
        <v>970</v>
      </c>
      <c r="C1298" s="231" t="s">
        <v>971</v>
      </c>
      <c r="D1298" s="231" t="s">
        <v>972</v>
      </c>
      <c r="E1298" s="231" t="s">
        <v>973</v>
      </c>
      <c r="F1298" s="231" t="s">
        <v>8</v>
      </c>
      <c r="G1298" s="231" t="s">
        <v>974</v>
      </c>
      <c r="H1298" s="231" t="s">
        <v>17</v>
      </c>
      <c r="I1298" s="231" t="s">
        <v>1002</v>
      </c>
      <c r="J1298" s="231" t="s">
        <v>1076</v>
      </c>
      <c r="K1298" s="231" t="s">
        <v>995</v>
      </c>
      <c r="L1298" s="231" t="s">
        <v>978</v>
      </c>
      <c r="M1298" s="234"/>
      <c r="N1298" s="239">
        <v>1</v>
      </c>
      <c r="O1298" s="239">
        <v>1</v>
      </c>
    </row>
    <row r="1299" spans="1:15">
      <c r="A1299" s="231" t="s">
        <v>969</v>
      </c>
      <c r="B1299" s="231" t="s">
        <v>970</v>
      </c>
      <c r="C1299" s="231" t="s">
        <v>971</v>
      </c>
      <c r="D1299" s="231" t="s">
        <v>972</v>
      </c>
      <c r="E1299" s="231" t="s">
        <v>973</v>
      </c>
      <c r="F1299" s="231" t="s">
        <v>8</v>
      </c>
      <c r="G1299" s="231" t="s">
        <v>974</v>
      </c>
      <c r="H1299" s="231" t="s">
        <v>17</v>
      </c>
      <c r="K1299" s="231" t="s">
        <v>995</v>
      </c>
      <c r="L1299" s="231" t="s">
        <v>979</v>
      </c>
      <c r="M1299" s="234"/>
      <c r="N1299" s="236"/>
      <c r="O1299" s="235"/>
    </row>
    <row r="1300" spans="1:15">
      <c r="A1300" s="231" t="s">
        <v>969</v>
      </c>
      <c r="B1300" s="231" t="s">
        <v>970</v>
      </c>
      <c r="C1300" s="231" t="s">
        <v>971</v>
      </c>
      <c r="D1300" s="231" t="s">
        <v>972</v>
      </c>
      <c r="E1300" s="231" t="s">
        <v>973</v>
      </c>
      <c r="F1300" s="231" t="s">
        <v>8</v>
      </c>
      <c r="G1300" s="231" t="s">
        <v>974</v>
      </c>
      <c r="H1300" s="231" t="s">
        <v>17</v>
      </c>
      <c r="K1300" s="231" t="s">
        <v>995</v>
      </c>
      <c r="L1300" s="231" t="s">
        <v>980</v>
      </c>
      <c r="M1300" s="234"/>
      <c r="N1300" s="236"/>
      <c r="O1300" s="235"/>
    </row>
    <row r="1301" spans="1:15">
      <c r="A1301" s="231" t="s">
        <v>969</v>
      </c>
      <c r="B1301" s="231" t="s">
        <v>970</v>
      </c>
      <c r="C1301" s="231" t="s">
        <v>971</v>
      </c>
      <c r="D1301" s="231" t="s">
        <v>972</v>
      </c>
      <c r="E1301" s="231" t="s">
        <v>973</v>
      </c>
      <c r="F1301" s="231" t="s">
        <v>8</v>
      </c>
      <c r="G1301" s="231" t="s">
        <v>974</v>
      </c>
      <c r="H1301" s="231" t="s">
        <v>17</v>
      </c>
      <c r="K1301" s="231" t="s">
        <v>995</v>
      </c>
      <c r="L1301" s="231" t="s">
        <v>1006</v>
      </c>
      <c r="M1301" s="234"/>
      <c r="N1301" s="236"/>
      <c r="O1301" s="235"/>
    </row>
    <row r="1302" spans="1:15">
      <c r="A1302" s="231" t="s">
        <v>969</v>
      </c>
      <c r="B1302" s="231" t="s">
        <v>970</v>
      </c>
      <c r="C1302" s="231" t="s">
        <v>971</v>
      </c>
      <c r="D1302" s="231" t="s">
        <v>972</v>
      </c>
      <c r="E1302" s="231" t="s">
        <v>973</v>
      </c>
      <c r="F1302" s="231" t="s">
        <v>8</v>
      </c>
      <c r="G1302" s="231" t="s">
        <v>974</v>
      </c>
      <c r="H1302" s="231" t="s">
        <v>17</v>
      </c>
      <c r="K1302" s="231" t="s">
        <v>995</v>
      </c>
      <c r="L1302" s="231" t="s">
        <v>1012</v>
      </c>
      <c r="M1302" s="234"/>
      <c r="N1302" s="236"/>
      <c r="O1302" s="235"/>
    </row>
    <row r="1303" spans="1:15">
      <c r="A1303" s="231" t="s">
        <v>969</v>
      </c>
      <c r="B1303" s="231" t="s">
        <v>970</v>
      </c>
      <c r="C1303" s="231" t="s">
        <v>971</v>
      </c>
      <c r="D1303" s="231" t="s">
        <v>972</v>
      </c>
      <c r="E1303" s="231" t="s">
        <v>973</v>
      </c>
      <c r="F1303" s="231" t="s">
        <v>8</v>
      </c>
      <c r="G1303" s="231" t="s">
        <v>974</v>
      </c>
      <c r="H1303" s="231" t="s">
        <v>17</v>
      </c>
      <c r="K1303" s="231" t="s">
        <v>995</v>
      </c>
      <c r="L1303" s="231" t="s">
        <v>1015</v>
      </c>
      <c r="M1303" s="234"/>
      <c r="N1303" s="236"/>
      <c r="O1303" s="235"/>
    </row>
    <row r="1304" spans="1:15">
      <c r="A1304" s="231" t="s">
        <v>969</v>
      </c>
      <c r="B1304" s="231" t="s">
        <v>970</v>
      </c>
      <c r="C1304" s="231" t="s">
        <v>971</v>
      </c>
      <c r="D1304" s="231" t="s">
        <v>972</v>
      </c>
      <c r="E1304" s="231" t="s">
        <v>973</v>
      </c>
      <c r="F1304" s="231" t="s">
        <v>8</v>
      </c>
      <c r="G1304" s="231" t="s">
        <v>974</v>
      </c>
      <c r="H1304" s="231" t="s">
        <v>17</v>
      </c>
      <c r="K1304" s="231" t="s">
        <v>995</v>
      </c>
      <c r="L1304" s="231" t="s">
        <v>1061</v>
      </c>
      <c r="M1304" s="234"/>
      <c r="N1304" s="236"/>
      <c r="O1304" s="235"/>
    </row>
    <row r="1305" spans="1:15">
      <c r="A1305" s="231" t="s">
        <v>969</v>
      </c>
      <c r="B1305" s="231" t="s">
        <v>970</v>
      </c>
      <c r="C1305" s="231" t="s">
        <v>971</v>
      </c>
      <c r="D1305" s="231" t="s">
        <v>972</v>
      </c>
      <c r="E1305" s="231" t="s">
        <v>973</v>
      </c>
      <c r="F1305" s="231" t="s">
        <v>8</v>
      </c>
      <c r="G1305" s="231" t="s">
        <v>974</v>
      </c>
      <c r="H1305" s="231" t="s">
        <v>17</v>
      </c>
      <c r="K1305" s="231" t="s">
        <v>995</v>
      </c>
      <c r="L1305" s="231" t="s">
        <v>1062</v>
      </c>
      <c r="M1305" s="234"/>
      <c r="N1305" s="236"/>
      <c r="O1305" s="235"/>
    </row>
    <row r="1306" spans="1:15">
      <c r="A1306" s="231" t="s">
        <v>969</v>
      </c>
      <c r="B1306" s="231" t="s">
        <v>970</v>
      </c>
      <c r="C1306" s="231" t="s">
        <v>971</v>
      </c>
      <c r="D1306" s="231" t="s">
        <v>972</v>
      </c>
      <c r="E1306" s="231" t="s">
        <v>973</v>
      </c>
      <c r="F1306" s="231" t="s">
        <v>8</v>
      </c>
      <c r="G1306" s="231" t="s">
        <v>974</v>
      </c>
      <c r="H1306" s="231" t="s">
        <v>17</v>
      </c>
      <c r="K1306" s="231" t="s">
        <v>995</v>
      </c>
      <c r="L1306" s="231" t="s">
        <v>1063</v>
      </c>
      <c r="M1306" s="234"/>
      <c r="N1306" s="236"/>
      <c r="O1306" s="235"/>
    </row>
    <row r="1307" spans="1:15">
      <c r="A1307" s="231" t="s">
        <v>969</v>
      </c>
      <c r="B1307" s="231" t="s">
        <v>970</v>
      </c>
      <c r="C1307" s="231" t="s">
        <v>971</v>
      </c>
      <c r="D1307" s="231" t="s">
        <v>972</v>
      </c>
      <c r="E1307" s="231" t="s">
        <v>973</v>
      </c>
      <c r="F1307" s="231" t="s">
        <v>8</v>
      </c>
      <c r="G1307" s="231" t="s">
        <v>974</v>
      </c>
      <c r="H1307" s="231" t="s">
        <v>17</v>
      </c>
      <c r="K1307" s="231" t="s">
        <v>995</v>
      </c>
      <c r="L1307" s="231" t="s">
        <v>1064</v>
      </c>
      <c r="M1307" s="234"/>
      <c r="N1307" s="236"/>
      <c r="O1307" s="235"/>
    </row>
    <row r="1308" spans="1:15">
      <c r="A1308" s="232" t="s">
        <v>969</v>
      </c>
      <c r="B1308" s="232" t="s">
        <v>970</v>
      </c>
      <c r="C1308" s="232" t="s">
        <v>971</v>
      </c>
      <c r="D1308" s="232" t="s">
        <v>972</v>
      </c>
      <c r="E1308" s="232" t="s">
        <v>973</v>
      </c>
      <c r="F1308" s="232" t="s">
        <v>8</v>
      </c>
      <c r="G1308" s="232" t="s">
        <v>974</v>
      </c>
      <c r="H1308" s="232" t="s">
        <v>45</v>
      </c>
      <c r="I1308" s="232"/>
      <c r="J1308" s="232"/>
      <c r="K1308" s="232" t="s">
        <v>995</v>
      </c>
      <c r="L1308" s="232" t="s">
        <v>976</v>
      </c>
      <c r="M1308" s="232">
        <v>16081.3032</v>
      </c>
      <c r="N1308" s="232"/>
      <c r="O1308" s="232">
        <v>2270.3497000000002</v>
      </c>
    </row>
    <row r="1309" spans="1:15">
      <c r="A1309" s="232" t="s">
        <v>969</v>
      </c>
      <c r="B1309" s="232" t="s">
        <v>970</v>
      </c>
      <c r="C1309" s="232" t="s">
        <v>971</v>
      </c>
      <c r="D1309" s="232" t="s">
        <v>972</v>
      </c>
      <c r="E1309" s="232" t="s">
        <v>973</v>
      </c>
      <c r="F1309" s="232" t="s">
        <v>8</v>
      </c>
      <c r="G1309" s="232" t="s">
        <v>974</v>
      </c>
      <c r="H1309" s="232" t="s">
        <v>45</v>
      </c>
      <c r="I1309" s="232"/>
      <c r="J1309" s="232"/>
      <c r="K1309" s="232" t="s">
        <v>995</v>
      </c>
      <c r="L1309" s="232" t="s">
        <v>977</v>
      </c>
      <c r="M1309" s="233">
        <v>3.3366880598112401E-2</v>
      </c>
      <c r="N1309" s="233"/>
      <c r="O1309" s="233">
        <v>3.8314743102523001E-3</v>
      </c>
    </row>
    <row r="1310" spans="1:15">
      <c r="A1310" s="231" t="s">
        <v>969</v>
      </c>
      <c r="B1310" s="231" t="s">
        <v>970</v>
      </c>
      <c r="C1310" s="231" t="s">
        <v>971</v>
      </c>
      <c r="D1310" s="231" t="s">
        <v>972</v>
      </c>
      <c r="E1310" s="231" t="s">
        <v>973</v>
      </c>
      <c r="F1310" s="231" t="s">
        <v>8</v>
      </c>
      <c r="G1310" s="231" t="s">
        <v>974</v>
      </c>
      <c r="H1310" s="231" t="s">
        <v>45</v>
      </c>
      <c r="I1310" s="231" t="s">
        <v>1002</v>
      </c>
      <c r="J1310" s="231" t="s">
        <v>1076</v>
      </c>
      <c r="K1310" s="231" t="s">
        <v>995</v>
      </c>
      <c r="L1310" s="231" t="s">
        <v>978</v>
      </c>
      <c r="M1310" s="234"/>
      <c r="N1310" s="239">
        <v>1</v>
      </c>
      <c r="O1310" s="239">
        <v>1</v>
      </c>
    </row>
    <row r="1311" spans="1:15">
      <c r="A1311" s="231" t="s">
        <v>969</v>
      </c>
      <c r="B1311" s="231" t="s">
        <v>970</v>
      </c>
      <c r="C1311" s="231" t="s">
        <v>971</v>
      </c>
      <c r="D1311" s="231" t="s">
        <v>972</v>
      </c>
      <c r="E1311" s="231" t="s">
        <v>973</v>
      </c>
      <c r="F1311" s="231" t="s">
        <v>8</v>
      </c>
      <c r="G1311" s="231" t="s">
        <v>974</v>
      </c>
      <c r="H1311" s="231" t="s">
        <v>45</v>
      </c>
      <c r="K1311" s="231" t="s">
        <v>995</v>
      </c>
      <c r="L1311" s="231" t="s">
        <v>979</v>
      </c>
      <c r="M1311" s="234"/>
      <c r="N1311" s="239"/>
      <c r="O1311" s="239"/>
    </row>
    <row r="1312" spans="1:15">
      <c r="A1312" s="231" t="s">
        <v>969</v>
      </c>
      <c r="B1312" s="231" t="s">
        <v>970</v>
      </c>
      <c r="C1312" s="231" t="s">
        <v>971</v>
      </c>
      <c r="D1312" s="231" t="s">
        <v>972</v>
      </c>
      <c r="E1312" s="231" t="s">
        <v>973</v>
      </c>
      <c r="F1312" s="231" t="s">
        <v>8</v>
      </c>
      <c r="G1312" s="231" t="s">
        <v>974</v>
      </c>
      <c r="H1312" s="231" t="s">
        <v>45</v>
      </c>
      <c r="K1312" s="231" t="s">
        <v>995</v>
      </c>
      <c r="L1312" s="231" t="s">
        <v>980</v>
      </c>
      <c r="M1312" s="234"/>
      <c r="N1312" s="236"/>
      <c r="O1312" s="235"/>
    </row>
    <row r="1313" spans="1:15">
      <c r="A1313" s="237" t="s">
        <v>969</v>
      </c>
      <c r="B1313" s="237" t="s">
        <v>970</v>
      </c>
      <c r="C1313" s="237" t="s">
        <v>971</v>
      </c>
      <c r="D1313" s="237" t="s">
        <v>972</v>
      </c>
      <c r="E1313" s="237" t="s">
        <v>996</v>
      </c>
      <c r="F1313" s="237" t="s">
        <v>95</v>
      </c>
      <c r="G1313" s="237" t="s">
        <v>974</v>
      </c>
      <c r="H1313" s="237" t="s">
        <v>975</v>
      </c>
      <c r="I1313" s="237"/>
      <c r="J1313" s="237"/>
      <c r="K1313" s="237" t="s">
        <v>82</v>
      </c>
      <c r="L1313" s="237" t="s">
        <v>976</v>
      </c>
      <c r="M1313" s="237">
        <v>2143.3521999999998</v>
      </c>
      <c r="N1313" s="237">
        <v>2143.3521999999998</v>
      </c>
      <c r="O1313" s="237"/>
    </row>
    <row r="1314" spans="1:15">
      <c r="A1314" s="237" t="s">
        <v>969</v>
      </c>
      <c r="B1314" s="237" t="s">
        <v>970</v>
      </c>
      <c r="C1314" s="237" t="s">
        <v>971</v>
      </c>
      <c r="D1314" s="237" t="s">
        <v>972</v>
      </c>
      <c r="E1314" s="237" t="s">
        <v>996</v>
      </c>
      <c r="F1314" s="237" t="s">
        <v>95</v>
      </c>
      <c r="G1314" s="237" t="s">
        <v>974</v>
      </c>
      <c r="H1314" s="237" t="s">
        <v>975</v>
      </c>
      <c r="I1314" s="237"/>
      <c r="J1314" s="237"/>
      <c r="K1314" s="237" t="s">
        <v>82</v>
      </c>
      <c r="L1314" s="237" t="s">
        <v>977</v>
      </c>
      <c r="M1314" s="238">
        <v>5.3497378045150703E-4</v>
      </c>
      <c r="N1314" s="238">
        <v>5.3497378045150703E-4</v>
      </c>
      <c r="O1314" s="238"/>
    </row>
    <row r="1315" spans="1:15">
      <c r="A1315" s="231" t="s">
        <v>969</v>
      </c>
      <c r="B1315" s="231" t="s">
        <v>970</v>
      </c>
      <c r="C1315" s="231" t="s">
        <v>971</v>
      </c>
      <c r="D1315" s="231" t="s">
        <v>972</v>
      </c>
      <c r="E1315" s="231" t="s">
        <v>996</v>
      </c>
      <c r="F1315" s="231" t="s">
        <v>95</v>
      </c>
      <c r="G1315" s="231" t="s">
        <v>974</v>
      </c>
      <c r="H1315" s="231" t="s">
        <v>975</v>
      </c>
      <c r="I1315" s="231" t="s">
        <v>1002</v>
      </c>
      <c r="J1315" s="231" t="s">
        <v>1003</v>
      </c>
      <c r="K1315" s="231" t="s">
        <v>82</v>
      </c>
      <c r="L1315" s="231" t="s">
        <v>978</v>
      </c>
      <c r="M1315" s="234"/>
      <c r="N1315" s="235">
        <v>0.5</v>
      </c>
      <c r="O1315" s="235">
        <v>0.5</v>
      </c>
    </row>
    <row r="1316" spans="1:15">
      <c r="A1316" s="231" t="s">
        <v>969</v>
      </c>
      <c r="B1316" s="231" t="s">
        <v>970</v>
      </c>
      <c r="C1316" s="231" t="s">
        <v>971</v>
      </c>
      <c r="D1316" s="231" t="s">
        <v>972</v>
      </c>
      <c r="E1316" s="231" t="s">
        <v>996</v>
      </c>
      <c r="F1316" s="231" t="s">
        <v>95</v>
      </c>
      <c r="G1316" s="231" t="s">
        <v>974</v>
      </c>
      <c r="H1316" s="231" t="s">
        <v>975</v>
      </c>
      <c r="I1316" s="231" t="s">
        <v>1002</v>
      </c>
      <c r="J1316" s="231" t="s">
        <v>1004</v>
      </c>
      <c r="K1316" s="231" t="s">
        <v>82</v>
      </c>
      <c r="L1316" s="231" t="s">
        <v>979</v>
      </c>
      <c r="M1316" s="234"/>
      <c r="N1316" s="235">
        <v>0.5</v>
      </c>
      <c r="O1316" s="235">
        <v>0.5</v>
      </c>
    </row>
    <row r="1317" spans="1:15">
      <c r="A1317" s="231" t="s">
        <v>969</v>
      </c>
      <c r="B1317" s="231" t="s">
        <v>970</v>
      </c>
      <c r="C1317" s="231" t="s">
        <v>971</v>
      </c>
      <c r="D1317" s="231" t="s">
        <v>972</v>
      </c>
      <c r="E1317" s="231" t="s">
        <v>996</v>
      </c>
      <c r="F1317" s="231" t="s">
        <v>95</v>
      </c>
      <c r="G1317" s="231" t="s">
        <v>974</v>
      </c>
      <c r="H1317" s="231" t="s">
        <v>975</v>
      </c>
      <c r="K1317" s="231" t="s">
        <v>82</v>
      </c>
      <c r="L1317" s="231" t="s">
        <v>980</v>
      </c>
      <c r="M1317" s="234"/>
      <c r="N1317" s="235"/>
      <c r="O1317" s="236"/>
    </row>
    <row r="1318" spans="1:15">
      <c r="A1318" s="237" t="s">
        <v>969</v>
      </c>
      <c r="B1318" s="237" t="s">
        <v>970</v>
      </c>
      <c r="C1318" s="237" t="s">
        <v>971</v>
      </c>
      <c r="D1318" s="237" t="s">
        <v>972</v>
      </c>
      <c r="E1318" s="237" t="s">
        <v>996</v>
      </c>
      <c r="F1318" s="237" t="s">
        <v>95</v>
      </c>
      <c r="G1318" s="237" t="s">
        <v>974</v>
      </c>
      <c r="H1318" s="237" t="s">
        <v>981</v>
      </c>
      <c r="I1318" s="237"/>
      <c r="J1318" s="237"/>
      <c r="K1318" s="237" t="s">
        <v>82</v>
      </c>
      <c r="L1318" s="237" t="s">
        <v>976</v>
      </c>
      <c r="M1318" s="237">
        <v>426.55090000000001</v>
      </c>
      <c r="N1318" s="237">
        <v>426.55090000000001</v>
      </c>
      <c r="O1318" s="237"/>
    </row>
    <row r="1319" spans="1:15">
      <c r="A1319" s="237" t="s">
        <v>969</v>
      </c>
      <c r="B1319" s="237" t="s">
        <v>970</v>
      </c>
      <c r="C1319" s="237" t="s">
        <v>971</v>
      </c>
      <c r="D1319" s="237" t="s">
        <v>972</v>
      </c>
      <c r="E1319" s="237" t="s">
        <v>996</v>
      </c>
      <c r="F1319" s="237" t="s">
        <v>95</v>
      </c>
      <c r="G1319" s="237" t="s">
        <v>974</v>
      </c>
      <c r="H1319" s="237" t="s">
        <v>981</v>
      </c>
      <c r="I1319" s="237"/>
      <c r="J1319" s="237"/>
      <c r="K1319" s="237" t="s">
        <v>82</v>
      </c>
      <c r="L1319" s="237" t="s">
        <v>977</v>
      </c>
      <c r="M1319" s="238">
        <v>1.06465725757994E-4</v>
      </c>
      <c r="N1319" s="238">
        <v>1.06465725757994E-4</v>
      </c>
      <c r="O1319" s="238"/>
    </row>
    <row r="1320" spans="1:15">
      <c r="A1320" s="231" t="s">
        <v>969</v>
      </c>
      <c r="B1320" s="231" t="s">
        <v>970</v>
      </c>
      <c r="C1320" s="231" t="s">
        <v>971</v>
      </c>
      <c r="D1320" s="231" t="s">
        <v>972</v>
      </c>
      <c r="E1320" s="231" t="s">
        <v>996</v>
      </c>
      <c r="F1320" s="231" t="s">
        <v>95</v>
      </c>
      <c r="G1320" s="231" t="s">
        <v>974</v>
      </c>
      <c r="H1320" s="231" t="s">
        <v>981</v>
      </c>
      <c r="I1320" s="231" t="s">
        <v>1002</v>
      </c>
      <c r="J1320" s="231" t="s">
        <v>1003</v>
      </c>
      <c r="K1320" s="231" t="s">
        <v>82</v>
      </c>
      <c r="L1320" s="231" t="s">
        <v>978</v>
      </c>
      <c r="M1320" s="234"/>
      <c r="N1320" s="235">
        <v>0.5</v>
      </c>
      <c r="O1320" s="235">
        <v>0.5</v>
      </c>
    </row>
    <row r="1321" spans="1:15">
      <c r="A1321" s="231" t="s">
        <v>969</v>
      </c>
      <c r="B1321" s="231" t="s">
        <v>970</v>
      </c>
      <c r="C1321" s="231" t="s">
        <v>971</v>
      </c>
      <c r="D1321" s="231" t="s">
        <v>972</v>
      </c>
      <c r="E1321" s="231" t="s">
        <v>996</v>
      </c>
      <c r="F1321" s="231" t="s">
        <v>95</v>
      </c>
      <c r="G1321" s="231" t="s">
        <v>974</v>
      </c>
      <c r="H1321" s="231" t="s">
        <v>981</v>
      </c>
      <c r="I1321" s="231" t="s">
        <v>1002</v>
      </c>
      <c r="J1321" s="231" t="s">
        <v>1004</v>
      </c>
      <c r="K1321" s="231" t="s">
        <v>82</v>
      </c>
      <c r="L1321" s="231" t="s">
        <v>979</v>
      </c>
      <c r="M1321" s="234"/>
      <c r="N1321" s="235">
        <v>0.5</v>
      </c>
      <c r="O1321" s="235">
        <v>0.5</v>
      </c>
    </row>
    <row r="1322" spans="1:15">
      <c r="A1322" s="231" t="s">
        <v>969</v>
      </c>
      <c r="B1322" s="231" t="s">
        <v>970</v>
      </c>
      <c r="C1322" s="231" t="s">
        <v>971</v>
      </c>
      <c r="D1322" s="231" t="s">
        <v>972</v>
      </c>
      <c r="E1322" s="231" t="s">
        <v>996</v>
      </c>
      <c r="F1322" s="231" t="s">
        <v>95</v>
      </c>
      <c r="G1322" s="231" t="s">
        <v>974</v>
      </c>
      <c r="H1322" s="231" t="s">
        <v>981</v>
      </c>
      <c r="K1322" s="231" t="s">
        <v>82</v>
      </c>
      <c r="L1322" s="231" t="s">
        <v>980</v>
      </c>
      <c r="M1322" s="234"/>
      <c r="N1322" s="235"/>
      <c r="O1322" s="236"/>
    </row>
    <row r="1323" spans="1:15">
      <c r="A1323" s="237" t="s">
        <v>969</v>
      </c>
      <c r="B1323" s="237" t="s">
        <v>970</v>
      </c>
      <c r="C1323" s="237" t="s">
        <v>971</v>
      </c>
      <c r="D1323" s="237" t="s">
        <v>972</v>
      </c>
      <c r="E1323" s="237" t="s">
        <v>996</v>
      </c>
      <c r="F1323" s="237" t="s">
        <v>95</v>
      </c>
      <c r="G1323" s="237" t="s">
        <v>974</v>
      </c>
      <c r="H1323" s="237" t="s">
        <v>982</v>
      </c>
      <c r="I1323" s="237"/>
      <c r="J1323" s="237"/>
      <c r="K1323" s="237" t="s">
        <v>82</v>
      </c>
      <c r="L1323" s="237" t="s">
        <v>976</v>
      </c>
      <c r="M1323" s="237">
        <v>24.079899999999999</v>
      </c>
      <c r="N1323" s="237"/>
      <c r="O1323" s="237"/>
    </row>
    <row r="1324" spans="1:15">
      <c r="A1324" s="237" t="s">
        <v>969</v>
      </c>
      <c r="B1324" s="237" t="s">
        <v>970</v>
      </c>
      <c r="C1324" s="237" t="s">
        <v>971</v>
      </c>
      <c r="D1324" s="237" t="s">
        <v>972</v>
      </c>
      <c r="E1324" s="237" t="s">
        <v>996</v>
      </c>
      <c r="F1324" s="237" t="s">
        <v>95</v>
      </c>
      <c r="G1324" s="237" t="s">
        <v>974</v>
      </c>
      <c r="H1324" s="237" t="s">
        <v>982</v>
      </c>
      <c r="I1324" s="237"/>
      <c r="J1324" s="237"/>
      <c r="K1324" s="237" t="s">
        <v>82</v>
      </c>
      <c r="L1324" s="237" t="s">
        <v>977</v>
      </c>
      <c r="M1324" s="238">
        <v>2.80445093687393E-6</v>
      </c>
      <c r="N1324" s="238"/>
      <c r="O1324" s="238"/>
    </row>
    <row r="1325" spans="1:15">
      <c r="A1325" s="231" t="s">
        <v>969</v>
      </c>
      <c r="B1325" s="231" t="s">
        <v>970</v>
      </c>
      <c r="C1325" s="231" t="s">
        <v>971</v>
      </c>
      <c r="D1325" s="231" t="s">
        <v>972</v>
      </c>
      <c r="E1325" s="231" t="s">
        <v>996</v>
      </c>
      <c r="F1325" s="231" t="s">
        <v>95</v>
      </c>
      <c r="G1325" s="231" t="s">
        <v>974</v>
      </c>
      <c r="H1325" s="231" t="s">
        <v>982</v>
      </c>
      <c r="I1325" s="231" t="s">
        <v>1002</v>
      </c>
      <c r="J1325" s="231" t="s">
        <v>1003</v>
      </c>
      <c r="K1325" s="231" t="s">
        <v>82</v>
      </c>
      <c r="L1325" s="231" t="s">
        <v>978</v>
      </c>
      <c r="M1325" s="234"/>
      <c r="N1325" s="235">
        <v>0.5</v>
      </c>
      <c r="O1325" s="235">
        <v>0.5</v>
      </c>
    </row>
    <row r="1326" spans="1:15">
      <c r="A1326" s="231" t="s">
        <v>969</v>
      </c>
      <c r="B1326" s="231" t="s">
        <v>970</v>
      </c>
      <c r="C1326" s="231" t="s">
        <v>971</v>
      </c>
      <c r="D1326" s="231" t="s">
        <v>972</v>
      </c>
      <c r="E1326" s="231" t="s">
        <v>996</v>
      </c>
      <c r="F1326" s="231" t="s">
        <v>95</v>
      </c>
      <c r="G1326" s="231" t="s">
        <v>974</v>
      </c>
      <c r="H1326" s="231" t="s">
        <v>982</v>
      </c>
      <c r="I1326" s="231" t="s">
        <v>1002</v>
      </c>
      <c r="J1326" s="231" t="s">
        <v>1004</v>
      </c>
      <c r="K1326" s="231" t="s">
        <v>82</v>
      </c>
      <c r="L1326" s="231" t="s">
        <v>979</v>
      </c>
      <c r="M1326" s="234"/>
      <c r="N1326" s="235">
        <v>0.5</v>
      </c>
      <c r="O1326" s="235">
        <v>0.5</v>
      </c>
    </row>
    <row r="1327" spans="1:15">
      <c r="A1327" s="231" t="s">
        <v>969</v>
      </c>
      <c r="B1327" s="231" t="s">
        <v>970</v>
      </c>
      <c r="C1327" s="231" t="s">
        <v>971</v>
      </c>
      <c r="D1327" s="231" t="s">
        <v>972</v>
      </c>
      <c r="E1327" s="231" t="s">
        <v>996</v>
      </c>
      <c r="F1327" s="231" t="s">
        <v>95</v>
      </c>
      <c r="G1327" s="231" t="s">
        <v>974</v>
      </c>
      <c r="H1327" s="231" t="s">
        <v>982</v>
      </c>
      <c r="K1327" s="231" t="s">
        <v>82</v>
      </c>
      <c r="L1327" s="231" t="s">
        <v>980</v>
      </c>
      <c r="M1327" s="234"/>
      <c r="N1327" s="236"/>
      <c r="O1327" s="236"/>
    </row>
    <row r="1328" spans="1:15">
      <c r="A1328" s="237" t="s">
        <v>969</v>
      </c>
      <c r="B1328" s="237" t="s">
        <v>970</v>
      </c>
      <c r="C1328" s="237" t="s">
        <v>971</v>
      </c>
      <c r="D1328" s="237" t="s">
        <v>972</v>
      </c>
      <c r="E1328" s="237" t="s">
        <v>996</v>
      </c>
      <c r="F1328" s="237" t="s">
        <v>95</v>
      </c>
      <c r="G1328" s="237" t="s">
        <v>974</v>
      </c>
      <c r="H1328" s="237" t="s">
        <v>983</v>
      </c>
      <c r="I1328" s="237"/>
      <c r="J1328" s="237"/>
      <c r="K1328" s="237" t="s">
        <v>82</v>
      </c>
      <c r="L1328" s="237" t="s">
        <v>976</v>
      </c>
      <c r="M1328" s="237">
        <v>683.50890000000004</v>
      </c>
      <c r="N1328" s="237"/>
      <c r="O1328" s="237">
        <v>12.7759</v>
      </c>
    </row>
    <row r="1329" spans="1:15">
      <c r="A1329" s="237" t="s">
        <v>969</v>
      </c>
      <c r="B1329" s="237" t="s">
        <v>970</v>
      </c>
      <c r="C1329" s="237" t="s">
        <v>971</v>
      </c>
      <c r="D1329" s="237" t="s">
        <v>972</v>
      </c>
      <c r="E1329" s="237" t="s">
        <v>996</v>
      </c>
      <c r="F1329" s="237" t="s">
        <v>95</v>
      </c>
      <c r="G1329" s="237" t="s">
        <v>974</v>
      </c>
      <c r="H1329" s="237" t="s">
        <v>983</v>
      </c>
      <c r="I1329" s="237"/>
      <c r="J1329" s="237"/>
      <c r="K1329" s="237" t="s">
        <v>82</v>
      </c>
      <c r="L1329" s="237" t="s">
        <v>977</v>
      </c>
      <c r="M1329" s="238">
        <v>8.7049132175423695E-5</v>
      </c>
      <c r="N1329" s="238"/>
      <c r="O1329" s="238">
        <v>1.9889826725894301E-6</v>
      </c>
    </row>
    <row r="1330" spans="1:15">
      <c r="A1330" s="231" t="s">
        <v>969</v>
      </c>
      <c r="B1330" s="231" t="s">
        <v>970</v>
      </c>
      <c r="C1330" s="231" t="s">
        <v>971</v>
      </c>
      <c r="D1330" s="231" t="s">
        <v>972</v>
      </c>
      <c r="E1330" s="231" t="s">
        <v>996</v>
      </c>
      <c r="F1330" s="231" t="s">
        <v>95</v>
      </c>
      <c r="G1330" s="231" t="s">
        <v>974</v>
      </c>
      <c r="H1330" s="231" t="s">
        <v>983</v>
      </c>
      <c r="I1330" s="231" t="s">
        <v>1002</v>
      </c>
      <c r="J1330" s="231" t="s">
        <v>1003</v>
      </c>
      <c r="K1330" s="231" t="s">
        <v>82</v>
      </c>
      <c r="L1330" s="231" t="s">
        <v>978</v>
      </c>
      <c r="M1330" s="234"/>
      <c r="N1330" s="235">
        <v>0.5</v>
      </c>
      <c r="O1330" s="235">
        <v>0.5</v>
      </c>
    </row>
    <row r="1331" spans="1:15">
      <c r="A1331" s="231" t="s">
        <v>969</v>
      </c>
      <c r="B1331" s="231" t="s">
        <v>970</v>
      </c>
      <c r="C1331" s="231" t="s">
        <v>971</v>
      </c>
      <c r="D1331" s="231" t="s">
        <v>972</v>
      </c>
      <c r="E1331" s="231" t="s">
        <v>996</v>
      </c>
      <c r="F1331" s="231" t="s">
        <v>95</v>
      </c>
      <c r="G1331" s="231" t="s">
        <v>974</v>
      </c>
      <c r="H1331" s="231" t="s">
        <v>983</v>
      </c>
      <c r="I1331" s="231" t="s">
        <v>1002</v>
      </c>
      <c r="J1331" s="231" t="s">
        <v>1004</v>
      </c>
      <c r="K1331" s="231" t="s">
        <v>82</v>
      </c>
      <c r="L1331" s="231" t="s">
        <v>979</v>
      </c>
      <c r="M1331" s="234"/>
      <c r="N1331" s="235">
        <v>0.5</v>
      </c>
      <c r="O1331" s="235">
        <v>0.5</v>
      </c>
    </row>
    <row r="1332" spans="1:15">
      <c r="A1332" s="231" t="s">
        <v>969</v>
      </c>
      <c r="B1332" s="231" t="s">
        <v>970</v>
      </c>
      <c r="C1332" s="231" t="s">
        <v>971</v>
      </c>
      <c r="D1332" s="231" t="s">
        <v>972</v>
      </c>
      <c r="E1332" s="231" t="s">
        <v>996</v>
      </c>
      <c r="F1332" s="231" t="s">
        <v>95</v>
      </c>
      <c r="G1332" s="231" t="s">
        <v>974</v>
      </c>
      <c r="H1332" s="231" t="s">
        <v>983</v>
      </c>
      <c r="K1332" s="231" t="s">
        <v>82</v>
      </c>
      <c r="L1332" s="231" t="s">
        <v>980</v>
      </c>
      <c r="M1332" s="234"/>
      <c r="N1332" s="236"/>
      <c r="O1332" s="235"/>
    </row>
    <row r="1333" spans="1:15">
      <c r="A1333" s="237" t="s">
        <v>969</v>
      </c>
      <c r="B1333" s="237" t="s">
        <v>970</v>
      </c>
      <c r="C1333" s="237" t="s">
        <v>971</v>
      </c>
      <c r="D1333" s="237" t="s">
        <v>972</v>
      </c>
      <c r="E1333" s="237" t="s">
        <v>996</v>
      </c>
      <c r="F1333" s="237" t="s">
        <v>95</v>
      </c>
      <c r="G1333" s="237" t="s">
        <v>974</v>
      </c>
      <c r="H1333" s="237" t="s">
        <v>984</v>
      </c>
      <c r="I1333" s="237"/>
      <c r="J1333" s="237"/>
      <c r="K1333" s="237" t="s">
        <v>82</v>
      </c>
      <c r="L1333" s="237" t="s">
        <v>976</v>
      </c>
      <c r="M1333" s="237">
        <v>9508.0969000000005</v>
      </c>
      <c r="N1333" s="237"/>
      <c r="O1333" s="237">
        <v>3963.3822</v>
      </c>
    </row>
    <row r="1334" spans="1:15">
      <c r="A1334" s="237" t="s">
        <v>969</v>
      </c>
      <c r="B1334" s="237" t="s">
        <v>970</v>
      </c>
      <c r="C1334" s="237" t="s">
        <v>971</v>
      </c>
      <c r="D1334" s="237" t="s">
        <v>972</v>
      </c>
      <c r="E1334" s="237" t="s">
        <v>996</v>
      </c>
      <c r="F1334" s="237" t="s">
        <v>95</v>
      </c>
      <c r="G1334" s="237" t="s">
        <v>974</v>
      </c>
      <c r="H1334" s="237" t="s">
        <v>984</v>
      </c>
      <c r="I1334" s="237"/>
      <c r="J1334" s="237"/>
      <c r="K1334" s="237" t="s">
        <v>82</v>
      </c>
      <c r="L1334" s="237" t="s">
        <v>977</v>
      </c>
      <c r="M1334" s="238">
        <v>1.22548297793562E-3</v>
      </c>
      <c r="N1334" s="238"/>
      <c r="O1334" s="238">
        <v>6.1702882150372099E-4</v>
      </c>
    </row>
    <row r="1335" spans="1:15">
      <c r="A1335" s="231" t="s">
        <v>969</v>
      </c>
      <c r="B1335" s="231" t="s">
        <v>970</v>
      </c>
      <c r="C1335" s="231" t="s">
        <v>971</v>
      </c>
      <c r="D1335" s="231" t="s">
        <v>972</v>
      </c>
      <c r="E1335" s="231" t="s">
        <v>996</v>
      </c>
      <c r="F1335" s="231" t="s">
        <v>95</v>
      </c>
      <c r="G1335" s="231" t="s">
        <v>974</v>
      </c>
      <c r="H1335" s="231" t="s">
        <v>984</v>
      </c>
      <c r="I1335" s="231" t="s">
        <v>1002</v>
      </c>
      <c r="J1335" s="231" t="s">
        <v>1003</v>
      </c>
      <c r="K1335" s="231" t="s">
        <v>82</v>
      </c>
      <c r="L1335" s="231" t="s">
        <v>978</v>
      </c>
      <c r="M1335" s="234"/>
      <c r="N1335" s="235">
        <v>0.5</v>
      </c>
      <c r="O1335" s="235">
        <v>0.5</v>
      </c>
    </row>
    <row r="1336" spans="1:15">
      <c r="A1336" s="231" t="s">
        <v>969</v>
      </c>
      <c r="B1336" s="231" t="s">
        <v>970</v>
      </c>
      <c r="C1336" s="231" t="s">
        <v>971</v>
      </c>
      <c r="D1336" s="231" t="s">
        <v>972</v>
      </c>
      <c r="E1336" s="231" t="s">
        <v>996</v>
      </c>
      <c r="F1336" s="231" t="s">
        <v>95</v>
      </c>
      <c r="G1336" s="231" t="s">
        <v>974</v>
      </c>
      <c r="H1336" s="231" t="s">
        <v>984</v>
      </c>
      <c r="I1336" s="231" t="s">
        <v>1002</v>
      </c>
      <c r="J1336" s="231" t="s">
        <v>1004</v>
      </c>
      <c r="K1336" s="231" t="s">
        <v>82</v>
      </c>
      <c r="L1336" s="231" t="s">
        <v>979</v>
      </c>
      <c r="M1336" s="234"/>
      <c r="N1336" s="235">
        <v>0.5</v>
      </c>
      <c r="O1336" s="235">
        <v>0.5</v>
      </c>
    </row>
    <row r="1337" spans="1:15">
      <c r="A1337" s="231" t="s">
        <v>969</v>
      </c>
      <c r="B1337" s="231" t="s">
        <v>970</v>
      </c>
      <c r="C1337" s="231" t="s">
        <v>971</v>
      </c>
      <c r="D1337" s="231" t="s">
        <v>972</v>
      </c>
      <c r="E1337" s="231" t="s">
        <v>996</v>
      </c>
      <c r="F1337" s="231" t="s">
        <v>95</v>
      </c>
      <c r="G1337" s="231" t="s">
        <v>974</v>
      </c>
      <c r="H1337" s="231" t="s">
        <v>984</v>
      </c>
      <c r="K1337" s="231" t="s">
        <v>82</v>
      </c>
      <c r="L1337" s="231" t="s">
        <v>980</v>
      </c>
      <c r="M1337" s="234"/>
      <c r="N1337" s="236"/>
      <c r="O1337" s="235"/>
    </row>
    <row r="1338" spans="1:15">
      <c r="A1338" s="237" t="s">
        <v>969</v>
      </c>
      <c r="B1338" s="237" t="s">
        <v>970</v>
      </c>
      <c r="C1338" s="237" t="s">
        <v>971</v>
      </c>
      <c r="D1338" s="237" t="s">
        <v>972</v>
      </c>
      <c r="E1338" s="237" t="s">
        <v>996</v>
      </c>
      <c r="F1338" s="237" t="s">
        <v>95</v>
      </c>
      <c r="G1338" s="237" t="s">
        <v>974</v>
      </c>
      <c r="H1338" s="237" t="s">
        <v>985</v>
      </c>
      <c r="I1338" s="237"/>
      <c r="J1338" s="237"/>
      <c r="K1338" s="237" t="s">
        <v>82</v>
      </c>
      <c r="L1338" s="237" t="s">
        <v>976</v>
      </c>
      <c r="M1338" s="237">
        <v>295.1207</v>
      </c>
      <c r="N1338" s="237"/>
      <c r="O1338" s="237">
        <v>150.8349</v>
      </c>
    </row>
    <row r="1339" spans="1:15">
      <c r="A1339" s="237" t="s">
        <v>969</v>
      </c>
      <c r="B1339" s="237" t="s">
        <v>970</v>
      </c>
      <c r="C1339" s="237" t="s">
        <v>971</v>
      </c>
      <c r="D1339" s="237" t="s">
        <v>972</v>
      </c>
      <c r="E1339" s="237" t="s">
        <v>996</v>
      </c>
      <c r="F1339" s="237" t="s">
        <v>95</v>
      </c>
      <c r="G1339" s="237" t="s">
        <v>974</v>
      </c>
      <c r="H1339" s="237" t="s">
        <v>985</v>
      </c>
      <c r="I1339" s="237"/>
      <c r="J1339" s="237"/>
      <c r="K1339" s="237" t="s">
        <v>82</v>
      </c>
      <c r="L1339" s="237" t="s">
        <v>977</v>
      </c>
      <c r="M1339" s="238">
        <v>3.6080414941599899E-5</v>
      </c>
      <c r="N1339" s="238"/>
      <c r="O1339" s="238">
        <v>2.3482338036597001E-5</v>
      </c>
    </row>
    <row r="1340" spans="1:15">
      <c r="A1340" s="231" t="s">
        <v>969</v>
      </c>
      <c r="B1340" s="231" t="s">
        <v>970</v>
      </c>
      <c r="C1340" s="231" t="s">
        <v>971</v>
      </c>
      <c r="D1340" s="231" t="s">
        <v>972</v>
      </c>
      <c r="E1340" s="231" t="s">
        <v>996</v>
      </c>
      <c r="F1340" s="231" t="s">
        <v>95</v>
      </c>
      <c r="G1340" s="231" t="s">
        <v>974</v>
      </c>
      <c r="H1340" s="231" t="s">
        <v>985</v>
      </c>
      <c r="I1340" s="231" t="s">
        <v>1002</v>
      </c>
      <c r="J1340" s="231" t="s">
        <v>1003</v>
      </c>
      <c r="K1340" s="231" t="s">
        <v>82</v>
      </c>
      <c r="L1340" s="231" t="s">
        <v>978</v>
      </c>
      <c r="M1340" s="234"/>
      <c r="N1340" s="235">
        <v>0.5</v>
      </c>
      <c r="O1340" s="235">
        <v>0.5</v>
      </c>
    </row>
    <row r="1341" spans="1:15">
      <c r="A1341" s="231" t="s">
        <v>969</v>
      </c>
      <c r="B1341" s="231" t="s">
        <v>970</v>
      </c>
      <c r="C1341" s="231" t="s">
        <v>971</v>
      </c>
      <c r="D1341" s="231" t="s">
        <v>972</v>
      </c>
      <c r="E1341" s="231" t="s">
        <v>996</v>
      </c>
      <c r="F1341" s="231" t="s">
        <v>95</v>
      </c>
      <c r="G1341" s="231" t="s">
        <v>974</v>
      </c>
      <c r="H1341" s="231" t="s">
        <v>985</v>
      </c>
      <c r="I1341" s="231" t="s">
        <v>1002</v>
      </c>
      <c r="J1341" s="231" t="s">
        <v>1004</v>
      </c>
      <c r="K1341" s="231" t="s">
        <v>82</v>
      </c>
      <c r="L1341" s="231" t="s">
        <v>979</v>
      </c>
      <c r="M1341" s="234"/>
      <c r="N1341" s="235">
        <v>0.5</v>
      </c>
      <c r="O1341" s="235">
        <v>0.5</v>
      </c>
    </row>
    <row r="1342" spans="1:15">
      <c r="A1342" s="231" t="s">
        <v>969</v>
      </c>
      <c r="B1342" s="231" t="s">
        <v>970</v>
      </c>
      <c r="C1342" s="231" t="s">
        <v>971</v>
      </c>
      <c r="D1342" s="231" t="s">
        <v>972</v>
      </c>
      <c r="E1342" s="231" t="s">
        <v>996</v>
      </c>
      <c r="F1342" s="231" t="s">
        <v>95</v>
      </c>
      <c r="G1342" s="231" t="s">
        <v>974</v>
      </c>
      <c r="H1342" s="231" t="s">
        <v>985</v>
      </c>
      <c r="K1342" s="231" t="s">
        <v>82</v>
      </c>
      <c r="L1342" s="231" t="s">
        <v>980</v>
      </c>
      <c r="M1342" s="234"/>
      <c r="N1342" s="236"/>
      <c r="O1342" s="235"/>
    </row>
    <row r="1343" spans="1:15">
      <c r="A1343" s="237" t="s">
        <v>969</v>
      </c>
      <c r="B1343" s="237" t="s">
        <v>970</v>
      </c>
      <c r="C1343" s="237" t="s">
        <v>971</v>
      </c>
      <c r="D1343" s="237" t="s">
        <v>972</v>
      </c>
      <c r="E1343" s="237" t="s">
        <v>996</v>
      </c>
      <c r="F1343" s="237" t="s">
        <v>95</v>
      </c>
      <c r="G1343" s="237" t="s">
        <v>974</v>
      </c>
      <c r="H1343" s="237" t="s">
        <v>986</v>
      </c>
      <c r="I1343" s="237"/>
      <c r="J1343" s="237"/>
      <c r="K1343" s="237" t="s">
        <v>82</v>
      </c>
      <c r="L1343" s="237" t="s">
        <v>976</v>
      </c>
      <c r="M1343" s="237">
        <v>507.59550000000002</v>
      </c>
      <c r="N1343" s="237"/>
      <c r="O1343" s="237">
        <v>7.7519999999999998</v>
      </c>
    </row>
    <row r="1344" spans="1:15">
      <c r="A1344" s="237" t="s">
        <v>969</v>
      </c>
      <c r="B1344" s="237" t="s">
        <v>970</v>
      </c>
      <c r="C1344" s="237" t="s">
        <v>971</v>
      </c>
      <c r="D1344" s="237" t="s">
        <v>972</v>
      </c>
      <c r="E1344" s="237" t="s">
        <v>996</v>
      </c>
      <c r="F1344" s="237" t="s">
        <v>95</v>
      </c>
      <c r="G1344" s="237" t="s">
        <v>974</v>
      </c>
      <c r="H1344" s="237" t="s">
        <v>986</v>
      </c>
      <c r="I1344" s="237"/>
      <c r="J1344" s="237"/>
      <c r="K1344" s="237" t="s">
        <v>82</v>
      </c>
      <c r="L1344" s="237" t="s">
        <v>977</v>
      </c>
      <c r="M1344" s="238">
        <v>9.64511346011093E-5</v>
      </c>
      <c r="N1344" s="238"/>
      <c r="O1344" s="238">
        <v>1.2068499031702899E-6</v>
      </c>
    </row>
    <row r="1345" spans="1:15">
      <c r="A1345" s="231" t="s">
        <v>969</v>
      </c>
      <c r="B1345" s="231" t="s">
        <v>970</v>
      </c>
      <c r="C1345" s="231" t="s">
        <v>971</v>
      </c>
      <c r="D1345" s="231" t="s">
        <v>972</v>
      </c>
      <c r="E1345" s="231" t="s">
        <v>996</v>
      </c>
      <c r="F1345" s="231" t="s">
        <v>95</v>
      </c>
      <c r="G1345" s="231" t="s">
        <v>974</v>
      </c>
      <c r="H1345" s="231" t="s">
        <v>986</v>
      </c>
      <c r="I1345" s="231" t="s">
        <v>1002</v>
      </c>
      <c r="J1345" s="231" t="s">
        <v>1003</v>
      </c>
      <c r="K1345" s="231" t="s">
        <v>82</v>
      </c>
      <c r="L1345" s="231" t="s">
        <v>978</v>
      </c>
      <c r="M1345" s="234"/>
      <c r="N1345" s="235">
        <v>0.5</v>
      </c>
      <c r="O1345" s="235">
        <v>0.5</v>
      </c>
    </row>
    <row r="1346" spans="1:15">
      <c r="A1346" s="231" t="s">
        <v>969</v>
      </c>
      <c r="B1346" s="231" t="s">
        <v>970</v>
      </c>
      <c r="C1346" s="231" t="s">
        <v>971</v>
      </c>
      <c r="D1346" s="231" t="s">
        <v>972</v>
      </c>
      <c r="E1346" s="231" t="s">
        <v>996</v>
      </c>
      <c r="F1346" s="231" t="s">
        <v>95</v>
      </c>
      <c r="G1346" s="231" t="s">
        <v>974</v>
      </c>
      <c r="H1346" s="231" t="s">
        <v>986</v>
      </c>
      <c r="I1346" s="231" t="s">
        <v>1002</v>
      </c>
      <c r="J1346" s="231" t="s">
        <v>1004</v>
      </c>
      <c r="K1346" s="231" t="s">
        <v>82</v>
      </c>
      <c r="L1346" s="231" t="s">
        <v>979</v>
      </c>
      <c r="M1346" s="234"/>
      <c r="N1346" s="235">
        <v>0.5</v>
      </c>
      <c r="O1346" s="235">
        <v>0.5</v>
      </c>
    </row>
    <row r="1347" spans="1:15">
      <c r="A1347" s="231" t="s">
        <v>969</v>
      </c>
      <c r="B1347" s="231" t="s">
        <v>970</v>
      </c>
      <c r="C1347" s="231" t="s">
        <v>971</v>
      </c>
      <c r="D1347" s="231" t="s">
        <v>972</v>
      </c>
      <c r="E1347" s="231" t="s">
        <v>996</v>
      </c>
      <c r="F1347" s="231" t="s">
        <v>95</v>
      </c>
      <c r="G1347" s="231" t="s">
        <v>974</v>
      </c>
      <c r="H1347" s="231" t="s">
        <v>986</v>
      </c>
      <c r="K1347" s="231" t="s">
        <v>82</v>
      </c>
      <c r="L1347" s="231" t="s">
        <v>980</v>
      </c>
      <c r="M1347" s="234"/>
      <c r="N1347" s="236"/>
      <c r="O1347" s="235"/>
    </row>
    <row r="1348" spans="1:15">
      <c r="A1348" s="237" t="s">
        <v>969</v>
      </c>
      <c r="B1348" s="237" t="s">
        <v>970</v>
      </c>
      <c r="C1348" s="237" t="s">
        <v>971</v>
      </c>
      <c r="D1348" s="237" t="s">
        <v>972</v>
      </c>
      <c r="E1348" s="237" t="s">
        <v>996</v>
      </c>
      <c r="F1348" s="237" t="s">
        <v>95</v>
      </c>
      <c r="G1348" s="237" t="s">
        <v>974</v>
      </c>
      <c r="H1348" s="237" t="s">
        <v>49</v>
      </c>
      <c r="I1348" s="237"/>
      <c r="J1348" s="237"/>
      <c r="K1348" s="237" t="s">
        <v>82</v>
      </c>
      <c r="L1348" s="237" t="s">
        <v>976</v>
      </c>
      <c r="M1348" s="237">
        <v>93.279799999999994</v>
      </c>
      <c r="N1348" s="237">
        <v>3.5065</v>
      </c>
      <c r="O1348" s="237">
        <v>1.696</v>
      </c>
    </row>
    <row r="1349" spans="1:15">
      <c r="A1349" s="237" t="s">
        <v>969</v>
      </c>
      <c r="B1349" s="237" t="s">
        <v>970</v>
      </c>
      <c r="C1349" s="237" t="s">
        <v>971</v>
      </c>
      <c r="D1349" s="237" t="s">
        <v>972</v>
      </c>
      <c r="E1349" s="237" t="s">
        <v>996</v>
      </c>
      <c r="F1349" s="237" t="s">
        <v>95</v>
      </c>
      <c r="G1349" s="237" t="s">
        <v>974</v>
      </c>
      <c r="H1349" s="237" t="s">
        <v>49</v>
      </c>
      <c r="I1349" s="237"/>
      <c r="J1349" s="237"/>
      <c r="K1349" s="237" t="s">
        <v>82</v>
      </c>
      <c r="L1349" s="237" t="s">
        <v>977</v>
      </c>
      <c r="M1349" s="238">
        <v>1.15566481343593E-5</v>
      </c>
      <c r="N1349" s="238">
        <v>8.7521106477657199E-7</v>
      </c>
      <c r="O1349" s="238">
        <v>2.6403733691651299E-7</v>
      </c>
    </row>
    <row r="1350" spans="1:15">
      <c r="A1350" s="231" t="s">
        <v>969</v>
      </c>
      <c r="B1350" s="231" t="s">
        <v>970</v>
      </c>
      <c r="C1350" s="231" t="s">
        <v>971</v>
      </c>
      <c r="D1350" s="231" t="s">
        <v>972</v>
      </c>
      <c r="E1350" s="231" t="s">
        <v>996</v>
      </c>
      <c r="F1350" s="231" t="s">
        <v>95</v>
      </c>
      <c r="G1350" s="231" t="s">
        <v>974</v>
      </c>
      <c r="H1350" s="231" t="s">
        <v>49</v>
      </c>
      <c r="I1350" s="231" t="s">
        <v>1002</v>
      </c>
      <c r="J1350" s="231" t="s">
        <v>1003</v>
      </c>
      <c r="K1350" s="231" t="s">
        <v>82</v>
      </c>
      <c r="L1350" s="231" t="s">
        <v>978</v>
      </c>
      <c r="M1350" s="234"/>
      <c r="N1350" s="235">
        <v>0.5</v>
      </c>
      <c r="O1350" s="235">
        <v>0.5</v>
      </c>
    </row>
    <row r="1351" spans="1:15">
      <c r="A1351" s="231" t="s">
        <v>969</v>
      </c>
      <c r="B1351" s="231" t="s">
        <v>970</v>
      </c>
      <c r="C1351" s="231" t="s">
        <v>971</v>
      </c>
      <c r="D1351" s="231" t="s">
        <v>972</v>
      </c>
      <c r="E1351" s="231" t="s">
        <v>996</v>
      </c>
      <c r="F1351" s="231" t="s">
        <v>95</v>
      </c>
      <c r="G1351" s="231" t="s">
        <v>974</v>
      </c>
      <c r="H1351" s="231" t="s">
        <v>49</v>
      </c>
      <c r="I1351" s="231" t="s">
        <v>1002</v>
      </c>
      <c r="J1351" s="231" t="s">
        <v>1004</v>
      </c>
      <c r="K1351" s="231" t="s">
        <v>82</v>
      </c>
      <c r="L1351" s="231" t="s">
        <v>979</v>
      </c>
      <c r="M1351" s="234"/>
      <c r="N1351" s="235">
        <v>0.5</v>
      </c>
      <c r="O1351" s="235">
        <v>0.5</v>
      </c>
    </row>
    <row r="1352" spans="1:15">
      <c r="A1352" s="231" t="s">
        <v>969</v>
      </c>
      <c r="B1352" s="231" t="s">
        <v>970</v>
      </c>
      <c r="C1352" s="231" t="s">
        <v>971</v>
      </c>
      <c r="D1352" s="231" t="s">
        <v>972</v>
      </c>
      <c r="E1352" s="231" t="s">
        <v>996</v>
      </c>
      <c r="F1352" s="231" t="s">
        <v>95</v>
      </c>
      <c r="G1352" s="231" t="s">
        <v>974</v>
      </c>
      <c r="H1352" s="231" t="s">
        <v>49</v>
      </c>
      <c r="K1352" s="231" t="s">
        <v>82</v>
      </c>
      <c r="L1352" s="231" t="s">
        <v>980</v>
      </c>
      <c r="M1352" s="234"/>
      <c r="N1352" s="235"/>
      <c r="O1352" s="235"/>
    </row>
    <row r="1353" spans="1:15">
      <c r="A1353" s="237" t="s">
        <v>969</v>
      </c>
      <c r="B1353" s="237" t="s">
        <v>970</v>
      </c>
      <c r="C1353" s="237" t="s">
        <v>971</v>
      </c>
      <c r="D1353" s="237" t="s">
        <v>972</v>
      </c>
      <c r="E1353" s="237" t="s">
        <v>996</v>
      </c>
      <c r="F1353" s="237" t="s">
        <v>95</v>
      </c>
      <c r="G1353" s="237" t="s">
        <v>974</v>
      </c>
      <c r="H1353" s="237" t="s">
        <v>27</v>
      </c>
      <c r="I1353" s="237"/>
      <c r="J1353" s="237"/>
      <c r="K1353" s="237" t="s">
        <v>82</v>
      </c>
      <c r="L1353" s="237" t="s">
        <v>976</v>
      </c>
      <c r="M1353" s="237">
        <v>2720.8809999999999</v>
      </c>
      <c r="N1353" s="237">
        <v>469.89019999999999</v>
      </c>
      <c r="O1353" s="237">
        <v>859.51520000000005</v>
      </c>
    </row>
    <row r="1354" spans="1:15">
      <c r="A1354" s="237" t="s">
        <v>969</v>
      </c>
      <c r="B1354" s="237" t="s">
        <v>970</v>
      </c>
      <c r="C1354" s="237" t="s">
        <v>971</v>
      </c>
      <c r="D1354" s="237" t="s">
        <v>972</v>
      </c>
      <c r="E1354" s="237" t="s">
        <v>996</v>
      </c>
      <c r="F1354" s="237" t="s">
        <v>95</v>
      </c>
      <c r="G1354" s="237" t="s">
        <v>974</v>
      </c>
      <c r="H1354" s="237" t="s">
        <v>27</v>
      </c>
      <c r="I1354" s="237"/>
      <c r="J1354" s="237"/>
      <c r="K1354" s="237" t="s">
        <v>82</v>
      </c>
      <c r="L1354" s="237" t="s">
        <v>977</v>
      </c>
      <c r="M1354" s="238">
        <v>3.3709618087156799E-4</v>
      </c>
      <c r="N1354" s="238">
        <v>1.17283074937994E-4</v>
      </c>
      <c r="O1354" s="238">
        <v>1.3381138233918899E-4</v>
      </c>
    </row>
    <row r="1355" spans="1:15">
      <c r="A1355" s="231" t="s">
        <v>969</v>
      </c>
      <c r="B1355" s="231" t="s">
        <v>970</v>
      </c>
      <c r="C1355" s="231" t="s">
        <v>971</v>
      </c>
      <c r="D1355" s="231" t="s">
        <v>972</v>
      </c>
      <c r="E1355" s="231" t="s">
        <v>996</v>
      </c>
      <c r="F1355" s="231" t="s">
        <v>95</v>
      </c>
      <c r="G1355" s="231" t="s">
        <v>974</v>
      </c>
      <c r="H1355" s="231" t="s">
        <v>27</v>
      </c>
      <c r="I1355" s="231" t="s">
        <v>1002</v>
      </c>
      <c r="J1355" s="231" t="s">
        <v>1003</v>
      </c>
      <c r="K1355" s="231" t="s">
        <v>82</v>
      </c>
      <c r="L1355" s="231" t="s">
        <v>978</v>
      </c>
      <c r="M1355" s="234"/>
      <c r="N1355" s="235">
        <v>0.5</v>
      </c>
      <c r="O1355" s="235">
        <v>0.5</v>
      </c>
    </row>
    <row r="1356" spans="1:15">
      <c r="A1356" s="231" t="s">
        <v>969</v>
      </c>
      <c r="B1356" s="231" t="s">
        <v>970</v>
      </c>
      <c r="C1356" s="231" t="s">
        <v>971</v>
      </c>
      <c r="D1356" s="231" t="s">
        <v>972</v>
      </c>
      <c r="E1356" s="231" t="s">
        <v>996</v>
      </c>
      <c r="F1356" s="231" t="s">
        <v>95</v>
      </c>
      <c r="G1356" s="231" t="s">
        <v>974</v>
      </c>
      <c r="H1356" s="231" t="s">
        <v>27</v>
      </c>
      <c r="I1356" s="231" t="s">
        <v>1002</v>
      </c>
      <c r="J1356" s="231" t="s">
        <v>1004</v>
      </c>
      <c r="K1356" s="231" t="s">
        <v>82</v>
      </c>
      <c r="L1356" s="231" t="s">
        <v>979</v>
      </c>
      <c r="M1356" s="234"/>
      <c r="N1356" s="235">
        <v>0.5</v>
      </c>
      <c r="O1356" s="235">
        <v>0.5</v>
      </c>
    </row>
    <row r="1357" spans="1:15">
      <c r="A1357" s="231" t="s">
        <v>969</v>
      </c>
      <c r="B1357" s="231" t="s">
        <v>970</v>
      </c>
      <c r="C1357" s="231" t="s">
        <v>971</v>
      </c>
      <c r="D1357" s="231" t="s">
        <v>972</v>
      </c>
      <c r="E1357" s="231" t="s">
        <v>996</v>
      </c>
      <c r="F1357" s="231" t="s">
        <v>95</v>
      </c>
      <c r="G1357" s="231" t="s">
        <v>974</v>
      </c>
      <c r="H1357" s="231" t="s">
        <v>27</v>
      </c>
      <c r="K1357" s="231" t="s">
        <v>82</v>
      </c>
      <c r="L1357" s="231" t="s">
        <v>980</v>
      </c>
      <c r="M1357" s="234"/>
      <c r="N1357" s="235"/>
      <c r="O1357" s="235"/>
    </row>
    <row r="1358" spans="1:15">
      <c r="A1358" s="237" t="s">
        <v>969</v>
      </c>
      <c r="B1358" s="237" t="s">
        <v>970</v>
      </c>
      <c r="C1358" s="237" t="s">
        <v>971</v>
      </c>
      <c r="D1358" s="237" t="s">
        <v>972</v>
      </c>
      <c r="E1358" s="237" t="s">
        <v>996</v>
      </c>
      <c r="F1358" s="237" t="s">
        <v>95</v>
      </c>
      <c r="G1358" s="237" t="s">
        <v>974</v>
      </c>
      <c r="H1358" s="237" t="s">
        <v>26</v>
      </c>
      <c r="I1358" s="237"/>
      <c r="J1358" s="237"/>
      <c r="K1358" s="237" t="s">
        <v>82</v>
      </c>
      <c r="L1358" s="237" t="s">
        <v>976</v>
      </c>
      <c r="M1358" s="237">
        <v>21.599699999999999</v>
      </c>
      <c r="N1358" s="237"/>
      <c r="O1358" s="237">
        <v>11.1999</v>
      </c>
    </row>
    <row r="1359" spans="1:15">
      <c r="A1359" s="237" t="s">
        <v>969</v>
      </c>
      <c r="B1359" s="237" t="s">
        <v>970</v>
      </c>
      <c r="C1359" s="237" t="s">
        <v>971</v>
      </c>
      <c r="D1359" s="237" t="s">
        <v>972</v>
      </c>
      <c r="E1359" s="237" t="s">
        <v>996</v>
      </c>
      <c r="F1359" s="237" t="s">
        <v>95</v>
      </c>
      <c r="G1359" s="237" t="s">
        <v>974</v>
      </c>
      <c r="H1359" s="237" t="s">
        <v>26</v>
      </c>
      <c r="I1359" s="237"/>
      <c r="J1359" s="237"/>
      <c r="K1359" s="237" t="s">
        <v>82</v>
      </c>
      <c r="L1359" s="237" t="s">
        <v>977</v>
      </c>
      <c r="M1359" s="238">
        <v>2.96247437995578E-6</v>
      </c>
      <c r="N1359" s="238"/>
      <c r="O1359" s="238">
        <v>1.7436272227188999E-6</v>
      </c>
    </row>
    <row r="1360" spans="1:15">
      <c r="A1360" s="231" t="s">
        <v>969</v>
      </c>
      <c r="B1360" s="231" t="s">
        <v>970</v>
      </c>
      <c r="C1360" s="231" t="s">
        <v>971</v>
      </c>
      <c r="D1360" s="231" t="s">
        <v>972</v>
      </c>
      <c r="E1360" s="231" t="s">
        <v>996</v>
      </c>
      <c r="F1360" s="231" t="s">
        <v>95</v>
      </c>
      <c r="G1360" s="231" t="s">
        <v>974</v>
      </c>
      <c r="H1360" s="231" t="s">
        <v>26</v>
      </c>
      <c r="I1360" s="231" t="s">
        <v>1002</v>
      </c>
      <c r="J1360" s="231" t="s">
        <v>1003</v>
      </c>
      <c r="K1360" s="231" t="s">
        <v>82</v>
      </c>
      <c r="L1360" s="231" t="s">
        <v>978</v>
      </c>
      <c r="M1360" s="234"/>
      <c r="N1360" s="235">
        <v>0.5</v>
      </c>
      <c r="O1360" s="235">
        <v>0.5</v>
      </c>
    </row>
    <row r="1361" spans="1:15">
      <c r="A1361" s="231" t="s">
        <v>969</v>
      </c>
      <c r="B1361" s="231" t="s">
        <v>970</v>
      </c>
      <c r="C1361" s="231" t="s">
        <v>971</v>
      </c>
      <c r="D1361" s="231" t="s">
        <v>972</v>
      </c>
      <c r="E1361" s="231" t="s">
        <v>996</v>
      </c>
      <c r="F1361" s="231" t="s">
        <v>95</v>
      </c>
      <c r="G1361" s="231" t="s">
        <v>974</v>
      </c>
      <c r="H1361" s="231" t="s">
        <v>26</v>
      </c>
      <c r="I1361" s="231" t="s">
        <v>1002</v>
      </c>
      <c r="J1361" s="231" t="s">
        <v>1004</v>
      </c>
      <c r="K1361" s="231" t="s">
        <v>82</v>
      </c>
      <c r="L1361" s="231" t="s">
        <v>979</v>
      </c>
      <c r="M1361" s="234"/>
      <c r="N1361" s="235">
        <v>0.5</v>
      </c>
      <c r="O1361" s="235">
        <v>0.5</v>
      </c>
    </row>
    <row r="1362" spans="1:15">
      <c r="A1362" s="231" t="s">
        <v>969</v>
      </c>
      <c r="B1362" s="231" t="s">
        <v>970</v>
      </c>
      <c r="C1362" s="231" t="s">
        <v>971</v>
      </c>
      <c r="D1362" s="231" t="s">
        <v>972</v>
      </c>
      <c r="E1362" s="231" t="s">
        <v>996</v>
      </c>
      <c r="F1362" s="231" t="s">
        <v>95</v>
      </c>
      <c r="G1362" s="231" t="s">
        <v>974</v>
      </c>
      <c r="H1362" s="231" t="s">
        <v>26</v>
      </c>
      <c r="K1362" s="231" t="s">
        <v>82</v>
      </c>
      <c r="L1362" s="231" t="s">
        <v>980</v>
      </c>
      <c r="M1362" s="234"/>
      <c r="N1362" s="236"/>
      <c r="O1362" s="235"/>
    </row>
    <row r="1363" spans="1:15">
      <c r="A1363" s="237" t="s">
        <v>969</v>
      </c>
      <c r="B1363" s="237" t="s">
        <v>970</v>
      </c>
      <c r="C1363" s="237" t="s">
        <v>971</v>
      </c>
      <c r="D1363" s="237" t="s">
        <v>972</v>
      </c>
      <c r="E1363" s="237" t="s">
        <v>996</v>
      </c>
      <c r="F1363" s="237" t="s">
        <v>95</v>
      </c>
      <c r="G1363" s="237" t="s">
        <v>974</v>
      </c>
      <c r="H1363" s="237" t="s">
        <v>647</v>
      </c>
      <c r="I1363" s="237"/>
      <c r="J1363" s="237"/>
      <c r="K1363" s="237" t="s">
        <v>82</v>
      </c>
      <c r="L1363" s="237" t="s">
        <v>976</v>
      </c>
      <c r="M1363" s="237">
        <v>1176.6674</v>
      </c>
      <c r="N1363" s="237">
        <v>852.51</v>
      </c>
      <c r="O1363" s="237">
        <v>26.618500000000001</v>
      </c>
    </row>
    <row r="1364" spans="1:15">
      <c r="A1364" s="237" t="s">
        <v>969</v>
      </c>
      <c r="B1364" s="237" t="s">
        <v>970</v>
      </c>
      <c r="C1364" s="237" t="s">
        <v>971</v>
      </c>
      <c r="D1364" s="237" t="s">
        <v>972</v>
      </c>
      <c r="E1364" s="237" t="s">
        <v>996</v>
      </c>
      <c r="F1364" s="237" t="s">
        <v>95</v>
      </c>
      <c r="G1364" s="237" t="s">
        <v>974</v>
      </c>
      <c r="H1364" s="237" t="s">
        <v>647</v>
      </c>
      <c r="I1364" s="237"/>
      <c r="J1364" s="237"/>
      <c r="K1364" s="237" t="s">
        <v>82</v>
      </c>
      <c r="L1364" s="237" t="s">
        <v>977</v>
      </c>
      <c r="M1364" s="238">
        <v>2.28198658080624E-4</v>
      </c>
      <c r="N1364" s="238">
        <v>2.1278374014905901E-4</v>
      </c>
      <c r="O1364" s="238">
        <v>4.1440317527784203E-6</v>
      </c>
    </row>
    <row r="1365" spans="1:15">
      <c r="A1365" s="231" t="s">
        <v>969</v>
      </c>
      <c r="B1365" s="231" t="s">
        <v>970</v>
      </c>
      <c r="C1365" s="231" t="s">
        <v>971</v>
      </c>
      <c r="D1365" s="231" t="s">
        <v>972</v>
      </c>
      <c r="E1365" s="231" t="s">
        <v>996</v>
      </c>
      <c r="F1365" s="231" t="s">
        <v>95</v>
      </c>
      <c r="G1365" s="231" t="s">
        <v>974</v>
      </c>
      <c r="H1365" s="231" t="s">
        <v>647</v>
      </c>
      <c r="I1365" s="231" t="s">
        <v>1002</v>
      </c>
      <c r="J1365" s="231" t="s">
        <v>1003</v>
      </c>
      <c r="K1365" s="231" t="s">
        <v>82</v>
      </c>
      <c r="L1365" s="231" t="s">
        <v>978</v>
      </c>
      <c r="M1365" s="234"/>
      <c r="N1365" s="235">
        <v>0.5</v>
      </c>
      <c r="O1365" s="235">
        <v>0.5</v>
      </c>
    </row>
    <row r="1366" spans="1:15">
      <c r="A1366" s="231" t="s">
        <v>969</v>
      </c>
      <c r="B1366" s="231" t="s">
        <v>970</v>
      </c>
      <c r="C1366" s="231" t="s">
        <v>971</v>
      </c>
      <c r="D1366" s="231" t="s">
        <v>972</v>
      </c>
      <c r="E1366" s="231" t="s">
        <v>996</v>
      </c>
      <c r="F1366" s="231" t="s">
        <v>95</v>
      </c>
      <c r="G1366" s="231" t="s">
        <v>974</v>
      </c>
      <c r="H1366" s="231" t="s">
        <v>647</v>
      </c>
      <c r="I1366" s="231" t="s">
        <v>1002</v>
      </c>
      <c r="J1366" s="231" t="s">
        <v>1004</v>
      </c>
      <c r="K1366" s="231" t="s">
        <v>82</v>
      </c>
      <c r="L1366" s="231" t="s">
        <v>979</v>
      </c>
      <c r="M1366" s="234"/>
      <c r="N1366" s="235">
        <v>0.5</v>
      </c>
      <c r="O1366" s="235">
        <v>0.5</v>
      </c>
    </row>
    <row r="1367" spans="1:15">
      <c r="A1367" s="231" t="s">
        <v>969</v>
      </c>
      <c r="B1367" s="231" t="s">
        <v>970</v>
      </c>
      <c r="C1367" s="231" t="s">
        <v>971</v>
      </c>
      <c r="D1367" s="231" t="s">
        <v>972</v>
      </c>
      <c r="E1367" s="231" t="s">
        <v>996</v>
      </c>
      <c r="F1367" s="231" t="s">
        <v>95</v>
      </c>
      <c r="G1367" s="231" t="s">
        <v>974</v>
      </c>
      <c r="H1367" s="231" t="s">
        <v>647</v>
      </c>
      <c r="K1367" s="231" t="s">
        <v>82</v>
      </c>
      <c r="L1367" s="231" t="s">
        <v>980</v>
      </c>
      <c r="M1367" s="234"/>
      <c r="N1367" s="235"/>
      <c r="O1367" s="235"/>
    </row>
    <row r="1368" spans="1:15">
      <c r="A1368" s="237" t="s">
        <v>969</v>
      </c>
      <c r="B1368" s="237" t="s">
        <v>970</v>
      </c>
      <c r="C1368" s="237" t="s">
        <v>971</v>
      </c>
      <c r="D1368" s="237" t="s">
        <v>972</v>
      </c>
      <c r="E1368" s="237" t="s">
        <v>996</v>
      </c>
      <c r="F1368" s="237" t="s">
        <v>95</v>
      </c>
      <c r="G1368" s="237" t="s">
        <v>974</v>
      </c>
      <c r="H1368" s="237" t="s">
        <v>32</v>
      </c>
      <c r="I1368" s="237"/>
      <c r="J1368" s="237"/>
      <c r="K1368" s="237" t="s">
        <v>82</v>
      </c>
      <c r="L1368" s="237" t="s">
        <v>976</v>
      </c>
      <c r="M1368" s="237">
        <v>397.29160000000002</v>
      </c>
      <c r="N1368" s="237">
        <v>49.118699999999997</v>
      </c>
      <c r="O1368" s="237">
        <v>8.19</v>
      </c>
    </row>
    <row r="1369" spans="1:15">
      <c r="A1369" s="237" t="s">
        <v>969</v>
      </c>
      <c r="B1369" s="237" t="s">
        <v>970</v>
      </c>
      <c r="C1369" s="237" t="s">
        <v>971</v>
      </c>
      <c r="D1369" s="237" t="s">
        <v>972</v>
      </c>
      <c r="E1369" s="237" t="s">
        <v>996</v>
      </c>
      <c r="F1369" s="237" t="s">
        <v>95</v>
      </c>
      <c r="G1369" s="237" t="s">
        <v>974</v>
      </c>
      <c r="H1369" s="237" t="s">
        <v>32</v>
      </c>
      <c r="I1369" s="237"/>
      <c r="J1369" s="237"/>
      <c r="K1369" s="237" t="s">
        <v>82</v>
      </c>
      <c r="L1369" s="237" t="s">
        <v>977</v>
      </c>
      <c r="M1369" s="238">
        <v>5.1857659983937003E-5</v>
      </c>
      <c r="N1369" s="238">
        <v>1.22598687373281E-5</v>
      </c>
      <c r="O1369" s="238">
        <v>1.27503879088811E-6</v>
      </c>
    </row>
    <row r="1370" spans="1:15">
      <c r="A1370" s="231" t="s">
        <v>969</v>
      </c>
      <c r="B1370" s="231" t="s">
        <v>970</v>
      </c>
      <c r="C1370" s="231" t="s">
        <v>971</v>
      </c>
      <c r="D1370" s="231" t="s">
        <v>972</v>
      </c>
      <c r="E1370" s="231" t="s">
        <v>996</v>
      </c>
      <c r="F1370" s="231" t="s">
        <v>95</v>
      </c>
      <c r="G1370" s="231" t="s">
        <v>974</v>
      </c>
      <c r="H1370" s="231" t="s">
        <v>32</v>
      </c>
      <c r="I1370" s="231" t="s">
        <v>1002</v>
      </c>
      <c r="J1370" s="231" t="s">
        <v>1003</v>
      </c>
      <c r="K1370" s="231" t="s">
        <v>82</v>
      </c>
      <c r="L1370" s="231" t="s">
        <v>978</v>
      </c>
      <c r="M1370" s="234"/>
      <c r="N1370" s="235">
        <v>0.5</v>
      </c>
      <c r="O1370" s="235">
        <v>0.5</v>
      </c>
    </row>
    <row r="1371" spans="1:15">
      <c r="A1371" s="231" t="s">
        <v>969</v>
      </c>
      <c r="B1371" s="231" t="s">
        <v>970</v>
      </c>
      <c r="C1371" s="231" t="s">
        <v>971</v>
      </c>
      <c r="D1371" s="231" t="s">
        <v>972</v>
      </c>
      <c r="E1371" s="231" t="s">
        <v>996</v>
      </c>
      <c r="F1371" s="231" t="s">
        <v>95</v>
      </c>
      <c r="G1371" s="231" t="s">
        <v>974</v>
      </c>
      <c r="H1371" s="231" t="s">
        <v>32</v>
      </c>
      <c r="I1371" s="231" t="s">
        <v>1002</v>
      </c>
      <c r="J1371" s="231" t="s">
        <v>1004</v>
      </c>
      <c r="K1371" s="231" t="s">
        <v>82</v>
      </c>
      <c r="L1371" s="231" t="s">
        <v>979</v>
      </c>
      <c r="M1371" s="234"/>
      <c r="N1371" s="235">
        <v>0.5</v>
      </c>
      <c r="O1371" s="235">
        <v>0.5</v>
      </c>
    </row>
    <row r="1372" spans="1:15">
      <c r="A1372" s="231" t="s">
        <v>969</v>
      </c>
      <c r="B1372" s="231" t="s">
        <v>970</v>
      </c>
      <c r="C1372" s="231" t="s">
        <v>971</v>
      </c>
      <c r="D1372" s="231" t="s">
        <v>972</v>
      </c>
      <c r="E1372" s="231" t="s">
        <v>996</v>
      </c>
      <c r="F1372" s="231" t="s">
        <v>95</v>
      </c>
      <c r="G1372" s="231" t="s">
        <v>974</v>
      </c>
      <c r="H1372" s="231" t="s">
        <v>32</v>
      </c>
      <c r="K1372" s="231" t="s">
        <v>82</v>
      </c>
      <c r="L1372" s="231" t="s">
        <v>980</v>
      </c>
      <c r="M1372" s="234"/>
      <c r="N1372" s="235"/>
      <c r="O1372" s="235"/>
    </row>
    <row r="1373" spans="1:15">
      <c r="A1373" s="237" t="s">
        <v>969</v>
      </c>
      <c r="B1373" s="237" t="s">
        <v>970</v>
      </c>
      <c r="C1373" s="237" t="s">
        <v>971</v>
      </c>
      <c r="D1373" s="237" t="s">
        <v>972</v>
      </c>
      <c r="E1373" s="237" t="s">
        <v>996</v>
      </c>
      <c r="F1373" s="237" t="s">
        <v>95</v>
      </c>
      <c r="G1373" s="237" t="s">
        <v>974</v>
      </c>
      <c r="H1373" s="237" t="s">
        <v>28</v>
      </c>
      <c r="I1373" s="237"/>
      <c r="J1373" s="237"/>
      <c r="K1373" s="237" t="s">
        <v>82</v>
      </c>
      <c r="L1373" s="237" t="s">
        <v>976</v>
      </c>
      <c r="M1373" s="237">
        <v>361.11349999999999</v>
      </c>
      <c r="N1373" s="237">
        <v>53.4178</v>
      </c>
      <c r="O1373" s="237">
        <v>27.429099999999998</v>
      </c>
    </row>
    <row r="1374" spans="1:15">
      <c r="A1374" s="237" t="s">
        <v>969</v>
      </c>
      <c r="B1374" s="237" t="s">
        <v>970</v>
      </c>
      <c r="C1374" s="237" t="s">
        <v>971</v>
      </c>
      <c r="D1374" s="237" t="s">
        <v>972</v>
      </c>
      <c r="E1374" s="237" t="s">
        <v>996</v>
      </c>
      <c r="F1374" s="237" t="s">
        <v>95</v>
      </c>
      <c r="G1374" s="237" t="s">
        <v>974</v>
      </c>
      <c r="H1374" s="237" t="s">
        <v>28</v>
      </c>
      <c r="I1374" s="237"/>
      <c r="J1374" s="237"/>
      <c r="K1374" s="237" t="s">
        <v>82</v>
      </c>
      <c r="L1374" s="237" t="s">
        <v>977</v>
      </c>
      <c r="M1374" s="238">
        <v>4.4739178858305397E-5</v>
      </c>
      <c r="N1374" s="238">
        <v>1.33329101999207E-5</v>
      </c>
      <c r="O1374" s="238">
        <v>4.2702278997740101E-6</v>
      </c>
    </row>
    <row r="1375" spans="1:15">
      <c r="A1375" s="231" t="s">
        <v>969</v>
      </c>
      <c r="B1375" s="231" t="s">
        <v>970</v>
      </c>
      <c r="C1375" s="231" t="s">
        <v>971</v>
      </c>
      <c r="D1375" s="231" t="s">
        <v>972</v>
      </c>
      <c r="E1375" s="231" t="s">
        <v>996</v>
      </c>
      <c r="F1375" s="231" t="s">
        <v>95</v>
      </c>
      <c r="G1375" s="231" t="s">
        <v>974</v>
      </c>
      <c r="H1375" s="231" t="s">
        <v>28</v>
      </c>
      <c r="I1375" s="231" t="s">
        <v>1002</v>
      </c>
      <c r="J1375" s="231" t="s">
        <v>1003</v>
      </c>
      <c r="K1375" s="231" t="s">
        <v>82</v>
      </c>
      <c r="L1375" s="231" t="s">
        <v>978</v>
      </c>
      <c r="M1375" s="234"/>
      <c r="N1375" s="235">
        <v>0.5</v>
      </c>
      <c r="O1375" s="235">
        <v>0.5</v>
      </c>
    </row>
    <row r="1376" spans="1:15">
      <c r="A1376" s="231" t="s">
        <v>969</v>
      </c>
      <c r="B1376" s="231" t="s">
        <v>970</v>
      </c>
      <c r="C1376" s="231" t="s">
        <v>971</v>
      </c>
      <c r="D1376" s="231" t="s">
        <v>972</v>
      </c>
      <c r="E1376" s="231" t="s">
        <v>996</v>
      </c>
      <c r="F1376" s="231" t="s">
        <v>95</v>
      </c>
      <c r="G1376" s="231" t="s">
        <v>974</v>
      </c>
      <c r="H1376" s="231" t="s">
        <v>28</v>
      </c>
      <c r="I1376" s="231" t="s">
        <v>1002</v>
      </c>
      <c r="J1376" s="231" t="s">
        <v>1004</v>
      </c>
      <c r="K1376" s="231" t="s">
        <v>82</v>
      </c>
      <c r="L1376" s="231" t="s">
        <v>979</v>
      </c>
      <c r="M1376" s="234"/>
      <c r="N1376" s="235">
        <v>0.5</v>
      </c>
      <c r="O1376" s="235">
        <v>0.5</v>
      </c>
    </row>
    <row r="1377" spans="1:15">
      <c r="A1377" s="231" t="s">
        <v>969</v>
      </c>
      <c r="B1377" s="231" t="s">
        <v>970</v>
      </c>
      <c r="C1377" s="231" t="s">
        <v>971</v>
      </c>
      <c r="D1377" s="231" t="s">
        <v>972</v>
      </c>
      <c r="E1377" s="231" t="s">
        <v>996</v>
      </c>
      <c r="F1377" s="231" t="s">
        <v>95</v>
      </c>
      <c r="G1377" s="231" t="s">
        <v>974</v>
      </c>
      <c r="H1377" s="231" t="s">
        <v>28</v>
      </c>
      <c r="K1377" s="231" t="s">
        <v>82</v>
      </c>
      <c r="L1377" s="231" t="s">
        <v>980</v>
      </c>
      <c r="M1377" s="234"/>
      <c r="N1377" s="235"/>
      <c r="O1377" s="235"/>
    </row>
    <row r="1378" spans="1:15">
      <c r="A1378" s="237" t="s">
        <v>969</v>
      </c>
      <c r="B1378" s="237" t="s">
        <v>970</v>
      </c>
      <c r="C1378" s="237" t="s">
        <v>971</v>
      </c>
      <c r="D1378" s="237" t="s">
        <v>972</v>
      </c>
      <c r="E1378" s="237" t="s">
        <v>996</v>
      </c>
      <c r="F1378" s="237" t="s">
        <v>95</v>
      </c>
      <c r="G1378" s="237" t="s">
        <v>974</v>
      </c>
      <c r="H1378" s="237" t="s">
        <v>25</v>
      </c>
      <c r="I1378" s="237"/>
      <c r="J1378" s="237"/>
      <c r="K1378" s="237" t="s">
        <v>82</v>
      </c>
      <c r="L1378" s="237" t="s">
        <v>976</v>
      </c>
      <c r="M1378" s="237">
        <v>12.396100000000001</v>
      </c>
      <c r="N1378" s="237"/>
      <c r="O1378" s="237"/>
    </row>
    <row r="1379" spans="1:15">
      <c r="A1379" s="237" t="s">
        <v>969</v>
      </c>
      <c r="B1379" s="237" t="s">
        <v>970</v>
      </c>
      <c r="C1379" s="237" t="s">
        <v>971</v>
      </c>
      <c r="D1379" s="237" t="s">
        <v>972</v>
      </c>
      <c r="E1379" s="237" t="s">
        <v>996</v>
      </c>
      <c r="F1379" s="237" t="s">
        <v>95</v>
      </c>
      <c r="G1379" s="237" t="s">
        <v>974</v>
      </c>
      <c r="H1379" s="237" t="s">
        <v>25</v>
      </c>
      <c r="I1379" s="237"/>
      <c r="J1379" s="237"/>
      <c r="K1379" s="237" t="s">
        <v>82</v>
      </c>
      <c r="L1379" s="237" t="s">
        <v>977</v>
      </c>
      <c r="M1379" s="238">
        <v>2.6931437652162801E-6</v>
      </c>
      <c r="N1379" s="238"/>
      <c r="O1379" s="238"/>
    </row>
    <row r="1380" spans="1:15">
      <c r="A1380" s="231" t="s">
        <v>969</v>
      </c>
      <c r="B1380" s="231" t="s">
        <v>970</v>
      </c>
      <c r="C1380" s="231" t="s">
        <v>971</v>
      </c>
      <c r="D1380" s="231" t="s">
        <v>972</v>
      </c>
      <c r="E1380" s="231" t="s">
        <v>996</v>
      </c>
      <c r="F1380" s="231" t="s">
        <v>95</v>
      </c>
      <c r="G1380" s="231" t="s">
        <v>974</v>
      </c>
      <c r="H1380" s="231" t="s">
        <v>25</v>
      </c>
      <c r="I1380" s="231" t="s">
        <v>1002</v>
      </c>
      <c r="J1380" s="231" t="s">
        <v>1003</v>
      </c>
      <c r="K1380" s="231" t="s">
        <v>82</v>
      </c>
      <c r="L1380" s="231" t="s">
        <v>978</v>
      </c>
      <c r="M1380" s="234"/>
      <c r="N1380" s="235">
        <v>0.5</v>
      </c>
      <c r="O1380" s="235">
        <v>0.5</v>
      </c>
    </row>
    <row r="1381" spans="1:15">
      <c r="A1381" s="231" t="s">
        <v>969</v>
      </c>
      <c r="B1381" s="231" t="s">
        <v>970</v>
      </c>
      <c r="C1381" s="231" t="s">
        <v>971</v>
      </c>
      <c r="D1381" s="231" t="s">
        <v>972</v>
      </c>
      <c r="E1381" s="231" t="s">
        <v>996</v>
      </c>
      <c r="F1381" s="231" t="s">
        <v>95</v>
      </c>
      <c r="G1381" s="231" t="s">
        <v>974</v>
      </c>
      <c r="H1381" s="231" t="s">
        <v>25</v>
      </c>
      <c r="I1381" s="231" t="s">
        <v>1002</v>
      </c>
      <c r="J1381" s="231" t="s">
        <v>1004</v>
      </c>
      <c r="K1381" s="231" t="s">
        <v>82</v>
      </c>
      <c r="L1381" s="231" t="s">
        <v>979</v>
      </c>
      <c r="M1381" s="234"/>
      <c r="N1381" s="235">
        <v>0.5</v>
      </c>
      <c r="O1381" s="235">
        <v>0.5</v>
      </c>
    </row>
    <row r="1382" spans="1:15">
      <c r="A1382" s="231" t="s">
        <v>969</v>
      </c>
      <c r="B1382" s="231" t="s">
        <v>970</v>
      </c>
      <c r="C1382" s="231" t="s">
        <v>971</v>
      </c>
      <c r="D1382" s="231" t="s">
        <v>972</v>
      </c>
      <c r="E1382" s="231" t="s">
        <v>996</v>
      </c>
      <c r="F1382" s="231" t="s">
        <v>95</v>
      </c>
      <c r="G1382" s="231" t="s">
        <v>974</v>
      </c>
      <c r="H1382" s="231" t="s">
        <v>25</v>
      </c>
      <c r="K1382" s="231" t="s">
        <v>82</v>
      </c>
      <c r="L1382" s="231" t="s">
        <v>980</v>
      </c>
      <c r="M1382" s="234"/>
      <c r="N1382" s="236"/>
      <c r="O1382" s="236"/>
    </row>
    <row r="1383" spans="1:15">
      <c r="A1383" s="237" t="s">
        <v>969</v>
      </c>
      <c r="B1383" s="237" t="s">
        <v>970</v>
      </c>
      <c r="C1383" s="237" t="s">
        <v>971</v>
      </c>
      <c r="D1383" s="237" t="s">
        <v>972</v>
      </c>
      <c r="E1383" s="237" t="s">
        <v>996</v>
      </c>
      <c r="F1383" s="237" t="s">
        <v>95</v>
      </c>
      <c r="G1383" s="237" t="s">
        <v>974</v>
      </c>
      <c r="H1383" s="237" t="s">
        <v>648</v>
      </c>
      <c r="I1383" s="237"/>
      <c r="J1383" s="237"/>
      <c r="K1383" s="237" t="s">
        <v>82</v>
      </c>
      <c r="L1383" s="237" t="s">
        <v>976</v>
      </c>
      <c r="M1383" s="237">
        <v>6.8310000000000004</v>
      </c>
      <c r="N1383" s="237"/>
      <c r="O1383" s="237"/>
    </row>
    <row r="1384" spans="1:15">
      <c r="A1384" s="237" t="s">
        <v>969</v>
      </c>
      <c r="B1384" s="237" t="s">
        <v>970</v>
      </c>
      <c r="C1384" s="237" t="s">
        <v>971</v>
      </c>
      <c r="D1384" s="237" t="s">
        <v>972</v>
      </c>
      <c r="E1384" s="237" t="s">
        <v>996</v>
      </c>
      <c r="F1384" s="237" t="s">
        <v>95</v>
      </c>
      <c r="G1384" s="237" t="s">
        <v>974</v>
      </c>
      <c r="H1384" s="237" t="s">
        <v>648</v>
      </c>
      <c r="I1384" s="237"/>
      <c r="J1384" s="237"/>
      <c r="K1384" s="237" t="s">
        <v>82</v>
      </c>
      <c r="L1384" s="237" t="s">
        <v>977</v>
      </c>
      <c r="M1384" s="238">
        <v>1.3832473331521E-6</v>
      </c>
      <c r="N1384" s="238"/>
      <c r="O1384" s="238"/>
    </row>
    <row r="1385" spans="1:15">
      <c r="A1385" s="231" t="s">
        <v>969</v>
      </c>
      <c r="B1385" s="231" t="s">
        <v>970</v>
      </c>
      <c r="C1385" s="231" t="s">
        <v>971</v>
      </c>
      <c r="D1385" s="231" t="s">
        <v>972</v>
      </c>
      <c r="E1385" s="231" t="s">
        <v>996</v>
      </c>
      <c r="F1385" s="231" t="s">
        <v>95</v>
      </c>
      <c r="G1385" s="231" t="s">
        <v>974</v>
      </c>
      <c r="H1385" s="231" t="s">
        <v>648</v>
      </c>
      <c r="I1385" s="231" t="s">
        <v>1002</v>
      </c>
      <c r="J1385" s="231" t="s">
        <v>1003</v>
      </c>
      <c r="K1385" s="231" t="s">
        <v>82</v>
      </c>
      <c r="L1385" s="231" t="s">
        <v>978</v>
      </c>
      <c r="M1385" s="234"/>
      <c r="N1385" s="235">
        <v>0.5</v>
      </c>
      <c r="O1385" s="235">
        <v>0.5</v>
      </c>
    </row>
    <row r="1386" spans="1:15">
      <c r="A1386" s="231" t="s">
        <v>969</v>
      </c>
      <c r="B1386" s="231" t="s">
        <v>970</v>
      </c>
      <c r="C1386" s="231" t="s">
        <v>971</v>
      </c>
      <c r="D1386" s="231" t="s">
        <v>972</v>
      </c>
      <c r="E1386" s="231" t="s">
        <v>996</v>
      </c>
      <c r="F1386" s="231" t="s">
        <v>95</v>
      </c>
      <c r="G1386" s="231" t="s">
        <v>974</v>
      </c>
      <c r="H1386" s="231" t="s">
        <v>648</v>
      </c>
      <c r="I1386" s="231" t="s">
        <v>1002</v>
      </c>
      <c r="J1386" s="231" t="s">
        <v>1004</v>
      </c>
      <c r="K1386" s="231" t="s">
        <v>82</v>
      </c>
      <c r="L1386" s="231" t="s">
        <v>979</v>
      </c>
      <c r="M1386" s="234"/>
      <c r="N1386" s="235">
        <v>0.5</v>
      </c>
      <c r="O1386" s="235">
        <v>0.5</v>
      </c>
    </row>
    <row r="1387" spans="1:15">
      <c r="A1387" s="231" t="s">
        <v>969</v>
      </c>
      <c r="B1387" s="231" t="s">
        <v>970</v>
      </c>
      <c r="C1387" s="231" t="s">
        <v>971</v>
      </c>
      <c r="D1387" s="231" t="s">
        <v>972</v>
      </c>
      <c r="E1387" s="231" t="s">
        <v>996</v>
      </c>
      <c r="F1387" s="231" t="s">
        <v>95</v>
      </c>
      <c r="G1387" s="231" t="s">
        <v>974</v>
      </c>
      <c r="H1387" s="231" t="s">
        <v>648</v>
      </c>
      <c r="K1387" s="231" t="s">
        <v>82</v>
      </c>
      <c r="L1387" s="231" t="s">
        <v>980</v>
      </c>
      <c r="M1387" s="234"/>
      <c r="N1387" s="236"/>
      <c r="O1387" s="236"/>
    </row>
    <row r="1388" spans="1:15">
      <c r="A1388" s="237" t="s">
        <v>969</v>
      </c>
      <c r="B1388" s="237" t="s">
        <v>970</v>
      </c>
      <c r="C1388" s="237" t="s">
        <v>971</v>
      </c>
      <c r="D1388" s="237" t="s">
        <v>972</v>
      </c>
      <c r="E1388" s="237" t="s">
        <v>996</v>
      </c>
      <c r="F1388" s="237" t="s">
        <v>95</v>
      </c>
      <c r="G1388" s="237" t="s">
        <v>974</v>
      </c>
      <c r="H1388" s="237" t="s">
        <v>649</v>
      </c>
      <c r="I1388" s="237"/>
      <c r="J1388" s="237"/>
      <c r="K1388" s="237" t="s">
        <v>82</v>
      </c>
      <c r="L1388" s="237" t="s">
        <v>976</v>
      </c>
      <c r="M1388" s="237">
        <v>0.72009999999999996</v>
      </c>
      <c r="N1388" s="237"/>
      <c r="O1388" s="237"/>
    </row>
    <row r="1389" spans="1:15">
      <c r="A1389" s="237" t="s">
        <v>969</v>
      </c>
      <c r="B1389" s="237" t="s">
        <v>970</v>
      </c>
      <c r="C1389" s="237" t="s">
        <v>971</v>
      </c>
      <c r="D1389" s="237" t="s">
        <v>972</v>
      </c>
      <c r="E1389" s="237" t="s">
        <v>996</v>
      </c>
      <c r="F1389" s="237" t="s">
        <v>95</v>
      </c>
      <c r="G1389" s="237" t="s">
        <v>974</v>
      </c>
      <c r="H1389" s="237" t="s">
        <v>649</v>
      </c>
      <c r="I1389" s="237"/>
      <c r="J1389" s="237"/>
      <c r="K1389" s="237" t="s">
        <v>82</v>
      </c>
      <c r="L1389" s="237" t="s">
        <v>977</v>
      </c>
      <c r="M1389" s="238">
        <v>8.29171302959651E-8</v>
      </c>
      <c r="N1389" s="238"/>
      <c r="O1389" s="238"/>
    </row>
    <row r="1390" spans="1:15">
      <c r="A1390" s="231" t="s">
        <v>969</v>
      </c>
      <c r="B1390" s="231" t="s">
        <v>970</v>
      </c>
      <c r="C1390" s="231" t="s">
        <v>971</v>
      </c>
      <c r="D1390" s="231" t="s">
        <v>972</v>
      </c>
      <c r="E1390" s="231" t="s">
        <v>996</v>
      </c>
      <c r="F1390" s="231" t="s">
        <v>95</v>
      </c>
      <c r="G1390" s="231" t="s">
        <v>974</v>
      </c>
      <c r="H1390" s="231" t="s">
        <v>649</v>
      </c>
      <c r="I1390" s="231" t="s">
        <v>1002</v>
      </c>
      <c r="J1390" s="231" t="s">
        <v>1009</v>
      </c>
      <c r="K1390" s="231" t="s">
        <v>82</v>
      </c>
      <c r="L1390" s="231" t="s">
        <v>978</v>
      </c>
      <c r="M1390" s="234"/>
      <c r="N1390" s="235">
        <v>1</v>
      </c>
      <c r="O1390" s="235">
        <v>1</v>
      </c>
    </row>
    <row r="1391" spans="1:15">
      <c r="A1391" s="231" t="s">
        <v>969</v>
      </c>
      <c r="B1391" s="231" t="s">
        <v>970</v>
      </c>
      <c r="C1391" s="231" t="s">
        <v>971</v>
      </c>
      <c r="D1391" s="231" t="s">
        <v>972</v>
      </c>
      <c r="E1391" s="231" t="s">
        <v>996</v>
      </c>
      <c r="F1391" s="231" t="s">
        <v>95</v>
      </c>
      <c r="G1391" s="231" t="s">
        <v>974</v>
      </c>
      <c r="H1391" s="231" t="s">
        <v>649</v>
      </c>
      <c r="K1391" s="231" t="s">
        <v>82</v>
      </c>
      <c r="L1391" s="231" t="s">
        <v>979</v>
      </c>
      <c r="M1391" s="234"/>
      <c r="N1391" s="235"/>
      <c r="O1391" s="235"/>
    </row>
    <row r="1392" spans="1:15">
      <c r="A1392" s="231" t="s">
        <v>969</v>
      </c>
      <c r="B1392" s="231" t="s">
        <v>970</v>
      </c>
      <c r="C1392" s="231" t="s">
        <v>971</v>
      </c>
      <c r="D1392" s="231" t="s">
        <v>972</v>
      </c>
      <c r="E1392" s="231" t="s">
        <v>996</v>
      </c>
      <c r="F1392" s="231" t="s">
        <v>95</v>
      </c>
      <c r="G1392" s="231" t="s">
        <v>974</v>
      </c>
      <c r="H1392" s="231" t="s">
        <v>649</v>
      </c>
      <c r="K1392" s="231" t="s">
        <v>82</v>
      </c>
      <c r="L1392" s="231" t="s">
        <v>980</v>
      </c>
      <c r="M1392" s="234"/>
      <c r="N1392" s="236"/>
      <c r="O1392" s="236"/>
    </row>
    <row r="1393" spans="1:15">
      <c r="A1393" s="237" t="s">
        <v>969</v>
      </c>
      <c r="B1393" s="237" t="s">
        <v>970</v>
      </c>
      <c r="C1393" s="237" t="s">
        <v>971</v>
      </c>
      <c r="D1393" s="237" t="s">
        <v>972</v>
      </c>
      <c r="E1393" s="237" t="s">
        <v>996</v>
      </c>
      <c r="F1393" s="237" t="s">
        <v>95</v>
      </c>
      <c r="G1393" s="237" t="s">
        <v>974</v>
      </c>
      <c r="H1393" s="237" t="s">
        <v>650</v>
      </c>
      <c r="I1393" s="237"/>
      <c r="J1393" s="237"/>
      <c r="K1393" s="237" t="s">
        <v>82</v>
      </c>
      <c r="L1393" s="237" t="s">
        <v>976</v>
      </c>
      <c r="M1393" s="237">
        <v>0.73309999999999997</v>
      </c>
      <c r="N1393" s="237"/>
      <c r="O1393" s="237"/>
    </row>
    <row r="1394" spans="1:15">
      <c r="A1394" s="237" t="s">
        <v>969</v>
      </c>
      <c r="B1394" s="237" t="s">
        <v>970</v>
      </c>
      <c r="C1394" s="237" t="s">
        <v>971</v>
      </c>
      <c r="D1394" s="237" t="s">
        <v>972</v>
      </c>
      <c r="E1394" s="237" t="s">
        <v>996</v>
      </c>
      <c r="F1394" s="237" t="s">
        <v>95</v>
      </c>
      <c r="G1394" s="237" t="s">
        <v>974</v>
      </c>
      <c r="H1394" s="237" t="s">
        <v>650</v>
      </c>
      <c r="I1394" s="237"/>
      <c r="J1394" s="237"/>
      <c r="K1394" s="237" t="s">
        <v>82</v>
      </c>
      <c r="L1394" s="237" t="s">
        <v>977</v>
      </c>
      <c r="M1394" s="238">
        <v>9.0825438597625706E-8</v>
      </c>
      <c r="N1394" s="238"/>
      <c r="O1394" s="238"/>
    </row>
    <row r="1395" spans="1:15">
      <c r="A1395" s="231" t="s">
        <v>969</v>
      </c>
      <c r="B1395" s="231" t="s">
        <v>970</v>
      </c>
      <c r="C1395" s="231" t="s">
        <v>971</v>
      </c>
      <c r="D1395" s="231" t="s">
        <v>972</v>
      </c>
      <c r="E1395" s="231" t="s">
        <v>996</v>
      </c>
      <c r="F1395" s="231" t="s">
        <v>95</v>
      </c>
      <c r="G1395" s="231" t="s">
        <v>974</v>
      </c>
      <c r="H1395" s="231" t="s">
        <v>650</v>
      </c>
      <c r="I1395" s="231" t="s">
        <v>1002</v>
      </c>
      <c r="J1395" s="231" t="s">
        <v>1009</v>
      </c>
      <c r="K1395" s="231" t="s">
        <v>82</v>
      </c>
      <c r="L1395" s="231" t="s">
        <v>978</v>
      </c>
      <c r="M1395" s="234"/>
      <c r="N1395" s="235">
        <v>1</v>
      </c>
      <c r="O1395" s="235">
        <v>1</v>
      </c>
    </row>
    <row r="1396" spans="1:15">
      <c r="A1396" s="231" t="s">
        <v>969</v>
      </c>
      <c r="B1396" s="231" t="s">
        <v>970</v>
      </c>
      <c r="C1396" s="231" t="s">
        <v>971</v>
      </c>
      <c r="D1396" s="231" t="s">
        <v>972</v>
      </c>
      <c r="E1396" s="231" t="s">
        <v>996</v>
      </c>
      <c r="F1396" s="231" t="s">
        <v>95</v>
      </c>
      <c r="G1396" s="231" t="s">
        <v>974</v>
      </c>
      <c r="H1396" s="231" t="s">
        <v>650</v>
      </c>
      <c r="K1396" s="231" t="s">
        <v>82</v>
      </c>
      <c r="L1396" s="231" t="s">
        <v>979</v>
      </c>
      <c r="M1396" s="234"/>
      <c r="N1396" s="235"/>
      <c r="O1396" s="235"/>
    </row>
    <row r="1397" spans="1:15">
      <c r="A1397" s="231" t="s">
        <v>969</v>
      </c>
      <c r="B1397" s="231" t="s">
        <v>970</v>
      </c>
      <c r="C1397" s="231" t="s">
        <v>971</v>
      </c>
      <c r="D1397" s="231" t="s">
        <v>972</v>
      </c>
      <c r="E1397" s="231" t="s">
        <v>996</v>
      </c>
      <c r="F1397" s="231" t="s">
        <v>95</v>
      </c>
      <c r="G1397" s="231" t="s">
        <v>974</v>
      </c>
      <c r="H1397" s="231" t="s">
        <v>650</v>
      </c>
      <c r="K1397" s="231" t="s">
        <v>82</v>
      </c>
      <c r="L1397" s="231" t="s">
        <v>980</v>
      </c>
      <c r="M1397" s="234"/>
      <c r="N1397" s="236"/>
      <c r="O1397" s="236"/>
    </row>
    <row r="1398" spans="1:15">
      <c r="A1398" s="237" t="s">
        <v>969</v>
      </c>
      <c r="B1398" s="237" t="s">
        <v>970</v>
      </c>
      <c r="C1398" s="237" t="s">
        <v>971</v>
      </c>
      <c r="D1398" s="237" t="s">
        <v>972</v>
      </c>
      <c r="E1398" s="237" t="s">
        <v>996</v>
      </c>
      <c r="F1398" s="237" t="s">
        <v>95</v>
      </c>
      <c r="G1398" s="237" t="s">
        <v>974</v>
      </c>
      <c r="H1398" s="237" t="s">
        <v>988</v>
      </c>
      <c r="I1398" s="237"/>
      <c r="J1398" s="237"/>
      <c r="K1398" s="237" t="s">
        <v>82</v>
      </c>
      <c r="L1398" s="237" t="s">
        <v>976</v>
      </c>
      <c r="M1398" s="237">
        <v>8691.768</v>
      </c>
      <c r="N1398" s="237">
        <v>814.68190000000004</v>
      </c>
      <c r="O1398" s="237">
        <v>4229.2103999999999</v>
      </c>
    </row>
    <row r="1399" spans="1:15">
      <c r="A1399" s="237" t="s">
        <v>969</v>
      </c>
      <c r="B1399" s="237" t="s">
        <v>970</v>
      </c>
      <c r="C1399" s="237" t="s">
        <v>971</v>
      </c>
      <c r="D1399" s="237" t="s">
        <v>972</v>
      </c>
      <c r="E1399" s="237" t="s">
        <v>996</v>
      </c>
      <c r="F1399" s="237" t="s">
        <v>95</v>
      </c>
      <c r="G1399" s="237" t="s">
        <v>974</v>
      </c>
      <c r="H1399" s="237" t="s">
        <v>988</v>
      </c>
      <c r="I1399" s="237"/>
      <c r="J1399" s="237"/>
      <c r="K1399" s="237" t="s">
        <v>82</v>
      </c>
      <c r="L1399" s="237" t="s">
        <v>977</v>
      </c>
      <c r="M1399" s="238">
        <v>1.2435499685871101E-3</v>
      </c>
      <c r="N1399" s="238">
        <v>2.03341968673378E-4</v>
      </c>
      <c r="O1399" s="238">
        <v>6.5841359155402197E-4</v>
      </c>
    </row>
    <row r="1400" spans="1:15">
      <c r="A1400" s="231" t="s">
        <v>969</v>
      </c>
      <c r="B1400" s="231" t="s">
        <v>970</v>
      </c>
      <c r="C1400" s="231" t="s">
        <v>971</v>
      </c>
      <c r="D1400" s="231" t="s">
        <v>972</v>
      </c>
      <c r="E1400" s="231" t="s">
        <v>996</v>
      </c>
      <c r="F1400" s="231" t="s">
        <v>95</v>
      </c>
      <c r="G1400" s="231" t="s">
        <v>974</v>
      </c>
      <c r="H1400" s="231" t="s">
        <v>988</v>
      </c>
      <c r="I1400" s="231" t="s">
        <v>1002</v>
      </c>
      <c r="J1400" s="231" t="s">
        <v>1003</v>
      </c>
      <c r="K1400" s="231" t="s">
        <v>82</v>
      </c>
      <c r="L1400" s="231" t="s">
        <v>978</v>
      </c>
      <c r="M1400" s="234"/>
      <c r="N1400" s="235">
        <v>0.5</v>
      </c>
      <c r="O1400" s="235">
        <v>0.5</v>
      </c>
    </row>
    <row r="1401" spans="1:15">
      <c r="A1401" s="231" t="s">
        <v>969</v>
      </c>
      <c r="B1401" s="231" t="s">
        <v>970</v>
      </c>
      <c r="C1401" s="231" t="s">
        <v>971</v>
      </c>
      <c r="D1401" s="231" t="s">
        <v>972</v>
      </c>
      <c r="E1401" s="231" t="s">
        <v>996</v>
      </c>
      <c r="F1401" s="231" t="s">
        <v>95</v>
      </c>
      <c r="G1401" s="231" t="s">
        <v>974</v>
      </c>
      <c r="H1401" s="231" t="s">
        <v>988</v>
      </c>
      <c r="I1401" s="231" t="s">
        <v>1002</v>
      </c>
      <c r="J1401" s="231" t="s">
        <v>1004</v>
      </c>
      <c r="K1401" s="231" t="s">
        <v>82</v>
      </c>
      <c r="L1401" s="231" t="s">
        <v>979</v>
      </c>
      <c r="M1401" s="234"/>
      <c r="N1401" s="235">
        <v>0.5</v>
      </c>
      <c r="O1401" s="235">
        <v>0.5</v>
      </c>
    </row>
    <row r="1402" spans="1:15">
      <c r="A1402" s="231" t="s">
        <v>969</v>
      </c>
      <c r="B1402" s="231" t="s">
        <v>970</v>
      </c>
      <c r="C1402" s="231" t="s">
        <v>971</v>
      </c>
      <c r="D1402" s="231" t="s">
        <v>972</v>
      </c>
      <c r="E1402" s="231" t="s">
        <v>996</v>
      </c>
      <c r="F1402" s="231" t="s">
        <v>95</v>
      </c>
      <c r="G1402" s="231" t="s">
        <v>974</v>
      </c>
      <c r="H1402" s="231" t="s">
        <v>988</v>
      </c>
      <c r="K1402" s="231" t="s">
        <v>82</v>
      </c>
      <c r="L1402" s="231" t="s">
        <v>980</v>
      </c>
      <c r="M1402" s="234"/>
      <c r="N1402" s="235"/>
      <c r="O1402" s="235"/>
    </row>
    <row r="1403" spans="1:15">
      <c r="A1403" s="237" t="s">
        <v>969</v>
      </c>
      <c r="B1403" s="237" t="s">
        <v>970</v>
      </c>
      <c r="C1403" s="237" t="s">
        <v>971</v>
      </c>
      <c r="D1403" s="237" t="s">
        <v>972</v>
      </c>
      <c r="E1403" s="237" t="s">
        <v>996</v>
      </c>
      <c r="F1403" s="237" t="s">
        <v>95</v>
      </c>
      <c r="G1403" s="237" t="s">
        <v>974</v>
      </c>
      <c r="H1403" s="237" t="s">
        <v>989</v>
      </c>
      <c r="I1403" s="237"/>
      <c r="J1403" s="237"/>
      <c r="K1403" s="237" t="s">
        <v>82</v>
      </c>
      <c r="L1403" s="237" t="s">
        <v>976</v>
      </c>
      <c r="M1403" s="237">
        <v>1.0049999999999999</v>
      </c>
      <c r="N1403" s="237"/>
      <c r="O1403" s="237"/>
    </row>
    <row r="1404" spans="1:15">
      <c r="A1404" s="237" t="s">
        <v>969</v>
      </c>
      <c r="B1404" s="237" t="s">
        <v>970</v>
      </c>
      <c r="C1404" s="237" t="s">
        <v>971</v>
      </c>
      <c r="D1404" s="237" t="s">
        <v>972</v>
      </c>
      <c r="E1404" s="237" t="s">
        <v>996</v>
      </c>
      <c r="F1404" s="237" t="s">
        <v>95</v>
      </c>
      <c r="G1404" s="237" t="s">
        <v>974</v>
      </c>
      <c r="H1404" s="237" t="s">
        <v>989</v>
      </c>
      <c r="I1404" s="237"/>
      <c r="J1404" s="237"/>
      <c r="K1404" s="237" t="s">
        <v>82</v>
      </c>
      <c r="L1404" s="237" t="s">
        <v>977</v>
      </c>
      <c r="M1404" s="238">
        <v>1.4266682824069701E-7</v>
      </c>
      <c r="N1404" s="238"/>
      <c r="O1404" s="238"/>
    </row>
    <row r="1405" spans="1:15">
      <c r="A1405" s="231" t="s">
        <v>969</v>
      </c>
      <c r="B1405" s="231" t="s">
        <v>970</v>
      </c>
      <c r="C1405" s="231" t="s">
        <v>971</v>
      </c>
      <c r="D1405" s="231" t="s">
        <v>972</v>
      </c>
      <c r="E1405" s="231" t="s">
        <v>996</v>
      </c>
      <c r="F1405" s="231" t="s">
        <v>95</v>
      </c>
      <c r="G1405" s="231" t="s">
        <v>974</v>
      </c>
      <c r="H1405" s="231" t="s">
        <v>989</v>
      </c>
      <c r="I1405" s="231" t="s">
        <v>1002</v>
      </c>
      <c r="J1405" s="231" t="s">
        <v>1003</v>
      </c>
      <c r="K1405" s="231" t="s">
        <v>82</v>
      </c>
      <c r="L1405" s="231" t="s">
        <v>978</v>
      </c>
      <c r="M1405" s="234"/>
      <c r="N1405" s="235">
        <v>0.5</v>
      </c>
      <c r="O1405" s="235">
        <v>0.5</v>
      </c>
    </row>
    <row r="1406" spans="1:15">
      <c r="A1406" s="231" t="s">
        <v>969</v>
      </c>
      <c r="B1406" s="231" t="s">
        <v>970</v>
      </c>
      <c r="C1406" s="231" t="s">
        <v>971</v>
      </c>
      <c r="D1406" s="231" t="s">
        <v>972</v>
      </c>
      <c r="E1406" s="231" t="s">
        <v>996</v>
      </c>
      <c r="F1406" s="231" t="s">
        <v>95</v>
      </c>
      <c r="G1406" s="231" t="s">
        <v>974</v>
      </c>
      <c r="H1406" s="231" t="s">
        <v>989</v>
      </c>
      <c r="I1406" s="231" t="s">
        <v>1002</v>
      </c>
      <c r="J1406" s="231" t="s">
        <v>1004</v>
      </c>
      <c r="K1406" s="231" t="s">
        <v>82</v>
      </c>
      <c r="L1406" s="231" t="s">
        <v>979</v>
      </c>
      <c r="M1406" s="234"/>
      <c r="N1406" s="235">
        <v>0.5</v>
      </c>
      <c r="O1406" s="235">
        <v>0.5</v>
      </c>
    </row>
    <row r="1407" spans="1:15">
      <c r="A1407" s="231" t="s">
        <v>969</v>
      </c>
      <c r="B1407" s="231" t="s">
        <v>970</v>
      </c>
      <c r="C1407" s="231" t="s">
        <v>971</v>
      </c>
      <c r="D1407" s="231" t="s">
        <v>972</v>
      </c>
      <c r="E1407" s="231" t="s">
        <v>996</v>
      </c>
      <c r="F1407" s="231" t="s">
        <v>95</v>
      </c>
      <c r="G1407" s="231" t="s">
        <v>974</v>
      </c>
      <c r="H1407" s="231" t="s">
        <v>989</v>
      </c>
      <c r="K1407" s="231" t="s">
        <v>82</v>
      </c>
      <c r="L1407" s="231" t="s">
        <v>980</v>
      </c>
      <c r="M1407" s="234"/>
      <c r="N1407" s="236"/>
      <c r="O1407" s="236"/>
    </row>
    <row r="1408" spans="1:15">
      <c r="A1408" s="237" t="s">
        <v>969</v>
      </c>
      <c r="B1408" s="237" t="s">
        <v>970</v>
      </c>
      <c r="C1408" s="237" t="s">
        <v>971</v>
      </c>
      <c r="D1408" s="237" t="s">
        <v>972</v>
      </c>
      <c r="E1408" s="237" t="s">
        <v>996</v>
      </c>
      <c r="F1408" s="237" t="s">
        <v>95</v>
      </c>
      <c r="G1408" s="237" t="s">
        <v>974</v>
      </c>
      <c r="H1408" s="237" t="s">
        <v>990</v>
      </c>
      <c r="I1408" s="237"/>
      <c r="J1408" s="237"/>
      <c r="K1408" s="237" t="s">
        <v>82</v>
      </c>
      <c r="L1408" s="237" t="s">
        <v>976</v>
      </c>
      <c r="M1408" s="237">
        <v>3.2294</v>
      </c>
      <c r="N1408" s="237"/>
      <c r="O1408" s="237"/>
    </row>
    <row r="1409" spans="1:15">
      <c r="A1409" s="237" t="s">
        <v>969</v>
      </c>
      <c r="B1409" s="237" t="s">
        <v>970</v>
      </c>
      <c r="C1409" s="237" t="s">
        <v>971</v>
      </c>
      <c r="D1409" s="237" t="s">
        <v>972</v>
      </c>
      <c r="E1409" s="237" t="s">
        <v>996</v>
      </c>
      <c r="F1409" s="237" t="s">
        <v>95</v>
      </c>
      <c r="G1409" s="237" t="s">
        <v>974</v>
      </c>
      <c r="H1409" s="237" t="s">
        <v>990</v>
      </c>
      <c r="I1409" s="237"/>
      <c r="J1409" s="237"/>
      <c r="K1409" s="237" t="s">
        <v>82</v>
      </c>
      <c r="L1409" s="237" t="s">
        <v>977</v>
      </c>
      <c r="M1409" s="238">
        <v>5.37725785310593E-7</v>
      </c>
      <c r="N1409" s="238"/>
      <c r="O1409" s="238"/>
    </row>
    <row r="1410" spans="1:15">
      <c r="A1410" s="231" t="s">
        <v>969</v>
      </c>
      <c r="B1410" s="231" t="s">
        <v>970</v>
      </c>
      <c r="C1410" s="231" t="s">
        <v>971</v>
      </c>
      <c r="D1410" s="231" t="s">
        <v>972</v>
      </c>
      <c r="E1410" s="231" t="s">
        <v>996</v>
      </c>
      <c r="F1410" s="231" t="s">
        <v>95</v>
      </c>
      <c r="G1410" s="231" t="s">
        <v>974</v>
      </c>
      <c r="H1410" s="231" t="s">
        <v>990</v>
      </c>
      <c r="I1410" s="231" t="s">
        <v>1002</v>
      </c>
      <c r="J1410" s="231" t="s">
        <v>1003</v>
      </c>
      <c r="K1410" s="231" t="s">
        <v>82</v>
      </c>
      <c r="L1410" s="231" t="s">
        <v>978</v>
      </c>
      <c r="M1410" s="234"/>
      <c r="N1410" s="235">
        <v>0.5</v>
      </c>
      <c r="O1410" s="235">
        <v>0.5</v>
      </c>
    </row>
    <row r="1411" spans="1:15">
      <c r="A1411" s="231" t="s">
        <v>969</v>
      </c>
      <c r="B1411" s="231" t="s">
        <v>970</v>
      </c>
      <c r="C1411" s="231" t="s">
        <v>971</v>
      </c>
      <c r="D1411" s="231" t="s">
        <v>972</v>
      </c>
      <c r="E1411" s="231" t="s">
        <v>996</v>
      </c>
      <c r="F1411" s="231" t="s">
        <v>95</v>
      </c>
      <c r="G1411" s="231" t="s">
        <v>974</v>
      </c>
      <c r="H1411" s="231" t="s">
        <v>990</v>
      </c>
      <c r="I1411" s="231" t="s">
        <v>1002</v>
      </c>
      <c r="J1411" s="231" t="s">
        <v>1004</v>
      </c>
      <c r="K1411" s="231" t="s">
        <v>82</v>
      </c>
      <c r="L1411" s="231" t="s">
        <v>979</v>
      </c>
      <c r="M1411" s="234"/>
      <c r="N1411" s="235">
        <v>0.5</v>
      </c>
      <c r="O1411" s="235">
        <v>0.5</v>
      </c>
    </row>
    <row r="1412" spans="1:15">
      <c r="A1412" s="231" t="s">
        <v>969</v>
      </c>
      <c r="B1412" s="231" t="s">
        <v>970</v>
      </c>
      <c r="C1412" s="231" t="s">
        <v>971</v>
      </c>
      <c r="D1412" s="231" t="s">
        <v>972</v>
      </c>
      <c r="E1412" s="231" t="s">
        <v>996</v>
      </c>
      <c r="F1412" s="231" t="s">
        <v>95</v>
      </c>
      <c r="G1412" s="231" t="s">
        <v>974</v>
      </c>
      <c r="H1412" s="231" t="s">
        <v>990</v>
      </c>
      <c r="K1412" s="231" t="s">
        <v>82</v>
      </c>
      <c r="L1412" s="231" t="s">
        <v>980</v>
      </c>
      <c r="M1412" s="234"/>
      <c r="N1412" s="236"/>
      <c r="O1412" s="236"/>
    </row>
    <row r="1413" spans="1:15">
      <c r="A1413" s="237" t="s">
        <v>969</v>
      </c>
      <c r="B1413" s="237" t="s">
        <v>970</v>
      </c>
      <c r="C1413" s="237" t="s">
        <v>971</v>
      </c>
      <c r="D1413" s="237" t="s">
        <v>972</v>
      </c>
      <c r="E1413" s="237" t="s">
        <v>996</v>
      </c>
      <c r="F1413" s="237" t="s">
        <v>95</v>
      </c>
      <c r="G1413" s="237" t="s">
        <v>974</v>
      </c>
      <c r="H1413" s="237" t="s">
        <v>43</v>
      </c>
      <c r="I1413" s="237"/>
      <c r="J1413" s="237"/>
      <c r="K1413" s="237" t="s">
        <v>82</v>
      </c>
      <c r="L1413" s="237" t="s">
        <v>976</v>
      </c>
      <c r="M1413" s="237">
        <v>30.7395</v>
      </c>
      <c r="N1413" s="237"/>
      <c r="O1413" s="237"/>
    </row>
    <row r="1414" spans="1:15">
      <c r="A1414" s="237" t="s">
        <v>969</v>
      </c>
      <c r="B1414" s="237" t="s">
        <v>970</v>
      </c>
      <c r="C1414" s="237" t="s">
        <v>971</v>
      </c>
      <c r="D1414" s="237" t="s">
        <v>972</v>
      </c>
      <c r="E1414" s="237" t="s">
        <v>996</v>
      </c>
      <c r="F1414" s="237" t="s">
        <v>95</v>
      </c>
      <c r="G1414" s="237" t="s">
        <v>974</v>
      </c>
      <c r="H1414" s="237" t="s">
        <v>43</v>
      </c>
      <c r="I1414" s="237"/>
      <c r="J1414" s="237"/>
      <c r="K1414" s="237" t="s">
        <v>82</v>
      </c>
      <c r="L1414" s="237" t="s">
        <v>977</v>
      </c>
      <c r="M1414" s="238">
        <v>4.2284103702268297E-6</v>
      </c>
      <c r="N1414" s="238"/>
      <c r="O1414" s="238"/>
    </row>
    <row r="1415" spans="1:15">
      <c r="A1415" s="231" t="s">
        <v>969</v>
      </c>
      <c r="B1415" s="231" t="s">
        <v>970</v>
      </c>
      <c r="C1415" s="231" t="s">
        <v>971</v>
      </c>
      <c r="D1415" s="231" t="s">
        <v>972</v>
      </c>
      <c r="E1415" s="231" t="s">
        <v>996</v>
      </c>
      <c r="F1415" s="231" t="s">
        <v>95</v>
      </c>
      <c r="G1415" s="231" t="s">
        <v>974</v>
      </c>
      <c r="H1415" s="231" t="s">
        <v>43</v>
      </c>
      <c r="I1415" s="231" t="s">
        <v>1002</v>
      </c>
      <c r="J1415" s="231" t="s">
        <v>1003</v>
      </c>
      <c r="K1415" s="231" t="s">
        <v>82</v>
      </c>
      <c r="L1415" s="231" t="s">
        <v>978</v>
      </c>
      <c r="M1415" s="234"/>
      <c r="N1415" s="235">
        <v>0.5</v>
      </c>
      <c r="O1415" s="235">
        <v>0.5</v>
      </c>
    </row>
    <row r="1416" spans="1:15">
      <c r="A1416" s="231" t="s">
        <v>969</v>
      </c>
      <c r="B1416" s="231" t="s">
        <v>970</v>
      </c>
      <c r="C1416" s="231" t="s">
        <v>971</v>
      </c>
      <c r="D1416" s="231" t="s">
        <v>972</v>
      </c>
      <c r="E1416" s="231" t="s">
        <v>996</v>
      </c>
      <c r="F1416" s="231" t="s">
        <v>95</v>
      </c>
      <c r="G1416" s="231" t="s">
        <v>974</v>
      </c>
      <c r="H1416" s="231" t="s">
        <v>43</v>
      </c>
      <c r="I1416" s="231" t="s">
        <v>1002</v>
      </c>
      <c r="J1416" s="231" t="s">
        <v>1004</v>
      </c>
      <c r="K1416" s="231" t="s">
        <v>82</v>
      </c>
      <c r="L1416" s="231" t="s">
        <v>979</v>
      </c>
      <c r="M1416" s="234"/>
      <c r="N1416" s="235">
        <v>0.5</v>
      </c>
      <c r="O1416" s="235">
        <v>0.5</v>
      </c>
    </row>
    <row r="1417" spans="1:15">
      <c r="A1417" s="231" t="s">
        <v>969</v>
      </c>
      <c r="B1417" s="231" t="s">
        <v>970</v>
      </c>
      <c r="C1417" s="231" t="s">
        <v>971</v>
      </c>
      <c r="D1417" s="231" t="s">
        <v>972</v>
      </c>
      <c r="E1417" s="231" t="s">
        <v>996</v>
      </c>
      <c r="F1417" s="231" t="s">
        <v>95</v>
      </c>
      <c r="G1417" s="231" t="s">
        <v>974</v>
      </c>
      <c r="H1417" s="231" t="s">
        <v>43</v>
      </c>
      <c r="K1417" s="231" t="s">
        <v>82</v>
      </c>
      <c r="L1417" s="231" t="s">
        <v>980</v>
      </c>
      <c r="M1417" s="234"/>
      <c r="N1417" s="236"/>
      <c r="O1417" s="236"/>
    </row>
    <row r="1418" spans="1:15">
      <c r="A1418" s="237" t="s">
        <v>969</v>
      </c>
      <c r="B1418" s="237" t="s">
        <v>970</v>
      </c>
      <c r="C1418" s="237" t="s">
        <v>971</v>
      </c>
      <c r="D1418" s="237" t="s">
        <v>972</v>
      </c>
      <c r="E1418" s="237" t="s">
        <v>996</v>
      </c>
      <c r="F1418" s="237" t="s">
        <v>95</v>
      </c>
      <c r="G1418" s="237" t="s">
        <v>974</v>
      </c>
      <c r="H1418" s="237" t="s">
        <v>40</v>
      </c>
      <c r="I1418" s="237"/>
      <c r="J1418" s="237"/>
      <c r="K1418" s="237" t="s">
        <v>82</v>
      </c>
      <c r="L1418" s="237" t="s">
        <v>976</v>
      </c>
      <c r="M1418" s="237">
        <v>724.19449999999995</v>
      </c>
      <c r="N1418" s="237">
        <v>19.174600000000002</v>
      </c>
      <c r="O1418" s="237">
        <v>684.69060000000002</v>
      </c>
    </row>
    <row r="1419" spans="1:15">
      <c r="A1419" s="237" t="s">
        <v>969</v>
      </c>
      <c r="B1419" s="237" t="s">
        <v>970</v>
      </c>
      <c r="C1419" s="237" t="s">
        <v>971</v>
      </c>
      <c r="D1419" s="237" t="s">
        <v>972</v>
      </c>
      <c r="E1419" s="237" t="s">
        <v>996</v>
      </c>
      <c r="F1419" s="237" t="s">
        <v>95</v>
      </c>
      <c r="G1419" s="237" t="s">
        <v>974</v>
      </c>
      <c r="H1419" s="237" t="s">
        <v>40</v>
      </c>
      <c r="I1419" s="237"/>
      <c r="J1419" s="237"/>
      <c r="K1419" s="237" t="s">
        <v>82</v>
      </c>
      <c r="L1419" s="237" t="s">
        <v>977</v>
      </c>
      <c r="M1419" s="238">
        <v>1.09630254555486E-4</v>
      </c>
      <c r="N1419" s="238">
        <v>4.78591817557817E-6</v>
      </c>
      <c r="O1419" s="238">
        <v>1.06594270422034E-4</v>
      </c>
    </row>
    <row r="1420" spans="1:15">
      <c r="A1420" s="231" t="s">
        <v>969</v>
      </c>
      <c r="B1420" s="231" t="s">
        <v>970</v>
      </c>
      <c r="C1420" s="231" t="s">
        <v>971</v>
      </c>
      <c r="D1420" s="231" t="s">
        <v>972</v>
      </c>
      <c r="E1420" s="231" t="s">
        <v>996</v>
      </c>
      <c r="F1420" s="231" t="s">
        <v>95</v>
      </c>
      <c r="G1420" s="231" t="s">
        <v>974</v>
      </c>
      <c r="H1420" s="231" t="s">
        <v>40</v>
      </c>
      <c r="I1420" s="231" t="s">
        <v>1002</v>
      </c>
      <c r="J1420" s="231" t="s">
        <v>1003</v>
      </c>
      <c r="K1420" s="231" t="s">
        <v>82</v>
      </c>
      <c r="L1420" s="231" t="s">
        <v>978</v>
      </c>
      <c r="M1420" s="234"/>
      <c r="N1420" s="235">
        <v>0.5</v>
      </c>
      <c r="O1420" s="235">
        <v>0.5</v>
      </c>
    </row>
    <row r="1421" spans="1:15">
      <c r="A1421" s="231" t="s">
        <v>969</v>
      </c>
      <c r="B1421" s="231" t="s">
        <v>970</v>
      </c>
      <c r="C1421" s="231" t="s">
        <v>971</v>
      </c>
      <c r="D1421" s="231" t="s">
        <v>972</v>
      </c>
      <c r="E1421" s="231" t="s">
        <v>996</v>
      </c>
      <c r="F1421" s="231" t="s">
        <v>95</v>
      </c>
      <c r="G1421" s="231" t="s">
        <v>974</v>
      </c>
      <c r="H1421" s="231" t="s">
        <v>40</v>
      </c>
      <c r="I1421" s="231" t="s">
        <v>1002</v>
      </c>
      <c r="J1421" s="231" t="s">
        <v>1004</v>
      </c>
      <c r="K1421" s="231" t="s">
        <v>82</v>
      </c>
      <c r="L1421" s="231" t="s">
        <v>979</v>
      </c>
      <c r="M1421" s="234"/>
      <c r="N1421" s="235">
        <v>0.5</v>
      </c>
      <c r="O1421" s="235">
        <v>0.5</v>
      </c>
    </row>
    <row r="1422" spans="1:15">
      <c r="A1422" s="231" t="s">
        <v>969</v>
      </c>
      <c r="B1422" s="231" t="s">
        <v>970</v>
      </c>
      <c r="C1422" s="231" t="s">
        <v>971</v>
      </c>
      <c r="D1422" s="231" t="s">
        <v>972</v>
      </c>
      <c r="E1422" s="231" t="s">
        <v>996</v>
      </c>
      <c r="F1422" s="231" t="s">
        <v>95</v>
      </c>
      <c r="G1422" s="231" t="s">
        <v>974</v>
      </c>
      <c r="H1422" s="231" t="s">
        <v>40</v>
      </c>
      <c r="K1422" s="231" t="s">
        <v>82</v>
      </c>
      <c r="L1422" s="231" t="s">
        <v>980</v>
      </c>
      <c r="M1422" s="234"/>
      <c r="N1422" s="235"/>
      <c r="O1422" s="235"/>
    </row>
    <row r="1423" spans="1:15">
      <c r="A1423" s="237" t="s">
        <v>969</v>
      </c>
      <c r="B1423" s="237" t="s">
        <v>970</v>
      </c>
      <c r="C1423" s="237" t="s">
        <v>971</v>
      </c>
      <c r="D1423" s="237" t="s">
        <v>972</v>
      </c>
      <c r="E1423" s="237" t="s">
        <v>996</v>
      </c>
      <c r="F1423" s="237" t="s">
        <v>95</v>
      </c>
      <c r="G1423" s="237" t="s">
        <v>974</v>
      </c>
      <c r="H1423" s="237" t="s">
        <v>56</v>
      </c>
      <c r="I1423" s="237"/>
      <c r="J1423" s="237"/>
      <c r="K1423" s="237" t="s">
        <v>82</v>
      </c>
      <c r="L1423" s="237" t="s">
        <v>976</v>
      </c>
      <c r="M1423" s="237">
        <v>379.79320000000001</v>
      </c>
      <c r="N1423" s="237">
        <v>2.1017999999999999</v>
      </c>
      <c r="O1423" s="237">
        <v>19.002800000000001</v>
      </c>
    </row>
    <row r="1424" spans="1:15">
      <c r="A1424" s="237" t="s">
        <v>969</v>
      </c>
      <c r="B1424" s="237" t="s">
        <v>970</v>
      </c>
      <c r="C1424" s="237" t="s">
        <v>971</v>
      </c>
      <c r="D1424" s="237" t="s">
        <v>972</v>
      </c>
      <c r="E1424" s="237" t="s">
        <v>996</v>
      </c>
      <c r="F1424" s="237" t="s">
        <v>95</v>
      </c>
      <c r="G1424" s="237" t="s">
        <v>974</v>
      </c>
      <c r="H1424" s="237" t="s">
        <v>56</v>
      </c>
      <c r="I1424" s="237"/>
      <c r="J1424" s="237"/>
      <c r="K1424" s="237" t="s">
        <v>82</v>
      </c>
      <c r="L1424" s="237" t="s">
        <v>977</v>
      </c>
      <c r="M1424" s="238">
        <v>4.4717993685261698E-5</v>
      </c>
      <c r="N1424" s="238">
        <v>5.2460248565447E-7</v>
      </c>
      <c r="O1424" s="238">
        <v>2.9584013596445199E-6</v>
      </c>
    </row>
    <row r="1425" spans="1:15">
      <c r="A1425" s="231" t="s">
        <v>969</v>
      </c>
      <c r="B1425" s="231" t="s">
        <v>970</v>
      </c>
      <c r="C1425" s="231" t="s">
        <v>971</v>
      </c>
      <c r="D1425" s="231" t="s">
        <v>972</v>
      </c>
      <c r="E1425" s="231" t="s">
        <v>996</v>
      </c>
      <c r="F1425" s="231" t="s">
        <v>95</v>
      </c>
      <c r="G1425" s="231" t="s">
        <v>974</v>
      </c>
      <c r="H1425" s="231" t="s">
        <v>56</v>
      </c>
      <c r="I1425" s="231" t="s">
        <v>1028</v>
      </c>
      <c r="J1425" s="231" t="s">
        <v>811</v>
      </c>
      <c r="K1425" s="231" t="s">
        <v>82</v>
      </c>
      <c r="L1425" s="231" t="s">
        <v>978</v>
      </c>
      <c r="M1425" s="234"/>
      <c r="N1425" s="235">
        <v>1</v>
      </c>
      <c r="O1425" s="235">
        <v>1</v>
      </c>
    </row>
    <row r="1426" spans="1:15">
      <c r="A1426" s="231" t="s">
        <v>969</v>
      </c>
      <c r="B1426" s="231" t="s">
        <v>970</v>
      </c>
      <c r="C1426" s="231" t="s">
        <v>971</v>
      </c>
      <c r="D1426" s="231" t="s">
        <v>972</v>
      </c>
      <c r="E1426" s="231" t="s">
        <v>996</v>
      </c>
      <c r="F1426" s="231" t="s">
        <v>95</v>
      </c>
      <c r="G1426" s="231" t="s">
        <v>974</v>
      </c>
      <c r="H1426" s="231" t="s">
        <v>56</v>
      </c>
      <c r="K1426" s="231" t="s">
        <v>82</v>
      </c>
      <c r="L1426" s="231" t="s">
        <v>979</v>
      </c>
      <c r="M1426" s="234"/>
      <c r="N1426" s="235"/>
      <c r="O1426" s="235"/>
    </row>
    <row r="1427" spans="1:15">
      <c r="A1427" s="231" t="s">
        <v>969</v>
      </c>
      <c r="B1427" s="231" t="s">
        <v>970</v>
      </c>
      <c r="C1427" s="231" t="s">
        <v>971</v>
      </c>
      <c r="D1427" s="231" t="s">
        <v>972</v>
      </c>
      <c r="E1427" s="231" t="s">
        <v>996</v>
      </c>
      <c r="F1427" s="231" t="s">
        <v>95</v>
      </c>
      <c r="G1427" s="231" t="s">
        <v>974</v>
      </c>
      <c r="H1427" s="231" t="s">
        <v>56</v>
      </c>
      <c r="K1427" s="231" t="s">
        <v>82</v>
      </c>
      <c r="L1427" s="231" t="s">
        <v>980</v>
      </c>
      <c r="M1427" s="234"/>
      <c r="N1427" s="235"/>
      <c r="O1427" s="235"/>
    </row>
    <row r="1428" spans="1:15">
      <c r="A1428" s="237" t="s">
        <v>969</v>
      </c>
      <c r="B1428" s="237" t="s">
        <v>970</v>
      </c>
      <c r="C1428" s="237" t="s">
        <v>971</v>
      </c>
      <c r="D1428" s="237" t="s">
        <v>972</v>
      </c>
      <c r="E1428" s="237" t="s">
        <v>996</v>
      </c>
      <c r="F1428" s="237" t="s">
        <v>95</v>
      </c>
      <c r="G1428" s="237" t="s">
        <v>974</v>
      </c>
      <c r="H1428" s="237" t="s">
        <v>70</v>
      </c>
      <c r="I1428" s="237"/>
      <c r="J1428" s="237"/>
      <c r="K1428" s="237" t="s">
        <v>82</v>
      </c>
      <c r="L1428" s="237" t="s">
        <v>976</v>
      </c>
      <c r="M1428" s="237">
        <v>16.996099999999998</v>
      </c>
      <c r="N1428" s="237"/>
      <c r="O1428" s="237"/>
    </row>
    <row r="1429" spans="1:15">
      <c r="A1429" s="237" t="s">
        <v>969</v>
      </c>
      <c r="B1429" s="237" t="s">
        <v>970</v>
      </c>
      <c r="C1429" s="237" t="s">
        <v>971</v>
      </c>
      <c r="D1429" s="237" t="s">
        <v>972</v>
      </c>
      <c r="E1429" s="237" t="s">
        <v>996</v>
      </c>
      <c r="F1429" s="237" t="s">
        <v>95</v>
      </c>
      <c r="G1429" s="237" t="s">
        <v>974</v>
      </c>
      <c r="H1429" s="237" t="s">
        <v>70</v>
      </c>
      <c r="I1429" s="237"/>
      <c r="J1429" s="237"/>
      <c r="K1429" s="237" t="s">
        <v>82</v>
      </c>
      <c r="L1429" s="237" t="s">
        <v>977</v>
      </c>
      <c r="M1429" s="238">
        <v>1.9229610431800499E-6</v>
      </c>
      <c r="N1429" s="238"/>
      <c r="O1429" s="238"/>
    </row>
    <row r="1430" spans="1:15">
      <c r="A1430" s="231" t="s">
        <v>969</v>
      </c>
      <c r="B1430" s="231" t="s">
        <v>970</v>
      </c>
      <c r="C1430" s="231" t="s">
        <v>971</v>
      </c>
      <c r="D1430" s="231" t="s">
        <v>972</v>
      </c>
      <c r="E1430" s="231" t="s">
        <v>996</v>
      </c>
      <c r="F1430" s="231" t="s">
        <v>95</v>
      </c>
      <c r="G1430" s="231" t="s">
        <v>974</v>
      </c>
      <c r="H1430" s="231" t="s">
        <v>70</v>
      </c>
      <c r="I1430" s="231" t="s">
        <v>109</v>
      </c>
      <c r="J1430" s="231" t="s">
        <v>811</v>
      </c>
      <c r="K1430" s="231" t="s">
        <v>82</v>
      </c>
      <c r="L1430" s="231" t="s">
        <v>978</v>
      </c>
      <c r="M1430" s="234"/>
      <c r="N1430" s="235">
        <v>1</v>
      </c>
      <c r="O1430" s="235">
        <v>1</v>
      </c>
    </row>
    <row r="1431" spans="1:15">
      <c r="A1431" s="231" t="s">
        <v>969</v>
      </c>
      <c r="B1431" s="231" t="s">
        <v>970</v>
      </c>
      <c r="C1431" s="231" t="s">
        <v>971</v>
      </c>
      <c r="D1431" s="231" t="s">
        <v>972</v>
      </c>
      <c r="E1431" s="231" t="s">
        <v>996</v>
      </c>
      <c r="F1431" s="231" t="s">
        <v>95</v>
      </c>
      <c r="G1431" s="231" t="s">
        <v>974</v>
      </c>
      <c r="H1431" s="231" t="s">
        <v>70</v>
      </c>
      <c r="K1431" s="231" t="s">
        <v>82</v>
      </c>
      <c r="L1431" s="231" t="s">
        <v>979</v>
      </c>
      <c r="M1431" s="234"/>
      <c r="N1431" s="235"/>
      <c r="O1431" s="235"/>
    </row>
    <row r="1432" spans="1:15">
      <c r="A1432" s="231" t="s">
        <v>969</v>
      </c>
      <c r="B1432" s="231" t="s">
        <v>970</v>
      </c>
      <c r="C1432" s="231" t="s">
        <v>971</v>
      </c>
      <c r="D1432" s="231" t="s">
        <v>972</v>
      </c>
      <c r="E1432" s="231" t="s">
        <v>996</v>
      </c>
      <c r="F1432" s="231" t="s">
        <v>95</v>
      </c>
      <c r="G1432" s="231" t="s">
        <v>974</v>
      </c>
      <c r="H1432" s="231" t="s">
        <v>70</v>
      </c>
      <c r="K1432" s="231" t="s">
        <v>82</v>
      </c>
      <c r="L1432" s="231" t="s">
        <v>980</v>
      </c>
      <c r="M1432" s="234"/>
      <c r="N1432" s="236"/>
      <c r="O1432" s="236"/>
    </row>
    <row r="1433" spans="1:15">
      <c r="A1433" s="237" t="s">
        <v>969</v>
      </c>
      <c r="B1433" s="237" t="s">
        <v>970</v>
      </c>
      <c r="C1433" s="237" t="s">
        <v>971</v>
      </c>
      <c r="D1433" s="237" t="s">
        <v>972</v>
      </c>
      <c r="E1433" s="237" t="s">
        <v>996</v>
      </c>
      <c r="F1433" s="237" t="s">
        <v>95</v>
      </c>
      <c r="G1433" s="237" t="s">
        <v>974</v>
      </c>
      <c r="H1433" s="237" t="s">
        <v>61</v>
      </c>
      <c r="I1433" s="237"/>
      <c r="J1433" s="237"/>
      <c r="K1433" s="237" t="s">
        <v>82</v>
      </c>
      <c r="L1433" s="237" t="s">
        <v>976</v>
      </c>
      <c r="M1433" s="237">
        <v>146.33750000000001</v>
      </c>
      <c r="N1433" s="237">
        <v>92.139499999999998</v>
      </c>
      <c r="O1433" s="237">
        <v>92.288300000000007</v>
      </c>
    </row>
    <row r="1434" spans="1:15">
      <c r="A1434" s="237" t="s">
        <v>969</v>
      </c>
      <c r="B1434" s="237" t="s">
        <v>970</v>
      </c>
      <c r="C1434" s="237" t="s">
        <v>971</v>
      </c>
      <c r="D1434" s="237" t="s">
        <v>972</v>
      </c>
      <c r="E1434" s="237" t="s">
        <v>996</v>
      </c>
      <c r="F1434" s="237" t="s">
        <v>95</v>
      </c>
      <c r="G1434" s="237" t="s">
        <v>974</v>
      </c>
      <c r="H1434" s="237" t="s">
        <v>61</v>
      </c>
      <c r="I1434" s="237"/>
      <c r="J1434" s="237"/>
      <c r="K1434" s="237" t="s">
        <v>82</v>
      </c>
      <c r="L1434" s="237" t="s">
        <v>977</v>
      </c>
      <c r="M1434" s="238">
        <v>2.9222472476489301E-5</v>
      </c>
      <c r="N1434" s="238">
        <v>2.2997721346921699E-5</v>
      </c>
      <c r="O1434" s="238">
        <v>1.4367663302212399E-5</v>
      </c>
    </row>
    <row r="1435" spans="1:15">
      <c r="A1435" s="231" t="s">
        <v>969</v>
      </c>
      <c r="B1435" s="231" t="s">
        <v>970</v>
      </c>
      <c r="C1435" s="231" t="s">
        <v>971</v>
      </c>
      <c r="D1435" s="231" t="s">
        <v>972</v>
      </c>
      <c r="E1435" s="231" t="s">
        <v>996</v>
      </c>
      <c r="F1435" s="231" t="s">
        <v>95</v>
      </c>
      <c r="G1435" s="231" t="s">
        <v>974</v>
      </c>
      <c r="H1435" s="231" t="s">
        <v>61</v>
      </c>
      <c r="I1435" s="231" t="s">
        <v>1002</v>
      </c>
      <c r="J1435" s="231" t="s">
        <v>1003</v>
      </c>
      <c r="K1435" s="231" t="s">
        <v>82</v>
      </c>
      <c r="L1435" s="231" t="s">
        <v>978</v>
      </c>
      <c r="M1435" s="234"/>
      <c r="N1435" s="235">
        <v>0.5</v>
      </c>
      <c r="O1435" s="235">
        <v>0.5</v>
      </c>
    </row>
    <row r="1436" spans="1:15">
      <c r="A1436" s="231" t="s">
        <v>969</v>
      </c>
      <c r="B1436" s="231" t="s">
        <v>970</v>
      </c>
      <c r="C1436" s="231" t="s">
        <v>971</v>
      </c>
      <c r="D1436" s="231" t="s">
        <v>972</v>
      </c>
      <c r="E1436" s="231" t="s">
        <v>996</v>
      </c>
      <c r="F1436" s="231" t="s">
        <v>95</v>
      </c>
      <c r="G1436" s="231" t="s">
        <v>974</v>
      </c>
      <c r="H1436" s="231" t="s">
        <v>61</v>
      </c>
      <c r="I1436" s="231" t="s">
        <v>1002</v>
      </c>
      <c r="J1436" s="231" t="s">
        <v>1004</v>
      </c>
      <c r="K1436" s="231" t="s">
        <v>82</v>
      </c>
      <c r="L1436" s="231" t="s">
        <v>979</v>
      </c>
      <c r="M1436" s="234"/>
      <c r="N1436" s="235">
        <v>0.5</v>
      </c>
      <c r="O1436" s="235">
        <v>0.5</v>
      </c>
    </row>
    <row r="1437" spans="1:15">
      <c r="A1437" s="231" t="s">
        <v>969</v>
      </c>
      <c r="B1437" s="231" t="s">
        <v>970</v>
      </c>
      <c r="C1437" s="231" t="s">
        <v>971</v>
      </c>
      <c r="D1437" s="231" t="s">
        <v>972</v>
      </c>
      <c r="E1437" s="231" t="s">
        <v>996</v>
      </c>
      <c r="F1437" s="231" t="s">
        <v>95</v>
      </c>
      <c r="G1437" s="231" t="s">
        <v>974</v>
      </c>
      <c r="H1437" s="231" t="s">
        <v>61</v>
      </c>
      <c r="K1437" s="231" t="s">
        <v>82</v>
      </c>
      <c r="L1437" s="231" t="s">
        <v>980</v>
      </c>
      <c r="M1437" s="234"/>
      <c r="N1437" s="235"/>
      <c r="O1437" s="235"/>
    </row>
    <row r="1438" spans="1:15">
      <c r="A1438" s="237" t="s">
        <v>969</v>
      </c>
      <c r="B1438" s="237" t="s">
        <v>970</v>
      </c>
      <c r="C1438" s="237" t="s">
        <v>971</v>
      </c>
      <c r="D1438" s="237" t="s">
        <v>972</v>
      </c>
      <c r="E1438" s="237" t="s">
        <v>996</v>
      </c>
      <c r="F1438" s="237" t="s">
        <v>95</v>
      </c>
      <c r="G1438" s="237" t="s">
        <v>974</v>
      </c>
      <c r="H1438" s="237" t="s">
        <v>19</v>
      </c>
      <c r="I1438" s="237"/>
      <c r="J1438" s="237"/>
      <c r="K1438" s="237" t="s">
        <v>82</v>
      </c>
      <c r="L1438" s="237" t="s">
        <v>976</v>
      </c>
      <c r="M1438" s="237">
        <v>20096.8429</v>
      </c>
      <c r="N1438" s="237">
        <v>683.38530000000003</v>
      </c>
      <c r="O1438" s="237">
        <v>8551.3966</v>
      </c>
    </row>
    <row r="1439" spans="1:15">
      <c r="A1439" s="237" t="s">
        <v>969</v>
      </c>
      <c r="B1439" s="237" t="s">
        <v>970</v>
      </c>
      <c r="C1439" s="237" t="s">
        <v>971</v>
      </c>
      <c r="D1439" s="237" t="s">
        <v>972</v>
      </c>
      <c r="E1439" s="237" t="s">
        <v>996</v>
      </c>
      <c r="F1439" s="237" t="s">
        <v>95</v>
      </c>
      <c r="G1439" s="237" t="s">
        <v>974</v>
      </c>
      <c r="H1439" s="237" t="s">
        <v>19</v>
      </c>
      <c r="I1439" s="237"/>
      <c r="J1439" s="237"/>
      <c r="K1439" s="237" t="s">
        <v>82</v>
      </c>
      <c r="L1439" s="237" t="s">
        <v>977</v>
      </c>
      <c r="M1439" s="238">
        <v>2.3164252178785099E-3</v>
      </c>
      <c r="N1439" s="238">
        <v>1.7057076174694299E-4</v>
      </c>
      <c r="O1439" s="238">
        <v>1.3313018780547899E-3</v>
      </c>
    </row>
    <row r="1440" spans="1:15">
      <c r="A1440" s="231" t="s">
        <v>969</v>
      </c>
      <c r="B1440" s="231" t="s">
        <v>970</v>
      </c>
      <c r="C1440" s="231" t="s">
        <v>971</v>
      </c>
      <c r="D1440" s="231" t="s">
        <v>972</v>
      </c>
      <c r="E1440" s="231" t="s">
        <v>996</v>
      </c>
      <c r="F1440" s="231" t="s">
        <v>95</v>
      </c>
      <c r="G1440" s="231" t="s">
        <v>974</v>
      </c>
      <c r="H1440" s="231" t="s">
        <v>19</v>
      </c>
      <c r="I1440" s="231" t="s">
        <v>99</v>
      </c>
      <c r="J1440" s="231" t="s">
        <v>811</v>
      </c>
      <c r="K1440" s="231" t="s">
        <v>82</v>
      </c>
      <c r="L1440" s="231" t="s">
        <v>978</v>
      </c>
      <c r="M1440" s="234"/>
      <c r="N1440" s="235">
        <v>1</v>
      </c>
      <c r="O1440" s="235">
        <v>1</v>
      </c>
    </row>
    <row r="1441" spans="1:15">
      <c r="A1441" s="231" t="s">
        <v>969</v>
      </c>
      <c r="B1441" s="231" t="s">
        <v>970</v>
      </c>
      <c r="C1441" s="231" t="s">
        <v>971</v>
      </c>
      <c r="D1441" s="231" t="s">
        <v>972</v>
      </c>
      <c r="E1441" s="231" t="s">
        <v>996</v>
      </c>
      <c r="F1441" s="231" t="s">
        <v>95</v>
      </c>
      <c r="G1441" s="231" t="s">
        <v>974</v>
      </c>
      <c r="H1441" s="231" t="s">
        <v>19</v>
      </c>
      <c r="K1441" s="231" t="s">
        <v>82</v>
      </c>
      <c r="L1441" s="231" t="s">
        <v>979</v>
      </c>
      <c r="M1441" s="234"/>
      <c r="N1441" s="235"/>
      <c r="O1441" s="235"/>
    </row>
    <row r="1442" spans="1:15">
      <c r="A1442" s="231" t="s">
        <v>969</v>
      </c>
      <c r="B1442" s="231" t="s">
        <v>970</v>
      </c>
      <c r="C1442" s="231" t="s">
        <v>971</v>
      </c>
      <c r="D1442" s="231" t="s">
        <v>972</v>
      </c>
      <c r="E1442" s="231" t="s">
        <v>996</v>
      </c>
      <c r="F1442" s="231" t="s">
        <v>95</v>
      </c>
      <c r="G1442" s="231" t="s">
        <v>974</v>
      </c>
      <c r="H1442" s="231" t="s">
        <v>19</v>
      </c>
      <c r="K1442" s="231" t="s">
        <v>82</v>
      </c>
      <c r="L1442" s="231" t="s">
        <v>980</v>
      </c>
      <c r="M1442" s="234"/>
      <c r="N1442" s="235"/>
      <c r="O1442" s="235"/>
    </row>
    <row r="1443" spans="1:15">
      <c r="A1443" s="237" t="s">
        <v>969</v>
      </c>
      <c r="B1443" s="237" t="s">
        <v>970</v>
      </c>
      <c r="C1443" s="237" t="s">
        <v>971</v>
      </c>
      <c r="D1443" s="237" t="s">
        <v>972</v>
      </c>
      <c r="E1443" s="237" t="s">
        <v>996</v>
      </c>
      <c r="F1443" s="237" t="s">
        <v>95</v>
      </c>
      <c r="G1443" s="237" t="s">
        <v>974</v>
      </c>
      <c r="H1443" s="237" t="s">
        <v>18</v>
      </c>
      <c r="I1443" s="237"/>
      <c r="J1443" s="237"/>
      <c r="K1443" s="237" t="s">
        <v>82</v>
      </c>
      <c r="L1443" s="237" t="s">
        <v>976</v>
      </c>
      <c r="M1443" s="237">
        <v>4307.6979000000001</v>
      </c>
      <c r="N1443" s="237">
        <v>2308.0626000000002</v>
      </c>
      <c r="O1443" s="237">
        <v>2972.3560000000002</v>
      </c>
    </row>
    <row r="1444" spans="1:15">
      <c r="A1444" s="237" t="s">
        <v>969</v>
      </c>
      <c r="B1444" s="237" t="s">
        <v>970</v>
      </c>
      <c r="C1444" s="237" t="s">
        <v>971</v>
      </c>
      <c r="D1444" s="237" t="s">
        <v>972</v>
      </c>
      <c r="E1444" s="237" t="s">
        <v>996</v>
      </c>
      <c r="F1444" s="237" t="s">
        <v>95</v>
      </c>
      <c r="G1444" s="237" t="s">
        <v>974</v>
      </c>
      <c r="H1444" s="237" t="s">
        <v>18</v>
      </c>
      <c r="I1444" s="237"/>
      <c r="J1444" s="237"/>
      <c r="K1444" s="237" t="s">
        <v>82</v>
      </c>
      <c r="L1444" s="237" t="s">
        <v>977</v>
      </c>
      <c r="M1444" s="238">
        <v>8.7356337044021599E-4</v>
      </c>
      <c r="N1444" s="238">
        <v>5.7608496384342904E-4</v>
      </c>
      <c r="O1444" s="238">
        <v>4.62743492103667E-4</v>
      </c>
    </row>
    <row r="1445" spans="1:15">
      <c r="A1445" s="231" t="s">
        <v>969</v>
      </c>
      <c r="B1445" s="231" t="s">
        <v>970</v>
      </c>
      <c r="C1445" s="231" t="s">
        <v>971</v>
      </c>
      <c r="D1445" s="231" t="s">
        <v>972</v>
      </c>
      <c r="E1445" s="231" t="s">
        <v>996</v>
      </c>
      <c r="F1445" s="231" t="s">
        <v>95</v>
      </c>
      <c r="G1445" s="231" t="s">
        <v>974</v>
      </c>
      <c r="H1445" s="231" t="s">
        <v>18</v>
      </c>
      <c r="I1445" s="231" t="s">
        <v>99</v>
      </c>
      <c r="J1445" s="231" t="s">
        <v>811</v>
      </c>
      <c r="K1445" s="231" t="s">
        <v>82</v>
      </c>
      <c r="L1445" s="231" t="s">
        <v>978</v>
      </c>
      <c r="M1445" s="234"/>
      <c r="N1445" s="235">
        <v>1</v>
      </c>
      <c r="O1445" s="235">
        <v>1</v>
      </c>
    </row>
    <row r="1446" spans="1:15">
      <c r="A1446" s="231" t="s">
        <v>969</v>
      </c>
      <c r="B1446" s="231" t="s">
        <v>970</v>
      </c>
      <c r="C1446" s="231" t="s">
        <v>971</v>
      </c>
      <c r="D1446" s="231" t="s">
        <v>972</v>
      </c>
      <c r="E1446" s="231" t="s">
        <v>996</v>
      </c>
      <c r="F1446" s="231" t="s">
        <v>95</v>
      </c>
      <c r="G1446" s="231" t="s">
        <v>974</v>
      </c>
      <c r="H1446" s="231" t="s">
        <v>18</v>
      </c>
      <c r="K1446" s="231" t="s">
        <v>82</v>
      </c>
      <c r="L1446" s="231" t="s">
        <v>979</v>
      </c>
      <c r="M1446" s="234"/>
      <c r="N1446" s="235"/>
      <c r="O1446" s="235"/>
    </row>
    <row r="1447" spans="1:15">
      <c r="A1447" s="231" t="s">
        <v>969</v>
      </c>
      <c r="B1447" s="231" t="s">
        <v>970</v>
      </c>
      <c r="C1447" s="231" t="s">
        <v>971</v>
      </c>
      <c r="D1447" s="231" t="s">
        <v>972</v>
      </c>
      <c r="E1447" s="231" t="s">
        <v>996</v>
      </c>
      <c r="F1447" s="231" t="s">
        <v>95</v>
      </c>
      <c r="G1447" s="231" t="s">
        <v>974</v>
      </c>
      <c r="H1447" s="231" t="s">
        <v>18</v>
      </c>
      <c r="K1447" s="231" t="s">
        <v>82</v>
      </c>
      <c r="L1447" s="231" t="s">
        <v>980</v>
      </c>
      <c r="M1447" s="234"/>
      <c r="N1447" s="235"/>
      <c r="O1447" s="235"/>
    </row>
    <row r="1448" spans="1:15">
      <c r="A1448" s="237" t="s">
        <v>969</v>
      </c>
      <c r="B1448" s="237" t="s">
        <v>970</v>
      </c>
      <c r="C1448" s="237" t="s">
        <v>971</v>
      </c>
      <c r="D1448" s="237" t="s">
        <v>972</v>
      </c>
      <c r="E1448" s="237" t="s">
        <v>996</v>
      </c>
      <c r="F1448" s="237" t="s">
        <v>95</v>
      </c>
      <c r="G1448" s="237" t="s">
        <v>974</v>
      </c>
      <c r="H1448" s="237" t="s">
        <v>42</v>
      </c>
      <c r="I1448" s="237"/>
      <c r="J1448" s="237"/>
      <c r="K1448" s="237" t="s">
        <v>82</v>
      </c>
      <c r="L1448" s="237" t="s">
        <v>976</v>
      </c>
      <c r="M1448" s="237">
        <v>10.748100000000001</v>
      </c>
      <c r="N1448" s="237">
        <v>8.5984999999999996</v>
      </c>
      <c r="O1448" s="237">
        <v>4.2991999999999999</v>
      </c>
    </row>
    <row r="1449" spans="1:15">
      <c r="A1449" s="237" t="s">
        <v>969</v>
      </c>
      <c r="B1449" s="237" t="s">
        <v>970</v>
      </c>
      <c r="C1449" s="237" t="s">
        <v>971</v>
      </c>
      <c r="D1449" s="237" t="s">
        <v>972</v>
      </c>
      <c r="E1449" s="237" t="s">
        <v>996</v>
      </c>
      <c r="F1449" s="237" t="s">
        <v>95</v>
      </c>
      <c r="G1449" s="237" t="s">
        <v>974</v>
      </c>
      <c r="H1449" s="237" t="s">
        <v>42</v>
      </c>
      <c r="I1449" s="237"/>
      <c r="J1449" s="237"/>
      <c r="K1449" s="237" t="s">
        <v>82</v>
      </c>
      <c r="L1449" s="237" t="s">
        <v>977</v>
      </c>
      <c r="M1449" s="238">
        <v>2.3351036618711602E-6</v>
      </c>
      <c r="N1449" s="238">
        <v>2.1461578042154201E-6</v>
      </c>
      <c r="O1449" s="238">
        <v>6.6930973990063198E-7</v>
      </c>
    </row>
    <row r="1450" spans="1:15">
      <c r="A1450" s="231" t="s">
        <v>969</v>
      </c>
      <c r="B1450" s="231" t="s">
        <v>970</v>
      </c>
      <c r="C1450" s="231" t="s">
        <v>971</v>
      </c>
      <c r="D1450" s="231" t="s">
        <v>972</v>
      </c>
      <c r="E1450" s="231" t="s">
        <v>996</v>
      </c>
      <c r="F1450" s="231" t="s">
        <v>95</v>
      </c>
      <c r="G1450" s="231" t="s">
        <v>974</v>
      </c>
      <c r="H1450" s="231" t="s">
        <v>42</v>
      </c>
      <c r="I1450" s="231" t="s">
        <v>1013</v>
      </c>
      <c r="J1450" s="231" t="s">
        <v>42</v>
      </c>
      <c r="K1450" s="231" t="s">
        <v>82</v>
      </c>
      <c r="L1450" s="231" t="s">
        <v>978</v>
      </c>
      <c r="M1450" s="234"/>
      <c r="N1450" s="235">
        <v>1</v>
      </c>
      <c r="O1450" s="235">
        <v>1</v>
      </c>
    </row>
    <row r="1451" spans="1:15">
      <c r="A1451" s="231" t="s">
        <v>969</v>
      </c>
      <c r="B1451" s="231" t="s">
        <v>970</v>
      </c>
      <c r="C1451" s="231" t="s">
        <v>971</v>
      </c>
      <c r="D1451" s="231" t="s">
        <v>972</v>
      </c>
      <c r="E1451" s="231" t="s">
        <v>996</v>
      </c>
      <c r="F1451" s="231" t="s">
        <v>95</v>
      </c>
      <c r="G1451" s="231" t="s">
        <v>974</v>
      </c>
      <c r="H1451" s="231" t="s">
        <v>42</v>
      </c>
      <c r="K1451" s="231" t="s">
        <v>82</v>
      </c>
      <c r="L1451" s="231" t="s">
        <v>979</v>
      </c>
      <c r="M1451" s="234"/>
      <c r="N1451" s="235"/>
      <c r="O1451" s="235"/>
    </row>
    <row r="1452" spans="1:15">
      <c r="A1452" s="231" t="s">
        <v>969</v>
      </c>
      <c r="B1452" s="231" t="s">
        <v>970</v>
      </c>
      <c r="C1452" s="231" t="s">
        <v>971</v>
      </c>
      <c r="D1452" s="231" t="s">
        <v>972</v>
      </c>
      <c r="E1452" s="231" t="s">
        <v>996</v>
      </c>
      <c r="F1452" s="231" t="s">
        <v>95</v>
      </c>
      <c r="G1452" s="231" t="s">
        <v>974</v>
      </c>
      <c r="H1452" s="231" t="s">
        <v>42</v>
      </c>
      <c r="K1452" s="231" t="s">
        <v>82</v>
      </c>
      <c r="L1452" s="231" t="s">
        <v>980</v>
      </c>
      <c r="M1452" s="234"/>
      <c r="N1452" s="235"/>
      <c r="O1452" s="235"/>
    </row>
    <row r="1453" spans="1:15">
      <c r="A1453" s="237" t="s">
        <v>969</v>
      </c>
      <c r="B1453" s="237" t="s">
        <v>970</v>
      </c>
      <c r="C1453" s="237" t="s">
        <v>971</v>
      </c>
      <c r="D1453" s="237" t="s">
        <v>972</v>
      </c>
      <c r="E1453" s="237" t="s">
        <v>996</v>
      </c>
      <c r="F1453" s="237" t="s">
        <v>95</v>
      </c>
      <c r="G1453" s="237" t="s">
        <v>974</v>
      </c>
      <c r="H1453" s="237" t="s">
        <v>76</v>
      </c>
      <c r="I1453" s="237"/>
      <c r="J1453" s="237"/>
      <c r="K1453" s="237" t="s">
        <v>82</v>
      </c>
      <c r="L1453" s="237" t="s">
        <v>976</v>
      </c>
      <c r="M1453" s="237">
        <v>3.0999999999999999E-3</v>
      </c>
      <c r="N1453" s="237"/>
      <c r="O1453" s="237"/>
    </row>
    <row r="1454" spans="1:15">
      <c r="A1454" s="237" t="s">
        <v>969</v>
      </c>
      <c r="B1454" s="237" t="s">
        <v>970</v>
      </c>
      <c r="C1454" s="237" t="s">
        <v>971</v>
      </c>
      <c r="D1454" s="237" t="s">
        <v>972</v>
      </c>
      <c r="E1454" s="237" t="s">
        <v>996</v>
      </c>
      <c r="F1454" s="237" t="s">
        <v>95</v>
      </c>
      <c r="G1454" s="237" t="s">
        <v>974</v>
      </c>
      <c r="H1454" s="237" t="s">
        <v>76</v>
      </c>
      <c r="I1454" s="237"/>
      <c r="J1454" s="237"/>
      <c r="K1454" s="237" t="s">
        <v>82</v>
      </c>
      <c r="L1454" s="237" t="s">
        <v>977</v>
      </c>
      <c r="M1454" s="238">
        <v>4.2642437735497298E-10</v>
      </c>
      <c r="N1454" s="238"/>
      <c r="O1454" s="238"/>
    </row>
    <row r="1455" spans="1:15">
      <c r="A1455" s="231" t="s">
        <v>969</v>
      </c>
      <c r="B1455" s="231" t="s">
        <v>970</v>
      </c>
      <c r="C1455" s="231" t="s">
        <v>971</v>
      </c>
      <c r="D1455" s="231" t="s">
        <v>972</v>
      </c>
      <c r="E1455" s="231" t="s">
        <v>996</v>
      </c>
      <c r="F1455" s="231" t="s">
        <v>95</v>
      </c>
      <c r="G1455" s="231" t="s">
        <v>974</v>
      </c>
      <c r="H1455" s="231" t="s">
        <v>76</v>
      </c>
      <c r="I1455" s="231" t="s">
        <v>1013</v>
      </c>
      <c r="J1455" s="231" t="s">
        <v>76</v>
      </c>
      <c r="K1455" s="231" t="s">
        <v>82</v>
      </c>
      <c r="L1455" s="231" t="s">
        <v>978</v>
      </c>
      <c r="M1455" s="234"/>
      <c r="N1455" s="235">
        <v>1</v>
      </c>
      <c r="O1455" s="235">
        <v>1</v>
      </c>
    </row>
    <row r="1456" spans="1:15">
      <c r="A1456" s="231" t="s">
        <v>969</v>
      </c>
      <c r="B1456" s="231" t="s">
        <v>970</v>
      </c>
      <c r="C1456" s="231" t="s">
        <v>971</v>
      </c>
      <c r="D1456" s="231" t="s">
        <v>972</v>
      </c>
      <c r="E1456" s="231" t="s">
        <v>996</v>
      </c>
      <c r="F1456" s="231" t="s">
        <v>95</v>
      </c>
      <c r="G1456" s="231" t="s">
        <v>974</v>
      </c>
      <c r="H1456" s="231" t="s">
        <v>76</v>
      </c>
      <c r="K1456" s="231" t="s">
        <v>82</v>
      </c>
      <c r="L1456" s="231" t="s">
        <v>979</v>
      </c>
      <c r="M1456" s="234"/>
      <c r="N1456" s="235"/>
      <c r="O1456" s="235"/>
    </row>
    <row r="1457" spans="1:15">
      <c r="A1457" s="231" t="s">
        <v>969</v>
      </c>
      <c r="B1457" s="231" t="s">
        <v>970</v>
      </c>
      <c r="C1457" s="231" t="s">
        <v>971</v>
      </c>
      <c r="D1457" s="231" t="s">
        <v>972</v>
      </c>
      <c r="E1457" s="231" t="s">
        <v>996</v>
      </c>
      <c r="F1457" s="231" t="s">
        <v>95</v>
      </c>
      <c r="G1457" s="231" t="s">
        <v>974</v>
      </c>
      <c r="H1457" s="231" t="s">
        <v>76</v>
      </c>
      <c r="K1457" s="231" t="s">
        <v>82</v>
      </c>
      <c r="L1457" s="231" t="s">
        <v>980</v>
      </c>
      <c r="M1457" s="234"/>
      <c r="N1457" s="236"/>
      <c r="O1457" s="236"/>
    </row>
    <row r="1458" spans="1:15">
      <c r="A1458" s="237" t="s">
        <v>969</v>
      </c>
      <c r="B1458" s="237" t="s">
        <v>970</v>
      </c>
      <c r="C1458" s="237" t="s">
        <v>971</v>
      </c>
      <c r="D1458" s="237" t="s">
        <v>972</v>
      </c>
      <c r="E1458" s="237" t="s">
        <v>996</v>
      </c>
      <c r="F1458" s="237" t="s">
        <v>95</v>
      </c>
      <c r="G1458" s="237" t="s">
        <v>974</v>
      </c>
      <c r="H1458" s="237" t="s">
        <v>41</v>
      </c>
      <c r="I1458" s="237"/>
      <c r="J1458" s="237"/>
      <c r="K1458" s="237" t="s">
        <v>82</v>
      </c>
      <c r="L1458" s="237" t="s">
        <v>976</v>
      </c>
      <c r="M1458" s="237">
        <v>6.0239000000000003</v>
      </c>
      <c r="N1458" s="237"/>
      <c r="O1458" s="237"/>
    </row>
    <row r="1459" spans="1:15">
      <c r="A1459" s="237" t="s">
        <v>969</v>
      </c>
      <c r="B1459" s="237" t="s">
        <v>970</v>
      </c>
      <c r="C1459" s="237" t="s">
        <v>971</v>
      </c>
      <c r="D1459" s="237" t="s">
        <v>972</v>
      </c>
      <c r="E1459" s="237" t="s">
        <v>996</v>
      </c>
      <c r="F1459" s="237" t="s">
        <v>95</v>
      </c>
      <c r="G1459" s="237" t="s">
        <v>974</v>
      </c>
      <c r="H1459" s="237" t="s">
        <v>41</v>
      </c>
      <c r="I1459" s="237"/>
      <c r="J1459" s="237"/>
      <c r="K1459" s="237" t="s">
        <v>82</v>
      </c>
      <c r="L1459" s="237" t="s">
        <v>977</v>
      </c>
      <c r="M1459" s="238">
        <v>6.8155194591772899E-7</v>
      </c>
      <c r="N1459" s="238"/>
      <c r="O1459" s="238"/>
    </row>
    <row r="1460" spans="1:15">
      <c r="A1460" s="231" t="s">
        <v>969</v>
      </c>
      <c r="B1460" s="231" t="s">
        <v>970</v>
      </c>
      <c r="C1460" s="231" t="s">
        <v>971</v>
      </c>
      <c r="D1460" s="231" t="s">
        <v>972</v>
      </c>
      <c r="E1460" s="231" t="s">
        <v>996</v>
      </c>
      <c r="F1460" s="231" t="s">
        <v>95</v>
      </c>
      <c r="G1460" s="231" t="s">
        <v>974</v>
      </c>
      <c r="H1460" s="231" t="s">
        <v>41</v>
      </c>
      <c r="I1460" s="231" t="s">
        <v>1013</v>
      </c>
      <c r="J1460" s="231" t="s">
        <v>41</v>
      </c>
      <c r="K1460" s="231" t="s">
        <v>82</v>
      </c>
      <c r="L1460" s="231" t="s">
        <v>978</v>
      </c>
      <c r="M1460" s="234"/>
      <c r="N1460" s="235">
        <v>1</v>
      </c>
      <c r="O1460" s="235">
        <v>1</v>
      </c>
    </row>
    <row r="1461" spans="1:15">
      <c r="A1461" s="231" t="s">
        <v>969</v>
      </c>
      <c r="B1461" s="231" t="s">
        <v>970</v>
      </c>
      <c r="C1461" s="231" t="s">
        <v>971</v>
      </c>
      <c r="D1461" s="231" t="s">
        <v>972</v>
      </c>
      <c r="E1461" s="231" t="s">
        <v>996</v>
      </c>
      <c r="F1461" s="231" t="s">
        <v>95</v>
      </c>
      <c r="G1461" s="231" t="s">
        <v>974</v>
      </c>
      <c r="H1461" s="231" t="s">
        <v>41</v>
      </c>
      <c r="K1461" s="231" t="s">
        <v>82</v>
      </c>
      <c r="L1461" s="231" t="s">
        <v>979</v>
      </c>
      <c r="M1461" s="234"/>
      <c r="N1461" s="235"/>
      <c r="O1461" s="235"/>
    </row>
    <row r="1462" spans="1:15">
      <c r="A1462" s="231" t="s">
        <v>969</v>
      </c>
      <c r="B1462" s="231" t="s">
        <v>970</v>
      </c>
      <c r="C1462" s="231" t="s">
        <v>971</v>
      </c>
      <c r="D1462" s="231" t="s">
        <v>972</v>
      </c>
      <c r="E1462" s="231" t="s">
        <v>996</v>
      </c>
      <c r="F1462" s="231" t="s">
        <v>95</v>
      </c>
      <c r="G1462" s="231" t="s">
        <v>974</v>
      </c>
      <c r="H1462" s="231" t="s">
        <v>41</v>
      </c>
      <c r="K1462" s="231" t="s">
        <v>82</v>
      </c>
      <c r="L1462" s="231" t="s">
        <v>980</v>
      </c>
      <c r="M1462" s="234"/>
      <c r="N1462" s="236"/>
      <c r="O1462" s="236"/>
    </row>
    <row r="1463" spans="1:15">
      <c r="A1463" s="237" t="s">
        <v>969</v>
      </c>
      <c r="B1463" s="237" t="s">
        <v>970</v>
      </c>
      <c r="C1463" s="237" t="s">
        <v>971</v>
      </c>
      <c r="D1463" s="237" t="s">
        <v>972</v>
      </c>
      <c r="E1463" s="237" t="s">
        <v>996</v>
      </c>
      <c r="F1463" s="237" t="s">
        <v>95</v>
      </c>
      <c r="G1463" s="237" t="s">
        <v>974</v>
      </c>
      <c r="H1463" s="237" t="s">
        <v>79</v>
      </c>
      <c r="I1463" s="237"/>
      <c r="J1463" s="237"/>
      <c r="K1463" s="237" t="s">
        <v>82</v>
      </c>
      <c r="L1463" s="237" t="s">
        <v>976</v>
      </c>
      <c r="M1463" s="237">
        <v>17.698499999999999</v>
      </c>
      <c r="N1463" s="237"/>
      <c r="O1463" s="237"/>
    </row>
    <row r="1464" spans="1:15">
      <c r="A1464" s="237" t="s">
        <v>969</v>
      </c>
      <c r="B1464" s="237" t="s">
        <v>970</v>
      </c>
      <c r="C1464" s="237" t="s">
        <v>971</v>
      </c>
      <c r="D1464" s="237" t="s">
        <v>972</v>
      </c>
      <c r="E1464" s="237" t="s">
        <v>996</v>
      </c>
      <c r="F1464" s="237" t="s">
        <v>95</v>
      </c>
      <c r="G1464" s="237" t="s">
        <v>974</v>
      </c>
      <c r="H1464" s="237" t="s">
        <v>79</v>
      </c>
      <c r="I1464" s="237"/>
      <c r="J1464" s="237"/>
      <c r="K1464" s="237" t="s">
        <v>82</v>
      </c>
      <c r="L1464" s="237" t="s">
        <v>977</v>
      </c>
      <c r="M1464" s="238">
        <v>2.0612450594173301E-6</v>
      </c>
      <c r="N1464" s="238"/>
      <c r="O1464" s="238"/>
    </row>
    <row r="1465" spans="1:15">
      <c r="A1465" s="231" t="s">
        <v>969</v>
      </c>
      <c r="B1465" s="231" t="s">
        <v>970</v>
      </c>
      <c r="C1465" s="231" t="s">
        <v>971</v>
      </c>
      <c r="D1465" s="231" t="s">
        <v>972</v>
      </c>
      <c r="E1465" s="231" t="s">
        <v>996</v>
      </c>
      <c r="F1465" s="231" t="s">
        <v>95</v>
      </c>
      <c r="G1465" s="231" t="s">
        <v>974</v>
      </c>
      <c r="H1465" s="231" t="s">
        <v>79</v>
      </c>
      <c r="I1465" s="231" t="s">
        <v>1013</v>
      </c>
      <c r="J1465" s="231" t="s">
        <v>79</v>
      </c>
      <c r="K1465" s="231" t="s">
        <v>82</v>
      </c>
      <c r="L1465" s="231" t="s">
        <v>978</v>
      </c>
      <c r="M1465" s="234"/>
      <c r="N1465" s="235">
        <v>1</v>
      </c>
      <c r="O1465" s="235">
        <v>1</v>
      </c>
    </row>
    <row r="1466" spans="1:15">
      <c r="A1466" s="231" t="s">
        <v>969</v>
      </c>
      <c r="B1466" s="231" t="s">
        <v>970</v>
      </c>
      <c r="C1466" s="231" t="s">
        <v>971</v>
      </c>
      <c r="D1466" s="231" t="s">
        <v>972</v>
      </c>
      <c r="E1466" s="231" t="s">
        <v>996</v>
      </c>
      <c r="F1466" s="231" t="s">
        <v>95</v>
      </c>
      <c r="G1466" s="231" t="s">
        <v>974</v>
      </c>
      <c r="H1466" s="231" t="s">
        <v>79</v>
      </c>
      <c r="K1466" s="231" t="s">
        <v>82</v>
      </c>
      <c r="L1466" s="231" t="s">
        <v>979</v>
      </c>
      <c r="M1466" s="234"/>
      <c r="N1466" s="235"/>
      <c r="O1466" s="235"/>
    </row>
    <row r="1467" spans="1:15">
      <c r="A1467" s="231" t="s">
        <v>969</v>
      </c>
      <c r="B1467" s="231" t="s">
        <v>970</v>
      </c>
      <c r="C1467" s="231" t="s">
        <v>971</v>
      </c>
      <c r="D1467" s="231" t="s">
        <v>972</v>
      </c>
      <c r="E1467" s="231" t="s">
        <v>996</v>
      </c>
      <c r="F1467" s="231" t="s">
        <v>95</v>
      </c>
      <c r="G1467" s="231" t="s">
        <v>974</v>
      </c>
      <c r="H1467" s="231" t="s">
        <v>79</v>
      </c>
      <c r="K1467" s="231" t="s">
        <v>82</v>
      </c>
      <c r="L1467" s="231" t="s">
        <v>980</v>
      </c>
      <c r="M1467" s="234"/>
      <c r="N1467" s="236"/>
      <c r="O1467" s="236"/>
    </row>
    <row r="1468" spans="1:15">
      <c r="A1468" s="237" t="s">
        <v>969</v>
      </c>
      <c r="B1468" s="237" t="s">
        <v>970</v>
      </c>
      <c r="C1468" s="237" t="s">
        <v>971</v>
      </c>
      <c r="D1468" s="237" t="s">
        <v>972</v>
      </c>
      <c r="E1468" s="237" t="s">
        <v>996</v>
      </c>
      <c r="F1468" s="237" t="s">
        <v>95</v>
      </c>
      <c r="G1468" s="237" t="s">
        <v>974</v>
      </c>
      <c r="H1468" s="237" t="s">
        <v>10</v>
      </c>
      <c r="I1468" s="237"/>
      <c r="J1468" s="237"/>
      <c r="K1468" s="237" t="s">
        <v>82</v>
      </c>
      <c r="L1468" s="237" t="s">
        <v>976</v>
      </c>
      <c r="M1468" s="237">
        <v>552.29949999999997</v>
      </c>
      <c r="N1468" s="237"/>
      <c r="O1468" s="237">
        <v>145.2381</v>
      </c>
    </row>
    <row r="1469" spans="1:15">
      <c r="A1469" s="237" t="s">
        <v>969</v>
      </c>
      <c r="B1469" s="237" t="s">
        <v>970</v>
      </c>
      <c r="C1469" s="237" t="s">
        <v>971</v>
      </c>
      <c r="D1469" s="237" t="s">
        <v>972</v>
      </c>
      <c r="E1469" s="237" t="s">
        <v>996</v>
      </c>
      <c r="F1469" s="237" t="s">
        <v>95</v>
      </c>
      <c r="G1469" s="237" t="s">
        <v>974</v>
      </c>
      <c r="H1469" s="237" t="s">
        <v>10</v>
      </c>
      <c r="I1469" s="237"/>
      <c r="J1469" s="237"/>
      <c r="K1469" s="237" t="s">
        <v>82</v>
      </c>
      <c r="L1469" s="237" t="s">
        <v>977</v>
      </c>
      <c r="M1469" s="238">
        <v>6.7273780068134305E-5</v>
      </c>
      <c r="N1469" s="238"/>
      <c r="O1469" s="238">
        <v>2.26110148247725E-5</v>
      </c>
    </row>
    <row r="1470" spans="1:15">
      <c r="A1470" s="231" t="s">
        <v>969</v>
      </c>
      <c r="B1470" s="231" t="s">
        <v>970</v>
      </c>
      <c r="C1470" s="231" t="s">
        <v>971</v>
      </c>
      <c r="D1470" s="231" t="s">
        <v>972</v>
      </c>
      <c r="E1470" s="231" t="s">
        <v>996</v>
      </c>
      <c r="F1470" s="231" t="s">
        <v>95</v>
      </c>
      <c r="G1470" s="231" t="s">
        <v>974</v>
      </c>
      <c r="H1470" s="231" t="s">
        <v>10</v>
      </c>
      <c r="I1470" s="231" t="s">
        <v>1002</v>
      </c>
      <c r="J1470" s="231" t="s">
        <v>1003</v>
      </c>
      <c r="K1470" s="231" t="s">
        <v>82</v>
      </c>
      <c r="L1470" s="231" t="s">
        <v>978</v>
      </c>
      <c r="M1470" s="234"/>
      <c r="N1470" s="235">
        <v>0.5</v>
      </c>
      <c r="O1470" s="235">
        <v>0.5</v>
      </c>
    </row>
    <row r="1471" spans="1:15">
      <c r="A1471" s="231" t="s">
        <v>969</v>
      </c>
      <c r="B1471" s="231" t="s">
        <v>970</v>
      </c>
      <c r="C1471" s="231" t="s">
        <v>971</v>
      </c>
      <c r="D1471" s="231" t="s">
        <v>972</v>
      </c>
      <c r="E1471" s="231" t="s">
        <v>996</v>
      </c>
      <c r="F1471" s="231" t="s">
        <v>95</v>
      </c>
      <c r="G1471" s="231" t="s">
        <v>974</v>
      </c>
      <c r="H1471" s="231" t="s">
        <v>10</v>
      </c>
      <c r="I1471" s="231" t="s">
        <v>1002</v>
      </c>
      <c r="J1471" s="231" t="s">
        <v>1004</v>
      </c>
      <c r="K1471" s="231" t="s">
        <v>82</v>
      </c>
      <c r="L1471" s="231" t="s">
        <v>979</v>
      </c>
      <c r="M1471" s="234"/>
      <c r="N1471" s="235">
        <v>0.5</v>
      </c>
      <c r="O1471" s="235">
        <v>0.5</v>
      </c>
    </row>
    <row r="1472" spans="1:15">
      <c r="A1472" s="231" t="s">
        <v>969</v>
      </c>
      <c r="B1472" s="231" t="s">
        <v>970</v>
      </c>
      <c r="C1472" s="231" t="s">
        <v>971</v>
      </c>
      <c r="D1472" s="231" t="s">
        <v>972</v>
      </c>
      <c r="E1472" s="231" t="s">
        <v>996</v>
      </c>
      <c r="F1472" s="231" t="s">
        <v>95</v>
      </c>
      <c r="G1472" s="231" t="s">
        <v>974</v>
      </c>
      <c r="H1472" s="231" t="s">
        <v>10</v>
      </c>
      <c r="K1472" s="231" t="s">
        <v>82</v>
      </c>
      <c r="L1472" s="231" t="s">
        <v>980</v>
      </c>
      <c r="M1472" s="234"/>
      <c r="N1472" s="236"/>
      <c r="O1472" s="235"/>
    </row>
    <row r="1473" spans="1:15">
      <c r="A1473" s="237" t="s">
        <v>969</v>
      </c>
      <c r="B1473" s="237" t="s">
        <v>970</v>
      </c>
      <c r="C1473" s="237" t="s">
        <v>971</v>
      </c>
      <c r="D1473" s="237" t="s">
        <v>972</v>
      </c>
      <c r="E1473" s="237" t="s">
        <v>996</v>
      </c>
      <c r="F1473" s="237" t="s">
        <v>95</v>
      </c>
      <c r="G1473" s="237" t="s">
        <v>974</v>
      </c>
      <c r="H1473" s="237" t="s">
        <v>35</v>
      </c>
      <c r="I1473" s="237"/>
      <c r="J1473" s="237"/>
      <c r="K1473" s="237" t="s">
        <v>82</v>
      </c>
      <c r="L1473" s="237" t="s">
        <v>976</v>
      </c>
      <c r="M1473" s="237">
        <v>157.6352</v>
      </c>
      <c r="N1473" s="237"/>
      <c r="O1473" s="237">
        <v>0.95540000000000003</v>
      </c>
    </row>
    <row r="1474" spans="1:15">
      <c r="A1474" s="237" t="s">
        <v>969</v>
      </c>
      <c r="B1474" s="237" t="s">
        <v>970</v>
      </c>
      <c r="C1474" s="237" t="s">
        <v>971</v>
      </c>
      <c r="D1474" s="237" t="s">
        <v>972</v>
      </c>
      <c r="E1474" s="237" t="s">
        <v>996</v>
      </c>
      <c r="F1474" s="237" t="s">
        <v>95</v>
      </c>
      <c r="G1474" s="237" t="s">
        <v>974</v>
      </c>
      <c r="H1474" s="237" t="s">
        <v>35</v>
      </c>
      <c r="I1474" s="237"/>
      <c r="J1474" s="237"/>
      <c r="K1474" s="237" t="s">
        <v>82</v>
      </c>
      <c r="L1474" s="237" t="s">
        <v>977</v>
      </c>
      <c r="M1474" s="238">
        <v>1.9076302804291402E-5</v>
      </c>
      <c r="N1474" s="238"/>
      <c r="O1474" s="238">
        <v>1.48738957364408E-7</v>
      </c>
    </row>
    <row r="1475" spans="1:15">
      <c r="A1475" s="231" t="s">
        <v>969</v>
      </c>
      <c r="B1475" s="231" t="s">
        <v>970</v>
      </c>
      <c r="C1475" s="231" t="s">
        <v>971</v>
      </c>
      <c r="D1475" s="231" t="s">
        <v>972</v>
      </c>
      <c r="E1475" s="231" t="s">
        <v>996</v>
      </c>
      <c r="F1475" s="231" t="s">
        <v>95</v>
      </c>
      <c r="G1475" s="231" t="s">
        <v>974</v>
      </c>
      <c r="H1475" s="231" t="s">
        <v>35</v>
      </c>
      <c r="I1475" s="231" t="s">
        <v>1013</v>
      </c>
      <c r="J1475" s="231" t="s">
        <v>35</v>
      </c>
      <c r="K1475" s="231" t="s">
        <v>82</v>
      </c>
      <c r="L1475" s="231" t="s">
        <v>978</v>
      </c>
      <c r="M1475" s="234"/>
      <c r="N1475" s="235">
        <v>1</v>
      </c>
      <c r="O1475" s="235">
        <v>1</v>
      </c>
    </row>
    <row r="1476" spans="1:15">
      <c r="A1476" s="231" t="s">
        <v>969</v>
      </c>
      <c r="B1476" s="231" t="s">
        <v>970</v>
      </c>
      <c r="C1476" s="231" t="s">
        <v>971</v>
      </c>
      <c r="D1476" s="231" t="s">
        <v>972</v>
      </c>
      <c r="E1476" s="231" t="s">
        <v>996</v>
      </c>
      <c r="F1476" s="231" t="s">
        <v>95</v>
      </c>
      <c r="G1476" s="231" t="s">
        <v>974</v>
      </c>
      <c r="H1476" s="231" t="s">
        <v>35</v>
      </c>
      <c r="K1476" s="231" t="s">
        <v>82</v>
      </c>
      <c r="L1476" s="231" t="s">
        <v>979</v>
      </c>
      <c r="M1476" s="234"/>
      <c r="N1476" s="235"/>
      <c r="O1476" s="235"/>
    </row>
    <row r="1477" spans="1:15">
      <c r="A1477" s="231" t="s">
        <v>969</v>
      </c>
      <c r="B1477" s="231" t="s">
        <v>970</v>
      </c>
      <c r="C1477" s="231" t="s">
        <v>971</v>
      </c>
      <c r="D1477" s="231" t="s">
        <v>972</v>
      </c>
      <c r="E1477" s="231" t="s">
        <v>996</v>
      </c>
      <c r="F1477" s="231" t="s">
        <v>95</v>
      </c>
      <c r="G1477" s="231" t="s">
        <v>974</v>
      </c>
      <c r="H1477" s="231" t="s">
        <v>35</v>
      </c>
      <c r="K1477" s="231" t="s">
        <v>82</v>
      </c>
      <c r="L1477" s="231" t="s">
        <v>980</v>
      </c>
      <c r="M1477" s="234"/>
      <c r="N1477" s="236"/>
      <c r="O1477" s="235"/>
    </row>
    <row r="1478" spans="1:15">
      <c r="A1478" s="237" t="s">
        <v>969</v>
      </c>
      <c r="B1478" s="237" t="s">
        <v>970</v>
      </c>
      <c r="C1478" s="237" t="s">
        <v>971</v>
      </c>
      <c r="D1478" s="237" t="s">
        <v>972</v>
      </c>
      <c r="E1478" s="237" t="s">
        <v>996</v>
      </c>
      <c r="F1478" s="237" t="s">
        <v>95</v>
      </c>
      <c r="G1478" s="237" t="s">
        <v>974</v>
      </c>
      <c r="H1478" s="237" t="s">
        <v>73</v>
      </c>
      <c r="I1478" s="237"/>
      <c r="J1478" s="237"/>
      <c r="K1478" s="237" t="s">
        <v>82</v>
      </c>
      <c r="L1478" s="237" t="s">
        <v>976</v>
      </c>
      <c r="M1478" s="237">
        <v>22.260400000000001</v>
      </c>
      <c r="N1478" s="237"/>
      <c r="O1478" s="237">
        <v>0.74039999999999995</v>
      </c>
    </row>
    <row r="1479" spans="1:15">
      <c r="A1479" s="237" t="s">
        <v>969</v>
      </c>
      <c r="B1479" s="237" t="s">
        <v>970</v>
      </c>
      <c r="C1479" s="237" t="s">
        <v>971</v>
      </c>
      <c r="D1479" s="237" t="s">
        <v>972</v>
      </c>
      <c r="E1479" s="237" t="s">
        <v>996</v>
      </c>
      <c r="F1479" s="237" t="s">
        <v>95</v>
      </c>
      <c r="G1479" s="237" t="s">
        <v>974</v>
      </c>
      <c r="H1479" s="237" t="s">
        <v>73</v>
      </c>
      <c r="I1479" s="237"/>
      <c r="J1479" s="237"/>
      <c r="K1479" s="237" t="s">
        <v>82</v>
      </c>
      <c r="L1479" s="237" t="s">
        <v>977</v>
      </c>
      <c r="M1479" s="238">
        <v>2.5632113418140599E-6</v>
      </c>
      <c r="N1479" s="238"/>
      <c r="O1479" s="238">
        <v>1.1526724307369499E-7</v>
      </c>
    </row>
    <row r="1480" spans="1:15">
      <c r="A1480" s="231" t="s">
        <v>969</v>
      </c>
      <c r="B1480" s="231" t="s">
        <v>970</v>
      </c>
      <c r="C1480" s="231" t="s">
        <v>971</v>
      </c>
      <c r="D1480" s="231" t="s">
        <v>972</v>
      </c>
      <c r="E1480" s="231" t="s">
        <v>996</v>
      </c>
      <c r="F1480" s="231" t="s">
        <v>95</v>
      </c>
      <c r="G1480" s="231" t="s">
        <v>974</v>
      </c>
      <c r="H1480" s="231" t="s">
        <v>73</v>
      </c>
      <c r="I1480" s="231" t="s">
        <v>99</v>
      </c>
      <c r="J1480" s="231" t="s">
        <v>811</v>
      </c>
      <c r="K1480" s="231" t="s">
        <v>82</v>
      </c>
      <c r="L1480" s="231" t="s">
        <v>978</v>
      </c>
      <c r="M1480" s="234"/>
      <c r="N1480" s="235">
        <v>1</v>
      </c>
      <c r="O1480" s="235">
        <v>1</v>
      </c>
    </row>
    <row r="1481" spans="1:15">
      <c r="A1481" s="231" t="s">
        <v>969</v>
      </c>
      <c r="B1481" s="231" t="s">
        <v>970</v>
      </c>
      <c r="C1481" s="231" t="s">
        <v>971</v>
      </c>
      <c r="D1481" s="231" t="s">
        <v>972</v>
      </c>
      <c r="E1481" s="231" t="s">
        <v>996</v>
      </c>
      <c r="F1481" s="231" t="s">
        <v>95</v>
      </c>
      <c r="G1481" s="231" t="s">
        <v>974</v>
      </c>
      <c r="H1481" s="231" t="s">
        <v>73</v>
      </c>
      <c r="K1481" s="231" t="s">
        <v>82</v>
      </c>
      <c r="L1481" s="231" t="s">
        <v>979</v>
      </c>
      <c r="M1481" s="234"/>
      <c r="N1481" s="236"/>
      <c r="O1481" s="235"/>
    </row>
    <row r="1482" spans="1:15">
      <c r="A1482" s="231" t="s">
        <v>969</v>
      </c>
      <c r="B1482" s="231" t="s">
        <v>970</v>
      </c>
      <c r="C1482" s="231" t="s">
        <v>971</v>
      </c>
      <c r="D1482" s="231" t="s">
        <v>972</v>
      </c>
      <c r="E1482" s="231" t="s">
        <v>996</v>
      </c>
      <c r="F1482" s="231" t="s">
        <v>95</v>
      </c>
      <c r="G1482" s="231" t="s">
        <v>974</v>
      </c>
      <c r="H1482" s="231" t="s">
        <v>73</v>
      </c>
      <c r="K1482" s="231" t="s">
        <v>82</v>
      </c>
      <c r="L1482" s="231" t="s">
        <v>980</v>
      </c>
      <c r="M1482" s="234"/>
      <c r="N1482" s="236"/>
      <c r="O1482" s="235"/>
    </row>
    <row r="1483" spans="1:15">
      <c r="A1483" s="237" t="s">
        <v>969</v>
      </c>
      <c r="B1483" s="237" t="s">
        <v>970</v>
      </c>
      <c r="C1483" s="237" t="s">
        <v>971</v>
      </c>
      <c r="D1483" s="237" t="s">
        <v>972</v>
      </c>
      <c r="E1483" s="237" t="s">
        <v>996</v>
      </c>
      <c r="F1483" s="237" t="s">
        <v>95</v>
      </c>
      <c r="G1483" s="237" t="s">
        <v>974</v>
      </c>
      <c r="H1483" s="237" t="s">
        <v>47</v>
      </c>
      <c r="I1483" s="237"/>
      <c r="J1483" s="237"/>
      <c r="K1483" s="237" t="s">
        <v>82</v>
      </c>
      <c r="L1483" s="237" t="s">
        <v>976</v>
      </c>
      <c r="M1483" s="237">
        <v>2.2690000000000001</v>
      </c>
      <c r="N1483" s="237"/>
      <c r="O1483" s="237"/>
    </row>
    <row r="1484" spans="1:15">
      <c r="A1484" s="237" t="s">
        <v>969</v>
      </c>
      <c r="B1484" s="237" t="s">
        <v>970</v>
      </c>
      <c r="C1484" s="237" t="s">
        <v>971</v>
      </c>
      <c r="D1484" s="237" t="s">
        <v>972</v>
      </c>
      <c r="E1484" s="237" t="s">
        <v>996</v>
      </c>
      <c r="F1484" s="237" t="s">
        <v>95</v>
      </c>
      <c r="G1484" s="237" t="s">
        <v>974</v>
      </c>
      <c r="H1484" s="237" t="s">
        <v>47</v>
      </c>
      <c r="I1484" s="237"/>
      <c r="J1484" s="237"/>
      <c r="K1484" s="237" t="s">
        <v>82</v>
      </c>
      <c r="L1484" s="237" t="s">
        <v>977</v>
      </c>
      <c r="M1484" s="238">
        <v>2.8111160848180702E-7</v>
      </c>
      <c r="N1484" s="238"/>
      <c r="O1484" s="238"/>
    </row>
    <row r="1485" spans="1:15">
      <c r="A1485" s="231" t="s">
        <v>969</v>
      </c>
      <c r="B1485" s="231" t="s">
        <v>970</v>
      </c>
      <c r="C1485" s="231" t="s">
        <v>971</v>
      </c>
      <c r="D1485" s="231" t="s">
        <v>972</v>
      </c>
      <c r="E1485" s="231" t="s">
        <v>996</v>
      </c>
      <c r="F1485" s="231" t="s">
        <v>95</v>
      </c>
      <c r="G1485" s="231" t="s">
        <v>974</v>
      </c>
      <c r="H1485" s="231" t="s">
        <v>47</v>
      </c>
      <c r="I1485" s="231" t="s">
        <v>99</v>
      </c>
      <c r="J1485" s="231" t="s">
        <v>811</v>
      </c>
      <c r="K1485" s="231" t="s">
        <v>82</v>
      </c>
      <c r="L1485" s="231" t="s">
        <v>978</v>
      </c>
      <c r="M1485" s="234"/>
      <c r="N1485" s="235">
        <v>1</v>
      </c>
      <c r="O1485" s="235">
        <v>1</v>
      </c>
    </row>
    <row r="1486" spans="1:15">
      <c r="A1486" s="231" t="s">
        <v>969</v>
      </c>
      <c r="B1486" s="231" t="s">
        <v>970</v>
      </c>
      <c r="C1486" s="231" t="s">
        <v>971</v>
      </c>
      <c r="D1486" s="231" t="s">
        <v>972</v>
      </c>
      <c r="E1486" s="231" t="s">
        <v>996</v>
      </c>
      <c r="F1486" s="231" t="s">
        <v>95</v>
      </c>
      <c r="G1486" s="231" t="s">
        <v>974</v>
      </c>
      <c r="H1486" s="231" t="s">
        <v>47</v>
      </c>
      <c r="K1486" s="231" t="s">
        <v>82</v>
      </c>
      <c r="L1486" s="231" t="s">
        <v>979</v>
      </c>
      <c r="M1486" s="234"/>
      <c r="N1486" s="236"/>
      <c r="O1486" s="236"/>
    </row>
    <row r="1487" spans="1:15">
      <c r="A1487" s="231" t="s">
        <v>969</v>
      </c>
      <c r="B1487" s="231" t="s">
        <v>970</v>
      </c>
      <c r="C1487" s="231" t="s">
        <v>971</v>
      </c>
      <c r="D1487" s="231" t="s">
        <v>972</v>
      </c>
      <c r="E1487" s="231" t="s">
        <v>996</v>
      </c>
      <c r="F1487" s="231" t="s">
        <v>95</v>
      </c>
      <c r="G1487" s="231" t="s">
        <v>974</v>
      </c>
      <c r="H1487" s="231" t="s">
        <v>47</v>
      </c>
      <c r="K1487" s="231" t="s">
        <v>82</v>
      </c>
      <c r="L1487" s="231" t="s">
        <v>980</v>
      </c>
      <c r="M1487" s="234"/>
      <c r="N1487" s="236"/>
      <c r="O1487" s="236"/>
    </row>
    <row r="1488" spans="1:15">
      <c r="A1488" s="237" t="s">
        <v>969</v>
      </c>
      <c r="B1488" s="237" t="s">
        <v>970</v>
      </c>
      <c r="C1488" s="237" t="s">
        <v>971</v>
      </c>
      <c r="D1488" s="237" t="s">
        <v>972</v>
      </c>
      <c r="E1488" s="237" t="s">
        <v>996</v>
      </c>
      <c r="F1488" s="237" t="s">
        <v>95</v>
      </c>
      <c r="G1488" s="237" t="s">
        <v>974</v>
      </c>
      <c r="H1488" s="237" t="s">
        <v>46</v>
      </c>
      <c r="I1488" s="237"/>
      <c r="J1488" s="237"/>
      <c r="K1488" s="237" t="s">
        <v>82</v>
      </c>
      <c r="L1488" s="237" t="s">
        <v>976</v>
      </c>
      <c r="M1488" s="237">
        <v>1.863</v>
      </c>
      <c r="N1488" s="237"/>
      <c r="O1488" s="237"/>
    </row>
    <row r="1489" spans="1:15">
      <c r="A1489" s="237" t="s">
        <v>969</v>
      </c>
      <c r="B1489" s="237" t="s">
        <v>970</v>
      </c>
      <c r="C1489" s="237" t="s">
        <v>971</v>
      </c>
      <c r="D1489" s="237" t="s">
        <v>972</v>
      </c>
      <c r="E1489" s="237" t="s">
        <v>996</v>
      </c>
      <c r="F1489" s="237" t="s">
        <v>95</v>
      </c>
      <c r="G1489" s="237" t="s">
        <v>974</v>
      </c>
      <c r="H1489" s="237" t="s">
        <v>46</v>
      </c>
      <c r="I1489" s="237"/>
      <c r="J1489" s="237"/>
      <c r="K1489" s="237" t="s">
        <v>82</v>
      </c>
      <c r="L1489" s="237" t="s">
        <v>977</v>
      </c>
      <c r="M1489" s="238">
        <v>2.3081133829951799E-7</v>
      </c>
      <c r="N1489" s="238"/>
      <c r="O1489" s="238"/>
    </row>
    <row r="1490" spans="1:15">
      <c r="A1490" s="231" t="s">
        <v>969</v>
      </c>
      <c r="B1490" s="231" t="s">
        <v>970</v>
      </c>
      <c r="C1490" s="231" t="s">
        <v>971</v>
      </c>
      <c r="D1490" s="231" t="s">
        <v>972</v>
      </c>
      <c r="E1490" s="231" t="s">
        <v>996</v>
      </c>
      <c r="F1490" s="231" t="s">
        <v>95</v>
      </c>
      <c r="G1490" s="231" t="s">
        <v>974</v>
      </c>
      <c r="H1490" s="231" t="s">
        <v>46</v>
      </c>
      <c r="I1490" s="231" t="s">
        <v>99</v>
      </c>
      <c r="J1490" s="231" t="s">
        <v>811</v>
      </c>
      <c r="K1490" s="231" t="s">
        <v>82</v>
      </c>
      <c r="L1490" s="231" t="s">
        <v>978</v>
      </c>
      <c r="M1490" s="234"/>
      <c r="N1490" s="235">
        <v>1</v>
      </c>
      <c r="O1490" s="235">
        <v>1</v>
      </c>
    </row>
    <row r="1491" spans="1:15">
      <c r="A1491" s="231" t="s">
        <v>969</v>
      </c>
      <c r="B1491" s="231" t="s">
        <v>970</v>
      </c>
      <c r="C1491" s="231" t="s">
        <v>971</v>
      </c>
      <c r="D1491" s="231" t="s">
        <v>972</v>
      </c>
      <c r="E1491" s="231" t="s">
        <v>996</v>
      </c>
      <c r="F1491" s="231" t="s">
        <v>95</v>
      </c>
      <c r="G1491" s="231" t="s">
        <v>974</v>
      </c>
      <c r="H1491" s="231" t="s">
        <v>46</v>
      </c>
      <c r="K1491" s="231" t="s">
        <v>82</v>
      </c>
      <c r="L1491" s="231" t="s">
        <v>979</v>
      </c>
      <c r="M1491" s="234"/>
      <c r="N1491" s="236"/>
      <c r="O1491" s="236"/>
    </row>
    <row r="1492" spans="1:15">
      <c r="A1492" s="231" t="s">
        <v>969</v>
      </c>
      <c r="B1492" s="231" t="s">
        <v>970</v>
      </c>
      <c r="C1492" s="231" t="s">
        <v>971</v>
      </c>
      <c r="D1492" s="231" t="s">
        <v>972</v>
      </c>
      <c r="E1492" s="231" t="s">
        <v>996</v>
      </c>
      <c r="F1492" s="231" t="s">
        <v>95</v>
      </c>
      <c r="G1492" s="231" t="s">
        <v>974</v>
      </c>
      <c r="H1492" s="231" t="s">
        <v>46</v>
      </c>
      <c r="K1492" s="231" t="s">
        <v>82</v>
      </c>
      <c r="L1492" s="231" t="s">
        <v>980</v>
      </c>
      <c r="M1492" s="234"/>
      <c r="N1492" s="236"/>
      <c r="O1492" s="236"/>
    </row>
    <row r="1493" spans="1:15">
      <c r="A1493" s="237" t="s">
        <v>969</v>
      </c>
      <c r="B1493" s="237" t="s">
        <v>970</v>
      </c>
      <c r="C1493" s="237" t="s">
        <v>971</v>
      </c>
      <c r="D1493" s="237" t="s">
        <v>972</v>
      </c>
      <c r="E1493" s="237" t="s">
        <v>996</v>
      </c>
      <c r="F1493" s="237" t="s">
        <v>95</v>
      </c>
      <c r="G1493" s="237" t="s">
        <v>974</v>
      </c>
      <c r="H1493" s="237" t="s">
        <v>36</v>
      </c>
      <c r="I1493" s="237"/>
      <c r="J1493" s="237"/>
      <c r="K1493" s="237" t="s">
        <v>82</v>
      </c>
      <c r="L1493" s="237" t="s">
        <v>976</v>
      </c>
      <c r="M1493" s="237">
        <v>118.0771</v>
      </c>
      <c r="N1493" s="237">
        <v>10.7959</v>
      </c>
      <c r="O1493" s="237">
        <v>2.2690000000000001</v>
      </c>
    </row>
    <row r="1494" spans="1:15">
      <c r="A1494" s="237" t="s">
        <v>969</v>
      </c>
      <c r="B1494" s="237" t="s">
        <v>970</v>
      </c>
      <c r="C1494" s="237" t="s">
        <v>971</v>
      </c>
      <c r="D1494" s="237" t="s">
        <v>972</v>
      </c>
      <c r="E1494" s="237" t="s">
        <v>996</v>
      </c>
      <c r="F1494" s="237" t="s">
        <v>95</v>
      </c>
      <c r="G1494" s="237" t="s">
        <v>974</v>
      </c>
      <c r="H1494" s="237" t="s">
        <v>36</v>
      </c>
      <c r="I1494" s="237"/>
      <c r="J1494" s="237"/>
      <c r="K1494" s="237" t="s">
        <v>82</v>
      </c>
      <c r="L1494" s="237" t="s">
        <v>977</v>
      </c>
      <c r="M1494" s="238">
        <v>1.37517777780787E-5</v>
      </c>
      <c r="N1494" s="238">
        <v>2.6946217408302902E-6</v>
      </c>
      <c r="O1494" s="238">
        <v>3.5324334756106602E-7</v>
      </c>
    </row>
    <row r="1495" spans="1:15">
      <c r="A1495" s="231" t="s">
        <v>969</v>
      </c>
      <c r="B1495" s="231" t="s">
        <v>970</v>
      </c>
      <c r="C1495" s="231" t="s">
        <v>971</v>
      </c>
      <c r="D1495" s="231" t="s">
        <v>972</v>
      </c>
      <c r="E1495" s="231" t="s">
        <v>996</v>
      </c>
      <c r="F1495" s="231" t="s">
        <v>95</v>
      </c>
      <c r="G1495" s="231" t="s">
        <v>974</v>
      </c>
      <c r="H1495" s="231" t="s">
        <v>36</v>
      </c>
      <c r="I1495" s="231" t="s">
        <v>99</v>
      </c>
      <c r="J1495" s="231" t="s">
        <v>811</v>
      </c>
      <c r="K1495" s="231" t="s">
        <v>82</v>
      </c>
      <c r="L1495" s="231" t="s">
        <v>978</v>
      </c>
      <c r="M1495" s="234"/>
      <c r="N1495" s="235">
        <v>1</v>
      </c>
      <c r="O1495" s="235">
        <v>1</v>
      </c>
    </row>
    <row r="1496" spans="1:15">
      <c r="A1496" s="231" t="s">
        <v>969</v>
      </c>
      <c r="B1496" s="231" t="s">
        <v>970</v>
      </c>
      <c r="C1496" s="231" t="s">
        <v>971</v>
      </c>
      <c r="D1496" s="231" t="s">
        <v>972</v>
      </c>
      <c r="E1496" s="231" t="s">
        <v>996</v>
      </c>
      <c r="F1496" s="231" t="s">
        <v>95</v>
      </c>
      <c r="G1496" s="231" t="s">
        <v>974</v>
      </c>
      <c r="H1496" s="231" t="s">
        <v>36</v>
      </c>
      <c r="K1496" s="231" t="s">
        <v>82</v>
      </c>
      <c r="L1496" s="231" t="s">
        <v>979</v>
      </c>
      <c r="M1496" s="234"/>
      <c r="N1496" s="235"/>
      <c r="O1496" s="235"/>
    </row>
    <row r="1497" spans="1:15">
      <c r="A1497" s="231" t="s">
        <v>969</v>
      </c>
      <c r="B1497" s="231" t="s">
        <v>970</v>
      </c>
      <c r="C1497" s="231" t="s">
        <v>971</v>
      </c>
      <c r="D1497" s="231" t="s">
        <v>972</v>
      </c>
      <c r="E1497" s="231" t="s">
        <v>996</v>
      </c>
      <c r="F1497" s="231" t="s">
        <v>95</v>
      </c>
      <c r="G1497" s="231" t="s">
        <v>974</v>
      </c>
      <c r="H1497" s="231" t="s">
        <v>36</v>
      </c>
      <c r="K1497" s="231" t="s">
        <v>82</v>
      </c>
      <c r="L1497" s="231" t="s">
        <v>980</v>
      </c>
      <c r="M1497" s="234"/>
      <c r="N1497" s="235"/>
      <c r="O1497" s="235"/>
    </row>
    <row r="1498" spans="1:15">
      <c r="A1498" s="237" t="s">
        <v>969</v>
      </c>
      <c r="B1498" s="237" t="s">
        <v>970</v>
      </c>
      <c r="C1498" s="237" t="s">
        <v>971</v>
      </c>
      <c r="D1498" s="237" t="s">
        <v>972</v>
      </c>
      <c r="E1498" s="237" t="s">
        <v>996</v>
      </c>
      <c r="F1498" s="237" t="s">
        <v>95</v>
      </c>
      <c r="G1498" s="237" t="s">
        <v>974</v>
      </c>
      <c r="H1498" s="237" t="s">
        <v>34</v>
      </c>
      <c r="I1498" s="237"/>
      <c r="J1498" s="237"/>
      <c r="K1498" s="237" t="s">
        <v>82</v>
      </c>
      <c r="L1498" s="237" t="s">
        <v>976</v>
      </c>
      <c r="M1498" s="237">
        <v>9.5724999999999998</v>
      </c>
      <c r="N1498" s="237"/>
      <c r="O1498" s="237"/>
    </row>
    <row r="1499" spans="1:15">
      <c r="A1499" s="237" t="s">
        <v>969</v>
      </c>
      <c r="B1499" s="237" t="s">
        <v>970</v>
      </c>
      <c r="C1499" s="237" t="s">
        <v>971</v>
      </c>
      <c r="D1499" s="237" t="s">
        <v>972</v>
      </c>
      <c r="E1499" s="237" t="s">
        <v>996</v>
      </c>
      <c r="F1499" s="237" t="s">
        <v>95</v>
      </c>
      <c r="G1499" s="237" t="s">
        <v>974</v>
      </c>
      <c r="H1499" s="237" t="s">
        <v>34</v>
      </c>
      <c r="I1499" s="237"/>
      <c r="J1499" s="237"/>
      <c r="K1499" s="237" t="s">
        <v>82</v>
      </c>
      <c r="L1499" s="237" t="s">
        <v>977</v>
      </c>
      <c r="M1499" s="238">
        <v>1.1022416744315E-6</v>
      </c>
      <c r="N1499" s="238"/>
      <c r="O1499" s="238"/>
    </row>
    <row r="1500" spans="1:15">
      <c r="A1500" s="231" t="s">
        <v>969</v>
      </c>
      <c r="B1500" s="231" t="s">
        <v>970</v>
      </c>
      <c r="C1500" s="231" t="s">
        <v>971</v>
      </c>
      <c r="D1500" s="231" t="s">
        <v>972</v>
      </c>
      <c r="E1500" s="231" t="s">
        <v>996</v>
      </c>
      <c r="F1500" s="231" t="s">
        <v>95</v>
      </c>
      <c r="G1500" s="231" t="s">
        <v>974</v>
      </c>
      <c r="H1500" s="231" t="s">
        <v>34</v>
      </c>
      <c r="I1500" s="231" t="s">
        <v>99</v>
      </c>
      <c r="J1500" s="231" t="s">
        <v>811</v>
      </c>
      <c r="K1500" s="231" t="s">
        <v>82</v>
      </c>
      <c r="L1500" s="231" t="s">
        <v>978</v>
      </c>
      <c r="M1500" s="234"/>
      <c r="N1500" s="235">
        <v>1</v>
      </c>
      <c r="O1500" s="235">
        <v>1</v>
      </c>
    </row>
    <row r="1501" spans="1:15">
      <c r="A1501" s="231" t="s">
        <v>969</v>
      </c>
      <c r="B1501" s="231" t="s">
        <v>970</v>
      </c>
      <c r="C1501" s="231" t="s">
        <v>971</v>
      </c>
      <c r="D1501" s="231" t="s">
        <v>972</v>
      </c>
      <c r="E1501" s="231" t="s">
        <v>996</v>
      </c>
      <c r="F1501" s="231" t="s">
        <v>95</v>
      </c>
      <c r="G1501" s="231" t="s">
        <v>974</v>
      </c>
      <c r="H1501" s="231" t="s">
        <v>34</v>
      </c>
      <c r="K1501" s="231" t="s">
        <v>82</v>
      </c>
      <c r="L1501" s="231" t="s">
        <v>979</v>
      </c>
      <c r="M1501" s="234"/>
      <c r="N1501" s="236"/>
      <c r="O1501" s="236"/>
    </row>
    <row r="1502" spans="1:15">
      <c r="A1502" s="231" t="s">
        <v>969</v>
      </c>
      <c r="B1502" s="231" t="s">
        <v>970</v>
      </c>
      <c r="C1502" s="231" t="s">
        <v>971</v>
      </c>
      <c r="D1502" s="231" t="s">
        <v>972</v>
      </c>
      <c r="E1502" s="231" t="s">
        <v>996</v>
      </c>
      <c r="F1502" s="231" t="s">
        <v>95</v>
      </c>
      <c r="G1502" s="231" t="s">
        <v>974</v>
      </c>
      <c r="H1502" s="231" t="s">
        <v>34</v>
      </c>
      <c r="K1502" s="231" t="s">
        <v>82</v>
      </c>
      <c r="L1502" s="231" t="s">
        <v>980</v>
      </c>
      <c r="M1502" s="234"/>
      <c r="N1502" s="236"/>
      <c r="O1502" s="236"/>
    </row>
    <row r="1503" spans="1:15">
      <c r="A1503" s="237" t="s">
        <v>969</v>
      </c>
      <c r="B1503" s="237" t="s">
        <v>970</v>
      </c>
      <c r="C1503" s="237" t="s">
        <v>971</v>
      </c>
      <c r="D1503" s="237" t="s">
        <v>972</v>
      </c>
      <c r="E1503" s="237" t="s">
        <v>996</v>
      </c>
      <c r="F1503" s="237" t="s">
        <v>95</v>
      </c>
      <c r="G1503" s="237" t="s">
        <v>974</v>
      </c>
      <c r="H1503" s="237" t="s">
        <v>58</v>
      </c>
      <c r="I1503" s="237"/>
      <c r="J1503" s="237"/>
      <c r="K1503" s="237" t="s">
        <v>82</v>
      </c>
      <c r="L1503" s="237" t="s">
        <v>976</v>
      </c>
      <c r="M1503" s="237">
        <v>104.9687</v>
      </c>
      <c r="N1503" s="237"/>
      <c r="O1503" s="237"/>
    </row>
    <row r="1504" spans="1:15">
      <c r="A1504" s="237" t="s">
        <v>969</v>
      </c>
      <c r="B1504" s="237" t="s">
        <v>970</v>
      </c>
      <c r="C1504" s="237" t="s">
        <v>971</v>
      </c>
      <c r="D1504" s="237" t="s">
        <v>972</v>
      </c>
      <c r="E1504" s="237" t="s">
        <v>996</v>
      </c>
      <c r="F1504" s="237" t="s">
        <v>95</v>
      </c>
      <c r="G1504" s="237" t="s">
        <v>974</v>
      </c>
      <c r="H1504" s="237" t="s">
        <v>58</v>
      </c>
      <c r="I1504" s="237"/>
      <c r="J1504" s="237"/>
      <c r="K1504" s="237" t="s">
        <v>82</v>
      </c>
      <c r="L1504" s="237" t="s">
        <v>977</v>
      </c>
      <c r="M1504" s="238">
        <v>1.18762963770073E-5</v>
      </c>
      <c r="N1504" s="238"/>
      <c r="O1504" s="238"/>
    </row>
    <row r="1505" spans="1:15">
      <c r="A1505" s="231" t="s">
        <v>969</v>
      </c>
      <c r="B1505" s="231" t="s">
        <v>970</v>
      </c>
      <c r="C1505" s="231" t="s">
        <v>971</v>
      </c>
      <c r="D1505" s="231" t="s">
        <v>972</v>
      </c>
      <c r="E1505" s="231" t="s">
        <v>996</v>
      </c>
      <c r="F1505" s="231" t="s">
        <v>95</v>
      </c>
      <c r="G1505" s="231" t="s">
        <v>974</v>
      </c>
      <c r="H1505" s="231" t="s">
        <v>58</v>
      </c>
      <c r="I1505" s="231" t="s">
        <v>99</v>
      </c>
      <c r="J1505" s="231" t="s">
        <v>811</v>
      </c>
      <c r="K1505" s="231" t="s">
        <v>82</v>
      </c>
      <c r="L1505" s="231" t="s">
        <v>978</v>
      </c>
      <c r="M1505" s="234"/>
      <c r="N1505" s="235">
        <v>1</v>
      </c>
      <c r="O1505" s="235">
        <v>1</v>
      </c>
    </row>
    <row r="1506" spans="1:15">
      <c r="A1506" s="231" t="s">
        <v>969</v>
      </c>
      <c r="B1506" s="231" t="s">
        <v>970</v>
      </c>
      <c r="C1506" s="231" t="s">
        <v>971</v>
      </c>
      <c r="D1506" s="231" t="s">
        <v>972</v>
      </c>
      <c r="E1506" s="231" t="s">
        <v>996</v>
      </c>
      <c r="F1506" s="231" t="s">
        <v>95</v>
      </c>
      <c r="G1506" s="231" t="s">
        <v>974</v>
      </c>
      <c r="H1506" s="231" t="s">
        <v>58</v>
      </c>
      <c r="K1506" s="231" t="s">
        <v>82</v>
      </c>
      <c r="L1506" s="231" t="s">
        <v>979</v>
      </c>
      <c r="M1506" s="234"/>
      <c r="N1506" s="236"/>
      <c r="O1506" s="236"/>
    </row>
    <row r="1507" spans="1:15">
      <c r="A1507" s="231" t="s">
        <v>969</v>
      </c>
      <c r="B1507" s="231" t="s">
        <v>970</v>
      </c>
      <c r="C1507" s="231" t="s">
        <v>971</v>
      </c>
      <c r="D1507" s="231" t="s">
        <v>972</v>
      </c>
      <c r="E1507" s="231" t="s">
        <v>996</v>
      </c>
      <c r="F1507" s="231" t="s">
        <v>95</v>
      </c>
      <c r="G1507" s="231" t="s">
        <v>974</v>
      </c>
      <c r="H1507" s="231" t="s">
        <v>58</v>
      </c>
      <c r="K1507" s="231" t="s">
        <v>82</v>
      </c>
      <c r="L1507" s="231" t="s">
        <v>980</v>
      </c>
      <c r="M1507" s="234"/>
      <c r="N1507" s="236"/>
      <c r="O1507" s="236"/>
    </row>
    <row r="1508" spans="1:15">
      <c r="A1508" s="237" t="s">
        <v>969</v>
      </c>
      <c r="B1508" s="237" t="s">
        <v>970</v>
      </c>
      <c r="C1508" s="237" t="s">
        <v>971</v>
      </c>
      <c r="D1508" s="237" t="s">
        <v>972</v>
      </c>
      <c r="E1508" s="237" t="s">
        <v>996</v>
      </c>
      <c r="F1508" s="237" t="s">
        <v>95</v>
      </c>
      <c r="G1508" s="237" t="s">
        <v>974</v>
      </c>
      <c r="H1508" s="237" t="s">
        <v>657</v>
      </c>
      <c r="I1508" s="237"/>
      <c r="J1508" s="237"/>
      <c r="K1508" s="237" t="s">
        <v>82</v>
      </c>
      <c r="L1508" s="237" t="s">
        <v>976</v>
      </c>
      <c r="M1508" s="237">
        <v>2.8382000000000001</v>
      </c>
      <c r="N1508" s="237"/>
      <c r="O1508" s="237"/>
    </row>
    <row r="1509" spans="1:15">
      <c r="A1509" s="237" t="s">
        <v>969</v>
      </c>
      <c r="B1509" s="237" t="s">
        <v>970</v>
      </c>
      <c r="C1509" s="237" t="s">
        <v>971</v>
      </c>
      <c r="D1509" s="237" t="s">
        <v>972</v>
      </c>
      <c r="E1509" s="237" t="s">
        <v>996</v>
      </c>
      <c r="F1509" s="237" t="s">
        <v>95</v>
      </c>
      <c r="G1509" s="237" t="s">
        <v>974</v>
      </c>
      <c r="H1509" s="237" t="s">
        <v>657</v>
      </c>
      <c r="I1509" s="237"/>
      <c r="J1509" s="237"/>
      <c r="K1509" s="237" t="s">
        <v>82</v>
      </c>
      <c r="L1509" s="237" t="s">
        <v>977</v>
      </c>
      <c r="M1509" s="238">
        <v>3.7046444114703202E-7</v>
      </c>
      <c r="N1509" s="238"/>
      <c r="O1509" s="238"/>
    </row>
    <row r="1510" spans="1:15">
      <c r="A1510" s="231" t="s">
        <v>969</v>
      </c>
      <c r="B1510" s="231" t="s">
        <v>970</v>
      </c>
      <c r="C1510" s="231" t="s">
        <v>971</v>
      </c>
      <c r="D1510" s="231" t="s">
        <v>972</v>
      </c>
      <c r="E1510" s="231" t="s">
        <v>996</v>
      </c>
      <c r="F1510" s="231" t="s">
        <v>95</v>
      </c>
      <c r="G1510" s="231" t="s">
        <v>974</v>
      </c>
      <c r="H1510" s="231" t="s">
        <v>657</v>
      </c>
      <c r="I1510" s="231" t="s">
        <v>99</v>
      </c>
      <c r="J1510" s="231" t="s">
        <v>811</v>
      </c>
      <c r="K1510" s="231" t="s">
        <v>82</v>
      </c>
      <c r="L1510" s="231" t="s">
        <v>978</v>
      </c>
      <c r="M1510" s="234"/>
      <c r="N1510" s="235">
        <v>1</v>
      </c>
      <c r="O1510" s="235">
        <v>1</v>
      </c>
    </row>
    <row r="1511" spans="1:15">
      <c r="A1511" s="231" t="s">
        <v>969</v>
      </c>
      <c r="B1511" s="231" t="s">
        <v>970</v>
      </c>
      <c r="C1511" s="231" t="s">
        <v>971</v>
      </c>
      <c r="D1511" s="231" t="s">
        <v>972</v>
      </c>
      <c r="E1511" s="231" t="s">
        <v>996</v>
      </c>
      <c r="F1511" s="231" t="s">
        <v>95</v>
      </c>
      <c r="G1511" s="231" t="s">
        <v>974</v>
      </c>
      <c r="H1511" s="231" t="s">
        <v>657</v>
      </c>
      <c r="K1511" s="231" t="s">
        <v>82</v>
      </c>
      <c r="L1511" s="231" t="s">
        <v>979</v>
      </c>
      <c r="M1511" s="234"/>
      <c r="N1511" s="236"/>
      <c r="O1511" s="236"/>
    </row>
    <row r="1512" spans="1:15">
      <c r="A1512" s="231" t="s">
        <v>969</v>
      </c>
      <c r="B1512" s="231" t="s">
        <v>970</v>
      </c>
      <c r="C1512" s="231" t="s">
        <v>971</v>
      </c>
      <c r="D1512" s="231" t="s">
        <v>972</v>
      </c>
      <c r="E1512" s="231" t="s">
        <v>996</v>
      </c>
      <c r="F1512" s="231" t="s">
        <v>95</v>
      </c>
      <c r="G1512" s="231" t="s">
        <v>974</v>
      </c>
      <c r="H1512" s="231" t="s">
        <v>657</v>
      </c>
      <c r="K1512" s="231" t="s">
        <v>82</v>
      </c>
      <c r="L1512" s="231" t="s">
        <v>980</v>
      </c>
      <c r="M1512" s="234"/>
      <c r="N1512" s="236"/>
      <c r="O1512" s="236"/>
    </row>
    <row r="1513" spans="1:15">
      <c r="A1513" s="237" t="s">
        <v>969</v>
      </c>
      <c r="B1513" s="237" t="s">
        <v>970</v>
      </c>
      <c r="C1513" s="237" t="s">
        <v>971</v>
      </c>
      <c r="D1513" s="237" t="s">
        <v>972</v>
      </c>
      <c r="E1513" s="237" t="s">
        <v>996</v>
      </c>
      <c r="F1513" s="237" t="s">
        <v>95</v>
      </c>
      <c r="G1513" s="237" t="s">
        <v>974</v>
      </c>
      <c r="H1513" s="237" t="s">
        <v>63</v>
      </c>
      <c r="I1513" s="237"/>
      <c r="J1513" s="237"/>
      <c r="K1513" s="237" t="s">
        <v>82</v>
      </c>
      <c r="L1513" s="237" t="s">
        <v>976</v>
      </c>
      <c r="M1513" s="237">
        <v>62.752200000000002</v>
      </c>
      <c r="N1513" s="237"/>
      <c r="O1513" s="237">
        <v>0.77849999999999997</v>
      </c>
    </row>
    <row r="1514" spans="1:15">
      <c r="A1514" s="237" t="s">
        <v>969</v>
      </c>
      <c r="B1514" s="237" t="s">
        <v>970</v>
      </c>
      <c r="C1514" s="237" t="s">
        <v>971</v>
      </c>
      <c r="D1514" s="237" t="s">
        <v>972</v>
      </c>
      <c r="E1514" s="237" t="s">
        <v>996</v>
      </c>
      <c r="F1514" s="237" t="s">
        <v>95</v>
      </c>
      <c r="G1514" s="237" t="s">
        <v>974</v>
      </c>
      <c r="H1514" s="237" t="s">
        <v>63</v>
      </c>
      <c r="I1514" s="237"/>
      <c r="J1514" s="237"/>
      <c r="K1514" s="237" t="s">
        <v>82</v>
      </c>
      <c r="L1514" s="237" t="s">
        <v>977</v>
      </c>
      <c r="M1514" s="238">
        <v>1.2707043375703E-5</v>
      </c>
      <c r="N1514" s="238"/>
      <c r="O1514" s="238">
        <v>1.2119874221079301E-7</v>
      </c>
    </row>
    <row r="1515" spans="1:15">
      <c r="A1515" s="231" t="s">
        <v>969</v>
      </c>
      <c r="B1515" s="231" t="s">
        <v>970</v>
      </c>
      <c r="C1515" s="231" t="s">
        <v>971</v>
      </c>
      <c r="D1515" s="231" t="s">
        <v>972</v>
      </c>
      <c r="E1515" s="231" t="s">
        <v>996</v>
      </c>
      <c r="F1515" s="231" t="s">
        <v>95</v>
      </c>
      <c r="G1515" s="231" t="s">
        <v>974</v>
      </c>
      <c r="H1515" s="231" t="s">
        <v>63</v>
      </c>
      <c r="I1515" s="231" t="s">
        <v>99</v>
      </c>
      <c r="J1515" s="231" t="s">
        <v>811</v>
      </c>
      <c r="K1515" s="231" t="s">
        <v>82</v>
      </c>
      <c r="L1515" s="231" t="s">
        <v>978</v>
      </c>
      <c r="M1515" s="234"/>
      <c r="N1515" s="235">
        <v>1</v>
      </c>
      <c r="O1515" s="235">
        <v>1</v>
      </c>
    </row>
    <row r="1516" spans="1:15">
      <c r="A1516" s="231" t="s">
        <v>969</v>
      </c>
      <c r="B1516" s="231" t="s">
        <v>970</v>
      </c>
      <c r="C1516" s="231" t="s">
        <v>971</v>
      </c>
      <c r="D1516" s="231" t="s">
        <v>972</v>
      </c>
      <c r="E1516" s="231" t="s">
        <v>996</v>
      </c>
      <c r="F1516" s="231" t="s">
        <v>95</v>
      </c>
      <c r="G1516" s="231" t="s">
        <v>974</v>
      </c>
      <c r="H1516" s="231" t="s">
        <v>63</v>
      </c>
      <c r="K1516" s="231" t="s">
        <v>82</v>
      </c>
      <c r="L1516" s="231" t="s">
        <v>979</v>
      </c>
      <c r="M1516" s="234"/>
      <c r="N1516" s="236"/>
      <c r="O1516" s="235"/>
    </row>
    <row r="1517" spans="1:15">
      <c r="A1517" s="231" t="s">
        <v>969</v>
      </c>
      <c r="B1517" s="231" t="s">
        <v>970</v>
      </c>
      <c r="C1517" s="231" t="s">
        <v>971</v>
      </c>
      <c r="D1517" s="231" t="s">
        <v>972</v>
      </c>
      <c r="E1517" s="231" t="s">
        <v>996</v>
      </c>
      <c r="F1517" s="231" t="s">
        <v>95</v>
      </c>
      <c r="G1517" s="231" t="s">
        <v>974</v>
      </c>
      <c r="H1517" s="231" t="s">
        <v>63</v>
      </c>
      <c r="K1517" s="231" t="s">
        <v>82</v>
      </c>
      <c r="L1517" s="231" t="s">
        <v>980</v>
      </c>
      <c r="M1517" s="234"/>
      <c r="N1517" s="236"/>
      <c r="O1517" s="235"/>
    </row>
    <row r="1518" spans="1:15">
      <c r="A1518" s="237" t="s">
        <v>969</v>
      </c>
      <c r="B1518" s="237" t="s">
        <v>970</v>
      </c>
      <c r="C1518" s="237" t="s">
        <v>971</v>
      </c>
      <c r="D1518" s="237" t="s">
        <v>972</v>
      </c>
      <c r="E1518" s="237" t="s">
        <v>996</v>
      </c>
      <c r="F1518" s="237" t="s">
        <v>95</v>
      </c>
      <c r="G1518" s="237" t="s">
        <v>974</v>
      </c>
      <c r="H1518" s="237" t="s">
        <v>60</v>
      </c>
      <c r="I1518" s="237"/>
      <c r="J1518" s="237"/>
      <c r="K1518" s="237" t="s">
        <v>82</v>
      </c>
      <c r="L1518" s="237" t="s">
        <v>976</v>
      </c>
      <c r="M1518" s="237">
        <v>3.0200000000000001E-2</v>
      </c>
      <c r="N1518" s="237"/>
      <c r="O1518" s="237"/>
    </row>
    <row r="1519" spans="1:15">
      <c r="A1519" s="237" t="s">
        <v>969</v>
      </c>
      <c r="B1519" s="237" t="s">
        <v>970</v>
      </c>
      <c r="C1519" s="237" t="s">
        <v>971</v>
      </c>
      <c r="D1519" s="237" t="s">
        <v>972</v>
      </c>
      <c r="E1519" s="237" t="s">
        <v>996</v>
      </c>
      <c r="F1519" s="237" t="s">
        <v>95</v>
      </c>
      <c r="G1519" s="237" t="s">
        <v>974</v>
      </c>
      <c r="H1519" s="237" t="s">
        <v>60</v>
      </c>
      <c r="I1519" s="237"/>
      <c r="J1519" s="237"/>
      <c r="K1519" s="237" t="s">
        <v>82</v>
      </c>
      <c r="L1519" s="237" t="s">
        <v>977</v>
      </c>
      <c r="M1519" s="238">
        <v>3.4473460326441701E-9</v>
      </c>
      <c r="N1519" s="238"/>
      <c r="O1519" s="238"/>
    </row>
    <row r="1520" spans="1:15">
      <c r="A1520" s="231" t="s">
        <v>969</v>
      </c>
      <c r="B1520" s="231" t="s">
        <v>970</v>
      </c>
      <c r="C1520" s="231" t="s">
        <v>971</v>
      </c>
      <c r="D1520" s="231" t="s">
        <v>972</v>
      </c>
      <c r="E1520" s="231" t="s">
        <v>996</v>
      </c>
      <c r="F1520" s="231" t="s">
        <v>95</v>
      </c>
      <c r="G1520" s="231" t="s">
        <v>974</v>
      </c>
      <c r="H1520" s="231" t="s">
        <v>60</v>
      </c>
      <c r="I1520" s="231" t="s">
        <v>99</v>
      </c>
      <c r="J1520" s="231" t="s">
        <v>811</v>
      </c>
      <c r="K1520" s="231" t="s">
        <v>82</v>
      </c>
      <c r="L1520" s="231" t="s">
        <v>978</v>
      </c>
      <c r="M1520" s="234"/>
      <c r="N1520" s="235">
        <v>1</v>
      </c>
      <c r="O1520" s="235">
        <v>1</v>
      </c>
    </row>
    <row r="1521" spans="1:15">
      <c r="A1521" s="231" t="s">
        <v>969</v>
      </c>
      <c r="B1521" s="231" t="s">
        <v>970</v>
      </c>
      <c r="C1521" s="231" t="s">
        <v>971</v>
      </c>
      <c r="D1521" s="231" t="s">
        <v>972</v>
      </c>
      <c r="E1521" s="231" t="s">
        <v>996</v>
      </c>
      <c r="F1521" s="231" t="s">
        <v>95</v>
      </c>
      <c r="G1521" s="231" t="s">
        <v>974</v>
      </c>
      <c r="H1521" s="231" t="s">
        <v>60</v>
      </c>
      <c r="K1521" s="231" t="s">
        <v>82</v>
      </c>
      <c r="L1521" s="231" t="s">
        <v>979</v>
      </c>
      <c r="M1521" s="234"/>
      <c r="N1521" s="236"/>
      <c r="O1521" s="236"/>
    </row>
    <row r="1522" spans="1:15">
      <c r="A1522" s="231" t="s">
        <v>969</v>
      </c>
      <c r="B1522" s="231" t="s">
        <v>970</v>
      </c>
      <c r="C1522" s="231" t="s">
        <v>971</v>
      </c>
      <c r="D1522" s="231" t="s">
        <v>972</v>
      </c>
      <c r="E1522" s="231" t="s">
        <v>996</v>
      </c>
      <c r="F1522" s="231" t="s">
        <v>95</v>
      </c>
      <c r="G1522" s="231" t="s">
        <v>974</v>
      </c>
      <c r="H1522" s="231" t="s">
        <v>60</v>
      </c>
      <c r="K1522" s="231" t="s">
        <v>82</v>
      </c>
      <c r="L1522" s="231" t="s">
        <v>980</v>
      </c>
      <c r="M1522" s="234"/>
      <c r="N1522" s="236"/>
      <c r="O1522" s="236"/>
    </row>
    <row r="1523" spans="1:15">
      <c r="A1523" s="237" t="s">
        <v>969</v>
      </c>
      <c r="B1523" s="237" t="s">
        <v>970</v>
      </c>
      <c r="C1523" s="237" t="s">
        <v>971</v>
      </c>
      <c r="D1523" s="237" t="s">
        <v>972</v>
      </c>
      <c r="E1523" s="237" t="s">
        <v>996</v>
      </c>
      <c r="F1523" s="237" t="s">
        <v>95</v>
      </c>
      <c r="G1523" s="237" t="s">
        <v>974</v>
      </c>
      <c r="H1523" s="237" t="s">
        <v>17</v>
      </c>
      <c r="I1523" s="237"/>
      <c r="J1523" s="237"/>
      <c r="K1523" s="237" t="s">
        <v>82</v>
      </c>
      <c r="L1523" s="237" t="s">
        <v>976</v>
      </c>
      <c r="M1523" s="237">
        <v>31460.066599999998</v>
      </c>
      <c r="N1523" s="237">
        <v>6198.7960999999996</v>
      </c>
      <c r="O1523" s="237">
        <v>16861.375</v>
      </c>
    </row>
    <row r="1524" spans="1:15">
      <c r="A1524" s="237" t="s">
        <v>969</v>
      </c>
      <c r="B1524" s="237" t="s">
        <v>970</v>
      </c>
      <c r="C1524" s="237" t="s">
        <v>971</v>
      </c>
      <c r="D1524" s="237" t="s">
        <v>972</v>
      </c>
      <c r="E1524" s="237" t="s">
        <v>996</v>
      </c>
      <c r="F1524" s="237" t="s">
        <v>95</v>
      </c>
      <c r="G1524" s="237" t="s">
        <v>974</v>
      </c>
      <c r="H1524" s="237" t="s">
        <v>17</v>
      </c>
      <c r="I1524" s="237"/>
      <c r="J1524" s="237"/>
      <c r="K1524" s="237" t="s">
        <v>82</v>
      </c>
      <c r="L1524" s="237" t="s">
        <v>977</v>
      </c>
      <c r="M1524" s="238">
        <v>3.5594331927706899E-3</v>
      </c>
      <c r="N1524" s="238">
        <v>1.5471994681345699E-3</v>
      </c>
      <c r="O1524" s="238">
        <v>2.6250191932492102E-3</v>
      </c>
    </row>
    <row r="1525" spans="1:15">
      <c r="A1525" s="231" t="s">
        <v>969</v>
      </c>
      <c r="B1525" s="231" t="s">
        <v>970</v>
      </c>
      <c r="C1525" s="231" t="s">
        <v>971</v>
      </c>
      <c r="D1525" s="231" t="s">
        <v>972</v>
      </c>
      <c r="E1525" s="231" t="s">
        <v>996</v>
      </c>
      <c r="F1525" s="231" t="s">
        <v>95</v>
      </c>
      <c r="G1525" s="231" t="s">
        <v>974</v>
      </c>
      <c r="H1525" s="231" t="s">
        <v>17</v>
      </c>
      <c r="I1525" s="231" t="s">
        <v>101</v>
      </c>
      <c r="J1525" s="231" t="s">
        <v>811</v>
      </c>
      <c r="K1525" s="231" t="s">
        <v>82</v>
      </c>
      <c r="L1525" s="231" t="s">
        <v>978</v>
      </c>
      <c r="M1525" s="234"/>
      <c r="N1525" s="235">
        <f>'4.c Electricity breakdown'!N34</f>
        <v>0.47499999999999998</v>
      </c>
      <c r="O1525" s="235">
        <f>'4.c Electricity breakdown'!AQ34</f>
        <v>0.47499999999999998</v>
      </c>
    </row>
    <row r="1526" spans="1:15">
      <c r="A1526" s="231" t="s">
        <v>969</v>
      </c>
      <c r="B1526" s="231" t="s">
        <v>970</v>
      </c>
      <c r="C1526" s="231" t="s">
        <v>971</v>
      </c>
      <c r="D1526" s="231" t="s">
        <v>972</v>
      </c>
      <c r="E1526" s="231" t="s">
        <v>996</v>
      </c>
      <c r="F1526" s="231" t="s">
        <v>95</v>
      </c>
      <c r="G1526" s="231" t="s">
        <v>974</v>
      </c>
      <c r="H1526" s="231" t="s">
        <v>17</v>
      </c>
      <c r="I1526" s="231" t="s">
        <v>1005</v>
      </c>
      <c r="J1526" s="231" t="s">
        <v>1003</v>
      </c>
      <c r="K1526" s="231" t="s">
        <v>82</v>
      </c>
      <c r="L1526" s="231" t="s">
        <v>979</v>
      </c>
      <c r="M1526" s="234"/>
      <c r="N1526" s="235">
        <f>'4.c Electricity breakdown'!N33/2</f>
        <v>0.23749999999999999</v>
      </c>
      <c r="O1526" s="235">
        <f>'4.c Electricity breakdown'!AQ33/2</f>
        <v>0.23749999999999999</v>
      </c>
    </row>
    <row r="1527" spans="1:15">
      <c r="A1527" s="231" t="s">
        <v>969</v>
      </c>
      <c r="B1527" s="231" t="s">
        <v>970</v>
      </c>
      <c r="C1527" s="231" t="s">
        <v>971</v>
      </c>
      <c r="D1527" s="231" t="s">
        <v>972</v>
      </c>
      <c r="E1527" s="231" t="s">
        <v>996</v>
      </c>
      <c r="F1527" s="231" t="s">
        <v>95</v>
      </c>
      <c r="G1527" s="231" t="s">
        <v>974</v>
      </c>
      <c r="H1527" s="231" t="s">
        <v>17</v>
      </c>
      <c r="I1527" s="231" t="s">
        <v>1005</v>
      </c>
      <c r="J1527" s="231" t="s">
        <v>1004</v>
      </c>
      <c r="K1527" s="231" t="s">
        <v>82</v>
      </c>
      <c r="L1527" s="231" t="s">
        <v>980</v>
      </c>
      <c r="M1527" s="234"/>
      <c r="N1527" s="235">
        <f>'4.c Electricity breakdown'!N34/2</f>
        <v>0.23749999999999999</v>
      </c>
      <c r="O1527" s="235">
        <f>'4.c Electricity breakdown'!AQ34/2</f>
        <v>0.23749999999999999</v>
      </c>
    </row>
    <row r="1528" spans="1:15">
      <c r="A1528" s="231" t="s">
        <v>969</v>
      </c>
      <c r="B1528" s="231" t="s">
        <v>970</v>
      </c>
      <c r="C1528" s="231" t="s">
        <v>971</v>
      </c>
      <c r="D1528" s="231" t="s">
        <v>972</v>
      </c>
      <c r="E1528" s="231" t="s">
        <v>996</v>
      </c>
      <c r="F1528" s="231" t="s">
        <v>95</v>
      </c>
      <c r="G1528" s="231" t="s">
        <v>974</v>
      </c>
      <c r="H1528" s="231" t="s">
        <v>17</v>
      </c>
      <c r="I1528" s="231" t="s">
        <v>105</v>
      </c>
      <c r="J1528" s="231" t="s">
        <v>813</v>
      </c>
      <c r="K1528" s="231" t="s">
        <v>82</v>
      </c>
      <c r="L1528" s="231" t="s">
        <v>1006</v>
      </c>
      <c r="M1528" s="234"/>
      <c r="N1528" s="235">
        <f>'4.c Electricity breakdown'!N35</f>
        <v>0.05</v>
      </c>
      <c r="O1528" s="235">
        <f>'4.c Electricity breakdown'!AQ35</f>
        <v>0.05</v>
      </c>
    </row>
    <row r="1529" spans="1:15">
      <c r="A1529" s="237" t="s">
        <v>969</v>
      </c>
      <c r="B1529" s="237" t="s">
        <v>970</v>
      </c>
      <c r="C1529" s="237" t="s">
        <v>971</v>
      </c>
      <c r="D1529" s="237" t="s">
        <v>972</v>
      </c>
      <c r="E1529" s="237" t="s">
        <v>996</v>
      </c>
      <c r="F1529" s="237" t="s">
        <v>95</v>
      </c>
      <c r="G1529" s="237" t="s">
        <v>974</v>
      </c>
      <c r="H1529" s="237" t="s">
        <v>45</v>
      </c>
      <c r="I1529" s="237"/>
      <c r="J1529" s="237"/>
      <c r="K1529" s="237" t="s">
        <v>82</v>
      </c>
      <c r="L1529" s="237" t="s">
        <v>976</v>
      </c>
      <c r="M1529" s="237">
        <v>2810.721</v>
      </c>
      <c r="N1529" s="237">
        <v>782.12480000000005</v>
      </c>
      <c r="O1529" s="237">
        <v>454.81049999999999</v>
      </c>
    </row>
    <row r="1530" spans="1:15">
      <c r="A1530" s="237" t="s">
        <v>969</v>
      </c>
      <c r="B1530" s="237" t="s">
        <v>970</v>
      </c>
      <c r="C1530" s="237" t="s">
        <v>971</v>
      </c>
      <c r="D1530" s="237" t="s">
        <v>972</v>
      </c>
      <c r="E1530" s="237" t="s">
        <v>996</v>
      </c>
      <c r="F1530" s="237" t="s">
        <v>95</v>
      </c>
      <c r="G1530" s="237" t="s">
        <v>974</v>
      </c>
      <c r="H1530" s="237" t="s">
        <v>45</v>
      </c>
      <c r="I1530" s="237"/>
      <c r="J1530" s="237"/>
      <c r="K1530" s="237" t="s">
        <v>82</v>
      </c>
      <c r="L1530" s="237" t="s">
        <v>977</v>
      </c>
      <c r="M1530" s="238">
        <v>3.4014081178810902E-4</v>
      </c>
      <c r="N1530" s="238">
        <v>1.9521582175849501E-4</v>
      </c>
      <c r="O1530" s="238">
        <v>7.0805986569379506E-5</v>
      </c>
    </row>
    <row r="1531" spans="1:15">
      <c r="A1531" s="231" t="s">
        <v>969</v>
      </c>
      <c r="B1531" s="231" t="s">
        <v>970</v>
      </c>
      <c r="C1531" s="231" t="s">
        <v>971</v>
      </c>
      <c r="D1531" s="231" t="s">
        <v>972</v>
      </c>
      <c r="E1531" s="231" t="s">
        <v>996</v>
      </c>
      <c r="F1531" s="231" t="s">
        <v>95</v>
      </c>
      <c r="G1531" s="231" t="s">
        <v>974</v>
      </c>
      <c r="H1531" s="231" t="s">
        <v>45</v>
      </c>
      <c r="I1531" s="231" t="s">
        <v>1075</v>
      </c>
      <c r="J1531" s="231" t="s">
        <v>1016</v>
      </c>
      <c r="K1531" s="231" t="s">
        <v>82</v>
      </c>
      <c r="L1531" s="231" t="s">
        <v>978</v>
      </c>
      <c r="M1531" s="234"/>
      <c r="N1531" s="239">
        <v>0.5</v>
      </c>
      <c r="O1531" s="239">
        <v>0.5</v>
      </c>
    </row>
    <row r="1532" spans="1:15">
      <c r="A1532" s="231" t="s">
        <v>969</v>
      </c>
      <c r="B1532" s="231" t="s">
        <v>970</v>
      </c>
      <c r="C1532" s="231" t="s">
        <v>971</v>
      </c>
      <c r="D1532" s="231" t="s">
        <v>972</v>
      </c>
      <c r="E1532" s="231" t="s">
        <v>996</v>
      </c>
      <c r="F1532" s="231" t="s">
        <v>95</v>
      </c>
      <c r="G1532" s="231" t="s">
        <v>974</v>
      </c>
      <c r="H1532" s="231" t="s">
        <v>45</v>
      </c>
      <c r="I1532" s="231" t="s">
        <v>1075</v>
      </c>
      <c r="J1532" s="231" t="s">
        <v>1074</v>
      </c>
      <c r="K1532" s="231" t="s">
        <v>82</v>
      </c>
      <c r="L1532" s="231" t="s">
        <v>979</v>
      </c>
      <c r="M1532" s="234"/>
      <c r="N1532" s="239">
        <v>0.5</v>
      </c>
      <c r="O1532" s="239">
        <v>0.5</v>
      </c>
    </row>
    <row r="1533" spans="1:15">
      <c r="A1533" s="231" t="s">
        <v>969</v>
      </c>
      <c r="B1533" s="231" t="s">
        <v>970</v>
      </c>
      <c r="C1533" s="231" t="s">
        <v>971</v>
      </c>
      <c r="D1533" s="231" t="s">
        <v>972</v>
      </c>
      <c r="E1533" s="231" t="s">
        <v>996</v>
      </c>
      <c r="F1533" s="231" t="s">
        <v>95</v>
      </c>
      <c r="G1533" s="231" t="s">
        <v>974</v>
      </c>
      <c r="H1533" s="231" t="s">
        <v>45</v>
      </c>
      <c r="K1533" s="231" t="s">
        <v>82</v>
      </c>
      <c r="L1533" s="231" t="s">
        <v>980</v>
      </c>
      <c r="M1533" s="234"/>
      <c r="N1533" s="235"/>
      <c r="O1533" s="235"/>
    </row>
    <row r="1534" spans="1:15">
      <c r="A1534" s="237" t="s">
        <v>969</v>
      </c>
      <c r="B1534" s="237" t="s">
        <v>970</v>
      </c>
      <c r="C1534" s="237" t="s">
        <v>971</v>
      </c>
      <c r="D1534" s="237" t="s">
        <v>972</v>
      </c>
      <c r="E1534" s="237" t="s">
        <v>996</v>
      </c>
      <c r="F1534" s="237" t="s">
        <v>95</v>
      </c>
      <c r="G1534" s="237" t="s">
        <v>974</v>
      </c>
      <c r="H1534" s="237" t="s">
        <v>975</v>
      </c>
      <c r="I1534" s="237"/>
      <c r="J1534" s="237"/>
      <c r="K1534" s="237" t="s">
        <v>91</v>
      </c>
      <c r="L1534" s="237" t="s">
        <v>976</v>
      </c>
      <c r="M1534" s="237">
        <v>5517.0700999999999</v>
      </c>
      <c r="N1534" s="237">
        <v>4333.6373000000003</v>
      </c>
      <c r="O1534" s="237"/>
    </row>
    <row r="1535" spans="1:15">
      <c r="A1535" s="237" t="s">
        <v>969</v>
      </c>
      <c r="B1535" s="237" t="s">
        <v>970</v>
      </c>
      <c r="C1535" s="237" t="s">
        <v>971</v>
      </c>
      <c r="D1535" s="237" t="s">
        <v>972</v>
      </c>
      <c r="E1535" s="237" t="s">
        <v>996</v>
      </c>
      <c r="F1535" s="237" t="s">
        <v>95</v>
      </c>
      <c r="G1535" s="237" t="s">
        <v>974</v>
      </c>
      <c r="H1535" s="237" t="s">
        <v>975</v>
      </c>
      <c r="I1535" s="237"/>
      <c r="J1535" s="237"/>
      <c r="K1535" s="237" t="s">
        <v>91</v>
      </c>
      <c r="L1535" s="237" t="s">
        <v>977</v>
      </c>
      <c r="M1535" s="238">
        <v>1.16062526427827E-3</v>
      </c>
      <c r="N1535" s="238">
        <v>1.08166186102623E-3</v>
      </c>
      <c r="O1535" s="238"/>
    </row>
    <row r="1536" spans="1:15">
      <c r="A1536" s="231" t="s">
        <v>969</v>
      </c>
      <c r="B1536" s="231" t="s">
        <v>970</v>
      </c>
      <c r="C1536" s="231" t="s">
        <v>971</v>
      </c>
      <c r="D1536" s="231" t="s">
        <v>972</v>
      </c>
      <c r="E1536" s="231" t="s">
        <v>996</v>
      </c>
      <c r="F1536" s="231" t="s">
        <v>95</v>
      </c>
      <c r="G1536" s="231" t="s">
        <v>974</v>
      </c>
      <c r="H1536" s="231" t="s">
        <v>975</v>
      </c>
      <c r="I1536" s="231" t="s">
        <v>1002</v>
      </c>
      <c r="J1536" s="231" t="s">
        <v>1009</v>
      </c>
      <c r="K1536" s="231" t="s">
        <v>91</v>
      </c>
      <c r="L1536" s="231" t="s">
        <v>978</v>
      </c>
      <c r="M1536" s="234"/>
      <c r="N1536" s="235">
        <v>1</v>
      </c>
      <c r="O1536" s="235">
        <v>1</v>
      </c>
    </row>
    <row r="1537" spans="1:15">
      <c r="A1537" s="231" t="s">
        <v>969</v>
      </c>
      <c r="B1537" s="231" t="s">
        <v>970</v>
      </c>
      <c r="C1537" s="231" t="s">
        <v>971</v>
      </c>
      <c r="D1537" s="231" t="s">
        <v>972</v>
      </c>
      <c r="E1537" s="231" t="s">
        <v>996</v>
      </c>
      <c r="F1537" s="231" t="s">
        <v>95</v>
      </c>
      <c r="G1537" s="231" t="s">
        <v>974</v>
      </c>
      <c r="H1537" s="231" t="s">
        <v>975</v>
      </c>
      <c r="K1537" s="231" t="s">
        <v>91</v>
      </c>
      <c r="L1537" s="231" t="s">
        <v>979</v>
      </c>
      <c r="M1537" s="234"/>
      <c r="N1537" s="235"/>
      <c r="O1537" s="236"/>
    </row>
    <row r="1538" spans="1:15">
      <c r="A1538" s="231" t="s">
        <v>969</v>
      </c>
      <c r="B1538" s="231" t="s">
        <v>970</v>
      </c>
      <c r="C1538" s="231" t="s">
        <v>971</v>
      </c>
      <c r="D1538" s="231" t="s">
        <v>972</v>
      </c>
      <c r="E1538" s="231" t="s">
        <v>996</v>
      </c>
      <c r="F1538" s="231" t="s">
        <v>95</v>
      </c>
      <c r="G1538" s="231" t="s">
        <v>974</v>
      </c>
      <c r="H1538" s="231" t="s">
        <v>975</v>
      </c>
      <c r="K1538" s="231" t="s">
        <v>91</v>
      </c>
      <c r="L1538" s="231" t="s">
        <v>980</v>
      </c>
      <c r="M1538" s="234"/>
      <c r="N1538" s="235"/>
      <c r="O1538" s="236"/>
    </row>
    <row r="1539" spans="1:15">
      <c r="A1539" s="237" t="s">
        <v>969</v>
      </c>
      <c r="B1539" s="237" t="s">
        <v>970</v>
      </c>
      <c r="C1539" s="237" t="s">
        <v>971</v>
      </c>
      <c r="D1539" s="237" t="s">
        <v>972</v>
      </c>
      <c r="E1539" s="237" t="s">
        <v>996</v>
      </c>
      <c r="F1539" s="237" t="s">
        <v>95</v>
      </c>
      <c r="G1539" s="237" t="s">
        <v>974</v>
      </c>
      <c r="H1539" s="237" t="s">
        <v>981</v>
      </c>
      <c r="I1539" s="237"/>
      <c r="J1539" s="237"/>
      <c r="K1539" s="237" t="s">
        <v>91</v>
      </c>
      <c r="L1539" s="237" t="s">
        <v>976</v>
      </c>
      <c r="M1539" s="237">
        <v>467.27379999999999</v>
      </c>
      <c r="N1539" s="237">
        <v>285.96820000000002</v>
      </c>
      <c r="O1539" s="237"/>
    </row>
    <row r="1540" spans="1:15">
      <c r="A1540" s="237" t="s">
        <v>969</v>
      </c>
      <c r="B1540" s="237" t="s">
        <v>970</v>
      </c>
      <c r="C1540" s="237" t="s">
        <v>971</v>
      </c>
      <c r="D1540" s="237" t="s">
        <v>972</v>
      </c>
      <c r="E1540" s="237" t="s">
        <v>996</v>
      </c>
      <c r="F1540" s="237" t="s">
        <v>95</v>
      </c>
      <c r="G1540" s="237" t="s">
        <v>974</v>
      </c>
      <c r="H1540" s="237" t="s">
        <v>981</v>
      </c>
      <c r="I1540" s="237"/>
      <c r="J1540" s="237"/>
      <c r="K1540" s="237" t="s">
        <v>91</v>
      </c>
      <c r="L1540" s="237" t="s">
        <v>977</v>
      </c>
      <c r="M1540" s="238">
        <v>1.0056929929226499E-4</v>
      </c>
      <c r="N1540" s="238">
        <v>7.1376738290101203E-5</v>
      </c>
      <c r="O1540" s="238"/>
    </row>
    <row r="1541" spans="1:15">
      <c r="A1541" s="231" t="s">
        <v>969</v>
      </c>
      <c r="B1541" s="231" t="s">
        <v>970</v>
      </c>
      <c r="C1541" s="231" t="s">
        <v>971</v>
      </c>
      <c r="D1541" s="231" t="s">
        <v>972</v>
      </c>
      <c r="E1541" s="231" t="s">
        <v>996</v>
      </c>
      <c r="F1541" s="231" t="s">
        <v>95</v>
      </c>
      <c r="G1541" s="231" t="s">
        <v>974</v>
      </c>
      <c r="H1541" s="231" t="s">
        <v>981</v>
      </c>
      <c r="I1541" s="231" t="s">
        <v>1002</v>
      </c>
      <c r="J1541" s="231" t="s">
        <v>1009</v>
      </c>
      <c r="K1541" s="231" t="s">
        <v>91</v>
      </c>
      <c r="L1541" s="231" t="s">
        <v>978</v>
      </c>
      <c r="M1541" s="234"/>
      <c r="N1541" s="235">
        <v>1</v>
      </c>
      <c r="O1541" s="235">
        <v>1</v>
      </c>
    </row>
    <row r="1542" spans="1:15">
      <c r="A1542" s="231" t="s">
        <v>969</v>
      </c>
      <c r="B1542" s="231" t="s">
        <v>970</v>
      </c>
      <c r="C1542" s="231" t="s">
        <v>971</v>
      </c>
      <c r="D1542" s="231" t="s">
        <v>972</v>
      </c>
      <c r="E1542" s="231" t="s">
        <v>996</v>
      </c>
      <c r="F1542" s="231" t="s">
        <v>95</v>
      </c>
      <c r="G1542" s="231" t="s">
        <v>974</v>
      </c>
      <c r="H1542" s="231" t="s">
        <v>981</v>
      </c>
      <c r="K1542" s="231" t="s">
        <v>91</v>
      </c>
      <c r="L1542" s="231" t="s">
        <v>979</v>
      </c>
      <c r="M1542" s="234"/>
      <c r="N1542" s="235"/>
      <c r="O1542" s="236"/>
    </row>
    <row r="1543" spans="1:15">
      <c r="A1543" s="231" t="s">
        <v>969</v>
      </c>
      <c r="B1543" s="231" t="s">
        <v>970</v>
      </c>
      <c r="C1543" s="231" t="s">
        <v>971</v>
      </c>
      <c r="D1543" s="231" t="s">
        <v>972</v>
      </c>
      <c r="E1543" s="231" t="s">
        <v>996</v>
      </c>
      <c r="F1543" s="231" t="s">
        <v>95</v>
      </c>
      <c r="G1543" s="231" t="s">
        <v>974</v>
      </c>
      <c r="H1543" s="231" t="s">
        <v>981</v>
      </c>
      <c r="K1543" s="231" t="s">
        <v>91</v>
      </c>
      <c r="L1543" s="231" t="s">
        <v>980</v>
      </c>
      <c r="M1543" s="234"/>
      <c r="N1543" s="235"/>
      <c r="O1543" s="236"/>
    </row>
    <row r="1544" spans="1:15">
      <c r="A1544" s="237" t="s">
        <v>969</v>
      </c>
      <c r="B1544" s="237" t="s">
        <v>970</v>
      </c>
      <c r="C1544" s="237" t="s">
        <v>971</v>
      </c>
      <c r="D1544" s="237" t="s">
        <v>972</v>
      </c>
      <c r="E1544" s="237" t="s">
        <v>996</v>
      </c>
      <c r="F1544" s="237" t="s">
        <v>95</v>
      </c>
      <c r="G1544" s="237" t="s">
        <v>974</v>
      </c>
      <c r="H1544" s="237" t="s">
        <v>982</v>
      </c>
      <c r="I1544" s="237"/>
      <c r="J1544" s="237"/>
      <c r="K1544" s="237" t="s">
        <v>91</v>
      </c>
      <c r="L1544" s="237" t="s">
        <v>976</v>
      </c>
      <c r="M1544" s="237">
        <v>1.9318</v>
      </c>
      <c r="N1544" s="237"/>
      <c r="O1544" s="237"/>
    </row>
    <row r="1545" spans="1:15">
      <c r="A1545" s="237" t="s">
        <v>969</v>
      </c>
      <c r="B1545" s="237" t="s">
        <v>970</v>
      </c>
      <c r="C1545" s="237" t="s">
        <v>971</v>
      </c>
      <c r="D1545" s="237" t="s">
        <v>972</v>
      </c>
      <c r="E1545" s="237" t="s">
        <v>996</v>
      </c>
      <c r="F1545" s="237" t="s">
        <v>95</v>
      </c>
      <c r="G1545" s="237" t="s">
        <v>974</v>
      </c>
      <c r="H1545" s="237" t="s">
        <v>982</v>
      </c>
      <c r="I1545" s="237"/>
      <c r="J1545" s="237"/>
      <c r="K1545" s="237" t="s">
        <v>91</v>
      </c>
      <c r="L1545" s="237" t="s">
        <v>977</v>
      </c>
      <c r="M1545" s="238">
        <v>2.48986526081368E-7</v>
      </c>
      <c r="N1545" s="238"/>
      <c r="O1545" s="238"/>
    </row>
    <row r="1546" spans="1:15">
      <c r="A1546" s="231" t="s">
        <v>969</v>
      </c>
      <c r="B1546" s="231" t="s">
        <v>970</v>
      </c>
      <c r="C1546" s="231" t="s">
        <v>971</v>
      </c>
      <c r="D1546" s="231" t="s">
        <v>972</v>
      </c>
      <c r="E1546" s="231" t="s">
        <v>996</v>
      </c>
      <c r="F1546" s="231" t="s">
        <v>95</v>
      </c>
      <c r="G1546" s="231" t="s">
        <v>974</v>
      </c>
      <c r="H1546" s="231" t="s">
        <v>982</v>
      </c>
      <c r="I1546" s="231" t="s">
        <v>1002</v>
      </c>
      <c r="J1546" s="231" t="s">
        <v>1009</v>
      </c>
      <c r="K1546" s="231" t="s">
        <v>91</v>
      </c>
      <c r="L1546" s="231" t="s">
        <v>978</v>
      </c>
      <c r="M1546" s="234"/>
      <c r="N1546" s="235">
        <v>1</v>
      </c>
      <c r="O1546" s="235">
        <v>1</v>
      </c>
    </row>
    <row r="1547" spans="1:15">
      <c r="A1547" s="231" t="s">
        <v>969</v>
      </c>
      <c r="B1547" s="231" t="s">
        <v>970</v>
      </c>
      <c r="C1547" s="231" t="s">
        <v>971</v>
      </c>
      <c r="D1547" s="231" t="s">
        <v>972</v>
      </c>
      <c r="E1547" s="231" t="s">
        <v>996</v>
      </c>
      <c r="F1547" s="231" t="s">
        <v>95</v>
      </c>
      <c r="G1547" s="231" t="s">
        <v>974</v>
      </c>
      <c r="H1547" s="231" t="s">
        <v>982</v>
      </c>
      <c r="K1547" s="231" t="s">
        <v>91</v>
      </c>
      <c r="L1547" s="231" t="s">
        <v>979</v>
      </c>
      <c r="M1547" s="234"/>
      <c r="N1547" s="236"/>
      <c r="O1547" s="236"/>
    </row>
    <row r="1548" spans="1:15">
      <c r="A1548" s="231" t="s">
        <v>969</v>
      </c>
      <c r="B1548" s="231" t="s">
        <v>970</v>
      </c>
      <c r="C1548" s="231" t="s">
        <v>971</v>
      </c>
      <c r="D1548" s="231" t="s">
        <v>972</v>
      </c>
      <c r="E1548" s="231" t="s">
        <v>996</v>
      </c>
      <c r="F1548" s="231" t="s">
        <v>95</v>
      </c>
      <c r="G1548" s="231" t="s">
        <v>974</v>
      </c>
      <c r="H1548" s="231" t="s">
        <v>982</v>
      </c>
      <c r="K1548" s="231" t="s">
        <v>91</v>
      </c>
      <c r="L1548" s="231" t="s">
        <v>980</v>
      </c>
      <c r="M1548" s="234"/>
      <c r="N1548" s="236"/>
      <c r="O1548" s="236"/>
    </row>
    <row r="1549" spans="1:15">
      <c r="A1549" s="237" t="s">
        <v>969</v>
      </c>
      <c r="B1549" s="237" t="s">
        <v>970</v>
      </c>
      <c r="C1549" s="237" t="s">
        <v>971</v>
      </c>
      <c r="D1549" s="237" t="s">
        <v>972</v>
      </c>
      <c r="E1549" s="237" t="s">
        <v>996</v>
      </c>
      <c r="F1549" s="237" t="s">
        <v>95</v>
      </c>
      <c r="G1549" s="237" t="s">
        <v>974</v>
      </c>
      <c r="H1549" s="237" t="s">
        <v>983</v>
      </c>
      <c r="I1549" s="237"/>
      <c r="J1549" s="237"/>
      <c r="K1549" s="237" t="s">
        <v>91</v>
      </c>
      <c r="L1549" s="237" t="s">
        <v>976</v>
      </c>
      <c r="M1549" s="237">
        <v>131.45500000000001</v>
      </c>
      <c r="N1549" s="237"/>
      <c r="O1549" s="237">
        <v>28.1069</v>
      </c>
    </row>
    <row r="1550" spans="1:15">
      <c r="A1550" s="237" t="s">
        <v>969</v>
      </c>
      <c r="B1550" s="237" t="s">
        <v>970</v>
      </c>
      <c r="C1550" s="237" t="s">
        <v>971</v>
      </c>
      <c r="D1550" s="237" t="s">
        <v>972</v>
      </c>
      <c r="E1550" s="237" t="s">
        <v>996</v>
      </c>
      <c r="F1550" s="237" t="s">
        <v>95</v>
      </c>
      <c r="G1550" s="237" t="s">
        <v>974</v>
      </c>
      <c r="H1550" s="237" t="s">
        <v>983</v>
      </c>
      <c r="I1550" s="237"/>
      <c r="J1550" s="237"/>
      <c r="K1550" s="237" t="s">
        <v>91</v>
      </c>
      <c r="L1550" s="237" t="s">
        <v>977</v>
      </c>
      <c r="M1550" s="238">
        <v>2.30834747094194E-5</v>
      </c>
      <c r="N1550" s="238"/>
      <c r="O1550" s="238">
        <v>4.3757494251053899E-6</v>
      </c>
    </row>
    <row r="1551" spans="1:15">
      <c r="A1551" s="231" t="s">
        <v>969</v>
      </c>
      <c r="B1551" s="231" t="s">
        <v>970</v>
      </c>
      <c r="C1551" s="231" t="s">
        <v>971</v>
      </c>
      <c r="D1551" s="231" t="s">
        <v>972</v>
      </c>
      <c r="E1551" s="231" t="s">
        <v>996</v>
      </c>
      <c r="F1551" s="231" t="s">
        <v>95</v>
      </c>
      <c r="G1551" s="231" t="s">
        <v>974</v>
      </c>
      <c r="H1551" s="231" t="s">
        <v>983</v>
      </c>
      <c r="I1551" s="231" t="s">
        <v>1002</v>
      </c>
      <c r="J1551" s="231" t="s">
        <v>1009</v>
      </c>
      <c r="K1551" s="231" t="s">
        <v>91</v>
      </c>
      <c r="L1551" s="231" t="s">
        <v>978</v>
      </c>
      <c r="M1551" s="234"/>
      <c r="N1551" s="235">
        <v>1</v>
      </c>
      <c r="O1551" s="235">
        <v>1</v>
      </c>
    </row>
    <row r="1552" spans="1:15">
      <c r="A1552" s="231" t="s">
        <v>969</v>
      </c>
      <c r="B1552" s="231" t="s">
        <v>970</v>
      </c>
      <c r="C1552" s="231" t="s">
        <v>971</v>
      </c>
      <c r="D1552" s="231" t="s">
        <v>972</v>
      </c>
      <c r="E1552" s="231" t="s">
        <v>996</v>
      </c>
      <c r="F1552" s="231" t="s">
        <v>95</v>
      </c>
      <c r="G1552" s="231" t="s">
        <v>974</v>
      </c>
      <c r="H1552" s="231" t="s">
        <v>983</v>
      </c>
      <c r="K1552" s="231" t="s">
        <v>91</v>
      </c>
      <c r="L1552" s="231" t="s">
        <v>979</v>
      </c>
      <c r="M1552" s="234"/>
      <c r="N1552" s="236"/>
      <c r="O1552" s="235"/>
    </row>
    <row r="1553" spans="1:15">
      <c r="A1553" s="231" t="s">
        <v>969</v>
      </c>
      <c r="B1553" s="231" t="s">
        <v>970</v>
      </c>
      <c r="C1553" s="231" t="s">
        <v>971</v>
      </c>
      <c r="D1553" s="231" t="s">
        <v>972</v>
      </c>
      <c r="E1553" s="231" t="s">
        <v>996</v>
      </c>
      <c r="F1553" s="231" t="s">
        <v>95</v>
      </c>
      <c r="G1553" s="231" t="s">
        <v>974</v>
      </c>
      <c r="H1553" s="231" t="s">
        <v>983</v>
      </c>
      <c r="K1553" s="231" t="s">
        <v>91</v>
      </c>
      <c r="L1553" s="231" t="s">
        <v>980</v>
      </c>
      <c r="M1553" s="234"/>
      <c r="N1553" s="236"/>
      <c r="O1553" s="235"/>
    </row>
    <row r="1554" spans="1:15">
      <c r="A1554" s="237" t="s">
        <v>969</v>
      </c>
      <c r="B1554" s="237" t="s">
        <v>970</v>
      </c>
      <c r="C1554" s="237" t="s">
        <v>971</v>
      </c>
      <c r="D1554" s="237" t="s">
        <v>972</v>
      </c>
      <c r="E1554" s="237" t="s">
        <v>996</v>
      </c>
      <c r="F1554" s="237" t="s">
        <v>95</v>
      </c>
      <c r="G1554" s="237" t="s">
        <v>974</v>
      </c>
      <c r="H1554" s="237" t="s">
        <v>984</v>
      </c>
      <c r="I1554" s="237"/>
      <c r="J1554" s="237"/>
      <c r="K1554" s="237" t="s">
        <v>91</v>
      </c>
      <c r="L1554" s="237" t="s">
        <v>976</v>
      </c>
      <c r="M1554" s="237">
        <v>8812.2788</v>
      </c>
      <c r="N1554" s="237"/>
      <c r="O1554" s="237">
        <v>2769.9367999999999</v>
      </c>
    </row>
    <row r="1555" spans="1:15">
      <c r="A1555" s="237" t="s">
        <v>969</v>
      </c>
      <c r="B1555" s="237" t="s">
        <v>970</v>
      </c>
      <c r="C1555" s="237" t="s">
        <v>971</v>
      </c>
      <c r="D1555" s="237" t="s">
        <v>972</v>
      </c>
      <c r="E1555" s="237" t="s">
        <v>996</v>
      </c>
      <c r="F1555" s="237" t="s">
        <v>95</v>
      </c>
      <c r="G1555" s="237" t="s">
        <v>974</v>
      </c>
      <c r="H1555" s="237" t="s">
        <v>984</v>
      </c>
      <c r="I1555" s="237"/>
      <c r="J1555" s="237"/>
      <c r="K1555" s="237" t="s">
        <v>91</v>
      </c>
      <c r="L1555" s="237" t="s">
        <v>977</v>
      </c>
      <c r="M1555" s="238">
        <v>1.75853911467264E-3</v>
      </c>
      <c r="N1555" s="238"/>
      <c r="O1555" s="238">
        <v>4.3123038685085398E-4</v>
      </c>
    </row>
    <row r="1556" spans="1:15">
      <c r="A1556" s="231" t="s">
        <v>969</v>
      </c>
      <c r="B1556" s="231" t="s">
        <v>970</v>
      </c>
      <c r="C1556" s="231" t="s">
        <v>971</v>
      </c>
      <c r="D1556" s="231" t="s">
        <v>972</v>
      </c>
      <c r="E1556" s="231" t="s">
        <v>996</v>
      </c>
      <c r="F1556" s="231" t="s">
        <v>95</v>
      </c>
      <c r="G1556" s="231" t="s">
        <v>974</v>
      </c>
      <c r="H1556" s="231" t="s">
        <v>984</v>
      </c>
      <c r="I1556" s="231" t="s">
        <v>1002</v>
      </c>
      <c r="J1556" s="231" t="s">
        <v>1009</v>
      </c>
      <c r="K1556" s="231" t="s">
        <v>91</v>
      </c>
      <c r="L1556" s="231" t="s">
        <v>978</v>
      </c>
      <c r="M1556" s="234"/>
      <c r="N1556" s="235">
        <v>1</v>
      </c>
      <c r="O1556" s="235">
        <v>1</v>
      </c>
    </row>
    <row r="1557" spans="1:15">
      <c r="A1557" s="231" t="s">
        <v>969</v>
      </c>
      <c r="B1557" s="231" t="s">
        <v>970</v>
      </c>
      <c r="C1557" s="231" t="s">
        <v>971</v>
      </c>
      <c r="D1557" s="231" t="s">
        <v>972</v>
      </c>
      <c r="E1557" s="231" t="s">
        <v>996</v>
      </c>
      <c r="F1557" s="231" t="s">
        <v>95</v>
      </c>
      <c r="G1557" s="231" t="s">
        <v>974</v>
      </c>
      <c r="H1557" s="231" t="s">
        <v>984</v>
      </c>
      <c r="K1557" s="231" t="s">
        <v>91</v>
      </c>
      <c r="L1557" s="231" t="s">
        <v>979</v>
      </c>
      <c r="M1557" s="234"/>
      <c r="N1557" s="236"/>
      <c r="O1557" s="235"/>
    </row>
    <row r="1558" spans="1:15">
      <c r="A1558" s="231" t="s">
        <v>969</v>
      </c>
      <c r="B1558" s="231" t="s">
        <v>970</v>
      </c>
      <c r="C1558" s="231" t="s">
        <v>971</v>
      </c>
      <c r="D1558" s="231" t="s">
        <v>972</v>
      </c>
      <c r="E1558" s="231" t="s">
        <v>996</v>
      </c>
      <c r="F1558" s="231" t="s">
        <v>95</v>
      </c>
      <c r="G1558" s="231" t="s">
        <v>974</v>
      </c>
      <c r="H1558" s="231" t="s">
        <v>984</v>
      </c>
      <c r="K1558" s="231" t="s">
        <v>91</v>
      </c>
      <c r="L1558" s="231" t="s">
        <v>980</v>
      </c>
      <c r="M1558" s="234"/>
      <c r="N1558" s="236"/>
      <c r="O1558" s="235"/>
    </row>
    <row r="1559" spans="1:15">
      <c r="A1559" s="237" t="s">
        <v>969</v>
      </c>
      <c r="B1559" s="237" t="s">
        <v>970</v>
      </c>
      <c r="C1559" s="237" t="s">
        <v>971</v>
      </c>
      <c r="D1559" s="237" t="s">
        <v>972</v>
      </c>
      <c r="E1559" s="237" t="s">
        <v>996</v>
      </c>
      <c r="F1559" s="237" t="s">
        <v>95</v>
      </c>
      <c r="G1559" s="237" t="s">
        <v>974</v>
      </c>
      <c r="H1559" s="237" t="s">
        <v>985</v>
      </c>
      <c r="I1559" s="237"/>
      <c r="J1559" s="237"/>
      <c r="K1559" s="237" t="s">
        <v>91</v>
      </c>
      <c r="L1559" s="237" t="s">
        <v>976</v>
      </c>
      <c r="M1559" s="237">
        <v>86.812700000000007</v>
      </c>
      <c r="N1559" s="237"/>
      <c r="O1559" s="237"/>
    </row>
    <row r="1560" spans="1:15">
      <c r="A1560" s="237" t="s">
        <v>969</v>
      </c>
      <c r="B1560" s="237" t="s">
        <v>970</v>
      </c>
      <c r="C1560" s="237" t="s">
        <v>971</v>
      </c>
      <c r="D1560" s="237" t="s">
        <v>972</v>
      </c>
      <c r="E1560" s="237" t="s">
        <v>996</v>
      </c>
      <c r="F1560" s="237" t="s">
        <v>95</v>
      </c>
      <c r="G1560" s="237" t="s">
        <v>974</v>
      </c>
      <c r="H1560" s="237" t="s">
        <v>985</v>
      </c>
      <c r="I1560" s="237"/>
      <c r="J1560" s="237"/>
      <c r="K1560" s="237" t="s">
        <v>91</v>
      </c>
      <c r="L1560" s="237" t="s">
        <v>977</v>
      </c>
      <c r="M1560" s="238">
        <v>9.9961949135460802E-6</v>
      </c>
      <c r="N1560" s="238"/>
      <c r="O1560" s="238"/>
    </row>
    <row r="1561" spans="1:15">
      <c r="A1561" s="231" t="s">
        <v>969</v>
      </c>
      <c r="B1561" s="231" t="s">
        <v>970</v>
      </c>
      <c r="C1561" s="231" t="s">
        <v>971</v>
      </c>
      <c r="D1561" s="231" t="s">
        <v>972</v>
      </c>
      <c r="E1561" s="231" t="s">
        <v>996</v>
      </c>
      <c r="F1561" s="231" t="s">
        <v>95</v>
      </c>
      <c r="G1561" s="231" t="s">
        <v>974</v>
      </c>
      <c r="H1561" s="231" t="s">
        <v>985</v>
      </c>
      <c r="I1561" s="231" t="s">
        <v>1002</v>
      </c>
      <c r="J1561" s="231" t="s">
        <v>1009</v>
      </c>
      <c r="K1561" s="231" t="s">
        <v>91</v>
      </c>
      <c r="L1561" s="231" t="s">
        <v>978</v>
      </c>
      <c r="M1561" s="234"/>
      <c r="N1561" s="235">
        <v>1</v>
      </c>
      <c r="O1561" s="235">
        <v>1</v>
      </c>
    </row>
    <row r="1562" spans="1:15">
      <c r="A1562" s="231" t="s">
        <v>969</v>
      </c>
      <c r="B1562" s="231" t="s">
        <v>970</v>
      </c>
      <c r="C1562" s="231" t="s">
        <v>971</v>
      </c>
      <c r="D1562" s="231" t="s">
        <v>972</v>
      </c>
      <c r="E1562" s="231" t="s">
        <v>996</v>
      </c>
      <c r="F1562" s="231" t="s">
        <v>95</v>
      </c>
      <c r="G1562" s="231" t="s">
        <v>974</v>
      </c>
      <c r="H1562" s="231" t="s">
        <v>985</v>
      </c>
      <c r="K1562" s="231" t="s">
        <v>91</v>
      </c>
      <c r="L1562" s="231" t="s">
        <v>979</v>
      </c>
      <c r="M1562" s="234"/>
      <c r="N1562" s="236"/>
      <c r="O1562" s="236"/>
    </row>
    <row r="1563" spans="1:15">
      <c r="A1563" s="231" t="s">
        <v>969</v>
      </c>
      <c r="B1563" s="231" t="s">
        <v>970</v>
      </c>
      <c r="C1563" s="231" t="s">
        <v>971</v>
      </c>
      <c r="D1563" s="231" t="s">
        <v>972</v>
      </c>
      <c r="E1563" s="231" t="s">
        <v>996</v>
      </c>
      <c r="F1563" s="231" t="s">
        <v>95</v>
      </c>
      <c r="G1563" s="231" t="s">
        <v>974</v>
      </c>
      <c r="H1563" s="231" t="s">
        <v>985</v>
      </c>
      <c r="K1563" s="231" t="s">
        <v>91</v>
      </c>
      <c r="L1563" s="231" t="s">
        <v>980</v>
      </c>
      <c r="M1563" s="234"/>
      <c r="N1563" s="236"/>
      <c r="O1563" s="236"/>
    </row>
    <row r="1564" spans="1:15">
      <c r="A1564" s="237" t="s">
        <v>969</v>
      </c>
      <c r="B1564" s="237" t="s">
        <v>970</v>
      </c>
      <c r="C1564" s="237" t="s">
        <v>971</v>
      </c>
      <c r="D1564" s="237" t="s">
        <v>972</v>
      </c>
      <c r="E1564" s="237" t="s">
        <v>996</v>
      </c>
      <c r="F1564" s="237" t="s">
        <v>95</v>
      </c>
      <c r="G1564" s="237" t="s">
        <v>974</v>
      </c>
      <c r="H1564" s="237" t="s">
        <v>986</v>
      </c>
      <c r="I1564" s="237"/>
      <c r="J1564" s="237"/>
      <c r="K1564" s="237" t="s">
        <v>91</v>
      </c>
      <c r="L1564" s="237" t="s">
        <v>976</v>
      </c>
      <c r="M1564" s="237">
        <v>914.47519999999997</v>
      </c>
      <c r="N1564" s="237"/>
      <c r="O1564" s="237">
        <v>26.754100000000001</v>
      </c>
    </row>
    <row r="1565" spans="1:15">
      <c r="A1565" s="237" t="s">
        <v>969</v>
      </c>
      <c r="B1565" s="237" t="s">
        <v>970</v>
      </c>
      <c r="C1565" s="237" t="s">
        <v>971</v>
      </c>
      <c r="D1565" s="237" t="s">
        <v>972</v>
      </c>
      <c r="E1565" s="237" t="s">
        <v>996</v>
      </c>
      <c r="F1565" s="237" t="s">
        <v>95</v>
      </c>
      <c r="G1565" s="237" t="s">
        <v>974</v>
      </c>
      <c r="H1565" s="237" t="s">
        <v>986</v>
      </c>
      <c r="I1565" s="237"/>
      <c r="J1565" s="237"/>
      <c r="K1565" s="237" t="s">
        <v>91</v>
      </c>
      <c r="L1565" s="237" t="s">
        <v>977</v>
      </c>
      <c r="M1565" s="238">
        <v>1.6657930746450899E-4</v>
      </c>
      <c r="N1565" s="238"/>
      <c r="O1565" s="238">
        <v>4.1651422851403797E-6</v>
      </c>
    </row>
    <row r="1566" spans="1:15">
      <c r="A1566" s="231" t="s">
        <v>969</v>
      </c>
      <c r="B1566" s="231" t="s">
        <v>970</v>
      </c>
      <c r="C1566" s="231" t="s">
        <v>971</v>
      </c>
      <c r="D1566" s="231" t="s">
        <v>972</v>
      </c>
      <c r="E1566" s="231" t="s">
        <v>996</v>
      </c>
      <c r="F1566" s="231" t="s">
        <v>95</v>
      </c>
      <c r="G1566" s="231" t="s">
        <v>974</v>
      </c>
      <c r="H1566" s="231" t="s">
        <v>986</v>
      </c>
      <c r="I1566" s="231" t="s">
        <v>1002</v>
      </c>
      <c r="J1566" s="231" t="s">
        <v>1009</v>
      </c>
      <c r="K1566" s="231" t="s">
        <v>91</v>
      </c>
      <c r="L1566" s="231" t="s">
        <v>978</v>
      </c>
      <c r="M1566" s="234"/>
      <c r="N1566" s="235">
        <v>1</v>
      </c>
      <c r="O1566" s="235">
        <v>1</v>
      </c>
    </row>
    <row r="1567" spans="1:15">
      <c r="A1567" s="231" t="s">
        <v>969</v>
      </c>
      <c r="B1567" s="231" t="s">
        <v>970</v>
      </c>
      <c r="C1567" s="231" t="s">
        <v>971</v>
      </c>
      <c r="D1567" s="231" t="s">
        <v>972</v>
      </c>
      <c r="E1567" s="231" t="s">
        <v>996</v>
      </c>
      <c r="F1567" s="231" t="s">
        <v>95</v>
      </c>
      <c r="G1567" s="231" t="s">
        <v>974</v>
      </c>
      <c r="H1567" s="231" t="s">
        <v>986</v>
      </c>
      <c r="K1567" s="231" t="s">
        <v>91</v>
      </c>
      <c r="L1567" s="231" t="s">
        <v>979</v>
      </c>
      <c r="M1567" s="234"/>
      <c r="N1567" s="236"/>
      <c r="O1567" s="235"/>
    </row>
    <row r="1568" spans="1:15">
      <c r="A1568" s="231" t="s">
        <v>969</v>
      </c>
      <c r="B1568" s="231" t="s">
        <v>970</v>
      </c>
      <c r="C1568" s="231" t="s">
        <v>971</v>
      </c>
      <c r="D1568" s="231" t="s">
        <v>972</v>
      </c>
      <c r="E1568" s="231" t="s">
        <v>996</v>
      </c>
      <c r="F1568" s="231" t="s">
        <v>95</v>
      </c>
      <c r="G1568" s="231" t="s">
        <v>974</v>
      </c>
      <c r="H1568" s="231" t="s">
        <v>986</v>
      </c>
      <c r="K1568" s="231" t="s">
        <v>91</v>
      </c>
      <c r="L1568" s="231" t="s">
        <v>980</v>
      </c>
      <c r="M1568" s="234"/>
      <c r="N1568" s="236"/>
      <c r="O1568" s="235"/>
    </row>
    <row r="1569" spans="1:15">
      <c r="A1569" s="237" t="s">
        <v>969</v>
      </c>
      <c r="B1569" s="237" t="s">
        <v>970</v>
      </c>
      <c r="C1569" s="237" t="s">
        <v>971</v>
      </c>
      <c r="D1569" s="237" t="s">
        <v>972</v>
      </c>
      <c r="E1569" s="237" t="s">
        <v>996</v>
      </c>
      <c r="F1569" s="237" t="s">
        <v>95</v>
      </c>
      <c r="G1569" s="237" t="s">
        <v>974</v>
      </c>
      <c r="H1569" s="237" t="s">
        <v>49</v>
      </c>
      <c r="I1569" s="237"/>
      <c r="J1569" s="237"/>
      <c r="K1569" s="237" t="s">
        <v>91</v>
      </c>
      <c r="L1569" s="237" t="s">
        <v>976</v>
      </c>
      <c r="M1569" s="237">
        <v>4.4511000000000003</v>
      </c>
      <c r="N1569" s="237">
        <v>0.55640000000000001</v>
      </c>
      <c r="O1569" s="237"/>
    </row>
    <row r="1570" spans="1:15">
      <c r="A1570" s="237" t="s">
        <v>969</v>
      </c>
      <c r="B1570" s="237" t="s">
        <v>970</v>
      </c>
      <c r="C1570" s="237" t="s">
        <v>971</v>
      </c>
      <c r="D1570" s="237" t="s">
        <v>972</v>
      </c>
      <c r="E1570" s="237" t="s">
        <v>996</v>
      </c>
      <c r="F1570" s="237" t="s">
        <v>95</v>
      </c>
      <c r="G1570" s="237" t="s">
        <v>974</v>
      </c>
      <c r="H1570" s="237" t="s">
        <v>49</v>
      </c>
      <c r="I1570" s="237"/>
      <c r="J1570" s="237"/>
      <c r="K1570" s="237" t="s">
        <v>91</v>
      </c>
      <c r="L1570" s="237" t="s">
        <v>977</v>
      </c>
      <c r="M1570" s="238">
        <v>8.9404949592059597E-7</v>
      </c>
      <c r="N1570" s="238">
        <v>1.3887564136366301E-7</v>
      </c>
      <c r="O1570" s="238"/>
    </row>
    <row r="1571" spans="1:15">
      <c r="A1571" s="231" t="s">
        <v>969</v>
      </c>
      <c r="B1571" s="231" t="s">
        <v>970</v>
      </c>
      <c r="C1571" s="231" t="s">
        <v>971</v>
      </c>
      <c r="D1571" s="231" t="s">
        <v>972</v>
      </c>
      <c r="E1571" s="231" t="s">
        <v>996</v>
      </c>
      <c r="F1571" s="231" t="s">
        <v>95</v>
      </c>
      <c r="G1571" s="231" t="s">
        <v>974</v>
      </c>
      <c r="H1571" s="231" t="s">
        <v>49</v>
      </c>
      <c r="I1571" s="231" t="s">
        <v>1002</v>
      </c>
      <c r="J1571" s="231" t="s">
        <v>1009</v>
      </c>
      <c r="K1571" s="231" t="s">
        <v>91</v>
      </c>
      <c r="L1571" s="231" t="s">
        <v>978</v>
      </c>
      <c r="M1571" s="234"/>
      <c r="N1571" s="235">
        <v>1</v>
      </c>
      <c r="O1571" s="235">
        <v>1</v>
      </c>
    </row>
    <row r="1572" spans="1:15">
      <c r="A1572" s="231" t="s">
        <v>969</v>
      </c>
      <c r="B1572" s="231" t="s">
        <v>970</v>
      </c>
      <c r="C1572" s="231" t="s">
        <v>971</v>
      </c>
      <c r="D1572" s="231" t="s">
        <v>972</v>
      </c>
      <c r="E1572" s="231" t="s">
        <v>996</v>
      </c>
      <c r="F1572" s="231" t="s">
        <v>95</v>
      </c>
      <c r="G1572" s="231" t="s">
        <v>974</v>
      </c>
      <c r="H1572" s="231" t="s">
        <v>49</v>
      </c>
      <c r="K1572" s="231" t="s">
        <v>91</v>
      </c>
      <c r="L1572" s="231" t="s">
        <v>979</v>
      </c>
      <c r="M1572" s="234"/>
      <c r="N1572" s="235"/>
      <c r="O1572" s="236"/>
    </row>
    <row r="1573" spans="1:15">
      <c r="A1573" s="231" t="s">
        <v>969</v>
      </c>
      <c r="B1573" s="231" t="s">
        <v>970</v>
      </c>
      <c r="C1573" s="231" t="s">
        <v>971</v>
      </c>
      <c r="D1573" s="231" t="s">
        <v>972</v>
      </c>
      <c r="E1573" s="231" t="s">
        <v>996</v>
      </c>
      <c r="F1573" s="231" t="s">
        <v>95</v>
      </c>
      <c r="G1573" s="231" t="s">
        <v>974</v>
      </c>
      <c r="H1573" s="231" t="s">
        <v>49</v>
      </c>
      <c r="K1573" s="231" t="s">
        <v>91</v>
      </c>
      <c r="L1573" s="231" t="s">
        <v>980</v>
      </c>
      <c r="M1573" s="234"/>
      <c r="N1573" s="235"/>
      <c r="O1573" s="236"/>
    </row>
    <row r="1574" spans="1:15">
      <c r="A1574" s="237" t="s">
        <v>969</v>
      </c>
      <c r="B1574" s="237" t="s">
        <v>970</v>
      </c>
      <c r="C1574" s="237" t="s">
        <v>971</v>
      </c>
      <c r="D1574" s="237" t="s">
        <v>972</v>
      </c>
      <c r="E1574" s="237" t="s">
        <v>996</v>
      </c>
      <c r="F1574" s="237" t="s">
        <v>95</v>
      </c>
      <c r="G1574" s="237" t="s">
        <v>974</v>
      </c>
      <c r="H1574" s="237" t="s">
        <v>27</v>
      </c>
      <c r="I1574" s="237"/>
      <c r="J1574" s="237"/>
      <c r="K1574" s="237" t="s">
        <v>91</v>
      </c>
      <c r="L1574" s="237" t="s">
        <v>976</v>
      </c>
      <c r="M1574" s="237">
        <v>338.35149999999999</v>
      </c>
      <c r="N1574" s="237">
        <v>172.1335</v>
      </c>
      <c r="O1574" s="237">
        <v>148.43029999999999</v>
      </c>
    </row>
    <row r="1575" spans="1:15">
      <c r="A1575" s="237" t="s">
        <v>969</v>
      </c>
      <c r="B1575" s="237" t="s">
        <v>970</v>
      </c>
      <c r="C1575" s="237" t="s">
        <v>971</v>
      </c>
      <c r="D1575" s="237" t="s">
        <v>972</v>
      </c>
      <c r="E1575" s="237" t="s">
        <v>996</v>
      </c>
      <c r="F1575" s="237" t="s">
        <v>95</v>
      </c>
      <c r="G1575" s="237" t="s">
        <v>974</v>
      </c>
      <c r="H1575" s="237" t="s">
        <v>27</v>
      </c>
      <c r="I1575" s="237"/>
      <c r="J1575" s="237"/>
      <c r="K1575" s="237" t="s">
        <v>91</v>
      </c>
      <c r="L1575" s="237" t="s">
        <v>977</v>
      </c>
      <c r="M1575" s="238">
        <v>5.8457206678435298E-5</v>
      </c>
      <c r="N1575" s="238">
        <v>4.2963965155772999E-5</v>
      </c>
      <c r="O1575" s="238">
        <v>2.3107984156674E-5</v>
      </c>
    </row>
    <row r="1576" spans="1:15">
      <c r="A1576" s="231" t="s">
        <v>969</v>
      </c>
      <c r="B1576" s="231" t="s">
        <v>970</v>
      </c>
      <c r="C1576" s="231" t="s">
        <v>971</v>
      </c>
      <c r="D1576" s="231" t="s">
        <v>972</v>
      </c>
      <c r="E1576" s="231" t="s">
        <v>996</v>
      </c>
      <c r="F1576" s="231" t="s">
        <v>95</v>
      </c>
      <c r="G1576" s="231" t="s">
        <v>974</v>
      </c>
      <c r="H1576" s="231" t="s">
        <v>27</v>
      </c>
      <c r="I1576" s="231" t="s">
        <v>1002</v>
      </c>
      <c r="J1576" s="231" t="s">
        <v>1009</v>
      </c>
      <c r="K1576" s="231" t="s">
        <v>91</v>
      </c>
      <c r="L1576" s="231" t="s">
        <v>978</v>
      </c>
      <c r="M1576" s="234"/>
      <c r="N1576" s="235">
        <v>1</v>
      </c>
      <c r="O1576" s="235">
        <v>1</v>
      </c>
    </row>
    <row r="1577" spans="1:15">
      <c r="A1577" s="231" t="s">
        <v>969</v>
      </c>
      <c r="B1577" s="231" t="s">
        <v>970</v>
      </c>
      <c r="C1577" s="231" t="s">
        <v>971</v>
      </c>
      <c r="D1577" s="231" t="s">
        <v>972</v>
      </c>
      <c r="E1577" s="231" t="s">
        <v>996</v>
      </c>
      <c r="F1577" s="231" t="s">
        <v>95</v>
      </c>
      <c r="G1577" s="231" t="s">
        <v>974</v>
      </c>
      <c r="H1577" s="231" t="s">
        <v>27</v>
      </c>
      <c r="K1577" s="231" t="s">
        <v>91</v>
      </c>
      <c r="L1577" s="231" t="s">
        <v>979</v>
      </c>
      <c r="M1577" s="234"/>
      <c r="N1577" s="235"/>
      <c r="O1577" s="235"/>
    </row>
    <row r="1578" spans="1:15">
      <c r="A1578" s="231" t="s">
        <v>969</v>
      </c>
      <c r="B1578" s="231" t="s">
        <v>970</v>
      </c>
      <c r="C1578" s="231" t="s">
        <v>971</v>
      </c>
      <c r="D1578" s="231" t="s">
        <v>972</v>
      </c>
      <c r="E1578" s="231" t="s">
        <v>996</v>
      </c>
      <c r="F1578" s="231" t="s">
        <v>95</v>
      </c>
      <c r="G1578" s="231" t="s">
        <v>974</v>
      </c>
      <c r="H1578" s="231" t="s">
        <v>27</v>
      </c>
      <c r="K1578" s="231" t="s">
        <v>91</v>
      </c>
      <c r="L1578" s="231" t="s">
        <v>980</v>
      </c>
      <c r="M1578" s="234"/>
      <c r="N1578" s="235"/>
      <c r="O1578" s="235"/>
    </row>
    <row r="1579" spans="1:15">
      <c r="A1579" s="237" t="s">
        <v>969</v>
      </c>
      <c r="B1579" s="237" t="s">
        <v>970</v>
      </c>
      <c r="C1579" s="237" t="s">
        <v>971</v>
      </c>
      <c r="D1579" s="237" t="s">
        <v>972</v>
      </c>
      <c r="E1579" s="237" t="s">
        <v>996</v>
      </c>
      <c r="F1579" s="237" t="s">
        <v>95</v>
      </c>
      <c r="G1579" s="237" t="s">
        <v>974</v>
      </c>
      <c r="H1579" s="237" t="s">
        <v>26</v>
      </c>
      <c r="I1579" s="237"/>
      <c r="J1579" s="237"/>
      <c r="K1579" s="237" t="s">
        <v>91</v>
      </c>
      <c r="L1579" s="237" t="s">
        <v>976</v>
      </c>
      <c r="M1579" s="237">
        <v>61.640700000000002</v>
      </c>
      <c r="N1579" s="237"/>
      <c r="O1579" s="237"/>
    </row>
    <row r="1580" spans="1:15">
      <c r="A1580" s="237" t="s">
        <v>969</v>
      </c>
      <c r="B1580" s="237" t="s">
        <v>970</v>
      </c>
      <c r="C1580" s="237" t="s">
        <v>971</v>
      </c>
      <c r="D1580" s="237" t="s">
        <v>972</v>
      </c>
      <c r="E1580" s="237" t="s">
        <v>996</v>
      </c>
      <c r="F1580" s="237" t="s">
        <v>95</v>
      </c>
      <c r="G1580" s="237" t="s">
        <v>974</v>
      </c>
      <c r="H1580" s="237" t="s">
        <v>26</v>
      </c>
      <c r="I1580" s="237"/>
      <c r="J1580" s="237"/>
      <c r="K1580" s="237" t="s">
        <v>91</v>
      </c>
      <c r="L1580" s="237" t="s">
        <v>977</v>
      </c>
      <c r="M1580" s="238">
        <v>8.1688845082617594E-6</v>
      </c>
      <c r="N1580" s="238"/>
      <c r="O1580" s="238"/>
    </row>
    <row r="1581" spans="1:15">
      <c r="A1581" s="231" t="s">
        <v>969</v>
      </c>
      <c r="B1581" s="231" t="s">
        <v>970</v>
      </c>
      <c r="C1581" s="231" t="s">
        <v>971</v>
      </c>
      <c r="D1581" s="231" t="s">
        <v>972</v>
      </c>
      <c r="E1581" s="231" t="s">
        <v>996</v>
      </c>
      <c r="F1581" s="231" t="s">
        <v>95</v>
      </c>
      <c r="G1581" s="231" t="s">
        <v>974</v>
      </c>
      <c r="H1581" s="231" t="s">
        <v>26</v>
      </c>
      <c r="I1581" s="231" t="s">
        <v>1002</v>
      </c>
      <c r="J1581" s="231" t="s">
        <v>1009</v>
      </c>
      <c r="K1581" s="231" t="s">
        <v>91</v>
      </c>
      <c r="L1581" s="231" t="s">
        <v>978</v>
      </c>
      <c r="M1581" s="234"/>
      <c r="N1581" s="235">
        <v>1</v>
      </c>
      <c r="O1581" s="235">
        <v>1</v>
      </c>
    </row>
    <row r="1582" spans="1:15">
      <c r="A1582" s="231" t="s">
        <v>969</v>
      </c>
      <c r="B1582" s="231" t="s">
        <v>970</v>
      </c>
      <c r="C1582" s="231" t="s">
        <v>971</v>
      </c>
      <c r="D1582" s="231" t="s">
        <v>972</v>
      </c>
      <c r="E1582" s="231" t="s">
        <v>996</v>
      </c>
      <c r="F1582" s="231" t="s">
        <v>95</v>
      </c>
      <c r="G1582" s="231" t="s">
        <v>974</v>
      </c>
      <c r="H1582" s="231" t="s">
        <v>26</v>
      </c>
      <c r="K1582" s="231" t="s">
        <v>91</v>
      </c>
      <c r="L1582" s="231" t="s">
        <v>979</v>
      </c>
      <c r="M1582" s="234"/>
      <c r="N1582" s="236"/>
      <c r="O1582" s="236"/>
    </row>
    <row r="1583" spans="1:15">
      <c r="A1583" s="231" t="s">
        <v>969</v>
      </c>
      <c r="B1583" s="231" t="s">
        <v>970</v>
      </c>
      <c r="C1583" s="231" t="s">
        <v>971</v>
      </c>
      <c r="D1583" s="231" t="s">
        <v>972</v>
      </c>
      <c r="E1583" s="231" t="s">
        <v>996</v>
      </c>
      <c r="F1583" s="231" t="s">
        <v>95</v>
      </c>
      <c r="G1583" s="231" t="s">
        <v>974</v>
      </c>
      <c r="H1583" s="231" t="s">
        <v>26</v>
      </c>
      <c r="K1583" s="231" t="s">
        <v>91</v>
      </c>
      <c r="L1583" s="231" t="s">
        <v>980</v>
      </c>
      <c r="M1583" s="234"/>
      <c r="N1583" s="236"/>
      <c r="O1583" s="236"/>
    </row>
    <row r="1584" spans="1:15">
      <c r="A1584" s="237" t="s">
        <v>969</v>
      </c>
      <c r="B1584" s="237" t="s">
        <v>970</v>
      </c>
      <c r="C1584" s="237" t="s">
        <v>971</v>
      </c>
      <c r="D1584" s="237" t="s">
        <v>972</v>
      </c>
      <c r="E1584" s="237" t="s">
        <v>996</v>
      </c>
      <c r="F1584" s="237" t="s">
        <v>95</v>
      </c>
      <c r="G1584" s="237" t="s">
        <v>974</v>
      </c>
      <c r="H1584" s="237" t="s">
        <v>647</v>
      </c>
      <c r="I1584" s="237"/>
      <c r="J1584" s="237"/>
      <c r="K1584" s="237" t="s">
        <v>91</v>
      </c>
      <c r="L1584" s="237" t="s">
        <v>976</v>
      </c>
      <c r="M1584" s="237">
        <v>46.4084</v>
      </c>
      <c r="N1584" s="237">
        <v>13.471500000000001</v>
      </c>
      <c r="O1584" s="237">
        <v>5.55</v>
      </c>
    </row>
    <row r="1585" spans="1:15">
      <c r="A1585" s="237" t="s">
        <v>969</v>
      </c>
      <c r="B1585" s="237" t="s">
        <v>970</v>
      </c>
      <c r="C1585" s="237" t="s">
        <v>971</v>
      </c>
      <c r="D1585" s="237" t="s">
        <v>972</v>
      </c>
      <c r="E1585" s="237" t="s">
        <v>996</v>
      </c>
      <c r="F1585" s="237" t="s">
        <v>95</v>
      </c>
      <c r="G1585" s="237" t="s">
        <v>974</v>
      </c>
      <c r="H1585" s="237" t="s">
        <v>647</v>
      </c>
      <c r="I1585" s="237"/>
      <c r="J1585" s="237"/>
      <c r="K1585" s="237" t="s">
        <v>91</v>
      </c>
      <c r="L1585" s="237" t="s">
        <v>977</v>
      </c>
      <c r="M1585" s="238">
        <v>8.8752263946717801E-6</v>
      </c>
      <c r="N1585" s="238">
        <v>3.3624428516006301E-6</v>
      </c>
      <c r="O1585" s="238">
        <v>8.6403727587656095E-7</v>
      </c>
    </row>
    <row r="1586" spans="1:15">
      <c r="A1586" s="231" t="s">
        <v>969</v>
      </c>
      <c r="B1586" s="231" t="s">
        <v>970</v>
      </c>
      <c r="C1586" s="231" t="s">
        <v>971</v>
      </c>
      <c r="D1586" s="231" t="s">
        <v>972</v>
      </c>
      <c r="E1586" s="231" t="s">
        <v>996</v>
      </c>
      <c r="F1586" s="231" t="s">
        <v>95</v>
      </c>
      <c r="G1586" s="231" t="s">
        <v>974</v>
      </c>
      <c r="H1586" s="231" t="s">
        <v>647</v>
      </c>
      <c r="I1586" s="231" t="s">
        <v>1002</v>
      </c>
      <c r="J1586" s="231" t="s">
        <v>1009</v>
      </c>
      <c r="K1586" s="231" t="s">
        <v>91</v>
      </c>
      <c r="L1586" s="231" t="s">
        <v>978</v>
      </c>
      <c r="M1586" s="234"/>
      <c r="N1586" s="235">
        <v>1</v>
      </c>
      <c r="O1586" s="235">
        <v>1</v>
      </c>
    </row>
    <row r="1587" spans="1:15">
      <c r="A1587" s="231" t="s">
        <v>969</v>
      </c>
      <c r="B1587" s="231" t="s">
        <v>970</v>
      </c>
      <c r="C1587" s="231" t="s">
        <v>971</v>
      </c>
      <c r="D1587" s="231" t="s">
        <v>972</v>
      </c>
      <c r="E1587" s="231" t="s">
        <v>996</v>
      </c>
      <c r="F1587" s="231" t="s">
        <v>95</v>
      </c>
      <c r="G1587" s="231" t="s">
        <v>974</v>
      </c>
      <c r="H1587" s="231" t="s">
        <v>647</v>
      </c>
      <c r="K1587" s="231" t="s">
        <v>91</v>
      </c>
      <c r="L1587" s="231" t="s">
        <v>979</v>
      </c>
      <c r="M1587" s="234"/>
      <c r="N1587" s="235"/>
      <c r="O1587" s="235"/>
    </row>
    <row r="1588" spans="1:15">
      <c r="A1588" s="231" t="s">
        <v>969</v>
      </c>
      <c r="B1588" s="231" t="s">
        <v>970</v>
      </c>
      <c r="C1588" s="231" t="s">
        <v>971</v>
      </c>
      <c r="D1588" s="231" t="s">
        <v>972</v>
      </c>
      <c r="E1588" s="231" t="s">
        <v>996</v>
      </c>
      <c r="F1588" s="231" t="s">
        <v>95</v>
      </c>
      <c r="G1588" s="231" t="s">
        <v>974</v>
      </c>
      <c r="H1588" s="231" t="s">
        <v>647</v>
      </c>
      <c r="K1588" s="231" t="s">
        <v>91</v>
      </c>
      <c r="L1588" s="231" t="s">
        <v>980</v>
      </c>
      <c r="M1588" s="234"/>
      <c r="N1588" s="235"/>
      <c r="O1588" s="235"/>
    </row>
    <row r="1589" spans="1:15">
      <c r="A1589" s="237" t="s">
        <v>969</v>
      </c>
      <c r="B1589" s="237" t="s">
        <v>970</v>
      </c>
      <c r="C1589" s="237" t="s">
        <v>971</v>
      </c>
      <c r="D1589" s="237" t="s">
        <v>972</v>
      </c>
      <c r="E1589" s="237" t="s">
        <v>996</v>
      </c>
      <c r="F1589" s="237" t="s">
        <v>95</v>
      </c>
      <c r="G1589" s="237" t="s">
        <v>974</v>
      </c>
      <c r="H1589" s="237" t="s">
        <v>32</v>
      </c>
      <c r="I1589" s="237"/>
      <c r="J1589" s="237"/>
      <c r="K1589" s="237" t="s">
        <v>91</v>
      </c>
      <c r="L1589" s="237" t="s">
        <v>976</v>
      </c>
      <c r="M1589" s="237">
        <v>25.107500000000002</v>
      </c>
      <c r="N1589" s="237">
        <v>2.0636000000000001</v>
      </c>
      <c r="O1589" s="237">
        <v>8.5999999999999993E-2</v>
      </c>
    </row>
    <row r="1590" spans="1:15">
      <c r="A1590" s="237" t="s">
        <v>969</v>
      </c>
      <c r="B1590" s="237" t="s">
        <v>970</v>
      </c>
      <c r="C1590" s="237" t="s">
        <v>971</v>
      </c>
      <c r="D1590" s="237" t="s">
        <v>972</v>
      </c>
      <c r="E1590" s="237" t="s">
        <v>996</v>
      </c>
      <c r="F1590" s="237" t="s">
        <v>95</v>
      </c>
      <c r="G1590" s="237" t="s">
        <v>974</v>
      </c>
      <c r="H1590" s="237" t="s">
        <v>32</v>
      </c>
      <c r="I1590" s="237"/>
      <c r="J1590" s="237"/>
      <c r="K1590" s="237" t="s">
        <v>91</v>
      </c>
      <c r="L1590" s="237" t="s">
        <v>977</v>
      </c>
      <c r="M1590" s="238">
        <v>4.2996968607622904E-6</v>
      </c>
      <c r="N1590" s="238">
        <v>5.1506788914100498E-7</v>
      </c>
      <c r="O1590" s="238">
        <v>1.33886857162854E-8</v>
      </c>
    </row>
    <row r="1591" spans="1:15">
      <c r="A1591" s="231" t="s">
        <v>969</v>
      </c>
      <c r="B1591" s="231" t="s">
        <v>970</v>
      </c>
      <c r="C1591" s="231" t="s">
        <v>971</v>
      </c>
      <c r="D1591" s="231" t="s">
        <v>972</v>
      </c>
      <c r="E1591" s="231" t="s">
        <v>996</v>
      </c>
      <c r="F1591" s="231" t="s">
        <v>95</v>
      </c>
      <c r="G1591" s="231" t="s">
        <v>974</v>
      </c>
      <c r="H1591" s="231" t="s">
        <v>32</v>
      </c>
      <c r="I1591" s="231" t="s">
        <v>1002</v>
      </c>
      <c r="J1591" s="231" t="s">
        <v>1009</v>
      </c>
      <c r="K1591" s="231" t="s">
        <v>91</v>
      </c>
      <c r="L1591" s="231" t="s">
        <v>978</v>
      </c>
      <c r="M1591" s="234"/>
      <c r="N1591" s="235">
        <v>1</v>
      </c>
      <c r="O1591" s="235">
        <v>1</v>
      </c>
    </row>
    <row r="1592" spans="1:15">
      <c r="A1592" s="231" t="s">
        <v>969</v>
      </c>
      <c r="B1592" s="231" t="s">
        <v>970</v>
      </c>
      <c r="C1592" s="231" t="s">
        <v>971</v>
      </c>
      <c r="D1592" s="231" t="s">
        <v>972</v>
      </c>
      <c r="E1592" s="231" t="s">
        <v>996</v>
      </c>
      <c r="F1592" s="231" t="s">
        <v>95</v>
      </c>
      <c r="G1592" s="231" t="s">
        <v>974</v>
      </c>
      <c r="H1592" s="231" t="s">
        <v>32</v>
      </c>
      <c r="K1592" s="231" t="s">
        <v>91</v>
      </c>
      <c r="L1592" s="231" t="s">
        <v>979</v>
      </c>
      <c r="M1592" s="234"/>
      <c r="N1592" s="235"/>
      <c r="O1592" s="235"/>
    </row>
    <row r="1593" spans="1:15">
      <c r="A1593" s="231" t="s">
        <v>969</v>
      </c>
      <c r="B1593" s="231" t="s">
        <v>970</v>
      </c>
      <c r="C1593" s="231" t="s">
        <v>971</v>
      </c>
      <c r="D1593" s="231" t="s">
        <v>972</v>
      </c>
      <c r="E1593" s="231" t="s">
        <v>996</v>
      </c>
      <c r="F1593" s="231" t="s">
        <v>95</v>
      </c>
      <c r="G1593" s="231" t="s">
        <v>974</v>
      </c>
      <c r="H1593" s="231" t="s">
        <v>32</v>
      </c>
      <c r="K1593" s="231" t="s">
        <v>91</v>
      </c>
      <c r="L1593" s="231" t="s">
        <v>980</v>
      </c>
      <c r="M1593" s="234"/>
      <c r="N1593" s="235"/>
      <c r="O1593" s="235"/>
    </row>
    <row r="1594" spans="1:15">
      <c r="A1594" s="237" t="s">
        <v>969</v>
      </c>
      <c r="B1594" s="237" t="s">
        <v>970</v>
      </c>
      <c r="C1594" s="237" t="s">
        <v>971</v>
      </c>
      <c r="D1594" s="237" t="s">
        <v>972</v>
      </c>
      <c r="E1594" s="237" t="s">
        <v>996</v>
      </c>
      <c r="F1594" s="237" t="s">
        <v>95</v>
      </c>
      <c r="G1594" s="237" t="s">
        <v>974</v>
      </c>
      <c r="H1594" s="237" t="s">
        <v>28</v>
      </c>
      <c r="I1594" s="237"/>
      <c r="J1594" s="237"/>
      <c r="K1594" s="237" t="s">
        <v>91</v>
      </c>
      <c r="L1594" s="237" t="s">
        <v>976</v>
      </c>
      <c r="M1594" s="237">
        <v>14.166</v>
      </c>
      <c r="N1594" s="237">
        <v>6.4500000000000002E-2</v>
      </c>
      <c r="O1594" s="237"/>
    </row>
    <row r="1595" spans="1:15">
      <c r="A1595" s="237" t="s">
        <v>969</v>
      </c>
      <c r="B1595" s="237" t="s">
        <v>970</v>
      </c>
      <c r="C1595" s="237" t="s">
        <v>971</v>
      </c>
      <c r="D1595" s="237" t="s">
        <v>972</v>
      </c>
      <c r="E1595" s="237" t="s">
        <v>996</v>
      </c>
      <c r="F1595" s="237" t="s">
        <v>95</v>
      </c>
      <c r="G1595" s="237" t="s">
        <v>974</v>
      </c>
      <c r="H1595" s="237" t="s">
        <v>28</v>
      </c>
      <c r="I1595" s="237"/>
      <c r="J1595" s="237"/>
      <c r="K1595" s="237" t="s">
        <v>91</v>
      </c>
      <c r="L1595" s="237" t="s">
        <v>977</v>
      </c>
      <c r="M1595" s="238">
        <v>2.4259486499874E-6</v>
      </c>
      <c r="N1595" s="238">
        <v>1.6098991495248499E-8</v>
      </c>
      <c r="O1595" s="238"/>
    </row>
    <row r="1596" spans="1:15">
      <c r="A1596" s="231" t="s">
        <v>969</v>
      </c>
      <c r="B1596" s="231" t="s">
        <v>970</v>
      </c>
      <c r="C1596" s="231" t="s">
        <v>971</v>
      </c>
      <c r="D1596" s="231" t="s">
        <v>972</v>
      </c>
      <c r="E1596" s="231" t="s">
        <v>996</v>
      </c>
      <c r="F1596" s="231" t="s">
        <v>95</v>
      </c>
      <c r="G1596" s="231" t="s">
        <v>974</v>
      </c>
      <c r="H1596" s="231" t="s">
        <v>28</v>
      </c>
      <c r="I1596" s="231" t="s">
        <v>1002</v>
      </c>
      <c r="J1596" s="231" t="s">
        <v>1009</v>
      </c>
      <c r="K1596" s="231" t="s">
        <v>91</v>
      </c>
      <c r="L1596" s="231" t="s">
        <v>978</v>
      </c>
      <c r="M1596" s="234"/>
      <c r="N1596" s="235">
        <v>1</v>
      </c>
      <c r="O1596" s="235">
        <v>1</v>
      </c>
    </row>
    <row r="1597" spans="1:15">
      <c r="A1597" s="231" t="s">
        <v>969</v>
      </c>
      <c r="B1597" s="231" t="s">
        <v>970</v>
      </c>
      <c r="C1597" s="231" t="s">
        <v>971</v>
      </c>
      <c r="D1597" s="231" t="s">
        <v>972</v>
      </c>
      <c r="E1597" s="231" t="s">
        <v>996</v>
      </c>
      <c r="F1597" s="231" t="s">
        <v>95</v>
      </c>
      <c r="G1597" s="231" t="s">
        <v>974</v>
      </c>
      <c r="H1597" s="231" t="s">
        <v>28</v>
      </c>
      <c r="K1597" s="231" t="s">
        <v>91</v>
      </c>
      <c r="L1597" s="231" t="s">
        <v>979</v>
      </c>
      <c r="M1597" s="234"/>
      <c r="N1597" s="235"/>
      <c r="O1597" s="236"/>
    </row>
    <row r="1598" spans="1:15">
      <c r="A1598" s="231" t="s">
        <v>969</v>
      </c>
      <c r="B1598" s="231" t="s">
        <v>970</v>
      </c>
      <c r="C1598" s="231" t="s">
        <v>971</v>
      </c>
      <c r="D1598" s="231" t="s">
        <v>972</v>
      </c>
      <c r="E1598" s="231" t="s">
        <v>996</v>
      </c>
      <c r="F1598" s="231" t="s">
        <v>95</v>
      </c>
      <c r="G1598" s="231" t="s">
        <v>974</v>
      </c>
      <c r="H1598" s="231" t="s">
        <v>28</v>
      </c>
      <c r="K1598" s="231" t="s">
        <v>91</v>
      </c>
      <c r="L1598" s="231" t="s">
        <v>980</v>
      </c>
      <c r="M1598" s="234"/>
      <c r="N1598" s="235"/>
      <c r="O1598" s="236"/>
    </row>
    <row r="1599" spans="1:15">
      <c r="A1599" s="237" t="s">
        <v>969</v>
      </c>
      <c r="B1599" s="237" t="s">
        <v>970</v>
      </c>
      <c r="C1599" s="237" t="s">
        <v>971</v>
      </c>
      <c r="D1599" s="237" t="s">
        <v>972</v>
      </c>
      <c r="E1599" s="237" t="s">
        <v>996</v>
      </c>
      <c r="F1599" s="237" t="s">
        <v>95</v>
      </c>
      <c r="G1599" s="237" t="s">
        <v>974</v>
      </c>
      <c r="H1599" s="237" t="s">
        <v>25</v>
      </c>
      <c r="I1599" s="237"/>
      <c r="J1599" s="237"/>
      <c r="K1599" s="237" t="s">
        <v>91</v>
      </c>
      <c r="L1599" s="237" t="s">
        <v>976</v>
      </c>
      <c r="M1599" s="237">
        <v>1.7912999999999999</v>
      </c>
      <c r="N1599" s="237"/>
      <c r="O1599" s="237"/>
    </row>
    <row r="1600" spans="1:15">
      <c r="A1600" s="237" t="s">
        <v>969</v>
      </c>
      <c r="B1600" s="237" t="s">
        <v>970</v>
      </c>
      <c r="C1600" s="237" t="s">
        <v>971</v>
      </c>
      <c r="D1600" s="237" t="s">
        <v>972</v>
      </c>
      <c r="E1600" s="237" t="s">
        <v>996</v>
      </c>
      <c r="F1600" s="237" t="s">
        <v>95</v>
      </c>
      <c r="G1600" s="237" t="s">
        <v>974</v>
      </c>
      <c r="H1600" s="237" t="s">
        <v>25</v>
      </c>
      <c r="I1600" s="237"/>
      <c r="J1600" s="237"/>
      <c r="K1600" s="237" t="s">
        <v>91</v>
      </c>
      <c r="L1600" s="237" t="s">
        <v>977</v>
      </c>
      <c r="M1600" s="238">
        <v>2.4044099648558399E-7</v>
      </c>
      <c r="N1600" s="238"/>
      <c r="O1600" s="238"/>
    </row>
    <row r="1601" spans="1:15">
      <c r="A1601" s="231" t="s">
        <v>969</v>
      </c>
      <c r="B1601" s="231" t="s">
        <v>970</v>
      </c>
      <c r="C1601" s="231" t="s">
        <v>971</v>
      </c>
      <c r="D1601" s="231" t="s">
        <v>972</v>
      </c>
      <c r="E1601" s="231" t="s">
        <v>996</v>
      </c>
      <c r="F1601" s="231" t="s">
        <v>95</v>
      </c>
      <c r="G1601" s="231" t="s">
        <v>974</v>
      </c>
      <c r="H1601" s="231" t="s">
        <v>25</v>
      </c>
      <c r="I1601" s="231" t="s">
        <v>1002</v>
      </c>
      <c r="J1601" s="231" t="s">
        <v>1009</v>
      </c>
      <c r="K1601" s="231" t="s">
        <v>91</v>
      </c>
      <c r="L1601" s="231" t="s">
        <v>978</v>
      </c>
      <c r="M1601" s="234"/>
      <c r="N1601" s="235">
        <v>1</v>
      </c>
      <c r="O1601" s="235">
        <v>1</v>
      </c>
    </row>
    <row r="1602" spans="1:15">
      <c r="A1602" s="231" t="s">
        <v>969</v>
      </c>
      <c r="B1602" s="231" t="s">
        <v>970</v>
      </c>
      <c r="C1602" s="231" t="s">
        <v>971</v>
      </c>
      <c r="D1602" s="231" t="s">
        <v>972</v>
      </c>
      <c r="E1602" s="231" t="s">
        <v>996</v>
      </c>
      <c r="F1602" s="231" t="s">
        <v>95</v>
      </c>
      <c r="G1602" s="231" t="s">
        <v>974</v>
      </c>
      <c r="H1602" s="231" t="s">
        <v>25</v>
      </c>
      <c r="K1602" s="231" t="s">
        <v>91</v>
      </c>
      <c r="L1602" s="231" t="s">
        <v>979</v>
      </c>
      <c r="M1602" s="234"/>
      <c r="N1602" s="236"/>
      <c r="O1602" s="236"/>
    </row>
    <row r="1603" spans="1:15">
      <c r="A1603" s="231" t="s">
        <v>969</v>
      </c>
      <c r="B1603" s="231" t="s">
        <v>970</v>
      </c>
      <c r="C1603" s="231" t="s">
        <v>971</v>
      </c>
      <c r="D1603" s="231" t="s">
        <v>972</v>
      </c>
      <c r="E1603" s="231" t="s">
        <v>996</v>
      </c>
      <c r="F1603" s="231" t="s">
        <v>95</v>
      </c>
      <c r="G1603" s="231" t="s">
        <v>974</v>
      </c>
      <c r="H1603" s="231" t="s">
        <v>25</v>
      </c>
      <c r="K1603" s="231" t="s">
        <v>91</v>
      </c>
      <c r="L1603" s="231" t="s">
        <v>980</v>
      </c>
      <c r="M1603" s="234"/>
      <c r="N1603" s="236"/>
      <c r="O1603" s="236"/>
    </row>
    <row r="1604" spans="1:15">
      <c r="A1604" s="237" t="s">
        <v>969</v>
      </c>
      <c r="B1604" s="237" t="s">
        <v>970</v>
      </c>
      <c r="C1604" s="237" t="s">
        <v>971</v>
      </c>
      <c r="D1604" s="237" t="s">
        <v>972</v>
      </c>
      <c r="E1604" s="237" t="s">
        <v>996</v>
      </c>
      <c r="F1604" s="237" t="s">
        <v>95</v>
      </c>
      <c r="G1604" s="237" t="s">
        <v>974</v>
      </c>
      <c r="H1604" s="237" t="s">
        <v>649</v>
      </c>
      <c r="I1604" s="237"/>
      <c r="J1604" s="237"/>
      <c r="K1604" s="237" t="s">
        <v>91</v>
      </c>
      <c r="L1604" s="237" t="s">
        <v>976</v>
      </c>
      <c r="M1604" s="237">
        <v>28.454499999999999</v>
      </c>
      <c r="N1604" s="237"/>
      <c r="O1604" s="237">
        <v>0.22689999999999999</v>
      </c>
    </row>
    <row r="1605" spans="1:15">
      <c r="A1605" s="237" t="s">
        <v>969</v>
      </c>
      <c r="B1605" s="237" t="s">
        <v>970</v>
      </c>
      <c r="C1605" s="237" t="s">
        <v>971</v>
      </c>
      <c r="D1605" s="237" t="s">
        <v>972</v>
      </c>
      <c r="E1605" s="237" t="s">
        <v>996</v>
      </c>
      <c r="F1605" s="237" t="s">
        <v>95</v>
      </c>
      <c r="G1605" s="237" t="s">
        <v>974</v>
      </c>
      <c r="H1605" s="237" t="s">
        <v>649</v>
      </c>
      <c r="I1605" s="237"/>
      <c r="J1605" s="237"/>
      <c r="K1605" s="237" t="s">
        <v>91</v>
      </c>
      <c r="L1605" s="237" t="s">
        <v>977</v>
      </c>
      <c r="M1605" s="238">
        <v>4.91610230021601E-6</v>
      </c>
      <c r="N1605" s="238"/>
      <c r="O1605" s="238">
        <v>3.5324334756106601E-8</v>
      </c>
    </row>
    <row r="1606" spans="1:15">
      <c r="A1606" s="231" t="s">
        <v>969</v>
      </c>
      <c r="B1606" s="231" t="s">
        <v>970</v>
      </c>
      <c r="C1606" s="231" t="s">
        <v>971</v>
      </c>
      <c r="D1606" s="231" t="s">
        <v>972</v>
      </c>
      <c r="E1606" s="231" t="s">
        <v>996</v>
      </c>
      <c r="F1606" s="231" t="s">
        <v>95</v>
      </c>
      <c r="G1606" s="231" t="s">
        <v>974</v>
      </c>
      <c r="H1606" s="231" t="s">
        <v>649</v>
      </c>
      <c r="I1606" s="231" t="s">
        <v>1002</v>
      </c>
      <c r="J1606" s="231" t="s">
        <v>1009</v>
      </c>
      <c r="K1606" s="231" t="s">
        <v>91</v>
      </c>
      <c r="L1606" s="231" t="s">
        <v>978</v>
      </c>
      <c r="M1606" s="234"/>
      <c r="N1606" s="235">
        <v>1</v>
      </c>
      <c r="O1606" s="235">
        <v>1</v>
      </c>
    </row>
    <row r="1607" spans="1:15">
      <c r="A1607" s="231" t="s">
        <v>969</v>
      </c>
      <c r="B1607" s="231" t="s">
        <v>970</v>
      </c>
      <c r="C1607" s="231" t="s">
        <v>971</v>
      </c>
      <c r="D1607" s="231" t="s">
        <v>972</v>
      </c>
      <c r="E1607" s="231" t="s">
        <v>996</v>
      </c>
      <c r="F1607" s="231" t="s">
        <v>95</v>
      </c>
      <c r="G1607" s="231" t="s">
        <v>974</v>
      </c>
      <c r="H1607" s="231" t="s">
        <v>649</v>
      </c>
      <c r="K1607" s="231" t="s">
        <v>91</v>
      </c>
      <c r="L1607" s="231" t="s">
        <v>979</v>
      </c>
      <c r="M1607" s="234"/>
      <c r="N1607" s="236"/>
      <c r="O1607" s="235"/>
    </row>
    <row r="1608" spans="1:15">
      <c r="A1608" s="231" t="s">
        <v>969</v>
      </c>
      <c r="B1608" s="231" t="s">
        <v>970</v>
      </c>
      <c r="C1608" s="231" t="s">
        <v>971</v>
      </c>
      <c r="D1608" s="231" t="s">
        <v>972</v>
      </c>
      <c r="E1608" s="231" t="s">
        <v>996</v>
      </c>
      <c r="F1608" s="231" t="s">
        <v>95</v>
      </c>
      <c r="G1608" s="231" t="s">
        <v>974</v>
      </c>
      <c r="H1608" s="231" t="s">
        <v>649</v>
      </c>
      <c r="K1608" s="231" t="s">
        <v>91</v>
      </c>
      <c r="L1608" s="231" t="s">
        <v>980</v>
      </c>
      <c r="M1608" s="234"/>
      <c r="N1608" s="236"/>
      <c r="O1608" s="235"/>
    </row>
    <row r="1609" spans="1:15">
      <c r="A1609" s="237" t="s">
        <v>969</v>
      </c>
      <c r="B1609" s="237" t="s">
        <v>970</v>
      </c>
      <c r="C1609" s="237" t="s">
        <v>971</v>
      </c>
      <c r="D1609" s="237" t="s">
        <v>972</v>
      </c>
      <c r="E1609" s="237" t="s">
        <v>996</v>
      </c>
      <c r="F1609" s="237" t="s">
        <v>95</v>
      </c>
      <c r="G1609" s="237" t="s">
        <v>974</v>
      </c>
      <c r="H1609" s="237" t="s">
        <v>650</v>
      </c>
      <c r="I1609" s="237"/>
      <c r="J1609" s="237"/>
      <c r="K1609" s="237" t="s">
        <v>91</v>
      </c>
      <c r="L1609" s="237" t="s">
        <v>976</v>
      </c>
      <c r="M1609" s="237">
        <v>2.1840000000000002</v>
      </c>
      <c r="N1609" s="237"/>
      <c r="O1609" s="237"/>
    </row>
    <row r="1610" spans="1:15">
      <c r="A1610" s="237" t="s">
        <v>969</v>
      </c>
      <c r="B1610" s="237" t="s">
        <v>970</v>
      </c>
      <c r="C1610" s="237" t="s">
        <v>971</v>
      </c>
      <c r="D1610" s="237" t="s">
        <v>972</v>
      </c>
      <c r="E1610" s="237" t="s">
        <v>996</v>
      </c>
      <c r="F1610" s="237" t="s">
        <v>95</v>
      </c>
      <c r="G1610" s="237" t="s">
        <v>974</v>
      </c>
      <c r="H1610" s="237" t="s">
        <v>650</v>
      </c>
      <c r="I1610" s="237"/>
      <c r="J1610" s="237"/>
      <c r="K1610" s="237" t="s">
        <v>91</v>
      </c>
      <c r="L1610" s="237" t="s">
        <v>977</v>
      </c>
      <c r="M1610" s="238">
        <v>3.5830732033876998E-7</v>
      </c>
      <c r="N1610" s="238"/>
      <c r="O1610" s="238"/>
    </row>
    <row r="1611" spans="1:15">
      <c r="A1611" s="231" t="s">
        <v>969</v>
      </c>
      <c r="B1611" s="231" t="s">
        <v>970</v>
      </c>
      <c r="C1611" s="231" t="s">
        <v>971</v>
      </c>
      <c r="D1611" s="231" t="s">
        <v>972</v>
      </c>
      <c r="E1611" s="231" t="s">
        <v>996</v>
      </c>
      <c r="F1611" s="231" t="s">
        <v>95</v>
      </c>
      <c r="G1611" s="231" t="s">
        <v>974</v>
      </c>
      <c r="H1611" s="231" t="s">
        <v>650</v>
      </c>
      <c r="I1611" s="231" t="s">
        <v>1002</v>
      </c>
      <c r="J1611" s="231" t="s">
        <v>1009</v>
      </c>
      <c r="K1611" s="231" t="s">
        <v>91</v>
      </c>
      <c r="L1611" s="231" t="s">
        <v>978</v>
      </c>
      <c r="M1611" s="234"/>
      <c r="N1611" s="235">
        <v>1</v>
      </c>
      <c r="O1611" s="235">
        <v>1</v>
      </c>
    </row>
    <row r="1612" spans="1:15">
      <c r="A1612" s="231" t="s">
        <v>969</v>
      </c>
      <c r="B1612" s="231" t="s">
        <v>970</v>
      </c>
      <c r="C1612" s="231" t="s">
        <v>971</v>
      </c>
      <c r="D1612" s="231" t="s">
        <v>972</v>
      </c>
      <c r="E1612" s="231" t="s">
        <v>996</v>
      </c>
      <c r="F1612" s="231" t="s">
        <v>95</v>
      </c>
      <c r="G1612" s="231" t="s">
        <v>974</v>
      </c>
      <c r="H1612" s="231" t="s">
        <v>650</v>
      </c>
      <c r="K1612" s="231" t="s">
        <v>91</v>
      </c>
      <c r="L1612" s="231" t="s">
        <v>979</v>
      </c>
      <c r="M1612" s="234"/>
      <c r="N1612" s="236"/>
      <c r="O1612" s="236"/>
    </row>
    <row r="1613" spans="1:15">
      <c r="A1613" s="231" t="s">
        <v>969</v>
      </c>
      <c r="B1613" s="231" t="s">
        <v>970</v>
      </c>
      <c r="C1613" s="231" t="s">
        <v>971</v>
      </c>
      <c r="D1613" s="231" t="s">
        <v>972</v>
      </c>
      <c r="E1613" s="231" t="s">
        <v>996</v>
      </c>
      <c r="F1613" s="231" t="s">
        <v>95</v>
      </c>
      <c r="G1613" s="231" t="s">
        <v>974</v>
      </c>
      <c r="H1613" s="231" t="s">
        <v>650</v>
      </c>
      <c r="K1613" s="231" t="s">
        <v>91</v>
      </c>
      <c r="L1613" s="231" t="s">
        <v>980</v>
      </c>
      <c r="M1613" s="234"/>
      <c r="N1613" s="236"/>
      <c r="O1613" s="236"/>
    </row>
    <row r="1614" spans="1:15">
      <c r="A1614" s="237" t="s">
        <v>969</v>
      </c>
      <c r="B1614" s="237" t="s">
        <v>970</v>
      </c>
      <c r="C1614" s="237" t="s">
        <v>971</v>
      </c>
      <c r="D1614" s="237" t="s">
        <v>972</v>
      </c>
      <c r="E1614" s="237" t="s">
        <v>996</v>
      </c>
      <c r="F1614" s="237" t="s">
        <v>95</v>
      </c>
      <c r="G1614" s="237" t="s">
        <v>974</v>
      </c>
      <c r="H1614" s="237" t="s">
        <v>988</v>
      </c>
      <c r="I1614" s="237"/>
      <c r="J1614" s="237"/>
      <c r="K1614" s="237" t="s">
        <v>91</v>
      </c>
      <c r="L1614" s="237" t="s">
        <v>976</v>
      </c>
      <c r="M1614" s="237">
        <v>15527.2399</v>
      </c>
      <c r="N1614" s="237">
        <v>1224.4412</v>
      </c>
      <c r="O1614" s="237">
        <v>2786.5830999999998</v>
      </c>
    </row>
    <row r="1615" spans="1:15">
      <c r="A1615" s="237" t="s">
        <v>969</v>
      </c>
      <c r="B1615" s="237" t="s">
        <v>970</v>
      </c>
      <c r="C1615" s="237" t="s">
        <v>971</v>
      </c>
      <c r="D1615" s="237" t="s">
        <v>972</v>
      </c>
      <c r="E1615" s="237" t="s">
        <v>996</v>
      </c>
      <c r="F1615" s="237" t="s">
        <v>95</v>
      </c>
      <c r="G1615" s="237" t="s">
        <v>974</v>
      </c>
      <c r="H1615" s="237" t="s">
        <v>988</v>
      </c>
      <c r="I1615" s="237"/>
      <c r="J1615" s="237"/>
      <c r="K1615" s="237" t="s">
        <v>91</v>
      </c>
      <c r="L1615" s="237" t="s">
        <v>977</v>
      </c>
      <c r="M1615" s="238">
        <v>2.08417631565161E-3</v>
      </c>
      <c r="N1615" s="238">
        <v>3.0561656535243201E-4</v>
      </c>
      <c r="O1615" s="238">
        <v>4.33821922653633E-4</v>
      </c>
    </row>
    <row r="1616" spans="1:15">
      <c r="A1616" s="231" t="s">
        <v>969</v>
      </c>
      <c r="B1616" s="231" t="s">
        <v>970</v>
      </c>
      <c r="C1616" s="231" t="s">
        <v>971</v>
      </c>
      <c r="D1616" s="231" t="s">
        <v>972</v>
      </c>
      <c r="E1616" s="231" t="s">
        <v>996</v>
      </c>
      <c r="F1616" s="231" t="s">
        <v>95</v>
      </c>
      <c r="G1616" s="231" t="s">
        <v>974</v>
      </c>
      <c r="H1616" s="231" t="s">
        <v>988</v>
      </c>
      <c r="I1616" s="231" t="s">
        <v>1002</v>
      </c>
      <c r="J1616" s="231" t="s">
        <v>1009</v>
      </c>
      <c r="K1616" s="231" t="s">
        <v>91</v>
      </c>
      <c r="L1616" s="231" t="s">
        <v>978</v>
      </c>
      <c r="M1616" s="234"/>
      <c r="N1616" s="235">
        <v>1</v>
      </c>
      <c r="O1616" s="235">
        <v>1</v>
      </c>
    </row>
    <row r="1617" spans="1:15">
      <c r="A1617" s="231" t="s">
        <v>969</v>
      </c>
      <c r="B1617" s="231" t="s">
        <v>970</v>
      </c>
      <c r="C1617" s="231" t="s">
        <v>971</v>
      </c>
      <c r="D1617" s="231" t="s">
        <v>972</v>
      </c>
      <c r="E1617" s="231" t="s">
        <v>996</v>
      </c>
      <c r="F1617" s="231" t="s">
        <v>95</v>
      </c>
      <c r="G1617" s="231" t="s">
        <v>974</v>
      </c>
      <c r="H1617" s="231" t="s">
        <v>988</v>
      </c>
      <c r="K1617" s="231" t="s">
        <v>91</v>
      </c>
      <c r="L1617" s="231" t="s">
        <v>979</v>
      </c>
      <c r="M1617" s="234"/>
      <c r="N1617" s="235"/>
      <c r="O1617" s="235"/>
    </row>
    <row r="1618" spans="1:15">
      <c r="A1618" s="231" t="s">
        <v>969</v>
      </c>
      <c r="B1618" s="231" t="s">
        <v>970</v>
      </c>
      <c r="C1618" s="231" t="s">
        <v>971</v>
      </c>
      <c r="D1618" s="231" t="s">
        <v>972</v>
      </c>
      <c r="E1618" s="231" t="s">
        <v>996</v>
      </c>
      <c r="F1618" s="231" t="s">
        <v>95</v>
      </c>
      <c r="G1618" s="231" t="s">
        <v>974</v>
      </c>
      <c r="H1618" s="231" t="s">
        <v>988</v>
      </c>
      <c r="K1618" s="231" t="s">
        <v>91</v>
      </c>
      <c r="L1618" s="231" t="s">
        <v>980</v>
      </c>
      <c r="M1618" s="234"/>
      <c r="N1618" s="235"/>
      <c r="O1618" s="235"/>
    </row>
    <row r="1619" spans="1:15">
      <c r="A1619" s="237" t="s">
        <v>969</v>
      </c>
      <c r="B1619" s="237" t="s">
        <v>970</v>
      </c>
      <c r="C1619" s="237" t="s">
        <v>971</v>
      </c>
      <c r="D1619" s="237" t="s">
        <v>972</v>
      </c>
      <c r="E1619" s="237" t="s">
        <v>996</v>
      </c>
      <c r="F1619" s="237" t="s">
        <v>95</v>
      </c>
      <c r="G1619" s="237" t="s">
        <v>974</v>
      </c>
      <c r="H1619" s="237" t="s">
        <v>989</v>
      </c>
      <c r="I1619" s="237"/>
      <c r="J1619" s="237"/>
      <c r="K1619" s="237" t="s">
        <v>91</v>
      </c>
      <c r="L1619" s="237" t="s">
        <v>976</v>
      </c>
      <c r="M1619" s="237">
        <v>85.536600000000007</v>
      </c>
      <c r="N1619" s="237"/>
      <c r="O1619" s="237">
        <v>42.253700000000002</v>
      </c>
    </row>
    <row r="1620" spans="1:15">
      <c r="A1620" s="237" t="s">
        <v>969</v>
      </c>
      <c r="B1620" s="237" t="s">
        <v>970</v>
      </c>
      <c r="C1620" s="237" t="s">
        <v>971</v>
      </c>
      <c r="D1620" s="237" t="s">
        <v>972</v>
      </c>
      <c r="E1620" s="237" t="s">
        <v>996</v>
      </c>
      <c r="F1620" s="237" t="s">
        <v>95</v>
      </c>
      <c r="G1620" s="237" t="s">
        <v>974</v>
      </c>
      <c r="H1620" s="237" t="s">
        <v>989</v>
      </c>
      <c r="I1620" s="237"/>
      <c r="J1620" s="237"/>
      <c r="K1620" s="237" t="s">
        <v>91</v>
      </c>
      <c r="L1620" s="237" t="s">
        <v>977</v>
      </c>
      <c r="M1620" s="238">
        <v>1.47252454951436E-5</v>
      </c>
      <c r="N1620" s="238"/>
      <c r="O1620" s="238">
        <v>6.5781570889559302E-6</v>
      </c>
    </row>
    <row r="1621" spans="1:15">
      <c r="A1621" s="231" t="s">
        <v>969</v>
      </c>
      <c r="B1621" s="231" t="s">
        <v>970</v>
      </c>
      <c r="C1621" s="231" t="s">
        <v>971</v>
      </c>
      <c r="D1621" s="231" t="s">
        <v>972</v>
      </c>
      <c r="E1621" s="231" t="s">
        <v>996</v>
      </c>
      <c r="F1621" s="231" t="s">
        <v>95</v>
      </c>
      <c r="G1621" s="231" t="s">
        <v>974</v>
      </c>
      <c r="H1621" s="231" t="s">
        <v>989</v>
      </c>
      <c r="I1621" s="231" t="s">
        <v>1002</v>
      </c>
      <c r="J1621" s="231" t="s">
        <v>1009</v>
      </c>
      <c r="K1621" s="231" t="s">
        <v>91</v>
      </c>
      <c r="L1621" s="231" t="s">
        <v>978</v>
      </c>
      <c r="M1621" s="234"/>
      <c r="N1621" s="235">
        <v>1</v>
      </c>
      <c r="O1621" s="235">
        <v>1</v>
      </c>
    </row>
    <row r="1622" spans="1:15">
      <c r="A1622" s="231" t="s">
        <v>969</v>
      </c>
      <c r="B1622" s="231" t="s">
        <v>970</v>
      </c>
      <c r="C1622" s="231" t="s">
        <v>971</v>
      </c>
      <c r="D1622" s="231" t="s">
        <v>972</v>
      </c>
      <c r="E1622" s="231" t="s">
        <v>996</v>
      </c>
      <c r="F1622" s="231" t="s">
        <v>95</v>
      </c>
      <c r="G1622" s="231" t="s">
        <v>974</v>
      </c>
      <c r="H1622" s="231" t="s">
        <v>989</v>
      </c>
      <c r="K1622" s="231" t="s">
        <v>91</v>
      </c>
      <c r="L1622" s="231" t="s">
        <v>979</v>
      </c>
      <c r="M1622" s="234"/>
      <c r="N1622" s="236"/>
      <c r="O1622" s="235"/>
    </row>
    <row r="1623" spans="1:15">
      <c r="A1623" s="231" t="s">
        <v>969</v>
      </c>
      <c r="B1623" s="231" t="s">
        <v>970</v>
      </c>
      <c r="C1623" s="231" t="s">
        <v>971</v>
      </c>
      <c r="D1623" s="231" t="s">
        <v>972</v>
      </c>
      <c r="E1623" s="231" t="s">
        <v>996</v>
      </c>
      <c r="F1623" s="231" t="s">
        <v>95</v>
      </c>
      <c r="G1623" s="231" t="s">
        <v>974</v>
      </c>
      <c r="H1623" s="231" t="s">
        <v>989</v>
      </c>
      <c r="K1623" s="231" t="s">
        <v>91</v>
      </c>
      <c r="L1623" s="231" t="s">
        <v>980</v>
      </c>
      <c r="M1623" s="234"/>
      <c r="N1623" s="236"/>
      <c r="O1623" s="235"/>
    </row>
    <row r="1624" spans="1:15">
      <c r="A1624" s="237" t="s">
        <v>969</v>
      </c>
      <c r="B1624" s="237" t="s">
        <v>970</v>
      </c>
      <c r="C1624" s="237" t="s">
        <v>971</v>
      </c>
      <c r="D1624" s="237" t="s">
        <v>972</v>
      </c>
      <c r="E1624" s="237" t="s">
        <v>996</v>
      </c>
      <c r="F1624" s="237" t="s">
        <v>95</v>
      </c>
      <c r="G1624" s="237" t="s">
        <v>974</v>
      </c>
      <c r="H1624" s="237" t="s">
        <v>43</v>
      </c>
      <c r="I1624" s="237"/>
      <c r="J1624" s="237"/>
      <c r="K1624" s="237" t="s">
        <v>91</v>
      </c>
      <c r="L1624" s="237" t="s">
        <v>976</v>
      </c>
      <c r="M1624" s="237">
        <v>1.1822999999999999</v>
      </c>
      <c r="N1624" s="237"/>
      <c r="O1624" s="237"/>
    </row>
    <row r="1625" spans="1:15">
      <c r="A1625" s="237" t="s">
        <v>969</v>
      </c>
      <c r="B1625" s="237" t="s">
        <v>970</v>
      </c>
      <c r="C1625" s="237" t="s">
        <v>971</v>
      </c>
      <c r="D1625" s="237" t="s">
        <v>972</v>
      </c>
      <c r="E1625" s="237" t="s">
        <v>996</v>
      </c>
      <c r="F1625" s="237" t="s">
        <v>95</v>
      </c>
      <c r="G1625" s="237" t="s">
        <v>974</v>
      </c>
      <c r="H1625" s="237" t="s">
        <v>43</v>
      </c>
      <c r="I1625" s="237"/>
      <c r="J1625" s="237"/>
      <c r="K1625" s="237" t="s">
        <v>91</v>
      </c>
      <c r="L1625" s="237" t="s">
        <v>977</v>
      </c>
      <c r="M1625" s="238">
        <v>1.6783581196912999E-7</v>
      </c>
      <c r="N1625" s="238"/>
      <c r="O1625" s="238"/>
    </row>
    <row r="1626" spans="1:15">
      <c r="A1626" s="231" t="s">
        <v>969</v>
      </c>
      <c r="B1626" s="231" t="s">
        <v>970</v>
      </c>
      <c r="C1626" s="231" t="s">
        <v>971</v>
      </c>
      <c r="D1626" s="231" t="s">
        <v>972</v>
      </c>
      <c r="E1626" s="231" t="s">
        <v>996</v>
      </c>
      <c r="F1626" s="231" t="s">
        <v>95</v>
      </c>
      <c r="G1626" s="231" t="s">
        <v>974</v>
      </c>
      <c r="H1626" s="231" t="s">
        <v>43</v>
      </c>
      <c r="I1626" s="231" t="s">
        <v>1002</v>
      </c>
      <c r="J1626" s="231" t="s">
        <v>1009</v>
      </c>
      <c r="K1626" s="231" t="s">
        <v>91</v>
      </c>
      <c r="L1626" s="231" t="s">
        <v>978</v>
      </c>
      <c r="M1626" s="234"/>
      <c r="N1626" s="235">
        <v>1</v>
      </c>
      <c r="O1626" s="235">
        <v>1</v>
      </c>
    </row>
    <row r="1627" spans="1:15">
      <c r="A1627" s="231" t="s">
        <v>969</v>
      </c>
      <c r="B1627" s="231" t="s">
        <v>970</v>
      </c>
      <c r="C1627" s="231" t="s">
        <v>971</v>
      </c>
      <c r="D1627" s="231" t="s">
        <v>972</v>
      </c>
      <c r="E1627" s="231" t="s">
        <v>996</v>
      </c>
      <c r="F1627" s="231" t="s">
        <v>95</v>
      </c>
      <c r="G1627" s="231" t="s">
        <v>974</v>
      </c>
      <c r="H1627" s="231" t="s">
        <v>43</v>
      </c>
      <c r="K1627" s="231" t="s">
        <v>91</v>
      </c>
      <c r="L1627" s="231" t="s">
        <v>979</v>
      </c>
      <c r="M1627" s="234"/>
      <c r="N1627" s="236"/>
      <c r="O1627" s="236"/>
    </row>
    <row r="1628" spans="1:15">
      <c r="A1628" s="231" t="s">
        <v>969</v>
      </c>
      <c r="B1628" s="231" t="s">
        <v>970</v>
      </c>
      <c r="C1628" s="231" t="s">
        <v>971</v>
      </c>
      <c r="D1628" s="231" t="s">
        <v>972</v>
      </c>
      <c r="E1628" s="231" t="s">
        <v>996</v>
      </c>
      <c r="F1628" s="231" t="s">
        <v>95</v>
      </c>
      <c r="G1628" s="231" t="s">
        <v>974</v>
      </c>
      <c r="H1628" s="231" t="s">
        <v>43</v>
      </c>
      <c r="K1628" s="231" t="s">
        <v>91</v>
      </c>
      <c r="L1628" s="231" t="s">
        <v>980</v>
      </c>
      <c r="M1628" s="234"/>
      <c r="N1628" s="236"/>
      <c r="O1628" s="236"/>
    </row>
    <row r="1629" spans="1:15">
      <c r="A1629" s="237" t="s">
        <v>969</v>
      </c>
      <c r="B1629" s="237" t="s">
        <v>970</v>
      </c>
      <c r="C1629" s="237" t="s">
        <v>971</v>
      </c>
      <c r="D1629" s="237" t="s">
        <v>972</v>
      </c>
      <c r="E1629" s="237" t="s">
        <v>996</v>
      </c>
      <c r="F1629" s="237" t="s">
        <v>95</v>
      </c>
      <c r="G1629" s="237" t="s">
        <v>974</v>
      </c>
      <c r="H1629" s="237" t="s">
        <v>40</v>
      </c>
      <c r="I1629" s="237"/>
      <c r="J1629" s="237"/>
      <c r="K1629" s="237" t="s">
        <v>91</v>
      </c>
      <c r="L1629" s="237" t="s">
        <v>976</v>
      </c>
      <c r="M1629" s="237">
        <v>2709.7858999999999</v>
      </c>
      <c r="N1629" s="237">
        <v>2.1974</v>
      </c>
      <c r="O1629" s="237">
        <v>379.19</v>
      </c>
    </row>
    <row r="1630" spans="1:15">
      <c r="A1630" s="237" t="s">
        <v>969</v>
      </c>
      <c r="B1630" s="237" t="s">
        <v>970</v>
      </c>
      <c r="C1630" s="237" t="s">
        <v>971</v>
      </c>
      <c r="D1630" s="237" t="s">
        <v>972</v>
      </c>
      <c r="E1630" s="237" t="s">
        <v>996</v>
      </c>
      <c r="F1630" s="237" t="s">
        <v>95</v>
      </c>
      <c r="G1630" s="237" t="s">
        <v>974</v>
      </c>
      <c r="H1630" s="237" t="s">
        <v>40</v>
      </c>
      <c r="I1630" s="237"/>
      <c r="J1630" s="237"/>
      <c r="K1630" s="237" t="s">
        <v>91</v>
      </c>
      <c r="L1630" s="237" t="s">
        <v>977</v>
      </c>
      <c r="M1630" s="238">
        <v>3.2168156074749101E-4</v>
      </c>
      <c r="N1630" s="238">
        <v>5.4846393661486901E-7</v>
      </c>
      <c r="O1630" s="238">
        <v>5.9033206241375298E-5</v>
      </c>
    </row>
    <row r="1631" spans="1:15">
      <c r="A1631" s="231" t="s">
        <v>969</v>
      </c>
      <c r="B1631" s="231" t="s">
        <v>970</v>
      </c>
      <c r="C1631" s="231" t="s">
        <v>971</v>
      </c>
      <c r="D1631" s="231" t="s">
        <v>972</v>
      </c>
      <c r="E1631" s="231" t="s">
        <v>996</v>
      </c>
      <c r="F1631" s="231" t="s">
        <v>95</v>
      </c>
      <c r="G1631" s="231" t="s">
        <v>974</v>
      </c>
      <c r="H1631" s="231" t="s">
        <v>40</v>
      </c>
      <c r="I1631" s="231" t="s">
        <v>1002</v>
      </c>
      <c r="J1631" s="231" t="s">
        <v>1009</v>
      </c>
      <c r="K1631" s="231" t="s">
        <v>91</v>
      </c>
      <c r="L1631" s="231" t="s">
        <v>978</v>
      </c>
      <c r="M1631" s="234"/>
      <c r="N1631" s="235">
        <v>1</v>
      </c>
      <c r="O1631" s="235">
        <v>1</v>
      </c>
    </row>
    <row r="1632" spans="1:15">
      <c r="A1632" s="231" t="s">
        <v>969</v>
      </c>
      <c r="B1632" s="231" t="s">
        <v>970</v>
      </c>
      <c r="C1632" s="231" t="s">
        <v>971</v>
      </c>
      <c r="D1632" s="231" t="s">
        <v>972</v>
      </c>
      <c r="E1632" s="231" t="s">
        <v>996</v>
      </c>
      <c r="F1632" s="231" t="s">
        <v>95</v>
      </c>
      <c r="G1632" s="231" t="s">
        <v>974</v>
      </c>
      <c r="H1632" s="231" t="s">
        <v>40</v>
      </c>
      <c r="K1632" s="231" t="s">
        <v>91</v>
      </c>
      <c r="L1632" s="231" t="s">
        <v>979</v>
      </c>
      <c r="M1632" s="234"/>
      <c r="N1632" s="235"/>
      <c r="O1632" s="235"/>
    </row>
    <row r="1633" spans="1:15">
      <c r="A1633" s="231" t="s">
        <v>969</v>
      </c>
      <c r="B1633" s="231" t="s">
        <v>970</v>
      </c>
      <c r="C1633" s="231" t="s">
        <v>971</v>
      </c>
      <c r="D1633" s="231" t="s">
        <v>972</v>
      </c>
      <c r="E1633" s="231" t="s">
        <v>996</v>
      </c>
      <c r="F1633" s="231" t="s">
        <v>95</v>
      </c>
      <c r="G1633" s="231" t="s">
        <v>974</v>
      </c>
      <c r="H1633" s="231" t="s">
        <v>40</v>
      </c>
      <c r="K1633" s="231" t="s">
        <v>91</v>
      </c>
      <c r="L1633" s="231" t="s">
        <v>980</v>
      </c>
      <c r="M1633" s="234"/>
      <c r="N1633" s="235"/>
      <c r="O1633" s="235"/>
    </row>
    <row r="1634" spans="1:15">
      <c r="A1634" s="237" t="s">
        <v>969</v>
      </c>
      <c r="B1634" s="237" t="s">
        <v>970</v>
      </c>
      <c r="C1634" s="237" t="s">
        <v>971</v>
      </c>
      <c r="D1634" s="237" t="s">
        <v>972</v>
      </c>
      <c r="E1634" s="237" t="s">
        <v>996</v>
      </c>
      <c r="F1634" s="237" t="s">
        <v>95</v>
      </c>
      <c r="G1634" s="237" t="s">
        <v>974</v>
      </c>
      <c r="H1634" s="237" t="s">
        <v>56</v>
      </c>
      <c r="I1634" s="237"/>
      <c r="J1634" s="237"/>
      <c r="K1634" s="237" t="s">
        <v>91</v>
      </c>
      <c r="L1634" s="237" t="s">
        <v>976</v>
      </c>
      <c r="M1634" s="237">
        <v>7170.5697</v>
      </c>
      <c r="N1634" s="237">
        <v>2054.5441000000001</v>
      </c>
      <c r="O1634" s="237">
        <v>757.28319999999997</v>
      </c>
    </row>
    <row r="1635" spans="1:15">
      <c r="A1635" s="237" t="s">
        <v>969</v>
      </c>
      <c r="B1635" s="237" t="s">
        <v>970</v>
      </c>
      <c r="C1635" s="237" t="s">
        <v>971</v>
      </c>
      <c r="D1635" s="237" t="s">
        <v>972</v>
      </c>
      <c r="E1635" s="237" t="s">
        <v>996</v>
      </c>
      <c r="F1635" s="237" t="s">
        <v>95</v>
      </c>
      <c r="G1635" s="237" t="s">
        <v>974</v>
      </c>
      <c r="H1635" s="237" t="s">
        <v>56</v>
      </c>
      <c r="I1635" s="237"/>
      <c r="J1635" s="237"/>
      <c r="K1635" s="237" t="s">
        <v>91</v>
      </c>
      <c r="L1635" s="237" t="s">
        <v>977</v>
      </c>
      <c r="M1635" s="238">
        <v>1.3387416707939101E-3</v>
      </c>
      <c r="N1635" s="238">
        <v>5.1280756577539496E-4</v>
      </c>
      <c r="O1635" s="238">
        <v>1.1789566003515E-4</v>
      </c>
    </row>
    <row r="1636" spans="1:15">
      <c r="A1636" s="231" t="s">
        <v>969</v>
      </c>
      <c r="B1636" s="231" t="s">
        <v>970</v>
      </c>
      <c r="C1636" s="231" t="s">
        <v>971</v>
      </c>
      <c r="D1636" s="231" t="s">
        <v>972</v>
      </c>
      <c r="E1636" s="231" t="s">
        <v>996</v>
      </c>
      <c r="F1636" s="231" t="s">
        <v>95</v>
      </c>
      <c r="G1636" s="231" t="s">
        <v>974</v>
      </c>
      <c r="H1636" s="231" t="s">
        <v>56</v>
      </c>
      <c r="I1636" s="231" t="s">
        <v>1028</v>
      </c>
      <c r="J1636" s="231" t="s">
        <v>811</v>
      </c>
      <c r="K1636" s="231" t="s">
        <v>91</v>
      </c>
      <c r="L1636" s="231" t="s">
        <v>978</v>
      </c>
      <c r="M1636" s="234"/>
      <c r="N1636" s="235">
        <v>1</v>
      </c>
      <c r="O1636" s="235">
        <v>1</v>
      </c>
    </row>
    <row r="1637" spans="1:15">
      <c r="A1637" s="231" t="s">
        <v>969</v>
      </c>
      <c r="B1637" s="231" t="s">
        <v>970</v>
      </c>
      <c r="C1637" s="231" t="s">
        <v>971</v>
      </c>
      <c r="D1637" s="231" t="s">
        <v>972</v>
      </c>
      <c r="E1637" s="231" t="s">
        <v>996</v>
      </c>
      <c r="F1637" s="231" t="s">
        <v>95</v>
      </c>
      <c r="G1637" s="231" t="s">
        <v>974</v>
      </c>
      <c r="H1637" s="231" t="s">
        <v>56</v>
      </c>
      <c r="K1637" s="231" t="s">
        <v>91</v>
      </c>
      <c r="L1637" s="231" t="s">
        <v>979</v>
      </c>
      <c r="M1637" s="234"/>
      <c r="N1637" s="235"/>
      <c r="O1637" s="235"/>
    </row>
    <row r="1638" spans="1:15">
      <c r="A1638" s="231" t="s">
        <v>969</v>
      </c>
      <c r="B1638" s="231" t="s">
        <v>970</v>
      </c>
      <c r="C1638" s="231" t="s">
        <v>971</v>
      </c>
      <c r="D1638" s="231" t="s">
        <v>972</v>
      </c>
      <c r="E1638" s="231" t="s">
        <v>996</v>
      </c>
      <c r="F1638" s="231" t="s">
        <v>95</v>
      </c>
      <c r="G1638" s="231" t="s">
        <v>974</v>
      </c>
      <c r="H1638" s="231" t="s">
        <v>56</v>
      </c>
      <c r="K1638" s="231" t="s">
        <v>91</v>
      </c>
      <c r="L1638" s="231" t="s">
        <v>980</v>
      </c>
      <c r="M1638" s="234"/>
      <c r="N1638" s="235"/>
      <c r="O1638" s="235"/>
    </row>
    <row r="1639" spans="1:15">
      <c r="A1639" s="237" t="s">
        <v>969</v>
      </c>
      <c r="B1639" s="237" t="s">
        <v>970</v>
      </c>
      <c r="C1639" s="237" t="s">
        <v>971</v>
      </c>
      <c r="D1639" s="237" t="s">
        <v>972</v>
      </c>
      <c r="E1639" s="237" t="s">
        <v>996</v>
      </c>
      <c r="F1639" s="237" t="s">
        <v>95</v>
      </c>
      <c r="G1639" s="237" t="s">
        <v>974</v>
      </c>
      <c r="H1639" s="237" t="s">
        <v>90</v>
      </c>
      <c r="I1639" s="237"/>
      <c r="J1639" s="237"/>
      <c r="K1639" s="237" t="s">
        <v>91</v>
      </c>
      <c r="L1639" s="237" t="s">
        <v>976</v>
      </c>
      <c r="M1639" s="237">
        <v>1.18E-2</v>
      </c>
      <c r="N1639" s="237"/>
      <c r="O1639" s="237"/>
    </row>
    <row r="1640" spans="1:15">
      <c r="A1640" s="237" t="s">
        <v>969</v>
      </c>
      <c r="B1640" s="237" t="s">
        <v>970</v>
      </c>
      <c r="C1640" s="237" t="s">
        <v>971</v>
      </c>
      <c r="D1640" s="237" t="s">
        <v>972</v>
      </c>
      <c r="E1640" s="237" t="s">
        <v>996</v>
      </c>
      <c r="F1640" s="237" t="s">
        <v>95</v>
      </c>
      <c r="G1640" s="237" t="s">
        <v>974</v>
      </c>
      <c r="H1640" s="237" t="s">
        <v>90</v>
      </c>
      <c r="I1640" s="237"/>
      <c r="J1640" s="237"/>
      <c r="K1640" s="237" t="s">
        <v>91</v>
      </c>
      <c r="L1640" s="237" t="s">
        <v>977</v>
      </c>
      <c r="M1640" s="238">
        <v>1.33506747486333E-9</v>
      </c>
      <c r="N1640" s="238"/>
      <c r="O1640" s="238"/>
    </row>
    <row r="1641" spans="1:15">
      <c r="A1641" s="231" t="s">
        <v>969</v>
      </c>
      <c r="B1641" s="231" t="s">
        <v>970</v>
      </c>
      <c r="C1641" s="231" t="s">
        <v>971</v>
      </c>
      <c r="D1641" s="231" t="s">
        <v>972</v>
      </c>
      <c r="E1641" s="231" t="s">
        <v>996</v>
      </c>
      <c r="F1641" s="231" t="s">
        <v>95</v>
      </c>
      <c r="G1641" s="231" t="s">
        <v>974</v>
      </c>
      <c r="H1641" s="231" t="s">
        <v>90</v>
      </c>
      <c r="I1641" s="231" t="s">
        <v>109</v>
      </c>
      <c r="J1641" s="231" t="s">
        <v>811</v>
      </c>
      <c r="K1641" s="231" t="s">
        <v>91</v>
      </c>
      <c r="L1641" s="231" t="s">
        <v>978</v>
      </c>
      <c r="M1641" s="234"/>
      <c r="N1641" s="235">
        <v>1</v>
      </c>
      <c r="O1641" s="235">
        <v>1</v>
      </c>
    </row>
    <row r="1642" spans="1:15">
      <c r="A1642" s="231" t="s">
        <v>969</v>
      </c>
      <c r="B1642" s="231" t="s">
        <v>970</v>
      </c>
      <c r="C1642" s="231" t="s">
        <v>971</v>
      </c>
      <c r="D1642" s="231" t="s">
        <v>972</v>
      </c>
      <c r="E1642" s="231" t="s">
        <v>996</v>
      </c>
      <c r="F1642" s="231" t="s">
        <v>95</v>
      </c>
      <c r="G1642" s="231" t="s">
        <v>974</v>
      </c>
      <c r="H1642" s="231" t="s">
        <v>90</v>
      </c>
      <c r="K1642" s="231" t="s">
        <v>91</v>
      </c>
      <c r="L1642" s="231" t="s">
        <v>979</v>
      </c>
      <c r="M1642" s="234"/>
      <c r="N1642" s="236"/>
      <c r="O1642" s="236"/>
    </row>
    <row r="1643" spans="1:15">
      <c r="A1643" s="231" t="s">
        <v>969</v>
      </c>
      <c r="B1643" s="231" t="s">
        <v>970</v>
      </c>
      <c r="C1643" s="231" t="s">
        <v>971</v>
      </c>
      <c r="D1643" s="231" t="s">
        <v>972</v>
      </c>
      <c r="E1643" s="231" t="s">
        <v>996</v>
      </c>
      <c r="F1643" s="231" t="s">
        <v>95</v>
      </c>
      <c r="G1643" s="231" t="s">
        <v>974</v>
      </c>
      <c r="H1643" s="231" t="s">
        <v>90</v>
      </c>
      <c r="K1643" s="231" t="s">
        <v>91</v>
      </c>
      <c r="L1643" s="231" t="s">
        <v>980</v>
      </c>
      <c r="M1643" s="234"/>
      <c r="N1643" s="236"/>
      <c r="O1643" s="236"/>
    </row>
    <row r="1644" spans="1:15">
      <c r="A1644" s="237" t="s">
        <v>969</v>
      </c>
      <c r="B1644" s="237" t="s">
        <v>970</v>
      </c>
      <c r="C1644" s="237" t="s">
        <v>971</v>
      </c>
      <c r="D1644" s="237" t="s">
        <v>972</v>
      </c>
      <c r="E1644" s="237" t="s">
        <v>996</v>
      </c>
      <c r="F1644" s="237" t="s">
        <v>95</v>
      </c>
      <c r="G1644" s="237" t="s">
        <v>974</v>
      </c>
      <c r="H1644" s="237" t="s">
        <v>70</v>
      </c>
      <c r="I1644" s="237"/>
      <c r="J1644" s="237"/>
      <c r="K1644" s="237" t="s">
        <v>91</v>
      </c>
      <c r="L1644" s="237" t="s">
        <v>976</v>
      </c>
      <c r="M1644" s="237">
        <v>5.1400000000000001E-2</v>
      </c>
      <c r="N1644" s="237"/>
      <c r="O1644" s="237"/>
    </row>
    <row r="1645" spans="1:15">
      <c r="A1645" s="237" t="s">
        <v>969</v>
      </c>
      <c r="B1645" s="237" t="s">
        <v>970</v>
      </c>
      <c r="C1645" s="237" t="s">
        <v>971</v>
      </c>
      <c r="D1645" s="237" t="s">
        <v>972</v>
      </c>
      <c r="E1645" s="237" t="s">
        <v>996</v>
      </c>
      <c r="F1645" s="237" t="s">
        <v>95</v>
      </c>
      <c r="G1645" s="237" t="s">
        <v>974</v>
      </c>
      <c r="H1645" s="237" t="s">
        <v>70</v>
      </c>
      <c r="I1645" s="237"/>
      <c r="J1645" s="237"/>
      <c r="K1645" s="237" t="s">
        <v>91</v>
      </c>
      <c r="L1645" s="237" t="s">
        <v>977</v>
      </c>
      <c r="M1645" s="238">
        <v>5.8154634074555103E-9</v>
      </c>
      <c r="N1645" s="238"/>
      <c r="O1645" s="238"/>
    </row>
    <row r="1646" spans="1:15">
      <c r="A1646" s="231" t="s">
        <v>969</v>
      </c>
      <c r="B1646" s="231" t="s">
        <v>970</v>
      </c>
      <c r="C1646" s="231" t="s">
        <v>971</v>
      </c>
      <c r="D1646" s="231" t="s">
        <v>972</v>
      </c>
      <c r="E1646" s="231" t="s">
        <v>996</v>
      </c>
      <c r="F1646" s="231" t="s">
        <v>95</v>
      </c>
      <c r="G1646" s="231" t="s">
        <v>974</v>
      </c>
      <c r="H1646" s="231" t="s">
        <v>70</v>
      </c>
      <c r="I1646" s="231" t="s">
        <v>109</v>
      </c>
      <c r="J1646" s="231" t="s">
        <v>811</v>
      </c>
      <c r="K1646" s="231" t="s">
        <v>91</v>
      </c>
      <c r="L1646" s="231" t="s">
        <v>978</v>
      </c>
      <c r="M1646" s="234"/>
      <c r="N1646" s="235">
        <v>1</v>
      </c>
      <c r="O1646" s="235">
        <v>1</v>
      </c>
    </row>
    <row r="1647" spans="1:15">
      <c r="A1647" s="231" t="s">
        <v>969</v>
      </c>
      <c r="B1647" s="231" t="s">
        <v>970</v>
      </c>
      <c r="C1647" s="231" t="s">
        <v>971</v>
      </c>
      <c r="D1647" s="231" t="s">
        <v>972</v>
      </c>
      <c r="E1647" s="231" t="s">
        <v>996</v>
      </c>
      <c r="F1647" s="231" t="s">
        <v>95</v>
      </c>
      <c r="G1647" s="231" t="s">
        <v>974</v>
      </c>
      <c r="H1647" s="231" t="s">
        <v>70</v>
      </c>
      <c r="K1647" s="231" t="s">
        <v>91</v>
      </c>
      <c r="L1647" s="231" t="s">
        <v>979</v>
      </c>
      <c r="M1647" s="234"/>
      <c r="N1647" s="236"/>
      <c r="O1647" s="236"/>
    </row>
    <row r="1648" spans="1:15">
      <c r="A1648" s="231" t="s">
        <v>969</v>
      </c>
      <c r="B1648" s="231" t="s">
        <v>970</v>
      </c>
      <c r="C1648" s="231" t="s">
        <v>971</v>
      </c>
      <c r="D1648" s="231" t="s">
        <v>972</v>
      </c>
      <c r="E1648" s="231" t="s">
        <v>996</v>
      </c>
      <c r="F1648" s="231" t="s">
        <v>95</v>
      </c>
      <c r="G1648" s="231" t="s">
        <v>974</v>
      </c>
      <c r="H1648" s="231" t="s">
        <v>70</v>
      </c>
      <c r="K1648" s="231" t="s">
        <v>91</v>
      </c>
      <c r="L1648" s="231" t="s">
        <v>980</v>
      </c>
      <c r="M1648" s="234"/>
      <c r="N1648" s="236"/>
      <c r="O1648" s="236"/>
    </row>
    <row r="1649" spans="1:15">
      <c r="A1649" s="237" t="s">
        <v>969</v>
      </c>
      <c r="B1649" s="237" t="s">
        <v>970</v>
      </c>
      <c r="C1649" s="237" t="s">
        <v>971</v>
      </c>
      <c r="D1649" s="237" t="s">
        <v>972</v>
      </c>
      <c r="E1649" s="237" t="s">
        <v>996</v>
      </c>
      <c r="F1649" s="237" t="s">
        <v>95</v>
      </c>
      <c r="G1649" s="237" t="s">
        <v>974</v>
      </c>
      <c r="H1649" s="237" t="s">
        <v>61</v>
      </c>
      <c r="I1649" s="237"/>
      <c r="J1649" s="237"/>
      <c r="K1649" s="237" t="s">
        <v>91</v>
      </c>
      <c r="L1649" s="237" t="s">
        <v>976</v>
      </c>
      <c r="M1649" s="237">
        <v>1070.3515</v>
      </c>
      <c r="N1649" s="237">
        <v>365.79480000000001</v>
      </c>
      <c r="O1649" s="237">
        <v>551.01480000000004</v>
      </c>
    </row>
    <row r="1650" spans="1:15">
      <c r="A1650" s="237" t="s">
        <v>969</v>
      </c>
      <c r="B1650" s="237" t="s">
        <v>970</v>
      </c>
      <c r="C1650" s="237" t="s">
        <v>971</v>
      </c>
      <c r="D1650" s="237" t="s">
        <v>972</v>
      </c>
      <c r="E1650" s="237" t="s">
        <v>996</v>
      </c>
      <c r="F1650" s="237" t="s">
        <v>95</v>
      </c>
      <c r="G1650" s="237" t="s">
        <v>974</v>
      </c>
      <c r="H1650" s="237" t="s">
        <v>61</v>
      </c>
      <c r="I1650" s="237"/>
      <c r="J1650" s="237"/>
      <c r="K1650" s="237" t="s">
        <v>91</v>
      </c>
      <c r="L1650" s="237" t="s">
        <v>977</v>
      </c>
      <c r="M1650" s="238">
        <v>1.93308479127317E-4</v>
      </c>
      <c r="N1650" s="238">
        <v>9.1301199600094996E-5</v>
      </c>
      <c r="O1650" s="238">
        <v>8.5783302118859107E-5</v>
      </c>
    </row>
    <row r="1651" spans="1:15">
      <c r="A1651" s="231" t="s">
        <v>969</v>
      </c>
      <c r="B1651" s="231" t="s">
        <v>970</v>
      </c>
      <c r="C1651" s="231" t="s">
        <v>971</v>
      </c>
      <c r="D1651" s="231" t="s">
        <v>972</v>
      </c>
      <c r="E1651" s="231" t="s">
        <v>996</v>
      </c>
      <c r="F1651" s="231" t="s">
        <v>95</v>
      </c>
      <c r="G1651" s="231" t="s">
        <v>974</v>
      </c>
      <c r="H1651" s="231" t="s">
        <v>61</v>
      </c>
      <c r="I1651" s="231" t="s">
        <v>1002</v>
      </c>
      <c r="J1651" s="231" t="s">
        <v>1009</v>
      </c>
      <c r="K1651" s="231" t="s">
        <v>91</v>
      </c>
      <c r="L1651" s="231" t="s">
        <v>978</v>
      </c>
      <c r="M1651" s="234"/>
      <c r="N1651" s="235">
        <v>1</v>
      </c>
      <c r="O1651" s="235">
        <v>1</v>
      </c>
    </row>
    <row r="1652" spans="1:15">
      <c r="A1652" s="231" t="s">
        <v>969</v>
      </c>
      <c r="B1652" s="231" t="s">
        <v>970</v>
      </c>
      <c r="C1652" s="231" t="s">
        <v>971</v>
      </c>
      <c r="D1652" s="231" t="s">
        <v>972</v>
      </c>
      <c r="E1652" s="231" t="s">
        <v>996</v>
      </c>
      <c r="F1652" s="231" t="s">
        <v>95</v>
      </c>
      <c r="G1652" s="231" t="s">
        <v>974</v>
      </c>
      <c r="H1652" s="231" t="s">
        <v>61</v>
      </c>
      <c r="K1652" s="231" t="s">
        <v>91</v>
      </c>
      <c r="L1652" s="231" t="s">
        <v>979</v>
      </c>
      <c r="M1652" s="234"/>
      <c r="N1652" s="235"/>
      <c r="O1652" s="235"/>
    </row>
    <row r="1653" spans="1:15">
      <c r="A1653" s="231" t="s">
        <v>969</v>
      </c>
      <c r="B1653" s="231" t="s">
        <v>970</v>
      </c>
      <c r="C1653" s="231" t="s">
        <v>971</v>
      </c>
      <c r="D1653" s="231" t="s">
        <v>972</v>
      </c>
      <c r="E1653" s="231" t="s">
        <v>996</v>
      </c>
      <c r="F1653" s="231" t="s">
        <v>95</v>
      </c>
      <c r="G1653" s="231" t="s">
        <v>974</v>
      </c>
      <c r="H1653" s="231" t="s">
        <v>61</v>
      </c>
      <c r="K1653" s="231" t="s">
        <v>91</v>
      </c>
      <c r="L1653" s="231" t="s">
        <v>980</v>
      </c>
      <c r="M1653" s="234"/>
      <c r="N1653" s="235"/>
      <c r="O1653" s="235"/>
    </row>
    <row r="1654" spans="1:15">
      <c r="A1654" s="237" t="s">
        <v>969</v>
      </c>
      <c r="B1654" s="237" t="s">
        <v>970</v>
      </c>
      <c r="C1654" s="237" t="s">
        <v>971</v>
      </c>
      <c r="D1654" s="237" t="s">
        <v>972</v>
      </c>
      <c r="E1654" s="237" t="s">
        <v>996</v>
      </c>
      <c r="F1654" s="237" t="s">
        <v>95</v>
      </c>
      <c r="G1654" s="237" t="s">
        <v>974</v>
      </c>
      <c r="H1654" s="237" t="s">
        <v>19</v>
      </c>
      <c r="I1654" s="237"/>
      <c r="J1654" s="237"/>
      <c r="K1654" s="237" t="s">
        <v>91</v>
      </c>
      <c r="L1654" s="237" t="s">
        <v>976</v>
      </c>
      <c r="M1654" s="237">
        <v>27357.333900000001</v>
      </c>
      <c r="N1654" s="237">
        <v>9564.1890000000003</v>
      </c>
      <c r="O1654" s="237">
        <v>11916.9553</v>
      </c>
    </row>
    <row r="1655" spans="1:15">
      <c r="A1655" s="237" t="s">
        <v>969</v>
      </c>
      <c r="B1655" s="237" t="s">
        <v>970</v>
      </c>
      <c r="C1655" s="237" t="s">
        <v>971</v>
      </c>
      <c r="D1655" s="237" t="s">
        <v>972</v>
      </c>
      <c r="E1655" s="237" t="s">
        <v>996</v>
      </c>
      <c r="F1655" s="237" t="s">
        <v>95</v>
      </c>
      <c r="G1655" s="237" t="s">
        <v>974</v>
      </c>
      <c r="H1655" s="237" t="s">
        <v>19</v>
      </c>
      <c r="I1655" s="237"/>
      <c r="J1655" s="237"/>
      <c r="K1655" s="237" t="s">
        <v>91</v>
      </c>
      <c r="L1655" s="237" t="s">
        <v>977</v>
      </c>
      <c r="M1655" s="238">
        <v>3.0952446346496501E-3</v>
      </c>
      <c r="N1655" s="238">
        <v>2.3871906568984401E-3</v>
      </c>
      <c r="O1655" s="238">
        <v>1.8552601070549099E-3</v>
      </c>
    </row>
    <row r="1656" spans="1:15">
      <c r="A1656" s="231" t="s">
        <v>969</v>
      </c>
      <c r="B1656" s="231" t="s">
        <v>970</v>
      </c>
      <c r="C1656" s="231" t="s">
        <v>971</v>
      </c>
      <c r="D1656" s="231" t="s">
        <v>972</v>
      </c>
      <c r="E1656" s="231" t="s">
        <v>996</v>
      </c>
      <c r="F1656" s="231" t="s">
        <v>95</v>
      </c>
      <c r="G1656" s="231" t="s">
        <v>974</v>
      </c>
      <c r="H1656" s="231" t="s">
        <v>19</v>
      </c>
      <c r="I1656" s="231" t="s">
        <v>99</v>
      </c>
      <c r="J1656" s="231" t="s">
        <v>811</v>
      </c>
      <c r="K1656" s="231" t="s">
        <v>91</v>
      </c>
      <c r="L1656" s="231" t="s">
        <v>978</v>
      </c>
      <c r="M1656" s="234"/>
      <c r="N1656" s="235">
        <v>1</v>
      </c>
      <c r="O1656" s="235">
        <v>1</v>
      </c>
    </row>
    <row r="1657" spans="1:15">
      <c r="A1657" s="231" t="s">
        <v>969</v>
      </c>
      <c r="B1657" s="231" t="s">
        <v>970</v>
      </c>
      <c r="C1657" s="231" t="s">
        <v>971</v>
      </c>
      <c r="D1657" s="231" t="s">
        <v>972</v>
      </c>
      <c r="E1657" s="231" t="s">
        <v>996</v>
      </c>
      <c r="F1657" s="231" t="s">
        <v>95</v>
      </c>
      <c r="G1657" s="231" t="s">
        <v>974</v>
      </c>
      <c r="H1657" s="231" t="s">
        <v>19</v>
      </c>
      <c r="K1657" s="231" t="s">
        <v>91</v>
      </c>
      <c r="L1657" s="231" t="s">
        <v>979</v>
      </c>
      <c r="M1657" s="234"/>
      <c r="N1657" s="235"/>
      <c r="O1657" s="235"/>
    </row>
    <row r="1658" spans="1:15">
      <c r="A1658" s="231" t="s">
        <v>969</v>
      </c>
      <c r="B1658" s="231" t="s">
        <v>970</v>
      </c>
      <c r="C1658" s="231" t="s">
        <v>971</v>
      </c>
      <c r="D1658" s="231" t="s">
        <v>972</v>
      </c>
      <c r="E1658" s="231" t="s">
        <v>996</v>
      </c>
      <c r="F1658" s="231" t="s">
        <v>95</v>
      </c>
      <c r="G1658" s="231" t="s">
        <v>974</v>
      </c>
      <c r="H1658" s="231" t="s">
        <v>19</v>
      </c>
      <c r="K1658" s="231" t="s">
        <v>91</v>
      </c>
      <c r="L1658" s="231" t="s">
        <v>980</v>
      </c>
      <c r="M1658" s="234"/>
      <c r="N1658" s="235"/>
      <c r="O1658" s="235"/>
    </row>
    <row r="1659" spans="1:15">
      <c r="A1659" s="237" t="s">
        <v>969</v>
      </c>
      <c r="B1659" s="237" t="s">
        <v>970</v>
      </c>
      <c r="C1659" s="237" t="s">
        <v>971</v>
      </c>
      <c r="D1659" s="237" t="s">
        <v>972</v>
      </c>
      <c r="E1659" s="237" t="s">
        <v>996</v>
      </c>
      <c r="F1659" s="237" t="s">
        <v>95</v>
      </c>
      <c r="G1659" s="237" t="s">
        <v>974</v>
      </c>
      <c r="H1659" s="237" t="s">
        <v>18</v>
      </c>
      <c r="I1659" s="237"/>
      <c r="J1659" s="237"/>
      <c r="K1659" s="237" t="s">
        <v>91</v>
      </c>
      <c r="L1659" s="237" t="s">
        <v>976</v>
      </c>
      <c r="M1659" s="237">
        <v>7974.5204000000003</v>
      </c>
      <c r="N1659" s="237">
        <v>2532.3344999999999</v>
      </c>
      <c r="O1659" s="237">
        <v>1039.1017999999999</v>
      </c>
    </row>
    <row r="1660" spans="1:15">
      <c r="A1660" s="237" t="s">
        <v>969</v>
      </c>
      <c r="B1660" s="237" t="s">
        <v>970</v>
      </c>
      <c r="C1660" s="237" t="s">
        <v>971</v>
      </c>
      <c r="D1660" s="237" t="s">
        <v>972</v>
      </c>
      <c r="E1660" s="237" t="s">
        <v>996</v>
      </c>
      <c r="F1660" s="237" t="s">
        <v>95</v>
      </c>
      <c r="G1660" s="237" t="s">
        <v>974</v>
      </c>
      <c r="H1660" s="237" t="s">
        <v>18</v>
      </c>
      <c r="I1660" s="237"/>
      <c r="J1660" s="237"/>
      <c r="K1660" s="237" t="s">
        <v>91</v>
      </c>
      <c r="L1660" s="237" t="s">
        <v>977</v>
      </c>
      <c r="M1660" s="238">
        <v>1.6327775338067E-3</v>
      </c>
      <c r="N1660" s="238">
        <v>6.3206250509495205E-4</v>
      </c>
      <c r="O1660" s="238">
        <v>1.6176985380728499E-4</v>
      </c>
    </row>
    <row r="1661" spans="1:15">
      <c r="A1661" s="231" t="s">
        <v>969</v>
      </c>
      <c r="B1661" s="231" t="s">
        <v>970</v>
      </c>
      <c r="C1661" s="231" t="s">
        <v>971</v>
      </c>
      <c r="D1661" s="231" t="s">
        <v>972</v>
      </c>
      <c r="E1661" s="231" t="s">
        <v>996</v>
      </c>
      <c r="F1661" s="231" t="s">
        <v>95</v>
      </c>
      <c r="G1661" s="231" t="s">
        <v>974</v>
      </c>
      <c r="H1661" s="231" t="s">
        <v>18</v>
      </c>
      <c r="I1661" s="231" t="s">
        <v>1002</v>
      </c>
      <c r="J1661" s="231" t="s">
        <v>1009</v>
      </c>
      <c r="K1661" s="231" t="s">
        <v>91</v>
      </c>
      <c r="L1661" s="231" t="s">
        <v>978</v>
      </c>
      <c r="M1661" s="234"/>
      <c r="N1661" s="235">
        <v>1</v>
      </c>
      <c r="O1661" s="235">
        <v>1</v>
      </c>
    </row>
    <row r="1662" spans="1:15">
      <c r="A1662" s="231" t="s">
        <v>969</v>
      </c>
      <c r="B1662" s="231" t="s">
        <v>970</v>
      </c>
      <c r="C1662" s="231" t="s">
        <v>971</v>
      </c>
      <c r="D1662" s="231" t="s">
        <v>972</v>
      </c>
      <c r="E1662" s="231" t="s">
        <v>996</v>
      </c>
      <c r="F1662" s="231" t="s">
        <v>95</v>
      </c>
      <c r="G1662" s="231" t="s">
        <v>974</v>
      </c>
      <c r="H1662" s="231" t="s">
        <v>18</v>
      </c>
      <c r="K1662" s="231" t="s">
        <v>91</v>
      </c>
      <c r="L1662" s="231" t="s">
        <v>979</v>
      </c>
      <c r="M1662" s="234"/>
      <c r="N1662" s="235"/>
      <c r="O1662" s="235"/>
    </row>
    <row r="1663" spans="1:15">
      <c r="A1663" s="231" t="s">
        <v>969</v>
      </c>
      <c r="B1663" s="231" t="s">
        <v>970</v>
      </c>
      <c r="C1663" s="231" t="s">
        <v>971</v>
      </c>
      <c r="D1663" s="231" t="s">
        <v>972</v>
      </c>
      <c r="E1663" s="231" t="s">
        <v>996</v>
      </c>
      <c r="F1663" s="231" t="s">
        <v>95</v>
      </c>
      <c r="G1663" s="231" t="s">
        <v>974</v>
      </c>
      <c r="H1663" s="231" t="s">
        <v>18</v>
      </c>
      <c r="K1663" s="231" t="s">
        <v>91</v>
      </c>
      <c r="L1663" s="231" t="s">
        <v>980</v>
      </c>
      <c r="M1663" s="234"/>
      <c r="N1663" s="235"/>
      <c r="O1663" s="235"/>
    </row>
    <row r="1664" spans="1:15">
      <c r="A1664" s="237" t="s">
        <v>969</v>
      </c>
      <c r="B1664" s="237" t="s">
        <v>970</v>
      </c>
      <c r="C1664" s="237" t="s">
        <v>971</v>
      </c>
      <c r="D1664" s="237" t="s">
        <v>972</v>
      </c>
      <c r="E1664" s="237" t="s">
        <v>996</v>
      </c>
      <c r="F1664" s="237" t="s">
        <v>95</v>
      </c>
      <c r="G1664" s="237" t="s">
        <v>974</v>
      </c>
      <c r="H1664" s="237" t="s">
        <v>42</v>
      </c>
      <c r="I1664" s="237"/>
      <c r="J1664" s="237"/>
      <c r="K1664" s="237" t="s">
        <v>91</v>
      </c>
      <c r="L1664" s="237" t="s">
        <v>976</v>
      </c>
      <c r="M1664" s="237">
        <v>1.0318000000000001</v>
      </c>
      <c r="N1664" s="237"/>
      <c r="O1664" s="237"/>
    </row>
    <row r="1665" spans="1:15">
      <c r="A1665" s="237" t="s">
        <v>969</v>
      </c>
      <c r="B1665" s="237" t="s">
        <v>970</v>
      </c>
      <c r="C1665" s="237" t="s">
        <v>971</v>
      </c>
      <c r="D1665" s="237" t="s">
        <v>972</v>
      </c>
      <c r="E1665" s="237" t="s">
        <v>996</v>
      </c>
      <c r="F1665" s="237" t="s">
        <v>95</v>
      </c>
      <c r="G1665" s="237" t="s">
        <v>974</v>
      </c>
      <c r="H1665" s="237" t="s">
        <v>42</v>
      </c>
      <c r="I1665" s="237"/>
      <c r="J1665" s="237"/>
      <c r="K1665" s="237" t="s">
        <v>91</v>
      </c>
      <c r="L1665" s="237" t="s">
        <v>977</v>
      </c>
      <c r="M1665" s="238">
        <v>2.0010359376624801E-7</v>
      </c>
      <c r="N1665" s="238"/>
      <c r="O1665" s="238"/>
    </row>
    <row r="1666" spans="1:15">
      <c r="A1666" s="231" t="s">
        <v>969</v>
      </c>
      <c r="B1666" s="231" t="s">
        <v>970</v>
      </c>
      <c r="C1666" s="231" t="s">
        <v>971</v>
      </c>
      <c r="D1666" s="231" t="s">
        <v>972</v>
      </c>
      <c r="E1666" s="231" t="s">
        <v>996</v>
      </c>
      <c r="F1666" s="231" t="s">
        <v>95</v>
      </c>
      <c r="G1666" s="231" t="s">
        <v>974</v>
      </c>
      <c r="H1666" s="231" t="s">
        <v>42</v>
      </c>
      <c r="I1666" s="231" t="s">
        <v>1013</v>
      </c>
      <c r="J1666" s="231" t="s">
        <v>42</v>
      </c>
      <c r="K1666" s="231" t="s">
        <v>91</v>
      </c>
      <c r="L1666" s="231" t="s">
        <v>978</v>
      </c>
      <c r="M1666" s="234"/>
      <c r="N1666" s="235">
        <v>1</v>
      </c>
      <c r="O1666" s="235">
        <v>1</v>
      </c>
    </row>
    <row r="1667" spans="1:15">
      <c r="A1667" s="231" t="s">
        <v>969</v>
      </c>
      <c r="B1667" s="231" t="s">
        <v>970</v>
      </c>
      <c r="C1667" s="231" t="s">
        <v>971</v>
      </c>
      <c r="D1667" s="231" t="s">
        <v>972</v>
      </c>
      <c r="E1667" s="231" t="s">
        <v>996</v>
      </c>
      <c r="F1667" s="231" t="s">
        <v>95</v>
      </c>
      <c r="G1667" s="231" t="s">
        <v>974</v>
      </c>
      <c r="H1667" s="231" t="s">
        <v>42</v>
      </c>
      <c r="K1667" s="231" t="s">
        <v>91</v>
      </c>
      <c r="L1667" s="231" t="s">
        <v>979</v>
      </c>
      <c r="M1667" s="234"/>
      <c r="N1667" s="236"/>
      <c r="O1667" s="236"/>
    </row>
    <row r="1668" spans="1:15">
      <c r="A1668" s="231" t="s">
        <v>969</v>
      </c>
      <c r="B1668" s="231" t="s">
        <v>970</v>
      </c>
      <c r="C1668" s="231" t="s">
        <v>971</v>
      </c>
      <c r="D1668" s="231" t="s">
        <v>972</v>
      </c>
      <c r="E1668" s="231" t="s">
        <v>996</v>
      </c>
      <c r="F1668" s="231" t="s">
        <v>95</v>
      </c>
      <c r="G1668" s="231" t="s">
        <v>974</v>
      </c>
      <c r="H1668" s="231" t="s">
        <v>42</v>
      </c>
      <c r="K1668" s="231" t="s">
        <v>91</v>
      </c>
      <c r="L1668" s="231" t="s">
        <v>980</v>
      </c>
      <c r="M1668" s="234"/>
      <c r="N1668" s="236"/>
      <c r="O1668" s="236"/>
    </row>
    <row r="1669" spans="1:15">
      <c r="A1669" s="237" t="s">
        <v>969</v>
      </c>
      <c r="B1669" s="237" t="s">
        <v>970</v>
      </c>
      <c r="C1669" s="237" t="s">
        <v>971</v>
      </c>
      <c r="D1669" s="237" t="s">
        <v>972</v>
      </c>
      <c r="E1669" s="237" t="s">
        <v>996</v>
      </c>
      <c r="F1669" s="237" t="s">
        <v>95</v>
      </c>
      <c r="G1669" s="237" t="s">
        <v>974</v>
      </c>
      <c r="H1669" s="237" t="s">
        <v>76</v>
      </c>
      <c r="I1669" s="237"/>
      <c r="J1669" s="237"/>
      <c r="K1669" s="237" t="s">
        <v>91</v>
      </c>
      <c r="L1669" s="237" t="s">
        <v>976</v>
      </c>
      <c r="M1669" s="237">
        <v>5.3193000000000001</v>
      </c>
      <c r="N1669" s="237"/>
      <c r="O1669" s="237">
        <v>1.0414000000000001</v>
      </c>
    </row>
    <row r="1670" spans="1:15">
      <c r="A1670" s="237" t="s">
        <v>969</v>
      </c>
      <c r="B1670" s="237" t="s">
        <v>970</v>
      </c>
      <c r="C1670" s="237" t="s">
        <v>971</v>
      </c>
      <c r="D1670" s="237" t="s">
        <v>972</v>
      </c>
      <c r="E1670" s="237" t="s">
        <v>996</v>
      </c>
      <c r="F1670" s="237" t="s">
        <v>95</v>
      </c>
      <c r="G1670" s="237" t="s">
        <v>974</v>
      </c>
      <c r="H1670" s="237" t="s">
        <v>76</v>
      </c>
      <c r="I1670" s="237"/>
      <c r="J1670" s="237"/>
      <c r="K1670" s="237" t="s">
        <v>91</v>
      </c>
      <c r="L1670" s="237" t="s">
        <v>977</v>
      </c>
      <c r="M1670" s="238">
        <v>6.9486429302323197E-7</v>
      </c>
      <c r="N1670" s="238"/>
      <c r="O1670" s="238">
        <v>1.6212764308069401E-7</v>
      </c>
    </row>
    <row r="1671" spans="1:15">
      <c r="A1671" s="231" t="s">
        <v>969</v>
      </c>
      <c r="B1671" s="231" t="s">
        <v>970</v>
      </c>
      <c r="C1671" s="231" t="s">
        <v>971</v>
      </c>
      <c r="D1671" s="231" t="s">
        <v>972</v>
      </c>
      <c r="E1671" s="231" t="s">
        <v>996</v>
      </c>
      <c r="F1671" s="231" t="s">
        <v>95</v>
      </c>
      <c r="G1671" s="231" t="s">
        <v>974</v>
      </c>
      <c r="H1671" s="231" t="s">
        <v>76</v>
      </c>
      <c r="I1671" s="231" t="s">
        <v>1013</v>
      </c>
      <c r="J1671" s="231" t="s">
        <v>76</v>
      </c>
      <c r="K1671" s="231" t="s">
        <v>91</v>
      </c>
      <c r="L1671" s="231" t="s">
        <v>978</v>
      </c>
      <c r="M1671" s="234"/>
      <c r="N1671" s="235">
        <v>1</v>
      </c>
      <c r="O1671" s="235">
        <v>1</v>
      </c>
    </row>
    <row r="1672" spans="1:15">
      <c r="A1672" s="231" t="s">
        <v>969</v>
      </c>
      <c r="B1672" s="231" t="s">
        <v>970</v>
      </c>
      <c r="C1672" s="231" t="s">
        <v>971</v>
      </c>
      <c r="D1672" s="231" t="s">
        <v>972</v>
      </c>
      <c r="E1672" s="231" t="s">
        <v>996</v>
      </c>
      <c r="F1672" s="231" t="s">
        <v>95</v>
      </c>
      <c r="G1672" s="231" t="s">
        <v>974</v>
      </c>
      <c r="H1672" s="231" t="s">
        <v>76</v>
      </c>
      <c r="K1672" s="231" t="s">
        <v>91</v>
      </c>
      <c r="L1672" s="231" t="s">
        <v>979</v>
      </c>
      <c r="M1672" s="234"/>
      <c r="N1672" s="236"/>
      <c r="O1672" s="235"/>
    </row>
    <row r="1673" spans="1:15">
      <c r="A1673" s="231" t="s">
        <v>969</v>
      </c>
      <c r="B1673" s="231" t="s">
        <v>970</v>
      </c>
      <c r="C1673" s="231" t="s">
        <v>971</v>
      </c>
      <c r="D1673" s="231" t="s">
        <v>972</v>
      </c>
      <c r="E1673" s="231" t="s">
        <v>996</v>
      </c>
      <c r="F1673" s="231" t="s">
        <v>95</v>
      </c>
      <c r="G1673" s="231" t="s">
        <v>974</v>
      </c>
      <c r="H1673" s="231" t="s">
        <v>76</v>
      </c>
      <c r="K1673" s="231" t="s">
        <v>91</v>
      </c>
      <c r="L1673" s="231" t="s">
        <v>980</v>
      </c>
      <c r="M1673" s="234"/>
      <c r="N1673" s="236"/>
      <c r="O1673" s="235"/>
    </row>
    <row r="1674" spans="1:15">
      <c r="A1674" s="237" t="s">
        <v>969</v>
      </c>
      <c r="B1674" s="237" t="s">
        <v>970</v>
      </c>
      <c r="C1674" s="237" t="s">
        <v>971</v>
      </c>
      <c r="D1674" s="237" t="s">
        <v>972</v>
      </c>
      <c r="E1674" s="237" t="s">
        <v>996</v>
      </c>
      <c r="F1674" s="237" t="s">
        <v>95</v>
      </c>
      <c r="G1674" s="237" t="s">
        <v>974</v>
      </c>
      <c r="H1674" s="237" t="s">
        <v>41</v>
      </c>
      <c r="I1674" s="237"/>
      <c r="J1674" s="237"/>
      <c r="K1674" s="237" t="s">
        <v>91</v>
      </c>
      <c r="L1674" s="237" t="s">
        <v>976</v>
      </c>
      <c r="M1674" s="237">
        <v>8.0814000000000004</v>
      </c>
      <c r="N1674" s="237"/>
      <c r="O1674" s="237"/>
    </row>
    <row r="1675" spans="1:15">
      <c r="A1675" s="237" t="s">
        <v>969</v>
      </c>
      <c r="B1675" s="237" t="s">
        <v>970</v>
      </c>
      <c r="C1675" s="237" t="s">
        <v>971</v>
      </c>
      <c r="D1675" s="237" t="s">
        <v>972</v>
      </c>
      <c r="E1675" s="237" t="s">
        <v>996</v>
      </c>
      <c r="F1675" s="237" t="s">
        <v>95</v>
      </c>
      <c r="G1675" s="237" t="s">
        <v>974</v>
      </c>
      <c r="H1675" s="237" t="s">
        <v>41</v>
      </c>
      <c r="I1675" s="237"/>
      <c r="J1675" s="237"/>
      <c r="K1675" s="237" t="s">
        <v>91</v>
      </c>
      <c r="L1675" s="237" t="s">
        <v>977</v>
      </c>
      <c r="M1675" s="238">
        <v>9.1434019418309304E-7</v>
      </c>
      <c r="N1675" s="238"/>
      <c r="O1675" s="238"/>
    </row>
    <row r="1676" spans="1:15">
      <c r="A1676" s="231" t="s">
        <v>969</v>
      </c>
      <c r="B1676" s="231" t="s">
        <v>970</v>
      </c>
      <c r="C1676" s="231" t="s">
        <v>971</v>
      </c>
      <c r="D1676" s="231" t="s">
        <v>972</v>
      </c>
      <c r="E1676" s="231" t="s">
        <v>996</v>
      </c>
      <c r="F1676" s="231" t="s">
        <v>95</v>
      </c>
      <c r="G1676" s="231" t="s">
        <v>974</v>
      </c>
      <c r="H1676" s="231" t="s">
        <v>41</v>
      </c>
      <c r="I1676" s="231" t="s">
        <v>1013</v>
      </c>
      <c r="J1676" s="231" t="s">
        <v>41</v>
      </c>
      <c r="K1676" s="231" t="s">
        <v>91</v>
      </c>
      <c r="L1676" s="231" t="s">
        <v>978</v>
      </c>
      <c r="M1676" s="234"/>
      <c r="N1676" s="235">
        <v>1</v>
      </c>
      <c r="O1676" s="235">
        <v>1</v>
      </c>
    </row>
    <row r="1677" spans="1:15">
      <c r="A1677" s="231" t="s">
        <v>969</v>
      </c>
      <c r="B1677" s="231" t="s">
        <v>970</v>
      </c>
      <c r="C1677" s="231" t="s">
        <v>971</v>
      </c>
      <c r="D1677" s="231" t="s">
        <v>972</v>
      </c>
      <c r="E1677" s="231" t="s">
        <v>996</v>
      </c>
      <c r="F1677" s="231" t="s">
        <v>95</v>
      </c>
      <c r="G1677" s="231" t="s">
        <v>974</v>
      </c>
      <c r="H1677" s="231" t="s">
        <v>41</v>
      </c>
      <c r="K1677" s="231" t="s">
        <v>91</v>
      </c>
      <c r="L1677" s="231" t="s">
        <v>979</v>
      </c>
      <c r="M1677" s="234"/>
      <c r="N1677" s="236"/>
      <c r="O1677" s="236"/>
    </row>
    <row r="1678" spans="1:15">
      <c r="A1678" s="231" t="s">
        <v>969</v>
      </c>
      <c r="B1678" s="231" t="s">
        <v>970</v>
      </c>
      <c r="C1678" s="231" t="s">
        <v>971</v>
      </c>
      <c r="D1678" s="231" t="s">
        <v>972</v>
      </c>
      <c r="E1678" s="231" t="s">
        <v>996</v>
      </c>
      <c r="F1678" s="231" t="s">
        <v>95</v>
      </c>
      <c r="G1678" s="231" t="s">
        <v>974</v>
      </c>
      <c r="H1678" s="231" t="s">
        <v>41</v>
      </c>
      <c r="K1678" s="231" t="s">
        <v>91</v>
      </c>
      <c r="L1678" s="231" t="s">
        <v>980</v>
      </c>
      <c r="M1678" s="234"/>
      <c r="N1678" s="236"/>
      <c r="O1678" s="236"/>
    </row>
    <row r="1679" spans="1:15">
      <c r="A1679" s="237" t="s">
        <v>969</v>
      </c>
      <c r="B1679" s="237" t="s">
        <v>970</v>
      </c>
      <c r="C1679" s="237" t="s">
        <v>971</v>
      </c>
      <c r="D1679" s="237" t="s">
        <v>972</v>
      </c>
      <c r="E1679" s="237" t="s">
        <v>996</v>
      </c>
      <c r="F1679" s="237" t="s">
        <v>95</v>
      </c>
      <c r="G1679" s="237" t="s">
        <v>974</v>
      </c>
      <c r="H1679" s="237" t="s">
        <v>79</v>
      </c>
      <c r="I1679" s="237"/>
      <c r="J1679" s="237"/>
      <c r="K1679" s="237" t="s">
        <v>91</v>
      </c>
      <c r="L1679" s="237" t="s">
        <v>976</v>
      </c>
      <c r="M1679" s="237">
        <v>238.8569</v>
      </c>
      <c r="N1679" s="237"/>
      <c r="O1679" s="237"/>
    </row>
    <row r="1680" spans="1:15">
      <c r="A1680" s="237" t="s">
        <v>969</v>
      </c>
      <c r="B1680" s="237" t="s">
        <v>970</v>
      </c>
      <c r="C1680" s="237" t="s">
        <v>971</v>
      </c>
      <c r="D1680" s="237" t="s">
        <v>972</v>
      </c>
      <c r="E1680" s="237" t="s">
        <v>996</v>
      </c>
      <c r="F1680" s="237" t="s">
        <v>95</v>
      </c>
      <c r="G1680" s="237" t="s">
        <v>974</v>
      </c>
      <c r="H1680" s="237" t="s">
        <v>79</v>
      </c>
      <c r="I1680" s="237"/>
      <c r="J1680" s="237"/>
      <c r="K1680" s="237" t="s">
        <v>91</v>
      </c>
      <c r="L1680" s="237" t="s">
        <v>977</v>
      </c>
      <c r="M1680" s="238">
        <v>2.7024582909888301E-5</v>
      </c>
      <c r="N1680" s="238"/>
      <c r="O1680" s="238"/>
    </row>
    <row r="1681" spans="1:15">
      <c r="A1681" s="231" t="s">
        <v>969</v>
      </c>
      <c r="B1681" s="231" t="s">
        <v>970</v>
      </c>
      <c r="C1681" s="231" t="s">
        <v>971</v>
      </c>
      <c r="D1681" s="231" t="s">
        <v>972</v>
      </c>
      <c r="E1681" s="231" t="s">
        <v>996</v>
      </c>
      <c r="F1681" s="231" t="s">
        <v>95</v>
      </c>
      <c r="G1681" s="231" t="s">
        <v>974</v>
      </c>
      <c r="H1681" s="231" t="s">
        <v>79</v>
      </c>
      <c r="I1681" s="231" t="s">
        <v>1013</v>
      </c>
      <c r="J1681" s="231" t="s">
        <v>79</v>
      </c>
      <c r="K1681" s="231" t="s">
        <v>91</v>
      </c>
      <c r="L1681" s="231" t="s">
        <v>978</v>
      </c>
      <c r="M1681" s="234"/>
      <c r="N1681" s="235">
        <v>1</v>
      </c>
      <c r="O1681" s="235">
        <v>1</v>
      </c>
    </row>
    <row r="1682" spans="1:15">
      <c r="A1682" s="231" t="s">
        <v>969</v>
      </c>
      <c r="B1682" s="231" t="s">
        <v>970</v>
      </c>
      <c r="C1682" s="231" t="s">
        <v>971</v>
      </c>
      <c r="D1682" s="231" t="s">
        <v>972</v>
      </c>
      <c r="E1682" s="231" t="s">
        <v>996</v>
      </c>
      <c r="F1682" s="231" t="s">
        <v>95</v>
      </c>
      <c r="G1682" s="231" t="s">
        <v>974</v>
      </c>
      <c r="H1682" s="231" t="s">
        <v>79</v>
      </c>
      <c r="K1682" s="231" t="s">
        <v>91</v>
      </c>
      <c r="L1682" s="231" t="s">
        <v>979</v>
      </c>
      <c r="M1682" s="234"/>
      <c r="N1682" s="236"/>
      <c r="O1682" s="236"/>
    </row>
    <row r="1683" spans="1:15">
      <c r="A1683" s="231" t="s">
        <v>969</v>
      </c>
      <c r="B1683" s="231" t="s">
        <v>970</v>
      </c>
      <c r="C1683" s="231" t="s">
        <v>971</v>
      </c>
      <c r="D1683" s="231" t="s">
        <v>972</v>
      </c>
      <c r="E1683" s="231" t="s">
        <v>996</v>
      </c>
      <c r="F1683" s="231" t="s">
        <v>95</v>
      </c>
      <c r="G1683" s="231" t="s">
        <v>974</v>
      </c>
      <c r="H1683" s="231" t="s">
        <v>79</v>
      </c>
      <c r="K1683" s="231" t="s">
        <v>91</v>
      </c>
      <c r="L1683" s="231" t="s">
        <v>980</v>
      </c>
      <c r="M1683" s="234"/>
      <c r="N1683" s="236"/>
      <c r="O1683" s="236"/>
    </row>
    <row r="1684" spans="1:15">
      <c r="A1684" s="237" t="s">
        <v>969</v>
      </c>
      <c r="B1684" s="237" t="s">
        <v>970</v>
      </c>
      <c r="C1684" s="237" t="s">
        <v>971</v>
      </c>
      <c r="D1684" s="237" t="s">
        <v>972</v>
      </c>
      <c r="E1684" s="237" t="s">
        <v>996</v>
      </c>
      <c r="F1684" s="237" t="s">
        <v>95</v>
      </c>
      <c r="G1684" s="237" t="s">
        <v>974</v>
      </c>
      <c r="H1684" s="237" t="s">
        <v>10</v>
      </c>
      <c r="I1684" s="237"/>
      <c r="J1684" s="237"/>
      <c r="K1684" s="237" t="s">
        <v>91</v>
      </c>
      <c r="L1684" s="237" t="s">
        <v>976</v>
      </c>
      <c r="M1684" s="237">
        <v>24.457799999999999</v>
      </c>
      <c r="N1684" s="237"/>
      <c r="O1684" s="237">
        <v>5.3501000000000003</v>
      </c>
    </row>
    <row r="1685" spans="1:15">
      <c r="A1685" s="237" t="s">
        <v>969</v>
      </c>
      <c r="B1685" s="237" t="s">
        <v>970</v>
      </c>
      <c r="C1685" s="237" t="s">
        <v>971</v>
      </c>
      <c r="D1685" s="237" t="s">
        <v>972</v>
      </c>
      <c r="E1685" s="237" t="s">
        <v>996</v>
      </c>
      <c r="F1685" s="237" t="s">
        <v>95</v>
      </c>
      <c r="G1685" s="237" t="s">
        <v>974</v>
      </c>
      <c r="H1685" s="237" t="s">
        <v>10</v>
      </c>
      <c r="I1685" s="237"/>
      <c r="J1685" s="237"/>
      <c r="K1685" s="237" t="s">
        <v>91</v>
      </c>
      <c r="L1685" s="237" t="s">
        <v>977</v>
      </c>
      <c r="M1685" s="238">
        <v>3.25013511872705E-6</v>
      </c>
      <c r="N1685" s="238"/>
      <c r="O1685" s="238">
        <v>8.3291636570580002E-7</v>
      </c>
    </row>
    <row r="1686" spans="1:15">
      <c r="A1686" s="231" t="s">
        <v>969</v>
      </c>
      <c r="B1686" s="231" t="s">
        <v>970</v>
      </c>
      <c r="C1686" s="231" t="s">
        <v>971</v>
      </c>
      <c r="D1686" s="231" t="s">
        <v>972</v>
      </c>
      <c r="E1686" s="231" t="s">
        <v>996</v>
      </c>
      <c r="F1686" s="231" t="s">
        <v>95</v>
      </c>
      <c r="G1686" s="231" t="s">
        <v>974</v>
      </c>
      <c r="H1686" s="231" t="s">
        <v>10</v>
      </c>
      <c r="I1686" s="231" t="s">
        <v>1002</v>
      </c>
      <c r="J1686" s="231" t="s">
        <v>1009</v>
      </c>
      <c r="K1686" s="231" t="s">
        <v>91</v>
      </c>
      <c r="L1686" s="231" t="s">
        <v>978</v>
      </c>
      <c r="M1686" s="234"/>
      <c r="N1686" s="235">
        <v>1</v>
      </c>
      <c r="O1686" s="235">
        <v>1</v>
      </c>
    </row>
    <row r="1687" spans="1:15">
      <c r="A1687" s="231" t="s">
        <v>969</v>
      </c>
      <c r="B1687" s="231" t="s">
        <v>970</v>
      </c>
      <c r="C1687" s="231" t="s">
        <v>971</v>
      </c>
      <c r="D1687" s="231" t="s">
        <v>972</v>
      </c>
      <c r="E1687" s="231" t="s">
        <v>996</v>
      </c>
      <c r="F1687" s="231" t="s">
        <v>95</v>
      </c>
      <c r="G1687" s="231" t="s">
        <v>974</v>
      </c>
      <c r="H1687" s="231" t="s">
        <v>10</v>
      </c>
      <c r="K1687" s="231" t="s">
        <v>91</v>
      </c>
      <c r="L1687" s="231" t="s">
        <v>979</v>
      </c>
      <c r="M1687" s="234"/>
      <c r="N1687" s="236"/>
      <c r="O1687" s="235"/>
    </row>
    <row r="1688" spans="1:15">
      <c r="A1688" s="231" t="s">
        <v>969</v>
      </c>
      <c r="B1688" s="231" t="s">
        <v>970</v>
      </c>
      <c r="C1688" s="231" t="s">
        <v>971</v>
      </c>
      <c r="D1688" s="231" t="s">
        <v>972</v>
      </c>
      <c r="E1688" s="231" t="s">
        <v>996</v>
      </c>
      <c r="F1688" s="231" t="s">
        <v>95</v>
      </c>
      <c r="G1688" s="231" t="s">
        <v>974</v>
      </c>
      <c r="H1688" s="231" t="s">
        <v>10</v>
      </c>
      <c r="K1688" s="231" t="s">
        <v>91</v>
      </c>
      <c r="L1688" s="231" t="s">
        <v>980</v>
      </c>
      <c r="M1688" s="234"/>
      <c r="N1688" s="236"/>
      <c r="O1688" s="235"/>
    </row>
    <row r="1689" spans="1:15">
      <c r="A1689" s="237" t="s">
        <v>969</v>
      </c>
      <c r="B1689" s="237" t="s">
        <v>970</v>
      </c>
      <c r="C1689" s="237" t="s">
        <v>971</v>
      </c>
      <c r="D1689" s="237" t="s">
        <v>972</v>
      </c>
      <c r="E1689" s="237" t="s">
        <v>996</v>
      </c>
      <c r="F1689" s="237" t="s">
        <v>95</v>
      </c>
      <c r="G1689" s="237" t="s">
        <v>974</v>
      </c>
      <c r="H1689" s="237" t="s">
        <v>35</v>
      </c>
      <c r="I1689" s="237"/>
      <c r="J1689" s="237"/>
      <c r="K1689" s="237" t="s">
        <v>91</v>
      </c>
      <c r="L1689" s="237" t="s">
        <v>976</v>
      </c>
      <c r="M1689" s="237">
        <v>784.45299999999997</v>
      </c>
      <c r="N1689" s="237"/>
      <c r="O1689" s="237"/>
    </row>
    <row r="1690" spans="1:15">
      <c r="A1690" s="237" t="s">
        <v>969</v>
      </c>
      <c r="B1690" s="237" t="s">
        <v>970</v>
      </c>
      <c r="C1690" s="237" t="s">
        <v>971</v>
      </c>
      <c r="D1690" s="237" t="s">
        <v>972</v>
      </c>
      <c r="E1690" s="237" t="s">
        <v>996</v>
      </c>
      <c r="F1690" s="237" t="s">
        <v>95</v>
      </c>
      <c r="G1690" s="237" t="s">
        <v>974</v>
      </c>
      <c r="H1690" s="237" t="s">
        <v>35</v>
      </c>
      <c r="I1690" s="237"/>
      <c r="J1690" s="237"/>
      <c r="K1690" s="237" t="s">
        <v>91</v>
      </c>
      <c r="L1690" s="237" t="s">
        <v>977</v>
      </c>
      <c r="M1690" s="238">
        <v>8.8754041174488296E-5</v>
      </c>
      <c r="N1690" s="238"/>
      <c r="O1690" s="238"/>
    </row>
    <row r="1691" spans="1:15">
      <c r="A1691" s="231" t="s">
        <v>969</v>
      </c>
      <c r="B1691" s="231" t="s">
        <v>970</v>
      </c>
      <c r="C1691" s="231" t="s">
        <v>971</v>
      </c>
      <c r="D1691" s="231" t="s">
        <v>972</v>
      </c>
      <c r="E1691" s="231" t="s">
        <v>996</v>
      </c>
      <c r="F1691" s="231" t="s">
        <v>95</v>
      </c>
      <c r="G1691" s="231" t="s">
        <v>974</v>
      </c>
      <c r="H1691" s="231" t="s">
        <v>35</v>
      </c>
      <c r="I1691" s="231" t="s">
        <v>1013</v>
      </c>
      <c r="J1691" s="231" t="s">
        <v>35</v>
      </c>
      <c r="K1691" s="231" t="s">
        <v>91</v>
      </c>
      <c r="L1691" s="231" t="s">
        <v>978</v>
      </c>
      <c r="M1691" s="234"/>
      <c r="N1691" s="235">
        <v>1</v>
      </c>
      <c r="O1691" s="235">
        <v>1</v>
      </c>
    </row>
    <row r="1692" spans="1:15">
      <c r="A1692" s="231" t="s">
        <v>969</v>
      </c>
      <c r="B1692" s="231" t="s">
        <v>970</v>
      </c>
      <c r="C1692" s="231" t="s">
        <v>971</v>
      </c>
      <c r="D1692" s="231" t="s">
        <v>972</v>
      </c>
      <c r="E1692" s="231" t="s">
        <v>996</v>
      </c>
      <c r="F1692" s="231" t="s">
        <v>95</v>
      </c>
      <c r="G1692" s="231" t="s">
        <v>974</v>
      </c>
      <c r="H1692" s="231" t="s">
        <v>35</v>
      </c>
      <c r="K1692" s="231" t="s">
        <v>91</v>
      </c>
      <c r="L1692" s="231" t="s">
        <v>979</v>
      </c>
      <c r="M1692" s="234"/>
      <c r="N1692" s="236"/>
      <c r="O1692" s="236"/>
    </row>
    <row r="1693" spans="1:15">
      <c r="A1693" s="231" t="s">
        <v>969</v>
      </c>
      <c r="B1693" s="231" t="s">
        <v>970</v>
      </c>
      <c r="C1693" s="231" t="s">
        <v>971</v>
      </c>
      <c r="D1693" s="231" t="s">
        <v>972</v>
      </c>
      <c r="E1693" s="231" t="s">
        <v>996</v>
      </c>
      <c r="F1693" s="231" t="s">
        <v>95</v>
      </c>
      <c r="G1693" s="231" t="s">
        <v>974</v>
      </c>
      <c r="H1693" s="231" t="s">
        <v>35</v>
      </c>
      <c r="K1693" s="231" t="s">
        <v>91</v>
      </c>
      <c r="L1693" s="231" t="s">
        <v>980</v>
      </c>
      <c r="M1693" s="234"/>
      <c r="N1693" s="236"/>
      <c r="O1693" s="236"/>
    </row>
    <row r="1694" spans="1:15">
      <c r="A1694" s="237" t="s">
        <v>969</v>
      </c>
      <c r="B1694" s="237" t="s">
        <v>970</v>
      </c>
      <c r="C1694" s="237" t="s">
        <v>971</v>
      </c>
      <c r="D1694" s="237" t="s">
        <v>972</v>
      </c>
      <c r="E1694" s="237" t="s">
        <v>996</v>
      </c>
      <c r="F1694" s="237" t="s">
        <v>95</v>
      </c>
      <c r="G1694" s="237" t="s">
        <v>974</v>
      </c>
      <c r="H1694" s="237" t="s">
        <v>73</v>
      </c>
      <c r="I1694" s="237"/>
      <c r="J1694" s="237"/>
      <c r="K1694" s="237" t="s">
        <v>91</v>
      </c>
      <c r="L1694" s="237" t="s">
        <v>976</v>
      </c>
      <c r="M1694" s="237">
        <v>15.2325</v>
      </c>
      <c r="N1694" s="237"/>
      <c r="O1694" s="237">
        <v>0.66890000000000005</v>
      </c>
    </row>
    <row r="1695" spans="1:15">
      <c r="A1695" s="237" t="s">
        <v>969</v>
      </c>
      <c r="B1695" s="237" t="s">
        <v>970</v>
      </c>
      <c r="C1695" s="237" t="s">
        <v>971</v>
      </c>
      <c r="D1695" s="237" t="s">
        <v>972</v>
      </c>
      <c r="E1695" s="237" t="s">
        <v>996</v>
      </c>
      <c r="F1695" s="237" t="s">
        <v>95</v>
      </c>
      <c r="G1695" s="237" t="s">
        <v>974</v>
      </c>
      <c r="H1695" s="237" t="s">
        <v>73</v>
      </c>
      <c r="I1695" s="237"/>
      <c r="J1695" s="237"/>
      <c r="K1695" s="237" t="s">
        <v>91</v>
      </c>
      <c r="L1695" s="237" t="s">
        <v>977</v>
      </c>
      <c r="M1695" s="238">
        <v>1.7234250263437E-6</v>
      </c>
      <c r="N1695" s="238"/>
      <c r="O1695" s="238">
        <v>1.04135952042132E-7</v>
      </c>
    </row>
    <row r="1696" spans="1:15">
      <c r="A1696" s="231" t="s">
        <v>969</v>
      </c>
      <c r="B1696" s="231" t="s">
        <v>970</v>
      </c>
      <c r="C1696" s="231" t="s">
        <v>971</v>
      </c>
      <c r="D1696" s="231" t="s">
        <v>972</v>
      </c>
      <c r="E1696" s="231" t="s">
        <v>996</v>
      </c>
      <c r="F1696" s="231" t="s">
        <v>95</v>
      </c>
      <c r="G1696" s="231" t="s">
        <v>974</v>
      </c>
      <c r="H1696" s="231" t="s">
        <v>73</v>
      </c>
      <c r="I1696" s="231" t="s">
        <v>1002</v>
      </c>
      <c r="J1696" s="231" t="s">
        <v>1009</v>
      </c>
      <c r="K1696" s="231" t="s">
        <v>91</v>
      </c>
      <c r="L1696" s="231" t="s">
        <v>978</v>
      </c>
      <c r="M1696" s="234"/>
      <c r="N1696" s="235">
        <v>1</v>
      </c>
      <c r="O1696" s="235">
        <v>1</v>
      </c>
    </row>
    <row r="1697" spans="1:15">
      <c r="A1697" s="231" t="s">
        <v>969</v>
      </c>
      <c r="B1697" s="231" t="s">
        <v>970</v>
      </c>
      <c r="C1697" s="231" t="s">
        <v>971</v>
      </c>
      <c r="D1697" s="231" t="s">
        <v>972</v>
      </c>
      <c r="E1697" s="231" t="s">
        <v>996</v>
      </c>
      <c r="F1697" s="231" t="s">
        <v>95</v>
      </c>
      <c r="G1697" s="231" t="s">
        <v>974</v>
      </c>
      <c r="H1697" s="231" t="s">
        <v>73</v>
      </c>
      <c r="K1697" s="231" t="s">
        <v>91</v>
      </c>
      <c r="L1697" s="231" t="s">
        <v>979</v>
      </c>
      <c r="M1697" s="234"/>
      <c r="N1697" s="236"/>
      <c r="O1697" s="235"/>
    </row>
    <row r="1698" spans="1:15">
      <c r="A1698" s="231" t="s">
        <v>969</v>
      </c>
      <c r="B1698" s="231" t="s">
        <v>970</v>
      </c>
      <c r="C1698" s="231" t="s">
        <v>971</v>
      </c>
      <c r="D1698" s="231" t="s">
        <v>972</v>
      </c>
      <c r="E1698" s="231" t="s">
        <v>996</v>
      </c>
      <c r="F1698" s="231" t="s">
        <v>95</v>
      </c>
      <c r="G1698" s="231" t="s">
        <v>974</v>
      </c>
      <c r="H1698" s="231" t="s">
        <v>73</v>
      </c>
      <c r="K1698" s="231" t="s">
        <v>91</v>
      </c>
      <c r="L1698" s="231" t="s">
        <v>980</v>
      </c>
      <c r="M1698" s="234"/>
      <c r="N1698" s="236"/>
      <c r="O1698" s="235"/>
    </row>
    <row r="1699" spans="1:15">
      <c r="A1699" s="237" t="s">
        <v>969</v>
      </c>
      <c r="B1699" s="237" t="s">
        <v>970</v>
      </c>
      <c r="C1699" s="237" t="s">
        <v>971</v>
      </c>
      <c r="D1699" s="237" t="s">
        <v>972</v>
      </c>
      <c r="E1699" s="237" t="s">
        <v>996</v>
      </c>
      <c r="F1699" s="237" t="s">
        <v>95</v>
      </c>
      <c r="G1699" s="237" t="s">
        <v>974</v>
      </c>
      <c r="H1699" s="237" t="s">
        <v>47</v>
      </c>
      <c r="I1699" s="237"/>
      <c r="J1699" s="237"/>
      <c r="K1699" s="237" t="s">
        <v>91</v>
      </c>
      <c r="L1699" s="237" t="s">
        <v>976</v>
      </c>
      <c r="M1699" s="237">
        <v>8.7895000000000003</v>
      </c>
      <c r="N1699" s="237"/>
      <c r="O1699" s="237"/>
    </row>
    <row r="1700" spans="1:15">
      <c r="A1700" s="237" t="s">
        <v>969</v>
      </c>
      <c r="B1700" s="237" t="s">
        <v>970</v>
      </c>
      <c r="C1700" s="237" t="s">
        <v>971</v>
      </c>
      <c r="D1700" s="237" t="s">
        <v>972</v>
      </c>
      <c r="E1700" s="237" t="s">
        <v>996</v>
      </c>
      <c r="F1700" s="237" t="s">
        <v>95</v>
      </c>
      <c r="G1700" s="237" t="s">
        <v>974</v>
      </c>
      <c r="H1700" s="237" t="s">
        <v>47</v>
      </c>
      <c r="I1700" s="237"/>
      <c r="J1700" s="237"/>
      <c r="K1700" s="237" t="s">
        <v>91</v>
      </c>
      <c r="L1700" s="237" t="s">
        <v>977</v>
      </c>
      <c r="M1700" s="238">
        <v>1.0236637822272301E-6</v>
      </c>
      <c r="N1700" s="238"/>
      <c r="O1700" s="238"/>
    </row>
    <row r="1701" spans="1:15">
      <c r="A1701" s="231" t="s">
        <v>969</v>
      </c>
      <c r="B1701" s="231" t="s">
        <v>970</v>
      </c>
      <c r="C1701" s="231" t="s">
        <v>971</v>
      </c>
      <c r="D1701" s="231" t="s">
        <v>972</v>
      </c>
      <c r="E1701" s="231" t="s">
        <v>996</v>
      </c>
      <c r="F1701" s="231" t="s">
        <v>95</v>
      </c>
      <c r="G1701" s="231" t="s">
        <v>974</v>
      </c>
      <c r="H1701" s="231" t="s">
        <v>47</v>
      </c>
      <c r="I1701" s="231" t="s">
        <v>1002</v>
      </c>
      <c r="J1701" s="231" t="s">
        <v>1009</v>
      </c>
      <c r="K1701" s="231" t="s">
        <v>91</v>
      </c>
      <c r="L1701" s="231" t="s">
        <v>978</v>
      </c>
      <c r="M1701" s="234"/>
      <c r="N1701" s="235">
        <v>1</v>
      </c>
      <c r="O1701" s="235">
        <v>1</v>
      </c>
    </row>
    <row r="1702" spans="1:15">
      <c r="A1702" s="231" t="s">
        <v>969</v>
      </c>
      <c r="B1702" s="231" t="s">
        <v>970</v>
      </c>
      <c r="C1702" s="231" t="s">
        <v>971</v>
      </c>
      <c r="D1702" s="231" t="s">
        <v>972</v>
      </c>
      <c r="E1702" s="231" t="s">
        <v>996</v>
      </c>
      <c r="F1702" s="231" t="s">
        <v>95</v>
      </c>
      <c r="G1702" s="231" t="s">
        <v>974</v>
      </c>
      <c r="H1702" s="231" t="s">
        <v>47</v>
      </c>
      <c r="K1702" s="231" t="s">
        <v>91</v>
      </c>
      <c r="L1702" s="231" t="s">
        <v>979</v>
      </c>
      <c r="M1702" s="234"/>
      <c r="N1702" s="236"/>
      <c r="O1702" s="236"/>
    </row>
    <row r="1703" spans="1:15">
      <c r="A1703" s="231" t="s">
        <v>969</v>
      </c>
      <c r="B1703" s="231" t="s">
        <v>970</v>
      </c>
      <c r="C1703" s="231" t="s">
        <v>971</v>
      </c>
      <c r="D1703" s="231" t="s">
        <v>972</v>
      </c>
      <c r="E1703" s="231" t="s">
        <v>996</v>
      </c>
      <c r="F1703" s="231" t="s">
        <v>95</v>
      </c>
      <c r="G1703" s="231" t="s">
        <v>974</v>
      </c>
      <c r="H1703" s="231" t="s">
        <v>47</v>
      </c>
      <c r="K1703" s="231" t="s">
        <v>91</v>
      </c>
      <c r="L1703" s="231" t="s">
        <v>980</v>
      </c>
      <c r="M1703" s="234"/>
      <c r="N1703" s="236"/>
      <c r="O1703" s="236"/>
    </row>
    <row r="1704" spans="1:15">
      <c r="A1704" s="237" t="s">
        <v>969</v>
      </c>
      <c r="B1704" s="237" t="s">
        <v>970</v>
      </c>
      <c r="C1704" s="237" t="s">
        <v>971</v>
      </c>
      <c r="D1704" s="237" t="s">
        <v>972</v>
      </c>
      <c r="E1704" s="237" t="s">
        <v>996</v>
      </c>
      <c r="F1704" s="237" t="s">
        <v>95</v>
      </c>
      <c r="G1704" s="237" t="s">
        <v>974</v>
      </c>
      <c r="H1704" s="237" t="s">
        <v>46</v>
      </c>
      <c r="I1704" s="237"/>
      <c r="J1704" s="237"/>
      <c r="K1704" s="237" t="s">
        <v>91</v>
      </c>
      <c r="L1704" s="237" t="s">
        <v>976</v>
      </c>
      <c r="M1704" s="237">
        <v>13.160399999999999</v>
      </c>
      <c r="N1704" s="237"/>
      <c r="O1704" s="237"/>
    </row>
    <row r="1705" spans="1:15">
      <c r="A1705" s="237" t="s">
        <v>969</v>
      </c>
      <c r="B1705" s="237" t="s">
        <v>970</v>
      </c>
      <c r="C1705" s="237" t="s">
        <v>971</v>
      </c>
      <c r="D1705" s="237" t="s">
        <v>972</v>
      </c>
      <c r="E1705" s="237" t="s">
        <v>996</v>
      </c>
      <c r="F1705" s="237" t="s">
        <v>95</v>
      </c>
      <c r="G1705" s="237" t="s">
        <v>974</v>
      </c>
      <c r="H1705" s="237" t="s">
        <v>46</v>
      </c>
      <c r="I1705" s="237"/>
      <c r="J1705" s="237"/>
      <c r="K1705" s="237" t="s">
        <v>91</v>
      </c>
      <c r="L1705" s="237" t="s">
        <v>977</v>
      </c>
      <c r="M1705" s="238">
        <v>1.53271799756792E-6</v>
      </c>
      <c r="N1705" s="238"/>
      <c r="O1705" s="238"/>
    </row>
    <row r="1706" spans="1:15">
      <c r="A1706" s="231" t="s">
        <v>969</v>
      </c>
      <c r="B1706" s="231" t="s">
        <v>970</v>
      </c>
      <c r="C1706" s="231" t="s">
        <v>971</v>
      </c>
      <c r="D1706" s="231" t="s">
        <v>972</v>
      </c>
      <c r="E1706" s="231" t="s">
        <v>996</v>
      </c>
      <c r="F1706" s="231" t="s">
        <v>95</v>
      </c>
      <c r="G1706" s="231" t="s">
        <v>974</v>
      </c>
      <c r="H1706" s="231" t="s">
        <v>46</v>
      </c>
      <c r="I1706" s="231" t="s">
        <v>1002</v>
      </c>
      <c r="J1706" s="231" t="s">
        <v>1009</v>
      </c>
      <c r="K1706" s="231" t="s">
        <v>91</v>
      </c>
      <c r="L1706" s="231" t="s">
        <v>978</v>
      </c>
      <c r="M1706" s="234"/>
      <c r="N1706" s="235">
        <v>1</v>
      </c>
      <c r="O1706" s="235">
        <v>1</v>
      </c>
    </row>
    <row r="1707" spans="1:15">
      <c r="A1707" s="231" t="s">
        <v>969</v>
      </c>
      <c r="B1707" s="231" t="s">
        <v>970</v>
      </c>
      <c r="C1707" s="231" t="s">
        <v>971</v>
      </c>
      <c r="D1707" s="231" t="s">
        <v>972</v>
      </c>
      <c r="E1707" s="231" t="s">
        <v>996</v>
      </c>
      <c r="F1707" s="231" t="s">
        <v>95</v>
      </c>
      <c r="G1707" s="231" t="s">
        <v>974</v>
      </c>
      <c r="H1707" s="231" t="s">
        <v>46</v>
      </c>
      <c r="K1707" s="231" t="s">
        <v>91</v>
      </c>
      <c r="L1707" s="231" t="s">
        <v>979</v>
      </c>
      <c r="M1707" s="234"/>
      <c r="N1707" s="236"/>
      <c r="O1707" s="236"/>
    </row>
    <row r="1708" spans="1:15">
      <c r="A1708" s="231" t="s">
        <v>969</v>
      </c>
      <c r="B1708" s="231" t="s">
        <v>970</v>
      </c>
      <c r="C1708" s="231" t="s">
        <v>971</v>
      </c>
      <c r="D1708" s="231" t="s">
        <v>972</v>
      </c>
      <c r="E1708" s="231" t="s">
        <v>996</v>
      </c>
      <c r="F1708" s="231" t="s">
        <v>95</v>
      </c>
      <c r="G1708" s="231" t="s">
        <v>974</v>
      </c>
      <c r="H1708" s="231" t="s">
        <v>46</v>
      </c>
      <c r="K1708" s="231" t="s">
        <v>91</v>
      </c>
      <c r="L1708" s="231" t="s">
        <v>980</v>
      </c>
      <c r="M1708" s="234"/>
      <c r="N1708" s="236"/>
      <c r="O1708" s="236"/>
    </row>
    <row r="1709" spans="1:15">
      <c r="A1709" s="237" t="s">
        <v>969</v>
      </c>
      <c r="B1709" s="237" t="s">
        <v>970</v>
      </c>
      <c r="C1709" s="237" t="s">
        <v>971</v>
      </c>
      <c r="D1709" s="237" t="s">
        <v>972</v>
      </c>
      <c r="E1709" s="237" t="s">
        <v>996</v>
      </c>
      <c r="F1709" s="237" t="s">
        <v>95</v>
      </c>
      <c r="G1709" s="237" t="s">
        <v>974</v>
      </c>
      <c r="H1709" s="237" t="s">
        <v>36</v>
      </c>
      <c r="I1709" s="237"/>
      <c r="J1709" s="237"/>
      <c r="K1709" s="237" t="s">
        <v>91</v>
      </c>
      <c r="L1709" s="237" t="s">
        <v>976</v>
      </c>
      <c r="M1709" s="237">
        <v>280.05470000000003</v>
      </c>
      <c r="N1709" s="237">
        <v>10.7958</v>
      </c>
      <c r="O1709" s="237">
        <v>109.82129999999999</v>
      </c>
    </row>
    <row r="1710" spans="1:15">
      <c r="A1710" s="237" t="s">
        <v>969</v>
      </c>
      <c r="B1710" s="237" t="s">
        <v>970</v>
      </c>
      <c r="C1710" s="237" t="s">
        <v>971</v>
      </c>
      <c r="D1710" s="237" t="s">
        <v>972</v>
      </c>
      <c r="E1710" s="237" t="s">
        <v>996</v>
      </c>
      <c r="F1710" s="237" t="s">
        <v>95</v>
      </c>
      <c r="G1710" s="237" t="s">
        <v>974</v>
      </c>
      <c r="H1710" s="237" t="s">
        <v>36</v>
      </c>
      <c r="I1710" s="237"/>
      <c r="J1710" s="237"/>
      <c r="K1710" s="237" t="s">
        <v>91</v>
      </c>
      <c r="L1710" s="237" t="s">
        <v>977</v>
      </c>
      <c r="M1710" s="238">
        <v>3.29744827082946E-5</v>
      </c>
      <c r="N1710" s="238">
        <v>2.6945967811535502E-6</v>
      </c>
      <c r="O1710" s="238">
        <v>1.7097242682022101E-5</v>
      </c>
    </row>
    <row r="1711" spans="1:15">
      <c r="A1711" s="231" t="s">
        <v>969</v>
      </c>
      <c r="B1711" s="231" t="s">
        <v>970</v>
      </c>
      <c r="C1711" s="231" t="s">
        <v>971</v>
      </c>
      <c r="D1711" s="231" t="s">
        <v>972</v>
      </c>
      <c r="E1711" s="231" t="s">
        <v>996</v>
      </c>
      <c r="F1711" s="231" t="s">
        <v>95</v>
      </c>
      <c r="G1711" s="231" t="s">
        <v>974</v>
      </c>
      <c r="H1711" s="231" t="s">
        <v>36</v>
      </c>
      <c r="I1711" s="231" t="s">
        <v>1002</v>
      </c>
      <c r="J1711" s="231" t="s">
        <v>1009</v>
      </c>
      <c r="K1711" s="231" t="s">
        <v>91</v>
      </c>
      <c r="L1711" s="231" t="s">
        <v>978</v>
      </c>
      <c r="M1711" s="234"/>
      <c r="N1711" s="235">
        <v>1</v>
      </c>
      <c r="O1711" s="235">
        <v>1</v>
      </c>
    </row>
    <row r="1712" spans="1:15">
      <c r="A1712" s="231" t="s">
        <v>969</v>
      </c>
      <c r="B1712" s="231" t="s">
        <v>970</v>
      </c>
      <c r="C1712" s="231" t="s">
        <v>971</v>
      </c>
      <c r="D1712" s="231" t="s">
        <v>972</v>
      </c>
      <c r="E1712" s="231" t="s">
        <v>996</v>
      </c>
      <c r="F1712" s="231" t="s">
        <v>95</v>
      </c>
      <c r="G1712" s="231" t="s">
        <v>974</v>
      </c>
      <c r="H1712" s="231" t="s">
        <v>36</v>
      </c>
      <c r="K1712" s="231" t="s">
        <v>91</v>
      </c>
      <c r="L1712" s="231" t="s">
        <v>979</v>
      </c>
      <c r="M1712" s="234"/>
      <c r="N1712" s="235"/>
      <c r="O1712" s="235"/>
    </row>
    <row r="1713" spans="1:15">
      <c r="A1713" s="231" t="s">
        <v>969</v>
      </c>
      <c r="B1713" s="231" t="s">
        <v>970</v>
      </c>
      <c r="C1713" s="231" t="s">
        <v>971</v>
      </c>
      <c r="D1713" s="231" t="s">
        <v>972</v>
      </c>
      <c r="E1713" s="231" t="s">
        <v>996</v>
      </c>
      <c r="F1713" s="231" t="s">
        <v>95</v>
      </c>
      <c r="G1713" s="231" t="s">
        <v>974</v>
      </c>
      <c r="H1713" s="231" t="s">
        <v>36</v>
      </c>
      <c r="K1713" s="231" t="s">
        <v>91</v>
      </c>
      <c r="L1713" s="231" t="s">
        <v>980</v>
      </c>
      <c r="M1713" s="234"/>
      <c r="N1713" s="235"/>
      <c r="O1713" s="235"/>
    </row>
    <row r="1714" spans="1:15">
      <c r="A1714" s="237" t="s">
        <v>969</v>
      </c>
      <c r="B1714" s="237" t="s">
        <v>970</v>
      </c>
      <c r="C1714" s="237" t="s">
        <v>971</v>
      </c>
      <c r="D1714" s="237" t="s">
        <v>972</v>
      </c>
      <c r="E1714" s="237" t="s">
        <v>996</v>
      </c>
      <c r="F1714" s="237" t="s">
        <v>95</v>
      </c>
      <c r="G1714" s="237" t="s">
        <v>974</v>
      </c>
      <c r="H1714" s="237" t="s">
        <v>34</v>
      </c>
      <c r="I1714" s="237"/>
      <c r="J1714" s="237"/>
      <c r="K1714" s="237" t="s">
        <v>91</v>
      </c>
      <c r="L1714" s="237" t="s">
        <v>976</v>
      </c>
      <c r="M1714" s="237">
        <v>3.5621999999999998</v>
      </c>
      <c r="N1714" s="237"/>
      <c r="O1714" s="237"/>
    </row>
    <row r="1715" spans="1:15">
      <c r="A1715" s="237" t="s">
        <v>969</v>
      </c>
      <c r="B1715" s="237" t="s">
        <v>970</v>
      </c>
      <c r="C1715" s="237" t="s">
        <v>971</v>
      </c>
      <c r="D1715" s="237" t="s">
        <v>972</v>
      </c>
      <c r="E1715" s="237" t="s">
        <v>996</v>
      </c>
      <c r="F1715" s="237" t="s">
        <v>95</v>
      </c>
      <c r="G1715" s="237" t="s">
        <v>974</v>
      </c>
      <c r="H1715" s="237" t="s">
        <v>34</v>
      </c>
      <c r="I1715" s="237"/>
      <c r="J1715" s="237"/>
      <c r="K1715" s="237" t="s">
        <v>91</v>
      </c>
      <c r="L1715" s="237" t="s">
        <v>977</v>
      </c>
      <c r="M1715" s="238">
        <v>4.9000287645609201E-7</v>
      </c>
      <c r="N1715" s="238"/>
      <c r="O1715" s="238"/>
    </row>
    <row r="1716" spans="1:15">
      <c r="A1716" s="231" t="s">
        <v>969</v>
      </c>
      <c r="B1716" s="231" t="s">
        <v>970</v>
      </c>
      <c r="C1716" s="231" t="s">
        <v>971</v>
      </c>
      <c r="D1716" s="231" t="s">
        <v>972</v>
      </c>
      <c r="E1716" s="231" t="s">
        <v>996</v>
      </c>
      <c r="F1716" s="231" t="s">
        <v>95</v>
      </c>
      <c r="G1716" s="231" t="s">
        <v>974</v>
      </c>
      <c r="H1716" s="231" t="s">
        <v>34</v>
      </c>
      <c r="I1716" s="231" t="s">
        <v>1002</v>
      </c>
      <c r="J1716" s="231" t="s">
        <v>1009</v>
      </c>
      <c r="K1716" s="231" t="s">
        <v>91</v>
      </c>
      <c r="L1716" s="231" t="s">
        <v>978</v>
      </c>
      <c r="M1716" s="234"/>
      <c r="N1716" s="235">
        <v>1</v>
      </c>
      <c r="O1716" s="235">
        <v>1</v>
      </c>
    </row>
    <row r="1717" spans="1:15">
      <c r="A1717" s="231" t="s">
        <v>969</v>
      </c>
      <c r="B1717" s="231" t="s">
        <v>970</v>
      </c>
      <c r="C1717" s="231" t="s">
        <v>971</v>
      </c>
      <c r="D1717" s="231" t="s">
        <v>972</v>
      </c>
      <c r="E1717" s="231" t="s">
        <v>996</v>
      </c>
      <c r="F1717" s="231" t="s">
        <v>95</v>
      </c>
      <c r="G1717" s="231" t="s">
        <v>974</v>
      </c>
      <c r="H1717" s="231" t="s">
        <v>34</v>
      </c>
      <c r="K1717" s="231" t="s">
        <v>91</v>
      </c>
      <c r="L1717" s="231" t="s">
        <v>979</v>
      </c>
      <c r="M1717" s="234"/>
      <c r="N1717" s="236"/>
      <c r="O1717" s="236"/>
    </row>
    <row r="1718" spans="1:15">
      <c r="A1718" s="231" t="s">
        <v>969</v>
      </c>
      <c r="B1718" s="231" t="s">
        <v>970</v>
      </c>
      <c r="C1718" s="231" t="s">
        <v>971</v>
      </c>
      <c r="D1718" s="231" t="s">
        <v>972</v>
      </c>
      <c r="E1718" s="231" t="s">
        <v>996</v>
      </c>
      <c r="F1718" s="231" t="s">
        <v>95</v>
      </c>
      <c r="G1718" s="231" t="s">
        <v>974</v>
      </c>
      <c r="H1718" s="231" t="s">
        <v>34</v>
      </c>
      <c r="K1718" s="231" t="s">
        <v>91</v>
      </c>
      <c r="L1718" s="231" t="s">
        <v>980</v>
      </c>
      <c r="M1718" s="234"/>
      <c r="N1718" s="236"/>
      <c r="O1718" s="236"/>
    </row>
    <row r="1719" spans="1:15">
      <c r="A1719" s="237" t="s">
        <v>969</v>
      </c>
      <c r="B1719" s="237" t="s">
        <v>970</v>
      </c>
      <c r="C1719" s="237" t="s">
        <v>971</v>
      </c>
      <c r="D1719" s="237" t="s">
        <v>972</v>
      </c>
      <c r="E1719" s="237" t="s">
        <v>996</v>
      </c>
      <c r="F1719" s="237" t="s">
        <v>95</v>
      </c>
      <c r="G1719" s="237" t="s">
        <v>974</v>
      </c>
      <c r="H1719" s="237" t="s">
        <v>58</v>
      </c>
      <c r="I1719" s="237"/>
      <c r="J1719" s="237"/>
      <c r="K1719" s="237" t="s">
        <v>91</v>
      </c>
      <c r="L1719" s="237" t="s">
        <v>976</v>
      </c>
      <c r="M1719" s="237">
        <v>365.2201</v>
      </c>
      <c r="N1719" s="237"/>
      <c r="O1719" s="237"/>
    </row>
    <row r="1720" spans="1:15">
      <c r="A1720" s="237" t="s">
        <v>969</v>
      </c>
      <c r="B1720" s="237" t="s">
        <v>970</v>
      </c>
      <c r="C1720" s="237" t="s">
        <v>971</v>
      </c>
      <c r="D1720" s="237" t="s">
        <v>972</v>
      </c>
      <c r="E1720" s="237" t="s">
        <v>996</v>
      </c>
      <c r="F1720" s="237" t="s">
        <v>95</v>
      </c>
      <c r="G1720" s="237" t="s">
        <v>974</v>
      </c>
      <c r="H1720" s="237" t="s">
        <v>58</v>
      </c>
      <c r="I1720" s="237"/>
      <c r="J1720" s="237"/>
      <c r="K1720" s="237" t="s">
        <v>91</v>
      </c>
      <c r="L1720" s="237" t="s">
        <v>977</v>
      </c>
      <c r="M1720" s="238">
        <v>4.1321481074265398E-5</v>
      </c>
      <c r="N1720" s="238"/>
      <c r="O1720" s="238"/>
    </row>
    <row r="1721" spans="1:15">
      <c r="A1721" s="231" t="s">
        <v>969</v>
      </c>
      <c r="B1721" s="231" t="s">
        <v>970</v>
      </c>
      <c r="C1721" s="231" t="s">
        <v>971</v>
      </c>
      <c r="D1721" s="231" t="s">
        <v>972</v>
      </c>
      <c r="E1721" s="231" t="s">
        <v>996</v>
      </c>
      <c r="F1721" s="231" t="s">
        <v>95</v>
      </c>
      <c r="G1721" s="231" t="s">
        <v>974</v>
      </c>
      <c r="H1721" s="231" t="s">
        <v>58</v>
      </c>
      <c r="I1721" s="231" t="s">
        <v>99</v>
      </c>
      <c r="J1721" s="231" t="s">
        <v>811</v>
      </c>
      <c r="K1721" s="231" t="s">
        <v>91</v>
      </c>
      <c r="L1721" s="231" t="s">
        <v>978</v>
      </c>
      <c r="M1721" s="234"/>
      <c r="N1721" s="235">
        <v>1</v>
      </c>
      <c r="O1721" s="235">
        <v>1</v>
      </c>
    </row>
    <row r="1722" spans="1:15">
      <c r="A1722" s="231" t="s">
        <v>969</v>
      </c>
      <c r="B1722" s="231" t="s">
        <v>970</v>
      </c>
      <c r="C1722" s="231" t="s">
        <v>971</v>
      </c>
      <c r="D1722" s="231" t="s">
        <v>972</v>
      </c>
      <c r="E1722" s="231" t="s">
        <v>996</v>
      </c>
      <c r="F1722" s="231" t="s">
        <v>95</v>
      </c>
      <c r="G1722" s="231" t="s">
        <v>974</v>
      </c>
      <c r="H1722" s="231" t="s">
        <v>58</v>
      </c>
      <c r="K1722" s="231" t="s">
        <v>91</v>
      </c>
      <c r="L1722" s="231" t="s">
        <v>979</v>
      </c>
      <c r="M1722" s="234"/>
      <c r="N1722" s="236"/>
      <c r="O1722" s="236"/>
    </row>
    <row r="1723" spans="1:15">
      <c r="A1723" s="231" t="s">
        <v>969</v>
      </c>
      <c r="B1723" s="231" t="s">
        <v>970</v>
      </c>
      <c r="C1723" s="231" t="s">
        <v>971</v>
      </c>
      <c r="D1723" s="231" t="s">
        <v>972</v>
      </c>
      <c r="E1723" s="231" t="s">
        <v>996</v>
      </c>
      <c r="F1723" s="231" t="s">
        <v>95</v>
      </c>
      <c r="G1723" s="231" t="s">
        <v>974</v>
      </c>
      <c r="H1723" s="231" t="s">
        <v>58</v>
      </c>
      <c r="K1723" s="231" t="s">
        <v>91</v>
      </c>
      <c r="L1723" s="231" t="s">
        <v>980</v>
      </c>
      <c r="M1723" s="234"/>
      <c r="N1723" s="236"/>
      <c r="O1723" s="236"/>
    </row>
    <row r="1724" spans="1:15">
      <c r="A1724" s="237" t="s">
        <v>969</v>
      </c>
      <c r="B1724" s="237" t="s">
        <v>970</v>
      </c>
      <c r="C1724" s="237" t="s">
        <v>971</v>
      </c>
      <c r="D1724" s="237" t="s">
        <v>972</v>
      </c>
      <c r="E1724" s="237" t="s">
        <v>996</v>
      </c>
      <c r="F1724" s="237" t="s">
        <v>95</v>
      </c>
      <c r="G1724" s="237" t="s">
        <v>974</v>
      </c>
      <c r="H1724" s="237" t="s">
        <v>657</v>
      </c>
      <c r="I1724" s="237"/>
      <c r="J1724" s="237"/>
      <c r="K1724" s="237" t="s">
        <v>91</v>
      </c>
      <c r="L1724" s="237" t="s">
        <v>976</v>
      </c>
      <c r="M1724" s="237">
        <v>7.36</v>
      </c>
      <c r="N1724" s="237"/>
      <c r="O1724" s="237"/>
    </row>
    <row r="1725" spans="1:15">
      <c r="A1725" s="237" t="s">
        <v>969</v>
      </c>
      <c r="B1725" s="237" t="s">
        <v>970</v>
      </c>
      <c r="C1725" s="237" t="s">
        <v>971</v>
      </c>
      <c r="D1725" s="237" t="s">
        <v>972</v>
      </c>
      <c r="E1725" s="237" t="s">
        <v>996</v>
      </c>
      <c r="F1725" s="237" t="s">
        <v>95</v>
      </c>
      <c r="G1725" s="237" t="s">
        <v>974</v>
      </c>
      <c r="H1725" s="237" t="s">
        <v>657</v>
      </c>
      <c r="I1725" s="237"/>
      <c r="J1725" s="237"/>
      <c r="K1725" s="237" t="s">
        <v>91</v>
      </c>
      <c r="L1725" s="237" t="s">
        <v>977</v>
      </c>
      <c r="M1725" s="238">
        <v>9.11847262417849E-7</v>
      </c>
      <c r="N1725" s="238"/>
      <c r="O1725" s="238"/>
    </row>
    <row r="1726" spans="1:15">
      <c r="A1726" s="231" t="s">
        <v>969</v>
      </c>
      <c r="B1726" s="231" t="s">
        <v>970</v>
      </c>
      <c r="C1726" s="231" t="s">
        <v>971</v>
      </c>
      <c r="D1726" s="231" t="s">
        <v>972</v>
      </c>
      <c r="E1726" s="231" t="s">
        <v>996</v>
      </c>
      <c r="F1726" s="231" t="s">
        <v>95</v>
      </c>
      <c r="G1726" s="231" t="s">
        <v>974</v>
      </c>
      <c r="H1726" s="231" t="s">
        <v>657</v>
      </c>
      <c r="I1726" s="231" t="s">
        <v>1002</v>
      </c>
      <c r="J1726" s="231" t="s">
        <v>1009</v>
      </c>
      <c r="K1726" s="231" t="s">
        <v>91</v>
      </c>
      <c r="L1726" s="231" t="s">
        <v>978</v>
      </c>
      <c r="M1726" s="234"/>
      <c r="N1726" s="235">
        <v>1</v>
      </c>
      <c r="O1726" s="235">
        <v>1</v>
      </c>
    </row>
    <row r="1727" spans="1:15">
      <c r="A1727" s="231" t="s">
        <v>969</v>
      </c>
      <c r="B1727" s="231" t="s">
        <v>970</v>
      </c>
      <c r="C1727" s="231" t="s">
        <v>971</v>
      </c>
      <c r="D1727" s="231" t="s">
        <v>972</v>
      </c>
      <c r="E1727" s="231" t="s">
        <v>996</v>
      </c>
      <c r="F1727" s="231" t="s">
        <v>95</v>
      </c>
      <c r="G1727" s="231" t="s">
        <v>974</v>
      </c>
      <c r="H1727" s="231" t="s">
        <v>657</v>
      </c>
      <c r="K1727" s="231" t="s">
        <v>91</v>
      </c>
      <c r="L1727" s="231" t="s">
        <v>979</v>
      </c>
      <c r="M1727" s="234"/>
      <c r="N1727" s="236"/>
      <c r="O1727" s="236"/>
    </row>
    <row r="1728" spans="1:15">
      <c r="A1728" s="231" t="s">
        <v>969</v>
      </c>
      <c r="B1728" s="231" t="s">
        <v>970</v>
      </c>
      <c r="C1728" s="231" t="s">
        <v>971</v>
      </c>
      <c r="D1728" s="231" t="s">
        <v>972</v>
      </c>
      <c r="E1728" s="231" t="s">
        <v>996</v>
      </c>
      <c r="F1728" s="231" t="s">
        <v>95</v>
      </c>
      <c r="G1728" s="231" t="s">
        <v>974</v>
      </c>
      <c r="H1728" s="231" t="s">
        <v>657</v>
      </c>
      <c r="K1728" s="231" t="s">
        <v>91</v>
      </c>
      <c r="L1728" s="231" t="s">
        <v>980</v>
      </c>
      <c r="M1728" s="234"/>
      <c r="N1728" s="236"/>
      <c r="O1728" s="236"/>
    </row>
    <row r="1729" spans="1:15">
      <c r="A1729" s="237" t="s">
        <v>969</v>
      </c>
      <c r="B1729" s="237" t="s">
        <v>970</v>
      </c>
      <c r="C1729" s="237" t="s">
        <v>971</v>
      </c>
      <c r="D1729" s="237" t="s">
        <v>972</v>
      </c>
      <c r="E1729" s="237" t="s">
        <v>996</v>
      </c>
      <c r="F1729" s="237" t="s">
        <v>95</v>
      </c>
      <c r="G1729" s="237" t="s">
        <v>974</v>
      </c>
      <c r="H1729" s="237" t="s">
        <v>62</v>
      </c>
      <c r="I1729" s="237"/>
      <c r="J1729" s="237"/>
      <c r="K1729" s="237" t="s">
        <v>91</v>
      </c>
      <c r="L1729" s="237" t="s">
        <v>976</v>
      </c>
      <c r="M1729" s="237">
        <v>2.5794999999999999</v>
      </c>
      <c r="N1729" s="237"/>
      <c r="O1729" s="237"/>
    </row>
    <row r="1730" spans="1:15">
      <c r="A1730" s="237" t="s">
        <v>969</v>
      </c>
      <c r="B1730" s="237" t="s">
        <v>970</v>
      </c>
      <c r="C1730" s="237" t="s">
        <v>971</v>
      </c>
      <c r="D1730" s="237" t="s">
        <v>972</v>
      </c>
      <c r="E1730" s="237" t="s">
        <v>996</v>
      </c>
      <c r="F1730" s="237" t="s">
        <v>95</v>
      </c>
      <c r="G1730" s="237" t="s">
        <v>974</v>
      </c>
      <c r="H1730" s="237" t="s">
        <v>62</v>
      </c>
      <c r="I1730" s="237"/>
      <c r="J1730" s="237"/>
      <c r="K1730" s="237" t="s">
        <v>91</v>
      </c>
      <c r="L1730" s="237" t="s">
        <v>977</v>
      </c>
      <c r="M1730" s="238">
        <v>3.1958016486506E-7</v>
      </c>
      <c r="N1730" s="238"/>
      <c r="O1730" s="238"/>
    </row>
    <row r="1731" spans="1:15">
      <c r="A1731" s="231" t="s">
        <v>969</v>
      </c>
      <c r="B1731" s="231" t="s">
        <v>970</v>
      </c>
      <c r="C1731" s="231" t="s">
        <v>971</v>
      </c>
      <c r="D1731" s="231" t="s">
        <v>972</v>
      </c>
      <c r="E1731" s="231" t="s">
        <v>996</v>
      </c>
      <c r="F1731" s="231" t="s">
        <v>95</v>
      </c>
      <c r="G1731" s="231" t="s">
        <v>974</v>
      </c>
      <c r="H1731" s="231" t="s">
        <v>62</v>
      </c>
      <c r="I1731" s="231" t="s">
        <v>1002</v>
      </c>
      <c r="J1731" s="231" t="s">
        <v>1009</v>
      </c>
      <c r="K1731" s="231" t="s">
        <v>91</v>
      </c>
      <c r="L1731" s="231" t="s">
        <v>978</v>
      </c>
      <c r="M1731" s="234"/>
      <c r="N1731" s="235">
        <v>1</v>
      </c>
      <c r="O1731" s="235">
        <v>1</v>
      </c>
    </row>
    <row r="1732" spans="1:15">
      <c r="A1732" s="231" t="s">
        <v>969</v>
      </c>
      <c r="B1732" s="231" t="s">
        <v>970</v>
      </c>
      <c r="C1732" s="231" t="s">
        <v>971</v>
      </c>
      <c r="D1732" s="231" t="s">
        <v>972</v>
      </c>
      <c r="E1732" s="231" t="s">
        <v>996</v>
      </c>
      <c r="F1732" s="231" t="s">
        <v>95</v>
      </c>
      <c r="G1732" s="231" t="s">
        <v>974</v>
      </c>
      <c r="H1732" s="231" t="s">
        <v>62</v>
      </c>
      <c r="K1732" s="231" t="s">
        <v>91</v>
      </c>
      <c r="L1732" s="231" t="s">
        <v>979</v>
      </c>
      <c r="M1732" s="234"/>
      <c r="N1732" s="236"/>
      <c r="O1732" s="236"/>
    </row>
    <row r="1733" spans="1:15">
      <c r="A1733" s="231" t="s">
        <v>969</v>
      </c>
      <c r="B1733" s="231" t="s">
        <v>970</v>
      </c>
      <c r="C1733" s="231" t="s">
        <v>971</v>
      </c>
      <c r="D1733" s="231" t="s">
        <v>972</v>
      </c>
      <c r="E1733" s="231" t="s">
        <v>996</v>
      </c>
      <c r="F1733" s="231" t="s">
        <v>95</v>
      </c>
      <c r="G1733" s="231" t="s">
        <v>974</v>
      </c>
      <c r="H1733" s="231" t="s">
        <v>62</v>
      </c>
      <c r="K1733" s="231" t="s">
        <v>91</v>
      </c>
      <c r="L1733" s="231" t="s">
        <v>980</v>
      </c>
      <c r="M1733" s="234"/>
      <c r="N1733" s="236"/>
      <c r="O1733" s="236"/>
    </row>
    <row r="1734" spans="1:15">
      <c r="A1734" s="237" t="s">
        <v>969</v>
      </c>
      <c r="B1734" s="237" t="s">
        <v>970</v>
      </c>
      <c r="C1734" s="237" t="s">
        <v>971</v>
      </c>
      <c r="D1734" s="237" t="s">
        <v>972</v>
      </c>
      <c r="E1734" s="237" t="s">
        <v>996</v>
      </c>
      <c r="F1734" s="237" t="s">
        <v>95</v>
      </c>
      <c r="G1734" s="237" t="s">
        <v>974</v>
      </c>
      <c r="H1734" s="237" t="s">
        <v>60</v>
      </c>
      <c r="I1734" s="237"/>
      <c r="J1734" s="237"/>
      <c r="K1734" s="237" t="s">
        <v>91</v>
      </c>
      <c r="L1734" s="237" t="s">
        <v>976</v>
      </c>
      <c r="M1734" s="237">
        <v>0.16700000000000001</v>
      </c>
      <c r="N1734" s="237"/>
      <c r="O1734" s="237"/>
    </row>
    <row r="1735" spans="1:15">
      <c r="A1735" s="237" t="s">
        <v>969</v>
      </c>
      <c r="B1735" s="237" t="s">
        <v>970</v>
      </c>
      <c r="C1735" s="237" t="s">
        <v>971</v>
      </c>
      <c r="D1735" s="237" t="s">
        <v>972</v>
      </c>
      <c r="E1735" s="237" t="s">
        <v>996</v>
      </c>
      <c r="F1735" s="237" t="s">
        <v>95</v>
      </c>
      <c r="G1735" s="237" t="s">
        <v>974</v>
      </c>
      <c r="H1735" s="237" t="s">
        <v>60</v>
      </c>
      <c r="I1735" s="237"/>
      <c r="J1735" s="237"/>
      <c r="K1735" s="237" t="s">
        <v>91</v>
      </c>
      <c r="L1735" s="237" t="s">
        <v>977</v>
      </c>
      <c r="M1735" s="238">
        <v>1.9194952951447501E-8</v>
      </c>
      <c r="N1735" s="238"/>
      <c r="O1735" s="238"/>
    </row>
    <row r="1736" spans="1:15">
      <c r="A1736" s="231" t="s">
        <v>969</v>
      </c>
      <c r="B1736" s="231" t="s">
        <v>970</v>
      </c>
      <c r="C1736" s="231" t="s">
        <v>971</v>
      </c>
      <c r="D1736" s="231" t="s">
        <v>972</v>
      </c>
      <c r="E1736" s="231" t="s">
        <v>996</v>
      </c>
      <c r="F1736" s="231" t="s">
        <v>95</v>
      </c>
      <c r="G1736" s="231" t="s">
        <v>974</v>
      </c>
      <c r="H1736" s="231" t="s">
        <v>60</v>
      </c>
      <c r="I1736" s="231" t="s">
        <v>1002</v>
      </c>
      <c r="J1736" s="231" t="s">
        <v>1009</v>
      </c>
      <c r="K1736" s="231" t="s">
        <v>91</v>
      </c>
      <c r="L1736" s="231" t="s">
        <v>978</v>
      </c>
      <c r="M1736" s="234"/>
      <c r="N1736" s="235">
        <v>1</v>
      </c>
      <c r="O1736" s="235">
        <v>1</v>
      </c>
    </row>
    <row r="1737" spans="1:15">
      <c r="A1737" s="231" t="s">
        <v>969</v>
      </c>
      <c r="B1737" s="231" t="s">
        <v>970</v>
      </c>
      <c r="C1737" s="231" t="s">
        <v>971</v>
      </c>
      <c r="D1737" s="231" t="s">
        <v>972</v>
      </c>
      <c r="E1737" s="231" t="s">
        <v>996</v>
      </c>
      <c r="F1737" s="231" t="s">
        <v>95</v>
      </c>
      <c r="G1737" s="231" t="s">
        <v>974</v>
      </c>
      <c r="H1737" s="231" t="s">
        <v>60</v>
      </c>
      <c r="K1737" s="231" t="s">
        <v>91</v>
      </c>
      <c r="L1737" s="231" t="s">
        <v>979</v>
      </c>
      <c r="M1737" s="234"/>
      <c r="N1737" s="236"/>
      <c r="O1737" s="236"/>
    </row>
    <row r="1738" spans="1:15">
      <c r="A1738" s="231" t="s">
        <v>969</v>
      </c>
      <c r="B1738" s="231" t="s">
        <v>970</v>
      </c>
      <c r="C1738" s="231" t="s">
        <v>971</v>
      </c>
      <c r="D1738" s="231" t="s">
        <v>972</v>
      </c>
      <c r="E1738" s="231" t="s">
        <v>996</v>
      </c>
      <c r="F1738" s="231" t="s">
        <v>95</v>
      </c>
      <c r="G1738" s="231" t="s">
        <v>974</v>
      </c>
      <c r="H1738" s="231" t="s">
        <v>60</v>
      </c>
      <c r="K1738" s="231" t="s">
        <v>91</v>
      </c>
      <c r="L1738" s="231" t="s">
        <v>980</v>
      </c>
      <c r="M1738" s="234"/>
      <c r="N1738" s="236"/>
      <c r="O1738" s="236"/>
    </row>
    <row r="1739" spans="1:15">
      <c r="A1739" s="237" t="s">
        <v>969</v>
      </c>
      <c r="B1739" s="237" t="s">
        <v>970</v>
      </c>
      <c r="C1739" s="237" t="s">
        <v>971</v>
      </c>
      <c r="D1739" s="237" t="s">
        <v>972</v>
      </c>
      <c r="E1739" s="237" t="s">
        <v>996</v>
      </c>
      <c r="F1739" s="237" t="s">
        <v>95</v>
      </c>
      <c r="G1739" s="237" t="s">
        <v>974</v>
      </c>
      <c r="H1739" s="237" t="s">
        <v>17</v>
      </c>
      <c r="I1739" s="237"/>
      <c r="J1739" s="237"/>
      <c r="K1739" s="237" t="s">
        <v>91</v>
      </c>
      <c r="L1739" s="237" t="s">
        <v>976</v>
      </c>
      <c r="M1739" s="237">
        <v>16712.4401</v>
      </c>
      <c r="N1739" s="237">
        <v>2162.3391000000001</v>
      </c>
      <c r="O1739" s="237">
        <v>5361.8117000000002</v>
      </c>
    </row>
    <row r="1740" spans="1:15">
      <c r="A1740" s="237" t="s">
        <v>969</v>
      </c>
      <c r="B1740" s="237" t="s">
        <v>970</v>
      </c>
      <c r="C1740" s="237" t="s">
        <v>971</v>
      </c>
      <c r="D1740" s="237" t="s">
        <v>972</v>
      </c>
      <c r="E1740" s="237" t="s">
        <v>996</v>
      </c>
      <c r="F1740" s="237" t="s">
        <v>95</v>
      </c>
      <c r="G1740" s="237" t="s">
        <v>974</v>
      </c>
      <c r="H1740" s="237" t="s">
        <v>17</v>
      </c>
      <c r="I1740" s="237"/>
      <c r="J1740" s="237"/>
      <c r="K1740" s="237" t="s">
        <v>91</v>
      </c>
      <c r="L1740" s="237" t="s">
        <v>977</v>
      </c>
      <c r="M1740" s="238">
        <v>1.92438213211389E-3</v>
      </c>
      <c r="N1740" s="238">
        <v>5.3971284931384996E-4</v>
      </c>
      <c r="O1740" s="238">
        <v>8.3473967117677001E-4</v>
      </c>
    </row>
    <row r="1741" spans="1:15">
      <c r="A1741" s="231" t="s">
        <v>969</v>
      </c>
      <c r="B1741" s="231" t="s">
        <v>970</v>
      </c>
      <c r="C1741" s="231" t="s">
        <v>971</v>
      </c>
      <c r="D1741" s="231" t="s">
        <v>972</v>
      </c>
      <c r="E1741" s="231" t="s">
        <v>996</v>
      </c>
      <c r="F1741" s="231" t="s">
        <v>95</v>
      </c>
      <c r="G1741" s="231" t="s">
        <v>974</v>
      </c>
      <c r="H1741" s="231" t="s">
        <v>17</v>
      </c>
      <c r="I1741" s="231" t="s">
        <v>101</v>
      </c>
      <c r="J1741" s="231" t="s">
        <v>811</v>
      </c>
      <c r="K1741" s="231" t="s">
        <v>91</v>
      </c>
      <c r="L1741" s="231" t="s">
        <v>978</v>
      </c>
      <c r="M1741" s="234"/>
      <c r="N1741" s="239">
        <v>0.8</v>
      </c>
      <c r="O1741" s="239">
        <v>0.8</v>
      </c>
    </row>
    <row r="1742" spans="1:15">
      <c r="A1742" s="231" t="s">
        <v>969</v>
      </c>
      <c r="B1742" s="231" t="s">
        <v>970</v>
      </c>
      <c r="C1742" s="231" t="s">
        <v>971</v>
      </c>
      <c r="D1742" s="231" t="s">
        <v>972</v>
      </c>
      <c r="E1742" s="231" t="s">
        <v>996</v>
      </c>
      <c r="F1742" s="231" t="s">
        <v>95</v>
      </c>
      <c r="G1742" s="231" t="s">
        <v>974</v>
      </c>
      <c r="H1742" s="231" t="s">
        <v>17</v>
      </c>
      <c r="I1742" s="231" t="s">
        <v>1005</v>
      </c>
      <c r="J1742" s="231" t="s">
        <v>1009</v>
      </c>
      <c r="K1742" s="231" t="s">
        <v>91</v>
      </c>
      <c r="L1742" s="231" t="s">
        <v>979</v>
      </c>
      <c r="M1742" s="234"/>
      <c r="N1742" s="239">
        <v>0.15</v>
      </c>
      <c r="O1742" s="239">
        <v>0.15</v>
      </c>
    </row>
    <row r="1743" spans="1:15">
      <c r="A1743" s="231" t="s">
        <v>969</v>
      </c>
      <c r="B1743" s="231" t="s">
        <v>970</v>
      </c>
      <c r="C1743" s="231" t="s">
        <v>971</v>
      </c>
      <c r="D1743" s="231" t="s">
        <v>972</v>
      </c>
      <c r="E1743" s="231" t="s">
        <v>996</v>
      </c>
      <c r="F1743" s="231" t="s">
        <v>95</v>
      </c>
      <c r="G1743" s="231" t="s">
        <v>974</v>
      </c>
      <c r="H1743" s="231" t="s">
        <v>17</v>
      </c>
      <c r="I1743" s="231" t="s">
        <v>105</v>
      </c>
      <c r="J1743" s="231" t="s">
        <v>813</v>
      </c>
      <c r="K1743" s="231" t="s">
        <v>91</v>
      </c>
      <c r="L1743" s="231" t="s">
        <v>980</v>
      </c>
      <c r="M1743" s="234"/>
      <c r="N1743" s="239">
        <v>0.05</v>
      </c>
      <c r="O1743" s="239">
        <v>0.05</v>
      </c>
    </row>
    <row r="1744" spans="1:15">
      <c r="A1744" s="237" t="s">
        <v>969</v>
      </c>
      <c r="B1744" s="237" t="s">
        <v>970</v>
      </c>
      <c r="C1744" s="237" t="s">
        <v>971</v>
      </c>
      <c r="D1744" s="237" t="s">
        <v>972</v>
      </c>
      <c r="E1744" s="237" t="s">
        <v>996</v>
      </c>
      <c r="F1744" s="237" t="s">
        <v>95</v>
      </c>
      <c r="G1744" s="237" t="s">
        <v>974</v>
      </c>
      <c r="H1744" s="237" t="s">
        <v>45</v>
      </c>
      <c r="I1744" s="237"/>
      <c r="J1744" s="237"/>
      <c r="K1744" s="237" t="s">
        <v>91</v>
      </c>
      <c r="L1744" s="237" t="s">
        <v>976</v>
      </c>
      <c r="M1744" s="237">
        <v>11313.986800000001</v>
      </c>
      <c r="N1744" s="237">
        <v>212.21459999999999</v>
      </c>
      <c r="O1744" s="237">
        <v>1630.2905000000001</v>
      </c>
    </row>
    <row r="1745" spans="1:15">
      <c r="A1745" s="237" t="s">
        <v>969</v>
      </c>
      <c r="B1745" s="237" t="s">
        <v>970</v>
      </c>
      <c r="C1745" s="237" t="s">
        <v>971</v>
      </c>
      <c r="D1745" s="237" t="s">
        <v>972</v>
      </c>
      <c r="E1745" s="237" t="s">
        <v>996</v>
      </c>
      <c r="F1745" s="237" t="s">
        <v>95</v>
      </c>
      <c r="G1745" s="237" t="s">
        <v>974</v>
      </c>
      <c r="H1745" s="237" t="s">
        <v>45</v>
      </c>
      <c r="I1745" s="237"/>
      <c r="J1745" s="237"/>
      <c r="K1745" s="237" t="s">
        <v>91</v>
      </c>
      <c r="L1745" s="237" t="s">
        <v>977</v>
      </c>
      <c r="M1745" s="238">
        <v>1.9317477514561299E-3</v>
      </c>
      <c r="N1745" s="238">
        <v>5.2968078148334299E-5</v>
      </c>
      <c r="O1745" s="238">
        <v>2.5380752477611502E-4</v>
      </c>
    </row>
    <row r="1746" spans="1:15">
      <c r="A1746" s="231" t="s">
        <v>969</v>
      </c>
      <c r="B1746" s="231" t="s">
        <v>970</v>
      </c>
      <c r="C1746" s="231" t="s">
        <v>971</v>
      </c>
      <c r="D1746" s="231" t="s">
        <v>972</v>
      </c>
      <c r="E1746" s="231" t="s">
        <v>996</v>
      </c>
      <c r="F1746" s="231" t="s">
        <v>95</v>
      </c>
      <c r="G1746" s="231" t="s">
        <v>974</v>
      </c>
      <c r="H1746" s="231" t="s">
        <v>45</v>
      </c>
      <c r="I1746" s="231" t="s">
        <v>1075</v>
      </c>
      <c r="J1746" s="231" t="s">
        <v>1016</v>
      </c>
      <c r="K1746" s="231" t="s">
        <v>91</v>
      </c>
      <c r="L1746" s="231" t="s">
        <v>978</v>
      </c>
      <c r="M1746" s="234"/>
      <c r="N1746" s="239">
        <v>0.5</v>
      </c>
      <c r="O1746" s="239">
        <v>0.5</v>
      </c>
    </row>
    <row r="1747" spans="1:15">
      <c r="A1747" s="231" t="s">
        <v>969</v>
      </c>
      <c r="B1747" s="231" t="s">
        <v>970</v>
      </c>
      <c r="C1747" s="231" t="s">
        <v>971</v>
      </c>
      <c r="D1747" s="231" t="s">
        <v>972</v>
      </c>
      <c r="E1747" s="231" t="s">
        <v>996</v>
      </c>
      <c r="F1747" s="231" t="s">
        <v>95</v>
      </c>
      <c r="G1747" s="231" t="s">
        <v>974</v>
      </c>
      <c r="H1747" s="231" t="s">
        <v>45</v>
      </c>
      <c r="I1747" s="231" t="s">
        <v>1075</v>
      </c>
      <c r="J1747" s="231" t="s">
        <v>1074</v>
      </c>
      <c r="K1747" s="231" t="s">
        <v>91</v>
      </c>
      <c r="L1747" s="231" t="s">
        <v>979</v>
      </c>
      <c r="M1747" s="234"/>
      <c r="N1747" s="239">
        <v>0.5</v>
      </c>
      <c r="O1747" s="239">
        <v>0.5</v>
      </c>
    </row>
    <row r="1748" spans="1:15">
      <c r="A1748" s="231" t="s">
        <v>969</v>
      </c>
      <c r="B1748" s="231" t="s">
        <v>970</v>
      </c>
      <c r="C1748" s="231" t="s">
        <v>971</v>
      </c>
      <c r="D1748" s="231" t="s">
        <v>972</v>
      </c>
      <c r="E1748" s="231" t="s">
        <v>996</v>
      </c>
      <c r="F1748" s="231" t="s">
        <v>95</v>
      </c>
      <c r="G1748" s="231" t="s">
        <v>974</v>
      </c>
      <c r="H1748" s="231" t="s">
        <v>45</v>
      </c>
      <c r="K1748" s="231" t="s">
        <v>91</v>
      </c>
      <c r="L1748" s="231" t="s">
        <v>980</v>
      </c>
      <c r="M1748" s="234"/>
      <c r="N1748" s="235"/>
      <c r="O1748" s="235"/>
    </row>
    <row r="1749" spans="1:15">
      <c r="A1749" s="237" t="s">
        <v>969</v>
      </c>
      <c r="B1749" s="237" t="s">
        <v>970</v>
      </c>
      <c r="C1749" s="237" t="s">
        <v>971</v>
      </c>
      <c r="D1749" s="237" t="s">
        <v>972</v>
      </c>
      <c r="E1749" s="237" t="s">
        <v>996</v>
      </c>
      <c r="F1749" s="237" t="s">
        <v>95</v>
      </c>
      <c r="G1749" s="237" t="s">
        <v>974</v>
      </c>
      <c r="H1749" s="237" t="s">
        <v>975</v>
      </c>
      <c r="I1749" s="237"/>
      <c r="J1749" s="237"/>
      <c r="K1749" s="237" t="s">
        <v>84</v>
      </c>
      <c r="L1749" s="237" t="s">
        <v>976</v>
      </c>
      <c r="M1749" s="237">
        <v>14325.819299999999</v>
      </c>
      <c r="N1749" s="237">
        <v>14325.819299999999</v>
      </c>
      <c r="O1749" s="237"/>
    </row>
    <row r="1750" spans="1:15">
      <c r="A1750" s="237" t="s">
        <v>969</v>
      </c>
      <c r="B1750" s="237" t="s">
        <v>970</v>
      </c>
      <c r="C1750" s="237" t="s">
        <v>971</v>
      </c>
      <c r="D1750" s="237" t="s">
        <v>972</v>
      </c>
      <c r="E1750" s="237" t="s">
        <v>996</v>
      </c>
      <c r="F1750" s="237" t="s">
        <v>95</v>
      </c>
      <c r="G1750" s="237" t="s">
        <v>974</v>
      </c>
      <c r="H1750" s="237" t="s">
        <v>975</v>
      </c>
      <c r="I1750" s="237"/>
      <c r="J1750" s="237"/>
      <c r="K1750" s="237" t="s">
        <v>84</v>
      </c>
      <c r="L1750" s="237" t="s">
        <v>977</v>
      </c>
      <c r="M1750" s="238">
        <v>3.5756781871808798E-3</v>
      </c>
      <c r="N1750" s="238">
        <v>3.5756781871808798E-3</v>
      </c>
      <c r="O1750" s="238"/>
    </row>
    <row r="1751" spans="1:15">
      <c r="A1751" s="231" t="s">
        <v>969</v>
      </c>
      <c r="B1751" s="231" t="s">
        <v>970</v>
      </c>
      <c r="C1751" s="231" t="s">
        <v>971</v>
      </c>
      <c r="D1751" s="231" t="s">
        <v>972</v>
      </c>
      <c r="E1751" s="231" t="s">
        <v>996</v>
      </c>
      <c r="F1751" s="231" t="s">
        <v>95</v>
      </c>
      <c r="G1751" s="231" t="s">
        <v>974</v>
      </c>
      <c r="H1751" s="231" t="s">
        <v>975</v>
      </c>
      <c r="I1751" s="231" t="s">
        <v>1002</v>
      </c>
      <c r="J1751" s="231" t="s">
        <v>1007</v>
      </c>
      <c r="K1751" s="231" t="s">
        <v>84</v>
      </c>
      <c r="L1751" s="231" t="s">
        <v>978</v>
      </c>
      <c r="M1751" s="234"/>
      <c r="N1751" s="235">
        <v>1</v>
      </c>
      <c r="O1751" s="235">
        <v>1</v>
      </c>
    </row>
    <row r="1752" spans="1:15">
      <c r="A1752" s="231" t="s">
        <v>969</v>
      </c>
      <c r="B1752" s="231" t="s">
        <v>970</v>
      </c>
      <c r="C1752" s="231" t="s">
        <v>971</v>
      </c>
      <c r="D1752" s="231" t="s">
        <v>972</v>
      </c>
      <c r="E1752" s="231" t="s">
        <v>996</v>
      </c>
      <c r="F1752" s="231" t="s">
        <v>95</v>
      </c>
      <c r="G1752" s="231" t="s">
        <v>974</v>
      </c>
      <c r="H1752" s="231" t="s">
        <v>975</v>
      </c>
      <c r="K1752" s="231" t="s">
        <v>84</v>
      </c>
      <c r="L1752" s="231" t="s">
        <v>979</v>
      </c>
      <c r="M1752" s="234"/>
      <c r="N1752" s="235"/>
      <c r="O1752" s="236"/>
    </row>
    <row r="1753" spans="1:15">
      <c r="A1753" s="231" t="s">
        <v>969</v>
      </c>
      <c r="B1753" s="231" t="s">
        <v>970</v>
      </c>
      <c r="C1753" s="231" t="s">
        <v>971</v>
      </c>
      <c r="D1753" s="231" t="s">
        <v>972</v>
      </c>
      <c r="E1753" s="231" t="s">
        <v>996</v>
      </c>
      <c r="F1753" s="231" t="s">
        <v>95</v>
      </c>
      <c r="G1753" s="231" t="s">
        <v>974</v>
      </c>
      <c r="H1753" s="231" t="s">
        <v>975</v>
      </c>
      <c r="K1753" s="231" t="s">
        <v>84</v>
      </c>
      <c r="L1753" s="231" t="s">
        <v>980</v>
      </c>
      <c r="M1753" s="234"/>
      <c r="N1753" s="235"/>
      <c r="O1753" s="236"/>
    </row>
    <row r="1754" spans="1:15">
      <c r="A1754" s="237" t="s">
        <v>969</v>
      </c>
      <c r="B1754" s="237" t="s">
        <v>970</v>
      </c>
      <c r="C1754" s="237" t="s">
        <v>971</v>
      </c>
      <c r="D1754" s="237" t="s">
        <v>972</v>
      </c>
      <c r="E1754" s="237" t="s">
        <v>996</v>
      </c>
      <c r="F1754" s="237" t="s">
        <v>95</v>
      </c>
      <c r="G1754" s="237" t="s">
        <v>974</v>
      </c>
      <c r="H1754" s="237" t="s">
        <v>981</v>
      </c>
      <c r="I1754" s="237"/>
      <c r="J1754" s="237"/>
      <c r="K1754" s="237" t="s">
        <v>84</v>
      </c>
      <c r="L1754" s="237" t="s">
        <v>976</v>
      </c>
      <c r="M1754" s="237">
        <v>796.45830000000001</v>
      </c>
      <c r="N1754" s="237">
        <v>796.45830000000001</v>
      </c>
      <c r="O1754" s="237"/>
    </row>
    <row r="1755" spans="1:15">
      <c r="A1755" s="237" t="s">
        <v>969</v>
      </c>
      <c r="B1755" s="237" t="s">
        <v>970</v>
      </c>
      <c r="C1755" s="237" t="s">
        <v>971</v>
      </c>
      <c r="D1755" s="237" t="s">
        <v>972</v>
      </c>
      <c r="E1755" s="237" t="s">
        <v>996</v>
      </c>
      <c r="F1755" s="237" t="s">
        <v>95</v>
      </c>
      <c r="G1755" s="237" t="s">
        <v>974</v>
      </c>
      <c r="H1755" s="237" t="s">
        <v>981</v>
      </c>
      <c r="I1755" s="237"/>
      <c r="J1755" s="237"/>
      <c r="K1755" s="237" t="s">
        <v>84</v>
      </c>
      <c r="L1755" s="237" t="s">
        <v>977</v>
      </c>
      <c r="M1755" s="238">
        <v>1.98793417023567E-4</v>
      </c>
      <c r="N1755" s="238">
        <v>1.98793417023567E-4</v>
      </c>
      <c r="O1755" s="238"/>
    </row>
    <row r="1756" spans="1:15">
      <c r="A1756" s="231" t="s">
        <v>969</v>
      </c>
      <c r="B1756" s="231" t="s">
        <v>970</v>
      </c>
      <c r="C1756" s="231" t="s">
        <v>971</v>
      </c>
      <c r="D1756" s="231" t="s">
        <v>972</v>
      </c>
      <c r="E1756" s="231" t="s">
        <v>996</v>
      </c>
      <c r="F1756" s="231" t="s">
        <v>95</v>
      </c>
      <c r="G1756" s="231" t="s">
        <v>974</v>
      </c>
      <c r="H1756" s="231" t="s">
        <v>981</v>
      </c>
      <c r="I1756" s="231" t="s">
        <v>1002</v>
      </c>
      <c r="J1756" s="231" t="s">
        <v>1007</v>
      </c>
      <c r="K1756" s="231" t="s">
        <v>84</v>
      </c>
      <c r="L1756" s="231" t="s">
        <v>978</v>
      </c>
      <c r="M1756" s="234"/>
      <c r="N1756" s="235">
        <v>1</v>
      </c>
      <c r="O1756" s="235">
        <v>1</v>
      </c>
    </row>
    <row r="1757" spans="1:15">
      <c r="A1757" s="231" t="s">
        <v>969</v>
      </c>
      <c r="B1757" s="231" t="s">
        <v>970</v>
      </c>
      <c r="C1757" s="231" t="s">
        <v>971</v>
      </c>
      <c r="D1757" s="231" t="s">
        <v>972</v>
      </c>
      <c r="E1757" s="231" t="s">
        <v>996</v>
      </c>
      <c r="F1757" s="231" t="s">
        <v>95</v>
      </c>
      <c r="G1757" s="231" t="s">
        <v>974</v>
      </c>
      <c r="H1757" s="231" t="s">
        <v>981</v>
      </c>
      <c r="K1757" s="231" t="s">
        <v>84</v>
      </c>
      <c r="L1757" s="231" t="s">
        <v>979</v>
      </c>
      <c r="M1757" s="234"/>
      <c r="N1757" s="235"/>
      <c r="O1757" s="236"/>
    </row>
    <row r="1758" spans="1:15">
      <c r="A1758" s="231" t="s">
        <v>969</v>
      </c>
      <c r="B1758" s="231" t="s">
        <v>970</v>
      </c>
      <c r="C1758" s="231" t="s">
        <v>971</v>
      </c>
      <c r="D1758" s="231" t="s">
        <v>972</v>
      </c>
      <c r="E1758" s="231" t="s">
        <v>996</v>
      </c>
      <c r="F1758" s="231" t="s">
        <v>95</v>
      </c>
      <c r="G1758" s="231" t="s">
        <v>974</v>
      </c>
      <c r="H1758" s="231" t="s">
        <v>981</v>
      </c>
      <c r="K1758" s="231" t="s">
        <v>84</v>
      </c>
      <c r="L1758" s="231" t="s">
        <v>980</v>
      </c>
      <c r="M1758" s="234"/>
      <c r="N1758" s="235"/>
      <c r="O1758" s="236"/>
    </row>
    <row r="1759" spans="1:15">
      <c r="A1759" s="237" t="s">
        <v>969</v>
      </c>
      <c r="B1759" s="237" t="s">
        <v>970</v>
      </c>
      <c r="C1759" s="237" t="s">
        <v>971</v>
      </c>
      <c r="D1759" s="237" t="s">
        <v>972</v>
      </c>
      <c r="E1759" s="237" t="s">
        <v>996</v>
      </c>
      <c r="F1759" s="237" t="s">
        <v>95</v>
      </c>
      <c r="G1759" s="237" t="s">
        <v>974</v>
      </c>
      <c r="H1759" s="237" t="s">
        <v>982</v>
      </c>
      <c r="I1759" s="237"/>
      <c r="J1759" s="237"/>
      <c r="K1759" s="237" t="s">
        <v>84</v>
      </c>
      <c r="L1759" s="237" t="s">
        <v>976</v>
      </c>
      <c r="M1759" s="237">
        <v>3995.9353000000001</v>
      </c>
      <c r="N1759" s="237"/>
      <c r="O1759" s="237">
        <v>539.60590000000002</v>
      </c>
    </row>
    <row r="1760" spans="1:15">
      <c r="A1760" s="237" t="s">
        <v>969</v>
      </c>
      <c r="B1760" s="237" t="s">
        <v>970</v>
      </c>
      <c r="C1760" s="237" t="s">
        <v>971</v>
      </c>
      <c r="D1760" s="237" t="s">
        <v>972</v>
      </c>
      <c r="E1760" s="237" t="s">
        <v>996</v>
      </c>
      <c r="F1760" s="237" t="s">
        <v>95</v>
      </c>
      <c r="G1760" s="237" t="s">
        <v>974</v>
      </c>
      <c r="H1760" s="237" t="s">
        <v>982</v>
      </c>
      <c r="I1760" s="237"/>
      <c r="J1760" s="237"/>
      <c r="K1760" s="237" t="s">
        <v>84</v>
      </c>
      <c r="L1760" s="237" t="s">
        <v>977</v>
      </c>
      <c r="M1760" s="238">
        <v>4.7436172132639398E-4</v>
      </c>
      <c r="N1760" s="238"/>
      <c r="O1760" s="238">
        <v>8.4007137276201796E-5</v>
      </c>
    </row>
    <row r="1761" spans="1:15">
      <c r="A1761" s="231" t="s">
        <v>969</v>
      </c>
      <c r="B1761" s="231" t="s">
        <v>970</v>
      </c>
      <c r="C1761" s="231" t="s">
        <v>971</v>
      </c>
      <c r="D1761" s="231" t="s">
        <v>972</v>
      </c>
      <c r="E1761" s="231" t="s">
        <v>996</v>
      </c>
      <c r="F1761" s="231" t="s">
        <v>95</v>
      </c>
      <c r="G1761" s="231" t="s">
        <v>974</v>
      </c>
      <c r="H1761" s="231" t="s">
        <v>982</v>
      </c>
      <c r="I1761" s="231" t="s">
        <v>1002</v>
      </c>
      <c r="J1761" s="231" t="s">
        <v>1007</v>
      </c>
      <c r="K1761" s="231" t="s">
        <v>84</v>
      </c>
      <c r="L1761" s="231" t="s">
        <v>978</v>
      </c>
      <c r="M1761" s="234"/>
      <c r="N1761" s="235">
        <v>1</v>
      </c>
      <c r="O1761" s="235">
        <v>1</v>
      </c>
    </row>
    <row r="1762" spans="1:15">
      <c r="A1762" s="231" t="s">
        <v>969</v>
      </c>
      <c r="B1762" s="231" t="s">
        <v>970</v>
      </c>
      <c r="C1762" s="231" t="s">
        <v>971</v>
      </c>
      <c r="D1762" s="231" t="s">
        <v>972</v>
      </c>
      <c r="E1762" s="231" t="s">
        <v>996</v>
      </c>
      <c r="F1762" s="231" t="s">
        <v>95</v>
      </c>
      <c r="G1762" s="231" t="s">
        <v>974</v>
      </c>
      <c r="H1762" s="231" t="s">
        <v>982</v>
      </c>
      <c r="K1762" s="231" t="s">
        <v>84</v>
      </c>
      <c r="L1762" s="231" t="s">
        <v>979</v>
      </c>
      <c r="M1762" s="234"/>
      <c r="N1762" s="236"/>
      <c r="O1762" s="235"/>
    </row>
    <row r="1763" spans="1:15">
      <c r="A1763" s="231" t="s">
        <v>969</v>
      </c>
      <c r="B1763" s="231" t="s">
        <v>970</v>
      </c>
      <c r="C1763" s="231" t="s">
        <v>971</v>
      </c>
      <c r="D1763" s="231" t="s">
        <v>972</v>
      </c>
      <c r="E1763" s="231" t="s">
        <v>996</v>
      </c>
      <c r="F1763" s="231" t="s">
        <v>95</v>
      </c>
      <c r="G1763" s="231" t="s">
        <v>974</v>
      </c>
      <c r="H1763" s="231" t="s">
        <v>982</v>
      </c>
      <c r="K1763" s="231" t="s">
        <v>84</v>
      </c>
      <c r="L1763" s="231" t="s">
        <v>980</v>
      </c>
      <c r="M1763" s="234"/>
      <c r="N1763" s="236"/>
      <c r="O1763" s="235"/>
    </row>
    <row r="1764" spans="1:15">
      <c r="A1764" s="237" t="s">
        <v>969</v>
      </c>
      <c r="B1764" s="237" t="s">
        <v>970</v>
      </c>
      <c r="C1764" s="237" t="s">
        <v>971</v>
      </c>
      <c r="D1764" s="237" t="s">
        <v>972</v>
      </c>
      <c r="E1764" s="237" t="s">
        <v>996</v>
      </c>
      <c r="F1764" s="237" t="s">
        <v>95</v>
      </c>
      <c r="G1764" s="237" t="s">
        <v>974</v>
      </c>
      <c r="H1764" s="237" t="s">
        <v>983</v>
      </c>
      <c r="I1764" s="237"/>
      <c r="J1764" s="237"/>
      <c r="K1764" s="237" t="s">
        <v>84</v>
      </c>
      <c r="L1764" s="237" t="s">
        <v>976</v>
      </c>
      <c r="M1764" s="237">
        <v>23260.3433</v>
      </c>
      <c r="N1764" s="237"/>
      <c r="O1764" s="237">
        <v>4167.3202000000001</v>
      </c>
    </row>
    <row r="1765" spans="1:15">
      <c r="A1765" s="237" t="s">
        <v>969</v>
      </c>
      <c r="B1765" s="237" t="s">
        <v>970</v>
      </c>
      <c r="C1765" s="237" t="s">
        <v>971</v>
      </c>
      <c r="D1765" s="237" t="s">
        <v>972</v>
      </c>
      <c r="E1765" s="237" t="s">
        <v>996</v>
      </c>
      <c r="F1765" s="237" t="s">
        <v>95</v>
      </c>
      <c r="G1765" s="237" t="s">
        <v>974</v>
      </c>
      <c r="H1765" s="237" t="s">
        <v>983</v>
      </c>
      <c r="I1765" s="237"/>
      <c r="J1765" s="237"/>
      <c r="K1765" s="237" t="s">
        <v>84</v>
      </c>
      <c r="L1765" s="237" t="s">
        <v>977</v>
      </c>
      <c r="M1765" s="238">
        <v>2.7387427810882901E-3</v>
      </c>
      <c r="N1765" s="238"/>
      <c r="O1765" s="238">
        <v>6.4877837717357896E-4</v>
      </c>
    </row>
    <row r="1766" spans="1:15">
      <c r="A1766" s="231" t="s">
        <v>969</v>
      </c>
      <c r="B1766" s="231" t="s">
        <v>970</v>
      </c>
      <c r="C1766" s="231" t="s">
        <v>971</v>
      </c>
      <c r="D1766" s="231" t="s">
        <v>972</v>
      </c>
      <c r="E1766" s="231" t="s">
        <v>996</v>
      </c>
      <c r="F1766" s="231" t="s">
        <v>95</v>
      </c>
      <c r="G1766" s="231" t="s">
        <v>974</v>
      </c>
      <c r="H1766" s="231" t="s">
        <v>983</v>
      </c>
      <c r="I1766" s="231" t="s">
        <v>1002</v>
      </c>
      <c r="J1766" s="231" t="s">
        <v>1007</v>
      </c>
      <c r="K1766" s="231" t="s">
        <v>84</v>
      </c>
      <c r="L1766" s="231" t="s">
        <v>978</v>
      </c>
      <c r="M1766" s="234"/>
      <c r="N1766" s="235">
        <v>1</v>
      </c>
      <c r="O1766" s="235">
        <v>1</v>
      </c>
    </row>
    <row r="1767" spans="1:15">
      <c r="A1767" s="231" t="s">
        <v>969</v>
      </c>
      <c r="B1767" s="231" t="s">
        <v>970</v>
      </c>
      <c r="C1767" s="231" t="s">
        <v>971</v>
      </c>
      <c r="D1767" s="231" t="s">
        <v>972</v>
      </c>
      <c r="E1767" s="231" t="s">
        <v>996</v>
      </c>
      <c r="F1767" s="231" t="s">
        <v>95</v>
      </c>
      <c r="G1767" s="231" t="s">
        <v>974</v>
      </c>
      <c r="H1767" s="231" t="s">
        <v>983</v>
      </c>
      <c r="K1767" s="231" t="s">
        <v>84</v>
      </c>
      <c r="L1767" s="231" t="s">
        <v>979</v>
      </c>
      <c r="M1767" s="234"/>
      <c r="N1767" s="236"/>
      <c r="O1767" s="235"/>
    </row>
    <row r="1768" spans="1:15">
      <c r="A1768" s="231" t="s">
        <v>969</v>
      </c>
      <c r="B1768" s="231" t="s">
        <v>970</v>
      </c>
      <c r="C1768" s="231" t="s">
        <v>971</v>
      </c>
      <c r="D1768" s="231" t="s">
        <v>972</v>
      </c>
      <c r="E1768" s="231" t="s">
        <v>996</v>
      </c>
      <c r="F1768" s="231" t="s">
        <v>95</v>
      </c>
      <c r="G1768" s="231" t="s">
        <v>974</v>
      </c>
      <c r="H1768" s="231" t="s">
        <v>983</v>
      </c>
      <c r="K1768" s="231" t="s">
        <v>84</v>
      </c>
      <c r="L1768" s="231" t="s">
        <v>980</v>
      </c>
      <c r="M1768" s="234"/>
      <c r="N1768" s="236"/>
      <c r="O1768" s="235"/>
    </row>
    <row r="1769" spans="1:15">
      <c r="A1769" s="237" t="s">
        <v>969</v>
      </c>
      <c r="B1769" s="237" t="s">
        <v>970</v>
      </c>
      <c r="C1769" s="237" t="s">
        <v>971</v>
      </c>
      <c r="D1769" s="237" t="s">
        <v>972</v>
      </c>
      <c r="E1769" s="237" t="s">
        <v>996</v>
      </c>
      <c r="F1769" s="237" t="s">
        <v>95</v>
      </c>
      <c r="G1769" s="237" t="s">
        <v>974</v>
      </c>
      <c r="H1769" s="237" t="s">
        <v>984</v>
      </c>
      <c r="I1769" s="237"/>
      <c r="J1769" s="237"/>
      <c r="K1769" s="237" t="s">
        <v>84</v>
      </c>
      <c r="L1769" s="237" t="s">
        <v>976</v>
      </c>
      <c r="M1769" s="237">
        <v>98215.967699999994</v>
      </c>
      <c r="N1769" s="237"/>
      <c r="O1769" s="237">
        <v>31317.911</v>
      </c>
    </row>
    <row r="1770" spans="1:15">
      <c r="A1770" s="237" t="s">
        <v>969</v>
      </c>
      <c r="B1770" s="237" t="s">
        <v>970</v>
      </c>
      <c r="C1770" s="237" t="s">
        <v>971</v>
      </c>
      <c r="D1770" s="237" t="s">
        <v>972</v>
      </c>
      <c r="E1770" s="237" t="s">
        <v>996</v>
      </c>
      <c r="F1770" s="237" t="s">
        <v>95</v>
      </c>
      <c r="G1770" s="237" t="s">
        <v>974</v>
      </c>
      <c r="H1770" s="237" t="s">
        <v>984</v>
      </c>
      <c r="I1770" s="237"/>
      <c r="J1770" s="237"/>
      <c r="K1770" s="237" t="s">
        <v>84</v>
      </c>
      <c r="L1770" s="237" t="s">
        <v>977</v>
      </c>
      <c r="M1770" s="238">
        <v>1.15642434445916E-2</v>
      </c>
      <c r="N1770" s="238"/>
      <c r="O1770" s="238">
        <v>4.8756472984837103E-3</v>
      </c>
    </row>
    <row r="1771" spans="1:15">
      <c r="A1771" s="231" t="s">
        <v>969</v>
      </c>
      <c r="B1771" s="231" t="s">
        <v>970</v>
      </c>
      <c r="C1771" s="231" t="s">
        <v>971</v>
      </c>
      <c r="D1771" s="231" t="s">
        <v>972</v>
      </c>
      <c r="E1771" s="231" t="s">
        <v>996</v>
      </c>
      <c r="F1771" s="231" t="s">
        <v>95</v>
      </c>
      <c r="G1771" s="231" t="s">
        <v>974</v>
      </c>
      <c r="H1771" s="231" t="s">
        <v>984</v>
      </c>
      <c r="I1771" s="231" t="s">
        <v>1002</v>
      </c>
      <c r="J1771" s="231" t="s">
        <v>1007</v>
      </c>
      <c r="K1771" s="231" t="s">
        <v>84</v>
      </c>
      <c r="L1771" s="231" t="s">
        <v>978</v>
      </c>
      <c r="M1771" s="234"/>
      <c r="N1771" s="235">
        <v>1</v>
      </c>
      <c r="O1771" s="235">
        <v>1</v>
      </c>
    </row>
    <row r="1772" spans="1:15">
      <c r="A1772" s="231" t="s">
        <v>969</v>
      </c>
      <c r="B1772" s="231" t="s">
        <v>970</v>
      </c>
      <c r="C1772" s="231" t="s">
        <v>971</v>
      </c>
      <c r="D1772" s="231" t="s">
        <v>972</v>
      </c>
      <c r="E1772" s="231" t="s">
        <v>996</v>
      </c>
      <c r="F1772" s="231" t="s">
        <v>95</v>
      </c>
      <c r="G1772" s="231" t="s">
        <v>974</v>
      </c>
      <c r="H1772" s="231" t="s">
        <v>984</v>
      </c>
      <c r="K1772" s="231" t="s">
        <v>84</v>
      </c>
      <c r="L1772" s="231" t="s">
        <v>979</v>
      </c>
      <c r="M1772" s="234"/>
      <c r="N1772" s="236"/>
      <c r="O1772" s="235"/>
    </row>
    <row r="1773" spans="1:15">
      <c r="A1773" s="231" t="s">
        <v>969</v>
      </c>
      <c r="B1773" s="231" t="s">
        <v>970</v>
      </c>
      <c r="C1773" s="231" t="s">
        <v>971</v>
      </c>
      <c r="D1773" s="231" t="s">
        <v>972</v>
      </c>
      <c r="E1773" s="231" t="s">
        <v>996</v>
      </c>
      <c r="F1773" s="231" t="s">
        <v>95</v>
      </c>
      <c r="G1773" s="231" t="s">
        <v>974</v>
      </c>
      <c r="H1773" s="231" t="s">
        <v>984</v>
      </c>
      <c r="K1773" s="231" t="s">
        <v>84</v>
      </c>
      <c r="L1773" s="231" t="s">
        <v>980</v>
      </c>
      <c r="M1773" s="234"/>
      <c r="N1773" s="236"/>
      <c r="O1773" s="235"/>
    </row>
    <row r="1774" spans="1:15">
      <c r="A1774" s="237" t="s">
        <v>969</v>
      </c>
      <c r="B1774" s="237" t="s">
        <v>970</v>
      </c>
      <c r="C1774" s="237" t="s">
        <v>971</v>
      </c>
      <c r="D1774" s="237" t="s">
        <v>972</v>
      </c>
      <c r="E1774" s="237" t="s">
        <v>996</v>
      </c>
      <c r="F1774" s="237" t="s">
        <v>95</v>
      </c>
      <c r="G1774" s="237" t="s">
        <v>974</v>
      </c>
      <c r="H1774" s="237" t="s">
        <v>985</v>
      </c>
      <c r="I1774" s="237"/>
      <c r="J1774" s="237"/>
      <c r="K1774" s="237" t="s">
        <v>84</v>
      </c>
      <c r="L1774" s="237" t="s">
        <v>976</v>
      </c>
      <c r="M1774" s="237">
        <v>574.21630000000005</v>
      </c>
      <c r="N1774" s="237"/>
      <c r="O1774" s="237">
        <v>7.9166999999999996</v>
      </c>
    </row>
    <row r="1775" spans="1:15">
      <c r="A1775" s="237" t="s">
        <v>969</v>
      </c>
      <c r="B1775" s="237" t="s">
        <v>970</v>
      </c>
      <c r="C1775" s="237" t="s">
        <v>971</v>
      </c>
      <c r="D1775" s="237" t="s">
        <v>972</v>
      </c>
      <c r="E1775" s="237" t="s">
        <v>996</v>
      </c>
      <c r="F1775" s="237" t="s">
        <v>95</v>
      </c>
      <c r="G1775" s="237" t="s">
        <v>974</v>
      </c>
      <c r="H1775" s="237" t="s">
        <v>985</v>
      </c>
      <c r="I1775" s="237"/>
      <c r="J1775" s="237"/>
      <c r="K1775" s="237" t="s">
        <v>84</v>
      </c>
      <c r="L1775" s="237" t="s">
        <v>977</v>
      </c>
      <c r="M1775" s="238">
        <v>6.8074748194482402E-5</v>
      </c>
      <c r="N1775" s="238"/>
      <c r="O1775" s="238">
        <v>1.2324907931408999E-6</v>
      </c>
    </row>
    <row r="1776" spans="1:15">
      <c r="A1776" s="231" t="s">
        <v>969</v>
      </c>
      <c r="B1776" s="231" t="s">
        <v>970</v>
      </c>
      <c r="C1776" s="231" t="s">
        <v>971</v>
      </c>
      <c r="D1776" s="231" t="s">
        <v>972</v>
      </c>
      <c r="E1776" s="231" t="s">
        <v>996</v>
      </c>
      <c r="F1776" s="231" t="s">
        <v>95</v>
      </c>
      <c r="G1776" s="231" t="s">
        <v>974</v>
      </c>
      <c r="H1776" s="231" t="s">
        <v>985</v>
      </c>
      <c r="I1776" s="231" t="s">
        <v>1002</v>
      </c>
      <c r="J1776" s="231" t="s">
        <v>1007</v>
      </c>
      <c r="K1776" s="231" t="s">
        <v>84</v>
      </c>
      <c r="L1776" s="231" t="s">
        <v>978</v>
      </c>
      <c r="M1776" s="234"/>
      <c r="N1776" s="235">
        <v>1</v>
      </c>
      <c r="O1776" s="235">
        <v>1</v>
      </c>
    </row>
    <row r="1777" spans="1:15">
      <c r="A1777" s="231" t="s">
        <v>969</v>
      </c>
      <c r="B1777" s="231" t="s">
        <v>970</v>
      </c>
      <c r="C1777" s="231" t="s">
        <v>971</v>
      </c>
      <c r="D1777" s="231" t="s">
        <v>972</v>
      </c>
      <c r="E1777" s="231" t="s">
        <v>996</v>
      </c>
      <c r="F1777" s="231" t="s">
        <v>95</v>
      </c>
      <c r="G1777" s="231" t="s">
        <v>974</v>
      </c>
      <c r="H1777" s="231" t="s">
        <v>985</v>
      </c>
      <c r="K1777" s="231" t="s">
        <v>84</v>
      </c>
      <c r="L1777" s="231" t="s">
        <v>979</v>
      </c>
      <c r="M1777" s="234"/>
      <c r="N1777" s="236"/>
      <c r="O1777" s="235"/>
    </row>
    <row r="1778" spans="1:15">
      <c r="A1778" s="231" t="s">
        <v>969</v>
      </c>
      <c r="B1778" s="231" t="s">
        <v>970</v>
      </c>
      <c r="C1778" s="231" t="s">
        <v>971</v>
      </c>
      <c r="D1778" s="231" t="s">
        <v>972</v>
      </c>
      <c r="E1778" s="231" t="s">
        <v>996</v>
      </c>
      <c r="F1778" s="231" t="s">
        <v>95</v>
      </c>
      <c r="G1778" s="231" t="s">
        <v>974</v>
      </c>
      <c r="H1778" s="231" t="s">
        <v>985</v>
      </c>
      <c r="K1778" s="231" t="s">
        <v>84</v>
      </c>
      <c r="L1778" s="231" t="s">
        <v>980</v>
      </c>
      <c r="M1778" s="234"/>
      <c r="N1778" s="236"/>
      <c r="O1778" s="235"/>
    </row>
    <row r="1779" spans="1:15">
      <c r="A1779" s="237" t="s">
        <v>969</v>
      </c>
      <c r="B1779" s="237" t="s">
        <v>970</v>
      </c>
      <c r="C1779" s="237" t="s">
        <v>971</v>
      </c>
      <c r="D1779" s="237" t="s">
        <v>972</v>
      </c>
      <c r="E1779" s="237" t="s">
        <v>996</v>
      </c>
      <c r="F1779" s="237" t="s">
        <v>95</v>
      </c>
      <c r="G1779" s="237" t="s">
        <v>974</v>
      </c>
      <c r="H1779" s="237" t="s">
        <v>986</v>
      </c>
      <c r="I1779" s="237"/>
      <c r="J1779" s="237"/>
      <c r="K1779" s="237" t="s">
        <v>84</v>
      </c>
      <c r="L1779" s="237" t="s">
        <v>976</v>
      </c>
      <c r="M1779" s="237">
        <v>549.6585</v>
      </c>
      <c r="N1779" s="237"/>
      <c r="O1779" s="237">
        <v>76.668000000000006</v>
      </c>
    </row>
    <row r="1780" spans="1:15">
      <c r="A1780" s="237" t="s">
        <v>969</v>
      </c>
      <c r="B1780" s="237" t="s">
        <v>970</v>
      </c>
      <c r="C1780" s="237" t="s">
        <v>971</v>
      </c>
      <c r="D1780" s="237" t="s">
        <v>972</v>
      </c>
      <c r="E1780" s="237" t="s">
        <v>996</v>
      </c>
      <c r="F1780" s="237" t="s">
        <v>95</v>
      </c>
      <c r="G1780" s="237" t="s">
        <v>974</v>
      </c>
      <c r="H1780" s="237" t="s">
        <v>986</v>
      </c>
      <c r="I1780" s="237"/>
      <c r="J1780" s="237"/>
      <c r="K1780" s="237" t="s">
        <v>84</v>
      </c>
      <c r="L1780" s="237" t="s">
        <v>977</v>
      </c>
      <c r="M1780" s="238">
        <v>1.00124893788241E-4</v>
      </c>
      <c r="N1780" s="238"/>
      <c r="O1780" s="238">
        <v>1.1935857633676399E-5</v>
      </c>
    </row>
    <row r="1781" spans="1:15">
      <c r="A1781" s="231" t="s">
        <v>969</v>
      </c>
      <c r="B1781" s="231" t="s">
        <v>970</v>
      </c>
      <c r="C1781" s="231" t="s">
        <v>971</v>
      </c>
      <c r="D1781" s="231" t="s">
        <v>972</v>
      </c>
      <c r="E1781" s="231" t="s">
        <v>996</v>
      </c>
      <c r="F1781" s="231" t="s">
        <v>95</v>
      </c>
      <c r="G1781" s="231" t="s">
        <v>974</v>
      </c>
      <c r="H1781" s="231" t="s">
        <v>986</v>
      </c>
      <c r="I1781" s="231" t="s">
        <v>1002</v>
      </c>
      <c r="J1781" s="231" t="s">
        <v>1007</v>
      </c>
      <c r="K1781" s="231" t="s">
        <v>84</v>
      </c>
      <c r="L1781" s="231" t="s">
        <v>978</v>
      </c>
      <c r="M1781" s="234"/>
      <c r="N1781" s="235">
        <v>1</v>
      </c>
      <c r="O1781" s="235">
        <v>1</v>
      </c>
    </row>
    <row r="1782" spans="1:15">
      <c r="A1782" s="231" t="s">
        <v>969</v>
      </c>
      <c r="B1782" s="231" t="s">
        <v>970</v>
      </c>
      <c r="C1782" s="231" t="s">
        <v>971</v>
      </c>
      <c r="D1782" s="231" t="s">
        <v>972</v>
      </c>
      <c r="E1782" s="231" t="s">
        <v>996</v>
      </c>
      <c r="F1782" s="231" t="s">
        <v>95</v>
      </c>
      <c r="G1782" s="231" t="s">
        <v>974</v>
      </c>
      <c r="H1782" s="231" t="s">
        <v>986</v>
      </c>
      <c r="K1782" s="231" t="s">
        <v>84</v>
      </c>
      <c r="L1782" s="231" t="s">
        <v>979</v>
      </c>
      <c r="M1782" s="234"/>
      <c r="N1782" s="236"/>
      <c r="O1782" s="235"/>
    </row>
    <row r="1783" spans="1:15">
      <c r="A1783" s="231" t="s">
        <v>969</v>
      </c>
      <c r="B1783" s="231" t="s">
        <v>970</v>
      </c>
      <c r="C1783" s="231" t="s">
        <v>971</v>
      </c>
      <c r="D1783" s="231" t="s">
        <v>972</v>
      </c>
      <c r="E1783" s="231" t="s">
        <v>996</v>
      </c>
      <c r="F1783" s="231" t="s">
        <v>95</v>
      </c>
      <c r="G1783" s="231" t="s">
        <v>974</v>
      </c>
      <c r="H1783" s="231" t="s">
        <v>986</v>
      </c>
      <c r="K1783" s="231" t="s">
        <v>84</v>
      </c>
      <c r="L1783" s="231" t="s">
        <v>980</v>
      </c>
      <c r="M1783" s="234"/>
      <c r="N1783" s="236"/>
      <c r="O1783" s="235"/>
    </row>
    <row r="1784" spans="1:15">
      <c r="A1784" s="237" t="s">
        <v>969</v>
      </c>
      <c r="B1784" s="237" t="s">
        <v>970</v>
      </c>
      <c r="C1784" s="237" t="s">
        <v>971</v>
      </c>
      <c r="D1784" s="237" t="s">
        <v>972</v>
      </c>
      <c r="E1784" s="237" t="s">
        <v>996</v>
      </c>
      <c r="F1784" s="237" t="s">
        <v>95</v>
      </c>
      <c r="G1784" s="237" t="s">
        <v>974</v>
      </c>
      <c r="H1784" s="237" t="s">
        <v>49</v>
      </c>
      <c r="I1784" s="237"/>
      <c r="J1784" s="237"/>
      <c r="K1784" s="237" t="s">
        <v>84</v>
      </c>
      <c r="L1784" s="237" t="s">
        <v>976</v>
      </c>
      <c r="M1784" s="237">
        <v>2955.2746999999999</v>
      </c>
      <c r="N1784" s="237">
        <v>5.1390000000000002</v>
      </c>
      <c r="O1784" s="237">
        <v>43.247900000000001</v>
      </c>
    </row>
    <row r="1785" spans="1:15">
      <c r="A1785" s="237" t="s">
        <v>969</v>
      </c>
      <c r="B1785" s="237" t="s">
        <v>970</v>
      </c>
      <c r="C1785" s="237" t="s">
        <v>971</v>
      </c>
      <c r="D1785" s="237" t="s">
        <v>972</v>
      </c>
      <c r="E1785" s="237" t="s">
        <v>996</v>
      </c>
      <c r="F1785" s="237" t="s">
        <v>95</v>
      </c>
      <c r="G1785" s="237" t="s">
        <v>974</v>
      </c>
      <c r="H1785" s="237" t="s">
        <v>49</v>
      </c>
      <c r="I1785" s="237"/>
      <c r="J1785" s="237"/>
      <c r="K1785" s="237" t="s">
        <v>84</v>
      </c>
      <c r="L1785" s="237" t="s">
        <v>977</v>
      </c>
      <c r="M1785" s="238">
        <v>3.85745962289994E-4</v>
      </c>
      <c r="N1785" s="238">
        <v>1.2826777875051499E-6</v>
      </c>
      <c r="O1785" s="238">
        <v>6.7329365231318796E-6</v>
      </c>
    </row>
    <row r="1786" spans="1:15">
      <c r="A1786" s="231" t="s">
        <v>969</v>
      </c>
      <c r="B1786" s="231" t="s">
        <v>970</v>
      </c>
      <c r="C1786" s="231" t="s">
        <v>971</v>
      </c>
      <c r="D1786" s="231" t="s">
        <v>972</v>
      </c>
      <c r="E1786" s="231" t="s">
        <v>996</v>
      </c>
      <c r="F1786" s="231" t="s">
        <v>95</v>
      </c>
      <c r="G1786" s="231" t="s">
        <v>974</v>
      </c>
      <c r="H1786" s="231" t="s">
        <v>49</v>
      </c>
      <c r="I1786" s="231" t="s">
        <v>1002</v>
      </c>
      <c r="J1786" s="231" t="s">
        <v>1007</v>
      </c>
      <c r="K1786" s="231" t="s">
        <v>84</v>
      </c>
      <c r="L1786" s="231" t="s">
        <v>978</v>
      </c>
      <c r="M1786" s="234"/>
      <c r="N1786" s="235">
        <v>1</v>
      </c>
      <c r="O1786" s="235">
        <v>1</v>
      </c>
    </row>
    <row r="1787" spans="1:15">
      <c r="A1787" s="231" t="s">
        <v>969</v>
      </c>
      <c r="B1787" s="231" t="s">
        <v>970</v>
      </c>
      <c r="C1787" s="231" t="s">
        <v>971</v>
      </c>
      <c r="D1787" s="231" t="s">
        <v>972</v>
      </c>
      <c r="E1787" s="231" t="s">
        <v>996</v>
      </c>
      <c r="F1787" s="231" t="s">
        <v>95</v>
      </c>
      <c r="G1787" s="231" t="s">
        <v>974</v>
      </c>
      <c r="H1787" s="231" t="s">
        <v>49</v>
      </c>
      <c r="K1787" s="231" t="s">
        <v>84</v>
      </c>
      <c r="L1787" s="231" t="s">
        <v>979</v>
      </c>
      <c r="M1787" s="234"/>
      <c r="N1787" s="235"/>
      <c r="O1787" s="235"/>
    </row>
    <row r="1788" spans="1:15">
      <c r="A1788" s="231" t="s">
        <v>969</v>
      </c>
      <c r="B1788" s="231" t="s">
        <v>970</v>
      </c>
      <c r="C1788" s="231" t="s">
        <v>971</v>
      </c>
      <c r="D1788" s="231" t="s">
        <v>972</v>
      </c>
      <c r="E1788" s="231" t="s">
        <v>996</v>
      </c>
      <c r="F1788" s="231" t="s">
        <v>95</v>
      </c>
      <c r="G1788" s="231" t="s">
        <v>974</v>
      </c>
      <c r="H1788" s="231" t="s">
        <v>49</v>
      </c>
      <c r="K1788" s="231" t="s">
        <v>84</v>
      </c>
      <c r="L1788" s="231" t="s">
        <v>980</v>
      </c>
      <c r="M1788" s="234"/>
      <c r="N1788" s="235"/>
      <c r="O1788" s="235"/>
    </row>
    <row r="1789" spans="1:15">
      <c r="A1789" s="237" t="s">
        <v>969</v>
      </c>
      <c r="B1789" s="237" t="s">
        <v>970</v>
      </c>
      <c r="C1789" s="237" t="s">
        <v>971</v>
      </c>
      <c r="D1789" s="237" t="s">
        <v>972</v>
      </c>
      <c r="E1789" s="237" t="s">
        <v>996</v>
      </c>
      <c r="F1789" s="237" t="s">
        <v>95</v>
      </c>
      <c r="G1789" s="237" t="s">
        <v>974</v>
      </c>
      <c r="H1789" s="237" t="s">
        <v>27</v>
      </c>
      <c r="I1789" s="237"/>
      <c r="J1789" s="237"/>
      <c r="K1789" s="237" t="s">
        <v>84</v>
      </c>
      <c r="L1789" s="237" t="s">
        <v>976</v>
      </c>
      <c r="M1789" s="237">
        <v>86170.508100000006</v>
      </c>
      <c r="N1789" s="237">
        <v>32895.779799999997</v>
      </c>
      <c r="O1789" s="237">
        <v>28921.985199999999</v>
      </c>
    </row>
    <row r="1790" spans="1:15">
      <c r="A1790" s="237" t="s">
        <v>969</v>
      </c>
      <c r="B1790" s="237" t="s">
        <v>970</v>
      </c>
      <c r="C1790" s="237" t="s">
        <v>971</v>
      </c>
      <c r="D1790" s="237" t="s">
        <v>972</v>
      </c>
      <c r="E1790" s="237" t="s">
        <v>996</v>
      </c>
      <c r="F1790" s="237" t="s">
        <v>95</v>
      </c>
      <c r="G1790" s="237" t="s">
        <v>974</v>
      </c>
      <c r="H1790" s="237" t="s">
        <v>27</v>
      </c>
      <c r="I1790" s="237"/>
      <c r="J1790" s="237"/>
      <c r="K1790" s="237" t="s">
        <v>84</v>
      </c>
      <c r="L1790" s="237" t="s">
        <v>977</v>
      </c>
      <c r="M1790" s="238">
        <v>1.0427967264387999E-2</v>
      </c>
      <c r="N1790" s="238">
        <v>8.2106802981359306E-3</v>
      </c>
      <c r="O1790" s="238">
        <v>4.5026438387657996E-3</v>
      </c>
    </row>
    <row r="1791" spans="1:15">
      <c r="A1791" s="231" t="s">
        <v>969</v>
      </c>
      <c r="B1791" s="231" t="s">
        <v>970</v>
      </c>
      <c r="C1791" s="231" t="s">
        <v>971</v>
      </c>
      <c r="D1791" s="231" t="s">
        <v>972</v>
      </c>
      <c r="E1791" s="231" t="s">
        <v>996</v>
      </c>
      <c r="F1791" s="231" t="s">
        <v>95</v>
      </c>
      <c r="G1791" s="231" t="s">
        <v>974</v>
      </c>
      <c r="H1791" s="231" t="s">
        <v>27</v>
      </c>
      <c r="I1791" s="231" t="s">
        <v>1002</v>
      </c>
      <c r="J1791" s="231" t="s">
        <v>1007</v>
      </c>
      <c r="K1791" s="231" t="s">
        <v>84</v>
      </c>
      <c r="L1791" s="231" t="s">
        <v>978</v>
      </c>
      <c r="M1791" s="234"/>
      <c r="N1791" s="235">
        <v>1</v>
      </c>
      <c r="O1791" s="235">
        <v>1</v>
      </c>
    </row>
    <row r="1792" spans="1:15">
      <c r="A1792" s="231" t="s">
        <v>969</v>
      </c>
      <c r="B1792" s="231" t="s">
        <v>970</v>
      </c>
      <c r="C1792" s="231" t="s">
        <v>971</v>
      </c>
      <c r="D1792" s="231" t="s">
        <v>972</v>
      </c>
      <c r="E1792" s="231" t="s">
        <v>996</v>
      </c>
      <c r="F1792" s="231" t="s">
        <v>95</v>
      </c>
      <c r="G1792" s="231" t="s">
        <v>974</v>
      </c>
      <c r="H1792" s="231" t="s">
        <v>27</v>
      </c>
      <c r="K1792" s="231" t="s">
        <v>84</v>
      </c>
      <c r="L1792" s="231" t="s">
        <v>979</v>
      </c>
      <c r="M1792" s="234"/>
      <c r="N1792" s="235"/>
      <c r="O1792" s="235"/>
    </row>
    <row r="1793" spans="1:15">
      <c r="A1793" s="231" t="s">
        <v>969</v>
      </c>
      <c r="B1793" s="231" t="s">
        <v>970</v>
      </c>
      <c r="C1793" s="231" t="s">
        <v>971</v>
      </c>
      <c r="D1793" s="231" t="s">
        <v>972</v>
      </c>
      <c r="E1793" s="231" t="s">
        <v>996</v>
      </c>
      <c r="F1793" s="231" t="s">
        <v>95</v>
      </c>
      <c r="G1793" s="231" t="s">
        <v>974</v>
      </c>
      <c r="H1793" s="231" t="s">
        <v>27</v>
      </c>
      <c r="K1793" s="231" t="s">
        <v>84</v>
      </c>
      <c r="L1793" s="231" t="s">
        <v>980</v>
      </c>
      <c r="M1793" s="234"/>
      <c r="N1793" s="235"/>
      <c r="O1793" s="235"/>
    </row>
    <row r="1794" spans="1:15">
      <c r="A1794" s="237" t="s">
        <v>969</v>
      </c>
      <c r="B1794" s="237" t="s">
        <v>970</v>
      </c>
      <c r="C1794" s="237" t="s">
        <v>971</v>
      </c>
      <c r="D1794" s="237" t="s">
        <v>972</v>
      </c>
      <c r="E1794" s="237" t="s">
        <v>996</v>
      </c>
      <c r="F1794" s="237" t="s">
        <v>95</v>
      </c>
      <c r="G1794" s="237" t="s">
        <v>974</v>
      </c>
      <c r="H1794" s="237" t="s">
        <v>31</v>
      </c>
      <c r="I1794" s="237"/>
      <c r="J1794" s="237"/>
      <c r="K1794" s="237" t="s">
        <v>84</v>
      </c>
      <c r="L1794" s="237" t="s">
        <v>976</v>
      </c>
      <c r="M1794" s="237">
        <v>3390.3625999999999</v>
      </c>
      <c r="N1794" s="237">
        <v>3390.3625999999999</v>
      </c>
      <c r="O1794" s="237">
        <v>1550.0967000000001</v>
      </c>
    </row>
    <row r="1795" spans="1:15">
      <c r="A1795" s="237" t="s">
        <v>969</v>
      </c>
      <c r="B1795" s="237" t="s">
        <v>970</v>
      </c>
      <c r="C1795" s="237" t="s">
        <v>971</v>
      </c>
      <c r="D1795" s="237" t="s">
        <v>972</v>
      </c>
      <c r="E1795" s="237" t="s">
        <v>996</v>
      </c>
      <c r="F1795" s="237" t="s">
        <v>95</v>
      </c>
      <c r="G1795" s="237" t="s">
        <v>974</v>
      </c>
      <c r="H1795" s="237" t="s">
        <v>31</v>
      </c>
      <c r="I1795" s="237"/>
      <c r="J1795" s="237"/>
      <c r="K1795" s="237" t="s">
        <v>84</v>
      </c>
      <c r="L1795" s="237" t="s">
        <v>977</v>
      </c>
      <c r="M1795" s="238">
        <v>8.4622354516602496E-4</v>
      </c>
      <c r="N1795" s="238">
        <v>8.4622354516602496E-4</v>
      </c>
      <c r="O1795" s="238">
        <v>2.4132276216454901E-4</v>
      </c>
    </row>
    <row r="1796" spans="1:15">
      <c r="A1796" s="231" t="s">
        <v>969</v>
      </c>
      <c r="B1796" s="231" t="s">
        <v>970</v>
      </c>
      <c r="C1796" s="231" t="s">
        <v>971</v>
      </c>
      <c r="D1796" s="231" t="s">
        <v>972</v>
      </c>
      <c r="E1796" s="231" t="s">
        <v>996</v>
      </c>
      <c r="F1796" s="231" t="s">
        <v>95</v>
      </c>
      <c r="G1796" s="231" t="s">
        <v>974</v>
      </c>
      <c r="H1796" s="231" t="s">
        <v>31</v>
      </c>
      <c r="I1796" s="231" t="s">
        <v>1002</v>
      </c>
      <c r="J1796" s="231" t="s">
        <v>1007</v>
      </c>
      <c r="K1796" s="231" t="s">
        <v>84</v>
      </c>
      <c r="L1796" s="231" t="s">
        <v>978</v>
      </c>
      <c r="M1796" s="234"/>
      <c r="N1796" s="235">
        <v>1</v>
      </c>
      <c r="O1796" s="235">
        <v>1</v>
      </c>
    </row>
    <row r="1797" spans="1:15">
      <c r="A1797" s="231" t="s">
        <v>969</v>
      </c>
      <c r="B1797" s="231" t="s">
        <v>970</v>
      </c>
      <c r="C1797" s="231" t="s">
        <v>971</v>
      </c>
      <c r="D1797" s="231" t="s">
        <v>972</v>
      </c>
      <c r="E1797" s="231" t="s">
        <v>996</v>
      </c>
      <c r="F1797" s="231" t="s">
        <v>95</v>
      </c>
      <c r="G1797" s="231" t="s">
        <v>974</v>
      </c>
      <c r="H1797" s="231" t="s">
        <v>31</v>
      </c>
      <c r="K1797" s="231" t="s">
        <v>84</v>
      </c>
      <c r="L1797" s="231" t="s">
        <v>979</v>
      </c>
      <c r="M1797" s="234"/>
      <c r="N1797" s="235"/>
      <c r="O1797" s="235"/>
    </row>
    <row r="1798" spans="1:15">
      <c r="A1798" s="231" t="s">
        <v>969</v>
      </c>
      <c r="B1798" s="231" t="s">
        <v>970</v>
      </c>
      <c r="C1798" s="231" t="s">
        <v>971</v>
      </c>
      <c r="D1798" s="231" t="s">
        <v>972</v>
      </c>
      <c r="E1798" s="231" t="s">
        <v>996</v>
      </c>
      <c r="F1798" s="231" t="s">
        <v>95</v>
      </c>
      <c r="G1798" s="231" t="s">
        <v>974</v>
      </c>
      <c r="H1798" s="231" t="s">
        <v>31</v>
      </c>
      <c r="K1798" s="231" t="s">
        <v>84</v>
      </c>
      <c r="L1798" s="231" t="s">
        <v>980</v>
      </c>
      <c r="M1798" s="234"/>
      <c r="N1798" s="235"/>
      <c r="O1798" s="235"/>
    </row>
    <row r="1799" spans="1:15">
      <c r="A1799" s="237" t="s">
        <v>969</v>
      </c>
      <c r="B1799" s="237" t="s">
        <v>970</v>
      </c>
      <c r="C1799" s="237" t="s">
        <v>971</v>
      </c>
      <c r="D1799" s="237" t="s">
        <v>972</v>
      </c>
      <c r="E1799" s="237" t="s">
        <v>996</v>
      </c>
      <c r="F1799" s="237" t="s">
        <v>95</v>
      </c>
      <c r="G1799" s="237" t="s">
        <v>974</v>
      </c>
      <c r="H1799" s="237" t="s">
        <v>26</v>
      </c>
      <c r="I1799" s="237"/>
      <c r="J1799" s="237"/>
      <c r="K1799" s="237" t="s">
        <v>84</v>
      </c>
      <c r="L1799" s="237" t="s">
        <v>976</v>
      </c>
      <c r="M1799" s="237">
        <v>3515.1023</v>
      </c>
      <c r="N1799" s="237">
        <v>17.099900000000002</v>
      </c>
      <c r="O1799" s="237">
        <v>1062.1717000000001</v>
      </c>
    </row>
    <row r="1800" spans="1:15">
      <c r="A1800" s="237" t="s">
        <v>969</v>
      </c>
      <c r="B1800" s="237" t="s">
        <v>970</v>
      </c>
      <c r="C1800" s="237" t="s">
        <v>971</v>
      </c>
      <c r="D1800" s="237" t="s">
        <v>972</v>
      </c>
      <c r="E1800" s="237" t="s">
        <v>996</v>
      </c>
      <c r="F1800" s="237" t="s">
        <v>95</v>
      </c>
      <c r="G1800" s="237" t="s">
        <v>974</v>
      </c>
      <c r="H1800" s="237" t="s">
        <v>26</v>
      </c>
      <c r="I1800" s="237"/>
      <c r="J1800" s="237"/>
      <c r="K1800" s="237" t="s">
        <v>84</v>
      </c>
      <c r="L1800" s="237" t="s">
        <v>977</v>
      </c>
      <c r="M1800" s="238">
        <v>4.35494077360555E-4</v>
      </c>
      <c r="N1800" s="238">
        <v>4.2680797623193796E-6</v>
      </c>
      <c r="O1800" s="238">
        <v>1.6536143102363499E-4</v>
      </c>
    </row>
    <row r="1801" spans="1:15">
      <c r="A1801" s="231" t="s">
        <v>969</v>
      </c>
      <c r="B1801" s="231" t="s">
        <v>970</v>
      </c>
      <c r="C1801" s="231" t="s">
        <v>971</v>
      </c>
      <c r="D1801" s="231" t="s">
        <v>972</v>
      </c>
      <c r="E1801" s="231" t="s">
        <v>996</v>
      </c>
      <c r="F1801" s="231" t="s">
        <v>95</v>
      </c>
      <c r="G1801" s="231" t="s">
        <v>974</v>
      </c>
      <c r="H1801" s="231" t="s">
        <v>26</v>
      </c>
      <c r="I1801" s="231" t="s">
        <v>1002</v>
      </c>
      <c r="J1801" s="231" t="s">
        <v>1007</v>
      </c>
      <c r="K1801" s="231" t="s">
        <v>84</v>
      </c>
      <c r="L1801" s="231" t="s">
        <v>978</v>
      </c>
      <c r="M1801" s="234"/>
      <c r="N1801" s="235">
        <v>1</v>
      </c>
      <c r="O1801" s="235">
        <v>1</v>
      </c>
    </row>
    <row r="1802" spans="1:15">
      <c r="A1802" s="231" t="s">
        <v>969</v>
      </c>
      <c r="B1802" s="231" t="s">
        <v>970</v>
      </c>
      <c r="C1802" s="231" t="s">
        <v>971</v>
      </c>
      <c r="D1802" s="231" t="s">
        <v>972</v>
      </c>
      <c r="E1802" s="231" t="s">
        <v>996</v>
      </c>
      <c r="F1802" s="231" t="s">
        <v>95</v>
      </c>
      <c r="G1802" s="231" t="s">
        <v>974</v>
      </c>
      <c r="H1802" s="231" t="s">
        <v>26</v>
      </c>
      <c r="K1802" s="231" t="s">
        <v>84</v>
      </c>
      <c r="L1802" s="231" t="s">
        <v>979</v>
      </c>
      <c r="M1802" s="234"/>
      <c r="N1802" s="235"/>
      <c r="O1802" s="235"/>
    </row>
    <row r="1803" spans="1:15">
      <c r="A1803" s="231" t="s">
        <v>969</v>
      </c>
      <c r="B1803" s="231" t="s">
        <v>970</v>
      </c>
      <c r="C1803" s="231" t="s">
        <v>971</v>
      </c>
      <c r="D1803" s="231" t="s">
        <v>972</v>
      </c>
      <c r="E1803" s="231" t="s">
        <v>996</v>
      </c>
      <c r="F1803" s="231" t="s">
        <v>95</v>
      </c>
      <c r="G1803" s="231" t="s">
        <v>974</v>
      </c>
      <c r="H1803" s="231" t="s">
        <v>26</v>
      </c>
      <c r="K1803" s="231" t="s">
        <v>84</v>
      </c>
      <c r="L1803" s="231" t="s">
        <v>980</v>
      </c>
      <c r="M1803" s="234"/>
      <c r="N1803" s="235"/>
      <c r="O1803" s="235"/>
    </row>
    <row r="1804" spans="1:15">
      <c r="A1804" s="237" t="s">
        <v>969</v>
      </c>
      <c r="B1804" s="237" t="s">
        <v>970</v>
      </c>
      <c r="C1804" s="237" t="s">
        <v>971</v>
      </c>
      <c r="D1804" s="237" t="s">
        <v>972</v>
      </c>
      <c r="E1804" s="237" t="s">
        <v>996</v>
      </c>
      <c r="F1804" s="237" t="s">
        <v>95</v>
      </c>
      <c r="G1804" s="237" t="s">
        <v>974</v>
      </c>
      <c r="H1804" s="237" t="s">
        <v>647</v>
      </c>
      <c r="I1804" s="237"/>
      <c r="J1804" s="237"/>
      <c r="K1804" s="237" t="s">
        <v>84</v>
      </c>
      <c r="L1804" s="237" t="s">
        <v>976</v>
      </c>
      <c r="M1804" s="237">
        <v>556.33000000000004</v>
      </c>
      <c r="N1804" s="237">
        <v>556.33000000000004</v>
      </c>
      <c r="O1804" s="237">
        <v>7.1665000000000001</v>
      </c>
    </row>
    <row r="1805" spans="1:15">
      <c r="A1805" s="237" t="s">
        <v>969</v>
      </c>
      <c r="B1805" s="237" t="s">
        <v>970</v>
      </c>
      <c r="C1805" s="237" t="s">
        <v>971</v>
      </c>
      <c r="D1805" s="237" t="s">
        <v>972</v>
      </c>
      <c r="E1805" s="237" t="s">
        <v>996</v>
      </c>
      <c r="F1805" s="237" t="s">
        <v>95</v>
      </c>
      <c r="G1805" s="237" t="s">
        <v>974</v>
      </c>
      <c r="H1805" s="237" t="s">
        <v>647</v>
      </c>
      <c r="I1805" s="237"/>
      <c r="J1805" s="237"/>
      <c r="K1805" s="237" t="s">
        <v>84</v>
      </c>
      <c r="L1805" s="237" t="s">
        <v>977</v>
      </c>
      <c r="M1805" s="238">
        <v>1.3885816958994699E-4</v>
      </c>
      <c r="N1805" s="238">
        <v>1.3885816958994699E-4</v>
      </c>
      <c r="O1805" s="238">
        <v>1.1156978626251099E-6</v>
      </c>
    </row>
    <row r="1806" spans="1:15">
      <c r="A1806" s="231" t="s">
        <v>969</v>
      </c>
      <c r="B1806" s="231" t="s">
        <v>970</v>
      </c>
      <c r="C1806" s="231" t="s">
        <v>971</v>
      </c>
      <c r="D1806" s="231" t="s">
        <v>972</v>
      </c>
      <c r="E1806" s="231" t="s">
        <v>996</v>
      </c>
      <c r="F1806" s="231" t="s">
        <v>95</v>
      </c>
      <c r="G1806" s="231" t="s">
        <v>974</v>
      </c>
      <c r="H1806" s="231" t="s">
        <v>647</v>
      </c>
      <c r="I1806" s="231" t="s">
        <v>1002</v>
      </c>
      <c r="J1806" s="231" t="s">
        <v>1007</v>
      </c>
      <c r="K1806" s="231" t="s">
        <v>84</v>
      </c>
      <c r="L1806" s="231" t="s">
        <v>978</v>
      </c>
      <c r="M1806" s="234"/>
      <c r="N1806" s="235">
        <v>1</v>
      </c>
      <c r="O1806" s="235">
        <v>1</v>
      </c>
    </row>
    <row r="1807" spans="1:15">
      <c r="A1807" s="231" t="s">
        <v>969</v>
      </c>
      <c r="B1807" s="231" t="s">
        <v>970</v>
      </c>
      <c r="C1807" s="231" t="s">
        <v>971</v>
      </c>
      <c r="D1807" s="231" t="s">
        <v>972</v>
      </c>
      <c r="E1807" s="231" t="s">
        <v>996</v>
      </c>
      <c r="F1807" s="231" t="s">
        <v>95</v>
      </c>
      <c r="G1807" s="231" t="s">
        <v>974</v>
      </c>
      <c r="H1807" s="231" t="s">
        <v>647</v>
      </c>
      <c r="K1807" s="231" t="s">
        <v>84</v>
      </c>
      <c r="L1807" s="231" t="s">
        <v>979</v>
      </c>
      <c r="M1807" s="234"/>
      <c r="N1807" s="235"/>
      <c r="O1807" s="235"/>
    </row>
    <row r="1808" spans="1:15">
      <c r="A1808" s="231" t="s">
        <v>969</v>
      </c>
      <c r="B1808" s="231" t="s">
        <v>970</v>
      </c>
      <c r="C1808" s="231" t="s">
        <v>971</v>
      </c>
      <c r="D1808" s="231" t="s">
        <v>972</v>
      </c>
      <c r="E1808" s="231" t="s">
        <v>996</v>
      </c>
      <c r="F1808" s="231" t="s">
        <v>95</v>
      </c>
      <c r="G1808" s="231" t="s">
        <v>974</v>
      </c>
      <c r="H1808" s="231" t="s">
        <v>647</v>
      </c>
      <c r="K1808" s="231" t="s">
        <v>84</v>
      </c>
      <c r="L1808" s="231" t="s">
        <v>980</v>
      </c>
      <c r="M1808" s="234"/>
      <c r="N1808" s="235"/>
      <c r="O1808" s="235"/>
    </row>
    <row r="1809" spans="1:15">
      <c r="A1809" s="237" t="s">
        <v>969</v>
      </c>
      <c r="B1809" s="237" t="s">
        <v>970</v>
      </c>
      <c r="C1809" s="237" t="s">
        <v>971</v>
      </c>
      <c r="D1809" s="237" t="s">
        <v>972</v>
      </c>
      <c r="E1809" s="237" t="s">
        <v>996</v>
      </c>
      <c r="F1809" s="237" t="s">
        <v>95</v>
      </c>
      <c r="G1809" s="237" t="s">
        <v>974</v>
      </c>
      <c r="H1809" s="237" t="s">
        <v>32</v>
      </c>
      <c r="I1809" s="237"/>
      <c r="J1809" s="237"/>
      <c r="K1809" s="237" t="s">
        <v>84</v>
      </c>
      <c r="L1809" s="237" t="s">
        <v>976</v>
      </c>
      <c r="M1809" s="237">
        <v>948.02229999999997</v>
      </c>
      <c r="N1809" s="237">
        <v>948.02229999999997</v>
      </c>
      <c r="O1809" s="237">
        <v>239.4239</v>
      </c>
    </row>
    <row r="1810" spans="1:15">
      <c r="A1810" s="237" t="s">
        <v>969</v>
      </c>
      <c r="B1810" s="237" t="s">
        <v>970</v>
      </c>
      <c r="C1810" s="237" t="s">
        <v>971</v>
      </c>
      <c r="D1810" s="237" t="s">
        <v>972</v>
      </c>
      <c r="E1810" s="237" t="s">
        <v>996</v>
      </c>
      <c r="F1810" s="237" t="s">
        <v>95</v>
      </c>
      <c r="G1810" s="237" t="s">
        <v>974</v>
      </c>
      <c r="H1810" s="237" t="s">
        <v>32</v>
      </c>
      <c r="I1810" s="237"/>
      <c r="J1810" s="237"/>
      <c r="K1810" s="237" t="s">
        <v>84</v>
      </c>
      <c r="L1810" s="237" t="s">
        <v>977</v>
      </c>
      <c r="M1810" s="238">
        <v>2.3662330147296E-4</v>
      </c>
      <c r="N1810" s="238">
        <v>2.3662330147296E-4</v>
      </c>
      <c r="O1810" s="238">
        <v>3.7274085465899497E-5</v>
      </c>
    </row>
    <row r="1811" spans="1:15">
      <c r="A1811" s="231" t="s">
        <v>969</v>
      </c>
      <c r="B1811" s="231" t="s">
        <v>970</v>
      </c>
      <c r="C1811" s="231" t="s">
        <v>971</v>
      </c>
      <c r="D1811" s="231" t="s">
        <v>972</v>
      </c>
      <c r="E1811" s="231" t="s">
        <v>996</v>
      </c>
      <c r="F1811" s="231" t="s">
        <v>95</v>
      </c>
      <c r="G1811" s="231" t="s">
        <v>974</v>
      </c>
      <c r="H1811" s="231" t="s">
        <v>32</v>
      </c>
      <c r="I1811" s="231" t="s">
        <v>1002</v>
      </c>
      <c r="J1811" s="231" t="s">
        <v>1007</v>
      </c>
      <c r="K1811" s="231" t="s">
        <v>84</v>
      </c>
      <c r="L1811" s="231" t="s">
        <v>978</v>
      </c>
      <c r="M1811" s="234"/>
      <c r="N1811" s="235">
        <v>1</v>
      </c>
      <c r="O1811" s="235">
        <v>1</v>
      </c>
    </row>
    <row r="1812" spans="1:15">
      <c r="A1812" s="231" t="s">
        <v>969</v>
      </c>
      <c r="B1812" s="231" t="s">
        <v>970</v>
      </c>
      <c r="C1812" s="231" t="s">
        <v>971</v>
      </c>
      <c r="D1812" s="231" t="s">
        <v>972</v>
      </c>
      <c r="E1812" s="231" t="s">
        <v>996</v>
      </c>
      <c r="F1812" s="231" t="s">
        <v>95</v>
      </c>
      <c r="G1812" s="231" t="s">
        <v>974</v>
      </c>
      <c r="H1812" s="231" t="s">
        <v>32</v>
      </c>
      <c r="K1812" s="231" t="s">
        <v>84</v>
      </c>
      <c r="L1812" s="231" t="s">
        <v>979</v>
      </c>
      <c r="M1812" s="234"/>
      <c r="N1812" s="235"/>
      <c r="O1812" s="235"/>
    </row>
    <row r="1813" spans="1:15">
      <c r="A1813" s="231" t="s">
        <v>969</v>
      </c>
      <c r="B1813" s="231" t="s">
        <v>970</v>
      </c>
      <c r="C1813" s="231" t="s">
        <v>971</v>
      </c>
      <c r="D1813" s="231" t="s">
        <v>972</v>
      </c>
      <c r="E1813" s="231" t="s">
        <v>996</v>
      </c>
      <c r="F1813" s="231" t="s">
        <v>95</v>
      </c>
      <c r="G1813" s="231" t="s">
        <v>974</v>
      </c>
      <c r="H1813" s="231" t="s">
        <v>32</v>
      </c>
      <c r="K1813" s="231" t="s">
        <v>84</v>
      </c>
      <c r="L1813" s="231" t="s">
        <v>980</v>
      </c>
      <c r="M1813" s="234"/>
      <c r="N1813" s="235"/>
      <c r="O1813" s="235"/>
    </row>
    <row r="1814" spans="1:15">
      <c r="A1814" s="237" t="s">
        <v>969</v>
      </c>
      <c r="B1814" s="237" t="s">
        <v>970</v>
      </c>
      <c r="C1814" s="237" t="s">
        <v>971</v>
      </c>
      <c r="D1814" s="237" t="s">
        <v>972</v>
      </c>
      <c r="E1814" s="237" t="s">
        <v>996</v>
      </c>
      <c r="F1814" s="237" t="s">
        <v>95</v>
      </c>
      <c r="G1814" s="237" t="s">
        <v>974</v>
      </c>
      <c r="H1814" s="237" t="s">
        <v>28</v>
      </c>
      <c r="I1814" s="237"/>
      <c r="J1814" s="237"/>
      <c r="K1814" s="237" t="s">
        <v>84</v>
      </c>
      <c r="L1814" s="237" t="s">
        <v>976</v>
      </c>
      <c r="M1814" s="237">
        <v>30341.4954</v>
      </c>
      <c r="N1814" s="237">
        <v>17680.803400000001</v>
      </c>
      <c r="O1814" s="237">
        <v>17899.814299999998</v>
      </c>
    </row>
    <row r="1815" spans="1:15">
      <c r="A1815" s="237" t="s">
        <v>969</v>
      </c>
      <c r="B1815" s="237" t="s">
        <v>970</v>
      </c>
      <c r="C1815" s="237" t="s">
        <v>971</v>
      </c>
      <c r="D1815" s="237" t="s">
        <v>972</v>
      </c>
      <c r="E1815" s="237" t="s">
        <v>996</v>
      </c>
      <c r="F1815" s="237" t="s">
        <v>95</v>
      </c>
      <c r="G1815" s="237" t="s">
        <v>974</v>
      </c>
      <c r="H1815" s="237" t="s">
        <v>28</v>
      </c>
      <c r="I1815" s="237"/>
      <c r="J1815" s="237"/>
      <c r="K1815" s="237" t="s">
        <v>84</v>
      </c>
      <c r="L1815" s="237" t="s">
        <v>977</v>
      </c>
      <c r="M1815" s="238">
        <v>4.7120527680591601E-3</v>
      </c>
      <c r="N1815" s="238">
        <v>4.4130713731125697E-3</v>
      </c>
      <c r="O1815" s="238">
        <v>2.7866859074717702E-3</v>
      </c>
    </row>
    <row r="1816" spans="1:15">
      <c r="A1816" s="231" t="s">
        <v>969</v>
      </c>
      <c r="B1816" s="231" t="s">
        <v>970</v>
      </c>
      <c r="C1816" s="231" t="s">
        <v>971</v>
      </c>
      <c r="D1816" s="231" t="s">
        <v>972</v>
      </c>
      <c r="E1816" s="231" t="s">
        <v>996</v>
      </c>
      <c r="F1816" s="231" t="s">
        <v>95</v>
      </c>
      <c r="G1816" s="231" t="s">
        <v>974</v>
      </c>
      <c r="H1816" s="231" t="s">
        <v>28</v>
      </c>
      <c r="I1816" s="231" t="s">
        <v>1002</v>
      </c>
      <c r="J1816" s="231" t="s">
        <v>1007</v>
      </c>
      <c r="K1816" s="231" t="s">
        <v>84</v>
      </c>
      <c r="L1816" s="231" t="s">
        <v>978</v>
      </c>
      <c r="M1816" s="234"/>
      <c r="N1816" s="235">
        <v>1</v>
      </c>
      <c r="O1816" s="235">
        <v>1</v>
      </c>
    </row>
    <row r="1817" spans="1:15">
      <c r="A1817" s="231" t="s">
        <v>969</v>
      </c>
      <c r="B1817" s="231" t="s">
        <v>970</v>
      </c>
      <c r="C1817" s="231" t="s">
        <v>971</v>
      </c>
      <c r="D1817" s="231" t="s">
        <v>972</v>
      </c>
      <c r="E1817" s="231" t="s">
        <v>996</v>
      </c>
      <c r="F1817" s="231" t="s">
        <v>95</v>
      </c>
      <c r="G1817" s="231" t="s">
        <v>974</v>
      </c>
      <c r="H1817" s="231" t="s">
        <v>28</v>
      </c>
      <c r="K1817" s="231" t="s">
        <v>84</v>
      </c>
      <c r="L1817" s="231" t="s">
        <v>979</v>
      </c>
      <c r="M1817" s="234"/>
      <c r="N1817" s="235"/>
      <c r="O1817" s="235"/>
    </row>
    <row r="1818" spans="1:15">
      <c r="A1818" s="231" t="s">
        <v>969</v>
      </c>
      <c r="B1818" s="231" t="s">
        <v>970</v>
      </c>
      <c r="C1818" s="231" t="s">
        <v>971</v>
      </c>
      <c r="D1818" s="231" t="s">
        <v>972</v>
      </c>
      <c r="E1818" s="231" t="s">
        <v>996</v>
      </c>
      <c r="F1818" s="231" t="s">
        <v>95</v>
      </c>
      <c r="G1818" s="231" t="s">
        <v>974</v>
      </c>
      <c r="H1818" s="231" t="s">
        <v>28</v>
      </c>
      <c r="K1818" s="231" t="s">
        <v>84</v>
      </c>
      <c r="L1818" s="231" t="s">
        <v>980</v>
      </c>
      <c r="M1818" s="234"/>
      <c r="N1818" s="235"/>
      <c r="O1818" s="235"/>
    </row>
    <row r="1819" spans="1:15">
      <c r="A1819" s="237" t="s">
        <v>969</v>
      </c>
      <c r="B1819" s="237" t="s">
        <v>970</v>
      </c>
      <c r="C1819" s="237" t="s">
        <v>971</v>
      </c>
      <c r="D1819" s="237" t="s">
        <v>972</v>
      </c>
      <c r="E1819" s="237" t="s">
        <v>996</v>
      </c>
      <c r="F1819" s="237" t="s">
        <v>95</v>
      </c>
      <c r="G1819" s="237" t="s">
        <v>974</v>
      </c>
      <c r="H1819" s="237" t="s">
        <v>25</v>
      </c>
      <c r="I1819" s="237"/>
      <c r="J1819" s="237"/>
      <c r="K1819" s="237" t="s">
        <v>84</v>
      </c>
      <c r="L1819" s="237" t="s">
        <v>976</v>
      </c>
      <c r="M1819" s="237">
        <v>80200.657999999996</v>
      </c>
      <c r="N1819" s="237">
        <v>33598.714899999999</v>
      </c>
      <c r="O1819" s="237">
        <v>38030.073299999996</v>
      </c>
    </row>
    <row r="1820" spans="1:15">
      <c r="A1820" s="237" t="s">
        <v>969</v>
      </c>
      <c r="B1820" s="237" t="s">
        <v>970</v>
      </c>
      <c r="C1820" s="237" t="s">
        <v>971</v>
      </c>
      <c r="D1820" s="237" t="s">
        <v>972</v>
      </c>
      <c r="E1820" s="237" t="s">
        <v>996</v>
      </c>
      <c r="F1820" s="237" t="s">
        <v>95</v>
      </c>
      <c r="G1820" s="237" t="s">
        <v>974</v>
      </c>
      <c r="H1820" s="237" t="s">
        <v>25</v>
      </c>
      <c r="I1820" s="237"/>
      <c r="J1820" s="237"/>
      <c r="K1820" s="237" t="s">
        <v>84</v>
      </c>
      <c r="L1820" s="237" t="s">
        <v>977</v>
      </c>
      <c r="M1820" s="238">
        <v>9.0740076235963796E-3</v>
      </c>
      <c r="N1820" s="238">
        <v>8.3861306267655703E-3</v>
      </c>
      <c r="O1820" s="238">
        <v>5.9206127811743999E-3</v>
      </c>
    </row>
    <row r="1821" spans="1:15">
      <c r="A1821" s="231" t="s">
        <v>969</v>
      </c>
      <c r="B1821" s="231" t="s">
        <v>970</v>
      </c>
      <c r="C1821" s="231" t="s">
        <v>971</v>
      </c>
      <c r="D1821" s="231" t="s">
        <v>972</v>
      </c>
      <c r="E1821" s="231" t="s">
        <v>996</v>
      </c>
      <c r="F1821" s="231" t="s">
        <v>95</v>
      </c>
      <c r="G1821" s="231" t="s">
        <v>974</v>
      </c>
      <c r="H1821" s="231" t="s">
        <v>25</v>
      </c>
      <c r="I1821" s="231" t="s">
        <v>1002</v>
      </c>
      <c r="J1821" s="231" t="s">
        <v>1007</v>
      </c>
      <c r="K1821" s="231" t="s">
        <v>84</v>
      </c>
      <c r="L1821" s="231" t="s">
        <v>978</v>
      </c>
      <c r="M1821" s="234"/>
      <c r="N1821" s="235">
        <v>1</v>
      </c>
      <c r="O1821" s="235">
        <v>1</v>
      </c>
    </row>
    <row r="1822" spans="1:15">
      <c r="A1822" s="231" t="s">
        <v>969</v>
      </c>
      <c r="B1822" s="231" t="s">
        <v>970</v>
      </c>
      <c r="C1822" s="231" t="s">
        <v>971</v>
      </c>
      <c r="D1822" s="231" t="s">
        <v>972</v>
      </c>
      <c r="E1822" s="231" t="s">
        <v>996</v>
      </c>
      <c r="F1822" s="231" t="s">
        <v>95</v>
      </c>
      <c r="G1822" s="231" t="s">
        <v>974</v>
      </c>
      <c r="H1822" s="231" t="s">
        <v>25</v>
      </c>
      <c r="K1822" s="231" t="s">
        <v>84</v>
      </c>
      <c r="L1822" s="231" t="s">
        <v>979</v>
      </c>
      <c r="M1822" s="234"/>
      <c r="N1822" s="235"/>
      <c r="O1822" s="235"/>
    </row>
    <row r="1823" spans="1:15">
      <c r="A1823" s="231" t="s">
        <v>969</v>
      </c>
      <c r="B1823" s="231" t="s">
        <v>970</v>
      </c>
      <c r="C1823" s="231" t="s">
        <v>971</v>
      </c>
      <c r="D1823" s="231" t="s">
        <v>972</v>
      </c>
      <c r="E1823" s="231" t="s">
        <v>996</v>
      </c>
      <c r="F1823" s="231" t="s">
        <v>95</v>
      </c>
      <c r="G1823" s="231" t="s">
        <v>974</v>
      </c>
      <c r="H1823" s="231" t="s">
        <v>25</v>
      </c>
      <c r="K1823" s="231" t="s">
        <v>84</v>
      </c>
      <c r="L1823" s="231" t="s">
        <v>980</v>
      </c>
      <c r="M1823" s="234"/>
      <c r="N1823" s="235"/>
      <c r="O1823" s="235"/>
    </row>
    <row r="1824" spans="1:15">
      <c r="A1824" s="237" t="s">
        <v>969</v>
      </c>
      <c r="B1824" s="237" t="s">
        <v>970</v>
      </c>
      <c r="C1824" s="237" t="s">
        <v>971</v>
      </c>
      <c r="D1824" s="237" t="s">
        <v>972</v>
      </c>
      <c r="E1824" s="237" t="s">
        <v>996</v>
      </c>
      <c r="F1824" s="237" t="s">
        <v>95</v>
      </c>
      <c r="G1824" s="237" t="s">
        <v>974</v>
      </c>
      <c r="H1824" s="237" t="s">
        <v>648</v>
      </c>
      <c r="I1824" s="237"/>
      <c r="J1824" s="237"/>
      <c r="K1824" s="237" t="s">
        <v>84</v>
      </c>
      <c r="L1824" s="237" t="s">
        <v>976</v>
      </c>
      <c r="M1824" s="237">
        <v>9792.5650000000005</v>
      </c>
      <c r="N1824" s="237"/>
      <c r="O1824" s="237">
        <v>1074.3231000000001</v>
      </c>
    </row>
    <row r="1825" spans="1:15">
      <c r="A1825" s="237" t="s">
        <v>969</v>
      </c>
      <c r="B1825" s="237" t="s">
        <v>970</v>
      </c>
      <c r="C1825" s="237" t="s">
        <v>971</v>
      </c>
      <c r="D1825" s="237" t="s">
        <v>972</v>
      </c>
      <c r="E1825" s="237" t="s">
        <v>996</v>
      </c>
      <c r="F1825" s="237" t="s">
        <v>95</v>
      </c>
      <c r="G1825" s="237" t="s">
        <v>974</v>
      </c>
      <c r="H1825" s="237" t="s">
        <v>648</v>
      </c>
      <c r="I1825" s="237"/>
      <c r="J1825" s="237"/>
      <c r="K1825" s="237" t="s">
        <v>84</v>
      </c>
      <c r="L1825" s="237" t="s">
        <v>977</v>
      </c>
      <c r="M1825" s="238">
        <v>1.10794364635466E-3</v>
      </c>
      <c r="N1825" s="238"/>
      <c r="O1825" s="238">
        <v>1.6725319004238999E-4</v>
      </c>
    </row>
    <row r="1826" spans="1:15">
      <c r="A1826" s="231" t="s">
        <v>969</v>
      </c>
      <c r="B1826" s="231" t="s">
        <v>970</v>
      </c>
      <c r="C1826" s="231" t="s">
        <v>971</v>
      </c>
      <c r="D1826" s="231" t="s">
        <v>972</v>
      </c>
      <c r="E1826" s="231" t="s">
        <v>996</v>
      </c>
      <c r="F1826" s="231" t="s">
        <v>95</v>
      </c>
      <c r="G1826" s="231" t="s">
        <v>974</v>
      </c>
      <c r="H1826" s="231" t="s">
        <v>648</v>
      </c>
      <c r="I1826" s="231" t="s">
        <v>1002</v>
      </c>
      <c r="J1826" s="231" t="s">
        <v>1007</v>
      </c>
      <c r="K1826" s="231" t="s">
        <v>84</v>
      </c>
      <c r="L1826" s="231" t="s">
        <v>978</v>
      </c>
      <c r="M1826" s="234"/>
      <c r="N1826" s="235">
        <v>1</v>
      </c>
      <c r="O1826" s="235">
        <v>1</v>
      </c>
    </row>
    <row r="1827" spans="1:15">
      <c r="A1827" s="231" t="s">
        <v>969</v>
      </c>
      <c r="B1827" s="231" t="s">
        <v>970</v>
      </c>
      <c r="C1827" s="231" t="s">
        <v>971</v>
      </c>
      <c r="D1827" s="231" t="s">
        <v>972</v>
      </c>
      <c r="E1827" s="231" t="s">
        <v>996</v>
      </c>
      <c r="F1827" s="231" t="s">
        <v>95</v>
      </c>
      <c r="G1827" s="231" t="s">
        <v>974</v>
      </c>
      <c r="H1827" s="231" t="s">
        <v>648</v>
      </c>
      <c r="K1827" s="231" t="s">
        <v>84</v>
      </c>
      <c r="L1827" s="231" t="s">
        <v>979</v>
      </c>
      <c r="M1827" s="234"/>
      <c r="N1827" s="236"/>
      <c r="O1827" s="235"/>
    </row>
    <row r="1828" spans="1:15">
      <c r="A1828" s="231" t="s">
        <v>969</v>
      </c>
      <c r="B1828" s="231" t="s">
        <v>970</v>
      </c>
      <c r="C1828" s="231" t="s">
        <v>971</v>
      </c>
      <c r="D1828" s="231" t="s">
        <v>972</v>
      </c>
      <c r="E1828" s="231" t="s">
        <v>996</v>
      </c>
      <c r="F1828" s="231" t="s">
        <v>95</v>
      </c>
      <c r="G1828" s="231" t="s">
        <v>974</v>
      </c>
      <c r="H1828" s="231" t="s">
        <v>648</v>
      </c>
      <c r="K1828" s="231" t="s">
        <v>84</v>
      </c>
      <c r="L1828" s="231" t="s">
        <v>980</v>
      </c>
      <c r="M1828" s="234"/>
      <c r="N1828" s="236"/>
      <c r="O1828" s="235"/>
    </row>
    <row r="1829" spans="1:15">
      <c r="A1829" s="237" t="s">
        <v>969</v>
      </c>
      <c r="B1829" s="237" t="s">
        <v>970</v>
      </c>
      <c r="C1829" s="237" t="s">
        <v>971</v>
      </c>
      <c r="D1829" s="237" t="s">
        <v>972</v>
      </c>
      <c r="E1829" s="237" t="s">
        <v>996</v>
      </c>
      <c r="F1829" s="237" t="s">
        <v>95</v>
      </c>
      <c r="G1829" s="237" t="s">
        <v>974</v>
      </c>
      <c r="H1829" s="237" t="s">
        <v>649</v>
      </c>
      <c r="I1829" s="237"/>
      <c r="J1829" s="237"/>
      <c r="K1829" s="237" t="s">
        <v>84</v>
      </c>
      <c r="L1829" s="237" t="s">
        <v>976</v>
      </c>
      <c r="M1829" s="237">
        <v>1.6223000000000001</v>
      </c>
      <c r="N1829" s="237"/>
      <c r="O1829" s="237"/>
    </row>
    <row r="1830" spans="1:15">
      <c r="A1830" s="237" t="s">
        <v>969</v>
      </c>
      <c r="B1830" s="237" t="s">
        <v>970</v>
      </c>
      <c r="C1830" s="237" t="s">
        <v>971</v>
      </c>
      <c r="D1830" s="237" t="s">
        <v>972</v>
      </c>
      <c r="E1830" s="237" t="s">
        <v>996</v>
      </c>
      <c r="F1830" s="237" t="s">
        <v>95</v>
      </c>
      <c r="G1830" s="237" t="s">
        <v>974</v>
      </c>
      <c r="H1830" s="237" t="s">
        <v>649</v>
      </c>
      <c r="I1830" s="237"/>
      <c r="J1830" s="237"/>
      <c r="K1830" s="237" t="s">
        <v>84</v>
      </c>
      <c r="L1830" s="237" t="s">
        <v>977</v>
      </c>
      <c r="M1830" s="238">
        <v>1.8680247254429101E-7</v>
      </c>
      <c r="N1830" s="238"/>
      <c r="O1830" s="238"/>
    </row>
    <row r="1831" spans="1:15">
      <c r="A1831" s="231" t="s">
        <v>969</v>
      </c>
      <c r="B1831" s="231" t="s">
        <v>970</v>
      </c>
      <c r="C1831" s="231" t="s">
        <v>971</v>
      </c>
      <c r="D1831" s="231" t="s">
        <v>972</v>
      </c>
      <c r="E1831" s="231" t="s">
        <v>996</v>
      </c>
      <c r="F1831" s="231" t="s">
        <v>95</v>
      </c>
      <c r="G1831" s="231" t="s">
        <v>974</v>
      </c>
      <c r="H1831" s="231" t="s">
        <v>649</v>
      </c>
      <c r="I1831" s="231" t="s">
        <v>1002</v>
      </c>
      <c r="J1831" s="231" t="s">
        <v>1009</v>
      </c>
      <c r="K1831" s="231" t="s">
        <v>84</v>
      </c>
      <c r="L1831" s="231" t="s">
        <v>978</v>
      </c>
      <c r="M1831" s="234"/>
      <c r="N1831" s="235">
        <v>1</v>
      </c>
      <c r="O1831" s="235">
        <v>1</v>
      </c>
    </row>
    <row r="1832" spans="1:15">
      <c r="A1832" s="231" t="s">
        <v>969</v>
      </c>
      <c r="B1832" s="231" t="s">
        <v>970</v>
      </c>
      <c r="C1832" s="231" t="s">
        <v>971</v>
      </c>
      <c r="D1832" s="231" t="s">
        <v>972</v>
      </c>
      <c r="E1832" s="231" t="s">
        <v>996</v>
      </c>
      <c r="F1832" s="231" t="s">
        <v>95</v>
      </c>
      <c r="G1832" s="231" t="s">
        <v>974</v>
      </c>
      <c r="H1832" s="231" t="s">
        <v>649</v>
      </c>
      <c r="K1832" s="231" t="s">
        <v>84</v>
      </c>
      <c r="L1832" s="231" t="s">
        <v>979</v>
      </c>
      <c r="M1832" s="234"/>
      <c r="N1832" s="236"/>
      <c r="O1832" s="236"/>
    </row>
    <row r="1833" spans="1:15">
      <c r="A1833" s="231" t="s">
        <v>969</v>
      </c>
      <c r="B1833" s="231" t="s">
        <v>970</v>
      </c>
      <c r="C1833" s="231" t="s">
        <v>971</v>
      </c>
      <c r="D1833" s="231" t="s">
        <v>972</v>
      </c>
      <c r="E1833" s="231" t="s">
        <v>996</v>
      </c>
      <c r="F1833" s="231" t="s">
        <v>95</v>
      </c>
      <c r="G1833" s="231" t="s">
        <v>974</v>
      </c>
      <c r="H1833" s="231" t="s">
        <v>649</v>
      </c>
      <c r="K1833" s="231" t="s">
        <v>84</v>
      </c>
      <c r="L1833" s="231" t="s">
        <v>980</v>
      </c>
      <c r="M1833" s="234"/>
      <c r="N1833" s="236"/>
      <c r="O1833" s="236"/>
    </row>
    <row r="1834" spans="1:15">
      <c r="A1834" s="237" t="s">
        <v>969</v>
      </c>
      <c r="B1834" s="237" t="s">
        <v>970</v>
      </c>
      <c r="C1834" s="237" t="s">
        <v>971</v>
      </c>
      <c r="D1834" s="237" t="s">
        <v>972</v>
      </c>
      <c r="E1834" s="237" t="s">
        <v>996</v>
      </c>
      <c r="F1834" s="237" t="s">
        <v>95</v>
      </c>
      <c r="G1834" s="237" t="s">
        <v>974</v>
      </c>
      <c r="H1834" s="237" t="s">
        <v>650</v>
      </c>
      <c r="I1834" s="237"/>
      <c r="J1834" s="237"/>
      <c r="K1834" s="237" t="s">
        <v>84</v>
      </c>
      <c r="L1834" s="237" t="s">
        <v>976</v>
      </c>
      <c r="M1834" s="237">
        <v>1.26</v>
      </c>
      <c r="N1834" s="237"/>
      <c r="O1834" s="237">
        <v>1.26</v>
      </c>
    </row>
    <row r="1835" spans="1:15">
      <c r="A1835" s="237" t="s">
        <v>969</v>
      </c>
      <c r="B1835" s="237" t="s">
        <v>970</v>
      </c>
      <c r="C1835" s="237" t="s">
        <v>971</v>
      </c>
      <c r="D1835" s="237" t="s">
        <v>972</v>
      </c>
      <c r="E1835" s="237" t="s">
        <v>996</v>
      </c>
      <c r="F1835" s="237" t="s">
        <v>95</v>
      </c>
      <c r="G1835" s="237" t="s">
        <v>974</v>
      </c>
      <c r="H1835" s="237" t="s">
        <v>650</v>
      </c>
      <c r="I1835" s="237"/>
      <c r="J1835" s="237"/>
      <c r="K1835" s="237" t="s">
        <v>84</v>
      </c>
      <c r="L1835" s="237" t="s">
        <v>977</v>
      </c>
      <c r="M1835" s="238">
        <v>1.9615981398278701E-7</v>
      </c>
      <c r="N1835" s="238"/>
      <c r="O1835" s="238">
        <v>1.9615981398278701E-7</v>
      </c>
    </row>
    <row r="1836" spans="1:15">
      <c r="A1836" s="231" t="s">
        <v>969</v>
      </c>
      <c r="B1836" s="231" t="s">
        <v>970</v>
      </c>
      <c r="C1836" s="231" t="s">
        <v>971</v>
      </c>
      <c r="D1836" s="231" t="s">
        <v>972</v>
      </c>
      <c r="E1836" s="231" t="s">
        <v>996</v>
      </c>
      <c r="F1836" s="231" t="s">
        <v>95</v>
      </c>
      <c r="G1836" s="231" t="s">
        <v>974</v>
      </c>
      <c r="H1836" s="231" t="s">
        <v>650</v>
      </c>
      <c r="I1836" s="231" t="s">
        <v>1002</v>
      </c>
      <c r="J1836" s="231" t="s">
        <v>1009</v>
      </c>
      <c r="K1836" s="231" t="s">
        <v>84</v>
      </c>
      <c r="L1836" s="231" t="s">
        <v>978</v>
      </c>
      <c r="M1836" s="234"/>
      <c r="N1836" s="235">
        <v>1</v>
      </c>
      <c r="O1836" s="235">
        <v>1</v>
      </c>
    </row>
    <row r="1837" spans="1:15">
      <c r="A1837" s="231" t="s">
        <v>969</v>
      </c>
      <c r="B1837" s="231" t="s">
        <v>970</v>
      </c>
      <c r="C1837" s="231" t="s">
        <v>971</v>
      </c>
      <c r="D1837" s="231" t="s">
        <v>972</v>
      </c>
      <c r="E1837" s="231" t="s">
        <v>996</v>
      </c>
      <c r="F1837" s="231" t="s">
        <v>95</v>
      </c>
      <c r="G1837" s="231" t="s">
        <v>974</v>
      </c>
      <c r="H1837" s="231" t="s">
        <v>650</v>
      </c>
      <c r="K1837" s="231" t="s">
        <v>84</v>
      </c>
      <c r="L1837" s="231" t="s">
        <v>979</v>
      </c>
      <c r="M1837" s="234"/>
      <c r="N1837" s="236"/>
      <c r="O1837" s="235"/>
    </row>
    <row r="1838" spans="1:15">
      <c r="A1838" s="231" t="s">
        <v>969</v>
      </c>
      <c r="B1838" s="231" t="s">
        <v>970</v>
      </c>
      <c r="C1838" s="231" t="s">
        <v>971</v>
      </c>
      <c r="D1838" s="231" t="s">
        <v>972</v>
      </c>
      <c r="E1838" s="231" t="s">
        <v>996</v>
      </c>
      <c r="F1838" s="231" t="s">
        <v>95</v>
      </c>
      <c r="G1838" s="231" t="s">
        <v>974</v>
      </c>
      <c r="H1838" s="231" t="s">
        <v>650</v>
      </c>
      <c r="K1838" s="231" t="s">
        <v>84</v>
      </c>
      <c r="L1838" s="231" t="s">
        <v>980</v>
      </c>
      <c r="M1838" s="234"/>
      <c r="N1838" s="236"/>
      <c r="O1838" s="235"/>
    </row>
    <row r="1839" spans="1:15">
      <c r="A1839" s="237" t="s">
        <v>969</v>
      </c>
      <c r="B1839" s="237" t="s">
        <v>970</v>
      </c>
      <c r="C1839" s="237" t="s">
        <v>971</v>
      </c>
      <c r="D1839" s="237" t="s">
        <v>972</v>
      </c>
      <c r="E1839" s="237" t="s">
        <v>996</v>
      </c>
      <c r="F1839" s="237" t="s">
        <v>95</v>
      </c>
      <c r="G1839" s="237" t="s">
        <v>974</v>
      </c>
      <c r="H1839" s="237" t="s">
        <v>988</v>
      </c>
      <c r="I1839" s="237"/>
      <c r="J1839" s="237"/>
      <c r="K1839" s="237" t="s">
        <v>84</v>
      </c>
      <c r="L1839" s="237" t="s">
        <v>976</v>
      </c>
      <c r="M1839" s="237">
        <v>56844.068200000002</v>
      </c>
      <c r="N1839" s="237">
        <v>29745.400300000001</v>
      </c>
      <c r="O1839" s="237">
        <v>48479.679499999998</v>
      </c>
    </row>
    <row r="1840" spans="1:15">
      <c r="A1840" s="237" t="s">
        <v>969</v>
      </c>
      <c r="B1840" s="237" t="s">
        <v>970</v>
      </c>
      <c r="C1840" s="237" t="s">
        <v>971</v>
      </c>
      <c r="D1840" s="237" t="s">
        <v>972</v>
      </c>
      <c r="E1840" s="237" t="s">
        <v>996</v>
      </c>
      <c r="F1840" s="237" t="s">
        <v>95</v>
      </c>
      <c r="G1840" s="237" t="s">
        <v>974</v>
      </c>
      <c r="H1840" s="237" t="s">
        <v>988</v>
      </c>
      <c r="I1840" s="237"/>
      <c r="J1840" s="237"/>
      <c r="K1840" s="237" t="s">
        <v>84</v>
      </c>
      <c r="L1840" s="237" t="s">
        <v>977</v>
      </c>
      <c r="M1840" s="238">
        <v>9.2561241793295296E-3</v>
      </c>
      <c r="N1840" s="238">
        <v>7.4243557589529097E-3</v>
      </c>
      <c r="O1840" s="238">
        <v>7.5474324703691401E-3</v>
      </c>
    </row>
    <row r="1841" spans="1:15">
      <c r="A1841" s="231" t="s">
        <v>969</v>
      </c>
      <c r="B1841" s="231" t="s">
        <v>970</v>
      </c>
      <c r="C1841" s="231" t="s">
        <v>971</v>
      </c>
      <c r="D1841" s="231" t="s">
        <v>972</v>
      </c>
      <c r="E1841" s="231" t="s">
        <v>996</v>
      </c>
      <c r="F1841" s="231" t="s">
        <v>95</v>
      </c>
      <c r="G1841" s="231" t="s">
        <v>974</v>
      </c>
      <c r="H1841" s="231" t="s">
        <v>988</v>
      </c>
      <c r="I1841" s="231" t="s">
        <v>1002</v>
      </c>
      <c r="J1841" s="231" t="s">
        <v>1007</v>
      </c>
      <c r="K1841" s="231" t="s">
        <v>84</v>
      </c>
      <c r="L1841" s="231" t="s">
        <v>978</v>
      </c>
      <c r="M1841" s="234"/>
      <c r="N1841" s="235">
        <v>1</v>
      </c>
      <c r="O1841" s="235">
        <v>1</v>
      </c>
    </row>
    <row r="1842" spans="1:15">
      <c r="A1842" s="231" t="s">
        <v>969</v>
      </c>
      <c r="B1842" s="231" t="s">
        <v>970</v>
      </c>
      <c r="C1842" s="231" t="s">
        <v>971</v>
      </c>
      <c r="D1842" s="231" t="s">
        <v>972</v>
      </c>
      <c r="E1842" s="231" t="s">
        <v>996</v>
      </c>
      <c r="F1842" s="231" t="s">
        <v>95</v>
      </c>
      <c r="G1842" s="231" t="s">
        <v>974</v>
      </c>
      <c r="H1842" s="231" t="s">
        <v>988</v>
      </c>
      <c r="K1842" s="231" t="s">
        <v>84</v>
      </c>
      <c r="L1842" s="231" t="s">
        <v>979</v>
      </c>
      <c r="M1842" s="234"/>
      <c r="N1842" s="235"/>
      <c r="O1842" s="235"/>
    </row>
    <row r="1843" spans="1:15">
      <c r="A1843" s="231" t="s">
        <v>969</v>
      </c>
      <c r="B1843" s="231" t="s">
        <v>970</v>
      </c>
      <c r="C1843" s="231" t="s">
        <v>971</v>
      </c>
      <c r="D1843" s="231" t="s">
        <v>972</v>
      </c>
      <c r="E1843" s="231" t="s">
        <v>996</v>
      </c>
      <c r="F1843" s="231" t="s">
        <v>95</v>
      </c>
      <c r="G1843" s="231" t="s">
        <v>974</v>
      </c>
      <c r="H1843" s="231" t="s">
        <v>988</v>
      </c>
      <c r="K1843" s="231" t="s">
        <v>84</v>
      </c>
      <c r="L1843" s="231" t="s">
        <v>980</v>
      </c>
      <c r="M1843" s="234"/>
      <c r="N1843" s="235"/>
      <c r="O1843" s="235"/>
    </row>
    <row r="1844" spans="1:15">
      <c r="A1844" s="237" t="s">
        <v>969</v>
      </c>
      <c r="B1844" s="237" t="s">
        <v>970</v>
      </c>
      <c r="C1844" s="237" t="s">
        <v>971</v>
      </c>
      <c r="D1844" s="237" t="s">
        <v>972</v>
      </c>
      <c r="E1844" s="237" t="s">
        <v>996</v>
      </c>
      <c r="F1844" s="237" t="s">
        <v>95</v>
      </c>
      <c r="G1844" s="237" t="s">
        <v>974</v>
      </c>
      <c r="H1844" s="237" t="s">
        <v>989</v>
      </c>
      <c r="I1844" s="237"/>
      <c r="J1844" s="237"/>
      <c r="K1844" s="237" t="s">
        <v>84</v>
      </c>
      <c r="L1844" s="237" t="s">
        <v>976</v>
      </c>
      <c r="M1844" s="237">
        <v>56.504300000000001</v>
      </c>
      <c r="N1844" s="237"/>
      <c r="O1844" s="237">
        <v>17.153099999999998</v>
      </c>
    </row>
    <row r="1845" spans="1:15">
      <c r="A1845" s="237" t="s">
        <v>969</v>
      </c>
      <c r="B1845" s="237" t="s">
        <v>970</v>
      </c>
      <c r="C1845" s="237" t="s">
        <v>971</v>
      </c>
      <c r="D1845" s="237" t="s">
        <v>972</v>
      </c>
      <c r="E1845" s="237" t="s">
        <v>996</v>
      </c>
      <c r="F1845" s="237" t="s">
        <v>95</v>
      </c>
      <c r="G1845" s="237" t="s">
        <v>974</v>
      </c>
      <c r="H1845" s="237" t="s">
        <v>989</v>
      </c>
      <c r="I1845" s="237"/>
      <c r="J1845" s="237"/>
      <c r="K1845" s="237" t="s">
        <v>84</v>
      </c>
      <c r="L1845" s="237" t="s">
        <v>977</v>
      </c>
      <c r="M1845" s="238">
        <v>1.04045024468246E-5</v>
      </c>
      <c r="N1845" s="238"/>
      <c r="O1845" s="238">
        <v>2.6704356390699502E-6</v>
      </c>
    </row>
    <row r="1846" spans="1:15">
      <c r="A1846" s="231" t="s">
        <v>969</v>
      </c>
      <c r="B1846" s="231" t="s">
        <v>970</v>
      </c>
      <c r="C1846" s="231" t="s">
        <v>971</v>
      </c>
      <c r="D1846" s="231" t="s">
        <v>972</v>
      </c>
      <c r="E1846" s="231" t="s">
        <v>996</v>
      </c>
      <c r="F1846" s="231" t="s">
        <v>95</v>
      </c>
      <c r="G1846" s="231" t="s">
        <v>974</v>
      </c>
      <c r="H1846" s="231" t="s">
        <v>989</v>
      </c>
      <c r="I1846" s="231" t="s">
        <v>1002</v>
      </c>
      <c r="J1846" s="231" t="s">
        <v>1007</v>
      </c>
      <c r="K1846" s="231" t="s">
        <v>84</v>
      </c>
      <c r="L1846" s="231" t="s">
        <v>978</v>
      </c>
      <c r="M1846" s="234"/>
      <c r="N1846" s="235">
        <v>1</v>
      </c>
      <c r="O1846" s="235">
        <v>1</v>
      </c>
    </row>
    <row r="1847" spans="1:15">
      <c r="A1847" s="231" t="s">
        <v>969</v>
      </c>
      <c r="B1847" s="231" t="s">
        <v>970</v>
      </c>
      <c r="C1847" s="231" t="s">
        <v>971</v>
      </c>
      <c r="D1847" s="231" t="s">
        <v>972</v>
      </c>
      <c r="E1847" s="231" t="s">
        <v>996</v>
      </c>
      <c r="F1847" s="231" t="s">
        <v>95</v>
      </c>
      <c r="G1847" s="231" t="s">
        <v>974</v>
      </c>
      <c r="H1847" s="231" t="s">
        <v>989</v>
      </c>
      <c r="K1847" s="231" t="s">
        <v>84</v>
      </c>
      <c r="L1847" s="231" t="s">
        <v>979</v>
      </c>
      <c r="M1847" s="234"/>
      <c r="N1847" s="236"/>
      <c r="O1847" s="235"/>
    </row>
    <row r="1848" spans="1:15">
      <c r="A1848" s="231" t="s">
        <v>969</v>
      </c>
      <c r="B1848" s="231" t="s">
        <v>970</v>
      </c>
      <c r="C1848" s="231" t="s">
        <v>971</v>
      </c>
      <c r="D1848" s="231" t="s">
        <v>972</v>
      </c>
      <c r="E1848" s="231" t="s">
        <v>996</v>
      </c>
      <c r="F1848" s="231" t="s">
        <v>95</v>
      </c>
      <c r="G1848" s="231" t="s">
        <v>974</v>
      </c>
      <c r="H1848" s="231" t="s">
        <v>989</v>
      </c>
      <c r="K1848" s="231" t="s">
        <v>84</v>
      </c>
      <c r="L1848" s="231" t="s">
        <v>980</v>
      </c>
      <c r="M1848" s="234"/>
      <c r="N1848" s="236"/>
      <c r="O1848" s="235"/>
    </row>
    <row r="1849" spans="1:15">
      <c r="A1849" s="237" t="s">
        <v>969</v>
      </c>
      <c r="B1849" s="237" t="s">
        <v>970</v>
      </c>
      <c r="C1849" s="237" t="s">
        <v>971</v>
      </c>
      <c r="D1849" s="237" t="s">
        <v>972</v>
      </c>
      <c r="E1849" s="237" t="s">
        <v>996</v>
      </c>
      <c r="F1849" s="237" t="s">
        <v>95</v>
      </c>
      <c r="G1849" s="237" t="s">
        <v>974</v>
      </c>
      <c r="H1849" s="237" t="s">
        <v>990</v>
      </c>
      <c r="I1849" s="237"/>
      <c r="J1849" s="237"/>
      <c r="K1849" s="237" t="s">
        <v>84</v>
      </c>
      <c r="L1849" s="237" t="s">
        <v>976</v>
      </c>
      <c r="M1849" s="237">
        <v>1.1041000000000001</v>
      </c>
      <c r="N1849" s="237"/>
      <c r="O1849" s="237"/>
    </row>
    <row r="1850" spans="1:15">
      <c r="A1850" s="237" t="s">
        <v>969</v>
      </c>
      <c r="B1850" s="237" t="s">
        <v>970</v>
      </c>
      <c r="C1850" s="237" t="s">
        <v>971</v>
      </c>
      <c r="D1850" s="237" t="s">
        <v>972</v>
      </c>
      <c r="E1850" s="237" t="s">
        <v>996</v>
      </c>
      <c r="F1850" s="237" t="s">
        <v>95</v>
      </c>
      <c r="G1850" s="237" t="s">
        <v>974</v>
      </c>
      <c r="H1850" s="237" t="s">
        <v>990</v>
      </c>
      <c r="I1850" s="237"/>
      <c r="J1850" s="237"/>
      <c r="K1850" s="237" t="s">
        <v>84</v>
      </c>
      <c r="L1850" s="237" t="s">
        <v>977</v>
      </c>
      <c r="M1850" s="238">
        <v>1.44115914829976E-7</v>
      </c>
      <c r="N1850" s="238"/>
      <c r="O1850" s="238"/>
    </row>
    <row r="1851" spans="1:15">
      <c r="A1851" s="231" t="s">
        <v>969</v>
      </c>
      <c r="B1851" s="231" t="s">
        <v>970</v>
      </c>
      <c r="C1851" s="231" t="s">
        <v>971</v>
      </c>
      <c r="D1851" s="231" t="s">
        <v>972</v>
      </c>
      <c r="E1851" s="231" t="s">
        <v>996</v>
      </c>
      <c r="F1851" s="231" t="s">
        <v>95</v>
      </c>
      <c r="G1851" s="231" t="s">
        <v>974</v>
      </c>
      <c r="H1851" s="231" t="s">
        <v>990</v>
      </c>
      <c r="I1851" s="231" t="s">
        <v>1002</v>
      </c>
      <c r="J1851" s="231" t="s">
        <v>1007</v>
      </c>
      <c r="K1851" s="231" t="s">
        <v>84</v>
      </c>
      <c r="L1851" s="231" t="s">
        <v>978</v>
      </c>
      <c r="M1851" s="234"/>
      <c r="N1851" s="235">
        <v>1</v>
      </c>
      <c r="O1851" s="235">
        <v>1</v>
      </c>
    </row>
    <row r="1852" spans="1:15">
      <c r="A1852" s="231" t="s">
        <v>969</v>
      </c>
      <c r="B1852" s="231" t="s">
        <v>970</v>
      </c>
      <c r="C1852" s="231" t="s">
        <v>971</v>
      </c>
      <c r="D1852" s="231" t="s">
        <v>972</v>
      </c>
      <c r="E1852" s="231" t="s">
        <v>996</v>
      </c>
      <c r="F1852" s="231" t="s">
        <v>95</v>
      </c>
      <c r="G1852" s="231" t="s">
        <v>974</v>
      </c>
      <c r="H1852" s="231" t="s">
        <v>990</v>
      </c>
      <c r="K1852" s="231" t="s">
        <v>84</v>
      </c>
      <c r="L1852" s="231" t="s">
        <v>979</v>
      </c>
      <c r="M1852" s="234"/>
      <c r="N1852" s="236"/>
      <c r="O1852" s="236"/>
    </row>
    <row r="1853" spans="1:15">
      <c r="A1853" s="231" t="s">
        <v>969</v>
      </c>
      <c r="B1853" s="231" t="s">
        <v>970</v>
      </c>
      <c r="C1853" s="231" t="s">
        <v>971</v>
      </c>
      <c r="D1853" s="231" t="s">
        <v>972</v>
      </c>
      <c r="E1853" s="231" t="s">
        <v>996</v>
      </c>
      <c r="F1853" s="231" t="s">
        <v>95</v>
      </c>
      <c r="G1853" s="231" t="s">
        <v>974</v>
      </c>
      <c r="H1853" s="231" t="s">
        <v>990</v>
      </c>
      <c r="K1853" s="231" t="s">
        <v>84</v>
      </c>
      <c r="L1853" s="231" t="s">
        <v>980</v>
      </c>
      <c r="M1853" s="234"/>
      <c r="N1853" s="236"/>
      <c r="O1853" s="236"/>
    </row>
    <row r="1854" spans="1:15">
      <c r="A1854" s="237" t="s">
        <v>969</v>
      </c>
      <c r="B1854" s="237" t="s">
        <v>970</v>
      </c>
      <c r="C1854" s="237" t="s">
        <v>971</v>
      </c>
      <c r="D1854" s="237" t="s">
        <v>972</v>
      </c>
      <c r="E1854" s="237" t="s">
        <v>996</v>
      </c>
      <c r="F1854" s="237" t="s">
        <v>95</v>
      </c>
      <c r="G1854" s="237" t="s">
        <v>974</v>
      </c>
      <c r="H1854" s="237" t="s">
        <v>43</v>
      </c>
      <c r="I1854" s="237"/>
      <c r="J1854" s="237"/>
      <c r="K1854" s="237" t="s">
        <v>84</v>
      </c>
      <c r="L1854" s="237" t="s">
        <v>976</v>
      </c>
      <c r="M1854" s="237">
        <v>1.1822999999999999</v>
      </c>
      <c r="N1854" s="237"/>
      <c r="O1854" s="237"/>
    </row>
    <row r="1855" spans="1:15">
      <c r="A1855" s="237" t="s">
        <v>969</v>
      </c>
      <c r="B1855" s="237" t="s">
        <v>970</v>
      </c>
      <c r="C1855" s="237" t="s">
        <v>971</v>
      </c>
      <c r="D1855" s="237" t="s">
        <v>972</v>
      </c>
      <c r="E1855" s="237" t="s">
        <v>996</v>
      </c>
      <c r="F1855" s="237" t="s">
        <v>95</v>
      </c>
      <c r="G1855" s="237" t="s">
        <v>974</v>
      </c>
      <c r="H1855" s="237" t="s">
        <v>43</v>
      </c>
      <c r="I1855" s="237"/>
      <c r="J1855" s="237"/>
      <c r="K1855" s="237" t="s">
        <v>84</v>
      </c>
      <c r="L1855" s="237" t="s">
        <v>977</v>
      </c>
      <c r="M1855" s="238">
        <v>1.5444476785317E-7</v>
      </c>
      <c r="N1855" s="238"/>
      <c r="O1855" s="238"/>
    </row>
    <row r="1856" spans="1:15">
      <c r="A1856" s="231" t="s">
        <v>969</v>
      </c>
      <c r="B1856" s="231" t="s">
        <v>970</v>
      </c>
      <c r="C1856" s="231" t="s">
        <v>971</v>
      </c>
      <c r="D1856" s="231" t="s">
        <v>972</v>
      </c>
      <c r="E1856" s="231" t="s">
        <v>996</v>
      </c>
      <c r="F1856" s="231" t="s">
        <v>95</v>
      </c>
      <c r="G1856" s="231" t="s">
        <v>974</v>
      </c>
      <c r="H1856" s="231" t="s">
        <v>43</v>
      </c>
      <c r="I1856" s="231" t="s">
        <v>1002</v>
      </c>
      <c r="J1856" s="231" t="s">
        <v>1007</v>
      </c>
      <c r="K1856" s="231" t="s">
        <v>84</v>
      </c>
      <c r="L1856" s="231" t="s">
        <v>978</v>
      </c>
      <c r="M1856" s="234"/>
      <c r="N1856" s="235">
        <v>1</v>
      </c>
      <c r="O1856" s="235">
        <v>1</v>
      </c>
    </row>
    <row r="1857" spans="1:15">
      <c r="A1857" s="231" t="s">
        <v>969</v>
      </c>
      <c r="B1857" s="231" t="s">
        <v>970</v>
      </c>
      <c r="C1857" s="231" t="s">
        <v>971</v>
      </c>
      <c r="D1857" s="231" t="s">
        <v>972</v>
      </c>
      <c r="E1857" s="231" t="s">
        <v>996</v>
      </c>
      <c r="F1857" s="231" t="s">
        <v>95</v>
      </c>
      <c r="G1857" s="231" t="s">
        <v>974</v>
      </c>
      <c r="H1857" s="231" t="s">
        <v>43</v>
      </c>
      <c r="K1857" s="231" t="s">
        <v>84</v>
      </c>
      <c r="L1857" s="231" t="s">
        <v>979</v>
      </c>
      <c r="M1857" s="234"/>
      <c r="N1857" s="236"/>
      <c r="O1857" s="236"/>
    </row>
    <row r="1858" spans="1:15">
      <c r="A1858" s="231" t="s">
        <v>969</v>
      </c>
      <c r="B1858" s="231" t="s">
        <v>970</v>
      </c>
      <c r="C1858" s="231" t="s">
        <v>971</v>
      </c>
      <c r="D1858" s="231" t="s">
        <v>972</v>
      </c>
      <c r="E1858" s="231" t="s">
        <v>996</v>
      </c>
      <c r="F1858" s="231" t="s">
        <v>95</v>
      </c>
      <c r="G1858" s="231" t="s">
        <v>974</v>
      </c>
      <c r="H1858" s="231" t="s">
        <v>43</v>
      </c>
      <c r="K1858" s="231" t="s">
        <v>84</v>
      </c>
      <c r="L1858" s="231" t="s">
        <v>980</v>
      </c>
      <c r="M1858" s="234"/>
      <c r="N1858" s="236"/>
      <c r="O1858" s="236"/>
    </row>
    <row r="1859" spans="1:15">
      <c r="A1859" s="237" t="s">
        <v>969</v>
      </c>
      <c r="B1859" s="237" t="s">
        <v>970</v>
      </c>
      <c r="C1859" s="237" t="s">
        <v>971</v>
      </c>
      <c r="D1859" s="237" t="s">
        <v>972</v>
      </c>
      <c r="E1859" s="237" t="s">
        <v>996</v>
      </c>
      <c r="F1859" s="237" t="s">
        <v>95</v>
      </c>
      <c r="G1859" s="237" t="s">
        <v>974</v>
      </c>
      <c r="H1859" s="237" t="s">
        <v>40</v>
      </c>
      <c r="I1859" s="237"/>
      <c r="J1859" s="237"/>
      <c r="K1859" s="237" t="s">
        <v>84</v>
      </c>
      <c r="L1859" s="237" t="s">
        <v>976</v>
      </c>
      <c r="M1859" s="237">
        <v>1941.7212999999999</v>
      </c>
      <c r="N1859" s="237">
        <v>335.84589999999997</v>
      </c>
      <c r="O1859" s="237">
        <v>1330.519</v>
      </c>
    </row>
    <row r="1860" spans="1:15">
      <c r="A1860" s="237" t="s">
        <v>969</v>
      </c>
      <c r="B1860" s="237" t="s">
        <v>970</v>
      </c>
      <c r="C1860" s="237" t="s">
        <v>971</v>
      </c>
      <c r="D1860" s="237" t="s">
        <v>972</v>
      </c>
      <c r="E1860" s="237" t="s">
        <v>996</v>
      </c>
      <c r="F1860" s="237" t="s">
        <v>95</v>
      </c>
      <c r="G1860" s="237" t="s">
        <v>974</v>
      </c>
      <c r="H1860" s="237" t="s">
        <v>40</v>
      </c>
      <c r="I1860" s="237"/>
      <c r="J1860" s="237"/>
      <c r="K1860" s="237" t="s">
        <v>84</v>
      </c>
      <c r="L1860" s="237" t="s">
        <v>977</v>
      </c>
      <c r="M1860" s="238">
        <v>2.3738799143856301E-4</v>
      </c>
      <c r="N1860" s="238">
        <v>8.3826050973861694E-5</v>
      </c>
      <c r="O1860" s="238">
        <v>2.07138380587749E-4</v>
      </c>
    </row>
    <row r="1861" spans="1:15">
      <c r="A1861" s="231" t="s">
        <v>969</v>
      </c>
      <c r="B1861" s="231" t="s">
        <v>970</v>
      </c>
      <c r="C1861" s="231" t="s">
        <v>971</v>
      </c>
      <c r="D1861" s="231" t="s">
        <v>972</v>
      </c>
      <c r="E1861" s="231" t="s">
        <v>996</v>
      </c>
      <c r="F1861" s="231" t="s">
        <v>95</v>
      </c>
      <c r="G1861" s="231" t="s">
        <v>974</v>
      </c>
      <c r="H1861" s="231" t="s">
        <v>40</v>
      </c>
      <c r="I1861" s="231" t="s">
        <v>1002</v>
      </c>
      <c r="J1861" s="231" t="s">
        <v>1007</v>
      </c>
      <c r="K1861" s="231" t="s">
        <v>84</v>
      </c>
      <c r="L1861" s="231" t="s">
        <v>978</v>
      </c>
      <c r="M1861" s="234"/>
      <c r="N1861" s="235">
        <v>1</v>
      </c>
      <c r="O1861" s="235">
        <v>1</v>
      </c>
    </row>
    <row r="1862" spans="1:15">
      <c r="A1862" s="231" t="s">
        <v>969</v>
      </c>
      <c r="B1862" s="231" t="s">
        <v>970</v>
      </c>
      <c r="C1862" s="231" t="s">
        <v>971</v>
      </c>
      <c r="D1862" s="231" t="s">
        <v>972</v>
      </c>
      <c r="E1862" s="231" t="s">
        <v>996</v>
      </c>
      <c r="F1862" s="231" t="s">
        <v>95</v>
      </c>
      <c r="G1862" s="231" t="s">
        <v>974</v>
      </c>
      <c r="H1862" s="231" t="s">
        <v>40</v>
      </c>
      <c r="K1862" s="231" t="s">
        <v>84</v>
      </c>
      <c r="L1862" s="231" t="s">
        <v>979</v>
      </c>
      <c r="M1862" s="234"/>
      <c r="N1862" s="235"/>
      <c r="O1862" s="235"/>
    </row>
    <row r="1863" spans="1:15">
      <c r="A1863" s="231" t="s">
        <v>969</v>
      </c>
      <c r="B1863" s="231" t="s">
        <v>970</v>
      </c>
      <c r="C1863" s="231" t="s">
        <v>971</v>
      </c>
      <c r="D1863" s="231" t="s">
        <v>972</v>
      </c>
      <c r="E1863" s="231" t="s">
        <v>996</v>
      </c>
      <c r="F1863" s="231" t="s">
        <v>95</v>
      </c>
      <c r="G1863" s="231" t="s">
        <v>974</v>
      </c>
      <c r="H1863" s="231" t="s">
        <v>40</v>
      </c>
      <c r="K1863" s="231" t="s">
        <v>84</v>
      </c>
      <c r="L1863" s="231" t="s">
        <v>980</v>
      </c>
      <c r="M1863" s="234"/>
      <c r="N1863" s="235"/>
      <c r="O1863" s="235"/>
    </row>
    <row r="1864" spans="1:15">
      <c r="A1864" s="237" t="s">
        <v>969</v>
      </c>
      <c r="B1864" s="237" t="s">
        <v>970</v>
      </c>
      <c r="C1864" s="237" t="s">
        <v>971</v>
      </c>
      <c r="D1864" s="237" t="s">
        <v>972</v>
      </c>
      <c r="E1864" s="237" t="s">
        <v>996</v>
      </c>
      <c r="F1864" s="237" t="s">
        <v>95</v>
      </c>
      <c r="G1864" s="237" t="s">
        <v>974</v>
      </c>
      <c r="H1864" s="237" t="s">
        <v>56</v>
      </c>
      <c r="I1864" s="237"/>
      <c r="J1864" s="237"/>
      <c r="K1864" s="237" t="s">
        <v>84</v>
      </c>
      <c r="L1864" s="237" t="s">
        <v>976</v>
      </c>
      <c r="M1864" s="237">
        <v>81.905699999999996</v>
      </c>
      <c r="N1864" s="237">
        <v>2.1017999999999999</v>
      </c>
      <c r="O1864" s="237">
        <v>1.0508999999999999</v>
      </c>
    </row>
    <row r="1865" spans="1:15">
      <c r="A1865" s="237" t="s">
        <v>969</v>
      </c>
      <c r="B1865" s="237" t="s">
        <v>970</v>
      </c>
      <c r="C1865" s="237" t="s">
        <v>971</v>
      </c>
      <c r="D1865" s="237" t="s">
        <v>972</v>
      </c>
      <c r="E1865" s="237" t="s">
        <v>996</v>
      </c>
      <c r="F1865" s="237" t="s">
        <v>95</v>
      </c>
      <c r="G1865" s="237" t="s">
        <v>974</v>
      </c>
      <c r="H1865" s="237" t="s">
        <v>56</v>
      </c>
      <c r="I1865" s="237"/>
      <c r="J1865" s="237"/>
      <c r="K1865" s="237" t="s">
        <v>84</v>
      </c>
      <c r="L1865" s="237" t="s">
        <v>977</v>
      </c>
      <c r="M1865" s="238">
        <v>9.5390976333089096E-6</v>
      </c>
      <c r="N1865" s="238">
        <v>5.2460248565447E-7</v>
      </c>
      <c r="O1865" s="238">
        <v>1.63606625805167E-7</v>
      </c>
    </row>
    <row r="1866" spans="1:15">
      <c r="A1866" s="231" t="s">
        <v>969</v>
      </c>
      <c r="B1866" s="231" t="s">
        <v>970</v>
      </c>
      <c r="C1866" s="231" t="s">
        <v>971</v>
      </c>
      <c r="D1866" s="231" t="s">
        <v>972</v>
      </c>
      <c r="E1866" s="231" t="s">
        <v>996</v>
      </c>
      <c r="F1866" s="231" t="s">
        <v>95</v>
      </c>
      <c r="G1866" s="231" t="s">
        <v>974</v>
      </c>
      <c r="H1866" s="231" t="s">
        <v>56</v>
      </c>
      <c r="I1866" s="231" t="s">
        <v>1002</v>
      </c>
      <c r="J1866" s="231" t="s">
        <v>1007</v>
      </c>
      <c r="K1866" s="231" t="s">
        <v>84</v>
      </c>
      <c r="L1866" s="231" t="s">
        <v>978</v>
      </c>
      <c r="M1866" s="234"/>
      <c r="N1866" s="235">
        <v>1</v>
      </c>
      <c r="O1866" s="235">
        <v>1</v>
      </c>
    </row>
    <row r="1867" spans="1:15">
      <c r="A1867" s="231" t="s">
        <v>969</v>
      </c>
      <c r="B1867" s="231" t="s">
        <v>970</v>
      </c>
      <c r="C1867" s="231" t="s">
        <v>971</v>
      </c>
      <c r="D1867" s="231" t="s">
        <v>972</v>
      </c>
      <c r="E1867" s="231" t="s">
        <v>996</v>
      </c>
      <c r="F1867" s="231" t="s">
        <v>95</v>
      </c>
      <c r="G1867" s="231" t="s">
        <v>974</v>
      </c>
      <c r="H1867" s="231" t="s">
        <v>56</v>
      </c>
      <c r="K1867" s="231" t="s">
        <v>84</v>
      </c>
      <c r="L1867" s="231" t="s">
        <v>979</v>
      </c>
      <c r="M1867" s="234"/>
      <c r="N1867" s="235"/>
      <c r="O1867" s="235"/>
    </row>
    <row r="1868" spans="1:15">
      <c r="A1868" s="231" t="s">
        <v>969</v>
      </c>
      <c r="B1868" s="231" t="s">
        <v>970</v>
      </c>
      <c r="C1868" s="231" t="s">
        <v>971</v>
      </c>
      <c r="D1868" s="231" t="s">
        <v>972</v>
      </c>
      <c r="E1868" s="231" t="s">
        <v>996</v>
      </c>
      <c r="F1868" s="231" t="s">
        <v>95</v>
      </c>
      <c r="G1868" s="231" t="s">
        <v>974</v>
      </c>
      <c r="H1868" s="231" t="s">
        <v>56</v>
      </c>
      <c r="K1868" s="231" t="s">
        <v>84</v>
      </c>
      <c r="L1868" s="231" t="s">
        <v>980</v>
      </c>
      <c r="M1868" s="234"/>
      <c r="N1868" s="235"/>
      <c r="O1868" s="235"/>
    </row>
    <row r="1869" spans="1:15">
      <c r="A1869" s="237" t="s">
        <v>969</v>
      </c>
      <c r="B1869" s="237" t="s">
        <v>970</v>
      </c>
      <c r="C1869" s="237" t="s">
        <v>971</v>
      </c>
      <c r="D1869" s="237" t="s">
        <v>972</v>
      </c>
      <c r="E1869" s="237" t="s">
        <v>996</v>
      </c>
      <c r="F1869" s="237" t="s">
        <v>95</v>
      </c>
      <c r="G1869" s="237" t="s">
        <v>974</v>
      </c>
      <c r="H1869" s="237" t="s">
        <v>61</v>
      </c>
      <c r="I1869" s="237"/>
      <c r="J1869" s="237"/>
      <c r="K1869" s="237" t="s">
        <v>84</v>
      </c>
      <c r="L1869" s="237" t="s">
        <v>976</v>
      </c>
      <c r="M1869" s="237">
        <v>532.33360000000005</v>
      </c>
      <c r="N1869" s="237">
        <v>49.168900000000001</v>
      </c>
      <c r="O1869" s="237">
        <v>389.41269999999997</v>
      </c>
    </row>
    <row r="1870" spans="1:15">
      <c r="A1870" s="237" t="s">
        <v>969</v>
      </c>
      <c r="B1870" s="237" t="s">
        <v>970</v>
      </c>
      <c r="C1870" s="237" t="s">
        <v>971</v>
      </c>
      <c r="D1870" s="237" t="s">
        <v>972</v>
      </c>
      <c r="E1870" s="237" t="s">
        <v>996</v>
      </c>
      <c r="F1870" s="237" t="s">
        <v>95</v>
      </c>
      <c r="G1870" s="237" t="s">
        <v>974</v>
      </c>
      <c r="H1870" s="237" t="s">
        <v>61</v>
      </c>
      <c r="I1870" s="237"/>
      <c r="J1870" s="237"/>
      <c r="K1870" s="237" t="s">
        <v>84</v>
      </c>
      <c r="L1870" s="237" t="s">
        <v>977</v>
      </c>
      <c r="M1870" s="238">
        <v>1.0779520312505599E-4</v>
      </c>
      <c r="N1870" s="238">
        <v>1.2272398495049999E-5</v>
      </c>
      <c r="O1870" s="238">
        <v>6.0624700630583099E-5</v>
      </c>
    </row>
    <row r="1871" spans="1:15">
      <c r="A1871" s="231" t="s">
        <v>969</v>
      </c>
      <c r="B1871" s="231" t="s">
        <v>970</v>
      </c>
      <c r="C1871" s="231" t="s">
        <v>971</v>
      </c>
      <c r="D1871" s="231" t="s">
        <v>972</v>
      </c>
      <c r="E1871" s="231" t="s">
        <v>996</v>
      </c>
      <c r="F1871" s="231" t="s">
        <v>95</v>
      </c>
      <c r="G1871" s="231" t="s">
        <v>974</v>
      </c>
      <c r="H1871" s="231" t="s">
        <v>61</v>
      </c>
      <c r="I1871" s="231" t="s">
        <v>1002</v>
      </c>
      <c r="J1871" s="231" t="s">
        <v>1007</v>
      </c>
      <c r="K1871" s="231" t="s">
        <v>84</v>
      </c>
      <c r="L1871" s="231" t="s">
        <v>978</v>
      </c>
      <c r="M1871" s="234"/>
      <c r="N1871" s="235">
        <v>1</v>
      </c>
      <c r="O1871" s="235">
        <v>1</v>
      </c>
    </row>
    <row r="1872" spans="1:15">
      <c r="A1872" s="231" t="s">
        <v>969</v>
      </c>
      <c r="B1872" s="231" t="s">
        <v>970</v>
      </c>
      <c r="C1872" s="231" t="s">
        <v>971</v>
      </c>
      <c r="D1872" s="231" t="s">
        <v>972</v>
      </c>
      <c r="E1872" s="231" t="s">
        <v>996</v>
      </c>
      <c r="F1872" s="231" t="s">
        <v>95</v>
      </c>
      <c r="G1872" s="231" t="s">
        <v>974</v>
      </c>
      <c r="H1872" s="231" t="s">
        <v>61</v>
      </c>
      <c r="K1872" s="231" t="s">
        <v>84</v>
      </c>
      <c r="L1872" s="231" t="s">
        <v>979</v>
      </c>
      <c r="M1872" s="234"/>
      <c r="N1872" s="235"/>
      <c r="O1872" s="235"/>
    </row>
    <row r="1873" spans="1:15">
      <c r="A1873" s="231" t="s">
        <v>969</v>
      </c>
      <c r="B1873" s="231" t="s">
        <v>970</v>
      </c>
      <c r="C1873" s="231" t="s">
        <v>971</v>
      </c>
      <c r="D1873" s="231" t="s">
        <v>972</v>
      </c>
      <c r="E1873" s="231" t="s">
        <v>996</v>
      </c>
      <c r="F1873" s="231" t="s">
        <v>95</v>
      </c>
      <c r="G1873" s="231" t="s">
        <v>974</v>
      </c>
      <c r="H1873" s="231" t="s">
        <v>61</v>
      </c>
      <c r="K1873" s="231" t="s">
        <v>84</v>
      </c>
      <c r="L1873" s="231" t="s">
        <v>980</v>
      </c>
      <c r="M1873" s="234"/>
      <c r="N1873" s="235"/>
      <c r="O1873" s="235"/>
    </row>
    <row r="1874" spans="1:15">
      <c r="A1874" s="237" t="s">
        <v>969</v>
      </c>
      <c r="B1874" s="237" t="s">
        <v>970</v>
      </c>
      <c r="C1874" s="237" t="s">
        <v>971</v>
      </c>
      <c r="D1874" s="237" t="s">
        <v>972</v>
      </c>
      <c r="E1874" s="237" t="s">
        <v>996</v>
      </c>
      <c r="F1874" s="237" t="s">
        <v>95</v>
      </c>
      <c r="G1874" s="237" t="s">
        <v>974</v>
      </c>
      <c r="H1874" s="237" t="s">
        <v>19</v>
      </c>
      <c r="I1874" s="237"/>
      <c r="J1874" s="237"/>
      <c r="K1874" s="237" t="s">
        <v>84</v>
      </c>
      <c r="L1874" s="237" t="s">
        <v>976</v>
      </c>
      <c r="M1874" s="237">
        <v>4771.3405000000002</v>
      </c>
      <c r="N1874" s="237">
        <v>1393.9844000000001</v>
      </c>
      <c r="O1874" s="237">
        <v>3579.1931</v>
      </c>
    </row>
    <row r="1875" spans="1:15">
      <c r="A1875" s="237" t="s">
        <v>969</v>
      </c>
      <c r="B1875" s="237" t="s">
        <v>970</v>
      </c>
      <c r="C1875" s="237" t="s">
        <v>971</v>
      </c>
      <c r="D1875" s="237" t="s">
        <v>972</v>
      </c>
      <c r="E1875" s="237" t="s">
        <v>996</v>
      </c>
      <c r="F1875" s="237" t="s">
        <v>95</v>
      </c>
      <c r="G1875" s="237" t="s">
        <v>974</v>
      </c>
      <c r="H1875" s="237" t="s">
        <v>19</v>
      </c>
      <c r="I1875" s="237"/>
      <c r="J1875" s="237"/>
      <c r="K1875" s="237" t="s">
        <v>84</v>
      </c>
      <c r="L1875" s="237" t="s">
        <v>977</v>
      </c>
      <c r="M1875" s="238">
        <v>6.4326144835247798E-4</v>
      </c>
      <c r="N1875" s="238">
        <v>3.4793400000169102E-4</v>
      </c>
      <c r="O1875" s="238">
        <v>5.5721734341624904E-4</v>
      </c>
    </row>
    <row r="1876" spans="1:15">
      <c r="A1876" s="231" t="s">
        <v>969</v>
      </c>
      <c r="B1876" s="231" t="s">
        <v>970</v>
      </c>
      <c r="C1876" s="231" t="s">
        <v>971</v>
      </c>
      <c r="D1876" s="231" t="s">
        <v>972</v>
      </c>
      <c r="E1876" s="231" t="s">
        <v>996</v>
      </c>
      <c r="F1876" s="231" t="s">
        <v>95</v>
      </c>
      <c r="G1876" s="231" t="s">
        <v>974</v>
      </c>
      <c r="H1876" s="231" t="s">
        <v>19</v>
      </c>
      <c r="I1876" s="231" t="s">
        <v>99</v>
      </c>
      <c r="J1876" s="231" t="s">
        <v>811</v>
      </c>
      <c r="K1876" s="231" t="s">
        <v>84</v>
      </c>
      <c r="L1876" s="231" t="s">
        <v>978</v>
      </c>
      <c r="M1876" s="234"/>
      <c r="N1876" s="235">
        <v>1</v>
      </c>
      <c r="O1876" s="235">
        <v>1</v>
      </c>
    </row>
    <row r="1877" spans="1:15">
      <c r="A1877" s="231" t="s">
        <v>969</v>
      </c>
      <c r="B1877" s="231" t="s">
        <v>970</v>
      </c>
      <c r="C1877" s="231" t="s">
        <v>971</v>
      </c>
      <c r="D1877" s="231" t="s">
        <v>972</v>
      </c>
      <c r="E1877" s="231" t="s">
        <v>996</v>
      </c>
      <c r="F1877" s="231" t="s">
        <v>95</v>
      </c>
      <c r="G1877" s="231" t="s">
        <v>974</v>
      </c>
      <c r="H1877" s="231" t="s">
        <v>19</v>
      </c>
      <c r="K1877" s="231" t="s">
        <v>84</v>
      </c>
      <c r="L1877" s="231" t="s">
        <v>979</v>
      </c>
      <c r="M1877" s="234"/>
      <c r="N1877" s="235"/>
      <c r="O1877" s="235"/>
    </row>
    <row r="1878" spans="1:15">
      <c r="A1878" s="231" t="s">
        <v>969</v>
      </c>
      <c r="B1878" s="231" t="s">
        <v>970</v>
      </c>
      <c r="C1878" s="231" t="s">
        <v>971</v>
      </c>
      <c r="D1878" s="231" t="s">
        <v>972</v>
      </c>
      <c r="E1878" s="231" t="s">
        <v>996</v>
      </c>
      <c r="F1878" s="231" t="s">
        <v>95</v>
      </c>
      <c r="G1878" s="231" t="s">
        <v>974</v>
      </c>
      <c r="H1878" s="231" t="s">
        <v>19</v>
      </c>
      <c r="K1878" s="231" t="s">
        <v>84</v>
      </c>
      <c r="L1878" s="231" t="s">
        <v>980</v>
      </c>
      <c r="M1878" s="234"/>
      <c r="N1878" s="235"/>
      <c r="O1878" s="235"/>
    </row>
    <row r="1879" spans="1:15">
      <c r="A1879" s="237" t="s">
        <v>969</v>
      </c>
      <c r="B1879" s="237" t="s">
        <v>970</v>
      </c>
      <c r="C1879" s="237" t="s">
        <v>971</v>
      </c>
      <c r="D1879" s="237" t="s">
        <v>972</v>
      </c>
      <c r="E1879" s="237" t="s">
        <v>996</v>
      </c>
      <c r="F1879" s="237" t="s">
        <v>95</v>
      </c>
      <c r="G1879" s="237" t="s">
        <v>974</v>
      </c>
      <c r="H1879" s="237" t="s">
        <v>18</v>
      </c>
      <c r="I1879" s="237"/>
      <c r="J1879" s="237"/>
      <c r="K1879" s="237" t="s">
        <v>84</v>
      </c>
      <c r="L1879" s="237" t="s">
        <v>976</v>
      </c>
      <c r="M1879" s="237">
        <v>39541.483999999997</v>
      </c>
      <c r="N1879" s="237">
        <v>35644.952499999999</v>
      </c>
      <c r="O1879" s="237">
        <v>10857.844300000001</v>
      </c>
    </row>
    <row r="1880" spans="1:15">
      <c r="A1880" s="237" t="s">
        <v>969</v>
      </c>
      <c r="B1880" s="237" t="s">
        <v>970</v>
      </c>
      <c r="C1880" s="237" t="s">
        <v>971</v>
      </c>
      <c r="D1880" s="237" t="s">
        <v>972</v>
      </c>
      <c r="E1880" s="237" t="s">
        <v>996</v>
      </c>
      <c r="F1880" s="237" t="s">
        <v>95</v>
      </c>
      <c r="G1880" s="237" t="s">
        <v>974</v>
      </c>
      <c r="H1880" s="237" t="s">
        <v>18</v>
      </c>
      <c r="I1880" s="237"/>
      <c r="J1880" s="237"/>
      <c r="K1880" s="237" t="s">
        <v>84</v>
      </c>
      <c r="L1880" s="237" t="s">
        <v>977</v>
      </c>
      <c r="M1880" s="238">
        <v>9.0432236498412706E-3</v>
      </c>
      <c r="N1880" s="238">
        <v>8.8968649169928193E-3</v>
      </c>
      <c r="O1880" s="238">
        <v>1.69037517312862E-3</v>
      </c>
    </row>
    <row r="1881" spans="1:15">
      <c r="A1881" s="231" t="s">
        <v>969</v>
      </c>
      <c r="B1881" s="231" t="s">
        <v>970</v>
      </c>
      <c r="C1881" s="231" t="s">
        <v>971</v>
      </c>
      <c r="D1881" s="231" t="s">
        <v>972</v>
      </c>
      <c r="E1881" s="231" t="s">
        <v>996</v>
      </c>
      <c r="F1881" s="231" t="s">
        <v>95</v>
      </c>
      <c r="G1881" s="231" t="s">
        <v>974</v>
      </c>
      <c r="H1881" s="231" t="s">
        <v>18</v>
      </c>
      <c r="I1881" s="231" t="s">
        <v>1002</v>
      </c>
      <c r="J1881" s="231" t="s">
        <v>1007</v>
      </c>
      <c r="K1881" s="231" t="s">
        <v>84</v>
      </c>
      <c r="L1881" s="231" t="s">
        <v>978</v>
      </c>
      <c r="M1881" s="234"/>
      <c r="N1881" s="235">
        <v>1</v>
      </c>
      <c r="O1881" s="235">
        <v>1</v>
      </c>
    </row>
    <row r="1882" spans="1:15">
      <c r="A1882" s="231" t="s">
        <v>969</v>
      </c>
      <c r="B1882" s="231" t="s">
        <v>970</v>
      </c>
      <c r="C1882" s="231" t="s">
        <v>971</v>
      </c>
      <c r="D1882" s="231" t="s">
        <v>972</v>
      </c>
      <c r="E1882" s="231" t="s">
        <v>996</v>
      </c>
      <c r="F1882" s="231" t="s">
        <v>95</v>
      </c>
      <c r="G1882" s="231" t="s">
        <v>974</v>
      </c>
      <c r="H1882" s="231" t="s">
        <v>18</v>
      </c>
      <c r="K1882" s="231" t="s">
        <v>84</v>
      </c>
      <c r="L1882" s="231" t="s">
        <v>979</v>
      </c>
      <c r="M1882" s="234"/>
      <c r="N1882" s="235"/>
      <c r="O1882" s="235"/>
    </row>
    <row r="1883" spans="1:15">
      <c r="A1883" s="231" t="s">
        <v>969</v>
      </c>
      <c r="B1883" s="231" t="s">
        <v>970</v>
      </c>
      <c r="C1883" s="231" t="s">
        <v>971</v>
      </c>
      <c r="D1883" s="231" t="s">
        <v>972</v>
      </c>
      <c r="E1883" s="231" t="s">
        <v>996</v>
      </c>
      <c r="F1883" s="231" t="s">
        <v>95</v>
      </c>
      <c r="G1883" s="231" t="s">
        <v>974</v>
      </c>
      <c r="H1883" s="231" t="s">
        <v>18</v>
      </c>
      <c r="K1883" s="231" t="s">
        <v>84</v>
      </c>
      <c r="L1883" s="231" t="s">
        <v>980</v>
      </c>
      <c r="M1883" s="234"/>
      <c r="N1883" s="235"/>
      <c r="O1883" s="235"/>
    </row>
    <row r="1884" spans="1:15">
      <c r="A1884" s="237" t="s">
        <v>969</v>
      </c>
      <c r="B1884" s="237" t="s">
        <v>970</v>
      </c>
      <c r="C1884" s="237" t="s">
        <v>971</v>
      </c>
      <c r="D1884" s="237" t="s">
        <v>972</v>
      </c>
      <c r="E1884" s="237" t="s">
        <v>996</v>
      </c>
      <c r="F1884" s="237" t="s">
        <v>95</v>
      </c>
      <c r="G1884" s="237" t="s">
        <v>974</v>
      </c>
      <c r="H1884" s="237" t="s">
        <v>42</v>
      </c>
      <c r="I1884" s="237"/>
      <c r="J1884" s="237"/>
      <c r="K1884" s="237" t="s">
        <v>84</v>
      </c>
      <c r="L1884" s="237" t="s">
        <v>976</v>
      </c>
      <c r="M1884" s="237">
        <v>421.32420000000002</v>
      </c>
      <c r="N1884" s="237">
        <v>98.786600000000007</v>
      </c>
      <c r="O1884" s="237">
        <v>156.92179999999999</v>
      </c>
    </row>
    <row r="1885" spans="1:15">
      <c r="A1885" s="237" t="s">
        <v>969</v>
      </c>
      <c r="B1885" s="237" t="s">
        <v>970</v>
      </c>
      <c r="C1885" s="237" t="s">
        <v>971</v>
      </c>
      <c r="D1885" s="237" t="s">
        <v>972</v>
      </c>
      <c r="E1885" s="237" t="s">
        <v>996</v>
      </c>
      <c r="F1885" s="237" t="s">
        <v>95</v>
      </c>
      <c r="G1885" s="237" t="s">
        <v>974</v>
      </c>
      <c r="H1885" s="237" t="s">
        <v>42</v>
      </c>
      <c r="I1885" s="237"/>
      <c r="J1885" s="237"/>
      <c r="K1885" s="237" t="s">
        <v>84</v>
      </c>
      <c r="L1885" s="237" t="s">
        <v>977</v>
      </c>
      <c r="M1885" s="238">
        <v>6.24087314950833E-5</v>
      </c>
      <c r="N1885" s="238">
        <v>2.4656816019294799E-5</v>
      </c>
      <c r="O1885" s="238">
        <v>2.4429961188765099E-5</v>
      </c>
    </row>
    <row r="1886" spans="1:15">
      <c r="A1886" s="231" t="s">
        <v>969</v>
      </c>
      <c r="B1886" s="231" t="s">
        <v>970</v>
      </c>
      <c r="C1886" s="231" t="s">
        <v>971</v>
      </c>
      <c r="D1886" s="231" t="s">
        <v>972</v>
      </c>
      <c r="E1886" s="231" t="s">
        <v>996</v>
      </c>
      <c r="F1886" s="231" t="s">
        <v>95</v>
      </c>
      <c r="G1886" s="231" t="s">
        <v>974</v>
      </c>
      <c r="H1886" s="231" t="s">
        <v>42</v>
      </c>
      <c r="I1886" s="231" t="s">
        <v>1013</v>
      </c>
      <c r="J1886" s="231" t="s">
        <v>42</v>
      </c>
      <c r="K1886" s="231" t="s">
        <v>84</v>
      </c>
      <c r="L1886" s="231" t="s">
        <v>978</v>
      </c>
      <c r="M1886" s="234"/>
      <c r="N1886" s="235">
        <v>1</v>
      </c>
      <c r="O1886" s="235">
        <v>1</v>
      </c>
    </row>
    <row r="1887" spans="1:15">
      <c r="A1887" s="231" t="s">
        <v>969</v>
      </c>
      <c r="B1887" s="231" t="s">
        <v>970</v>
      </c>
      <c r="C1887" s="231" t="s">
        <v>971</v>
      </c>
      <c r="D1887" s="231" t="s">
        <v>972</v>
      </c>
      <c r="E1887" s="231" t="s">
        <v>996</v>
      </c>
      <c r="F1887" s="231" t="s">
        <v>95</v>
      </c>
      <c r="G1887" s="231" t="s">
        <v>974</v>
      </c>
      <c r="H1887" s="231" t="s">
        <v>42</v>
      </c>
      <c r="K1887" s="231" t="s">
        <v>84</v>
      </c>
      <c r="L1887" s="231" t="s">
        <v>979</v>
      </c>
      <c r="M1887" s="234"/>
      <c r="N1887" s="235"/>
      <c r="O1887" s="235"/>
    </row>
    <row r="1888" spans="1:15">
      <c r="A1888" s="231" t="s">
        <v>969</v>
      </c>
      <c r="B1888" s="231" t="s">
        <v>970</v>
      </c>
      <c r="C1888" s="231" t="s">
        <v>971</v>
      </c>
      <c r="D1888" s="231" t="s">
        <v>972</v>
      </c>
      <c r="E1888" s="231" t="s">
        <v>996</v>
      </c>
      <c r="F1888" s="231" t="s">
        <v>95</v>
      </c>
      <c r="G1888" s="231" t="s">
        <v>974</v>
      </c>
      <c r="H1888" s="231" t="s">
        <v>42</v>
      </c>
      <c r="K1888" s="231" t="s">
        <v>84</v>
      </c>
      <c r="L1888" s="231" t="s">
        <v>980</v>
      </c>
      <c r="M1888" s="234"/>
      <c r="N1888" s="235"/>
      <c r="O1888" s="235"/>
    </row>
    <row r="1889" spans="1:15">
      <c r="A1889" s="237" t="s">
        <v>969</v>
      </c>
      <c r="B1889" s="237" t="s">
        <v>970</v>
      </c>
      <c r="C1889" s="237" t="s">
        <v>971</v>
      </c>
      <c r="D1889" s="237" t="s">
        <v>972</v>
      </c>
      <c r="E1889" s="237" t="s">
        <v>996</v>
      </c>
      <c r="F1889" s="237" t="s">
        <v>95</v>
      </c>
      <c r="G1889" s="237" t="s">
        <v>974</v>
      </c>
      <c r="H1889" s="237" t="s">
        <v>76</v>
      </c>
      <c r="I1889" s="237"/>
      <c r="J1889" s="237"/>
      <c r="K1889" s="237" t="s">
        <v>84</v>
      </c>
      <c r="L1889" s="237" t="s">
        <v>976</v>
      </c>
      <c r="M1889" s="237">
        <v>2.8161</v>
      </c>
      <c r="N1889" s="237"/>
      <c r="O1889" s="237">
        <v>1.8764000000000001</v>
      </c>
    </row>
    <row r="1890" spans="1:15">
      <c r="A1890" s="237" t="s">
        <v>969</v>
      </c>
      <c r="B1890" s="237" t="s">
        <v>970</v>
      </c>
      <c r="C1890" s="237" t="s">
        <v>971</v>
      </c>
      <c r="D1890" s="237" t="s">
        <v>972</v>
      </c>
      <c r="E1890" s="237" t="s">
        <v>996</v>
      </c>
      <c r="F1890" s="237" t="s">
        <v>95</v>
      </c>
      <c r="G1890" s="237" t="s">
        <v>974</v>
      </c>
      <c r="H1890" s="237" t="s">
        <v>76</v>
      </c>
      <c r="I1890" s="237"/>
      <c r="J1890" s="237"/>
      <c r="K1890" s="237" t="s">
        <v>84</v>
      </c>
      <c r="L1890" s="237" t="s">
        <v>977</v>
      </c>
      <c r="M1890" s="238">
        <v>4.1288418317626899E-7</v>
      </c>
      <c r="N1890" s="238"/>
      <c r="O1890" s="238">
        <v>2.9212244044230198E-7</v>
      </c>
    </row>
    <row r="1891" spans="1:15">
      <c r="A1891" s="231" t="s">
        <v>969</v>
      </c>
      <c r="B1891" s="231" t="s">
        <v>970</v>
      </c>
      <c r="C1891" s="231" t="s">
        <v>971</v>
      </c>
      <c r="D1891" s="231" t="s">
        <v>972</v>
      </c>
      <c r="E1891" s="231" t="s">
        <v>996</v>
      </c>
      <c r="F1891" s="231" t="s">
        <v>95</v>
      </c>
      <c r="G1891" s="231" t="s">
        <v>974</v>
      </c>
      <c r="H1891" s="231" t="s">
        <v>76</v>
      </c>
      <c r="I1891" s="231" t="s">
        <v>1013</v>
      </c>
      <c r="J1891" s="231" t="s">
        <v>76</v>
      </c>
      <c r="K1891" s="231" t="s">
        <v>84</v>
      </c>
      <c r="L1891" s="231" t="s">
        <v>978</v>
      </c>
      <c r="M1891" s="234"/>
      <c r="N1891" s="235">
        <v>1</v>
      </c>
      <c r="O1891" s="235">
        <v>1</v>
      </c>
    </row>
    <row r="1892" spans="1:15">
      <c r="A1892" s="231" t="s">
        <v>969</v>
      </c>
      <c r="B1892" s="231" t="s">
        <v>970</v>
      </c>
      <c r="C1892" s="231" t="s">
        <v>971</v>
      </c>
      <c r="D1892" s="231" t="s">
        <v>972</v>
      </c>
      <c r="E1892" s="231" t="s">
        <v>996</v>
      </c>
      <c r="F1892" s="231" t="s">
        <v>95</v>
      </c>
      <c r="G1892" s="231" t="s">
        <v>974</v>
      </c>
      <c r="H1892" s="231" t="s">
        <v>76</v>
      </c>
      <c r="K1892" s="231" t="s">
        <v>84</v>
      </c>
      <c r="L1892" s="231" t="s">
        <v>979</v>
      </c>
      <c r="M1892" s="234"/>
      <c r="N1892" s="236"/>
      <c r="O1892" s="235"/>
    </row>
    <row r="1893" spans="1:15">
      <c r="A1893" s="231" t="s">
        <v>969</v>
      </c>
      <c r="B1893" s="231" t="s">
        <v>970</v>
      </c>
      <c r="C1893" s="231" t="s">
        <v>971</v>
      </c>
      <c r="D1893" s="231" t="s">
        <v>972</v>
      </c>
      <c r="E1893" s="231" t="s">
        <v>996</v>
      </c>
      <c r="F1893" s="231" t="s">
        <v>95</v>
      </c>
      <c r="G1893" s="231" t="s">
        <v>974</v>
      </c>
      <c r="H1893" s="231" t="s">
        <v>76</v>
      </c>
      <c r="K1893" s="231" t="s">
        <v>84</v>
      </c>
      <c r="L1893" s="231" t="s">
        <v>980</v>
      </c>
      <c r="M1893" s="234"/>
      <c r="N1893" s="236"/>
      <c r="O1893" s="235"/>
    </row>
    <row r="1894" spans="1:15">
      <c r="A1894" s="237" t="s">
        <v>969</v>
      </c>
      <c r="B1894" s="237" t="s">
        <v>970</v>
      </c>
      <c r="C1894" s="237" t="s">
        <v>971</v>
      </c>
      <c r="D1894" s="237" t="s">
        <v>972</v>
      </c>
      <c r="E1894" s="237" t="s">
        <v>996</v>
      </c>
      <c r="F1894" s="237" t="s">
        <v>95</v>
      </c>
      <c r="G1894" s="237" t="s">
        <v>974</v>
      </c>
      <c r="H1894" s="237" t="s">
        <v>41</v>
      </c>
      <c r="I1894" s="237"/>
      <c r="J1894" s="237"/>
      <c r="K1894" s="237" t="s">
        <v>84</v>
      </c>
      <c r="L1894" s="237" t="s">
        <v>976</v>
      </c>
      <c r="M1894" s="237">
        <v>31.0977</v>
      </c>
      <c r="N1894" s="237"/>
      <c r="O1894" s="237"/>
    </row>
    <row r="1895" spans="1:15">
      <c r="A1895" s="237" t="s">
        <v>969</v>
      </c>
      <c r="B1895" s="237" t="s">
        <v>970</v>
      </c>
      <c r="C1895" s="237" t="s">
        <v>971</v>
      </c>
      <c r="D1895" s="237" t="s">
        <v>972</v>
      </c>
      <c r="E1895" s="237" t="s">
        <v>996</v>
      </c>
      <c r="F1895" s="237" t="s">
        <v>95</v>
      </c>
      <c r="G1895" s="237" t="s">
        <v>974</v>
      </c>
      <c r="H1895" s="237" t="s">
        <v>41</v>
      </c>
      <c r="I1895" s="237"/>
      <c r="J1895" s="237"/>
      <c r="K1895" s="237" t="s">
        <v>84</v>
      </c>
      <c r="L1895" s="237" t="s">
        <v>977</v>
      </c>
      <c r="M1895" s="238">
        <v>3.5807971709551899E-6</v>
      </c>
      <c r="N1895" s="238"/>
      <c r="O1895" s="238"/>
    </row>
    <row r="1896" spans="1:15">
      <c r="A1896" s="231" t="s">
        <v>969</v>
      </c>
      <c r="B1896" s="231" t="s">
        <v>970</v>
      </c>
      <c r="C1896" s="231" t="s">
        <v>971</v>
      </c>
      <c r="D1896" s="231" t="s">
        <v>972</v>
      </c>
      <c r="E1896" s="231" t="s">
        <v>996</v>
      </c>
      <c r="F1896" s="231" t="s">
        <v>95</v>
      </c>
      <c r="G1896" s="231" t="s">
        <v>974</v>
      </c>
      <c r="H1896" s="231" t="s">
        <v>41</v>
      </c>
      <c r="I1896" s="231" t="s">
        <v>1013</v>
      </c>
      <c r="J1896" s="231" t="s">
        <v>41</v>
      </c>
      <c r="K1896" s="231" t="s">
        <v>84</v>
      </c>
      <c r="L1896" s="231" t="s">
        <v>978</v>
      </c>
      <c r="M1896" s="234"/>
      <c r="N1896" s="235">
        <v>1</v>
      </c>
      <c r="O1896" s="235">
        <v>1</v>
      </c>
    </row>
    <row r="1897" spans="1:15">
      <c r="A1897" s="231" t="s">
        <v>969</v>
      </c>
      <c r="B1897" s="231" t="s">
        <v>970</v>
      </c>
      <c r="C1897" s="231" t="s">
        <v>971</v>
      </c>
      <c r="D1897" s="231" t="s">
        <v>972</v>
      </c>
      <c r="E1897" s="231" t="s">
        <v>996</v>
      </c>
      <c r="F1897" s="231" t="s">
        <v>95</v>
      </c>
      <c r="G1897" s="231" t="s">
        <v>974</v>
      </c>
      <c r="H1897" s="231" t="s">
        <v>41</v>
      </c>
      <c r="K1897" s="231" t="s">
        <v>84</v>
      </c>
      <c r="L1897" s="231" t="s">
        <v>979</v>
      </c>
      <c r="M1897" s="234"/>
      <c r="N1897" s="236"/>
      <c r="O1897" s="236"/>
    </row>
    <row r="1898" spans="1:15">
      <c r="A1898" s="231" t="s">
        <v>969</v>
      </c>
      <c r="B1898" s="231" t="s">
        <v>970</v>
      </c>
      <c r="C1898" s="231" t="s">
        <v>971</v>
      </c>
      <c r="D1898" s="231" t="s">
        <v>972</v>
      </c>
      <c r="E1898" s="231" t="s">
        <v>996</v>
      </c>
      <c r="F1898" s="231" t="s">
        <v>95</v>
      </c>
      <c r="G1898" s="231" t="s">
        <v>974</v>
      </c>
      <c r="H1898" s="231" t="s">
        <v>41</v>
      </c>
      <c r="K1898" s="231" t="s">
        <v>84</v>
      </c>
      <c r="L1898" s="231" t="s">
        <v>980</v>
      </c>
      <c r="M1898" s="234"/>
      <c r="N1898" s="236"/>
      <c r="O1898" s="236"/>
    </row>
    <row r="1899" spans="1:15">
      <c r="A1899" s="237" t="s">
        <v>969</v>
      </c>
      <c r="B1899" s="237" t="s">
        <v>970</v>
      </c>
      <c r="C1899" s="237" t="s">
        <v>971</v>
      </c>
      <c r="D1899" s="237" t="s">
        <v>972</v>
      </c>
      <c r="E1899" s="237" t="s">
        <v>996</v>
      </c>
      <c r="F1899" s="237" t="s">
        <v>95</v>
      </c>
      <c r="G1899" s="237" t="s">
        <v>974</v>
      </c>
      <c r="H1899" s="237" t="s">
        <v>79</v>
      </c>
      <c r="I1899" s="237"/>
      <c r="J1899" s="237"/>
      <c r="K1899" s="237" t="s">
        <v>84</v>
      </c>
      <c r="L1899" s="237" t="s">
        <v>976</v>
      </c>
      <c r="M1899" s="237">
        <v>20.1571</v>
      </c>
      <c r="N1899" s="237"/>
      <c r="O1899" s="237"/>
    </row>
    <row r="1900" spans="1:15">
      <c r="A1900" s="237" t="s">
        <v>969</v>
      </c>
      <c r="B1900" s="237" t="s">
        <v>970</v>
      </c>
      <c r="C1900" s="237" t="s">
        <v>971</v>
      </c>
      <c r="D1900" s="237" t="s">
        <v>972</v>
      </c>
      <c r="E1900" s="237" t="s">
        <v>996</v>
      </c>
      <c r="F1900" s="237" t="s">
        <v>95</v>
      </c>
      <c r="G1900" s="237" t="s">
        <v>974</v>
      </c>
      <c r="H1900" s="237" t="s">
        <v>79</v>
      </c>
      <c r="I1900" s="237"/>
      <c r="J1900" s="237"/>
      <c r="K1900" s="237" t="s">
        <v>84</v>
      </c>
      <c r="L1900" s="237" t="s">
        <v>977</v>
      </c>
      <c r="M1900" s="238">
        <v>2.7727351021877201E-6</v>
      </c>
      <c r="N1900" s="238"/>
      <c r="O1900" s="238"/>
    </row>
    <row r="1901" spans="1:15">
      <c r="A1901" s="231" t="s">
        <v>969</v>
      </c>
      <c r="B1901" s="231" t="s">
        <v>970</v>
      </c>
      <c r="C1901" s="231" t="s">
        <v>971</v>
      </c>
      <c r="D1901" s="231" t="s">
        <v>972</v>
      </c>
      <c r="E1901" s="231" t="s">
        <v>996</v>
      </c>
      <c r="F1901" s="231" t="s">
        <v>95</v>
      </c>
      <c r="G1901" s="231" t="s">
        <v>974</v>
      </c>
      <c r="H1901" s="231" t="s">
        <v>79</v>
      </c>
      <c r="I1901" s="231" t="s">
        <v>1013</v>
      </c>
      <c r="J1901" s="231" t="s">
        <v>79</v>
      </c>
      <c r="K1901" s="231" t="s">
        <v>84</v>
      </c>
      <c r="L1901" s="231" t="s">
        <v>978</v>
      </c>
      <c r="M1901" s="234"/>
      <c r="N1901" s="235">
        <v>1</v>
      </c>
      <c r="O1901" s="235">
        <v>1</v>
      </c>
    </row>
    <row r="1902" spans="1:15">
      <c r="A1902" s="231" t="s">
        <v>969</v>
      </c>
      <c r="B1902" s="231" t="s">
        <v>970</v>
      </c>
      <c r="C1902" s="231" t="s">
        <v>971</v>
      </c>
      <c r="D1902" s="231" t="s">
        <v>972</v>
      </c>
      <c r="E1902" s="231" t="s">
        <v>996</v>
      </c>
      <c r="F1902" s="231" t="s">
        <v>95</v>
      </c>
      <c r="G1902" s="231" t="s">
        <v>974</v>
      </c>
      <c r="H1902" s="231" t="s">
        <v>79</v>
      </c>
      <c r="K1902" s="231" t="s">
        <v>84</v>
      </c>
      <c r="L1902" s="231" t="s">
        <v>979</v>
      </c>
      <c r="M1902" s="234"/>
      <c r="N1902" s="236"/>
      <c r="O1902" s="236"/>
    </row>
    <row r="1903" spans="1:15">
      <c r="A1903" s="231" t="s">
        <v>969</v>
      </c>
      <c r="B1903" s="231" t="s">
        <v>970</v>
      </c>
      <c r="C1903" s="231" t="s">
        <v>971</v>
      </c>
      <c r="D1903" s="231" t="s">
        <v>972</v>
      </c>
      <c r="E1903" s="231" t="s">
        <v>996</v>
      </c>
      <c r="F1903" s="231" t="s">
        <v>95</v>
      </c>
      <c r="G1903" s="231" t="s">
        <v>974</v>
      </c>
      <c r="H1903" s="231" t="s">
        <v>79</v>
      </c>
      <c r="K1903" s="231" t="s">
        <v>84</v>
      </c>
      <c r="L1903" s="231" t="s">
        <v>980</v>
      </c>
      <c r="M1903" s="234"/>
      <c r="N1903" s="236"/>
      <c r="O1903" s="236"/>
    </row>
    <row r="1904" spans="1:15">
      <c r="A1904" s="237" t="s">
        <v>969</v>
      </c>
      <c r="B1904" s="237" t="s">
        <v>970</v>
      </c>
      <c r="C1904" s="237" t="s">
        <v>971</v>
      </c>
      <c r="D1904" s="237" t="s">
        <v>972</v>
      </c>
      <c r="E1904" s="237" t="s">
        <v>996</v>
      </c>
      <c r="F1904" s="237" t="s">
        <v>95</v>
      </c>
      <c r="G1904" s="237" t="s">
        <v>974</v>
      </c>
      <c r="H1904" s="237" t="s">
        <v>10</v>
      </c>
      <c r="I1904" s="237"/>
      <c r="J1904" s="237"/>
      <c r="K1904" s="237" t="s">
        <v>84</v>
      </c>
      <c r="L1904" s="237" t="s">
        <v>976</v>
      </c>
      <c r="M1904" s="237">
        <v>1446.9034999999999</v>
      </c>
      <c r="N1904" s="237"/>
      <c r="O1904" s="237">
        <v>1446.9034999999999</v>
      </c>
    </row>
    <row r="1905" spans="1:15">
      <c r="A1905" s="237" t="s">
        <v>969</v>
      </c>
      <c r="B1905" s="237" t="s">
        <v>970</v>
      </c>
      <c r="C1905" s="237" t="s">
        <v>971</v>
      </c>
      <c r="D1905" s="237" t="s">
        <v>972</v>
      </c>
      <c r="E1905" s="237" t="s">
        <v>996</v>
      </c>
      <c r="F1905" s="237" t="s">
        <v>95</v>
      </c>
      <c r="G1905" s="237" t="s">
        <v>974</v>
      </c>
      <c r="H1905" s="237" t="s">
        <v>10</v>
      </c>
      <c r="I1905" s="237"/>
      <c r="J1905" s="237"/>
      <c r="K1905" s="237" t="s">
        <v>84</v>
      </c>
      <c r="L1905" s="237" t="s">
        <v>977</v>
      </c>
      <c r="M1905" s="238">
        <v>2.2525739794527201E-4</v>
      </c>
      <c r="N1905" s="238"/>
      <c r="O1905" s="238">
        <v>2.2525739794527201E-4</v>
      </c>
    </row>
    <row r="1906" spans="1:15">
      <c r="A1906" s="231" t="s">
        <v>969</v>
      </c>
      <c r="B1906" s="231" t="s">
        <v>970</v>
      </c>
      <c r="C1906" s="231" t="s">
        <v>971</v>
      </c>
      <c r="D1906" s="231" t="s">
        <v>972</v>
      </c>
      <c r="E1906" s="231" t="s">
        <v>996</v>
      </c>
      <c r="F1906" s="231" t="s">
        <v>95</v>
      </c>
      <c r="G1906" s="231" t="s">
        <v>974</v>
      </c>
      <c r="H1906" s="231" t="s">
        <v>10</v>
      </c>
      <c r="I1906" s="231" t="s">
        <v>1002</v>
      </c>
      <c r="J1906" s="231" t="s">
        <v>1007</v>
      </c>
      <c r="K1906" s="231" t="s">
        <v>84</v>
      </c>
      <c r="L1906" s="231" t="s">
        <v>978</v>
      </c>
      <c r="M1906" s="234"/>
      <c r="N1906" s="235">
        <v>1</v>
      </c>
      <c r="O1906" s="235">
        <v>1</v>
      </c>
    </row>
    <row r="1907" spans="1:15">
      <c r="A1907" s="231" t="s">
        <v>969</v>
      </c>
      <c r="B1907" s="231" t="s">
        <v>970</v>
      </c>
      <c r="C1907" s="231" t="s">
        <v>971</v>
      </c>
      <c r="D1907" s="231" t="s">
        <v>972</v>
      </c>
      <c r="E1907" s="231" t="s">
        <v>996</v>
      </c>
      <c r="F1907" s="231" t="s">
        <v>95</v>
      </c>
      <c r="G1907" s="231" t="s">
        <v>974</v>
      </c>
      <c r="H1907" s="231" t="s">
        <v>10</v>
      </c>
      <c r="K1907" s="231" t="s">
        <v>84</v>
      </c>
      <c r="L1907" s="231" t="s">
        <v>979</v>
      </c>
      <c r="M1907" s="234"/>
      <c r="N1907" s="236"/>
      <c r="O1907" s="235"/>
    </row>
    <row r="1908" spans="1:15">
      <c r="A1908" s="231" t="s">
        <v>969</v>
      </c>
      <c r="B1908" s="231" t="s">
        <v>970</v>
      </c>
      <c r="C1908" s="231" t="s">
        <v>971</v>
      </c>
      <c r="D1908" s="231" t="s">
        <v>972</v>
      </c>
      <c r="E1908" s="231" t="s">
        <v>996</v>
      </c>
      <c r="F1908" s="231" t="s">
        <v>95</v>
      </c>
      <c r="G1908" s="231" t="s">
        <v>974</v>
      </c>
      <c r="H1908" s="231" t="s">
        <v>10</v>
      </c>
      <c r="K1908" s="231" t="s">
        <v>84</v>
      </c>
      <c r="L1908" s="231" t="s">
        <v>980</v>
      </c>
      <c r="M1908" s="234"/>
      <c r="N1908" s="236"/>
      <c r="O1908" s="235"/>
    </row>
    <row r="1909" spans="1:15">
      <c r="A1909" s="237" t="s">
        <v>969</v>
      </c>
      <c r="B1909" s="237" t="s">
        <v>970</v>
      </c>
      <c r="C1909" s="237" t="s">
        <v>971</v>
      </c>
      <c r="D1909" s="237" t="s">
        <v>972</v>
      </c>
      <c r="E1909" s="237" t="s">
        <v>996</v>
      </c>
      <c r="F1909" s="237" t="s">
        <v>95</v>
      </c>
      <c r="G1909" s="237" t="s">
        <v>974</v>
      </c>
      <c r="H1909" s="237" t="s">
        <v>35</v>
      </c>
      <c r="I1909" s="237"/>
      <c r="J1909" s="237"/>
      <c r="K1909" s="237" t="s">
        <v>84</v>
      </c>
      <c r="L1909" s="237" t="s">
        <v>976</v>
      </c>
      <c r="M1909" s="237">
        <v>100.70529999999999</v>
      </c>
      <c r="N1909" s="237"/>
      <c r="O1909" s="237">
        <v>25.795400000000001</v>
      </c>
    </row>
    <row r="1910" spans="1:15">
      <c r="A1910" s="237" t="s">
        <v>969</v>
      </c>
      <c r="B1910" s="237" t="s">
        <v>970</v>
      </c>
      <c r="C1910" s="237" t="s">
        <v>971</v>
      </c>
      <c r="D1910" s="237" t="s">
        <v>972</v>
      </c>
      <c r="E1910" s="237" t="s">
        <v>996</v>
      </c>
      <c r="F1910" s="237" t="s">
        <v>95</v>
      </c>
      <c r="G1910" s="237" t="s">
        <v>974</v>
      </c>
      <c r="H1910" s="237" t="s">
        <v>35</v>
      </c>
      <c r="I1910" s="237"/>
      <c r="J1910" s="237"/>
      <c r="K1910" s="237" t="s">
        <v>84</v>
      </c>
      <c r="L1910" s="237" t="s">
        <v>977</v>
      </c>
      <c r="M1910" s="238">
        <v>1.2476610341843499E-5</v>
      </c>
      <c r="N1910" s="238"/>
      <c r="O1910" s="238">
        <v>4.0158895758822E-6</v>
      </c>
    </row>
    <row r="1911" spans="1:15">
      <c r="A1911" s="231" t="s">
        <v>969</v>
      </c>
      <c r="B1911" s="231" t="s">
        <v>970</v>
      </c>
      <c r="C1911" s="231" t="s">
        <v>971</v>
      </c>
      <c r="D1911" s="231" t="s">
        <v>972</v>
      </c>
      <c r="E1911" s="231" t="s">
        <v>996</v>
      </c>
      <c r="F1911" s="231" t="s">
        <v>95</v>
      </c>
      <c r="G1911" s="231" t="s">
        <v>974</v>
      </c>
      <c r="H1911" s="231" t="s">
        <v>35</v>
      </c>
      <c r="I1911" s="231" t="s">
        <v>1013</v>
      </c>
      <c r="J1911" s="231" t="s">
        <v>35</v>
      </c>
      <c r="K1911" s="231" t="s">
        <v>84</v>
      </c>
      <c r="L1911" s="231" t="s">
        <v>978</v>
      </c>
      <c r="M1911" s="234"/>
      <c r="N1911" s="235">
        <v>1</v>
      </c>
      <c r="O1911" s="235">
        <v>1</v>
      </c>
    </row>
    <row r="1912" spans="1:15">
      <c r="A1912" s="231" t="s">
        <v>969</v>
      </c>
      <c r="B1912" s="231" t="s">
        <v>970</v>
      </c>
      <c r="C1912" s="231" t="s">
        <v>971</v>
      </c>
      <c r="D1912" s="231" t="s">
        <v>972</v>
      </c>
      <c r="E1912" s="231" t="s">
        <v>996</v>
      </c>
      <c r="F1912" s="231" t="s">
        <v>95</v>
      </c>
      <c r="G1912" s="231" t="s">
        <v>974</v>
      </c>
      <c r="H1912" s="231" t="s">
        <v>35</v>
      </c>
      <c r="K1912" s="231" t="s">
        <v>84</v>
      </c>
      <c r="L1912" s="231" t="s">
        <v>979</v>
      </c>
      <c r="M1912" s="234"/>
      <c r="N1912" s="236"/>
      <c r="O1912" s="235"/>
    </row>
    <row r="1913" spans="1:15">
      <c r="A1913" s="231" t="s">
        <v>969</v>
      </c>
      <c r="B1913" s="231" t="s">
        <v>970</v>
      </c>
      <c r="C1913" s="231" t="s">
        <v>971</v>
      </c>
      <c r="D1913" s="231" t="s">
        <v>972</v>
      </c>
      <c r="E1913" s="231" t="s">
        <v>996</v>
      </c>
      <c r="F1913" s="231" t="s">
        <v>95</v>
      </c>
      <c r="G1913" s="231" t="s">
        <v>974</v>
      </c>
      <c r="H1913" s="231" t="s">
        <v>35</v>
      </c>
      <c r="K1913" s="231" t="s">
        <v>84</v>
      </c>
      <c r="L1913" s="231" t="s">
        <v>980</v>
      </c>
      <c r="M1913" s="234"/>
      <c r="N1913" s="236"/>
      <c r="O1913" s="235"/>
    </row>
    <row r="1914" spans="1:15">
      <c r="A1914" s="237" t="s">
        <v>969</v>
      </c>
      <c r="B1914" s="237" t="s">
        <v>970</v>
      </c>
      <c r="C1914" s="237" t="s">
        <v>971</v>
      </c>
      <c r="D1914" s="237" t="s">
        <v>972</v>
      </c>
      <c r="E1914" s="237" t="s">
        <v>996</v>
      </c>
      <c r="F1914" s="237" t="s">
        <v>95</v>
      </c>
      <c r="G1914" s="237" t="s">
        <v>974</v>
      </c>
      <c r="H1914" s="237" t="s">
        <v>73</v>
      </c>
      <c r="I1914" s="237"/>
      <c r="J1914" s="237"/>
      <c r="K1914" s="237" t="s">
        <v>84</v>
      </c>
      <c r="L1914" s="237" t="s">
        <v>976</v>
      </c>
      <c r="M1914" s="237">
        <v>534.45870000000002</v>
      </c>
      <c r="N1914" s="237">
        <v>9.6015999999999995</v>
      </c>
      <c r="O1914" s="237">
        <v>142.59110000000001</v>
      </c>
    </row>
    <row r="1915" spans="1:15">
      <c r="A1915" s="237" t="s">
        <v>969</v>
      </c>
      <c r="B1915" s="237" t="s">
        <v>970</v>
      </c>
      <c r="C1915" s="237" t="s">
        <v>971</v>
      </c>
      <c r="D1915" s="237" t="s">
        <v>972</v>
      </c>
      <c r="E1915" s="237" t="s">
        <v>996</v>
      </c>
      <c r="F1915" s="237" t="s">
        <v>95</v>
      </c>
      <c r="G1915" s="237" t="s">
        <v>974</v>
      </c>
      <c r="H1915" s="237" t="s">
        <v>73</v>
      </c>
      <c r="I1915" s="237"/>
      <c r="J1915" s="237"/>
      <c r="K1915" s="237" t="s">
        <v>84</v>
      </c>
      <c r="L1915" s="237" t="s">
        <v>977</v>
      </c>
      <c r="M1915" s="238">
        <v>6.0469358222689501E-5</v>
      </c>
      <c r="N1915" s="238">
        <v>2.3965283215624502E-6</v>
      </c>
      <c r="O1915" s="238">
        <v>2.2198923533016598E-5</v>
      </c>
    </row>
    <row r="1916" spans="1:15">
      <c r="A1916" s="231" t="s">
        <v>969</v>
      </c>
      <c r="B1916" s="231" t="s">
        <v>970</v>
      </c>
      <c r="C1916" s="231" t="s">
        <v>971</v>
      </c>
      <c r="D1916" s="231" t="s">
        <v>972</v>
      </c>
      <c r="E1916" s="231" t="s">
        <v>996</v>
      </c>
      <c r="F1916" s="231" t="s">
        <v>95</v>
      </c>
      <c r="G1916" s="231" t="s">
        <v>974</v>
      </c>
      <c r="H1916" s="231" t="s">
        <v>73</v>
      </c>
      <c r="I1916" s="231" t="s">
        <v>1002</v>
      </c>
      <c r="J1916" s="231" t="s">
        <v>1007</v>
      </c>
      <c r="K1916" s="231" t="s">
        <v>84</v>
      </c>
      <c r="L1916" s="231" t="s">
        <v>978</v>
      </c>
      <c r="M1916" s="234"/>
      <c r="N1916" s="235">
        <v>1</v>
      </c>
      <c r="O1916" s="235">
        <v>1</v>
      </c>
    </row>
    <row r="1917" spans="1:15">
      <c r="A1917" s="231" t="s">
        <v>969</v>
      </c>
      <c r="B1917" s="231" t="s">
        <v>970</v>
      </c>
      <c r="C1917" s="231" t="s">
        <v>971</v>
      </c>
      <c r="D1917" s="231" t="s">
        <v>972</v>
      </c>
      <c r="E1917" s="231" t="s">
        <v>996</v>
      </c>
      <c r="F1917" s="231" t="s">
        <v>95</v>
      </c>
      <c r="G1917" s="231" t="s">
        <v>974</v>
      </c>
      <c r="H1917" s="231" t="s">
        <v>73</v>
      </c>
      <c r="K1917" s="231" t="s">
        <v>84</v>
      </c>
      <c r="L1917" s="231" t="s">
        <v>979</v>
      </c>
      <c r="M1917" s="234"/>
      <c r="N1917" s="235"/>
      <c r="O1917" s="235"/>
    </row>
    <row r="1918" spans="1:15">
      <c r="A1918" s="231" t="s">
        <v>969</v>
      </c>
      <c r="B1918" s="231" t="s">
        <v>970</v>
      </c>
      <c r="C1918" s="231" t="s">
        <v>971</v>
      </c>
      <c r="D1918" s="231" t="s">
        <v>972</v>
      </c>
      <c r="E1918" s="231" t="s">
        <v>996</v>
      </c>
      <c r="F1918" s="231" t="s">
        <v>95</v>
      </c>
      <c r="G1918" s="231" t="s">
        <v>974</v>
      </c>
      <c r="H1918" s="231" t="s">
        <v>73</v>
      </c>
      <c r="K1918" s="231" t="s">
        <v>84</v>
      </c>
      <c r="L1918" s="231" t="s">
        <v>980</v>
      </c>
      <c r="M1918" s="234"/>
      <c r="N1918" s="235"/>
      <c r="O1918" s="235"/>
    </row>
    <row r="1919" spans="1:15">
      <c r="A1919" s="237" t="s">
        <v>969</v>
      </c>
      <c r="B1919" s="237" t="s">
        <v>970</v>
      </c>
      <c r="C1919" s="237" t="s">
        <v>971</v>
      </c>
      <c r="D1919" s="237" t="s">
        <v>972</v>
      </c>
      <c r="E1919" s="237" t="s">
        <v>996</v>
      </c>
      <c r="F1919" s="237" t="s">
        <v>95</v>
      </c>
      <c r="G1919" s="237" t="s">
        <v>974</v>
      </c>
      <c r="H1919" s="237" t="s">
        <v>47</v>
      </c>
      <c r="I1919" s="237"/>
      <c r="J1919" s="237"/>
      <c r="K1919" s="237" t="s">
        <v>84</v>
      </c>
      <c r="L1919" s="237" t="s">
        <v>976</v>
      </c>
      <c r="M1919" s="237">
        <v>0.11940000000000001</v>
      </c>
      <c r="N1919" s="237"/>
      <c r="O1919" s="237">
        <v>2.3900000000000001E-2</v>
      </c>
    </row>
    <row r="1920" spans="1:15">
      <c r="A1920" s="237" t="s">
        <v>969</v>
      </c>
      <c r="B1920" s="237" t="s">
        <v>970</v>
      </c>
      <c r="C1920" s="237" t="s">
        <v>971</v>
      </c>
      <c r="D1920" s="237" t="s">
        <v>972</v>
      </c>
      <c r="E1920" s="237" t="s">
        <v>996</v>
      </c>
      <c r="F1920" s="237" t="s">
        <v>95</v>
      </c>
      <c r="G1920" s="237" t="s">
        <v>974</v>
      </c>
      <c r="H1920" s="237" t="s">
        <v>47</v>
      </c>
      <c r="I1920" s="237"/>
      <c r="J1920" s="237"/>
      <c r="K1920" s="237" t="s">
        <v>84</v>
      </c>
      <c r="L1920" s="237" t="s">
        <v>977</v>
      </c>
      <c r="M1920" s="238">
        <v>1.5389269703962799E-8</v>
      </c>
      <c r="N1920" s="238"/>
      <c r="O1920" s="238">
        <v>3.7208091699909601E-9</v>
      </c>
    </row>
    <row r="1921" spans="1:15">
      <c r="A1921" s="231" t="s">
        <v>969</v>
      </c>
      <c r="B1921" s="231" t="s">
        <v>970</v>
      </c>
      <c r="C1921" s="231" t="s">
        <v>971</v>
      </c>
      <c r="D1921" s="231" t="s">
        <v>972</v>
      </c>
      <c r="E1921" s="231" t="s">
        <v>996</v>
      </c>
      <c r="F1921" s="231" t="s">
        <v>95</v>
      </c>
      <c r="G1921" s="231" t="s">
        <v>974</v>
      </c>
      <c r="H1921" s="231" t="s">
        <v>47</v>
      </c>
      <c r="I1921" s="231" t="s">
        <v>1002</v>
      </c>
      <c r="J1921" s="231" t="s">
        <v>1007</v>
      </c>
      <c r="K1921" s="231" t="s">
        <v>84</v>
      </c>
      <c r="L1921" s="231" t="s">
        <v>978</v>
      </c>
      <c r="M1921" s="234"/>
      <c r="N1921" s="235">
        <v>1</v>
      </c>
      <c r="O1921" s="235">
        <v>1</v>
      </c>
    </row>
    <row r="1922" spans="1:15">
      <c r="A1922" s="231" t="s">
        <v>969</v>
      </c>
      <c r="B1922" s="231" t="s">
        <v>970</v>
      </c>
      <c r="C1922" s="231" t="s">
        <v>971</v>
      </c>
      <c r="D1922" s="231" t="s">
        <v>972</v>
      </c>
      <c r="E1922" s="231" t="s">
        <v>996</v>
      </c>
      <c r="F1922" s="231" t="s">
        <v>95</v>
      </c>
      <c r="G1922" s="231" t="s">
        <v>974</v>
      </c>
      <c r="H1922" s="231" t="s">
        <v>47</v>
      </c>
      <c r="K1922" s="231" t="s">
        <v>84</v>
      </c>
      <c r="L1922" s="231" t="s">
        <v>979</v>
      </c>
      <c r="M1922" s="234"/>
      <c r="N1922" s="236"/>
      <c r="O1922" s="235"/>
    </row>
    <row r="1923" spans="1:15">
      <c r="A1923" s="231" t="s">
        <v>969</v>
      </c>
      <c r="B1923" s="231" t="s">
        <v>970</v>
      </c>
      <c r="C1923" s="231" t="s">
        <v>971</v>
      </c>
      <c r="D1923" s="231" t="s">
        <v>972</v>
      </c>
      <c r="E1923" s="231" t="s">
        <v>996</v>
      </c>
      <c r="F1923" s="231" t="s">
        <v>95</v>
      </c>
      <c r="G1923" s="231" t="s">
        <v>974</v>
      </c>
      <c r="H1923" s="231" t="s">
        <v>47</v>
      </c>
      <c r="K1923" s="231" t="s">
        <v>84</v>
      </c>
      <c r="L1923" s="231" t="s">
        <v>980</v>
      </c>
      <c r="M1923" s="234"/>
      <c r="N1923" s="236"/>
      <c r="O1923" s="235"/>
    </row>
    <row r="1924" spans="1:15">
      <c r="A1924" s="237" t="s">
        <v>969</v>
      </c>
      <c r="B1924" s="237" t="s">
        <v>970</v>
      </c>
      <c r="C1924" s="237" t="s">
        <v>971</v>
      </c>
      <c r="D1924" s="237" t="s">
        <v>972</v>
      </c>
      <c r="E1924" s="237" t="s">
        <v>996</v>
      </c>
      <c r="F1924" s="237" t="s">
        <v>95</v>
      </c>
      <c r="G1924" s="237" t="s">
        <v>974</v>
      </c>
      <c r="H1924" s="237" t="s">
        <v>46</v>
      </c>
      <c r="I1924" s="237"/>
      <c r="J1924" s="237"/>
      <c r="K1924" s="237" t="s">
        <v>84</v>
      </c>
      <c r="L1924" s="237" t="s">
        <v>976</v>
      </c>
      <c r="M1924" s="237">
        <v>9.5500000000000002E-2</v>
      </c>
      <c r="N1924" s="237"/>
      <c r="O1924" s="237"/>
    </row>
    <row r="1925" spans="1:15">
      <c r="A1925" s="237" t="s">
        <v>969</v>
      </c>
      <c r="B1925" s="237" t="s">
        <v>970</v>
      </c>
      <c r="C1925" s="237" t="s">
        <v>971</v>
      </c>
      <c r="D1925" s="237" t="s">
        <v>972</v>
      </c>
      <c r="E1925" s="237" t="s">
        <v>996</v>
      </c>
      <c r="F1925" s="237" t="s">
        <v>95</v>
      </c>
      <c r="G1925" s="237" t="s">
        <v>974</v>
      </c>
      <c r="H1925" s="237" t="s">
        <v>46</v>
      </c>
      <c r="I1925" s="237"/>
      <c r="J1925" s="237"/>
      <c r="K1925" s="237" t="s">
        <v>84</v>
      </c>
      <c r="L1925" s="237" t="s">
        <v>977</v>
      </c>
      <c r="M1925" s="238">
        <v>1.24654196778034E-8</v>
      </c>
      <c r="N1925" s="238"/>
      <c r="O1925" s="238"/>
    </row>
    <row r="1926" spans="1:15">
      <c r="A1926" s="231" t="s">
        <v>969</v>
      </c>
      <c r="B1926" s="231" t="s">
        <v>970</v>
      </c>
      <c r="C1926" s="231" t="s">
        <v>971</v>
      </c>
      <c r="D1926" s="231" t="s">
        <v>972</v>
      </c>
      <c r="E1926" s="231" t="s">
        <v>996</v>
      </c>
      <c r="F1926" s="231" t="s">
        <v>95</v>
      </c>
      <c r="G1926" s="231" t="s">
        <v>974</v>
      </c>
      <c r="H1926" s="231" t="s">
        <v>46</v>
      </c>
      <c r="I1926" s="231" t="s">
        <v>1002</v>
      </c>
      <c r="J1926" s="231" t="s">
        <v>1007</v>
      </c>
      <c r="K1926" s="231" t="s">
        <v>84</v>
      </c>
      <c r="L1926" s="231" t="s">
        <v>978</v>
      </c>
      <c r="M1926" s="234"/>
      <c r="N1926" s="235">
        <v>1</v>
      </c>
      <c r="O1926" s="235">
        <v>1</v>
      </c>
    </row>
    <row r="1927" spans="1:15">
      <c r="A1927" s="231" t="s">
        <v>969</v>
      </c>
      <c r="B1927" s="231" t="s">
        <v>970</v>
      </c>
      <c r="C1927" s="231" t="s">
        <v>971</v>
      </c>
      <c r="D1927" s="231" t="s">
        <v>972</v>
      </c>
      <c r="E1927" s="231" t="s">
        <v>996</v>
      </c>
      <c r="F1927" s="231" t="s">
        <v>95</v>
      </c>
      <c r="G1927" s="231" t="s">
        <v>974</v>
      </c>
      <c r="H1927" s="231" t="s">
        <v>46</v>
      </c>
      <c r="K1927" s="231" t="s">
        <v>84</v>
      </c>
      <c r="L1927" s="231" t="s">
        <v>979</v>
      </c>
      <c r="M1927" s="234"/>
      <c r="N1927" s="236"/>
      <c r="O1927" s="236"/>
    </row>
    <row r="1928" spans="1:15">
      <c r="A1928" s="231" t="s">
        <v>969</v>
      </c>
      <c r="B1928" s="231" t="s">
        <v>970</v>
      </c>
      <c r="C1928" s="231" t="s">
        <v>971</v>
      </c>
      <c r="D1928" s="231" t="s">
        <v>972</v>
      </c>
      <c r="E1928" s="231" t="s">
        <v>996</v>
      </c>
      <c r="F1928" s="231" t="s">
        <v>95</v>
      </c>
      <c r="G1928" s="231" t="s">
        <v>974</v>
      </c>
      <c r="H1928" s="231" t="s">
        <v>46</v>
      </c>
      <c r="K1928" s="231" t="s">
        <v>84</v>
      </c>
      <c r="L1928" s="231" t="s">
        <v>980</v>
      </c>
      <c r="M1928" s="234"/>
      <c r="N1928" s="236"/>
      <c r="O1928" s="236"/>
    </row>
    <row r="1929" spans="1:15">
      <c r="A1929" s="237" t="s">
        <v>969</v>
      </c>
      <c r="B1929" s="237" t="s">
        <v>970</v>
      </c>
      <c r="C1929" s="237" t="s">
        <v>971</v>
      </c>
      <c r="D1929" s="237" t="s">
        <v>972</v>
      </c>
      <c r="E1929" s="237" t="s">
        <v>996</v>
      </c>
      <c r="F1929" s="237" t="s">
        <v>95</v>
      </c>
      <c r="G1929" s="237" t="s">
        <v>974</v>
      </c>
      <c r="H1929" s="237" t="s">
        <v>36</v>
      </c>
      <c r="I1929" s="237"/>
      <c r="J1929" s="237"/>
      <c r="K1929" s="237" t="s">
        <v>84</v>
      </c>
      <c r="L1929" s="237" t="s">
        <v>976</v>
      </c>
      <c r="M1929" s="237">
        <v>190.18029999999999</v>
      </c>
      <c r="N1929" s="237">
        <v>16.886299999999999</v>
      </c>
      <c r="O1929" s="237">
        <v>65.157300000000006</v>
      </c>
    </row>
    <row r="1930" spans="1:15">
      <c r="A1930" s="237" t="s">
        <v>969</v>
      </c>
      <c r="B1930" s="237" t="s">
        <v>970</v>
      </c>
      <c r="C1930" s="237" t="s">
        <v>971</v>
      </c>
      <c r="D1930" s="237" t="s">
        <v>972</v>
      </c>
      <c r="E1930" s="237" t="s">
        <v>996</v>
      </c>
      <c r="F1930" s="237" t="s">
        <v>95</v>
      </c>
      <c r="G1930" s="237" t="s">
        <v>974</v>
      </c>
      <c r="H1930" s="237" t="s">
        <v>36</v>
      </c>
      <c r="I1930" s="237"/>
      <c r="J1930" s="237"/>
      <c r="K1930" s="237" t="s">
        <v>84</v>
      </c>
      <c r="L1930" s="237" t="s">
        <v>977</v>
      </c>
      <c r="M1930" s="238">
        <v>2.3561873087065902E-5</v>
      </c>
      <c r="N1930" s="238">
        <v>4.2147658928095299E-6</v>
      </c>
      <c r="O1930" s="238">
        <v>1.0143844323508399E-5</v>
      </c>
    </row>
    <row r="1931" spans="1:15">
      <c r="A1931" s="231" t="s">
        <v>969</v>
      </c>
      <c r="B1931" s="231" t="s">
        <v>970</v>
      </c>
      <c r="C1931" s="231" t="s">
        <v>971</v>
      </c>
      <c r="D1931" s="231" t="s">
        <v>972</v>
      </c>
      <c r="E1931" s="231" t="s">
        <v>996</v>
      </c>
      <c r="F1931" s="231" t="s">
        <v>95</v>
      </c>
      <c r="G1931" s="231" t="s">
        <v>974</v>
      </c>
      <c r="H1931" s="231" t="s">
        <v>36</v>
      </c>
      <c r="I1931" s="231" t="s">
        <v>1002</v>
      </c>
      <c r="J1931" s="231" t="s">
        <v>1007</v>
      </c>
      <c r="K1931" s="231" t="s">
        <v>84</v>
      </c>
      <c r="L1931" s="231" t="s">
        <v>978</v>
      </c>
      <c r="M1931" s="234"/>
      <c r="N1931" s="235">
        <v>1</v>
      </c>
      <c r="O1931" s="235">
        <v>1</v>
      </c>
    </row>
    <row r="1932" spans="1:15">
      <c r="A1932" s="231" t="s">
        <v>969</v>
      </c>
      <c r="B1932" s="231" t="s">
        <v>970</v>
      </c>
      <c r="C1932" s="231" t="s">
        <v>971</v>
      </c>
      <c r="D1932" s="231" t="s">
        <v>972</v>
      </c>
      <c r="E1932" s="231" t="s">
        <v>996</v>
      </c>
      <c r="F1932" s="231" t="s">
        <v>95</v>
      </c>
      <c r="G1932" s="231" t="s">
        <v>974</v>
      </c>
      <c r="H1932" s="231" t="s">
        <v>36</v>
      </c>
      <c r="K1932" s="231" t="s">
        <v>84</v>
      </c>
      <c r="L1932" s="231" t="s">
        <v>979</v>
      </c>
      <c r="M1932" s="234"/>
      <c r="N1932" s="235"/>
      <c r="O1932" s="235"/>
    </row>
    <row r="1933" spans="1:15">
      <c r="A1933" s="231" t="s">
        <v>969</v>
      </c>
      <c r="B1933" s="231" t="s">
        <v>970</v>
      </c>
      <c r="C1933" s="231" t="s">
        <v>971</v>
      </c>
      <c r="D1933" s="231" t="s">
        <v>972</v>
      </c>
      <c r="E1933" s="231" t="s">
        <v>996</v>
      </c>
      <c r="F1933" s="231" t="s">
        <v>95</v>
      </c>
      <c r="G1933" s="231" t="s">
        <v>974</v>
      </c>
      <c r="H1933" s="231" t="s">
        <v>36</v>
      </c>
      <c r="K1933" s="231" t="s">
        <v>84</v>
      </c>
      <c r="L1933" s="231" t="s">
        <v>980</v>
      </c>
      <c r="M1933" s="234"/>
      <c r="N1933" s="235"/>
      <c r="O1933" s="235"/>
    </row>
    <row r="1934" spans="1:15">
      <c r="A1934" s="237" t="s">
        <v>969</v>
      </c>
      <c r="B1934" s="237" t="s">
        <v>970</v>
      </c>
      <c r="C1934" s="237" t="s">
        <v>971</v>
      </c>
      <c r="D1934" s="237" t="s">
        <v>972</v>
      </c>
      <c r="E1934" s="237" t="s">
        <v>996</v>
      </c>
      <c r="F1934" s="237" t="s">
        <v>95</v>
      </c>
      <c r="G1934" s="237" t="s">
        <v>974</v>
      </c>
      <c r="H1934" s="237" t="s">
        <v>34</v>
      </c>
      <c r="I1934" s="237"/>
      <c r="J1934" s="237"/>
      <c r="K1934" s="237" t="s">
        <v>84</v>
      </c>
      <c r="L1934" s="237" t="s">
        <v>976</v>
      </c>
      <c r="M1934" s="237">
        <v>3.9470999999999998</v>
      </c>
      <c r="N1934" s="237"/>
      <c r="O1934" s="237"/>
    </row>
    <row r="1935" spans="1:15">
      <c r="A1935" s="237" t="s">
        <v>969</v>
      </c>
      <c r="B1935" s="237" t="s">
        <v>970</v>
      </c>
      <c r="C1935" s="237" t="s">
        <v>971</v>
      </c>
      <c r="D1935" s="237" t="s">
        <v>972</v>
      </c>
      <c r="E1935" s="237" t="s">
        <v>996</v>
      </c>
      <c r="F1935" s="237" t="s">
        <v>95</v>
      </c>
      <c r="G1935" s="237" t="s">
        <v>974</v>
      </c>
      <c r="H1935" s="237" t="s">
        <v>34</v>
      </c>
      <c r="I1935" s="237"/>
      <c r="J1935" s="237"/>
      <c r="K1935" s="237" t="s">
        <v>84</v>
      </c>
      <c r="L1935" s="237" t="s">
        <v>977</v>
      </c>
      <c r="M1935" s="238">
        <v>5.1520689015976604E-7</v>
      </c>
      <c r="N1935" s="238"/>
      <c r="O1935" s="238"/>
    </row>
    <row r="1936" spans="1:15">
      <c r="A1936" s="231" t="s">
        <v>969</v>
      </c>
      <c r="B1936" s="231" t="s">
        <v>970</v>
      </c>
      <c r="C1936" s="231" t="s">
        <v>971</v>
      </c>
      <c r="D1936" s="231" t="s">
        <v>972</v>
      </c>
      <c r="E1936" s="231" t="s">
        <v>996</v>
      </c>
      <c r="F1936" s="231" t="s">
        <v>95</v>
      </c>
      <c r="G1936" s="231" t="s">
        <v>974</v>
      </c>
      <c r="H1936" s="231" t="s">
        <v>34</v>
      </c>
      <c r="I1936" s="231" t="s">
        <v>1002</v>
      </c>
      <c r="J1936" s="231" t="s">
        <v>1007</v>
      </c>
      <c r="K1936" s="231" t="s">
        <v>84</v>
      </c>
      <c r="L1936" s="231" t="s">
        <v>978</v>
      </c>
      <c r="M1936" s="234"/>
      <c r="N1936" s="235">
        <v>1</v>
      </c>
      <c r="O1936" s="235">
        <v>1</v>
      </c>
    </row>
    <row r="1937" spans="1:15">
      <c r="A1937" s="231" t="s">
        <v>969</v>
      </c>
      <c r="B1937" s="231" t="s">
        <v>970</v>
      </c>
      <c r="C1937" s="231" t="s">
        <v>971</v>
      </c>
      <c r="D1937" s="231" t="s">
        <v>972</v>
      </c>
      <c r="E1937" s="231" t="s">
        <v>996</v>
      </c>
      <c r="F1937" s="231" t="s">
        <v>95</v>
      </c>
      <c r="G1937" s="231" t="s">
        <v>974</v>
      </c>
      <c r="H1937" s="231" t="s">
        <v>34</v>
      </c>
      <c r="K1937" s="231" t="s">
        <v>84</v>
      </c>
      <c r="L1937" s="231" t="s">
        <v>979</v>
      </c>
      <c r="M1937" s="234"/>
      <c r="N1937" s="236"/>
      <c r="O1937" s="236"/>
    </row>
    <row r="1938" spans="1:15">
      <c r="A1938" s="231" t="s">
        <v>969</v>
      </c>
      <c r="B1938" s="231" t="s">
        <v>970</v>
      </c>
      <c r="C1938" s="231" t="s">
        <v>971</v>
      </c>
      <c r="D1938" s="231" t="s">
        <v>972</v>
      </c>
      <c r="E1938" s="231" t="s">
        <v>996</v>
      </c>
      <c r="F1938" s="231" t="s">
        <v>95</v>
      </c>
      <c r="G1938" s="231" t="s">
        <v>974</v>
      </c>
      <c r="H1938" s="231" t="s">
        <v>34</v>
      </c>
      <c r="K1938" s="231" t="s">
        <v>84</v>
      </c>
      <c r="L1938" s="231" t="s">
        <v>980</v>
      </c>
      <c r="M1938" s="234"/>
      <c r="N1938" s="236"/>
      <c r="O1938" s="236"/>
    </row>
    <row r="1939" spans="1:15">
      <c r="A1939" s="237" t="s">
        <v>969</v>
      </c>
      <c r="B1939" s="237" t="s">
        <v>970</v>
      </c>
      <c r="C1939" s="237" t="s">
        <v>971</v>
      </c>
      <c r="D1939" s="237" t="s">
        <v>972</v>
      </c>
      <c r="E1939" s="237" t="s">
        <v>996</v>
      </c>
      <c r="F1939" s="237" t="s">
        <v>95</v>
      </c>
      <c r="G1939" s="237" t="s">
        <v>974</v>
      </c>
      <c r="H1939" s="237" t="s">
        <v>57</v>
      </c>
      <c r="I1939" s="237"/>
      <c r="J1939" s="237"/>
      <c r="K1939" s="237" t="s">
        <v>84</v>
      </c>
      <c r="L1939" s="237" t="s">
        <v>976</v>
      </c>
      <c r="M1939" s="237">
        <v>4.0212000000000003</v>
      </c>
      <c r="N1939" s="237"/>
      <c r="O1939" s="237"/>
    </row>
    <row r="1940" spans="1:15">
      <c r="A1940" s="237" t="s">
        <v>969</v>
      </c>
      <c r="B1940" s="237" t="s">
        <v>970</v>
      </c>
      <c r="C1940" s="237" t="s">
        <v>971</v>
      </c>
      <c r="D1940" s="237" t="s">
        <v>972</v>
      </c>
      <c r="E1940" s="237" t="s">
        <v>996</v>
      </c>
      <c r="F1940" s="237" t="s">
        <v>95</v>
      </c>
      <c r="G1940" s="237" t="s">
        <v>974</v>
      </c>
      <c r="H1940" s="237" t="s">
        <v>57</v>
      </c>
      <c r="I1940" s="237"/>
      <c r="J1940" s="237"/>
      <c r="K1940" s="237" t="s">
        <v>84</v>
      </c>
      <c r="L1940" s="237" t="s">
        <v>977</v>
      </c>
      <c r="M1940" s="238">
        <v>4.5496384151867899E-7</v>
      </c>
      <c r="N1940" s="238"/>
      <c r="O1940" s="238"/>
    </row>
    <row r="1941" spans="1:15">
      <c r="A1941" s="231" t="s">
        <v>969</v>
      </c>
      <c r="B1941" s="231" t="s">
        <v>970</v>
      </c>
      <c r="C1941" s="231" t="s">
        <v>971</v>
      </c>
      <c r="D1941" s="231" t="s">
        <v>972</v>
      </c>
      <c r="E1941" s="231" t="s">
        <v>996</v>
      </c>
      <c r="F1941" s="231" t="s">
        <v>95</v>
      </c>
      <c r="G1941" s="231" t="s">
        <v>974</v>
      </c>
      <c r="H1941" s="231" t="s">
        <v>57</v>
      </c>
      <c r="I1941" s="231" t="s">
        <v>1002</v>
      </c>
      <c r="J1941" s="231" t="s">
        <v>1007</v>
      </c>
      <c r="K1941" s="231" t="s">
        <v>84</v>
      </c>
      <c r="L1941" s="231" t="s">
        <v>978</v>
      </c>
      <c r="M1941" s="234"/>
      <c r="N1941" s="235">
        <v>1</v>
      </c>
      <c r="O1941" s="235">
        <v>1</v>
      </c>
    </row>
    <row r="1942" spans="1:15">
      <c r="A1942" s="231" t="s">
        <v>969</v>
      </c>
      <c r="B1942" s="231" t="s">
        <v>970</v>
      </c>
      <c r="C1942" s="231" t="s">
        <v>971</v>
      </c>
      <c r="D1942" s="231" t="s">
        <v>972</v>
      </c>
      <c r="E1942" s="231" t="s">
        <v>996</v>
      </c>
      <c r="F1942" s="231" t="s">
        <v>95</v>
      </c>
      <c r="G1942" s="231" t="s">
        <v>974</v>
      </c>
      <c r="H1942" s="231" t="s">
        <v>57</v>
      </c>
      <c r="K1942" s="231" t="s">
        <v>84</v>
      </c>
      <c r="L1942" s="231" t="s">
        <v>979</v>
      </c>
      <c r="M1942" s="234"/>
      <c r="N1942" s="236"/>
      <c r="O1942" s="236"/>
    </row>
    <row r="1943" spans="1:15">
      <c r="A1943" s="231" t="s">
        <v>969</v>
      </c>
      <c r="B1943" s="231" t="s">
        <v>970</v>
      </c>
      <c r="C1943" s="231" t="s">
        <v>971</v>
      </c>
      <c r="D1943" s="231" t="s">
        <v>972</v>
      </c>
      <c r="E1943" s="231" t="s">
        <v>996</v>
      </c>
      <c r="F1943" s="231" t="s">
        <v>95</v>
      </c>
      <c r="G1943" s="231" t="s">
        <v>974</v>
      </c>
      <c r="H1943" s="231" t="s">
        <v>57</v>
      </c>
      <c r="K1943" s="231" t="s">
        <v>84</v>
      </c>
      <c r="L1943" s="231" t="s">
        <v>980</v>
      </c>
      <c r="M1943" s="234"/>
      <c r="N1943" s="236"/>
      <c r="O1943" s="236"/>
    </row>
    <row r="1944" spans="1:15">
      <c r="A1944" s="237" t="s">
        <v>969</v>
      </c>
      <c r="B1944" s="237" t="s">
        <v>970</v>
      </c>
      <c r="C1944" s="237" t="s">
        <v>971</v>
      </c>
      <c r="D1944" s="237" t="s">
        <v>972</v>
      </c>
      <c r="E1944" s="237" t="s">
        <v>996</v>
      </c>
      <c r="F1944" s="237" t="s">
        <v>95</v>
      </c>
      <c r="G1944" s="237" t="s">
        <v>974</v>
      </c>
      <c r="H1944" s="237" t="s">
        <v>58</v>
      </c>
      <c r="I1944" s="237"/>
      <c r="J1944" s="237"/>
      <c r="K1944" s="237" t="s">
        <v>84</v>
      </c>
      <c r="L1944" s="237" t="s">
        <v>976</v>
      </c>
      <c r="M1944" s="237">
        <v>10.060499999999999</v>
      </c>
      <c r="N1944" s="237"/>
      <c r="O1944" s="237"/>
    </row>
    <row r="1945" spans="1:15">
      <c r="A1945" s="237" t="s">
        <v>969</v>
      </c>
      <c r="B1945" s="237" t="s">
        <v>970</v>
      </c>
      <c r="C1945" s="237" t="s">
        <v>971</v>
      </c>
      <c r="D1945" s="237" t="s">
        <v>972</v>
      </c>
      <c r="E1945" s="237" t="s">
        <v>996</v>
      </c>
      <c r="F1945" s="237" t="s">
        <v>95</v>
      </c>
      <c r="G1945" s="237" t="s">
        <v>974</v>
      </c>
      <c r="H1945" s="237" t="s">
        <v>58</v>
      </c>
      <c r="I1945" s="237"/>
      <c r="J1945" s="237"/>
      <c r="K1945" s="237" t="s">
        <v>84</v>
      </c>
      <c r="L1945" s="237" t="s">
        <v>977</v>
      </c>
      <c r="M1945" s="238">
        <v>1.1716900257235401E-6</v>
      </c>
      <c r="N1945" s="238"/>
      <c r="O1945" s="238"/>
    </row>
    <row r="1946" spans="1:15">
      <c r="A1946" s="231" t="s">
        <v>969</v>
      </c>
      <c r="B1946" s="231" t="s">
        <v>970</v>
      </c>
      <c r="C1946" s="231" t="s">
        <v>971</v>
      </c>
      <c r="D1946" s="231" t="s">
        <v>972</v>
      </c>
      <c r="E1946" s="231" t="s">
        <v>996</v>
      </c>
      <c r="F1946" s="231" t="s">
        <v>95</v>
      </c>
      <c r="G1946" s="231" t="s">
        <v>974</v>
      </c>
      <c r="H1946" s="231" t="s">
        <v>58</v>
      </c>
      <c r="I1946" s="231" t="s">
        <v>1002</v>
      </c>
      <c r="J1946" s="231" t="s">
        <v>1007</v>
      </c>
      <c r="K1946" s="231" t="s">
        <v>84</v>
      </c>
      <c r="L1946" s="231" t="s">
        <v>978</v>
      </c>
      <c r="M1946" s="234"/>
      <c r="N1946" s="235">
        <v>1</v>
      </c>
      <c r="O1946" s="235">
        <v>1</v>
      </c>
    </row>
    <row r="1947" spans="1:15">
      <c r="A1947" s="231" t="s">
        <v>969</v>
      </c>
      <c r="B1947" s="231" t="s">
        <v>970</v>
      </c>
      <c r="C1947" s="231" t="s">
        <v>971</v>
      </c>
      <c r="D1947" s="231" t="s">
        <v>972</v>
      </c>
      <c r="E1947" s="231" t="s">
        <v>996</v>
      </c>
      <c r="F1947" s="231" t="s">
        <v>95</v>
      </c>
      <c r="G1947" s="231" t="s">
        <v>974</v>
      </c>
      <c r="H1947" s="231" t="s">
        <v>58</v>
      </c>
      <c r="K1947" s="231" t="s">
        <v>84</v>
      </c>
      <c r="L1947" s="231" t="s">
        <v>979</v>
      </c>
      <c r="M1947" s="234"/>
      <c r="N1947" s="236"/>
      <c r="O1947" s="236"/>
    </row>
    <row r="1948" spans="1:15">
      <c r="A1948" s="231" t="s">
        <v>969</v>
      </c>
      <c r="B1948" s="231" t="s">
        <v>970</v>
      </c>
      <c r="C1948" s="231" t="s">
        <v>971</v>
      </c>
      <c r="D1948" s="231" t="s">
        <v>972</v>
      </c>
      <c r="E1948" s="231" t="s">
        <v>996</v>
      </c>
      <c r="F1948" s="231" t="s">
        <v>95</v>
      </c>
      <c r="G1948" s="231" t="s">
        <v>974</v>
      </c>
      <c r="H1948" s="231" t="s">
        <v>58</v>
      </c>
      <c r="K1948" s="231" t="s">
        <v>84</v>
      </c>
      <c r="L1948" s="231" t="s">
        <v>980</v>
      </c>
      <c r="M1948" s="234"/>
      <c r="N1948" s="236"/>
      <c r="O1948" s="236"/>
    </row>
    <row r="1949" spans="1:15">
      <c r="A1949" s="237" t="s">
        <v>969</v>
      </c>
      <c r="B1949" s="237" t="s">
        <v>970</v>
      </c>
      <c r="C1949" s="237" t="s">
        <v>971</v>
      </c>
      <c r="D1949" s="237" t="s">
        <v>972</v>
      </c>
      <c r="E1949" s="237" t="s">
        <v>996</v>
      </c>
      <c r="F1949" s="237" t="s">
        <v>95</v>
      </c>
      <c r="G1949" s="237" t="s">
        <v>974</v>
      </c>
      <c r="H1949" s="237" t="s">
        <v>657</v>
      </c>
      <c r="I1949" s="237"/>
      <c r="J1949" s="237"/>
      <c r="K1949" s="237" t="s">
        <v>84</v>
      </c>
      <c r="L1949" s="237" t="s">
        <v>976</v>
      </c>
      <c r="M1949" s="237">
        <v>3.7025999999999999</v>
      </c>
      <c r="N1949" s="237"/>
      <c r="O1949" s="237"/>
    </row>
    <row r="1950" spans="1:15">
      <c r="A1950" s="237" t="s">
        <v>969</v>
      </c>
      <c r="B1950" s="237" t="s">
        <v>970</v>
      </c>
      <c r="C1950" s="237" t="s">
        <v>971</v>
      </c>
      <c r="D1950" s="237" t="s">
        <v>972</v>
      </c>
      <c r="E1950" s="237" t="s">
        <v>996</v>
      </c>
      <c r="F1950" s="237" t="s">
        <v>95</v>
      </c>
      <c r="G1950" s="237" t="s">
        <v>974</v>
      </c>
      <c r="H1950" s="237" t="s">
        <v>657</v>
      </c>
      <c r="I1950" s="237"/>
      <c r="J1950" s="237"/>
      <c r="K1950" s="237" t="s">
        <v>84</v>
      </c>
      <c r="L1950" s="237" t="s">
        <v>977</v>
      </c>
      <c r="M1950" s="238">
        <v>4.5266680501492403E-7</v>
      </c>
      <c r="N1950" s="238"/>
      <c r="O1950" s="238"/>
    </row>
    <row r="1951" spans="1:15">
      <c r="A1951" s="231" t="s">
        <v>969</v>
      </c>
      <c r="B1951" s="231" t="s">
        <v>970</v>
      </c>
      <c r="C1951" s="231" t="s">
        <v>971</v>
      </c>
      <c r="D1951" s="231" t="s">
        <v>972</v>
      </c>
      <c r="E1951" s="231" t="s">
        <v>996</v>
      </c>
      <c r="F1951" s="231" t="s">
        <v>95</v>
      </c>
      <c r="G1951" s="231" t="s">
        <v>974</v>
      </c>
      <c r="H1951" s="231" t="s">
        <v>657</v>
      </c>
      <c r="I1951" s="231" t="s">
        <v>1002</v>
      </c>
      <c r="J1951" s="231" t="s">
        <v>1007</v>
      </c>
      <c r="K1951" s="231" t="s">
        <v>84</v>
      </c>
      <c r="L1951" s="231" t="s">
        <v>978</v>
      </c>
      <c r="M1951" s="234"/>
      <c r="N1951" s="235">
        <v>1</v>
      </c>
      <c r="O1951" s="235">
        <v>1</v>
      </c>
    </row>
    <row r="1952" spans="1:15">
      <c r="A1952" s="231" t="s">
        <v>969</v>
      </c>
      <c r="B1952" s="231" t="s">
        <v>970</v>
      </c>
      <c r="C1952" s="231" t="s">
        <v>971</v>
      </c>
      <c r="D1952" s="231" t="s">
        <v>972</v>
      </c>
      <c r="E1952" s="231" t="s">
        <v>996</v>
      </c>
      <c r="F1952" s="231" t="s">
        <v>95</v>
      </c>
      <c r="G1952" s="231" t="s">
        <v>974</v>
      </c>
      <c r="H1952" s="231" t="s">
        <v>657</v>
      </c>
      <c r="K1952" s="231" t="s">
        <v>84</v>
      </c>
      <c r="L1952" s="231" t="s">
        <v>979</v>
      </c>
      <c r="M1952" s="234"/>
      <c r="N1952" s="236"/>
      <c r="O1952" s="236"/>
    </row>
    <row r="1953" spans="1:15">
      <c r="A1953" s="231" t="s">
        <v>969</v>
      </c>
      <c r="B1953" s="231" t="s">
        <v>970</v>
      </c>
      <c r="C1953" s="231" t="s">
        <v>971</v>
      </c>
      <c r="D1953" s="231" t="s">
        <v>972</v>
      </c>
      <c r="E1953" s="231" t="s">
        <v>996</v>
      </c>
      <c r="F1953" s="231" t="s">
        <v>95</v>
      </c>
      <c r="G1953" s="231" t="s">
        <v>974</v>
      </c>
      <c r="H1953" s="231" t="s">
        <v>657</v>
      </c>
      <c r="K1953" s="231" t="s">
        <v>84</v>
      </c>
      <c r="L1953" s="231" t="s">
        <v>980</v>
      </c>
      <c r="M1953" s="234"/>
      <c r="N1953" s="236"/>
      <c r="O1953" s="236"/>
    </row>
    <row r="1954" spans="1:15">
      <c r="A1954" s="237" t="s">
        <v>969</v>
      </c>
      <c r="B1954" s="237" t="s">
        <v>970</v>
      </c>
      <c r="C1954" s="237" t="s">
        <v>971</v>
      </c>
      <c r="D1954" s="237" t="s">
        <v>972</v>
      </c>
      <c r="E1954" s="237" t="s">
        <v>996</v>
      </c>
      <c r="F1954" s="237" t="s">
        <v>95</v>
      </c>
      <c r="G1954" s="237" t="s">
        <v>974</v>
      </c>
      <c r="H1954" s="237" t="s">
        <v>67</v>
      </c>
      <c r="I1954" s="237"/>
      <c r="J1954" s="237"/>
      <c r="K1954" s="237" t="s">
        <v>84</v>
      </c>
      <c r="L1954" s="237" t="s">
        <v>976</v>
      </c>
      <c r="M1954" s="237">
        <v>62.7926</v>
      </c>
      <c r="N1954" s="237"/>
      <c r="O1954" s="237"/>
    </row>
    <row r="1955" spans="1:15">
      <c r="A1955" s="237" t="s">
        <v>969</v>
      </c>
      <c r="B1955" s="237" t="s">
        <v>970</v>
      </c>
      <c r="C1955" s="237" t="s">
        <v>971</v>
      </c>
      <c r="D1955" s="237" t="s">
        <v>972</v>
      </c>
      <c r="E1955" s="237" t="s">
        <v>996</v>
      </c>
      <c r="F1955" s="237" t="s">
        <v>95</v>
      </c>
      <c r="G1955" s="237" t="s">
        <v>974</v>
      </c>
      <c r="H1955" s="237" t="s">
        <v>67</v>
      </c>
      <c r="I1955" s="237"/>
      <c r="J1955" s="237"/>
      <c r="K1955" s="237" t="s">
        <v>84</v>
      </c>
      <c r="L1955" s="237" t="s">
        <v>977</v>
      </c>
      <c r="M1955" s="238">
        <v>1.3642153515357299E-5</v>
      </c>
      <c r="N1955" s="238"/>
      <c r="O1955" s="238"/>
    </row>
    <row r="1956" spans="1:15">
      <c r="A1956" s="231" t="s">
        <v>969</v>
      </c>
      <c r="B1956" s="231" t="s">
        <v>970</v>
      </c>
      <c r="C1956" s="231" t="s">
        <v>971</v>
      </c>
      <c r="D1956" s="231" t="s">
        <v>972</v>
      </c>
      <c r="E1956" s="231" t="s">
        <v>996</v>
      </c>
      <c r="F1956" s="231" t="s">
        <v>95</v>
      </c>
      <c r="G1956" s="231" t="s">
        <v>974</v>
      </c>
      <c r="H1956" s="231" t="s">
        <v>67</v>
      </c>
      <c r="I1956" s="231" t="s">
        <v>1002</v>
      </c>
      <c r="J1956" s="231" t="s">
        <v>1007</v>
      </c>
      <c r="K1956" s="231" t="s">
        <v>84</v>
      </c>
      <c r="L1956" s="231" t="s">
        <v>978</v>
      </c>
      <c r="M1956" s="234"/>
      <c r="N1956" s="235">
        <v>1</v>
      </c>
      <c r="O1956" s="235">
        <v>1</v>
      </c>
    </row>
    <row r="1957" spans="1:15">
      <c r="A1957" s="231" t="s">
        <v>969</v>
      </c>
      <c r="B1957" s="231" t="s">
        <v>970</v>
      </c>
      <c r="C1957" s="231" t="s">
        <v>971</v>
      </c>
      <c r="D1957" s="231" t="s">
        <v>972</v>
      </c>
      <c r="E1957" s="231" t="s">
        <v>996</v>
      </c>
      <c r="F1957" s="231" t="s">
        <v>95</v>
      </c>
      <c r="G1957" s="231" t="s">
        <v>974</v>
      </c>
      <c r="H1957" s="231" t="s">
        <v>67</v>
      </c>
      <c r="K1957" s="231" t="s">
        <v>84</v>
      </c>
      <c r="L1957" s="231" t="s">
        <v>979</v>
      </c>
      <c r="M1957" s="234"/>
      <c r="N1957" s="236"/>
      <c r="O1957" s="236"/>
    </row>
    <row r="1958" spans="1:15">
      <c r="A1958" s="231" t="s">
        <v>969</v>
      </c>
      <c r="B1958" s="231" t="s">
        <v>970</v>
      </c>
      <c r="C1958" s="231" t="s">
        <v>971</v>
      </c>
      <c r="D1958" s="231" t="s">
        <v>972</v>
      </c>
      <c r="E1958" s="231" t="s">
        <v>996</v>
      </c>
      <c r="F1958" s="231" t="s">
        <v>95</v>
      </c>
      <c r="G1958" s="231" t="s">
        <v>974</v>
      </c>
      <c r="H1958" s="231" t="s">
        <v>67</v>
      </c>
      <c r="K1958" s="231" t="s">
        <v>84</v>
      </c>
      <c r="L1958" s="231" t="s">
        <v>980</v>
      </c>
      <c r="M1958" s="234"/>
      <c r="N1958" s="236"/>
      <c r="O1958" s="236"/>
    </row>
    <row r="1959" spans="1:15">
      <c r="A1959" s="237" t="s">
        <v>969</v>
      </c>
      <c r="B1959" s="237" t="s">
        <v>970</v>
      </c>
      <c r="C1959" s="237" t="s">
        <v>971</v>
      </c>
      <c r="D1959" s="237" t="s">
        <v>972</v>
      </c>
      <c r="E1959" s="237" t="s">
        <v>996</v>
      </c>
      <c r="F1959" s="237" t="s">
        <v>95</v>
      </c>
      <c r="G1959" s="237" t="s">
        <v>974</v>
      </c>
      <c r="H1959" s="237" t="s">
        <v>63</v>
      </c>
      <c r="I1959" s="237"/>
      <c r="J1959" s="237"/>
      <c r="K1959" s="237" t="s">
        <v>84</v>
      </c>
      <c r="L1959" s="237" t="s">
        <v>976</v>
      </c>
      <c r="M1959" s="237">
        <v>5992.3563000000004</v>
      </c>
      <c r="N1959" s="237">
        <v>1261.0047</v>
      </c>
      <c r="O1959" s="237">
        <v>4091.8051</v>
      </c>
    </row>
    <row r="1960" spans="1:15">
      <c r="A1960" s="237" t="s">
        <v>969</v>
      </c>
      <c r="B1960" s="237" t="s">
        <v>970</v>
      </c>
      <c r="C1960" s="237" t="s">
        <v>971</v>
      </c>
      <c r="D1960" s="237" t="s">
        <v>972</v>
      </c>
      <c r="E1960" s="237" t="s">
        <v>996</v>
      </c>
      <c r="F1960" s="237" t="s">
        <v>95</v>
      </c>
      <c r="G1960" s="237" t="s">
        <v>974</v>
      </c>
      <c r="H1960" s="237" t="s">
        <v>63</v>
      </c>
      <c r="I1960" s="237"/>
      <c r="J1960" s="237"/>
      <c r="K1960" s="237" t="s">
        <v>84</v>
      </c>
      <c r="L1960" s="237" t="s">
        <v>977</v>
      </c>
      <c r="M1960" s="238">
        <v>1.0522567045824101E-3</v>
      </c>
      <c r="N1960" s="238">
        <v>3.1474269675609901E-4</v>
      </c>
      <c r="O1960" s="238">
        <v>6.37022005769697E-4</v>
      </c>
    </row>
    <row r="1961" spans="1:15">
      <c r="A1961" s="231" t="s">
        <v>969</v>
      </c>
      <c r="B1961" s="231" t="s">
        <v>970</v>
      </c>
      <c r="C1961" s="231" t="s">
        <v>971</v>
      </c>
      <c r="D1961" s="231" t="s">
        <v>972</v>
      </c>
      <c r="E1961" s="231" t="s">
        <v>996</v>
      </c>
      <c r="F1961" s="231" t="s">
        <v>95</v>
      </c>
      <c r="G1961" s="231" t="s">
        <v>974</v>
      </c>
      <c r="H1961" s="231" t="s">
        <v>63</v>
      </c>
      <c r="I1961" s="231" t="s">
        <v>1002</v>
      </c>
      <c r="J1961" s="231" t="s">
        <v>1007</v>
      </c>
      <c r="K1961" s="231" t="s">
        <v>84</v>
      </c>
      <c r="L1961" s="231" t="s">
        <v>978</v>
      </c>
      <c r="M1961" s="234"/>
      <c r="N1961" s="235">
        <v>1</v>
      </c>
      <c r="O1961" s="235">
        <v>1</v>
      </c>
    </row>
    <row r="1962" spans="1:15">
      <c r="A1962" s="231" t="s">
        <v>969</v>
      </c>
      <c r="B1962" s="231" t="s">
        <v>970</v>
      </c>
      <c r="C1962" s="231" t="s">
        <v>971</v>
      </c>
      <c r="D1962" s="231" t="s">
        <v>972</v>
      </c>
      <c r="E1962" s="231" t="s">
        <v>996</v>
      </c>
      <c r="F1962" s="231" t="s">
        <v>95</v>
      </c>
      <c r="G1962" s="231" t="s">
        <v>974</v>
      </c>
      <c r="H1962" s="231" t="s">
        <v>63</v>
      </c>
      <c r="K1962" s="231" t="s">
        <v>84</v>
      </c>
      <c r="L1962" s="231" t="s">
        <v>979</v>
      </c>
      <c r="M1962" s="234"/>
      <c r="N1962" s="235"/>
      <c r="O1962" s="235"/>
    </row>
    <row r="1963" spans="1:15">
      <c r="A1963" s="231" t="s">
        <v>969</v>
      </c>
      <c r="B1963" s="231" t="s">
        <v>970</v>
      </c>
      <c r="C1963" s="231" t="s">
        <v>971</v>
      </c>
      <c r="D1963" s="231" t="s">
        <v>972</v>
      </c>
      <c r="E1963" s="231" t="s">
        <v>996</v>
      </c>
      <c r="F1963" s="231" t="s">
        <v>95</v>
      </c>
      <c r="G1963" s="231" t="s">
        <v>974</v>
      </c>
      <c r="H1963" s="231" t="s">
        <v>63</v>
      </c>
      <c r="K1963" s="231" t="s">
        <v>84</v>
      </c>
      <c r="L1963" s="231" t="s">
        <v>980</v>
      </c>
      <c r="M1963" s="234"/>
      <c r="N1963" s="235"/>
      <c r="O1963" s="235"/>
    </row>
    <row r="1964" spans="1:15">
      <c r="A1964" s="237" t="s">
        <v>969</v>
      </c>
      <c r="B1964" s="237" t="s">
        <v>970</v>
      </c>
      <c r="C1964" s="237" t="s">
        <v>971</v>
      </c>
      <c r="D1964" s="237" t="s">
        <v>972</v>
      </c>
      <c r="E1964" s="237" t="s">
        <v>996</v>
      </c>
      <c r="F1964" s="237" t="s">
        <v>95</v>
      </c>
      <c r="G1964" s="237" t="s">
        <v>974</v>
      </c>
      <c r="H1964" s="237" t="s">
        <v>62</v>
      </c>
      <c r="I1964" s="237"/>
      <c r="J1964" s="237"/>
      <c r="K1964" s="237" t="s">
        <v>84</v>
      </c>
      <c r="L1964" s="237" t="s">
        <v>976</v>
      </c>
      <c r="M1964" s="237">
        <v>2.3900000000000001E-2</v>
      </c>
      <c r="N1964" s="237"/>
      <c r="O1964" s="237"/>
    </row>
    <row r="1965" spans="1:15">
      <c r="A1965" s="237" t="s">
        <v>969</v>
      </c>
      <c r="B1965" s="237" t="s">
        <v>970</v>
      </c>
      <c r="C1965" s="237" t="s">
        <v>971</v>
      </c>
      <c r="D1965" s="237" t="s">
        <v>972</v>
      </c>
      <c r="E1965" s="237" t="s">
        <v>996</v>
      </c>
      <c r="F1965" s="237" t="s">
        <v>95</v>
      </c>
      <c r="G1965" s="237" t="s">
        <v>974</v>
      </c>
      <c r="H1965" s="237" t="s">
        <v>62</v>
      </c>
      <c r="I1965" s="237"/>
      <c r="J1965" s="237"/>
      <c r="K1965" s="237" t="s">
        <v>84</v>
      </c>
      <c r="L1965" s="237" t="s">
        <v>977</v>
      </c>
      <c r="M1965" s="238">
        <v>3.8044666148731503E-9</v>
      </c>
      <c r="N1965" s="238"/>
      <c r="O1965" s="238"/>
    </row>
    <row r="1966" spans="1:15">
      <c r="A1966" s="231" t="s">
        <v>969</v>
      </c>
      <c r="B1966" s="231" t="s">
        <v>970</v>
      </c>
      <c r="C1966" s="231" t="s">
        <v>971</v>
      </c>
      <c r="D1966" s="231" t="s">
        <v>972</v>
      </c>
      <c r="E1966" s="231" t="s">
        <v>996</v>
      </c>
      <c r="F1966" s="231" t="s">
        <v>95</v>
      </c>
      <c r="G1966" s="231" t="s">
        <v>974</v>
      </c>
      <c r="H1966" s="231" t="s">
        <v>62</v>
      </c>
      <c r="I1966" s="231" t="s">
        <v>1002</v>
      </c>
      <c r="J1966" s="231" t="s">
        <v>1007</v>
      </c>
      <c r="K1966" s="231" t="s">
        <v>84</v>
      </c>
      <c r="L1966" s="231" t="s">
        <v>978</v>
      </c>
      <c r="M1966" s="234"/>
      <c r="N1966" s="235">
        <v>1</v>
      </c>
      <c r="O1966" s="235">
        <v>1</v>
      </c>
    </row>
    <row r="1967" spans="1:15">
      <c r="A1967" s="231" t="s">
        <v>969</v>
      </c>
      <c r="B1967" s="231" t="s">
        <v>970</v>
      </c>
      <c r="C1967" s="231" t="s">
        <v>971</v>
      </c>
      <c r="D1967" s="231" t="s">
        <v>972</v>
      </c>
      <c r="E1967" s="231" t="s">
        <v>996</v>
      </c>
      <c r="F1967" s="231" t="s">
        <v>95</v>
      </c>
      <c r="G1967" s="231" t="s">
        <v>974</v>
      </c>
      <c r="H1967" s="231" t="s">
        <v>62</v>
      </c>
      <c r="K1967" s="231" t="s">
        <v>84</v>
      </c>
      <c r="L1967" s="231" t="s">
        <v>979</v>
      </c>
      <c r="M1967" s="234"/>
      <c r="N1967" s="236"/>
      <c r="O1967" s="236"/>
    </row>
    <row r="1968" spans="1:15">
      <c r="A1968" s="231" t="s">
        <v>969</v>
      </c>
      <c r="B1968" s="231" t="s">
        <v>970</v>
      </c>
      <c r="C1968" s="231" t="s">
        <v>971</v>
      </c>
      <c r="D1968" s="231" t="s">
        <v>972</v>
      </c>
      <c r="E1968" s="231" t="s">
        <v>996</v>
      </c>
      <c r="F1968" s="231" t="s">
        <v>95</v>
      </c>
      <c r="G1968" s="231" t="s">
        <v>974</v>
      </c>
      <c r="H1968" s="231" t="s">
        <v>62</v>
      </c>
      <c r="K1968" s="231" t="s">
        <v>84</v>
      </c>
      <c r="L1968" s="231" t="s">
        <v>980</v>
      </c>
      <c r="M1968" s="234"/>
      <c r="N1968" s="236"/>
      <c r="O1968" s="236"/>
    </row>
    <row r="1969" spans="1:15">
      <c r="A1969" s="237" t="s">
        <v>969</v>
      </c>
      <c r="B1969" s="237" t="s">
        <v>970</v>
      </c>
      <c r="C1969" s="237" t="s">
        <v>971</v>
      </c>
      <c r="D1969" s="237" t="s">
        <v>972</v>
      </c>
      <c r="E1969" s="237" t="s">
        <v>996</v>
      </c>
      <c r="F1969" s="237" t="s">
        <v>95</v>
      </c>
      <c r="G1969" s="237" t="s">
        <v>974</v>
      </c>
      <c r="H1969" s="237" t="s">
        <v>60</v>
      </c>
      <c r="I1969" s="237"/>
      <c r="J1969" s="237"/>
      <c r="K1969" s="237" t="s">
        <v>84</v>
      </c>
      <c r="L1969" s="237" t="s">
        <v>976</v>
      </c>
      <c r="M1969" s="237">
        <v>2.2000000000000001E-3</v>
      </c>
      <c r="N1969" s="237"/>
      <c r="O1969" s="237"/>
    </row>
    <row r="1970" spans="1:15">
      <c r="A1970" s="237" t="s">
        <v>969</v>
      </c>
      <c r="B1970" s="237" t="s">
        <v>970</v>
      </c>
      <c r="C1970" s="237" t="s">
        <v>971</v>
      </c>
      <c r="D1970" s="237" t="s">
        <v>972</v>
      </c>
      <c r="E1970" s="237" t="s">
        <v>996</v>
      </c>
      <c r="F1970" s="237" t="s">
        <v>95</v>
      </c>
      <c r="G1970" s="237" t="s">
        <v>974</v>
      </c>
      <c r="H1970" s="237" t="s">
        <v>60</v>
      </c>
      <c r="I1970" s="237"/>
      <c r="J1970" s="237"/>
      <c r="K1970" s="237" t="s">
        <v>84</v>
      </c>
      <c r="L1970" s="237" t="s">
        <v>977</v>
      </c>
      <c r="M1970" s="238">
        <v>2.8716150043107203E-10</v>
      </c>
      <c r="N1970" s="238"/>
      <c r="O1970" s="238"/>
    </row>
    <row r="1971" spans="1:15">
      <c r="A1971" s="231" t="s">
        <v>969</v>
      </c>
      <c r="B1971" s="231" t="s">
        <v>970</v>
      </c>
      <c r="C1971" s="231" t="s">
        <v>971</v>
      </c>
      <c r="D1971" s="231" t="s">
        <v>972</v>
      </c>
      <c r="E1971" s="231" t="s">
        <v>996</v>
      </c>
      <c r="F1971" s="231" t="s">
        <v>95</v>
      </c>
      <c r="G1971" s="231" t="s">
        <v>974</v>
      </c>
      <c r="H1971" s="231" t="s">
        <v>60</v>
      </c>
      <c r="I1971" s="231" t="s">
        <v>1002</v>
      </c>
      <c r="J1971" s="231" t="s">
        <v>1007</v>
      </c>
      <c r="K1971" s="231" t="s">
        <v>84</v>
      </c>
      <c r="L1971" s="231" t="s">
        <v>978</v>
      </c>
      <c r="M1971" s="234"/>
      <c r="N1971" s="235">
        <v>1</v>
      </c>
      <c r="O1971" s="235">
        <v>1</v>
      </c>
    </row>
    <row r="1972" spans="1:15">
      <c r="A1972" s="231" t="s">
        <v>969</v>
      </c>
      <c r="B1972" s="231" t="s">
        <v>970</v>
      </c>
      <c r="C1972" s="231" t="s">
        <v>971</v>
      </c>
      <c r="D1972" s="231" t="s">
        <v>972</v>
      </c>
      <c r="E1972" s="231" t="s">
        <v>996</v>
      </c>
      <c r="F1972" s="231" t="s">
        <v>95</v>
      </c>
      <c r="G1972" s="231" t="s">
        <v>974</v>
      </c>
      <c r="H1972" s="231" t="s">
        <v>60</v>
      </c>
      <c r="K1972" s="231" t="s">
        <v>84</v>
      </c>
      <c r="L1972" s="231" t="s">
        <v>979</v>
      </c>
      <c r="M1972" s="234"/>
      <c r="N1972" s="236"/>
      <c r="O1972" s="236"/>
    </row>
    <row r="1973" spans="1:15">
      <c r="A1973" s="231" t="s">
        <v>969</v>
      </c>
      <c r="B1973" s="231" t="s">
        <v>970</v>
      </c>
      <c r="C1973" s="231" t="s">
        <v>971</v>
      </c>
      <c r="D1973" s="231" t="s">
        <v>972</v>
      </c>
      <c r="E1973" s="231" t="s">
        <v>996</v>
      </c>
      <c r="F1973" s="231" t="s">
        <v>95</v>
      </c>
      <c r="G1973" s="231" t="s">
        <v>974</v>
      </c>
      <c r="H1973" s="231" t="s">
        <v>60</v>
      </c>
      <c r="K1973" s="231" t="s">
        <v>84</v>
      </c>
      <c r="L1973" s="231" t="s">
        <v>980</v>
      </c>
      <c r="M1973" s="234"/>
      <c r="N1973" s="236"/>
      <c r="O1973" s="236"/>
    </row>
    <row r="1974" spans="1:15">
      <c r="A1974" s="237" t="s">
        <v>969</v>
      </c>
      <c r="B1974" s="237" t="s">
        <v>970</v>
      </c>
      <c r="C1974" s="237" t="s">
        <v>971</v>
      </c>
      <c r="D1974" s="237" t="s">
        <v>972</v>
      </c>
      <c r="E1974" s="237" t="s">
        <v>996</v>
      </c>
      <c r="F1974" s="237" t="s">
        <v>95</v>
      </c>
      <c r="G1974" s="237" t="s">
        <v>974</v>
      </c>
      <c r="H1974" s="237" t="s">
        <v>17</v>
      </c>
      <c r="I1974" s="237"/>
      <c r="J1974" s="237"/>
      <c r="K1974" s="237" t="s">
        <v>84</v>
      </c>
      <c r="L1974" s="237" t="s">
        <v>976</v>
      </c>
      <c r="M1974" s="237">
        <v>101459.8646</v>
      </c>
      <c r="N1974" s="237">
        <v>28608.598000000002</v>
      </c>
      <c r="O1974" s="237">
        <v>53631.895499999999</v>
      </c>
    </row>
    <row r="1975" spans="1:15">
      <c r="A1975" s="237" t="s">
        <v>969</v>
      </c>
      <c r="B1975" s="237" t="s">
        <v>970</v>
      </c>
      <c r="C1975" s="237" t="s">
        <v>971</v>
      </c>
      <c r="D1975" s="237" t="s">
        <v>972</v>
      </c>
      <c r="E1975" s="237" t="s">
        <v>996</v>
      </c>
      <c r="F1975" s="237" t="s">
        <v>95</v>
      </c>
      <c r="G1975" s="237" t="s">
        <v>974</v>
      </c>
      <c r="H1975" s="237" t="s">
        <v>17</v>
      </c>
      <c r="I1975" s="237"/>
      <c r="J1975" s="237"/>
      <c r="K1975" s="237" t="s">
        <v>84</v>
      </c>
      <c r="L1975" s="237" t="s">
        <v>977</v>
      </c>
      <c r="M1975" s="238">
        <v>1.19461896223795E-2</v>
      </c>
      <c r="N1975" s="238">
        <v>7.1406135797361797E-3</v>
      </c>
      <c r="O1975" s="238">
        <v>8.3495417816065506E-3</v>
      </c>
    </row>
    <row r="1976" spans="1:15">
      <c r="A1976" s="231" t="s">
        <v>969</v>
      </c>
      <c r="B1976" s="231" t="s">
        <v>970</v>
      </c>
      <c r="C1976" s="231" t="s">
        <v>971</v>
      </c>
      <c r="D1976" s="231" t="s">
        <v>972</v>
      </c>
      <c r="E1976" s="231" t="s">
        <v>996</v>
      </c>
      <c r="F1976" s="231" t="s">
        <v>95</v>
      </c>
      <c r="G1976" s="231" t="s">
        <v>974</v>
      </c>
      <c r="H1976" s="231" t="s">
        <v>17</v>
      </c>
      <c r="I1976" s="231" t="s">
        <v>101</v>
      </c>
      <c r="J1976" s="231" t="s">
        <v>811</v>
      </c>
      <c r="K1976" s="231" t="s">
        <v>84</v>
      </c>
      <c r="L1976" s="231" t="s">
        <v>978</v>
      </c>
      <c r="M1976" s="234"/>
      <c r="N1976" s="235">
        <f>'4.c Electricity breakdown'!N27</f>
        <v>0.2</v>
      </c>
      <c r="O1976" s="235">
        <f>'4.c Electricity breakdown'!AQ27</f>
        <v>0.2</v>
      </c>
    </row>
    <row r="1977" spans="1:15">
      <c r="A1977" s="231" t="s">
        <v>969</v>
      </c>
      <c r="B1977" s="231" t="s">
        <v>970</v>
      </c>
      <c r="C1977" s="231" t="s">
        <v>971</v>
      </c>
      <c r="D1977" s="231" t="s">
        <v>972</v>
      </c>
      <c r="E1977" s="231" t="s">
        <v>996</v>
      </c>
      <c r="F1977" s="231" t="s">
        <v>95</v>
      </c>
      <c r="G1977" s="231" t="s">
        <v>974</v>
      </c>
      <c r="H1977" s="231" t="s">
        <v>17</v>
      </c>
      <c r="I1977" s="231" t="s">
        <v>1005</v>
      </c>
      <c r="J1977" s="231" t="s">
        <v>1010</v>
      </c>
      <c r="K1977" s="231" t="s">
        <v>84</v>
      </c>
      <c r="L1977" s="231" t="s">
        <v>979</v>
      </c>
      <c r="M1977" s="234"/>
      <c r="N1977" s="235">
        <f>'4.c Electricity breakdown'!N26</f>
        <v>0.75</v>
      </c>
      <c r="O1977" s="235">
        <f>'4.c Electricity breakdown'!AQ26</f>
        <v>0.75</v>
      </c>
    </row>
    <row r="1978" spans="1:15">
      <c r="A1978" s="231" t="s">
        <v>969</v>
      </c>
      <c r="B1978" s="231" t="s">
        <v>970</v>
      </c>
      <c r="C1978" s="231" t="s">
        <v>971</v>
      </c>
      <c r="D1978" s="231" t="s">
        <v>972</v>
      </c>
      <c r="E1978" s="231" t="s">
        <v>996</v>
      </c>
      <c r="F1978" s="231" t="s">
        <v>95</v>
      </c>
      <c r="G1978" s="231" t="s">
        <v>974</v>
      </c>
      <c r="H1978" s="231" t="s">
        <v>17</v>
      </c>
      <c r="I1978" s="231" t="s">
        <v>105</v>
      </c>
      <c r="J1978" s="231" t="s">
        <v>813</v>
      </c>
      <c r="K1978" s="231" t="s">
        <v>84</v>
      </c>
      <c r="L1978" s="231" t="s">
        <v>980</v>
      </c>
      <c r="M1978" s="234"/>
      <c r="N1978" s="235">
        <f>'4.c Electricity breakdown'!N28</f>
        <v>0.05</v>
      </c>
      <c r="O1978" s="235">
        <f>'4.c Electricity breakdown'!AQ28</f>
        <v>0.05</v>
      </c>
    </row>
    <row r="1979" spans="1:15">
      <c r="A1979" s="237" t="s">
        <v>969</v>
      </c>
      <c r="B1979" s="237" t="s">
        <v>970</v>
      </c>
      <c r="C1979" s="237" t="s">
        <v>971</v>
      </c>
      <c r="D1979" s="237" t="s">
        <v>972</v>
      </c>
      <c r="E1979" s="237" t="s">
        <v>996</v>
      </c>
      <c r="F1979" s="237" t="s">
        <v>95</v>
      </c>
      <c r="G1979" s="237" t="s">
        <v>974</v>
      </c>
      <c r="H1979" s="237" t="s">
        <v>45</v>
      </c>
      <c r="I1979" s="237"/>
      <c r="J1979" s="237"/>
      <c r="K1979" s="237" t="s">
        <v>84</v>
      </c>
      <c r="L1979" s="237" t="s">
        <v>976</v>
      </c>
      <c r="M1979" s="237">
        <v>18735.831999999999</v>
      </c>
      <c r="N1979" s="237">
        <v>1079.6313</v>
      </c>
      <c r="O1979" s="237">
        <v>9404.4138000000003</v>
      </c>
    </row>
    <row r="1980" spans="1:15">
      <c r="A1980" s="237" t="s">
        <v>969</v>
      </c>
      <c r="B1980" s="237" t="s">
        <v>970</v>
      </c>
      <c r="C1980" s="237" t="s">
        <v>971</v>
      </c>
      <c r="D1980" s="237" t="s">
        <v>972</v>
      </c>
      <c r="E1980" s="237" t="s">
        <v>996</v>
      </c>
      <c r="F1980" s="237" t="s">
        <v>95</v>
      </c>
      <c r="G1980" s="237" t="s">
        <v>974</v>
      </c>
      <c r="H1980" s="237" t="s">
        <v>45</v>
      </c>
      <c r="I1980" s="237"/>
      <c r="J1980" s="237"/>
      <c r="K1980" s="237" t="s">
        <v>84</v>
      </c>
      <c r="L1980" s="237" t="s">
        <v>977</v>
      </c>
      <c r="M1980" s="238">
        <v>2.26732610814294E-3</v>
      </c>
      <c r="N1980" s="238">
        <v>2.6947248242952101E-4</v>
      </c>
      <c r="O1980" s="238">
        <v>1.46410163621044E-3</v>
      </c>
    </row>
    <row r="1981" spans="1:15">
      <c r="A1981" s="231" t="s">
        <v>969</v>
      </c>
      <c r="B1981" s="231" t="s">
        <v>970</v>
      </c>
      <c r="C1981" s="231" t="s">
        <v>971</v>
      </c>
      <c r="D1981" s="231" t="s">
        <v>972</v>
      </c>
      <c r="E1981" s="231" t="s">
        <v>996</v>
      </c>
      <c r="F1981" s="231" t="s">
        <v>95</v>
      </c>
      <c r="G1981" s="231" t="s">
        <v>974</v>
      </c>
      <c r="H1981" s="231" t="s">
        <v>45</v>
      </c>
      <c r="I1981" s="231" t="s">
        <v>1075</v>
      </c>
      <c r="J1981" s="231" t="s">
        <v>1016</v>
      </c>
      <c r="K1981" s="231" t="s">
        <v>84</v>
      </c>
      <c r="L1981" s="231" t="s">
        <v>978</v>
      </c>
      <c r="M1981" s="234"/>
      <c r="N1981" s="239">
        <v>0.5</v>
      </c>
      <c r="O1981" s="239">
        <v>0.5</v>
      </c>
    </row>
    <row r="1982" spans="1:15">
      <c r="A1982" s="231" t="s">
        <v>969</v>
      </c>
      <c r="B1982" s="231" t="s">
        <v>970</v>
      </c>
      <c r="C1982" s="231" t="s">
        <v>971</v>
      </c>
      <c r="D1982" s="231" t="s">
        <v>972</v>
      </c>
      <c r="E1982" s="231" t="s">
        <v>996</v>
      </c>
      <c r="F1982" s="231" t="s">
        <v>95</v>
      </c>
      <c r="G1982" s="231" t="s">
        <v>974</v>
      </c>
      <c r="H1982" s="231" t="s">
        <v>45</v>
      </c>
      <c r="I1982" s="231" t="s">
        <v>1075</v>
      </c>
      <c r="J1982" s="231" t="s">
        <v>1074</v>
      </c>
      <c r="K1982" s="231" t="s">
        <v>84</v>
      </c>
      <c r="L1982" s="231" t="s">
        <v>979</v>
      </c>
      <c r="M1982" s="234"/>
      <c r="N1982" s="239">
        <v>0.5</v>
      </c>
      <c r="O1982" s="239">
        <v>0.5</v>
      </c>
    </row>
    <row r="1983" spans="1:15">
      <c r="A1983" s="231" t="s">
        <v>969</v>
      </c>
      <c r="B1983" s="231" t="s">
        <v>970</v>
      </c>
      <c r="C1983" s="231" t="s">
        <v>971</v>
      </c>
      <c r="D1983" s="231" t="s">
        <v>972</v>
      </c>
      <c r="E1983" s="231" t="s">
        <v>996</v>
      </c>
      <c r="F1983" s="231" t="s">
        <v>95</v>
      </c>
      <c r="G1983" s="231" t="s">
        <v>974</v>
      </c>
      <c r="H1983" s="231" t="s">
        <v>45</v>
      </c>
      <c r="K1983" s="231" t="s">
        <v>84</v>
      </c>
      <c r="L1983" s="231" t="s">
        <v>980</v>
      </c>
      <c r="M1983" s="234"/>
      <c r="N1983" s="235"/>
      <c r="O1983" s="235"/>
    </row>
    <row r="1984" spans="1:15">
      <c r="A1984" s="237" t="s">
        <v>969</v>
      </c>
      <c r="B1984" s="237" t="s">
        <v>970</v>
      </c>
      <c r="C1984" s="237" t="s">
        <v>971</v>
      </c>
      <c r="D1984" s="237" t="s">
        <v>972</v>
      </c>
      <c r="E1984" s="237" t="s">
        <v>996</v>
      </c>
      <c r="F1984" s="237" t="s">
        <v>95</v>
      </c>
      <c r="G1984" s="237" t="s">
        <v>974</v>
      </c>
      <c r="H1984" s="237" t="s">
        <v>975</v>
      </c>
      <c r="I1984" s="237"/>
      <c r="J1984" s="237"/>
      <c r="K1984" s="237" t="s">
        <v>93</v>
      </c>
      <c r="L1984" s="237" t="s">
        <v>976</v>
      </c>
      <c r="M1984" s="237">
        <v>16689.6014</v>
      </c>
      <c r="N1984" s="237">
        <v>16689.6014</v>
      </c>
      <c r="O1984" s="237"/>
    </row>
    <row r="1985" spans="1:15">
      <c r="A1985" s="237" t="s">
        <v>969</v>
      </c>
      <c r="B1985" s="237" t="s">
        <v>970</v>
      </c>
      <c r="C1985" s="237" t="s">
        <v>971</v>
      </c>
      <c r="D1985" s="237" t="s">
        <v>972</v>
      </c>
      <c r="E1985" s="237" t="s">
        <v>996</v>
      </c>
      <c r="F1985" s="237" t="s">
        <v>95</v>
      </c>
      <c r="G1985" s="237" t="s">
        <v>974</v>
      </c>
      <c r="H1985" s="237" t="s">
        <v>975</v>
      </c>
      <c r="I1985" s="237"/>
      <c r="J1985" s="237"/>
      <c r="K1985" s="237" t="s">
        <v>93</v>
      </c>
      <c r="L1985" s="237" t="s">
        <v>977</v>
      </c>
      <c r="M1985" s="238">
        <v>4.1656705581036802E-3</v>
      </c>
      <c r="N1985" s="238">
        <v>4.1656705581036802E-3</v>
      </c>
      <c r="O1985" s="238"/>
    </row>
    <row r="1986" spans="1:15">
      <c r="A1986" s="231" t="s">
        <v>969</v>
      </c>
      <c r="B1986" s="231" t="s">
        <v>970</v>
      </c>
      <c r="C1986" s="231" t="s">
        <v>971</v>
      </c>
      <c r="D1986" s="231" t="s">
        <v>972</v>
      </c>
      <c r="E1986" s="231" t="s">
        <v>996</v>
      </c>
      <c r="F1986" s="231" t="s">
        <v>95</v>
      </c>
      <c r="G1986" s="231" t="s">
        <v>974</v>
      </c>
      <c r="H1986" s="231" t="s">
        <v>975</v>
      </c>
      <c r="I1986" s="231" t="s">
        <v>1002</v>
      </c>
      <c r="J1986" s="231" t="s">
        <v>1003</v>
      </c>
      <c r="K1986" s="231" t="s">
        <v>93</v>
      </c>
      <c r="L1986" s="231" t="s">
        <v>978</v>
      </c>
      <c r="M1986" s="234"/>
      <c r="N1986" s="235">
        <v>0.34</v>
      </c>
      <c r="O1986" s="235">
        <v>0.34</v>
      </c>
    </row>
    <row r="1987" spans="1:15">
      <c r="A1987" s="231" t="s">
        <v>969</v>
      </c>
      <c r="B1987" s="231" t="s">
        <v>970</v>
      </c>
      <c r="C1987" s="231" t="s">
        <v>971</v>
      </c>
      <c r="D1987" s="231" t="s">
        <v>972</v>
      </c>
      <c r="E1987" s="231" t="s">
        <v>996</v>
      </c>
      <c r="F1987" s="231" t="s">
        <v>95</v>
      </c>
      <c r="G1987" s="231" t="s">
        <v>974</v>
      </c>
      <c r="H1987" s="231" t="s">
        <v>975</v>
      </c>
      <c r="I1987" s="231" t="s">
        <v>1002</v>
      </c>
      <c r="J1987" s="231" t="s">
        <v>1004</v>
      </c>
      <c r="K1987" s="231" t="s">
        <v>93</v>
      </c>
      <c r="L1987" s="231" t="s">
        <v>979</v>
      </c>
      <c r="M1987" s="234"/>
      <c r="N1987" s="235">
        <v>0.33</v>
      </c>
      <c r="O1987" s="235">
        <v>0.33</v>
      </c>
    </row>
    <row r="1988" spans="1:15">
      <c r="A1988" s="231" t="s">
        <v>969</v>
      </c>
      <c r="B1988" s="231" t="s">
        <v>970</v>
      </c>
      <c r="C1988" s="231" t="s">
        <v>971</v>
      </c>
      <c r="D1988" s="231" t="s">
        <v>972</v>
      </c>
      <c r="E1988" s="231" t="s">
        <v>996</v>
      </c>
      <c r="F1988" s="231" t="s">
        <v>95</v>
      </c>
      <c r="G1988" s="231" t="s">
        <v>974</v>
      </c>
      <c r="H1988" s="231" t="s">
        <v>975</v>
      </c>
      <c r="I1988" s="231" t="s">
        <v>1002</v>
      </c>
      <c r="J1988" s="231" t="s">
        <v>1011</v>
      </c>
      <c r="K1988" s="231" t="s">
        <v>93</v>
      </c>
      <c r="L1988" s="231" t="s">
        <v>980</v>
      </c>
      <c r="M1988" s="234"/>
      <c r="N1988" s="235">
        <v>0.33</v>
      </c>
      <c r="O1988" s="235">
        <v>0.33</v>
      </c>
    </row>
    <row r="1989" spans="1:15">
      <c r="A1989" s="237" t="s">
        <v>969</v>
      </c>
      <c r="B1989" s="237" t="s">
        <v>970</v>
      </c>
      <c r="C1989" s="237" t="s">
        <v>971</v>
      </c>
      <c r="D1989" s="237" t="s">
        <v>972</v>
      </c>
      <c r="E1989" s="237" t="s">
        <v>996</v>
      </c>
      <c r="F1989" s="237" t="s">
        <v>95</v>
      </c>
      <c r="G1989" s="237" t="s">
        <v>974</v>
      </c>
      <c r="H1989" s="237" t="s">
        <v>981</v>
      </c>
      <c r="I1989" s="237"/>
      <c r="J1989" s="237"/>
      <c r="K1989" s="237" t="s">
        <v>93</v>
      </c>
      <c r="L1989" s="237" t="s">
        <v>976</v>
      </c>
      <c r="M1989" s="237">
        <v>5875.1953999999996</v>
      </c>
      <c r="N1989" s="237">
        <v>5875.1953999999996</v>
      </c>
      <c r="O1989" s="237"/>
    </row>
    <row r="1990" spans="1:15">
      <c r="A1990" s="237" t="s">
        <v>969</v>
      </c>
      <c r="B1990" s="237" t="s">
        <v>970</v>
      </c>
      <c r="C1990" s="237" t="s">
        <v>971</v>
      </c>
      <c r="D1990" s="237" t="s">
        <v>972</v>
      </c>
      <c r="E1990" s="237" t="s">
        <v>996</v>
      </c>
      <c r="F1990" s="237" t="s">
        <v>95</v>
      </c>
      <c r="G1990" s="237" t="s">
        <v>974</v>
      </c>
      <c r="H1990" s="237" t="s">
        <v>981</v>
      </c>
      <c r="I1990" s="237"/>
      <c r="J1990" s="237"/>
      <c r="K1990" s="237" t="s">
        <v>93</v>
      </c>
      <c r="L1990" s="237" t="s">
        <v>977</v>
      </c>
      <c r="M1990" s="238">
        <v>1.4664297794964799E-3</v>
      </c>
      <c r="N1990" s="238">
        <v>1.4664297794964799E-3</v>
      </c>
      <c r="O1990" s="238"/>
    </row>
    <row r="1991" spans="1:15">
      <c r="A1991" s="231" t="s">
        <v>969</v>
      </c>
      <c r="B1991" s="231" t="s">
        <v>970</v>
      </c>
      <c r="C1991" s="231" t="s">
        <v>971</v>
      </c>
      <c r="D1991" s="231" t="s">
        <v>972</v>
      </c>
      <c r="E1991" s="231" t="s">
        <v>996</v>
      </c>
      <c r="F1991" s="231" t="s">
        <v>95</v>
      </c>
      <c r="G1991" s="231" t="s">
        <v>974</v>
      </c>
      <c r="H1991" s="231" t="s">
        <v>981</v>
      </c>
      <c r="I1991" s="231" t="s">
        <v>1002</v>
      </c>
      <c r="J1991" s="231" t="s">
        <v>1003</v>
      </c>
      <c r="K1991" s="231" t="s">
        <v>93</v>
      </c>
      <c r="L1991" s="231" t="s">
        <v>978</v>
      </c>
      <c r="M1991" s="234"/>
      <c r="N1991" s="235">
        <v>0.34</v>
      </c>
      <c r="O1991" s="235">
        <v>0.34</v>
      </c>
    </row>
    <row r="1992" spans="1:15">
      <c r="A1992" s="231" t="s">
        <v>969</v>
      </c>
      <c r="B1992" s="231" t="s">
        <v>970</v>
      </c>
      <c r="C1992" s="231" t="s">
        <v>971</v>
      </c>
      <c r="D1992" s="231" t="s">
        <v>972</v>
      </c>
      <c r="E1992" s="231" t="s">
        <v>996</v>
      </c>
      <c r="F1992" s="231" t="s">
        <v>95</v>
      </c>
      <c r="G1992" s="231" t="s">
        <v>974</v>
      </c>
      <c r="H1992" s="231" t="s">
        <v>981</v>
      </c>
      <c r="I1992" s="231" t="s">
        <v>1002</v>
      </c>
      <c r="J1992" s="231" t="s">
        <v>1004</v>
      </c>
      <c r="K1992" s="231" t="s">
        <v>93</v>
      </c>
      <c r="L1992" s="231" t="s">
        <v>979</v>
      </c>
      <c r="M1992" s="234"/>
      <c r="N1992" s="235">
        <v>0.33</v>
      </c>
      <c r="O1992" s="235">
        <v>0.33</v>
      </c>
    </row>
    <row r="1993" spans="1:15">
      <c r="A1993" s="231" t="s">
        <v>969</v>
      </c>
      <c r="B1993" s="231" t="s">
        <v>970</v>
      </c>
      <c r="C1993" s="231" t="s">
        <v>971</v>
      </c>
      <c r="D1993" s="231" t="s">
        <v>972</v>
      </c>
      <c r="E1993" s="231" t="s">
        <v>996</v>
      </c>
      <c r="F1993" s="231" t="s">
        <v>95</v>
      </c>
      <c r="G1993" s="231" t="s">
        <v>974</v>
      </c>
      <c r="H1993" s="231" t="s">
        <v>981</v>
      </c>
      <c r="I1993" s="231" t="s">
        <v>1002</v>
      </c>
      <c r="J1993" s="231" t="s">
        <v>1011</v>
      </c>
      <c r="K1993" s="231" t="s">
        <v>93</v>
      </c>
      <c r="L1993" s="231" t="s">
        <v>980</v>
      </c>
      <c r="M1993" s="234"/>
      <c r="N1993" s="235">
        <v>0.33</v>
      </c>
      <c r="O1993" s="235">
        <v>0.33</v>
      </c>
    </row>
    <row r="1994" spans="1:15">
      <c r="A1994" s="237" t="s">
        <v>969</v>
      </c>
      <c r="B1994" s="237" t="s">
        <v>970</v>
      </c>
      <c r="C1994" s="237" t="s">
        <v>971</v>
      </c>
      <c r="D1994" s="237" t="s">
        <v>972</v>
      </c>
      <c r="E1994" s="237" t="s">
        <v>996</v>
      </c>
      <c r="F1994" s="237" t="s">
        <v>95</v>
      </c>
      <c r="G1994" s="237" t="s">
        <v>974</v>
      </c>
      <c r="H1994" s="237" t="s">
        <v>982</v>
      </c>
      <c r="I1994" s="237"/>
      <c r="J1994" s="237"/>
      <c r="K1994" s="237" t="s">
        <v>93</v>
      </c>
      <c r="L1994" s="237" t="s">
        <v>976</v>
      </c>
      <c r="M1994" s="237">
        <v>619.98220000000003</v>
      </c>
      <c r="N1994" s="237"/>
      <c r="O1994" s="237"/>
    </row>
    <row r="1995" spans="1:15">
      <c r="A1995" s="237" t="s">
        <v>969</v>
      </c>
      <c r="B1995" s="237" t="s">
        <v>970</v>
      </c>
      <c r="C1995" s="237" t="s">
        <v>971</v>
      </c>
      <c r="D1995" s="237" t="s">
        <v>972</v>
      </c>
      <c r="E1995" s="237" t="s">
        <v>996</v>
      </c>
      <c r="F1995" s="237" t="s">
        <v>95</v>
      </c>
      <c r="G1995" s="237" t="s">
        <v>974</v>
      </c>
      <c r="H1995" s="237" t="s">
        <v>982</v>
      </c>
      <c r="I1995" s="237"/>
      <c r="J1995" s="237"/>
      <c r="K1995" s="237" t="s">
        <v>93</v>
      </c>
      <c r="L1995" s="237" t="s">
        <v>977</v>
      </c>
      <c r="M1995" s="238">
        <v>7.3598745100733902E-5</v>
      </c>
      <c r="N1995" s="238"/>
      <c r="O1995" s="238"/>
    </row>
    <row r="1996" spans="1:15">
      <c r="A1996" s="231" t="s">
        <v>969</v>
      </c>
      <c r="B1996" s="231" t="s">
        <v>970</v>
      </c>
      <c r="C1996" s="231" t="s">
        <v>971</v>
      </c>
      <c r="D1996" s="231" t="s">
        <v>972</v>
      </c>
      <c r="E1996" s="231" t="s">
        <v>996</v>
      </c>
      <c r="F1996" s="231" t="s">
        <v>95</v>
      </c>
      <c r="G1996" s="231" t="s">
        <v>974</v>
      </c>
      <c r="H1996" s="231" t="s">
        <v>982</v>
      </c>
      <c r="I1996" s="231" t="s">
        <v>1002</v>
      </c>
      <c r="J1996" s="231" t="s">
        <v>1003</v>
      </c>
      <c r="K1996" s="231" t="s">
        <v>93</v>
      </c>
      <c r="L1996" s="231" t="s">
        <v>978</v>
      </c>
      <c r="M1996" s="234"/>
      <c r="N1996" s="235">
        <v>0.34</v>
      </c>
      <c r="O1996" s="235">
        <v>0.34</v>
      </c>
    </row>
    <row r="1997" spans="1:15">
      <c r="A1997" s="231" t="s">
        <v>969</v>
      </c>
      <c r="B1997" s="231" t="s">
        <v>970</v>
      </c>
      <c r="C1997" s="231" t="s">
        <v>971</v>
      </c>
      <c r="D1997" s="231" t="s">
        <v>972</v>
      </c>
      <c r="E1997" s="231" t="s">
        <v>996</v>
      </c>
      <c r="F1997" s="231" t="s">
        <v>95</v>
      </c>
      <c r="G1997" s="231" t="s">
        <v>974</v>
      </c>
      <c r="H1997" s="231" t="s">
        <v>982</v>
      </c>
      <c r="I1997" s="231" t="s">
        <v>1002</v>
      </c>
      <c r="J1997" s="231" t="s">
        <v>1004</v>
      </c>
      <c r="K1997" s="231" t="s">
        <v>93</v>
      </c>
      <c r="L1997" s="231" t="s">
        <v>979</v>
      </c>
      <c r="M1997" s="234"/>
      <c r="N1997" s="235">
        <v>0.33</v>
      </c>
      <c r="O1997" s="235">
        <v>0.33</v>
      </c>
    </row>
    <row r="1998" spans="1:15">
      <c r="A1998" s="231" t="s">
        <v>969</v>
      </c>
      <c r="B1998" s="231" t="s">
        <v>970</v>
      </c>
      <c r="C1998" s="231" t="s">
        <v>971</v>
      </c>
      <c r="D1998" s="231" t="s">
        <v>972</v>
      </c>
      <c r="E1998" s="231" t="s">
        <v>996</v>
      </c>
      <c r="F1998" s="231" t="s">
        <v>95</v>
      </c>
      <c r="G1998" s="231" t="s">
        <v>974</v>
      </c>
      <c r="H1998" s="231" t="s">
        <v>982</v>
      </c>
      <c r="I1998" s="231" t="s">
        <v>1002</v>
      </c>
      <c r="J1998" s="231" t="s">
        <v>1011</v>
      </c>
      <c r="K1998" s="231" t="s">
        <v>93</v>
      </c>
      <c r="L1998" s="231" t="s">
        <v>980</v>
      </c>
      <c r="M1998" s="234"/>
      <c r="N1998" s="235">
        <v>0.33</v>
      </c>
      <c r="O1998" s="235">
        <v>0.33</v>
      </c>
    </row>
    <row r="1999" spans="1:15">
      <c r="A1999" s="237" t="s">
        <v>969</v>
      </c>
      <c r="B1999" s="237" t="s">
        <v>970</v>
      </c>
      <c r="C1999" s="237" t="s">
        <v>971</v>
      </c>
      <c r="D1999" s="237" t="s">
        <v>972</v>
      </c>
      <c r="E1999" s="237" t="s">
        <v>996</v>
      </c>
      <c r="F1999" s="237" t="s">
        <v>95</v>
      </c>
      <c r="G1999" s="237" t="s">
        <v>974</v>
      </c>
      <c r="H1999" s="237" t="s">
        <v>983</v>
      </c>
      <c r="I1999" s="237"/>
      <c r="J1999" s="237"/>
      <c r="K1999" s="237" t="s">
        <v>93</v>
      </c>
      <c r="L1999" s="237" t="s">
        <v>976</v>
      </c>
      <c r="M1999" s="237">
        <v>3799.4656</v>
      </c>
      <c r="N1999" s="237"/>
      <c r="O1999" s="237">
        <v>1405.3637000000001</v>
      </c>
    </row>
    <row r="2000" spans="1:15">
      <c r="A2000" s="237" t="s">
        <v>969</v>
      </c>
      <c r="B2000" s="237" t="s">
        <v>970</v>
      </c>
      <c r="C2000" s="237" t="s">
        <v>971</v>
      </c>
      <c r="D2000" s="237" t="s">
        <v>972</v>
      </c>
      <c r="E2000" s="237" t="s">
        <v>996</v>
      </c>
      <c r="F2000" s="237" t="s">
        <v>95</v>
      </c>
      <c r="G2000" s="237" t="s">
        <v>974</v>
      </c>
      <c r="H2000" s="237" t="s">
        <v>983</v>
      </c>
      <c r="I2000" s="237"/>
      <c r="J2000" s="237"/>
      <c r="K2000" s="237" t="s">
        <v>93</v>
      </c>
      <c r="L2000" s="237" t="s">
        <v>977</v>
      </c>
      <c r="M2000" s="238">
        <v>4.4250245480837802E-4</v>
      </c>
      <c r="N2000" s="238"/>
      <c r="O2000" s="238">
        <v>2.1879038251600101E-4</v>
      </c>
    </row>
    <row r="2001" spans="1:15">
      <c r="A2001" s="231" t="s">
        <v>969</v>
      </c>
      <c r="B2001" s="231" t="s">
        <v>970</v>
      </c>
      <c r="C2001" s="231" t="s">
        <v>971</v>
      </c>
      <c r="D2001" s="231" t="s">
        <v>972</v>
      </c>
      <c r="E2001" s="231" t="s">
        <v>996</v>
      </c>
      <c r="F2001" s="231" t="s">
        <v>95</v>
      </c>
      <c r="G2001" s="231" t="s">
        <v>974</v>
      </c>
      <c r="H2001" s="231" t="s">
        <v>983</v>
      </c>
      <c r="I2001" s="231" t="s">
        <v>1002</v>
      </c>
      <c r="J2001" s="231" t="s">
        <v>1003</v>
      </c>
      <c r="K2001" s="231" t="s">
        <v>93</v>
      </c>
      <c r="L2001" s="231" t="s">
        <v>978</v>
      </c>
      <c r="M2001" s="234"/>
      <c r="N2001" s="235">
        <v>0.34</v>
      </c>
      <c r="O2001" s="235">
        <v>0.34</v>
      </c>
    </row>
    <row r="2002" spans="1:15">
      <c r="A2002" s="231" t="s">
        <v>969</v>
      </c>
      <c r="B2002" s="231" t="s">
        <v>970</v>
      </c>
      <c r="C2002" s="231" t="s">
        <v>971</v>
      </c>
      <c r="D2002" s="231" t="s">
        <v>972</v>
      </c>
      <c r="E2002" s="231" t="s">
        <v>996</v>
      </c>
      <c r="F2002" s="231" t="s">
        <v>95</v>
      </c>
      <c r="G2002" s="231" t="s">
        <v>974</v>
      </c>
      <c r="H2002" s="231" t="s">
        <v>983</v>
      </c>
      <c r="I2002" s="231" t="s">
        <v>1002</v>
      </c>
      <c r="J2002" s="231" t="s">
        <v>1004</v>
      </c>
      <c r="K2002" s="231" t="s">
        <v>93</v>
      </c>
      <c r="L2002" s="231" t="s">
        <v>979</v>
      </c>
      <c r="M2002" s="234"/>
      <c r="N2002" s="235">
        <v>0.33</v>
      </c>
      <c r="O2002" s="235">
        <v>0.33</v>
      </c>
    </row>
    <row r="2003" spans="1:15">
      <c r="A2003" s="231" t="s">
        <v>969</v>
      </c>
      <c r="B2003" s="231" t="s">
        <v>970</v>
      </c>
      <c r="C2003" s="231" t="s">
        <v>971</v>
      </c>
      <c r="D2003" s="231" t="s">
        <v>972</v>
      </c>
      <c r="E2003" s="231" t="s">
        <v>996</v>
      </c>
      <c r="F2003" s="231" t="s">
        <v>95</v>
      </c>
      <c r="G2003" s="231" t="s">
        <v>974</v>
      </c>
      <c r="H2003" s="231" t="s">
        <v>983</v>
      </c>
      <c r="I2003" s="231" t="s">
        <v>1002</v>
      </c>
      <c r="J2003" s="231" t="s">
        <v>1011</v>
      </c>
      <c r="K2003" s="231" t="s">
        <v>93</v>
      </c>
      <c r="L2003" s="231" t="s">
        <v>980</v>
      </c>
      <c r="M2003" s="234"/>
      <c r="N2003" s="235">
        <v>0.33</v>
      </c>
      <c r="O2003" s="235">
        <v>0.33</v>
      </c>
    </row>
    <row r="2004" spans="1:15">
      <c r="A2004" s="237" t="s">
        <v>969</v>
      </c>
      <c r="B2004" s="237" t="s">
        <v>970</v>
      </c>
      <c r="C2004" s="237" t="s">
        <v>971</v>
      </c>
      <c r="D2004" s="237" t="s">
        <v>972</v>
      </c>
      <c r="E2004" s="237" t="s">
        <v>996</v>
      </c>
      <c r="F2004" s="237" t="s">
        <v>95</v>
      </c>
      <c r="G2004" s="237" t="s">
        <v>974</v>
      </c>
      <c r="H2004" s="237" t="s">
        <v>984</v>
      </c>
      <c r="I2004" s="237"/>
      <c r="J2004" s="237"/>
      <c r="K2004" s="237" t="s">
        <v>93</v>
      </c>
      <c r="L2004" s="237" t="s">
        <v>976</v>
      </c>
      <c r="M2004" s="237">
        <v>98115.345700000005</v>
      </c>
      <c r="N2004" s="237"/>
      <c r="O2004" s="237">
        <v>36668.6198</v>
      </c>
    </row>
    <row r="2005" spans="1:15">
      <c r="A2005" s="237" t="s">
        <v>969</v>
      </c>
      <c r="B2005" s="237" t="s">
        <v>970</v>
      </c>
      <c r="C2005" s="237" t="s">
        <v>971</v>
      </c>
      <c r="D2005" s="237" t="s">
        <v>972</v>
      </c>
      <c r="E2005" s="237" t="s">
        <v>996</v>
      </c>
      <c r="F2005" s="237" t="s">
        <v>95</v>
      </c>
      <c r="G2005" s="237" t="s">
        <v>974</v>
      </c>
      <c r="H2005" s="237" t="s">
        <v>984</v>
      </c>
      <c r="I2005" s="237"/>
      <c r="J2005" s="237"/>
      <c r="K2005" s="237" t="s">
        <v>93</v>
      </c>
      <c r="L2005" s="237" t="s">
        <v>977</v>
      </c>
      <c r="M2005" s="238">
        <v>1.1297657135731901E-2</v>
      </c>
      <c r="N2005" s="238"/>
      <c r="O2005" s="238">
        <v>5.7086584436297902E-3</v>
      </c>
    </row>
    <row r="2006" spans="1:15">
      <c r="A2006" s="231" t="s">
        <v>969</v>
      </c>
      <c r="B2006" s="231" t="s">
        <v>970</v>
      </c>
      <c r="C2006" s="231" t="s">
        <v>971</v>
      </c>
      <c r="D2006" s="231" t="s">
        <v>972</v>
      </c>
      <c r="E2006" s="231" t="s">
        <v>996</v>
      </c>
      <c r="F2006" s="231" t="s">
        <v>95</v>
      </c>
      <c r="G2006" s="231" t="s">
        <v>974</v>
      </c>
      <c r="H2006" s="231" t="s">
        <v>984</v>
      </c>
      <c r="I2006" s="231" t="s">
        <v>1002</v>
      </c>
      <c r="J2006" s="231" t="s">
        <v>1003</v>
      </c>
      <c r="K2006" s="231" t="s">
        <v>93</v>
      </c>
      <c r="L2006" s="231" t="s">
        <v>978</v>
      </c>
      <c r="M2006" s="234"/>
      <c r="N2006" s="235">
        <v>0.34</v>
      </c>
      <c r="O2006" s="235">
        <v>0.34</v>
      </c>
    </row>
    <row r="2007" spans="1:15">
      <c r="A2007" s="231" t="s">
        <v>969</v>
      </c>
      <c r="B2007" s="231" t="s">
        <v>970</v>
      </c>
      <c r="C2007" s="231" t="s">
        <v>971</v>
      </c>
      <c r="D2007" s="231" t="s">
        <v>972</v>
      </c>
      <c r="E2007" s="231" t="s">
        <v>996</v>
      </c>
      <c r="F2007" s="231" t="s">
        <v>95</v>
      </c>
      <c r="G2007" s="231" t="s">
        <v>974</v>
      </c>
      <c r="H2007" s="231" t="s">
        <v>984</v>
      </c>
      <c r="I2007" s="231" t="s">
        <v>1002</v>
      </c>
      <c r="J2007" s="231" t="s">
        <v>1004</v>
      </c>
      <c r="K2007" s="231" t="s">
        <v>93</v>
      </c>
      <c r="L2007" s="231" t="s">
        <v>979</v>
      </c>
      <c r="M2007" s="234"/>
      <c r="N2007" s="235">
        <v>0.33</v>
      </c>
      <c r="O2007" s="235">
        <v>0.33</v>
      </c>
    </row>
    <row r="2008" spans="1:15">
      <c r="A2008" s="231" t="s">
        <v>969</v>
      </c>
      <c r="B2008" s="231" t="s">
        <v>970</v>
      </c>
      <c r="C2008" s="231" t="s">
        <v>971</v>
      </c>
      <c r="D2008" s="231" t="s">
        <v>972</v>
      </c>
      <c r="E2008" s="231" t="s">
        <v>996</v>
      </c>
      <c r="F2008" s="231" t="s">
        <v>95</v>
      </c>
      <c r="G2008" s="231" t="s">
        <v>974</v>
      </c>
      <c r="H2008" s="231" t="s">
        <v>984</v>
      </c>
      <c r="I2008" s="231" t="s">
        <v>1002</v>
      </c>
      <c r="J2008" s="231" t="s">
        <v>1011</v>
      </c>
      <c r="K2008" s="231" t="s">
        <v>93</v>
      </c>
      <c r="L2008" s="231" t="s">
        <v>980</v>
      </c>
      <c r="M2008" s="234"/>
      <c r="N2008" s="235">
        <v>0.33</v>
      </c>
      <c r="O2008" s="235">
        <v>0.33</v>
      </c>
    </row>
    <row r="2009" spans="1:15">
      <c r="A2009" s="237" t="s">
        <v>969</v>
      </c>
      <c r="B2009" s="237" t="s">
        <v>970</v>
      </c>
      <c r="C2009" s="237" t="s">
        <v>971</v>
      </c>
      <c r="D2009" s="237" t="s">
        <v>972</v>
      </c>
      <c r="E2009" s="237" t="s">
        <v>996</v>
      </c>
      <c r="F2009" s="237" t="s">
        <v>95</v>
      </c>
      <c r="G2009" s="237" t="s">
        <v>974</v>
      </c>
      <c r="H2009" s="237" t="s">
        <v>985</v>
      </c>
      <c r="I2009" s="237"/>
      <c r="J2009" s="237"/>
      <c r="K2009" s="237" t="s">
        <v>93</v>
      </c>
      <c r="L2009" s="237" t="s">
        <v>976</v>
      </c>
      <c r="M2009" s="237">
        <v>1572.5208</v>
      </c>
      <c r="N2009" s="237"/>
      <c r="O2009" s="237">
        <v>995.13580000000002</v>
      </c>
    </row>
    <row r="2010" spans="1:15">
      <c r="A2010" s="237" t="s">
        <v>969</v>
      </c>
      <c r="B2010" s="237" t="s">
        <v>970</v>
      </c>
      <c r="C2010" s="237" t="s">
        <v>971</v>
      </c>
      <c r="D2010" s="237" t="s">
        <v>972</v>
      </c>
      <c r="E2010" s="237" t="s">
        <v>996</v>
      </c>
      <c r="F2010" s="237" t="s">
        <v>95</v>
      </c>
      <c r="G2010" s="237" t="s">
        <v>974</v>
      </c>
      <c r="H2010" s="237" t="s">
        <v>985</v>
      </c>
      <c r="I2010" s="237"/>
      <c r="J2010" s="237"/>
      <c r="K2010" s="237" t="s">
        <v>93</v>
      </c>
      <c r="L2010" s="237" t="s">
        <v>977</v>
      </c>
      <c r="M2010" s="238">
        <v>2.7051010776114897E-4</v>
      </c>
      <c r="N2010" s="238"/>
      <c r="O2010" s="238">
        <v>1.5492512175842199E-4</v>
      </c>
    </row>
    <row r="2011" spans="1:15">
      <c r="A2011" s="231" t="s">
        <v>969</v>
      </c>
      <c r="B2011" s="231" t="s">
        <v>970</v>
      </c>
      <c r="C2011" s="231" t="s">
        <v>971</v>
      </c>
      <c r="D2011" s="231" t="s">
        <v>972</v>
      </c>
      <c r="E2011" s="231" t="s">
        <v>996</v>
      </c>
      <c r="F2011" s="231" t="s">
        <v>95</v>
      </c>
      <c r="G2011" s="231" t="s">
        <v>974</v>
      </c>
      <c r="H2011" s="231" t="s">
        <v>985</v>
      </c>
      <c r="I2011" s="231" t="s">
        <v>1002</v>
      </c>
      <c r="J2011" s="231" t="s">
        <v>1003</v>
      </c>
      <c r="K2011" s="231" t="s">
        <v>93</v>
      </c>
      <c r="L2011" s="231" t="s">
        <v>978</v>
      </c>
      <c r="M2011" s="234"/>
      <c r="N2011" s="235">
        <v>0.34</v>
      </c>
      <c r="O2011" s="235">
        <v>0.34</v>
      </c>
    </row>
    <row r="2012" spans="1:15">
      <c r="A2012" s="231" t="s">
        <v>969</v>
      </c>
      <c r="B2012" s="231" t="s">
        <v>970</v>
      </c>
      <c r="C2012" s="231" t="s">
        <v>971</v>
      </c>
      <c r="D2012" s="231" t="s">
        <v>972</v>
      </c>
      <c r="E2012" s="231" t="s">
        <v>996</v>
      </c>
      <c r="F2012" s="231" t="s">
        <v>95</v>
      </c>
      <c r="G2012" s="231" t="s">
        <v>974</v>
      </c>
      <c r="H2012" s="231" t="s">
        <v>985</v>
      </c>
      <c r="I2012" s="231" t="s">
        <v>1002</v>
      </c>
      <c r="J2012" s="231" t="s">
        <v>1004</v>
      </c>
      <c r="K2012" s="231" t="s">
        <v>93</v>
      </c>
      <c r="L2012" s="231" t="s">
        <v>979</v>
      </c>
      <c r="M2012" s="234"/>
      <c r="N2012" s="235">
        <v>0.33</v>
      </c>
      <c r="O2012" s="235">
        <v>0.33</v>
      </c>
    </row>
    <row r="2013" spans="1:15">
      <c r="A2013" s="231" t="s">
        <v>969</v>
      </c>
      <c r="B2013" s="231" t="s">
        <v>970</v>
      </c>
      <c r="C2013" s="231" t="s">
        <v>971</v>
      </c>
      <c r="D2013" s="231" t="s">
        <v>972</v>
      </c>
      <c r="E2013" s="231" t="s">
        <v>996</v>
      </c>
      <c r="F2013" s="231" t="s">
        <v>95</v>
      </c>
      <c r="G2013" s="231" t="s">
        <v>974</v>
      </c>
      <c r="H2013" s="231" t="s">
        <v>985</v>
      </c>
      <c r="I2013" s="231" t="s">
        <v>1002</v>
      </c>
      <c r="J2013" s="231" t="s">
        <v>1011</v>
      </c>
      <c r="K2013" s="231" t="s">
        <v>93</v>
      </c>
      <c r="L2013" s="231" t="s">
        <v>980</v>
      </c>
      <c r="M2013" s="234"/>
      <c r="N2013" s="235">
        <v>0.33</v>
      </c>
      <c r="O2013" s="235">
        <v>0.33</v>
      </c>
    </row>
    <row r="2014" spans="1:15">
      <c r="A2014" s="237" t="s">
        <v>969</v>
      </c>
      <c r="B2014" s="237" t="s">
        <v>970</v>
      </c>
      <c r="C2014" s="237" t="s">
        <v>971</v>
      </c>
      <c r="D2014" s="237" t="s">
        <v>972</v>
      </c>
      <c r="E2014" s="237" t="s">
        <v>996</v>
      </c>
      <c r="F2014" s="237" t="s">
        <v>95</v>
      </c>
      <c r="G2014" s="237" t="s">
        <v>974</v>
      </c>
      <c r="H2014" s="237" t="s">
        <v>986</v>
      </c>
      <c r="I2014" s="237"/>
      <c r="J2014" s="237"/>
      <c r="K2014" s="237" t="s">
        <v>93</v>
      </c>
      <c r="L2014" s="237" t="s">
        <v>976</v>
      </c>
      <c r="M2014" s="237">
        <v>4308.7197999999999</v>
      </c>
      <c r="N2014" s="237"/>
      <c r="O2014" s="237">
        <v>1353.817</v>
      </c>
    </row>
    <row r="2015" spans="1:15">
      <c r="A2015" s="237" t="s">
        <v>969</v>
      </c>
      <c r="B2015" s="237" t="s">
        <v>970</v>
      </c>
      <c r="C2015" s="237" t="s">
        <v>971</v>
      </c>
      <c r="D2015" s="237" t="s">
        <v>972</v>
      </c>
      <c r="E2015" s="237" t="s">
        <v>996</v>
      </c>
      <c r="F2015" s="237" t="s">
        <v>95</v>
      </c>
      <c r="G2015" s="237" t="s">
        <v>974</v>
      </c>
      <c r="H2015" s="237" t="s">
        <v>986</v>
      </c>
      <c r="I2015" s="237"/>
      <c r="J2015" s="237"/>
      <c r="K2015" s="237" t="s">
        <v>93</v>
      </c>
      <c r="L2015" s="237" t="s">
        <v>977</v>
      </c>
      <c r="M2015" s="238">
        <v>8.4119859687043896E-4</v>
      </c>
      <c r="N2015" s="238"/>
      <c r="O2015" s="238">
        <v>2.10765468957726E-4</v>
      </c>
    </row>
    <row r="2016" spans="1:15">
      <c r="A2016" s="231" t="s">
        <v>969</v>
      </c>
      <c r="B2016" s="231" t="s">
        <v>970</v>
      </c>
      <c r="C2016" s="231" t="s">
        <v>971</v>
      </c>
      <c r="D2016" s="231" t="s">
        <v>972</v>
      </c>
      <c r="E2016" s="231" t="s">
        <v>996</v>
      </c>
      <c r="F2016" s="231" t="s">
        <v>95</v>
      </c>
      <c r="G2016" s="231" t="s">
        <v>974</v>
      </c>
      <c r="H2016" s="231" t="s">
        <v>986</v>
      </c>
      <c r="I2016" s="231" t="s">
        <v>1002</v>
      </c>
      <c r="J2016" s="231" t="s">
        <v>1003</v>
      </c>
      <c r="K2016" s="231" t="s">
        <v>93</v>
      </c>
      <c r="L2016" s="231" t="s">
        <v>978</v>
      </c>
      <c r="M2016" s="234"/>
      <c r="N2016" s="235">
        <v>0.34</v>
      </c>
      <c r="O2016" s="235">
        <v>0.34</v>
      </c>
    </row>
    <row r="2017" spans="1:15">
      <c r="A2017" s="231" t="s">
        <v>969</v>
      </c>
      <c r="B2017" s="231" t="s">
        <v>970</v>
      </c>
      <c r="C2017" s="231" t="s">
        <v>971</v>
      </c>
      <c r="D2017" s="231" t="s">
        <v>972</v>
      </c>
      <c r="E2017" s="231" t="s">
        <v>996</v>
      </c>
      <c r="F2017" s="231" t="s">
        <v>95</v>
      </c>
      <c r="G2017" s="231" t="s">
        <v>974</v>
      </c>
      <c r="H2017" s="231" t="s">
        <v>986</v>
      </c>
      <c r="I2017" s="231" t="s">
        <v>1002</v>
      </c>
      <c r="J2017" s="231" t="s">
        <v>1004</v>
      </c>
      <c r="K2017" s="231" t="s">
        <v>93</v>
      </c>
      <c r="L2017" s="231" t="s">
        <v>979</v>
      </c>
      <c r="M2017" s="234"/>
      <c r="N2017" s="235">
        <v>0.33</v>
      </c>
      <c r="O2017" s="235">
        <v>0.33</v>
      </c>
    </row>
    <row r="2018" spans="1:15">
      <c r="A2018" s="231" t="s">
        <v>969</v>
      </c>
      <c r="B2018" s="231" t="s">
        <v>970</v>
      </c>
      <c r="C2018" s="231" t="s">
        <v>971</v>
      </c>
      <c r="D2018" s="231" t="s">
        <v>972</v>
      </c>
      <c r="E2018" s="231" t="s">
        <v>996</v>
      </c>
      <c r="F2018" s="231" t="s">
        <v>95</v>
      </c>
      <c r="G2018" s="231" t="s">
        <v>974</v>
      </c>
      <c r="H2018" s="231" t="s">
        <v>986</v>
      </c>
      <c r="I2018" s="231" t="s">
        <v>1002</v>
      </c>
      <c r="J2018" s="231" t="s">
        <v>1011</v>
      </c>
      <c r="K2018" s="231" t="s">
        <v>93</v>
      </c>
      <c r="L2018" s="231" t="s">
        <v>980</v>
      </c>
      <c r="M2018" s="234"/>
      <c r="N2018" s="235">
        <v>0.33</v>
      </c>
      <c r="O2018" s="235">
        <v>0.33</v>
      </c>
    </row>
    <row r="2019" spans="1:15">
      <c r="A2019" s="237" t="s">
        <v>969</v>
      </c>
      <c r="B2019" s="237" t="s">
        <v>970</v>
      </c>
      <c r="C2019" s="237" t="s">
        <v>971</v>
      </c>
      <c r="D2019" s="237" t="s">
        <v>972</v>
      </c>
      <c r="E2019" s="237" t="s">
        <v>996</v>
      </c>
      <c r="F2019" s="237" t="s">
        <v>95</v>
      </c>
      <c r="G2019" s="237" t="s">
        <v>974</v>
      </c>
      <c r="H2019" s="237" t="s">
        <v>49</v>
      </c>
      <c r="I2019" s="237"/>
      <c r="J2019" s="237"/>
      <c r="K2019" s="237" t="s">
        <v>93</v>
      </c>
      <c r="L2019" s="237" t="s">
        <v>976</v>
      </c>
      <c r="M2019" s="237">
        <v>2229.8119999999999</v>
      </c>
      <c r="N2019" s="237"/>
      <c r="O2019" s="237">
        <v>112.7838</v>
      </c>
    </row>
    <row r="2020" spans="1:15">
      <c r="A2020" s="237" t="s">
        <v>969</v>
      </c>
      <c r="B2020" s="237" t="s">
        <v>970</v>
      </c>
      <c r="C2020" s="237" t="s">
        <v>971</v>
      </c>
      <c r="D2020" s="237" t="s">
        <v>972</v>
      </c>
      <c r="E2020" s="237" t="s">
        <v>996</v>
      </c>
      <c r="F2020" s="237" t="s">
        <v>95</v>
      </c>
      <c r="G2020" s="237" t="s">
        <v>974</v>
      </c>
      <c r="H2020" s="237" t="s">
        <v>49</v>
      </c>
      <c r="I2020" s="237"/>
      <c r="J2020" s="237"/>
      <c r="K2020" s="237" t="s">
        <v>93</v>
      </c>
      <c r="L2020" s="237" t="s">
        <v>977</v>
      </c>
      <c r="M2020" s="238">
        <v>2.5969370107237699E-4</v>
      </c>
      <c r="N2020" s="238"/>
      <c r="O2020" s="238">
        <v>1.75584517684697E-5</v>
      </c>
    </row>
    <row r="2021" spans="1:15">
      <c r="A2021" s="231" t="s">
        <v>969</v>
      </c>
      <c r="B2021" s="231" t="s">
        <v>970</v>
      </c>
      <c r="C2021" s="231" t="s">
        <v>971</v>
      </c>
      <c r="D2021" s="231" t="s">
        <v>972</v>
      </c>
      <c r="E2021" s="231" t="s">
        <v>996</v>
      </c>
      <c r="F2021" s="231" t="s">
        <v>95</v>
      </c>
      <c r="G2021" s="231" t="s">
        <v>974</v>
      </c>
      <c r="H2021" s="231" t="s">
        <v>49</v>
      </c>
      <c r="I2021" s="231" t="s">
        <v>1002</v>
      </c>
      <c r="J2021" s="231" t="s">
        <v>1003</v>
      </c>
      <c r="K2021" s="231" t="s">
        <v>93</v>
      </c>
      <c r="L2021" s="231" t="s">
        <v>978</v>
      </c>
      <c r="M2021" s="234"/>
      <c r="N2021" s="235">
        <v>0.34</v>
      </c>
      <c r="O2021" s="235">
        <v>0.34</v>
      </c>
    </row>
    <row r="2022" spans="1:15">
      <c r="A2022" s="231" t="s">
        <v>969</v>
      </c>
      <c r="B2022" s="231" t="s">
        <v>970</v>
      </c>
      <c r="C2022" s="231" t="s">
        <v>971</v>
      </c>
      <c r="D2022" s="231" t="s">
        <v>972</v>
      </c>
      <c r="E2022" s="231" t="s">
        <v>996</v>
      </c>
      <c r="F2022" s="231" t="s">
        <v>95</v>
      </c>
      <c r="G2022" s="231" t="s">
        <v>974</v>
      </c>
      <c r="H2022" s="231" t="s">
        <v>49</v>
      </c>
      <c r="I2022" s="231" t="s">
        <v>1002</v>
      </c>
      <c r="J2022" s="231" t="s">
        <v>1004</v>
      </c>
      <c r="K2022" s="231" t="s">
        <v>93</v>
      </c>
      <c r="L2022" s="231" t="s">
        <v>979</v>
      </c>
      <c r="M2022" s="234"/>
      <c r="N2022" s="235">
        <v>0.33</v>
      </c>
      <c r="O2022" s="235">
        <v>0.33</v>
      </c>
    </row>
    <row r="2023" spans="1:15">
      <c r="A2023" s="231" t="s">
        <v>969</v>
      </c>
      <c r="B2023" s="231" t="s">
        <v>970</v>
      </c>
      <c r="C2023" s="231" t="s">
        <v>971</v>
      </c>
      <c r="D2023" s="231" t="s">
        <v>972</v>
      </c>
      <c r="E2023" s="231" t="s">
        <v>996</v>
      </c>
      <c r="F2023" s="231" t="s">
        <v>95</v>
      </c>
      <c r="G2023" s="231" t="s">
        <v>974</v>
      </c>
      <c r="H2023" s="231" t="s">
        <v>49</v>
      </c>
      <c r="I2023" s="231" t="s">
        <v>1002</v>
      </c>
      <c r="J2023" s="231" t="s">
        <v>1011</v>
      </c>
      <c r="K2023" s="231" t="s">
        <v>93</v>
      </c>
      <c r="L2023" s="231" t="s">
        <v>980</v>
      </c>
      <c r="M2023" s="234"/>
      <c r="N2023" s="235">
        <v>0.33</v>
      </c>
      <c r="O2023" s="235">
        <v>0.33</v>
      </c>
    </row>
    <row r="2024" spans="1:15">
      <c r="A2024" s="237" t="s">
        <v>969</v>
      </c>
      <c r="B2024" s="237" t="s">
        <v>970</v>
      </c>
      <c r="C2024" s="237" t="s">
        <v>971</v>
      </c>
      <c r="D2024" s="237" t="s">
        <v>972</v>
      </c>
      <c r="E2024" s="237" t="s">
        <v>996</v>
      </c>
      <c r="F2024" s="237" t="s">
        <v>95</v>
      </c>
      <c r="G2024" s="237" t="s">
        <v>974</v>
      </c>
      <c r="H2024" s="237" t="s">
        <v>27</v>
      </c>
      <c r="I2024" s="237"/>
      <c r="J2024" s="237"/>
      <c r="K2024" s="237" t="s">
        <v>93</v>
      </c>
      <c r="L2024" s="237" t="s">
        <v>976</v>
      </c>
      <c r="M2024" s="237">
        <v>13617.4899</v>
      </c>
      <c r="N2024" s="237">
        <v>1865.5998999999999</v>
      </c>
      <c r="O2024" s="237">
        <v>4859.7268000000004</v>
      </c>
    </row>
    <row r="2025" spans="1:15">
      <c r="A2025" s="237" t="s">
        <v>969</v>
      </c>
      <c r="B2025" s="237" t="s">
        <v>970</v>
      </c>
      <c r="C2025" s="237" t="s">
        <v>971</v>
      </c>
      <c r="D2025" s="237" t="s">
        <v>972</v>
      </c>
      <c r="E2025" s="237" t="s">
        <v>996</v>
      </c>
      <c r="F2025" s="237" t="s">
        <v>95</v>
      </c>
      <c r="G2025" s="237" t="s">
        <v>974</v>
      </c>
      <c r="H2025" s="237" t="s">
        <v>27</v>
      </c>
      <c r="I2025" s="237"/>
      <c r="J2025" s="237"/>
      <c r="K2025" s="237" t="s">
        <v>93</v>
      </c>
      <c r="L2025" s="237" t="s">
        <v>977</v>
      </c>
      <c r="M2025" s="238">
        <v>1.5407006656584601E-3</v>
      </c>
      <c r="N2025" s="238">
        <v>4.6564770424242601E-4</v>
      </c>
      <c r="O2025" s="238">
        <v>7.5657389293267005E-4</v>
      </c>
    </row>
    <row r="2026" spans="1:15">
      <c r="A2026" s="231" t="s">
        <v>969</v>
      </c>
      <c r="B2026" s="231" t="s">
        <v>970</v>
      </c>
      <c r="C2026" s="231" t="s">
        <v>971</v>
      </c>
      <c r="D2026" s="231" t="s">
        <v>972</v>
      </c>
      <c r="E2026" s="231" t="s">
        <v>996</v>
      </c>
      <c r="F2026" s="231" t="s">
        <v>95</v>
      </c>
      <c r="G2026" s="231" t="s">
        <v>974</v>
      </c>
      <c r="H2026" s="231" t="s">
        <v>27</v>
      </c>
      <c r="I2026" s="231" t="s">
        <v>1002</v>
      </c>
      <c r="J2026" s="231" t="s">
        <v>1003</v>
      </c>
      <c r="K2026" s="231" t="s">
        <v>93</v>
      </c>
      <c r="L2026" s="231" t="s">
        <v>978</v>
      </c>
      <c r="M2026" s="234"/>
      <c r="N2026" s="235">
        <v>0.34</v>
      </c>
      <c r="O2026" s="235">
        <v>0.34</v>
      </c>
    </row>
    <row r="2027" spans="1:15">
      <c r="A2027" s="231" t="s">
        <v>969</v>
      </c>
      <c r="B2027" s="231" t="s">
        <v>970</v>
      </c>
      <c r="C2027" s="231" t="s">
        <v>971</v>
      </c>
      <c r="D2027" s="231" t="s">
        <v>972</v>
      </c>
      <c r="E2027" s="231" t="s">
        <v>996</v>
      </c>
      <c r="F2027" s="231" t="s">
        <v>95</v>
      </c>
      <c r="G2027" s="231" t="s">
        <v>974</v>
      </c>
      <c r="H2027" s="231" t="s">
        <v>27</v>
      </c>
      <c r="I2027" s="231" t="s">
        <v>1002</v>
      </c>
      <c r="J2027" s="231" t="s">
        <v>1004</v>
      </c>
      <c r="K2027" s="231" t="s">
        <v>93</v>
      </c>
      <c r="L2027" s="231" t="s">
        <v>979</v>
      </c>
      <c r="M2027" s="234"/>
      <c r="N2027" s="235">
        <v>0.33</v>
      </c>
      <c r="O2027" s="235">
        <v>0.33</v>
      </c>
    </row>
    <row r="2028" spans="1:15">
      <c r="A2028" s="231" t="s">
        <v>969</v>
      </c>
      <c r="B2028" s="231" t="s">
        <v>970</v>
      </c>
      <c r="C2028" s="231" t="s">
        <v>971</v>
      </c>
      <c r="D2028" s="231" t="s">
        <v>972</v>
      </c>
      <c r="E2028" s="231" t="s">
        <v>996</v>
      </c>
      <c r="F2028" s="231" t="s">
        <v>95</v>
      </c>
      <c r="G2028" s="231" t="s">
        <v>974</v>
      </c>
      <c r="H2028" s="231" t="s">
        <v>27</v>
      </c>
      <c r="I2028" s="231" t="s">
        <v>1002</v>
      </c>
      <c r="J2028" s="231" t="s">
        <v>1011</v>
      </c>
      <c r="K2028" s="231" t="s">
        <v>93</v>
      </c>
      <c r="L2028" s="231" t="s">
        <v>980</v>
      </c>
      <c r="M2028" s="234"/>
      <c r="N2028" s="235">
        <v>0.33</v>
      </c>
      <c r="O2028" s="235">
        <v>0.33</v>
      </c>
    </row>
    <row r="2029" spans="1:15">
      <c r="A2029" s="237" t="s">
        <v>969</v>
      </c>
      <c r="B2029" s="237" t="s">
        <v>970</v>
      </c>
      <c r="C2029" s="237" t="s">
        <v>971</v>
      </c>
      <c r="D2029" s="237" t="s">
        <v>972</v>
      </c>
      <c r="E2029" s="237" t="s">
        <v>996</v>
      </c>
      <c r="F2029" s="237" t="s">
        <v>95</v>
      </c>
      <c r="G2029" s="237" t="s">
        <v>974</v>
      </c>
      <c r="H2029" s="237" t="s">
        <v>31</v>
      </c>
      <c r="I2029" s="237"/>
      <c r="J2029" s="237"/>
      <c r="K2029" s="237" t="s">
        <v>93</v>
      </c>
      <c r="L2029" s="237" t="s">
        <v>976</v>
      </c>
      <c r="M2029" s="237">
        <v>1.92</v>
      </c>
      <c r="N2029" s="237">
        <v>1.92</v>
      </c>
      <c r="O2029" s="237"/>
    </row>
    <row r="2030" spans="1:15">
      <c r="A2030" s="237" t="s">
        <v>969</v>
      </c>
      <c r="B2030" s="237" t="s">
        <v>970</v>
      </c>
      <c r="C2030" s="237" t="s">
        <v>971</v>
      </c>
      <c r="D2030" s="237" t="s">
        <v>972</v>
      </c>
      <c r="E2030" s="237" t="s">
        <v>996</v>
      </c>
      <c r="F2030" s="237" t="s">
        <v>95</v>
      </c>
      <c r="G2030" s="237" t="s">
        <v>974</v>
      </c>
      <c r="H2030" s="237" t="s">
        <v>31</v>
      </c>
      <c r="I2030" s="237"/>
      <c r="J2030" s="237"/>
      <c r="K2030" s="237" t="s">
        <v>93</v>
      </c>
      <c r="L2030" s="237" t="s">
        <v>977</v>
      </c>
      <c r="M2030" s="238">
        <v>4.7922579334693196E-7</v>
      </c>
      <c r="N2030" s="238">
        <v>4.7922579334693196E-7</v>
      </c>
      <c r="O2030" s="238"/>
    </row>
    <row r="2031" spans="1:15">
      <c r="A2031" s="231" t="s">
        <v>969</v>
      </c>
      <c r="B2031" s="231" t="s">
        <v>970</v>
      </c>
      <c r="C2031" s="231" t="s">
        <v>971</v>
      </c>
      <c r="D2031" s="231" t="s">
        <v>972</v>
      </c>
      <c r="E2031" s="231" t="s">
        <v>996</v>
      </c>
      <c r="F2031" s="231" t="s">
        <v>95</v>
      </c>
      <c r="G2031" s="231" t="s">
        <v>974</v>
      </c>
      <c r="H2031" s="231" t="s">
        <v>31</v>
      </c>
      <c r="I2031" s="231" t="s">
        <v>1002</v>
      </c>
      <c r="J2031" s="231" t="s">
        <v>1003</v>
      </c>
      <c r="K2031" s="231" t="s">
        <v>93</v>
      </c>
      <c r="L2031" s="231" t="s">
        <v>978</v>
      </c>
      <c r="M2031" s="234"/>
      <c r="N2031" s="235">
        <v>0.34</v>
      </c>
      <c r="O2031" s="235">
        <v>0.34</v>
      </c>
    </row>
    <row r="2032" spans="1:15">
      <c r="A2032" s="231" t="s">
        <v>969</v>
      </c>
      <c r="B2032" s="231" t="s">
        <v>970</v>
      </c>
      <c r="C2032" s="231" t="s">
        <v>971</v>
      </c>
      <c r="D2032" s="231" t="s">
        <v>972</v>
      </c>
      <c r="E2032" s="231" t="s">
        <v>996</v>
      </c>
      <c r="F2032" s="231" t="s">
        <v>95</v>
      </c>
      <c r="G2032" s="231" t="s">
        <v>974</v>
      </c>
      <c r="H2032" s="231" t="s">
        <v>31</v>
      </c>
      <c r="I2032" s="231" t="s">
        <v>1002</v>
      </c>
      <c r="J2032" s="231" t="s">
        <v>1004</v>
      </c>
      <c r="K2032" s="231" t="s">
        <v>93</v>
      </c>
      <c r="L2032" s="231" t="s">
        <v>979</v>
      </c>
      <c r="M2032" s="234"/>
      <c r="N2032" s="235">
        <v>0.33</v>
      </c>
      <c r="O2032" s="235">
        <v>0.33</v>
      </c>
    </row>
    <row r="2033" spans="1:15">
      <c r="A2033" s="231" t="s">
        <v>969</v>
      </c>
      <c r="B2033" s="231" t="s">
        <v>970</v>
      </c>
      <c r="C2033" s="231" t="s">
        <v>971</v>
      </c>
      <c r="D2033" s="231" t="s">
        <v>972</v>
      </c>
      <c r="E2033" s="231" t="s">
        <v>996</v>
      </c>
      <c r="F2033" s="231" t="s">
        <v>95</v>
      </c>
      <c r="G2033" s="231" t="s">
        <v>974</v>
      </c>
      <c r="H2033" s="231" t="s">
        <v>31</v>
      </c>
      <c r="I2033" s="231" t="s">
        <v>1002</v>
      </c>
      <c r="J2033" s="231" t="s">
        <v>1011</v>
      </c>
      <c r="K2033" s="231" t="s">
        <v>93</v>
      </c>
      <c r="L2033" s="231" t="s">
        <v>980</v>
      </c>
      <c r="M2033" s="234"/>
      <c r="N2033" s="235">
        <v>0.33</v>
      </c>
      <c r="O2033" s="235">
        <v>0.33</v>
      </c>
    </row>
    <row r="2034" spans="1:15">
      <c r="A2034" s="237" t="s">
        <v>969</v>
      </c>
      <c r="B2034" s="237" t="s">
        <v>970</v>
      </c>
      <c r="C2034" s="237" t="s">
        <v>971</v>
      </c>
      <c r="D2034" s="237" t="s">
        <v>972</v>
      </c>
      <c r="E2034" s="237" t="s">
        <v>996</v>
      </c>
      <c r="F2034" s="237" t="s">
        <v>95</v>
      </c>
      <c r="G2034" s="237" t="s">
        <v>974</v>
      </c>
      <c r="H2034" s="237" t="s">
        <v>26</v>
      </c>
      <c r="I2034" s="237"/>
      <c r="J2034" s="237"/>
      <c r="K2034" s="237" t="s">
        <v>93</v>
      </c>
      <c r="L2034" s="237" t="s">
        <v>976</v>
      </c>
      <c r="M2034" s="237">
        <v>5333.1025</v>
      </c>
      <c r="N2034" s="237"/>
      <c r="O2034" s="237">
        <v>729.02919999999995</v>
      </c>
    </row>
    <row r="2035" spans="1:15">
      <c r="A2035" s="237" t="s">
        <v>969</v>
      </c>
      <c r="B2035" s="237" t="s">
        <v>970</v>
      </c>
      <c r="C2035" s="237" t="s">
        <v>971</v>
      </c>
      <c r="D2035" s="237" t="s">
        <v>972</v>
      </c>
      <c r="E2035" s="237" t="s">
        <v>996</v>
      </c>
      <c r="F2035" s="237" t="s">
        <v>95</v>
      </c>
      <c r="G2035" s="237" t="s">
        <v>974</v>
      </c>
      <c r="H2035" s="237" t="s">
        <v>26</v>
      </c>
      <c r="I2035" s="237"/>
      <c r="J2035" s="237"/>
      <c r="K2035" s="237" t="s">
        <v>93</v>
      </c>
      <c r="L2035" s="237" t="s">
        <v>977</v>
      </c>
      <c r="M2035" s="238">
        <v>6.2793552890850503E-4</v>
      </c>
      <c r="N2035" s="238"/>
      <c r="O2035" s="238">
        <v>1.13497009730174E-4</v>
      </c>
    </row>
    <row r="2036" spans="1:15">
      <c r="A2036" s="231" t="s">
        <v>969</v>
      </c>
      <c r="B2036" s="231" t="s">
        <v>970</v>
      </c>
      <c r="C2036" s="231" t="s">
        <v>971</v>
      </c>
      <c r="D2036" s="231" t="s">
        <v>972</v>
      </c>
      <c r="E2036" s="231" t="s">
        <v>996</v>
      </c>
      <c r="F2036" s="231" t="s">
        <v>95</v>
      </c>
      <c r="G2036" s="231" t="s">
        <v>974</v>
      </c>
      <c r="H2036" s="231" t="s">
        <v>26</v>
      </c>
      <c r="I2036" s="231" t="s">
        <v>1002</v>
      </c>
      <c r="J2036" s="231" t="s">
        <v>1003</v>
      </c>
      <c r="K2036" s="231" t="s">
        <v>93</v>
      </c>
      <c r="L2036" s="231" t="s">
        <v>978</v>
      </c>
      <c r="M2036" s="234"/>
      <c r="N2036" s="235">
        <v>0.34</v>
      </c>
      <c r="O2036" s="235">
        <v>0.34</v>
      </c>
    </row>
    <row r="2037" spans="1:15">
      <c r="A2037" s="231" t="s">
        <v>969</v>
      </c>
      <c r="B2037" s="231" t="s">
        <v>970</v>
      </c>
      <c r="C2037" s="231" t="s">
        <v>971</v>
      </c>
      <c r="D2037" s="231" t="s">
        <v>972</v>
      </c>
      <c r="E2037" s="231" t="s">
        <v>996</v>
      </c>
      <c r="F2037" s="231" t="s">
        <v>95</v>
      </c>
      <c r="G2037" s="231" t="s">
        <v>974</v>
      </c>
      <c r="H2037" s="231" t="s">
        <v>26</v>
      </c>
      <c r="I2037" s="231" t="s">
        <v>1002</v>
      </c>
      <c r="J2037" s="231" t="s">
        <v>1004</v>
      </c>
      <c r="K2037" s="231" t="s">
        <v>93</v>
      </c>
      <c r="L2037" s="231" t="s">
        <v>979</v>
      </c>
      <c r="M2037" s="234"/>
      <c r="N2037" s="235">
        <v>0.33</v>
      </c>
      <c r="O2037" s="235">
        <v>0.33</v>
      </c>
    </row>
    <row r="2038" spans="1:15">
      <c r="A2038" s="231" t="s">
        <v>969</v>
      </c>
      <c r="B2038" s="231" t="s">
        <v>970</v>
      </c>
      <c r="C2038" s="231" t="s">
        <v>971</v>
      </c>
      <c r="D2038" s="231" t="s">
        <v>972</v>
      </c>
      <c r="E2038" s="231" t="s">
        <v>996</v>
      </c>
      <c r="F2038" s="231" t="s">
        <v>95</v>
      </c>
      <c r="G2038" s="231" t="s">
        <v>974</v>
      </c>
      <c r="H2038" s="231" t="s">
        <v>26</v>
      </c>
      <c r="I2038" s="231" t="s">
        <v>1002</v>
      </c>
      <c r="J2038" s="231" t="s">
        <v>1011</v>
      </c>
      <c r="K2038" s="231" t="s">
        <v>93</v>
      </c>
      <c r="L2038" s="231" t="s">
        <v>980</v>
      </c>
      <c r="M2038" s="234"/>
      <c r="N2038" s="235">
        <v>0.33</v>
      </c>
      <c r="O2038" s="235">
        <v>0.33</v>
      </c>
    </row>
    <row r="2039" spans="1:15">
      <c r="A2039" s="237" t="s">
        <v>969</v>
      </c>
      <c r="B2039" s="237" t="s">
        <v>970</v>
      </c>
      <c r="C2039" s="237" t="s">
        <v>971</v>
      </c>
      <c r="D2039" s="237" t="s">
        <v>972</v>
      </c>
      <c r="E2039" s="237" t="s">
        <v>996</v>
      </c>
      <c r="F2039" s="237" t="s">
        <v>95</v>
      </c>
      <c r="G2039" s="237" t="s">
        <v>974</v>
      </c>
      <c r="H2039" s="237" t="s">
        <v>647</v>
      </c>
      <c r="I2039" s="237"/>
      <c r="J2039" s="237"/>
      <c r="K2039" s="237" t="s">
        <v>93</v>
      </c>
      <c r="L2039" s="237" t="s">
        <v>976</v>
      </c>
      <c r="M2039" s="237">
        <v>1309.0992000000001</v>
      </c>
      <c r="N2039" s="237">
        <v>1263.3825999999999</v>
      </c>
      <c r="O2039" s="237">
        <v>168.87440000000001</v>
      </c>
    </row>
    <row r="2040" spans="1:15">
      <c r="A2040" s="237" t="s">
        <v>969</v>
      </c>
      <c r="B2040" s="237" t="s">
        <v>970</v>
      </c>
      <c r="C2040" s="237" t="s">
        <v>971</v>
      </c>
      <c r="D2040" s="237" t="s">
        <v>972</v>
      </c>
      <c r="E2040" s="237" t="s">
        <v>996</v>
      </c>
      <c r="F2040" s="237" t="s">
        <v>95</v>
      </c>
      <c r="G2040" s="237" t="s">
        <v>974</v>
      </c>
      <c r="H2040" s="237" t="s">
        <v>647</v>
      </c>
      <c r="I2040" s="237"/>
      <c r="J2040" s="237"/>
      <c r="K2040" s="237" t="s">
        <v>93</v>
      </c>
      <c r="L2040" s="237" t="s">
        <v>977</v>
      </c>
      <c r="M2040" s="238">
        <v>3.1533621290922399E-4</v>
      </c>
      <c r="N2040" s="238">
        <v>3.1533621290922399E-4</v>
      </c>
      <c r="O2040" s="238">
        <v>2.6290770547979898E-5</v>
      </c>
    </row>
    <row r="2041" spans="1:15">
      <c r="A2041" s="231" t="s">
        <v>969</v>
      </c>
      <c r="B2041" s="231" t="s">
        <v>970</v>
      </c>
      <c r="C2041" s="231" t="s">
        <v>971</v>
      </c>
      <c r="D2041" s="231" t="s">
        <v>972</v>
      </c>
      <c r="E2041" s="231" t="s">
        <v>996</v>
      </c>
      <c r="F2041" s="231" t="s">
        <v>95</v>
      </c>
      <c r="G2041" s="231" t="s">
        <v>974</v>
      </c>
      <c r="H2041" s="231" t="s">
        <v>647</v>
      </c>
      <c r="I2041" s="231" t="s">
        <v>1002</v>
      </c>
      <c r="J2041" s="231" t="s">
        <v>1003</v>
      </c>
      <c r="K2041" s="231" t="s">
        <v>93</v>
      </c>
      <c r="L2041" s="231" t="s">
        <v>978</v>
      </c>
      <c r="M2041" s="234"/>
      <c r="N2041" s="235">
        <v>0.34</v>
      </c>
      <c r="O2041" s="235">
        <v>0.34</v>
      </c>
    </row>
    <row r="2042" spans="1:15">
      <c r="A2042" s="231" t="s">
        <v>969</v>
      </c>
      <c r="B2042" s="231" t="s">
        <v>970</v>
      </c>
      <c r="C2042" s="231" t="s">
        <v>971</v>
      </c>
      <c r="D2042" s="231" t="s">
        <v>972</v>
      </c>
      <c r="E2042" s="231" t="s">
        <v>996</v>
      </c>
      <c r="F2042" s="231" t="s">
        <v>95</v>
      </c>
      <c r="G2042" s="231" t="s">
        <v>974</v>
      </c>
      <c r="H2042" s="231" t="s">
        <v>647</v>
      </c>
      <c r="I2042" s="231" t="s">
        <v>1002</v>
      </c>
      <c r="J2042" s="231" t="s">
        <v>1004</v>
      </c>
      <c r="K2042" s="231" t="s">
        <v>93</v>
      </c>
      <c r="L2042" s="231" t="s">
        <v>979</v>
      </c>
      <c r="M2042" s="234"/>
      <c r="N2042" s="235">
        <v>0.33</v>
      </c>
      <c r="O2042" s="235">
        <v>0.33</v>
      </c>
    </row>
    <row r="2043" spans="1:15">
      <c r="A2043" s="231" t="s">
        <v>969</v>
      </c>
      <c r="B2043" s="231" t="s">
        <v>970</v>
      </c>
      <c r="C2043" s="231" t="s">
        <v>971</v>
      </c>
      <c r="D2043" s="231" t="s">
        <v>972</v>
      </c>
      <c r="E2043" s="231" t="s">
        <v>996</v>
      </c>
      <c r="F2043" s="231" t="s">
        <v>95</v>
      </c>
      <c r="G2043" s="231" t="s">
        <v>974</v>
      </c>
      <c r="H2043" s="231" t="s">
        <v>647</v>
      </c>
      <c r="I2043" s="231" t="s">
        <v>1002</v>
      </c>
      <c r="J2043" s="231" t="s">
        <v>1011</v>
      </c>
      <c r="K2043" s="231" t="s">
        <v>93</v>
      </c>
      <c r="L2043" s="231" t="s">
        <v>980</v>
      </c>
      <c r="M2043" s="234"/>
      <c r="N2043" s="235">
        <v>0.33</v>
      </c>
      <c r="O2043" s="235">
        <v>0.33</v>
      </c>
    </row>
    <row r="2044" spans="1:15">
      <c r="A2044" s="237" t="s">
        <v>969</v>
      </c>
      <c r="B2044" s="237" t="s">
        <v>970</v>
      </c>
      <c r="C2044" s="237" t="s">
        <v>971</v>
      </c>
      <c r="D2044" s="237" t="s">
        <v>972</v>
      </c>
      <c r="E2044" s="237" t="s">
        <v>996</v>
      </c>
      <c r="F2044" s="237" t="s">
        <v>95</v>
      </c>
      <c r="G2044" s="237" t="s">
        <v>974</v>
      </c>
      <c r="H2044" s="237" t="s">
        <v>32</v>
      </c>
      <c r="I2044" s="237"/>
      <c r="J2044" s="237"/>
      <c r="K2044" s="237" t="s">
        <v>93</v>
      </c>
      <c r="L2044" s="237" t="s">
        <v>976</v>
      </c>
      <c r="M2044" s="237">
        <v>1603.6758</v>
      </c>
      <c r="N2044" s="237">
        <v>154.66460000000001</v>
      </c>
      <c r="O2044" s="237">
        <v>367.04640000000001</v>
      </c>
    </row>
    <row r="2045" spans="1:15">
      <c r="A2045" s="237" t="s">
        <v>969</v>
      </c>
      <c r="B2045" s="237" t="s">
        <v>970</v>
      </c>
      <c r="C2045" s="237" t="s">
        <v>971</v>
      </c>
      <c r="D2045" s="237" t="s">
        <v>972</v>
      </c>
      <c r="E2045" s="237" t="s">
        <v>996</v>
      </c>
      <c r="F2045" s="237" t="s">
        <v>95</v>
      </c>
      <c r="G2045" s="237" t="s">
        <v>974</v>
      </c>
      <c r="H2045" s="237" t="s">
        <v>32</v>
      </c>
      <c r="I2045" s="237"/>
      <c r="J2045" s="237"/>
      <c r="K2045" s="237" t="s">
        <v>93</v>
      </c>
      <c r="L2045" s="237" t="s">
        <v>977</v>
      </c>
      <c r="M2045" s="238">
        <v>2.0948941608961099E-4</v>
      </c>
      <c r="N2045" s="238">
        <v>3.8603784186294801E-5</v>
      </c>
      <c r="O2045" s="238">
        <v>5.7142661545279002E-5</v>
      </c>
    </row>
    <row r="2046" spans="1:15">
      <c r="A2046" s="231" t="s">
        <v>969</v>
      </c>
      <c r="B2046" s="231" t="s">
        <v>970</v>
      </c>
      <c r="C2046" s="231" t="s">
        <v>971</v>
      </c>
      <c r="D2046" s="231" t="s">
        <v>972</v>
      </c>
      <c r="E2046" s="231" t="s">
        <v>996</v>
      </c>
      <c r="F2046" s="231" t="s">
        <v>95</v>
      </c>
      <c r="G2046" s="231" t="s">
        <v>974</v>
      </c>
      <c r="H2046" s="231" t="s">
        <v>32</v>
      </c>
      <c r="I2046" s="231" t="s">
        <v>1002</v>
      </c>
      <c r="J2046" s="231" t="s">
        <v>1003</v>
      </c>
      <c r="K2046" s="231" t="s">
        <v>93</v>
      </c>
      <c r="L2046" s="231" t="s">
        <v>978</v>
      </c>
      <c r="M2046" s="234"/>
      <c r="N2046" s="235">
        <v>0.34</v>
      </c>
      <c r="O2046" s="235">
        <v>0.34</v>
      </c>
    </row>
    <row r="2047" spans="1:15">
      <c r="A2047" s="231" t="s">
        <v>969</v>
      </c>
      <c r="B2047" s="231" t="s">
        <v>970</v>
      </c>
      <c r="C2047" s="231" t="s">
        <v>971</v>
      </c>
      <c r="D2047" s="231" t="s">
        <v>972</v>
      </c>
      <c r="E2047" s="231" t="s">
        <v>996</v>
      </c>
      <c r="F2047" s="231" t="s">
        <v>95</v>
      </c>
      <c r="G2047" s="231" t="s">
        <v>974</v>
      </c>
      <c r="H2047" s="231" t="s">
        <v>32</v>
      </c>
      <c r="I2047" s="231" t="s">
        <v>1002</v>
      </c>
      <c r="J2047" s="231" t="s">
        <v>1004</v>
      </c>
      <c r="K2047" s="231" t="s">
        <v>93</v>
      </c>
      <c r="L2047" s="231" t="s">
        <v>979</v>
      </c>
      <c r="M2047" s="234"/>
      <c r="N2047" s="235">
        <v>0.33</v>
      </c>
      <c r="O2047" s="235">
        <v>0.33</v>
      </c>
    </row>
    <row r="2048" spans="1:15">
      <c r="A2048" s="231" t="s">
        <v>969</v>
      </c>
      <c r="B2048" s="231" t="s">
        <v>970</v>
      </c>
      <c r="C2048" s="231" t="s">
        <v>971</v>
      </c>
      <c r="D2048" s="231" t="s">
        <v>972</v>
      </c>
      <c r="E2048" s="231" t="s">
        <v>996</v>
      </c>
      <c r="F2048" s="231" t="s">
        <v>95</v>
      </c>
      <c r="G2048" s="231" t="s">
        <v>974</v>
      </c>
      <c r="H2048" s="231" t="s">
        <v>32</v>
      </c>
      <c r="I2048" s="231" t="s">
        <v>1002</v>
      </c>
      <c r="J2048" s="231" t="s">
        <v>1011</v>
      </c>
      <c r="K2048" s="231" t="s">
        <v>93</v>
      </c>
      <c r="L2048" s="231" t="s">
        <v>980</v>
      </c>
      <c r="M2048" s="234"/>
      <c r="N2048" s="235">
        <v>0.33</v>
      </c>
      <c r="O2048" s="235">
        <v>0.33</v>
      </c>
    </row>
    <row r="2049" spans="1:15">
      <c r="A2049" s="237" t="s">
        <v>969</v>
      </c>
      <c r="B2049" s="237" t="s">
        <v>970</v>
      </c>
      <c r="C2049" s="237" t="s">
        <v>971</v>
      </c>
      <c r="D2049" s="237" t="s">
        <v>972</v>
      </c>
      <c r="E2049" s="237" t="s">
        <v>996</v>
      </c>
      <c r="F2049" s="237" t="s">
        <v>95</v>
      </c>
      <c r="G2049" s="237" t="s">
        <v>974</v>
      </c>
      <c r="H2049" s="237" t="s">
        <v>28</v>
      </c>
      <c r="I2049" s="237"/>
      <c r="J2049" s="237"/>
      <c r="K2049" s="237" t="s">
        <v>93</v>
      </c>
      <c r="L2049" s="237" t="s">
        <v>976</v>
      </c>
      <c r="M2049" s="237">
        <v>2726.2694000000001</v>
      </c>
      <c r="N2049" s="237">
        <v>968.4221</v>
      </c>
      <c r="O2049" s="237">
        <v>757.39890000000003</v>
      </c>
    </row>
    <row r="2050" spans="1:15">
      <c r="A2050" s="237" t="s">
        <v>969</v>
      </c>
      <c r="B2050" s="237" t="s">
        <v>970</v>
      </c>
      <c r="C2050" s="237" t="s">
        <v>971</v>
      </c>
      <c r="D2050" s="237" t="s">
        <v>972</v>
      </c>
      <c r="E2050" s="237" t="s">
        <v>996</v>
      </c>
      <c r="F2050" s="237" t="s">
        <v>95</v>
      </c>
      <c r="G2050" s="237" t="s">
        <v>974</v>
      </c>
      <c r="H2050" s="237" t="s">
        <v>28</v>
      </c>
      <c r="I2050" s="237"/>
      <c r="J2050" s="237"/>
      <c r="K2050" s="237" t="s">
        <v>93</v>
      </c>
      <c r="L2050" s="237" t="s">
        <v>977</v>
      </c>
      <c r="M2050" s="238">
        <v>3.0845369522501301E-4</v>
      </c>
      <c r="N2050" s="238">
        <v>2.4171502560791801E-4</v>
      </c>
      <c r="O2050" s="238">
        <v>1.17913672487911E-4</v>
      </c>
    </row>
    <row r="2051" spans="1:15">
      <c r="A2051" s="231" t="s">
        <v>969</v>
      </c>
      <c r="B2051" s="231" t="s">
        <v>970</v>
      </c>
      <c r="C2051" s="231" t="s">
        <v>971</v>
      </c>
      <c r="D2051" s="231" t="s">
        <v>972</v>
      </c>
      <c r="E2051" s="231" t="s">
        <v>996</v>
      </c>
      <c r="F2051" s="231" t="s">
        <v>95</v>
      </c>
      <c r="G2051" s="231" t="s">
        <v>974</v>
      </c>
      <c r="H2051" s="231" t="s">
        <v>28</v>
      </c>
      <c r="I2051" s="231" t="s">
        <v>1002</v>
      </c>
      <c r="J2051" s="231" t="s">
        <v>1003</v>
      </c>
      <c r="K2051" s="231" t="s">
        <v>93</v>
      </c>
      <c r="L2051" s="231" t="s">
        <v>978</v>
      </c>
      <c r="M2051" s="234"/>
      <c r="N2051" s="235">
        <v>0.34</v>
      </c>
      <c r="O2051" s="235">
        <v>0.34</v>
      </c>
    </row>
    <row r="2052" spans="1:15">
      <c r="A2052" s="231" t="s">
        <v>969</v>
      </c>
      <c r="B2052" s="231" t="s">
        <v>970</v>
      </c>
      <c r="C2052" s="231" t="s">
        <v>971</v>
      </c>
      <c r="D2052" s="231" t="s">
        <v>972</v>
      </c>
      <c r="E2052" s="231" t="s">
        <v>996</v>
      </c>
      <c r="F2052" s="231" t="s">
        <v>95</v>
      </c>
      <c r="G2052" s="231" t="s">
        <v>974</v>
      </c>
      <c r="H2052" s="231" t="s">
        <v>28</v>
      </c>
      <c r="I2052" s="231" t="s">
        <v>1002</v>
      </c>
      <c r="J2052" s="231" t="s">
        <v>1004</v>
      </c>
      <c r="K2052" s="231" t="s">
        <v>93</v>
      </c>
      <c r="L2052" s="231" t="s">
        <v>979</v>
      </c>
      <c r="M2052" s="234"/>
      <c r="N2052" s="235">
        <v>0.33</v>
      </c>
      <c r="O2052" s="235">
        <v>0.33</v>
      </c>
    </row>
    <row r="2053" spans="1:15">
      <c r="A2053" s="231" t="s">
        <v>969</v>
      </c>
      <c r="B2053" s="231" t="s">
        <v>970</v>
      </c>
      <c r="C2053" s="231" t="s">
        <v>971</v>
      </c>
      <c r="D2053" s="231" t="s">
        <v>972</v>
      </c>
      <c r="E2053" s="231" t="s">
        <v>996</v>
      </c>
      <c r="F2053" s="231" t="s">
        <v>95</v>
      </c>
      <c r="G2053" s="231" t="s">
        <v>974</v>
      </c>
      <c r="H2053" s="231" t="s">
        <v>28</v>
      </c>
      <c r="I2053" s="231" t="s">
        <v>1002</v>
      </c>
      <c r="J2053" s="231" t="s">
        <v>1011</v>
      </c>
      <c r="K2053" s="231" t="s">
        <v>93</v>
      </c>
      <c r="L2053" s="231" t="s">
        <v>980</v>
      </c>
      <c r="M2053" s="234"/>
      <c r="N2053" s="235">
        <v>0.33</v>
      </c>
      <c r="O2053" s="235">
        <v>0.33</v>
      </c>
    </row>
    <row r="2054" spans="1:15">
      <c r="A2054" s="237" t="s">
        <v>969</v>
      </c>
      <c r="B2054" s="237" t="s">
        <v>970</v>
      </c>
      <c r="C2054" s="237" t="s">
        <v>971</v>
      </c>
      <c r="D2054" s="237" t="s">
        <v>972</v>
      </c>
      <c r="E2054" s="237" t="s">
        <v>996</v>
      </c>
      <c r="F2054" s="237" t="s">
        <v>95</v>
      </c>
      <c r="G2054" s="237" t="s">
        <v>974</v>
      </c>
      <c r="H2054" s="237" t="s">
        <v>25</v>
      </c>
      <c r="I2054" s="237"/>
      <c r="J2054" s="237"/>
      <c r="K2054" s="237" t="s">
        <v>93</v>
      </c>
      <c r="L2054" s="237" t="s">
        <v>976</v>
      </c>
      <c r="M2054" s="237">
        <v>809.16869999999994</v>
      </c>
      <c r="N2054" s="237"/>
      <c r="O2054" s="237">
        <v>14.3073</v>
      </c>
    </row>
    <row r="2055" spans="1:15">
      <c r="A2055" s="237" t="s">
        <v>969</v>
      </c>
      <c r="B2055" s="237" t="s">
        <v>970</v>
      </c>
      <c r="C2055" s="237" t="s">
        <v>971</v>
      </c>
      <c r="D2055" s="237" t="s">
        <v>972</v>
      </c>
      <c r="E2055" s="237" t="s">
        <v>996</v>
      </c>
      <c r="F2055" s="237" t="s">
        <v>95</v>
      </c>
      <c r="G2055" s="237" t="s">
        <v>974</v>
      </c>
      <c r="H2055" s="237" t="s">
        <v>25</v>
      </c>
      <c r="I2055" s="237"/>
      <c r="J2055" s="237"/>
      <c r="K2055" s="237" t="s">
        <v>93</v>
      </c>
      <c r="L2055" s="237" t="s">
        <v>977</v>
      </c>
      <c r="M2055" s="238">
        <v>1.39800597702746E-4</v>
      </c>
      <c r="N2055" s="238"/>
      <c r="O2055" s="238">
        <v>2.22739468777454E-6</v>
      </c>
    </row>
    <row r="2056" spans="1:15">
      <c r="A2056" s="231" t="s">
        <v>969</v>
      </c>
      <c r="B2056" s="231" t="s">
        <v>970</v>
      </c>
      <c r="C2056" s="231" t="s">
        <v>971</v>
      </c>
      <c r="D2056" s="231" t="s">
        <v>972</v>
      </c>
      <c r="E2056" s="231" t="s">
        <v>996</v>
      </c>
      <c r="F2056" s="231" t="s">
        <v>95</v>
      </c>
      <c r="G2056" s="231" t="s">
        <v>974</v>
      </c>
      <c r="H2056" s="231" t="s">
        <v>25</v>
      </c>
      <c r="I2056" s="231" t="s">
        <v>1002</v>
      </c>
      <c r="J2056" s="231" t="s">
        <v>1003</v>
      </c>
      <c r="K2056" s="231" t="s">
        <v>93</v>
      </c>
      <c r="L2056" s="231" t="s">
        <v>978</v>
      </c>
      <c r="M2056" s="234"/>
      <c r="N2056" s="235">
        <v>0.34</v>
      </c>
      <c r="O2056" s="235">
        <v>0.34</v>
      </c>
    </row>
    <row r="2057" spans="1:15">
      <c r="A2057" s="231" t="s">
        <v>969</v>
      </c>
      <c r="B2057" s="231" t="s">
        <v>970</v>
      </c>
      <c r="C2057" s="231" t="s">
        <v>971</v>
      </c>
      <c r="D2057" s="231" t="s">
        <v>972</v>
      </c>
      <c r="E2057" s="231" t="s">
        <v>996</v>
      </c>
      <c r="F2057" s="231" t="s">
        <v>95</v>
      </c>
      <c r="G2057" s="231" t="s">
        <v>974</v>
      </c>
      <c r="H2057" s="231" t="s">
        <v>25</v>
      </c>
      <c r="I2057" s="231" t="s">
        <v>1002</v>
      </c>
      <c r="J2057" s="231" t="s">
        <v>1004</v>
      </c>
      <c r="K2057" s="231" t="s">
        <v>93</v>
      </c>
      <c r="L2057" s="231" t="s">
        <v>979</v>
      </c>
      <c r="M2057" s="234"/>
      <c r="N2057" s="235">
        <v>0.33</v>
      </c>
      <c r="O2057" s="235">
        <v>0.33</v>
      </c>
    </row>
    <row r="2058" spans="1:15">
      <c r="A2058" s="231" t="s">
        <v>969</v>
      </c>
      <c r="B2058" s="231" t="s">
        <v>970</v>
      </c>
      <c r="C2058" s="231" t="s">
        <v>971</v>
      </c>
      <c r="D2058" s="231" t="s">
        <v>972</v>
      </c>
      <c r="E2058" s="231" t="s">
        <v>996</v>
      </c>
      <c r="F2058" s="231" t="s">
        <v>95</v>
      </c>
      <c r="G2058" s="231" t="s">
        <v>974</v>
      </c>
      <c r="H2058" s="231" t="s">
        <v>25</v>
      </c>
      <c r="I2058" s="231" t="s">
        <v>1002</v>
      </c>
      <c r="J2058" s="231" t="s">
        <v>1011</v>
      </c>
      <c r="K2058" s="231" t="s">
        <v>93</v>
      </c>
      <c r="L2058" s="231" t="s">
        <v>980</v>
      </c>
      <c r="M2058" s="234"/>
      <c r="N2058" s="235">
        <v>0.33</v>
      </c>
      <c r="O2058" s="235">
        <v>0.33</v>
      </c>
    </row>
    <row r="2059" spans="1:15">
      <c r="A2059" s="237" t="s">
        <v>969</v>
      </c>
      <c r="B2059" s="237" t="s">
        <v>970</v>
      </c>
      <c r="C2059" s="237" t="s">
        <v>971</v>
      </c>
      <c r="D2059" s="237" t="s">
        <v>972</v>
      </c>
      <c r="E2059" s="237" t="s">
        <v>996</v>
      </c>
      <c r="F2059" s="237" t="s">
        <v>95</v>
      </c>
      <c r="G2059" s="237" t="s">
        <v>974</v>
      </c>
      <c r="H2059" s="237" t="s">
        <v>648</v>
      </c>
      <c r="I2059" s="237"/>
      <c r="J2059" s="237"/>
      <c r="K2059" s="237" t="s">
        <v>93</v>
      </c>
      <c r="L2059" s="237" t="s">
        <v>976</v>
      </c>
      <c r="M2059" s="237">
        <v>151.2884</v>
      </c>
      <c r="N2059" s="237"/>
      <c r="O2059" s="237">
        <v>9.4277999999999995</v>
      </c>
    </row>
    <row r="2060" spans="1:15">
      <c r="A2060" s="237" t="s">
        <v>969</v>
      </c>
      <c r="B2060" s="237" t="s">
        <v>970</v>
      </c>
      <c r="C2060" s="237" t="s">
        <v>971</v>
      </c>
      <c r="D2060" s="237" t="s">
        <v>972</v>
      </c>
      <c r="E2060" s="237" t="s">
        <v>996</v>
      </c>
      <c r="F2060" s="237" t="s">
        <v>95</v>
      </c>
      <c r="G2060" s="237" t="s">
        <v>974</v>
      </c>
      <c r="H2060" s="237" t="s">
        <v>648</v>
      </c>
      <c r="I2060" s="237"/>
      <c r="J2060" s="237"/>
      <c r="K2060" s="237" t="s">
        <v>93</v>
      </c>
      <c r="L2060" s="237" t="s">
        <v>977</v>
      </c>
      <c r="M2060" s="238">
        <v>2.5908364375176699E-5</v>
      </c>
      <c r="N2060" s="238"/>
      <c r="O2060" s="238">
        <v>1.4677424557673899E-6</v>
      </c>
    </row>
    <row r="2061" spans="1:15">
      <c r="A2061" s="231" t="s">
        <v>969</v>
      </c>
      <c r="B2061" s="231" t="s">
        <v>970</v>
      </c>
      <c r="C2061" s="231" t="s">
        <v>971</v>
      </c>
      <c r="D2061" s="231" t="s">
        <v>972</v>
      </c>
      <c r="E2061" s="231" t="s">
        <v>996</v>
      </c>
      <c r="F2061" s="231" t="s">
        <v>95</v>
      </c>
      <c r="G2061" s="231" t="s">
        <v>974</v>
      </c>
      <c r="H2061" s="231" t="s">
        <v>648</v>
      </c>
      <c r="I2061" s="231" t="s">
        <v>1002</v>
      </c>
      <c r="J2061" s="231" t="s">
        <v>1003</v>
      </c>
      <c r="K2061" s="231" t="s">
        <v>93</v>
      </c>
      <c r="L2061" s="231" t="s">
        <v>978</v>
      </c>
      <c r="M2061" s="234"/>
      <c r="N2061" s="235">
        <v>0.34</v>
      </c>
      <c r="O2061" s="235">
        <v>0.34</v>
      </c>
    </row>
    <row r="2062" spans="1:15">
      <c r="A2062" s="231" t="s">
        <v>969</v>
      </c>
      <c r="B2062" s="231" t="s">
        <v>970</v>
      </c>
      <c r="C2062" s="231" t="s">
        <v>971</v>
      </c>
      <c r="D2062" s="231" t="s">
        <v>972</v>
      </c>
      <c r="E2062" s="231" t="s">
        <v>996</v>
      </c>
      <c r="F2062" s="231" t="s">
        <v>95</v>
      </c>
      <c r="G2062" s="231" t="s">
        <v>974</v>
      </c>
      <c r="H2062" s="231" t="s">
        <v>648</v>
      </c>
      <c r="I2062" s="231" t="s">
        <v>1002</v>
      </c>
      <c r="J2062" s="231" t="s">
        <v>1004</v>
      </c>
      <c r="K2062" s="231" t="s">
        <v>93</v>
      </c>
      <c r="L2062" s="231" t="s">
        <v>979</v>
      </c>
      <c r="M2062" s="234"/>
      <c r="N2062" s="235">
        <v>0.33</v>
      </c>
      <c r="O2062" s="235">
        <v>0.33</v>
      </c>
    </row>
    <row r="2063" spans="1:15">
      <c r="A2063" s="231" t="s">
        <v>969</v>
      </c>
      <c r="B2063" s="231" t="s">
        <v>970</v>
      </c>
      <c r="C2063" s="231" t="s">
        <v>971</v>
      </c>
      <c r="D2063" s="231" t="s">
        <v>972</v>
      </c>
      <c r="E2063" s="231" t="s">
        <v>996</v>
      </c>
      <c r="F2063" s="231" t="s">
        <v>95</v>
      </c>
      <c r="G2063" s="231" t="s">
        <v>974</v>
      </c>
      <c r="H2063" s="231" t="s">
        <v>648</v>
      </c>
      <c r="I2063" s="231" t="s">
        <v>1002</v>
      </c>
      <c r="J2063" s="231" t="s">
        <v>1011</v>
      </c>
      <c r="K2063" s="231" t="s">
        <v>93</v>
      </c>
      <c r="L2063" s="231" t="s">
        <v>980</v>
      </c>
      <c r="M2063" s="234"/>
      <c r="N2063" s="235">
        <v>0.33</v>
      </c>
      <c r="O2063" s="235">
        <v>0.33</v>
      </c>
    </row>
    <row r="2064" spans="1:15">
      <c r="A2064" s="237" t="s">
        <v>969</v>
      </c>
      <c r="B2064" s="237" t="s">
        <v>970</v>
      </c>
      <c r="C2064" s="237" t="s">
        <v>971</v>
      </c>
      <c r="D2064" s="237" t="s">
        <v>972</v>
      </c>
      <c r="E2064" s="237" t="s">
        <v>996</v>
      </c>
      <c r="F2064" s="237" t="s">
        <v>95</v>
      </c>
      <c r="G2064" s="237" t="s">
        <v>974</v>
      </c>
      <c r="H2064" s="237" t="s">
        <v>649</v>
      </c>
      <c r="I2064" s="237"/>
      <c r="J2064" s="237"/>
      <c r="K2064" s="237" t="s">
        <v>93</v>
      </c>
      <c r="L2064" s="237" t="s">
        <v>976</v>
      </c>
      <c r="M2064" s="237">
        <v>234.88489999999999</v>
      </c>
      <c r="N2064" s="237"/>
      <c r="O2064" s="237">
        <v>22.0351</v>
      </c>
    </row>
    <row r="2065" spans="1:15">
      <c r="A2065" s="237" t="s">
        <v>969</v>
      </c>
      <c r="B2065" s="237" t="s">
        <v>970</v>
      </c>
      <c r="C2065" s="237" t="s">
        <v>971</v>
      </c>
      <c r="D2065" s="237" t="s">
        <v>972</v>
      </c>
      <c r="E2065" s="237" t="s">
        <v>996</v>
      </c>
      <c r="F2065" s="237" t="s">
        <v>95</v>
      </c>
      <c r="G2065" s="237" t="s">
        <v>974</v>
      </c>
      <c r="H2065" s="237" t="s">
        <v>649</v>
      </c>
      <c r="I2065" s="237"/>
      <c r="J2065" s="237"/>
      <c r="K2065" s="237" t="s">
        <v>93</v>
      </c>
      <c r="L2065" s="237" t="s">
        <v>977</v>
      </c>
      <c r="M2065" s="238">
        <v>4.0581215525699199E-5</v>
      </c>
      <c r="N2065" s="238"/>
      <c r="O2065" s="238">
        <v>3.43047707705723E-6</v>
      </c>
    </row>
    <row r="2066" spans="1:15">
      <c r="A2066" s="231" t="s">
        <v>969</v>
      </c>
      <c r="B2066" s="231" t="s">
        <v>970</v>
      </c>
      <c r="C2066" s="231" t="s">
        <v>971</v>
      </c>
      <c r="D2066" s="231" t="s">
        <v>972</v>
      </c>
      <c r="E2066" s="231" t="s">
        <v>996</v>
      </c>
      <c r="F2066" s="231" t="s">
        <v>95</v>
      </c>
      <c r="G2066" s="231" t="s">
        <v>974</v>
      </c>
      <c r="H2066" s="231" t="s">
        <v>649</v>
      </c>
      <c r="I2066" s="231" t="s">
        <v>1002</v>
      </c>
      <c r="J2066" s="231" t="s">
        <v>1009</v>
      </c>
      <c r="K2066" s="231" t="s">
        <v>93</v>
      </c>
      <c r="L2066" s="231" t="s">
        <v>978</v>
      </c>
      <c r="M2066" s="234"/>
      <c r="N2066" s="239">
        <v>1</v>
      </c>
      <c r="O2066" s="239">
        <v>1</v>
      </c>
    </row>
    <row r="2067" spans="1:15">
      <c r="A2067" s="231" t="s">
        <v>969</v>
      </c>
      <c r="B2067" s="231" t="s">
        <v>970</v>
      </c>
      <c r="C2067" s="231" t="s">
        <v>971</v>
      </c>
      <c r="D2067" s="231" t="s">
        <v>972</v>
      </c>
      <c r="E2067" s="231" t="s">
        <v>996</v>
      </c>
      <c r="F2067" s="231" t="s">
        <v>95</v>
      </c>
      <c r="G2067" s="231" t="s">
        <v>974</v>
      </c>
      <c r="H2067" s="231" t="s">
        <v>649</v>
      </c>
      <c r="K2067" s="231" t="s">
        <v>93</v>
      </c>
      <c r="L2067" s="231" t="s">
        <v>979</v>
      </c>
      <c r="M2067" s="234"/>
      <c r="N2067" s="236"/>
      <c r="O2067" s="235"/>
    </row>
    <row r="2068" spans="1:15">
      <c r="A2068" s="231" t="s">
        <v>969</v>
      </c>
      <c r="B2068" s="231" t="s">
        <v>970</v>
      </c>
      <c r="C2068" s="231" t="s">
        <v>971</v>
      </c>
      <c r="D2068" s="231" t="s">
        <v>972</v>
      </c>
      <c r="E2068" s="231" t="s">
        <v>996</v>
      </c>
      <c r="F2068" s="231" t="s">
        <v>95</v>
      </c>
      <c r="G2068" s="231" t="s">
        <v>974</v>
      </c>
      <c r="H2068" s="231" t="s">
        <v>649</v>
      </c>
      <c r="K2068" s="231" t="s">
        <v>93</v>
      </c>
      <c r="L2068" s="231" t="s">
        <v>980</v>
      </c>
      <c r="M2068" s="234"/>
      <c r="N2068" s="236"/>
      <c r="O2068" s="235"/>
    </row>
    <row r="2069" spans="1:15">
      <c r="A2069" s="237" t="s">
        <v>969</v>
      </c>
      <c r="B2069" s="237" t="s">
        <v>970</v>
      </c>
      <c r="C2069" s="237" t="s">
        <v>971</v>
      </c>
      <c r="D2069" s="237" t="s">
        <v>972</v>
      </c>
      <c r="E2069" s="237" t="s">
        <v>996</v>
      </c>
      <c r="F2069" s="237" t="s">
        <v>95</v>
      </c>
      <c r="G2069" s="237" t="s">
        <v>974</v>
      </c>
      <c r="H2069" s="237" t="s">
        <v>650</v>
      </c>
      <c r="I2069" s="237"/>
      <c r="J2069" s="237"/>
      <c r="K2069" s="237" t="s">
        <v>93</v>
      </c>
      <c r="L2069" s="237" t="s">
        <v>976</v>
      </c>
      <c r="M2069" s="237">
        <v>0.72799999999999998</v>
      </c>
      <c r="N2069" s="237"/>
      <c r="O2069" s="237"/>
    </row>
    <row r="2070" spans="1:15">
      <c r="A2070" s="237" t="s">
        <v>969</v>
      </c>
      <c r="B2070" s="237" t="s">
        <v>970</v>
      </c>
      <c r="C2070" s="237" t="s">
        <v>971</v>
      </c>
      <c r="D2070" s="237" t="s">
        <v>972</v>
      </c>
      <c r="E2070" s="237" t="s">
        <v>996</v>
      </c>
      <c r="F2070" s="237" t="s">
        <v>95</v>
      </c>
      <c r="G2070" s="237" t="s">
        <v>974</v>
      </c>
      <c r="H2070" s="237" t="s">
        <v>650</v>
      </c>
      <c r="I2070" s="237"/>
      <c r="J2070" s="237"/>
      <c r="K2070" s="237" t="s">
        <v>93</v>
      </c>
      <c r="L2070" s="237" t="s">
        <v>977</v>
      </c>
      <c r="M2070" s="238">
        <v>1.12727552450953E-7</v>
      </c>
      <c r="N2070" s="238"/>
      <c r="O2070" s="238"/>
    </row>
    <row r="2071" spans="1:15">
      <c r="A2071" s="231" t="s">
        <v>969</v>
      </c>
      <c r="B2071" s="231" t="s">
        <v>970</v>
      </c>
      <c r="C2071" s="231" t="s">
        <v>971</v>
      </c>
      <c r="D2071" s="231" t="s">
        <v>972</v>
      </c>
      <c r="E2071" s="231" t="s">
        <v>996</v>
      </c>
      <c r="F2071" s="231" t="s">
        <v>95</v>
      </c>
      <c r="G2071" s="231" t="s">
        <v>974</v>
      </c>
      <c r="H2071" s="231" t="s">
        <v>650</v>
      </c>
      <c r="I2071" s="231" t="s">
        <v>1002</v>
      </c>
      <c r="J2071" s="231" t="s">
        <v>1009</v>
      </c>
      <c r="K2071" s="231" t="s">
        <v>93</v>
      </c>
      <c r="L2071" s="231" t="s">
        <v>978</v>
      </c>
      <c r="M2071" s="234"/>
      <c r="N2071" s="239">
        <v>1</v>
      </c>
      <c r="O2071" s="239">
        <v>1</v>
      </c>
    </row>
    <row r="2072" spans="1:15">
      <c r="A2072" s="231" t="s">
        <v>969</v>
      </c>
      <c r="B2072" s="231" t="s">
        <v>970</v>
      </c>
      <c r="C2072" s="231" t="s">
        <v>971</v>
      </c>
      <c r="D2072" s="231" t="s">
        <v>972</v>
      </c>
      <c r="E2072" s="231" t="s">
        <v>996</v>
      </c>
      <c r="F2072" s="231" t="s">
        <v>95</v>
      </c>
      <c r="G2072" s="231" t="s">
        <v>974</v>
      </c>
      <c r="H2072" s="231" t="s">
        <v>650</v>
      </c>
      <c r="K2072" s="231" t="s">
        <v>93</v>
      </c>
      <c r="L2072" s="231" t="s">
        <v>979</v>
      </c>
      <c r="M2072" s="234"/>
      <c r="N2072" s="236"/>
      <c r="O2072" s="236"/>
    </row>
    <row r="2073" spans="1:15">
      <c r="A2073" s="231" t="s">
        <v>969</v>
      </c>
      <c r="B2073" s="231" t="s">
        <v>970</v>
      </c>
      <c r="C2073" s="231" t="s">
        <v>971</v>
      </c>
      <c r="D2073" s="231" t="s">
        <v>972</v>
      </c>
      <c r="E2073" s="231" t="s">
        <v>996</v>
      </c>
      <c r="F2073" s="231" t="s">
        <v>95</v>
      </c>
      <c r="G2073" s="231" t="s">
        <v>974</v>
      </c>
      <c r="H2073" s="231" t="s">
        <v>650</v>
      </c>
      <c r="K2073" s="231" t="s">
        <v>93</v>
      </c>
      <c r="L2073" s="231" t="s">
        <v>980</v>
      </c>
      <c r="M2073" s="234"/>
      <c r="N2073" s="236"/>
      <c r="O2073" s="236"/>
    </row>
    <row r="2074" spans="1:15">
      <c r="A2074" s="237" t="s">
        <v>969</v>
      </c>
      <c r="B2074" s="237" t="s">
        <v>970</v>
      </c>
      <c r="C2074" s="237" t="s">
        <v>971</v>
      </c>
      <c r="D2074" s="237" t="s">
        <v>972</v>
      </c>
      <c r="E2074" s="237" t="s">
        <v>996</v>
      </c>
      <c r="F2074" s="237" t="s">
        <v>95</v>
      </c>
      <c r="G2074" s="237" t="s">
        <v>974</v>
      </c>
      <c r="H2074" s="237" t="s">
        <v>987</v>
      </c>
      <c r="I2074" s="237"/>
      <c r="J2074" s="237"/>
      <c r="K2074" s="237" t="s">
        <v>93</v>
      </c>
      <c r="L2074" s="237" t="s">
        <v>976</v>
      </c>
      <c r="M2074" s="237">
        <v>5.7034000000000002</v>
      </c>
      <c r="N2074" s="237"/>
      <c r="O2074" s="237"/>
    </row>
    <row r="2075" spans="1:15">
      <c r="A2075" s="237" t="s">
        <v>969</v>
      </c>
      <c r="B2075" s="237" t="s">
        <v>970</v>
      </c>
      <c r="C2075" s="237" t="s">
        <v>971</v>
      </c>
      <c r="D2075" s="237" t="s">
        <v>972</v>
      </c>
      <c r="E2075" s="237" t="s">
        <v>996</v>
      </c>
      <c r="F2075" s="237" t="s">
        <v>95</v>
      </c>
      <c r="G2075" s="237" t="s">
        <v>974</v>
      </c>
      <c r="H2075" s="237" t="s">
        <v>987</v>
      </c>
      <c r="I2075" s="237"/>
      <c r="J2075" s="237"/>
      <c r="K2075" s="237" t="s">
        <v>93</v>
      </c>
      <c r="L2075" s="237" t="s">
        <v>977</v>
      </c>
      <c r="M2075" s="238">
        <v>9.2442401902443498E-7</v>
      </c>
      <c r="N2075" s="238"/>
      <c r="O2075" s="238"/>
    </row>
    <row r="2076" spans="1:15">
      <c r="A2076" s="231" t="s">
        <v>969</v>
      </c>
      <c r="B2076" s="231" t="s">
        <v>970</v>
      </c>
      <c r="C2076" s="231" t="s">
        <v>971</v>
      </c>
      <c r="D2076" s="231" t="s">
        <v>972</v>
      </c>
      <c r="E2076" s="231" t="s">
        <v>996</v>
      </c>
      <c r="F2076" s="231" t="s">
        <v>95</v>
      </c>
      <c r="G2076" s="231" t="s">
        <v>974</v>
      </c>
      <c r="H2076" s="231" t="s">
        <v>987</v>
      </c>
      <c r="I2076" s="231" t="s">
        <v>1002</v>
      </c>
      <c r="J2076" s="231" t="s">
        <v>1003</v>
      </c>
      <c r="K2076" s="231" t="s">
        <v>93</v>
      </c>
      <c r="L2076" s="231" t="s">
        <v>978</v>
      </c>
      <c r="M2076" s="234"/>
      <c r="N2076" s="235">
        <v>0.34</v>
      </c>
      <c r="O2076" s="235">
        <v>0.34</v>
      </c>
    </row>
    <row r="2077" spans="1:15">
      <c r="A2077" s="231" t="s">
        <v>969</v>
      </c>
      <c r="B2077" s="231" t="s">
        <v>970</v>
      </c>
      <c r="C2077" s="231" t="s">
        <v>971</v>
      </c>
      <c r="D2077" s="231" t="s">
        <v>972</v>
      </c>
      <c r="E2077" s="231" t="s">
        <v>996</v>
      </c>
      <c r="F2077" s="231" t="s">
        <v>95</v>
      </c>
      <c r="G2077" s="231" t="s">
        <v>974</v>
      </c>
      <c r="H2077" s="231" t="s">
        <v>987</v>
      </c>
      <c r="I2077" s="231" t="s">
        <v>1002</v>
      </c>
      <c r="J2077" s="231" t="s">
        <v>1004</v>
      </c>
      <c r="K2077" s="231" t="s">
        <v>93</v>
      </c>
      <c r="L2077" s="231" t="s">
        <v>979</v>
      </c>
      <c r="M2077" s="234"/>
      <c r="N2077" s="235">
        <v>0.33</v>
      </c>
      <c r="O2077" s="235">
        <v>0.33</v>
      </c>
    </row>
    <row r="2078" spans="1:15">
      <c r="A2078" s="231" t="s">
        <v>969</v>
      </c>
      <c r="B2078" s="231" t="s">
        <v>970</v>
      </c>
      <c r="C2078" s="231" t="s">
        <v>971</v>
      </c>
      <c r="D2078" s="231" t="s">
        <v>972</v>
      </c>
      <c r="E2078" s="231" t="s">
        <v>996</v>
      </c>
      <c r="F2078" s="231" t="s">
        <v>95</v>
      </c>
      <c r="G2078" s="231" t="s">
        <v>974</v>
      </c>
      <c r="H2078" s="231" t="s">
        <v>987</v>
      </c>
      <c r="I2078" s="231" t="s">
        <v>1002</v>
      </c>
      <c r="J2078" s="231" t="s">
        <v>1011</v>
      </c>
      <c r="K2078" s="231" t="s">
        <v>93</v>
      </c>
      <c r="L2078" s="231" t="s">
        <v>980</v>
      </c>
      <c r="M2078" s="234"/>
      <c r="N2078" s="235">
        <v>0.33</v>
      </c>
      <c r="O2078" s="235">
        <v>0.33</v>
      </c>
    </row>
    <row r="2079" spans="1:15">
      <c r="A2079" s="237" t="s">
        <v>969</v>
      </c>
      <c r="B2079" s="237" t="s">
        <v>970</v>
      </c>
      <c r="C2079" s="237" t="s">
        <v>971</v>
      </c>
      <c r="D2079" s="237" t="s">
        <v>972</v>
      </c>
      <c r="E2079" s="237" t="s">
        <v>996</v>
      </c>
      <c r="F2079" s="237" t="s">
        <v>95</v>
      </c>
      <c r="G2079" s="237" t="s">
        <v>974</v>
      </c>
      <c r="H2079" s="237" t="s">
        <v>988</v>
      </c>
      <c r="I2079" s="237"/>
      <c r="J2079" s="237"/>
      <c r="K2079" s="237" t="s">
        <v>93</v>
      </c>
      <c r="L2079" s="237" t="s">
        <v>976</v>
      </c>
      <c r="M2079" s="237">
        <v>136651.70499999999</v>
      </c>
      <c r="N2079" s="237">
        <v>24847.291700000002</v>
      </c>
      <c r="O2079" s="237">
        <v>104889.4611</v>
      </c>
    </row>
    <row r="2080" spans="1:15">
      <c r="A2080" s="237" t="s">
        <v>969</v>
      </c>
      <c r="B2080" s="237" t="s">
        <v>970</v>
      </c>
      <c r="C2080" s="237" t="s">
        <v>971</v>
      </c>
      <c r="D2080" s="237" t="s">
        <v>972</v>
      </c>
      <c r="E2080" s="237" t="s">
        <v>996</v>
      </c>
      <c r="F2080" s="237" t="s">
        <v>95</v>
      </c>
      <c r="G2080" s="237" t="s">
        <v>974</v>
      </c>
      <c r="H2080" s="237" t="s">
        <v>988</v>
      </c>
      <c r="I2080" s="237"/>
      <c r="J2080" s="237"/>
      <c r="K2080" s="237" t="s">
        <v>93</v>
      </c>
      <c r="L2080" s="237" t="s">
        <v>977</v>
      </c>
      <c r="M2080" s="238">
        <v>1.63294422048657E-2</v>
      </c>
      <c r="N2080" s="238">
        <v>6.2018036861745604E-3</v>
      </c>
      <c r="O2080" s="238">
        <v>1.63294422048657E-2</v>
      </c>
    </row>
    <row r="2081" spans="1:15">
      <c r="A2081" s="231" t="s">
        <v>969</v>
      </c>
      <c r="B2081" s="231" t="s">
        <v>970</v>
      </c>
      <c r="C2081" s="231" t="s">
        <v>971</v>
      </c>
      <c r="D2081" s="231" t="s">
        <v>972</v>
      </c>
      <c r="E2081" s="231" t="s">
        <v>996</v>
      </c>
      <c r="F2081" s="231" t="s">
        <v>95</v>
      </c>
      <c r="G2081" s="231" t="s">
        <v>974</v>
      </c>
      <c r="H2081" s="231" t="s">
        <v>988</v>
      </c>
      <c r="I2081" s="231" t="s">
        <v>1002</v>
      </c>
      <c r="J2081" s="231" t="s">
        <v>1003</v>
      </c>
      <c r="K2081" s="231" t="s">
        <v>93</v>
      </c>
      <c r="L2081" s="231" t="s">
        <v>978</v>
      </c>
      <c r="M2081" s="234"/>
      <c r="N2081" s="235">
        <v>0.34</v>
      </c>
      <c r="O2081" s="235">
        <v>0.34</v>
      </c>
    </row>
    <row r="2082" spans="1:15">
      <c r="A2082" s="231" t="s">
        <v>969</v>
      </c>
      <c r="B2082" s="231" t="s">
        <v>970</v>
      </c>
      <c r="C2082" s="231" t="s">
        <v>971</v>
      </c>
      <c r="D2082" s="231" t="s">
        <v>972</v>
      </c>
      <c r="E2082" s="231" t="s">
        <v>996</v>
      </c>
      <c r="F2082" s="231" t="s">
        <v>95</v>
      </c>
      <c r="G2082" s="231" t="s">
        <v>974</v>
      </c>
      <c r="H2082" s="231" t="s">
        <v>988</v>
      </c>
      <c r="I2082" s="231" t="s">
        <v>1002</v>
      </c>
      <c r="J2082" s="231" t="s">
        <v>1004</v>
      </c>
      <c r="K2082" s="231" t="s">
        <v>93</v>
      </c>
      <c r="L2082" s="231" t="s">
        <v>979</v>
      </c>
      <c r="M2082" s="234"/>
      <c r="N2082" s="235">
        <v>0.33</v>
      </c>
      <c r="O2082" s="235">
        <v>0.33</v>
      </c>
    </row>
    <row r="2083" spans="1:15">
      <c r="A2083" s="231" t="s">
        <v>969</v>
      </c>
      <c r="B2083" s="231" t="s">
        <v>970</v>
      </c>
      <c r="C2083" s="231" t="s">
        <v>971</v>
      </c>
      <c r="D2083" s="231" t="s">
        <v>972</v>
      </c>
      <c r="E2083" s="231" t="s">
        <v>996</v>
      </c>
      <c r="F2083" s="231" t="s">
        <v>95</v>
      </c>
      <c r="G2083" s="231" t="s">
        <v>974</v>
      </c>
      <c r="H2083" s="231" t="s">
        <v>988</v>
      </c>
      <c r="I2083" s="231" t="s">
        <v>1002</v>
      </c>
      <c r="J2083" s="231" t="s">
        <v>1011</v>
      </c>
      <c r="K2083" s="231" t="s">
        <v>93</v>
      </c>
      <c r="L2083" s="231" t="s">
        <v>980</v>
      </c>
      <c r="M2083" s="234"/>
      <c r="N2083" s="235">
        <v>0.33</v>
      </c>
      <c r="O2083" s="235">
        <v>0.33</v>
      </c>
    </row>
    <row r="2084" spans="1:15">
      <c r="A2084" s="237" t="s">
        <v>969</v>
      </c>
      <c r="B2084" s="237" t="s">
        <v>970</v>
      </c>
      <c r="C2084" s="237" t="s">
        <v>971</v>
      </c>
      <c r="D2084" s="237" t="s">
        <v>972</v>
      </c>
      <c r="E2084" s="237" t="s">
        <v>996</v>
      </c>
      <c r="F2084" s="237" t="s">
        <v>95</v>
      </c>
      <c r="G2084" s="237" t="s">
        <v>974</v>
      </c>
      <c r="H2084" s="237" t="s">
        <v>989</v>
      </c>
      <c r="I2084" s="237"/>
      <c r="J2084" s="237"/>
      <c r="K2084" s="237" t="s">
        <v>93</v>
      </c>
      <c r="L2084" s="237" t="s">
        <v>976</v>
      </c>
      <c r="M2084" s="237">
        <v>374.57010000000002</v>
      </c>
      <c r="N2084" s="237">
        <v>374.57010000000002</v>
      </c>
      <c r="O2084" s="237">
        <v>61.628399999999999</v>
      </c>
    </row>
    <row r="2085" spans="1:15">
      <c r="A2085" s="237" t="s">
        <v>969</v>
      </c>
      <c r="B2085" s="237" t="s">
        <v>970</v>
      </c>
      <c r="C2085" s="237" t="s">
        <v>971</v>
      </c>
      <c r="D2085" s="237" t="s">
        <v>972</v>
      </c>
      <c r="E2085" s="237" t="s">
        <v>996</v>
      </c>
      <c r="F2085" s="237" t="s">
        <v>95</v>
      </c>
      <c r="G2085" s="237" t="s">
        <v>974</v>
      </c>
      <c r="H2085" s="237" t="s">
        <v>989</v>
      </c>
      <c r="I2085" s="237"/>
      <c r="J2085" s="237"/>
      <c r="K2085" s="237" t="s">
        <v>93</v>
      </c>
      <c r="L2085" s="237" t="s">
        <v>977</v>
      </c>
      <c r="M2085" s="238">
        <v>9.3491486112781095E-5</v>
      </c>
      <c r="N2085" s="238">
        <v>9.3491486112781095E-5</v>
      </c>
      <c r="O2085" s="238">
        <v>9.5944567302037908E-6</v>
      </c>
    </row>
    <row r="2086" spans="1:15">
      <c r="A2086" s="231" t="s">
        <v>969</v>
      </c>
      <c r="B2086" s="231" t="s">
        <v>970</v>
      </c>
      <c r="C2086" s="231" t="s">
        <v>971</v>
      </c>
      <c r="D2086" s="231" t="s">
        <v>972</v>
      </c>
      <c r="E2086" s="231" t="s">
        <v>996</v>
      </c>
      <c r="F2086" s="231" t="s">
        <v>95</v>
      </c>
      <c r="G2086" s="231" t="s">
        <v>974</v>
      </c>
      <c r="H2086" s="231" t="s">
        <v>989</v>
      </c>
      <c r="I2086" s="231" t="s">
        <v>1002</v>
      </c>
      <c r="J2086" s="231" t="s">
        <v>1003</v>
      </c>
      <c r="K2086" s="231" t="s">
        <v>93</v>
      </c>
      <c r="L2086" s="231" t="s">
        <v>978</v>
      </c>
      <c r="M2086" s="234"/>
      <c r="N2086" s="235">
        <v>0.34</v>
      </c>
      <c r="O2086" s="235">
        <v>0.34</v>
      </c>
    </row>
    <row r="2087" spans="1:15">
      <c r="A2087" s="231" t="s">
        <v>969</v>
      </c>
      <c r="B2087" s="231" t="s">
        <v>970</v>
      </c>
      <c r="C2087" s="231" t="s">
        <v>971</v>
      </c>
      <c r="D2087" s="231" t="s">
        <v>972</v>
      </c>
      <c r="E2087" s="231" t="s">
        <v>996</v>
      </c>
      <c r="F2087" s="231" t="s">
        <v>95</v>
      </c>
      <c r="G2087" s="231" t="s">
        <v>974</v>
      </c>
      <c r="H2087" s="231" t="s">
        <v>989</v>
      </c>
      <c r="I2087" s="231" t="s">
        <v>1002</v>
      </c>
      <c r="J2087" s="231" t="s">
        <v>1004</v>
      </c>
      <c r="K2087" s="231" t="s">
        <v>93</v>
      </c>
      <c r="L2087" s="231" t="s">
        <v>979</v>
      </c>
      <c r="M2087" s="234"/>
      <c r="N2087" s="235">
        <v>0.33</v>
      </c>
      <c r="O2087" s="235">
        <v>0.33</v>
      </c>
    </row>
    <row r="2088" spans="1:15">
      <c r="A2088" s="231" t="s">
        <v>969</v>
      </c>
      <c r="B2088" s="231" t="s">
        <v>970</v>
      </c>
      <c r="C2088" s="231" t="s">
        <v>971</v>
      </c>
      <c r="D2088" s="231" t="s">
        <v>972</v>
      </c>
      <c r="E2088" s="231" t="s">
        <v>996</v>
      </c>
      <c r="F2088" s="231" t="s">
        <v>95</v>
      </c>
      <c r="G2088" s="231" t="s">
        <v>974</v>
      </c>
      <c r="H2088" s="231" t="s">
        <v>989</v>
      </c>
      <c r="I2088" s="231" t="s">
        <v>1002</v>
      </c>
      <c r="J2088" s="231" t="s">
        <v>1011</v>
      </c>
      <c r="K2088" s="231" t="s">
        <v>93</v>
      </c>
      <c r="L2088" s="231" t="s">
        <v>980</v>
      </c>
      <c r="M2088" s="234"/>
      <c r="N2088" s="235">
        <v>0.33</v>
      </c>
      <c r="O2088" s="235">
        <v>0.33</v>
      </c>
    </row>
    <row r="2089" spans="1:15">
      <c r="A2089" s="237" t="s">
        <v>969</v>
      </c>
      <c r="B2089" s="237" t="s">
        <v>970</v>
      </c>
      <c r="C2089" s="237" t="s">
        <v>971</v>
      </c>
      <c r="D2089" s="237" t="s">
        <v>972</v>
      </c>
      <c r="E2089" s="237" t="s">
        <v>996</v>
      </c>
      <c r="F2089" s="237" t="s">
        <v>95</v>
      </c>
      <c r="G2089" s="237" t="s">
        <v>974</v>
      </c>
      <c r="H2089" s="237" t="s">
        <v>990</v>
      </c>
      <c r="I2089" s="237"/>
      <c r="J2089" s="237"/>
      <c r="K2089" s="237" t="s">
        <v>93</v>
      </c>
      <c r="L2089" s="237" t="s">
        <v>976</v>
      </c>
      <c r="M2089" s="237">
        <v>49.625100000000003</v>
      </c>
      <c r="N2089" s="237"/>
      <c r="O2089" s="237">
        <v>3.0703999999999998</v>
      </c>
    </row>
    <row r="2090" spans="1:15">
      <c r="A2090" s="237" t="s">
        <v>969</v>
      </c>
      <c r="B2090" s="237" t="s">
        <v>970</v>
      </c>
      <c r="C2090" s="237" t="s">
        <v>971</v>
      </c>
      <c r="D2090" s="237" t="s">
        <v>972</v>
      </c>
      <c r="E2090" s="237" t="s">
        <v>996</v>
      </c>
      <c r="F2090" s="237" t="s">
        <v>95</v>
      </c>
      <c r="G2090" s="237" t="s">
        <v>974</v>
      </c>
      <c r="H2090" s="237" t="s">
        <v>990</v>
      </c>
      <c r="I2090" s="237"/>
      <c r="J2090" s="237"/>
      <c r="K2090" s="237" t="s">
        <v>93</v>
      </c>
      <c r="L2090" s="237" t="s">
        <v>977</v>
      </c>
      <c r="M2090" s="238">
        <v>6.4825653803521503E-6</v>
      </c>
      <c r="N2090" s="238"/>
      <c r="O2090" s="238">
        <v>4.7800721654980002E-7</v>
      </c>
    </row>
    <row r="2091" spans="1:15">
      <c r="A2091" s="231" t="s">
        <v>969</v>
      </c>
      <c r="B2091" s="231" t="s">
        <v>970</v>
      </c>
      <c r="C2091" s="231" t="s">
        <v>971</v>
      </c>
      <c r="D2091" s="231" t="s">
        <v>972</v>
      </c>
      <c r="E2091" s="231" t="s">
        <v>996</v>
      </c>
      <c r="F2091" s="231" t="s">
        <v>95</v>
      </c>
      <c r="G2091" s="231" t="s">
        <v>974</v>
      </c>
      <c r="H2091" s="231" t="s">
        <v>990</v>
      </c>
      <c r="I2091" s="231" t="s">
        <v>1002</v>
      </c>
      <c r="J2091" s="231" t="s">
        <v>1003</v>
      </c>
      <c r="K2091" s="231" t="s">
        <v>93</v>
      </c>
      <c r="L2091" s="231" t="s">
        <v>978</v>
      </c>
      <c r="M2091" s="234"/>
      <c r="N2091" s="235">
        <v>0.34</v>
      </c>
      <c r="O2091" s="235">
        <v>0.34</v>
      </c>
    </row>
    <row r="2092" spans="1:15">
      <c r="A2092" s="231" t="s">
        <v>969</v>
      </c>
      <c r="B2092" s="231" t="s">
        <v>970</v>
      </c>
      <c r="C2092" s="231" t="s">
        <v>971</v>
      </c>
      <c r="D2092" s="231" t="s">
        <v>972</v>
      </c>
      <c r="E2092" s="231" t="s">
        <v>996</v>
      </c>
      <c r="F2092" s="231" t="s">
        <v>95</v>
      </c>
      <c r="G2092" s="231" t="s">
        <v>974</v>
      </c>
      <c r="H2092" s="231" t="s">
        <v>990</v>
      </c>
      <c r="I2092" s="231" t="s">
        <v>1002</v>
      </c>
      <c r="J2092" s="231" t="s">
        <v>1004</v>
      </c>
      <c r="K2092" s="231" t="s">
        <v>93</v>
      </c>
      <c r="L2092" s="231" t="s">
        <v>979</v>
      </c>
      <c r="M2092" s="234"/>
      <c r="N2092" s="235">
        <v>0.33</v>
      </c>
      <c r="O2092" s="235">
        <v>0.33</v>
      </c>
    </row>
    <row r="2093" spans="1:15">
      <c r="A2093" s="231" t="s">
        <v>969</v>
      </c>
      <c r="B2093" s="231" t="s">
        <v>970</v>
      </c>
      <c r="C2093" s="231" t="s">
        <v>971</v>
      </c>
      <c r="D2093" s="231" t="s">
        <v>972</v>
      </c>
      <c r="E2093" s="231" t="s">
        <v>996</v>
      </c>
      <c r="F2093" s="231" t="s">
        <v>95</v>
      </c>
      <c r="G2093" s="231" t="s">
        <v>974</v>
      </c>
      <c r="H2093" s="231" t="s">
        <v>990</v>
      </c>
      <c r="I2093" s="231" t="s">
        <v>1002</v>
      </c>
      <c r="J2093" s="231" t="s">
        <v>1011</v>
      </c>
      <c r="K2093" s="231" t="s">
        <v>93</v>
      </c>
      <c r="L2093" s="231" t="s">
        <v>980</v>
      </c>
      <c r="M2093" s="234"/>
      <c r="N2093" s="235">
        <v>0.33</v>
      </c>
      <c r="O2093" s="235">
        <v>0.33</v>
      </c>
    </row>
    <row r="2094" spans="1:15">
      <c r="A2094" s="237" t="s">
        <v>969</v>
      </c>
      <c r="B2094" s="237" t="s">
        <v>970</v>
      </c>
      <c r="C2094" s="237" t="s">
        <v>971</v>
      </c>
      <c r="D2094" s="237" t="s">
        <v>972</v>
      </c>
      <c r="E2094" s="237" t="s">
        <v>996</v>
      </c>
      <c r="F2094" s="237" t="s">
        <v>95</v>
      </c>
      <c r="G2094" s="237" t="s">
        <v>974</v>
      </c>
      <c r="H2094" s="237" t="s">
        <v>43</v>
      </c>
      <c r="I2094" s="237"/>
      <c r="J2094" s="237"/>
      <c r="K2094" s="237" t="s">
        <v>93</v>
      </c>
      <c r="L2094" s="237" t="s">
        <v>976</v>
      </c>
      <c r="M2094" s="237">
        <v>16660.7788</v>
      </c>
      <c r="N2094" s="237">
        <v>602.38840000000005</v>
      </c>
      <c r="O2094" s="237">
        <v>13063.7058</v>
      </c>
    </row>
    <row r="2095" spans="1:15">
      <c r="A2095" s="237" t="s">
        <v>969</v>
      </c>
      <c r="B2095" s="237" t="s">
        <v>970</v>
      </c>
      <c r="C2095" s="237" t="s">
        <v>971</v>
      </c>
      <c r="D2095" s="237" t="s">
        <v>972</v>
      </c>
      <c r="E2095" s="237" t="s">
        <v>996</v>
      </c>
      <c r="F2095" s="237" t="s">
        <v>95</v>
      </c>
      <c r="G2095" s="237" t="s">
        <v>974</v>
      </c>
      <c r="H2095" s="237" t="s">
        <v>43</v>
      </c>
      <c r="I2095" s="237"/>
      <c r="J2095" s="237"/>
      <c r="K2095" s="237" t="s">
        <v>93</v>
      </c>
      <c r="L2095" s="237" t="s">
        <v>977</v>
      </c>
      <c r="M2095" s="238">
        <v>2.0337889679792501E-3</v>
      </c>
      <c r="N2095" s="238">
        <v>1.5035419734009899E-4</v>
      </c>
      <c r="O2095" s="238">
        <v>2.0337889679792501E-3</v>
      </c>
    </row>
    <row r="2096" spans="1:15">
      <c r="A2096" s="231" t="s">
        <v>969</v>
      </c>
      <c r="B2096" s="231" t="s">
        <v>970</v>
      </c>
      <c r="C2096" s="231" t="s">
        <v>971</v>
      </c>
      <c r="D2096" s="231" t="s">
        <v>972</v>
      </c>
      <c r="E2096" s="231" t="s">
        <v>996</v>
      </c>
      <c r="F2096" s="231" t="s">
        <v>95</v>
      </c>
      <c r="G2096" s="231" t="s">
        <v>974</v>
      </c>
      <c r="H2096" s="231" t="s">
        <v>43</v>
      </c>
      <c r="I2096" s="231" t="s">
        <v>1002</v>
      </c>
      <c r="J2096" s="231" t="s">
        <v>1003</v>
      </c>
      <c r="K2096" s="231" t="s">
        <v>93</v>
      </c>
      <c r="L2096" s="231" t="s">
        <v>978</v>
      </c>
      <c r="M2096" s="234"/>
      <c r="N2096" s="235">
        <v>0.34</v>
      </c>
      <c r="O2096" s="235">
        <v>0.34</v>
      </c>
    </row>
    <row r="2097" spans="1:15">
      <c r="A2097" s="231" t="s">
        <v>969</v>
      </c>
      <c r="B2097" s="231" t="s">
        <v>970</v>
      </c>
      <c r="C2097" s="231" t="s">
        <v>971</v>
      </c>
      <c r="D2097" s="231" t="s">
        <v>972</v>
      </c>
      <c r="E2097" s="231" t="s">
        <v>996</v>
      </c>
      <c r="F2097" s="231" t="s">
        <v>95</v>
      </c>
      <c r="G2097" s="231" t="s">
        <v>974</v>
      </c>
      <c r="H2097" s="231" t="s">
        <v>43</v>
      </c>
      <c r="I2097" s="231" t="s">
        <v>1002</v>
      </c>
      <c r="J2097" s="231" t="s">
        <v>1004</v>
      </c>
      <c r="K2097" s="231" t="s">
        <v>93</v>
      </c>
      <c r="L2097" s="231" t="s">
        <v>979</v>
      </c>
      <c r="M2097" s="234"/>
      <c r="N2097" s="235">
        <v>0.33</v>
      </c>
      <c r="O2097" s="235">
        <v>0.33</v>
      </c>
    </row>
    <row r="2098" spans="1:15">
      <c r="A2098" s="231" t="s">
        <v>969</v>
      </c>
      <c r="B2098" s="231" t="s">
        <v>970</v>
      </c>
      <c r="C2098" s="231" t="s">
        <v>971</v>
      </c>
      <c r="D2098" s="231" t="s">
        <v>972</v>
      </c>
      <c r="E2098" s="231" t="s">
        <v>996</v>
      </c>
      <c r="F2098" s="231" t="s">
        <v>95</v>
      </c>
      <c r="G2098" s="231" t="s">
        <v>974</v>
      </c>
      <c r="H2098" s="231" t="s">
        <v>43</v>
      </c>
      <c r="I2098" s="231" t="s">
        <v>1002</v>
      </c>
      <c r="J2098" s="231" t="s">
        <v>1011</v>
      </c>
      <c r="K2098" s="231" t="s">
        <v>93</v>
      </c>
      <c r="L2098" s="231" t="s">
        <v>980</v>
      </c>
      <c r="M2098" s="234"/>
      <c r="N2098" s="235">
        <v>0.33</v>
      </c>
      <c r="O2098" s="235">
        <v>0.33</v>
      </c>
    </row>
    <row r="2099" spans="1:15">
      <c r="A2099" s="237" t="s">
        <v>969</v>
      </c>
      <c r="B2099" s="237" t="s">
        <v>970</v>
      </c>
      <c r="C2099" s="237" t="s">
        <v>971</v>
      </c>
      <c r="D2099" s="237" t="s">
        <v>972</v>
      </c>
      <c r="E2099" s="237" t="s">
        <v>996</v>
      </c>
      <c r="F2099" s="237" t="s">
        <v>95</v>
      </c>
      <c r="G2099" s="237" t="s">
        <v>974</v>
      </c>
      <c r="H2099" s="237" t="s">
        <v>115</v>
      </c>
      <c r="I2099" s="237"/>
      <c r="J2099" s="237"/>
      <c r="K2099" s="237" t="s">
        <v>93</v>
      </c>
      <c r="L2099" s="237" t="s">
        <v>976</v>
      </c>
      <c r="M2099" s="237">
        <v>471.48419999999999</v>
      </c>
      <c r="N2099" s="237"/>
      <c r="O2099" s="237"/>
    </row>
    <row r="2100" spans="1:15">
      <c r="A2100" s="237" t="s">
        <v>969</v>
      </c>
      <c r="B2100" s="237" t="s">
        <v>970</v>
      </c>
      <c r="C2100" s="237" t="s">
        <v>971</v>
      </c>
      <c r="D2100" s="237" t="s">
        <v>972</v>
      </c>
      <c r="E2100" s="237" t="s">
        <v>996</v>
      </c>
      <c r="F2100" s="237" t="s">
        <v>95</v>
      </c>
      <c r="G2100" s="237" t="s">
        <v>974</v>
      </c>
      <c r="H2100" s="237" t="s">
        <v>115</v>
      </c>
      <c r="I2100" s="237"/>
      <c r="J2100" s="237"/>
      <c r="K2100" s="237" t="s">
        <v>93</v>
      </c>
      <c r="L2100" s="237" t="s">
        <v>977</v>
      </c>
      <c r="M2100" s="238">
        <v>6.3285954823429105E-5</v>
      </c>
      <c r="N2100" s="238"/>
      <c r="O2100" s="238"/>
    </row>
    <row r="2101" spans="1:15">
      <c r="A2101" s="231" t="s">
        <v>969</v>
      </c>
      <c r="B2101" s="231" t="s">
        <v>970</v>
      </c>
      <c r="C2101" s="231" t="s">
        <v>971</v>
      </c>
      <c r="D2101" s="231" t="s">
        <v>972</v>
      </c>
      <c r="E2101" s="231" t="s">
        <v>996</v>
      </c>
      <c r="F2101" s="231" t="s">
        <v>95</v>
      </c>
      <c r="G2101" s="231" t="s">
        <v>974</v>
      </c>
      <c r="H2101" s="231" t="s">
        <v>115</v>
      </c>
      <c r="I2101" s="231" t="s">
        <v>1002</v>
      </c>
      <c r="J2101" s="231" t="s">
        <v>1003</v>
      </c>
      <c r="K2101" s="231" t="s">
        <v>93</v>
      </c>
      <c r="L2101" s="231" t="s">
        <v>978</v>
      </c>
      <c r="M2101" s="234"/>
      <c r="N2101" s="235">
        <v>0.34</v>
      </c>
      <c r="O2101" s="235">
        <v>0.34</v>
      </c>
    </row>
    <row r="2102" spans="1:15">
      <c r="A2102" s="231" t="s">
        <v>969</v>
      </c>
      <c r="B2102" s="231" t="s">
        <v>970</v>
      </c>
      <c r="C2102" s="231" t="s">
        <v>971</v>
      </c>
      <c r="D2102" s="231" t="s">
        <v>972</v>
      </c>
      <c r="E2102" s="231" t="s">
        <v>996</v>
      </c>
      <c r="F2102" s="231" t="s">
        <v>95</v>
      </c>
      <c r="G2102" s="231" t="s">
        <v>974</v>
      </c>
      <c r="H2102" s="231" t="s">
        <v>115</v>
      </c>
      <c r="I2102" s="231" t="s">
        <v>1002</v>
      </c>
      <c r="J2102" s="231" t="s">
        <v>1004</v>
      </c>
      <c r="K2102" s="231" t="s">
        <v>93</v>
      </c>
      <c r="L2102" s="231" t="s">
        <v>979</v>
      </c>
      <c r="M2102" s="234"/>
      <c r="N2102" s="235">
        <v>0.33</v>
      </c>
      <c r="O2102" s="235">
        <v>0.33</v>
      </c>
    </row>
    <row r="2103" spans="1:15">
      <c r="A2103" s="231" t="s">
        <v>969</v>
      </c>
      <c r="B2103" s="231" t="s">
        <v>970</v>
      </c>
      <c r="C2103" s="231" t="s">
        <v>971</v>
      </c>
      <c r="D2103" s="231" t="s">
        <v>972</v>
      </c>
      <c r="E2103" s="231" t="s">
        <v>996</v>
      </c>
      <c r="F2103" s="231" t="s">
        <v>95</v>
      </c>
      <c r="G2103" s="231" t="s">
        <v>974</v>
      </c>
      <c r="H2103" s="231" t="s">
        <v>115</v>
      </c>
      <c r="I2103" s="231" t="s">
        <v>1002</v>
      </c>
      <c r="J2103" s="231" t="s">
        <v>1011</v>
      </c>
      <c r="K2103" s="231" t="s">
        <v>93</v>
      </c>
      <c r="L2103" s="231" t="s">
        <v>980</v>
      </c>
      <c r="M2103" s="234"/>
      <c r="N2103" s="235">
        <v>0.33</v>
      </c>
      <c r="O2103" s="235">
        <v>0.33</v>
      </c>
    </row>
    <row r="2104" spans="1:15">
      <c r="A2104" s="237" t="s">
        <v>969</v>
      </c>
      <c r="B2104" s="237" t="s">
        <v>970</v>
      </c>
      <c r="C2104" s="237" t="s">
        <v>971</v>
      </c>
      <c r="D2104" s="237" t="s">
        <v>972</v>
      </c>
      <c r="E2104" s="237" t="s">
        <v>996</v>
      </c>
      <c r="F2104" s="237" t="s">
        <v>95</v>
      </c>
      <c r="G2104" s="237" t="s">
        <v>974</v>
      </c>
      <c r="H2104" s="237" t="s">
        <v>40</v>
      </c>
      <c r="I2104" s="237"/>
      <c r="J2104" s="237"/>
      <c r="K2104" s="237" t="s">
        <v>93</v>
      </c>
      <c r="L2104" s="237" t="s">
        <v>976</v>
      </c>
      <c r="M2104" s="237">
        <v>9143.2801999999992</v>
      </c>
      <c r="N2104" s="237">
        <v>16.511700000000001</v>
      </c>
      <c r="O2104" s="237">
        <v>6030.2785999999996</v>
      </c>
    </row>
    <row r="2105" spans="1:15">
      <c r="A2105" s="237" t="s">
        <v>969</v>
      </c>
      <c r="B2105" s="237" t="s">
        <v>970</v>
      </c>
      <c r="C2105" s="237" t="s">
        <v>971</v>
      </c>
      <c r="D2105" s="237" t="s">
        <v>972</v>
      </c>
      <c r="E2105" s="237" t="s">
        <v>996</v>
      </c>
      <c r="F2105" s="237" t="s">
        <v>95</v>
      </c>
      <c r="G2105" s="237" t="s">
        <v>974</v>
      </c>
      <c r="H2105" s="237" t="s">
        <v>40</v>
      </c>
      <c r="I2105" s="237"/>
      <c r="J2105" s="237"/>
      <c r="K2105" s="237" t="s">
        <v>93</v>
      </c>
      <c r="L2105" s="237" t="s">
        <v>977</v>
      </c>
      <c r="M2105" s="238">
        <v>1.0344827125916801E-3</v>
      </c>
      <c r="N2105" s="238">
        <v>4.1212669437534103E-6</v>
      </c>
      <c r="O2105" s="238">
        <v>9.3880819717490505E-4</v>
      </c>
    </row>
    <row r="2106" spans="1:15">
      <c r="A2106" s="231" t="s">
        <v>969</v>
      </c>
      <c r="B2106" s="231" t="s">
        <v>970</v>
      </c>
      <c r="C2106" s="231" t="s">
        <v>971</v>
      </c>
      <c r="D2106" s="231" t="s">
        <v>972</v>
      </c>
      <c r="E2106" s="231" t="s">
        <v>996</v>
      </c>
      <c r="F2106" s="231" t="s">
        <v>95</v>
      </c>
      <c r="G2106" s="231" t="s">
        <v>974</v>
      </c>
      <c r="H2106" s="231" t="s">
        <v>40</v>
      </c>
      <c r="I2106" s="231" t="s">
        <v>1002</v>
      </c>
      <c r="J2106" s="231" t="s">
        <v>1003</v>
      </c>
      <c r="K2106" s="231" t="s">
        <v>93</v>
      </c>
      <c r="L2106" s="231" t="s">
        <v>978</v>
      </c>
      <c r="M2106" s="234"/>
      <c r="N2106" s="235">
        <v>0.34</v>
      </c>
      <c r="O2106" s="235">
        <v>0.34</v>
      </c>
    </row>
    <row r="2107" spans="1:15">
      <c r="A2107" s="231" t="s">
        <v>969</v>
      </c>
      <c r="B2107" s="231" t="s">
        <v>970</v>
      </c>
      <c r="C2107" s="231" t="s">
        <v>971</v>
      </c>
      <c r="D2107" s="231" t="s">
        <v>972</v>
      </c>
      <c r="E2107" s="231" t="s">
        <v>996</v>
      </c>
      <c r="F2107" s="231" t="s">
        <v>95</v>
      </c>
      <c r="G2107" s="231" t="s">
        <v>974</v>
      </c>
      <c r="H2107" s="231" t="s">
        <v>40</v>
      </c>
      <c r="I2107" s="231" t="s">
        <v>1002</v>
      </c>
      <c r="J2107" s="231" t="s">
        <v>1004</v>
      </c>
      <c r="K2107" s="231" t="s">
        <v>93</v>
      </c>
      <c r="L2107" s="231" t="s">
        <v>979</v>
      </c>
      <c r="M2107" s="234"/>
      <c r="N2107" s="235">
        <v>0.33</v>
      </c>
      <c r="O2107" s="235">
        <v>0.33</v>
      </c>
    </row>
    <row r="2108" spans="1:15">
      <c r="A2108" s="231" t="s">
        <v>969</v>
      </c>
      <c r="B2108" s="231" t="s">
        <v>970</v>
      </c>
      <c r="C2108" s="231" t="s">
        <v>971</v>
      </c>
      <c r="D2108" s="231" t="s">
        <v>972</v>
      </c>
      <c r="E2108" s="231" t="s">
        <v>996</v>
      </c>
      <c r="F2108" s="231" t="s">
        <v>95</v>
      </c>
      <c r="G2108" s="231" t="s">
        <v>974</v>
      </c>
      <c r="H2108" s="231" t="s">
        <v>40</v>
      </c>
      <c r="I2108" s="231" t="s">
        <v>1002</v>
      </c>
      <c r="J2108" s="231" t="s">
        <v>1011</v>
      </c>
      <c r="K2108" s="231" t="s">
        <v>93</v>
      </c>
      <c r="L2108" s="231" t="s">
        <v>980</v>
      </c>
      <c r="M2108" s="234"/>
      <c r="N2108" s="235">
        <v>0.33</v>
      </c>
      <c r="O2108" s="235">
        <v>0.33</v>
      </c>
    </row>
    <row r="2109" spans="1:15">
      <c r="A2109" s="237" t="s">
        <v>969</v>
      </c>
      <c r="B2109" s="237" t="s">
        <v>970</v>
      </c>
      <c r="C2109" s="237" t="s">
        <v>971</v>
      </c>
      <c r="D2109" s="237" t="s">
        <v>972</v>
      </c>
      <c r="E2109" s="237" t="s">
        <v>996</v>
      </c>
      <c r="F2109" s="237" t="s">
        <v>95</v>
      </c>
      <c r="G2109" s="237" t="s">
        <v>974</v>
      </c>
      <c r="H2109" s="237" t="s">
        <v>56</v>
      </c>
      <c r="I2109" s="237"/>
      <c r="J2109" s="237"/>
      <c r="K2109" s="237" t="s">
        <v>93</v>
      </c>
      <c r="L2109" s="237" t="s">
        <v>976</v>
      </c>
      <c r="M2109" s="237">
        <v>463.48309999999998</v>
      </c>
      <c r="N2109" s="237">
        <v>3.1909999999999998</v>
      </c>
      <c r="O2109" s="237">
        <v>1.0508999999999999</v>
      </c>
    </row>
    <row r="2110" spans="1:15">
      <c r="A2110" s="237" t="s">
        <v>969</v>
      </c>
      <c r="B2110" s="237" t="s">
        <v>970</v>
      </c>
      <c r="C2110" s="237" t="s">
        <v>971</v>
      </c>
      <c r="D2110" s="237" t="s">
        <v>972</v>
      </c>
      <c r="E2110" s="237" t="s">
        <v>996</v>
      </c>
      <c r="F2110" s="237" t="s">
        <v>95</v>
      </c>
      <c r="G2110" s="237" t="s">
        <v>974</v>
      </c>
      <c r="H2110" s="237" t="s">
        <v>56</v>
      </c>
      <c r="I2110" s="237"/>
      <c r="J2110" s="237"/>
      <c r="K2110" s="237" t="s">
        <v>93</v>
      </c>
      <c r="L2110" s="237" t="s">
        <v>977</v>
      </c>
      <c r="M2110" s="238">
        <v>6.4503008128923697E-5</v>
      </c>
      <c r="N2110" s="238">
        <v>7.9646328467190701E-7</v>
      </c>
      <c r="O2110" s="238">
        <v>1.63606625805167E-7</v>
      </c>
    </row>
    <row r="2111" spans="1:15">
      <c r="A2111" s="231" t="s">
        <v>969</v>
      </c>
      <c r="B2111" s="231" t="s">
        <v>970</v>
      </c>
      <c r="C2111" s="231" t="s">
        <v>971</v>
      </c>
      <c r="D2111" s="231" t="s">
        <v>972</v>
      </c>
      <c r="E2111" s="231" t="s">
        <v>996</v>
      </c>
      <c r="F2111" s="231" t="s">
        <v>95</v>
      </c>
      <c r="G2111" s="231" t="s">
        <v>974</v>
      </c>
      <c r="H2111" s="231" t="s">
        <v>56</v>
      </c>
      <c r="I2111" s="231" t="s">
        <v>99</v>
      </c>
      <c r="J2111" s="231" t="s">
        <v>811</v>
      </c>
      <c r="K2111" s="231" t="s">
        <v>93</v>
      </c>
      <c r="L2111" s="231" t="s">
        <v>978</v>
      </c>
      <c r="M2111" s="234"/>
      <c r="N2111" s="239">
        <v>1</v>
      </c>
      <c r="O2111" s="239">
        <v>1</v>
      </c>
    </row>
    <row r="2112" spans="1:15">
      <c r="A2112" s="231" t="s">
        <v>969</v>
      </c>
      <c r="B2112" s="231" t="s">
        <v>970</v>
      </c>
      <c r="C2112" s="231" t="s">
        <v>971</v>
      </c>
      <c r="D2112" s="231" t="s">
        <v>972</v>
      </c>
      <c r="E2112" s="231" t="s">
        <v>996</v>
      </c>
      <c r="F2112" s="231" t="s">
        <v>95</v>
      </c>
      <c r="G2112" s="231" t="s">
        <v>974</v>
      </c>
      <c r="H2112" s="231" t="s">
        <v>56</v>
      </c>
      <c r="K2112" s="231" t="s">
        <v>93</v>
      </c>
      <c r="L2112" s="231" t="s">
        <v>979</v>
      </c>
      <c r="M2112" s="234"/>
      <c r="N2112" s="235"/>
      <c r="O2112" s="235"/>
    </row>
    <row r="2113" spans="1:15">
      <c r="A2113" s="231" t="s">
        <v>969</v>
      </c>
      <c r="B2113" s="231" t="s">
        <v>970</v>
      </c>
      <c r="C2113" s="231" t="s">
        <v>971</v>
      </c>
      <c r="D2113" s="231" t="s">
        <v>972</v>
      </c>
      <c r="E2113" s="231" t="s">
        <v>996</v>
      </c>
      <c r="F2113" s="231" t="s">
        <v>95</v>
      </c>
      <c r="G2113" s="231" t="s">
        <v>974</v>
      </c>
      <c r="H2113" s="231" t="s">
        <v>56</v>
      </c>
      <c r="K2113" s="231" t="s">
        <v>93</v>
      </c>
      <c r="L2113" s="231" t="s">
        <v>980</v>
      </c>
      <c r="M2113" s="234"/>
      <c r="N2113" s="235"/>
      <c r="O2113" s="235"/>
    </row>
    <row r="2114" spans="1:15">
      <c r="A2114" s="237" t="s">
        <v>969</v>
      </c>
      <c r="B2114" s="237" t="s">
        <v>970</v>
      </c>
      <c r="C2114" s="237" t="s">
        <v>971</v>
      </c>
      <c r="D2114" s="237" t="s">
        <v>972</v>
      </c>
      <c r="E2114" s="237" t="s">
        <v>996</v>
      </c>
      <c r="F2114" s="237" t="s">
        <v>95</v>
      </c>
      <c r="G2114" s="237" t="s">
        <v>974</v>
      </c>
      <c r="H2114" s="237" t="s">
        <v>90</v>
      </c>
      <c r="I2114" s="237"/>
      <c r="J2114" s="237"/>
      <c r="K2114" s="237" t="s">
        <v>93</v>
      </c>
      <c r="L2114" s="237" t="s">
        <v>976</v>
      </c>
      <c r="M2114" s="237">
        <v>1.0508999999999999</v>
      </c>
      <c r="N2114" s="237"/>
      <c r="O2114" s="237"/>
    </row>
    <row r="2115" spans="1:15">
      <c r="A2115" s="237" t="s">
        <v>969</v>
      </c>
      <c r="B2115" s="237" t="s">
        <v>970</v>
      </c>
      <c r="C2115" s="237" t="s">
        <v>971</v>
      </c>
      <c r="D2115" s="237" t="s">
        <v>972</v>
      </c>
      <c r="E2115" s="237" t="s">
        <v>996</v>
      </c>
      <c r="F2115" s="237" t="s">
        <v>95</v>
      </c>
      <c r="G2115" s="237" t="s">
        <v>974</v>
      </c>
      <c r="H2115" s="237" t="s">
        <v>90</v>
      </c>
      <c r="I2115" s="237"/>
      <c r="J2115" s="237"/>
      <c r="K2115" s="237" t="s">
        <v>93</v>
      </c>
      <c r="L2115" s="237" t="s">
        <v>977</v>
      </c>
      <c r="M2115" s="238">
        <v>1.41059254846592E-7</v>
      </c>
      <c r="N2115" s="238"/>
      <c r="O2115" s="238"/>
    </row>
    <row r="2116" spans="1:15">
      <c r="A2116" s="231" t="s">
        <v>969</v>
      </c>
      <c r="B2116" s="231" t="s">
        <v>970</v>
      </c>
      <c r="C2116" s="231" t="s">
        <v>971</v>
      </c>
      <c r="D2116" s="231" t="s">
        <v>972</v>
      </c>
      <c r="E2116" s="231" t="s">
        <v>996</v>
      </c>
      <c r="F2116" s="231" t="s">
        <v>95</v>
      </c>
      <c r="G2116" s="231" t="s">
        <v>974</v>
      </c>
      <c r="H2116" s="231" t="s">
        <v>90</v>
      </c>
      <c r="I2116" s="231" t="s">
        <v>109</v>
      </c>
      <c r="J2116" s="231" t="s">
        <v>811</v>
      </c>
      <c r="K2116" s="231" t="s">
        <v>93</v>
      </c>
      <c r="L2116" s="231" t="s">
        <v>978</v>
      </c>
      <c r="M2116" s="234"/>
      <c r="N2116" s="239">
        <v>1</v>
      </c>
      <c r="O2116" s="239">
        <v>1</v>
      </c>
    </row>
    <row r="2117" spans="1:15">
      <c r="A2117" s="231" t="s">
        <v>969</v>
      </c>
      <c r="B2117" s="231" t="s">
        <v>970</v>
      </c>
      <c r="C2117" s="231" t="s">
        <v>971</v>
      </c>
      <c r="D2117" s="231" t="s">
        <v>972</v>
      </c>
      <c r="E2117" s="231" t="s">
        <v>996</v>
      </c>
      <c r="F2117" s="231" t="s">
        <v>95</v>
      </c>
      <c r="G2117" s="231" t="s">
        <v>974</v>
      </c>
      <c r="H2117" s="231" t="s">
        <v>90</v>
      </c>
      <c r="K2117" s="231" t="s">
        <v>93</v>
      </c>
      <c r="L2117" s="231" t="s">
        <v>979</v>
      </c>
      <c r="M2117" s="234"/>
      <c r="N2117" s="236"/>
      <c r="O2117" s="236"/>
    </row>
    <row r="2118" spans="1:15">
      <c r="A2118" s="231" t="s">
        <v>969</v>
      </c>
      <c r="B2118" s="231" t="s">
        <v>970</v>
      </c>
      <c r="C2118" s="231" t="s">
        <v>971</v>
      </c>
      <c r="D2118" s="231" t="s">
        <v>972</v>
      </c>
      <c r="E2118" s="231" t="s">
        <v>996</v>
      </c>
      <c r="F2118" s="231" t="s">
        <v>95</v>
      </c>
      <c r="G2118" s="231" t="s">
        <v>974</v>
      </c>
      <c r="H2118" s="231" t="s">
        <v>90</v>
      </c>
      <c r="K2118" s="231" t="s">
        <v>93</v>
      </c>
      <c r="L2118" s="231" t="s">
        <v>980</v>
      </c>
      <c r="M2118" s="234"/>
      <c r="N2118" s="236"/>
      <c r="O2118" s="236"/>
    </row>
    <row r="2119" spans="1:15">
      <c r="A2119" s="237" t="s">
        <v>969</v>
      </c>
      <c r="B2119" s="237" t="s">
        <v>970</v>
      </c>
      <c r="C2119" s="237" t="s">
        <v>971</v>
      </c>
      <c r="D2119" s="237" t="s">
        <v>972</v>
      </c>
      <c r="E2119" s="237" t="s">
        <v>996</v>
      </c>
      <c r="F2119" s="237" t="s">
        <v>95</v>
      </c>
      <c r="G2119" s="237" t="s">
        <v>974</v>
      </c>
      <c r="H2119" s="237" t="s">
        <v>70</v>
      </c>
      <c r="I2119" s="237"/>
      <c r="J2119" s="237"/>
      <c r="K2119" s="237" t="s">
        <v>93</v>
      </c>
      <c r="L2119" s="237" t="s">
        <v>976</v>
      </c>
      <c r="M2119" s="237">
        <v>1.0652999999999999</v>
      </c>
      <c r="N2119" s="237"/>
      <c r="O2119" s="237"/>
    </row>
    <row r="2120" spans="1:15">
      <c r="A2120" s="237" t="s">
        <v>969</v>
      </c>
      <c r="B2120" s="237" t="s">
        <v>970</v>
      </c>
      <c r="C2120" s="237" t="s">
        <v>971</v>
      </c>
      <c r="D2120" s="237" t="s">
        <v>972</v>
      </c>
      <c r="E2120" s="237" t="s">
        <v>996</v>
      </c>
      <c r="F2120" s="237" t="s">
        <v>95</v>
      </c>
      <c r="G2120" s="237" t="s">
        <v>974</v>
      </c>
      <c r="H2120" s="237" t="s">
        <v>70</v>
      </c>
      <c r="I2120" s="237"/>
      <c r="J2120" s="237"/>
      <c r="K2120" s="237" t="s">
        <v>93</v>
      </c>
      <c r="L2120" s="237" t="s">
        <v>977</v>
      </c>
      <c r="M2120" s="238">
        <v>1.51226837935138E-7</v>
      </c>
      <c r="N2120" s="238"/>
      <c r="O2120" s="238"/>
    </row>
    <row r="2121" spans="1:15">
      <c r="A2121" s="231" t="s">
        <v>969</v>
      </c>
      <c r="B2121" s="231" t="s">
        <v>970</v>
      </c>
      <c r="C2121" s="231" t="s">
        <v>971</v>
      </c>
      <c r="D2121" s="231" t="s">
        <v>972</v>
      </c>
      <c r="E2121" s="231" t="s">
        <v>996</v>
      </c>
      <c r="F2121" s="231" t="s">
        <v>95</v>
      </c>
      <c r="G2121" s="231" t="s">
        <v>974</v>
      </c>
      <c r="H2121" s="231" t="s">
        <v>70</v>
      </c>
      <c r="I2121" s="231" t="s">
        <v>109</v>
      </c>
      <c r="J2121" s="231" t="s">
        <v>811</v>
      </c>
      <c r="K2121" s="231" t="s">
        <v>93</v>
      </c>
      <c r="L2121" s="231" t="s">
        <v>978</v>
      </c>
      <c r="M2121" s="234"/>
      <c r="N2121" s="239">
        <v>1</v>
      </c>
      <c r="O2121" s="239">
        <v>1</v>
      </c>
    </row>
    <row r="2122" spans="1:15">
      <c r="A2122" s="231" t="s">
        <v>969</v>
      </c>
      <c r="B2122" s="231" t="s">
        <v>970</v>
      </c>
      <c r="C2122" s="231" t="s">
        <v>971</v>
      </c>
      <c r="D2122" s="231" t="s">
        <v>972</v>
      </c>
      <c r="E2122" s="231" t="s">
        <v>996</v>
      </c>
      <c r="F2122" s="231" t="s">
        <v>95</v>
      </c>
      <c r="G2122" s="231" t="s">
        <v>974</v>
      </c>
      <c r="H2122" s="231" t="s">
        <v>70</v>
      </c>
      <c r="K2122" s="231" t="s">
        <v>93</v>
      </c>
      <c r="L2122" s="231" t="s">
        <v>979</v>
      </c>
      <c r="M2122" s="234"/>
      <c r="N2122" s="236"/>
      <c r="O2122" s="236"/>
    </row>
    <row r="2123" spans="1:15">
      <c r="A2123" s="231" t="s">
        <v>969</v>
      </c>
      <c r="B2123" s="231" t="s">
        <v>970</v>
      </c>
      <c r="C2123" s="231" t="s">
        <v>971</v>
      </c>
      <c r="D2123" s="231" t="s">
        <v>972</v>
      </c>
      <c r="E2123" s="231" t="s">
        <v>996</v>
      </c>
      <c r="F2123" s="231" t="s">
        <v>95</v>
      </c>
      <c r="G2123" s="231" t="s">
        <v>974</v>
      </c>
      <c r="H2123" s="231" t="s">
        <v>70</v>
      </c>
      <c r="K2123" s="231" t="s">
        <v>93</v>
      </c>
      <c r="L2123" s="231" t="s">
        <v>980</v>
      </c>
      <c r="M2123" s="234"/>
      <c r="N2123" s="236"/>
      <c r="O2123" s="236"/>
    </row>
    <row r="2124" spans="1:15">
      <c r="A2124" s="237" t="s">
        <v>969</v>
      </c>
      <c r="B2124" s="237" t="s">
        <v>970</v>
      </c>
      <c r="C2124" s="237" t="s">
        <v>971</v>
      </c>
      <c r="D2124" s="237" t="s">
        <v>972</v>
      </c>
      <c r="E2124" s="237" t="s">
        <v>996</v>
      </c>
      <c r="F2124" s="237" t="s">
        <v>95</v>
      </c>
      <c r="G2124" s="237" t="s">
        <v>974</v>
      </c>
      <c r="H2124" s="237" t="s">
        <v>61</v>
      </c>
      <c r="I2124" s="237"/>
      <c r="J2124" s="237"/>
      <c r="K2124" s="237" t="s">
        <v>93</v>
      </c>
      <c r="L2124" s="237" t="s">
        <v>976</v>
      </c>
      <c r="M2124" s="237">
        <v>690.16179999999997</v>
      </c>
      <c r="N2124" s="237">
        <v>40.701799999999999</v>
      </c>
      <c r="O2124" s="237">
        <v>579.69529999999997</v>
      </c>
    </row>
    <row r="2125" spans="1:15">
      <c r="A2125" s="237" t="s">
        <v>969</v>
      </c>
      <c r="B2125" s="237" t="s">
        <v>970</v>
      </c>
      <c r="C2125" s="237" t="s">
        <v>971</v>
      </c>
      <c r="D2125" s="237" t="s">
        <v>972</v>
      </c>
      <c r="E2125" s="237" t="s">
        <v>996</v>
      </c>
      <c r="F2125" s="237" t="s">
        <v>95</v>
      </c>
      <c r="G2125" s="237" t="s">
        <v>974</v>
      </c>
      <c r="H2125" s="237" t="s">
        <v>61</v>
      </c>
      <c r="I2125" s="237"/>
      <c r="J2125" s="237"/>
      <c r="K2125" s="237" t="s">
        <v>93</v>
      </c>
      <c r="L2125" s="237" t="s">
        <v>977</v>
      </c>
      <c r="M2125" s="238">
        <v>1.05339262530738E-4</v>
      </c>
      <c r="N2125" s="238">
        <v>1.01590377060668E-5</v>
      </c>
      <c r="O2125" s="238">
        <v>9.0248350964044306E-5</v>
      </c>
    </row>
    <row r="2126" spans="1:15">
      <c r="A2126" s="231" t="s">
        <v>969</v>
      </c>
      <c r="B2126" s="231" t="s">
        <v>970</v>
      </c>
      <c r="C2126" s="231" t="s">
        <v>971</v>
      </c>
      <c r="D2126" s="231" t="s">
        <v>972</v>
      </c>
      <c r="E2126" s="231" t="s">
        <v>996</v>
      </c>
      <c r="F2126" s="231" t="s">
        <v>95</v>
      </c>
      <c r="G2126" s="231" t="s">
        <v>974</v>
      </c>
      <c r="H2126" s="231" t="s">
        <v>61</v>
      </c>
      <c r="I2126" s="231" t="s">
        <v>1002</v>
      </c>
      <c r="J2126" s="231" t="s">
        <v>1003</v>
      </c>
      <c r="K2126" s="231" t="s">
        <v>93</v>
      </c>
      <c r="L2126" s="231" t="s">
        <v>978</v>
      </c>
      <c r="M2126" s="234"/>
      <c r="N2126" s="235">
        <v>0.34</v>
      </c>
      <c r="O2126" s="235">
        <v>0.34</v>
      </c>
    </row>
    <row r="2127" spans="1:15">
      <c r="A2127" s="231" t="s">
        <v>969</v>
      </c>
      <c r="B2127" s="231" t="s">
        <v>970</v>
      </c>
      <c r="C2127" s="231" t="s">
        <v>971</v>
      </c>
      <c r="D2127" s="231" t="s">
        <v>972</v>
      </c>
      <c r="E2127" s="231" t="s">
        <v>996</v>
      </c>
      <c r="F2127" s="231" t="s">
        <v>95</v>
      </c>
      <c r="G2127" s="231" t="s">
        <v>974</v>
      </c>
      <c r="H2127" s="231" t="s">
        <v>61</v>
      </c>
      <c r="I2127" s="231" t="s">
        <v>1002</v>
      </c>
      <c r="J2127" s="231" t="s">
        <v>1004</v>
      </c>
      <c r="K2127" s="231" t="s">
        <v>93</v>
      </c>
      <c r="L2127" s="231" t="s">
        <v>979</v>
      </c>
      <c r="M2127" s="234"/>
      <c r="N2127" s="235">
        <v>0.33</v>
      </c>
      <c r="O2127" s="235">
        <v>0.33</v>
      </c>
    </row>
    <row r="2128" spans="1:15">
      <c r="A2128" s="231" t="s">
        <v>969</v>
      </c>
      <c r="B2128" s="231" t="s">
        <v>970</v>
      </c>
      <c r="C2128" s="231" t="s">
        <v>971</v>
      </c>
      <c r="D2128" s="231" t="s">
        <v>972</v>
      </c>
      <c r="E2128" s="231" t="s">
        <v>996</v>
      </c>
      <c r="F2128" s="231" t="s">
        <v>95</v>
      </c>
      <c r="G2128" s="231" t="s">
        <v>974</v>
      </c>
      <c r="H2128" s="231" t="s">
        <v>61</v>
      </c>
      <c r="I2128" s="231" t="s">
        <v>1002</v>
      </c>
      <c r="J2128" s="231" t="s">
        <v>1011</v>
      </c>
      <c r="K2128" s="231" t="s">
        <v>93</v>
      </c>
      <c r="L2128" s="231" t="s">
        <v>980</v>
      </c>
      <c r="M2128" s="234"/>
      <c r="N2128" s="235">
        <v>0.33</v>
      </c>
      <c r="O2128" s="235">
        <v>0.33</v>
      </c>
    </row>
    <row r="2129" spans="1:15">
      <c r="A2129" s="237" t="s">
        <v>969</v>
      </c>
      <c r="B2129" s="237" t="s">
        <v>970</v>
      </c>
      <c r="C2129" s="237" t="s">
        <v>971</v>
      </c>
      <c r="D2129" s="237" t="s">
        <v>972</v>
      </c>
      <c r="E2129" s="237" t="s">
        <v>996</v>
      </c>
      <c r="F2129" s="237" t="s">
        <v>95</v>
      </c>
      <c r="G2129" s="237" t="s">
        <v>974</v>
      </c>
      <c r="H2129" s="237" t="s">
        <v>19</v>
      </c>
      <c r="I2129" s="237"/>
      <c r="J2129" s="237"/>
      <c r="K2129" s="237" t="s">
        <v>93</v>
      </c>
      <c r="L2129" s="237" t="s">
        <v>976</v>
      </c>
      <c r="M2129" s="237">
        <v>11376.7012</v>
      </c>
      <c r="N2129" s="237">
        <v>830.7808</v>
      </c>
      <c r="O2129" s="237">
        <v>8769.0658999999996</v>
      </c>
    </row>
    <row r="2130" spans="1:15">
      <c r="A2130" s="237" t="s">
        <v>969</v>
      </c>
      <c r="B2130" s="237" t="s">
        <v>970</v>
      </c>
      <c r="C2130" s="237" t="s">
        <v>971</v>
      </c>
      <c r="D2130" s="237" t="s">
        <v>972</v>
      </c>
      <c r="E2130" s="237" t="s">
        <v>996</v>
      </c>
      <c r="F2130" s="237" t="s">
        <v>95</v>
      </c>
      <c r="G2130" s="237" t="s">
        <v>974</v>
      </c>
      <c r="H2130" s="237" t="s">
        <v>19</v>
      </c>
      <c r="I2130" s="237"/>
      <c r="J2130" s="237"/>
      <c r="K2130" s="237" t="s">
        <v>93</v>
      </c>
      <c r="L2130" s="237" t="s">
        <v>977</v>
      </c>
      <c r="M2130" s="238">
        <v>1.475255677203E-3</v>
      </c>
      <c r="N2130" s="238">
        <v>2.07360202071562E-4</v>
      </c>
      <c r="O2130" s="238">
        <v>1.3651891553546E-3</v>
      </c>
    </row>
    <row r="2131" spans="1:15">
      <c r="A2131" s="231" t="s">
        <v>969</v>
      </c>
      <c r="B2131" s="231" t="s">
        <v>970</v>
      </c>
      <c r="C2131" s="231" t="s">
        <v>971</v>
      </c>
      <c r="D2131" s="231" t="s">
        <v>972</v>
      </c>
      <c r="E2131" s="231" t="s">
        <v>996</v>
      </c>
      <c r="F2131" s="231" t="s">
        <v>95</v>
      </c>
      <c r="G2131" s="231" t="s">
        <v>974</v>
      </c>
      <c r="H2131" s="231" t="s">
        <v>19</v>
      </c>
      <c r="I2131" s="231" t="s">
        <v>99</v>
      </c>
      <c r="J2131" s="231" t="s">
        <v>811</v>
      </c>
      <c r="K2131" s="231" t="s">
        <v>93</v>
      </c>
      <c r="L2131" s="231" t="s">
        <v>978</v>
      </c>
      <c r="M2131" s="234"/>
      <c r="N2131" s="239">
        <v>1</v>
      </c>
      <c r="O2131" s="239">
        <v>1</v>
      </c>
    </row>
    <row r="2132" spans="1:15">
      <c r="A2132" s="231" t="s">
        <v>969</v>
      </c>
      <c r="B2132" s="231" t="s">
        <v>970</v>
      </c>
      <c r="C2132" s="231" t="s">
        <v>971</v>
      </c>
      <c r="D2132" s="231" t="s">
        <v>972</v>
      </c>
      <c r="E2132" s="231" t="s">
        <v>996</v>
      </c>
      <c r="F2132" s="231" t="s">
        <v>95</v>
      </c>
      <c r="G2132" s="231" t="s">
        <v>974</v>
      </c>
      <c r="H2132" s="231" t="s">
        <v>19</v>
      </c>
      <c r="K2132" s="231" t="s">
        <v>93</v>
      </c>
      <c r="L2132" s="231" t="s">
        <v>979</v>
      </c>
      <c r="M2132" s="234"/>
      <c r="N2132" s="235"/>
      <c r="O2132" s="235"/>
    </row>
    <row r="2133" spans="1:15">
      <c r="A2133" s="231" t="s">
        <v>969</v>
      </c>
      <c r="B2133" s="231" t="s">
        <v>970</v>
      </c>
      <c r="C2133" s="231" t="s">
        <v>971</v>
      </c>
      <c r="D2133" s="231" t="s">
        <v>972</v>
      </c>
      <c r="E2133" s="231" t="s">
        <v>996</v>
      </c>
      <c r="F2133" s="231" t="s">
        <v>95</v>
      </c>
      <c r="G2133" s="231" t="s">
        <v>974</v>
      </c>
      <c r="H2133" s="231" t="s">
        <v>19</v>
      </c>
      <c r="K2133" s="231" t="s">
        <v>93</v>
      </c>
      <c r="L2133" s="231" t="s">
        <v>980</v>
      </c>
      <c r="M2133" s="234"/>
      <c r="N2133" s="235"/>
      <c r="O2133" s="235"/>
    </row>
    <row r="2134" spans="1:15">
      <c r="A2134" s="237" t="s">
        <v>969</v>
      </c>
      <c r="B2134" s="237" t="s">
        <v>970</v>
      </c>
      <c r="C2134" s="237" t="s">
        <v>971</v>
      </c>
      <c r="D2134" s="237" t="s">
        <v>972</v>
      </c>
      <c r="E2134" s="237" t="s">
        <v>996</v>
      </c>
      <c r="F2134" s="237" t="s">
        <v>95</v>
      </c>
      <c r="G2134" s="237" t="s">
        <v>974</v>
      </c>
      <c r="H2134" s="237" t="s">
        <v>18</v>
      </c>
      <c r="I2134" s="237"/>
      <c r="J2134" s="237"/>
      <c r="K2134" s="237" t="s">
        <v>93</v>
      </c>
      <c r="L2134" s="237" t="s">
        <v>976</v>
      </c>
      <c r="M2134" s="237">
        <v>41150.002399999998</v>
      </c>
      <c r="N2134" s="237">
        <v>33976.017399999997</v>
      </c>
      <c r="O2134" s="237">
        <v>19780.926100000001</v>
      </c>
    </row>
    <row r="2135" spans="1:15">
      <c r="A2135" s="237" t="s">
        <v>969</v>
      </c>
      <c r="B2135" s="237" t="s">
        <v>970</v>
      </c>
      <c r="C2135" s="237" t="s">
        <v>971</v>
      </c>
      <c r="D2135" s="237" t="s">
        <v>972</v>
      </c>
      <c r="E2135" s="237" t="s">
        <v>996</v>
      </c>
      <c r="F2135" s="237" t="s">
        <v>95</v>
      </c>
      <c r="G2135" s="237" t="s">
        <v>974</v>
      </c>
      <c r="H2135" s="237" t="s">
        <v>18</v>
      </c>
      <c r="I2135" s="237"/>
      <c r="J2135" s="237"/>
      <c r="K2135" s="237" t="s">
        <v>93</v>
      </c>
      <c r="L2135" s="237" t="s">
        <v>977</v>
      </c>
      <c r="M2135" s="238">
        <v>8.6567202418818892E-3</v>
      </c>
      <c r="N2135" s="238">
        <v>8.4803041110855099E-3</v>
      </c>
      <c r="O2135" s="238">
        <v>3.0795418922089299E-3</v>
      </c>
    </row>
    <row r="2136" spans="1:15">
      <c r="A2136" s="231" t="s">
        <v>969</v>
      </c>
      <c r="B2136" s="231" t="s">
        <v>970</v>
      </c>
      <c r="C2136" s="231" t="s">
        <v>971</v>
      </c>
      <c r="D2136" s="231" t="s">
        <v>972</v>
      </c>
      <c r="E2136" s="231" t="s">
        <v>996</v>
      </c>
      <c r="F2136" s="231" t="s">
        <v>95</v>
      </c>
      <c r="G2136" s="231" t="s">
        <v>974</v>
      </c>
      <c r="H2136" s="231" t="s">
        <v>18</v>
      </c>
      <c r="I2136" s="231" t="s">
        <v>1002</v>
      </c>
      <c r="J2136" s="231" t="s">
        <v>1003</v>
      </c>
      <c r="K2136" s="231" t="s">
        <v>93</v>
      </c>
      <c r="L2136" s="231" t="s">
        <v>978</v>
      </c>
      <c r="M2136" s="234"/>
      <c r="N2136" s="235">
        <v>0.34</v>
      </c>
      <c r="O2136" s="235">
        <v>0.34</v>
      </c>
    </row>
    <row r="2137" spans="1:15">
      <c r="A2137" s="231" t="s">
        <v>969</v>
      </c>
      <c r="B2137" s="231" t="s">
        <v>970</v>
      </c>
      <c r="C2137" s="231" t="s">
        <v>971</v>
      </c>
      <c r="D2137" s="231" t="s">
        <v>972</v>
      </c>
      <c r="E2137" s="231" t="s">
        <v>996</v>
      </c>
      <c r="F2137" s="231" t="s">
        <v>95</v>
      </c>
      <c r="G2137" s="231" t="s">
        <v>974</v>
      </c>
      <c r="H2137" s="231" t="s">
        <v>18</v>
      </c>
      <c r="I2137" s="231" t="s">
        <v>1002</v>
      </c>
      <c r="J2137" s="231" t="s">
        <v>1004</v>
      </c>
      <c r="K2137" s="231" t="s">
        <v>93</v>
      </c>
      <c r="L2137" s="231" t="s">
        <v>979</v>
      </c>
      <c r="M2137" s="234"/>
      <c r="N2137" s="235">
        <v>0.33</v>
      </c>
      <c r="O2137" s="235">
        <v>0.33</v>
      </c>
    </row>
    <row r="2138" spans="1:15">
      <c r="A2138" s="231" t="s">
        <v>969</v>
      </c>
      <c r="B2138" s="231" t="s">
        <v>970</v>
      </c>
      <c r="C2138" s="231" t="s">
        <v>971</v>
      </c>
      <c r="D2138" s="231" t="s">
        <v>972</v>
      </c>
      <c r="E2138" s="231" t="s">
        <v>996</v>
      </c>
      <c r="F2138" s="231" t="s">
        <v>95</v>
      </c>
      <c r="G2138" s="231" t="s">
        <v>974</v>
      </c>
      <c r="H2138" s="231" t="s">
        <v>18</v>
      </c>
      <c r="I2138" s="231" t="s">
        <v>1002</v>
      </c>
      <c r="J2138" s="231" t="s">
        <v>1011</v>
      </c>
      <c r="K2138" s="231" t="s">
        <v>93</v>
      </c>
      <c r="L2138" s="231" t="s">
        <v>980</v>
      </c>
      <c r="M2138" s="234"/>
      <c r="N2138" s="235">
        <v>0.33</v>
      </c>
      <c r="O2138" s="235">
        <v>0.33</v>
      </c>
    </row>
    <row r="2139" spans="1:15">
      <c r="A2139" s="237" t="s">
        <v>969</v>
      </c>
      <c r="B2139" s="237" t="s">
        <v>970</v>
      </c>
      <c r="C2139" s="237" t="s">
        <v>971</v>
      </c>
      <c r="D2139" s="237" t="s">
        <v>972</v>
      </c>
      <c r="E2139" s="237" t="s">
        <v>996</v>
      </c>
      <c r="F2139" s="237" t="s">
        <v>95</v>
      </c>
      <c r="G2139" s="237" t="s">
        <v>974</v>
      </c>
      <c r="H2139" s="237" t="s">
        <v>42</v>
      </c>
      <c r="I2139" s="237"/>
      <c r="J2139" s="237"/>
      <c r="K2139" s="237" t="s">
        <v>93</v>
      </c>
      <c r="L2139" s="237" t="s">
        <v>976</v>
      </c>
      <c r="M2139" s="237">
        <v>13418.653700000001</v>
      </c>
      <c r="N2139" s="237">
        <v>1802.3311000000001</v>
      </c>
      <c r="O2139" s="237">
        <v>13388.949699999999</v>
      </c>
    </row>
    <row r="2140" spans="1:15">
      <c r="A2140" s="237" t="s">
        <v>969</v>
      </c>
      <c r="B2140" s="237" t="s">
        <v>970</v>
      </c>
      <c r="C2140" s="237" t="s">
        <v>971</v>
      </c>
      <c r="D2140" s="237" t="s">
        <v>972</v>
      </c>
      <c r="E2140" s="237" t="s">
        <v>996</v>
      </c>
      <c r="F2140" s="237" t="s">
        <v>95</v>
      </c>
      <c r="G2140" s="237" t="s">
        <v>974</v>
      </c>
      <c r="H2140" s="237" t="s">
        <v>42</v>
      </c>
      <c r="I2140" s="237"/>
      <c r="J2140" s="237"/>
      <c r="K2140" s="237" t="s">
        <v>93</v>
      </c>
      <c r="L2140" s="237" t="s">
        <v>977</v>
      </c>
      <c r="M2140" s="238">
        <v>2.0844237163308598E-3</v>
      </c>
      <c r="N2140" s="238">
        <v>4.4985601628716102E-4</v>
      </c>
      <c r="O2140" s="238">
        <v>2.0844237163308598E-3</v>
      </c>
    </row>
    <row r="2141" spans="1:15">
      <c r="A2141" s="231" t="s">
        <v>969</v>
      </c>
      <c r="B2141" s="231" t="s">
        <v>970</v>
      </c>
      <c r="C2141" s="231" t="s">
        <v>971</v>
      </c>
      <c r="D2141" s="231" t="s">
        <v>972</v>
      </c>
      <c r="E2141" s="231" t="s">
        <v>996</v>
      </c>
      <c r="F2141" s="231" t="s">
        <v>95</v>
      </c>
      <c r="G2141" s="231" t="s">
        <v>974</v>
      </c>
      <c r="H2141" s="231" t="s">
        <v>42</v>
      </c>
      <c r="I2141" s="231" t="s">
        <v>1013</v>
      </c>
      <c r="J2141" s="231" t="s">
        <v>42</v>
      </c>
      <c r="K2141" s="231" t="s">
        <v>93</v>
      </c>
      <c r="L2141" s="231" t="s">
        <v>978</v>
      </c>
      <c r="M2141" s="234"/>
      <c r="N2141" s="235">
        <v>0.34</v>
      </c>
      <c r="O2141" s="235">
        <v>0.34</v>
      </c>
    </row>
    <row r="2142" spans="1:15">
      <c r="A2142" s="231" t="s">
        <v>969</v>
      </c>
      <c r="B2142" s="231" t="s">
        <v>970</v>
      </c>
      <c r="C2142" s="231" t="s">
        <v>971</v>
      </c>
      <c r="D2142" s="231" t="s">
        <v>972</v>
      </c>
      <c r="E2142" s="231" t="s">
        <v>996</v>
      </c>
      <c r="F2142" s="231" t="s">
        <v>95</v>
      </c>
      <c r="G2142" s="231" t="s">
        <v>974</v>
      </c>
      <c r="H2142" s="231" t="s">
        <v>42</v>
      </c>
      <c r="K2142" s="231" t="s">
        <v>93</v>
      </c>
      <c r="L2142" s="231" t="s">
        <v>979</v>
      </c>
      <c r="M2142" s="234"/>
      <c r="N2142" s="235">
        <v>0.33</v>
      </c>
      <c r="O2142" s="235">
        <v>0.33</v>
      </c>
    </row>
    <row r="2143" spans="1:15">
      <c r="A2143" s="231" t="s">
        <v>969</v>
      </c>
      <c r="B2143" s="231" t="s">
        <v>970</v>
      </c>
      <c r="C2143" s="231" t="s">
        <v>971</v>
      </c>
      <c r="D2143" s="231" t="s">
        <v>972</v>
      </c>
      <c r="E2143" s="231" t="s">
        <v>996</v>
      </c>
      <c r="F2143" s="231" t="s">
        <v>95</v>
      </c>
      <c r="G2143" s="231" t="s">
        <v>974</v>
      </c>
      <c r="H2143" s="231" t="s">
        <v>42</v>
      </c>
      <c r="K2143" s="231" t="s">
        <v>93</v>
      </c>
      <c r="L2143" s="231" t="s">
        <v>980</v>
      </c>
      <c r="M2143" s="234"/>
      <c r="N2143" s="235">
        <v>0.33</v>
      </c>
      <c r="O2143" s="235">
        <v>0.33</v>
      </c>
    </row>
    <row r="2144" spans="1:15">
      <c r="A2144" s="237" t="s">
        <v>969</v>
      </c>
      <c r="B2144" s="237" t="s">
        <v>970</v>
      </c>
      <c r="C2144" s="237" t="s">
        <v>971</v>
      </c>
      <c r="D2144" s="237" t="s">
        <v>972</v>
      </c>
      <c r="E2144" s="237" t="s">
        <v>996</v>
      </c>
      <c r="F2144" s="237" t="s">
        <v>95</v>
      </c>
      <c r="G2144" s="237" t="s">
        <v>974</v>
      </c>
      <c r="H2144" s="237" t="s">
        <v>76</v>
      </c>
      <c r="I2144" s="237"/>
      <c r="J2144" s="237"/>
      <c r="K2144" s="237" t="s">
        <v>93</v>
      </c>
      <c r="L2144" s="237" t="s">
        <v>976</v>
      </c>
      <c r="M2144" s="237">
        <v>111.94710000000001</v>
      </c>
      <c r="N2144" s="237">
        <v>30.8111</v>
      </c>
      <c r="O2144" s="237">
        <v>0.28960000000000002</v>
      </c>
    </row>
    <row r="2145" spans="1:15">
      <c r="A2145" s="237" t="s">
        <v>969</v>
      </c>
      <c r="B2145" s="237" t="s">
        <v>970</v>
      </c>
      <c r="C2145" s="237" t="s">
        <v>971</v>
      </c>
      <c r="D2145" s="237" t="s">
        <v>972</v>
      </c>
      <c r="E2145" s="237" t="s">
        <v>996</v>
      </c>
      <c r="F2145" s="237" t="s">
        <v>95</v>
      </c>
      <c r="G2145" s="237" t="s">
        <v>974</v>
      </c>
      <c r="H2145" s="237" t="s">
        <v>76</v>
      </c>
      <c r="I2145" s="237"/>
      <c r="J2145" s="237"/>
      <c r="K2145" s="237" t="s">
        <v>93</v>
      </c>
      <c r="L2145" s="237" t="s">
        <v>977</v>
      </c>
      <c r="M2145" s="238">
        <v>2.2503161119372199E-5</v>
      </c>
      <c r="N2145" s="238">
        <v>7.6903509590581604E-6</v>
      </c>
      <c r="O2145" s="238">
        <v>4.5085620737631001E-8</v>
      </c>
    </row>
    <row r="2146" spans="1:15">
      <c r="A2146" s="231" t="s">
        <v>969</v>
      </c>
      <c r="B2146" s="231" t="s">
        <v>970</v>
      </c>
      <c r="C2146" s="231" t="s">
        <v>971</v>
      </c>
      <c r="D2146" s="231" t="s">
        <v>972</v>
      </c>
      <c r="E2146" s="231" t="s">
        <v>996</v>
      </c>
      <c r="F2146" s="231" t="s">
        <v>95</v>
      </c>
      <c r="G2146" s="231" t="s">
        <v>974</v>
      </c>
      <c r="H2146" s="231" t="s">
        <v>76</v>
      </c>
      <c r="I2146" s="231" t="s">
        <v>1013</v>
      </c>
      <c r="J2146" s="231" t="s">
        <v>76</v>
      </c>
      <c r="K2146" s="231" t="s">
        <v>93</v>
      </c>
      <c r="L2146" s="231" t="s">
        <v>978</v>
      </c>
      <c r="M2146" s="234"/>
      <c r="N2146" s="235">
        <v>0.34</v>
      </c>
      <c r="O2146" s="235">
        <v>0.34</v>
      </c>
    </row>
    <row r="2147" spans="1:15">
      <c r="A2147" s="231" t="s">
        <v>969</v>
      </c>
      <c r="B2147" s="231" t="s">
        <v>970</v>
      </c>
      <c r="C2147" s="231" t="s">
        <v>971</v>
      </c>
      <c r="D2147" s="231" t="s">
        <v>972</v>
      </c>
      <c r="E2147" s="231" t="s">
        <v>996</v>
      </c>
      <c r="F2147" s="231" t="s">
        <v>95</v>
      </c>
      <c r="G2147" s="231" t="s">
        <v>974</v>
      </c>
      <c r="H2147" s="231" t="s">
        <v>76</v>
      </c>
      <c r="K2147" s="231" t="s">
        <v>93</v>
      </c>
      <c r="L2147" s="231" t="s">
        <v>979</v>
      </c>
      <c r="M2147" s="234"/>
      <c r="N2147" s="235">
        <v>0.33</v>
      </c>
      <c r="O2147" s="235">
        <v>0.33</v>
      </c>
    </row>
    <row r="2148" spans="1:15">
      <c r="A2148" s="231" t="s">
        <v>969</v>
      </c>
      <c r="B2148" s="231" t="s">
        <v>970</v>
      </c>
      <c r="C2148" s="231" t="s">
        <v>971</v>
      </c>
      <c r="D2148" s="231" t="s">
        <v>972</v>
      </c>
      <c r="E2148" s="231" t="s">
        <v>996</v>
      </c>
      <c r="F2148" s="231" t="s">
        <v>95</v>
      </c>
      <c r="G2148" s="231" t="s">
        <v>974</v>
      </c>
      <c r="H2148" s="231" t="s">
        <v>76</v>
      </c>
      <c r="K2148" s="231" t="s">
        <v>93</v>
      </c>
      <c r="L2148" s="231" t="s">
        <v>980</v>
      </c>
      <c r="M2148" s="234"/>
      <c r="N2148" s="235">
        <v>0.33</v>
      </c>
      <c r="O2148" s="235">
        <v>0.33</v>
      </c>
    </row>
    <row r="2149" spans="1:15">
      <c r="A2149" s="237" t="s">
        <v>969</v>
      </c>
      <c r="B2149" s="237" t="s">
        <v>970</v>
      </c>
      <c r="C2149" s="237" t="s">
        <v>971</v>
      </c>
      <c r="D2149" s="237" t="s">
        <v>972</v>
      </c>
      <c r="E2149" s="237" t="s">
        <v>996</v>
      </c>
      <c r="F2149" s="237" t="s">
        <v>95</v>
      </c>
      <c r="G2149" s="237" t="s">
        <v>974</v>
      </c>
      <c r="H2149" s="237" t="s">
        <v>41</v>
      </c>
      <c r="I2149" s="237"/>
      <c r="J2149" s="237"/>
      <c r="K2149" s="237" t="s">
        <v>93</v>
      </c>
      <c r="L2149" s="237" t="s">
        <v>976</v>
      </c>
      <c r="M2149" s="237">
        <v>37.116700000000002</v>
      </c>
      <c r="N2149" s="237"/>
      <c r="O2149" s="237"/>
    </row>
    <row r="2150" spans="1:15">
      <c r="A2150" s="237" t="s">
        <v>969</v>
      </c>
      <c r="B2150" s="237" t="s">
        <v>970</v>
      </c>
      <c r="C2150" s="237" t="s">
        <v>971</v>
      </c>
      <c r="D2150" s="237" t="s">
        <v>972</v>
      </c>
      <c r="E2150" s="237" t="s">
        <v>996</v>
      </c>
      <c r="F2150" s="237" t="s">
        <v>95</v>
      </c>
      <c r="G2150" s="237" t="s">
        <v>974</v>
      </c>
      <c r="H2150" s="237" t="s">
        <v>41</v>
      </c>
      <c r="I2150" s="237"/>
      <c r="J2150" s="237"/>
      <c r="K2150" s="237" t="s">
        <v>93</v>
      </c>
      <c r="L2150" s="237" t="s">
        <v>977</v>
      </c>
      <c r="M2150" s="238">
        <v>4.1994321139203097E-6</v>
      </c>
      <c r="N2150" s="238"/>
      <c r="O2150" s="238"/>
    </row>
    <row r="2151" spans="1:15">
      <c r="A2151" s="231" t="s">
        <v>969</v>
      </c>
      <c r="B2151" s="231" t="s">
        <v>970</v>
      </c>
      <c r="C2151" s="231" t="s">
        <v>971</v>
      </c>
      <c r="D2151" s="231" t="s">
        <v>972</v>
      </c>
      <c r="E2151" s="231" t="s">
        <v>996</v>
      </c>
      <c r="F2151" s="231" t="s">
        <v>95</v>
      </c>
      <c r="G2151" s="231" t="s">
        <v>974</v>
      </c>
      <c r="H2151" s="231" t="s">
        <v>41</v>
      </c>
      <c r="I2151" s="231" t="s">
        <v>1013</v>
      </c>
      <c r="J2151" s="231" t="s">
        <v>41</v>
      </c>
      <c r="K2151" s="231" t="s">
        <v>93</v>
      </c>
      <c r="L2151" s="231" t="s">
        <v>978</v>
      </c>
      <c r="M2151" s="234"/>
      <c r="N2151" s="239">
        <v>1</v>
      </c>
      <c r="O2151" s="239">
        <v>1</v>
      </c>
    </row>
    <row r="2152" spans="1:15">
      <c r="A2152" s="231" t="s">
        <v>969</v>
      </c>
      <c r="B2152" s="231" t="s">
        <v>970</v>
      </c>
      <c r="C2152" s="231" t="s">
        <v>971</v>
      </c>
      <c r="D2152" s="231" t="s">
        <v>972</v>
      </c>
      <c r="E2152" s="231" t="s">
        <v>996</v>
      </c>
      <c r="F2152" s="231" t="s">
        <v>95</v>
      </c>
      <c r="G2152" s="231" t="s">
        <v>974</v>
      </c>
      <c r="H2152" s="231" t="s">
        <v>41</v>
      </c>
      <c r="K2152" s="231" t="s">
        <v>93</v>
      </c>
      <c r="L2152" s="231" t="s">
        <v>979</v>
      </c>
      <c r="M2152" s="234"/>
      <c r="N2152" s="236"/>
      <c r="O2152" s="236"/>
    </row>
    <row r="2153" spans="1:15">
      <c r="A2153" s="231" t="s">
        <v>969</v>
      </c>
      <c r="B2153" s="231" t="s">
        <v>970</v>
      </c>
      <c r="C2153" s="231" t="s">
        <v>971</v>
      </c>
      <c r="D2153" s="231" t="s">
        <v>972</v>
      </c>
      <c r="E2153" s="231" t="s">
        <v>996</v>
      </c>
      <c r="F2153" s="231" t="s">
        <v>95</v>
      </c>
      <c r="G2153" s="231" t="s">
        <v>974</v>
      </c>
      <c r="H2153" s="231" t="s">
        <v>41</v>
      </c>
      <c r="K2153" s="231" t="s">
        <v>93</v>
      </c>
      <c r="L2153" s="231" t="s">
        <v>980</v>
      </c>
      <c r="M2153" s="234"/>
      <c r="N2153" s="236"/>
      <c r="O2153" s="236"/>
    </row>
    <row r="2154" spans="1:15">
      <c r="A2154" s="237" t="s">
        <v>969</v>
      </c>
      <c r="B2154" s="237" t="s">
        <v>970</v>
      </c>
      <c r="C2154" s="237" t="s">
        <v>971</v>
      </c>
      <c r="D2154" s="237" t="s">
        <v>972</v>
      </c>
      <c r="E2154" s="237" t="s">
        <v>996</v>
      </c>
      <c r="F2154" s="237" t="s">
        <v>95</v>
      </c>
      <c r="G2154" s="237" t="s">
        <v>974</v>
      </c>
      <c r="H2154" s="237" t="s">
        <v>79</v>
      </c>
      <c r="I2154" s="237"/>
      <c r="J2154" s="237"/>
      <c r="K2154" s="237" t="s">
        <v>93</v>
      </c>
      <c r="L2154" s="237" t="s">
        <v>976</v>
      </c>
      <c r="M2154" s="237">
        <v>1764.3352</v>
      </c>
      <c r="N2154" s="237"/>
      <c r="O2154" s="237">
        <v>1629.5990999999999</v>
      </c>
    </row>
    <row r="2155" spans="1:15">
      <c r="A2155" s="237" t="s">
        <v>969</v>
      </c>
      <c r="B2155" s="237" t="s">
        <v>970</v>
      </c>
      <c r="C2155" s="237" t="s">
        <v>971</v>
      </c>
      <c r="D2155" s="237" t="s">
        <v>972</v>
      </c>
      <c r="E2155" s="237" t="s">
        <v>996</v>
      </c>
      <c r="F2155" s="237" t="s">
        <v>95</v>
      </c>
      <c r="G2155" s="237" t="s">
        <v>974</v>
      </c>
      <c r="H2155" s="237" t="s">
        <v>79</v>
      </c>
      <c r="I2155" s="237"/>
      <c r="J2155" s="237"/>
      <c r="K2155" s="237" t="s">
        <v>93</v>
      </c>
      <c r="L2155" s="237" t="s">
        <v>977</v>
      </c>
      <c r="M2155" s="238">
        <v>2.5369988597025102E-4</v>
      </c>
      <c r="N2155" s="238"/>
      <c r="O2155" s="238">
        <v>2.5369988597025102E-4</v>
      </c>
    </row>
    <row r="2156" spans="1:15">
      <c r="A2156" s="231" t="s">
        <v>969</v>
      </c>
      <c r="B2156" s="231" t="s">
        <v>970</v>
      </c>
      <c r="C2156" s="231" t="s">
        <v>971</v>
      </c>
      <c r="D2156" s="231" t="s">
        <v>972</v>
      </c>
      <c r="E2156" s="231" t="s">
        <v>996</v>
      </c>
      <c r="F2156" s="231" t="s">
        <v>95</v>
      </c>
      <c r="G2156" s="231" t="s">
        <v>974</v>
      </c>
      <c r="H2156" s="231" t="s">
        <v>79</v>
      </c>
      <c r="I2156" s="231" t="s">
        <v>1013</v>
      </c>
      <c r="J2156" s="231" t="s">
        <v>79</v>
      </c>
      <c r="K2156" s="231" t="s">
        <v>93</v>
      </c>
      <c r="L2156" s="231" t="s">
        <v>978</v>
      </c>
      <c r="M2156" s="234"/>
      <c r="N2156" s="239">
        <v>1</v>
      </c>
      <c r="O2156" s="239">
        <v>1</v>
      </c>
    </row>
    <row r="2157" spans="1:15">
      <c r="A2157" s="231" t="s">
        <v>969</v>
      </c>
      <c r="B2157" s="231" t="s">
        <v>970</v>
      </c>
      <c r="C2157" s="231" t="s">
        <v>971</v>
      </c>
      <c r="D2157" s="231" t="s">
        <v>972</v>
      </c>
      <c r="E2157" s="231" t="s">
        <v>996</v>
      </c>
      <c r="F2157" s="231" t="s">
        <v>95</v>
      </c>
      <c r="G2157" s="231" t="s">
        <v>974</v>
      </c>
      <c r="H2157" s="231" t="s">
        <v>79</v>
      </c>
      <c r="K2157" s="231" t="s">
        <v>93</v>
      </c>
      <c r="L2157" s="231" t="s">
        <v>979</v>
      </c>
      <c r="M2157" s="234"/>
      <c r="N2157" s="236"/>
      <c r="O2157" s="235"/>
    </row>
    <row r="2158" spans="1:15">
      <c r="A2158" s="231" t="s">
        <v>969</v>
      </c>
      <c r="B2158" s="231" t="s">
        <v>970</v>
      </c>
      <c r="C2158" s="231" t="s">
        <v>971</v>
      </c>
      <c r="D2158" s="231" t="s">
        <v>972</v>
      </c>
      <c r="E2158" s="231" t="s">
        <v>996</v>
      </c>
      <c r="F2158" s="231" t="s">
        <v>95</v>
      </c>
      <c r="G2158" s="231" t="s">
        <v>974</v>
      </c>
      <c r="H2158" s="231" t="s">
        <v>79</v>
      </c>
      <c r="K2158" s="231" t="s">
        <v>93</v>
      </c>
      <c r="L2158" s="231" t="s">
        <v>980</v>
      </c>
      <c r="M2158" s="234"/>
      <c r="N2158" s="236"/>
      <c r="O2158" s="235"/>
    </row>
    <row r="2159" spans="1:15">
      <c r="A2159" s="237" t="s">
        <v>969</v>
      </c>
      <c r="B2159" s="237" t="s">
        <v>970</v>
      </c>
      <c r="C2159" s="237" t="s">
        <v>971</v>
      </c>
      <c r="D2159" s="237" t="s">
        <v>972</v>
      </c>
      <c r="E2159" s="237" t="s">
        <v>996</v>
      </c>
      <c r="F2159" s="237" t="s">
        <v>95</v>
      </c>
      <c r="G2159" s="237" t="s">
        <v>974</v>
      </c>
      <c r="H2159" s="237" t="s">
        <v>78</v>
      </c>
      <c r="I2159" s="237"/>
      <c r="J2159" s="237"/>
      <c r="K2159" s="237" t="s">
        <v>93</v>
      </c>
      <c r="L2159" s="237" t="s">
        <v>976</v>
      </c>
      <c r="M2159" s="237">
        <v>5.7323000000000004</v>
      </c>
      <c r="N2159" s="237"/>
      <c r="O2159" s="237"/>
    </row>
    <row r="2160" spans="1:15">
      <c r="A2160" s="237" t="s">
        <v>969</v>
      </c>
      <c r="B2160" s="237" t="s">
        <v>970</v>
      </c>
      <c r="C2160" s="237" t="s">
        <v>971</v>
      </c>
      <c r="D2160" s="237" t="s">
        <v>972</v>
      </c>
      <c r="E2160" s="237" t="s">
        <v>996</v>
      </c>
      <c r="F2160" s="237" t="s">
        <v>95</v>
      </c>
      <c r="G2160" s="237" t="s">
        <v>974</v>
      </c>
      <c r="H2160" s="237" t="s">
        <v>78</v>
      </c>
      <c r="I2160" s="237"/>
      <c r="J2160" s="237"/>
      <c r="K2160" s="237" t="s">
        <v>93</v>
      </c>
      <c r="L2160" s="237" t="s">
        <v>977</v>
      </c>
      <c r="M2160" s="238">
        <v>1.1439122610417201E-6</v>
      </c>
      <c r="N2160" s="238"/>
      <c r="O2160" s="238"/>
    </row>
    <row r="2161" spans="1:15">
      <c r="A2161" s="231" t="s">
        <v>969</v>
      </c>
      <c r="B2161" s="231" t="s">
        <v>970</v>
      </c>
      <c r="C2161" s="231" t="s">
        <v>971</v>
      </c>
      <c r="D2161" s="231" t="s">
        <v>972</v>
      </c>
      <c r="E2161" s="231" t="s">
        <v>996</v>
      </c>
      <c r="F2161" s="231" t="s">
        <v>95</v>
      </c>
      <c r="G2161" s="231" t="s">
        <v>974</v>
      </c>
      <c r="H2161" s="231" t="s">
        <v>78</v>
      </c>
      <c r="I2161" s="231" t="s">
        <v>1013</v>
      </c>
      <c r="J2161" s="231" t="s">
        <v>78</v>
      </c>
      <c r="K2161" s="231" t="s">
        <v>93</v>
      </c>
      <c r="L2161" s="231" t="s">
        <v>978</v>
      </c>
      <c r="M2161" s="234"/>
      <c r="N2161" s="239">
        <v>1</v>
      </c>
      <c r="O2161" s="239">
        <v>1</v>
      </c>
    </row>
    <row r="2162" spans="1:15">
      <c r="A2162" s="231" t="s">
        <v>969</v>
      </c>
      <c r="B2162" s="231" t="s">
        <v>970</v>
      </c>
      <c r="C2162" s="231" t="s">
        <v>971</v>
      </c>
      <c r="D2162" s="231" t="s">
        <v>972</v>
      </c>
      <c r="E2162" s="231" t="s">
        <v>996</v>
      </c>
      <c r="F2162" s="231" t="s">
        <v>95</v>
      </c>
      <c r="G2162" s="231" t="s">
        <v>974</v>
      </c>
      <c r="H2162" s="231" t="s">
        <v>78</v>
      </c>
      <c r="K2162" s="231" t="s">
        <v>93</v>
      </c>
      <c r="L2162" s="231" t="s">
        <v>979</v>
      </c>
      <c r="M2162" s="234"/>
      <c r="N2162" s="236"/>
      <c r="O2162" s="236"/>
    </row>
    <row r="2163" spans="1:15">
      <c r="A2163" s="231" t="s">
        <v>969</v>
      </c>
      <c r="B2163" s="231" t="s">
        <v>970</v>
      </c>
      <c r="C2163" s="231" t="s">
        <v>971</v>
      </c>
      <c r="D2163" s="231" t="s">
        <v>972</v>
      </c>
      <c r="E2163" s="231" t="s">
        <v>996</v>
      </c>
      <c r="F2163" s="231" t="s">
        <v>95</v>
      </c>
      <c r="G2163" s="231" t="s">
        <v>974</v>
      </c>
      <c r="H2163" s="231" t="s">
        <v>78</v>
      </c>
      <c r="K2163" s="231" t="s">
        <v>93</v>
      </c>
      <c r="L2163" s="231" t="s">
        <v>980</v>
      </c>
      <c r="M2163" s="234"/>
      <c r="N2163" s="236"/>
      <c r="O2163" s="236"/>
    </row>
    <row r="2164" spans="1:15">
      <c r="A2164" s="237" t="s">
        <v>969</v>
      </c>
      <c r="B2164" s="237" t="s">
        <v>970</v>
      </c>
      <c r="C2164" s="237" t="s">
        <v>971</v>
      </c>
      <c r="D2164" s="237" t="s">
        <v>972</v>
      </c>
      <c r="E2164" s="237" t="s">
        <v>996</v>
      </c>
      <c r="F2164" s="237" t="s">
        <v>95</v>
      </c>
      <c r="G2164" s="237" t="s">
        <v>974</v>
      </c>
      <c r="H2164" s="237" t="s">
        <v>10</v>
      </c>
      <c r="I2164" s="237"/>
      <c r="J2164" s="237"/>
      <c r="K2164" s="237" t="s">
        <v>93</v>
      </c>
      <c r="L2164" s="237" t="s">
        <v>976</v>
      </c>
      <c r="M2164" s="237">
        <v>1344.7664</v>
      </c>
      <c r="N2164" s="237"/>
      <c r="O2164" s="237">
        <v>1061.4892</v>
      </c>
    </row>
    <row r="2165" spans="1:15">
      <c r="A2165" s="237" t="s">
        <v>969</v>
      </c>
      <c r="B2165" s="237" t="s">
        <v>970</v>
      </c>
      <c r="C2165" s="237" t="s">
        <v>971</v>
      </c>
      <c r="D2165" s="237" t="s">
        <v>972</v>
      </c>
      <c r="E2165" s="237" t="s">
        <v>996</v>
      </c>
      <c r="F2165" s="237" t="s">
        <v>95</v>
      </c>
      <c r="G2165" s="237" t="s">
        <v>974</v>
      </c>
      <c r="H2165" s="237" t="s">
        <v>10</v>
      </c>
      <c r="I2165" s="237"/>
      <c r="J2165" s="237"/>
      <c r="K2165" s="237" t="s">
        <v>93</v>
      </c>
      <c r="L2165" s="237" t="s">
        <v>977</v>
      </c>
      <c r="M2165" s="238">
        <v>1.7566787994988001E-4</v>
      </c>
      <c r="N2165" s="238"/>
      <c r="O2165" s="238">
        <v>1.6525517779106101E-4</v>
      </c>
    </row>
    <row r="2166" spans="1:15">
      <c r="A2166" s="231" t="s">
        <v>969</v>
      </c>
      <c r="B2166" s="231" t="s">
        <v>970</v>
      </c>
      <c r="C2166" s="231" t="s">
        <v>971</v>
      </c>
      <c r="D2166" s="231" t="s">
        <v>972</v>
      </c>
      <c r="E2166" s="231" t="s">
        <v>996</v>
      </c>
      <c r="F2166" s="231" t="s">
        <v>95</v>
      </c>
      <c r="G2166" s="231" t="s">
        <v>974</v>
      </c>
      <c r="H2166" s="231" t="s">
        <v>10</v>
      </c>
      <c r="I2166" s="231" t="s">
        <v>1002</v>
      </c>
      <c r="J2166" s="231" t="s">
        <v>1003</v>
      </c>
      <c r="K2166" s="231" t="s">
        <v>93</v>
      </c>
      <c r="L2166" s="231" t="s">
        <v>978</v>
      </c>
      <c r="M2166" s="234"/>
      <c r="N2166" s="235">
        <v>0.34</v>
      </c>
      <c r="O2166" s="235">
        <v>0.34</v>
      </c>
    </row>
    <row r="2167" spans="1:15">
      <c r="A2167" s="231" t="s">
        <v>969</v>
      </c>
      <c r="B2167" s="231" t="s">
        <v>970</v>
      </c>
      <c r="C2167" s="231" t="s">
        <v>971</v>
      </c>
      <c r="D2167" s="231" t="s">
        <v>972</v>
      </c>
      <c r="E2167" s="231" t="s">
        <v>996</v>
      </c>
      <c r="F2167" s="231" t="s">
        <v>95</v>
      </c>
      <c r="G2167" s="231" t="s">
        <v>974</v>
      </c>
      <c r="H2167" s="231" t="s">
        <v>10</v>
      </c>
      <c r="I2167" s="231" t="s">
        <v>1002</v>
      </c>
      <c r="J2167" s="231" t="s">
        <v>1004</v>
      </c>
      <c r="K2167" s="231" t="s">
        <v>93</v>
      </c>
      <c r="L2167" s="231" t="s">
        <v>979</v>
      </c>
      <c r="M2167" s="234"/>
      <c r="N2167" s="235">
        <v>0.33</v>
      </c>
      <c r="O2167" s="235">
        <v>0.33</v>
      </c>
    </row>
    <row r="2168" spans="1:15">
      <c r="A2168" s="231" t="s">
        <v>969</v>
      </c>
      <c r="B2168" s="231" t="s">
        <v>970</v>
      </c>
      <c r="C2168" s="231" t="s">
        <v>971</v>
      </c>
      <c r="D2168" s="231" t="s">
        <v>972</v>
      </c>
      <c r="E2168" s="231" t="s">
        <v>996</v>
      </c>
      <c r="F2168" s="231" t="s">
        <v>95</v>
      </c>
      <c r="G2168" s="231" t="s">
        <v>974</v>
      </c>
      <c r="H2168" s="231" t="s">
        <v>10</v>
      </c>
      <c r="I2168" s="231" t="s">
        <v>1002</v>
      </c>
      <c r="J2168" s="231" t="s">
        <v>1011</v>
      </c>
      <c r="K2168" s="231" t="s">
        <v>93</v>
      </c>
      <c r="L2168" s="231" t="s">
        <v>980</v>
      </c>
      <c r="M2168" s="234"/>
      <c r="N2168" s="235">
        <v>0.33</v>
      </c>
      <c r="O2168" s="235">
        <v>0.33</v>
      </c>
    </row>
    <row r="2169" spans="1:15">
      <c r="A2169" s="237" t="s">
        <v>969</v>
      </c>
      <c r="B2169" s="237" t="s">
        <v>970</v>
      </c>
      <c r="C2169" s="237" t="s">
        <v>971</v>
      </c>
      <c r="D2169" s="237" t="s">
        <v>972</v>
      </c>
      <c r="E2169" s="237" t="s">
        <v>996</v>
      </c>
      <c r="F2169" s="237" t="s">
        <v>95</v>
      </c>
      <c r="G2169" s="237" t="s">
        <v>974</v>
      </c>
      <c r="H2169" s="237" t="s">
        <v>35</v>
      </c>
      <c r="I2169" s="237"/>
      <c r="J2169" s="237"/>
      <c r="K2169" s="237" t="s">
        <v>93</v>
      </c>
      <c r="L2169" s="237" t="s">
        <v>976</v>
      </c>
      <c r="M2169" s="237">
        <v>17471.730500000001</v>
      </c>
      <c r="N2169" s="237">
        <v>526.41639999999995</v>
      </c>
      <c r="O2169" s="237">
        <v>2210.0920000000001</v>
      </c>
    </row>
    <row r="2170" spans="1:15">
      <c r="A2170" s="237" t="s">
        <v>969</v>
      </c>
      <c r="B2170" s="237" t="s">
        <v>970</v>
      </c>
      <c r="C2170" s="237" t="s">
        <v>971</v>
      </c>
      <c r="D2170" s="237" t="s">
        <v>972</v>
      </c>
      <c r="E2170" s="237" t="s">
        <v>996</v>
      </c>
      <c r="F2170" s="237" t="s">
        <v>95</v>
      </c>
      <c r="G2170" s="237" t="s">
        <v>974</v>
      </c>
      <c r="H2170" s="237" t="s">
        <v>35</v>
      </c>
      <c r="I2170" s="237"/>
      <c r="J2170" s="237"/>
      <c r="K2170" s="237" t="s">
        <v>93</v>
      </c>
      <c r="L2170" s="237" t="s">
        <v>977</v>
      </c>
      <c r="M2170" s="238">
        <v>2.1646127209412301E-3</v>
      </c>
      <c r="N2170" s="238">
        <v>1.3139183172960201E-4</v>
      </c>
      <c r="O2170" s="238">
        <v>3.4407240921019498E-4</v>
      </c>
    </row>
    <row r="2171" spans="1:15">
      <c r="A2171" s="231" t="s">
        <v>969</v>
      </c>
      <c r="B2171" s="231" t="s">
        <v>970</v>
      </c>
      <c r="C2171" s="231" t="s">
        <v>971</v>
      </c>
      <c r="D2171" s="231" t="s">
        <v>972</v>
      </c>
      <c r="E2171" s="231" t="s">
        <v>996</v>
      </c>
      <c r="F2171" s="231" t="s">
        <v>95</v>
      </c>
      <c r="G2171" s="231" t="s">
        <v>974</v>
      </c>
      <c r="H2171" s="231" t="s">
        <v>35</v>
      </c>
      <c r="I2171" s="231" t="s">
        <v>1013</v>
      </c>
      <c r="J2171" s="231" t="s">
        <v>35</v>
      </c>
      <c r="K2171" s="231" t="s">
        <v>93</v>
      </c>
      <c r="L2171" s="231" t="s">
        <v>978</v>
      </c>
      <c r="M2171" s="234"/>
      <c r="N2171" s="239">
        <v>1</v>
      </c>
      <c r="O2171" s="239">
        <v>1</v>
      </c>
    </row>
    <row r="2172" spans="1:15">
      <c r="A2172" s="231" t="s">
        <v>969</v>
      </c>
      <c r="B2172" s="231" t="s">
        <v>970</v>
      </c>
      <c r="C2172" s="231" t="s">
        <v>971</v>
      </c>
      <c r="D2172" s="231" t="s">
        <v>972</v>
      </c>
      <c r="E2172" s="231" t="s">
        <v>996</v>
      </c>
      <c r="F2172" s="231" t="s">
        <v>95</v>
      </c>
      <c r="G2172" s="231" t="s">
        <v>974</v>
      </c>
      <c r="H2172" s="231" t="s">
        <v>35</v>
      </c>
      <c r="K2172" s="231" t="s">
        <v>93</v>
      </c>
      <c r="L2172" s="231" t="s">
        <v>979</v>
      </c>
      <c r="M2172" s="234"/>
      <c r="N2172" s="235"/>
      <c r="O2172" s="235"/>
    </row>
    <row r="2173" spans="1:15">
      <c r="A2173" s="231" t="s">
        <v>969</v>
      </c>
      <c r="B2173" s="231" t="s">
        <v>970</v>
      </c>
      <c r="C2173" s="231" t="s">
        <v>971</v>
      </c>
      <c r="D2173" s="231" t="s">
        <v>972</v>
      </c>
      <c r="E2173" s="231" t="s">
        <v>996</v>
      </c>
      <c r="F2173" s="231" t="s">
        <v>95</v>
      </c>
      <c r="G2173" s="231" t="s">
        <v>974</v>
      </c>
      <c r="H2173" s="231" t="s">
        <v>35</v>
      </c>
      <c r="K2173" s="231" t="s">
        <v>93</v>
      </c>
      <c r="L2173" s="231" t="s">
        <v>980</v>
      </c>
      <c r="M2173" s="234"/>
      <c r="N2173" s="235"/>
      <c r="O2173" s="235"/>
    </row>
    <row r="2174" spans="1:15">
      <c r="A2174" s="237" t="s">
        <v>969</v>
      </c>
      <c r="B2174" s="237" t="s">
        <v>970</v>
      </c>
      <c r="C2174" s="237" t="s">
        <v>971</v>
      </c>
      <c r="D2174" s="237" t="s">
        <v>972</v>
      </c>
      <c r="E2174" s="237" t="s">
        <v>996</v>
      </c>
      <c r="F2174" s="237" t="s">
        <v>95</v>
      </c>
      <c r="G2174" s="237" t="s">
        <v>974</v>
      </c>
      <c r="H2174" s="237" t="s">
        <v>73</v>
      </c>
      <c r="I2174" s="237"/>
      <c r="J2174" s="237"/>
      <c r="K2174" s="237" t="s">
        <v>93</v>
      </c>
      <c r="L2174" s="237" t="s">
        <v>976</v>
      </c>
      <c r="M2174" s="237">
        <v>1760.1030000000001</v>
      </c>
      <c r="N2174" s="237">
        <v>42.9206</v>
      </c>
      <c r="O2174" s="237">
        <v>1760.1030000000001</v>
      </c>
    </row>
    <row r="2175" spans="1:15">
      <c r="A2175" s="237" t="s">
        <v>969</v>
      </c>
      <c r="B2175" s="237" t="s">
        <v>970</v>
      </c>
      <c r="C2175" s="237" t="s">
        <v>971</v>
      </c>
      <c r="D2175" s="237" t="s">
        <v>972</v>
      </c>
      <c r="E2175" s="237" t="s">
        <v>996</v>
      </c>
      <c r="F2175" s="237" t="s">
        <v>95</v>
      </c>
      <c r="G2175" s="237" t="s">
        <v>974</v>
      </c>
      <c r="H2175" s="237" t="s">
        <v>73</v>
      </c>
      <c r="I2175" s="237"/>
      <c r="J2175" s="237"/>
      <c r="K2175" s="237" t="s">
        <v>93</v>
      </c>
      <c r="L2175" s="237" t="s">
        <v>977</v>
      </c>
      <c r="M2175" s="238">
        <v>2.7704767395801601E-4</v>
      </c>
      <c r="N2175" s="238">
        <v>1.07128430135033E-5</v>
      </c>
      <c r="O2175" s="238">
        <v>2.7401704529408298E-4</v>
      </c>
    </row>
    <row r="2176" spans="1:15">
      <c r="A2176" s="231" t="s">
        <v>969</v>
      </c>
      <c r="B2176" s="231" t="s">
        <v>970</v>
      </c>
      <c r="C2176" s="231" t="s">
        <v>971</v>
      </c>
      <c r="D2176" s="231" t="s">
        <v>972</v>
      </c>
      <c r="E2176" s="231" t="s">
        <v>996</v>
      </c>
      <c r="F2176" s="231" t="s">
        <v>95</v>
      </c>
      <c r="G2176" s="231" t="s">
        <v>974</v>
      </c>
      <c r="H2176" s="231" t="s">
        <v>73</v>
      </c>
      <c r="I2176" s="231" t="s">
        <v>1002</v>
      </c>
      <c r="J2176" s="231" t="s">
        <v>1003</v>
      </c>
      <c r="K2176" s="231" t="s">
        <v>93</v>
      </c>
      <c r="L2176" s="231" t="s">
        <v>978</v>
      </c>
      <c r="M2176" s="234"/>
      <c r="N2176" s="235">
        <v>0.34</v>
      </c>
      <c r="O2176" s="235">
        <v>0.34</v>
      </c>
    </row>
    <row r="2177" spans="1:15">
      <c r="A2177" s="231" t="s">
        <v>969</v>
      </c>
      <c r="B2177" s="231" t="s">
        <v>970</v>
      </c>
      <c r="C2177" s="231" t="s">
        <v>971</v>
      </c>
      <c r="D2177" s="231" t="s">
        <v>972</v>
      </c>
      <c r="E2177" s="231" t="s">
        <v>996</v>
      </c>
      <c r="F2177" s="231" t="s">
        <v>95</v>
      </c>
      <c r="G2177" s="231" t="s">
        <v>974</v>
      </c>
      <c r="H2177" s="231" t="s">
        <v>73</v>
      </c>
      <c r="I2177" s="231" t="s">
        <v>1002</v>
      </c>
      <c r="J2177" s="231" t="s">
        <v>1004</v>
      </c>
      <c r="K2177" s="231" t="s">
        <v>93</v>
      </c>
      <c r="L2177" s="231" t="s">
        <v>979</v>
      </c>
      <c r="M2177" s="234"/>
      <c r="N2177" s="235">
        <v>0.33</v>
      </c>
      <c r="O2177" s="235">
        <v>0.33</v>
      </c>
    </row>
    <row r="2178" spans="1:15">
      <c r="A2178" s="231" t="s">
        <v>969</v>
      </c>
      <c r="B2178" s="231" t="s">
        <v>970</v>
      </c>
      <c r="C2178" s="231" t="s">
        <v>971</v>
      </c>
      <c r="D2178" s="231" t="s">
        <v>972</v>
      </c>
      <c r="E2178" s="231" t="s">
        <v>996</v>
      </c>
      <c r="F2178" s="231" t="s">
        <v>95</v>
      </c>
      <c r="G2178" s="231" t="s">
        <v>974</v>
      </c>
      <c r="H2178" s="231" t="s">
        <v>73</v>
      </c>
      <c r="I2178" s="231" t="s">
        <v>1002</v>
      </c>
      <c r="J2178" s="231" t="s">
        <v>1011</v>
      </c>
      <c r="K2178" s="231" t="s">
        <v>93</v>
      </c>
      <c r="L2178" s="231" t="s">
        <v>980</v>
      </c>
      <c r="M2178" s="234"/>
      <c r="N2178" s="235">
        <v>0.33</v>
      </c>
      <c r="O2178" s="235">
        <v>0.33</v>
      </c>
    </row>
    <row r="2179" spans="1:15">
      <c r="A2179" s="237" t="s">
        <v>969</v>
      </c>
      <c r="B2179" s="237" t="s">
        <v>970</v>
      </c>
      <c r="C2179" s="237" t="s">
        <v>971</v>
      </c>
      <c r="D2179" s="237" t="s">
        <v>972</v>
      </c>
      <c r="E2179" s="237" t="s">
        <v>996</v>
      </c>
      <c r="F2179" s="237" t="s">
        <v>95</v>
      </c>
      <c r="G2179" s="237" t="s">
        <v>974</v>
      </c>
      <c r="H2179" s="237" t="s">
        <v>47</v>
      </c>
      <c r="I2179" s="237"/>
      <c r="J2179" s="237"/>
      <c r="K2179" s="237" t="s">
        <v>93</v>
      </c>
      <c r="L2179" s="237" t="s">
        <v>976</v>
      </c>
      <c r="M2179" s="237">
        <v>48.008000000000003</v>
      </c>
      <c r="N2179" s="237"/>
      <c r="O2179" s="237">
        <v>14.712899999999999</v>
      </c>
    </row>
    <row r="2180" spans="1:15">
      <c r="A2180" s="237" t="s">
        <v>969</v>
      </c>
      <c r="B2180" s="237" t="s">
        <v>970</v>
      </c>
      <c r="C2180" s="237" t="s">
        <v>971</v>
      </c>
      <c r="D2180" s="237" t="s">
        <v>972</v>
      </c>
      <c r="E2180" s="237" t="s">
        <v>996</v>
      </c>
      <c r="F2180" s="237" t="s">
        <v>95</v>
      </c>
      <c r="G2180" s="237" t="s">
        <v>974</v>
      </c>
      <c r="H2180" s="237" t="s">
        <v>47</v>
      </c>
      <c r="I2180" s="237"/>
      <c r="J2180" s="237"/>
      <c r="K2180" s="237" t="s">
        <v>93</v>
      </c>
      <c r="L2180" s="237" t="s">
        <v>977</v>
      </c>
      <c r="M2180" s="238">
        <v>6.2713223505836002E-6</v>
      </c>
      <c r="N2180" s="238"/>
      <c r="O2180" s="238">
        <v>2.2905394659899501E-6</v>
      </c>
    </row>
    <row r="2181" spans="1:15">
      <c r="A2181" s="231" t="s">
        <v>969</v>
      </c>
      <c r="B2181" s="231" t="s">
        <v>970</v>
      </c>
      <c r="C2181" s="231" t="s">
        <v>971</v>
      </c>
      <c r="D2181" s="231" t="s">
        <v>972</v>
      </c>
      <c r="E2181" s="231" t="s">
        <v>996</v>
      </c>
      <c r="F2181" s="231" t="s">
        <v>95</v>
      </c>
      <c r="G2181" s="231" t="s">
        <v>974</v>
      </c>
      <c r="H2181" s="231" t="s">
        <v>47</v>
      </c>
      <c r="I2181" s="231" t="s">
        <v>1002</v>
      </c>
      <c r="J2181" s="231" t="s">
        <v>1003</v>
      </c>
      <c r="K2181" s="231" t="s">
        <v>93</v>
      </c>
      <c r="L2181" s="231" t="s">
        <v>978</v>
      </c>
      <c r="M2181" s="234"/>
      <c r="N2181" s="235">
        <v>0.34</v>
      </c>
      <c r="O2181" s="235">
        <v>0.34</v>
      </c>
    </row>
    <row r="2182" spans="1:15">
      <c r="A2182" s="231" t="s">
        <v>969</v>
      </c>
      <c r="B2182" s="231" t="s">
        <v>970</v>
      </c>
      <c r="C2182" s="231" t="s">
        <v>971</v>
      </c>
      <c r="D2182" s="231" t="s">
        <v>972</v>
      </c>
      <c r="E2182" s="231" t="s">
        <v>996</v>
      </c>
      <c r="F2182" s="231" t="s">
        <v>95</v>
      </c>
      <c r="G2182" s="231" t="s">
        <v>974</v>
      </c>
      <c r="H2182" s="231" t="s">
        <v>47</v>
      </c>
      <c r="I2182" s="231" t="s">
        <v>1002</v>
      </c>
      <c r="J2182" s="231" t="s">
        <v>1004</v>
      </c>
      <c r="K2182" s="231" t="s">
        <v>93</v>
      </c>
      <c r="L2182" s="231" t="s">
        <v>979</v>
      </c>
      <c r="M2182" s="234"/>
      <c r="N2182" s="235">
        <v>0.33</v>
      </c>
      <c r="O2182" s="235">
        <v>0.33</v>
      </c>
    </row>
    <row r="2183" spans="1:15">
      <c r="A2183" s="231" t="s">
        <v>969</v>
      </c>
      <c r="B2183" s="231" t="s">
        <v>970</v>
      </c>
      <c r="C2183" s="231" t="s">
        <v>971</v>
      </c>
      <c r="D2183" s="231" t="s">
        <v>972</v>
      </c>
      <c r="E2183" s="231" t="s">
        <v>996</v>
      </c>
      <c r="F2183" s="231" t="s">
        <v>95</v>
      </c>
      <c r="G2183" s="231" t="s">
        <v>974</v>
      </c>
      <c r="H2183" s="231" t="s">
        <v>47</v>
      </c>
      <c r="I2183" s="231" t="s">
        <v>1002</v>
      </c>
      <c r="J2183" s="231" t="s">
        <v>1011</v>
      </c>
      <c r="K2183" s="231" t="s">
        <v>93</v>
      </c>
      <c r="L2183" s="231" t="s">
        <v>980</v>
      </c>
      <c r="M2183" s="234"/>
      <c r="N2183" s="235">
        <v>0.33</v>
      </c>
      <c r="O2183" s="235">
        <v>0.33</v>
      </c>
    </row>
    <row r="2184" spans="1:15">
      <c r="A2184" s="237" t="s">
        <v>969</v>
      </c>
      <c r="B2184" s="237" t="s">
        <v>970</v>
      </c>
      <c r="C2184" s="237" t="s">
        <v>971</v>
      </c>
      <c r="D2184" s="237" t="s">
        <v>972</v>
      </c>
      <c r="E2184" s="237" t="s">
        <v>996</v>
      </c>
      <c r="F2184" s="237" t="s">
        <v>95</v>
      </c>
      <c r="G2184" s="237" t="s">
        <v>974</v>
      </c>
      <c r="H2184" s="237" t="s">
        <v>46</v>
      </c>
      <c r="I2184" s="237"/>
      <c r="J2184" s="237"/>
      <c r="K2184" s="237" t="s">
        <v>93</v>
      </c>
      <c r="L2184" s="237" t="s">
        <v>976</v>
      </c>
      <c r="M2184" s="237">
        <v>47.984099999999998</v>
      </c>
      <c r="N2184" s="237"/>
      <c r="O2184" s="237">
        <v>14.712899999999999</v>
      </c>
    </row>
    <row r="2185" spans="1:15">
      <c r="A2185" s="237" t="s">
        <v>969</v>
      </c>
      <c r="B2185" s="237" t="s">
        <v>970</v>
      </c>
      <c r="C2185" s="237" t="s">
        <v>971</v>
      </c>
      <c r="D2185" s="237" t="s">
        <v>972</v>
      </c>
      <c r="E2185" s="237" t="s">
        <v>996</v>
      </c>
      <c r="F2185" s="237" t="s">
        <v>95</v>
      </c>
      <c r="G2185" s="237" t="s">
        <v>974</v>
      </c>
      <c r="H2185" s="237" t="s">
        <v>46</v>
      </c>
      <c r="I2185" s="237"/>
      <c r="J2185" s="237"/>
      <c r="K2185" s="237" t="s">
        <v>93</v>
      </c>
      <c r="L2185" s="237" t="s">
        <v>977</v>
      </c>
      <c r="M2185" s="238">
        <v>6.26820027500913E-6</v>
      </c>
      <c r="N2185" s="238"/>
      <c r="O2185" s="238">
        <v>2.2905394659899501E-6</v>
      </c>
    </row>
    <row r="2186" spans="1:15">
      <c r="A2186" s="231" t="s">
        <v>969</v>
      </c>
      <c r="B2186" s="231" t="s">
        <v>970</v>
      </c>
      <c r="C2186" s="231" t="s">
        <v>971</v>
      </c>
      <c r="D2186" s="231" t="s">
        <v>972</v>
      </c>
      <c r="E2186" s="231" t="s">
        <v>996</v>
      </c>
      <c r="F2186" s="231" t="s">
        <v>95</v>
      </c>
      <c r="G2186" s="231" t="s">
        <v>974</v>
      </c>
      <c r="H2186" s="231" t="s">
        <v>46</v>
      </c>
      <c r="I2186" s="231" t="s">
        <v>1002</v>
      </c>
      <c r="J2186" s="231" t="s">
        <v>1003</v>
      </c>
      <c r="K2186" s="231" t="s">
        <v>93</v>
      </c>
      <c r="L2186" s="231" t="s">
        <v>978</v>
      </c>
      <c r="M2186" s="234"/>
      <c r="N2186" s="235">
        <v>0.34</v>
      </c>
      <c r="O2186" s="235">
        <v>0.34</v>
      </c>
    </row>
    <row r="2187" spans="1:15">
      <c r="A2187" s="231" t="s">
        <v>969</v>
      </c>
      <c r="B2187" s="231" t="s">
        <v>970</v>
      </c>
      <c r="C2187" s="231" t="s">
        <v>971</v>
      </c>
      <c r="D2187" s="231" t="s">
        <v>972</v>
      </c>
      <c r="E2187" s="231" t="s">
        <v>996</v>
      </c>
      <c r="F2187" s="231" t="s">
        <v>95</v>
      </c>
      <c r="G2187" s="231" t="s">
        <v>974</v>
      </c>
      <c r="H2187" s="231" t="s">
        <v>46</v>
      </c>
      <c r="I2187" s="231" t="s">
        <v>1002</v>
      </c>
      <c r="J2187" s="231" t="s">
        <v>1004</v>
      </c>
      <c r="K2187" s="231" t="s">
        <v>93</v>
      </c>
      <c r="L2187" s="231" t="s">
        <v>979</v>
      </c>
      <c r="M2187" s="234"/>
      <c r="N2187" s="235">
        <v>0.33</v>
      </c>
      <c r="O2187" s="235">
        <v>0.33</v>
      </c>
    </row>
    <row r="2188" spans="1:15">
      <c r="A2188" s="231" t="s">
        <v>969</v>
      </c>
      <c r="B2188" s="231" t="s">
        <v>970</v>
      </c>
      <c r="C2188" s="231" t="s">
        <v>971</v>
      </c>
      <c r="D2188" s="231" t="s">
        <v>972</v>
      </c>
      <c r="E2188" s="231" t="s">
        <v>996</v>
      </c>
      <c r="F2188" s="231" t="s">
        <v>95</v>
      </c>
      <c r="G2188" s="231" t="s">
        <v>974</v>
      </c>
      <c r="H2188" s="231" t="s">
        <v>46</v>
      </c>
      <c r="I2188" s="231" t="s">
        <v>1002</v>
      </c>
      <c r="J2188" s="231" t="s">
        <v>1011</v>
      </c>
      <c r="K2188" s="231" t="s">
        <v>93</v>
      </c>
      <c r="L2188" s="231" t="s">
        <v>980</v>
      </c>
      <c r="M2188" s="234"/>
      <c r="N2188" s="235">
        <v>0.33</v>
      </c>
      <c r="O2188" s="235">
        <v>0.33</v>
      </c>
    </row>
    <row r="2189" spans="1:15">
      <c r="A2189" s="237" t="s">
        <v>969</v>
      </c>
      <c r="B2189" s="237" t="s">
        <v>970</v>
      </c>
      <c r="C2189" s="237" t="s">
        <v>971</v>
      </c>
      <c r="D2189" s="237" t="s">
        <v>972</v>
      </c>
      <c r="E2189" s="237" t="s">
        <v>996</v>
      </c>
      <c r="F2189" s="237" t="s">
        <v>95</v>
      </c>
      <c r="G2189" s="237" t="s">
        <v>974</v>
      </c>
      <c r="H2189" s="237" t="s">
        <v>36</v>
      </c>
      <c r="I2189" s="237"/>
      <c r="J2189" s="237"/>
      <c r="K2189" s="237" t="s">
        <v>93</v>
      </c>
      <c r="L2189" s="237" t="s">
        <v>976</v>
      </c>
      <c r="M2189" s="237">
        <v>1804.8152</v>
      </c>
      <c r="N2189" s="237">
        <v>135.54509999999999</v>
      </c>
      <c r="O2189" s="237">
        <v>1316.5425</v>
      </c>
    </row>
    <row r="2190" spans="1:15">
      <c r="A2190" s="237" t="s">
        <v>969</v>
      </c>
      <c r="B2190" s="237" t="s">
        <v>970</v>
      </c>
      <c r="C2190" s="237" t="s">
        <v>971</v>
      </c>
      <c r="D2190" s="237" t="s">
        <v>972</v>
      </c>
      <c r="E2190" s="237" t="s">
        <v>996</v>
      </c>
      <c r="F2190" s="237" t="s">
        <v>95</v>
      </c>
      <c r="G2190" s="237" t="s">
        <v>974</v>
      </c>
      <c r="H2190" s="237" t="s">
        <v>36</v>
      </c>
      <c r="I2190" s="237"/>
      <c r="J2190" s="237"/>
      <c r="K2190" s="237" t="s">
        <v>93</v>
      </c>
      <c r="L2190" s="237" t="s">
        <v>977</v>
      </c>
      <c r="M2190" s="238">
        <v>2.87295362946259E-4</v>
      </c>
      <c r="N2190" s="238">
        <v>3.3831618792598598E-5</v>
      </c>
      <c r="O2190" s="238">
        <v>2.0496248563526401E-4</v>
      </c>
    </row>
    <row r="2191" spans="1:15">
      <c r="A2191" s="231" t="s">
        <v>969</v>
      </c>
      <c r="B2191" s="231" t="s">
        <v>970</v>
      </c>
      <c r="C2191" s="231" t="s">
        <v>971</v>
      </c>
      <c r="D2191" s="231" t="s">
        <v>972</v>
      </c>
      <c r="E2191" s="231" t="s">
        <v>996</v>
      </c>
      <c r="F2191" s="231" t="s">
        <v>95</v>
      </c>
      <c r="G2191" s="231" t="s">
        <v>974</v>
      </c>
      <c r="H2191" s="231" t="s">
        <v>36</v>
      </c>
      <c r="I2191" s="231" t="s">
        <v>1002</v>
      </c>
      <c r="J2191" s="231" t="s">
        <v>1003</v>
      </c>
      <c r="K2191" s="231" t="s">
        <v>93</v>
      </c>
      <c r="L2191" s="231" t="s">
        <v>978</v>
      </c>
      <c r="M2191" s="234"/>
      <c r="N2191" s="235">
        <v>0.34</v>
      </c>
      <c r="O2191" s="235">
        <v>0.34</v>
      </c>
    </row>
    <row r="2192" spans="1:15">
      <c r="A2192" s="231" t="s">
        <v>969</v>
      </c>
      <c r="B2192" s="231" t="s">
        <v>970</v>
      </c>
      <c r="C2192" s="231" t="s">
        <v>971</v>
      </c>
      <c r="D2192" s="231" t="s">
        <v>972</v>
      </c>
      <c r="E2192" s="231" t="s">
        <v>996</v>
      </c>
      <c r="F2192" s="231" t="s">
        <v>95</v>
      </c>
      <c r="G2192" s="231" t="s">
        <v>974</v>
      </c>
      <c r="H2192" s="231" t="s">
        <v>36</v>
      </c>
      <c r="I2192" s="231" t="s">
        <v>1002</v>
      </c>
      <c r="J2192" s="231" t="s">
        <v>1004</v>
      </c>
      <c r="K2192" s="231" t="s">
        <v>93</v>
      </c>
      <c r="L2192" s="231" t="s">
        <v>979</v>
      </c>
      <c r="M2192" s="234"/>
      <c r="N2192" s="235">
        <v>0.33</v>
      </c>
      <c r="O2192" s="235">
        <v>0.33</v>
      </c>
    </row>
    <row r="2193" spans="1:15">
      <c r="A2193" s="231" t="s">
        <v>969</v>
      </c>
      <c r="B2193" s="231" t="s">
        <v>970</v>
      </c>
      <c r="C2193" s="231" t="s">
        <v>971</v>
      </c>
      <c r="D2193" s="231" t="s">
        <v>972</v>
      </c>
      <c r="E2193" s="231" t="s">
        <v>996</v>
      </c>
      <c r="F2193" s="231" t="s">
        <v>95</v>
      </c>
      <c r="G2193" s="231" t="s">
        <v>974</v>
      </c>
      <c r="H2193" s="231" t="s">
        <v>36</v>
      </c>
      <c r="I2193" s="231" t="s">
        <v>1002</v>
      </c>
      <c r="J2193" s="231" t="s">
        <v>1011</v>
      </c>
      <c r="K2193" s="231" t="s">
        <v>93</v>
      </c>
      <c r="L2193" s="231" t="s">
        <v>980</v>
      </c>
      <c r="M2193" s="234"/>
      <c r="N2193" s="235">
        <v>0.33</v>
      </c>
      <c r="O2193" s="235">
        <v>0.33</v>
      </c>
    </row>
    <row r="2194" spans="1:15">
      <c r="A2194" s="237" t="s">
        <v>969</v>
      </c>
      <c r="B2194" s="237" t="s">
        <v>970</v>
      </c>
      <c r="C2194" s="237" t="s">
        <v>971</v>
      </c>
      <c r="D2194" s="237" t="s">
        <v>972</v>
      </c>
      <c r="E2194" s="237" t="s">
        <v>996</v>
      </c>
      <c r="F2194" s="237" t="s">
        <v>95</v>
      </c>
      <c r="G2194" s="237" t="s">
        <v>974</v>
      </c>
      <c r="H2194" s="237" t="s">
        <v>34</v>
      </c>
      <c r="I2194" s="237"/>
      <c r="J2194" s="237"/>
      <c r="K2194" s="237" t="s">
        <v>93</v>
      </c>
      <c r="L2194" s="237" t="s">
        <v>976</v>
      </c>
      <c r="M2194" s="237">
        <v>159.5558</v>
      </c>
      <c r="N2194" s="237"/>
      <c r="O2194" s="237">
        <v>13.471</v>
      </c>
    </row>
    <row r="2195" spans="1:15">
      <c r="A2195" s="237" t="s">
        <v>969</v>
      </c>
      <c r="B2195" s="237" t="s">
        <v>970</v>
      </c>
      <c r="C2195" s="237" t="s">
        <v>971</v>
      </c>
      <c r="D2195" s="237" t="s">
        <v>972</v>
      </c>
      <c r="E2195" s="237" t="s">
        <v>996</v>
      </c>
      <c r="F2195" s="237" t="s">
        <v>95</v>
      </c>
      <c r="G2195" s="237" t="s">
        <v>974</v>
      </c>
      <c r="H2195" s="237" t="s">
        <v>34</v>
      </c>
      <c r="I2195" s="237"/>
      <c r="J2195" s="237"/>
      <c r="K2195" s="237" t="s">
        <v>93</v>
      </c>
      <c r="L2195" s="237" t="s">
        <v>977</v>
      </c>
      <c r="M2195" s="238">
        <v>1.9506728841246802E-5</v>
      </c>
      <c r="N2195" s="238"/>
      <c r="O2195" s="238">
        <v>2.0971975033032699E-6</v>
      </c>
    </row>
    <row r="2196" spans="1:15">
      <c r="A2196" s="231" t="s">
        <v>969</v>
      </c>
      <c r="B2196" s="231" t="s">
        <v>970</v>
      </c>
      <c r="C2196" s="231" t="s">
        <v>971</v>
      </c>
      <c r="D2196" s="231" t="s">
        <v>972</v>
      </c>
      <c r="E2196" s="231" t="s">
        <v>996</v>
      </c>
      <c r="F2196" s="231" t="s">
        <v>95</v>
      </c>
      <c r="G2196" s="231" t="s">
        <v>974</v>
      </c>
      <c r="H2196" s="231" t="s">
        <v>34</v>
      </c>
      <c r="I2196" s="231" t="s">
        <v>1002</v>
      </c>
      <c r="J2196" s="231" t="s">
        <v>1003</v>
      </c>
      <c r="K2196" s="231" t="s">
        <v>93</v>
      </c>
      <c r="L2196" s="231" t="s">
        <v>978</v>
      </c>
      <c r="M2196" s="234"/>
      <c r="N2196" s="235">
        <v>0.34</v>
      </c>
      <c r="O2196" s="235">
        <v>0.34</v>
      </c>
    </row>
    <row r="2197" spans="1:15">
      <c r="A2197" s="231" t="s">
        <v>969</v>
      </c>
      <c r="B2197" s="231" t="s">
        <v>970</v>
      </c>
      <c r="C2197" s="231" t="s">
        <v>971</v>
      </c>
      <c r="D2197" s="231" t="s">
        <v>972</v>
      </c>
      <c r="E2197" s="231" t="s">
        <v>996</v>
      </c>
      <c r="F2197" s="231" t="s">
        <v>95</v>
      </c>
      <c r="G2197" s="231" t="s">
        <v>974</v>
      </c>
      <c r="H2197" s="231" t="s">
        <v>34</v>
      </c>
      <c r="I2197" s="231" t="s">
        <v>1002</v>
      </c>
      <c r="J2197" s="231" t="s">
        <v>1004</v>
      </c>
      <c r="K2197" s="231" t="s">
        <v>93</v>
      </c>
      <c r="L2197" s="231" t="s">
        <v>979</v>
      </c>
      <c r="M2197" s="234"/>
      <c r="N2197" s="235">
        <v>0.33</v>
      </c>
      <c r="O2197" s="235">
        <v>0.33</v>
      </c>
    </row>
    <row r="2198" spans="1:15">
      <c r="A2198" s="231" t="s">
        <v>969</v>
      </c>
      <c r="B2198" s="231" t="s">
        <v>970</v>
      </c>
      <c r="C2198" s="231" t="s">
        <v>971</v>
      </c>
      <c r="D2198" s="231" t="s">
        <v>972</v>
      </c>
      <c r="E2198" s="231" t="s">
        <v>996</v>
      </c>
      <c r="F2198" s="231" t="s">
        <v>95</v>
      </c>
      <c r="G2198" s="231" t="s">
        <v>974</v>
      </c>
      <c r="H2198" s="231" t="s">
        <v>34</v>
      </c>
      <c r="I2198" s="231" t="s">
        <v>1002</v>
      </c>
      <c r="J2198" s="231" t="s">
        <v>1011</v>
      </c>
      <c r="K2198" s="231" t="s">
        <v>93</v>
      </c>
      <c r="L2198" s="231" t="s">
        <v>980</v>
      </c>
      <c r="M2198" s="234"/>
      <c r="N2198" s="235">
        <v>0.33</v>
      </c>
      <c r="O2198" s="235">
        <v>0.33</v>
      </c>
    </row>
    <row r="2199" spans="1:15">
      <c r="A2199" s="237" t="s">
        <v>969</v>
      </c>
      <c r="B2199" s="237" t="s">
        <v>970</v>
      </c>
      <c r="C2199" s="237" t="s">
        <v>971</v>
      </c>
      <c r="D2199" s="237" t="s">
        <v>972</v>
      </c>
      <c r="E2199" s="237" t="s">
        <v>996</v>
      </c>
      <c r="F2199" s="237" t="s">
        <v>95</v>
      </c>
      <c r="G2199" s="237" t="s">
        <v>974</v>
      </c>
      <c r="H2199" s="237" t="s">
        <v>58</v>
      </c>
      <c r="I2199" s="237"/>
      <c r="J2199" s="237"/>
      <c r="K2199" s="237" t="s">
        <v>93</v>
      </c>
      <c r="L2199" s="237" t="s">
        <v>976</v>
      </c>
      <c r="M2199" s="237">
        <v>68.325500000000005</v>
      </c>
      <c r="N2199" s="237"/>
      <c r="O2199" s="237"/>
    </row>
    <row r="2200" spans="1:15">
      <c r="A2200" s="237" t="s">
        <v>969</v>
      </c>
      <c r="B2200" s="237" t="s">
        <v>970</v>
      </c>
      <c r="C2200" s="237" t="s">
        <v>971</v>
      </c>
      <c r="D2200" s="237" t="s">
        <v>972</v>
      </c>
      <c r="E2200" s="237" t="s">
        <v>996</v>
      </c>
      <c r="F2200" s="237" t="s">
        <v>95</v>
      </c>
      <c r="G2200" s="237" t="s">
        <v>974</v>
      </c>
      <c r="H2200" s="237" t="s">
        <v>58</v>
      </c>
      <c r="I2200" s="237"/>
      <c r="J2200" s="237"/>
      <c r="K2200" s="237" t="s">
        <v>93</v>
      </c>
      <c r="L2200" s="237" t="s">
        <v>977</v>
      </c>
      <c r="M2200" s="238">
        <v>7.7304366740486701E-6</v>
      </c>
      <c r="N2200" s="238"/>
      <c r="O2200" s="238"/>
    </row>
    <row r="2201" spans="1:15">
      <c r="A2201" s="231" t="s">
        <v>969</v>
      </c>
      <c r="B2201" s="231" t="s">
        <v>970</v>
      </c>
      <c r="C2201" s="231" t="s">
        <v>971</v>
      </c>
      <c r="D2201" s="231" t="s">
        <v>972</v>
      </c>
      <c r="E2201" s="231" t="s">
        <v>996</v>
      </c>
      <c r="F2201" s="231" t="s">
        <v>95</v>
      </c>
      <c r="G2201" s="231" t="s">
        <v>974</v>
      </c>
      <c r="H2201" s="231" t="s">
        <v>58</v>
      </c>
      <c r="I2201" s="231" t="s">
        <v>1002</v>
      </c>
      <c r="J2201" s="231" t="s">
        <v>1003</v>
      </c>
      <c r="K2201" s="231" t="s">
        <v>93</v>
      </c>
      <c r="L2201" s="231" t="s">
        <v>978</v>
      </c>
      <c r="M2201" s="234"/>
      <c r="N2201" s="235">
        <v>0.34</v>
      </c>
      <c r="O2201" s="235">
        <v>0.34</v>
      </c>
    </row>
    <row r="2202" spans="1:15">
      <c r="A2202" s="231" t="s">
        <v>969</v>
      </c>
      <c r="B2202" s="231" t="s">
        <v>970</v>
      </c>
      <c r="C2202" s="231" t="s">
        <v>971</v>
      </c>
      <c r="D2202" s="231" t="s">
        <v>972</v>
      </c>
      <c r="E2202" s="231" t="s">
        <v>996</v>
      </c>
      <c r="F2202" s="231" t="s">
        <v>95</v>
      </c>
      <c r="G2202" s="231" t="s">
        <v>974</v>
      </c>
      <c r="H2202" s="231" t="s">
        <v>58</v>
      </c>
      <c r="I2202" s="231" t="s">
        <v>1002</v>
      </c>
      <c r="J2202" s="231" t="s">
        <v>1004</v>
      </c>
      <c r="K2202" s="231" t="s">
        <v>93</v>
      </c>
      <c r="L2202" s="231" t="s">
        <v>979</v>
      </c>
      <c r="M2202" s="234"/>
      <c r="N2202" s="235">
        <v>0.33</v>
      </c>
      <c r="O2202" s="235">
        <v>0.33</v>
      </c>
    </row>
    <row r="2203" spans="1:15">
      <c r="A2203" s="231" t="s">
        <v>969</v>
      </c>
      <c r="B2203" s="231" t="s">
        <v>970</v>
      </c>
      <c r="C2203" s="231" t="s">
        <v>971</v>
      </c>
      <c r="D2203" s="231" t="s">
        <v>972</v>
      </c>
      <c r="E2203" s="231" t="s">
        <v>996</v>
      </c>
      <c r="F2203" s="231" t="s">
        <v>95</v>
      </c>
      <c r="G2203" s="231" t="s">
        <v>974</v>
      </c>
      <c r="H2203" s="231" t="s">
        <v>58</v>
      </c>
      <c r="I2203" s="231" t="s">
        <v>1002</v>
      </c>
      <c r="J2203" s="231" t="s">
        <v>1011</v>
      </c>
      <c r="K2203" s="231" t="s">
        <v>93</v>
      </c>
      <c r="L2203" s="231" t="s">
        <v>980</v>
      </c>
      <c r="M2203" s="234"/>
      <c r="N2203" s="235">
        <v>0.33</v>
      </c>
      <c r="O2203" s="235">
        <v>0.33</v>
      </c>
    </row>
    <row r="2204" spans="1:15">
      <c r="A2204" s="237" t="s">
        <v>969</v>
      </c>
      <c r="B2204" s="237" t="s">
        <v>970</v>
      </c>
      <c r="C2204" s="237" t="s">
        <v>971</v>
      </c>
      <c r="D2204" s="237" t="s">
        <v>972</v>
      </c>
      <c r="E2204" s="237" t="s">
        <v>996</v>
      </c>
      <c r="F2204" s="237" t="s">
        <v>95</v>
      </c>
      <c r="G2204" s="237" t="s">
        <v>974</v>
      </c>
      <c r="H2204" s="237" t="s">
        <v>657</v>
      </c>
      <c r="I2204" s="237"/>
      <c r="J2204" s="237"/>
      <c r="K2204" s="237" t="s">
        <v>93</v>
      </c>
      <c r="L2204" s="237" t="s">
        <v>976</v>
      </c>
      <c r="M2204" s="237">
        <v>57.797499999999999</v>
      </c>
      <c r="N2204" s="237"/>
      <c r="O2204" s="237"/>
    </row>
    <row r="2205" spans="1:15">
      <c r="A2205" s="237" t="s">
        <v>969</v>
      </c>
      <c r="B2205" s="237" t="s">
        <v>970</v>
      </c>
      <c r="C2205" s="237" t="s">
        <v>971</v>
      </c>
      <c r="D2205" s="237" t="s">
        <v>972</v>
      </c>
      <c r="E2205" s="237" t="s">
        <v>996</v>
      </c>
      <c r="F2205" s="237" t="s">
        <v>95</v>
      </c>
      <c r="G2205" s="237" t="s">
        <v>974</v>
      </c>
      <c r="H2205" s="237" t="s">
        <v>657</v>
      </c>
      <c r="I2205" s="237"/>
      <c r="J2205" s="237"/>
      <c r="K2205" s="237" t="s">
        <v>93</v>
      </c>
      <c r="L2205" s="237" t="s">
        <v>977</v>
      </c>
      <c r="M2205" s="238">
        <v>7.4494247547302398E-6</v>
      </c>
      <c r="N2205" s="238"/>
      <c r="O2205" s="238"/>
    </row>
    <row r="2206" spans="1:15">
      <c r="A2206" s="231" t="s">
        <v>969</v>
      </c>
      <c r="B2206" s="231" t="s">
        <v>970</v>
      </c>
      <c r="C2206" s="231" t="s">
        <v>971</v>
      </c>
      <c r="D2206" s="231" t="s">
        <v>972</v>
      </c>
      <c r="E2206" s="231" t="s">
        <v>996</v>
      </c>
      <c r="F2206" s="231" t="s">
        <v>95</v>
      </c>
      <c r="G2206" s="231" t="s">
        <v>974</v>
      </c>
      <c r="H2206" s="231" t="s">
        <v>657</v>
      </c>
      <c r="I2206" s="231" t="s">
        <v>1002</v>
      </c>
      <c r="J2206" s="231" t="s">
        <v>1003</v>
      </c>
      <c r="K2206" s="231" t="s">
        <v>93</v>
      </c>
      <c r="L2206" s="231" t="s">
        <v>978</v>
      </c>
      <c r="M2206" s="234"/>
      <c r="N2206" s="235">
        <v>0.34</v>
      </c>
      <c r="O2206" s="235">
        <v>0.34</v>
      </c>
    </row>
    <row r="2207" spans="1:15">
      <c r="A2207" s="231" t="s">
        <v>969</v>
      </c>
      <c r="B2207" s="231" t="s">
        <v>970</v>
      </c>
      <c r="C2207" s="231" t="s">
        <v>971</v>
      </c>
      <c r="D2207" s="231" t="s">
        <v>972</v>
      </c>
      <c r="E2207" s="231" t="s">
        <v>996</v>
      </c>
      <c r="F2207" s="231" t="s">
        <v>95</v>
      </c>
      <c r="G2207" s="231" t="s">
        <v>974</v>
      </c>
      <c r="H2207" s="231" t="s">
        <v>657</v>
      </c>
      <c r="I2207" s="231" t="s">
        <v>1002</v>
      </c>
      <c r="J2207" s="231" t="s">
        <v>1004</v>
      </c>
      <c r="K2207" s="231" t="s">
        <v>93</v>
      </c>
      <c r="L2207" s="231" t="s">
        <v>979</v>
      </c>
      <c r="M2207" s="234"/>
      <c r="N2207" s="235">
        <v>0.33</v>
      </c>
      <c r="O2207" s="235">
        <v>0.33</v>
      </c>
    </row>
    <row r="2208" spans="1:15">
      <c r="A2208" s="231" t="s">
        <v>969</v>
      </c>
      <c r="B2208" s="231" t="s">
        <v>970</v>
      </c>
      <c r="C2208" s="231" t="s">
        <v>971</v>
      </c>
      <c r="D2208" s="231" t="s">
        <v>972</v>
      </c>
      <c r="E2208" s="231" t="s">
        <v>996</v>
      </c>
      <c r="F2208" s="231" t="s">
        <v>95</v>
      </c>
      <c r="G2208" s="231" t="s">
        <v>974</v>
      </c>
      <c r="H2208" s="231" t="s">
        <v>657</v>
      </c>
      <c r="I2208" s="231" t="s">
        <v>1002</v>
      </c>
      <c r="J2208" s="231" t="s">
        <v>1011</v>
      </c>
      <c r="K2208" s="231" t="s">
        <v>93</v>
      </c>
      <c r="L2208" s="231" t="s">
        <v>980</v>
      </c>
      <c r="M2208" s="234"/>
      <c r="N2208" s="235">
        <v>0.33</v>
      </c>
      <c r="O2208" s="235">
        <v>0.33</v>
      </c>
    </row>
    <row r="2209" spans="1:15">
      <c r="A2209" s="237" t="s">
        <v>969</v>
      </c>
      <c r="B2209" s="237" t="s">
        <v>970</v>
      </c>
      <c r="C2209" s="237" t="s">
        <v>971</v>
      </c>
      <c r="D2209" s="237" t="s">
        <v>972</v>
      </c>
      <c r="E2209" s="237" t="s">
        <v>996</v>
      </c>
      <c r="F2209" s="237" t="s">
        <v>95</v>
      </c>
      <c r="G2209" s="237" t="s">
        <v>974</v>
      </c>
      <c r="H2209" s="237" t="s">
        <v>67</v>
      </c>
      <c r="I2209" s="237"/>
      <c r="J2209" s="237"/>
      <c r="K2209" s="237" t="s">
        <v>93</v>
      </c>
      <c r="L2209" s="237" t="s">
        <v>976</v>
      </c>
      <c r="M2209" s="237">
        <v>262.22879999999998</v>
      </c>
      <c r="N2209" s="237"/>
      <c r="O2209" s="237"/>
    </row>
    <row r="2210" spans="1:15">
      <c r="A2210" s="237" t="s">
        <v>969</v>
      </c>
      <c r="B2210" s="237" t="s">
        <v>970</v>
      </c>
      <c r="C2210" s="237" t="s">
        <v>971</v>
      </c>
      <c r="D2210" s="237" t="s">
        <v>972</v>
      </c>
      <c r="E2210" s="237" t="s">
        <v>996</v>
      </c>
      <c r="F2210" s="237" t="s">
        <v>95</v>
      </c>
      <c r="G2210" s="237" t="s">
        <v>974</v>
      </c>
      <c r="H2210" s="237" t="s">
        <v>67</v>
      </c>
      <c r="I2210" s="237"/>
      <c r="J2210" s="237"/>
      <c r="K2210" s="237" t="s">
        <v>93</v>
      </c>
      <c r="L2210" s="237" t="s">
        <v>977</v>
      </c>
      <c r="M2210" s="238">
        <v>5.31001739534E-5</v>
      </c>
      <c r="N2210" s="238"/>
      <c r="O2210" s="238"/>
    </row>
    <row r="2211" spans="1:15">
      <c r="A2211" s="231" t="s">
        <v>969</v>
      </c>
      <c r="B2211" s="231" t="s">
        <v>970</v>
      </c>
      <c r="C2211" s="231" t="s">
        <v>971</v>
      </c>
      <c r="D2211" s="231" t="s">
        <v>972</v>
      </c>
      <c r="E2211" s="231" t="s">
        <v>996</v>
      </c>
      <c r="F2211" s="231" t="s">
        <v>95</v>
      </c>
      <c r="G2211" s="231" t="s">
        <v>974</v>
      </c>
      <c r="H2211" s="231" t="s">
        <v>67</v>
      </c>
      <c r="I2211" s="231" t="s">
        <v>1002</v>
      </c>
      <c r="J2211" s="231" t="s">
        <v>1003</v>
      </c>
      <c r="K2211" s="231" t="s">
        <v>93</v>
      </c>
      <c r="L2211" s="231" t="s">
        <v>978</v>
      </c>
      <c r="M2211" s="234"/>
      <c r="N2211" s="235">
        <v>0.34</v>
      </c>
      <c r="O2211" s="235">
        <v>0.34</v>
      </c>
    </row>
    <row r="2212" spans="1:15">
      <c r="A2212" s="231" t="s">
        <v>969</v>
      </c>
      <c r="B2212" s="231" t="s">
        <v>970</v>
      </c>
      <c r="C2212" s="231" t="s">
        <v>971</v>
      </c>
      <c r="D2212" s="231" t="s">
        <v>972</v>
      </c>
      <c r="E2212" s="231" t="s">
        <v>996</v>
      </c>
      <c r="F2212" s="231" t="s">
        <v>95</v>
      </c>
      <c r="G2212" s="231" t="s">
        <v>974</v>
      </c>
      <c r="H2212" s="231" t="s">
        <v>67</v>
      </c>
      <c r="I2212" s="231" t="s">
        <v>1002</v>
      </c>
      <c r="J2212" s="231" t="s">
        <v>1004</v>
      </c>
      <c r="K2212" s="231" t="s">
        <v>93</v>
      </c>
      <c r="L2212" s="231" t="s">
        <v>979</v>
      </c>
      <c r="M2212" s="234"/>
      <c r="N2212" s="235">
        <v>0.33</v>
      </c>
      <c r="O2212" s="235">
        <v>0.33</v>
      </c>
    </row>
    <row r="2213" spans="1:15">
      <c r="A2213" s="231" t="s">
        <v>969</v>
      </c>
      <c r="B2213" s="231" t="s">
        <v>970</v>
      </c>
      <c r="C2213" s="231" t="s">
        <v>971</v>
      </c>
      <c r="D2213" s="231" t="s">
        <v>972</v>
      </c>
      <c r="E2213" s="231" t="s">
        <v>996</v>
      </c>
      <c r="F2213" s="231" t="s">
        <v>95</v>
      </c>
      <c r="G2213" s="231" t="s">
        <v>974</v>
      </c>
      <c r="H2213" s="231" t="s">
        <v>67</v>
      </c>
      <c r="I2213" s="231" t="s">
        <v>1002</v>
      </c>
      <c r="J2213" s="231" t="s">
        <v>1011</v>
      </c>
      <c r="K2213" s="231" t="s">
        <v>93</v>
      </c>
      <c r="L2213" s="231" t="s">
        <v>980</v>
      </c>
      <c r="M2213" s="234"/>
      <c r="N2213" s="235">
        <v>0.33</v>
      </c>
      <c r="O2213" s="235">
        <v>0.33</v>
      </c>
    </row>
    <row r="2214" spans="1:15">
      <c r="A2214" s="237" t="s">
        <v>969</v>
      </c>
      <c r="B2214" s="237" t="s">
        <v>970</v>
      </c>
      <c r="C2214" s="237" t="s">
        <v>971</v>
      </c>
      <c r="D2214" s="237" t="s">
        <v>972</v>
      </c>
      <c r="E2214" s="237" t="s">
        <v>996</v>
      </c>
      <c r="F2214" s="237" t="s">
        <v>95</v>
      </c>
      <c r="G2214" s="237" t="s">
        <v>974</v>
      </c>
      <c r="H2214" s="237" t="s">
        <v>63</v>
      </c>
      <c r="I2214" s="237"/>
      <c r="J2214" s="237"/>
      <c r="K2214" s="237" t="s">
        <v>93</v>
      </c>
      <c r="L2214" s="237" t="s">
        <v>976</v>
      </c>
      <c r="M2214" s="237">
        <v>50.923299999999998</v>
      </c>
      <c r="N2214" s="237"/>
      <c r="O2214" s="237">
        <v>5.1494999999999997</v>
      </c>
    </row>
    <row r="2215" spans="1:15">
      <c r="A2215" s="237" t="s">
        <v>969</v>
      </c>
      <c r="B2215" s="237" t="s">
        <v>970</v>
      </c>
      <c r="C2215" s="237" t="s">
        <v>971</v>
      </c>
      <c r="D2215" s="237" t="s">
        <v>972</v>
      </c>
      <c r="E2215" s="237" t="s">
        <v>996</v>
      </c>
      <c r="F2215" s="237" t="s">
        <v>95</v>
      </c>
      <c r="G2215" s="237" t="s">
        <v>974</v>
      </c>
      <c r="H2215" s="237" t="s">
        <v>63</v>
      </c>
      <c r="I2215" s="237"/>
      <c r="J2215" s="237"/>
      <c r="K2215" s="237" t="s">
        <v>93</v>
      </c>
      <c r="L2215" s="237" t="s">
        <v>977</v>
      </c>
      <c r="M2215" s="238">
        <v>8.6881337729601508E-6</v>
      </c>
      <c r="N2215" s="238"/>
      <c r="O2215" s="238">
        <v>8.01686477860603E-7</v>
      </c>
    </row>
    <row r="2216" spans="1:15">
      <c r="A2216" s="231" t="s">
        <v>969</v>
      </c>
      <c r="B2216" s="231" t="s">
        <v>970</v>
      </c>
      <c r="C2216" s="231" t="s">
        <v>971</v>
      </c>
      <c r="D2216" s="231" t="s">
        <v>972</v>
      </c>
      <c r="E2216" s="231" t="s">
        <v>996</v>
      </c>
      <c r="F2216" s="231" t="s">
        <v>95</v>
      </c>
      <c r="G2216" s="231" t="s">
        <v>974</v>
      </c>
      <c r="H2216" s="231" t="s">
        <v>63</v>
      </c>
      <c r="I2216" s="231" t="s">
        <v>1002</v>
      </c>
      <c r="J2216" s="231" t="s">
        <v>1003</v>
      </c>
      <c r="K2216" s="231" t="s">
        <v>93</v>
      </c>
      <c r="L2216" s="231" t="s">
        <v>978</v>
      </c>
      <c r="M2216" s="234"/>
      <c r="N2216" s="235">
        <v>0.34</v>
      </c>
      <c r="O2216" s="235">
        <v>0.34</v>
      </c>
    </row>
    <row r="2217" spans="1:15">
      <c r="A2217" s="231" t="s">
        <v>969</v>
      </c>
      <c r="B2217" s="231" t="s">
        <v>970</v>
      </c>
      <c r="C2217" s="231" t="s">
        <v>971</v>
      </c>
      <c r="D2217" s="231" t="s">
        <v>972</v>
      </c>
      <c r="E2217" s="231" t="s">
        <v>996</v>
      </c>
      <c r="F2217" s="231" t="s">
        <v>95</v>
      </c>
      <c r="G2217" s="231" t="s">
        <v>974</v>
      </c>
      <c r="H2217" s="231" t="s">
        <v>63</v>
      </c>
      <c r="I2217" s="231" t="s">
        <v>1002</v>
      </c>
      <c r="J2217" s="231" t="s">
        <v>1004</v>
      </c>
      <c r="K2217" s="231" t="s">
        <v>93</v>
      </c>
      <c r="L2217" s="231" t="s">
        <v>979</v>
      </c>
      <c r="M2217" s="234"/>
      <c r="N2217" s="235">
        <v>0.33</v>
      </c>
      <c r="O2217" s="235">
        <v>0.33</v>
      </c>
    </row>
    <row r="2218" spans="1:15">
      <c r="A2218" s="231" t="s">
        <v>969</v>
      </c>
      <c r="B2218" s="231" t="s">
        <v>970</v>
      </c>
      <c r="C2218" s="231" t="s">
        <v>971</v>
      </c>
      <c r="D2218" s="231" t="s">
        <v>972</v>
      </c>
      <c r="E2218" s="231" t="s">
        <v>996</v>
      </c>
      <c r="F2218" s="231" t="s">
        <v>95</v>
      </c>
      <c r="G2218" s="231" t="s">
        <v>974</v>
      </c>
      <c r="H2218" s="231" t="s">
        <v>63</v>
      </c>
      <c r="I2218" s="231" t="s">
        <v>1002</v>
      </c>
      <c r="J2218" s="231" t="s">
        <v>1011</v>
      </c>
      <c r="K2218" s="231" t="s">
        <v>93</v>
      </c>
      <c r="L2218" s="231" t="s">
        <v>980</v>
      </c>
      <c r="M2218" s="234"/>
      <c r="N2218" s="235">
        <v>0.33</v>
      </c>
      <c r="O2218" s="235">
        <v>0.33</v>
      </c>
    </row>
    <row r="2219" spans="1:15">
      <c r="A2219" s="237" t="s">
        <v>969</v>
      </c>
      <c r="B2219" s="237" t="s">
        <v>970</v>
      </c>
      <c r="C2219" s="237" t="s">
        <v>971</v>
      </c>
      <c r="D2219" s="237" t="s">
        <v>972</v>
      </c>
      <c r="E2219" s="237" t="s">
        <v>996</v>
      </c>
      <c r="F2219" s="237" t="s">
        <v>95</v>
      </c>
      <c r="G2219" s="237" t="s">
        <v>974</v>
      </c>
      <c r="H2219" s="237" t="s">
        <v>62</v>
      </c>
      <c r="I2219" s="237"/>
      <c r="J2219" s="237"/>
      <c r="K2219" s="237" t="s">
        <v>93</v>
      </c>
      <c r="L2219" s="237" t="s">
        <v>976</v>
      </c>
      <c r="M2219" s="237">
        <v>4.7800000000000002E-2</v>
      </c>
      <c r="N2219" s="237"/>
      <c r="O2219" s="237"/>
    </row>
    <row r="2220" spans="1:15">
      <c r="A2220" s="237" t="s">
        <v>969</v>
      </c>
      <c r="B2220" s="237" t="s">
        <v>970</v>
      </c>
      <c r="C2220" s="237" t="s">
        <v>971</v>
      </c>
      <c r="D2220" s="237" t="s">
        <v>972</v>
      </c>
      <c r="E2220" s="237" t="s">
        <v>996</v>
      </c>
      <c r="F2220" s="237" t="s">
        <v>95</v>
      </c>
      <c r="G2220" s="237" t="s">
        <v>974</v>
      </c>
      <c r="H2220" s="237" t="s">
        <v>62</v>
      </c>
      <c r="I2220" s="237"/>
      <c r="J2220" s="237"/>
      <c r="K2220" s="237" t="s">
        <v>93</v>
      </c>
      <c r="L2220" s="237" t="s">
        <v>977</v>
      </c>
      <c r="M2220" s="238">
        <v>6.5751887863121601E-9</v>
      </c>
      <c r="N2220" s="238"/>
      <c r="O2220" s="238"/>
    </row>
    <row r="2221" spans="1:15">
      <c r="A2221" s="231" t="s">
        <v>969</v>
      </c>
      <c r="B2221" s="231" t="s">
        <v>970</v>
      </c>
      <c r="C2221" s="231" t="s">
        <v>971</v>
      </c>
      <c r="D2221" s="231" t="s">
        <v>972</v>
      </c>
      <c r="E2221" s="231" t="s">
        <v>996</v>
      </c>
      <c r="F2221" s="231" t="s">
        <v>95</v>
      </c>
      <c r="G2221" s="231" t="s">
        <v>974</v>
      </c>
      <c r="H2221" s="231" t="s">
        <v>62</v>
      </c>
      <c r="I2221" s="231" t="s">
        <v>1002</v>
      </c>
      <c r="J2221" s="231" t="s">
        <v>1003</v>
      </c>
      <c r="K2221" s="231" t="s">
        <v>93</v>
      </c>
      <c r="L2221" s="231" t="s">
        <v>978</v>
      </c>
      <c r="M2221" s="234"/>
      <c r="N2221" s="235">
        <v>0.34</v>
      </c>
      <c r="O2221" s="235">
        <v>0.34</v>
      </c>
    </row>
    <row r="2222" spans="1:15">
      <c r="A2222" s="231" t="s">
        <v>969</v>
      </c>
      <c r="B2222" s="231" t="s">
        <v>970</v>
      </c>
      <c r="C2222" s="231" t="s">
        <v>971</v>
      </c>
      <c r="D2222" s="231" t="s">
        <v>972</v>
      </c>
      <c r="E2222" s="231" t="s">
        <v>996</v>
      </c>
      <c r="F2222" s="231" t="s">
        <v>95</v>
      </c>
      <c r="G2222" s="231" t="s">
        <v>974</v>
      </c>
      <c r="H2222" s="231" t="s">
        <v>62</v>
      </c>
      <c r="I2222" s="231" t="s">
        <v>1002</v>
      </c>
      <c r="J2222" s="231" t="s">
        <v>1004</v>
      </c>
      <c r="K2222" s="231" t="s">
        <v>93</v>
      </c>
      <c r="L2222" s="231" t="s">
        <v>979</v>
      </c>
      <c r="M2222" s="234"/>
      <c r="N2222" s="235">
        <v>0.33</v>
      </c>
      <c r="O2222" s="235">
        <v>0.33</v>
      </c>
    </row>
    <row r="2223" spans="1:15">
      <c r="A2223" s="231" t="s">
        <v>969</v>
      </c>
      <c r="B2223" s="231" t="s">
        <v>970</v>
      </c>
      <c r="C2223" s="231" t="s">
        <v>971</v>
      </c>
      <c r="D2223" s="231" t="s">
        <v>972</v>
      </c>
      <c r="E2223" s="231" t="s">
        <v>996</v>
      </c>
      <c r="F2223" s="231" t="s">
        <v>95</v>
      </c>
      <c r="G2223" s="231" t="s">
        <v>974</v>
      </c>
      <c r="H2223" s="231" t="s">
        <v>62</v>
      </c>
      <c r="I2223" s="231" t="s">
        <v>1002</v>
      </c>
      <c r="J2223" s="231" t="s">
        <v>1011</v>
      </c>
      <c r="K2223" s="231" t="s">
        <v>93</v>
      </c>
      <c r="L2223" s="231" t="s">
        <v>980</v>
      </c>
      <c r="M2223" s="234"/>
      <c r="N2223" s="235">
        <v>0.33</v>
      </c>
      <c r="O2223" s="235">
        <v>0.33</v>
      </c>
    </row>
    <row r="2224" spans="1:15">
      <c r="A2224" s="237" t="s">
        <v>969</v>
      </c>
      <c r="B2224" s="237" t="s">
        <v>970</v>
      </c>
      <c r="C2224" s="237" t="s">
        <v>971</v>
      </c>
      <c r="D2224" s="237" t="s">
        <v>972</v>
      </c>
      <c r="E2224" s="237" t="s">
        <v>996</v>
      </c>
      <c r="F2224" s="237" t="s">
        <v>95</v>
      </c>
      <c r="G2224" s="237" t="s">
        <v>974</v>
      </c>
      <c r="H2224" s="237" t="s">
        <v>60</v>
      </c>
      <c r="I2224" s="237"/>
      <c r="J2224" s="237"/>
      <c r="K2224" s="237" t="s">
        <v>93</v>
      </c>
      <c r="L2224" s="237" t="s">
        <v>976</v>
      </c>
      <c r="M2224" s="237">
        <v>0.1741</v>
      </c>
      <c r="N2224" s="237"/>
      <c r="O2224" s="237">
        <v>2.3999999999999998E-3</v>
      </c>
    </row>
    <row r="2225" spans="1:15">
      <c r="A2225" s="237" t="s">
        <v>969</v>
      </c>
      <c r="B2225" s="237" t="s">
        <v>970</v>
      </c>
      <c r="C2225" s="237" t="s">
        <v>971</v>
      </c>
      <c r="D2225" s="237" t="s">
        <v>972</v>
      </c>
      <c r="E2225" s="237" t="s">
        <v>996</v>
      </c>
      <c r="F2225" s="237" t="s">
        <v>95</v>
      </c>
      <c r="G2225" s="237" t="s">
        <v>974</v>
      </c>
      <c r="H2225" s="237" t="s">
        <v>60</v>
      </c>
      <c r="I2225" s="237"/>
      <c r="J2225" s="237"/>
      <c r="K2225" s="237" t="s">
        <v>93</v>
      </c>
      <c r="L2225" s="237" t="s">
        <v>977</v>
      </c>
      <c r="M2225" s="238">
        <v>2.0276450820383398E-8</v>
      </c>
      <c r="N2225" s="238"/>
      <c r="O2225" s="238">
        <v>3.7363774091959398E-10</v>
      </c>
    </row>
    <row r="2226" spans="1:15">
      <c r="A2226" s="231" t="s">
        <v>969</v>
      </c>
      <c r="B2226" s="231" t="s">
        <v>970</v>
      </c>
      <c r="C2226" s="231" t="s">
        <v>971</v>
      </c>
      <c r="D2226" s="231" t="s">
        <v>972</v>
      </c>
      <c r="E2226" s="231" t="s">
        <v>996</v>
      </c>
      <c r="F2226" s="231" t="s">
        <v>95</v>
      </c>
      <c r="G2226" s="231" t="s">
        <v>974</v>
      </c>
      <c r="H2226" s="231" t="s">
        <v>60</v>
      </c>
      <c r="I2226" s="231" t="s">
        <v>1002</v>
      </c>
      <c r="J2226" s="231" t="s">
        <v>1003</v>
      </c>
      <c r="K2226" s="231" t="s">
        <v>93</v>
      </c>
      <c r="L2226" s="231" t="s">
        <v>978</v>
      </c>
      <c r="M2226" s="234"/>
      <c r="N2226" s="235">
        <v>0.34</v>
      </c>
      <c r="O2226" s="235">
        <v>0.34</v>
      </c>
    </row>
    <row r="2227" spans="1:15">
      <c r="A2227" s="231" t="s">
        <v>969</v>
      </c>
      <c r="B2227" s="231" t="s">
        <v>970</v>
      </c>
      <c r="C2227" s="231" t="s">
        <v>971</v>
      </c>
      <c r="D2227" s="231" t="s">
        <v>972</v>
      </c>
      <c r="E2227" s="231" t="s">
        <v>996</v>
      </c>
      <c r="F2227" s="231" t="s">
        <v>95</v>
      </c>
      <c r="G2227" s="231" t="s">
        <v>974</v>
      </c>
      <c r="H2227" s="231" t="s">
        <v>60</v>
      </c>
      <c r="I2227" s="231" t="s">
        <v>1002</v>
      </c>
      <c r="J2227" s="231" t="s">
        <v>1004</v>
      </c>
      <c r="K2227" s="231" t="s">
        <v>93</v>
      </c>
      <c r="L2227" s="231" t="s">
        <v>979</v>
      </c>
      <c r="M2227" s="234"/>
      <c r="N2227" s="235">
        <v>0.33</v>
      </c>
      <c r="O2227" s="235">
        <v>0.33</v>
      </c>
    </row>
    <row r="2228" spans="1:15">
      <c r="A2228" s="231" t="s">
        <v>969</v>
      </c>
      <c r="B2228" s="231" t="s">
        <v>970</v>
      </c>
      <c r="C2228" s="231" t="s">
        <v>971</v>
      </c>
      <c r="D2228" s="231" t="s">
        <v>972</v>
      </c>
      <c r="E2228" s="231" t="s">
        <v>996</v>
      </c>
      <c r="F2228" s="231" t="s">
        <v>95</v>
      </c>
      <c r="G2228" s="231" t="s">
        <v>974</v>
      </c>
      <c r="H2228" s="231" t="s">
        <v>60</v>
      </c>
      <c r="I2228" s="231" t="s">
        <v>1002</v>
      </c>
      <c r="J2228" s="231" t="s">
        <v>1011</v>
      </c>
      <c r="K2228" s="231" t="s">
        <v>93</v>
      </c>
      <c r="L2228" s="231" t="s">
        <v>980</v>
      </c>
      <c r="M2228" s="234"/>
      <c r="N2228" s="235">
        <v>0.33</v>
      </c>
      <c r="O2228" s="235">
        <v>0.33</v>
      </c>
    </row>
    <row r="2229" spans="1:15">
      <c r="A2229" s="237" t="s">
        <v>969</v>
      </c>
      <c r="B2229" s="237" t="s">
        <v>970</v>
      </c>
      <c r="C2229" s="237" t="s">
        <v>971</v>
      </c>
      <c r="D2229" s="237" t="s">
        <v>972</v>
      </c>
      <c r="E2229" s="237" t="s">
        <v>996</v>
      </c>
      <c r="F2229" s="237" t="s">
        <v>95</v>
      </c>
      <c r="G2229" s="237" t="s">
        <v>974</v>
      </c>
      <c r="H2229" s="237" t="s">
        <v>17</v>
      </c>
      <c r="I2229" s="237"/>
      <c r="J2229" s="237"/>
      <c r="K2229" s="237" t="s">
        <v>93</v>
      </c>
      <c r="L2229" s="237" t="s">
        <v>976</v>
      </c>
      <c r="M2229" s="237">
        <v>109839.1299</v>
      </c>
      <c r="N2229" s="237">
        <v>37921.152099999999</v>
      </c>
      <c r="O2229" s="237">
        <v>74781.521800000002</v>
      </c>
    </row>
    <row r="2230" spans="1:15">
      <c r="A2230" s="237" t="s">
        <v>969</v>
      </c>
      <c r="B2230" s="237" t="s">
        <v>970</v>
      </c>
      <c r="C2230" s="237" t="s">
        <v>971</v>
      </c>
      <c r="D2230" s="237" t="s">
        <v>972</v>
      </c>
      <c r="E2230" s="237" t="s">
        <v>996</v>
      </c>
      <c r="F2230" s="237" t="s">
        <v>95</v>
      </c>
      <c r="G2230" s="237" t="s">
        <v>974</v>
      </c>
      <c r="H2230" s="237" t="s">
        <v>17</v>
      </c>
      <c r="I2230" s="237"/>
      <c r="J2230" s="237"/>
      <c r="K2230" s="237" t="s">
        <v>93</v>
      </c>
      <c r="L2230" s="237" t="s">
        <v>977</v>
      </c>
      <c r="M2230" s="238">
        <v>1.24273432031168E-2</v>
      </c>
      <c r="N2230" s="238">
        <v>9.4649969790376008E-3</v>
      </c>
      <c r="O2230" s="238">
        <v>1.16421661949506E-2</v>
      </c>
    </row>
    <row r="2231" spans="1:15">
      <c r="A2231" s="231" t="s">
        <v>969</v>
      </c>
      <c r="B2231" s="231" t="s">
        <v>970</v>
      </c>
      <c r="C2231" s="231" t="s">
        <v>971</v>
      </c>
      <c r="D2231" s="231" t="s">
        <v>972</v>
      </c>
      <c r="E2231" s="231" t="s">
        <v>996</v>
      </c>
      <c r="F2231" s="231" t="s">
        <v>95</v>
      </c>
      <c r="G2231" s="231" t="s">
        <v>974</v>
      </c>
      <c r="H2231" s="231" t="s">
        <v>17</v>
      </c>
      <c r="I2231" s="231" t="s">
        <v>101</v>
      </c>
      <c r="J2231" s="231" t="s">
        <v>811</v>
      </c>
      <c r="K2231" s="231" t="s">
        <v>93</v>
      </c>
      <c r="L2231" s="231" t="s">
        <v>978</v>
      </c>
      <c r="M2231" s="234"/>
      <c r="N2231" s="235">
        <f>'4.c Electricity breakdown'!N34</f>
        <v>0.47499999999999998</v>
      </c>
      <c r="O2231" s="235">
        <f>'4.c Electricity breakdown'!AQ34</f>
        <v>0.47499999999999998</v>
      </c>
    </row>
    <row r="2232" spans="1:15">
      <c r="A2232" s="231" t="s">
        <v>969</v>
      </c>
      <c r="B2232" s="231" t="s">
        <v>970</v>
      </c>
      <c r="C2232" s="231" t="s">
        <v>971</v>
      </c>
      <c r="D2232" s="231" t="s">
        <v>972</v>
      </c>
      <c r="E2232" s="231" t="s">
        <v>996</v>
      </c>
      <c r="F2232" s="231" t="s">
        <v>95</v>
      </c>
      <c r="G2232" s="231" t="s">
        <v>974</v>
      </c>
      <c r="H2232" s="231" t="s">
        <v>17</v>
      </c>
      <c r="I2232" s="231" t="s">
        <v>1005</v>
      </c>
      <c r="J2232" s="231" t="s">
        <v>1003</v>
      </c>
      <c r="K2232" s="231" t="s">
        <v>93</v>
      </c>
      <c r="L2232" s="231" t="s">
        <v>979</v>
      </c>
      <c r="M2232" s="234"/>
      <c r="N2232" s="235">
        <f>'4.c Electricity breakdown'!N33/3</f>
        <v>0.15833333333333333</v>
      </c>
      <c r="O2232" s="235">
        <f>'4.c Electricity breakdown'!AQ33/3</f>
        <v>0.15833333333333333</v>
      </c>
    </row>
    <row r="2233" spans="1:15">
      <c r="A2233" s="231" t="s">
        <v>969</v>
      </c>
      <c r="B2233" s="231" t="s">
        <v>970</v>
      </c>
      <c r="C2233" s="231" t="s">
        <v>971</v>
      </c>
      <c r="D2233" s="231" t="s">
        <v>972</v>
      </c>
      <c r="E2233" s="231" t="s">
        <v>996</v>
      </c>
      <c r="F2233" s="231" t="s">
        <v>95</v>
      </c>
      <c r="G2233" s="231" t="s">
        <v>974</v>
      </c>
      <c r="H2233" s="231" t="s">
        <v>17</v>
      </c>
      <c r="I2233" s="231" t="s">
        <v>1005</v>
      </c>
      <c r="J2233" s="231" t="s">
        <v>1004</v>
      </c>
      <c r="K2233" s="231" t="s">
        <v>93</v>
      </c>
      <c r="L2233" s="231" t="s">
        <v>980</v>
      </c>
      <c r="M2233" s="234"/>
      <c r="N2233" s="235">
        <f>'4.c Electricity breakdown'!N33/3</f>
        <v>0.15833333333333333</v>
      </c>
      <c r="O2233" s="235">
        <f>'4.c Electricity breakdown'!AQ33/3</f>
        <v>0.15833333333333333</v>
      </c>
    </row>
    <row r="2234" spans="1:15">
      <c r="A2234" s="231" t="s">
        <v>969</v>
      </c>
      <c r="B2234" s="231" t="s">
        <v>970</v>
      </c>
      <c r="C2234" s="231" t="s">
        <v>971</v>
      </c>
      <c r="D2234" s="231" t="s">
        <v>972</v>
      </c>
      <c r="E2234" s="231" t="s">
        <v>996</v>
      </c>
      <c r="F2234" s="231" t="s">
        <v>95</v>
      </c>
      <c r="G2234" s="231" t="s">
        <v>974</v>
      </c>
      <c r="H2234" s="231" t="s">
        <v>17</v>
      </c>
      <c r="I2234" s="231" t="s">
        <v>1005</v>
      </c>
      <c r="J2234" s="231" t="s">
        <v>1011</v>
      </c>
      <c r="K2234" s="231" t="s">
        <v>93</v>
      </c>
      <c r="L2234" s="231" t="s">
        <v>1006</v>
      </c>
      <c r="M2234" s="234"/>
      <c r="N2234" s="235">
        <f>'4.c Electricity breakdown'!N33/3</f>
        <v>0.15833333333333333</v>
      </c>
      <c r="O2234" s="235">
        <f>'4.c Electricity breakdown'!AQ33/3</f>
        <v>0.15833333333333333</v>
      </c>
    </row>
    <row r="2235" spans="1:15">
      <c r="A2235" s="231" t="s">
        <v>969</v>
      </c>
      <c r="B2235" s="231" t="s">
        <v>970</v>
      </c>
      <c r="C2235" s="231" t="s">
        <v>971</v>
      </c>
      <c r="D2235" s="231" t="s">
        <v>972</v>
      </c>
      <c r="E2235" s="231" t="s">
        <v>996</v>
      </c>
      <c r="F2235" s="231" t="s">
        <v>95</v>
      </c>
      <c r="G2235" s="231" t="s">
        <v>974</v>
      </c>
      <c r="H2235" s="231" t="s">
        <v>17</v>
      </c>
      <c r="I2235" s="231" t="s">
        <v>105</v>
      </c>
      <c r="J2235" s="231" t="s">
        <v>813</v>
      </c>
      <c r="K2235" s="231" t="s">
        <v>93</v>
      </c>
      <c r="L2235" s="231" t="s">
        <v>1012</v>
      </c>
      <c r="M2235" s="234"/>
      <c r="N2235" s="235">
        <f>'4.c Electricity breakdown'!N35</f>
        <v>0.05</v>
      </c>
      <c r="O2235" s="235">
        <f>'4.c Electricity breakdown'!AQ35</f>
        <v>0.05</v>
      </c>
    </row>
    <row r="2236" spans="1:15">
      <c r="A2236" s="237" t="s">
        <v>969</v>
      </c>
      <c r="B2236" s="237" t="s">
        <v>970</v>
      </c>
      <c r="C2236" s="237" t="s">
        <v>971</v>
      </c>
      <c r="D2236" s="237" t="s">
        <v>972</v>
      </c>
      <c r="E2236" s="237" t="s">
        <v>996</v>
      </c>
      <c r="F2236" s="237" t="s">
        <v>95</v>
      </c>
      <c r="G2236" s="237" t="s">
        <v>974</v>
      </c>
      <c r="H2236" s="237" t="s">
        <v>45</v>
      </c>
      <c r="I2236" s="237"/>
      <c r="J2236" s="237"/>
      <c r="K2236" s="237" t="s">
        <v>93</v>
      </c>
      <c r="L2236" s="237" t="s">
        <v>976</v>
      </c>
      <c r="M2236" s="237">
        <v>58210.093699999998</v>
      </c>
      <c r="N2236" s="237">
        <v>19007.786700000001</v>
      </c>
      <c r="O2236" s="237">
        <v>31416.308300000001</v>
      </c>
    </row>
    <row r="2237" spans="1:15">
      <c r="A2237" s="237" t="s">
        <v>969</v>
      </c>
      <c r="B2237" s="237" t="s">
        <v>970</v>
      </c>
      <c r="C2237" s="237" t="s">
        <v>971</v>
      </c>
      <c r="D2237" s="237" t="s">
        <v>972</v>
      </c>
      <c r="E2237" s="237" t="s">
        <v>996</v>
      </c>
      <c r="F2237" s="237" t="s">
        <v>95</v>
      </c>
      <c r="G2237" s="237" t="s">
        <v>974</v>
      </c>
      <c r="H2237" s="237" t="s">
        <v>45</v>
      </c>
      <c r="I2237" s="237"/>
      <c r="J2237" s="237"/>
      <c r="K2237" s="237" t="s">
        <v>93</v>
      </c>
      <c r="L2237" s="237" t="s">
        <v>977</v>
      </c>
      <c r="M2237" s="238">
        <v>6.6512789755857702E-3</v>
      </c>
      <c r="N2237" s="238">
        <v>4.7442821151441501E-3</v>
      </c>
      <c r="O2237" s="238">
        <v>4.8909660255189499E-3</v>
      </c>
    </row>
    <row r="2238" spans="1:15">
      <c r="A2238" s="231" t="s">
        <v>969</v>
      </c>
      <c r="B2238" s="231" t="s">
        <v>970</v>
      </c>
      <c r="C2238" s="231" t="s">
        <v>971</v>
      </c>
      <c r="D2238" s="231" t="s">
        <v>972</v>
      </c>
      <c r="E2238" s="231" t="s">
        <v>996</v>
      </c>
      <c r="F2238" s="231" t="s">
        <v>95</v>
      </c>
      <c r="G2238" s="231" t="s">
        <v>974</v>
      </c>
      <c r="H2238" s="231" t="s">
        <v>45</v>
      </c>
      <c r="I2238" s="231" t="s">
        <v>1075</v>
      </c>
      <c r="J2238" s="231" t="s">
        <v>1016</v>
      </c>
      <c r="K2238" s="231" t="s">
        <v>93</v>
      </c>
      <c r="L2238" s="231" t="s">
        <v>978</v>
      </c>
      <c r="M2238" s="234"/>
      <c r="N2238" s="239">
        <v>0.5</v>
      </c>
      <c r="O2238" s="239">
        <v>0.5</v>
      </c>
    </row>
    <row r="2239" spans="1:15">
      <c r="A2239" s="231" t="s">
        <v>969</v>
      </c>
      <c r="B2239" s="231" t="s">
        <v>970</v>
      </c>
      <c r="C2239" s="231" t="s">
        <v>971</v>
      </c>
      <c r="D2239" s="231" t="s">
        <v>972</v>
      </c>
      <c r="E2239" s="231" t="s">
        <v>996</v>
      </c>
      <c r="F2239" s="231" t="s">
        <v>95</v>
      </c>
      <c r="G2239" s="231" t="s">
        <v>974</v>
      </c>
      <c r="H2239" s="231" t="s">
        <v>45</v>
      </c>
      <c r="I2239" s="231" t="s">
        <v>1075</v>
      </c>
      <c r="J2239" s="231" t="s">
        <v>1074</v>
      </c>
      <c r="K2239" s="231" t="s">
        <v>93</v>
      </c>
      <c r="L2239" s="231" t="s">
        <v>979</v>
      </c>
      <c r="M2239" s="234"/>
      <c r="N2239" s="239">
        <v>0.5</v>
      </c>
      <c r="O2239" s="239">
        <v>0.5</v>
      </c>
    </row>
    <row r="2240" spans="1:15">
      <c r="A2240" s="231" t="s">
        <v>969</v>
      </c>
      <c r="B2240" s="231" t="s">
        <v>970</v>
      </c>
      <c r="C2240" s="231" t="s">
        <v>971</v>
      </c>
      <c r="D2240" s="231" t="s">
        <v>972</v>
      </c>
      <c r="E2240" s="231" t="s">
        <v>996</v>
      </c>
      <c r="F2240" s="231" t="s">
        <v>95</v>
      </c>
      <c r="G2240" s="231" t="s">
        <v>974</v>
      </c>
      <c r="H2240" s="231" t="s">
        <v>45</v>
      </c>
      <c r="K2240" s="231" t="s">
        <v>93</v>
      </c>
      <c r="L2240" s="231" t="s">
        <v>980</v>
      </c>
      <c r="M2240" s="234"/>
      <c r="N2240" s="235"/>
      <c r="O2240" s="235"/>
    </row>
    <row r="2241" spans="1:15">
      <c r="A2241" s="237" t="s">
        <v>969</v>
      </c>
      <c r="B2241" s="237" t="s">
        <v>970</v>
      </c>
      <c r="C2241" s="237" t="s">
        <v>971</v>
      </c>
      <c r="D2241" s="237" t="s">
        <v>972</v>
      </c>
      <c r="E2241" s="237" t="s">
        <v>996</v>
      </c>
      <c r="F2241" s="237" t="s">
        <v>95</v>
      </c>
      <c r="G2241" s="237" t="s">
        <v>974</v>
      </c>
      <c r="H2241" s="237" t="s">
        <v>975</v>
      </c>
      <c r="I2241" s="237"/>
      <c r="J2241" s="237"/>
      <c r="K2241" s="237" t="s">
        <v>75</v>
      </c>
      <c r="L2241" s="237" t="s">
        <v>976</v>
      </c>
      <c r="M2241" s="237">
        <v>10065.724099999999</v>
      </c>
      <c r="N2241" s="237">
        <v>9868.9097999999994</v>
      </c>
      <c r="O2241" s="237"/>
    </row>
    <row r="2242" spans="1:15">
      <c r="A2242" s="237" t="s">
        <v>969</v>
      </c>
      <c r="B2242" s="237" t="s">
        <v>970</v>
      </c>
      <c r="C2242" s="237" t="s">
        <v>971</v>
      </c>
      <c r="D2242" s="237" t="s">
        <v>972</v>
      </c>
      <c r="E2242" s="237" t="s">
        <v>996</v>
      </c>
      <c r="F2242" s="237" t="s">
        <v>95</v>
      </c>
      <c r="G2242" s="237" t="s">
        <v>974</v>
      </c>
      <c r="H2242" s="237" t="s">
        <v>975</v>
      </c>
      <c r="I2242" s="237"/>
      <c r="J2242" s="237"/>
      <c r="K2242" s="237" t="s">
        <v>75</v>
      </c>
      <c r="L2242" s="237" t="s">
        <v>977</v>
      </c>
      <c r="M2242" s="238">
        <v>2.4632479835282901E-3</v>
      </c>
      <c r="N2242" s="238">
        <v>2.4632479835282901E-3</v>
      </c>
      <c r="O2242" s="238"/>
    </row>
    <row r="2243" spans="1:15">
      <c r="A2243" s="231" t="s">
        <v>969</v>
      </c>
      <c r="B2243" s="231" t="s">
        <v>970</v>
      </c>
      <c r="C2243" s="231" t="s">
        <v>971</v>
      </c>
      <c r="D2243" s="231" t="s">
        <v>972</v>
      </c>
      <c r="E2243" s="231" t="s">
        <v>996</v>
      </c>
      <c r="F2243" s="231" t="s">
        <v>95</v>
      </c>
      <c r="G2243" s="231" t="s">
        <v>974</v>
      </c>
      <c r="H2243" s="231" t="s">
        <v>975</v>
      </c>
      <c r="I2243" s="231" t="s">
        <v>1002</v>
      </c>
      <c r="J2243" s="231" t="s">
        <v>1003</v>
      </c>
      <c r="K2243" s="231" t="s">
        <v>75</v>
      </c>
      <c r="L2243" s="231" t="s">
        <v>978</v>
      </c>
      <c r="M2243" s="234"/>
      <c r="N2243" s="235">
        <v>0.25</v>
      </c>
      <c r="O2243" s="235">
        <v>0.25</v>
      </c>
    </row>
    <row r="2244" spans="1:15">
      <c r="A2244" s="231" t="s">
        <v>969</v>
      </c>
      <c r="B2244" s="231" t="s">
        <v>970</v>
      </c>
      <c r="C2244" s="231" t="s">
        <v>971</v>
      </c>
      <c r="D2244" s="231" t="s">
        <v>972</v>
      </c>
      <c r="E2244" s="231" t="s">
        <v>996</v>
      </c>
      <c r="F2244" s="231" t="s">
        <v>95</v>
      </c>
      <c r="G2244" s="231" t="s">
        <v>974</v>
      </c>
      <c r="H2244" s="231" t="s">
        <v>975</v>
      </c>
      <c r="I2244" s="231" t="s">
        <v>1002</v>
      </c>
      <c r="J2244" s="231" t="s">
        <v>1004</v>
      </c>
      <c r="K2244" s="231" t="s">
        <v>75</v>
      </c>
      <c r="L2244" s="231" t="s">
        <v>979</v>
      </c>
      <c r="M2244" s="234"/>
      <c r="N2244" s="235">
        <v>0.25</v>
      </c>
      <c r="O2244" s="235">
        <v>0.25</v>
      </c>
    </row>
    <row r="2245" spans="1:15">
      <c r="A2245" s="231" t="s">
        <v>969</v>
      </c>
      <c r="B2245" s="231" t="s">
        <v>970</v>
      </c>
      <c r="C2245" s="231" t="s">
        <v>971</v>
      </c>
      <c r="D2245" s="231" t="s">
        <v>972</v>
      </c>
      <c r="E2245" s="231" t="s">
        <v>996</v>
      </c>
      <c r="F2245" s="231" t="s">
        <v>95</v>
      </c>
      <c r="G2245" s="231" t="s">
        <v>974</v>
      </c>
      <c r="H2245" s="231" t="s">
        <v>975</v>
      </c>
      <c r="I2245" s="231" t="s">
        <v>1002</v>
      </c>
      <c r="J2245" s="231" t="s">
        <v>1011</v>
      </c>
      <c r="K2245" s="231" t="s">
        <v>75</v>
      </c>
      <c r="L2245" s="231" t="s">
        <v>980</v>
      </c>
      <c r="M2245" s="234"/>
      <c r="N2245" s="235">
        <v>0.25</v>
      </c>
      <c r="O2245" s="235">
        <v>0.25</v>
      </c>
    </row>
    <row r="2246" spans="1:15">
      <c r="A2246" s="231" t="s">
        <v>969</v>
      </c>
      <c r="B2246" s="231" t="s">
        <v>970</v>
      </c>
      <c r="C2246" s="231" t="s">
        <v>971</v>
      </c>
      <c r="D2246" s="231" t="s">
        <v>972</v>
      </c>
      <c r="E2246" s="231" t="s">
        <v>996</v>
      </c>
      <c r="F2246" s="231" t="s">
        <v>95</v>
      </c>
      <c r="G2246" s="231" t="s">
        <v>974</v>
      </c>
      <c r="H2246" s="231" t="s">
        <v>975</v>
      </c>
      <c r="I2246" s="231" t="s">
        <v>1002</v>
      </c>
      <c r="J2246" s="231" t="s">
        <v>1008</v>
      </c>
      <c r="K2246" s="231" t="s">
        <v>75</v>
      </c>
      <c r="L2246" s="231" t="s">
        <v>1006</v>
      </c>
      <c r="M2246" s="234"/>
      <c r="N2246" s="235">
        <v>0.25</v>
      </c>
      <c r="O2246" s="235">
        <v>0.25</v>
      </c>
    </row>
    <row r="2247" spans="1:15">
      <c r="A2247" s="237" t="s">
        <v>969</v>
      </c>
      <c r="B2247" s="237" t="s">
        <v>970</v>
      </c>
      <c r="C2247" s="237" t="s">
        <v>971</v>
      </c>
      <c r="D2247" s="237" t="s">
        <v>972</v>
      </c>
      <c r="E2247" s="237" t="s">
        <v>996</v>
      </c>
      <c r="F2247" s="237" t="s">
        <v>95</v>
      </c>
      <c r="G2247" s="237" t="s">
        <v>974</v>
      </c>
      <c r="H2247" s="237" t="s">
        <v>981</v>
      </c>
      <c r="I2247" s="237"/>
      <c r="J2247" s="237"/>
      <c r="K2247" s="237" t="s">
        <v>75</v>
      </c>
      <c r="L2247" s="237" t="s">
        <v>976</v>
      </c>
      <c r="M2247" s="237">
        <v>206.6155</v>
      </c>
      <c r="N2247" s="237">
        <v>206.6155</v>
      </c>
      <c r="O2247" s="237"/>
    </row>
    <row r="2248" spans="1:15">
      <c r="A2248" s="237" t="s">
        <v>969</v>
      </c>
      <c r="B2248" s="237" t="s">
        <v>970</v>
      </c>
      <c r="C2248" s="237" t="s">
        <v>971</v>
      </c>
      <c r="D2248" s="237" t="s">
        <v>972</v>
      </c>
      <c r="E2248" s="237" t="s">
        <v>996</v>
      </c>
      <c r="F2248" s="237" t="s">
        <v>95</v>
      </c>
      <c r="G2248" s="237" t="s">
        <v>974</v>
      </c>
      <c r="H2248" s="237" t="s">
        <v>981</v>
      </c>
      <c r="I2248" s="237"/>
      <c r="J2248" s="237"/>
      <c r="K2248" s="237" t="s">
        <v>75</v>
      </c>
      <c r="L2248" s="237" t="s">
        <v>977</v>
      </c>
      <c r="M2248" s="238">
        <v>5.15705608881631E-5</v>
      </c>
      <c r="N2248" s="238">
        <v>5.15705608881631E-5</v>
      </c>
      <c r="O2248" s="238"/>
    </row>
    <row r="2249" spans="1:15">
      <c r="A2249" s="231" t="s">
        <v>969</v>
      </c>
      <c r="B2249" s="231" t="s">
        <v>970</v>
      </c>
      <c r="C2249" s="231" t="s">
        <v>971</v>
      </c>
      <c r="D2249" s="231" t="s">
        <v>972</v>
      </c>
      <c r="E2249" s="231" t="s">
        <v>996</v>
      </c>
      <c r="F2249" s="231" t="s">
        <v>95</v>
      </c>
      <c r="G2249" s="231" t="s">
        <v>974</v>
      </c>
      <c r="H2249" s="231" t="s">
        <v>981</v>
      </c>
      <c r="I2249" s="231" t="s">
        <v>1002</v>
      </c>
      <c r="J2249" s="231" t="s">
        <v>1003</v>
      </c>
      <c r="K2249" s="231" t="s">
        <v>75</v>
      </c>
      <c r="L2249" s="231" t="s">
        <v>978</v>
      </c>
      <c r="M2249" s="234"/>
      <c r="N2249" s="235">
        <v>0.25</v>
      </c>
      <c r="O2249" s="235">
        <v>0.25</v>
      </c>
    </row>
    <row r="2250" spans="1:15">
      <c r="A2250" s="231" t="s">
        <v>969</v>
      </c>
      <c r="B2250" s="231" t="s">
        <v>970</v>
      </c>
      <c r="C2250" s="231" t="s">
        <v>971</v>
      </c>
      <c r="D2250" s="231" t="s">
        <v>972</v>
      </c>
      <c r="E2250" s="231" t="s">
        <v>996</v>
      </c>
      <c r="F2250" s="231" t="s">
        <v>95</v>
      </c>
      <c r="G2250" s="231" t="s">
        <v>974</v>
      </c>
      <c r="H2250" s="231" t="s">
        <v>981</v>
      </c>
      <c r="I2250" s="231" t="s">
        <v>1002</v>
      </c>
      <c r="J2250" s="231" t="s">
        <v>1004</v>
      </c>
      <c r="K2250" s="231" t="s">
        <v>75</v>
      </c>
      <c r="L2250" s="231" t="s">
        <v>979</v>
      </c>
      <c r="M2250" s="234"/>
      <c r="N2250" s="235">
        <v>0.25</v>
      </c>
      <c r="O2250" s="235">
        <v>0.25</v>
      </c>
    </row>
    <row r="2251" spans="1:15">
      <c r="A2251" s="231" t="s">
        <v>969</v>
      </c>
      <c r="B2251" s="231" t="s">
        <v>970</v>
      </c>
      <c r="C2251" s="231" t="s">
        <v>971</v>
      </c>
      <c r="D2251" s="231" t="s">
        <v>972</v>
      </c>
      <c r="E2251" s="231" t="s">
        <v>996</v>
      </c>
      <c r="F2251" s="231" t="s">
        <v>95</v>
      </c>
      <c r="G2251" s="231" t="s">
        <v>974</v>
      </c>
      <c r="H2251" s="231" t="s">
        <v>981</v>
      </c>
      <c r="I2251" s="231" t="s">
        <v>1002</v>
      </c>
      <c r="J2251" s="231" t="s">
        <v>1011</v>
      </c>
      <c r="K2251" s="231" t="s">
        <v>75</v>
      </c>
      <c r="L2251" s="231" t="s">
        <v>980</v>
      </c>
      <c r="M2251" s="234"/>
      <c r="N2251" s="235">
        <v>0.25</v>
      </c>
      <c r="O2251" s="235">
        <v>0.25</v>
      </c>
    </row>
    <row r="2252" spans="1:15">
      <c r="A2252" s="231" t="s">
        <v>969</v>
      </c>
      <c r="B2252" s="231" t="s">
        <v>970</v>
      </c>
      <c r="C2252" s="231" t="s">
        <v>971</v>
      </c>
      <c r="D2252" s="231" t="s">
        <v>972</v>
      </c>
      <c r="E2252" s="231" t="s">
        <v>996</v>
      </c>
      <c r="F2252" s="231" t="s">
        <v>95</v>
      </c>
      <c r="G2252" s="231" t="s">
        <v>974</v>
      </c>
      <c r="H2252" s="231" t="s">
        <v>981</v>
      </c>
      <c r="I2252" s="231" t="s">
        <v>1002</v>
      </c>
      <c r="J2252" s="231" t="s">
        <v>1008</v>
      </c>
      <c r="K2252" s="231" t="s">
        <v>75</v>
      </c>
      <c r="L2252" s="231" t="s">
        <v>1006</v>
      </c>
      <c r="M2252" s="234"/>
      <c r="N2252" s="235">
        <v>0.25</v>
      </c>
      <c r="O2252" s="235">
        <v>0.25</v>
      </c>
    </row>
    <row r="2253" spans="1:15">
      <c r="A2253" s="237" t="s">
        <v>969</v>
      </c>
      <c r="B2253" s="237" t="s">
        <v>970</v>
      </c>
      <c r="C2253" s="237" t="s">
        <v>971</v>
      </c>
      <c r="D2253" s="237" t="s">
        <v>972</v>
      </c>
      <c r="E2253" s="237" t="s">
        <v>996</v>
      </c>
      <c r="F2253" s="237" t="s">
        <v>95</v>
      </c>
      <c r="G2253" s="237" t="s">
        <v>974</v>
      </c>
      <c r="H2253" s="237" t="s">
        <v>982</v>
      </c>
      <c r="I2253" s="237"/>
      <c r="J2253" s="237"/>
      <c r="K2253" s="237" t="s">
        <v>75</v>
      </c>
      <c r="L2253" s="237" t="s">
        <v>976</v>
      </c>
      <c r="M2253" s="237">
        <v>1254.1487999999999</v>
      </c>
      <c r="N2253" s="237"/>
      <c r="O2253" s="237">
        <v>225.62110000000001</v>
      </c>
    </row>
    <row r="2254" spans="1:15">
      <c r="A2254" s="237" t="s">
        <v>969</v>
      </c>
      <c r="B2254" s="237" t="s">
        <v>970</v>
      </c>
      <c r="C2254" s="237" t="s">
        <v>971</v>
      </c>
      <c r="D2254" s="237" t="s">
        <v>972</v>
      </c>
      <c r="E2254" s="237" t="s">
        <v>996</v>
      </c>
      <c r="F2254" s="237" t="s">
        <v>95</v>
      </c>
      <c r="G2254" s="237" t="s">
        <v>974</v>
      </c>
      <c r="H2254" s="237" t="s">
        <v>982</v>
      </c>
      <c r="I2254" s="237"/>
      <c r="J2254" s="237"/>
      <c r="K2254" s="237" t="s">
        <v>75</v>
      </c>
      <c r="L2254" s="237" t="s">
        <v>977</v>
      </c>
      <c r="M2254" s="238">
        <v>1.4606367871707599E-4</v>
      </c>
      <c r="N2254" s="238"/>
      <c r="O2254" s="238">
        <v>3.5125232544914098E-5</v>
      </c>
    </row>
    <row r="2255" spans="1:15">
      <c r="A2255" s="231" t="s">
        <v>969</v>
      </c>
      <c r="B2255" s="231" t="s">
        <v>970</v>
      </c>
      <c r="C2255" s="231" t="s">
        <v>971</v>
      </c>
      <c r="D2255" s="231" t="s">
        <v>972</v>
      </c>
      <c r="E2255" s="231" t="s">
        <v>996</v>
      </c>
      <c r="F2255" s="231" t="s">
        <v>95</v>
      </c>
      <c r="G2255" s="231" t="s">
        <v>974</v>
      </c>
      <c r="H2255" s="231" t="s">
        <v>982</v>
      </c>
      <c r="I2255" s="231" t="s">
        <v>1002</v>
      </c>
      <c r="J2255" s="231" t="s">
        <v>1003</v>
      </c>
      <c r="K2255" s="231" t="s">
        <v>75</v>
      </c>
      <c r="L2255" s="231" t="s">
        <v>978</v>
      </c>
      <c r="M2255" s="234"/>
      <c r="N2255" s="235">
        <v>0.25</v>
      </c>
      <c r="O2255" s="235">
        <v>0.25</v>
      </c>
    </row>
    <row r="2256" spans="1:15">
      <c r="A2256" s="231" t="s">
        <v>969</v>
      </c>
      <c r="B2256" s="231" t="s">
        <v>970</v>
      </c>
      <c r="C2256" s="231" t="s">
        <v>971</v>
      </c>
      <c r="D2256" s="231" t="s">
        <v>972</v>
      </c>
      <c r="E2256" s="231" t="s">
        <v>996</v>
      </c>
      <c r="F2256" s="231" t="s">
        <v>95</v>
      </c>
      <c r="G2256" s="231" t="s">
        <v>974</v>
      </c>
      <c r="H2256" s="231" t="s">
        <v>982</v>
      </c>
      <c r="I2256" s="231" t="s">
        <v>1002</v>
      </c>
      <c r="J2256" s="231" t="s">
        <v>1004</v>
      </c>
      <c r="K2256" s="231" t="s">
        <v>75</v>
      </c>
      <c r="L2256" s="231" t="s">
        <v>979</v>
      </c>
      <c r="M2256" s="234"/>
      <c r="N2256" s="235">
        <v>0.25</v>
      </c>
      <c r="O2256" s="235">
        <v>0.25</v>
      </c>
    </row>
    <row r="2257" spans="1:15">
      <c r="A2257" s="231" t="s">
        <v>969</v>
      </c>
      <c r="B2257" s="231" t="s">
        <v>970</v>
      </c>
      <c r="C2257" s="231" t="s">
        <v>971</v>
      </c>
      <c r="D2257" s="231" t="s">
        <v>972</v>
      </c>
      <c r="E2257" s="231" t="s">
        <v>996</v>
      </c>
      <c r="F2257" s="231" t="s">
        <v>95</v>
      </c>
      <c r="G2257" s="231" t="s">
        <v>974</v>
      </c>
      <c r="H2257" s="231" t="s">
        <v>982</v>
      </c>
      <c r="I2257" s="231" t="s">
        <v>1002</v>
      </c>
      <c r="J2257" s="231" t="s">
        <v>1011</v>
      </c>
      <c r="K2257" s="231" t="s">
        <v>75</v>
      </c>
      <c r="L2257" s="231" t="s">
        <v>980</v>
      </c>
      <c r="M2257" s="234"/>
      <c r="N2257" s="235">
        <v>0.25</v>
      </c>
      <c r="O2257" s="235">
        <v>0.25</v>
      </c>
    </row>
    <row r="2258" spans="1:15">
      <c r="A2258" s="231" t="s">
        <v>969</v>
      </c>
      <c r="B2258" s="231" t="s">
        <v>970</v>
      </c>
      <c r="C2258" s="231" t="s">
        <v>971</v>
      </c>
      <c r="D2258" s="231" t="s">
        <v>972</v>
      </c>
      <c r="E2258" s="231" t="s">
        <v>996</v>
      </c>
      <c r="F2258" s="231" t="s">
        <v>95</v>
      </c>
      <c r="G2258" s="231" t="s">
        <v>974</v>
      </c>
      <c r="H2258" s="231" t="s">
        <v>982</v>
      </c>
      <c r="I2258" s="231" t="s">
        <v>1002</v>
      </c>
      <c r="J2258" s="231" t="s">
        <v>1008</v>
      </c>
      <c r="K2258" s="231" t="s">
        <v>75</v>
      </c>
      <c r="L2258" s="231" t="s">
        <v>1006</v>
      </c>
      <c r="M2258" s="234"/>
      <c r="N2258" s="235">
        <v>0.25</v>
      </c>
      <c r="O2258" s="235">
        <v>0.25</v>
      </c>
    </row>
    <row r="2259" spans="1:15">
      <c r="A2259" s="237" t="s">
        <v>969</v>
      </c>
      <c r="B2259" s="237" t="s">
        <v>970</v>
      </c>
      <c r="C2259" s="237" t="s">
        <v>971</v>
      </c>
      <c r="D2259" s="237" t="s">
        <v>972</v>
      </c>
      <c r="E2259" s="237" t="s">
        <v>996</v>
      </c>
      <c r="F2259" s="237" t="s">
        <v>95</v>
      </c>
      <c r="G2259" s="237" t="s">
        <v>974</v>
      </c>
      <c r="H2259" s="237" t="s">
        <v>983</v>
      </c>
      <c r="I2259" s="237"/>
      <c r="J2259" s="237"/>
      <c r="K2259" s="237" t="s">
        <v>75</v>
      </c>
      <c r="L2259" s="237" t="s">
        <v>976</v>
      </c>
      <c r="M2259" s="237">
        <v>3292.7518</v>
      </c>
      <c r="N2259" s="237"/>
      <c r="O2259" s="237">
        <v>437.08629999999999</v>
      </c>
    </row>
    <row r="2260" spans="1:15">
      <c r="A2260" s="237" t="s">
        <v>969</v>
      </c>
      <c r="B2260" s="237" t="s">
        <v>970</v>
      </c>
      <c r="C2260" s="237" t="s">
        <v>971</v>
      </c>
      <c r="D2260" s="237" t="s">
        <v>972</v>
      </c>
      <c r="E2260" s="237" t="s">
        <v>996</v>
      </c>
      <c r="F2260" s="237" t="s">
        <v>95</v>
      </c>
      <c r="G2260" s="237" t="s">
        <v>974</v>
      </c>
      <c r="H2260" s="237" t="s">
        <v>983</v>
      </c>
      <c r="I2260" s="237"/>
      <c r="J2260" s="237"/>
      <c r="K2260" s="237" t="s">
        <v>75</v>
      </c>
      <c r="L2260" s="237" t="s">
        <v>977</v>
      </c>
      <c r="M2260" s="238">
        <v>3.8348833966932302E-4</v>
      </c>
      <c r="N2260" s="238"/>
      <c r="O2260" s="238">
        <v>6.8046640716209897E-5</v>
      </c>
    </row>
    <row r="2261" spans="1:15">
      <c r="A2261" s="231" t="s">
        <v>969</v>
      </c>
      <c r="B2261" s="231" t="s">
        <v>970</v>
      </c>
      <c r="C2261" s="231" t="s">
        <v>971</v>
      </c>
      <c r="D2261" s="231" t="s">
        <v>972</v>
      </c>
      <c r="E2261" s="231" t="s">
        <v>996</v>
      </c>
      <c r="F2261" s="231" t="s">
        <v>95</v>
      </c>
      <c r="G2261" s="231" t="s">
        <v>974</v>
      </c>
      <c r="H2261" s="231" t="s">
        <v>983</v>
      </c>
      <c r="I2261" s="231" t="s">
        <v>1002</v>
      </c>
      <c r="J2261" s="231" t="s">
        <v>1003</v>
      </c>
      <c r="K2261" s="231" t="s">
        <v>75</v>
      </c>
      <c r="L2261" s="231" t="s">
        <v>978</v>
      </c>
      <c r="M2261" s="234"/>
      <c r="N2261" s="235">
        <v>0.25</v>
      </c>
      <c r="O2261" s="235">
        <v>0.25</v>
      </c>
    </row>
    <row r="2262" spans="1:15">
      <c r="A2262" s="231" t="s">
        <v>969</v>
      </c>
      <c r="B2262" s="231" t="s">
        <v>970</v>
      </c>
      <c r="C2262" s="231" t="s">
        <v>971</v>
      </c>
      <c r="D2262" s="231" t="s">
        <v>972</v>
      </c>
      <c r="E2262" s="231" t="s">
        <v>996</v>
      </c>
      <c r="F2262" s="231" t="s">
        <v>95</v>
      </c>
      <c r="G2262" s="231" t="s">
        <v>974</v>
      </c>
      <c r="H2262" s="231" t="s">
        <v>983</v>
      </c>
      <c r="I2262" s="231" t="s">
        <v>1002</v>
      </c>
      <c r="J2262" s="231" t="s">
        <v>1004</v>
      </c>
      <c r="K2262" s="231" t="s">
        <v>75</v>
      </c>
      <c r="L2262" s="231" t="s">
        <v>979</v>
      </c>
      <c r="M2262" s="234"/>
      <c r="N2262" s="235">
        <v>0.25</v>
      </c>
      <c r="O2262" s="235">
        <v>0.25</v>
      </c>
    </row>
    <row r="2263" spans="1:15">
      <c r="A2263" s="231" t="s">
        <v>969</v>
      </c>
      <c r="B2263" s="231" t="s">
        <v>970</v>
      </c>
      <c r="C2263" s="231" t="s">
        <v>971</v>
      </c>
      <c r="D2263" s="231" t="s">
        <v>972</v>
      </c>
      <c r="E2263" s="231" t="s">
        <v>996</v>
      </c>
      <c r="F2263" s="231" t="s">
        <v>95</v>
      </c>
      <c r="G2263" s="231" t="s">
        <v>974</v>
      </c>
      <c r="H2263" s="231" t="s">
        <v>983</v>
      </c>
      <c r="I2263" s="231" t="s">
        <v>1002</v>
      </c>
      <c r="J2263" s="231" t="s">
        <v>1011</v>
      </c>
      <c r="K2263" s="231" t="s">
        <v>75</v>
      </c>
      <c r="L2263" s="231" t="s">
        <v>980</v>
      </c>
      <c r="M2263" s="234"/>
      <c r="N2263" s="235">
        <v>0.25</v>
      </c>
      <c r="O2263" s="235">
        <v>0.25</v>
      </c>
    </row>
    <row r="2264" spans="1:15">
      <c r="A2264" s="231" t="s">
        <v>969</v>
      </c>
      <c r="B2264" s="231" t="s">
        <v>970</v>
      </c>
      <c r="C2264" s="231" t="s">
        <v>971</v>
      </c>
      <c r="D2264" s="231" t="s">
        <v>972</v>
      </c>
      <c r="E2264" s="231" t="s">
        <v>996</v>
      </c>
      <c r="F2264" s="231" t="s">
        <v>95</v>
      </c>
      <c r="G2264" s="231" t="s">
        <v>974</v>
      </c>
      <c r="H2264" s="231" t="s">
        <v>983</v>
      </c>
      <c r="I2264" s="231" t="s">
        <v>1002</v>
      </c>
      <c r="J2264" s="231" t="s">
        <v>1008</v>
      </c>
      <c r="K2264" s="231" t="s">
        <v>75</v>
      </c>
      <c r="L2264" s="231" t="s">
        <v>1006</v>
      </c>
      <c r="M2264" s="234"/>
      <c r="N2264" s="235">
        <v>0.25</v>
      </c>
      <c r="O2264" s="235">
        <v>0.25</v>
      </c>
    </row>
    <row r="2265" spans="1:15">
      <c r="A2265" s="237" t="s">
        <v>969</v>
      </c>
      <c r="B2265" s="237" t="s">
        <v>970</v>
      </c>
      <c r="C2265" s="237" t="s">
        <v>971</v>
      </c>
      <c r="D2265" s="237" t="s">
        <v>972</v>
      </c>
      <c r="E2265" s="237" t="s">
        <v>996</v>
      </c>
      <c r="F2265" s="237" t="s">
        <v>95</v>
      </c>
      <c r="G2265" s="237" t="s">
        <v>974</v>
      </c>
      <c r="H2265" s="237" t="s">
        <v>984</v>
      </c>
      <c r="I2265" s="237"/>
      <c r="J2265" s="237"/>
      <c r="K2265" s="237" t="s">
        <v>75</v>
      </c>
      <c r="L2265" s="237" t="s">
        <v>976</v>
      </c>
      <c r="M2265" s="237">
        <v>14975.006600000001</v>
      </c>
      <c r="N2265" s="237"/>
      <c r="O2265" s="237">
        <v>7111.8941999999997</v>
      </c>
    </row>
    <row r="2266" spans="1:15">
      <c r="A2266" s="237" t="s">
        <v>969</v>
      </c>
      <c r="B2266" s="237" t="s">
        <v>970</v>
      </c>
      <c r="C2266" s="237" t="s">
        <v>971</v>
      </c>
      <c r="D2266" s="237" t="s">
        <v>972</v>
      </c>
      <c r="E2266" s="237" t="s">
        <v>996</v>
      </c>
      <c r="F2266" s="237" t="s">
        <v>95</v>
      </c>
      <c r="G2266" s="237" t="s">
        <v>974</v>
      </c>
      <c r="H2266" s="237" t="s">
        <v>984</v>
      </c>
      <c r="I2266" s="237"/>
      <c r="J2266" s="237"/>
      <c r="K2266" s="237" t="s">
        <v>75</v>
      </c>
      <c r="L2266" s="237" t="s">
        <v>977</v>
      </c>
      <c r="M2266" s="238">
        <v>1.72764119084174E-3</v>
      </c>
      <c r="N2266" s="238"/>
      <c r="O2266" s="238">
        <v>1.1071967010613201E-3</v>
      </c>
    </row>
    <row r="2267" spans="1:15">
      <c r="A2267" s="231" t="s">
        <v>969</v>
      </c>
      <c r="B2267" s="231" t="s">
        <v>970</v>
      </c>
      <c r="C2267" s="231" t="s">
        <v>971</v>
      </c>
      <c r="D2267" s="231" t="s">
        <v>972</v>
      </c>
      <c r="E2267" s="231" t="s">
        <v>996</v>
      </c>
      <c r="F2267" s="231" t="s">
        <v>95</v>
      </c>
      <c r="G2267" s="231" t="s">
        <v>974</v>
      </c>
      <c r="H2267" s="231" t="s">
        <v>984</v>
      </c>
      <c r="I2267" s="231" t="s">
        <v>1002</v>
      </c>
      <c r="J2267" s="231" t="s">
        <v>1003</v>
      </c>
      <c r="K2267" s="231" t="s">
        <v>75</v>
      </c>
      <c r="L2267" s="231" t="s">
        <v>978</v>
      </c>
      <c r="M2267" s="234"/>
      <c r="N2267" s="235">
        <v>0.25</v>
      </c>
      <c r="O2267" s="235">
        <v>0.25</v>
      </c>
    </row>
    <row r="2268" spans="1:15">
      <c r="A2268" s="231" t="s">
        <v>969</v>
      </c>
      <c r="B2268" s="231" t="s">
        <v>970</v>
      </c>
      <c r="C2268" s="231" t="s">
        <v>971</v>
      </c>
      <c r="D2268" s="231" t="s">
        <v>972</v>
      </c>
      <c r="E2268" s="231" t="s">
        <v>996</v>
      </c>
      <c r="F2268" s="231" t="s">
        <v>95</v>
      </c>
      <c r="G2268" s="231" t="s">
        <v>974</v>
      </c>
      <c r="H2268" s="231" t="s">
        <v>984</v>
      </c>
      <c r="I2268" s="231" t="s">
        <v>1002</v>
      </c>
      <c r="J2268" s="231" t="s">
        <v>1004</v>
      </c>
      <c r="K2268" s="231" t="s">
        <v>75</v>
      </c>
      <c r="L2268" s="231" t="s">
        <v>979</v>
      </c>
      <c r="M2268" s="234"/>
      <c r="N2268" s="235">
        <v>0.25</v>
      </c>
      <c r="O2268" s="235">
        <v>0.25</v>
      </c>
    </row>
    <row r="2269" spans="1:15">
      <c r="A2269" s="231" t="s">
        <v>969</v>
      </c>
      <c r="B2269" s="231" t="s">
        <v>970</v>
      </c>
      <c r="C2269" s="231" t="s">
        <v>971</v>
      </c>
      <c r="D2269" s="231" t="s">
        <v>972</v>
      </c>
      <c r="E2269" s="231" t="s">
        <v>996</v>
      </c>
      <c r="F2269" s="231" t="s">
        <v>95</v>
      </c>
      <c r="G2269" s="231" t="s">
        <v>974</v>
      </c>
      <c r="H2269" s="231" t="s">
        <v>984</v>
      </c>
      <c r="I2269" s="231" t="s">
        <v>1002</v>
      </c>
      <c r="J2269" s="231" t="s">
        <v>1011</v>
      </c>
      <c r="K2269" s="231" t="s">
        <v>75</v>
      </c>
      <c r="L2269" s="231" t="s">
        <v>980</v>
      </c>
      <c r="M2269" s="234"/>
      <c r="N2269" s="235">
        <v>0.25</v>
      </c>
      <c r="O2269" s="235">
        <v>0.25</v>
      </c>
    </row>
    <row r="2270" spans="1:15">
      <c r="A2270" s="231" t="s">
        <v>969</v>
      </c>
      <c r="B2270" s="231" t="s">
        <v>970</v>
      </c>
      <c r="C2270" s="231" t="s">
        <v>971</v>
      </c>
      <c r="D2270" s="231" t="s">
        <v>972</v>
      </c>
      <c r="E2270" s="231" t="s">
        <v>996</v>
      </c>
      <c r="F2270" s="231" t="s">
        <v>95</v>
      </c>
      <c r="G2270" s="231" t="s">
        <v>974</v>
      </c>
      <c r="H2270" s="231" t="s">
        <v>984</v>
      </c>
      <c r="I2270" s="231" t="s">
        <v>1002</v>
      </c>
      <c r="J2270" s="231" t="s">
        <v>1008</v>
      </c>
      <c r="K2270" s="231" t="s">
        <v>75</v>
      </c>
      <c r="L2270" s="231" t="s">
        <v>1006</v>
      </c>
      <c r="M2270" s="234"/>
      <c r="N2270" s="235">
        <v>0.25</v>
      </c>
      <c r="O2270" s="235">
        <v>0.25</v>
      </c>
    </row>
    <row r="2271" spans="1:15">
      <c r="A2271" s="237" t="s">
        <v>969</v>
      </c>
      <c r="B2271" s="237" t="s">
        <v>970</v>
      </c>
      <c r="C2271" s="237" t="s">
        <v>971</v>
      </c>
      <c r="D2271" s="237" t="s">
        <v>972</v>
      </c>
      <c r="E2271" s="237" t="s">
        <v>996</v>
      </c>
      <c r="F2271" s="237" t="s">
        <v>95</v>
      </c>
      <c r="G2271" s="237" t="s">
        <v>974</v>
      </c>
      <c r="H2271" s="237" t="s">
        <v>985</v>
      </c>
      <c r="I2271" s="237"/>
      <c r="J2271" s="237"/>
      <c r="K2271" s="237" t="s">
        <v>75</v>
      </c>
      <c r="L2271" s="237" t="s">
        <v>976</v>
      </c>
      <c r="M2271" s="237">
        <v>974.89089999999999</v>
      </c>
      <c r="N2271" s="237"/>
      <c r="O2271" s="237">
        <v>974.89089999999999</v>
      </c>
    </row>
    <row r="2272" spans="1:15">
      <c r="A2272" s="237" t="s">
        <v>969</v>
      </c>
      <c r="B2272" s="237" t="s">
        <v>970</v>
      </c>
      <c r="C2272" s="237" t="s">
        <v>971</v>
      </c>
      <c r="D2272" s="237" t="s">
        <v>972</v>
      </c>
      <c r="E2272" s="237" t="s">
        <v>996</v>
      </c>
      <c r="F2272" s="237" t="s">
        <v>95</v>
      </c>
      <c r="G2272" s="237" t="s">
        <v>974</v>
      </c>
      <c r="H2272" s="237" t="s">
        <v>985</v>
      </c>
      <c r="I2272" s="237"/>
      <c r="J2272" s="237"/>
      <c r="K2272" s="237" t="s">
        <v>75</v>
      </c>
      <c r="L2272" s="237" t="s">
        <v>977</v>
      </c>
      <c r="M2272" s="238">
        <v>1.63254431316967E-4</v>
      </c>
      <c r="N2272" s="238"/>
      <c r="O2272" s="238">
        <v>1.5177334729961199E-4</v>
      </c>
    </row>
    <row r="2273" spans="1:15">
      <c r="A2273" s="231" t="s">
        <v>969</v>
      </c>
      <c r="B2273" s="231" t="s">
        <v>970</v>
      </c>
      <c r="C2273" s="231" t="s">
        <v>971</v>
      </c>
      <c r="D2273" s="231" t="s">
        <v>972</v>
      </c>
      <c r="E2273" s="231" t="s">
        <v>996</v>
      </c>
      <c r="F2273" s="231" t="s">
        <v>95</v>
      </c>
      <c r="G2273" s="231" t="s">
        <v>974</v>
      </c>
      <c r="H2273" s="231" t="s">
        <v>985</v>
      </c>
      <c r="I2273" s="231" t="s">
        <v>1002</v>
      </c>
      <c r="J2273" s="231" t="s">
        <v>1003</v>
      </c>
      <c r="K2273" s="231" t="s">
        <v>75</v>
      </c>
      <c r="L2273" s="231" t="s">
        <v>978</v>
      </c>
      <c r="M2273" s="234"/>
      <c r="N2273" s="235">
        <v>0.25</v>
      </c>
      <c r="O2273" s="235">
        <v>0.25</v>
      </c>
    </row>
    <row r="2274" spans="1:15">
      <c r="A2274" s="231" t="s">
        <v>969</v>
      </c>
      <c r="B2274" s="231" t="s">
        <v>970</v>
      </c>
      <c r="C2274" s="231" t="s">
        <v>971</v>
      </c>
      <c r="D2274" s="231" t="s">
        <v>972</v>
      </c>
      <c r="E2274" s="231" t="s">
        <v>996</v>
      </c>
      <c r="F2274" s="231" t="s">
        <v>95</v>
      </c>
      <c r="G2274" s="231" t="s">
        <v>974</v>
      </c>
      <c r="H2274" s="231" t="s">
        <v>985</v>
      </c>
      <c r="I2274" s="231" t="s">
        <v>1002</v>
      </c>
      <c r="J2274" s="231" t="s">
        <v>1004</v>
      </c>
      <c r="K2274" s="231" t="s">
        <v>75</v>
      </c>
      <c r="L2274" s="231" t="s">
        <v>979</v>
      </c>
      <c r="M2274" s="234"/>
      <c r="N2274" s="235">
        <v>0.25</v>
      </c>
      <c r="O2274" s="235">
        <v>0.25</v>
      </c>
    </row>
    <row r="2275" spans="1:15">
      <c r="A2275" s="231" t="s">
        <v>969</v>
      </c>
      <c r="B2275" s="231" t="s">
        <v>970</v>
      </c>
      <c r="C2275" s="231" t="s">
        <v>971</v>
      </c>
      <c r="D2275" s="231" t="s">
        <v>972</v>
      </c>
      <c r="E2275" s="231" t="s">
        <v>996</v>
      </c>
      <c r="F2275" s="231" t="s">
        <v>95</v>
      </c>
      <c r="G2275" s="231" t="s">
        <v>974</v>
      </c>
      <c r="H2275" s="231" t="s">
        <v>985</v>
      </c>
      <c r="I2275" s="231" t="s">
        <v>1002</v>
      </c>
      <c r="J2275" s="231" t="s">
        <v>1011</v>
      </c>
      <c r="K2275" s="231" t="s">
        <v>75</v>
      </c>
      <c r="L2275" s="231" t="s">
        <v>980</v>
      </c>
      <c r="M2275" s="234"/>
      <c r="N2275" s="235">
        <v>0.25</v>
      </c>
      <c r="O2275" s="235">
        <v>0.25</v>
      </c>
    </row>
    <row r="2276" spans="1:15">
      <c r="A2276" s="231" t="s">
        <v>969</v>
      </c>
      <c r="B2276" s="231" t="s">
        <v>970</v>
      </c>
      <c r="C2276" s="231" t="s">
        <v>971</v>
      </c>
      <c r="D2276" s="231" t="s">
        <v>972</v>
      </c>
      <c r="E2276" s="231" t="s">
        <v>996</v>
      </c>
      <c r="F2276" s="231" t="s">
        <v>95</v>
      </c>
      <c r="G2276" s="231" t="s">
        <v>974</v>
      </c>
      <c r="H2276" s="231" t="s">
        <v>985</v>
      </c>
      <c r="I2276" s="231" t="s">
        <v>1002</v>
      </c>
      <c r="J2276" s="231" t="s">
        <v>1008</v>
      </c>
      <c r="K2276" s="231" t="s">
        <v>75</v>
      </c>
      <c r="L2276" s="231" t="s">
        <v>1006</v>
      </c>
      <c r="M2276" s="234"/>
      <c r="N2276" s="235">
        <v>0.25</v>
      </c>
      <c r="O2276" s="235">
        <v>0.25</v>
      </c>
    </row>
    <row r="2277" spans="1:15">
      <c r="A2277" s="237" t="s">
        <v>969</v>
      </c>
      <c r="B2277" s="237" t="s">
        <v>970</v>
      </c>
      <c r="C2277" s="237" t="s">
        <v>971</v>
      </c>
      <c r="D2277" s="237" t="s">
        <v>972</v>
      </c>
      <c r="E2277" s="237" t="s">
        <v>996</v>
      </c>
      <c r="F2277" s="237" t="s">
        <v>95</v>
      </c>
      <c r="G2277" s="237" t="s">
        <v>974</v>
      </c>
      <c r="H2277" s="237" t="s">
        <v>986</v>
      </c>
      <c r="I2277" s="237"/>
      <c r="J2277" s="237"/>
      <c r="K2277" s="237" t="s">
        <v>75</v>
      </c>
      <c r="L2277" s="237" t="s">
        <v>976</v>
      </c>
      <c r="M2277" s="237">
        <v>943.00019999999995</v>
      </c>
      <c r="N2277" s="237"/>
      <c r="O2277" s="237">
        <v>492.37580000000003</v>
      </c>
    </row>
    <row r="2278" spans="1:15">
      <c r="A2278" s="237" t="s">
        <v>969</v>
      </c>
      <c r="B2278" s="237" t="s">
        <v>970</v>
      </c>
      <c r="C2278" s="237" t="s">
        <v>971</v>
      </c>
      <c r="D2278" s="237" t="s">
        <v>972</v>
      </c>
      <c r="E2278" s="237" t="s">
        <v>996</v>
      </c>
      <c r="F2278" s="237" t="s">
        <v>95</v>
      </c>
      <c r="G2278" s="237" t="s">
        <v>974</v>
      </c>
      <c r="H2278" s="237" t="s">
        <v>986</v>
      </c>
      <c r="I2278" s="237"/>
      <c r="J2278" s="237"/>
      <c r="K2278" s="237" t="s">
        <v>75</v>
      </c>
      <c r="L2278" s="237" t="s">
        <v>977</v>
      </c>
      <c r="M2278" s="238">
        <v>1.84508630103733E-4</v>
      </c>
      <c r="N2278" s="238"/>
      <c r="O2278" s="238">
        <v>7.6654242331449098E-5</v>
      </c>
    </row>
    <row r="2279" spans="1:15">
      <c r="A2279" s="231" t="s">
        <v>969</v>
      </c>
      <c r="B2279" s="231" t="s">
        <v>970</v>
      </c>
      <c r="C2279" s="231" t="s">
        <v>971</v>
      </c>
      <c r="D2279" s="231" t="s">
        <v>972</v>
      </c>
      <c r="E2279" s="231" t="s">
        <v>996</v>
      </c>
      <c r="F2279" s="231" t="s">
        <v>95</v>
      </c>
      <c r="G2279" s="231" t="s">
        <v>974</v>
      </c>
      <c r="H2279" s="231" t="s">
        <v>986</v>
      </c>
      <c r="I2279" s="231" t="s">
        <v>1002</v>
      </c>
      <c r="J2279" s="231" t="s">
        <v>1003</v>
      </c>
      <c r="K2279" s="231" t="s">
        <v>75</v>
      </c>
      <c r="L2279" s="231" t="s">
        <v>978</v>
      </c>
      <c r="M2279" s="234"/>
      <c r="N2279" s="235">
        <v>0.25</v>
      </c>
      <c r="O2279" s="235">
        <v>0.25</v>
      </c>
    </row>
    <row r="2280" spans="1:15">
      <c r="A2280" s="231" t="s">
        <v>969</v>
      </c>
      <c r="B2280" s="231" t="s">
        <v>970</v>
      </c>
      <c r="C2280" s="231" t="s">
        <v>971</v>
      </c>
      <c r="D2280" s="231" t="s">
        <v>972</v>
      </c>
      <c r="E2280" s="231" t="s">
        <v>996</v>
      </c>
      <c r="F2280" s="231" t="s">
        <v>95</v>
      </c>
      <c r="G2280" s="231" t="s">
        <v>974</v>
      </c>
      <c r="H2280" s="231" t="s">
        <v>986</v>
      </c>
      <c r="I2280" s="231" t="s">
        <v>1002</v>
      </c>
      <c r="J2280" s="231" t="s">
        <v>1004</v>
      </c>
      <c r="K2280" s="231" t="s">
        <v>75</v>
      </c>
      <c r="L2280" s="231" t="s">
        <v>979</v>
      </c>
      <c r="M2280" s="234"/>
      <c r="N2280" s="235">
        <v>0.25</v>
      </c>
      <c r="O2280" s="235">
        <v>0.25</v>
      </c>
    </row>
    <row r="2281" spans="1:15">
      <c r="A2281" s="231" t="s">
        <v>969</v>
      </c>
      <c r="B2281" s="231" t="s">
        <v>970</v>
      </c>
      <c r="C2281" s="231" t="s">
        <v>971</v>
      </c>
      <c r="D2281" s="231" t="s">
        <v>972</v>
      </c>
      <c r="E2281" s="231" t="s">
        <v>996</v>
      </c>
      <c r="F2281" s="231" t="s">
        <v>95</v>
      </c>
      <c r="G2281" s="231" t="s">
        <v>974</v>
      </c>
      <c r="H2281" s="231" t="s">
        <v>986</v>
      </c>
      <c r="I2281" s="231" t="s">
        <v>1002</v>
      </c>
      <c r="J2281" s="231" t="s">
        <v>1011</v>
      </c>
      <c r="K2281" s="231" t="s">
        <v>75</v>
      </c>
      <c r="L2281" s="231" t="s">
        <v>980</v>
      </c>
      <c r="M2281" s="234"/>
      <c r="N2281" s="235">
        <v>0.25</v>
      </c>
      <c r="O2281" s="235">
        <v>0.25</v>
      </c>
    </row>
    <row r="2282" spans="1:15">
      <c r="A2282" s="231" t="s">
        <v>969</v>
      </c>
      <c r="B2282" s="231" t="s">
        <v>970</v>
      </c>
      <c r="C2282" s="231" t="s">
        <v>971</v>
      </c>
      <c r="D2282" s="231" t="s">
        <v>972</v>
      </c>
      <c r="E2282" s="231" t="s">
        <v>996</v>
      </c>
      <c r="F2282" s="231" t="s">
        <v>95</v>
      </c>
      <c r="G2282" s="231" t="s">
        <v>974</v>
      </c>
      <c r="H2282" s="231" t="s">
        <v>986</v>
      </c>
      <c r="I2282" s="231" t="s">
        <v>1002</v>
      </c>
      <c r="J2282" s="231" t="s">
        <v>1008</v>
      </c>
      <c r="K2282" s="231" t="s">
        <v>75</v>
      </c>
      <c r="L2282" s="231" t="s">
        <v>1006</v>
      </c>
      <c r="M2282" s="234"/>
      <c r="N2282" s="235">
        <v>0.25</v>
      </c>
      <c r="O2282" s="235">
        <v>0.25</v>
      </c>
    </row>
    <row r="2283" spans="1:15">
      <c r="A2283" s="237" t="s">
        <v>969</v>
      </c>
      <c r="B2283" s="237" t="s">
        <v>970</v>
      </c>
      <c r="C2283" s="237" t="s">
        <v>971</v>
      </c>
      <c r="D2283" s="237" t="s">
        <v>972</v>
      </c>
      <c r="E2283" s="237" t="s">
        <v>996</v>
      </c>
      <c r="F2283" s="237" t="s">
        <v>95</v>
      </c>
      <c r="G2283" s="237" t="s">
        <v>974</v>
      </c>
      <c r="H2283" s="237" t="s">
        <v>49</v>
      </c>
      <c r="I2283" s="237"/>
      <c r="J2283" s="237"/>
      <c r="K2283" s="237" t="s">
        <v>75</v>
      </c>
      <c r="L2283" s="237" t="s">
        <v>976</v>
      </c>
      <c r="M2283" s="237">
        <v>156.87970000000001</v>
      </c>
      <c r="N2283" s="237"/>
      <c r="O2283" s="237"/>
    </row>
    <row r="2284" spans="1:15">
      <c r="A2284" s="237" t="s">
        <v>969</v>
      </c>
      <c r="B2284" s="237" t="s">
        <v>970</v>
      </c>
      <c r="C2284" s="237" t="s">
        <v>971</v>
      </c>
      <c r="D2284" s="237" t="s">
        <v>972</v>
      </c>
      <c r="E2284" s="237" t="s">
        <v>996</v>
      </c>
      <c r="F2284" s="237" t="s">
        <v>95</v>
      </c>
      <c r="G2284" s="237" t="s">
        <v>974</v>
      </c>
      <c r="H2284" s="237" t="s">
        <v>49</v>
      </c>
      <c r="I2284" s="237"/>
      <c r="J2284" s="237"/>
      <c r="K2284" s="237" t="s">
        <v>75</v>
      </c>
      <c r="L2284" s="237" t="s">
        <v>977</v>
      </c>
      <c r="M2284" s="238">
        <v>2.3237836977627201E-5</v>
      </c>
      <c r="N2284" s="238"/>
      <c r="O2284" s="238"/>
    </row>
    <row r="2285" spans="1:15">
      <c r="A2285" s="231" t="s">
        <v>969</v>
      </c>
      <c r="B2285" s="231" t="s">
        <v>970</v>
      </c>
      <c r="C2285" s="231" t="s">
        <v>971</v>
      </c>
      <c r="D2285" s="231" t="s">
        <v>972</v>
      </c>
      <c r="E2285" s="231" t="s">
        <v>996</v>
      </c>
      <c r="F2285" s="231" t="s">
        <v>95</v>
      </c>
      <c r="G2285" s="231" t="s">
        <v>974</v>
      </c>
      <c r="H2285" s="231" t="s">
        <v>49</v>
      </c>
      <c r="I2285" s="231" t="s">
        <v>1002</v>
      </c>
      <c r="J2285" s="231" t="s">
        <v>1003</v>
      </c>
      <c r="K2285" s="231" t="s">
        <v>75</v>
      </c>
      <c r="L2285" s="231" t="s">
        <v>978</v>
      </c>
      <c r="M2285" s="234"/>
      <c r="N2285" s="235">
        <v>0.25</v>
      </c>
      <c r="O2285" s="235">
        <v>0.25</v>
      </c>
    </row>
    <row r="2286" spans="1:15">
      <c r="A2286" s="231" t="s">
        <v>969</v>
      </c>
      <c r="B2286" s="231" t="s">
        <v>970</v>
      </c>
      <c r="C2286" s="231" t="s">
        <v>971</v>
      </c>
      <c r="D2286" s="231" t="s">
        <v>972</v>
      </c>
      <c r="E2286" s="231" t="s">
        <v>996</v>
      </c>
      <c r="F2286" s="231" t="s">
        <v>95</v>
      </c>
      <c r="G2286" s="231" t="s">
        <v>974</v>
      </c>
      <c r="H2286" s="231" t="s">
        <v>49</v>
      </c>
      <c r="I2286" s="231" t="s">
        <v>1002</v>
      </c>
      <c r="J2286" s="231" t="s">
        <v>1004</v>
      </c>
      <c r="K2286" s="231" t="s">
        <v>75</v>
      </c>
      <c r="L2286" s="231" t="s">
        <v>979</v>
      </c>
      <c r="M2286" s="234"/>
      <c r="N2286" s="235">
        <v>0.25</v>
      </c>
      <c r="O2286" s="235">
        <v>0.25</v>
      </c>
    </row>
    <row r="2287" spans="1:15">
      <c r="A2287" s="231" t="s">
        <v>969</v>
      </c>
      <c r="B2287" s="231" t="s">
        <v>970</v>
      </c>
      <c r="C2287" s="231" t="s">
        <v>971</v>
      </c>
      <c r="D2287" s="231" t="s">
        <v>972</v>
      </c>
      <c r="E2287" s="231" t="s">
        <v>996</v>
      </c>
      <c r="F2287" s="231" t="s">
        <v>95</v>
      </c>
      <c r="G2287" s="231" t="s">
        <v>974</v>
      </c>
      <c r="H2287" s="231" t="s">
        <v>49</v>
      </c>
      <c r="I2287" s="231" t="s">
        <v>1002</v>
      </c>
      <c r="J2287" s="231" t="s">
        <v>1011</v>
      </c>
      <c r="K2287" s="231" t="s">
        <v>75</v>
      </c>
      <c r="L2287" s="231" t="s">
        <v>980</v>
      </c>
      <c r="M2287" s="234"/>
      <c r="N2287" s="235">
        <v>0.25</v>
      </c>
      <c r="O2287" s="235">
        <v>0.25</v>
      </c>
    </row>
    <row r="2288" spans="1:15">
      <c r="A2288" s="231" t="s">
        <v>969</v>
      </c>
      <c r="B2288" s="231" t="s">
        <v>970</v>
      </c>
      <c r="C2288" s="231" t="s">
        <v>971</v>
      </c>
      <c r="D2288" s="231" t="s">
        <v>972</v>
      </c>
      <c r="E2288" s="231" t="s">
        <v>996</v>
      </c>
      <c r="F2288" s="231" t="s">
        <v>95</v>
      </c>
      <c r="G2288" s="231" t="s">
        <v>974</v>
      </c>
      <c r="H2288" s="231" t="s">
        <v>49</v>
      </c>
      <c r="I2288" s="231" t="s">
        <v>1002</v>
      </c>
      <c r="J2288" s="231" t="s">
        <v>1008</v>
      </c>
      <c r="K2288" s="231" t="s">
        <v>75</v>
      </c>
      <c r="L2288" s="231" t="s">
        <v>1006</v>
      </c>
      <c r="M2288" s="234"/>
      <c r="N2288" s="235">
        <v>0.25</v>
      </c>
      <c r="O2288" s="235">
        <v>0.25</v>
      </c>
    </row>
    <row r="2289" spans="1:15">
      <c r="A2289" s="237" t="s">
        <v>969</v>
      </c>
      <c r="B2289" s="237" t="s">
        <v>970</v>
      </c>
      <c r="C2289" s="237" t="s">
        <v>971</v>
      </c>
      <c r="D2289" s="237" t="s">
        <v>972</v>
      </c>
      <c r="E2289" s="237" t="s">
        <v>996</v>
      </c>
      <c r="F2289" s="237" t="s">
        <v>95</v>
      </c>
      <c r="G2289" s="237" t="s">
        <v>974</v>
      </c>
      <c r="H2289" s="237" t="s">
        <v>27</v>
      </c>
      <c r="I2289" s="237"/>
      <c r="J2289" s="237"/>
      <c r="K2289" s="237" t="s">
        <v>75</v>
      </c>
      <c r="L2289" s="237" t="s">
        <v>976</v>
      </c>
      <c r="M2289" s="237">
        <v>4748.6202000000003</v>
      </c>
      <c r="N2289" s="237">
        <v>1148.8133</v>
      </c>
      <c r="O2289" s="237">
        <v>2941.1300999999999</v>
      </c>
    </row>
    <row r="2290" spans="1:15">
      <c r="A2290" s="237" t="s">
        <v>969</v>
      </c>
      <c r="B2290" s="237" t="s">
        <v>970</v>
      </c>
      <c r="C2290" s="237" t="s">
        <v>971</v>
      </c>
      <c r="D2290" s="237" t="s">
        <v>972</v>
      </c>
      <c r="E2290" s="237" t="s">
        <v>996</v>
      </c>
      <c r="F2290" s="237" t="s">
        <v>95</v>
      </c>
      <c r="G2290" s="237" t="s">
        <v>974</v>
      </c>
      <c r="H2290" s="237" t="s">
        <v>27</v>
      </c>
      <c r="I2290" s="237"/>
      <c r="J2290" s="237"/>
      <c r="K2290" s="237" t="s">
        <v>75</v>
      </c>
      <c r="L2290" s="237" t="s">
        <v>977</v>
      </c>
      <c r="M2290" s="238">
        <v>5.9403450721714297E-4</v>
      </c>
      <c r="N2290" s="238">
        <v>2.8674008598958699E-4</v>
      </c>
      <c r="O2290" s="238">
        <v>4.57882169297758E-4</v>
      </c>
    </row>
    <row r="2291" spans="1:15">
      <c r="A2291" s="231" t="s">
        <v>969</v>
      </c>
      <c r="B2291" s="231" t="s">
        <v>970</v>
      </c>
      <c r="C2291" s="231" t="s">
        <v>971</v>
      </c>
      <c r="D2291" s="231" t="s">
        <v>972</v>
      </c>
      <c r="E2291" s="231" t="s">
        <v>996</v>
      </c>
      <c r="F2291" s="231" t="s">
        <v>95</v>
      </c>
      <c r="G2291" s="231" t="s">
        <v>974</v>
      </c>
      <c r="H2291" s="231" t="s">
        <v>27</v>
      </c>
      <c r="I2291" s="231" t="s">
        <v>1002</v>
      </c>
      <c r="J2291" s="231" t="s">
        <v>1003</v>
      </c>
      <c r="K2291" s="231" t="s">
        <v>75</v>
      </c>
      <c r="L2291" s="231" t="s">
        <v>978</v>
      </c>
      <c r="M2291" s="234"/>
      <c r="N2291" s="235">
        <v>0.25</v>
      </c>
      <c r="O2291" s="235">
        <v>0.25</v>
      </c>
    </row>
    <row r="2292" spans="1:15">
      <c r="A2292" s="231" t="s">
        <v>969</v>
      </c>
      <c r="B2292" s="231" t="s">
        <v>970</v>
      </c>
      <c r="C2292" s="231" t="s">
        <v>971</v>
      </c>
      <c r="D2292" s="231" t="s">
        <v>972</v>
      </c>
      <c r="E2292" s="231" t="s">
        <v>996</v>
      </c>
      <c r="F2292" s="231" t="s">
        <v>95</v>
      </c>
      <c r="G2292" s="231" t="s">
        <v>974</v>
      </c>
      <c r="H2292" s="231" t="s">
        <v>27</v>
      </c>
      <c r="I2292" s="231" t="s">
        <v>1002</v>
      </c>
      <c r="J2292" s="231" t="s">
        <v>1004</v>
      </c>
      <c r="K2292" s="231" t="s">
        <v>75</v>
      </c>
      <c r="L2292" s="231" t="s">
        <v>979</v>
      </c>
      <c r="M2292" s="234"/>
      <c r="N2292" s="235">
        <v>0.25</v>
      </c>
      <c r="O2292" s="235">
        <v>0.25</v>
      </c>
    </row>
    <row r="2293" spans="1:15">
      <c r="A2293" s="231" t="s">
        <v>969</v>
      </c>
      <c r="B2293" s="231" t="s">
        <v>970</v>
      </c>
      <c r="C2293" s="231" t="s">
        <v>971</v>
      </c>
      <c r="D2293" s="231" t="s">
        <v>972</v>
      </c>
      <c r="E2293" s="231" t="s">
        <v>996</v>
      </c>
      <c r="F2293" s="231" t="s">
        <v>95</v>
      </c>
      <c r="G2293" s="231" t="s">
        <v>974</v>
      </c>
      <c r="H2293" s="231" t="s">
        <v>27</v>
      </c>
      <c r="I2293" s="231" t="s">
        <v>1002</v>
      </c>
      <c r="J2293" s="231" t="s">
        <v>1011</v>
      </c>
      <c r="K2293" s="231" t="s">
        <v>75</v>
      </c>
      <c r="L2293" s="231" t="s">
        <v>980</v>
      </c>
      <c r="M2293" s="234"/>
      <c r="N2293" s="235">
        <v>0.25</v>
      </c>
      <c r="O2293" s="235">
        <v>0.25</v>
      </c>
    </row>
    <row r="2294" spans="1:15">
      <c r="A2294" s="231" t="s">
        <v>969</v>
      </c>
      <c r="B2294" s="231" t="s">
        <v>970</v>
      </c>
      <c r="C2294" s="231" t="s">
        <v>971</v>
      </c>
      <c r="D2294" s="231" t="s">
        <v>972</v>
      </c>
      <c r="E2294" s="231" t="s">
        <v>996</v>
      </c>
      <c r="F2294" s="231" t="s">
        <v>95</v>
      </c>
      <c r="G2294" s="231" t="s">
        <v>974</v>
      </c>
      <c r="H2294" s="231" t="s">
        <v>27</v>
      </c>
      <c r="I2294" s="231" t="s">
        <v>1002</v>
      </c>
      <c r="J2294" s="231" t="s">
        <v>1008</v>
      </c>
      <c r="K2294" s="231" t="s">
        <v>75</v>
      </c>
      <c r="L2294" s="231" t="s">
        <v>1006</v>
      </c>
      <c r="M2294" s="234"/>
      <c r="N2294" s="235">
        <v>0.25</v>
      </c>
      <c r="O2294" s="235">
        <v>0.25</v>
      </c>
    </row>
    <row r="2295" spans="1:15">
      <c r="A2295" s="237" t="s">
        <v>969</v>
      </c>
      <c r="B2295" s="237" t="s">
        <v>970</v>
      </c>
      <c r="C2295" s="237" t="s">
        <v>971</v>
      </c>
      <c r="D2295" s="237" t="s">
        <v>972</v>
      </c>
      <c r="E2295" s="237" t="s">
        <v>996</v>
      </c>
      <c r="F2295" s="237" t="s">
        <v>95</v>
      </c>
      <c r="G2295" s="237" t="s">
        <v>974</v>
      </c>
      <c r="H2295" s="237" t="s">
        <v>26</v>
      </c>
      <c r="I2295" s="237"/>
      <c r="J2295" s="237"/>
      <c r="K2295" s="237" t="s">
        <v>75</v>
      </c>
      <c r="L2295" s="237" t="s">
        <v>976</v>
      </c>
      <c r="M2295" s="237">
        <v>321.63990000000001</v>
      </c>
      <c r="N2295" s="237"/>
      <c r="O2295" s="237">
        <v>96.7988</v>
      </c>
    </row>
    <row r="2296" spans="1:15">
      <c r="A2296" s="237" t="s">
        <v>969</v>
      </c>
      <c r="B2296" s="237" t="s">
        <v>970</v>
      </c>
      <c r="C2296" s="237" t="s">
        <v>971</v>
      </c>
      <c r="D2296" s="237" t="s">
        <v>972</v>
      </c>
      <c r="E2296" s="237" t="s">
        <v>996</v>
      </c>
      <c r="F2296" s="237" t="s">
        <v>95</v>
      </c>
      <c r="G2296" s="237" t="s">
        <v>974</v>
      </c>
      <c r="H2296" s="237" t="s">
        <v>26</v>
      </c>
      <c r="I2296" s="237"/>
      <c r="J2296" s="237"/>
      <c r="K2296" s="237" t="s">
        <v>75</v>
      </c>
      <c r="L2296" s="237" t="s">
        <v>977</v>
      </c>
      <c r="M2296" s="238">
        <v>4.3172789630728303E-5</v>
      </c>
      <c r="N2296" s="238"/>
      <c r="O2296" s="238">
        <v>1.50698687315532E-5</v>
      </c>
    </row>
    <row r="2297" spans="1:15">
      <c r="A2297" s="231" t="s">
        <v>969</v>
      </c>
      <c r="B2297" s="231" t="s">
        <v>970</v>
      </c>
      <c r="C2297" s="231" t="s">
        <v>971</v>
      </c>
      <c r="D2297" s="231" t="s">
        <v>972</v>
      </c>
      <c r="E2297" s="231" t="s">
        <v>996</v>
      </c>
      <c r="F2297" s="231" t="s">
        <v>95</v>
      </c>
      <c r="G2297" s="231" t="s">
        <v>974</v>
      </c>
      <c r="H2297" s="231" t="s">
        <v>26</v>
      </c>
      <c r="I2297" s="231" t="s">
        <v>1002</v>
      </c>
      <c r="J2297" s="231" t="s">
        <v>1003</v>
      </c>
      <c r="K2297" s="231" t="s">
        <v>75</v>
      </c>
      <c r="L2297" s="231" t="s">
        <v>978</v>
      </c>
      <c r="M2297" s="234"/>
      <c r="N2297" s="235">
        <v>0.25</v>
      </c>
      <c r="O2297" s="235">
        <v>0.25</v>
      </c>
    </row>
    <row r="2298" spans="1:15">
      <c r="A2298" s="231" t="s">
        <v>969</v>
      </c>
      <c r="B2298" s="231" t="s">
        <v>970</v>
      </c>
      <c r="C2298" s="231" t="s">
        <v>971</v>
      </c>
      <c r="D2298" s="231" t="s">
        <v>972</v>
      </c>
      <c r="E2298" s="231" t="s">
        <v>996</v>
      </c>
      <c r="F2298" s="231" t="s">
        <v>95</v>
      </c>
      <c r="G2298" s="231" t="s">
        <v>974</v>
      </c>
      <c r="H2298" s="231" t="s">
        <v>26</v>
      </c>
      <c r="I2298" s="231" t="s">
        <v>1002</v>
      </c>
      <c r="J2298" s="231" t="s">
        <v>1004</v>
      </c>
      <c r="K2298" s="231" t="s">
        <v>75</v>
      </c>
      <c r="L2298" s="231" t="s">
        <v>979</v>
      </c>
      <c r="M2298" s="234"/>
      <c r="N2298" s="235">
        <v>0.25</v>
      </c>
      <c r="O2298" s="235">
        <v>0.25</v>
      </c>
    </row>
    <row r="2299" spans="1:15">
      <c r="A2299" s="231" t="s">
        <v>969</v>
      </c>
      <c r="B2299" s="231" t="s">
        <v>970</v>
      </c>
      <c r="C2299" s="231" t="s">
        <v>971</v>
      </c>
      <c r="D2299" s="231" t="s">
        <v>972</v>
      </c>
      <c r="E2299" s="231" t="s">
        <v>996</v>
      </c>
      <c r="F2299" s="231" t="s">
        <v>95</v>
      </c>
      <c r="G2299" s="231" t="s">
        <v>974</v>
      </c>
      <c r="H2299" s="231" t="s">
        <v>26</v>
      </c>
      <c r="I2299" s="231" t="s">
        <v>1002</v>
      </c>
      <c r="J2299" s="231" t="s">
        <v>1011</v>
      </c>
      <c r="K2299" s="231" t="s">
        <v>75</v>
      </c>
      <c r="L2299" s="231" t="s">
        <v>980</v>
      </c>
      <c r="M2299" s="234"/>
      <c r="N2299" s="235">
        <v>0.25</v>
      </c>
      <c r="O2299" s="235">
        <v>0.25</v>
      </c>
    </row>
    <row r="2300" spans="1:15">
      <c r="A2300" s="231" t="s">
        <v>969</v>
      </c>
      <c r="B2300" s="231" t="s">
        <v>970</v>
      </c>
      <c r="C2300" s="231" t="s">
        <v>971</v>
      </c>
      <c r="D2300" s="231" t="s">
        <v>972</v>
      </c>
      <c r="E2300" s="231" t="s">
        <v>996</v>
      </c>
      <c r="F2300" s="231" t="s">
        <v>95</v>
      </c>
      <c r="G2300" s="231" t="s">
        <v>974</v>
      </c>
      <c r="H2300" s="231" t="s">
        <v>26</v>
      </c>
      <c r="I2300" s="231" t="s">
        <v>1002</v>
      </c>
      <c r="J2300" s="231" t="s">
        <v>1008</v>
      </c>
      <c r="K2300" s="231" t="s">
        <v>75</v>
      </c>
      <c r="L2300" s="231" t="s">
        <v>1006</v>
      </c>
      <c r="M2300" s="234"/>
      <c r="N2300" s="235">
        <v>0.25</v>
      </c>
      <c r="O2300" s="235">
        <v>0.25</v>
      </c>
    </row>
    <row r="2301" spans="1:15">
      <c r="A2301" s="237" t="s">
        <v>969</v>
      </c>
      <c r="B2301" s="237" t="s">
        <v>970</v>
      </c>
      <c r="C2301" s="237" t="s">
        <v>971</v>
      </c>
      <c r="D2301" s="237" t="s">
        <v>972</v>
      </c>
      <c r="E2301" s="237" t="s">
        <v>996</v>
      </c>
      <c r="F2301" s="237" t="s">
        <v>95</v>
      </c>
      <c r="G2301" s="237" t="s">
        <v>974</v>
      </c>
      <c r="H2301" s="237" t="s">
        <v>647</v>
      </c>
      <c r="I2301" s="237"/>
      <c r="J2301" s="237"/>
      <c r="K2301" s="237" t="s">
        <v>75</v>
      </c>
      <c r="L2301" s="237" t="s">
        <v>976</v>
      </c>
      <c r="M2301" s="237">
        <v>209.77809999999999</v>
      </c>
      <c r="N2301" s="237">
        <v>203.91319999999999</v>
      </c>
      <c r="O2301" s="237">
        <v>38.043799999999997</v>
      </c>
    </row>
    <row r="2302" spans="1:15">
      <c r="A2302" s="237" t="s">
        <v>969</v>
      </c>
      <c r="B2302" s="237" t="s">
        <v>970</v>
      </c>
      <c r="C2302" s="237" t="s">
        <v>971</v>
      </c>
      <c r="D2302" s="237" t="s">
        <v>972</v>
      </c>
      <c r="E2302" s="237" t="s">
        <v>996</v>
      </c>
      <c r="F2302" s="237" t="s">
        <v>95</v>
      </c>
      <c r="G2302" s="237" t="s">
        <v>974</v>
      </c>
      <c r="H2302" s="237" t="s">
        <v>647</v>
      </c>
      <c r="I2302" s="237"/>
      <c r="J2302" s="237"/>
      <c r="K2302" s="237" t="s">
        <v>75</v>
      </c>
      <c r="L2302" s="237" t="s">
        <v>977</v>
      </c>
      <c r="M2302" s="238">
        <v>5.0896075543703998E-5</v>
      </c>
      <c r="N2302" s="238">
        <v>5.0896075543703998E-5</v>
      </c>
      <c r="O2302" s="238">
        <v>5.9227497866653503E-6</v>
      </c>
    </row>
    <row r="2303" spans="1:15">
      <c r="A2303" s="231" t="s">
        <v>969</v>
      </c>
      <c r="B2303" s="231" t="s">
        <v>970</v>
      </c>
      <c r="C2303" s="231" t="s">
        <v>971</v>
      </c>
      <c r="D2303" s="231" t="s">
        <v>972</v>
      </c>
      <c r="E2303" s="231" t="s">
        <v>996</v>
      </c>
      <c r="F2303" s="231" t="s">
        <v>95</v>
      </c>
      <c r="G2303" s="231" t="s">
        <v>974</v>
      </c>
      <c r="H2303" s="231" t="s">
        <v>647</v>
      </c>
      <c r="I2303" s="231" t="s">
        <v>1002</v>
      </c>
      <c r="J2303" s="231" t="s">
        <v>1003</v>
      </c>
      <c r="K2303" s="231" t="s">
        <v>75</v>
      </c>
      <c r="L2303" s="231" t="s">
        <v>978</v>
      </c>
      <c r="M2303" s="234"/>
      <c r="N2303" s="235">
        <v>0.25</v>
      </c>
      <c r="O2303" s="235">
        <v>0.25</v>
      </c>
    </row>
    <row r="2304" spans="1:15">
      <c r="A2304" s="231" t="s">
        <v>969</v>
      </c>
      <c r="B2304" s="231" t="s">
        <v>970</v>
      </c>
      <c r="C2304" s="231" t="s">
        <v>971</v>
      </c>
      <c r="D2304" s="231" t="s">
        <v>972</v>
      </c>
      <c r="E2304" s="231" t="s">
        <v>996</v>
      </c>
      <c r="F2304" s="231" t="s">
        <v>95</v>
      </c>
      <c r="G2304" s="231" t="s">
        <v>974</v>
      </c>
      <c r="H2304" s="231" t="s">
        <v>647</v>
      </c>
      <c r="I2304" s="231" t="s">
        <v>1002</v>
      </c>
      <c r="J2304" s="231" t="s">
        <v>1004</v>
      </c>
      <c r="K2304" s="231" t="s">
        <v>75</v>
      </c>
      <c r="L2304" s="231" t="s">
        <v>979</v>
      </c>
      <c r="M2304" s="234"/>
      <c r="N2304" s="235">
        <v>0.25</v>
      </c>
      <c r="O2304" s="235">
        <v>0.25</v>
      </c>
    </row>
    <row r="2305" spans="1:15">
      <c r="A2305" s="231" t="s">
        <v>969</v>
      </c>
      <c r="B2305" s="231" t="s">
        <v>970</v>
      </c>
      <c r="C2305" s="231" t="s">
        <v>971</v>
      </c>
      <c r="D2305" s="231" t="s">
        <v>972</v>
      </c>
      <c r="E2305" s="231" t="s">
        <v>996</v>
      </c>
      <c r="F2305" s="231" t="s">
        <v>95</v>
      </c>
      <c r="G2305" s="231" t="s">
        <v>974</v>
      </c>
      <c r="H2305" s="231" t="s">
        <v>647</v>
      </c>
      <c r="I2305" s="231" t="s">
        <v>1002</v>
      </c>
      <c r="J2305" s="231" t="s">
        <v>1011</v>
      </c>
      <c r="K2305" s="231" t="s">
        <v>75</v>
      </c>
      <c r="L2305" s="231" t="s">
        <v>980</v>
      </c>
      <c r="M2305" s="234"/>
      <c r="N2305" s="235">
        <v>0.25</v>
      </c>
      <c r="O2305" s="235">
        <v>0.25</v>
      </c>
    </row>
    <row r="2306" spans="1:15">
      <c r="A2306" s="231" t="s">
        <v>969</v>
      </c>
      <c r="B2306" s="231" t="s">
        <v>970</v>
      </c>
      <c r="C2306" s="231" t="s">
        <v>971</v>
      </c>
      <c r="D2306" s="231" t="s">
        <v>972</v>
      </c>
      <c r="E2306" s="231" t="s">
        <v>996</v>
      </c>
      <c r="F2306" s="231" t="s">
        <v>95</v>
      </c>
      <c r="G2306" s="231" t="s">
        <v>974</v>
      </c>
      <c r="H2306" s="231" t="s">
        <v>647</v>
      </c>
      <c r="I2306" s="231" t="s">
        <v>1002</v>
      </c>
      <c r="J2306" s="231" t="s">
        <v>1008</v>
      </c>
      <c r="K2306" s="231" t="s">
        <v>75</v>
      </c>
      <c r="L2306" s="231" t="s">
        <v>1006</v>
      </c>
      <c r="M2306" s="234"/>
      <c r="N2306" s="235">
        <v>0.25</v>
      </c>
      <c r="O2306" s="235">
        <v>0.25</v>
      </c>
    </row>
    <row r="2307" spans="1:15">
      <c r="A2307" s="237" t="s">
        <v>969</v>
      </c>
      <c r="B2307" s="237" t="s">
        <v>970</v>
      </c>
      <c r="C2307" s="237" t="s">
        <v>971</v>
      </c>
      <c r="D2307" s="237" t="s">
        <v>972</v>
      </c>
      <c r="E2307" s="237" t="s">
        <v>996</v>
      </c>
      <c r="F2307" s="237" t="s">
        <v>95</v>
      </c>
      <c r="G2307" s="237" t="s">
        <v>974</v>
      </c>
      <c r="H2307" s="237" t="s">
        <v>32</v>
      </c>
      <c r="I2307" s="237"/>
      <c r="J2307" s="237"/>
      <c r="K2307" s="237" t="s">
        <v>75</v>
      </c>
      <c r="L2307" s="237" t="s">
        <v>976</v>
      </c>
      <c r="M2307" s="237">
        <v>1422.3344999999999</v>
      </c>
      <c r="N2307" s="237">
        <v>110.92</v>
      </c>
      <c r="O2307" s="237">
        <v>345.16340000000002</v>
      </c>
    </row>
    <row r="2308" spans="1:15">
      <c r="A2308" s="237" t="s">
        <v>969</v>
      </c>
      <c r="B2308" s="237" t="s">
        <v>970</v>
      </c>
      <c r="C2308" s="237" t="s">
        <v>971</v>
      </c>
      <c r="D2308" s="237" t="s">
        <v>972</v>
      </c>
      <c r="E2308" s="237" t="s">
        <v>996</v>
      </c>
      <c r="F2308" s="237" t="s">
        <v>95</v>
      </c>
      <c r="G2308" s="237" t="s">
        <v>974</v>
      </c>
      <c r="H2308" s="237" t="s">
        <v>32</v>
      </c>
      <c r="I2308" s="237"/>
      <c r="J2308" s="237"/>
      <c r="K2308" s="237" t="s">
        <v>75</v>
      </c>
      <c r="L2308" s="237" t="s">
        <v>977</v>
      </c>
      <c r="M2308" s="238">
        <v>1.63777107430838E-4</v>
      </c>
      <c r="N2308" s="238">
        <v>2.76852734364801E-5</v>
      </c>
      <c r="O2308" s="238">
        <v>5.3735863760052598E-5</v>
      </c>
    </row>
    <row r="2309" spans="1:15">
      <c r="A2309" s="231" t="s">
        <v>969</v>
      </c>
      <c r="B2309" s="231" t="s">
        <v>970</v>
      </c>
      <c r="C2309" s="231" t="s">
        <v>971</v>
      </c>
      <c r="D2309" s="231" t="s">
        <v>972</v>
      </c>
      <c r="E2309" s="231" t="s">
        <v>996</v>
      </c>
      <c r="F2309" s="231" t="s">
        <v>95</v>
      </c>
      <c r="G2309" s="231" t="s">
        <v>974</v>
      </c>
      <c r="H2309" s="231" t="s">
        <v>32</v>
      </c>
      <c r="I2309" s="231" t="s">
        <v>1002</v>
      </c>
      <c r="J2309" s="231" t="s">
        <v>1003</v>
      </c>
      <c r="K2309" s="231" t="s">
        <v>75</v>
      </c>
      <c r="L2309" s="231" t="s">
        <v>978</v>
      </c>
      <c r="M2309" s="234"/>
      <c r="N2309" s="235">
        <v>0.25</v>
      </c>
      <c r="O2309" s="235">
        <v>0.25</v>
      </c>
    </row>
    <row r="2310" spans="1:15">
      <c r="A2310" s="231" t="s">
        <v>969</v>
      </c>
      <c r="B2310" s="231" t="s">
        <v>970</v>
      </c>
      <c r="C2310" s="231" t="s">
        <v>971</v>
      </c>
      <c r="D2310" s="231" t="s">
        <v>972</v>
      </c>
      <c r="E2310" s="231" t="s">
        <v>996</v>
      </c>
      <c r="F2310" s="231" t="s">
        <v>95</v>
      </c>
      <c r="G2310" s="231" t="s">
        <v>974</v>
      </c>
      <c r="H2310" s="231" t="s">
        <v>32</v>
      </c>
      <c r="I2310" s="231" t="s">
        <v>1002</v>
      </c>
      <c r="J2310" s="231" t="s">
        <v>1004</v>
      </c>
      <c r="K2310" s="231" t="s">
        <v>75</v>
      </c>
      <c r="L2310" s="231" t="s">
        <v>979</v>
      </c>
      <c r="M2310" s="234"/>
      <c r="N2310" s="235">
        <v>0.25</v>
      </c>
      <c r="O2310" s="235">
        <v>0.25</v>
      </c>
    </row>
    <row r="2311" spans="1:15">
      <c r="A2311" s="231" t="s">
        <v>969</v>
      </c>
      <c r="B2311" s="231" t="s">
        <v>970</v>
      </c>
      <c r="C2311" s="231" t="s">
        <v>971</v>
      </c>
      <c r="D2311" s="231" t="s">
        <v>972</v>
      </c>
      <c r="E2311" s="231" t="s">
        <v>996</v>
      </c>
      <c r="F2311" s="231" t="s">
        <v>95</v>
      </c>
      <c r="G2311" s="231" t="s">
        <v>974</v>
      </c>
      <c r="H2311" s="231" t="s">
        <v>32</v>
      </c>
      <c r="I2311" s="231" t="s">
        <v>1002</v>
      </c>
      <c r="J2311" s="231" t="s">
        <v>1011</v>
      </c>
      <c r="K2311" s="231" t="s">
        <v>75</v>
      </c>
      <c r="L2311" s="231" t="s">
        <v>980</v>
      </c>
      <c r="M2311" s="234"/>
      <c r="N2311" s="235">
        <v>0.25</v>
      </c>
      <c r="O2311" s="235">
        <v>0.25</v>
      </c>
    </row>
    <row r="2312" spans="1:15">
      <c r="A2312" s="231" t="s">
        <v>969</v>
      </c>
      <c r="B2312" s="231" t="s">
        <v>970</v>
      </c>
      <c r="C2312" s="231" t="s">
        <v>971</v>
      </c>
      <c r="D2312" s="231" t="s">
        <v>972</v>
      </c>
      <c r="E2312" s="231" t="s">
        <v>996</v>
      </c>
      <c r="F2312" s="231" t="s">
        <v>95</v>
      </c>
      <c r="G2312" s="231" t="s">
        <v>974</v>
      </c>
      <c r="H2312" s="231" t="s">
        <v>32</v>
      </c>
      <c r="I2312" s="231" t="s">
        <v>1002</v>
      </c>
      <c r="J2312" s="231" t="s">
        <v>1008</v>
      </c>
      <c r="K2312" s="231" t="s">
        <v>75</v>
      </c>
      <c r="L2312" s="231" t="s">
        <v>1006</v>
      </c>
      <c r="M2312" s="234"/>
      <c r="N2312" s="235">
        <v>0.25</v>
      </c>
      <c r="O2312" s="235">
        <v>0.25</v>
      </c>
    </row>
    <row r="2313" spans="1:15">
      <c r="A2313" s="237" t="s">
        <v>969</v>
      </c>
      <c r="B2313" s="237" t="s">
        <v>970</v>
      </c>
      <c r="C2313" s="237" t="s">
        <v>971</v>
      </c>
      <c r="D2313" s="237" t="s">
        <v>972</v>
      </c>
      <c r="E2313" s="237" t="s">
        <v>996</v>
      </c>
      <c r="F2313" s="237" t="s">
        <v>95</v>
      </c>
      <c r="G2313" s="237" t="s">
        <v>974</v>
      </c>
      <c r="H2313" s="237" t="s">
        <v>28</v>
      </c>
      <c r="I2313" s="237"/>
      <c r="J2313" s="237"/>
      <c r="K2313" s="237" t="s">
        <v>75</v>
      </c>
      <c r="L2313" s="237" t="s">
        <v>976</v>
      </c>
      <c r="M2313" s="237">
        <v>463.41359999999997</v>
      </c>
      <c r="N2313" s="237">
        <v>97.313000000000002</v>
      </c>
      <c r="O2313" s="237">
        <v>10.190300000000001</v>
      </c>
    </row>
    <row r="2314" spans="1:15">
      <c r="A2314" s="237" t="s">
        <v>969</v>
      </c>
      <c r="B2314" s="237" t="s">
        <v>970</v>
      </c>
      <c r="C2314" s="237" t="s">
        <v>971</v>
      </c>
      <c r="D2314" s="237" t="s">
        <v>972</v>
      </c>
      <c r="E2314" s="237" t="s">
        <v>996</v>
      </c>
      <c r="F2314" s="237" t="s">
        <v>95</v>
      </c>
      <c r="G2314" s="237" t="s">
        <v>974</v>
      </c>
      <c r="H2314" s="237" t="s">
        <v>28</v>
      </c>
      <c r="I2314" s="237"/>
      <c r="J2314" s="237"/>
      <c r="K2314" s="237" t="s">
        <v>75</v>
      </c>
      <c r="L2314" s="237" t="s">
        <v>977</v>
      </c>
      <c r="M2314" s="238">
        <v>5.7413372625978298E-5</v>
      </c>
      <c r="N2314" s="238">
        <v>2.4289010222901099E-5</v>
      </c>
      <c r="O2314" s="238">
        <v>1.5864502797053899E-6</v>
      </c>
    </row>
    <row r="2315" spans="1:15">
      <c r="A2315" s="231" t="s">
        <v>969</v>
      </c>
      <c r="B2315" s="231" t="s">
        <v>970</v>
      </c>
      <c r="C2315" s="231" t="s">
        <v>971</v>
      </c>
      <c r="D2315" s="231" t="s">
        <v>972</v>
      </c>
      <c r="E2315" s="231" t="s">
        <v>996</v>
      </c>
      <c r="F2315" s="231" t="s">
        <v>95</v>
      </c>
      <c r="G2315" s="231" t="s">
        <v>974</v>
      </c>
      <c r="H2315" s="231" t="s">
        <v>28</v>
      </c>
      <c r="I2315" s="231" t="s">
        <v>1002</v>
      </c>
      <c r="J2315" s="231" t="s">
        <v>1003</v>
      </c>
      <c r="K2315" s="231" t="s">
        <v>75</v>
      </c>
      <c r="L2315" s="231" t="s">
        <v>978</v>
      </c>
      <c r="M2315" s="234"/>
      <c r="N2315" s="235">
        <v>0.25</v>
      </c>
      <c r="O2315" s="235">
        <v>0.25</v>
      </c>
    </row>
    <row r="2316" spans="1:15">
      <c r="A2316" s="231" t="s">
        <v>969</v>
      </c>
      <c r="B2316" s="231" t="s">
        <v>970</v>
      </c>
      <c r="C2316" s="231" t="s">
        <v>971</v>
      </c>
      <c r="D2316" s="231" t="s">
        <v>972</v>
      </c>
      <c r="E2316" s="231" t="s">
        <v>996</v>
      </c>
      <c r="F2316" s="231" t="s">
        <v>95</v>
      </c>
      <c r="G2316" s="231" t="s">
        <v>974</v>
      </c>
      <c r="H2316" s="231" t="s">
        <v>28</v>
      </c>
      <c r="I2316" s="231" t="s">
        <v>1002</v>
      </c>
      <c r="J2316" s="231" t="s">
        <v>1004</v>
      </c>
      <c r="K2316" s="231" t="s">
        <v>75</v>
      </c>
      <c r="L2316" s="231" t="s">
        <v>979</v>
      </c>
      <c r="M2316" s="234"/>
      <c r="N2316" s="235">
        <v>0.25</v>
      </c>
      <c r="O2316" s="235">
        <v>0.25</v>
      </c>
    </row>
    <row r="2317" spans="1:15">
      <c r="A2317" s="231" t="s">
        <v>969</v>
      </c>
      <c r="B2317" s="231" t="s">
        <v>970</v>
      </c>
      <c r="C2317" s="231" t="s">
        <v>971</v>
      </c>
      <c r="D2317" s="231" t="s">
        <v>972</v>
      </c>
      <c r="E2317" s="231" t="s">
        <v>996</v>
      </c>
      <c r="F2317" s="231" t="s">
        <v>95</v>
      </c>
      <c r="G2317" s="231" t="s">
        <v>974</v>
      </c>
      <c r="H2317" s="231" t="s">
        <v>28</v>
      </c>
      <c r="I2317" s="231" t="s">
        <v>1002</v>
      </c>
      <c r="J2317" s="231" t="s">
        <v>1011</v>
      </c>
      <c r="K2317" s="231" t="s">
        <v>75</v>
      </c>
      <c r="L2317" s="231" t="s">
        <v>980</v>
      </c>
      <c r="M2317" s="234"/>
      <c r="N2317" s="235">
        <v>0.25</v>
      </c>
      <c r="O2317" s="235">
        <v>0.25</v>
      </c>
    </row>
    <row r="2318" spans="1:15">
      <c r="A2318" s="231" t="s">
        <v>969</v>
      </c>
      <c r="B2318" s="231" t="s">
        <v>970</v>
      </c>
      <c r="C2318" s="231" t="s">
        <v>971</v>
      </c>
      <c r="D2318" s="231" t="s">
        <v>972</v>
      </c>
      <c r="E2318" s="231" t="s">
        <v>996</v>
      </c>
      <c r="F2318" s="231" t="s">
        <v>95</v>
      </c>
      <c r="G2318" s="231" t="s">
        <v>974</v>
      </c>
      <c r="H2318" s="231" t="s">
        <v>28</v>
      </c>
      <c r="I2318" s="231" t="s">
        <v>1002</v>
      </c>
      <c r="J2318" s="231" t="s">
        <v>1008</v>
      </c>
      <c r="K2318" s="231" t="s">
        <v>75</v>
      </c>
      <c r="L2318" s="231" t="s">
        <v>1006</v>
      </c>
      <c r="M2318" s="234"/>
      <c r="N2318" s="235">
        <v>0.25</v>
      </c>
      <c r="O2318" s="235">
        <v>0.25</v>
      </c>
    </row>
    <row r="2319" spans="1:15">
      <c r="A2319" s="237" t="s">
        <v>969</v>
      </c>
      <c r="B2319" s="237" t="s">
        <v>970</v>
      </c>
      <c r="C2319" s="237" t="s">
        <v>971</v>
      </c>
      <c r="D2319" s="237" t="s">
        <v>972</v>
      </c>
      <c r="E2319" s="237" t="s">
        <v>996</v>
      </c>
      <c r="F2319" s="237" t="s">
        <v>95</v>
      </c>
      <c r="G2319" s="237" t="s">
        <v>974</v>
      </c>
      <c r="H2319" s="237" t="s">
        <v>25</v>
      </c>
      <c r="I2319" s="237"/>
      <c r="J2319" s="237"/>
      <c r="K2319" s="237" t="s">
        <v>75</v>
      </c>
      <c r="L2319" s="237" t="s">
        <v>976</v>
      </c>
      <c r="M2319" s="237">
        <v>47.368899999999996</v>
      </c>
      <c r="N2319" s="237"/>
      <c r="O2319" s="237">
        <v>46.421599999999998</v>
      </c>
    </row>
    <row r="2320" spans="1:15">
      <c r="A2320" s="237" t="s">
        <v>969</v>
      </c>
      <c r="B2320" s="237" t="s">
        <v>970</v>
      </c>
      <c r="C2320" s="237" t="s">
        <v>971</v>
      </c>
      <c r="D2320" s="237" t="s">
        <v>972</v>
      </c>
      <c r="E2320" s="237" t="s">
        <v>996</v>
      </c>
      <c r="F2320" s="237" t="s">
        <v>95</v>
      </c>
      <c r="G2320" s="237" t="s">
        <v>974</v>
      </c>
      <c r="H2320" s="237" t="s">
        <v>25</v>
      </c>
      <c r="I2320" s="237"/>
      <c r="J2320" s="237"/>
      <c r="K2320" s="237" t="s">
        <v>75</v>
      </c>
      <c r="L2320" s="237" t="s">
        <v>977</v>
      </c>
      <c r="M2320" s="238">
        <v>7.5403095662453802E-6</v>
      </c>
      <c r="N2320" s="238"/>
      <c r="O2320" s="238">
        <v>7.2270257307804201E-6</v>
      </c>
    </row>
    <row r="2321" spans="1:15">
      <c r="A2321" s="231" t="s">
        <v>969</v>
      </c>
      <c r="B2321" s="231" t="s">
        <v>970</v>
      </c>
      <c r="C2321" s="231" t="s">
        <v>971</v>
      </c>
      <c r="D2321" s="231" t="s">
        <v>972</v>
      </c>
      <c r="E2321" s="231" t="s">
        <v>996</v>
      </c>
      <c r="F2321" s="231" t="s">
        <v>95</v>
      </c>
      <c r="G2321" s="231" t="s">
        <v>974</v>
      </c>
      <c r="H2321" s="231" t="s">
        <v>25</v>
      </c>
      <c r="I2321" s="231" t="s">
        <v>1002</v>
      </c>
      <c r="J2321" s="231" t="s">
        <v>1003</v>
      </c>
      <c r="K2321" s="231" t="s">
        <v>75</v>
      </c>
      <c r="L2321" s="231" t="s">
        <v>978</v>
      </c>
      <c r="M2321" s="234"/>
      <c r="N2321" s="235">
        <v>0.25</v>
      </c>
      <c r="O2321" s="235">
        <v>0.25</v>
      </c>
    </row>
    <row r="2322" spans="1:15">
      <c r="A2322" s="231" t="s">
        <v>969</v>
      </c>
      <c r="B2322" s="231" t="s">
        <v>970</v>
      </c>
      <c r="C2322" s="231" t="s">
        <v>971</v>
      </c>
      <c r="D2322" s="231" t="s">
        <v>972</v>
      </c>
      <c r="E2322" s="231" t="s">
        <v>996</v>
      </c>
      <c r="F2322" s="231" t="s">
        <v>95</v>
      </c>
      <c r="G2322" s="231" t="s">
        <v>974</v>
      </c>
      <c r="H2322" s="231" t="s">
        <v>25</v>
      </c>
      <c r="I2322" s="231" t="s">
        <v>1002</v>
      </c>
      <c r="J2322" s="231" t="s">
        <v>1004</v>
      </c>
      <c r="K2322" s="231" t="s">
        <v>75</v>
      </c>
      <c r="L2322" s="231" t="s">
        <v>979</v>
      </c>
      <c r="M2322" s="234"/>
      <c r="N2322" s="235">
        <v>0.25</v>
      </c>
      <c r="O2322" s="235">
        <v>0.25</v>
      </c>
    </row>
    <row r="2323" spans="1:15">
      <c r="A2323" s="231" t="s">
        <v>969</v>
      </c>
      <c r="B2323" s="231" t="s">
        <v>970</v>
      </c>
      <c r="C2323" s="231" t="s">
        <v>971</v>
      </c>
      <c r="D2323" s="231" t="s">
        <v>972</v>
      </c>
      <c r="E2323" s="231" t="s">
        <v>996</v>
      </c>
      <c r="F2323" s="231" t="s">
        <v>95</v>
      </c>
      <c r="G2323" s="231" t="s">
        <v>974</v>
      </c>
      <c r="H2323" s="231" t="s">
        <v>25</v>
      </c>
      <c r="I2323" s="231" t="s">
        <v>1002</v>
      </c>
      <c r="J2323" s="231" t="s">
        <v>1011</v>
      </c>
      <c r="K2323" s="231" t="s">
        <v>75</v>
      </c>
      <c r="L2323" s="231" t="s">
        <v>980</v>
      </c>
      <c r="M2323" s="234"/>
      <c r="N2323" s="235">
        <v>0.25</v>
      </c>
      <c r="O2323" s="235">
        <v>0.25</v>
      </c>
    </row>
    <row r="2324" spans="1:15">
      <c r="A2324" s="231" t="s">
        <v>969</v>
      </c>
      <c r="B2324" s="231" t="s">
        <v>970</v>
      </c>
      <c r="C2324" s="231" t="s">
        <v>971</v>
      </c>
      <c r="D2324" s="231" t="s">
        <v>972</v>
      </c>
      <c r="E2324" s="231" t="s">
        <v>996</v>
      </c>
      <c r="F2324" s="231" t="s">
        <v>95</v>
      </c>
      <c r="G2324" s="231" t="s">
        <v>974</v>
      </c>
      <c r="H2324" s="231" t="s">
        <v>25</v>
      </c>
      <c r="I2324" s="231" t="s">
        <v>1002</v>
      </c>
      <c r="J2324" s="231" t="s">
        <v>1008</v>
      </c>
      <c r="K2324" s="231" t="s">
        <v>75</v>
      </c>
      <c r="L2324" s="231" t="s">
        <v>1006</v>
      </c>
      <c r="M2324" s="234"/>
      <c r="N2324" s="235">
        <v>0.25</v>
      </c>
      <c r="O2324" s="235">
        <v>0.25</v>
      </c>
    </row>
    <row r="2325" spans="1:15">
      <c r="A2325" s="237" t="s">
        <v>969</v>
      </c>
      <c r="B2325" s="237" t="s">
        <v>970</v>
      </c>
      <c r="C2325" s="237" t="s">
        <v>971</v>
      </c>
      <c r="D2325" s="237" t="s">
        <v>972</v>
      </c>
      <c r="E2325" s="237" t="s">
        <v>996</v>
      </c>
      <c r="F2325" s="237" t="s">
        <v>95</v>
      </c>
      <c r="G2325" s="237" t="s">
        <v>974</v>
      </c>
      <c r="H2325" s="237" t="s">
        <v>648</v>
      </c>
      <c r="I2325" s="237"/>
      <c r="J2325" s="237"/>
      <c r="K2325" s="237" t="s">
        <v>75</v>
      </c>
      <c r="L2325" s="237" t="s">
        <v>976</v>
      </c>
      <c r="M2325" s="237">
        <v>65.874300000000005</v>
      </c>
      <c r="N2325" s="237"/>
      <c r="O2325" s="237">
        <v>54.170200000000001</v>
      </c>
    </row>
    <row r="2326" spans="1:15">
      <c r="A2326" s="237" t="s">
        <v>969</v>
      </c>
      <c r="B2326" s="237" t="s">
        <v>970</v>
      </c>
      <c r="C2326" s="237" t="s">
        <v>971</v>
      </c>
      <c r="D2326" s="237" t="s">
        <v>972</v>
      </c>
      <c r="E2326" s="237" t="s">
        <v>996</v>
      </c>
      <c r="F2326" s="237" t="s">
        <v>95</v>
      </c>
      <c r="G2326" s="237" t="s">
        <v>974</v>
      </c>
      <c r="H2326" s="237" t="s">
        <v>648</v>
      </c>
      <c r="I2326" s="237"/>
      <c r="J2326" s="237"/>
      <c r="K2326" s="237" t="s">
        <v>75</v>
      </c>
      <c r="L2326" s="237" t="s">
        <v>977</v>
      </c>
      <c r="M2326" s="238">
        <v>1.00543817141554E-5</v>
      </c>
      <c r="N2326" s="238"/>
      <c r="O2326" s="238">
        <v>8.43334631381774E-6</v>
      </c>
    </row>
    <row r="2327" spans="1:15">
      <c r="A2327" s="231" t="s">
        <v>969</v>
      </c>
      <c r="B2327" s="231" t="s">
        <v>970</v>
      </c>
      <c r="C2327" s="231" t="s">
        <v>971</v>
      </c>
      <c r="D2327" s="231" t="s">
        <v>972</v>
      </c>
      <c r="E2327" s="231" t="s">
        <v>996</v>
      </c>
      <c r="F2327" s="231" t="s">
        <v>95</v>
      </c>
      <c r="G2327" s="231" t="s">
        <v>974</v>
      </c>
      <c r="H2327" s="231" t="s">
        <v>648</v>
      </c>
      <c r="I2327" s="231" t="s">
        <v>1002</v>
      </c>
      <c r="J2327" s="231" t="s">
        <v>1003</v>
      </c>
      <c r="K2327" s="231" t="s">
        <v>75</v>
      </c>
      <c r="L2327" s="231" t="s">
        <v>978</v>
      </c>
      <c r="M2327" s="234"/>
      <c r="N2327" s="235">
        <v>0.25</v>
      </c>
      <c r="O2327" s="235">
        <v>0.25</v>
      </c>
    </row>
    <row r="2328" spans="1:15">
      <c r="A2328" s="231" t="s">
        <v>969</v>
      </c>
      <c r="B2328" s="231" t="s">
        <v>970</v>
      </c>
      <c r="C2328" s="231" t="s">
        <v>971</v>
      </c>
      <c r="D2328" s="231" t="s">
        <v>972</v>
      </c>
      <c r="E2328" s="231" t="s">
        <v>996</v>
      </c>
      <c r="F2328" s="231" t="s">
        <v>95</v>
      </c>
      <c r="G2328" s="231" t="s">
        <v>974</v>
      </c>
      <c r="H2328" s="231" t="s">
        <v>648</v>
      </c>
      <c r="I2328" s="231" t="s">
        <v>1002</v>
      </c>
      <c r="J2328" s="231" t="s">
        <v>1004</v>
      </c>
      <c r="K2328" s="231" t="s">
        <v>75</v>
      </c>
      <c r="L2328" s="231" t="s">
        <v>979</v>
      </c>
      <c r="M2328" s="234"/>
      <c r="N2328" s="235">
        <v>0.25</v>
      </c>
      <c r="O2328" s="235">
        <v>0.25</v>
      </c>
    </row>
    <row r="2329" spans="1:15">
      <c r="A2329" s="231" t="s">
        <v>969</v>
      </c>
      <c r="B2329" s="231" t="s">
        <v>970</v>
      </c>
      <c r="C2329" s="231" t="s">
        <v>971</v>
      </c>
      <c r="D2329" s="231" t="s">
        <v>972</v>
      </c>
      <c r="E2329" s="231" t="s">
        <v>996</v>
      </c>
      <c r="F2329" s="231" t="s">
        <v>95</v>
      </c>
      <c r="G2329" s="231" t="s">
        <v>974</v>
      </c>
      <c r="H2329" s="231" t="s">
        <v>648</v>
      </c>
      <c r="I2329" s="231" t="s">
        <v>1002</v>
      </c>
      <c r="J2329" s="231" t="s">
        <v>1011</v>
      </c>
      <c r="K2329" s="231" t="s">
        <v>75</v>
      </c>
      <c r="L2329" s="231" t="s">
        <v>980</v>
      </c>
      <c r="M2329" s="234"/>
      <c r="N2329" s="235">
        <v>0.25</v>
      </c>
      <c r="O2329" s="235">
        <v>0.25</v>
      </c>
    </row>
    <row r="2330" spans="1:15">
      <c r="A2330" s="231" t="s">
        <v>969</v>
      </c>
      <c r="B2330" s="231" t="s">
        <v>970</v>
      </c>
      <c r="C2330" s="231" t="s">
        <v>971</v>
      </c>
      <c r="D2330" s="231" t="s">
        <v>972</v>
      </c>
      <c r="E2330" s="231" t="s">
        <v>996</v>
      </c>
      <c r="F2330" s="231" t="s">
        <v>95</v>
      </c>
      <c r="G2330" s="231" t="s">
        <v>974</v>
      </c>
      <c r="H2330" s="231" t="s">
        <v>648</v>
      </c>
      <c r="I2330" s="231" t="s">
        <v>1002</v>
      </c>
      <c r="J2330" s="231" t="s">
        <v>1008</v>
      </c>
      <c r="K2330" s="231" t="s">
        <v>75</v>
      </c>
      <c r="L2330" s="231" t="s">
        <v>1006</v>
      </c>
      <c r="M2330" s="234"/>
      <c r="N2330" s="235">
        <v>0.25</v>
      </c>
      <c r="O2330" s="235">
        <v>0.25</v>
      </c>
    </row>
    <row r="2331" spans="1:15">
      <c r="A2331" s="237" t="s">
        <v>969</v>
      </c>
      <c r="B2331" s="237" t="s">
        <v>970</v>
      </c>
      <c r="C2331" s="237" t="s">
        <v>971</v>
      </c>
      <c r="D2331" s="237" t="s">
        <v>972</v>
      </c>
      <c r="E2331" s="237" t="s">
        <v>996</v>
      </c>
      <c r="F2331" s="237" t="s">
        <v>95</v>
      </c>
      <c r="G2331" s="237" t="s">
        <v>974</v>
      </c>
      <c r="H2331" s="237" t="s">
        <v>649</v>
      </c>
      <c r="I2331" s="237"/>
      <c r="J2331" s="237"/>
      <c r="K2331" s="237" t="s">
        <v>75</v>
      </c>
      <c r="L2331" s="237" t="s">
        <v>976</v>
      </c>
      <c r="M2331" s="237">
        <v>0.95199999999999996</v>
      </c>
      <c r="N2331" s="237"/>
      <c r="O2331" s="237"/>
    </row>
    <row r="2332" spans="1:15">
      <c r="A2332" s="237" t="s">
        <v>969</v>
      </c>
      <c r="B2332" s="237" t="s">
        <v>970</v>
      </c>
      <c r="C2332" s="237" t="s">
        <v>971</v>
      </c>
      <c r="D2332" s="237" t="s">
        <v>972</v>
      </c>
      <c r="E2332" s="237" t="s">
        <v>996</v>
      </c>
      <c r="F2332" s="237" t="s">
        <v>95</v>
      </c>
      <c r="G2332" s="237" t="s">
        <v>974</v>
      </c>
      <c r="H2332" s="237" t="s">
        <v>649</v>
      </c>
      <c r="I2332" s="237"/>
      <c r="J2332" s="237"/>
      <c r="K2332" s="237" t="s">
        <v>75</v>
      </c>
      <c r="L2332" s="237" t="s">
        <v>977</v>
      </c>
      <c r="M2332" s="238">
        <v>1.2270171489256801E-7</v>
      </c>
      <c r="N2332" s="238"/>
      <c r="O2332" s="238"/>
    </row>
    <row r="2333" spans="1:15">
      <c r="A2333" s="231" t="s">
        <v>969</v>
      </c>
      <c r="B2333" s="231" t="s">
        <v>970</v>
      </c>
      <c r="C2333" s="231" t="s">
        <v>971</v>
      </c>
      <c r="D2333" s="231" t="s">
        <v>972</v>
      </c>
      <c r="E2333" s="231" t="s">
        <v>996</v>
      </c>
      <c r="F2333" s="231" t="s">
        <v>95</v>
      </c>
      <c r="G2333" s="231" t="s">
        <v>974</v>
      </c>
      <c r="H2333" s="231" t="s">
        <v>649</v>
      </c>
      <c r="I2333" s="231" t="s">
        <v>1002</v>
      </c>
      <c r="J2333" s="231" t="s">
        <v>1009</v>
      </c>
      <c r="K2333" s="231" t="s">
        <v>75</v>
      </c>
      <c r="L2333" s="231" t="s">
        <v>978</v>
      </c>
      <c r="M2333" s="234"/>
      <c r="N2333" s="239">
        <v>1</v>
      </c>
      <c r="O2333" s="239">
        <v>1</v>
      </c>
    </row>
    <row r="2334" spans="1:15">
      <c r="A2334" s="231" t="s">
        <v>969</v>
      </c>
      <c r="B2334" s="231" t="s">
        <v>970</v>
      </c>
      <c r="C2334" s="231" t="s">
        <v>971</v>
      </c>
      <c r="D2334" s="231" t="s">
        <v>972</v>
      </c>
      <c r="E2334" s="231" t="s">
        <v>996</v>
      </c>
      <c r="F2334" s="231" t="s">
        <v>95</v>
      </c>
      <c r="G2334" s="231" t="s">
        <v>974</v>
      </c>
      <c r="H2334" s="231" t="s">
        <v>649</v>
      </c>
      <c r="K2334" s="231" t="s">
        <v>75</v>
      </c>
      <c r="L2334" s="231" t="s">
        <v>979</v>
      </c>
      <c r="M2334" s="234"/>
      <c r="N2334" s="236"/>
      <c r="O2334" s="236"/>
    </row>
    <row r="2335" spans="1:15">
      <c r="A2335" s="231" t="s">
        <v>969</v>
      </c>
      <c r="B2335" s="231" t="s">
        <v>970</v>
      </c>
      <c r="C2335" s="231" t="s">
        <v>971</v>
      </c>
      <c r="D2335" s="231" t="s">
        <v>972</v>
      </c>
      <c r="E2335" s="231" t="s">
        <v>996</v>
      </c>
      <c r="F2335" s="231" t="s">
        <v>95</v>
      </c>
      <c r="G2335" s="231" t="s">
        <v>974</v>
      </c>
      <c r="H2335" s="231" t="s">
        <v>649</v>
      </c>
      <c r="K2335" s="231" t="s">
        <v>75</v>
      </c>
      <c r="L2335" s="231" t="s">
        <v>980</v>
      </c>
      <c r="M2335" s="234"/>
      <c r="N2335" s="236"/>
      <c r="O2335" s="236"/>
    </row>
    <row r="2336" spans="1:15">
      <c r="A2336" s="237" t="s">
        <v>969</v>
      </c>
      <c r="B2336" s="237" t="s">
        <v>970</v>
      </c>
      <c r="C2336" s="237" t="s">
        <v>971</v>
      </c>
      <c r="D2336" s="237" t="s">
        <v>972</v>
      </c>
      <c r="E2336" s="237" t="s">
        <v>996</v>
      </c>
      <c r="F2336" s="237" t="s">
        <v>95</v>
      </c>
      <c r="G2336" s="237" t="s">
        <v>974</v>
      </c>
      <c r="H2336" s="237" t="s">
        <v>650</v>
      </c>
      <c r="I2336" s="237"/>
      <c r="J2336" s="237"/>
      <c r="K2336" s="237" t="s">
        <v>75</v>
      </c>
      <c r="L2336" s="237" t="s">
        <v>976</v>
      </c>
      <c r="M2336" s="237">
        <v>13.440300000000001</v>
      </c>
      <c r="N2336" s="237"/>
      <c r="O2336" s="237"/>
    </row>
    <row r="2337" spans="1:15">
      <c r="A2337" s="237" t="s">
        <v>969</v>
      </c>
      <c r="B2337" s="237" t="s">
        <v>970</v>
      </c>
      <c r="C2337" s="237" t="s">
        <v>971</v>
      </c>
      <c r="D2337" s="237" t="s">
        <v>972</v>
      </c>
      <c r="E2337" s="237" t="s">
        <v>996</v>
      </c>
      <c r="F2337" s="237" t="s">
        <v>95</v>
      </c>
      <c r="G2337" s="237" t="s">
        <v>974</v>
      </c>
      <c r="H2337" s="237" t="s">
        <v>650</v>
      </c>
      <c r="I2337" s="237"/>
      <c r="J2337" s="237"/>
      <c r="K2337" s="237" t="s">
        <v>75</v>
      </c>
      <c r="L2337" s="237" t="s">
        <v>977</v>
      </c>
      <c r="M2337" s="238">
        <v>1.9908471289172701E-6</v>
      </c>
      <c r="N2337" s="238"/>
      <c r="O2337" s="238"/>
    </row>
    <row r="2338" spans="1:15">
      <c r="A2338" s="231" t="s">
        <v>969</v>
      </c>
      <c r="B2338" s="231" t="s">
        <v>970</v>
      </c>
      <c r="C2338" s="231" t="s">
        <v>971</v>
      </c>
      <c r="D2338" s="231" t="s">
        <v>972</v>
      </c>
      <c r="E2338" s="231" t="s">
        <v>996</v>
      </c>
      <c r="F2338" s="231" t="s">
        <v>95</v>
      </c>
      <c r="G2338" s="231" t="s">
        <v>974</v>
      </c>
      <c r="H2338" s="231" t="s">
        <v>650</v>
      </c>
      <c r="I2338" s="231" t="s">
        <v>1002</v>
      </c>
      <c r="J2338" s="231" t="s">
        <v>1009</v>
      </c>
      <c r="K2338" s="231" t="s">
        <v>75</v>
      </c>
      <c r="L2338" s="231" t="s">
        <v>978</v>
      </c>
      <c r="M2338" s="234"/>
      <c r="N2338" s="239">
        <v>1</v>
      </c>
      <c r="O2338" s="239">
        <v>1</v>
      </c>
    </row>
    <row r="2339" spans="1:15">
      <c r="A2339" s="231" t="s">
        <v>969</v>
      </c>
      <c r="B2339" s="231" t="s">
        <v>970</v>
      </c>
      <c r="C2339" s="231" t="s">
        <v>971</v>
      </c>
      <c r="D2339" s="231" t="s">
        <v>972</v>
      </c>
      <c r="E2339" s="231" t="s">
        <v>996</v>
      </c>
      <c r="F2339" s="231" t="s">
        <v>95</v>
      </c>
      <c r="G2339" s="231" t="s">
        <v>974</v>
      </c>
      <c r="H2339" s="231" t="s">
        <v>650</v>
      </c>
      <c r="K2339" s="231" t="s">
        <v>75</v>
      </c>
      <c r="L2339" s="231" t="s">
        <v>979</v>
      </c>
      <c r="M2339" s="234"/>
      <c r="N2339" s="236"/>
      <c r="O2339" s="236"/>
    </row>
    <row r="2340" spans="1:15">
      <c r="A2340" s="231" t="s">
        <v>969</v>
      </c>
      <c r="B2340" s="231" t="s">
        <v>970</v>
      </c>
      <c r="C2340" s="231" t="s">
        <v>971</v>
      </c>
      <c r="D2340" s="231" t="s">
        <v>972</v>
      </c>
      <c r="E2340" s="231" t="s">
        <v>996</v>
      </c>
      <c r="F2340" s="231" t="s">
        <v>95</v>
      </c>
      <c r="G2340" s="231" t="s">
        <v>974</v>
      </c>
      <c r="H2340" s="231" t="s">
        <v>650</v>
      </c>
      <c r="K2340" s="231" t="s">
        <v>75</v>
      </c>
      <c r="L2340" s="231" t="s">
        <v>980</v>
      </c>
      <c r="M2340" s="234"/>
      <c r="N2340" s="236"/>
      <c r="O2340" s="236"/>
    </row>
    <row r="2341" spans="1:15">
      <c r="A2341" s="237" t="s">
        <v>969</v>
      </c>
      <c r="B2341" s="237" t="s">
        <v>970</v>
      </c>
      <c r="C2341" s="237" t="s">
        <v>971</v>
      </c>
      <c r="D2341" s="237" t="s">
        <v>972</v>
      </c>
      <c r="E2341" s="237" t="s">
        <v>996</v>
      </c>
      <c r="F2341" s="237" t="s">
        <v>95</v>
      </c>
      <c r="G2341" s="237" t="s">
        <v>974</v>
      </c>
      <c r="H2341" s="237" t="s">
        <v>988</v>
      </c>
      <c r="I2341" s="237"/>
      <c r="J2341" s="237"/>
      <c r="K2341" s="237" t="s">
        <v>75</v>
      </c>
      <c r="L2341" s="237" t="s">
        <v>976</v>
      </c>
      <c r="M2341" s="237">
        <v>19402.857400000001</v>
      </c>
      <c r="N2341" s="237">
        <v>3899.4196000000002</v>
      </c>
      <c r="O2341" s="237">
        <v>19402.857400000001</v>
      </c>
    </row>
    <row r="2342" spans="1:15">
      <c r="A2342" s="237" t="s">
        <v>969</v>
      </c>
      <c r="B2342" s="237" t="s">
        <v>970</v>
      </c>
      <c r="C2342" s="237" t="s">
        <v>971</v>
      </c>
      <c r="D2342" s="237" t="s">
        <v>972</v>
      </c>
      <c r="E2342" s="237" t="s">
        <v>996</v>
      </c>
      <c r="F2342" s="237" t="s">
        <v>95</v>
      </c>
      <c r="G2342" s="237" t="s">
        <v>974</v>
      </c>
      <c r="H2342" s="237" t="s">
        <v>988</v>
      </c>
      <c r="I2342" s="237"/>
      <c r="J2342" s="237"/>
      <c r="K2342" s="237" t="s">
        <v>75</v>
      </c>
      <c r="L2342" s="237" t="s">
        <v>977</v>
      </c>
      <c r="M2342" s="238">
        <v>3.02068325263376E-3</v>
      </c>
      <c r="N2342" s="238">
        <v>9.7328252677217602E-4</v>
      </c>
      <c r="O2342" s="238">
        <v>3.02068325263376E-3</v>
      </c>
    </row>
    <row r="2343" spans="1:15">
      <c r="A2343" s="231" t="s">
        <v>969</v>
      </c>
      <c r="B2343" s="231" t="s">
        <v>970</v>
      </c>
      <c r="C2343" s="231" t="s">
        <v>971</v>
      </c>
      <c r="D2343" s="231" t="s">
        <v>972</v>
      </c>
      <c r="E2343" s="231" t="s">
        <v>996</v>
      </c>
      <c r="F2343" s="231" t="s">
        <v>95</v>
      </c>
      <c r="G2343" s="231" t="s">
        <v>974</v>
      </c>
      <c r="H2343" s="231" t="s">
        <v>988</v>
      </c>
      <c r="I2343" s="231" t="s">
        <v>1002</v>
      </c>
      <c r="J2343" s="231" t="s">
        <v>1003</v>
      </c>
      <c r="K2343" s="231" t="s">
        <v>75</v>
      </c>
      <c r="L2343" s="231" t="s">
        <v>978</v>
      </c>
      <c r="M2343" s="234"/>
      <c r="N2343" s="235">
        <v>0.25</v>
      </c>
      <c r="O2343" s="235">
        <v>0.25</v>
      </c>
    </row>
    <row r="2344" spans="1:15">
      <c r="A2344" s="231" t="s">
        <v>969</v>
      </c>
      <c r="B2344" s="231" t="s">
        <v>970</v>
      </c>
      <c r="C2344" s="231" t="s">
        <v>971</v>
      </c>
      <c r="D2344" s="231" t="s">
        <v>972</v>
      </c>
      <c r="E2344" s="231" t="s">
        <v>996</v>
      </c>
      <c r="F2344" s="231" t="s">
        <v>95</v>
      </c>
      <c r="G2344" s="231" t="s">
        <v>974</v>
      </c>
      <c r="H2344" s="231" t="s">
        <v>988</v>
      </c>
      <c r="I2344" s="231" t="s">
        <v>1002</v>
      </c>
      <c r="J2344" s="231" t="s">
        <v>1004</v>
      </c>
      <c r="K2344" s="231" t="s">
        <v>75</v>
      </c>
      <c r="L2344" s="231" t="s">
        <v>979</v>
      </c>
      <c r="M2344" s="234"/>
      <c r="N2344" s="235">
        <v>0.25</v>
      </c>
      <c r="O2344" s="235">
        <v>0.25</v>
      </c>
    </row>
    <row r="2345" spans="1:15">
      <c r="A2345" s="231" t="s">
        <v>969</v>
      </c>
      <c r="B2345" s="231" t="s">
        <v>970</v>
      </c>
      <c r="C2345" s="231" t="s">
        <v>971</v>
      </c>
      <c r="D2345" s="231" t="s">
        <v>972</v>
      </c>
      <c r="E2345" s="231" t="s">
        <v>996</v>
      </c>
      <c r="F2345" s="231" t="s">
        <v>95</v>
      </c>
      <c r="G2345" s="231" t="s">
        <v>974</v>
      </c>
      <c r="H2345" s="231" t="s">
        <v>988</v>
      </c>
      <c r="I2345" s="231" t="s">
        <v>1002</v>
      </c>
      <c r="J2345" s="231" t="s">
        <v>1011</v>
      </c>
      <c r="K2345" s="231" t="s">
        <v>75</v>
      </c>
      <c r="L2345" s="231" t="s">
        <v>980</v>
      </c>
      <c r="M2345" s="234"/>
      <c r="N2345" s="235">
        <v>0.25</v>
      </c>
      <c r="O2345" s="235">
        <v>0.25</v>
      </c>
    </row>
    <row r="2346" spans="1:15">
      <c r="A2346" s="231" t="s">
        <v>969</v>
      </c>
      <c r="B2346" s="231" t="s">
        <v>970</v>
      </c>
      <c r="C2346" s="231" t="s">
        <v>971</v>
      </c>
      <c r="D2346" s="231" t="s">
        <v>972</v>
      </c>
      <c r="E2346" s="231" t="s">
        <v>996</v>
      </c>
      <c r="F2346" s="231" t="s">
        <v>95</v>
      </c>
      <c r="G2346" s="231" t="s">
        <v>974</v>
      </c>
      <c r="H2346" s="231" t="s">
        <v>988</v>
      </c>
      <c r="I2346" s="231" t="s">
        <v>1002</v>
      </c>
      <c r="J2346" s="231" t="s">
        <v>1008</v>
      </c>
      <c r="K2346" s="231" t="s">
        <v>75</v>
      </c>
      <c r="L2346" s="231" t="s">
        <v>1006</v>
      </c>
      <c r="M2346" s="234"/>
      <c r="N2346" s="235">
        <v>0.25</v>
      </c>
      <c r="O2346" s="235">
        <v>0.25</v>
      </c>
    </row>
    <row r="2347" spans="1:15">
      <c r="A2347" s="237" t="s">
        <v>969</v>
      </c>
      <c r="B2347" s="237" t="s">
        <v>970</v>
      </c>
      <c r="C2347" s="237" t="s">
        <v>971</v>
      </c>
      <c r="D2347" s="237" t="s">
        <v>972</v>
      </c>
      <c r="E2347" s="237" t="s">
        <v>996</v>
      </c>
      <c r="F2347" s="237" t="s">
        <v>95</v>
      </c>
      <c r="G2347" s="237" t="s">
        <v>974</v>
      </c>
      <c r="H2347" s="237" t="s">
        <v>989</v>
      </c>
      <c r="I2347" s="237"/>
      <c r="J2347" s="237"/>
      <c r="K2347" s="237" t="s">
        <v>75</v>
      </c>
      <c r="L2347" s="237" t="s">
        <v>976</v>
      </c>
      <c r="M2347" s="237">
        <v>45.224600000000002</v>
      </c>
      <c r="N2347" s="237"/>
      <c r="O2347" s="237">
        <v>2.0099999999999998</v>
      </c>
    </row>
    <row r="2348" spans="1:15">
      <c r="A2348" s="237" t="s">
        <v>969</v>
      </c>
      <c r="B2348" s="237" t="s">
        <v>970</v>
      </c>
      <c r="C2348" s="237" t="s">
        <v>971</v>
      </c>
      <c r="D2348" s="237" t="s">
        <v>972</v>
      </c>
      <c r="E2348" s="237" t="s">
        <v>996</v>
      </c>
      <c r="F2348" s="237" t="s">
        <v>95</v>
      </c>
      <c r="G2348" s="237" t="s">
        <v>974</v>
      </c>
      <c r="H2348" s="237" t="s">
        <v>989</v>
      </c>
      <c r="I2348" s="237"/>
      <c r="J2348" s="237"/>
      <c r="K2348" s="237" t="s">
        <v>75</v>
      </c>
      <c r="L2348" s="237" t="s">
        <v>977</v>
      </c>
      <c r="M2348" s="238">
        <v>6.4199504880141399E-6</v>
      </c>
      <c r="N2348" s="238"/>
      <c r="O2348" s="238">
        <v>3.1292160802016E-7</v>
      </c>
    </row>
    <row r="2349" spans="1:15">
      <c r="A2349" s="231" t="s">
        <v>969</v>
      </c>
      <c r="B2349" s="231" t="s">
        <v>970</v>
      </c>
      <c r="C2349" s="231" t="s">
        <v>971</v>
      </c>
      <c r="D2349" s="231" t="s">
        <v>972</v>
      </c>
      <c r="E2349" s="231" t="s">
        <v>996</v>
      </c>
      <c r="F2349" s="231" t="s">
        <v>95</v>
      </c>
      <c r="G2349" s="231" t="s">
        <v>974</v>
      </c>
      <c r="H2349" s="231" t="s">
        <v>989</v>
      </c>
      <c r="I2349" s="231" t="s">
        <v>1002</v>
      </c>
      <c r="J2349" s="231" t="s">
        <v>1003</v>
      </c>
      <c r="K2349" s="231" t="s">
        <v>75</v>
      </c>
      <c r="L2349" s="231" t="s">
        <v>978</v>
      </c>
      <c r="M2349" s="234"/>
      <c r="N2349" s="235">
        <v>0.25</v>
      </c>
      <c r="O2349" s="235">
        <v>0.25</v>
      </c>
    </row>
    <row r="2350" spans="1:15">
      <c r="A2350" s="231" t="s">
        <v>969</v>
      </c>
      <c r="B2350" s="231" t="s">
        <v>970</v>
      </c>
      <c r="C2350" s="231" t="s">
        <v>971</v>
      </c>
      <c r="D2350" s="231" t="s">
        <v>972</v>
      </c>
      <c r="E2350" s="231" t="s">
        <v>996</v>
      </c>
      <c r="F2350" s="231" t="s">
        <v>95</v>
      </c>
      <c r="G2350" s="231" t="s">
        <v>974</v>
      </c>
      <c r="H2350" s="231" t="s">
        <v>989</v>
      </c>
      <c r="I2350" s="231" t="s">
        <v>1002</v>
      </c>
      <c r="J2350" s="231" t="s">
        <v>1004</v>
      </c>
      <c r="K2350" s="231" t="s">
        <v>75</v>
      </c>
      <c r="L2350" s="231" t="s">
        <v>979</v>
      </c>
      <c r="M2350" s="234"/>
      <c r="N2350" s="235">
        <v>0.25</v>
      </c>
      <c r="O2350" s="235">
        <v>0.25</v>
      </c>
    </row>
    <row r="2351" spans="1:15">
      <c r="A2351" s="231" t="s">
        <v>969</v>
      </c>
      <c r="B2351" s="231" t="s">
        <v>970</v>
      </c>
      <c r="C2351" s="231" t="s">
        <v>971</v>
      </c>
      <c r="D2351" s="231" t="s">
        <v>972</v>
      </c>
      <c r="E2351" s="231" t="s">
        <v>996</v>
      </c>
      <c r="F2351" s="231" t="s">
        <v>95</v>
      </c>
      <c r="G2351" s="231" t="s">
        <v>974</v>
      </c>
      <c r="H2351" s="231" t="s">
        <v>989</v>
      </c>
      <c r="I2351" s="231" t="s">
        <v>1002</v>
      </c>
      <c r="J2351" s="231" t="s">
        <v>1011</v>
      </c>
      <c r="K2351" s="231" t="s">
        <v>75</v>
      </c>
      <c r="L2351" s="231" t="s">
        <v>980</v>
      </c>
      <c r="M2351" s="234"/>
      <c r="N2351" s="235">
        <v>0.25</v>
      </c>
      <c r="O2351" s="235">
        <v>0.25</v>
      </c>
    </row>
    <row r="2352" spans="1:15">
      <c r="A2352" s="231" t="s">
        <v>969</v>
      </c>
      <c r="B2352" s="231" t="s">
        <v>970</v>
      </c>
      <c r="C2352" s="231" t="s">
        <v>971</v>
      </c>
      <c r="D2352" s="231" t="s">
        <v>972</v>
      </c>
      <c r="E2352" s="231" t="s">
        <v>996</v>
      </c>
      <c r="F2352" s="231" t="s">
        <v>95</v>
      </c>
      <c r="G2352" s="231" t="s">
        <v>974</v>
      </c>
      <c r="H2352" s="231" t="s">
        <v>989</v>
      </c>
      <c r="I2352" s="231" t="s">
        <v>1002</v>
      </c>
      <c r="J2352" s="231" t="s">
        <v>1008</v>
      </c>
      <c r="K2352" s="231" t="s">
        <v>75</v>
      </c>
      <c r="L2352" s="231" t="s">
        <v>1006</v>
      </c>
      <c r="M2352" s="234"/>
      <c r="N2352" s="235">
        <v>0.25</v>
      </c>
      <c r="O2352" s="235">
        <v>0.25</v>
      </c>
    </row>
    <row r="2353" spans="1:15">
      <c r="A2353" s="237" t="s">
        <v>969</v>
      </c>
      <c r="B2353" s="237" t="s">
        <v>970</v>
      </c>
      <c r="C2353" s="237" t="s">
        <v>971</v>
      </c>
      <c r="D2353" s="237" t="s">
        <v>972</v>
      </c>
      <c r="E2353" s="237" t="s">
        <v>996</v>
      </c>
      <c r="F2353" s="237" t="s">
        <v>95</v>
      </c>
      <c r="G2353" s="237" t="s">
        <v>974</v>
      </c>
      <c r="H2353" s="237" t="s">
        <v>990</v>
      </c>
      <c r="I2353" s="237"/>
      <c r="J2353" s="237"/>
      <c r="K2353" s="237" t="s">
        <v>75</v>
      </c>
      <c r="L2353" s="237" t="s">
        <v>976</v>
      </c>
      <c r="M2353" s="237">
        <v>4.3951000000000002</v>
      </c>
      <c r="N2353" s="237"/>
      <c r="O2353" s="237"/>
    </row>
    <row r="2354" spans="1:15">
      <c r="A2354" s="237" t="s">
        <v>969</v>
      </c>
      <c r="B2354" s="237" t="s">
        <v>970</v>
      </c>
      <c r="C2354" s="237" t="s">
        <v>971</v>
      </c>
      <c r="D2354" s="237" t="s">
        <v>972</v>
      </c>
      <c r="E2354" s="237" t="s">
        <v>996</v>
      </c>
      <c r="F2354" s="237" t="s">
        <v>95</v>
      </c>
      <c r="G2354" s="237" t="s">
        <v>974</v>
      </c>
      <c r="H2354" s="237" t="s">
        <v>990</v>
      </c>
      <c r="I2354" s="237"/>
      <c r="J2354" s="237"/>
      <c r="K2354" s="237" t="s">
        <v>75</v>
      </c>
      <c r="L2354" s="237" t="s">
        <v>977</v>
      </c>
      <c r="M2354" s="238">
        <v>5.4451900856694103E-7</v>
      </c>
      <c r="N2354" s="238"/>
      <c r="O2354" s="238"/>
    </row>
    <row r="2355" spans="1:15">
      <c r="A2355" s="231" t="s">
        <v>969</v>
      </c>
      <c r="B2355" s="231" t="s">
        <v>970</v>
      </c>
      <c r="C2355" s="231" t="s">
        <v>971</v>
      </c>
      <c r="D2355" s="231" t="s">
        <v>972</v>
      </c>
      <c r="E2355" s="231" t="s">
        <v>996</v>
      </c>
      <c r="F2355" s="231" t="s">
        <v>95</v>
      </c>
      <c r="G2355" s="231" t="s">
        <v>974</v>
      </c>
      <c r="H2355" s="231" t="s">
        <v>990</v>
      </c>
      <c r="I2355" s="231" t="s">
        <v>1002</v>
      </c>
      <c r="J2355" s="231" t="s">
        <v>1003</v>
      </c>
      <c r="K2355" s="231" t="s">
        <v>75</v>
      </c>
      <c r="L2355" s="231" t="s">
        <v>978</v>
      </c>
      <c r="M2355" s="234"/>
      <c r="N2355" s="235">
        <v>0.25</v>
      </c>
      <c r="O2355" s="235">
        <v>0.25</v>
      </c>
    </row>
    <row r="2356" spans="1:15">
      <c r="A2356" s="231" t="s">
        <v>969</v>
      </c>
      <c r="B2356" s="231" t="s">
        <v>970</v>
      </c>
      <c r="C2356" s="231" t="s">
        <v>971</v>
      </c>
      <c r="D2356" s="231" t="s">
        <v>972</v>
      </c>
      <c r="E2356" s="231" t="s">
        <v>996</v>
      </c>
      <c r="F2356" s="231" t="s">
        <v>95</v>
      </c>
      <c r="G2356" s="231" t="s">
        <v>974</v>
      </c>
      <c r="H2356" s="231" t="s">
        <v>990</v>
      </c>
      <c r="I2356" s="231" t="s">
        <v>1002</v>
      </c>
      <c r="J2356" s="231" t="s">
        <v>1004</v>
      </c>
      <c r="K2356" s="231" t="s">
        <v>75</v>
      </c>
      <c r="L2356" s="231" t="s">
        <v>979</v>
      </c>
      <c r="M2356" s="234"/>
      <c r="N2356" s="235">
        <v>0.25</v>
      </c>
      <c r="O2356" s="235">
        <v>0.25</v>
      </c>
    </row>
    <row r="2357" spans="1:15">
      <c r="A2357" s="231" t="s">
        <v>969</v>
      </c>
      <c r="B2357" s="231" t="s">
        <v>970</v>
      </c>
      <c r="C2357" s="231" t="s">
        <v>971</v>
      </c>
      <c r="D2357" s="231" t="s">
        <v>972</v>
      </c>
      <c r="E2357" s="231" t="s">
        <v>996</v>
      </c>
      <c r="F2357" s="231" t="s">
        <v>95</v>
      </c>
      <c r="G2357" s="231" t="s">
        <v>974</v>
      </c>
      <c r="H2357" s="231" t="s">
        <v>990</v>
      </c>
      <c r="I2357" s="231" t="s">
        <v>1002</v>
      </c>
      <c r="J2357" s="231" t="s">
        <v>1011</v>
      </c>
      <c r="K2357" s="231" t="s">
        <v>75</v>
      </c>
      <c r="L2357" s="231" t="s">
        <v>980</v>
      </c>
      <c r="M2357" s="234"/>
      <c r="N2357" s="235">
        <v>0.25</v>
      </c>
      <c r="O2357" s="235">
        <v>0.25</v>
      </c>
    </row>
    <row r="2358" spans="1:15">
      <c r="A2358" s="231" t="s">
        <v>969</v>
      </c>
      <c r="B2358" s="231" t="s">
        <v>970</v>
      </c>
      <c r="C2358" s="231" t="s">
        <v>971</v>
      </c>
      <c r="D2358" s="231" t="s">
        <v>972</v>
      </c>
      <c r="E2358" s="231" t="s">
        <v>996</v>
      </c>
      <c r="F2358" s="231" t="s">
        <v>95</v>
      </c>
      <c r="G2358" s="231" t="s">
        <v>974</v>
      </c>
      <c r="H2358" s="231" t="s">
        <v>990</v>
      </c>
      <c r="I2358" s="231" t="s">
        <v>1002</v>
      </c>
      <c r="J2358" s="231" t="s">
        <v>1008</v>
      </c>
      <c r="K2358" s="231" t="s">
        <v>75</v>
      </c>
      <c r="L2358" s="231" t="s">
        <v>1006</v>
      </c>
      <c r="M2358" s="234"/>
      <c r="N2358" s="235">
        <v>0.25</v>
      </c>
      <c r="O2358" s="235">
        <v>0.25</v>
      </c>
    </row>
    <row r="2359" spans="1:15">
      <c r="A2359" s="237" t="s">
        <v>969</v>
      </c>
      <c r="B2359" s="237" t="s">
        <v>970</v>
      </c>
      <c r="C2359" s="237" t="s">
        <v>971</v>
      </c>
      <c r="D2359" s="237" t="s">
        <v>972</v>
      </c>
      <c r="E2359" s="237" t="s">
        <v>996</v>
      </c>
      <c r="F2359" s="237" t="s">
        <v>95</v>
      </c>
      <c r="G2359" s="237" t="s">
        <v>974</v>
      </c>
      <c r="H2359" s="237" t="s">
        <v>40</v>
      </c>
      <c r="I2359" s="237"/>
      <c r="J2359" s="237"/>
      <c r="K2359" s="237" t="s">
        <v>75</v>
      </c>
      <c r="L2359" s="237" t="s">
        <v>976</v>
      </c>
      <c r="M2359" s="237">
        <v>815.02269999999999</v>
      </c>
      <c r="N2359" s="237">
        <v>69.993700000000004</v>
      </c>
      <c r="O2359" s="237">
        <v>797.35990000000004</v>
      </c>
    </row>
    <row r="2360" spans="1:15">
      <c r="A2360" s="237" t="s">
        <v>969</v>
      </c>
      <c r="B2360" s="237" t="s">
        <v>970</v>
      </c>
      <c r="C2360" s="237" t="s">
        <v>971</v>
      </c>
      <c r="D2360" s="237" t="s">
        <v>972</v>
      </c>
      <c r="E2360" s="237" t="s">
        <v>996</v>
      </c>
      <c r="F2360" s="237" t="s">
        <v>95</v>
      </c>
      <c r="G2360" s="237" t="s">
        <v>974</v>
      </c>
      <c r="H2360" s="237" t="s">
        <v>40</v>
      </c>
      <c r="I2360" s="237"/>
      <c r="J2360" s="237"/>
      <c r="K2360" s="237" t="s">
        <v>75</v>
      </c>
      <c r="L2360" s="237" t="s">
        <v>977</v>
      </c>
      <c r="M2360" s="238">
        <v>1.2973751684158E-4</v>
      </c>
      <c r="N2360" s="238">
        <v>1.7470201256139199E-5</v>
      </c>
      <c r="O2360" s="238">
        <v>1.24134896556614E-4</v>
      </c>
    </row>
    <row r="2361" spans="1:15">
      <c r="A2361" s="231" t="s">
        <v>969</v>
      </c>
      <c r="B2361" s="231" t="s">
        <v>970</v>
      </c>
      <c r="C2361" s="231" t="s">
        <v>971</v>
      </c>
      <c r="D2361" s="231" t="s">
        <v>972</v>
      </c>
      <c r="E2361" s="231" t="s">
        <v>996</v>
      </c>
      <c r="F2361" s="231" t="s">
        <v>95</v>
      </c>
      <c r="G2361" s="231" t="s">
        <v>974</v>
      </c>
      <c r="H2361" s="231" t="s">
        <v>40</v>
      </c>
      <c r="I2361" s="231" t="s">
        <v>1002</v>
      </c>
      <c r="J2361" s="231" t="s">
        <v>1003</v>
      </c>
      <c r="K2361" s="231" t="s">
        <v>75</v>
      </c>
      <c r="L2361" s="231" t="s">
        <v>978</v>
      </c>
      <c r="M2361" s="234"/>
      <c r="N2361" s="235">
        <v>0.25</v>
      </c>
      <c r="O2361" s="235">
        <v>0.25</v>
      </c>
    </row>
    <row r="2362" spans="1:15">
      <c r="A2362" s="231" t="s">
        <v>969</v>
      </c>
      <c r="B2362" s="231" t="s">
        <v>970</v>
      </c>
      <c r="C2362" s="231" t="s">
        <v>971</v>
      </c>
      <c r="D2362" s="231" t="s">
        <v>972</v>
      </c>
      <c r="E2362" s="231" t="s">
        <v>996</v>
      </c>
      <c r="F2362" s="231" t="s">
        <v>95</v>
      </c>
      <c r="G2362" s="231" t="s">
        <v>974</v>
      </c>
      <c r="H2362" s="231" t="s">
        <v>40</v>
      </c>
      <c r="I2362" s="231" t="s">
        <v>1002</v>
      </c>
      <c r="J2362" s="231" t="s">
        <v>1004</v>
      </c>
      <c r="K2362" s="231" t="s">
        <v>75</v>
      </c>
      <c r="L2362" s="231" t="s">
        <v>979</v>
      </c>
      <c r="M2362" s="234"/>
      <c r="N2362" s="235">
        <v>0.25</v>
      </c>
      <c r="O2362" s="235">
        <v>0.25</v>
      </c>
    </row>
    <row r="2363" spans="1:15">
      <c r="A2363" s="231" t="s">
        <v>969</v>
      </c>
      <c r="B2363" s="231" t="s">
        <v>970</v>
      </c>
      <c r="C2363" s="231" t="s">
        <v>971</v>
      </c>
      <c r="D2363" s="231" t="s">
        <v>972</v>
      </c>
      <c r="E2363" s="231" t="s">
        <v>996</v>
      </c>
      <c r="F2363" s="231" t="s">
        <v>95</v>
      </c>
      <c r="G2363" s="231" t="s">
        <v>974</v>
      </c>
      <c r="H2363" s="231" t="s">
        <v>40</v>
      </c>
      <c r="I2363" s="231" t="s">
        <v>1002</v>
      </c>
      <c r="J2363" s="231" t="s">
        <v>1011</v>
      </c>
      <c r="K2363" s="231" t="s">
        <v>75</v>
      </c>
      <c r="L2363" s="231" t="s">
        <v>980</v>
      </c>
      <c r="M2363" s="234"/>
      <c r="N2363" s="235">
        <v>0.25</v>
      </c>
      <c r="O2363" s="235">
        <v>0.25</v>
      </c>
    </row>
    <row r="2364" spans="1:15">
      <c r="A2364" s="231" t="s">
        <v>969</v>
      </c>
      <c r="B2364" s="231" t="s">
        <v>970</v>
      </c>
      <c r="C2364" s="231" t="s">
        <v>971</v>
      </c>
      <c r="D2364" s="231" t="s">
        <v>972</v>
      </c>
      <c r="E2364" s="231" t="s">
        <v>996</v>
      </c>
      <c r="F2364" s="231" t="s">
        <v>95</v>
      </c>
      <c r="G2364" s="231" t="s">
        <v>974</v>
      </c>
      <c r="H2364" s="231" t="s">
        <v>40</v>
      </c>
      <c r="I2364" s="231" t="s">
        <v>1002</v>
      </c>
      <c r="J2364" s="231" t="s">
        <v>1008</v>
      </c>
      <c r="K2364" s="231" t="s">
        <v>75</v>
      </c>
      <c r="L2364" s="231" t="s">
        <v>1006</v>
      </c>
      <c r="M2364" s="234"/>
      <c r="N2364" s="235">
        <v>0.25</v>
      </c>
      <c r="O2364" s="235">
        <v>0.25</v>
      </c>
    </row>
    <row r="2365" spans="1:15">
      <c r="A2365" s="237" t="s">
        <v>969</v>
      </c>
      <c r="B2365" s="237" t="s">
        <v>970</v>
      </c>
      <c r="C2365" s="237" t="s">
        <v>971</v>
      </c>
      <c r="D2365" s="237" t="s">
        <v>972</v>
      </c>
      <c r="E2365" s="237" t="s">
        <v>996</v>
      </c>
      <c r="F2365" s="237" t="s">
        <v>95</v>
      </c>
      <c r="G2365" s="237" t="s">
        <v>974</v>
      </c>
      <c r="H2365" s="237" t="s">
        <v>56</v>
      </c>
      <c r="I2365" s="237"/>
      <c r="J2365" s="237"/>
      <c r="K2365" s="237" t="s">
        <v>75</v>
      </c>
      <c r="L2365" s="237" t="s">
        <v>976</v>
      </c>
      <c r="M2365" s="237">
        <v>174.7175</v>
      </c>
      <c r="N2365" s="237">
        <v>11.770300000000001</v>
      </c>
      <c r="O2365" s="237">
        <v>97.4495</v>
      </c>
    </row>
    <row r="2366" spans="1:15">
      <c r="A2366" s="237" t="s">
        <v>969</v>
      </c>
      <c r="B2366" s="237" t="s">
        <v>970</v>
      </c>
      <c r="C2366" s="237" t="s">
        <v>971</v>
      </c>
      <c r="D2366" s="237" t="s">
        <v>972</v>
      </c>
      <c r="E2366" s="237" t="s">
        <v>996</v>
      </c>
      <c r="F2366" s="237" t="s">
        <v>95</v>
      </c>
      <c r="G2366" s="237" t="s">
        <v>974</v>
      </c>
      <c r="H2366" s="237" t="s">
        <v>56</v>
      </c>
      <c r="I2366" s="237"/>
      <c r="J2366" s="237"/>
      <c r="K2366" s="237" t="s">
        <v>75</v>
      </c>
      <c r="L2366" s="237" t="s">
        <v>977</v>
      </c>
      <c r="M2366" s="238">
        <v>2.9831229586111701E-5</v>
      </c>
      <c r="N2366" s="238">
        <v>2.93782883095385E-6</v>
      </c>
      <c r="O2366" s="238">
        <v>1.5171171264059999E-5</v>
      </c>
    </row>
    <row r="2367" spans="1:15">
      <c r="A2367" s="231" t="s">
        <v>969</v>
      </c>
      <c r="B2367" s="231" t="s">
        <v>970</v>
      </c>
      <c r="C2367" s="231" t="s">
        <v>971</v>
      </c>
      <c r="D2367" s="231" t="s">
        <v>972</v>
      </c>
      <c r="E2367" s="231" t="s">
        <v>996</v>
      </c>
      <c r="F2367" s="231" t="s">
        <v>95</v>
      </c>
      <c r="G2367" s="231" t="s">
        <v>974</v>
      </c>
      <c r="H2367" s="231" t="s">
        <v>56</v>
      </c>
      <c r="I2367" s="231" t="s">
        <v>1028</v>
      </c>
      <c r="J2367" s="231" t="s">
        <v>811</v>
      </c>
      <c r="K2367" s="231" t="s">
        <v>75</v>
      </c>
      <c r="L2367" s="231" t="s">
        <v>978</v>
      </c>
      <c r="M2367" s="234"/>
      <c r="N2367" s="235">
        <v>1</v>
      </c>
      <c r="O2367" s="235">
        <v>1</v>
      </c>
    </row>
    <row r="2368" spans="1:15">
      <c r="A2368" s="231" t="s">
        <v>969</v>
      </c>
      <c r="B2368" s="231" t="s">
        <v>970</v>
      </c>
      <c r="C2368" s="231" t="s">
        <v>971</v>
      </c>
      <c r="D2368" s="231" t="s">
        <v>972</v>
      </c>
      <c r="E2368" s="231" t="s">
        <v>996</v>
      </c>
      <c r="F2368" s="231" t="s">
        <v>95</v>
      </c>
      <c r="G2368" s="231" t="s">
        <v>974</v>
      </c>
      <c r="H2368" s="231" t="s">
        <v>56</v>
      </c>
      <c r="K2368" s="231" t="s">
        <v>75</v>
      </c>
      <c r="L2368" s="231" t="s">
        <v>979</v>
      </c>
      <c r="M2368" s="234"/>
      <c r="N2368" s="235"/>
      <c r="O2368" s="235"/>
    </row>
    <row r="2369" spans="1:15">
      <c r="A2369" s="231" t="s">
        <v>969</v>
      </c>
      <c r="B2369" s="231" t="s">
        <v>970</v>
      </c>
      <c r="C2369" s="231" t="s">
        <v>971</v>
      </c>
      <c r="D2369" s="231" t="s">
        <v>972</v>
      </c>
      <c r="E2369" s="231" t="s">
        <v>996</v>
      </c>
      <c r="F2369" s="231" t="s">
        <v>95</v>
      </c>
      <c r="G2369" s="231" t="s">
        <v>974</v>
      </c>
      <c r="H2369" s="231" t="s">
        <v>56</v>
      </c>
      <c r="K2369" s="231" t="s">
        <v>75</v>
      </c>
      <c r="L2369" s="231" t="s">
        <v>980</v>
      </c>
      <c r="M2369" s="234"/>
      <c r="N2369" s="235"/>
      <c r="O2369" s="235"/>
    </row>
    <row r="2370" spans="1:15">
      <c r="A2370" s="231" t="s">
        <v>969</v>
      </c>
      <c r="B2370" s="231" t="s">
        <v>970</v>
      </c>
      <c r="C2370" s="231" t="s">
        <v>971</v>
      </c>
      <c r="D2370" s="231" t="s">
        <v>972</v>
      </c>
      <c r="E2370" s="231" t="s">
        <v>996</v>
      </c>
      <c r="F2370" s="231" t="s">
        <v>95</v>
      </c>
      <c r="G2370" s="231" t="s">
        <v>974</v>
      </c>
      <c r="H2370" s="231" t="s">
        <v>56</v>
      </c>
      <c r="K2370" s="231" t="s">
        <v>75</v>
      </c>
      <c r="L2370" s="231" t="s">
        <v>1006</v>
      </c>
      <c r="M2370" s="234"/>
      <c r="N2370" s="235"/>
      <c r="O2370" s="235"/>
    </row>
    <row r="2371" spans="1:15">
      <c r="A2371" s="237" t="s">
        <v>969</v>
      </c>
      <c r="B2371" s="237" t="s">
        <v>970</v>
      </c>
      <c r="C2371" s="237" t="s">
        <v>971</v>
      </c>
      <c r="D2371" s="237" t="s">
        <v>972</v>
      </c>
      <c r="E2371" s="237" t="s">
        <v>996</v>
      </c>
      <c r="F2371" s="237" t="s">
        <v>95</v>
      </c>
      <c r="G2371" s="237" t="s">
        <v>974</v>
      </c>
      <c r="H2371" s="237" t="s">
        <v>61</v>
      </c>
      <c r="I2371" s="237"/>
      <c r="J2371" s="237"/>
      <c r="K2371" s="237" t="s">
        <v>75</v>
      </c>
      <c r="L2371" s="237" t="s">
        <v>976</v>
      </c>
      <c r="M2371" s="237">
        <v>219.3407</v>
      </c>
      <c r="N2371" s="237">
        <v>12.553699999999999</v>
      </c>
      <c r="O2371" s="237">
        <v>137.3306</v>
      </c>
    </row>
    <row r="2372" spans="1:15">
      <c r="A2372" s="237" t="s">
        <v>969</v>
      </c>
      <c r="B2372" s="237" t="s">
        <v>970</v>
      </c>
      <c r="C2372" s="237" t="s">
        <v>971</v>
      </c>
      <c r="D2372" s="237" t="s">
        <v>972</v>
      </c>
      <c r="E2372" s="237" t="s">
        <v>996</v>
      </c>
      <c r="F2372" s="237" t="s">
        <v>95</v>
      </c>
      <c r="G2372" s="237" t="s">
        <v>974</v>
      </c>
      <c r="H2372" s="237" t="s">
        <v>61</v>
      </c>
      <c r="I2372" s="237"/>
      <c r="J2372" s="237"/>
      <c r="K2372" s="237" t="s">
        <v>75</v>
      </c>
      <c r="L2372" s="237" t="s">
        <v>977</v>
      </c>
      <c r="M2372" s="238">
        <v>3.6522310694889203E-5</v>
      </c>
      <c r="N2372" s="238">
        <v>3.1333629385101001E-6</v>
      </c>
      <c r="O2372" s="238">
        <v>2.1379956309638499E-5</v>
      </c>
    </row>
    <row r="2373" spans="1:15">
      <c r="A2373" s="231" t="s">
        <v>969</v>
      </c>
      <c r="B2373" s="231" t="s">
        <v>970</v>
      </c>
      <c r="C2373" s="231" t="s">
        <v>971</v>
      </c>
      <c r="D2373" s="231" t="s">
        <v>972</v>
      </c>
      <c r="E2373" s="231" t="s">
        <v>996</v>
      </c>
      <c r="F2373" s="231" t="s">
        <v>95</v>
      </c>
      <c r="G2373" s="231" t="s">
        <v>974</v>
      </c>
      <c r="H2373" s="231" t="s">
        <v>61</v>
      </c>
      <c r="I2373" s="231" t="s">
        <v>1002</v>
      </c>
      <c r="J2373" s="231" t="s">
        <v>1003</v>
      </c>
      <c r="K2373" s="231" t="s">
        <v>75</v>
      </c>
      <c r="L2373" s="231" t="s">
        <v>978</v>
      </c>
      <c r="M2373" s="234"/>
      <c r="N2373" s="235">
        <v>0.25</v>
      </c>
      <c r="O2373" s="235">
        <v>0.25</v>
      </c>
    </row>
    <row r="2374" spans="1:15">
      <c r="A2374" s="231" t="s">
        <v>969</v>
      </c>
      <c r="B2374" s="231" t="s">
        <v>970</v>
      </c>
      <c r="C2374" s="231" t="s">
        <v>971</v>
      </c>
      <c r="D2374" s="231" t="s">
        <v>972</v>
      </c>
      <c r="E2374" s="231" t="s">
        <v>996</v>
      </c>
      <c r="F2374" s="231" t="s">
        <v>95</v>
      </c>
      <c r="G2374" s="231" t="s">
        <v>974</v>
      </c>
      <c r="H2374" s="231" t="s">
        <v>61</v>
      </c>
      <c r="I2374" s="231" t="s">
        <v>1002</v>
      </c>
      <c r="J2374" s="231" t="s">
        <v>1004</v>
      </c>
      <c r="K2374" s="231" t="s">
        <v>75</v>
      </c>
      <c r="L2374" s="231" t="s">
        <v>979</v>
      </c>
      <c r="M2374" s="234"/>
      <c r="N2374" s="235">
        <v>0.25</v>
      </c>
      <c r="O2374" s="235">
        <v>0.25</v>
      </c>
    </row>
    <row r="2375" spans="1:15">
      <c r="A2375" s="231" t="s">
        <v>969</v>
      </c>
      <c r="B2375" s="231" t="s">
        <v>970</v>
      </c>
      <c r="C2375" s="231" t="s">
        <v>971</v>
      </c>
      <c r="D2375" s="231" t="s">
        <v>972</v>
      </c>
      <c r="E2375" s="231" t="s">
        <v>996</v>
      </c>
      <c r="F2375" s="231" t="s">
        <v>95</v>
      </c>
      <c r="G2375" s="231" t="s">
        <v>974</v>
      </c>
      <c r="H2375" s="231" t="s">
        <v>61</v>
      </c>
      <c r="I2375" s="231" t="s">
        <v>1002</v>
      </c>
      <c r="J2375" s="231" t="s">
        <v>1011</v>
      </c>
      <c r="K2375" s="231" t="s">
        <v>75</v>
      </c>
      <c r="L2375" s="231" t="s">
        <v>980</v>
      </c>
      <c r="M2375" s="234"/>
      <c r="N2375" s="235">
        <v>0.25</v>
      </c>
      <c r="O2375" s="235">
        <v>0.25</v>
      </c>
    </row>
    <row r="2376" spans="1:15">
      <c r="A2376" s="231" t="s">
        <v>969</v>
      </c>
      <c r="B2376" s="231" t="s">
        <v>970</v>
      </c>
      <c r="C2376" s="231" t="s">
        <v>971</v>
      </c>
      <c r="D2376" s="231" t="s">
        <v>972</v>
      </c>
      <c r="E2376" s="231" t="s">
        <v>996</v>
      </c>
      <c r="F2376" s="231" t="s">
        <v>95</v>
      </c>
      <c r="G2376" s="231" t="s">
        <v>974</v>
      </c>
      <c r="H2376" s="231" t="s">
        <v>61</v>
      </c>
      <c r="I2376" s="231" t="s">
        <v>1002</v>
      </c>
      <c r="J2376" s="231" t="s">
        <v>1008</v>
      </c>
      <c r="K2376" s="231" t="s">
        <v>75</v>
      </c>
      <c r="L2376" s="231" t="s">
        <v>1006</v>
      </c>
      <c r="M2376" s="234"/>
      <c r="N2376" s="235">
        <v>0.25</v>
      </c>
      <c r="O2376" s="235">
        <v>0.25</v>
      </c>
    </row>
    <row r="2377" spans="1:15">
      <c r="A2377" s="237" t="s">
        <v>969</v>
      </c>
      <c r="B2377" s="237" t="s">
        <v>970</v>
      </c>
      <c r="C2377" s="237" t="s">
        <v>971</v>
      </c>
      <c r="D2377" s="237" t="s">
        <v>972</v>
      </c>
      <c r="E2377" s="237" t="s">
        <v>996</v>
      </c>
      <c r="F2377" s="237" t="s">
        <v>95</v>
      </c>
      <c r="G2377" s="237" t="s">
        <v>974</v>
      </c>
      <c r="H2377" s="237" t="s">
        <v>19</v>
      </c>
      <c r="I2377" s="237"/>
      <c r="J2377" s="237"/>
      <c r="K2377" s="237" t="s">
        <v>75</v>
      </c>
      <c r="L2377" s="237" t="s">
        <v>976</v>
      </c>
      <c r="M2377" s="237">
        <v>2810.8719999999998</v>
      </c>
      <c r="N2377" s="237">
        <v>803.18610000000001</v>
      </c>
      <c r="O2377" s="237">
        <v>2017.8245999999999</v>
      </c>
    </row>
    <row r="2378" spans="1:15">
      <c r="A2378" s="237" t="s">
        <v>969</v>
      </c>
      <c r="B2378" s="237" t="s">
        <v>970</v>
      </c>
      <c r="C2378" s="237" t="s">
        <v>971</v>
      </c>
      <c r="D2378" s="237" t="s">
        <v>972</v>
      </c>
      <c r="E2378" s="237" t="s">
        <v>996</v>
      </c>
      <c r="F2378" s="237" t="s">
        <v>95</v>
      </c>
      <c r="G2378" s="237" t="s">
        <v>974</v>
      </c>
      <c r="H2378" s="237" t="s">
        <v>19</v>
      </c>
      <c r="I2378" s="237"/>
      <c r="J2378" s="237"/>
      <c r="K2378" s="237" t="s">
        <v>75</v>
      </c>
      <c r="L2378" s="237" t="s">
        <v>977</v>
      </c>
      <c r="M2378" s="238">
        <v>4.5559448595631602E-4</v>
      </c>
      <c r="N2378" s="238">
        <v>2.0047265415506699E-4</v>
      </c>
      <c r="O2378" s="238">
        <v>3.1413976046499302E-4</v>
      </c>
    </row>
    <row r="2379" spans="1:15">
      <c r="A2379" s="231" t="s">
        <v>969</v>
      </c>
      <c r="B2379" s="231" t="s">
        <v>970</v>
      </c>
      <c r="C2379" s="231" t="s">
        <v>971</v>
      </c>
      <c r="D2379" s="231" t="s">
        <v>972</v>
      </c>
      <c r="E2379" s="231" t="s">
        <v>996</v>
      </c>
      <c r="F2379" s="231" t="s">
        <v>95</v>
      </c>
      <c r="G2379" s="231" t="s">
        <v>974</v>
      </c>
      <c r="H2379" s="231" t="s">
        <v>19</v>
      </c>
      <c r="I2379" s="231" t="s">
        <v>99</v>
      </c>
      <c r="J2379" s="231" t="s">
        <v>811</v>
      </c>
      <c r="K2379" s="231" t="s">
        <v>75</v>
      </c>
      <c r="L2379" s="231" t="s">
        <v>978</v>
      </c>
      <c r="M2379" s="234"/>
      <c r="N2379" s="235">
        <v>1</v>
      </c>
      <c r="O2379" s="235">
        <v>1</v>
      </c>
    </row>
    <row r="2380" spans="1:15">
      <c r="A2380" s="231" t="s">
        <v>969</v>
      </c>
      <c r="B2380" s="231" t="s">
        <v>970</v>
      </c>
      <c r="C2380" s="231" t="s">
        <v>971</v>
      </c>
      <c r="D2380" s="231" t="s">
        <v>972</v>
      </c>
      <c r="E2380" s="231" t="s">
        <v>996</v>
      </c>
      <c r="F2380" s="231" t="s">
        <v>95</v>
      </c>
      <c r="G2380" s="231" t="s">
        <v>974</v>
      </c>
      <c r="H2380" s="231" t="s">
        <v>19</v>
      </c>
      <c r="K2380" s="231" t="s">
        <v>75</v>
      </c>
      <c r="L2380" s="231" t="s">
        <v>979</v>
      </c>
      <c r="M2380" s="234"/>
      <c r="N2380" s="235"/>
      <c r="O2380" s="235"/>
    </row>
    <row r="2381" spans="1:15">
      <c r="A2381" s="231" t="s">
        <v>969</v>
      </c>
      <c r="B2381" s="231" t="s">
        <v>970</v>
      </c>
      <c r="C2381" s="231" t="s">
        <v>971</v>
      </c>
      <c r="D2381" s="231" t="s">
        <v>972</v>
      </c>
      <c r="E2381" s="231" t="s">
        <v>996</v>
      </c>
      <c r="F2381" s="231" t="s">
        <v>95</v>
      </c>
      <c r="G2381" s="231" t="s">
        <v>974</v>
      </c>
      <c r="H2381" s="231" t="s">
        <v>19</v>
      </c>
      <c r="K2381" s="231" t="s">
        <v>75</v>
      </c>
      <c r="L2381" s="231" t="s">
        <v>980</v>
      </c>
      <c r="M2381" s="234"/>
      <c r="N2381" s="235"/>
      <c r="O2381" s="235"/>
    </row>
    <row r="2382" spans="1:15">
      <c r="A2382" s="237" t="s">
        <v>969</v>
      </c>
      <c r="B2382" s="237" t="s">
        <v>970</v>
      </c>
      <c r="C2382" s="237" t="s">
        <v>971</v>
      </c>
      <c r="D2382" s="237" t="s">
        <v>972</v>
      </c>
      <c r="E2382" s="237" t="s">
        <v>996</v>
      </c>
      <c r="F2382" s="237" t="s">
        <v>95</v>
      </c>
      <c r="G2382" s="237" t="s">
        <v>974</v>
      </c>
      <c r="H2382" s="237" t="s">
        <v>18</v>
      </c>
      <c r="I2382" s="237"/>
      <c r="J2382" s="237"/>
      <c r="K2382" s="237" t="s">
        <v>75</v>
      </c>
      <c r="L2382" s="237" t="s">
        <v>976</v>
      </c>
      <c r="M2382" s="237">
        <v>13026.6908</v>
      </c>
      <c r="N2382" s="237">
        <v>5575.1675999999998</v>
      </c>
      <c r="O2382" s="237">
        <v>6179.7960000000003</v>
      </c>
    </row>
    <row r="2383" spans="1:15">
      <c r="A2383" s="237" t="s">
        <v>969</v>
      </c>
      <c r="B2383" s="237" t="s">
        <v>970</v>
      </c>
      <c r="C2383" s="237" t="s">
        <v>971</v>
      </c>
      <c r="D2383" s="237" t="s">
        <v>972</v>
      </c>
      <c r="E2383" s="237" t="s">
        <v>996</v>
      </c>
      <c r="F2383" s="237" t="s">
        <v>95</v>
      </c>
      <c r="G2383" s="237" t="s">
        <v>974</v>
      </c>
      <c r="H2383" s="237" t="s">
        <v>18</v>
      </c>
      <c r="I2383" s="237"/>
      <c r="J2383" s="237"/>
      <c r="K2383" s="237" t="s">
        <v>75</v>
      </c>
      <c r="L2383" s="237" t="s">
        <v>977</v>
      </c>
      <c r="M2383" s="238">
        <v>2.7404231192243301E-3</v>
      </c>
      <c r="N2383" s="238">
        <v>1.3915438104958901E-3</v>
      </c>
      <c r="O2383" s="238">
        <v>9.6208542365997603E-4</v>
      </c>
    </row>
    <row r="2384" spans="1:15">
      <c r="A2384" s="231" t="s">
        <v>969</v>
      </c>
      <c r="B2384" s="231" t="s">
        <v>970</v>
      </c>
      <c r="C2384" s="231" t="s">
        <v>971</v>
      </c>
      <c r="D2384" s="231" t="s">
        <v>972</v>
      </c>
      <c r="E2384" s="231" t="s">
        <v>996</v>
      </c>
      <c r="F2384" s="231" t="s">
        <v>95</v>
      </c>
      <c r="G2384" s="231" t="s">
        <v>974</v>
      </c>
      <c r="H2384" s="231" t="s">
        <v>18</v>
      </c>
      <c r="I2384" s="231" t="s">
        <v>1002</v>
      </c>
      <c r="J2384" s="231" t="s">
        <v>1003</v>
      </c>
      <c r="K2384" s="231" t="s">
        <v>75</v>
      </c>
      <c r="L2384" s="231" t="s">
        <v>978</v>
      </c>
      <c r="M2384" s="234"/>
      <c r="N2384" s="235">
        <v>0.25</v>
      </c>
      <c r="O2384" s="235">
        <v>0.25</v>
      </c>
    </row>
    <row r="2385" spans="1:15">
      <c r="A2385" s="231" t="s">
        <v>969</v>
      </c>
      <c r="B2385" s="231" t="s">
        <v>970</v>
      </c>
      <c r="C2385" s="231" t="s">
        <v>971</v>
      </c>
      <c r="D2385" s="231" t="s">
        <v>972</v>
      </c>
      <c r="E2385" s="231" t="s">
        <v>996</v>
      </c>
      <c r="F2385" s="231" t="s">
        <v>95</v>
      </c>
      <c r="G2385" s="231" t="s">
        <v>974</v>
      </c>
      <c r="H2385" s="231" t="s">
        <v>18</v>
      </c>
      <c r="I2385" s="231" t="s">
        <v>1002</v>
      </c>
      <c r="J2385" s="231" t="s">
        <v>1004</v>
      </c>
      <c r="K2385" s="231" t="s">
        <v>75</v>
      </c>
      <c r="L2385" s="231" t="s">
        <v>979</v>
      </c>
      <c r="M2385" s="234"/>
      <c r="N2385" s="235">
        <v>0.25</v>
      </c>
      <c r="O2385" s="235">
        <v>0.25</v>
      </c>
    </row>
    <row r="2386" spans="1:15">
      <c r="A2386" s="231" t="s">
        <v>969</v>
      </c>
      <c r="B2386" s="231" t="s">
        <v>970</v>
      </c>
      <c r="C2386" s="231" t="s">
        <v>971</v>
      </c>
      <c r="D2386" s="231" t="s">
        <v>972</v>
      </c>
      <c r="E2386" s="231" t="s">
        <v>996</v>
      </c>
      <c r="F2386" s="231" t="s">
        <v>95</v>
      </c>
      <c r="G2386" s="231" t="s">
        <v>974</v>
      </c>
      <c r="H2386" s="231" t="s">
        <v>18</v>
      </c>
      <c r="I2386" s="231" t="s">
        <v>1002</v>
      </c>
      <c r="J2386" s="231" t="s">
        <v>1011</v>
      </c>
      <c r="K2386" s="231" t="s">
        <v>75</v>
      </c>
      <c r="L2386" s="231" t="s">
        <v>980</v>
      </c>
      <c r="M2386" s="234"/>
      <c r="N2386" s="235">
        <v>0.25</v>
      </c>
      <c r="O2386" s="235">
        <v>0.25</v>
      </c>
    </row>
    <row r="2387" spans="1:15">
      <c r="A2387" s="231" t="s">
        <v>969</v>
      </c>
      <c r="B2387" s="231" t="s">
        <v>970</v>
      </c>
      <c r="C2387" s="231" t="s">
        <v>971</v>
      </c>
      <c r="D2387" s="231" t="s">
        <v>972</v>
      </c>
      <c r="E2387" s="231" t="s">
        <v>996</v>
      </c>
      <c r="F2387" s="231" t="s">
        <v>95</v>
      </c>
      <c r="G2387" s="231" t="s">
        <v>974</v>
      </c>
      <c r="H2387" s="231" t="s">
        <v>18</v>
      </c>
      <c r="I2387" s="231" t="s">
        <v>1002</v>
      </c>
      <c r="J2387" s="231" t="s">
        <v>1008</v>
      </c>
      <c r="K2387" s="231" t="s">
        <v>75</v>
      </c>
      <c r="L2387" s="231" t="s">
        <v>1006</v>
      </c>
      <c r="M2387" s="234"/>
      <c r="N2387" s="235">
        <v>0.25</v>
      </c>
      <c r="O2387" s="235">
        <v>0.25</v>
      </c>
    </row>
    <row r="2388" spans="1:15">
      <c r="A2388" s="237" t="s">
        <v>969</v>
      </c>
      <c r="B2388" s="237" t="s">
        <v>970</v>
      </c>
      <c r="C2388" s="237" t="s">
        <v>971</v>
      </c>
      <c r="D2388" s="237" t="s">
        <v>972</v>
      </c>
      <c r="E2388" s="237" t="s">
        <v>996</v>
      </c>
      <c r="F2388" s="237" t="s">
        <v>95</v>
      </c>
      <c r="G2388" s="237" t="s">
        <v>974</v>
      </c>
      <c r="H2388" s="237" t="s">
        <v>42</v>
      </c>
      <c r="I2388" s="237"/>
      <c r="J2388" s="237"/>
      <c r="K2388" s="237" t="s">
        <v>75</v>
      </c>
      <c r="L2388" s="237" t="s">
        <v>976</v>
      </c>
      <c r="M2388" s="237">
        <v>33.748899999999999</v>
      </c>
      <c r="N2388" s="237"/>
      <c r="O2388" s="237">
        <v>11.35</v>
      </c>
    </row>
    <row r="2389" spans="1:15">
      <c r="A2389" s="237" t="s">
        <v>969</v>
      </c>
      <c r="B2389" s="237" t="s">
        <v>970</v>
      </c>
      <c r="C2389" s="237" t="s">
        <v>971</v>
      </c>
      <c r="D2389" s="237" t="s">
        <v>972</v>
      </c>
      <c r="E2389" s="237" t="s">
        <v>996</v>
      </c>
      <c r="F2389" s="237" t="s">
        <v>95</v>
      </c>
      <c r="G2389" s="237" t="s">
        <v>974</v>
      </c>
      <c r="H2389" s="237" t="s">
        <v>42</v>
      </c>
      <c r="I2389" s="237"/>
      <c r="J2389" s="237"/>
      <c r="K2389" s="237" t="s">
        <v>75</v>
      </c>
      <c r="L2389" s="237" t="s">
        <v>977</v>
      </c>
      <c r="M2389" s="238">
        <v>5.0001677496975704E-6</v>
      </c>
      <c r="N2389" s="238"/>
      <c r="O2389" s="238">
        <v>1.76699514976558E-6</v>
      </c>
    </row>
    <row r="2390" spans="1:15">
      <c r="A2390" s="231" t="s">
        <v>969</v>
      </c>
      <c r="B2390" s="231" t="s">
        <v>970</v>
      </c>
      <c r="C2390" s="231" t="s">
        <v>971</v>
      </c>
      <c r="D2390" s="231" t="s">
        <v>972</v>
      </c>
      <c r="E2390" s="231" t="s">
        <v>996</v>
      </c>
      <c r="F2390" s="231" t="s">
        <v>95</v>
      </c>
      <c r="G2390" s="231" t="s">
        <v>974</v>
      </c>
      <c r="H2390" s="231" t="s">
        <v>42</v>
      </c>
      <c r="I2390" s="231" t="s">
        <v>1013</v>
      </c>
      <c r="J2390" s="231" t="s">
        <v>1014</v>
      </c>
      <c r="K2390" s="231" t="s">
        <v>75</v>
      </c>
      <c r="L2390" s="231" t="s">
        <v>978</v>
      </c>
      <c r="M2390" s="234"/>
      <c r="N2390" s="235">
        <v>1</v>
      </c>
      <c r="O2390" s="235">
        <v>1</v>
      </c>
    </row>
    <row r="2391" spans="1:15">
      <c r="A2391" s="231" t="s">
        <v>969</v>
      </c>
      <c r="B2391" s="231" t="s">
        <v>970</v>
      </c>
      <c r="C2391" s="231" t="s">
        <v>971</v>
      </c>
      <c r="D2391" s="231" t="s">
        <v>972</v>
      </c>
      <c r="E2391" s="231" t="s">
        <v>996</v>
      </c>
      <c r="F2391" s="231" t="s">
        <v>95</v>
      </c>
      <c r="G2391" s="231" t="s">
        <v>974</v>
      </c>
      <c r="H2391" s="231" t="s">
        <v>42</v>
      </c>
      <c r="K2391" s="231" t="s">
        <v>75</v>
      </c>
      <c r="L2391" s="231" t="s">
        <v>979</v>
      </c>
      <c r="M2391" s="234"/>
      <c r="N2391" s="236"/>
      <c r="O2391" s="235"/>
    </row>
    <row r="2392" spans="1:15">
      <c r="A2392" s="231" t="s">
        <v>969</v>
      </c>
      <c r="B2392" s="231" t="s">
        <v>970</v>
      </c>
      <c r="C2392" s="231" t="s">
        <v>971</v>
      </c>
      <c r="D2392" s="231" t="s">
        <v>972</v>
      </c>
      <c r="E2392" s="231" t="s">
        <v>996</v>
      </c>
      <c r="F2392" s="231" t="s">
        <v>95</v>
      </c>
      <c r="G2392" s="231" t="s">
        <v>974</v>
      </c>
      <c r="H2392" s="231" t="s">
        <v>42</v>
      </c>
      <c r="K2392" s="231" t="s">
        <v>75</v>
      </c>
      <c r="L2392" s="231" t="s">
        <v>980</v>
      </c>
      <c r="M2392" s="234"/>
      <c r="N2392" s="236"/>
      <c r="O2392" s="235"/>
    </row>
    <row r="2393" spans="1:15">
      <c r="A2393" s="237" t="s">
        <v>969</v>
      </c>
      <c r="B2393" s="237" t="s">
        <v>970</v>
      </c>
      <c r="C2393" s="237" t="s">
        <v>971</v>
      </c>
      <c r="D2393" s="237" t="s">
        <v>972</v>
      </c>
      <c r="E2393" s="237" t="s">
        <v>996</v>
      </c>
      <c r="F2393" s="237" t="s">
        <v>95</v>
      </c>
      <c r="G2393" s="237" t="s">
        <v>974</v>
      </c>
      <c r="H2393" s="237" t="s">
        <v>76</v>
      </c>
      <c r="I2393" s="237"/>
      <c r="J2393" s="237"/>
      <c r="K2393" s="237" t="s">
        <v>75</v>
      </c>
      <c r="L2393" s="237" t="s">
        <v>976</v>
      </c>
      <c r="M2393" s="237">
        <v>0.20030000000000001</v>
      </c>
      <c r="N2393" s="237"/>
      <c r="O2393" s="237">
        <v>9.2399999999999996E-2</v>
      </c>
    </row>
    <row r="2394" spans="1:15">
      <c r="A2394" s="237" t="s">
        <v>969</v>
      </c>
      <c r="B2394" s="237" t="s">
        <v>970</v>
      </c>
      <c r="C2394" s="237" t="s">
        <v>971</v>
      </c>
      <c r="D2394" s="237" t="s">
        <v>972</v>
      </c>
      <c r="E2394" s="237" t="s">
        <v>996</v>
      </c>
      <c r="F2394" s="237" t="s">
        <v>95</v>
      </c>
      <c r="G2394" s="237" t="s">
        <v>974</v>
      </c>
      <c r="H2394" s="237" t="s">
        <v>76</v>
      </c>
      <c r="I2394" s="237"/>
      <c r="J2394" s="237"/>
      <c r="K2394" s="237" t="s">
        <v>75</v>
      </c>
      <c r="L2394" s="237" t="s">
        <v>977</v>
      </c>
      <c r="M2394" s="238">
        <v>3.46059600672395E-8</v>
      </c>
      <c r="N2394" s="238"/>
      <c r="O2394" s="238">
        <v>1.4385053025404401E-8</v>
      </c>
    </row>
    <row r="2395" spans="1:15">
      <c r="A2395" s="231" t="s">
        <v>969</v>
      </c>
      <c r="B2395" s="231" t="s">
        <v>970</v>
      </c>
      <c r="C2395" s="231" t="s">
        <v>971</v>
      </c>
      <c r="D2395" s="231" t="s">
        <v>972</v>
      </c>
      <c r="E2395" s="231" t="s">
        <v>996</v>
      </c>
      <c r="F2395" s="231" t="s">
        <v>95</v>
      </c>
      <c r="G2395" s="231" t="s">
        <v>974</v>
      </c>
      <c r="H2395" s="231" t="s">
        <v>76</v>
      </c>
      <c r="I2395" s="231" t="s">
        <v>1013</v>
      </c>
      <c r="J2395" s="231" t="s">
        <v>76</v>
      </c>
      <c r="K2395" s="231" t="s">
        <v>75</v>
      </c>
      <c r="L2395" s="231" t="s">
        <v>978</v>
      </c>
      <c r="M2395" s="234"/>
      <c r="N2395" s="235">
        <v>1</v>
      </c>
      <c r="O2395" s="235">
        <v>1</v>
      </c>
    </row>
    <row r="2396" spans="1:15">
      <c r="A2396" s="231" t="s">
        <v>969</v>
      </c>
      <c r="B2396" s="231" t="s">
        <v>970</v>
      </c>
      <c r="C2396" s="231" t="s">
        <v>971</v>
      </c>
      <c r="D2396" s="231" t="s">
        <v>972</v>
      </c>
      <c r="E2396" s="231" t="s">
        <v>996</v>
      </c>
      <c r="F2396" s="231" t="s">
        <v>95</v>
      </c>
      <c r="G2396" s="231" t="s">
        <v>974</v>
      </c>
      <c r="H2396" s="231" t="s">
        <v>76</v>
      </c>
      <c r="K2396" s="231" t="s">
        <v>75</v>
      </c>
      <c r="L2396" s="231" t="s">
        <v>979</v>
      </c>
      <c r="M2396" s="234"/>
      <c r="N2396" s="236"/>
      <c r="O2396" s="235"/>
    </row>
    <row r="2397" spans="1:15">
      <c r="A2397" s="231" t="s">
        <v>969</v>
      </c>
      <c r="B2397" s="231" t="s">
        <v>970</v>
      </c>
      <c r="C2397" s="231" t="s">
        <v>971</v>
      </c>
      <c r="D2397" s="231" t="s">
        <v>972</v>
      </c>
      <c r="E2397" s="231" t="s">
        <v>996</v>
      </c>
      <c r="F2397" s="231" t="s">
        <v>95</v>
      </c>
      <c r="G2397" s="231" t="s">
        <v>974</v>
      </c>
      <c r="H2397" s="231" t="s">
        <v>76</v>
      </c>
      <c r="K2397" s="231" t="s">
        <v>75</v>
      </c>
      <c r="L2397" s="231" t="s">
        <v>980</v>
      </c>
      <c r="M2397" s="234"/>
      <c r="N2397" s="236"/>
      <c r="O2397" s="235"/>
    </row>
    <row r="2398" spans="1:15">
      <c r="A2398" s="237" t="s">
        <v>969</v>
      </c>
      <c r="B2398" s="237" t="s">
        <v>970</v>
      </c>
      <c r="C2398" s="237" t="s">
        <v>971</v>
      </c>
      <c r="D2398" s="237" t="s">
        <v>972</v>
      </c>
      <c r="E2398" s="237" t="s">
        <v>996</v>
      </c>
      <c r="F2398" s="237" t="s">
        <v>95</v>
      </c>
      <c r="G2398" s="237" t="s">
        <v>974</v>
      </c>
      <c r="H2398" s="237" t="s">
        <v>41</v>
      </c>
      <c r="I2398" s="237"/>
      <c r="J2398" s="237"/>
      <c r="K2398" s="237" t="s">
        <v>75</v>
      </c>
      <c r="L2398" s="237" t="s">
        <v>976</v>
      </c>
      <c r="M2398" s="237">
        <v>3.0095000000000001</v>
      </c>
      <c r="N2398" s="237"/>
      <c r="O2398" s="237"/>
    </row>
    <row r="2399" spans="1:15">
      <c r="A2399" s="237" t="s">
        <v>969</v>
      </c>
      <c r="B2399" s="237" t="s">
        <v>970</v>
      </c>
      <c r="C2399" s="237" t="s">
        <v>971</v>
      </c>
      <c r="D2399" s="237" t="s">
        <v>972</v>
      </c>
      <c r="E2399" s="237" t="s">
        <v>996</v>
      </c>
      <c r="F2399" s="237" t="s">
        <v>95</v>
      </c>
      <c r="G2399" s="237" t="s">
        <v>974</v>
      </c>
      <c r="H2399" s="237" t="s">
        <v>41</v>
      </c>
      <c r="I2399" s="237"/>
      <c r="J2399" s="237"/>
      <c r="K2399" s="237" t="s">
        <v>75</v>
      </c>
      <c r="L2399" s="237" t="s">
        <v>977</v>
      </c>
      <c r="M2399" s="238">
        <v>3.5049959071765599E-7</v>
      </c>
      <c r="N2399" s="238"/>
      <c r="O2399" s="238"/>
    </row>
    <row r="2400" spans="1:15">
      <c r="A2400" s="231" t="s">
        <v>969</v>
      </c>
      <c r="B2400" s="231" t="s">
        <v>970</v>
      </c>
      <c r="C2400" s="231" t="s">
        <v>971</v>
      </c>
      <c r="D2400" s="231" t="s">
        <v>972</v>
      </c>
      <c r="E2400" s="231" t="s">
        <v>996</v>
      </c>
      <c r="F2400" s="231" t="s">
        <v>95</v>
      </c>
      <c r="G2400" s="231" t="s">
        <v>974</v>
      </c>
      <c r="H2400" s="231" t="s">
        <v>41</v>
      </c>
      <c r="I2400" s="231" t="s">
        <v>1013</v>
      </c>
      <c r="J2400" s="231" t="s">
        <v>41</v>
      </c>
      <c r="K2400" s="231" t="s">
        <v>75</v>
      </c>
      <c r="L2400" s="231" t="s">
        <v>978</v>
      </c>
      <c r="M2400" s="234"/>
      <c r="N2400" s="235">
        <v>1</v>
      </c>
      <c r="O2400" s="235">
        <v>1</v>
      </c>
    </row>
    <row r="2401" spans="1:15">
      <c r="A2401" s="231" t="s">
        <v>969</v>
      </c>
      <c r="B2401" s="231" t="s">
        <v>970</v>
      </c>
      <c r="C2401" s="231" t="s">
        <v>971</v>
      </c>
      <c r="D2401" s="231" t="s">
        <v>972</v>
      </c>
      <c r="E2401" s="231" t="s">
        <v>996</v>
      </c>
      <c r="F2401" s="231" t="s">
        <v>95</v>
      </c>
      <c r="G2401" s="231" t="s">
        <v>974</v>
      </c>
      <c r="H2401" s="231" t="s">
        <v>41</v>
      </c>
      <c r="K2401" s="231" t="s">
        <v>75</v>
      </c>
      <c r="L2401" s="231" t="s">
        <v>979</v>
      </c>
      <c r="M2401" s="234"/>
      <c r="N2401" s="236"/>
      <c r="O2401" s="236"/>
    </row>
    <row r="2402" spans="1:15">
      <c r="A2402" s="231" t="s">
        <v>969</v>
      </c>
      <c r="B2402" s="231" t="s">
        <v>970</v>
      </c>
      <c r="C2402" s="231" t="s">
        <v>971</v>
      </c>
      <c r="D2402" s="231" t="s">
        <v>972</v>
      </c>
      <c r="E2402" s="231" t="s">
        <v>996</v>
      </c>
      <c r="F2402" s="231" t="s">
        <v>95</v>
      </c>
      <c r="G2402" s="231" t="s">
        <v>974</v>
      </c>
      <c r="H2402" s="231" t="s">
        <v>41</v>
      </c>
      <c r="K2402" s="231" t="s">
        <v>75</v>
      </c>
      <c r="L2402" s="231" t="s">
        <v>980</v>
      </c>
      <c r="M2402" s="234"/>
      <c r="N2402" s="236"/>
      <c r="O2402" s="236"/>
    </row>
    <row r="2403" spans="1:15">
      <c r="A2403" s="237" t="s">
        <v>969</v>
      </c>
      <c r="B2403" s="237" t="s">
        <v>970</v>
      </c>
      <c r="C2403" s="237" t="s">
        <v>971</v>
      </c>
      <c r="D2403" s="237" t="s">
        <v>972</v>
      </c>
      <c r="E2403" s="237" t="s">
        <v>996</v>
      </c>
      <c r="F2403" s="237" t="s">
        <v>95</v>
      </c>
      <c r="G2403" s="237" t="s">
        <v>974</v>
      </c>
      <c r="H2403" s="237" t="s">
        <v>79</v>
      </c>
      <c r="I2403" s="237"/>
      <c r="J2403" s="237"/>
      <c r="K2403" s="237" t="s">
        <v>75</v>
      </c>
      <c r="L2403" s="237" t="s">
        <v>976</v>
      </c>
      <c r="M2403" s="237">
        <v>98.119500000000002</v>
      </c>
      <c r="N2403" s="237"/>
      <c r="O2403" s="237">
        <v>72.202799999999996</v>
      </c>
    </row>
    <row r="2404" spans="1:15">
      <c r="A2404" s="237" t="s">
        <v>969</v>
      </c>
      <c r="B2404" s="237" t="s">
        <v>970</v>
      </c>
      <c r="C2404" s="237" t="s">
        <v>971</v>
      </c>
      <c r="D2404" s="237" t="s">
        <v>972</v>
      </c>
      <c r="E2404" s="237" t="s">
        <v>996</v>
      </c>
      <c r="F2404" s="237" t="s">
        <v>95</v>
      </c>
      <c r="G2404" s="237" t="s">
        <v>974</v>
      </c>
      <c r="H2404" s="237" t="s">
        <v>79</v>
      </c>
      <c r="I2404" s="237"/>
      <c r="J2404" s="237"/>
      <c r="K2404" s="237" t="s">
        <v>75</v>
      </c>
      <c r="L2404" s="237" t="s">
        <v>977</v>
      </c>
      <c r="M2404" s="238">
        <v>1.6891409354133102E-5</v>
      </c>
      <c r="N2404" s="238"/>
      <c r="O2404" s="238">
        <v>1.12407046166955E-5</v>
      </c>
    </row>
    <row r="2405" spans="1:15">
      <c r="A2405" s="231" t="s">
        <v>969</v>
      </c>
      <c r="B2405" s="231" t="s">
        <v>970</v>
      </c>
      <c r="C2405" s="231" t="s">
        <v>971</v>
      </c>
      <c r="D2405" s="231" t="s">
        <v>972</v>
      </c>
      <c r="E2405" s="231" t="s">
        <v>996</v>
      </c>
      <c r="F2405" s="231" t="s">
        <v>95</v>
      </c>
      <c r="G2405" s="231" t="s">
        <v>974</v>
      </c>
      <c r="H2405" s="231" t="s">
        <v>79</v>
      </c>
      <c r="I2405" s="231" t="s">
        <v>1013</v>
      </c>
      <c r="J2405" s="231" t="s">
        <v>79</v>
      </c>
      <c r="K2405" s="231" t="s">
        <v>75</v>
      </c>
      <c r="L2405" s="231" t="s">
        <v>978</v>
      </c>
      <c r="M2405" s="234"/>
      <c r="N2405" s="235">
        <v>1</v>
      </c>
      <c r="O2405" s="235">
        <v>1</v>
      </c>
    </row>
    <row r="2406" spans="1:15">
      <c r="A2406" s="231" t="s">
        <v>969</v>
      </c>
      <c r="B2406" s="231" t="s">
        <v>970</v>
      </c>
      <c r="C2406" s="231" t="s">
        <v>971</v>
      </c>
      <c r="D2406" s="231" t="s">
        <v>972</v>
      </c>
      <c r="E2406" s="231" t="s">
        <v>996</v>
      </c>
      <c r="F2406" s="231" t="s">
        <v>95</v>
      </c>
      <c r="G2406" s="231" t="s">
        <v>974</v>
      </c>
      <c r="H2406" s="231" t="s">
        <v>79</v>
      </c>
      <c r="K2406" s="231" t="s">
        <v>75</v>
      </c>
      <c r="L2406" s="231" t="s">
        <v>979</v>
      </c>
      <c r="M2406" s="234"/>
      <c r="N2406" s="236"/>
      <c r="O2406" s="235"/>
    </row>
    <row r="2407" spans="1:15">
      <c r="A2407" s="231" t="s">
        <v>969</v>
      </c>
      <c r="B2407" s="231" t="s">
        <v>970</v>
      </c>
      <c r="C2407" s="231" t="s">
        <v>971</v>
      </c>
      <c r="D2407" s="231" t="s">
        <v>972</v>
      </c>
      <c r="E2407" s="231" t="s">
        <v>996</v>
      </c>
      <c r="F2407" s="231" t="s">
        <v>95</v>
      </c>
      <c r="G2407" s="231" t="s">
        <v>974</v>
      </c>
      <c r="H2407" s="231" t="s">
        <v>79</v>
      </c>
      <c r="K2407" s="231" t="s">
        <v>75</v>
      </c>
      <c r="L2407" s="231" t="s">
        <v>980</v>
      </c>
      <c r="M2407" s="234"/>
      <c r="N2407" s="236"/>
      <c r="O2407" s="235"/>
    </row>
    <row r="2408" spans="1:15">
      <c r="A2408" s="237" t="s">
        <v>969</v>
      </c>
      <c r="B2408" s="237" t="s">
        <v>970</v>
      </c>
      <c r="C2408" s="237" t="s">
        <v>971</v>
      </c>
      <c r="D2408" s="237" t="s">
        <v>972</v>
      </c>
      <c r="E2408" s="237" t="s">
        <v>996</v>
      </c>
      <c r="F2408" s="237" t="s">
        <v>95</v>
      </c>
      <c r="G2408" s="237" t="s">
        <v>974</v>
      </c>
      <c r="H2408" s="237" t="s">
        <v>10</v>
      </c>
      <c r="I2408" s="237"/>
      <c r="J2408" s="237"/>
      <c r="K2408" s="237" t="s">
        <v>75</v>
      </c>
      <c r="L2408" s="237" t="s">
        <v>976</v>
      </c>
      <c r="M2408" s="237">
        <v>2314.6127999999999</v>
      </c>
      <c r="N2408" s="237"/>
      <c r="O2408" s="237">
        <v>451.36130000000003</v>
      </c>
    </row>
    <row r="2409" spans="1:15">
      <c r="A2409" s="237" t="s">
        <v>969</v>
      </c>
      <c r="B2409" s="237" t="s">
        <v>970</v>
      </c>
      <c r="C2409" s="237" t="s">
        <v>971</v>
      </c>
      <c r="D2409" s="237" t="s">
        <v>972</v>
      </c>
      <c r="E2409" s="237" t="s">
        <v>996</v>
      </c>
      <c r="F2409" s="237" t="s">
        <v>95</v>
      </c>
      <c r="G2409" s="237" t="s">
        <v>974</v>
      </c>
      <c r="H2409" s="237" t="s">
        <v>10</v>
      </c>
      <c r="I2409" s="237"/>
      <c r="J2409" s="237"/>
      <c r="K2409" s="237" t="s">
        <v>75</v>
      </c>
      <c r="L2409" s="237" t="s">
        <v>977</v>
      </c>
      <c r="M2409" s="238">
        <v>2.8010402909685702E-4</v>
      </c>
      <c r="N2409" s="238"/>
      <c r="O2409" s="238">
        <v>7.0269006862721303E-5</v>
      </c>
    </row>
    <row r="2410" spans="1:15">
      <c r="A2410" s="231" t="s">
        <v>969</v>
      </c>
      <c r="B2410" s="231" t="s">
        <v>970</v>
      </c>
      <c r="C2410" s="231" t="s">
        <v>971</v>
      </c>
      <c r="D2410" s="231" t="s">
        <v>972</v>
      </c>
      <c r="E2410" s="231" t="s">
        <v>996</v>
      </c>
      <c r="F2410" s="231" t="s">
        <v>95</v>
      </c>
      <c r="G2410" s="231" t="s">
        <v>974</v>
      </c>
      <c r="H2410" s="231" t="s">
        <v>10</v>
      </c>
      <c r="I2410" s="231" t="s">
        <v>1002</v>
      </c>
      <c r="J2410" s="231" t="s">
        <v>1003</v>
      </c>
      <c r="K2410" s="231" t="s">
        <v>75</v>
      </c>
      <c r="L2410" s="231" t="s">
        <v>978</v>
      </c>
      <c r="M2410" s="234"/>
      <c r="N2410" s="235">
        <v>0.25</v>
      </c>
      <c r="O2410" s="235">
        <v>0.25</v>
      </c>
    </row>
    <row r="2411" spans="1:15">
      <c r="A2411" s="231" t="s">
        <v>969</v>
      </c>
      <c r="B2411" s="231" t="s">
        <v>970</v>
      </c>
      <c r="C2411" s="231" t="s">
        <v>971</v>
      </c>
      <c r="D2411" s="231" t="s">
        <v>972</v>
      </c>
      <c r="E2411" s="231" t="s">
        <v>996</v>
      </c>
      <c r="F2411" s="231" t="s">
        <v>95</v>
      </c>
      <c r="G2411" s="231" t="s">
        <v>974</v>
      </c>
      <c r="H2411" s="231" t="s">
        <v>10</v>
      </c>
      <c r="I2411" s="231" t="s">
        <v>1002</v>
      </c>
      <c r="J2411" s="231" t="s">
        <v>1004</v>
      </c>
      <c r="K2411" s="231" t="s">
        <v>75</v>
      </c>
      <c r="L2411" s="231" t="s">
        <v>979</v>
      </c>
      <c r="M2411" s="234"/>
      <c r="N2411" s="235">
        <v>0.25</v>
      </c>
      <c r="O2411" s="235">
        <v>0.25</v>
      </c>
    </row>
    <row r="2412" spans="1:15">
      <c r="A2412" s="231" t="s">
        <v>969</v>
      </c>
      <c r="B2412" s="231" t="s">
        <v>970</v>
      </c>
      <c r="C2412" s="231" t="s">
        <v>971</v>
      </c>
      <c r="D2412" s="231" t="s">
        <v>972</v>
      </c>
      <c r="E2412" s="231" t="s">
        <v>996</v>
      </c>
      <c r="F2412" s="231" t="s">
        <v>95</v>
      </c>
      <c r="G2412" s="231" t="s">
        <v>974</v>
      </c>
      <c r="H2412" s="231" t="s">
        <v>10</v>
      </c>
      <c r="I2412" s="231" t="s">
        <v>1002</v>
      </c>
      <c r="J2412" s="231" t="s">
        <v>1011</v>
      </c>
      <c r="K2412" s="231" t="s">
        <v>75</v>
      </c>
      <c r="L2412" s="231" t="s">
        <v>980</v>
      </c>
      <c r="M2412" s="234"/>
      <c r="N2412" s="235">
        <v>0.25</v>
      </c>
      <c r="O2412" s="235">
        <v>0.25</v>
      </c>
    </row>
    <row r="2413" spans="1:15">
      <c r="A2413" s="231" t="s">
        <v>969</v>
      </c>
      <c r="B2413" s="231" t="s">
        <v>970</v>
      </c>
      <c r="C2413" s="231" t="s">
        <v>971</v>
      </c>
      <c r="D2413" s="231" t="s">
        <v>972</v>
      </c>
      <c r="E2413" s="231" t="s">
        <v>996</v>
      </c>
      <c r="F2413" s="231" t="s">
        <v>95</v>
      </c>
      <c r="G2413" s="231" t="s">
        <v>974</v>
      </c>
      <c r="H2413" s="231" t="s">
        <v>10</v>
      </c>
      <c r="I2413" s="231" t="s">
        <v>1002</v>
      </c>
      <c r="J2413" s="231" t="s">
        <v>1008</v>
      </c>
      <c r="K2413" s="231" t="s">
        <v>75</v>
      </c>
      <c r="L2413" s="231" t="s">
        <v>1006</v>
      </c>
      <c r="M2413" s="234"/>
      <c r="N2413" s="235">
        <v>0.25</v>
      </c>
      <c r="O2413" s="235">
        <v>0.25</v>
      </c>
    </row>
    <row r="2414" spans="1:15">
      <c r="A2414" s="237" t="s">
        <v>969</v>
      </c>
      <c r="B2414" s="237" t="s">
        <v>970</v>
      </c>
      <c r="C2414" s="237" t="s">
        <v>971</v>
      </c>
      <c r="D2414" s="237" t="s">
        <v>972</v>
      </c>
      <c r="E2414" s="237" t="s">
        <v>996</v>
      </c>
      <c r="F2414" s="237" t="s">
        <v>95</v>
      </c>
      <c r="G2414" s="237" t="s">
        <v>974</v>
      </c>
      <c r="H2414" s="237" t="s">
        <v>35</v>
      </c>
      <c r="I2414" s="237"/>
      <c r="J2414" s="237"/>
      <c r="K2414" s="237" t="s">
        <v>75</v>
      </c>
      <c r="L2414" s="237" t="s">
        <v>976</v>
      </c>
      <c r="M2414" s="237">
        <v>924.00900000000001</v>
      </c>
      <c r="N2414" s="237">
        <v>59.159500000000001</v>
      </c>
      <c r="O2414" s="237">
        <v>0.95540000000000003</v>
      </c>
    </row>
    <row r="2415" spans="1:15">
      <c r="A2415" s="237" t="s">
        <v>969</v>
      </c>
      <c r="B2415" s="237" t="s">
        <v>970</v>
      </c>
      <c r="C2415" s="237" t="s">
        <v>971</v>
      </c>
      <c r="D2415" s="237" t="s">
        <v>972</v>
      </c>
      <c r="E2415" s="237" t="s">
        <v>996</v>
      </c>
      <c r="F2415" s="237" t="s">
        <v>95</v>
      </c>
      <c r="G2415" s="237" t="s">
        <v>974</v>
      </c>
      <c r="H2415" s="237" t="s">
        <v>35</v>
      </c>
      <c r="I2415" s="237"/>
      <c r="J2415" s="237"/>
      <c r="K2415" s="237" t="s">
        <v>75</v>
      </c>
      <c r="L2415" s="237" t="s">
        <v>977</v>
      </c>
      <c r="M2415" s="238">
        <v>1.14477591997208E-4</v>
      </c>
      <c r="N2415" s="238">
        <v>1.47660199591187E-5</v>
      </c>
      <c r="O2415" s="238">
        <v>1.48738957364408E-7</v>
      </c>
    </row>
    <row r="2416" spans="1:15">
      <c r="A2416" s="231" t="s">
        <v>969</v>
      </c>
      <c r="B2416" s="231" t="s">
        <v>970</v>
      </c>
      <c r="C2416" s="231" t="s">
        <v>971</v>
      </c>
      <c r="D2416" s="231" t="s">
        <v>972</v>
      </c>
      <c r="E2416" s="231" t="s">
        <v>996</v>
      </c>
      <c r="F2416" s="231" t="s">
        <v>95</v>
      </c>
      <c r="G2416" s="231" t="s">
        <v>974</v>
      </c>
      <c r="H2416" s="231" t="s">
        <v>35</v>
      </c>
      <c r="I2416" s="231" t="s">
        <v>1013</v>
      </c>
      <c r="J2416" s="231" t="s">
        <v>35</v>
      </c>
      <c r="K2416" s="231" t="s">
        <v>75</v>
      </c>
      <c r="L2416" s="231" t="s">
        <v>978</v>
      </c>
      <c r="M2416" s="234"/>
      <c r="N2416" s="235">
        <v>1</v>
      </c>
      <c r="O2416" s="235">
        <v>1</v>
      </c>
    </row>
    <row r="2417" spans="1:15">
      <c r="A2417" s="231" t="s">
        <v>969</v>
      </c>
      <c r="B2417" s="231" t="s">
        <v>970</v>
      </c>
      <c r="C2417" s="231" t="s">
        <v>971</v>
      </c>
      <c r="D2417" s="231" t="s">
        <v>972</v>
      </c>
      <c r="E2417" s="231" t="s">
        <v>996</v>
      </c>
      <c r="F2417" s="231" t="s">
        <v>95</v>
      </c>
      <c r="G2417" s="231" t="s">
        <v>974</v>
      </c>
      <c r="H2417" s="231" t="s">
        <v>35</v>
      </c>
      <c r="K2417" s="231" t="s">
        <v>75</v>
      </c>
      <c r="L2417" s="231" t="s">
        <v>979</v>
      </c>
      <c r="M2417" s="234"/>
      <c r="N2417" s="235"/>
      <c r="O2417" s="235"/>
    </row>
    <row r="2418" spans="1:15">
      <c r="A2418" s="231" t="s">
        <v>969</v>
      </c>
      <c r="B2418" s="231" t="s">
        <v>970</v>
      </c>
      <c r="C2418" s="231" t="s">
        <v>971</v>
      </c>
      <c r="D2418" s="231" t="s">
        <v>972</v>
      </c>
      <c r="E2418" s="231" t="s">
        <v>996</v>
      </c>
      <c r="F2418" s="231" t="s">
        <v>95</v>
      </c>
      <c r="G2418" s="231" t="s">
        <v>974</v>
      </c>
      <c r="H2418" s="231" t="s">
        <v>35</v>
      </c>
      <c r="K2418" s="231" t="s">
        <v>75</v>
      </c>
      <c r="L2418" s="231" t="s">
        <v>980</v>
      </c>
      <c r="M2418" s="234"/>
      <c r="N2418" s="235"/>
      <c r="O2418" s="235"/>
    </row>
    <row r="2419" spans="1:15">
      <c r="A2419" s="231" t="s">
        <v>969</v>
      </c>
      <c r="B2419" s="231" t="s">
        <v>970</v>
      </c>
      <c r="C2419" s="231" t="s">
        <v>971</v>
      </c>
      <c r="D2419" s="231" t="s">
        <v>972</v>
      </c>
      <c r="E2419" s="231" t="s">
        <v>996</v>
      </c>
      <c r="F2419" s="231" t="s">
        <v>95</v>
      </c>
      <c r="G2419" s="231" t="s">
        <v>974</v>
      </c>
      <c r="H2419" s="231" t="s">
        <v>35</v>
      </c>
      <c r="K2419" s="231" t="s">
        <v>75</v>
      </c>
      <c r="L2419" s="231" t="s">
        <v>1006</v>
      </c>
      <c r="M2419" s="234"/>
      <c r="N2419" s="235"/>
      <c r="O2419" s="235"/>
    </row>
    <row r="2420" spans="1:15">
      <c r="A2420" s="237" t="s">
        <v>969</v>
      </c>
      <c r="B2420" s="237" t="s">
        <v>970</v>
      </c>
      <c r="C2420" s="237" t="s">
        <v>971</v>
      </c>
      <c r="D2420" s="237" t="s">
        <v>972</v>
      </c>
      <c r="E2420" s="237" t="s">
        <v>996</v>
      </c>
      <c r="F2420" s="237" t="s">
        <v>95</v>
      </c>
      <c r="G2420" s="237" t="s">
        <v>974</v>
      </c>
      <c r="H2420" s="237" t="s">
        <v>73</v>
      </c>
      <c r="I2420" s="237"/>
      <c r="J2420" s="237"/>
      <c r="K2420" s="237" t="s">
        <v>75</v>
      </c>
      <c r="L2420" s="237" t="s">
        <v>976</v>
      </c>
      <c r="M2420" s="237">
        <v>74.854399999999998</v>
      </c>
      <c r="N2420" s="237">
        <v>9.7448999999999995</v>
      </c>
      <c r="O2420" s="237">
        <v>37.387999999999998</v>
      </c>
    </row>
    <row r="2421" spans="1:15">
      <c r="A2421" s="237" t="s">
        <v>969</v>
      </c>
      <c r="B2421" s="237" t="s">
        <v>970</v>
      </c>
      <c r="C2421" s="237" t="s">
        <v>971</v>
      </c>
      <c r="D2421" s="237" t="s">
        <v>972</v>
      </c>
      <c r="E2421" s="237" t="s">
        <v>996</v>
      </c>
      <c r="F2421" s="237" t="s">
        <v>95</v>
      </c>
      <c r="G2421" s="237" t="s">
        <v>974</v>
      </c>
      <c r="H2421" s="237" t="s">
        <v>73</v>
      </c>
      <c r="I2421" s="237"/>
      <c r="J2421" s="237"/>
      <c r="K2421" s="237" t="s">
        <v>75</v>
      </c>
      <c r="L2421" s="237" t="s">
        <v>977</v>
      </c>
      <c r="M2421" s="238">
        <v>1.24639688561198E-5</v>
      </c>
      <c r="N2421" s="238">
        <v>2.4322955383263098E-6</v>
      </c>
      <c r="O2421" s="238">
        <v>5.8206532739590702E-6</v>
      </c>
    </row>
    <row r="2422" spans="1:15">
      <c r="A2422" s="231" t="s">
        <v>969</v>
      </c>
      <c r="B2422" s="231" t="s">
        <v>970</v>
      </c>
      <c r="C2422" s="231" t="s">
        <v>971</v>
      </c>
      <c r="D2422" s="231" t="s">
        <v>972</v>
      </c>
      <c r="E2422" s="231" t="s">
        <v>996</v>
      </c>
      <c r="F2422" s="231" t="s">
        <v>95</v>
      </c>
      <c r="G2422" s="231" t="s">
        <v>974</v>
      </c>
      <c r="H2422" s="231" t="s">
        <v>73</v>
      </c>
      <c r="I2422" s="231" t="s">
        <v>1002</v>
      </c>
      <c r="J2422" s="231" t="s">
        <v>1003</v>
      </c>
      <c r="K2422" s="231" t="s">
        <v>75</v>
      </c>
      <c r="L2422" s="231" t="s">
        <v>978</v>
      </c>
      <c r="M2422" s="234"/>
      <c r="N2422" s="235">
        <v>0.25</v>
      </c>
      <c r="O2422" s="235">
        <v>0.25</v>
      </c>
    </row>
    <row r="2423" spans="1:15">
      <c r="A2423" s="231" t="s">
        <v>969</v>
      </c>
      <c r="B2423" s="231" t="s">
        <v>970</v>
      </c>
      <c r="C2423" s="231" t="s">
        <v>971</v>
      </c>
      <c r="D2423" s="231" t="s">
        <v>972</v>
      </c>
      <c r="E2423" s="231" t="s">
        <v>996</v>
      </c>
      <c r="F2423" s="231" t="s">
        <v>95</v>
      </c>
      <c r="G2423" s="231" t="s">
        <v>974</v>
      </c>
      <c r="H2423" s="231" t="s">
        <v>73</v>
      </c>
      <c r="I2423" s="231" t="s">
        <v>1002</v>
      </c>
      <c r="J2423" s="231" t="s">
        <v>1004</v>
      </c>
      <c r="K2423" s="231" t="s">
        <v>75</v>
      </c>
      <c r="L2423" s="231" t="s">
        <v>979</v>
      </c>
      <c r="M2423" s="234"/>
      <c r="N2423" s="235">
        <v>0.25</v>
      </c>
      <c r="O2423" s="235">
        <v>0.25</v>
      </c>
    </row>
    <row r="2424" spans="1:15">
      <c r="A2424" s="231" t="s">
        <v>969</v>
      </c>
      <c r="B2424" s="231" t="s">
        <v>970</v>
      </c>
      <c r="C2424" s="231" t="s">
        <v>971</v>
      </c>
      <c r="D2424" s="231" t="s">
        <v>972</v>
      </c>
      <c r="E2424" s="231" t="s">
        <v>996</v>
      </c>
      <c r="F2424" s="231" t="s">
        <v>95</v>
      </c>
      <c r="G2424" s="231" t="s">
        <v>974</v>
      </c>
      <c r="H2424" s="231" t="s">
        <v>73</v>
      </c>
      <c r="I2424" s="231" t="s">
        <v>1002</v>
      </c>
      <c r="J2424" s="231" t="s">
        <v>1011</v>
      </c>
      <c r="K2424" s="231" t="s">
        <v>75</v>
      </c>
      <c r="L2424" s="231" t="s">
        <v>980</v>
      </c>
      <c r="M2424" s="234"/>
      <c r="N2424" s="235">
        <v>0.25</v>
      </c>
      <c r="O2424" s="235">
        <v>0.25</v>
      </c>
    </row>
    <row r="2425" spans="1:15">
      <c r="A2425" s="231" t="s">
        <v>969</v>
      </c>
      <c r="B2425" s="231" t="s">
        <v>970</v>
      </c>
      <c r="C2425" s="231" t="s">
        <v>971</v>
      </c>
      <c r="D2425" s="231" t="s">
        <v>972</v>
      </c>
      <c r="E2425" s="231" t="s">
        <v>996</v>
      </c>
      <c r="F2425" s="231" t="s">
        <v>95</v>
      </c>
      <c r="G2425" s="231" t="s">
        <v>974</v>
      </c>
      <c r="H2425" s="231" t="s">
        <v>73</v>
      </c>
      <c r="I2425" s="231" t="s">
        <v>1002</v>
      </c>
      <c r="J2425" s="231" t="s">
        <v>1008</v>
      </c>
      <c r="K2425" s="231" t="s">
        <v>75</v>
      </c>
      <c r="L2425" s="231" t="s">
        <v>1006</v>
      </c>
      <c r="M2425" s="234"/>
      <c r="N2425" s="235">
        <v>0.25</v>
      </c>
      <c r="O2425" s="235">
        <v>0.25</v>
      </c>
    </row>
    <row r="2426" spans="1:15">
      <c r="A2426" s="237" t="s">
        <v>969</v>
      </c>
      <c r="B2426" s="237" t="s">
        <v>970</v>
      </c>
      <c r="C2426" s="237" t="s">
        <v>971</v>
      </c>
      <c r="D2426" s="237" t="s">
        <v>972</v>
      </c>
      <c r="E2426" s="237" t="s">
        <v>996</v>
      </c>
      <c r="F2426" s="237" t="s">
        <v>95</v>
      </c>
      <c r="G2426" s="237" t="s">
        <v>974</v>
      </c>
      <c r="H2426" s="237" t="s">
        <v>47</v>
      </c>
      <c r="I2426" s="237"/>
      <c r="J2426" s="237"/>
      <c r="K2426" s="237" t="s">
        <v>75</v>
      </c>
      <c r="L2426" s="237" t="s">
        <v>976</v>
      </c>
      <c r="M2426" s="237">
        <v>2.7945000000000002</v>
      </c>
      <c r="N2426" s="237"/>
      <c r="O2426" s="237"/>
    </row>
    <row r="2427" spans="1:15">
      <c r="A2427" s="237" t="s">
        <v>969</v>
      </c>
      <c r="B2427" s="237" t="s">
        <v>970</v>
      </c>
      <c r="C2427" s="237" t="s">
        <v>971</v>
      </c>
      <c r="D2427" s="237" t="s">
        <v>972</v>
      </c>
      <c r="E2427" s="237" t="s">
        <v>996</v>
      </c>
      <c r="F2427" s="237" t="s">
        <v>95</v>
      </c>
      <c r="G2427" s="237" t="s">
        <v>974</v>
      </c>
      <c r="H2427" s="237" t="s">
        <v>47</v>
      </c>
      <c r="I2427" s="237"/>
      <c r="J2427" s="237"/>
      <c r="K2427" s="237" t="s">
        <v>75</v>
      </c>
      <c r="L2427" s="237" t="s">
        <v>977</v>
      </c>
      <c r="M2427" s="238">
        <v>4.1393587209804303E-7</v>
      </c>
      <c r="N2427" s="238"/>
      <c r="O2427" s="238"/>
    </row>
    <row r="2428" spans="1:15">
      <c r="A2428" s="231" t="s">
        <v>969</v>
      </c>
      <c r="B2428" s="231" t="s">
        <v>970</v>
      </c>
      <c r="C2428" s="231" t="s">
        <v>971</v>
      </c>
      <c r="D2428" s="231" t="s">
        <v>972</v>
      </c>
      <c r="E2428" s="231" t="s">
        <v>996</v>
      </c>
      <c r="F2428" s="231" t="s">
        <v>95</v>
      </c>
      <c r="G2428" s="231" t="s">
        <v>974</v>
      </c>
      <c r="H2428" s="231" t="s">
        <v>47</v>
      </c>
      <c r="I2428" s="231" t="s">
        <v>1002</v>
      </c>
      <c r="J2428" s="231" t="s">
        <v>1003</v>
      </c>
      <c r="K2428" s="231" t="s">
        <v>75</v>
      </c>
      <c r="L2428" s="231" t="s">
        <v>978</v>
      </c>
      <c r="M2428" s="234"/>
      <c r="N2428" s="235">
        <v>0.25</v>
      </c>
      <c r="O2428" s="235">
        <v>0.25</v>
      </c>
    </row>
    <row r="2429" spans="1:15">
      <c r="A2429" s="231" t="s">
        <v>969</v>
      </c>
      <c r="B2429" s="231" t="s">
        <v>970</v>
      </c>
      <c r="C2429" s="231" t="s">
        <v>971</v>
      </c>
      <c r="D2429" s="231" t="s">
        <v>972</v>
      </c>
      <c r="E2429" s="231" t="s">
        <v>996</v>
      </c>
      <c r="F2429" s="231" t="s">
        <v>95</v>
      </c>
      <c r="G2429" s="231" t="s">
        <v>974</v>
      </c>
      <c r="H2429" s="231" t="s">
        <v>47</v>
      </c>
      <c r="I2429" s="231" t="s">
        <v>1002</v>
      </c>
      <c r="J2429" s="231" t="s">
        <v>1004</v>
      </c>
      <c r="K2429" s="231" t="s">
        <v>75</v>
      </c>
      <c r="L2429" s="231" t="s">
        <v>979</v>
      </c>
      <c r="M2429" s="234"/>
      <c r="N2429" s="235">
        <v>0.25</v>
      </c>
      <c r="O2429" s="235">
        <v>0.25</v>
      </c>
    </row>
    <row r="2430" spans="1:15">
      <c r="A2430" s="231" t="s">
        <v>969</v>
      </c>
      <c r="B2430" s="231" t="s">
        <v>970</v>
      </c>
      <c r="C2430" s="231" t="s">
        <v>971</v>
      </c>
      <c r="D2430" s="231" t="s">
        <v>972</v>
      </c>
      <c r="E2430" s="231" t="s">
        <v>996</v>
      </c>
      <c r="F2430" s="231" t="s">
        <v>95</v>
      </c>
      <c r="G2430" s="231" t="s">
        <v>974</v>
      </c>
      <c r="H2430" s="231" t="s">
        <v>47</v>
      </c>
      <c r="I2430" s="231" t="s">
        <v>1002</v>
      </c>
      <c r="J2430" s="231" t="s">
        <v>1011</v>
      </c>
      <c r="K2430" s="231" t="s">
        <v>75</v>
      </c>
      <c r="L2430" s="231" t="s">
        <v>980</v>
      </c>
      <c r="M2430" s="234"/>
      <c r="N2430" s="235">
        <v>0.25</v>
      </c>
      <c r="O2430" s="235">
        <v>0.25</v>
      </c>
    </row>
    <row r="2431" spans="1:15">
      <c r="A2431" s="231" t="s">
        <v>969</v>
      </c>
      <c r="B2431" s="231" t="s">
        <v>970</v>
      </c>
      <c r="C2431" s="231" t="s">
        <v>971</v>
      </c>
      <c r="D2431" s="231" t="s">
        <v>972</v>
      </c>
      <c r="E2431" s="231" t="s">
        <v>996</v>
      </c>
      <c r="F2431" s="231" t="s">
        <v>95</v>
      </c>
      <c r="G2431" s="231" t="s">
        <v>974</v>
      </c>
      <c r="H2431" s="231" t="s">
        <v>47</v>
      </c>
      <c r="I2431" s="231" t="s">
        <v>1002</v>
      </c>
      <c r="J2431" s="231" t="s">
        <v>1008</v>
      </c>
      <c r="K2431" s="231" t="s">
        <v>75</v>
      </c>
      <c r="L2431" s="231" t="s">
        <v>1006</v>
      </c>
      <c r="M2431" s="234"/>
      <c r="N2431" s="235">
        <v>0.25</v>
      </c>
      <c r="O2431" s="235">
        <v>0.25</v>
      </c>
    </row>
    <row r="2432" spans="1:15">
      <c r="A2432" s="237" t="s">
        <v>969</v>
      </c>
      <c r="B2432" s="237" t="s">
        <v>970</v>
      </c>
      <c r="C2432" s="237" t="s">
        <v>971</v>
      </c>
      <c r="D2432" s="237" t="s">
        <v>972</v>
      </c>
      <c r="E2432" s="237" t="s">
        <v>996</v>
      </c>
      <c r="F2432" s="237" t="s">
        <v>95</v>
      </c>
      <c r="G2432" s="237" t="s">
        <v>974</v>
      </c>
      <c r="H2432" s="237" t="s">
        <v>46</v>
      </c>
      <c r="I2432" s="237"/>
      <c r="J2432" s="237"/>
      <c r="K2432" s="237" t="s">
        <v>75</v>
      </c>
      <c r="L2432" s="237" t="s">
        <v>976</v>
      </c>
      <c r="M2432" s="237">
        <v>2.7945000000000002</v>
      </c>
      <c r="N2432" s="237"/>
      <c r="O2432" s="237"/>
    </row>
    <row r="2433" spans="1:15">
      <c r="A2433" s="237" t="s">
        <v>969</v>
      </c>
      <c r="B2433" s="237" t="s">
        <v>970</v>
      </c>
      <c r="C2433" s="237" t="s">
        <v>971</v>
      </c>
      <c r="D2433" s="237" t="s">
        <v>972</v>
      </c>
      <c r="E2433" s="237" t="s">
        <v>996</v>
      </c>
      <c r="F2433" s="237" t="s">
        <v>95</v>
      </c>
      <c r="G2433" s="237" t="s">
        <v>974</v>
      </c>
      <c r="H2433" s="237" t="s">
        <v>46</v>
      </c>
      <c r="I2433" s="237"/>
      <c r="J2433" s="237"/>
      <c r="K2433" s="237" t="s">
        <v>75</v>
      </c>
      <c r="L2433" s="237" t="s">
        <v>977</v>
      </c>
      <c r="M2433" s="238">
        <v>4.1393587209804303E-7</v>
      </c>
      <c r="N2433" s="238"/>
      <c r="O2433" s="238"/>
    </row>
    <row r="2434" spans="1:15">
      <c r="A2434" s="231" t="s">
        <v>969</v>
      </c>
      <c r="B2434" s="231" t="s">
        <v>970</v>
      </c>
      <c r="C2434" s="231" t="s">
        <v>971</v>
      </c>
      <c r="D2434" s="231" t="s">
        <v>972</v>
      </c>
      <c r="E2434" s="231" t="s">
        <v>996</v>
      </c>
      <c r="F2434" s="231" t="s">
        <v>95</v>
      </c>
      <c r="G2434" s="231" t="s">
        <v>974</v>
      </c>
      <c r="H2434" s="231" t="s">
        <v>46</v>
      </c>
      <c r="I2434" s="231" t="s">
        <v>1002</v>
      </c>
      <c r="J2434" s="231" t="s">
        <v>1003</v>
      </c>
      <c r="K2434" s="231" t="s">
        <v>75</v>
      </c>
      <c r="L2434" s="231" t="s">
        <v>978</v>
      </c>
      <c r="M2434" s="234"/>
      <c r="N2434" s="235">
        <v>0.25</v>
      </c>
      <c r="O2434" s="235">
        <v>0.25</v>
      </c>
    </row>
    <row r="2435" spans="1:15">
      <c r="A2435" s="231" t="s">
        <v>969</v>
      </c>
      <c r="B2435" s="231" t="s">
        <v>970</v>
      </c>
      <c r="C2435" s="231" t="s">
        <v>971</v>
      </c>
      <c r="D2435" s="231" t="s">
        <v>972</v>
      </c>
      <c r="E2435" s="231" t="s">
        <v>996</v>
      </c>
      <c r="F2435" s="231" t="s">
        <v>95</v>
      </c>
      <c r="G2435" s="231" t="s">
        <v>974</v>
      </c>
      <c r="H2435" s="231" t="s">
        <v>46</v>
      </c>
      <c r="I2435" s="231" t="s">
        <v>1002</v>
      </c>
      <c r="J2435" s="231" t="s">
        <v>1004</v>
      </c>
      <c r="K2435" s="231" t="s">
        <v>75</v>
      </c>
      <c r="L2435" s="231" t="s">
        <v>979</v>
      </c>
      <c r="M2435" s="234"/>
      <c r="N2435" s="235">
        <v>0.25</v>
      </c>
      <c r="O2435" s="235">
        <v>0.25</v>
      </c>
    </row>
    <row r="2436" spans="1:15">
      <c r="A2436" s="231" t="s">
        <v>969</v>
      </c>
      <c r="B2436" s="231" t="s">
        <v>970</v>
      </c>
      <c r="C2436" s="231" t="s">
        <v>971</v>
      </c>
      <c r="D2436" s="231" t="s">
        <v>972</v>
      </c>
      <c r="E2436" s="231" t="s">
        <v>996</v>
      </c>
      <c r="F2436" s="231" t="s">
        <v>95</v>
      </c>
      <c r="G2436" s="231" t="s">
        <v>974</v>
      </c>
      <c r="H2436" s="231" t="s">
        <v>46</v>
      </c>
      <c r="I2436" s="231" t="s">
        <v>1002</v>
      </c>
      <c r="J2436" s="231" t="s">
        <v>1011</v>
      </c>
      <c r="K2436" s="231" t="s">
        <v>75</v>
      </c>
      <c r="L2436" s="231" t="s">
        <v>980</v>
      </c>
      <c r="M2436" s="234"/>
      <c r="N2436" s="235">
        <v>0.25</v>
      </c>
      <c r="O2436" s="235">
        <v>0.25</v>
      </c>
    </row>
    <row r="2437" spans="1:15">
      <c r="A2437" s="231" t="s">
        <v>969</v>
      </c>
      <c r="B2437" s="231" t="s">
        <v>970</v>
      </c>
      <c r="C2437" s="231" t="s">
        <v>971</v>
      </c>
      <c r="D2437" s="231" t="s">
        <v>972</v>
      </c>
      <c r="E2437" s="231" t="s">
        <v>996</v>
      </c>
      <c r="F2437" s="231" t="s">
        <v>95</v>
      </c>
      <c r="G2437" s="231" t="s">
        <v>974</v>
      </c>
      <c r="H2437" s="231" t="s">
        <v>46</v>
      </c>
      <c r="I2437" s="231" t="s">
        <v>1002</v>
      </c>
      <c r="J2437" s="231" t="s">
        <v>1008</v>
      </c>
      <c r="K2437" s="231" t="s">
        <v>75</v>
      </c>
      <c r="L2437" s="231" t="s">
        <v>1006</v>
      </c>
      <c r="M2437" s="234"/>
      <c r="N2437" s="235">
        <v>0.25</v>
      </c>
      <c r="O2437" s="235">
        <v>0.25</v>
      </c>
    </row>
    <row r="2438" spans="1:15">
      <c r="A2438" s="237" t="s">
        <v>969</v>
      </c>
      <c r="B2438" s="237" t="s">
        <v>970</v>
      </c>
      <c r="C2438" s="237" t="s">
        <v>971</v>
      </c>
      <c r="D2438" s="237" t="s">
        <v>972</v>
      </c>
      <c r="E2438" s="237" t="s">
        <v>996</v>
      </c>
      <c r="F2438" s="237" t="s">
        <v>95</v>
      </c>
      <c r="G2438" s="237" t="s">
        <v>974</v>
      </c>
      <c r="H2438" s="237" t="s">
        <v>36</v>
      </c>
      <c r="I2438" s="237"/>
      <c r="J2438" s="237"/>
      <c r="K2438" s="237" t="s">
        <v>75</v>
      </c>
      <c r="L2438" s="237" t="s">
        <v>976</v>
      </c>
      <c r="M2438" s="237">
        <v>120.1395</v>
      </c>
      <c r="N2438" s="237">
        <v>0.50160000000000005</v>
      </c>
      <c r="O2438" s="237">
        <v>27.5151</v>
      </c>
    </row>
    <row r="2439" spans="1:15">
      <c r="A2439" s="237" t="s">
        <v>969</v>
      </c>
      <c r="B2439" s="237" t="s">
        <v>970</v>
      </c>
      <c r="C2439" s="237" t="s">
        <v>971</v>
      </c>
      <c r="D2439" s="237" t="s">
        <v>972</v>
      </c>
      <c r="E2439" s="237" t="s">
        <v>996</v>
      </c>
      <c r="F2439" s="237" t="s">
        <v>95</v>
      </c>
      <c r="G2439" s="237" t="s">
        <v>974</v>
      </c>
      <c r="H2439" s="237" t="s">
        <v>36</v>
      </c>
      <c r="I2439" s="237"/>
      <c r="J2439" s="237"/>
      <c r="K2439" s="237" t="s">
        <v>75</v>
      </c>
      <c r="L2439" s="237" t="s">
        <v>977</v>
      </c>
      <c r="M2439" s="238">
        <v>1.65259391881412E-5</v>
      </c>
      <c r="N2439" s="238">
        <v>1.25197738511886E-7</v>
      </c>
      <c r="O2439" s="238">
        <v>4.2836165854903002E-6</v>
      </c>
    </row>
    <row r="2440" spans="1:15">
      <c r="A2440" s="231" t="s">
        <v>969</v>
      </c>
      <c r="B2440" s="231" t="s">
        <v>970</v>
      </c>
      <c r="C2440" s="231" t="s">
        <v>971</v>
      </c>
      <c r="D2440" s="231" t="s">
        <v>972</v>
      </c>
      <c r="E2440" s="231" t="s">
        <v>996</v>
      </c>
      <c r="F2440" s="231" t="s">
        <v>95</v>
      </c>
      <c r="G2440" s="231" t="s">
        <v>974</v>
      </c>
      <c r="H2440" s="231" t="s">
        <v>36</v>
      </c>
      <c r="I2440" s="231" t="s">
        <v>1002</v>
      </c>
      <c r="J2440" s="231" t="s">
        <v>1003</v>
      </c>
      <c r="K2440" s="231" t="s">
        <v>75</v>
      </c>
      <c r="L2440" s="231" t="s">
        <v>978</v>
      </c>
      <c r="M2440" s="234"/>
      <c r="N2440" s="235">
        <v>0.25</v>
      </c>
      <c r="O2440" s="235">
        <v>0.25</v>
      </c>
    </row>
    <row r="2441" spans="1:15">
      <c r="A2441" s="231" t="s">
        <v>969</v>
      </c>
      <c r="B2441" s="231" t="s">
        <v>970</v>
      </c>
      <c r="C2441" s="231" t="s">
        <v>971</v>
      </c>
      <c r="D2441" s="231" t="s">
        <v>972</v>
      </c>
      <c r="E2441" s="231" t="s">
        <v>996</v>
      </c>
      <c r="F2441" s="231" t="s">
        <v>95</v>
      </c>
      <c r="G2441" s="231" t="s">
        <v>974</v>
      </c>
      <c r="H2441" s="231" t="s">
        <v>36</v>
      </c>
      <c r="I2441" s="231" t="s">
        <v>1002</v>
      </c>
      <c r="J2441" s="231" t="s">
        <v>1004</v>
      </c>
      <c r="K2441" s="231" t="s">
        <v>75</v>
      </c>
      <c r="L2441" s="231" t="s">
        <v>979</v>
      </c>
      <c r="M2441" s="234"/>
      <c r="N2441" s="235">
        <v>0.25</v>
      </c>
      <c r="O2441" s="235">
        <v>0.25</v>
      </c>
    </row>
    <row r="2442" spans="1:15">
      <c r="A2442" s="231" t="s">
        <v>969</v>
      </c>
      <c r="B2442" s="231" t="s">
        <v>970</v>
      </c>
      <c r="C2442" s="231" t="s">
        <v>971</v>
      </c>
      <c r="D2442" s="231" t="s">
        <v>972</v>
      </c>
      <c r="E2442" s="231" t="s">
        <v>996</v>
      </c>
      <c r="F2442" s="231" t="s">
        <v>95</v>
      </c>
      <c r="G2442" s="231" t="s">
        <v>974</v>
      </c>
      <c r="H2442" s="231" t="s">
        <v>36</v>
      </c>
      <c r="I2442" s="231" t="s">
        <v>1002</v>
      </c>
      <c r="J2442" s="231" t="s">
        <v>1011</v>
      </c>
      <c r="K2442" s="231" t="s">
        <v>75</v>
      </c>
      <c r="L2442" s="231" t="s">
        <v>980</v>
      </c>
      <c r="M2442" s="234"/>
      <c r="N2442" s="235">
        <v>0.25</v>
      </c>
      <c r="O2442" s="235">
        <v>0.25</v>
      </c>
    </row>
    <row r="2443" spans="1:15">
      <c r="A2443" s="231" t="s">
        <v>969</v>
      </c>
      <c r="B2443" s="231" t="s">
        <v>970</v>
      </c>
      <c r="C2443" s="231" t="s">
        <v>971</v>
      </c>
      <c r="D2443" s="231" t="s">
        <v>972</v>
      </c>
      <c r="E2443" s="231" t="s">
        <v>996</v>
      </c>
      <c r="F2443" s="231" t="s">
        <v>95</v>
      </c>
      <c r="G2443" s="231" t="s">
        <v>974</v>
      </c>
      <c r="H2443" s="231" t="s">
        <v>36</v>
      </c>
      <c r="I2443" s="231" t="s">
        <v>1002</v>
      </c>
      <c r="J2443" s="231" t="s">
        <v>1008</v>
      </c>
      <c r="K2443" s="231" t="s">
        <v>75</v>
      </c>
      <c r="L2443" s="231" t="s">
        <v>1006</v>
      </c>
      <c r="M2443" s="234"/>
      <c r="N2443" s="235">
        <v>0.25</v>
      </c>
      <c r="O2443" s="235">
        <v>0.25</v>
      </c>
    </row>
    <row r="2444" spans="1:15">
      <c r="A2444" s="237" t="s">
        <v>969</v>
      </c>
      <c r="B2444" s="237" t="s">
        <v>970</v>
      </c>
      <c r="C2444" s="237" t="s">
        <v>971</v>
      </c>
      <c r="D2444" s="237" t="s">
        <v>972</v>
      </c>
      <c r="E2444" s="237" t="s">
        <v>996</v>
      </c>
      <c r="F2444" s="237" t="s">
        <v>95</v>
      </c>
      <c r="G2444" s="237" t="s">
        <v>974</v>
      </c>
      <c r="H2444" s="237" t="s">
        <v>34</v>
      </c>
      <c r="I2444" s="237"/>
      <c r="J2444" s="237"/>
      <c r="K2444" s="237" t="s">
        <v>75</v>
      </c>
      <c r="L2444" s="237" t="s">
        <v>976</v>
      </c>
      <c r="M2444" s="237">
        <v>2.4597000000000002</v>
      </c>
      <c r="N2444" s="237"/>
      <c r="O2444" s="237"/>
    </row>
    <row r="2445" spans="1:15">
      <c r="A2445" s="237" t="s">
        <v>969</v>
      </c>
      <c r="B2445" s="237" t="s">
        <v>970</v>
      </c>
      <c r="C2445" s="237" t="s">
        <v>971</v>
      </c>
      <c r="D2445" s="237" t="s">
        <v>972</v>
      </c>
      <c r="E2445" s="237" t="s">
        <v>996</v>
      </c>
      <c r="F2445" s="237" t="s">
        <v>95</v>
      </c>
      <c r="G2445" s="237" t="s">
        <v>974</v>
      </c>
      <c r="H2445" s="237" t="s">
        <v>34</v>
      </c>
      <c r="I2445" s="237"/>
      <c r="J2445" s="237"/>
      <c r="K2445" s="237" t="s">
        <v>75</v>
      </c>
      <c r="L2445" s="237" t="s">
        <v>977</v>
      </c>
      <c r="M2445" s="238">
        <v>2.91993598081163E-7</v>
      </c>
      <c r="N2445" s="238"/>
      <c r="O2445" s="238"/>
    </row>
    <row r="2446" spans="1:15">
      <c r="A2446" s="231" t="s">
        <v>969</v>
      </c>
      <c r="B2446" s="231" t="s">
        <v>970</v>
      </c>
      <c r="C2446" s="231" t="s">
        <v>971</v>
      </c>
      <c r="D2446" s="231" t="s">
        <v>972</v>
      </c>
      <c r="E2446" s="231" t="s">
        <v>996</v>
      </c>
      <c r="F2446" s="231" t="s">
        <v>95</v>
      </c>
      <c r="G2446" s="231" t="s">
        <v>974</v>
      </c>
      <c r="H2446" s="231" t="s">
        <v>34</v>
      </c>
      <c r="I2446" s="231" t="s">
        <v>1002</v>
      </c>
      <c r="J2446" s="231" t="s">
        <v>1003</v>
      </c>
      <c r="K2446" s="231" t="s">
        <v>75</v>
      </c>
      <c r="L2446" s="231" t="s">
        <v>978</v>
      </c>
      <c r="M2446" s="234"/>
      <c r="N2446" s="235">
        <v>0.25</v>
      </c>
      <c r="O2446" s="235">
        <v>0.25</v>
      </c>
    </row>
    <row r="2447" spans="1:15">
      <c r="A2447" s="231" t="s">
        <v>969</v>
      </c>
      <c r="B2447" s="231" t="s">
        <v>970</v>
      </c>
      <c r="C2447" s="231" t="s">
        <v>971</v>
      </c>
      <c r="D2447" s="231" t="s">
        <v>972</v>
      </c>
      <c r="E2447" s="231" t="s">
        <v>996</v>
      </c>
      <c r="F2447" s="231" t="s">
        <v>95</v>
      </c>
      <c r="G2447" s="231" t="s">
        <v>974</v>
      </c>
      <c r="H2447" s="231" t="s">
        <v>34</v>
      </c>
      <c r="I2447" s="231" t="s">
        <v>1002</v>
      </c>
      <c r="J2447" s="231" t="s">
        <v>1004</v>
      </c>
      <c r="K2447" s="231" t="s">
        <v>75</v>
      </c>
      <c r="L2447" s="231" t="s">
        <v>979</v>
      </c>
      <c r="M2447" s="234"/>
      <c r="N2447" s="235">
        <v>0.25</v>
      </c>
      <c r="O2447" s="235">
        <v>0.25</v>
      </c>
    </row>
    <row r="2448" spans="1:15">
      <c r="A2448" s="231" t="s">
        <v>969</v>
      </c>
      <c r="B2448" s="231" t="s">
        <v>970</v>
      </c>
      <c r="C2448" s="231" t="s">
        <v>971</v>
      </c>
      <c r="D2448" s="231" t="s">
        <v>972</v>
      </c>
      <c r="E2448" s="231" t="s">
        <v>996</v>
      </c>
      <c r="F2448" s="231" t="s">
        <v>95</v>
      </c>
      <c r="G2448" s="231" t="s">
        <v>974</v>
      </c>
      <c r="H2448" s="231" t="s">
        <v>34</v>
      </c>
      <c r="I2448" s="231" t="s">
        <v>1002</v>
      </c>
      <c r="J2448" s="231" t="s">
        <v>1011</v>
      </c>
      <c r="K2448" s="231" t="s">
        <v>75</v>
      </c>
      <c r="L2448" s="231" t="s">
        <v>980</v>
      </c>
      <c r="M2448" s="234"/>
      <c r="N2448" s="235">
        <v>0.25</v>
      </c>
      <c r="O2448" s="235">
        <v>0.25</v>
      </c>
    </row>
    <row r="2449" spans="1:15">
      <c r="A2449" s="231" t="s">
        <v>969</v>
      </c>
      <c r="B2449" s="231" t="s">
        <v>970</v>
      </c>
      <c r="C2449" s="231" t="s">
        <v>971</v>
      </c>
      <c r="D2449" s="231" t="s">
        <v>972</v>
      </c>
      <c r="E2449" s="231" t="s">
        <v>996</v>
      </c>
      <c r="F2449" s="231" t="s">
        <v>95</v>
      </c>
      <c r="G2449" s="231" t="s">
        <v>974</v>
      </c>
      <c r="H2449" s="231" t="s">
        <v>34</v>
      </c>
      <c r="I2449" s="231" t="s">
        <v>1002</v>
      </c>
      <c r="J2449" s="231" t="s">
        <v>1008</v>
      </c>
      <c r="K2449" s="231" t="s">
        <v>75</v>
      </c>
      <c r="L2449" s="231" t="s">
        <v>1006</v>
      </c>
      <c r="M2449" s="234"/>
      <c r="N2449" s="235">
        <v>0.25</v>
      </c>
      <c r="O2449" s="235">
        <v>0.25</v>
      </c>
    </row>
    <row r="2450" spans="1:15">
      <c r="A2450" s="237" t="s">
        <v>969</v>
      </c>
      <c r="B2450" s="237" t="s">
        <v>970</v>
      </c>
      <c r="C2450" s="237" t="s">
        <v>971</v>
      </c>
      <c r="D2450" s="237" t="s">
        <v>972</v>
      </c>
      <c r="E2450" s="237" t="s">
        <v>996</v>
      </c>
      <c r="F2450" s="237" t="s">
        <v>95</v>
      </c>
      <c r="G2450" s="237" t="s">
        <v>974</v>
      </c>
      <c r="H2450" s="237" t="s">
        <v>58</v>
      </c>
      <c r="I2450" s="237"/>
      <c r="J2450" s="237"/>
      <c r="K2450" s="237" t="s">
        <v>75</v>
      </c>
      <c r="L2450" s="237" t="s">
        <v>976</v>
      </c>
      <c r="M2450" s="237">
        <v>1.0749</v>
      </c>
      <c r="N2450" s="237"/>
      <c r="O2450" s="237"/>
    </row>
    <row r="2451" spans="1:15">
      <c r="A2451" s="237" t="s">
        <v>969</v>
      </c>
      <c r="B2451" s="237" t="s">
        <v>970</v>
      </c>
      <c r="C2451" s="237" t="s">
        <v>971</v>
      </c>
      <c r="D2451" s="237" t="s">
        <v>972</v>
      </c>
      <c r="E2451" s="237" t="s">
        <v>996</v>
      </c>
      <c r="F2451" s="237" t="s">
        <v>95</v>
      </c>
      <c r="G2451" s="237" t="s">
        <v>974</v>
      </c>
      <c r="H2451" s="237" t="s">
        <v>58</v>
      </c>
      <c r="I2451" s="237"/>
      <c r="J2451" s="237"/>
      <c r="K2451" s="237" t="s">
        <v>75</v>
      </c>
      <c r="L2451" s="237" t="s">
        <v>977</v>
      </c>
      <c r="M2451" s="238">
        <v>1.25187576030041E-7</v>
      </c>
      <c r="N2451" s="238"/>
      <c r="O2451" s="238"/>
    </row>
    <row r="2452" spans="1:15">
      <c r="A2452" s="231" t="s">
        <v>969</v>
      </c>
      <c r="B2452" s="231" t="s">
        <v>970</v>
      </c>
      <c r="C2452" s="231" t="s">
        <v>971</v>
      </c>
      <c r="D2452" s="231" t="s">
        <v>972</v>
      </c>
      <c r="E2452" s="231" t="s">
        <v>996</v>
      </c>
      <c r="F2452" s="231" t="s">
        <v>95</v>
      </c>
      <c r="G2452" s="231" t="s">
        <v>974</v>
      </c>
      <c r="H2452" s="231" t="s">
        <v>58</v>
      </c>
      <c r="I2452" s="231" t="s">
        <v>1002</v>
      </c>
      <c r="J2452" s="231" t="s">
        <v>1003</v>
      </c>
      <c r="K2452" s="231" t="s">
        <v>75</v>
      </c>
      <c r="L2452" s="231" t="s">
        <v>978</v>
      </c>
      <c r="M2452" s="234"/>
      <c r="N2452" s="235">
        <v>0.25</v>
      </c>
      <c r="O2452" s="235">
        <v>0.25</v>
      </c>
    </row>
    <row r="2453" spans="1:15">
      <c r="A2453" s="231" t="s">
        <v>969</v>
      </c>
      <c r="B2453" s="231" t="s">
        <v>970</v>
      </c>
      <c r="C2453" s="231" t="s">
        <v>971</v>
      </c>
      <c r="D2453" s="231" t="s">
        <v>972</v>
      </c>
      <c r="E2453" s="231" t="s">
        <v>996</v>
      </c>
      <c r="F2453" s="231" t="s">
        <v>95</v>
      </c>
      <c r="G2453" s="231" t="s">
        <v>974</v>
      </c>
      <c r="H2453" s="231" t="s">
        <v>58</v>
      </c>
      <c r="I2453" s="231" t="s">
        <v>1002</v>
      </c>
      <c r="J2453" s="231" t="s">
        <v>1004</v>
      </c>
      <c r="K2453" s="231" t="s">
        <v>75</v>
      </c>
      <c r="L2453" s="231" t="s">
        <v>979</v>
      </c>
      <c r="M2453" s="234"/>
      <c r="N2453" s="235">
        <v>0.25</v>
      </c>
      <c r="O2453" s="235">
        <v>0.25</v>
      </c>
    </row>
    <row r="2454" spans="1:15">
      <c r="A2454" s="231" t="s">
        <v>969</v>
      </c>
      <c r="B2454" s="231" t="s">
        <v>970</v>
      </c>
      <c r="C2454" s="231" t="s">
        <v>971</v>
      </c>
      <c r="D2454" s="231" t="s">
        <v>972</v>
      </c>
      <c r="E2454" s="231" t="s">
        <v>996</v>
      </c>
      <c r="F2454" s="231" t="s">
        <v>95</v>
      </c>
      <c r="G2454" s="231" t="s">
        <v>974</v>
      </c>
      <c r="H2454" s="231" t="s">
        <v>58</v>
      </c>
      <c r="I2454" s="231" t="s">
        <v>1002</v>
      </c>
      <c r="J2454" s="231" t="s">
        <v>1011</v>
      </c>
      <c r="K2454" s="231" t="s">
        <v>75</v>
      </c>
      <c r="L2454" s="231" t="s">
        <v>980</v>
      </c>
      <c r="M2454" s="234"/>
      <c r="N2454" s="235">
        <v>0.25</v>
      </c>
      <c r="O2454" s="235">
        <v>0.25</v>
      </c>
    </row>
    <row r="2455" spans="1:15">
      <c r="A2455" s="231" t="s">
        <v>969</v>
      </c>
      <c r="B2455" s="231" t="s">
        <v>970</v>
      </c>
      <c r="C2455" s="231" t="s">
        <v>971</v>
      </c>
      <c r="D2455" s="231" t="s">
        <v>972</v>
      </c>
      <c r="E2455" s="231" t="s">
        <v>996</v>
      </c>
      <c r="F2455" s="231" t="s">
        <v>95</v>
      </c>
      <c r="G2455" s="231" t="s">
        <v>974</v>
      </c>
      <c r="H2455" s="231" t="s">
        <v>58</v>
      </c>
      <c r="I2455" s="231" t="s">
        <v>1002</v>
      </c>
      <c r="J2455" s="231" t="s">
        <v>1008</v>
      </c>
      <c r="K2455" s="231" t="s">
        <v>75</v>
      </c>
      <c r="L2455" s="231" t="s">
        <v>1006</v>
      </c>
      <c r="M2455" s="234"/>
      <c r="N2455" s="235">
        <v>0.25</v>
      </c>
      <c r="O2455" s="235">
        <v>0.25</v>
      </c>
    </row>
    <row r="2456" spans="1:15">
      <c r="A2456" s="237" t="s">
        <v>969</v>
      </c>
      <c r="B2456" s="237" t="s">
        <v>970</v>
      </c>
      <c r="C2456" s="237" t="s">
        <v>971</v>
      </c>
      <c r="D2456" s="237" t="s">
        <v>972</v>
      </c>
      <c r="E2456" s="237" t="s">
        <v>996</v>
      </c>
      <c r="F2456" s="237" t="s">
        <v>95</v>
      </c>
      <c r="G2456" s="237" t="s">
        <v>974</v>
      </c>
      <c r="H2456" s="237" t="s">
        <v>657</v>
      </c>
      <c r="I2456" s="237"/>
      <c r="J2456" s="237"/>
      <c r="K2456" s="237" t="s">
        <v>75</v>
      </c>
      <c r="L2456" s="237" t="s">
        <v>976</v>
      </c>
      <c r="M2456" s="237">
        <v>0.51919999999999999</v>
      </c>
      <c r="N2456" s="237"/>
      <c r="O2456" s="237"/>
    </row>
    <row r="2457" spans="1:15">
      <c r="A2457" s="237" t="s">
        <v>969</v>
      </c>
      <c r="B2457" s="237" t="s">
        <v>970</v>
      </c>
      <c r="C2457" s="237" t="s">
        <v>971</v>
      </c>
      <c r="D2457" s="237" t="s">
        <v>972</v>
      </c>
      <c r="E2457" s="237" t="s">
        <v>996</v>
      </c>
      <c r="F2457" s="237" t="s">
        <v>95</v>
      </c>
      <c r="G2457" s="237" t="s">
        <v>974</v>
      </c>
      <c r="H2457" s="237" t="s">
        <v>657</v>
      </c>
      <c r="I2457" s="237"/>
      <c r="J2457" s="237"/>
      <c r="K2457" s="237" t="s">
        <v>75</v>
      </c>
      <c r="L2457" s="237" t="s">
        <v>977</v>
      </c>
      <c r="M2457" s="238">
        <v>7.3704096738875297E-8</v>
      </c>
      <c r="N2457" s="238"/>
      <c r="O2457" s="238"/>
    </row>
    <row r="2458" spans="1:15">
      <c r="A2458" s="231" t="s">
        <v>969</v>
      </c>
      <c r="B2458" s="231" t="s">
        <v>970</v>
      </c>
      <c r="C2458" s="231" t="s">
        <v>971</v>
      </c>
      <c r="D2458" s="231" t="s">
        <v>972</v>
      </c>
      <c r="E2458" s="231" t="s">
        <v>996</v>
      </c>
      <c r="F2458" s="231" t="s">
        <v>95</v>
      </c>
      <c r="G2458" s="231" t="s">
        <v>974</v>
      </c>
      <c r="H2458" s="231" t="s">
        <v>657</v>
      </c>
      <c r="I2458" s="231" t="s">
        <v>1002</v>
      </c>
      <c r="J2458" s="231" t="s">
        <v>1003</v>
      </c>
      <c r="K2458" s="231" t="s">
        <v>75</v>
      </c>
      <c r="L2458" s="231" t="s">
        <v>978</v>
      </c>
      <c r="M2458" s="234"/>
      <c r="N2458" s="235">
        <v>0.25</v>
      </c>
      <c r="O2458" s="235">
        <v>0.25</v>
      </c>
    </row>
    <row r="2459" spans="1:15">
      <c r="A2459" s="231" t="s">
        <v>969</v>
      </c>
      <c r="B2459" s="231" t="s">
        <v>970</v>
      </c>
      <c r="C2459" s="231" t="s">
        <v>971</v>
      </c>
      <c r="D2459" s="231" t="s">
        <v>972</v>
      </c>
      <c r="E2459" s="231" t="s">
        <v>996</v>
      </c>
      <c r="F2459" s="231" t="s">
        <v>95</v>
      </c>
      <c r="G2459" s="231" t="s">
        <v>974</v>
      </c>
      <c r="H2459" s="231" t="s">
        <v>657</v>
      </c>
      <c r="I2459" s="231" t="s">
        <v>1002</v>
      </c>
      <c r="J2459" s="231" t="s">
        <v>1004</v>
      </c>
      <c r="K2459" s="231" t="s">
        <v>75</v>
      </c>
      <c r="L2459" s="231" t="s">
        <v>979</v>
      </c>
      <c r="M2459" s="234"/>
      <c r="N2459" s="235">
        <v>0.25</v>
      </c>
      <c r="O2459" s="235">
        <v>0.25</v>
      </c>
    </row>
    <row r="2460" spans="1:15">
      <c r="A2460" s="231" t="s">
        <v>969</v>
      </c>
      <c r="B2460" s="231" t="s">
        <v>970</v>
      </c>
      <c r="C2460" s="231" t="s">
        <v>971</v>
      </c>
      <c r="D2460" s="231" t="s">
        <v>972</v>
      </c>
      <c r="E2460" s="231" t="s">
        <v>996</v>
      </c>
      <c r="F2460" s="231" t="s">
        <v>95</v>
      </c>
      <c r="G2460" s="231" t="s">
        <v>974</v>
      </c>
      <c r="H2460" s="231" t="s">
        <v>657</v>
      </c>
      <c r="I2460" s="231" t="s">
        <v>1002</v>
      </c>
      <c r="J2460" s="231" t="s">
        <v>1011</v>
      </c>
      <c r="K2460" s="231" t="s">
        <v>75</v>
      </c>
      <c r="L2460" s="231" t="s">
        <v>980</v>
      </c>
      <c r="M2460" s="234"/>
      <c r="N2460" s="235">
        <v>0.25</v>
      </c>
      <c r="O2460" s="235">
        <v>0.25</v>
      </c>
    </row>
    <row r="2461" spans="1:15">
      <c r="A2461" s="231" t="s">
        <v>969</v>
      </c>
      <c r="B2461" s="231" t="s">
        <v>970</v>
      </c>
      <c r="C2461" s="231" t="s">
        <v>971</v>
      </c>
      <c r="D2461" s="231" t="s">
        <v>972</v>
      </c>
      <c r="E2461" s="231" t="s">
        <v>996</v>
      </c>
      <c r="F2461" s="231" t="s">
        <v>95</v>
      </c>
      <c r="G2461" s="231" t="s">
        <v>974</v>
      </c>
      <c r="H2461" s="231" t="s">
        <v>657</v>
      </c>
      <c r="I2461" s="231" t="s">
        <v>1002</v>
      </c>
      <c r="J2461" s="231" t="s">
        <v>1008</v>
      </c>
      <c r="K2461" s="231" t="s">
        <v>75</v>
      </c>
      <c r="L2461" s="231" t="s">
        <v>1006</v>
      </c>
      <c r="M2461" s="234"/>
      <c r="N2461" s="235">
        <v>0.25</v>
      </c>
      <c r="O2461" s="235">
        <v>0.25</v>
      </c>
    </row>
    <row r="2462" spans="1:15">
      <c r="A2462" s="237" t="s">
        <v>969</v>
      </c>
      <c r="B2462" s="237" t="s">
        <v>970</v>
      </c>
      <c r="C2462" s="237" t="s">
        <v>971</v>
      </c>
      <c r="D2462" s="237" t="s">
        <v>972</v>
      </c>
      <c r="E2462" s="237" t="s">
        <v>996</v>
      </c>
      <c r="F2462" s="237" t="s">
        <v>95</v>
      </c>
      <c r="G2462" s="237" t="s">
        <v>974</v>
      </c>
      <c r="H2462" s="237" t="s">
        <v>67</v>
      </c>
      <c r="I2462" s="237"/>
      <c r="J2462" s="237"/>
      <c r="K2462" s="237" t="s">
        <v>75</v>
      </c>
      <c r="L2462" s="237" t="s">
        <v>976</v>
      </c>
      <c r="M2462" s="237">
        <v>2.1974</v>
      </c>
      <c r="N2462" s="237"/>
      <c r="O2462" s="237"/>
    </row>
    <row r="2463" spans="1:15">
      <c r="A2463" s="237" t="s">
        <v>969</v>
      </c>
      <c r="B2463" s="237" t="s">
        <v>970</v>
      </c>
      <c r="C2463" s="237" t="s">
        <v>971</v>
      </c>
      <c r="D2463" s="237" t="s">
        <v>972</v>
      </c>
      <c r="E2463" s="237" t="s">
        <v>996</v>
      </c>
      <c r="F2463" s="237" t="s">
        <v>95</v>
      </c>
      <c r="G2463" s="237" t="s">
        <v>974</v>
      </c>
      <c r="H2463" s="237" t="s">
        <v>67</v>
      </c>
      <c r="I2463" s="237"/>
      <c r="J2463" s="237"/>
      <c r="K2463" s="237" t="s">
        <v>75</v>
      </c>
      <c r="L2463" s="237" t="s">
        <v>977</v>
      </c>
      <c r="M2463" s="238">
        <v>4.9713550287953202E-7</v>
      </c>
      <c r="N2463" s="238"/>
      <c r="O2463" s="238"/>
    </row>
    <row r="2464" spans="1:15">
      <c r="A2464" s="231" t="s">
        <v>969</v>
      </c>
      <c r="B2464" s="231" t="s">
        <v>970</v>
      </c>
      <c r="C2464" s="231" t="s">
        <v>971</v>
      </c>
      <c r="D2464" s="231" t="s">
        <v>972</v>
      </c>
      <c r="E2464" s="231" t="s">
        <v>996</v>
      </c>
      <c r="F2464" s="231" t="s">
        <v>95</v>
      </c>
      <c r="G2464" s="231" t="s">
        <v>974</v>
      </c>
      <c r="H2464" s="231" t="s">
        <v>67</v>
      </c>
      <c r="I2464" s="231" t="s">
        <v>1002</v>
      </c>
      <c r="J2464" s="231" t="s">
        <v>1003</v>
      </c>
      <c r="K2464" s="231" t="s">
        <v>75</v>
      </c>
      <c r="L2464" s="231" t="s">
        <v>978</v>
      </c>
      <c r="M2464" s="234"/>
      <c r="N2464" s="235">
        <v>0.25</v>
      </c>
      <c r="O2464" s="235">
        <v>0.25</v>
      </c>
    </row>
    <row r="2465" spans="1:15">
      <c r="A2465" s="231" t="s">
        <v>969</v>
      </c>
      <c r="B2465" s="231" t="s">
        <v>970</v>
      </c>
      <c r="C2465" s="231" t="s">
        <v>971</v>
      </c>
      <c r="D2465" s="231" t="s">
        <v>972</v>
      </c>
      <c r="E2465" s="231" t="s">
        <v>996</v>
      </c>
      <c r="F2465" s="231" t="s">
        <v>95</v>
      </c>
      <c r="G2465" s="231" t="s">
        <v>974</v>
      </c>
      <c r="H2465" s="231" t="s">
        <v>67</v>
      </c>
      <c r="I2465" s="231" t="s">
        <v>1002</v>
      </c>
      <c r="J2465" s="231" t="s">
        <v>1004</v>
      </c>
      <c r="K2465" s="231" t="s">
        <v>75</v>
      </c>
      <c r="L2465" s="231" t="s">
        <v>979</v>
      </c>
      <c r="M2465" s="234"/>
      <c r="N2465" s="235">
        <v>0.25</v>
      </c>
      <c r="O2465" s="235">
        <v>0.25</v>
      </c>
    </row>
    <row r="2466" spans="1:15">
      <c r="A2466" s="231" t="s">
        <v>969</v>
      </c>
      <c r="B2466" s="231" t="s">
        <v>970</v>
      </c>
      <c r="C2466" s="231" t="s">
        <v>971</v>
      </c>
      <c r="D2466" s="231" t="s">
        <v>972</v>
      </c>
      <c r="E2466" s="231" t="s">
        <v>996</v>
      </c>
      <c r="F2466" s="231" t="s">
        <v>95</v>
      </c>
      <c r="G2466" s="231" t="s">
        <v>974</v>
      </c>
      <c r="H2466" s="231" t="s">
        <v>67</v>
      </c>
      <c r="I2466" s="231" t="s">
        <v>1002</v>
      </c>
      <c r="J2466" s="231" t="s">
        <v>1011</v>
      </c>
      <c r="K2466" s="231" t="s">
        <v>75</v>
      </c>
      <c r="L2466" s="231" t="s">
        <v>980</v>
      </c>
      <c r="M2466" s="234"/>
      <c r="N2466" s="235">
        <v>0.25</v>
      </c>
      <c r="O2466" s="235">
        <v>0.25</v>
      </c>
    </row>
    <row r="2467" spans="1:15">
      <c r="A2467" s="231" t="s">
        <v>969</v>
      </c>
      <c r="B2467" s="231" t="s">
        <v>970</v>
      </c>
      <c r="C2467" s="231" t="s">
        <v>971</v>
      </c>
      <c r="D2467" s="231" t="s">
        <v>972</v>
      </c>
      <c r="E2467" s="231" t="s">
        <v>996</v>
      </c>
      <c r="F2467" s="231" t="s">
        <v>95</v>
      </c>
      <c r="G2467" s="231" t="s">
        <v>974</v>
      </c>
      <c r="H2467" s="231" t="s">
        <v>67</v>
      </c>
      <c r="I2467" s="231" t="s">
        <v>1002</v>
      </c>
      <c r="J2467" s="231" t="s">
        <v>1008</v>
      </c>
      <c r="K2467" s="231" t="s">
        <v>75</v>
      </c>
      <c r="L2467" s="231" t="s">
        <v>1006</v>
      </c>
      <c r="M2467" s="234"/>
      <c r="N2467" s="235">
        <v>0.25</v>
      </c>
      <c r="O2467" s="235">
        <v>0.25</v>
      </c>
    </row>
    <row r="2468" spans="1:15">
      <c r="A2468" s="237" t="s">
        <v>969</v>
      </c>
      <c r="B2468" s="237" t="s">
        <v>970</v>
      </c>
      <c r="C2468" s="237" t="s">
        <v>971</v>
      </c>
      <c r="D2468" s="237" t="s">
        <v>972</v>
      </c>
      <c r="E2468" s="237" t="s">
        <v>996</v>
      </c>
      <c r="F2468" s="237" t="s">
        <v>95</v>
      </c>
      <c r="G2468" s="237" t="s">
        <v>974</v>
      </c>
      <c r="H2468" s="237" t="s">
        <v>63</v>
      </c>
      <c r="I2468" s="237"/>
      <c r="J2468" s="237"/>
      <c r="K2468" s="237" t="s">
        <v>75</v>
      </c>
      <c r="L2468" s="237" t="s">
        <v>976</v>
      </c>
      <c r="M2468" s="237">
        <v>257.11059999999998</v>
      </c>
      <c r="N2468" s="237">
        <v>12.9201</v>
      </c>
      <c r="O2468" s="237">
        <v>5.8140999999999998</v>
      </c>
    </row>
    <row r="2469" spans="1:15">
      <c r="A2469" s="237" t="s">
        <v>969</v>
      </c>
      <c r="B2469" s="237" t="s">
        <v>970</v>
      </c>
      <c r="C2469" s="237" t="s">
        <v>971</v>
      </c>
      <c r="D2469" s="237" t="s">
        <v>972</v>
      </c>
      <c r="E2469" s="237" t="s">
        <v>996</v>
      </c>
      <c r="F2469" s="237" t="s">
        <v>95</v>
      </c>
      <c r="G2469" s="237" t="s">
        <v>974</v>
      </c>
      <c r="H2469" s="237" t="s">
        <v>63</v>
      </c>
      <c r="I2469" s="237"/>
      <c r="J2469" s="237"/>
      <c r="K2469" s="237" t="s">
        <v>75</v>
      </c>
      <c r="L2469" s="237" t="s">
        <v>977</v>
      </c>
      <c r="M2469" s="238">
        <v>4.5148575806349401E-5</v>
      </c>
      <c r="N2469" s="238">
        <v>3.2248151940738002E-6</v>
      </c>
      <c r="O2469" s="238">
        <v>9.0515299561692098E-7</v>
      </c>
    </row>
    <row r="2470" spans="1:15">
      <c r="A2470" s="231" t="s">
        <v>969</v>
      </c>
      <c r="B2470" s="231" t="s">
        <v>970</v>
      </c>
      <c r="C2470" s="231" t="s">
        <v>971</v>
      </c>
      <c r="D2470" s="231" t="s">
        <v>972</v>
      </c>
      <c r="E2470" s="231" t="s">
        <v>996</v>
      </c>
      <c r="F2470" s="231" t="s">
        <v>95</v>
      </c>
      <c r="G2470" s="231" t="s">
        <v>974</v>
      </c>
      <c r="H2470" s="231" t="s">
        <v>63</v>
      </c>
      <c r="I2470" s="231" t="s">
        <v>1002</v>
      </c>
      <c r="J2470" s="231" t="s">
        <v>1003</v>
      </c>
      <c r="K2470" s="231" t="s">
        <v>75</v>
      </c>
      <c r="L2470" s="231" t="s">
        <v>978</v>
      </c>
      <c r="M2470" s="234"/>
      <c r="N2470" s="235">
        <v>0.25</v>
      </c>
      <c r="O2470" s="235">
        <v>0.25</v>
      </c>
    </row>
    <row r="2471" spans="1:15">
      <c r="A2471" s="231" t="s">
        <v>969</v>
      </c>
      <c r="B2471" s="231" t="s">
        <v>970</v>
      </c>
      <c r="C2471" s="231" t="s">
        <v>971</v>
      </c>
      <c r="D2471" s="231" t="s">
        <v>972</v>
      </c>
      <c r="E2471" s="231" t="s">
        <v>996</v>
      </c>
      <c r="F2471" s="231" t="s">
        <v>95</v>
      </c>
      <c r="G2471" s="231" t="s">
        <v>974</v>
      </c>
      <c r="H2471" s="231" t="s">
        <v>63</v>
      </c>
      <c r="I2471" s="231" t="s">
        <v>1002</v>
      </c>
      <c r="J2471" s="231" t="s">
        <v>1004</v>
      </c>
      <c r="K2471" s="231" t="s">
        <v>75</v>
      </c>
      <c r="L2471" s="231" t="s">
        <v>979</v>
      </c>
      <c r="M2471" s="234"/>
      <c r="N2471" s="235">
        <v>0.25</v>
      </c>
      <c r="O2471" s="235">
        <v>0.25</v>
      </c>
    </row>
    <row r="2472" spans="1:15">
      <c r="A2472" s="231" t="s">
        <v>969</v>
      </c>
      <c r="B2472" s="231" t="s">
        <v>970</v>
      </c>
      <c r="C2472" s="231" t="s">
        <v>971</v>
      </c>
      <c r="D2472" s="231" t="s">
        <v>972</v>
      </c>
      <c r="E2472" s="231" t="s">
        <v>996</v>
      </c>
      <c r="F2472" s="231" t="s">
        <v>95</v>
      </c>
      <c r="G2472" s="231" t="s">
        <v>974</v>
      </c>
      <c r="H2472" s="231" t="s">
        <v>63</v>
      </c>
      <c r="I2472" s="231" t="s">
        <v>1002</v>
      </c>
      <c r="J2472" s="231" t="s">
        <v>1011</v>
      </c>
      <c r="K2472" s="231" t="s">
        <v>75</v>
      </c>
      <c r="L2472" s="231" t="s">
        <v>980</v>
      </c>
      <c r="M2472" s="234"/>
      <c r="N2472" s="235">
        <v>0.25</v>
      </c>
      <c r="O2472" s="235">
        <v>0.25</v>
      </c>
    </row>
    <row r="2473" spans="1:15">
      <c r="A2473" s="231" t="s">
        <v>969</v>
      </c>
      <c r="B2473" s="231" t="s">
        <v>970</v>
      </c>
      <c r="C2473" s="231" t="s">
        <v>971</v>
      </c>
      <c r="D2473" s="231" t="s">
        <v>972</v>
      </c>
      <c r="E2473" s="231" t="s">
        <v>996</v>
      </c>
      <c r="F2473" s="231" t="s">
        <v>95</v>
      </c>
      <c r="G2473" s="231" t="s">
        <v>974</v>
      </c>
      <c r="H2473" s="231" t="s">
        <v>63</v>
      </c>
      <c r="I2473" s="231" t="s">
        <v>1002</v>
      </c>
      <c r="J2473" s="231" t="s">
        <v>1008</v>
      </c>
      <c r="K2473" s="231" t="s">
        <v>75</v>
      </c>
      <c r="L2473" s="231" t="s">
        <v>1006</v>
      </c>
      <c r="M2473" s="234"/>
      <c r="N2473" s="235">
        <v>0.25</v>
      </c>
      <c r="O2473" s="235">
        <v>0.25</v>
      </c>
    </row>
    <row r="2474" spans="1:15">
      <c r="A2474" s="237" t="s">
        <v>969</v>
      </c>
      <c r="B2474" s="237" t="s">
        <v>970</v>
      </c>
      <c r="C2474" s="237" t="s">
        <v>971</v>
      </c>
      <c r="D2474" s="237" t="s">
        <v>972</v>
      </c>
      <c r="E2474" s="237" t="s">
        <v>996</v>
      </c>
      <c r="F2474" s="237" t="s">
        <v>95</v>
      </c>
      <c r="G2474" s="237" t="s">
        <v>974</v>
      </c>
      <c r="H2474" s="237" t="s">
        <v>60</v>
      </c>
      <c r="I2474" s="237"/>
      <c r="J2474" s="237"/>
      <c r="K2474" s="237" t="s">
        <v>75</v>
      </c>
      <c r="L2474" s="237" t="s">
        <v>976</v>
      </c>
      <c r="M2474" s="237">
        <v>0.25879999999999997</v>
      </c>
      <c r="N2474" s="237"/>
      <c r="O2474" s="237">
        <v>9.9000000000000008E-3</v>
      </c>
    </row>
    <row r="2475" spans="1:15">
      <c r="A2475" s="237" t="s">
        <v>969</v>
      </c>
      <c r="B2475" s="237" t="s">
        <v>970</v>
      </c>
      <c r="C2475" s="237" t="s">
        <v>971</v>
      </c>
      <c r="D2475" s="237" t="s">
        <v>972</v>
      </c>
      <c r="E2475" s="237" t="s">
        <v>996</v>
      </c>
      <c r="F2475" s="237" t="s">
        <v>95</v>
      </c>
      <c r="G2475" s="237" t="s">
        <v>974</v>
      </c>
      <c r="H2475" s="237" t="s">
        <v>60</v>
      </c>
      <c r="I2475" s="237"/>
      <c r="J2475" s="237"/>
      <c r="K2475" s="237" t="s">
        <v>75</v>
      </c>
      <c r="L2475" s="237" t="s">
        <v>977</v>
      </c>
      <c r="M2475" s="238">
        <v>3.0140984907037502E-8</v>
      </c>
      <c r="N2475" s="238"/>
      <c r="O2475" s="238">
        <v>1.5412556812933199E-9</v>
      </c>
    </row>
    <row r="2476" spans="1:15">
      <c r="A2476" s="231" t="s">
        <v>969</v>
      </c>
      <c r="B2476" s="231" t="s">
        <v>970</v>
      </c>
      <c r="C2476" s="231" t="s">
        <v>971</v>
      </c>
      <c r="D2476" s="231" t="s">
        <v>972</v>
      </c>
      <c r="E2476" s="231" t="s">
        <v>996</v>
      </c>
      <c r="F2476" s="231" t="s">
        <v>95</v>
      </c>
      <c r="G2476" s="231" t="s">
        <v>974</v>
      </c>
      <c r="H2476" s="231" t="s">
        <v>60</v>
      </c>
      <c r="I2476" s="231" t="s">
        <v>1002</v>
      </c>
      <c r="J2476" s="231" t="s">
        <v>1003</v>
      </c>
      <c r="K2476" s="231" t="s">
        <v>75</v>
      </c>
      <c r="L2476" s="231" t="s">
        <v>978</v>
      </c>
      <c r="M2476" s="234"/>
      <c r="N2476" s="235">
        <v>0.25</v>
      </c>
      <c r="O2476" s="235">
        <v>0.25</v>
      </c>
    </row>
    <row r="2477" spans="1:15">
      <c r="A2477" s="231" t="s">
        <v>969</v>
      </c>
      <c r="B2477" s="231" t="s">
        <v>970</v>
      </c>
      <c r="C2477" s="231" t="s">
        <v>971</v>
      </c>
      <c r="D2477" s="231" t="s">
        <v>972</v>
      </c>
      <c r="E2477" s="231" t="s">
        <v>996</v>
      </c>
      <c r="F2477" s="231" t="s">
        <v>95</v>
      </c>
      <c r="G2477" s="231" t="s">
        <v>974</v>
      </c>
      <c r="H2477" s="231" t="s">
        <v>60</v>
      </c>
      <c r="I2477" s="231" t="s">
        <v>1002</v>
      </c>
      <c r="J2477" s="231" t="s">
        <v>1004</v>
      </c>
      <c r="K2477" s="231" t="s">
        <v>75</v>
      </c>
      <c r="L2477" s="231" t="s">
        <v>979</v>
      </c>
      <c r="M2477" s="234"/>
      <c r="N2477" s="235">
        <v>0.25</v>
      </c>
      <c r="O2477" s="235">
        <v>0.25</v>
      </c>
    </row>
    <row r="2478" spans="1:15">
      <c r="A2478" s="231" t="s">
        <v>969</v>
      </c>
      <c r="B2478" s="231" t="s">
        <v>970</v>
      </c>
      <c r="C2478" s="231" t="s">
        <v>971</v>
      </c>
      <c r="D2478" s="231" t="s">
        <v>972</v>
      </c>
      <c r="E2478" s="231" t="s">
        <v>996</v>
      </c>
      <c r="F2478" s="231" t="s">
        <v>95</v>
      </c>
      <c r="G2478" s="231" t="s">
        <v>974</v>
      </c>
      <c r="H2478" s="231" t="s">
        <v>60</v>
      </c>
      <c r="I2478" s="231" t="s">
        <v>1002</v>
      </c>
      <c r="J2478" s="231" t="s">
        <v>1011</v>
      </c>
      <c r="K2478" s="231" t="s">
        <v>75</v>
      </c>
      <c r="L2478" s="231" t="s">
        <v>980</v>
      </c>
      <c r="M2478" s="234"/>
      <c r="N2478" s="235">
        <v>0.25</v>
      </c>
      <c r="O2478" s="235">
        <v>0.25</v>
      </c>
    </row>
    <row r="2479" spans="1:15">
      <c r="A2479" s="231" t="s">
        <v>969</v>
      </c>
      <c r="B2479" s="231" t="s">
        <v>970</v>
      </c>
      <c r="C2479" s="231" t="s">
        <v>971</v>
      </c>
      <c r="D2479" s="231" t="s">
        <v>972</v>
      </c>
      <c r="E2479" s="231" t="s">
        <v>996</v>
      </c>
      <c r="F2479" s="231" t="s">
        <v>95</v>
      </c>
      <c r="G2479" s="231" t="s">
        <v>974</v>
      </c>
      <c r="H2479" s="231" t="s">
        <v>60</v>
      </c>
      <c r="I2479" s="231" t="s">
        <v>1002</v>
      </c>
      <c r="J2479" s="231" t="s">
        <v>1008</v>
      </c>
      <c r="K2479" s="231" t="s">
        <v>75</v>
      </c>
      <c r="L2479" s="231" t="s">
        <v>1006</v>
      </c>
      <c r="M2479" s="234"/>
      <c r="N2479" s="235">
        <v>0.25</v>
      </c>
      <c r="O2479" s="235">
        <v>0.25</v>
      </c>
    </row>
    <row r="2480" spans="1:15">
      <c r="A2480" s="237" t="s">
        <v>969</v>
      </c>
      <c r="B2480" s="237" t="s">
        <v>970</v>
      </c>
      <c r="C2480" s="237" t="s">
        <v>971</v>
      </c>
      <c r="D2480" s="237" t="s">
        <v>972</v>
      </c>
      <c r="E2480" s="237" t="s">
        <v>996</v>
      </c>
      <c r="F2480" s="237" t="s">
        <v>95</v>
      </c>
      <c r="G2480" s="237" t="s">
        <v>974</v>
      </c>
      <c r="H2480" s="237" t="s">
        <v>17</v>
      </c>
      <c r="I2480" s="237"/>
      <c r="J2480" s="237"/>
      <c r="K2480" s="237" t="s">
        <v>75</v>
      </c>
      <c r="L2480" s="237" t="s">
        <v>976</v>
      </c>
      <c r="M2480" s="237">
        <v>92304.351599999995</v>
      </c>
      <c r="N2480" s="237">
        <v>23811.522099999998</v>
      </c>
      <c r="O2480" s="237">
        <v>47747.698799999998</v>
      </c>
    </row>
    <row r="2481" spans="1:15">
      <c r="A2481" s="237" t="s">
        <v>969</v>
      </c>
      <c r="B2481" s="237" t="s">
        <v>970</v>
      </c>
      <c r="C2481" s="237" t="s">
        <v>971</v>
      </c>
      <c r="D2481" s="237" t="s">
        <v>972</v>
      </c>
      <c r="E2481" s="237" t="s">
        <v>996</v>
      </c>
      <c r="F2481" s="237" t="s">
        <v>95</v>
      </c>
      <c r="G2481" s="237" t="s">
        <v>974</v>
      </c>
      <c r="H2481" s="237" t="s">
        <v>17</v>
      </c>
      <c r="I2481" s="237"/>
      <c r="J2481" s="237"/>
      <c r="K2481" s="237" t="s">
        <v>75</v>
      </c>
      <c r="L2481" s="237" t="s">
        <v>977</v>
      </c>
      <c r="M2481" s="238">
        <v>1.05379688104507E-2</v>
      </c>
      <c r="N2481" s="238">
        <v>5.9432789422763097E-3</v>
      </c>
      <c r="O2481" s="238">
        <v>7.4334759640588303E-3</v>
      </c>
    </row>
    <row r="2482" spans="1:15">
      <c r="A2482" s="231" t="s">
        <v>969</v>
      </c>
      <c r="B2482" s="231" t="s">
        <v>970</v>
      </c>
      <c r="C2482" s="231" t="s">
        <v>971</v>
      </c>
      <c r="D2482" s="231" t="s">
        <v>972</v>
      </c>
      <c r="E2482" s="231" t="s">
        <v>996</v>
      </c>
      <c r="F2482" s="231" t="s">
        <v>95</v>
      </c>
      <c r="G2482" s="231" t="s">
        <v>974</v>
      </c>
      <c r="H2482" s="231" t="s">
        <v>17</v>
      </c>
      <c r="I2482" s="231" t="s">
        <v>101</v>
      </c>
      <c r="J2482" s="231" t="s">
        <v>811</v>
      </c>
      <c r="K2482" s="231" t="s">
        <v>75</v>
      </c>
      <c r="L2482" s="231" t="s">
        <v>978</v>
      </c>
      <c r="M2482" s="234"/>
      <c r="N2482" s="235">
        <f>'4.c Electricity breakdown'!N34</f>
        <v>0.47499999999999998</v>
      </c>
      <c r="O2482" s="235">
        <f>'4.c Electricity breakdown'!AQ34</f>
        <v>0.47499999999999998</v>
      </c>
    </row>
    <row r="2483" spans="1:15">
      <c r="A2483" s="231" t="s">
        <v>969</v>
      </c>
      <c r="B2483" s="231" t="s">
        <v>970</v>
      </c>
      <c r="C2483" s="231" t="s">
        <v>971</v>
      </c>
      <c r="D2483" s="231" t="s">
        <v>972</v>
      </c>
      <c r="E2483" s="231" t="s">
        <v>996</v>
      </c>
      <c r="F2483" s="231" t="s">
        <v>95</v>
      </c>
      <c r="G2483" s="231" t="s">
        <v>974</v>
      </c>
      <c r="H2483" s="231" t="s">
        <v>17</v>
      </c>
      <c r="I2483" s="231" t="s">
        <v>1005</v>
      </c>
      <c r="J2483" s="231" t="s">
        <v>1003</v>
      </c>
      <c r="K2483" s="231" t="s">
        <v>75</v>
      </c>
      <c r="L2483" s="231" t="s">
        <v>979</v>
      </c>
      <c r="M2483" s="234"/>
      <c r="N2483" s="235">
        <f>'4.c Electricity breakdown'!N33/4</f>
        <v>0.11874999999999999</v>
      </c>
      <c r="O2483" s="235">
        <f>'4.c Electricity breakdown'!AQ33/4</f>
        <v>0.11874999999999999</v>
      </c>
    </row>
    <row r="2484" spans="1:15">
      <c r="A2484" s="231" t="s">
        <v>969</v>
      </c>
      <c r="B2484" s="231" t="s">
        <v>970</v>
      </c>
      <c r="C2484" s="231" t="s">
        <v>971</v>
      </c>
      <c r="D2484" s="231" t="s">
        <v>972</v>
      </c>
      <c r="E2484" s="231" t="s">
        <v>996</v>
      </c>
      <c r="F2484" s="231" t="s">
        <v>95</v>
      </c>
      <c r="G2484" s="231" t="s">
        <v>974</v>
      </c>
      <c r="H2484" s="231" t="s">
        <v>17</v>
      </c>
      <c r="I2484" s="231" t="s">
        <v>1005</v>
      </c>
      <c r="J2484" s="231" t="s">
        <v>1004</v>
      </c>
      <c r="K2484" s="231" t="s">
        <v>75</v>
      </c>
      <c r="L2484" s="231" t="s">
        <v>980</v>
      </c>
      <c r="M2484" s="234"/>
      <c r="N2484" s="235">
        <f>'4.c Electricity breakdown'!N33/4</f>
        <v>0.11874999999999999</v>
      </c>
      <c r="O2484" s="235">
        <f>'4.c Electricity breakdown'!AQ33/4</f>
        <v>0.11874999999999999</v>
      </c>
    </row>
    <row r="2485" spans="1:15">
      <c r="A2485" s="231" t="s">
        <v>969</v>
      </c>
      <c r="B2485" s="231" t="s">
        <v>970</v>
      </c>
      <c r="C2485" s="231" t="s">
        <v>971</v>
      </c>
      <c r="D2485" s="231" t="s">
        <v>972</v>
      </c>
      <c r="E2485" s="231" t="s">
        <v>996</v>
      </c>
      <c r="F2485" s="231" t="s">
        <v>95</v>
      </c>
      <c r="G2485" s="231" t="s">
        <v>974</v>
      </c>
      <c r="H2485" s="231" t="s">
        <v>17</v>
      </c>
      <c r="I2485" s="231" t="s">
        <v>1005</v>
      </c>
      <c r="J2485" s="231" t="s">
        <v>1011</v>
      </c>
      <c r="K2485" s="231" t="s">
        <v>75</v>
      </c>
      <c r="L2485" s="231" t="s">
        <v>1006</v>
      </c>
      <c r="M2485" s="234"/>
      <c r="N2485" s="235">
        <f>'4.c Electricity breakdown'!N33/4</f>
        <v>0.11874999999999999</v>
      </c>
      <c r="O2485" s="235">
        <f>'4.c Electricity breakdown'!AQ33/4</f>
        <v>0.11874999999999999</v>
      </c>
    </row>
    <row r="2486" spans="1:15">
      <c r="A2486" s="231" t="s">
        <v>969</v>
      </c>
      <c r="B2486" s="231" t="s">
        <v>970</v>
      </c>
      <c r="C2486" s="231" t="s">
        <v>971</v>
      </c>
      <c r="D2486" s="231" t="s">
        <v>972</v>
      </c>
      <c r="E2486" s="231" t="s">
        <v>996</v>
      </c>
      <c r="F2486" s="231" t="s">
        <v>95</v>
      </c>
      <c r="G2486" s="231" t="s">
        <v>974</v>
      </c>
      <c r="H2486" s="231" t="s">
        <v>17</v>
      </c>
      <c r="I2486" s="231" t="s">
        <v>1005</v>
      </c>
      <c r="J2486" s="231" t="s">
        <v>1008</v>
      </c>
      <c r="K2486" s="231" t="s">
        <v>75</v>
      </c>
      <c r="L2486" s="231" t="s">
        <v>1012</v>
      </c>
      <c r="M2486" s="234"/>
      <c r="N2486" s="235">
        <f>'4.c Electricity breakdown'!N33/4</f>
        <v>0.11874999999999999</v>
      </c>
      <c r="O2486" s="235">
        <f>'4.c Electricity breakdown'!AQ33/4</f>
        <v>0.11874999999999999</v>
      </c>
    </row>
    <row r="2487" spans="1:15">
      <c r="A2487" s="231" t="s">
        <v>969</v>
      </c>
      <c r="B2487" s="231" t="s">
        <v>970</v>
      </c>
      <c r="C2487" s="231" t="s">
        <v>971</v>
      </c>
      <c r="D2487" s="231" t="s">
        <v>972</v>
      </c>
      <c r="E2487" s="231" t="s">
        <v>996</v>
      </c>
      <c r="F2487" s="231" t="s">
        <v>95</v>
      </c>
      <c r="G2487" s="231" t="s">
        <v>974</v>
      </c>
      <c r="H2487" s="231" t="s">
        <v>17</v>
      </c>
      <c r="I2487" s="231" t="s">
        <v>105</v>
      </c>
      <c r="J2487" s="231" t="s">
        <v>813</v>
      </c>
      <c r="K2487" s="231" t="s">
        <v>75</v>
      </c>
      <c r="L2487" s="231" t="s">
        <v>1015</v>
      </c>
      <c r="M2487" s="234"/>
      <c r="N2487" s="235">
        <f>'4.c Electricity breakdown'!N35</f>
        <v>0.05</v>
      </c>
      <c r="O2487" s="235">
        <f>'4.c Electricity breakdown'!AQ35</f>
        <v>0.05</v>
      </c>
    </row>
    <row r="2488" spans="1:15">
      <c r="A2488" s="237" t="s">
        <v>969</v>
      </c>
      <c r="B2488" s="237" t="s">
        <v>970</v>
      </c>
      <c r="C2488" s="237" t="s">
        <v>971</v>
      </c>
      <c r="D2488" s="237" t="s">
        <v>972</v>
      </c>
      <c r="E2488" s="237" t="s">
        <v>996</v>
      </c>
      <c r="F2488" s="237" t="s">
        <v>95</v>
      </c>
      <c r="G2488" s="237" t="s">
        <v>974</v>
      </c>
      <c r="H2488" s="237" t="s">
        <v>45</v>
      </c>
      <c r="I2488" s="237"/>
      <c r="J2488" s="237"/>
      <c r="K2488" s="237" t="s">
        <v>75</v>
      </c>
      <c r="L2488" s="237" t="s">
        <v>976</v>
      </c>
      <c r="M2488" s="237">
        <v>7885.3539000000001</v>
      </c>
      <c r="N2488" s="237">
        <v>1317.3541</v>
      </c>
      <c r="O2488" s="237">
        <v>6151.5237999999999</v>
      </c>
    </row>
    <row r="2489" spans="1:15">
      <c r="A2489" s="237" t="s">
        <v>969</v>
      </c>
      <c r="B2489" s="237" t="s">
        <v>970</v>
      </c>
      <c r="C2489" s="237" t="s">
        <v>971</v>
      </c>
      <c r="D2489" s="237" t="s">
        <v>972</v>
      </c>
      <c r="E2489" s="237" t="s">
        <v>996</v>
      </c>
      <c r="F2489" s="237" t="s">
        <v>95</v>
      </c>
      <c r="G2489" s="237" t="s">
        <v>974</v>
      </c>
      <c r="H2489" s="237" t="s">
        <v>45</v>
      </c>
      <c r="I2489" s="237"/>
      <c r="J2489" s="237"/>
      <c r="K2489" s="237" t="s">
        <v>75</v>
      </c>
      <c r="L2489" s="237" t="s">
        <v>977</v>
      </c>
      <c r="M2489" s="238">
        <v>1.34634368371022E-3</v>
      </c>
      <c r="N2489" s="238">
        <v>3.2880732483923702E-4</v>
      </c>
      <c r="O2489" s="238">
        <v>9.5768393993546504E-4</v>
      </c>
    </row>
    <row r="2490" spans="1:15">
      <c r="A2490" s="231" t="s">
        <v>969</v>
      </c>
      <c r="B2490" s="231" t="s">
        <v>970</v>
      </c>
      <c r="C2490" s="231" t="s">
        <v>971</v>
      </c>
      <c r="D2490" s="231" t="s">
        <v>972</v>
      </c>
      <c r="E2490" s="231" t="s">
        <v>996</v>
      </c>
      <c r="F2490" s="231" t="s">
        <v>95</v>
      </c>
      <c r="G2490" s="231" t="s">
        <v>974</v>
      </c>
      <c r="H2490" s="231" t="s">
        <v>45</v>
      </c>
      <c r="I2490" s="231" t="s">
        <v>1075</v>
      </c>
      <c r="J2490" s="231" t="s">
        <v>1016</v>
      </c>
      <c r="K2490" s="231" t="s">
        <v>75</v>
      </c>
      <c r="L2490" s="231" t="s">
        <v>978</v>
      </c>
      <c r="M2490" s="234"/>
      <c r="N2490" s="239">
        <v>0.5</v>
      </c>
      <c r="O2490" s="239">
        <v>0.5</v>
      </c>
    </row>
    <row r="2491" spans="1:15">
      <c r="A2491" s="231" t="s">
        <v>969</v>
      </c>
      <c r="B2491" s="231" t="s">
        <v>970</v>
      </c>
      <c r="C2491" s="231" t="s">
        <v>971</v>
      </c>
      <c r="D2491" s="231" t="s">
        <v>972</v>
      </c>
      <c r="E2491" s="231" t="s">
        <v>996</v>
      </c>
      <c r="F2491" s="231" t="s">
        <v>95</v>
      </c>
      <c r="G2491" s="231" t="s">
        <v>974</v>
      </c>
      <c r="H2491" s="231" t="s">
        <v>45</v>
      </c>
      <c r="I2491" s="231" t="s">
        <v>1075</v>
      </c>
      <c r="J2491" s="231" t="s">
        <v>1074</v>
      </c>
      <c r="K2491" s="231" t="s">
        <v>75</v>
      </c>
      <c r="L2491" s="231" t="s">
        <v>979</v>
      </c>
      <c r="M2491" s="234"/>
      <c r="N2491" s="239">
        <v>0.5</v>
      </c>
      <c r="O2491" s="239">
        <v>0.5</v>
      </c>
    </row>
    <row r="2492" spans="1:15">
      <c r="A2492" s="231" t="s">
        <v>969</v>
      </c>
      <c r="B2492" s="231" t="s">
        <v>970</v>
      </c>
      <c r="C2492" s="231" t="s">
        <v>971</v>
      </c>
      <c r="D2492" s="231" t="s">
        <v>972</v>
      </c>
      <c r="E2492" s="231" t="s">
        <v>996</v>
      </c>
      <c r="F2492" s="231" t="s">
        <v>95</v>
      </c>
      <c r="G2492" s="231" t="s">
        <v>974</v>
      </c>
      <c r="H2492" s="231" t="s">
        <v>45</v>
      </c>
      <c r="K2492" s="231" t="s">
        <v>75</v>
      </c>
      <c r="L2492" s="231" t="s">
        <v>980</v>
      </c>
      <c r="M2492" s="234"/>
      <c r="N2492" s="235"/>
      <c r="O2492" s="235"/>
    </row>
    <row r="2493" spans="1:15">
      <c r="A2493" s="237" t="s">
        <v>969</v>
      </c>
      <c r="B2493" s="237" t="s">
        <v>970</v>
      </c>
      <c r="C2493" s="237" t="s">
        <v>971</v>
      </c>
      <c r="D2493" s="237" t="s">
        <v>972</v>
      </c>
      <c r="E2493" s="237" t="s">
        <v>996</v>
      </c>
      <c r="F2493" s="237" t="s">
        <v>95</v>
      </c>
      <c r="G2493" s="237" t="s">
        <v>974</v>
      </c>
      <c r="H2493" s="237" t="s">
        <v>975</v>
      </c>
      <c r="I2493" s="237"/>
      <c r="J2493" s="237"/>
      <c r="K2493" s="237" t="s">
        <v>72</v>
      </c>
      <c r="L2493" s="237" t="s">
        <v>976</v>
      </c>
      <c r="M2493" s="237">
        <v>30075.154699999999</v>
      </c>
      <c r="N2493" s="237">
        <v>25354.474399999999</v>
      </c>
      <c r="O2493" s="237"/>
    </row>
    <row r="2494" spans="1:15">
      <c r="A2494" s="237" t="s">
        <v>969</v>
      </c>
      <c r="B2494" s="237" t="s">
        <v>970</v>
      </c>
      <c r="C2494" s="237" t="s">
        <v>971</v>
      </c>
      <c r="D2494" s="237" t="s">
        <v>972</v>
      </c>
      <c r="E2494" s="237" t="s">
        <v>996</v>
      </c>
      <c r="F2494" s="237" t="s">
        <v>95</v>
      </c>
      <c r="G2494" s="237" t="s">
        <v>974</v>
      </c>
      <c r="H2494" s="237" t="s">
        <v>975</v>
      </c>
      <c r="I2494" s="237"/>
      <c r="J2494" s="237"/>
      <c r="K2494" s="237" t="s">
        <v>72</v>
      </c>
      <c r="L2494" s="237" t="s">
        <v>977</v>
      </c>
      <c r="M2494" s="238">
        <v>6.3283948485596299E-3</v>
      </c>
      <c r="N2494" s="238">
        <v>6.3283948485596299E-3</v>
      </c>
      <c r="O2494" s="238"/>
    </row>
    <row r="2495" spans="1:15">
      <c r="A2495" s="231" t="s">
        <v>969</v>
      </c>
      <c r="B2495" s="231" t="s">
        <v>970</v>
      </c>
      <c r="C2495" s="231" t="s">
        <v>971</v>
      </c>
      <c r="D2495" s="231" t="s">
        <v>972</v>
      </c>
      <c r="E2495" s="231" t="s">
        <v>996</v>
      </c>
      <c r="F2495" s="231" t="s">
        <v>95</v>
      </c>
      <c r="G2495" s="231" t="s">
        <v>974</v>
      </c>
      <c r="H2495" s="231" t="s">
        <v>975</v>
      </c>
      <c r="I2495" s="231" t="s">
        <v>1002</v>
      </c>
      <c r="J2495" s="231" t="s">
        <v>1003</v>
      </c>
      <c r="K2495" s="231" t="s">
        <v>72</v>
      </c>
      <c r="L2495" s="231" t="s">
        <v>978</v>
      </c>
      <c r="M2495" s="234"/>
      <c r="N2495" s="235">
        <v>0.2</v>
      </c>
      <c r="O2495" s="235">
        <v>0.2</v>
      </c>
    </row>
    <row r="2496" spans="1:15">
      <c r="A2496" s="231" t="s">
        <v>969</v>
      </c>
      <c r="B2496" s="231" t="s">
        <v>970</v>
      </c>
      <c r="C2496" s="231" t="s">
        <v>971</v>
      </c>
      <c r="D2496" s="231" t="s">
        <v>972</v>
      </c>
      <c r="E2496" s="231" t="s">
        <v>996</v>
      </c>
      <c r="F2496" s="231" t="s">
        <v>95</v>
      </c>
      <c r="G2496" s="231" t="s">
        <v>974</v>
      </c>
      <c r="H2496" s="231" t="s">
        <v>975</v>
      </c>
      <c r="I2496" s="231" t="s">
        <v>1002</v>
      </c>
      <c r="J2496" s="231" t="s">
        <v>1007</v>
      </c>
      <c r="K2496" s="231" t="s">
        <v>72</v>
      </c>
      <c r="L2496" s="231" t="s">
        <v>979</v>
      </c>
      <c r="M2496" s="234"/>
      <c r="N2496" s="235">
        <v>0.8</v>
      </c>
      <c r="O2496" s="235">
        <v>0.8</v>
      </c>
    </row>
    <row r="2497" spans="1:15">
      <c r="A2497" s="231" t="s">
        <v>969</v>
      </c>
      <c r="B2497" s="231" t="s">
        <v>970</v>
      </c>
      <c r="C2497" s="231" t="s">
        <v>971</v>
      </c>
      <c r="D2497" s="231" t="s">
        <v>972</v>
      </c>
      <c r="E2497" s="231" t="s">
        <v>996</v>
      </c>
      <c r="F2497" s="231" t="s">
        <v>95</v>
      </c>
      <c r="G2497" s="231" t="s">
        <v>974</v>
      </c>
      <c r="H2497" s="231" t="s">
        <v>975</v>
      </c>
      <c r="K2497" s="231" t="s">
        <v>72</v>
      </c>
      <c r="L2497" s="231" t="s">
        <v>980</v>
      </c>
      <c r="M2497" s="234"/>
      <c r="N2497" s="235"/>
      <c r="O2497" s="236"/>
    </row>
    <row r="2498" spans="1:15">
      <c r="A2498" s="237" t="s">
        <v>969</v>
      </c>
      <c r="B2498" s="237" t="s">
        <v>970</v>
      </c>
      <c r="C2498" s="237" t="s">
        <v>971</v>
      </c>
      <c r="D2498" s="237" t="s">
        <v>972</v>
      </c>
      <c r="E2498" s="237" t="s">
        <v>996</v>
      </c>
      <c r="F2498" s="237" t="s">
        <v>95</v>
      </c>
      <c r="G2498" s="237" t="s">
        <v>974</v>
      </c>
      <c r="H2498" s="237" t="s">
        <v>981</v>
      </c>
      <c r="I2498" s="237"/>
      <c r="J2498" s="237"/>
      <c r="K2498" s="237" t="s">
        <v>72</v>
      </c>
      <c r="L2498" s="237" t="s">
        <v>976</v>
      </c>
      <c r="M2498" s="237">
        <v>521.31119999999999</v>
      </c>
      <c r="N2498" s="237">
        <v>521.31119999999999</v>
      </c>
      <c r="O2498" s="237"/>
    </row>
    <row r="2499" spans="1:15">
      <c r="A2499" s="237" t="s">
        <v>969</v>
      </c>
      <c r="B2499" s="237" t="s">
        <v>970</v>
      </c>
      <c r="C2499" s="237" t="s">
        <v>971</v>
      </c>
      <c r="D2499" s="237" t="s">
        <v>972</v>
      </c>
      <c r="E2499" s="237" t="s">
        <v>996</v>
      </c>
      <c r="F2499" s="237" t="s">
        <v>95</v>
      </c>
      <c r="G2499" s="237" t="s">
        <v>974</v>
      </c>
      <c r="H2499" s="237" t="s">
        <v>981</v>
      </c>
      <c r="I2499" s="237"/>
      <c r="J2499" s="237"/>
      <c r="K2499" s="237" t="s">
        <v>72</v>
      </c>
      <c r="L2499" s="237" t="s">
        <v>977</v>
      </c>
      <c r="M2499" s="238">
        <v>1.30117590312834E-4</v>
      </c>
      <c r="N2499" s="238">
        <v>1.30117590312834E-4</v>
      </c>
      <c r="O2499" s="238"/>
    </row>
    <row r="2500" spans="1:15">
      <c r="A2500" s="231" t="s">
        <v>969</v>
      </c>
      <c r="B2500" s="231" t="s">
        <v>970</v>
      </c>
      <c r="C2500" s="231" t="s">
        <v>971</v>
      </c>
      <c r="D2500" s="231" t="s">
        <v>972</v>
      </c>
      <c r="E2500" s="231" t="s">
        <v>996</v>
      </c>
      <c r="F2500" s="231" t="s">
        <v>95</v>
      </c>
      <c r="G2500" s="231" t="s">
        <v>974</v>
      </c>
      <c r="H2500" s="231" t="s">
        <v>981</v>
      </c>
      <c r="I2500" s="231" t="s">
        <v>1002</v>
      </c>
      <c r="J2500" s="231" t="s">
        <v>1003</v>
      </c>
      <c r="K2500" s="231" t="s">
        <v>72</v>
      </c>
      <c r="L2500" s="231" t="s">
        <v>978</v>
      </c>
      <c r="M2500" s="234"/>
      <c r="N2500" s="235">
        <v>0.2</v>
      </c>
      <c r="O2500" s="235">
        <v>0.2</v>
      </c>
    </row>
    <row r="2501" spans="1:15">
      <c r="A2501" s="231" t="s">
        <v>969</v>
      </c>
      <c r="B2501" s="231" t="s">
        <v>970</v>
      </c>
      <c r="C2501" s="231" t="s">
        <v>971</v>
      </c>
      <c r="D2501" s="231" t="s">
        <v>972</v>
      </c>
      <c r="E2501" s="231" t="s">
        <v>996</v>
      </c>
      <c r="F2501" s="231" t="s">
        <v>95</v>
      </c>
      <c r="G2501" s="231" t="s">
        <v>974</v>
      </c>
      <c r="H2501" s="231" t="s">
        <v>981</v>
      </c>
      <c r="I2501" s="231" t="s">
        <v>1002</v>
      </c>
      <c r="J2501" s="231" t="s">
        <v>1007</v>
      </c>
      <c r="K2501" s="231" t="s">
        <v>72</v>
      </c>
      <c r="L2501" s="231" t="s">
        <v>979</v>
      </c>
      <c r="M2501" s="234"/>
      <c r="N2501" s="235">
        <v>0.8</v>
      </c>
      <c r="O2501" s="235">
        <v>0.8</v>
      </c>
    </row>
    <row r="2502" spans="1:15">
      <c r="A2502" s="231" t="s">
        <v>969</v>
      </c>
      <c r="B2502" s="231" t="s">
        <v>970</v>
      </c>
      <c r="C2502" s="231" t="s">
        <v>971</v>
      </c>
      <c r="D2502" s="231" t="s">
        <v>972</v>
      </c>
      <c r="E2502" s="231" t="s">
        <v>996</v>
      </c>
      <c r="F2502" s="231" t="s">
        <v>95</v>
      </c>
      <c r="G2502" s="231" t="s">
        <v>974</v>
      </c>
      <c r="H2502" s="231" t="s">
        <v>981</v>
      </c>
      <c r="K2502" s="231" t="s">
        <v>72</v>
      </c>
      <c r="L2502" s="231" t="s">
        <v>980</v>
      </c>
      <c r="M2502" s="234"/>
      <c r="N2502" s="235"/>
      <c r="O2502" s="236"/>
    </row>
    <row r="2503" spans="1:15">
      <c r="A2503" s="237" t="s">
        <v>969</v>
      </c>
      <c r="B2503" s="237" t="s">
        <v>970</v>
      </c>
      <c r="C2503" s="237" t="s">
        <v>971</v>
      </c>
      <c r="D2503" s="237" t="s">
        <v>972</v>
      </c>
      <c r="E2503" s="237" t="s">
        <v>996</v>
      </c>
      <c r="F2503" s="237" t="s">
        <v>95</v>
      </c>
      <c r="G2503" s="237" t="s">
        <v>974</v>
      </c>
      <c r="H2503" s="237" t="s">
        <v>982</v>
      </c>
      <c r="I2503" s="237"/>
      <c r="J2503" s="237"/>
      <c r="K2503" s="237" t="s">
        <v>72</v>
      </c>
      <c r="L2503" s="237" t="s">
        <v>976</v>
      </c>
      <c r="M2503" s="237">
        <v>23351.209200000001</v>
      </c>
      <c r="N2503" s="237"/>
      <c r="O2503" s="237">
        <v>105.03919999999999</v>
      </c>
    </row>
    <row r="2504" spans="1:15">
      <c r="A2504" s="237" t="s">
        <v>969</v>
      </c>
      <c r="B2504" s="237" t="s">
        <v>970</v>
      </c>
      <c r="C2504" s="237" t="s">
        <v>971</v>
      </c>
      <c r="D2504" s="237" t="s">
        <v>972</v>
      </c>
      <c r="E2504" s="237" t="s">
        <v>996</v>
      </c>
      <c r="F2504" s="237" t="s">
        <v>95</v>
      </c>
      <c r="G2504" s="237" t="s">
        <v>974</v>
      </c>
      <c r="H2504" s="237" t="s">
        <v>982</v>
      </c>
      <c r="I2504" s="237"/>
      <c r="J2504" s="237"/>
      <c r="K2504" s="237" t="s">
        <v>72</v>
      </c>
      <c r="L2504" s="237" t="s">
        <v>977</v>
      </c>
      <c r="M2504" s="238">
        <v>2.7720468324811801E-3</v>
      </c>
      <c r="N2504" s="238"/>
      <c r="O2504" s="238">
        <v>1.6352753915000601E-5</v>
      </c>
    </row>
    <row r="2505" spans="1:15">
      <c r="A2505" s="231" t="s">
        <v>969</v>
      </c>
      <c r="B2505" s="231" t="s">
        <v>970</v>
      </c>
      <c r="C2505" s="231" t="s">
        <v>971</v>
      </c>
      <c r="D2505" s="231" t="s">
        <v>972</v>
      </c>
      <c r="E2505" s="231" t="s">
        <v>996</v>
      </c>
      <c r="F2505" s="231" t="s">
        <v>95</v>
      </c>
      <c r="G2505" s="231" t="s">
        <v>974</v>
      </c>
      <c r="H2505" s="231" t="s">
        <v>982</v>
      </c>
      <c r="I2505" s="231" t="s">
        <v>1002</v>
      </c>
      <c r="J2505" s="231" t="s">
        <v>1003</v>
      </c>
      <c r="K2505" s="231" t="s">
        <v>72</v>
      </c>
      <c r="L2505" s="231" t="s">
        <v>978</v>
      </c>
      <c r="M2505" s="234"/>
      <c r="N2505" s="235">
        <v>0.2</v>
      </c>
      <c r="O2505" s="235">
        <v>0.2</v>
      </c>
    </row>
    <row r="2506" spans="1:15">
      <c r="A2506" s="231" t="s">
        <v>969</v>
      </c>
      <c r="B2506" s="231" t="s">
        <v>970</v>
      </c>
      <c r="C2506" s="231" t="s">
        <v>971</v>
      </c>
      <c r="D2506" s="231" t="s">
        <v>972</v>
      </c>
      <c r="E2506" s="231" t="s">
        <v>996</v>
      </c>
      <c r="F2506" s="231" t="s">
        <v>95</v>
      </c>
      <c r="G2506" s="231" t="s">
        <v>974</v>
      </c>
      <c r="H2506" s="231" t="s">
        <v>982</v>
      </c>
      <c r="I2506" s="231" t="s">
        <v>1002</v>
      </c>
      <c r="J2506" s="231" t="s">
        <v>1007</v>
      </c>
      <c r="K2506" s="231" t="s">
        <v>72</v>
      </c>
      <c r="L2506" s="231" t="s">
        <v>979</v>
      </c>
      <c r="M2506" s="234"/>
      <c r="N2506" s="235">
        <v>0.8</v>
      </c>
      <c r="O2506" s="235">
        <v>0.8</v>
      </c>
    </row>
    <row r="2507" spans="1:15">
      <c r="A2507" s="231" t="s">
        <v>969</v>
      </c>
      <c r="B2507" s="231" t="s">
        <v>970</v>
      </c>
      <c r="C2507" s="231" t="s">
        <v>971</v>
      </c>
      <c r="D2507" s="231" t="s">
        <v>972</v>
      </c>
      <c r="E2507" s="231" t="s">
        <v>996</v>
      </c>
      <c r="F2507" s="231" t="s">
        <v>95</v>
      </c>
      <c r="G2507" s="231" t="s">
        <v>974</v>
      </c>
      <c r="H2507" s="231" t="s">
        <v>982</v>
      </c>
      <c r="K2507" s="231" t="s">
        <v>72</v>
      </c>
      <c r="L2507" s="231" t="s">
        <v>980</v>
      </c>
      <c r="M2507" s="234"/>
      <c r="N2507" s="236"/>
      <c r="O2507" s="235"/>
    </row>
    <row r="2508" spans="1:15">
      <c r="A2508" s="237" t="s">
        <v>969</v>
      </c>
      <c r="B2508" s="237" t="s">
        <v>970</v>
      </c>
      <c r="C2508" s="237" t="s">
        <v>971</v>
      </c>
      <c r="D2508" s="237" t="s">
        <v>972</v>
      </c>
      <c r="E2508" s="237" t="s">
        <v>996</v>
      </c>
      <c r="F2508" s="237" t="s">
        <v>95</v>
      </c>
      <c r="G2508" s="237" t="s">
        <v>974</v>
      </c>
      <c r="H2508" s="237" t="s">
        <v>983</v>
      </c>
      <c r="I2508" s="237"/>
      <c r="J2508" s="237"/>
      <c r="K2508" s="237" t="s">
        <v>72</v>
      </c>
      <c r="L2508" s="237" t="s">
        <v>976</v>
      </c>
      <c r="M2508" s="237">
        <v>6257.8968999999997</v>
      </c>
      <c r="N2508" s="237"/>
      <c r="O2508" s="237">
        <v>1101.5848000000001</v>
      </c>
    </row>
    <row r="2509" spans="1:15">
      <c r="A2509" s="237" t="s">
        <v>969</v>
      </c>
      <c r="B2509" s="237" t="s">
        <v>970</v>
      </c>
      <c r="C2509" s="237" t="s">
        <v>971</v>
      </c>
      <c r="D2509" s="237" t="s">
        <v>972</v>
      </c>
      <c r="E2509" s="237" t="s">
        <v>996</v>
      </c>
      <c r="F2509" s="237" t="s">
        <v>95</v>
      </c>
      <c r="G2509" s="237" t="s">
        <v>974</v>
      </c>
      <c r="H2509" s="237" t="s">
        <v>983</v>
      </c>
      <c r="I2509" s="237"/>
      <c r="J2509" s="237"/>
      <c r="K2509" s="237" t="s">
        <v>72</v>
      </c>
      <c r="L2509" s="237" t="s">
        <v>977</v>
      </c>
      <c r="M2509" s="238">
        <v>7.75305184342139E-4</v>
      </c>
      <c r="N2509" s="238"/>
      <c r="O2509" s="238">
        <v>1.7149735670973399E-4</v>
      </c>
    </row>
    <row r="2510" spans="1:15">
      <c r="A2510" s="231" t="s">
        <v>969</v>
      </c>
      <c r="B2510" s="231" t="s">
        <v>970</v>
      </c>
      <c r="C2510" s="231" t="s">
        <v>971</v>
      </c>
      <c r="D2510" s="231" t="s">
        <v>972</v>
      </c>
      <c r="E2510" s="231" t="s">
        <v>996</v>
      </c>
      <c r="F2510" s="231" t="s">
        <v>95</v>
      </c>
      <c r="G2510" s="231" t="s">
        <v>974</v>
      </c>
      <c r="H2510" s="231" t="s">
        <v>983</v>
      </c>
      <c r="I2510" s="231" t="s">
        <v>1002</v>
      </c>
      <c r="J2510" s="231" t="s">
        <v>1003</v>
      </c>
      <c r="K2510" s="231" t="s">
        <v>72</v>
      </c>
      <c r="L2510" s="231" t="s">
        <v>978</v>
      </c>
      <c r="M2510" s="234"/>
      <c r="N2510" s="235">
        <v>0.2</v>
      </c>
      <c r="O2510" s="235">
        <v>0.2</v>
      </c>
    </row>
    <row r="2511" spans="1:15">
      <c r="A2511" s="231" t="s">
        <v>969</v>
      </c>
      <c r="B2511" s="231" t="s">
        <v>970</v>
      </c>
      <c r="C2511" s="231" t="s">
        <v>971</v>
      </c>
      <c r="D2511" s="231" t="s">
        <v>972</v>
      </c>
      <c r="E2511" s="231" t="s">
        <v>996</v>
      </c>
      <c r="F2511" s="231" t="s">
        <v>95</v>
      </c>
      <c r="G2511" s="231" t="s">
        <v>974</v>
      </c>
      <c r="H2511" s="231" t="s">
        <v>983</v>
      </c>
      <c r="I2511" s="231" t="s">
        <v>1002</v>
      </c>
      <c r="J2511" s="231" t="s">
        <v>1007</v>
      </c>
      <c r="K2511" s="231" t="s">
        <v>72</v>
      </c>
      <c r="L2511" s="231" t="s">
        <v>979</v>
      </c>
      <c r="M2511" s="234"/>
      <c r="N2511" s="235">
        <v>0.8</v>
      </c>
      <c r="O2511" s="235">
        <v>0.8</v>
      </c>
    </row>
    <row r="2512" spans="1:15">
      <c r="A2512" s="231" t="s">
        <v>969</v>
      </c>
      <c r="B2512" s="231" t="s">
        <v>970</v>
      </c>
      <c r="C2512" s="231" t="s">
        <v>971</v>
      </c>
      <c r="D2512" s="231" t="s">
        <v>972</v>
      </c>
      <c r="E2512" s="231" t="s">
        <v>996</v>
      </c>
      <c r="F2512" s="231" t="s">
        <v>95</v>
      </c>
      <c r="G2512" s="231" t="s">
        <v>974</v>
      </c>
      <c r="H2512" s="231" t="s">
        <v>983</v>
      </c>
      <c r="K2512" s="231" t="s">
        <v>72</v>
      </c>
      <c r="L2512" s="231" t="s">
        <v>980</v>
      </c>
      <c r="M2512" s="234"/>
      <c r="N2512" s="236"/>
      <c r="O2512" s="235"/>
    </row>
    <row r="2513" spans="1:15">
      <c r="A2513" s="237" t="s">
        <v>969</v>
      </c>
      <c r="B2513" s="237" t="s">
        <v>970</v>
      </c>
      <c r="C2513" s="237" t="s">
        <v>971</v>
      </c>
      <c r="D2513" s="237" t="s">
        <v>972</v>
      </c>
      <c r="E2513" s="237" t="s">
        <v>996</v>
      </c>
      <c r="F2513" s="237" t="s">
        <v>95</v>
      </c>
      <c r="G2513" s="237" t="s">
        <v>974</v>
      </c>
      <c r="H2513" s="237" t="s">
        <v>984</v>
      </c>
      <c r="I2513" s="237"/>
      <c r="J2513" s="237"/>
      <c r="K2513" s="237" t="s">
        <v>72</v>
      </c>
      <c r="L2513" s="237" t="s">
        <v>976</v>
      </c>
      <c r="M2513" s="237">
        <v>196846.6973</v>
      </c>
      <c r="N2513" s="237"/>
      <c r="O2513" s="237">
        <v>87106.437699999995</v>
      </c>
    </row>
    <row r="2514" spans="1:15">
      <c r="A2514" s="237" t="s">
        <v>969</v>
      </c>
      <c r="B2514" s="237" t="s">
        <v>970</v>
      </c>
      <c r="C2514" s="237" t="s">
        <v>971</v>
      </c>
      <c r="D2514" s="237" t="s">
        <v>972</v>
      </c>
      <c r="E2514" s="237" t="s">
        <v>996</v>
      </c>
      <c r="F2514" s="237" t="s">
        <v>95</v>
      </c>
      <c r="G2514" s="237" t="s">
        <v>974</v>
      </c>
      <c r="H2514" s="237" t="s">
        <v>984</v>
      </c>
      <c r="I2514" s="237"/>
      <c r="J2514" s="237"/>
      <c r="K2514" s="237" t="s">
        <v>72</v>
      </c>
      <c r="L2514" s="237" t="s">
        <v>977</v>
      </c>
      <c r="M2514" s="238">
        <v>2.31773222027831E-2</v>
      </c>
      <c r="N2514" s="238"/>
      <c r="O2514" s="238">
        <v>1.35609385840756E-2</v>
      </c>
    </row>
    <row r="2515" spans="1:15">
      <c r="A2515" s="231" t="s">
        <v>969</v>
      </c>
      <c r="B2515" s="231" t="s">
        <v>970</v>
      </c>
      <c r="C2515" s="231" t="s">
        <v>971</v>
      </c>
      <c r="D2515" s="231" t="s">
        <v>972</v>
      </c>
      <c r="E2515" s="231" t="s">
        <v>996</v>
      </c>
      <c r="F2515" s="231" t="s">
        <v>95</v>
      </c>
      <c r="G2515" s="231" t="s">
        <v>974</v>
      </c>
      <c r="H2515" s="231" t="s">
        <v>984</v>
      </c>
      <c r="I2515" s="231" t="s">
        <v>1002</v>
      </c>
      <c r="J2515" s="231" t="s">
        <v>1003</v>
      </c>
      <c r="K2515" s="231" t="s">
        <v>72</v>
      </c>
      <c r="L2515" s="231" t="s">
        <v>978</v>
      </c>
      <c r="M2515" s="234"/>
      <c r="N2515" s="235">
        <v>0.2</v>
      </c>
      <c r="O2515" s="235">
        <v>0.2</v>
      </c>
    </row>
    <row r="2516" spans="1:15">
      <c r="A2516" s="231" t="s">
        <v>969</v>
      </c>
      <c r="B2516" s="231" t="s">
        <v>970</v>
      </c>
      <c r="C2516" s="231" t="s">
        <v>971</v>
      </c>
      <c r="D2516" s="231" t="s">
        <v>972</v>
      </c>
      <c r="E2516" s="231" t="s">
        <v>996</v>
      </c>
      <c r="F2516" s="231" t="s">
        <v>95</v>
      </c>
      <c r="G2516" s="231" t="s">
        <v>974</v>
      </c>
      <c r="H2516" s="231" t="s">
        <v>984</v>
      </c>
      <c r="I2516" s="231" t="s">
        <v>1002</v>
      </c>
      <c r="J2516" s="231" t="s">
        <v>1007</v>
      </c>
      <c r="K2516" s="231" t="s">
        <v>72</v>
      </c>
      <c r="L2516" s="231" t="s">
        <v>979</v>
      </c>
      <c r="M2516" s="234"/>
      <c r="N2516" s="235">
        <v>0.8</v>
      </c>
      <c r="O2516" s="235">
        <v>0.8</v>
      </c>
    </row>
    <row r="2517" spans="1:15">
      <c r="A2517" s="231" t="s">
        <v>969</v>
      </c>
      <c r="B2517" s="231" t="s">
        <v>970</v>
      </c>
      <c r="C2517" s="231" t="s">
        <v>971</v>
      </c>
      <c r="D2517" s="231" t="s">
        <v>972</v>
      </c>
      <c r="E2517" s="231" t="s">
        <v>996</v>
      </c>
      <c r="F2517" s="231" t="s">
        <v>95</v>
      </c>
      <c r="G2517" s="231" t="s">
        <v>974</v>
      </c>
      <c r="H2517" s="231" t="s">
        <v>984</v>
      </c>
      <c r="K2517" s="231" t="s">
        <v>72</v>
      </c>
      <c r="L2517" s="231" t="s">
        <v>980</v>
      </c>
      <c r="M2517" s="234"/>
      <c r="N2517" s="236"/>
      <c r="O2517" s="235"/>
    </row>
    <row r="2518" spans="1:15">
      <c r="A2518" s="237" t="s">
        <v>969</v>
      </c>
      <c r="B2518" s="237" t="s">
        <v>970</v>
      </c>
      <c r="C2518" s="237" t="s">
        <v>971</v>
      </c>
      <c r="D2518" s="237" t="s">
        <v>972</v>
      </c>
      <c r="E2518" s="237" t="s">
        <v>996</v>
      </c>
      <c r="F2518" s="237" t="s">
        <v>95</v>
      </c>
      <c r="G2518" s="237" t="s">
        <v>974</v>
      </c>
      <c r="H2518" s="237" t="s">
        <v>985</v>
      </c>
      <c r="I2518" s="237"/>
      <c r="J2518" s="237"/>
      <c r="K2518" s="237" t="s">
        <v>72</v>
      </c>
      <c r="L2518" s="237" t="s">
        <v>976</v>
      </c>
      <c r="M2518" s="237">
        <v>10374.547699999999</v>
      </c>
      <c r="N2518" s="237"/>
      <c r="O2518" s="237">
        <v>2559.9005999999999</v>
      </c>
    </row>
    <row r="2519" spans="1:15">
      <c r="A2519" s="237" t="s">
        <v>969</v>
      </c>
      <c r="B2519" s="237" t="s">
        <v>970</v>
      </c>
      <c r="C2519" s="237" t="s">
        <v>971</v>
      </c>
      <c r="D2519" s="237" t="s">
        <v>972</v>
      </c>
      <c r="E2519" s="237" t="s">
        <v>996</v>
      </c>
      <c r="F2519" s="237" t="s">
        <v>95</v>
      </c>
      <c r="G2519" s="237" t="s">
        <v>974</v>
      </c>
      <c r="H2519" s="237" t="s">
        <v>985</v>
      </c>
      <c r="I2519" s="237"/>
      <c r="J2519" s="237"/>
      <c r="K2519" s="237" t="s">
        <v>72</v>
      </c>
      <c r="L2519" s="237" t="s">
        <v>977</v>
      </c>
      <c r="M2519" s="238">
        <v>1.1737899322617101E-3</v>
      </c>
      <c r="N2519" s="238"/>
      <c r="O2519" s="238">
        <v>3.9853144881779698E-4</v>
      </c>
    </row>
    <row r="2520" spans="1:15">
      <c r="A2520" s="231" t="s">
        <v>969</v>
      </c>
      <c r="B2520" s="231" t="s">
        <v>970</v>
      </c>
      <c r="C2520" s="231" t="s">
        <v>971</v>
      </c>
      <c r="D2520" s="231" t="s">
        <v>972</v>
      </c>
      <c r="E2520" s="231" t="s">
        <v>996</v>
      </c>
      <c r="F2520" s="231" t="s">
        <v>95</v>
      </c>
      <c r="G2520" s="231" t="s">
        <v>974</v>
      </c>
      <c r="H2520" s="231" t="s">
        <v>985</v>
      </c>
      <c r="I2520" s="231" t="s">
        <v>1002</v>
      </c>
      <c r="J2520" s="231" t="s">
        <v>1003</v>
      </c>
      <c r="K2520" s="231" t="s">
        <v>72</v>
      </c>
      <c r="L2520" s="231" t="s">
        <v>978</v>
      </c>
      <c r="M2520" s="234"/>
      <c r="N2520" s="235">
        <v>0.2</v>
      </c>
      <c r="O2520" s="235">
        <v>0.2</v>
      </c>
    </row>
    <row r="2521" spans="1:15">
      <c r="A2521" s="231" t="s">
        <v>969</v>
      </c>
      <c r="B2521" s="231" t="s">
        <v>970</v>
      </c>
      <c r="C2521" s="231" t="s">
        <v>971</v>
      </c>
      <c r="D2521" s="231" t="s">
        <v>972</v>
      </c>
      <c r="E2521" s="231" t="s">
        <v>996</v>
      </c>
      <c r="F2521" s="231" t="s">
        <v>95</v>
      </c>
      <c r="G2521" s="231" t="s">
        <v>974</v>
      </c>
      <c r="H2521" s="231" t="s">
        <v>985</v>
      </c>
      <c r="I2521" s="231" t="s">
        <v>1002</v>
      </c>
      <c r="J2521" s="231" t="s">
        <v>1007</v>
      </c>
      <c r="K2521" s="231" t="s">
        <v>72</v>
      </c>
      <c r="L2521" s="231" t="s">
        <v>979</v>
      </c>
      <c r="M2521" s="234"/>
      <c r="N2521" s="235">
        <v>0.8</v>
      </c>
      <c r="O2521" s="235">
        <v>0.8</v>
      </c>
    </row>
    <row r="2522" spans="1:15">
      <c r="A2522" s="231" t="s">
        <v>969</v>
      </c>
      <c r="B2522" s="231" t="s">
        <v>970</v>
      </c>
      <c r="C2522" s="231" t="s">
        <v>971</v>
      </c>
      <c r="D2522" s="231" t="s">
        <v>972</v>
      </c>
      <c r="E2522" s="231" t="s">
        <v>996</v>
      </c>
      <c r="F2522" s="231" t="s">
        <v>95</v>
      </c>
      <c r="G2522" s="231" t="s">
        <v>974</v>
      </c>
      <c r="H2522" s="231" t="s">
        <v>985</v>
      </c>
      <c r="K2522" s="231" t="s">
        <v>72</v>
      </c>
      <c r="L2522" s="231" t="s">
        <v>980</v>
      </c>
      <c r="M2522" s="234"/>
      <c r="N2522" s="236"/>
      <c r="O2522" s="235"/>
    </row>
    <row r="2523" spans="1:15">
      <c r="A2523" s="237" t="s">
        <v>969</v>
      </c>
      <c r="B2523" s="237" t="s">
        <v>970</v>
      </c>
      <c r="C2523" s="237" t="s">
        <v>971</v>
      </c>
      <c r="D2523" s="237" t="s">
        <v>972</v>
      </c>
      <c r="E2523" s="237" t="s">
        <v>996</v>
      </c>
      <c r="F2523" s="237" t="s">
        <v>95</v>
      </c>
      <c r="G2523" s="237" t="s">
        <v>974</v>
      </c>
      <c r="H2523" s="237" t="s">
        <v>986</v>
      </c>
      <c r="I2523" s="237"/>
      <c r="J2523" s="237"/>
      <c r="K2523" s="237" t="s">
        <v>72</v>
      </c>
      <c r="L2523" s="237" t="s">
        <v>976</v>
      </c>
      <c r="M2523" s="237">
        <v>3675.2982999999999</v>
      </c>
      <c r="N2523" s="237"/>
      <c r="O2523" s="237">
        <v>2058.7001</v>
      </c>
    </row>
    <row r="2524" spans="1:15">
      <c r="A2524" s="237" t="s">
        <v>969</v>
      </c>
      <c r="B2524" s="237" t="s">
        <v>970</v>
      </c>
      <c r="C2524" s="237" t="s">
        <v>971</v>
      </c>
      <c r="D2524" s="237" t="s">
        <v>972</v>
      </c>
      <c r="E2524" s="237" t="s">
        <v>996</v>
      </c>
      <c r="F2524" s="237" t="s">
        <v>95</v>
      </c>
      <c r="G2524" s="237" t="s">
        <v>974</v>
      </c>
      <c r="H2524" s="237" t="s">
        <v>986</v>
      </c>
      <c r="I2524" s="237"/>
      <c r="J2524" s="237"/>
      <c r="K2524" s="237" t="s">
        <v>72</v>
      </c>
      <c r="L2524" s="237" t="s">
        <v>977</v>
      </c>
      <c r="M2524" s="238">
        <v>4.4932899555387602E-4</v>
      </c>
      <c r="N2524" s="238"/>
      <c r="O2524" s="238">
        <v>3.2050335608122601E-4</v>
      </c>
    </row>
    <row r="2525" spans="1:15">
      <c r="A2525" s="231" t="s">
        <v>969</v>
      </c>
      <c r="B2525" s="231" t="s">
        <v>970</v>
      </c>
      <c r="C2525" s="231" t="s">
        <v>971</v>
      </c>
      <c r="D2525" s="231" t="s">
        <v>972</v>
      </c>
      <c r="E2525" s="231" t="s">
        <v>996</v>
      </c>
      <c r="F2525" s="231" t="s">
        <v>95</v>
      </c>
      <c r="G2525" s="231" t="s">
        <v>974</v>
      </c>
      <c r="H2525" s="231" t="s">
        <v>986</v>
      </c>
      <c r="I2525" s="231" t="s">
        <v>1002</v>
      </c>
      <c r="J2525" s="231" t="s">
        <v>1003</v>
      </c>
      <c r="K2525" s="231" t="s">
        <v>72</v>
      </c>
      <c r="L2525" s="231" t="s">
        <v>978</v>
      </c>
      <c r="M2525" s="234"/>
      <c r="N2525" s="235">
        <v>0.2</v>
      </c>
      <c r="O2525" s="235">
        <v>0.2</v>
      </c>
    </row>
    <row r="2526" spans="1:15">
      <c r="A2526" s="231" t="s">
        <v>969</v>
      </c>
      <c r="B2526" s="231" t="s">
        <v>970</v>
      </c>
      <c r="C2526" s="231" t="s">
        <v>971</v>
      </c>
      <c r="D2526" s="231" t="s">
        <v>972</v>
      </c>
      <c r="E2526" s="231" t="s">
        <v>996</v>
      </c>
      <c r="F2526" s="231" t="s">
        <v>95</v>
      </c>
      <c r="G2526" s="231" t="s">
        <v>974</v>
      </c>
      <c r="H2526" s="231" t="s">
        <v>986</v>
      </c>
      <c r="I2526" s="231" t="s">
        <v>1002</v>
      </c>
      <c r="J2526" s="231" t="s">
        <v>1007</v>
      </c>
      <c r="K2526" s="231" t="s">
        <v>72</v>
      </c>
      <c r="L2526" s="231" t="s">
        <v>979</v>
      </c>
      <c r="M2526" s="234"/>
      <c r="N2526" s="235">
        <v>0.8</v>
      </c>
      <c r="O2526" s="235">
        <v>0.8</v>
      </c>
    </row>
    <row r="2527" spans="1:15">
      <c r="A2527" s="231" t="s">
        <v>969</v>
      </c>
      <c r="B2527" s="231" t="s">
        <v>970</v>
      </c>
      <c r="C2527" s="231" t="s">
        <v>971</v>
      </c>
      <c r="D2527" s="231" t="s">
        <v>972</v>
      </c>
      <c r="E2527" s="231" t="s">
        <v>996</v>
      </c>
      <c r="F2527" s="231" t="s">
        <v>95</v>
      </c>
      <c r="G2527" s="231" t="s">
        <v>974</v>
      </c>
      <c r="H2527" s="231" t="s">
        <v>986</v>
      </c>
      <c r="K2527" s="231" t="s">
        <v>72</v>
      </c>
      <c r="L2527" s="231" t="s">
        <v>980</v>
      </c>
      <c r="M2527" s="234"/>
      <c r="N2527" s="236"/>
      <c r="O2527" s="235"/>
    </row>
    <row r="2528" spans="1:15">
      <c r="A2528" s="237" t="s">
        <v>969</v>
      </c>
      <c r="B2528" s="237" t="s">
        <v>970</v>
      </c>
      <c r="C2528" s="237" t="s">
        <v>971</v>
      </c>
      <c r="D2528" s="237" t="s">
        <v>972</v>
      </c>
      <c r="E2528" s="237" t="s">
        <v>996</v>
      </c>
      <c r="F2528" s="237" t="s">
        <v>95</v>
      </c>
      <c r="G2528" s="237" t="s">
        <v>974</v>
      </c>
      <c r="H2528" s="237" t="s">
        <v>49</v>
      </c>
      <c r="I2528" s="237"/>
      <c r="J2528" s="237"/>
      <c r="K2528" s="237" t="s">
        <v>72</v>
      </c>
      <c r="L2528" s="237" t="s">
        <v>976</v>
      </c>
      <c r="M2528" s="237">
        <v>904.29240000000004</v>
      </c>
      <c r="N2528" s="237">
        <v>11.407299999999999</v>
      </c>
      <c r="O2528" s="237">
        <v>149.7979</v>
      </c>
    </row>
    <row r="2529" spans="1:15">
      <c r="A2529" s="237" t="s">
        <v>969</v>
      </c>
      <c r="B2529" s="237" t="s">
        <v>970</v>
      </c>
      <c r="C2529" s="237" t="s">
        <v>971</v>
      </c>
      <c r="D2529" s="237" t="s">
        <v>972</v>
      </c>
      <c r="E2529" s="237" t="s">
        <v>996</v>
      </c>
      <c r="F2529" s="237" t="s">
        <v>95</v>
      </c>
      <c r="G2529" s="237" t="s">
        <v>974</v>
      </c>
      <c r="H2529" s="237" t="s">
        <v>49</v>
      </c>
      <c r="I2529" s="237"/>
      <c r="J2529" s="237"/>
      <c r="K2529" s="237" t="s">
        <v>72</v>
      </c>
      <c r="L2529" s="237" t="s">
        <v>977</v>
      </c>
      <c r="M2529" s="238">
        <v>1.1655276076083601E-4</v>
      </c>
      <c r="N2529" s="238">
        <v>2.8472252043991998E-6</v>
      </c>
      <c r="O2529" s="238">
        <v>2.3320895396041298E-5</v>
      </c>
    </row>
    <row r="2530" spans="1:15">
      <c r="A2530" s="231" t="s">
        <v>969</v>
      </c>
      <c r="B2530" s="231" t="s">
        <v>970</v>
      </c>
      <c r="C2530" s="231" t="s">
        <v>971</v>
      </c>
      <c r="D2530" s="231" t="s">
        <v>972</v>
      </c>
      <c r="E2530" s="231" t="s">
        <v>996</v>
      </c>
      <c r="F2530" s="231" t="s">
        <v>95</v>
      </c>
      <c r="G2530" s="231" t="s">
        <v>974</v>
      </c>
      <c r="H2530" s="231" t="s">
        <v>49</v>
      </c>
      <c r="I2530" s="231" t="s">
        <v>1002</v>
      </c>
      <c r="J2530" s="231" t="s">
        <v>1003</v>
      </c>
      <c r="K2530" s="231" t="s">
        <v>72</v>
      </c>
      <c r="L2530" s="231" t="s">
        <v>978</v>
      </c>
      <c r="M2530" s="234"/>
      <c r="N2530" s="235">
        <v>0.2</v>
      </c>
      <c r="O2530" s="235">
        <v>0.2</v>
      </c>
    </row>
    <row r="2531" spans="1:15">
      <c r="A2531" s="231" t="s">
        <v>969</v>
      </c>
      <c r="B2531" s="231" t="s">
        <v>970</v>
      </c>
      <c r="C2531" s="231" t="s">
        <v>971</v>
      </c>
      <c r="D2531" s="231" t="s">
        <v>972</v>
      </c>
      <c r="E2531" s="231" t="s">
        <v>996</v>
      </c>
      <c r="F2531" s="231" t="s">
        <v>95</v>
      </c>
      <c r="G2531" s="231" t="s">
        <v>974</v>
      </c>
      <c r="H2531" s="231" t="s">
        <v>49</v>
      </c>
      <c r="I2531" s="231" t="s">
        <v>1002</v>
      </c>
      <c r="J2531" s="231" t="s">
        <v>1007</v>
      </c>
      <c r="K2531" s="231" t="s">
        <v>72</v>
      </c>
      <c r="L2531" s="231" t="s">
        <v>979</v>
      </c>
      <c r="M2531" s="234"/>
      <c r="N2531" s="235">
        <v>0.8</v>
      </c>
      <c r="O2531" s="235">
        <v>0.8</v>
      </c>
    </row>
    <row r="2532" spans="1:15">
      <c r="A2532" s="231" t="s">
        <v>969</v>
      </c>
      <c r="B2532" s="231" t="s">
        <v>970</v>
      </c>
      <c r="C2532" s="231" t="s">
        <v>971</v>
      </c>
      <c r="D2532" s="231" t="s">
        <v>972</v>
      </c>
      <c r="E2532" s="231" t="s">
        <v>996</v>
      </c>
      <c r="F2532" s="231" t="s">
        <v>95</v>
      </c>
      <c r="G2532" s="231" t="s">
        <v>974</v>
      </c>
      <c r="H2532" s="231" t="s">
        <v>49</v>
      </c>
      <c r="K2532" s="231" t="s">
        <v>72</v>
      </c>
      <c r="L2532" s="231" t="s">
        <v>980</v>
      </c>
      <c r="M2532" s="234"/>
      <c r="N2532" s="235"/>
      <c r="O2532" s="235"/>
    </row>
    <row r="2533" spans="1:15">
      <c r="A2533" s="237" t="s">
        <v>969</v>
      </c>
      <c r="B2533" s="237" t="s">
        <v>970</v>
      </c>
      <c r="C2533" s="237" t="s">
        <v>971</v>
      </c>
      <c r="D2533" s="237" t="s">
        <v>972</v>
      </c>
      <c r="E2533" s="237" t="s">
        <v>996</v>
      </c>
      <c r="F2533" s="237" t="s">
        <v>95</v>
      </c>
      <c r="G2533" s="237" t="s">
        <v>974</v>
      </c>
      <c r="H2533" s="237" t="s">
        <v>27</v>
      </c>
      <c r="I2533" s="237"/>
      <c r="J2533" s="237"/>
      <c r="K2533" s="237" t="s">
        <v>72</v>
      </c>
      <c r="L2533" s="237" t="s">
        <v>976</v>
      </c>
      <c r="M2533" s="237">
        <v>7677.7902999999997</v>
      </c>
      <c r="N2533" s="237">
        <v>1532.6301000000001</v>
      </c>
      <c r="O2533" s="237">
        <v>3170.2892999999999</v>
      </c>
    </row>
    <row r="2534" spans="1:15">
      <c r="A2534" s="237" t="s">
        <v>969</v>
      </c>
      <c r="B2534" s="237" t="s">
        <v>970</v>
      </c>
      <c r="C2534" s="237" t="s">
        <v>971</v>
      </c>
      <c r="D2534" s="237" t="s">
        <v>972</v>
      </c>
      <c r="E2534" s="237" t="s">
        <v>996</v>
      </c>
      <c r="F2534" s="237" t="s">
        <v>95</v>
      </c>
      <c r="G2534" s="237" t="s">
        <v>974</v>
      </c>
      <c r="H2534" s="237" t="s">
        <v>27</v>
      </c>
      <c r="I2534" s="237"/>
      <c r="J2534" s="237"/>
      <c r="K2534" s="237" t="s">
        <v>72</v>
      </c>
      <c r="L2534" s="237" t="s">
        <v>977</v>
      </c>
      <c r="M2534" s="238">
        <v>9.0653933635076E-4</v>
      </c>
      <c r="N2534" s="238">
        <v>3.8253951853119199E-4</v>
      </c>
      <c r="O2534" s="238">
        <v>4.9355822171398295E-4</v>
      </c>
    </row>
    <row r="2535" spans="1:15">
      <c r="A2535" s="231" t="s">
        <v>969</v>
      </c>
      <c r="B2535" s="231" t="s">
        <v>970</v>
      </c>
      <c r="C2535" s="231" t="s">
        <v>971</v>
      </c>
      <c r="D2535" s="231" t="s">
        <v>972</v>
      </c>
      <c r="E2535" s="231" t="s">
        <v>996</v>
      </c>
      <c r="F2535" s="231" t="s">
        <v>95</v>
      </c>
      <c r="G2535" s="231" t="s">
        <v>974</v>
      </c>
      <c r="H2535" s="231" t="s">
        <v>27</v>
      </c>
      <c r="I2535" s="231" t="s">
        <v>1002</v>
      </c>
      <c r="J2535" s="231" t="s">
        <v>1003</v>
      </c>
      <c r="K2535" s="231" t="s">
        <v>72</v>
      </c>
      <c r="L2535" s="231" t="s">
        <v>978</v>
      </c>
      <c r="M2535" s="234"/>
      <c r="N2535" s="235">
        <v>0.2</v>
      </c>
      <c r="O2535" s="235">
        <v>0.2</v>
      </c>
    </row>
    <row r="2536" spans="1:15">
      <c r="A2536" s="231" t="s">
        <v>969</v>
      </c>
      <c r="B2536" s="231" t="s">
        <v>970</v>
      </c>
      <c r="C2536" s="231" t="s">
        <v>971</v>
      </c>
      <c r="D2536" s="231" t="s">
        <v>972</v>
      </c>
      <c r="E2536" s="231" t="s">
        <v>996</v>
      </c>
      <c r="F2536" s="231" t="s">
        <v>95</v>
      </c>
      <c r="G2536" s="231" t="s">
        <v>974</v>
      </c>
      <c r="H2536" s="231" t="s">
        <v>27</v>
      </c>
      <c r="I2536" s="231" t="s">
        <v>1002</v>
      </c>
      <c r="J2536" s="231" t="s">
        <v>1007</v>
      </c>
      <c r="K2536" s="231" t="s">
        <v>72</v>
      </c>
      <c r="L2536" s="231" t="s">
        <v>979</v>
      </c>
      <c r="M2536" s="234"/>
      <c r="N2536" s="235">
        <v>0.8</v>
      </c>
      <c r="O2536" s="235">
        <v>0.8</v>
      </c>
    </row>
    <row r="2537" spans="1:15">
      <c r="A2537" s="231" t="s">
        <v>969</v>
      </c>
      <c r="B2537" s="231" t="s">
        <v>970</v>
      </c>
      <c r="C2537" s="231" t="s">
        <v>971</v>
      </c>
      <c r="D2537" s="231" t="s">
        <v>972</v>
      </c>
      <c r="E2537" s="231" t="s">
        <v>996</v>
      </c>
      <c r="F2537" s="231" t="s">
        <v>95</v>
      </c>
      <c r="G2537" s="231" t="s">
        <v>974</v>
      </c>
      <c r="H2537" s="231" t="s">
        <v>27</v>
      </c>
      <c r="K2537" s="231" t="s">
        <v>72</v>
      </c>
      <c r="L2537" s="231" t="s">
        <v>980</v>
      </c>
      <c r="M2537" s="234"/>
      <c r="N2537" s="235"/>
      <c r="O2537" s="235"/>
    </row>
    <row r="2538" spans="1:15">
      <c r="A2538" s="237" t="s">
        <v>969</v>
      </c>
      <c r="B2538" s="237" t="s">
        <v>970</v>
      </c>
      <c r="C2538" s="237" t="s">
        <v>971</v>
      </c>
      <c r="D2538" s="237" t="s">
        <v>972</v>
      </c>
      <c r="E2538" s="237" t="s">
        <v>996</v>
      </c>
      <c r="F2538" s="237" t="s">
        <v>95</v>
      </c>
      <c r="G2538" s="237" t="s">
        <v>974</v>
      </c>
      <c r="H2538" s="237" t="s">
        <v>31</v>
      </c>
      <c r="I2538" s="237"/>
      <c r="J2538" s="237"/>
      <c r="K2538" s="237" t="s">
        <v>72</v>
      </c>
      <c r="L2538" s="237" t="s">
        <v>976</v>
      </c>
      <c r="M2538" s="237">
        <v>8.1001999999999992</v>
      </c>
      <c r="N2538" s="237">
        <v>8.1001999999999992</v>
      </c>
      <c r="O2538" s="237"/>
    </row>
    <row r="2539" spans="1:15">
      <c r="A2539" s="237" t="s">
        <v>969</v>
      </c>
      <c r="B2539" s="237" t="s">
        <v>970</v>
      </c>
      <c r="C2539" s="237" t="s">
        <v>971</v>
      </c>
      <c r="D2539" s="237" t="s">
        <v>972</v>
      </c>
      <c r="E2539" s="237" t="s">
        <v>996</v>
      </c>
      <c r="F2539" s="237" t="s">
        <v>95</v>
      </c>
      <c r="G2539" s="237" t="s">
        <v>974</v>
      </c>
      <c r="H2539" s="237" t="s">
        <v>31</v>
      </c>
      <c r="I2539" s="237"/>
      <c r="J2539" s="237"/>
      <c r="K2539" s="237" t="s">
        <v>72</v>
      </c>
      <c r="L2539" s="237" t="s">
        <v>977</v>
      </c>
      <c r="M2539" s="238">
        <v>2.0217837350358399E-6</v>
      </c>
      <c r="N2539" s="238">
        <v>2.0217837350358399E-6</v>
      </c>
      <c r="O2539" s="238"/>
    </row>
    <row r="2540" spans="1:15">
      <c r="A2540" s="231" t="s">
        <v>969</v>
      </c>
      <c r="B2540" s="231" t="s">
        <v>970</v>
      </c>
      <c r="C2540" s="231" t="s">
        <v>971</v>
      </c>
      <c r="D2540" s="231" t="s">
        <v>972</v>
      </c>
      <c r="E2540" s="231" t="s">
        <v>996</v>
      </c>
      <c r="F2540" s="231" t="s">
        <v>95</v>
      </c>
      <c r="G2540" s="231" t="s">
        <v>974</v>
      </c>
      <c r="H2540" s="231" t="s">
        <v>31</v>
      </c>
      <c r="I2540" s="231" t="s">
        <v>1002</v>
      </c>
      <c r="J2540" s="231" t="s">
        <v>1003</v>
      </c>
      <c r="K2540" s="231" t="s">
        <v>72</v>
      </c>
      <c r="L2540" s="231" t="s">
        <v>978</v>
      </c>
      <c r="M2540" s="234"/>
      <c r="N2540" s="235">
        <v>0.2</v>
      </c>
      <c r="O2540" s="235">
        <v>0.2</v>
      </c>
    </row>
    <row r="2541" spans="1:15">
      <c r="A2541" s="231" t="s">
        <v>969</v>
      </c>
      <c r="B2541" s="231" t="s">
        <v>970</v>
      </c>
      <c r="C2541" s="231" t="s">
        <v>971</v>
      </c>
      <c r="D2541" s="231" t="s">
        <v>972</v>
      </c>
      <c r="E2541" s="231" t="s">
        <v>996</v>
      </c>
      <c r="F2541" s="231" t="s">
        <v>95</v>
      </c>
      <c r="G2541" s="231" t="s">
        <v>974</v>
      </c>
      <c r="H2541" s="231" t="s">
        <v>31</v>
      </c>
      <c r="I2541" s="231" t="s">
        <v>1002</v>
      </c>
      <c r="J2541" s="231" t="s">
        <v>1007</v>
      </c>
      <c r="K2541" s="231" t="s">
        <v>72</v>
      </c>
      <c r="L2541" s="231" t="s">
        <v>979</v>
      </c>
      <c r="M2541" s="234"/>
      <c r="N2541" s="235">
        <v>0.8</v>
      </c>
      <c r="O2541" s="235">
        <v>0.8</v>
      </c>
    </row>
    <row r="2542" spans="1:15">
      <c r="A2542" s="231" t="s">
        <v>969</v>
      </c>
      <c r="B2542" s="231" t="s">
        <v>970</v>
      </c>
      <c r="C2542" s="231" t="s">
        <v>971</v>
      </c>
      <c r="D2542" s="231" t="s">
        <v>972</v>
      </c>
      <c r="E2542" s="231" t="s">
        <v>996</v>
      </c>
      <c r="F2542" s="231" t="s">
        <v>95</v>
      </c>
      <c r="G2542" s="231" t="s">
        <v>974</v>
      </c>
      <c r="H2542" s="231" t="s">
        <v>31</v>
      </c>
      <c r="K2542" s="231" t="s">
        <v>72</v>
      </c>
      <c r="L2542" s="231" t="s">
        <v>980</v>
      </c>
      <c r="M2542" s="234"/>
      <c r="N2542" s="235"/>
      <c r="O2542" s="236"/>
    </row>
    <row r="2543" spans="1:15">
      <c r="A2543" s="237" t="s">
        <v>969</v>
      </c>
      <c r="B2543" s="237" t="s">
        <v>970</v>
      </c>
      <c r="C2543" s="237" t="s">
        <v>971</v>
      </c>
      <c r="D2543" s="237" t="s">
        <v>972</v>
      </c>
      <c r="E2543" s="237" t="s">
        <v>996</v>
      </c>
      <c r="F2543" s="237" t="s">
        <v>95</v>
      </c>
      <c r="G2543" s="237" t="s">
        <v>974</v>
      </c>
      <c r="H2543" s="237" t="s">
        <v>26</v>
      </c>
      <c r="I2543" s="237"/>
      <c r="J2543" s="237"/>
      <c r="K2543" s="237" t="s">
        <v>72</v>
      </c>
      <c r="L2543" s="237" t="s">
        <v>976</v>
      </c>
      <c r="M2543" s="237">
        <v>804.94209999999998</v>
      </c>
      <c r="N2543" s="237"/>
      <c r="O2543" s="237">
        <v>122.3985</v>
      </c>
    </row>
    <row r="2544" spans="1:15">
      <c r="A2544" s="237" t="s">
        <v>969</v>
      </c>
      <c r="B2544" s="237" t="s">
        <v>970</v>
      </c>
      <c r="C2544" s="237" t="s">
        <v>971</v>
      </c>
      <c r="D2544" s="237" t="s">
        <v>972</v>
      </c>
      <c r="E2544" s="237" t="s">
        <v>996</v>
      </c>
      <c r="F2544" s="237" t="s">
        <v>95</v>
      </c>
      <c r="G2544" s="237" t="s">
        <v>974</v>
      </c>
      <c r="H2544" s="237" t="s">
        <v>26</v>
      </c>
      <c r="I2544" s="237"/>
      <c r="J2544" s="237"/>
      <c r="K2544" s="237" t="s">
        <v>72</v>
      </c>
      <c r="L2544" s="237" t="s">
        <v>977</v>
      </c>
      <c r="M2544" s="238">
        <v>1.05067445998245E-4</v>
      </c>
      <c r="N2544" s="238"/>
      <c r="O2544" s="238">
        <v>1.9055291263311199E-5</v>
      </c>
    </row>
    <row r="2545" spans="1:15">
      <c r="A2545" s="231" t="s">
        <v>969</v>
      </c>
      <c r="B2545" s="231" t="s">
        <v>970</v>
      </c>
      <c r="C2545" s="231" t="s">
        <v>971</v>
      </c>
      <c r="D2545" s="231" t="s">
        <v>972</v>
      </c>
      <c r="E2545" s="231" t="s">
        <v>996</v>
      </c>
      <c r="F2545" s="231" t="s">
        <v>95</v>
      </c>
      <c r="G2545" s="231" t="s">
        <v>974</v>
      </c>
      <c r="H2545" s="231" t="s">
        <v>26</v>
      </c>
      <c r="I2545" s="231" t="s">
        <v>1002</v>
      </c>
      <c r="J2545" s="231" t="s">
        <v>1003</v>
      </c>
      <c r="K2545" s="231" t="s">
        <v>72</v>
      </c>
      <c r="L2545" s="231" t="s">
        <v>978</v>
      </c>
      <c r="M2545" s="234"/>
      <c r="N2545" s="235">
        <v>0.2</v>
      </c>
      <c r="O2545" s="235">
        <v>0.2</v>
      </c>
    </row>
    <row r="2546" spans="1:15">
      <c r="A2546" s="231" t="s">
        <v>969</v>
      </c>
      <c r="B2546" s="231" t="s">
        <v>970</v>
      </c>
      <c r="C2546" s="231" t="s">
        <v>971</v>
      </c>
      <c r="D2546" s="231" t="s">
        <v>972</v>
      </c>
      <c r="E2546" s="231" t="s">
        <v>996</v>
      </c>
      <c r="F2546" s="231" t="s">
        <v>95</v>
      </c>
      <c r="G2546" s="231" t="s">
        <v>974</v>
      </c>
      <c r="H2546" s="231" t="s">
        <v>26</v>
      </c>
      <c r="I2546" s="231" t="s">
        <v>1002</v>
      </c>
      <c r="J2546" s="231" t="s">
        <v>1007</v>
      </c>
      <c r="K2546" s="231" t="s">
        <v>72</v>
      </c>
      <c r="L2546" s="231" t="s">
        <v>979</v>
      </c>
      <c r="M2546" s="234"/>
      <c r="N2546" s="235">
        <v>0.8</v>
      </c>
      <c r="O2546" s="235">
        <v>0.8</v>
      </c>
    </row>
    <row r="2547" spans="1:15">
      <c r="A2547" s="231" t="s">
        <v>969</v>
      </c>
      <c r="B2547" s="231" t="s">
        <v>970</v>
      </c>
      <c r="C2547" s="231" t="s">
        <v>971</v>
      </c>
      <c r="D2547" s="231" t="s">
        <v>972</v>
      </c>
      <c r="E2547" s="231" t="s">
        <v>996</v>
      </c>
      <c r="F2547" s="231" t="s">
        <v>95</v>
      </c>
      <c r="G2547" s="231" t="s">
        <v>974</v>
      </c>
      <c r="H2547" s="231" t="s">
        <v>26</v>
      </c>
      <c r="K2547" s="231" t="s">
        <v>72</v>
      </c>
      <c r="L2547" s="231" t="s">
        <v>980</v>
      </c>
      <c r="M2547" s="234"/>
      <c r="N2547" s="236"/>
      <c r="O2547" s="235"/>
    </row>
    <row r="2548" spans="1:15">
      <c r="A2548" s="237" t="s">
        <v>969</v>
      </c>
      <c r="B2548" s="237" t="s">
        <v>970</v>
      </c>
      <c r="C2548" s="237" t="s">
        <v>971</v>
      </c>
      <c r="D2548" s="237" t="s">
        <v>972</v>
      </c>
      <c r="E2548" s="237" t="s">
        <v>996</v>
      </c>
      <c r="F2548" s="237" t="s">
        <v>95</v>
      </c>
      <c r="G2548" s="237" t="s">
        <v>974</v>
      </c>
      <c r="H2548" s="237" t="s">
        <v>647</v>
      </c>
      <c r="I2548" s="237"/>
      <c r="J2548" s="237"/>
      <c r="K2548" s="237" t="s">
        <v>72</v>
      </c>
      <c r="L2548" s="237" t="s">
        <v>976</v>
      </c>
      <c r="M2548" s="237">
        <v>1265.0317</v>
      </c>
      <c r="N2548" s="237">
        <v>191.13550000000001</v>
      </c>
      <c r="O2548" s="237">
        <v>1016.6486</v>
      </c>
    </row>
    <row r="2549" spans="1:15">
      <c r="A2549" s="237" t="s">
        <v>969</v>
      </c>
      <c r="B2549" s="237" t="s">
        <v>970</v>
      </c>
      <c r="C2549" s="237" t="s">
        <v>971</v>
      </c>
      <c r="D2549" s="237" t="s">
        <v>972</v>
      </c>
      <c r="E2549" s="237" t="s">
        <v>996</v>
      </c>
      <c r="F2549" s="237" t="s">
        <v>95</v>
      </c>
      <c r="G2549" s="237" t="s">
        <v>974</v>
      </c>
      <c r="H2549" s="237" t="s">
        <v>647</v>
      </c>
      <c r="I2549" s="237"/>
      <c r="J2549" s="237"/>
      <c r="K2549" s="237" t="s">
        <v>72</v>
      </c>
      <c r="L2549" s="237" t="s">
        <v>977</v>
      </c>
      <c r="M2549" s="238">
        <v>2.3455615251867E-4</v>
      </c>
      <c r="N2549" s="238">
        <v>4.7706802929303402E-5</v>
      </c>
      <c r="O2549" s="238">
        <v>1.5827428592211199E-4</v>
      </c>
    </row>
    <row r="2550" spans="1:15">
      <c r="A2550" s="231" t="s">
        <v>969</v>
      </c>
      <c r="B2550" s="231" t="s">
        <v>970</v>
      </c>
      <c r="C2550" s="231" t="s">
        <v>971</v>
      </c>
      <c r="D2550" s="231" t="s">
        <v>972</v>
      </c>
      <c r="E2550" s="231" t="s">
        <v>996</v>
      </c>
      <c r="F2550" s="231" t="s">
        <v>95</v>
      </c>
      <c r="G2550" s="231" t="s">
        <v>974</v>
      </c>
      <c r="H2550" s="231" t="s">
        <v>647</v>
      </c>
      <c r="I2550" s="231" t="s">
        <v>1002</v>
      </c>
      <c r="J2550" s="231" t="s">
        <v>1003</v>
      </c>
      <c r="K2550" s="231" t="s">
        <v>72</v>
      </c>
      <c r="L2550" s="231" t="s">
        <v>978</v>
      </c>
      <c r="M2550" s="234"/>
      <c r="N2550" s="235">
        <v>0.2</v>
      </c>
      <c r="O2550" s="235">
        <v>0.2</v>
      </c>
    </row>
    <row r="2551" spans="1:15">
      <c r="A2551" s="231" t="s">
        <v>969</v>
      </c>
      <c r="B2551" s="231" t="s">
        <v>970</v>
      </c>
      <c r="C2551" s="231" t="s">
        <v>971</v>
      </c>
      <c r="D2551" s="231" t="s">
        <v>972</v>
      </c>
      <c r="E2551" s="231" t="s">
        <v>996</v>
      </c>
      <c r="F2551" s="231" t="s">
        <v>95</v>
      </c>
      <c r="G2551" s="231" t="s">
        <v>974</v>
      </c>
      <c r="H2551" s="231" t="s">
        <v>647</v>
      </c>
      <c r="I2551" s="231" t="s">
        <v>1002</v>
      </c>
      <c r="J2551" s="231" t="s">
        <v>1007</v>
      </c>
      <c r="K2551" s="231" t="s">
        <v>72</v>
      </c>
      <c r="L2551" s="231" t="s">
        <v>979</v>
      </c>
      <c r="M2551" s="234"/>
      <c r="N2551" s="235">
        <v>0.8</v>
      </c>
      <c r="O2551" s="235">
        <v>0.8</v>
      </c>
    </row>
    <row r="2552" spans="1:15">
      <c r="A2552" s="231" t="s">
        <v>969</v>
      </c>
      <c r="B2552" s="231" t="s">
        <v>970</v>
      </c>
      <c r="C2552" s="231" t="s">
        <v>971</v>
      </c>
      <c r="D2552" s="231" t="s">
        <v>972</v>
      </c>
      <c r="E2552" s="231" t="s">
        <v>996</v>
      </c>
      <c r="F2552" s="231" t="s">
        <v>95</v>
      </c>
      <c r="G2552" s="231" t="s">
        <v>974</v>
      </c>
      <c r="H2552" s="231" t="s">
        <v>647</v>
      </c>
      <c r="K2552" s="231" t="s">
        <v>72</v>
      </c>
      <c r="L2552" s="231" t="s">
        <v>980</v>
      </c>
      <c r="M2552" s="234"/>
      <c r="N2552" s="235"/>
      <c r="O2552" s="235"/>
    </row>
    <row r="2553" spans="1:15">
      <c r="A2553" s="237" t="s">
        <v>969</v>
      </c>
      <c r="B2553" s="237" t="s">
        <v>970</v>
      </c>
      <c r="C2553" s="237" t="s">
        <v>971</v>
      </c>
      <c r="D2553" s="237" t="s">
        <v>972</v>
      </c>
      <c r="E2553" s="237" t="s">
        <v>996</v>
      </c>
      <c r="F2553" s="237" t="s">
        <v>95</v>
      </c>
      <c r="G2553" s="237" t="s">
        <v>974</v>
      </c>
      <c r="H2553" s="237" t="s">
        <v>32</v>
      </c>
      <c r="I2553" s="237"/>
      <c r="J2553" s="237"/>
      <c r="K2553" s="237" t="s">
        <v>72</v>
      </c>
      <c r="L2553" s="237" t="s">
        <v>976</v>
      </c>
      <c r="M2553" s="237">
        <v>929.06280000000004</v>
      </c>
      <c r="N2553" s="237">
        <v>574.41970000000003</v>
      </c>
      <c r="O2553" s="237">
        <v>260.72660000000002</v>
      </c>
    </row>
    <row r="2554" spans="1:15">
      <c r="A2554" s="237" t="s">
        <v>969</v>
      </c>
      <c r="B2554" s="237" t="s">
        <v>970</v>
      </c>
      <c r="C2554" s="237" t="s">
        <v>971</v>
      </c>
      <c r="D2554" s="237" t="s">
        <v>972</v>
      </c>
      <c r="E2554" s="237" t="s">
        <v>996</v>
      </c>
      <c r="F2554" s="237" t="s">
        <v>95</v>
      </c>
      <c r="G2554" s="237" t="s">
        <v>974</v>
      </c>
      <c r="H2554" s="237" t="s">
        <v>32</v>
      </c>
      <c r="I2554" s="237"/>
      <c r="J2554" s="237"/>
      <c r="K2554" s="237" t="s">
        <v>72</v>
      </c>
      <c r="L2554" s="237" t="s">
        <v>977</v>
      </c>
      <c r="M2554" s="238">
        <v>1.4518185422170599E-4</v>
      </c>
      <c r="N2554" s="238">
        <v>1.4337330023260801E-4</v>
      </c>
      <c r="O2554" s="238">
        <v>4.05905407590194E-5</v>
      </c>
    </row>
    <row r="2555" spans="1:15">
      <c r="A2555" s="231" t="s">
        <v>969</v>
      </c>
      <c r="B2555" s="231" t="s">
        <v>970</v>
      </c>
      <c r="C2555" s="231" t="s">
        <v>971</v>
      </c>
      <c r="D2555" s="231" t="s">
        <v>972</v>
      </c>
      <c r="E2555" s="231" t="s">
        <v>996</v>
      </c>
      <c r="F2555" s="231" t="s">
        <v>95</v>
      </c>
      <c r="G2555" s="231" t="s">
        <v>974</v>
      </c>
      <c r="H2555" s="231" t="s">
        <v>32</v>
      </c>
      <c r="I2555" s="231" t="s">
        <v>1002</v>
      </c>
      <c r="J2555" s="231" t="s">
        <v>1003</v>
      </c>
      <c r="K2555" s="231" t="s">
        <v>72</v>
      </c>
      <c r="L2555" s="231" t="s">
        <v>978</v>
      </c>
      <c r="M2555" s="234"/>
      <c r="N2555" s="235">
        <v>0.2</v>
      </c>
      <c r="O2555" s="235">
        <v>0.2</v>
      </c>
    </row>
    <row r="2556" spans="1:15">
      <c r="A2556" s="231" t="s">
        <v>969</v>
      </c>
      <c r="B2556" s="231" t="s">
        <v>970</v>
      </c>
      <c r="C2556" s="231" t="s">
        <v>971</v>
      </c>
      <c r="D2556" s="231" t="s">
        <v>972</v>
      </c>
      <c r="E2556" s="231" t="s">
        <v>996</v>
      </c>
      <c r="F2556" s="231" t="s">
        <v>95</v>
      </c>
      <c r="G2556" s="231" t="s">
        <v>974</v>
      </c>
      <c r="H2556" s="231" t="s">
        <v>32</v>
      </c>
      <c r="I2556" s="231" t="s">
        <v>1002</v>
      </c>
      <c r="J2556" s="231" t="s">
        <v>1007</v>
      </c>
      <c r="K2556" s="231" t="s">
        <v>72</v>
      </c>
      <c r="L2556" s="231" t="s">
        <v>979</v>
      </c>
      <c r="M2556" s="234"/>
      <c r="N2556" s="235">
        <v>0.8</v>
      </c>
      <c r="O2556" s="235">
        <v>0.8</v>
      </c>
    </row>
    <row r="2557" spans="1:15">
      <c r="A2557" s="231" t="s">
        <v>969</v>
      </c>
      <c r="B2557" s="231" t="s">
        <v>970</v>
      </c>
      <c r="C2557" s="231" t="s">
        <v>971</v>
      </c>
      <c r="D2557" s="231" t="s">
        <v>972</v>
      </c>
      <c r="E2557" s="231" t="s">
        <v>996</v>
      </c>
      <c r="F2557" s="231" t="s">
        <v>95</v>
      </c>
      <c r="G2557" s="231" t="s">
        <v>974</v>
      </c>
      <c r="H2557" s="231" t="s">
        <v>32</v>
      </c>
      <c r="K2557" s="231" t="s">
        <v>72</v>
      </c>
      <c r="L2557" s="231" t="s">
        <v>980</v>
      </c>
      <c r="M2557" s="234"/>
      <c r="N2557" s="235"/>
      <c r="O2557" s="235"/>
    </row>
    <row r="2558" spans="1:15">
      <c r="A2558" s="237" t="s">
        <v>969</v>
      </c>
      <c r="B2558" s="237" t="s">
        <v>970</v>
      </c>
      <c r="C2558" s="237" t="s">
        <v>971</v>
      </c>
      <c r="D2558" s="237" t="s">
        <v>972</v>
      </c>
      <c r="E2558" s="237" t="s">
        <v>996</v>
      </c>
      <c r="F2558" s="237" t="s">
        <v>95</v>
      </c>
      <c r="G2558" s="237" t="s">
        <v>974</v>
      </c>
      <c r="H2558" s="237" t="s">
        <v>28</v>
      </c>
      <c r="I2558" s="237"/>
      <c r="J2558" s="237"/>
      <c r="K2558" s="237" t="s">
        <v>72</v>
      </c>
      <c r="L2558" s="237" t="s">
        <v>976</v>
      </c>
      <c r="M2558" s="237">
        <v>1805.3119999999999</v>
      </c>
      <c r="N2558" s="237">
        <v>526.89160000000004</v>
      </c>
      <c r="O2558" s="237">
        <v>359.8657</v>
      </c>
    </row>
    <row r="2559" spans="1:15">
      <c r="A2559" s="237" t="s">
        <v>969</v>
      </c>
      <c r="B2559" s="237" t="s">
        <v>970</v>
      </c>
      <c r="C2559" s="237" t="s">
        <v>971</v>
      </c>
      <c r="D2559" s="237" t="s">
        <v>972</v>
      </c>
      <c r="E2559" s="237" t="s">
        <v>996</v>
      </c>
      <c r="F2559" s="237" t="s">
        <v>95</v>
      </c>
      <c r="G2559" s="237" t="s">
        <v>974</v>
      </c>
      <c r="H2559" s="237" t="s">
        <v>28</v>
      </c>
      <c r="I2559" s="237"/>
      <c r="J2559" s="237"/>
      <c r="K2559" s="237" t="s">
        <v>72</v>
      </c>
      <c r="L2559" s="237" t="s">
        <v>977</v>
      </c>
      <c r="M2559" s="238">
        <v>2.1256286477990401E-4</v>
      </c>
      <c r="N2559" s="238">
        <v>1.3151044011345601E-4</v>
      </c>
      <c r="O2559" s="238">
        <v>5.6024752992686803E-5</v>
      </c>
    </row>
    <row r="2560" spans="1:15">
      <c r="A2560" s="231" t="s">
        <v>969</v>
      </c>
      <c r="B2560" s="231" t="s">
        <v>970</v>
      </c>
      <c r="C2560" s="231" t="s">
        <v>971</v>
      </c>
      <c r="D2560" s="231" t="s">
        <v>972</v>
      </c>
      <c r="E2560" s="231" t="s">
        <v>996</v>
      </c>
      <c r="F2560" s="231" t="s">
        <v>95</v>
      </c>
      <c r="G2560" s="231" t="s">
        <v>974</v>
      </c>
      <c r="H2560" s="231" t="s">
        <v>28</v>
      </c>
      <c r="I2560" s="231" t="s">
        <v>1002</v>
      </c>
      <c r="J2560" s="231" t="s">
        <v>1003</v>
      </c>
      <c r="K2560" s="231" t="s">
        <v>72</v>
      </c>
      <c r="L2560" s="231" t="s">
        <v>978</v>
      </c>
      <c r="M2560" s="234"/>
      <c r="N2560" s="235">
        <v>0.2</v>
      </c>
      <c r="O2560" s="235">
        <v>0.2</v>
      </c>
    </row>
    <row r="2561" spans="1:15">
      <c r="A2561" s="231" t="s">
        <v>969</v>
      </c>
      <c r="B2561" s="231" t="s">
        <v>970</v>
      </c>
      <c r="C2561" s="231" t="s">
        <v>971</v>
      </c>
      <c r="D2561" s="231" t="s">
        <v>972</v>
      </c>
      <c r="E2561" s="231" t="s">
        <v>996</v>
      </c>
      <c r="F2561" s="231" t="s">
        <v>95</v>
      </c>
      <c r="G2561" s="231" t="s">
        <v>974</v>
      </c>
      <c r="H2561" s="231" t="s">
        <v>28</v>
      </c>
      <c r="I2561" s="231" t="s">
        <v>1002</v>
      </c>
      <c r="J2561" s="231" t="s">
        <v>1007</v>
      </c>
      <c r="K2561" s="231" t="s">
        <v>72</v>
      </c>
      <c r="L2561" s="231" t="s">
        <v>979</v>
      </c>
      <c r="M2561" s="234"/>
      <c r="N2561" s="235">
        <v>0.8</v>
      </c>
      <c r="O2561" s="235">
        <v>0.8</v>
      </c>
    </row>
    <row r="2562" spans="1:15">
      <c r="A2562" s="231" t="s">
        <v>969</v>
      </c>
      <c r="B2562" s="231" t="s">
        <v>970</v>
      </c>
      <c r="C2562" s="231" t="s">
        <v>971</v>
      </c>
      <c r="D2562" s="231" t="s">
        <v>972</v>
      </c>
      <c r="E2562" s="231" t="s">
        <v>996</v>
      </c>
      <c r="F2562" s="231" t="s">
        <v>95</v>
      </c>
      <c r="G2562" s="231" t="s">
        <v>974</v>
      </c>
      <c r="H2562" s="231" t="s">
        <v>28</v>
      </c>
      <c r="K2562" s="231" t="s">
        <v>72</v>
      </c>
      <c r="L2562" s="231" t="s">
        <v>980</v>
      </c>
      <c r="M2562" s="234"/>
      <c r="N2562" s="235"/>
      <c r="O2562" s="235"/>
    </row>
    <row r="2563" spans="1:15">
      <c r="A2563" s="237" t="s">
        <v>969</v>
      </c>
      <c r="B2563" s="237" t="s">
        <v>970</v>
      </c>
      <c r="C2563" s="237" t="s">
        <v>971</v>
      </c>
      <c r="D2563" s="237" t="s">
        <v>972</v>
      </c>
      <c r="E2563" s="237" t="s">
        <v>996</v>
      </c>
      <c r="F2563" s="237" t="s">
        <v>95</v>
      </c>
      <c r="G2563" s="237" t="s">
        <v>974</v>
      </c>
      <c r="H2563" s="237" t="s">
        <v>25</v>
      </c>
      <c r="I2563" s="237"/>
      <c r="J2563" s="237"/>
      <c r="K2563" s="237" t="s">
        <v>72</v>
      </c>
      <c r="L2563" s="237" t="s">
        <v>976</v>
      </c>
      <c r="M2563" s="237">
        <v>453.2901</v>
      </c>
      <c r="N2563" s="237">
        <v>15.095000000000001</v>
      </c>
      <c r="O2563" s="237">
        <v>10.2074</v>
      </c>
    </row>
    <row r="2564" spans="1:15">
      <c r="A2564" s="237" t="s">
        <v>969</v>
      </c>
      <c r="B2564" s="237" t="s">
        <v>970</v>
      </c>
      <c r="C2564" s="237" t="s">
        <v>971</v>
      </c>
      <c r="D2564" s="237" t="s">
        <v>972</v>
      </c>
      <c r="E2564" s="237" t="s">
        <v>996</v>
      </c>
      <c r="F2564" s="237" t="s">
        <v>95</v>
      </c>
      <c r="G2564" s="237" t="s">
        <v>974</v>
      </c>
      <c r="H2564" s="237" t="s">
        <v>25</v>
      </c>
      <c r="I2564" s="237"/>
      <c r="J2564" s="237"/>
      <c r="K2564" s="237" t="s">
        <v>72</v>
      </c>
      <c r="L2564" s="237" t="s">
        <v>977</v>
      </c>
      <c r="M2564" s="238">
        <v>5.6159149017134897E-5</v>
      </c>
      <c r="N2564" s="238">
        <v>3.7676632034228901E-6</v>
      </c>
      <c r="O2564" s="238">
        <v>1.58911244860944E-6</v>
      </c>
    </row>
    <row r="2565" spans="1:15">
      <c r="A2565" s="231" t="s">
        <v>969</v>
      </c>
      <c r="B2565" s="231" t="s">
        <v>970</v>
      </c>
      <c r="C2565" s="231" t="s">
        <v>971</v>
      </c>
      <c r="D2565" s="231" t="s">
        <v>972</v>
      </c>
      <c r="E2565" s="231" t="s">
        <v>996</v>
      </c>
      <c r="F2565" s="231" t="s">
        <v>95</v>
      </c>
      <c r="G2565" s="231" t="s">
        <v>974</v>
      </c>
      <c r="H2565" s="231" t="s">
        <v>25</v>
      </c>
      <c r="I2565" s="231" t="s">
        <v>1002</v>
      </c>
      <c r="J2565" s="231" t="s">
        <v>1003</v>
      </c>
      <c r="K2565" s="231" t="s">
        <v>72</v>
      </c>
      <c r="L2565" s="231" t="s">
        <v>978</v>
      </c>
      <c r="M2565" s="234"/>
      <c r="N2565" s="235">
        <v>0.2</v>
      </c>
      <c r="O2565" s="235">
        <v>0.2</v>
      </c>
    </row>
    <row r="2566" spans="1:15">
      <c r="A2566" s="231" t="s">
        <v>969</v>
      </c>
      <c r="B2566" s="231" t="s">
        <v>970</v>
      </c>
      <c r="C2566" s="231" t="s">
        <v>971</v>
      </c>
      <c r="D2566" s="231" t="s">
        <v>972</v>
      </c>
      <c r="E2566" s="231" t="s">
        <v>996</v>
      </c>
      <c r="F2566" s="231" t="s">
        <v>95</v>
      </c>
      <c r="G2566" s="231" t="s">
        <v>974</v>
      </c>
      <c r="H2566" s="231" t="s">
        <v>25</v>
      </c>
      <c r="I2566" s="231" t="s">
        <v>1002</v>
      </c>
      <c r="J2566" s="231" t="s">
        <v>1007</v>
      </c>
      <c r="K2566" s="231" t="s">
        <v>72</v>
      </c>
      <c r="L2566" s="231" t="s">
        <v>979</v>
      </c>
      <c r="M2566" s="234"/>
      <c r="N2566" s="235">
        <v>0.8</v>
      </c>
      <c r="O2566" s="235">
        <v>0.8</v>
      </c>
    </row>
    <row r="2567" spans="1:15">
      <c r="A2567" s="231" t="s">
        <v>969</v>
      </c>
      <c r="B2567" s="231" t="s">
        <v>970</v>
      </c>
      <c r="C2567" s="231" t="s">
        <v>971</v>
      </c>
      <c r="D2567" s="231" t="s">
        <v>972</v>
      </c>
      <c r="E2567" s="231" t="s">
        <v>996</v>
      </c>
      <c r="F2567" s="231" t="s">
        <v>95</v>
      </c>
      <c r="G2567" s="231" t="s">
        <v>974</v>
      </c>
      <c r="H2567" s="231" t="s">
        <v>25</v>
      </c>
      <c r="K2567" s="231" t="s">
        <v>72</v>
      </c>
      <c r="L2567" s="231" t="s">
        <v>980</v>
      </c>
      <c r="M2567" s="234"/>
      <c r="N2567" s="235"/>
      <c r="O2567" s="235"/>
    </row>
    <row r="2568" spans="1:15">
      <c r="A2568" s="237" t="s">
        <v>969</v>
      </c>
      <c r="B2568" s="237" t="s">
        <v>970</v>
      </c>
      <c r="C2568" s="237" t="s">
        <v>971</v>
      </c>
      <c r="D2568" s="237" t="s">
        <v>972</v>
      </c>
      <c r="E2568" s="237" t="s">
        <v>996</v>
      </c>
      <c r="F2568" s="237" t="s">
        <v>95</v>
      </c>
      <c r="G2568" s="237" t="s">
        <v>974</v>
      </c>
      <c r="H2568" s="237" t="s">
        <v>648</v>
      </c>
      <c r="I2568" s="237"/>
      <c r="J2568" s="237"/>
      <c r="K2568" s="237" t="s">
        <v>72</v>
      </c>
      <c r="L2568" s="237" t="s">
        <v>976</v>
      </c>
      <c r="M2568" s="237">
        <v>64.604200000000006</v>
      </c>
      <c r="N2568" s="237"/>
      <c r="O2568" s="237">
        <v>49.037599999999998</v>
      </c>
    </row>
    <row r="2569" spans="1:15">
      <c r="A2569" s="237" t="s">
        <v>969</v>
      </c>
      <c r="B2569" s="237" t="s">
        <v>970</v>
      </c>
      <c r="C2569" s="237" t="s">
        <v>971</v>
      </c>
      <c r="D2569" s="237" t="s">
        <v>972</v>
      </c>
      <c r="E2569" s="237" t="s">
        <v>996</v>
      </c>
      <c r="F2569" s="237" t="s">
        <v>95</v>
      </c>
      <c r="G2569" s="237" t="s">
        <v>974</v>
      </c>
      <c r="H2569" s="237" t="s">
        <v>648</v>
      </c>
      <c r="I2569" s="237"/>
      <c r="J2569" s="237"/>
      <c r="K2569" s="237" t="s">
        <v>72</v>
      </c>
      <c r="L2569" s="237" t="s">
        <v>977</v>
      </c>
      <c r="M2569" s="238">
        <v>8.4746966664975505E-6</v>
      </c>
      <c r="N2569" s="238"/>
      <c r="O2569" s="238">
        <v>7.6342908683827804E-6</v>
      </c>
    </row>
    <row r="2570" spans="1:15">
      <c r="A2570" s="231" t="s">
        <v>969</v>
      </c>
      <c r="B2570" s="231" t="s">
        <v>970</v>
      </c>
      <c r="C2570" s="231" t="s">
        <v>971</v>
      </c>
      <c r="D2570" s="231" t="s">
        <v>972</v>
      </c>
      <c r="E2570" s="231" t="s">
        <v>996</v>
      </c>
      <c r="F2570" s="231" t="s">
        <v>95</v>
      </c>
      <c r="G2570" s="231" t="s">
        <v>974</v>
      </c>
      <c r="H2570" s="231" t="s">
        <v>648</v>
      </c>
      <c r="I2570" s="231" t="s">
        <v>1002</v>
      </c>
      <c r="J2570" s="231" t="s">
        <v>1003</v>
      </c>
      <c r="K2570" s="231" t="s">
        <v>72</v>
      </c>
      <c r="L2570" s="231" t="s">
        <v>978</v>
      </c>
      <c r="M2570" s="234"/>
      <c r="N2570" s="235">
        <v>0.2</v>
      </c>
      <c r="O2570" s="235">
        <v>0.2</v>
      </c>
    </row>
    <row r="2571" spans="1:15">
      <c r="A2571" s="231" t="s">
        <v>969</v>
      </c>
      <c r="B2571" s="231" t="s">
        <v>970</v>
      </c>
      <c r="C2571" s="231" t="s">
        <v>971</v>
      </c>
      <c r="D2571" s="231" t="s">
        <v>972</v>
      </c>
      <c r="E2571" s="231" t="s">
        <v>996</v>
      </c>
      <c r="F2571" s="231" t="s">
        <v>95</v>
      </c>
      <c r="G2571" s="231" t="s">
        <v>974</v>
      </c>
      <c r="H2571" s="231" t="s">
        <v>648</v>
      </c>
      <c r="I2571" s="231" t="s">
        <v>1002</v>
      </c>
      <c r="J2571" s="231" t="s">
        <v>1007</v>
      </c>
      <c r="K2571" s="231" t="s">
        <v>72</v>
      </c>
      <c r="L2571" s="231" t="s">
        <v>979</v>
      </c>
      <c r="M2571" s="234"/>
      <c r="N2571" s="235">
        <v>0.8</v>
      </c>
      <c r="O2571" s="235">
        <v>0.8</v>
      </c>
    </row>
    <row r="2572" spans="1:15">
      <c r="A2572" s="231" t="s">
        <v>969</v>
      </c>
      <c r="B2572" s="231" t="s">
        <v>970</v>
      </c>
      <c r="C2572" s="231" t="s">
        <v>971</v>
      </c>
      <c r="D2572" s="231" t="s">
        <v>972</v>
      </c>
      <c r="E2572" s="231" t="s">
        <v>996</v>
      </c>
      <c r="F2572" s="231" t="s">
        <v>95</v>
      </c>
      <c r="G2572" s="231" t="s">
        <v>974</v>
      </c>
      <c r="H2572" s="231" t="s">
        <v>648</v>
      </c>
      <c r="K2572" s="231" t="s">
        <v>72</v>
      </c>
      <c r="L2572" s="231" t="s">
        <v>980</v>
      </c>
      <c r="M2572" s="234"/>
      <c r="N2572" s="236"/>
      <c r="O2572" s="235"/>
    </row>
    <row r="2573" spans="1:15">
      <c r="A2573" s="237" t="s">
        <v>969</v>
      </c>
      <c r="B2573" s="237" t="s">
        <v>970</v>
      </c>
      <c r="C2573" s="237" t="s">
        <v>971</v>
      </c>
      <c r="D2573" s="237" t="s">
        <v>972</v>
      </c>
      <c r="E2573" s="237" t="s">
        <v>996</v>
      </c>
      <c r="F2573" s="237" t="s">
        <v>95</v>
      </c>
      <c r="G2573" s="237" t="s">
        <v>974</v>
      </c>
      <c r="H2573" s="237" t="s">
        <v>649</v>
      </c>
      <c r="I2573" s="237"/>
      <c r="J2573" s="237"/>
      <c r="K2573" s="237" t="s">
        <v>72</v>
      </c>
      <c r="L2573" s="237" t="s">
        <v>976</v>
      </c>
      <c r="M2573" s="237">
        <v>26.697299999999998</v>
      </c>
      <c r="N2573" s="237"/>
      <c r="O2573" s="237">
        <v>4.2088999999999999</v>
      </c>
    </row>
    <row r="2574" spans="1:15">
      <c r="A2574" s="237" t="s">
        <v>969</v>
      </c>
      <c r="B2574" s="237" t="s">
        <v>970</v>
      </c>
      <c r="C2574" s="237" t="s">
        <v>971</v>
      </c>
      <c r="D2574" s="237" t="s">
        <v>972</v>
      </c>
      <c r="E2574" s="237" t="s">
        <v>996</v>
      </c>
      <c r="F2574" s="237" t="s">
        <v>95</v>
      </c>
      <c r="G2574" s="237" t="s">
        <v>974</v>
      </c>
      <c r="H2574" s="237" t="s">
        <v>649</v>
      </c>
      <c r="I2574" s="237"/>
      <c r="J2574" s="237"/>
      <c r="K2574" s="237" t="s">
        <v>72</v>
      </c>
      <c r="L2574" s="237" t="s">
        <v>977</v>
      </c>
      <c r="M2574" s="238">
        <v>4.6125097239296696E-6</v>
      </c>
      <c r="N2574" s="238"/>
      <c r="O2574" s="238">
        <v>6.5525161989853302E-7</v>
      </c>
    </row>
    <row r="2575" spans="1:15">
      <c r="A2575" s="231" t="s">
        <v>969</v>
      </c>
      <c r="B2575" s="231" t="s">
        <v>970</v>
      </c>
      <c r="C2575" s="231" t="s">
        <v>971</v>
      </c>
      <c r="D2575" s="231" t="s">
        <v>972</v>
      </c>
      <c r="E2575" s="231" t="s">
        <v>996</v>
      </c>
      <c r="F2575" s="231" t="s">
        <v>95</v>
      </c>
      <c r="G2575" s="231" t="s">
        <v>974</v>
      </c>
      <c r="H2575" s="231" t="s">
        <v>649</v>
      </c>
      <c r="I2575" s="231" t="s">
        <v>1002</v>
      </c>
      <c r="J2575" s="231" t="s">
        <v>1009</v>
      </c>
      <c r="K2575" s="231" t="s">
        <v>72</v>
      </c>
      <c r="L2575" s="231" t="s">
        <v>978</v>
      </c>
      <c r="M2575" s="234"/>
      <c r="N2575" s="239">
        <v>1</v>
      </c>
      <c r="O2575" s="239">
        <v>1</v>
      </c>
    </row>
    <row r="2576" spans="1:15">
      <c r="A2576" s="231" t="s">
        <v>969</v>
      </c>
      <c r="B2576" s="231" t="s">
        <v>970</v>
      </c>
      <c r="C2576" s="231" t="s">
        <v>971</v>
      </c>
      <c r="D2576" s="231" t="s">
        <v>972</v>
      </c>
      <c r="E2576" s="231" t="s">
        <v>996</v>
      </c>
      <c r="F2576" s="231" t="s">
        <v>95</v>
      </c>
      <c r="G2576" s="231" t="s">
        <v>974</v>
      </c>
      <c r="H2576" s="231" t="s">
        <v>649</v>
      </c>
      <c r="K2576" s="231" t="s">
        <v>72</v>
      </c>
      <c r="L2576" s="231" t="s">
        <v>979</v>
      </c>
      <c r="M2576" s="234"/>
      <c r="N2576" s="236"/>
      <c r="O2576" s="235"/>
    </row>
    <row r="2577" spans="1:15">
      <c r="A2577" s="231" t="s">
        <v>969</v>
      </c>
      <c r="B2577" s="231" t="s">
        <v>970</v>
      </c>
      <c r="C2577" s="231" t="s">
        <v>971</v>
      </c>
      <c r="D2577" s="231" t="s">
        <v>972</v>
      </c>
      <c r="E2577" s="231" t="s">
        <v>996</v>
      </c>
      <c r="F2577" s="231" t="s">
        <v>95</v>
      </c>
      <c r="G2577" s="231" t="s">
        <v>974</v>
      </c>
      <c r="H2577" s="231" t="s">
        <v>649</v>
      </c>
      <c r="K2577" s="231" t="s">
        <v>72</v>
      </c>
      <c r="L2577" s="231" t="s">
        <v>980</v>
      </c>
      <c r="M2577" s="234"/>
      <c r="N2577" s="236"/>
      <c r="O2577" s="235"/>
    </row>
    <row r="2578" spans="1:15">
      <c r="A2578" s="237" t="s">
        <v>969</v>
      </c>
      <c r="B2578" s="237" t="s">
        <v>970</v>
      </c>
      <c r="C2578" s="237" t="s">
        <v>971</v>
      </c>
      <c r="D2578" s="237" t="s">
        <v>972</v>
      </c>
      <c r="E2578" s="237" t="s">
        <v>996</v>
      </c>
      <c r="F2578" s="237" t="s">
        <v>95</v>
      </c>
      <c r="G2578" s="237" t="s">
        <v>974</v>
      </c>
      <c r="H2578" s="237" t="s">
        <v>650</v>
      </c>
      <c r="I2578" s="237"/>
      <c r="J2578" s="237"/>
      <c r="K2578" s="237" t="s">
        <v>72</v>
      </c>
      <c r="L2578" s="237" t="s">
        <v>976</v>
      </c>
      <c r="M2578" s="237">
        <v>100.4516</v>
      </c>
      <c r="N2578" s="237"/>
      <c r="O2578" s="237">
        <v>2.1840000000000002</v>
      </c>
    </row>
    <row r="2579" spans="1:15">
      <c r="A2579" s="237" t="s">
        <v>969</v>
      </c>
      <c r="B2579" s="237" t="s">
        <v>970</v>
      </c>
      <c r="C2579" s="237" t="s">
        <v>971</v>
      </c>
      <c r="D2579" s="237" t="s">
        <v>972</v>
      </c>
      <c r="E2579" s="237" t="s">
        <v>996</v>
      </c>
      <c r="F2579" s="237" t="s">
        <v>95</v>
      </c>
      <c r="G2579" s="237" t="s">
        <v>974</v>
      </c>
      <c r="H2579" s="237" t="s">
        <v>650</v>
      </c>
      <c r="I2579" s="237"/>
      <c r="J2579" s="237"/>
      <c r="K2579" s="237" t="s">
        <v>72</v>
      </c>
      <c r="L2579" s="237" t="s">
        <v>977</v>
      </c>
      <c r="M2579" s="238">
        <v>1.13652257591509E-5</v>
      </c>
      <c r="N2579" s="238"/>
      <c r="O2579" s="238">
        <v>3.4001034423683E-7</v>
      </c>
    </row>
    <row r="2580" spans="1:15">
      <c r="A2580" s="231" t="s">
        <v>969</v>
      </c>
      <c r="B2580" s="231" t="s">
        <v>970</v>
      </c>
      <c r="C2580" s="231" t="s">
        <v>971</v>
      </c>
      <c r="D2580" s="231" t="s">
        <v>972</v>
      </c>
      <c r="E2580" s="231" t="s">
        <v>996</v>
      </c>
      <c r="F2580" s="231" t="s">
        <v>95</v>
      </c>
      <c r="G2580" s="231" t="s">
        <v>974</v>
      </c>
      <c r="H2580" s="231" t="s">
        <v>650</v>
      </c>
      <c r="I2580" s="231" t="s">
        <v>1002</v>
      </c>
      <c r="J2580" s="231" t="s">
        <v>1009</v>
      </c>
      <c r="K2580" s="231" t="s">
        <v>72</v>
      </c>
      <c r="L2580" s="231" t="s">
        <v>978</v>
      </c>
      <c r="M2580" s="234"/>
      <c r="N2580" s="239">
        <v>1</v>
      </c>
      <c r="O2580" s="239">
        <v>1</v>
      </c>
    </row>
    <row r="2581" spans="1:15">
      <c r="A2581" s="231" t="s">
        <v>969</v>
      </c>
      <c r="B2581" s="231" t="s">
        <v>970</v>
      </c>
      <c r="C2581" s="231" t="s">
        <v>971</v>
      </c>
      <c r="D2581" s="231" t="s">
        <v>972</v>
      </c>
      <c r="E2581" s="231" t="s">
        <v>996</v>
      </c>
      <c r="F2581" s="231" t="s">
        <v>95</v>
      </c>
      <c r="G2581" s="231" t="s">
        <v>974</v>
      </c>
      <c r="H2581" s="231" t="s">
        <v>650</v>
      </c>
      <c r="K2581" s="231" t="s">
        <v>72</v>
      </c>
      <c r="L2581" s="231" t="s">
        <v>979</v>
      </c>
      <c r="M2581" s="234"/>
      <c r="N2581" s="236"/>
      <c r="O2581" s="235"/>
    </row>
    <row r="2582" spans="1:15">
      <c r="A2582" s="231" t="s">
        <v>969</v>
      </c>
      <c r="B2582" s="231" t="s">
        <v>970</v>
      </c>
      <c r="C2582" s="231" t="s">
        <v>971</v>
      </c>
      <c r="D2582" s="231" t="s">
        <v>972</v>
      </c>
      <c r="E2582" s="231" t="s">
        <v>996</v>
      </c>
      <c r="F2582" s="231" t="s">
        <v>95</v>
      </c>
      <c r="G2582" s="231" t="s">
        <v>974</v>
      </c>
      <c r="H2582" s="231" t="s">
        <v>650</v>
      </c>
      <c r="K2582" s="231" t="s">
        <v>72</v>
      </c>
      <c r="L2582" s="231" t="s">
        <v>980</v>
      </c>
      <c r="M2582" s="234"/>
      <c r="N2582" s="236"/>
      <c r="O2582" s="235"/>
    </row>
    <row r="2583" spans="1:15">
      <c r="A2583" s="237" t="s">
        <v>969</v>
      </c>
      <c r="B2583" s="237" t="s">
        <v>970</v>
      </c>
      <c r="C2583" s="237" t="s">
        <v>971</v>
      </c>
      <c r="D2583" s="237" t="s">
        <v>972</v>
      </c>
      <c r="E2583" s="237" t="s">
        <v>996</v>
      </c>
      <c r="F2583" s="237" t="s">
        <v>95</v>
      </c>
      <c r="G2583" s="237" t="s">
        <v>974</v>
      </c>
      <c r="H2583" s="237" t="s">
        <v>987</v>
      </c>
      <c r="I2583" s="237"/>
      <c r="J2583" s="237"/>
      <c r="K2583" s="237" t="s">
        <v>72</v>
      </c>
      <c r="L2583" s="237" t="s">
        <v>976</v>
      </c>
      <c r="M2583" s="237">
        <v>112.8308</v>
      </c>
      <c r="N2583" s="237"/>
      <c r="O2583" s="237">
        <v>51.042999999999999</v>
      </c>
    </row>
    <row r="2584" spans="1:15">
      <c r="A2584" s="237" t="s">
        <v>969</v>
      </c>
      <c r="B2584" s="237" t="s">
        <v>970</v>
      </c>
      <c r="C2584" s="237" t="s">
        <v>971</v>
      </c>
      <c r="D2584" s="237" t="s">
        <v>972</v>
      </c>
      <c r="E2584" s="237" t="s">
        <v>996</v>
      </c>
      <c r="F2584" s="237" t="s">
        <v>95</v>
      </c>
      <c r="G2584" s="237" t="s">
        <v>974</v>
      </c>
      <c r="H2584" s="237" t="s">
        <v>987</v>
      </c>
      <c r="I2584" s="237"/>
      <c r="J2584" s="237"/>
      <c r="K2584" s="237" t="s">
        <v>72</v>
      </c>
      <c r="L2584" s="237" t="s">
        <v>977</v>
      </c>
      <c r="M2584" s="238">
        <v>1.8787400302601899E-5</v>
      </c>
      <c r="N2584" s="238"/>
      <c r="O2584" s="238">
        <v>7.9464963373995097E-6</v>
      </c>
    </row>
    <row r="2585" spans="1:15">
      <c r="A2585" s="231" t="s">
        <v>969</v>
      </c>
      <c r="B2585" s="231" t="s">
        <v>970</v>
      </c>
      <c r="C2585" s="231" t="s">
        <v>971</v>
      </c>
      <c r="D2585" s="231" t="s">
        <v>972</v>
      </c>
      <c r="E2585" s="231" t="s">
        <v>996</v>
      </c>
      <c r="F2585" s="231" t="s">
        <v>95</v>
      </c>
      <c r="G2585" s="231" t="s">
        <v>974</v>
      </c>
      <c r="H2585" s="231" t="s">
        <v>987</v>
      </c>
      <c r="I2585" s="231" t="s">
        <v>1002</v>
      </c>
      <c r="J2585" s="231" t="s">
        <v>1003</v>
      </c>
      <c r="K2585" s="231" t="s">
        <v>72</v>
      </c>
      <c r="L2585" s="231" t="s">
        <v>978</v>
      </c>
      <c r="M2585" s="234"/>
      <c r="N2585" s="235">
        <v>0.2</v>
      </c>
      <c r="O2585" s="235">
        <v>0.2</v>
      </c>
    </row>
    <row r="2586" spans="1:15">
      <c r="A2586" s="231" t="s">
        <v>969</v>
      </c>
      <c r="B2586" s="231" t="s">
        <v>970</v>
      </c>
      <c r="C2586" s="231" t="s">
        <v>971</v>
      </c>
      <c r="D2586" s="231" t="s">
        <v>972</v>
      </c>
      <c r="E2586" s="231" t="s">
        <v>996</v>
      </c>
      <c r="F2586" s="231" t="s">
        <v>95</v>
      </c>
      <c r="G2586" s="231" t="s">
        <v>974</v>
      </c>
      <c r="H2586" s="231" t="s">
        <v>987</v>
      </c>
      <c r="I2586" s="231" t="s">
        <v>1002</v>
      </c>
      <c r="J2586" s="231" t="s">
        <v>1007</v>
      </c>
      <c r="K2586" s="231" t="s">
        <v>72</v>
      </c>
      <c r="L2586" s="231" t="s">
        <v>979</v>
      </c>
      <c r="M2586" s="234"/>
      <c r="N2586" s="235">
        <v>0.8</v>
      </c>
      <c r="O2586" s="235">
        <v>0.8</v>
      </c>
    </row>
    <row r="2587" spans="1:15">
      <c r="A2587" s="231" t="s">
        <v>969</v>
      </c>
      <c r="B2587" s="231" t="s">
        <v>970</v>
      </c>
      <c r="C2587" s="231" t="s">
        <v>971</v>
      </c>
      <c r="D2587" s="231" t="s">
        <v>972</v>
      </c>
      <c r="E2587" s="231" t="s">
        <v>996</v>
      </c>
      <c r="F2587" s="231" t="s">
        <v>95</v>
      </c>
      <c r="G2587" s="231" t="s">
        <v>974</v>
      </c>
      <c r="H2587" s="231" t="s">
        <v>987</v>
      </c>
      <c r="K2587" s="231" t="s">
        <v>72</v>
      </c>
      <c r="L2587" s="231" t="s">
        <v>980</v>
      </c>
      <c r="M2587" s="234"/>
      <c r="N2587" s="236"/>
      <c r="O2587" s="235"/>
    </row>
    <row r="2588" spans="1:15">
      <c r="A2588" s="237" t="s">
        <v>969</v>
      </c>
      <c r="B2588" s="237" t="s">
        <v>970</v>
      </c>
      <c r="C2588" s="237" t="s">
        <v>971</v>
      </c>
      <c r="D2588" s="237" t="s">
        <v>972</v>
      </c>
      <c r="E2588" s="237" t="s">
        <v>996</v>
      </c>
      <c r="F2588" s="237" t="s">
        <v>95</v>
      </c>
      <c r="G2588" s="237" t="s">
        <v>974</v>
      </c>
      <c r="H2588" s="237" t="s">
        <v>988</v>
      </c>
      <c r="I2588" s="237"/>
      <c r="J2588" s="237"/>
      <c r="K2588" s="237" t="s">
        <v>72</v>
      </c>
      <c r="L2588" s="237" t="s">
        <v>976</v>
      </c>
      <c r="M2588" s="237">
        <v>55052.289599999996</v>
      </c>
      <c r="N2588" s="237">
        <v>23257.0936</v>
      </c>
      <c r="O2588" s="237">
        <v>40184.3609</v>
      </c>
    </row>
    <row r="2589" spans="1:15">
      <c r="A2589" s="237" t="s">
        <v>969</v>
      </c>
      <c r="B2589" s="237" t="s">
        <v>970</v>
      </c>
      <c r="C2589" s="237" t="s">
        <v>971</v>
      </c>
      <c r="D2589" s="237" t="s">
        <v>972</v>
      </c>
      <c r="E2589" s="237" t="s">
        <v>996</v>
      </c>
      <c r="F2589" s="237" t="s">
        <v>95</v>
      </c>
      <c r="G2589" s="237" t="s">
        <v>974</v>
      </c>
      <c r="H2589" s="237" t="s">
        <v>988</v>
      </c>
      <c r="I2589" s="237"/>
      <c r="J2589" s="237"/>
      <c r="K2589" s="237" t="s">
        <v>72</v>
      </c>
      <c r="L2589" s="237" t="s">
        <v>977</v>
      </c>
      <c r="M2589" s="238">
        <v>8.33342324936894E-3</v>
      </c>
      <c r="N2589" s="238">
        <v>5.80489538093951E-3</v>
      </c>
      <c r="O2589" s="238">
        <v>6.2559974279056902E-3</v>
      </c>
    </row>
    <row r="2590" spans="1:15">
      <c r="A2590" s="231" t="s">
        <v>969</v>
      </c>
      <c r="B2590" s="231" t="s">
        <v>970</v>
      </c>
      <c r="C2590" s="231" t="s">
        <v>971</v>
      </c>
      <c r="D2590" s="231" t="s">
        <v>972</v>
      </c>
      <c r="E2590" s="231" t="s">
        <v>996</v>
      </c>
      <c r="F2590" s="231" t="s">
        <v>95</v>
      </c>
      <c r="G2590" s="231" t="s">
        <v>974</v>
      </c>
      <c r="H2590" s="231" t="s">
        <v>988</v>
      </c>
      <c r="I2590" s="231" t="s">
        <v>1002</v>
      </c>
      <c r="J2590" s="231" t="s">
        <v>1003</v>
      </c>
      <c r="K2590" s="231" t="s">
        <v>72</v>
      </c>
      <c r="L2590" s="231" t="s">
        <v>978</v>
      </c>
      <c r="M2590" s="234"/>
      <c r="N2590" s="235">
        <v>0.2</v>
      </c>
      <c r="O2590" s="235">
        <v>0.2</v>
      </c>
    </row>
    <row r="2591" spans="1:15">
      <c r="A2591" s="231" t="s">
        <v>969</v>
      </c>
      <c r="B2591" s="231" t="s">
        <v>970</v>
      </c>
      <c r="C2591" s="231" t="s">
        <v>971</v>
      </c>
      <c r="D2591" s="231" t="s">
        <v>972</v>
      </c>
      <c r="E2591" s="231" t="s">
        <v>996</v>
      </c>
      <c r="F2591" s="231" t="s">
        <v>95</v>
      </c>
      <c r="G2591" s="231" t="s">
        <v>974</v>
      </c>
      <c r="H2591" s="231" t="s">
        <v>988</v>
      </c>
      <c r="I2591" s="231" t="s">
        <v>1002</v>
      </c>
      <c r="J2591" s="231" t="s">
        <v>1007</v>
      </c>
      <c r="K2591" s="231" t="s">
        <v>72</v>
      </c>
      <c r="L2591" s="231" t="s">
        <v>979</v>
      </c>
      <c r="M2591" s="234"/>
      <c r="N2591" s="235">
        <v>0.8</v>
      </c>
      <c r="O2591" s="235">
        <v>0.8</v>
      </c>
    </row>
    <row r="2592" spans="1:15">
      <c r="A2592" s="231" t="s">
        <v>969</v>
      </c>
      <c r="B2592" s="231" t="s">
        <v>970</v>
      </c>
      <c r="C2592" s="231" t="s">
        <v>971</v>
      </c>
      <c r="D2592" s="231" t="s">
        <v>972</v>
      </c>
      <c r="E2592" s="231" t="s">
        <v>996</v>
      </c>
      <c r="F2592" s="231" t="s">
        <v>95</v>
      </c>
      <c r="G2592" s="231" t="s">
        <v>974</v>
      </c>
      <c r="H2592" s="231" t="s">
        <v>988</v>
      </c>
      <c r="K2592" s="231" t="s">
        <v>72</v>
      </c>
      <c r="L2592" s="231" t="s">
        <v>980</v>
      </c>
      <c r="M2592" s="234"/>
      <c r="N2592" s="235"/>
      <c r="O2592" s="235"/>
    </row>
    <row r="2593" spans="1:15">
      <c r="A2593" s="237" t="s">
        <v>969</v>
      </c>
      <c r="B2593" s="237" t="s">
        <v>970</v>
      </c>
      <c r="C2593" s="237" t="s">
        <v>971</v>
      </c>
      <c r="D2593" s="237" t="s">
        <v>972</v>
      </c>
      <c r="E2593" s="237" t="s">
        <v>996</v>
      </c>
      <c r="F2593" s="237" t="s">
        <v>95</v>
      </c>
      <c r="G2593" s="237" t="s">
        <v>974</v>
      </c>
      <c r="H2593" s="237" t="s">
        <v>989</v>
      </c>
      <c r="I2593" s="237"/>
      <c r="J2593" s="237"/>
      <c r="K2593" s="237" t="s">
        <v>72</v>
      </c>
      <c r="L2593" s="237" t="s">
        <v>976</v>
      </c>
      <c r="M2593" s="237">
        <v>178.59379999999999</v>
      </c>
      <c r="N2593" s="237"/>
      <c r="O2593" s="237">
        <v>57.497199999999999</v>
      </c>
    </row>
    <row r="2594" spans="1:15">
      <c r="A2594" s="237" t="s">
        <v>969</v>
      </c>
      <c r="B2594" s="237" t="s">
        <v>970</v>
      </c>
      <c r="C2594" s="237" t="s">
        <v>971</v>
      </c>
      <c r="D2594" s="237" t="s">
        <v>972</v>
      </c>
      <c r="E2594" s="237" t="s">
        <v>996</v>
      </c>
      <c r="F2594" s="237" t="s">
        <v>95</v>
      </c>
      <c r="G2594" s="237" t="s">
        <v>974</v>
      </c>
      <c r="H2594" s="237" t="s">
        <v>989</v>
      </c>
      <c r="I2594" s="237"/>
      <c r="J2594" s="237"/>
      <c r="K2594" s="237" t="s">
        <v>72</v>
      </c>
      <c r="L2594" s="237" t="s">
        <v>977</v>
      </c>
      <c r="M2594" s="238">
        <v>2.9045009137647E-5</v>
      </c>
      <c r="N2594" s="238"/>
      <c r="O2594" s="238">
        <v>8.9513016321675306E-6</v>
      </c>
    </row>
    <row r="2595" spans="1:15">
      <c r="A2595" s="231" t="s">
        <v>969</v>
      </c>
      <c r="B2595" s="231" t="s">
        <v>970</v>
      </c>
      <c r="C2595" s="231" t="s">
        <v>971</v>
      </c>
      <c r="D2595" s="231" t="s">
        <v>972</v>
      </c>
      <c r="E2595" s="231" t="s">
        <v>996</v>
      </c>
      <c r="F2595" s="231" t="s">
        <v>95</v>
      </c>
      <c r="G2595" s="231" t="s">
        <v>974</v>
      </c>
      <c r="H2595" s="231" t="s">
        <v>989</v>
      </c>
      <c r="I2595" s="231" t="s">
        <v>1002</v>
      </c>
      <c r="J2595" s="231" t="s">
        <v>1003</v>
      </c>
      <c r="K2595" s="231" t="s">
        <v>72</v>
      </c>
      <c r="L2595" s="231" t="s">
        <v>978</v>
      </c>
      <c r="M2595" s="234"/>
      <c r="N2595" s="235">
        <v>0.2</v>
      </c>
      <c r="O2595" s="235">
        <v>0.2</v>
      </c>
    </row>
    <row r="2596" spans="1:15">
      <c r="A2596" s="231" t="s">
        <v>969</v>
      </c>
      <c r="B2596" s="231" t="s">
        <v>970</v>
      </c>
      <c r="C2596" s="231" t="s">
        <v>971</v>
      </c>
      <c r="D2596" s="231" t="s">
        <v>972</v>
      </c>
      <c r="E2596" s="231" t="s">
        <v>996</v>
      </c>
      <c r="F2596" s="231" t="s">
        <v>95</v>
      </c>
      <c r="G2596" s="231" t="s">
        <v>974</v>
      </c>
      <c r="H2596" s="231" t="s">
        <v>989</v>
      </c>
      <c r="I2596" s="231" t="s">
        <v>1002</v>
      </c>
      <c r="J2596" s="231" t="s">
        <v>1007</v>
      </c>
      <c r="K2596" s="231" t="s">
        <v>72</v>
      </c>
      <c r="L2596" s="231" t="s">
        <v>979</v>
      </c>
      <c r="M2596" s="234"/>
      <c r="N2596" s="235">
        <v>0.8</v>
      </c>
      <c r="O2596" s="235">
        <v>0.8</v>
      </c>
    </row>
    <row r="2597" spans="1:15">
      <c r="A2597" s="231" t="s">
        <v>969</v>
      </c>
      <c r="B2597" s="231" t="s">
        <v>970</v>
      </c>
      <c r="C2597" s="231" t="s">
        <v>971</v>
      </c>
      <c r="D2597" s="231" t="s">
        <v>972</v>
      </c>
      <c r="E2597" s="231" t="s">
        <v>996</v>
      </c>
      <c r="F2597" s="231" t="s">
        <v>95</v>
      </c>
      <c r="G2597" s="231" t="s">
        <v>974</v>
      </c>
      <c r="H2597" s="231" t="s">
        <v>989</v>
      </c>
      <c r="K2597" s="231" t="s">
        <v>72</v>
      </c>
      <c r="L2597" s="231" t="s">
        <v>980</v>
      </c>
      <c r="M2597" s="234"/>
      <c r="N2597" s="236"/>
      <c r="O2597" s="235"/>
    </row>
    <row r="2598" spans="1:15">
      <c r="A2598" s="237" t="s">
        <v>969</v>
      </c>
      <c r="B2598" s="237" t="s">
        <v>970</v>
      </c>
      <c r="C2598" s="237" t="s">
        <v>971</v>
      </c>
      <c r="D2598" s="237" t="s">
        <v>972</v>
      </c>
      <c r="E2598" s="237" t="s">
        <v>996</v>
      </c>
      <c r="F2598" s="237" t="s">
        <v>95</v>
      </c>
      <c r="G2598" s="237" t="s">
        <v>974</v>
      </c>
      <c r="H2598" s="237" t="s">
        <v>990</v>
      </c>
      <c r="I2598" s="237"/>
      <c r="J2598" s="237"/>
      <c r="K2598" s="237" t="s">
        <v>72</v>
      </c>
      <c r="L2598" s="237" t="s">
        <v>976</v>
      </c>
      <c r="M2598" s="237">
        <v>11.879899999999999</v>
      </c>
      <c r="N2598" s="237"/>
      <c r="O2598" s="237"/>
    </row>
    <row r="2599" spans="1:15">
      <c r="A2599" s="237" t="s">
        <v>969</v>
      </c>
      <c r="B2599" s="237" t="s">
        <v>970</v>
      </c>
      <c r="C2599" s="237" t="s">
        <v>971</v>
      </c>
      <c r="D2599" s="237" t="s">
        <v>972</v>
      </c>
      <c r="E2599" s="237" t="s">
        <v>996</v>
      </c>
      <c r="F2599" s="237" t="s">
        <v>95</v>
      </c>
      <c r="G2599" s="237" t="s">
        <v>974</v>
      </c>
      <c r="H2599" s="237" t="s">
        <v>990</v>
      </c>
      <c r="I2599" s="237"/>
      <c r="J2599" s="237"/>
      <c r="K2599" s="237" t="s">
        <v>72</v>
      </c>
      <c r="L2599" s="237" t="s">
        <v>977</v>
      </c>
      <c r="M2599" s="238">
        <v>2.49917289923494E-6</v>
      </c>
      <c r="N2599" s="238"/>
      <c r="O2599" s="238"/>
    </row>
    <row r="2600" spans="1:15">
      <c r="A2600" s="231" t="s">
        <v>969</v>
      </c>
      <c r="B2600" s="231" t="s">
        <v>970</v>
      </c>
      <c r="C2600" s="231" t="s">
        <v>971</v>
      </c>
      <c r="D2600" s="231" t="s">
        <v>972</v>
      </c>
      <c r="E2600" s="231" t="s">
        <v>996</v>
      </c>
      <c r="F2600" s="231" t="s">
        <v>95</v>
      </c>
      <c r="G2600" s="231" t="s">
        <v>974</v>
      </c>
      <c r="H2600" s="231" t="s">
        <v>990</v>
      </c>
      <c r="I2600" s="231" t="s">
        <v>1002</v>
      </c>
      <c r="J2600" s="231" t="s">
        <v>1003</v>
      </c>
      <c r="K2600" s="231" t="s">
        <v>72</v>
      </c>
      <c r="L2600" s="231" t="s">
        <v>978</v>
      </c>
      <c r="M2600" s="234"/>
      <c r="N2600" s="235">
        <v>0.2</v>
      </c>
      <c r="O2600" s="235">
        <v>0.2</v>
      </c>
    </row>
    <row r="2601" spans="1:15">
      <c r="A2601" s="231" t="s">
        <v>969</v>
      </c>
      <c r="B2601" s="231" t="s">
        <v>970</v>
      </c>
      <c r="C2601" s="231" t="s">
        <v>971</v>
      </c>
      <c r="D2601" s="231" t="s">
        <v>972</v>
      </c>
      <c r="E2601" s="231" t="s">
        <v>996</v>
      </c>
      <c r="F2601" s="231" t="s">
        <v>95</v>
      </c>
      <c r="G2601" s="231" t="s">
        <v>974</v>
      </c>
      <c r="H2601" s="231" t="s">
        <v>990</v>
      </c>
      <c r="I2601" s="231" t="s">
        <v>1002</v>
      </c>
      <c r="J2601" s="231" t="s">
        <v>1007</v>
      </c>
      <c r="K2601" s="231" t="s">
        <v>72</v>
      </c>
      <c r="L2601" s="231" t="s">
        <v>979</v>
      </c>
      <c r="M2601" s="234"/>
      <c r="N2601" s="235">
        <v>0.8</v>
      </c>
      <c r="O2601" s="235">
        <v>0.8</v>
      </c>
    </row>
    <row r="2602" spans="1:15">
      <c r="A2602" s="231" t="s">
        <v>969</v>
      </c>
      <c r="B2602" s="231" t="s">
        <v>970</v>
      </c>
      <c r="C2602" s="231" t="s">
        <v>971</v>
      </c>
      <c r="D2602" s="231" t="s">
        <v>972</v>
      </c>
      <c r="E2602" s="231" t="s">
        <v>996</v>
      </c>
      <c r="F2602" s="231" t="s">
        <v>95</v>
      </c>
      <c r="G2602" s="231" t="s">
        <v>974</v>
      </c>
      <c r="H2602" s="231" t="s">
        <v>990</v>
      </c>
      <c r="K2602" s="231" t="s">
        <v>72</v>
      </c>
      <c r="L2602" s="231" t="s">
        <v>980</v>
      </c>
      <c r="M2602" s="234"/>
      <c r="N2602" s="236"/>
      <c r="O2602" s="236"/>
    </row>
    <row r="2603" spans="1:15">
      <c r="A2603" s="237" t="s">
        <v>969</v>
      </c>
      <c r="B2603" s="237" t="s">
        <v>970</v>
      </c>
      <c r="C2603" s="237" t="s">
        <v>971</v>
      </c>
      <c r="D2603" s="237" t="s">
        <v>972</v>
      </c>
      <c r="E2603" s="237" t="s">
        <v>996</v>
      </c>
      <c r="F2603" s="237" t="s">
        <v>95</v>
      </c>
      <c r="G2603" s="237" t="s">
        <v>974</v>
      </c>
      <c r="H2603" s="237" t="s">
        <v>43</v>
      </c>
      <c r="I2603" s="237"/>
      <c r="J2603" s="237"/>
      <c r="K2603" s="237" t="s">
        <v>72</v>
      </c>
      <c r="L2603" s="237" t="s">
        <v>976</v>
      </c>
      <c r="M2603" s="237">
        <v>16.552</v>
      </c>
      <c r="N2603" s="237"/>
      <c r="O2603" s="237"/>
    </row>
    <row r="2604" spans="1:15">
      <c r="A2604" s="237" t="s">
        <v>969</v>
      </c>
      <c r="B2604" s="237" t="s">
        <v>970</v>
      </c>
      <c r="C2604" s="237" t="s">
        <v>971</v>
      </c>
      <c r="D2604" s="237" t="s">
        <v>972</v>
      </c>
      <c r="E2604" s="237" t="s">
        <v>996</v>
      </c>
      <c r="F2604" s="237" t="s">
        <v>95</v>
      </c>
      <c r="G2604" s="237" t="s">
        <v>974</v>
      </c>
      <c r="H2604" s="237" t="s">
        <v>43</v>
      </c>
      <c r="I2604" s="237"/>
      <c r="J2604" s="237"/>
      <c r="K2604" s="237" t="s">
        <v>72</v>
      </c>
      <c r="L2604" s="237" t="s">
        <v>977</v>
      </c>
      <c r="M2604" s="238">
        <v>2.2217268876399199E-6</v>
      </c>
      <c r="N2604" s="238"/>
      <c r="O2604" s="238"/>
    </row>
    <row r="2605" spans="1:15">
      <c r="A2605" s="231" t="s">
        <v>969</v>
      </c>
      <c r="B2605" s="231" t="s">
        <v>970</v>
      </c>
      <c r="C2605" s="231" t="s">
        <v>971</v>
      </c>
      <c r="D2605" s="231" t="s">
        <v>972</v>
      </c>
      <c r="E2605" s="231" t="s">
        <v>996</v>
      </c>
      <c r="F2605" s="231" t="s">
        <v>95</v>
      </c>
      <c r="G2605" s="231" t="s">
        <v>974</v>
      </c>
      <c r="H2605" s="231" t="s">
        <v>43</v>
      </c>
      <c r="I2605" s="231" t="s">
        <v>1002</v>
      </c>
      <c r="J2605" s="231" t="s">
        <v>1003</v>
      </c>
      <c r="K2605" s="231" t="s">
        <v>72</v>
      </c>
      <c r="L2605" s="231" t="s">
        <v>978</v>
      </c>
      <c r="M2605" s="234"/>
      <c r="N2605" s="235">
        <v>0.2</v>
      </c>
      <c r="O2605" s="235">
        <v>0.2</v>
      </c>
    </row>
    <row r="2606" spans="1:15">
      <c r="A2606" s="231" t="s">
        <v>969</v>
      </c>
      <c r="B2606" s="231" t="s">
        <v>970</v>
      </c>
      <c r="C2606" s="231" t="s">
        <v>971</v>
      </c>
      <c r="D2606" s="231" t="s">
        <v>972</v>
      </c>
      <c r="E2606" s="231" t="s">
        <v>996</v>
      </c>
      <c r="F2606" s="231" t="s">
        <v>95</v>
      </c>
      <c r="G2606" s="231" t="s">
        <v>974</v>
      </c>
      <c r="H2606" s="231" t="s">
        <v>43</v>
      </c>
      <c r="I2606" s="231" t="s">
        <v>1002</v>
      </c>
      <c r="J2606" s="231" t="s">
        <v>1007</v>
      </c>
      <c r="K2606" s="231" t="s">
        <v>72</v>
      </c>
      <c r="L2606" s="231" t="s">
        <v>979</v>
      </c>
      <c r="M2606" s="234"/>
      <c r="N2606" s="235">
        <v>0.8</v>
      </c>
      <c r="O2606" s="235">
        <v>0.8</v>
      </c>
    </row>
    <row r="2607" spans="1:15">
      <c r="A2607" s="231" t="s">
        <v>969</v>
      </c>
      <c r="B2607" s="231" t="s">
        <v>970</v>
      </c>
      <c r="C2607" s="231" t="s">
        <v>971</v>
      </c>
      <c r="D2607" s="231" t="s">
        <v>972</v>
      </c>
      <c r="E2607" s="231" t="s">
        <v>996</v>
      </c>
      <c r="F2607" s="231" t="s">
        <v>95</v>
      </c>
      <c r="G2607" s="231" t="s">
        <v>974</v>
      </c>
      <c r="H2607" s="231" t="s">
        <v>43</v>
      </c>
      <c r="K2607" s="231" t="s">
        <v>72</v>
      </c>
      <c r="L2607" s="231" t="s">
        <v>980</v>
      </c>
      <c r="M2607" s="234"/>
      <c r="N2607" s="236"/>
      <c r="O2607" s="236"/>
    </row>
    <row r="2608" spans="1:15">
      <c r="A2608" s="237" t="s">
        <v>969</v>
      </c>
      <c r="B2608" s="237" t="s">
        <v>970</v>
      </c>
      <c r="C2608" s="237" t="s">
        <v>971</v>
      </c>
      <c r="D2608" s="237" t="s">
        <v>972</v>
      </c>
      <c r="E2608" s="237" t="s">
        <v>996</v>
      </c>
      <c r="F2608" s="237" t="s">
        <v>95</v>
      </c>
      <c r="G2608" s="237" t="s">
        <v>974</v>
      </c>
      <c r="H2608" s="237" t="s">
        <v>40</v>
      </c>
      <c r="I2608" s="237"/>
      <c r="J2608" s="237"/>
      <c r="K2608" s="237" t="s">
        <v>72</v>
      </c>
      <c r="L2608" s="237" t="s">
        <v>976</v>
      </c>
      <c r="M2608" s="237">
        <v>2836.1370000000002</v>
      </c>
      <c r="N2608" s="237">
        <v>276.11410000000001</v>
      </c>
      <c r="O2608" s="237">
        <v>2836.1370000000002</v>
      </c>
    </row>
    <row r="2609" spans="1:15">
      <c r="A2609" s="237" t="s">
        <v>969</v>
      </c>
      <c r="B2609" s="237" t="s">
        <v>970</v>
      </c>
      <c r="C2609" s="237" t="s">
        <v>971</v>
      </c>
      <c r="D2609" s="237" t="s">
        <v>972</v>
      </c>
      <c r="E2609" s="237" t="s">
        <v>996</v>
      </c>
      <c r="F2609" s="237" t="s">
        <v>95</v>
      </c>
      <c r="G2609" s="237" t="s">
        <v>974</v>
      </c>
      <c r="H2609" s="237" t="s">
        <v>40</v>
      </c>
      <c r="I2609" s="237"/>
      <c r="J2609" s="237"/>
      <c r="K2609" s="237" t="s">
        <v>72</v>
      </c>
      <c r="L2609" s="237" t="s">
        <v>977</v>
      </c>
      <c r="M2609" s="238">
        <v>4.4153659234103101E-4</v>
      </c>
      <c r="N2609" s="238">
        <v>6.8917186784778201E-5</v>
      </c>
      <c r="O2609" s="238">
        <v>4.4153659234103101E-4</v>
      </c>
    </row>
    <row r="2610" spans="1:15">
      <c r="A2610" s="231" t="s">
        <v>969</v>
      </c>
      <c r="B2610" s="231" t="s">
        <v>970</v>
      </c>
      <c r="C2610" s="231" t="s">
        <v>971</v>
      </c>
      <c r="D2610" s="231" t="s">
        <v>972</v>
      </c>
      <c r="E2610" s="231" t="s">
        <v>996</v>
      </c>
      <c r="F2610" s="231" t="s">
        <v>95</v>
      </c>
      <c r="G2610" s="231" t="s">
        <v>974</v>
      </c>
      <c r="H2610" s="231" t="s">
        <v>40</v>
      </c>
      <c r="I2610" s="231" t="s">
        <v>1002</v>
      </c>
      <c r="J2610" s="231" t="s">
        <v>1003</v>
      </c>
      <c r="K2610" s="231" t="s">
        <v>72</v>
      </c>
      <c r="L2610" s="231" t="s">
        <v>978</v>
      </c>
      <c r="M2610" s="234"/>
      <c r="N2610" s="235">
        <v>0.2</v>
      </c>
      <c r="O2610" s="235">
        <v>0.2</v>
      </c>
    </row>
    <row r="2611" spans="1:15">
      <c r="A2611" s="231" t="s">
        <v>969</v>
      </c>
      <c r="B2611" s="231" t="s">
        <v>970</v>
      </c>
      <c r="C2611" s="231" t="s">
        <v>971</v>
      </c>
      <c r="D2611" s="231" t="s">
        <v>972</v>
      </c>
      <c r="E2611" s="231" t="s">
        <v>996</v>
      </c>
      <c r="F2611" s="231" t="s">
        <v>95</v>
      </c>
      <c r="G2611" s="231" t="s">
        <v>974</v>
      </c>
      <c r="H2611" s="231" t="s">
        <v>40</v>
      </c>
      <c r="I2611" s="231" t="s">
        <v>1002</v>
      </c>
      <c r="J2611" s="231" t="s">
        <v>1007</v>
      </c>
      <c r="K2611" s="231" t="s">
        <v>72</v>
      </c>
      <c r="L2611" s="231" t="s">
        <v>979</v>
      </c>
      <c r="M2611" s="234"/>
      <c r="N2611" s="235">
        <v>0.8</v>
      </c>
      <c r="O2611" s="235">
        <v>0.8</v>
      </c>
    </row>
    <row r="2612" spans="1:15">
      <c r="A2612" s="231" t="s">
        <v>969</v>
      </c>
      <c r="B2612" s="231" t="s">
        <v>970</v>
      </c>
      <c r="C2612" s="231" t="s">
        <v>971</v>
      </c>
      <c r="D2612" s="231" t="s">
        <v>972</v>
      </c>
      <c r="E2612" s="231" t="s">
        <v>996</v>
      </c>
      <c r="F2612" s="231" t="s">
        <v>95</v>
      </c>
      <c r="G2612" s="231" t="s">
        <v>974</v>
      </c>
      <c r="H2612" s="231" t="s">
        <v>40</v>
      </c>
      <c r="K2612" s="231" t="s">
        <v>72</v>
      </c>
      <c r="L2612" s="231" t="s">
        <v>980</v>
      </c>
      <c r="M2612" s="234"/>
      <c r="N2612" s="235"/>
      <c r="O2612" s="235"/>
    </row>
    <row r="2613" spans="1:15">
      <c r="A2613" s="237" t="s">
        <v>969</v>
      </c>
      <c r="B2613" s="237" t="s">
        <v>970</v>
      </c>
      <c r="C2613" s="237" t="s">
        <v>971</v>
      </c>
      <c r="D2613" s="237" t="s">
        <v>972</v>
      </c>
      <c r="E2613" s="237" t="s">
        <v>996</v>
      </c>
      <c r="F2613" s="237" t="s">
        <v>95</v>
      </c>
      <c r="G2613" s="237" t="s">
        <v>974</v>
      </c>
      <c r="H2613" s="237" t="s">
        <v>56</v>
      </c>
      <c r="I2613" s="237"/>
      <c r="J2613" s="237"/>
      <c r="K2613" s="237" t="s">
        <v>72</v>
      </c>
      <c r="L2613" s="237" t="s">
        <v>976</v>
      </c>
      <c r="M2613" s="237">
        <v>66.191599999999994</v>
      </c>
      <c r="N2613" s="237">
        <v>3.1334</v>
      </c>
      <c r="O2613" s="237">
        <v>2.1017999999999999</v>
      </c>
    </row>
    <row r="2614" spans="1:15">
      <c r="A2614" s="237" t="s">
        <v>969</v>
      </c>
      <c r="B2614" s="237" t="s">
        <v>970</v>
      </c>
      <c r="C2614" s="237" t="s">
        <v>971</v>
      </c>
      <c r="D2614" s="237" t="s">
        <v>972</v>
      </c>
      <c r="E2614" s="237" t="s">
        <v>996</v>
      </c>
      <c r="F2614" s="237" t="s">
        <v>95</v>
      </c>
      <c r="G2614" s="237" t="s">
        <v>974</v>
      </c>
      <c r="H2614" s="237" t="s">
        <v>56</v>
      </c>
      <c r="I2614" s="237"/>
      <c r="J2614" s="237"/>
      <c r="K2614" s="237" t="s">
        <v>72</v>
      </c>
      <c r="L2614" s="237" t="s">
        <v>977</v>
      </c>
      <c r="M2614" s="238">
        <v>7.6217435379786196E-6</v>
      </c>
      <c r="N2614" s="238">
        <v>7.8208651087149905E-7</v>
      </c>
      <c r="O2614" s="238">
        <v>3.27213251610334E-7</v>
      </c>
    </row>
    <row r="2615" spans="1:15">
      <c r="A2615" s="231" t="s">
        <v>969</v>
      </c>
      <c r="B2615" s="231" t="s">
        <v>970</v>
      </c>
      <c r="C2615" s="231" t="s">
        <v>971</v>
      </c>
      <c r="D2615" s="231" t="s">
        <v>972</v>
      </c>
      <c r="E2615" s="231" t="s">
        <v>996</v>
      </c>
      <c r="F2615" s="231" t="s">
        <v>95</v>
      </c>
      <c r="G2615" s="231" t="s">
        <v>974</v>
      </c>
      <c r="H2615" s="231" t="s">
        <v>56</v>
      </c>
      <c r="I2615" s="231" t="s">
        <v>1028</v>
      </c>
      <c r="J2615" s="231" t="s">
        <v>811</v>
      </c>
      <c r="K2615" s="231" t="s">
        <v>72</v>
      </c>
      <c r="L2615" s="231" t="s">
        <v>978</v>
      </c>
      <c r="M2615" s="234"/>
      <c r="N2615" s="239">
        <v>1</v>
      </c>
      <c r="O2615" s="239">
        <v>1</v>
      </c>
    </row>
    <row r="2616" spans="1:15">
      <c r="A2616" s="231" t="s">
        <v>969</v>
      </c>
      <c r="B2616" s="231" t="s">
        <v>970</v>
      </c>
      <c r="C2616" s="231" t="s">
        <v>971</v>
      </c>
      <c r="D2616" s="231" t="s">
        <v>972</v>
      </c>
      <c r="E2616" s="231" t="s">
        <v>996</v>
      </c>
      <c r="F2616" s="231" t="s">
        <v>95</v>
      </c>
      <c r="G2616" s="231" t="s">
        <v>974</v>
      </c>
      <c r="H2616" s="231" t="s">
        <v>56</v>
      </c>
      <c r="K2616" s="231" t="s">
        <v>72</v>
      </c>
      <c r="L2616" s="231" t="s">
        <v>979</v>
      </c>
      <c r="M2616" s="234"/>
      <c r="N2616" s="235"/>
      <c r="O2616" s="235"/>
    </row>
    <row r="2617" spans="1:15">
      <c r="A2617" s="231" t="s">
        <v>969</v>
      </c>
      <c r="B2617" s="231" t="s">
        <v>970</v>
      </c>
      <c r="C2617" s="231" t="s">
        <v>971</v>
      </c>
      <c r="D2617" s="231" t="s">
        <v>972</v>
      </c>
      <c r="E2617" s="231" t="s">
        <v>996</v>
      </c>
      <c r="F2617" s="231" t="s">
        <v>95</v>
      </c>
      <c r="G2617" s="231" t="s">
        <v>974</v>
      </c>
      <c r="H2617" s="231" t="s">
        <v>56</v>
      </c>
      <c r="K2617" s="231" t="s">
        <v>72</v>
      </c>
      <c r="L2617" s="231" t="s">
        <v>980</v>
      </c>
      <c r="M2617" s="234"/>
      <c r="N2617" s="235"/>
      <c r="O2617" s="235"/>
    </row>
    <row r="2618" spans="1:15">
      <c r="A2618" s="237" t="s">
        <v>969</v>
      </c>
      <c r="B2618" s="237" t="s">
        <v>970</v>
      </c>
      <c r="C2618" s="237" t="s">
        <v>971</v>
      </c>
      <c r="D2618" s="237" t="s">
        <v>972</v>
      </c>
      <c r="E2618" s="237" t="s">
        <v>996</v>
      </c>
      <c r="F2618" s="237" t="s">
        <v>95</v>
      </c>
      <c r="G2618" s="237" t="s">
        <v>974</v>
      </c>
      <c r="H2618" s="237" t="s">
        <v>61</v>
      </c>
      <c r="I2618" s="237"/>
      <c r="J2618" s="237"/>
      <c r="K2618" s="237" t="s">
        <v>72</v>
      </c>
      <c r="L2618" s="237" t="s">
        <v>976</v>
      </c>
      <c r="M2618" s="237">
        <v>686.26189999999997</v>
      </c>
      <c r="N2618" s="237">
        <v>22.8536</v>
      </c>
      <c r="O2618" s="237">
        <v>364.56470000000002</v>
      </c>
    </row>
    <row r="2619" spans="1:15">
      <c r="A2619" s="237" t="s">
        <v>969</v>
      </c>
      <c r="B2619" s="237" t="s">
        <v>970</v>
      </c>
      <c r="C2619" s="237" t="s">
        <v>971</v>
      </c>
      <c r="D2619" s="237" t="s">
        <v>972</v>
      </c>
      <c r="E2619" s="237" t="s">
        <v>996</v>
      </c>
      <c r="F2619" s="237" t="s">
        <v>95</v>
      </c>
      <c r="G2619" s="237" t="s">
        <v>974</v>
      </c>
      <c r="H2619" s="237" t="s">
        <v>61</v>
      </c>
      <c r="I2619" s="237"/>
      <c r="J2619" s="237"/>
      <c r="K2619" s="237" t="s">
        <v>72</v>
      </c>
      <c r="L2619" s="237" t="s">
        <v>977</v>
      </c>
      <c r="M2619" s="238">
        <v>1.14269127115328E-4</v>
      </c>
      <c r="N2619" s="238">
        <v>5.7041846827257604E-6</v>
      </c>
      <c r="O2619" s="238">
        <v>5.67563045529289E-5</v>
      </c>
    </row>
    <row r="2620" spans="1:15">
      <c r="A2620" s="231" t="s">
        <v>969</v>
      </c>
      <c r="B2620" s="231" t="s">
        <v>970</v>
      </c>
      <c r="C2620" s="231" t="s">
        <v>971</v>
      </c>
      <c r="D2620" s="231" t="s">
        <v>972</v>
      </c>
      <c r="E2620" s="231" t="s">
        <v>996</v>
      </c>
      <c r="F2620" s="231" t="s">
        <v>95</v>
      </c>
      <c r="G2620" s="231" t="s">
        <v>974</v>
      </c>
      <c r="H2620" s="231" t="s">
        <v>61</v>
      </c>
      <c r="I2620" s="231" t="s">
        <v>1002</v>
      </c>
      <c r="J2620" s="231" t="s">
        <v>1003</v>
      </c>
      <c r="K2620" s="231" t="s">
        <v>72</v>
      </c>
      <c r="L2620" s="231" t="s">
        <v>978</v>
      </c>
      <c r="M2620" s="234"/>
      <c r="N2620" s="235">
        <v>0.2</v>
      </c>
      <c r="O2620" s="235">
        <v>0.2</v>
      </c>
    </row>
    <row r="2621" spans="1:15">
      <c r="A2621" s="231" t="s">
        <v>969</v>
      </c>
      <c r="B2621" s="231" t="s">
        <v>970</v>
      </c>
      <c r="C2621" s="231" t="s">
        <v>971</v>
      </c>
      <c r="D2621" s="231" t="s">
        <v>972</v>
      </c>
      <c r="E2621" s="231" t="s">
        <v>996</v>
      </c>
      <c r="F2621" s="231" t="s">
        <v>95</v>
      </c>
      <c r="G2621" s="231" t="s">
        <v>974</v>
      </c>
      <c r="H2621" s="231" t="s">
        <v>61</v>
      </c>
      <c r="I2621" s="231" t="s">
        <v>1002</v>
      </c>
      <c r="J2621" s="231" t="s">
        <v>1007</v>
      </c>
      <c r="K2621" s="231" t="s">
        <v>72</v>
      </c>
      <c r="L2621" s="231" t="s">
        <v>979</v>
      </c>
      <c r="M2621" s="234"/>
      <c r="N2621" s="235">
        <v>0.8</v>
      </c>
      <c r="O2621" s="235">
        <v>0.8</v>
      </c>
    </row>
    <row r="2622" spans="1:15">
      <c r="A2622" s="231" t="s">
        <v>969</v>
      </c>
      <c r="B2622" s="231" t="s">
        <v>970</v>
      </c>
      <c r="C2622" s="231" t="s">
        <v>971</v>
      </c>
      <c r="D2622" s="231" t="s">
        <v>972</v>
      </c>
      <c r="E2622" s="231" t="s">
        <v>996</v>
      </c>
      <c r="F2622" s="231" t="s">
        <v>95</v>
      </c>
      <c r="G2622" s="231" t="s">
        <v>974</v>
      </c>
      <c r="H2622" s="231" t="s">
        <v>61</v>
      </c>
      <c r="K2622" s="231" t="s">
        <v>72</v>
      </c>
      <c r="L2622" s="231" t="s">
        <v>980</v>
      </c>
      <c r="M2622" s="234"/>
      <c r="N2622" s="235"/>
      <c r="O2622" s="235"/>
    </row>
    <row r="2623" spans="1:15">
      <c r="A2623" s="237" t="s">
        <v>969</v>
      </c>
      <c r="B2623" s="237" t="s">
        <v>970</v>
      </c>
      <c r="C2623" s="237" t="s">
        <v>971</v>
      </c>
      <c r="D2623" s="237" t="s">
        <v>972</v>
      </c>
      <c r="E2623" s="237" t="s">
        <v>996</v>
      </c>
      <c r="F2623" s="237" t="s">
        <v>95</v>
      </c>
      <c r="G2623" s="237" t="s">
        <v>974</v>
      </c>
      <c r="H2623" s="237" t="s">
        <v>19</v>
      </c>
      <c r="I2623" s="237"/>
      <c r="J2623" s="237"/>
      <c r="K2623" s="237" t="s">
        <v>72</v>
      </c>
      <c r="L2623" s="237" t="s">
        <v>976</v>
      </c>
      <c r="M2623" s="237">
        <v>11139.2619</v>
      </c>
      <c r="N2623" s="237">
        <v>2694.9038999999998</v>
      </c>
      <c r="O2623" s="237">
        <v>8663.6692999999996</v>
      </c>
    </row>
    <row r="2624" spans="1:15">
      <c r="A2624" s="237" t="s">
        <v>969</v>
      </c>
      <c r="B2624" s="237" t="s">
        <v>970</v>
      </c>
      <c r="C2624" s="237" t="s">
        <v>971</v>
      </c>
      <c r="D2624" s="237" t="s">
        <v>972</v>
      </c>
      <c r="E2624" s="237" t="s">
        <v>996</v>
      </c>
      <c r="F2624" s="237" t="s">
        <v>95</v>
      </c>
      <c r="G2624" s="237" t="s">
        <v>974</v>
      </c>
      <c r="H2624" s="237" t="s">
        <v>19</v>
      </c>
      <c r="I2624" s="237"/>
      <c r="J2624" s="237"/>
      <c r="K2624" s="237" t="s">
        <v>72</v>
      </c>
      <c r="L2624" s="237" t="s">
        <v>977</v>
      </c>
      <c r="M2624" s="238">
        <v>1.45781267814318E-3</v>
      </c>
      <c r="N2624" s="238">
        <v>6.7263930180793904E-4</v>
      </c>
      <c r="O2624" s="238">
        <v>1.34878076055268E-3</v>
      </c>
    </row>
    <row r="2625" spans="1:15">
      <c r="A2625" s="231" t="s">
        <v>969</v>
      </c>
      <c r="B2625" s="231" t="s">
        <v>970</v>
      </c>
      <c r="C2625" s="231" t="s">
        <v>971</v>
      </c>
      <c r="D2625" s="231" t="s">
        <v>972</v>
      </c>
      <c r="E2625" s="231" t="s">
        <v>996</v>
      </c>
      <c r="F2625" s="231" t="s">
        <v>95</v>
      </c>
      <c r="G2625" s="231" t="s">
        <v>974</v>
      </c>
      <c r="H2625" s="231" t="s">
        <v>19</v>
      </c>
      <c r="I2625" s="231" t="s">
        <v>99</v>
      </c>
      <c r="J2625" s="231" t="s">
        <v>811</v>
      </c>
      <c r="K2625" s="231" t="s">
        <v>72</v>
      </c>
      <c r="L2625" s="231" t="s">
        <v>978</v>
      </c>
      <c r="M2625" s="234"/>
      <c r="N2625" s="239">
        <v>1</v>
      </c>
      <c r="O2625" s="239">
        <v>1</v>
      </c>
    </row>
    <row r="2626" spans="1:15">
      <c r="A2626" s="231" t="s">
        <v>969</v>
      </c>
      <c r="B2626" s="231" t="s">
        <v>970</v>
      </c>
      <c r="C2626" s="231" t="s">
        <v>971</v>
      </c>
      <c r="D2626" s="231" t="s">
        <v>972</v>
      </c>
      <c r="E2626" s="231" t="s">
        <v>996</v>
      </c>
      <c r="F2626" s="231" t="s">
        <v>95</v>
      </c>
      <c r="G2626" s="231" t="s">
        <v>974</v>
      </c>
      <c r="H2626" s="231" t="s">
        <v>19</v>
      </c>
      <c r="K2626" s="231" t="s">
        <v>72</v>
      </c>
      <c r="L2626" s="231" t="s">
        <v>979</v>
      </c>
      <c r="M2626" s="234"/>
      <c r="N2626" s="235"/>
      <c r="O2626" s="235"/>
    </row>
    <row r="2627" spans="1:15">
      <c r="A2627" s="231" t="s">
        <v>969</v>
      </c>
      <c r="B2627" s="231" t="s">
        <v>970</v>
      </c>
      <c r="C2627" s="231" t="s">
        <v>971</v>
      </c>
      <c r="D2627" s="231" t="s">
        <v>972</v>
      </c>
      <c r="E2627" s="231" t="s">
        <v>996</v>
      </c>
      <c r="F2627" s="231" t="s">
        <v>95</v>
      </c>
      <c r="G2627" s="231" t="s">
        <v>974</v>
      </c>
      <c r="H2627" s="231" t="s">
        <v>19</v>
      </c>
      <c r="K2627" s="231" t="s">
        <v>72</v>
      </c>
      <c r="L2627" s="231" t="s">
        <v>980</v>
      </c>
      <c r="M2627" s="234"/>
      <c r="N2627" s="235"/>
      <c r="O2627" s="235"/>
    </row>
    <row r="2628" spans="1:15">
      <c r="A2628" s="237" t="s">
        <v>969</v>
      </c>
      <c r="B2628" s="237" t="s">
        <v>970</v>
      </c>
      <c r="C2628" s="237" t="s">
        <v>971</v>
      </c>
      <c r="D2628" s="237" t="s">
        <v>972</v>
      </c>
      <c r="E2628" s="237" t="s">
        <v>996</v>
      </c>
      <c r="F2628" s="237" t="s">
        <v>95</v>
      </c>
      <c r="G2628" s="237" t="s">
        <v>974</v>
      </c>
      <c r="H2628" s="237" t="s">
        <v>18</v>
      </c>
      <c r="I2628" s="237"/>
      <c r="J2628" s="237"/>
      <c r="K2628" s="237" t="s">
        <v>72</v>
      </c>
      <c r="L2628" s="237" t="s">
        <v>976</v>
      </c>
      <c r="M2628" s="237">
        <v>44173.4159</v>
      </c>
      <c r="N2628" s="237">
        <v>40834.778299999998</v>
      </c>
      <c r="O2628" s="237">
        <v>15961.7533</v>
      </c>
    </row>
    <row r="2629" spans="1:15">
      <c r="A2629" s="237" t="s">
        <v>969</v>
      </c>
      <c r="B2629" s="237" t="s">
        <v>970</v>
      </c>
      <c r="C2629" s="237" t="s">
        <v>971</v>
      </c>
      <c r="D2629" s="237" t="s">
        <v>972</v>
      </c>
      <c r="E2629" s="237" t="s">
        <v>996</v>
      </c>
      <c r="F2629" s="237" t="s">
        <v>95</v>
      </c>
      <c r="G2629" s="237" t="s">
        <v>974</v>
      </c>
      <c r="H2629" s="237" t="s">
        <v>18</v>
      </c>
      <c r="I2629" s="237"/>
      <c r="J2629" s="237"/>
      <c r="K2629" s="237" t="s">
        <v>72</v>
      </c>
      <c r="L2629" s="237" t="s">
        <v>977</v>
      </c>
      <c r="M2629" s="238">
        <v>1.02805155694156E-2</v>
      </c>
      <c r="N2629" s="238">
        <v>1.0192228659876901E-2</v>
      </c>
      <c r="O2629" s="238">
        <v>2.4849639350532798E-3</v>
      </c>
    </row>
    <row r="2630" spans="1:15">
      <c r="A2630" s="231" t="s">
        <v>969</v>
      </c>
      <c r="B2630" s="231" t="s">
        <v>970</v>
      </c>
      <c r="C2630" s="231" t="s">
        <v>971</v>
      </c>
      <c r="D2630" s="231" t="s">
        <v>972</v>
      </c>
      <c r="E2630" s="231" t="s">
        <v>996</v>
      </c>
      <c r="F2630" s="231" t="s">
        <v>95</v>
      </c>
      <c r="G2630" s="231" t="s">
        <v>974</v>
      </c>
      <c r="H2630" s="231" t="s">
        <v>18</v>
      </c>
      <c r="I2630" s="231" t="s">
        <v>1002</v>
      </c>
      <c r="J2630" s="231" t="s">
        <v>1003</v>
      </c>
      <c r="K2630" s="231" t="s">
        <v>72</v>
      </c>
      <c r="L2630" s="231" t="s">
        <v>978</v>
      </c>
      <c r="M2630" s="234"/>
      <c r="N2630" s="235">
        <v>0.2</v>
      </c>
      <c r="O2630" s="235">
        <v>0.2</v>
      </c>
    </row>
    <row r="2631" spans="1:15">
      <c r="A2631" s="231" t="s">
        <v>969</v>
      </c>
      <c r="B2631" s="231" t="s">
        <v>970</v>
      </c>
      <c r="C2631" s="231" t="s">
        <v>971</v>
      </c>
      <c r="D2631" s="231" t="s">
        <v>972</v>
      </c>
      <c r="E2631" s="231" t="s">
        <v>996</v>
      </c>
      <c r="F2631" s="231" t="s">
        <v>95</v>
      </c>
      <c r="G2631" s="231" t="s">
        <v>974</v>
      </c>
      <c r="H2631" s="231" t="s">
        <v>18</v>
      </c>
      <c r="I2631" s="231" t="s">
        <v>1002</v>
      </c>
      <c r="J2631" s="231" t="s">
        <v>1007</v>
      </c>
      <c r="K2631" s="231" t="s">
        <v>72</v>
      </c>
      <c r="L2631" s="231" t="s">
        <v>979</v>
      </c>
      <c r="M2631" s="234"/>
      <c r="N2631" s="235">
        <v>0.8</v>
      </c>
      <c r="O2631" s="235">
        <v>0.8</v>
      </c>
    </row>
    <row r="2632" spans="1:15">
      <c r="A2632" s="231" t="s">
        <v>969</v>
      </c>
      <c r="B2632" s="231" t="s">
        <v>970</v>
      </c>
      <c r="C2632" s="231" t="s">
        <v>971</v>
      </c>
      <c r="D2632" s="231" t="s">
        <v>972</v>
      </c>
      <c r="E2632" s="231" t="s">
        <v>996</v>
      </c>
      <c r="F2632" s="231" t="s">
        <v>95</v>
      </c>
      <c r="G2632" s="231" t="s">
        <v>974</v>
      </c>
      <c r="H2632" s="231" t="s">
        <v>18</v>
      </c>
      <c r="K2632" s="231" t="s">
        <v>72</v>
      </c>
      <c r="L2632" s="231" t="s">
        <v>980</v>
      </c>
      <c r="M2632" s="234"/>
      <c r="N2632" s="235"/>
      <c r="O2632" s="235"/>
    </row>
    <row r="2633" spans="1:15">
      <c r="A2633" s="237" t="s">
        <v>969</v>
      </c>
      <c r="B2633" s="237" t="s">
        <v>970</v>
      </c>
      <c r="C2633" s="237" t="s">
        <v>971</v>
      </c>
      <c r="D2633" s="237" t="s">
        <v>972</v>
      </c>
      <c r="E2633" s="237" t="s">
        <v>996</v>
      </c>
      <c r="F2633" s="237" t="s">
        <v>95</v>
      </c>
      <c r="G2633" s="237" t="s">
        <v>974</v>
      </c>
      <c r="H2633" s="237" t="s">
        <v>42</v>
      </c>
      <c r="I2633" s="237"/>
      <c r="J2633" s="237"/>
      <c r="K2633" s="237" t="s">
        <v>72</v>
      </c>
      <c r="L2633" s="237" t="s">
        <v>976</v>
      </c>
      <c r="M2633" s="237">
        <v>18.916599999999999</v>
      </c>
      <c r="N2633" s="237"/>
      <c r="O2633" s="237"/>
    </row>
    <row r="2634" spans="1:15">
      <c r="A2634" s="237" t="s">
        <v>969</v>
      </c>
      <c r="B2634" s="237" t="s">
        <v>970</v>
      </c>
      <c r="C2634" s="237" t="s">
        <v>971</v>
      </c>
      <c r="D2634" s="237" t="s">
        <v>972</v>
      </c>
      <c r="E2634" s="237" t="s">
        <v>996</v>
      </c>
      <c r="F2634" s="237" t="s">
        <v>95</v>
      </c>
      <c r="G2634" s="237" t="s">
        <v>974</v>
      </c>
      <c r="H2634" s="237" t="s">
        <v>42</v>
      </c>
      <c r="I2634" s="237"/>
      <c r="J2634" s="237"/>
      <c r="K2634" s="237" t="s">
        <v>72</v>
      </c>
      <c r="L2634" s="237" t="s">
        <v>977</v>
      </c>
      <c r="M2634" s="238">
        <v>3.0111955299962101E-6</v>
      </c>
      <c r="N2634" s="238"/>
      <c r="O2634" s="238"/>
    </row>
    <row r="2635" spans="1:15">
      <c r="A2635" s="231" t="s">
        <v>969</v>
      </c>
      <c r="B2635" s="231" t="s">
        <v>970</v>
      </c>
      <c r="C2635" s="231" t="s">
        <v>971</v>
      </c>
      <c r="D2635" s="231" t="s">
        <v>972</v>
      </c>
      <c r="E2635" s="231" t="s">
        <v>996</v>
      </c>
      <c r="F2635" s="231" t="s">
        <v>95</v>
      </c>
      <c r="G2635" s="231" t="s">
        <v>974</v>
      </c>
      <c r="H2635" s="231" t="s">
        <v>42</v>
      </c>
      <c r="I2635" s="231" t="s">
        <v>1013</v>
      </c>
      <c r="J2635" s="231" t="s">
        <v>42</v>
      </c>
      <c r="K2635" s="231" t="s">
        <v>72</v>
      </c>
      <c r="L2635" s="231" t="s">
        <v>978</v>
      </c>
      <c r="M2635" s="234"/>
      <c r="N2635" s="239">
        <v>1</v>
      </c>
      <c r="O2635" s="239">
        <v>1</v>
      </c>
    </row>
    <row r="2636" spans="1:15">
      <c r="A2636" s="231" t="s">
        <v>969</v>
      </c>
      <c r="B2636" s="231" t="s">
        <v>970</v>
      </c>
      <c r="C2636" s="231" t="s">
        <v>971</v>
      </c>
      <c r="D2636" s="231" t="s">
        <v>972</v>
      </c>
      <c r="E2636" s="231" t="s">
        <v>996</v>
      </c>
      <c r="F2636" s="231" t="s">
        <v>95</v>
      </c>
      <c r="G2636" s="231" t="s">
        <v>974</v>
      </c>
      <c r="H2636" s="231" t="s">
        <v>42</v>
      </c>
      <c r="K2636" s="231" t="s">
        <v>72</v>
      </c>
      <c r="L2636" s="231" t="s">
        <v>979</v>
      </c>
      <c r="M2636" s="234"/>
      <c r="N2636" s="236"/>
      <c r="O2636" s="236"/>
    </row>
    <row r="2637" spans="1:15">
      <c r="A2637" s="231" t="s">
        <v>969</v>
      </c>
      <c r="B2637" s="231" t="s">
        <v>970</v>
      </c>
      <c r="C2637" s="231" t="s">
        <v>971</v>
      </c>
      <c r="D2637" s="231" t="s">
        <v>972</v>
      </c>
      <c r="E2637" s="231" t="s">
        <v>996</v>
      </c>
      <c r="F2637" s="231" t="s">
        <v>95</v>
      </c>
      <c r="G2637" s="231" t="s">
        <v>974</v>
      </c>
      <c r="H2637" s="231" t="s">
        <v>42</v>
      </c>
      <c r="K2637" s="231" t="s">
        <v>72</v>
      </c>
      <c r="L2637" s="231" t="s">
        <v>980</v>
      </c>
      <c r="M2637" s="234"/>
      <c r="N2637" s="236"/>
      <c r="O2637" s="236"/>
    </row>
    <row r="2638" spans="1:15">
      <c r="A2638" s="237" t="s">
        <v>969</v>
      </c>
      <c r="B2638" s="237" t="s">
        <v>970</v>
      </c>
      <c r="C2638" s="237" t="s">
        <v>971</v>
      </c>
      <c r="D2638" s="237" t="s">
        <v>972</v>
      </c>
      <c r="E2638" s="237" t="s">
        <v>996</v>
      </c>
      <c r="F2638" s="237" t="s">
        <v>95</v>
      </c>
      <c r="G2638" s="237" t="s">
        <v>974</v>
      </c>
      <c r="H2638" s="237" t="s">
        <v>76</v>
      </c>
      <c r="I2638" s="237"/>
      <c r="J2638" s="237"/>
      <c r="K2638" s="237" t="s">
        <v>72</v>
      </c>
      <c r="L2638" s="237" t="s">
        <v>976</v>
      </c>
      <c r="M2638" s="237">
        <v>10.488099999999999</v>
      </c>
      <c r="N2638" s="237"/>
      <c r="O2638" s="237">
        <v>10.488099999999999</v>
      </c>
    </row>
    <row r="2639" spans="1:15">
      <c r="A2639" s="237" t="s">
        <v>969</v>
      </c>
      <c r="B2639" s="237" t="s">
        <v>970</v>
      </c>
      <c r="C2639" s="237" t="s">
        <v>971</v>
      </c>
      <c r="D2639" s="237" t="s">
        <v>972</v>
      </c>
      <c r="E2639" s="237" t="s">
        <v>996</v>
      </c>
      <c r="F2639" s="237" t="s">
        <v>95</v>
      </c>
      <c r="G2639" s="237" t="s">
        <v>974</v>
      </c>
      <c r="H2639" s="237" t="s">
        <v>76</v>
      </c>
      <c r="I2639" s="237"/>
      <c r="J2639" s="237"/>
      <c r="K2639" s="237" t="s">
        <v>72</v>
      </c>
      <c r="L2639" s="237" t="s">
        <v>977</v>
      </c>
      <c r="M2639" s="238">
        <v>1.63281249605783E-6</v>
      </c>
      <c r="N2639" s="238"/>
      <c r="O2639" s="238">
        <v>1.63281249605783E-6</v>
      </c>
    </row>
    <row r="2640" spans="1:15">
      <c r="A2640" s="231" t="s">
        <v>969</v>
      </c>
      <c r="B2640" s="231" t="s">
        <v>970</v>
      </c>
      <c r="C2640" s="231" t="s">
        <v>971</v>
      </c>
      <c r="D2640" s="231" t="s">
        <v>972</v>
      </c>
      <c r="E2640" s="231" t="s">
        <v>996</v>
      </c>
      <c r="F2640" s="231" t="s">
        <v>95</v>
      </c>
      <c r="G2640" s="231" t="s">
        <v>974</v>
      </c>
      <c r="H2640" s="231" t="s">
        <v>76</v>
      </c>
      <c r="I2640" s="231" t="s">
        <v>1013</v>
      </c>
      <c r="J2640" s="231" t="s">
        <v>76</v>
      </c>
      <c r="K2640" s="231" t="s">
        <v>72</v>
      </c>
      <c r="L2640" s="231" t="s">
        <v>978</v>
      </c>
      <c r="M2640" s="234"/>
      <c r="N2640" s="239">
        <v>1</v>
      </c>
      <c r="O2640" s="239">
        <v>1</v>
      </c>
    </row>
    <row r="2641" spans="1:15">
      <c r="A2641" s="231" t="s">
        <v>969</v>
      </c>
      <c r="B2641" s="231" t="s">
        <v>970</v>
      </c>
      <c r="C2641" s="231" t="s">
        <v>971</v>
      </c>
      <c r="D2641" s="231" t="s">
        <v>972</v>
      </c>
      <c r="E2641" s="231" t="s">
        <v>996</v>
      </c>
      <c r="F2641" s="231" t="s">
        <v>95</v>
      </c>
      <c r="G2641" s="231" t="s">
        <v>974</v>
      </c>
      <c r="H2641" s="231" t="s">
        <v>76</v>
      </c>
      <c r="K2641" s="231" t="s">
        <v>72</v>
      </c>
      <c r="L2641" s="231" t="s">
        <v>979</v>
      </c>
      <c r="M2641" s="234"/>
      <c r="N2641" s="236"/>
      <c r="O2641" s="235"/>
    </row>
    <row r="2642" spans="1:15">
      <c r="A2642" s="231" t="s">
        <v>969</v>
      </c>
      <c r="B2642" s="231" t="s">
        <v>970</v>
      </c>
      <c r="C2642" s="231" t="s">
        <v>971</v>
      </c>
      <c r="D2642" s="231" t="s">
        <v>972</v>
      </c>
      <c r="E2642" s="231" t="s">
        <v>996</v>
      </c>
      <c r="F2642" s="231" t="s">
        <v>95</v>
      </c>
      <c r="G2642" s="231" t="s">
        <v>974</v>
      </c>
      <c r="H2642" s="231" t="s">
        <v>76</v>
      </c>
      <c r="K2642" s="231" t="s">
        <v>72</v>
      </c>
      <c r="L2642" s="231" t="s">
        <v>980</v>
      </c>
      <c r="M2642" s="234"/>
      <c r="N2642" s="236"/>
      <c r="O2642" s="235"/>
    </row>
    <row r="2643" spans="1:15">
      <c r="A2643" s="237" t="s">
        <v>969</v>
      </c>
      <c r="B2643" s="237" t="s">
        <v>970</v>
      </c>
      <c r="C2643" s="237" t="s">
        <v>971</v>
      </c>
      <c r="D2643" s="237" t="s">
        <v>972</v>
      </c>
      <c r="E2643" s="237" t="s">
        <v>996</v>
      </c>
      <c r="F2643" s="237" t="s">
        <v>95</v>
      </c>
      <c r="G2643" s="237" t="s">
        <v>974</v>
      </c>
      <c r="H2643" s="237" t="s">
        <v>41</v>
      </c>
      <c r="I2643" s="237"/>
      <c r="J2643" s="237"/>
      <c r="K2643" s="237" t="s">
        <v>72</v>
      </c>
      <c r="L2643" s="237" t="s">
        <v>976</v>
      </c>
      <c r="M2643" s="237">
        <v>6.0189000000000004</v>
      </c>
      <c r="N2643" s="237"/>
      <c r="O2643" s="237"/>
    </row>
    <row r="2644" spans="1:15">
      <c r="A2644" s="237" t="s">
        <v>969</v>
      </c>
      <c r="B2644" s="237" t="s">
        <v>970</v>
      </c>
      <c r="C2644" s="237" t="s">
        <v>971</v>
      </c>
      <c r="D2644" s="237" t="s">
        <v>972</v>
      </c>
      <c r="E2644" s="237" t="s">
        <v>996</v>
      </c>
      <c r="F2644" s="237" t="s">
        <v>95</v>
      </c>
      <c r="G2644" s="237" t="s">
        <v>974</v>
      </c>
      <c r="H2644" s="237" t="s">
        <v>41</v>
      </c>
      <c r="I2644" s="237"/>
      <c r="J2644" s="237"/>
      <c r="K2644" s="237" t="s">
        <v>72</v>
      </c>
      <c r="L2644" s="237" t="s">
        <v>977</v>
      </c>
      <c r="M2644" s="238">
        <v>6.9305640263627899E-7</v>
      </c>
      <c r="N2644" s="238"/>
      <c r="O2644" s="238"/>
    </row>
    <row r="2645" spans="1:15">
      <c r="A2645" s="231" t="s">
        <v>969</v>
      </c>
      <c r="B2645" s="231" t="s">
        <v>970</v>
      </c>
      <c r="C2645" s="231" t="s">
        <v>971</v>
      </c>
      <c r="D2645" s="231" t="s">
        <v>972</v>
      </c>
      <c r="E2645" s="231" t="s">
        <v>996</v>
      </c>
      <c r="F2645" s="231" t="s">
        <v>95</v>
      </c>
      <c r="G2645" s="231" t="s">
        <v>974</v>
      </c>
      <c r="H2645" s="231" t="s">
        <v>41</v>
      </c>
      <c r="I2645" s="231" t="s">
        <v>1013</v>
      </c>
      <c r="J2645" s="231" t="s">
        <v>41</v>
      </c>
      <c r="K2645" s="231" t="s">
        <v>72</v>
      </c>
      <c r="L2645" s="231" t="s">
        <v>978</v>
      </c>
      <c r="M2645" s="234"/>
      <c r="N2645" s="239">
        <v>1</v>
      </c>
      <c r="O2645" s="239">
        <v>1</v>
      </c>
    </row>
    <row r="2646" spans="1:15">
      <c r="A2646" s="231" t="s">
        <v>969</v>
      </c>
      <c r="B2646" s="231" t="s">
        <v>970</v>
      </c>
      <c r="C2646" s="231" t="s">
        <v>971</v>
      </c>
      <c r="D2646" s="231" t="s">
        <v>972</v>
      </c>
      <c r="E2646" s="231" t="s">
        <v>996</v>
      </c>
      <c r="F2646" s="231" t="s">
        <v>95</v>
      </c>
      <c r="G2646" s="231" t="s">
        <v>974</v>
      </c>
      <c r="H2646" s="231" t="s">
        <v>41</v>
      </c>
      <c r="K2646" s="231" t="s">
        <v>72</v>
      </c>
      <c r="L2646" s="231" t="s">
        <v>979</v>
      </c>
      <c r="M2646" s="234"/>
      <c r="N2646" s="236"/>
      <c r="O2646" s="236"/>
    </row>
    <row r="2647" spans="1:15">
      <c r="A2647" s="231" t="s">
        <v>969</v>
      </c>
      <c r="B2647" s="231" t="s">
        <v>970</v>
      </c>
      <c r="C2647" s="231" t="s">
        <v>971</v>
      </c>
      <c r="D2647" s="231" t="s">
        <v>972</v>
      </c>
      <c r="E2647" s="231" t="s">
        <v>996</v>
      </c>
      <c r="F2647" s="231" t="s">
        <v>95</v>
      </c>
      <c r="G2647" s="231" t="s">
        <v>974</v>
      </c>
      <c r="H2647" s="231" t="s">
        <v>41</v>
      </c>
      <c r="K2647" s="231" t="s">
        <v>72</v>
      </c>
      <c r="L2647" s="231" t="s">
        <v>980</v>
      </c>
      <c r="M2647" s="234"/>
      <c r="N2647" s="236"/>
      <c r="O2647" s="236"/>
    </row>
    <row r="2648" spans="1:15">
      <c r="A2648" s="237" t="s">
        <v>969</v>
      </c>
      <c r="B2648" s="237" t="s">
        <v>970</v>
      </c>
      <c r="C2648" s="237" t="s">
        <v>971</v>
      </c>
      <c r="D2648" s="237" t="s">
        <v>972</v>
      </c>
      <c r="E2648" s="237" t="s">
        <v>996</v>
      </c>
      <c r="F2648" s="237" t="s">
        <v>95</v>
      </c>
      <c r="G2648" s="237" t="s">
        <v>974</v>
      </c>
      <c r="H2648" s="237" t="s">
        <v>79</v>
      </c>
      <c r="I2648" s="237"/>
      <c r="J2648" s="237"/>
      <c r="K2648" s="237" t="s">
        <v>72</v>
      </c>
      <c r="L2648" s="237" t="s">
        <v>976</v>
      </c>
      <c r="M2648" s="237">
        <v>379.1302</v>
      </c>
      <c r="N2648" s="237"/>
      <c r="O2648" s="237">
        <v>68.930499999999995</v>
      </c>
    </row>
    <row r="2649" spans="1:15">
      <c r="A2649" s="237" t="s">
        <v>969</v>
      </c>
      <c r="B2649" s="237" t="s">
        <v>970</v>
      </c>
      <c r="C2649" s="237" t="s">
        <v>971</v>
      </c>
      <c r="D2649" s="237" t="s">
        <v>972</v>
      </c>
      <c r="E2649" s="237" t="s">
        <v>996</v>
      </c>
      <c r="F2649" s="237" t="s">
        <v>95</v>
      </c>
      <c r="G2649" s="237" t="s">
        <v>974</v>
      </c>
      <c r="H2649" s="237" t="s">
        <v>79</v>
      </c>
      <c r="I2649" s="237"/>
      <c r="J2649" s="237"/>
      <c r="K2649" s="237" t="s">
        <v>72</v>
      </c>
      <c r="L2649" s="237" t="s">
        <v>977</v>
      </c>
      <c r="M2649" s="238">
        <v>4.2895288030375302E-5</v>
      </c>
      <c r="N2649" s="238"/>
      <c r="O2649" s="238">
        <v>1.07312651251909E-5</v>
      </c>
    </row>
    <row r="2650" spans="1:15">
      <c r="A2650" s="231" t="s">
        <v>969</v>
      </c>
      <c r="B2650" s="231" t="s">
        <v>970</v>
      </c>
      <c r="C2650" s="231" t="s">
        <v>971</v>
      </c>
      <c r="D2650" s="231" t="s">
        <v>972</v>
      </c>
      <c r="E2650" s="231" t="s">
        <v>996</v>
      </c>
      <c r="F2650" s="231" t="s">
        <v>95</v>
      </c>
      <c r="G2650" s="231" t="s">
        <v>974</v>
      </c>
      <c r="H2650" s="231" t="s">
        <v>79</v>
      </c>
      <c r="I2650" s="231" t="s">
        <v>1013</v>
      </c>
      <c r="J2650" s="231" t="s">
        <v>79</v>
      </c>
      <c r="K2650" s="231" t="s">
        <v>72</v>
      </c>
      <c r="L2650" s="231" t="s">
        <v>978</v>
      </c>
      <c r="M2650" s="234"/>
      <c r="N2650" s="239">
        <v>1</v>
      </c>
      <c r="O2650" s="239">
        <v>1</v>
      </c>
    </row>
    <row r="2651" spans="1:15">
      <c r="A2651" s="231" t="s">
        <v>969</v>
      </c>
      <c r="B2651" s="231" t="s">
        <v>970</v>
      </c>
      <c r="C2651" s="231" t="s">
        <v>971</v>
      </c>
      <c r="D2651" s="231" t="s">
        <v>972</v>
      </c>
      <c r="E2651" s="231" t="s">
        <v>996</v>
      </c>
      <c r="F2651" s="231" t="s">
        <v>95</v>
      </c>
      <c r="G2651" s="231" t="s">
        <v>974</v>
      </c>
      <c r="H2651" s="231" t="s">
        <v>79</v>
      </c>
      <c r="K2651" s="231" t="s">
        <v>72</v>
      </c>
      <c r="L2651" s="231" t="s">
        <v>979</v>
      </c>
      <c r="M2651" s="234"/>
      <c r="N2651" s="236"/>
      <c r="O2651" s="235"/>
    </row>
    <row r="2652" spans="1:15">
      <c r="A2652" s="231" t="s">
        <v>969</v>
      </c>
      <c r="B2652" s="231" t="s">
        <v>970</v>
      </c>
      <c r="C2652" s="231" t="s">
        <v>971</v>
      </c>
      <c r="D2652" s="231" t="s">
        <v>972</v>
      </c>
      <c r="E2652" s="231" t="s">
        <v>996</v>
      </c>
      <c r="F2652" s="231" t="s">
        <v>95</v>
      </c>
      <c r="G2652" s="231" t="s">
        <v>974</v>
      </c>
      <c r="H2652" s="231" t="s">
        <v>79</v>
      </c>
      <c r="K2652" s="231" t="s">
        <v>72</v>
      </c>
      <c r="L2652" s="231" t="s">
        <v>980</v>
      </c>
      <c r="M2652" s="234"/>
      <c r="N2652" s="236"/>
      <c r="O2652" s="235"/>
    </row>
    <row r="2653" spans="1:15">
      <c r="A2653" s="237" t="s">
        <v>969</v>
      </c>
      <c r="B2653" s="237" t="s">
        <v>970</v>
      </c>
      <c r="C2653" s="237" t="s">
        <v>971</v>
      </c>
      <c r="D2653" s="237" t="s">
        <v>972</v>
      </c>
      <c r="E2653" s="237" t="s">
        <v>996</v>
      </c>
      <c r="F2653" s="237" t="s">
        <v>95</v>
      </c>
      <c r="G2653" s="237" t="s">
        <v>974</v>
      </c>
      <c r="H2653" s="237" t="s">
        <v>10</v>
      </c>
      <c r="I2653" s="237"/>
      <c r="J2653" s="237"/>
      <c r="K2653" s="237" t="s">
        <v>72</v>
      </c>
      <c r="L2653" s="237" t="s">
        <v>976</v>
      </c>
      <c r="M2653" s="237">
        <v>24494.5059</v>
      </c>
      <c r="N2653" s="237">
        <v>232.3493</v>
      </c>
      <c r="O2653" s="237">
        <v>11459.0841</v>
      </c>
    </row>
    <row r="2654" spans="1:15">
      <c r="A2654" s="237" t="s">
        <v>969</v>
      </c>
      <c r="B2654" s="237" t="s">
        <v>970</v>
      </c>
      <c r="C2654" s="237" t="s">
        <v>971</v>
      </c>
      <c r="D2654" s="237" t="s">
        <v>972</v>
      </c>
      <c r="E2654" s="237" t="s">
        <v>996</v>
      </c>
      <c r="F2654" s="237" t="s">
        <v>95</v>
      </c>
      <c r="G2654" s="237" t="s">
        <v>974</v>
      </c>
      <c r="H2654" s="237" t="s">
        <v>10</v>
      </c>
      <c r="I2654" s="237"/>
      <c r="J2654" s="237"/>
      <c r="K2654" s="237" t="s">
        <v>72</v>
      </c>
      <c r="L2654" s="237" t="s">
        <v>977</v>
      </c>
      <c r="M2654" s="238">
        <v>2.7713405203337199E-3</v>
      </c>
      <c r="N2654" s="238">
        <v>5.7993634180262699E-5</v>
      </c>
      <c r="O2654" s="238">
        <v>1.78397762338818E-3</v>
      </c>
    </row>
    <row r="2655" spans="1:15">
      <c r="A2655" s="231" t="s">
        <v>969</v>
      </c>
      <c r="B2655" s="231" t="s">
        <v>970</v>
      </c>
      <c r="C2655" s="231" t="s">
        <v>971</v>
      </c>
      <c r="D2655" s="231" t="s">
        <v>972</v>
      </c>
      <c r="E2655" s="231" t="s">
        <v>996</v>
      </c>
      <c r="F2655" s="231" t="s">
        <v>95</v>
      </c>
      <c r="G2655" s="231" t="s">
        <v>974</v>
      </c>
      <c r="H2655" s="231" t="s">
        <v>10</v>
      </c>
      <c r="I2655" s="231" t="s">
        <v>1002</v>
      </c>
      <c r="J2655" s="231" t="s">
        <v>1003</v>
      </c>
      <c r="K2655" s="231" t="s">
        <v>72</v>
      </c>
      <c r="L2655" s="231" t="s">
        <v>978</v>
      </c>
      <c r="M2655" s="234"/>
      <c r="N2655" s="235">
        <v>0.2</v>
      </c>
      <c r="O2655" s="235">
        <v>0.2</v>
      </c>
    </row>
    <row r="2656" spans="1:15">
      <c r="A2656" s="231" t="s">
        <v>969</v>
      </c>
      <c r="B2656" s="231" t="s">
        <v>970</v>
      </c>
      <c r="C2656" s="231" t="s">
        <v>971</v>
      </c>
      <c r="D2656" s="231" t="s">
        <v>972</v>
      </c>
      <c r="E2656" s="231" t="s">
        <v>996</v>
      </c>
      <c r="F2656" s="231" t="s">
        <v>95</v>
      </c>
      <c r="G2656" s="231" t="s">
        <v>974</v>
      </c>
      <c r="H2656" s="231" t="s">
        <v>10</v>
      </c>
      <c r="I2656" s="231" t="s">
        <v>1002</v>
      </c>
      <c r="J2656" s="231" t="s">
        <v>1007</v>
      </c>
      <c r="K2656" s="231" t="s">
        <v>72</v>
      </c>
      <c r="L2656" s="231" t="s">
        <v>979</v>
      </c>
      <c r="M2656" s="234"/>
      <c r="N2656" s="235">
        <v>0.8</v>
      </c>
      <c r="O2656" s="235">
        <v>0.8</v>
      </c>
    </row>
    <row r="2657" spans="1:15">
      <c r="A2657" s="231" t="s">
        <v>969</v>
      </c>
      <c r="B2657" s="231" t="s">
        <v>970</v>
      </c>
      <c r="C2657" s="231" t="s">
        <v>971</v>
      </c>
      <c r="D2657" s="231" t="s">
        <v>972</v>
      </c>
      <c r="E2657" s="231" t="s">
        <v>996</v>
      </c>
      <c r="F2657" s="231" t="s">
        <v>95</v>
      </c>
      <c r="G2657" s="231" t="s">
        <v>974</v>
      </c>
      <c r="H2657" s="231" t="s">
        <v>10</v>
      </c>
      <c r="K2657" s="231" t="s">
        <v>72</v>
      </c>
      <c r="L2657" s="231" t="s">
        <v>980</v>
      </c>
      <c r="M2657" s="234"/>
      <c r="N2657" s="235"/>
      <c r="O2657" s="235"/>
    </row>
    <row r="2658" spans="1:15">
      <c r="A2658" s="237" t="s">
        <v>969</v>
      </c>
      <c r="B2658" s="237" t="s">
        <v>970</v>
      </c>
      <c r="C2658" s="237" t="s">
        <v>971</v>
      </c>
      <c r="D2658" s="237" t="s">
        <v>972</v>
      </c>
      <c r="E2658" s="237" t="s">
        <v>996</v>
      </c>
      <c r="F2658" s="237" t="s">
        <v>95</v>
      </c>
      <c r="G2658" s="237" t="s">
        <v>974</v>
      </c>
      <c r="H2658" s="237" t="s">
        <v>35</v>
      </c>
      <c r="I2658" s="237"/>
      <c r="J2658" s="237"/>
      <c r="K2658" s="237" t="s">
        <v>72</v>
      </c>
      <c r="L2658" s="237" t="s">
        <v>976</v>
      </c>
      <c r="M2658" s="237">
        <v>1013.1061999999999</v>
      </c>
      <c r="N2658" s="237"/>
      <c r="O2658" s="237">
        <v>36.304600000000001</v>
      </c>
    </row>
    <row r="2659" spans="1:15">
      <c r="A2659" s="237" t="s">
        <v>969</v>
      </c>
      <c r="B2659" s="237" t="s">
        <v>970</v>
      </c>
      <c r="C2659" s="237" t="s">
        <v>971</v>
      </c>
      <c r="D2659" s="237" t="s">
        <v>972</v>
      </c>
      <c r="E2659" s="237" t="s">
        <v>996</v>
      </c>
      <c r="F2659" s="237" t="s">
        <v>95</v>
      </c>
      <c r="G2659" s="237" t="s">
        <v>974</v>
      </c>
      <c r="H2659" s="237" t="s">
        <v>35</v>
      </c>
      <c r="I2659" s="237"/>
      <c r="J2659" s="237"/>
      <c r="K2659" s="237" t="s">
        <v>72</v>
      </c>
      <c r="L2659" s="237" t="s">
        <v>977</v>
      </c>
      <c r="M2659" s="238">
        <v>1.3114788013713399E-4</v>
      </c>
      <c r="N2659" s="238"/>
      <c r="O2659" s="238">
        <v>5.6519869704122901E-6</v>
      </c>
    </row>
    <row r="2660" spans="1:15">
      <c r="A2660" s="231" t="s">
        <v>969</v>
      </c>
      <c r="B2660" s="231" t="s">
        <v>970</v>
      </c>
      <c r="C2660" s="231" t="s">
        <v>971</v>
      </c>
      <c r="D2660" s="231" t="s">
        <v>972</v>
      </c>
      <c r="E2660" s="231" t="s">
        <v>996</v>
      </c>
      <c r="F2660" s="231" t="s">
        <v>95</v>
      </c>
      <c r="G2660" s="231" t="s">
        <v>974</v>
      </c>
      <c r="H2660" s="231" t="s">
        <v>35</v>
      </c>
      <c r="I2660" s="231" t="s">
        <v>1013</v>
      </c>
      <c r="J2660" s="231" t="s">
        <v>35</v>
      </c>
      <c r="K2660" s="231" t="s">
        <v>72</v>
      </c>
      <c r="L2660" s="231" t="s">
        <v>978</v>
      </c>
      <c r="M2660" s="234"/>
      <c r="N2660" s="235">
        <v>1</v>
      </c>
      <c r="O2660" s="235">
        <v>1</v>
      </c>
    </row>
    <row r="2661" spans="1:15">
      <c r="A2661" s="231" t="s">
        <v>969</v>
      </c>
      <c r="B2661" s="231" t="s">
        <v>970</v>
      </c>
      <c r="C2661" s="231" t="s">
        <v>971</v>
      </c>
      <c r="D2661" s="231" t="s">
        <v>972</v>
      </c>
      <c r="E2661" s="231" t="s">
        <v>996</v>
      </c>
      <c r="F2661" s="231" t="s">
        <v>95</v>
      </c>
      <c r="G2661" s="231" t="s">
        <v>974</v>
      </c>
      <c r="H2661" s="231" t="s">
        <v>35</v>
      </c>
      <c r="K2661" s="231" t="s">
        <v>72</v>
      </c>
      <c r="L2661" s="231" t="s">
        <v>979</v>
      </c>
      <c r="M2661" s="234"/>
      <c r="N2661" s="236"/>
      <c r="O2661" s="235"/>
    </row>
    <row r="2662" spans="1:15">
      <c r="A2662" s="231" t="s">
        <v>969</v>
      </c>
      <c r="B2662" s="231" t="s">
        <v>970</v>
      </c>
      <c r="C2662" s="231" t="s">
        <v>971</v>
      </c>
      <c r="D2662" s="231" t="s">
        <v>972</v>
      </c>
      <c r="E2662" s="231" t="s">
        <v>996</v>
      </c>
      <c r="F2662" s="231" t="s">
        <v>95</v>
      </c>
      <c r="G2662" s="231" t="s">
        <v>974</v>
      </c>
      <c r="H2662" s="231" t="s">
        <v>35</v>
      </c>
      <c r="K2662" s="231" t="s">
        <v>72</v>
      </c>
      <c r="L2662" s="231" t="s">
        <v>980</v>
      </c>
      <c r="M2662" s="234"/>
      <c r="N2662" s="236"/>
      <c r="O2662" s="235"/>
    </row>
    <row r="2663" spans="1:15">
      <c r="A2663" s="237" t="s">
        <v>969</v>
      </c>
      <c r="B2663" s="237" t="s">
        <v>970</v>
      </c>
      <c r="C2663" s="237" t="s">
        <v>971</v>
      </c>
      <c r="D2663" s="237" t="s">
        <v>972</v>
      </c>
      <c r="E2663" s="237" t="s">
        <v>996</v>
      </c>
      <c r="F2663" s="237" t="s">
        <v>95</v>
      </c>
      <c r="G2663" s="237" t="s">
        <v>974</v>
      </c>
      <c r="H2663" s="237" t="s">
        <v>73</v>
      </c>
      <c r="I2663" s="237"/>
      <c r="J2663" s="237"/>
      <c r="K2663" s="237" t="s">
        <v>72</v>
      </c>
      <c r="L2663" s="237" t="s">
        <v>976</v>
      </c>
      <c r="M2663" s="237">
        <v>3689.3627999999999</v>
      </c>
      <c r="N2663" s="237">
        <v>0.19109999999999999</v>
      </c>
      <c r="O2663" s="237">
        <v>1502.6495</v>
      </c>
    </row>
    <row r="2664" spans="1:15">
      <c r="A2664" s="237" t="s">
        <v>969</v>
      </c>
      <c r="B2664" s="237" t="s">
        <v>970</v>
      </c>
      <c r="C2664" s="237" t="s">
        <v>971</v>
      </c>
      <c r="D2664" s="237" t="s">
        <v>972</v>
      </c>
      <c r="E2664" s="237" t="s">
        <v>996</v>
      </c>
      <c r="F2664" s="237" t="s">
        <v>95</v>
      </c>
      <c r="G2664" s="237" t="s">
        <v>974</v>
      </c>
      <c r="H2664" s="237" t="s">
        <v>73</v>
      </c>
      <c r="I2664" s="237"/>
      <c r="J2664" s="237"/>
      <c r="K2664" s="237" t="s">
        <v>72</v>
      </c>
      <c r="L2664" s="237" t="s">
        <v>977</v>
      </c>
      <c r="M2664" s="238">
        <v>4.1741934552972E-4</v>
      </c>
      <c r="N2664" s="238">
        <v>4.7697942244061899E-8</v>
      </c>
      <c r="O2664" s="238">
        <v>2.3393606857248199E-4</v>
      </c>
    </row>
    <row r="2665" spans="1:15">
      <c r="A2665" s="231" t="s">
        <v>969</v>
      </c>
      <c r="B2665" s="231" t="s">
        <v>970</v>
      </c>
      <c r="C2665" s="231" t="s">
        <v>971</v>
      </c>
      <c r="D2665" s="231" t="s">
        <v>972</v>
      </c>
      <c r="E2665" s="231" t="s">
        <v>996</v>
      </c>
      <c r="F2665" s="231" t="s">
        <v>95</v>
      </c>
      <c r="G2665" s="231" t="s">
        <v>974</v>
      </c>
      <c r="H2665" s="231" t="s">
        <v>73</v>
      </c>
      <c r="I2665" s="231" t="s">
        <v>1002</v>
      </c>
      <c r="J2665" s="231" t="s">
        <v>1003</v>
      </c>
      <c r="K2665" s="231" t="s">
        <v>72</v>
      </c>
      <c r="L2665" s="231" t="s">
        <v>978</v>
      </c>
      <c r="M2665" s="234"/>
      <c r="N2665" s="235">
        <v>0.2</v>
      </c>
      <c r="O2665" s="235">
        <v>0.2</v>
      </c>
    </row>
    <row r="2666" spans="1:15">
      <c r="A2666" s="231" t="s">
        <v>969</v>
      </c>
      <c r="B2666" s="231" t="s">
        <v>970</v>
      </c>
      <c r="C2666" s="231" t="s">
        <v>971</v>
      </c>
      <c r="D2666" s="231" t="s">
        <v>972</v>
      </c>
      <c r="E2666" s="231" t="s">
        <v>996</v>
      </c>
      <c r="F2666" s="231" t="s">
        <v>95</v>
      </c>
      <c r="G2666" s="231" t="s">
        <v>974</v>
      </c>
      <c r="H2666" s="231" t="s">
        <v>73</v>
      </c>
      <c r="I2666" s="231" t="s">
        <v>1002</v>
      </c>
      <c r="J2666" s="231" t="s">
        <v>1007</v>
      </c>
      <c r="K2666" s="231" t="s">
        <v>72</v>
      </c>
      <c r="L2666" s="231" t="s">
        <v>979</v>
      </c>
      <c r="M2666" s="234"/>
      <c r="N2666" s="235">
        <v>0.8</v>
      </c>
      <c r="O2666" s="235">
        <v>0.8</v>
      </c>
    </row>
    <row r="2667" spans="1:15">
      <c r="A2667" s="231" t="s">
        <v>969</v>
      </c>
      <c r="B2667" s="231" t="s">
        <v>970</v>
      </c>
      <c r="C2667" s="231" t="s">
        <v>971</v>
      </c>
      <c r="D2667" s="231" t="s">
        <v>972</v>
      </c>
      <c r="E2667" s="231" t="s">
        <v>996</v>
      </c>
      <c r="F2667" s="231" t="s">
        <v>95</v>
      </c>
      <c r="G2667" s="231" t="s">
        <v>974</v>
      </c>
      <c r="H2667" s="231" t="s">
        <v>73</v>
      </c>
      <c r="K2667" s="231" t="s">
        <v>72</v>
      </c>
      <c r="L2667" s="231" t="s">
        <v>980</v>
      </c>
      <c r="M2667" s="234"/>
      <c r="N2667" s="235"/>
      <c r="O2667" s="235"/>
    </row>
    <row r="2668" spans="1:15">
      <c r="A2668" s="237" t="s">
        <v>969</v>
      </c>
      <c r="B2668" s="237" t="s">
        <v>970</v>
      </c>
      <c r="C2668" s="237" t="s">
        <v>971</v>
      </c>
      <c r="D2668" s="237" t="s">
        <v>972</v>
      </c>
      <c r="E2668" s="237" t="s">
        <v>996</v>
      </c>
      <c r="F2668" s="237" t="s">
        <v>95</v>
      </c>
      <c r="G2668" s="237" t="s">
        <v>974</v>
      </c>
      <c r="H2668" s="237" t="s">
        <v>47</v>
      </c>
      <c r="I2668" s="237"/>
      <c r="J2668" s="237"/>
      <c r="K2668" s="237" t="s">
        <v>72</v>
      </c>
      <c r="L2668" s="237" t="s">
        <v>976</v>
      </c>
      <c r="M2668" s="237">
        <v>564.42200000000003</v>
      </c>
      <c r="N2668" s="237"/>
      <c r="O2668" s="237">
        <v>3.105</v>
      </c>
    </row>
    <row r="2669" spans="1:15">
      <c r="A2669" s="237" t="s">
        <v>969</v>
      </c>
      <c r="B2669" s="237" t="s">
        <v>970</v>
      </c>
      <c r="C2669" s="237" t="s">
        <v>971</v>
      </c>
      <c r="D2669" s="237" t="s">
        <v>972</v>
      </c>
      <c r="E2669" s="237" t="s">
        <v>996</v>
      </c>
      <c r="F2669" s="237" t="s">
        <v>95</v>
      </c>
      <c r="G2669" s="237" t="s">
        <v>974</v>
      </c>
      <c r="H2669" s="237" t="s">
        <v>47</v>
      </c>
      <c r="I2669" s="237"/>
      <c r="J2669" s="237"/>
      <c r="K2669" s="237" t="s">
        <v>72</v>
      </c>
      <c r="L2669" s="237" t="s">
        <v>977</v>
      </c>
      <c r="M2669" s="238">
        <v>6.3859445279432995E-5</v>
      </c>
      <c r="N2669" s="238"/>
      <c r="O2669" s="238">
        <v>4.8339382731472404E-7</v>
      </c>
    </row>
    <row r="2670" spans="1:15">
      <c r="A2670" s="231" t="s">
        <v>969</v>
      </c>
      <c r="B2670" s="231" t="s">
        <v>970</v>
      </c>
      <c r="C2670" s="231" t="s">
        <v>971</v>
      </c>
      <c r="D2670" s="231" t="s">
        <v>972</v>
      </c>
      <c r="E2670" s="231" t="s">
        <v>996</v>
      </c>
      <c r="F2670" s="231" t="s">
        <v>95</v>
      </c>
      <c r="G2670" s="231" t="s">
        <v>974</v>
      </c>
      <c r="H2670" s="231" t="s">
        <v>47</v>
      </c>
      <c r="I2670" s="231" t="s">
        <v>1002</v>
      </c>
      <c r="J2670" s="231" t="s">
        <v>1003</v>
      </c>
      <c r="K2670" s="231" t="s">
        <v>72</v>
      </c>
      <c r="L2670" s="231" t="s">
        <v>978</v>
      </c>
      <c r="M2670" s="234"/>
      <c r="N2670" s="235">
        <v>0.2</v>
      </c>
      <c r="O2670" s="235">
        <v>0.2</v>
      </c>
    </row>
    <row r="2671" spans="1:15">
      <c r="A2671" s="231" t="s">
        <v>969</v>
      </c>
      <c r="B2671" s="231" t="s">
        <v>970</v>
      </c>
      <c r="C2671" s="231" t="s">
        <v>971</v>
      </c>
      <c r="D2671" s="231" t="s">
        <v>972</v>
      </c>
      <c r="E2671" s="231" t="s">
        <v>996</v>
      </c>
      <c r="F2671" s="231" t="s">
        <v>95</v>
      </c>
      <c r="G2671" s="231" t="s">
        <v>974</v>
      </c>
      <c r="H2671" s="231" t="s">
        <v>47</v>
      </c>
      <c r="I2671" s="231" t="s">
        <v>1002</v>
      </c>
      <c r="J2671" s="231" t="s">
        <v>1007</v>
      </c>
      <c r="K2671" s="231" t="s">
        <v>72</v>
      </c>
      <c r="L2671" s="231" t="s">
        <v>979</v>
      </c>
      <c r="M2671" s="234"/>
      <c r="N2671" s="235">
        <v>0.8</v>
      </c>
      <c r="O2671" s="235">
        <v>0.8</v>
      </c>
    </row>
    <row r="2672" spans="1:15">
      <c r="A2672" s="231" t="s">
        <v>969</v>
      </c>
      <c r="B2672" s="231" t="s">
        <v>970</v>
      </c>
      <c r="C2672" s="231" t="s">
        <v>971</v>
      </c>
      <c r="D2672" s="231" t="s">
        <v>972</v>
      </c>
      <c r="E2672" s="231" t="s">
        <v>996</v>
      </c>
      <c r="F2672" s="231" t="s">
        <v>95</v>
      </c>
      <c r="G2672" s="231" t="s">
        <v>974</v>
      </c>
      <c r="H2672" s="231" t="s">
        <v>47</v>
      </c>
      <c r="K2672" s="231" t="s">
        <v>72</v>
      </c>
      <c r="L2672" s="231" t="s">
        <v>980</v>
      </c>
      <c r="M2672" s="234"/>
      <c r="N2672" s="236"/>
      <c r="O2672" s="235"/>
    </row>
    <row r="2673" spans="1:15">
      <c r="A2673" s="237" t="s">
        <v>969</v>
      </c>
      <c r="B2673" s="237" t="s">
        <v>970</v>
      </c>
      <c r="C2673" s="237" t="s">
        <v>971</v>
      </c>
      <c r="D2673" s="237" t="s">
        <v>972</v>
      </c>
      <c r="E2673" s="237" t="s">
        <v>996</v>
      </c>
      <c r="F2673" s="237" t="s">
        <v>95</v>
      </c>
      <c r="G2673" s="237" t="s">
        <v>974</v>
      </c>
      <c r="H2673" s="237" t="s">
        <v>46</v>
      </c>
      <c r="I2673" s="237"/>
      <c r="J2673" s="237"/>
      <c r="K2673" s="237" t="s">
        <v>72</v>
      </c>
      <c r="L2673" s="237" t="s">
        <v>976</v>
      </c>
      <c r="M2673" s="237">
        <v>712.7731</v>
      </c>
      <c r="N2673" s="237"/>
      <c r="O2673" s="237">
        <v>3.1288999999999998</v>
      </c>
    </row>
    <row r="2674" spans="1:15">
      <c r="A2674" s="237" t="s">
        <v>969</v>
      </c>
      <c r="B2674" s="237" t="s">
        <v>970</v>
      </c>
      <c r="C2674" s="237" t="s">
        <v>971</v>
      </c>
      <c r="D2674" s="237" t="s">
        <v>972</v>
      </c>
      <c r="E2674" s="237" t="s">
        <v>996</v>
      </c>
      <c r="F2674" s="237" t="s">
        <v>95</v>
      </c>
      <c r="G2674" s="237" t="s">
        <v>974</v>
      </c>
      <c r="H2674" s="237" t="s">
        <v>46</v>
      </c>
      <c r="I2674" s="237"/>
      <c r="J2674" s="237"/>
      <c r="K2674" s="237" t="s">
        <v>72</v>
      </c>
      <c r="L2674" s="237" t="s">
        <v>977</v>
      </c>
      <c r="M2674" s="238">
        <v>8.0644083285381896E-5</v>
      </c>
      <c r="N2674" s="238"/>
      <c r="O2674" s="238">
        <v>4.8711463648471504E-7</v>
      </c>
    </row>
    <row r="2675" spans="1:15">
      <c r="A2675" s="231" t="s">
        <v>969</v>
      </c>
      <c r="B2675" s="231" t="s">
        <v>970</v>
      </c>
      <c r="C2675" s="231" t="s">
        <v>971</v>
      </c>
      <c r="D2675" s="231" t="s">
        <v>972</v>
      </c>
      <c r="E2675" s="231" t="s">
        <v>996</v>
      </c>
      <c r="F2675" s="231" t="s">
        <v>95</v>
      </c>
      <c r="G2675" s="231" t="s">
        <v>974</v>
      </c>
      <c r="H2675" s="231" t="s">
        <v>46</v>
      </c>
      <c r="I2675" s="231" t="s">
        <v>1002</v>
      </c>
      <c r="J2675" s="231" t="s">
        <v>1003</v>
      </c>
      <c r="K2675" s="231" t="s">
        <v>72</v>
      </c>
      <c r="L2675" s="231" t="s">
        <v>978</v>
      </c>
      <c r="M2675" s="234"/>
      <c r="N2675" s="235">
        <v>0.2</v>
      </c>
      <c r="O2675" s="235">
        <v>0.2</v>
      </c>
    </row>
    <row r="2676" spans="1:15">
      <c r="A2676" s="231" t="s">
        <v>969</v>
      </c>
      <c r="B2676" s="231" t="s">
        <v>970</v>
      </c>
      <c r="C2676" s="231" t="s">
        <v>971</v>
      </c>
      <c r="D2676" s="231" t="s">
        <v>972</v>
      </c>
      <c r="E2676" s="231" t="s">
        <v>996</v>
      </c>
      <c r="F2676" s="231" t="s">
        <v>95</v>
      </c>
      <c r="G2676" s="231" t="s">
        <v>974</v>
      </c>
      <c r="H2676" s="231" t="s">
        <v>46</v>
      </c>
      <c r="I2676" s="231" t="s">
        <v>1002</v>
      </c>
      <c r="J2676" s="231" t="s">
        <v>1007</v>
      </c>
      <c r="K2676" s="231" t="s">
        <v>72</v>
      </c>
      <c r="L2676" s="231" t="s">
        <v>979</v>
      </c>
      <c r="M2676" s="234"/>
      <c r="N2676" s="235">
        <v>0.8</v>
      </c>
      <c r="O2676" s="235">
        <v>0.8</v>
      </c>
    </row>
    <row r="2677" spans="1:15">
      <c r="A2677" s="231" t="s">
        <v>969</v>
      </c>
      <c r="B2677" s="231" t="s">
        <v>970</v>
      </c>
      <c r="C2677" s="231" t="s">
        <v>971</v>
      </c>
      <c r="D2677" s="231" t="s">
        <v>972</v>
      </c>
      <c r="E2677" s="231" t="s">
        <v>996</v>
      </c>
      <c r="F2677" s="231" t="s">
        <v>95</v>
      </c>
      <c r="G2677" s="231" t="s">
        <v>974</v>
      </c>
      <c r="H2677" s="231" t="s">
        <v>46</v>
      </c>
      <c r="K2677" s="231" t="s">
        <v>72</v>
      </c>
      <c r="L2677" s="231" t="s">
        <v>980</v>
      </c>
      <c r="M2677" s="234"/>
      <c r="N2677" s="236"/>
      <c r="O2677" s="235"/>
    </row>
    <row r="2678" spans="1:15">
      <c r="A2678" s="237" t="s">
        <v>969</v>
      </c>
      <c r="B2678" s="237" t="s">
        <v>970</v>
      </c>
      <c r="C2678" s="237" t="s">
        <v>971</v>
      </c>
      <c r="D2678" s="237" t="s">
        <v>972</v>
      </c>
      <c r="E2678" s="237" t="s">
        <v>996</v>
      </c>
      <c r="F2678" s="237" t="s">
        <v>95</v>
      </c>
      <c r="G2678" s="237" t="s">
        <v>974</v>
      </c>
      <c r="H2678" s="237" t="s">
        <v>36</v>
      </c>
      <c r="I2678" s="237"/>
      <c r="J2678" s="237"/>
      <c r="K2678" s="237" t="s">
        <v>72</v>
      </c>
      <c r="L2678" s="237" t="s">
        <v>976</v>
      </c>
      <c r="M2678" s="237">
        <v>4656.4183999999996</v>
      </c>
      <c r="N2678" s="237">
        <v>1212.4773</v>
      </c>
      <c r="O2678" s="237">
        <v>2376.6839</v>
      </c>
    </row>
    <row r="2679" spans="1:15">
      <c r="A2679" s="237" t="s">
        <v>969</v>
      </c>
      <c r="B2679" s="237" t="s">
        <v>970</v>
      </c>
      <c r="C2679" s="237" t="s">
        <v>971</v>
      </c>
      <c r="D2679" s="237" t="s">
        <v>972</v>
      </c>
      <c r="E2679" s="237" t="s">
        <v>996</v>
      </c>
      <c r="F2679" s="237" t="s">
        <v>95</v>
      </c>
      <c r="G2679" s="237" t="s">
        <v>974</v>
      </c>
      <c r="H2679" s="237" t="s">
        <v>36</v>
      </c>
      <c r="I2679" s="237"/>
      <c r="J2679" s="237"/>
      <c r="K2679" s="237" t="s">
        <v>72</v>
      </c>
      <c r="L2679" s="237" t="s">
        <v>977</v>
      </c>
      <c r="M2679" s="238">
        <v>5.4879062475161498E-4</v>
      </c>
      <c r="N2679" s="238">
        <v>3.02630414587316E-4</v>
      </c>
      <c r="O2679" s="238">
        <v>3.7000783469832098E-4</v>
      </c>
    </row>
    <row r="2680" spans="1:15">
      <c r="A2680" s="231" t="s">
        <v>969</v>
      </c>
      <c r="B2680" s="231" t="s">
        <v>970</v>
      </c>
      <c r="C2680" s="231" t="s">
        <v>971</v>
      </c>
      <c r="D2680" s="231" t="s">
        <v>972</v>
      </c>
      <c r="E2680" s="231" t="s">
        <v>996</v>
      </c>
      <c r="F2680" s="231" t="s">
        <v>95</v>
      </c>
      <c r="G2680" s="231" t="s">
        <v>974</v>
      </c>
      <c r="H2680" s="231" t="s">
        <v>36</v>
      </c>
      <c r="I2680" s="231" t="s">
        <v>1002</v>
      </c>
      <c r="J2680" s="231" t="s">
        <v>1003</v>
      </c>
      <c r="K2680" s="231" t="s">
        <v>72</v>
      </c>
      <c r="L2680" s="231" t="s">
        <v>978</v>
      </c>
      <c r="M2680" s="234"/>
      <c r="N2680" s="235">
        <v>0.2</v>
      </c>
      <c r="O2680" s="235">
        <v>0.2</v>
      </c>
    </row>
    <row r="2681" spans="1:15">
      <c r="A2681" s="231" t="s">
        <v>969</v>
      </c>
      <c r="B2681" s="231" t="s">
        <v>970</v>
      </c>
      <c r="C2681" s="231" t="s">
        <v>971</v>
      </c>
      <c r="D2681" s="231" t="s">
        <v>972</v>
      </c>
      <c r="E2681" s="231" t="s">
        <v>996</v>
      </c>
      <c r="F2681" s="231" t="s">
        <v>95</v>
      </c>
      <c r="G2681" s="231" t="s">
        <v>974</v>
      </c>
      <c r="H2681" s="231" t="s">
        <v>36</v>
      </c>
      <c r="I2681" s="231" t="s">
        <v>1002</v>
      </c>
      <c r="J2681" s="231" t="s">
        <v>1007</v>
      </c>
      <c r="K2681" s="231" t="s">
        <v>72</v>
      </c>
      <c r="L2681" s="231" t="s">
        <v>979</v>
      </c>
      <c r="M2681" s="234"/>
      <c r="N2681" s="235">
        <v>0.8</v>
      </c>
      <c r="O2681" s="235">
        <v>0.8</v>
      </c>
    </row>
    <row r="2682" spans="1:15">
      <c r="A2682" s="231" t="s">
        <v>969</v>
      </c>
      <c r="B2682" s="231" t="s">
        <v>970</v>
      </c>
      <c r="C2682" s="231" t="s">
        <v>971</v>
      </c>
      <c r="D2682" s="231" t="s">
        <v>972</v>
      </c>
      <c r="E2682" s="231" t="s">
        <v>996</v>
      </c>
      <c r="F2682" s="231" t="s">
        <v>95</v>
      </c>
      <c r="G2682" s="231" t="s">
        <v>974</v>
      </c>
      <c r="H2682" s="231" t="s">
        <v>36</v>
      </c>
      <c r="K2682" s="231" t="s">
        <v>72</v>
      </c>
      <c r="L2682" s="231" t="s">
        <v>980</v>
      </c>
      <c r="M2682" s="234"/>
      <c r="N2682" s="235"/>
      <c r="O2682" s="235"/>
    </row>
    <row r="2683" spans="1:15">
      <c r="A2683" s="237" t="s">
        <v>969</v>
      </c>
      <c r="B2683" s="237" t="s">
        <v>970</v>
      </c>
      <c r="C2683" s="237" t="s">
        <v>971</v>
      </c>
      <c r="D2683" s="237" t="s">
        <v>972</v>
      </c>
      <c r="E2683" s="237" t="s">
        <v>996</v>
      </c>
      <c r="F2683" s="237" t="s">
        <v>95</v>
      </c>
      <c r="G2683" s="237" t="s">
        <v>974</v>
      </c>
      <c r="H2683" s="237" t="s">
        <v>34</v>
      </c>
      <c r="I2683" s="237"/>
      <c r="J2683" s="237"/>
      <c r="K2683" s="237" t="s">
        <v>72</v>
      </c>
      <c r="L2683" s="237" t="s">
        <v>976</v>
      </c>
      <c r="M2683" s="237">
        <v>30.541</v>
      </c>
      <c r="N2683" s="237"/>
      <c r="O2683" s="237"/>
    </row>
    <row r="2684" spans="1:15">
      <c r="A2684" s="237" t="s">
        <v>969</v>
      </c>
      <c r="B2684" s="237" t="s">
        <v>970</v>
      </c>
      <c r="C2684" s="237" t="s">
        <v>971</v>
      </c>
      <c r="D2684" s="237" t="s">
        <v>972</v>
      </c>
      <c r="E2684" s="237" t="s">
        <v>996</v>
      </c>
      <c r="F2684" s="237" t="s">
        <v>95</v>
      </c>
      <c r="G2684" s="237" t="s">
        <v>974</v>
      </c>
      <c r="H2684" s="237" t="s">
        <v>34</v>
      </c>
      <c r="I2684" s="237"/>
      <c r="J2684" s="237"/>
      <c r="K2684" s="237" t="s">
        <v>72</v>
      </c>
      <c r="L2684" s="237" t="s">
        <v>977</v>
      </c>
      <c r="M2684" s="238">
        <v>3.5166950095390498E-6</v>
      </c>
      <c r="N2684" s="238"/>
      <c r="O2684" s="238"/>
    </row>
    <row r="2685" spans="1:15">
      <c r="A2685" s="231" t="s">
        <v>969</v>
      </c>
      <c r="B2685" s="231" t="s">
        <v>970</v>
      </c>
      <c r="C2685" s="231" t="s">
        <v>971</v>
      </c>
      <c r="D2685" s="231" t="s">
        <v>972</v>
      </c>
      <c r="E2685" s="231" t="s">
        <v>996</v>
      </c>
      <c r="F2685" s="231" t="s">
        <v>95</v>
      </c>
      <c r="G2685" s="231" t="s">
        <v>974</v>
      </c>
      <c r="H2685" s="231" t="s">
        <v>34</v>
      </c>
      <c r="I2685" s="231" t="s">
        <v>1002</v>
      </c>
      <c r="J2685" s="231" t="s">
        <v>1003</v>
      </c>
      <c r="K2685" s="231" t="s">
        <v>72</v>
      </c>
      <c r="L2685" s="231" t="s">
        <v>978</v>
      </c>
      <c r="M2685" s="234"/>
      <c r="N2685" s="235">
        <v>0.2</v>
      </c>
      <c r="O2685" s="235">
        <v>0.2</v>
      </c>
    </row>
    <row r="2686" spans="1:15">
      <c r="A2686" s="231" t="s">
        <v>969</v>
      </c>
      <c r="B2686" s="231" t="s">
        <v>970</v>
      </c>
      <c r="C2686" s="231" t="s">
        <v>971</v>
      </c>
      <c r="D2686" s="231" t="s">
        <v>972</v>
      </c>
      <c r="E2686" s="231" t="s">
        <v>996</v>
      </c>
      <c r="F2686" s="231" t="s">
        <v>95</v>
      </c>
      <c r="G2686" s="231" t="s">
        <v>974</v>
      </c>
      <c r="H2686" s="231" t="s">
        <v>34</v>
      </c>
      <c r="I2686" s="231" t="s">
        <v>1002</v>
      </c>
      <c r="J2686" s="231" t="s">
        <v>1007</v>
      </c>
      <c r="K2686" s="231" t="s">
        <v>72</v>
      </c>
      <c r="L2686" s="231" t="s">
        <v>979</v>
      </c>
      <c r="M2686" s="234"/>
      <c r="N2686" s="235">
        <v>0.8</v>
      </c>
      <c r="O2686" s="235">
        <v>0.8</v>
      </c>
    </row>
    <row r="2687" spans="1:15">
      <c r="A2687" s="231" t="s">
        <v>969</v>
      </c>
      <c r="B2687" s="231" t="s">
        <v>970</v>
      </c>
      <c r="C2687" s="231" t="s">
        <v>971</v>
      </c>
      <c r="D2687" s="231" t="s">
        <v>972</v>
      </c>
      <c r="E2687" s="231" t="s">
        <v>996</v>
      </c>
      <c r="F2687" s="231" t="s">
        <v>95</v>
      </c>
      <c r="G2687" s="231" t="s">
        <v>974</v>
      </c>
      <c r="H2687" s="231" t="s">
        <v>34</v>
      </c>
      <c r="K2687" s="231" t="s">
        <v>72</v>
      </c>
      <c r="L2687" s="231" t="s">
        <v>980</v>
      </c>
      <c r="M2687" s="234"/>
      <c r="N2687" s="236"/>
      <c r="O2687" s="236"/>
    </row>
    <row r="2688" spans="1:15">
      <c r="A2688" s="237" t="s">
        <v>969</v>
      </c>
      <c r="B2688" s="237" t="s">
        <v>970</v>
      </c>
      <c r="C2688" s="237" t="s">
        <v>971</v>
      </c>
      <c r="D2688" s="237" t="s">
        <v>972</v>
      </c>
      <c r="E2688" s="237" t="s">
        <v>996</v>
      </c>
      <c r="F2688" s="237" t="s">
        <v>95</v>
      </c>
      <c r="G2688" s="237" t="s">
        <v>974</v>
      </c>
      <c r="H2688" s="237" t="s">
        <v>58</v>
      </c>
      <c r="I2688" s="237"/>
      <c r="J2688" s="237"/>
      <c r="K2688" s="237" t="s">
        <v>72</v>
      </c>
      <c r="L2688" s="237" t="s">
        <v>976</v>
      </c>
      <c r="M2688" s="237">
        <v>24.394200000000001</v>
      </c>
      <c r="N2688" s="237"/>
      <c r="O2688" s="237"/>
    </row>
    <row r="2689" spans="1:15">
      <c r="A2689" s="237" t="s">
        <v>969</v>
      </c>
      <c r="B2689" s="237" t="s">
        <v>970</v>
      </c>
      <c r="C2689" s="237" t="s">
        <v>971</v>
      </c>
      <c r="D2689" s="237" t="s">
        <v>972</v>
      </c>
      <c r="E2689" s="237" t="s">
        <v>996</v>
      </c>
      <c r="F2689" s="237" t="s">
        <v>95</v>
      </c>
      <c r="G2689" s="237" t="s">
        <v>974</v>
      </c>
      <c r="H2689" s="237" t="s">
        <v>58</v>
      </c>
      <c r="I2689" s="237"/>
      <c r="J2689" s="237"/>
      <c r="K2689" s="237" t="s">
        <v>72</v>
      </c>
      <c r="L2689" s="237" t="s">
        <v>977</v>
      </c>
      <c r="M2689" s="238">
        <v>2.75999177926364E-6</v>
      </c>
      <c r="N2689" s="238"/>
      <c r="O2689" s="238"/>
    </row>
    <row r="2690" spans="1:15">
      <c r="A2690" s="231" t="s">
        <v>969</v>
      </c>
      <c r="B2690" s="231" t="s">
        <v>970</v>
      </c>
      <c r="C2690" s="231" t="s">
        <v>971</v>
      </c>
      <c r="D2690" s="231" t="s">
        <v>972</v>
      </c>
      <c r="E2690" s="231" t="s">
        <v>996</v>
      </c>
      <c r="F2690" s="231" t="s">
        <v>95</v>
      </c>
      <c r="G2690" s="231" t="s">
        <v>974</v>
      </c>
      <c r="H2690" s="231" t="s">
        <v>58</v>
      </c>
      <c r="I2690" s="231" t="s">
        <v>1002</v>
      </c>
      <c r="J2690" s="231" t="s">
        <v>1003</v>
      </c>
      <c r="K2690" s="231" t="s">
        <v>72</v>
      </c>
      <c r="L2690" s="231" t="s">
        <v>978</v>
      </c>
      <c r="M2690" s="234"/>
      <c r="N2690" s="235">
        <v>0.2</v>
      </c>
      <c r="O2690" s="235">
        <v>0.2</v>
      </c>
    </row>
    <row r="2691" spans="1:15">
      <c r="A2691" s="231" t="s">
        <v>969</v>
      </c>
      <c r="B2691" s="231" t="s">
        <v>970</v>
      </c>
      <c r="C2691" s="231" t="s">
        <v>971</v>
      </c>
      <c r="D2691" s="231" t="s">
        <v>972</v>
      </c>
      <c r="E2691" s="231" t="s">
        <v>996</v>
      </c>
      <c r="F2691" s="231" t="s">
        <v>95</v>
      </c>
      <c r="G2691" s="231" t="s">
        <v>974</v>
      </c>
      <c r="H2691" s="231" t="s">
        <v>58</v>
      </c>
      <c r="I2691" s="231" t="s">
        <v>1002</v>
      </c>
      <c r="J2691" s="231" t="s">
        <v>1007</v>
      </c>
      <c r="K2691" s="231" t="s">
        <v>72</v>
      </c>
      <c r="L2691" s="231" t="s">
        <v>979</v>
      </c>
      <c r="M2691" s="234"/>
      <c r="N2691" s="235">
        <v>0.8</v>
      </c>
      <c r="O2691" s="235">
        <v>0.8</v>
      </c>
    </row>
    <row r="2692" spans="1:15">
      <c r="A2692" s="231" t="s">
        <v>969</v>
      </c>
      <c r="B2692" s="231" t="s">
        <v>970</v>
      </c>
      <c r="C2692" s="231" t="s">
        <v>971</v>
      </c>
      <c r="D2692" s="231" t="s">
        <v>972</v>
      </c>
      <c r="E2692" s="231" t="s">
        <v>996</v>
      </c>
      <c r="F2692" s="231" t="s">
        <v>95</v>
      </c>
      <c r="G2692" s="231" t="s">
        <v>974</v>
      </c>
      <c r="H2692" s="231" t="s">
        <v>58</v>
      </c>
      <c r="K2692" s="231" t="s">
        <v>72</v>
      </c>
      <c r="L2692" s="231" t="s">
        <v>980</v>
      </c>
      <c r="M2692" s="234"/>
      <c r="N2692" s="236"/>
      <c r="O2692" s="236"/>
    </row>
    <row r="2693" spans="1:15">
      <c r="A2693" s="237" t="s">
        <v>969</v>
      </c>
      <c r="B2693" s="237" t="s">
        <v>970</v>
      </c>
      <c r="C2693" s="237" t="s">
        <v>971</v>
      </c>
      <c r="D2693" s="237" t="s">
        <v>972</v>
      </c>
      <c r="E2693" s="237" t="s">
        <v>996</v>
      </c>
      <c r="F2693" s="237" t="s">
        <v>95</v>
      </c>
      <c r="G2693" s="237" t="s">
        <v>974</v>
      </c>
      <c r="H2693" s="237" t="s">
        <v>657</v>
      </c>
      <c r="I2693" s="237"/>
      <c r="J2693" s="237"/>
      <c r="K2693" s="237" t="s">
        <v>72</v>
      </c>
      <c r="L2693" s="237" t="s">
        <v>976</v>
      </c>
      <c r="M2693" s="237">
        <v>30.796800000000001</v>
      </c>
      <c r="N2693" s="237"/>
      <c r="O2693" s="237"/>
    </row>
    <row r="2694" spans="1:15">
      <c r="A2694" s="237" t="s">
        <v>969</v>
      </c>
      <c r="B2694" s="237" t="s">
        <v>970</v>
      </c>
      <c r="C2694" s="237" t="s">
        <v>971</v>
      </c>
      <c r="D2694" s="237" t="s">
        <v>972</v>
      </c>
      <c r="E2694" s="237" t="s">
        <v>996</v>
      </c>
      <c r="F2694" s="237" t="s">
        <v>95</v>
      </c>
      <c r="G2694" s="237" t="s">
        <v>974</v>
      </c>
      <c r="H2694" s="237" t="s">
        <v>657</v>
      </c>
      <c r="I2694" s="237"/>
      <c r="J2694" s="237"/>
      <c r="K2694" s="237" t="s">
        <v>72</v>
      </c>
      <c r="L2694" s="237" t="s">
        <v>977</v>
      </c>
      <c r="M2694" s="238">
        <v>3.8154861102214703E-6</v>
      </c>
      <c r="N2694" s="238"/>
      <c r="O2694" s="238"/>
    </row>
    <row r="2695" spans="1:15">
      <c r="A2695" s="231" t="s">
        <v>969</v>
      </c>
      <c r="B2695" s="231" t="s">
        <v>970</v>
      </c>
      <c r="C2695" s="231" t="s">
        <v>971</v>
      </c>
      <c r="D2695" s="231" t="s">
        <v>972</v>
      </c>
      <c r="E2695" s="231" t="s">
        <v>996</v>
      </c>
      <c r="F2695" s="231" t="s">
        <v>95</v>
      </c>
      <c r="G2695" s="231" t="s">
        <v>974</v>
      </c>
      <c r="H2695" s="231" t="s">
        <v>657</v>
      </c>
      <c r="I2695" s="231" t="s">
        <v>1002</v>
      </c>
      <c r="J2695" s="231" t="s">
        <v>1003</v>
      </c>
      <c r="K2695" s="231" t="s">
        <v>72</v>
      </c>
      <c r="L2695" s="231" t="s">
        <v>978</v>
      </c>
      <c r="M2695" s="234"/>
      <c r="N2695" s="235">
        <v>0.2</v>
      </c>
      <c r="O2695" s="235">
        <v>0.2</v>
      </c>
    </row>
    <row r="2696" spans="1:15">
      <c r="A2696" s="231" t="s">
        <v>969</v>
      </c>
      <c r="B2696" s="231" t="s">
        <v>970</v>
      </c>
      <c r="C2696" s="231" t="s">
        <v>971</v>
      </c>
      <c r="D2696" s="231" t="s">
        <v>972</v>
      </c>
      <c r="E2696" s="231" t="s">
        <v>996</v>
      </c>
      <c r="F2696" s="231" t="s">
        <v>95</v>
      </c>
      <c r="G2696" s="231" t="s">
        <v>974</v>
      </c>
      <c r="H2696" s="231" t="s">
        <v>657</v>
      </c>
      <c r="I2696" s="231" t="s">
        <v>1002</v>
      </c>
      <c r="J2696" s="231" t="s">
        <v>1007</v>
      </c>
      <c r="K2696" s="231" t="s">
        <v>72</v>
      </c>
      <c r="L2696" s="231" t="s">
        <v>979</v>
      </c>
      <c r="M2696" s="234"/>
      <c r="N2696" s="235">
        <v>0.8</v>
      </c>
      <c r="O2696" s="235">
        <v>0.8</v>
      </c>
    </row>
    <row r="2697" spans="1:15">
      <c r="A2697" s="231" t="s">
        <v>969</v>
      </c>
      <c r="B2697" s="231" t="s">
        <v>970</v>
      </c>
      <c r="C2697" s="231" t="s">
        <v>971</v>
      </c>
      <c r="D2697" s="231" t="s">
        <v>972</v>
      </c>
      <c r="E2697" s="231" t="s">
        <v>996</v>
      </c>
      <c r="F2697" s="231" t="s">
        <v>95</v>
      </c>
      <c r="G2697" s="231" t="s">
        <v>974</v>
      </c>
      <c r="H2697" s="231" t="s">
        <v>657</v>
      </c>
      <c r="K2697" s="231" t="s">
        <v>72</v>
      </c>
      <c r="L2697" s="231" t="s">
        <v>980</v>
      </c>
      <c r="M2697" s="234"/>
      <c r="N2697" s="236"/>
      <c r="O2697" s="236"/>
    </row>
    <row r="2698" spans="1:15">
      <c r="A2698" s="237" t="s">
        <v>969</v>
      </c>
      <c r="B2698" s="237" t="s">
        <v>970</v>
      </c>
      <c r="C2698" s="237" t="s">
        <v>971</v>
      </c>
      <c r="D2698" s="237" t="s">
        <v>972</v>
      </c>
      <c r="E2698" s="237" t="s">
        <v>996</v>
      </c>
      <c r="F2698" s="237" t="s">
        <v>95</v>
      </c>
      <c r="G2698" s="237" t="s">
        <v>974</v>
      </c>
      <c r="H2698" s="237" t="s">
        <v>67</v>
      </c>
      <c r="I2698" s="237"/>
      <c r="J2698" s="237"/>
      <c r="K2698" s="237" t="s">
        <v>72</v>
      </c>
      <c r="L2698" s="237" t="s">
        <v>976</v>
      </c>
      <c r="M2698" s="237">
        <v>195.99690000000001</v>
      </c>
      <c r="N2698" s="237"/>
      <c r="O2698" s="237"/>
    </row>
    <row r="2699" spans="1:15">
      <c r="A2699" s="237" t="s">
        <v>969</v>
      </c>
      <c r="B2699" s="237" t="s">
        <v>970</v>
      </c>
      <c r="C2699" s="237" t="s">
        <v>971</v>
      </c>
      <c r="D2699" s="237" t="s">
        <v>972</v>
      </c>
      <c r="E2699" s="237" t="s">
        <v>996</v>
      </c>
      <c r="F2699" s="237" t="s">
        <v>95</v>
      </c>
      <c r="G2699" s="237" t="s">
        <v>974</v>
      </c>
      <c r="H2699" s="237" t="s">
        <v>67</v>
      </c>
      <c r="I2699" s="237"/>
      <c r="J2699" s="237"/>
      <c r="K2699" s="237" t="s">
        <v>72</v>
      </c>
      <c r="L2699" s="237" t="s">
        <v>977</v>
      </c>
      <c r="M2699" s="238">
        <v>4.4742779307236899E-5</v>
      </c>
      <c r="N2699" s="238"/>
      <c r="O2699" s="238"/>
    </row>
    <row r="2700" spans="1:15">
      <c r="A2700" s="231" t="s">
        <v>969</v>
      </c>
      <c r="B2700" s="231" t="s">
        <v>970</v>
      </c>
      <c r="C2700" s="231" t="s">
        <v>971</v>
      </c>
      <c r="D2700" s="231" t="s">
        <v>972</v>
      </c>
      <c r="E2700" s="231" t="s">
        <v>996</v>
      </c>
      <c r="F2700" s="231" t="s">
        <v>95</v>
      </c>
      <c r="G2700" s="231" t="s">
        <v>974</v>
      </c>
      <c r="H2700" s="231" t="s">
        <v>67</v>
      </c>
      <c r="I2700" s="231" t="s">
        <v>1002</v>
      </c>
      <c r="J2700" s="231" t="s">
        <v>1003</v>
      </c>
      <c r="K2700" s="231" t="s">
        <v>72</v>
      </c>
      <c r="L2700" s="231" t="s">
        <v>978</v>
      </c>
      <c r="M2700" s="234"/>
      <c r="N2700" s="235">
        <v>0.2</v>
      </c>
      <c r="O2700" s="235">
        <v>0.2</v>
      </c>
    </row>
    <row r="2701" spans="1:15">
      <c r="A2701" s="231" t="s">
        <v>969</v>
      </c>
      <c r="B2701" s="231" t="s">
        <v>970</v>
      </c>
      <c r="C2701" s="231" t="s">
        <v>971</v>
      </c>
      <c r="D2701" s="231" t="s">
        <v>972</v>
      </c>
      <c r="E2701" s="231" t="s">
        <v>996</v>
      </c>
      <c r="F2701" s="231" t="s">
        <v>95</v>
      </c>
      <c r="G2701" s="231" t="s">
        <v>974</v>
      </c>
      <c r="H2701" s="231" t="s">
        <v>67</v>
      </c>
      <c r="I2701" s="231" t="s">
        <v>1002</v>
      </c>
      <c r="J2701" s="231" t="s">
        <v>1007</v>
      </c>
      <c r="K2701" s="231" t="s">
        <v>72</v>
      </c>
      <c r="L2701" s="231" t="s">
        <v>979</v>
      </c>
      <c r="M2701" s="234"/>
      <c r="N2701" s="235">
        <v>0.8</v>
      </c>
      <c r="O2701" s="235">
        <v>0.8</v>
      </c>
    </row>
    <row r="2702" spans="1:15">
      <c r="A2702" s="231" t="s">
        <v>969</v>
      </c>
      <c r="B2702" s="231" t="s">
        <v>970</v>
      </c>
      <c r="C2702" s="231" t="s">
        <v>971</v>
      </c>
      <c r="D2702" s="231" t="s">
        <v>972</v>
      </c>
      <c r="E2702" s="231" t="s">
        <v>996</v>
      </c>
      <c r="F2702" s="231" t="s">
        <v>95</v>
      </c>
      <c r="G2702" s="231" t="s">
        <v>974</v>
      </c>
      <c r="H2702" s="231" t="s">
        <v>67</v>
      </c>
      <c r="K2702" s="231" t="s">
        <v>72</v>
      </c>
      <c r="L2702" s="231" t="s">
        <v>980</v>
      </c>
      <c r="M2702" s="234"/>
      <c r="N2702" s="236"/>
      <c r="O2702" s="236"/>
    </row>
    <row r="2703" spans="1:15">
      <c r="A2703" s="237" t="s">
        <v>969</v>
      </c>
      <c r="B2703" s="237" t="s">
        <v>970</v>
      </c>
      <c r="C2703" s="237" t="s">
        <v>971</v>
      </c>
      <c r="D2703" s="237" t="s">
        <v>972</v>
      </c>
      <c r="E2703" s="237" t="s">
        <v>996</v>
      </c>
      <c r="F2703" s="237" t="s">
        <v>95</v>
      </c>
      <c r="G2703" s="237" t="s">
        <v>974</v>
      </c>
      <c r="H2703" s="237" t="s">
        <v>63</v>
      </c>
      <c r="I2703" s="237"/>
      <c r="J2703" s="237"/>
      <c r="K2703" s="237" t="s">
        <v>72</v>
      </c>
      <c r="L2703" s="237" t="s">
        <v>976</v>
      </c>
      <c r="M2703" s="237">
        <v>744.84550000000002</v>
      </c>
      <c r="N2703" s="237"/>
      <c r="O2703" s="237">
        <v>233.20830000000001</v>
      </c>
    </row>
    <row r="2704" spans="1:15">
      <c r="A2704" s="237" t="s">
        <v>969</v>
      </c>
      <c r="B2704" s="237" t="s">
        <v>970</v>
      </c>
      <c r="C2704" s="237" t="s">
        <v>971</v>
      </c>
      <c r="D2704" s="237" t="s">
        <v>972</v>
      </c>
      <c r="E2704" s="237" t="s">
        <v>996</v>
      </c>
      <c r="F2704" s="237" t="s">
        <v>95</v>
      </c>
      <c r="G2704" s="237" t="s">
        <v>974</v>
      </c>
      <c r="H2704" s="237" t="s">
        <v>63</v>
      </c>
      <c r="I2704" s="237"/>
      <c r="J2704" s="237"/>
      <c r="K2704" s="237" t="s">
        <v>72</v>
      </c>
      <c r="L2704" s="237" t="s">
        <v>977</v>
      </c>
      <c r="M2704" s="238">
        <v>1.4244560126081701E-4</v>
      </c>
      <c r="N2704" s="238"/>
      <c r="O2704" s="238">
        <v>3.63064259898745E-5</v>
      </c>
    </row>
    <row r="2705" spans="1:15">
      <c r="A2705" s="231" t="s">
        <v>969</v>
      </c>
      <c r="B2705" s="231" t="s">
        <v>970</v>
      </c>
      <c r="C2705" s="231" t="s">
        <v>971</v>
      </c>
      <c r="D2705" s="231" t="s">
        <v>972</v>
      </c>
      <c r="E2705" s="231" t="s">
        <v>996</v>
      </c>
      <c r="F2705" s="231" t="s">
        <v>95</v>
      </c>
      <c r="G2705" s="231" t="s">
        <v>974</v>
      </c>
      <c r="H2705" s="231" t="s">
        <v>63</v>
      </c>
      <c r="I2705" s="231" t="s">
        <v>1002</v>
      </c>
      <c r="J2705" s="231" t="s">
        <v>1003</v>
      </c>
      <c r="K2705" s="231" t="s">
        <v>72</v>
      </c>
      <c r="L2705" s="231" t="s">
        <v>978</v>
      </c>
      <c r="M2705" s="234"/>
      <c r="N2705" s="235">
        <v>0.2</v>
      </c>
      <c r="O2705" s="235">
        <v>0.2</v>
      </c>
    </row>
    <row r="2706" spans="1:15">
      <c r="A2706" s="231" t="s">
        <v>969</v>
      </c>
      <c r="B2706" s="231" t="s">
        <v>970</v>
      </c>
      <c r="C2706" s="231" t="s">
        <v>971</v>
      </c>
      <c r="D2706" s="231" t="s">
        <v>972</v>
      </c>
      <c r="E2706" s="231" t="s">
        <v>996</v>
      </c>
      <c r="F2706" s="231" t="s">
        <v>95</v>
      </c>
      <c r="G2706" s="231" t="s">
        <v>974</v>
      </c>
      <c r="H2706" s="231" t="s">
        <v>63</v>
      </c>
      <c r="I2706" s="231" t="s">
        <v>1002</v>
      </c>
      <c r="J2706" s="231" t="s">
        <v>1007</v>
      </c>
      <c r="K2706" s="231" t="s">
        <v>72</v>
      </c>
      <c r="L2706" s="231" t="s">
        <v>979</v>
      </c>
      <c r="M2706" s="234"/>
      <c r="N2706" s="235">
        <v>0.8</v>
      </c>
      <c r="O2706" s="235">
        <v>0.8</v>
      </c>
    </row>
    <row r="2707" spans="1:15">
      <c r="A2707" s="231" t="s">
        <v>969</v>
      </c>
      <c r="B2707" s="231" t="s">
        <v>970</v>
      </c>
      <c r="C2707" s="231" t="s">
        <v>971</v>
      </c>
      <c r="D2707" s="231" t="s">
        <v>972</v>
      </c>
      <c r="E2707" s="231" t="s">
        <v>996</v>
      </c>
      <c r="F2707" s="231" t="s">
        <v>95</v>
      </c>
      <c r="G2707" s="231" t="s">
        <v>974</v>
      </c>
      <c r="H2707" s="231" t="s">
        <v>63</v>
      </c>
      <c r="K2707" s="231" t="s">
        <v>72</v>
      </c>
      <c r="L2707" s="231" t="s">
        <v>980</v>
      </c>
      <c r="M2707" s="234"/>
      <c r="N2707" s="236"/>
      <c r="O2707" s="235"/>
    </row>
    <row r="2708" spans="1:15">
      <c r="A2708" s="237" t="s">
        <v>969</v>
      </c>
      <c r="B2708" s="237" t="s">
        <v>970</v>
      </c>
      <c r="C2708" s="237" t="s">
        <v>971</v>
      </c>
      <c r="D2708" s="237" t="s">
        <v>972</v>
      </c>
      <c r="E2708" s="237" t="s">
        <v>996</v>
      </c>
      <c r="F2708" s="237" t="s">
        <v>95</v>
      </c>
      <c r="G2708" s="237" t="s">
        <v>974</v>
      </c>
      <c r="H2708" s="237" t="s">
        <v>62</v>
      </c>
      <c r="I2708" s="237"/>
      <c r="J2708" s="237"/>
      <c r="K2708" s="237" t="s">
        <v>72</v>
      </c>
      <c r="L2708" s="237" t="s">
        <v>976</v>
      </c>
      <c r="M2708" s="237">
        <v>0.40600000000000003</v>
      </c>
      <c r="N2708" s="237"/>
      <c r="O2708" s="237"/>
    </row>
    <row r="2709" spans="1:15">
      <c r="A2709" s="237" t="s">
        <v>969</v>
      </c>
      <c r="B2709" s="237" t="s">
        <v>970</v>
      </c>
      <c r="C2709" s="237" t="s">
        <v>971</v>
      </c>
      <c r="D2709" s="237" t="s">
        <v>972</v>
      </c>
      <c r="E2709" s="237" t="s">
        <v>996</v>
      </c>
      <c r="F2709" s="237" t="s">
        <v>95</v>
      </c>
      <c r="G2709" s="237" t="s">
        <v>974</v>
      </c>
      <c r="H2709" s="237" t="s">
        <v>62</v>
      </c>
      <c r="I2709" s="237"/>
      <c r="J2709" s="237"/>
      <c r="K2709" s="237" t="s">
        <v>72</v>
      </c>
      <c r="L2709" s="237" t="s">
        <v>977</v>
      </c>
      <c r="M2709" s="238">
        <v>4.9636126731502003E-8</v>
      </c>
      <c r="N2709" s="238"/>
      <c r="O2709" s="238"/>
    </row>
    <row r="2710" spans="1:15">
      <c r="A2710" s="231" t="s">
        <v>969</v>
      </c>
      <c r="B2710" s="231" t="s">
        <v>970</v>
      </c>
      <c r="C2710" s="231" t="s">
        <v>971</v>
      </c>
      <c r="D2710" s="231" t="s">
        <v>972</v>
      </c>
      <c r="E2710" s="231" t="s">
        <v>996</v>
      </c>
      <c r="F2710" s="231" t="s">
        <v>95</v>
      </c>
      <c r="G2710" s="231" t="s">
        <v>974</v>
      </c>
      <c r="H2710" s="231" t="s">
        <v>62</v>
      </c>
      <c r="I2710" s="231" t="s">
        <v>1002</v>
      </c>
      <c r="J2710" s="231" t="s">
        <v>1003</v>
      </c>
      <c r="K2710" s="231" t="s">
        <v>72</v>
      </c>
      <c r="L2710" s="231" t="s">
        <v>978</v>
      </c>
      <c r="M2710" s="234"/>
      <c r="N2710" s="235">
        <v>0.2</v>
      </c>
      <c r="O2710" s="235">
        <v>0.2</v>
      </c>
    </row>
    <row r="2711" spans="1:15">
      <c r="A2711" s="231" t="s">
        <v>969</v>
      </c>
      <c r="B2711" s="231" t="s">
        <v>970</v>
      </c>
      <c r="C2711" s="231" t="s">
        <v>971</v>
      </c>
      <c r="D2711" s="231" t="s">
        <v>972</v>
      </c>
      <c r="E2711" s="231" t="s">
        <v>996</v>
      </c>
      <c r="F2711" s="231" t="s">
        <v>95</v>
      </c>
      <c r="G2711" s="231" t="s">
        <v>974</v>
      </c>
      <c r="H2711" s="231" t="s">
        <v>62</v>
      </c>
      <c r="I2711" s="231" t="s">
        <v>1002</v>
      </c>
      <c r="J2711" s="231" t="s">
        <v>1007</v>
      </c>
      <c r="K2711" s="231" t="s">
        <v>72</v>
      </c>
      <c r="L2711" s="231" t="s">
        <v>979</v>
      </c>
      <c r="M2711" s="234"/>
      <c r="N2711" s="235">
        <v>0.8</v>
      </c>
      <c r="O2711" s="235">
        <v>0.8</v>
      </c>
    </row>
    <row r="2712" spans="1:15">
      <c r="A2712" s="231" t="s">
        <v>969</v>
      </c>
      <c r="B2712" s="231" t="s">
        <v>970</v>
      </c>
      <c r="C2712" s="231" t="s">
        <v>971</v>
      </c>
      <c r="D2712" s="231" t="s">
        <v>972</v>
      </c>
      <c r="E2712" s="231" t="s">
        <v>996</v>
      </c>
      <c r="F2712" s="231" t="s">
        <v>95</v>
      </c>
      <c r="G2712" s="231" t="s">
        <v>974</v>
      </c>
      <c r="H2712" s="231" t="s">
        <v>62</v>
      </c>
      <c r="K2712" s="231" t="s">
        <v>72</v>
      </c>
      <c r="L2712" s="231" t="s">
        <v>980</v>
      </c>
      <c r="M2712" s="234"/>
      <c r="N2712" s="236"/>
      <c r="O2712" s="236"/>
    </row>
    <row r="2713" spans="1:15">
      <c r="A2713" s="237" t="s">
        <v>969</v>
      </c>
      <c r="B2713" s="237" t="s">
        <v>970</v>
      </c>
      <c r="C2713" s="237" t="s">
        <v>971</v>
      </c>
      <c r="D2713" s="237" t="s">
        <v>972</v>
      </c>
      <c r="E2713" s="237" t="s">
        <v>996</v>
      </c>
      <c r="F2713" s="237" t="s">
        <v>95</v>
      </c>
      <c r="G2713" s="237" t="s">
        <v>974</v>
      </c>
      <c r="H2713" s="237" t="s">
        <v>60</v>
      </c>
      <c r="I2713" s="237"/>
      <c r="J2713" s="237"/>
      <c r="K2713" s="237" t="s">
        <v>72</v>
      </c>
      <c r="L2713" s="237" t="s">
        <v>976</v>
      </c>
      <c r="M2713" s="237">
        <v>4.4900000000000002E-2</v>
      </c>
      <c r="N2713" s="237"/>
      <c r="O2713" s="237">
        <v>1.1000000000000001E-3</v>
      </c>
    </row>
    <row r="2714" spans="1:15">
      <c r="A2714" s="237" t="s">
        <v>969</v>
      </c>
      <c r="B2714" s="237" t="s">
        <v>970</v>
      </c>
      <c r="C2714" s="237" t="s">
        <v>971</v>
      </c>
      <c r="D2714" s="237" t="s">
        <v>972</v>
      </c>
      <c r="E2714" s="237" t="s">
        <v>996</v>
      </c>
      <c r="F2714" s="237" t="s">
        <v>95</v>
      </c>
      <c r="G2714" s="237" t="s">
        <v>974</v>
      </c>
      <c r="H2714" s="237" t="s">
        <v>60</v>
      </c>
      <c r="I2714" s="237"/>
      <c r="J2714" s="237"/>
      <c r="K2714" s="237" t="s">
        <v>72</v>
      </c>
      <c r="L2714" s="237" t="s">
        <v>977</v>
      </c>
      <c r="M2714" s="238">
        <v>5.5503746408042997E-9</v>
      </c>
      <c r="N2714" s="238"/>
      <c r="O2714" s="238">
        <v>1.7125063125481401E-10</v>
      </c>
    </row>
    <row r="2715" spans="1:15">
      <c r="A2715" s="231" t="s">
        <v>969</v>
      </c>
      <c r="B2715" s="231" t="s">
        <v>970</v>
      </c>
      <c r="C2715" s="231" t="s">
        <v>971</v>
      </c>
      <c r="D2715" s="231" t="s">
        <v>972</v>
      </c>
      <c r="E2715" s="231" t="s">
        <v>996</v>
      </c>
      <c r="F2715" s="231" t="s">
        <v>95</v>
      </c>
      <c r="G2715" s="231" t="s">
        <v>974</v>
      </c>
      <c r="H2715" s="231" t="s">
        <v>60</v>
      </c>
      <c r="I2715" s="231" t="s">
        <v>1002</v>
      </c>
      <c r="J2715" s="231" t="s">
        <v>1003</v>
      </c>
      <c r="K2715" s="231" t="s">
        <v>72</v>
      </c>
      <c r="L2715" s="231" t="s">
        <v>978</v>
      </c>
      <c r="M2715" s="234"/>
      <c r="N2715" s="235">
        <v>0.2</v>
      </c>
      <c r="O2715" s="235">
        <v>0.2</v>
      </c>
    </row>
    <row r="2716" spans="1:15">
      <c r="A2716" s="231" t="s">
        <v>969</v>
      </c>
      <c r="B2716" s="231" t="s">
        <v>970</v>
      </c>
      <c r="C2716" s="231" t="s">
        <v>971</v>
      </c>
      <c r="D2716" s="231" t="s">
        <v>972</v>
      </c>
      <c r="E2716" s="231" t="s">
        <v>996</v>
      </c>
      <c r="F2716" s="231" t="s">
        <v>95</v>
      </c>
      <c r="G2716" s="231" t="s">
        <v>974</v>
      </c>
      <c r="H2716" s="231" t="s">
        <v>60</v>
      </c>
      <c r="I2716" s="231" t="s">
        <v>1002</v>
      </c>
      <c r="J2716" s="231" t="s">
        <v>1007</v>
      </c>
      <c r="K2716" s="231" t="s">
        <v>72</v>
      </c>
      <c r="L2716" s="231" t="s">
        <v>979</v>
      </c>
      <c r="M2716" s="234"/>
      <c r="N2716" s="235">
        <v>0.8</v>
      </c>
      <c r="O2716" s="235">
        <v>0.8</v>
      </c>
    </row>
    <row r="2717" spans="1:15">
      <c r="A2717" s="231" t="s">
        <v>969</v>
      </c>
      <c r="B2717" s="231" t="s">
        <v>970</v>
      </c>
      <c r="C2717" s="231" t="s">
        <v>971</v>
      </c>
      <c r="D2717" s="231" t="s">
        <v>972</v>
      </c>
      <c r="E2717" s="231" t="s">
        <v>996</v>
      </c>
      <c r="F2717" s="231" t="s">
        <v>95</v>
      </c>
      <c r="G2717" s="231" t="s">
        <v>974</v>
      </c>
      <c r="H2717" s="231" t="s">
        <v>60</v>
      </c>
      <c r="K2717" s="231" t="s">
        <v>72</v>
      </c>
      <c r="L2717" s="231" t="s">
        <v>980</v>
      </c>
      <c r="M2717" s="234"/>
      <c r="N2717" s="236"/>
      <c r="O2717" s="235"/>
    </row>
    <row r="2718" spans="1:15">
      <c r="A2718" s="237" t="s">
        <v>969</v>
      </c>
      <c r="B2718" s="237" t="s">
        <v>970</v>
      </c>
      <c r="C2718" s="237" t="s">
        <v>971</v>
      </c>
      <c r="D2718" s="237" t="s">
        <v>972</v>
      </c>
      <c r="E2718" s="237" t="s">
        <v>996</v>
      </c>
      <c r="F2718" s="237" t="s">
        <v>95</v>
      </c>
      <c r="G2718" s="237" t="s">
        <v>974</v>
      </c>
      <c r="H2718" s="237" t="s">
        <v>17</v>
      </c>
      <c r="I2718" s="237"/>
      <c r="J2718" s="237"/>
      <c r="K2718" s="237" t="s">
        <v>72</v>
      </c>
      <c r="L2718" s="237" t="s">
        <v>976</v>
      </c>
      <c r="M2718" s="237">
        <v>51767.260499999997</v>
      </c>
      <c r="N2718" s="237">
        <v>10277.472</v>
      </c>
      <c r="O2718" s="237">
        <v>25786.792399999998</v>
      </c>
    </row>
    <row r="2719" spans="1:15">
      <c r="A2719" s="237" t="s">
        <v>969</v>
      </c>
      <c r="B2719" s="237" t="s">
        <v>970</v>
      </c>
      <c r="C2719" s="237" t="s">
        <v>971</v>
      </c>
      <c r="D2719" s="237" t="s">
        <v>972</v>
      </c>
      <c r="E2719" s="237" t="s">
        <v>996</v>
      </c>
      <c r="F2719" s="237" t="s">
        <v>95</v>
      </c>
      <c r="G2719" s="237" t="s">
        <v>974</v>
      </c>
      <c r="H2719" s="237" t="s">
        <v>17</v>
      </c>
      <c r="I2719" s="237"/>
      <c r="J2719" s="237"/>
      <c r="K2719" s="237" t="s">
        <v>72</v>
      </c>
      <c r="L2719" s="237" t="s">
        <v>977</v>
      </c>
      <c r="M2719" s="238">
        <v>6.0952329534659901E-3</v>
      </c>
      <c r="N2719" s="238">
        <v>2.5652237879171301E-3</v>
      </c>
      <c r="O2719" s="238">
        <v>4.0145495241244002E-3</v>
      </c>
    </row>
    <row r="2720" spans="1:15">
      <c r="A2720" s="231" t="s">
        <v>969</v>
      </c>
      <c r="B2720" s="231" t="s">
        <v>970</v>
      </c>
      <c r="C2720" s="231" t="s">
        <v>971</v>
      </c>
      <c r="D2720" s="231" t="s">
        <v>972</v>
      </c>
      <c r="E2720" s="231" t="s">
        <v>996</v>
      </c>
      <c r="F2720" s="231" t="s">
        <v>95</v>
      </c>
      <c r="G2720" s="231" t="s">
        <v>974</v>
      </c>
      <c r="H2720" s="231" t="s">
        <v>17</v>
      </c>
      <c r="I2720" s="231" t="s">
        <v>101</v>
      </c>
      <c r="J2720" s="231" t="s">
        <v>811</v>
      </c>
      <c r="K2720" s="231" t="s">
        <v>72</v>
      </c>
      <c r="L2720" s="231" t="s">
        <v>978</v>
      </c>
      <c r="M2720" s="234"/>
      <c r="N2720" s="235">
        <f>'4.c Electricity breakdown'!N51</f>
        <v>0.2</v>
      </c>
      <c r="O2720" s="235">
        <f>'4.c Electricity breakdown'!AQ51</f>
        <v>0.2</v>
      </c>
    </row>
    <row r="2721" spans="1:15">
      <c r="A2721" s="231" t="s">
        <v>969</v>
      </c>
      <c r="B2721" s="231" t="s">
        <v>970</v>
      </c>
      <c r="C2721" s="231" t="s">
        <v>971</v>
      </c>
      <c r="D2721" s="231" t="s">
        <v>972</v>
      </c>
      <c r="E2721" s="231" t="s">
        <v>996</v>
      </c>
      <c r="F2721" s="231" t="s">
        <v>95</v>
      </c>
      <c r="G2721" s="231" t="s">
        <v>974</v>
      </c>
      <c r="H2721" s="231" t="s">
        <v>17</v>
      </c>
      <c r="I2721" s="231" t="s">
        <v>1005</v>
      </c>
      <c r="J2721" s="231" t="s">
        <v>1003</v>
      </c>
      <c r="K2721" s="231" t="s">
        <v>72</v>
      </c>
      <c r="L2721" s="231" t="s">
        <v>979</v>
      </c>
      <c r="M2721" s="234"/>
      <c r="N2721" s="235">
        <f>'4.c Electricity breakdown'!N54</f>
        <v>0.125</v>
      </c>
      <c r="O2721" s="235">
        <f>'4.c Electricity breakdown'!AQ54</f>
        <v>0.125</v>
      </c>
    </row>
    <row r="2722" spans="1:15">
      <c r="A2722" s="231" t="s">
        <v>969</v>
      </c>
      <c r="B2722" s="231" t="s">
        <v>970</v>
      </c>
      <c r="C2722" s="231" t="s">
        <v>971</v>
      </c>
      <c r="D2722" s="231" t="s">
        <v>972</v>
      </c>
      <c r="E2722" s="231" t="s">
        <v>996</v>
      </c>
      <c r="F2722" s="231" t="s">
        <v>95</v>
      </c>
      <c r="G2722" s="231" t="s">
        <v>974</v>
      </c>
      <c r="H2722" s="231" t="s">
        <v>17</v>
      </c>
      <c r="I2722" s="231" t="s">
        <v>1005</v>
      </c>
      <c r="J2722" s="231" t="s">
        <v>1007</v>
      </c>
      <c r="K2722" s="231" t="s">
        <v>72</v>
      </c>
      <c r="L2722" s="231" t="s">
        <v>980</v>
      </c>
      <c r="M2722" s="234"/>
      <c r="N2722" s="235">
        <f>'4.c Electricity breakdown'!N55</f>
        <v>0.625</v>
      </c>
      <c r="O2722" s="235">
        <f>'4.c Electricity breakdown'!AQ55</f>
        <v>0.625</v>
      </c>
    </row>
    <row r="2723" spans="1:15">
      <c r="A2723" s="231" t="s">
        <v>969</v>
      </c>
      <c r="B2723" s="231" t="s">
        <v>970</v>
      </c>
      <c r="C2723" s="231" t="s">
        <v>971</v>
      </c>
      <c r="D2723" s="231" t="s">
        <v>972</v>
      </c>
      <c r="E2723" s="231" t="s">
        <v>996</v>
      </c>
      <c r="F2723" s="231" t="s">
        <v>95</v>
      </c>
      <c r="G2723" s="231" t="s">
        <v>974</v>
      </c>
      <c r="H2723" s="231" t="s">
        <v>17</v>
      </c>
      <c r="I2723" s="231" t="s">
        <v>105</v>
      </c>
      <c r="J2723" s="231" t="s">
        <v>813</v>
      </c>
      <c r="K2723" s="231" t="s">
        <v>72</v>
      </c>
      <c r="L2723" s="231" t="s">
        <v>1006</v>
      </c>
      <c r="M2723" s="234"/>
      <c r="N2723" s="235">
        <f>'4.c Electricity breakdown'!N52</f>
        <v>0.05</v>
      </c>
      <c r="O2723" s="235">
        <f>'4.c Electricity breakdown'!AQ52</f>
        <v>0.05</v>
      </c>
    </row>
    <row r="2724" spans="1:15">
      <c r="A2724" s="237" t="s">
        <v>969</v>
      </c>
      <c r="B2724" s="237" t="s">
        <v>970</v>
      </c>
      <c r="C2724" s="237" t="s">
        <v>971</v>
      </c>
      <c r="D2724" s="237" t="s">
        <v>972</v>
      </c>
      <c r="E2724" s="237" t="s">
        <v>996</v>
      </c>
      <c r="F2724" s="237" t="s">
        <v>95</v>
      </c>
      <c r="G2724" s="237" t="s">
        <v>974</v>
      </c>
      <c r="H2724" s="237" t="s">
        <v>45</v>
      </c>
      <c r="I2724" s="237"/>
      <c r="J2724" s="237"/>
      <c r="K2724" s="237" t="s">
        <v>72</v>
      </c>
      <c r="L2724" s="237" t="s">
        <v>976</v>
      </c>
      <c r="M2724" s="237">
        <v>3128.0214000000001</v>
      </c>
      <c r="N2724" s="237">
        <v>376.37349999999998</v>
      </c>
      <c r="O2724" s="237">
        <v>2856.5252</v>
      </c>
    </row>
    <row r="2725" spans="1:15">
      <c r="A2725" s="237" t="s">
        <v>969</v>
      </c>
      <c r="B2725" s="237" t="s">
        <v>970</v>
      </c>
      <c r="C2725" s="237" t="s">
        <v>971</v>
      </c>
      <c r="D2725" s="237" t="s">
        <v>972</v>
      </c>
      <c r="E2725" s="237" t="s">
        <v>996</v>
      </c>
      <c r="F2725" s="237" t="s">
        <v>95</v>
      </c>
      <c r="G2725" s="237" t="s">
        <v>974</v>
      </c>
      <c r="H2725" s="237" t="s">
        <v>45</v>
      </c>
      <c r="I2725" s="237"/>
      <c r="J2725" s="237"/>
      <c r="K2725" s="237" t="s">
        <v>72</v>
      </c>
      <c r="L2725" s="237" t="s">
        <v>977</v>
      </c>
      <c r="M2725" s="238">
        <v>5.0871536495530802E-4</v>
      </c>
      <c r="N2725" s="238">
        <v>9.3941608923052905E-5</v>
      </c>
      <c r="O2725" s="238">
        <v>4.44710676086621E-4</v>
      </c>
    </row>
    <row r="2726" spans="1:15">
      <c r="A2726" s="231" t="s">
        <v>969</v>
      </c>
      <c r="B2726" s="231" t="s">
        <v>970</v>
      </c>
      <c r="C2726" s="231" t="s">
        <v>971</v>
      </c>
      <c r="D2726" s="231" t="s">
        <v>972</v>
      </c>
      <c r="E2726" s="231" t="s">
        <v>996</v>
      </c>
      <c r="F2726" s="231" t="s">
        <v>95</v>
      </c>
      <c r="G2726" s="231" t="s">
        <v>974</v>
      </c>
      <c r="H2726" s="231" t="s">
        <v>45</v>
      </c>
      <c r="I2726" s="231" t="s">
        <v>1075</v>
      </c>
      <c r="J2726" s="231" t="s">
        <v>1016</v>
      </c>
      <c r="K2726" s="231" t="s">
        <v>72</v>
      </c>
      <c r="L2726" s="231" t="s">
        <v>978</v>
      </c>
      <c r="M2726" s="234"/>
      <c r="N2726" s="239">
        <v>0.5</v>
      </c>
      <c r="O2726" s="239">
        <v>0.5</v>
      </c>
    </row>
    <row r="2727" spans="1:15">
      <c r="A2727" s="231" t="s">
        <v>969</v>
      </c>
      <c r="B2727" s="231" t="s">
        <v>970</v>
      </c>
      <c r="C2727" s="231" t="s">
        <v>971</v>
      </c>
      <c r="D2727" s="231" t="s">
        <v>972</v>
      </c>
      <c r="E2727" s="231" t="s">
        <v>996</v>
      </c>
      <c r="F2727" s="231" t="s">
        <v>95</v>
      </c>
      <c r="G2727" s="231" t="s">
        <v>974</v>
      </c>
      <c r="H2727" s="231" t="s">
        <v>45</v>
      </c>
      <c r="I2727" s="231" t="s">
        <v>1075</v>
      </c>
      <c r="J2727" s="231" t="s">
        <v>1074</v>
      </c>
      <c r="K2727" s="231" t="s">
        <v>72</v>
      </c>
      <c r="L2727" s="231" t="s">
        <v>979</v>
      </c>
      <c r="M2727" s="234"/>
      <c r="N2727" s="239">
        <v>0.5</v>
      </c>
      <c r="O2727" s="239">
        <v>0.5</v>
      </c>
    </row>
    <row r="2728" spans="1:15">
      <c r="A2728" s="231" t="s">
        <v>969</v>
      </c>
      <c r="B2728" s="231" t="s">
        <v>970</v>
      </c>
      <c r="C2728" s="231" t="s">
        <v>971</v>
      </c>
      <c r="D2728" s="231" t="s">
        <v>972</v>
      </c>
      <c r="E2728" s="231" t="s">
        <v>996</v>
      </c>
      <c r="F2728" s="231" t="s">
        <v>95</v>
      </c>
      <c r="G2728" s="231" t="s">
        <v>974</v>
      </c>
      <c r="H2728" s="231" t="s">
        <v>45</v>
      </c>
      <c r="K2728" s="231" t="s">
        <v>72</v>
      </c>
      <c r="L2728" s="231" t="s">
        <v>980</v>
      </c>
      <c r="M2728" s="234"/>
      <c r="N2728" s="235"/>
      <c r="O2728" s="235"/>
    </row>
    <row r="2729" spans="1:15">
      <c r="A2729" s="237" t="s">
        <v>969</v>
      </c>
      <c r="B2729" s="237" t="s">
        <v>970</v>
      </c>
      <c r="C2729" s="237" t="s">
        <v>971</v>
      </c>
      <c r="D2729" s="237" t="s">
        <v>972</v>
      </c>
      <c r="E2729" s="237" t="s">
        <v>996</v>
      </c>
      <c r="F2729" s="237" t="s">
        <v>95</v>
      </c>
      <c r="G2729" s="237" t="s">
        <v>974</v>
      </c>
      <c r="H2729" s="237" t="s">
        <v>975</v>
      </c>
      <c r="I2729" s="237"/>
      <c r="J2729" s="237"/>
      <c r="K2729" s="237" t="s">
        <v>53</v>
      </c>
      <c r="L2729" s="237" t="s">
        <v>976</v>
      </c>
      <c r="M2729" s="237">
        <v>2490.5803999999998</v>
      </c>
      <c r="N2729" s="237">
        <v>2043.7227</v>
      </c>
      <c r="O2729" s="237"/>
    </row>
    <row r="2730" spans="1:15">
      <c r="A2730" s="237" t="s">
        <v>969</v>
      </c>
      <c r="B2730" s="237" t="s">
        <v>970</v>
      </c>
      <c r="C2730" s="237" t="s">
        <v>971</v>
      </c>
      <c r="D2730" s="237" t="s">
        <v>972</v>
      </c>
      <c r="E2730" s="237" t="s">
        <v>996</v>
      </c>
      <c r="F2730" s="237" t="s">
        <v>95</v>
      </c>
      <c r="G2730" s="237" t="s">
        <v>974</v>
      </c>
      <c r="H2730" s="237" t="s">
        <v>975</v>
      </c>
      <c r="I2730" s="237"/>
      <c r="J2730" s="237"/>
      <c r="K2730" s="237" t="s">
        <v>53</v>
      </c>
      <c r="L2730" s="237" t="s">
        <v>977</v>
      </c>
      <c r="M2730" s="238">
        <v>5.9511866846696402E-4</v>
      </c>
      <c r="N2730" s="238">
        <v>5.1010657931699701E-4</v>
      </c>
      <c r="O2730" s="238"/>
    </row>
    <row r="2731" spans="1:15">
      <c r="A2731" s="231" t="s">
        <v>969</v>
      </c>
      <c r="B2731" s="231" t="s">
        <v>970</v>
      </c>
      <c r="C2731" s="231" t="s">
        <v>971</v>
      </c>
      <c r="D2731" s="231" t="s">
        <v>972</v>
      </c>
      <c r="E2731" s="231" t="s">
        <v>996</v>
      </c>
      <c r="F2731" s="231" t="s">
        <v>95</v>
      </c>
      <c r="G2731" s="231" t="s">
        <v>974</v>
      </c>
      <c r="H2731" s="231" t="s">
        <v>975</v>
      </c>
      <c r="I2731" s="231" t="s">
        <v>1002</v>
      </c>
      <c r="J2731" s="231" t="s">
        <v>1003</v>
      </c>
      <c r="K2731" s="231" t="s">
        <v>53</v>
      </c>
      <c r="L2731" s="231" t="s">
        <v>978</v>
      </c>
      <c r="M2731" s="234"/>
      <c r="N2731" s="235">
        <v>0.5</v>
      </c>
      <c r="O2731" s="235">
        <v>0.5</v>
      </c>
    </row>
    <row r="2732" spans="1:15">
      <c r="A2732" s="231" t="s">
        <v>969</v>
      </c>
      <c r="B2732" s="231" t="s">
        <v>970</v>
      </c>
      <c r="C2732" s="231" t="s">
        <v>971</v>
      </c>
      <c r="D2732" s="231" t="s">
        <v>972</v>
      </c>
      <c r="E2732" s="231" t="s">
        <v>996</v>
      </c>
      <c r="F2732" s="231" t="s">
        <v>95</v>
      </c>
      <c r="G2732" s="231" t="s">
        <v>974</v>
      </c>
      <c r="H2732" s="231" t="s">
        <v>975</v>
      </c>
      <c r="I2732" s="231" t="s">
        <v>1002</v>
      </c>
      <c r="J2732" s="231" t="s">
        <v>1004</v>
      </c>
      <c r="K2732" s="231" t="s">
        <v>53</v>
      </c>
      <c r="L2732" s="231" t="s">
        <v>979</v>
      </c>
      <c r="M2732" s="234"/>
      <c r="N2732" s="235">
        <v>0.5</v>
      </c>
      <c r="O2732" s="235">
        <v>0.5</v>
      </c>
    </row>
    <row r="2733" spans="1:15">
      <c r="A2733" s="231" t="s">
        <v>969</v>
      </c>
      <c r="B2733" s="231" t="s">
        <v>970</v>
      </c>
      <c r="C2733" s="231" t="s">
        <v>971</v>
      </c>
      <c r="D2733" s="231" t="s">
        <v>972</v>
      </c>
      <c r="E2733" s="231" t="s">
        <v>996</v>
      </c>
      <c r="F2733" s="231" t="s">
        <v>95</v>
      </c>
      <c r="G2733" s="231" t="s">
        <v>974</v>
      </c>
      <c r="H2733" s="231" t="s">
        <v>975</v>
      </c>
      <c r="K2733" s="231" t="s">
        <v>53</v>
      </c>
      <c r="L2733" s="231" t="s">
        <v>980</v>
      </c>
      <c r="M2733" s="234"/>
      <c r="N2733" s="235"/>
      <c r="O2733" s="236"/>
    </row>
    <row r="2734" spans="1:15">
      <c r="A2734" s="237" t="s">
        <v>969</v>
      </c>
      <c r="B2734" s="237" t="s">
        <v>970</v>
      </c>
      <c r="C2734" s="237" t="s">
        <v>971</v>
      </c>
      <c r="D2734" s="237" t="s">
        <v>972</v>
      </c>
      <c r="E2734" s="237" t="s">
        <v>996</v>
      </c>
      <c r="F2734" s="237" t="s">
        <v>95</v>
      </c>
      <c r="G2734" s="237" t="s">
        <v>974</v>
      </c>
      <c r="H2734" s="237" t="s">
        <v>981</v>
      </c>
      <c r="I2734" s="237"/>
      <c r="J2734" s="237"/>
      <c r="K2734" s="237" t="s">
        <v>53</v>
      </c>
      <c r="L2734" s="237" t="s">
        <v>976</v>
      </c>
      <c r="M2734" s="237">
        <v>633.66830000000004</v>
      </c>
      <c r="N2734" s="237">
        <v>633.66830000000004</v>
      </c>
      <c r="O2734" s="237"/>
    </row>
    <row r="2735" spans="1:15">
      <c r="A2735" s="237" t="s">
        <v>969</v>
      </c>
      <c r="B2735" s="237" t="s">
        <v>970</v>
      </c>
      <c r="C2735" s="237" t="s">
        <v>971</v>
      </c>
      <c r="D2735" s="237" t="s">
        <v>972</v>
      </c>
      <c r="E2735" s="237" t="s">
        <v>996</v>
      </c>
      <c r="F2735" s="237" t="s">
        <v>95</v>
      </c>
      <c r="G2735" s="237" t="s">
        <v>974</v>
      </c>
      <c r="H2735" s="237" t="s">
        <v>981</v>
      </c>
      <c r="I2735" s="237"/>
      <c r="J2735" s="237"/>
      <c r="K2735" s="237" t="s">
        <v>53</v>
      </c>
      <c r="L2735" s="237" t="s">
        <v>977</v>
      </c>
      <c r="M2735" s="238">
        <v>1.58161559263699E-4</v>
      </c>
      <c r="N2735" s="238">
        <v>1.58161559263699E-4</v>
      </c>
      <c r="O2735" s="238"/>
    </row>
    <row r="2736" spans="1:15">
      <c r="A2736" s="231" t="s">
        <v>969</v>
      </c>
      <c r="B2736" s="231" t="s">
        <v>970</v>
      </c>
      <c r="C2736" s="231" t="s">
        <v>971</v>
      </c>
      <c r="D2736" s="231" t="s">
        <v>972</v>
      </c>
      <c r="E2736" s="231" t="s">
        <v>996</v>
      </c>
      <c r="F2736" s="231" t="s">
        <v>95</v>
      </c>
      <c r="G2736" s="231" t="s">
        <v>974</v>
      </c>
      <c r="H2736" s="231" t="s">
        <v>981</v>
      </c>
      <c r="I2736" s="231" t="s">
        <v>1002</v>
      </c>
      <c r="J2736" s="231" t="s">
        <v>1003</v>
      </c>
      <c r="K2736" s="231" t="s">
        <v>53</v>
      </c>
      <c r="L2736" s="231" t="s">
        <v>978</v>
      </c>
      <c r="M2736" s="234"/>
      <c r="N2736" s="235">
        <v>0.5</v>
      </c>
      <c r="O2736" s="235">
        <v>0.5</v>
      </c>
    </row>
    <row r="2737" spans="1:15">
      <c r="A2737" s="231" t="s">
        <v>969</v>
      </c>
      <c r="B2737" s="231" t="s">
        <v>970</v>
      </c>
      <c r="C2737" s="231" t="s">
        <v>971</v>
      </c>
      <c r="D2737" s="231" t="s">
        <v>972</v>
      </c>
      <c r="E2737" s="231" t="s">
        <v>996</v>
      </c>
      <c r="F2737" s="231" t="s">
        <v>95</v>
      </c>
      <c r="G2737" s="231" t="s">
        <v>974</v>
      </c>
      <c r="H2737" s="231" t="s">
        <v>981</v>
      </c>
      <c r="I2737" s="231" t="s">
        <v>1002</v>
      </c>
      <c r="J2737" s="231" t="s">
        <v>1004</v>
      </c>
      <c r="K2737" s="231" t="s">
        <v>53</v>
      </c>
      <c r="L2737" s="231" t="s">
        <v>979</v>
      </c>
      <c r="M2737" s="234"/>
      <c r="N2737" s="235">
        <v>0.5</v>
      </c>
      <c r="O2737" s="235">
        <v>0.5</v>
      </c>
    </row>
    <row r="2738" spans="1:15">
      <c r="A2738" s="231" t="s">
        <v>969</v>
      </c>
      <c r="B2738" s="231" t="s">
        <v>970</v>
      </c>
      <c r="C2738" s="231" t="s">
        <v>971</v>
      </c>
      <c r="D2738" s="231" t="s">
        <v>972</v>
      </c>
      <c r="E2738" s="231" t="s">
        <v>996</v>
      </c>
      <c r="F2738" s="231" t="s">
        <v>95</v>
      </c>
      <c r="G2738" s="231" t="s">
        <v>974</v>
      </c>
      <c r="H2738" s="231" t="s">
        <v>981</v>
      </c>
      <c r="K2738" s="231" t="s">
        <v>53</v>
      </c>
      <c r="L2738" s="231" t="s">
        <v>980</v>
      </c>
      <c r="M2738" s="234"/>
      <c r="N2738" s="235"/>
      <c r="O2738" s="236"/>
    </row>
    <row r="2739" spans="1:15">
      <c r="A2739" s="237" t="s">
        <v>969</v>
      </c>
      <c r="B2739" s="237" t="s">
        <v>970</v>
      </c>
      <c r="C2739" s="237" t="s">
        <v>971</v>
      </c>
      <c r="D2739" s="237" t="s">
        <v>972</v>
      </c>
      <c r="E2739" s="237" t="s">
        <v>996</v>
      </c>
      <c r="F2739" s="237" t="s">
        <v>95</v>
      </c>
      <c r="G2739" s="237" t="s">
        <v>974</v>
      </c>
      <c r="H2739" s="237" t="s">
        <v>982</v>
      </c>
      <c r="I2739" s="237"/>
      <c r="J2739" s="237"/>
      <c r="K2739" s="237" t="s">
        <v>53</v>
      </c>
      <c r="L2739" s="237" t="s">
        <v>976</v>
      </c>
      <c r="M2739" s="237">
        <v>0.59219999999999995</v>
      </c>
      <c r="N2739" s="237"/>
      <c r="O2739" s="237"/>
    </row>
    <row r="2740" spans="1:15">
      <c r="A2740" s="237" t="s">
        <v>969</v>
      </c>
      <c r="B2740" s="237" t="s">
        <v>970</v>
      </c>
      <c r="C2740" s="237" t="s">
        <v>971</v>
      </c>
      <c r="D2740" s="237" t="s">
        <v>972</v>
      </c>
      <c r="E2740" s="237" t="s">
        <v>996</v>
      </c>
      <c r="F2740" s="237" t="s">
        <v>95</v>
      </c>
      <c r="G2740" s="237" t="s">
        <v>974</v>
      </c>
      <c r="H2740" s="237" t="s">
        <v>982</v>
      </c>
      <c r="I2740" s="237"/>
      <c r="J2740" s="237"/>
      <c r="K2740" s="237" t="s">
        <v>53</v>
      </c>
      <c r="L2740" s="237" t="s">
        <v>977</v>
      </c>
      <c r="M2740" s="238">
        <v>7.1665380071845601E-8</v>
      </c>
      <c r="N2740" s="238"/>
      <c r="O2740" s="238"/>
    </row>
    <row r="2741" spans="1:15">
      <c r="A2741" s="231" t="s">
        <v>969</v>
      </c>
      <c r="B2741" s="231" t="s">
        <v>970</v>
      </c>
      <c r="C2741" s="231" t="s">
        <v>971</v>
      </c>
      <c r="D2741" s="231" t="s">
        <v>972</v>
      </c>
      <c r="E2741" s="231" t="s">
        <v>996</v>
      </c>
      <c r="F2741" s="231" t="s">
        <v>95</v>
      </c>
      <c r="G2741" s="231" t="s">
        <v>974</v>
      </c>
      <c r="H2741" s="231" t="s">
        <v>982</v>
      </c>
      <c r="I2741" s="231" t="s">
        <v>1002</v>
      </c>
      <c r="J2741" s="231" t="s">
        <v>1003</v>
      </c>
      <c r="K2741" s="231" t="s">
        <v>53</v>
      </c>
      <c r="L2741" s="231" t="s">
        <v>978</v>
      </c>
      <c r="M2741" s="234"/>
      <c r="N2741" s="235">
        <v>0.5</v>
      </c>
      <c r="O2741" s="235">
        <v>0.5</v>
      </c>
    </row>
    <row r="2742" spans="1:15">
      <c r="A2742" s="231" t="s">
        <v>969</v>
      </c>
      <c r="B2742" s="231" t="s">
        <v>970</v>
      </c>
      <c r="C2742" s="231" t="s">
        <v>971</v>
      </c>
      <c r="D2742" s="231" t="s">
        <v>972</v>
      </c>
      <c r="E2742" s="231" t="s">
        <v>996</v>
      </c>
      <c r="F2742" s="231" t="s">
        <v>95</v>
      </c>
      <c r="G2742" s="231" t="s">
        <v>974</v>
      </c>
      <c r="H2742" s="231" t="s">
        <v>982</v>
      </c>
      <c r="I2742" s="231" t="s">
        <v>1002</v>
      </c>
      <c r="J2742" s="231" t="s">
        <v>1004</v>
      </c>
      <c r="K2742" s="231" t="s">
        <v>53</v>
      </c>
      <c r="L2742" s="231" t="s">
        <v>979</v>
      </c>
      <c r="M2742" s="234"/>
      <c r="N2742" s="235">
        <v>0.5</v>
      </c>
      <c r="O2742" s="235">
        <v>0.5</v>
      </c>
    </row>
    <row r="2743" spans="1:15">
      <c r="A2743" s="231" t="s">
        <v>969</v>
      </c>
      <c r="B2743" s="231" t="s">
        <v>970</v>
      </c>
      <c r="C2743" s="231" t="s">
        <v>971</v>
      </c>
      <c r="D2743" s="231" t="s">
        <v>972</v>
      </c>
      <c r="E2743" s="231" t="s">
        <v>996</v>
      </c>
      <c r="F2743" s="231" t="s">
        <v>95</v>
      </c>
      <c r="G2743" s="231" t="s">
        <v>974</v>
      </c>
      <c r="H2743" s="231" t="s">
        <v>982</v>
      </c>
      <c r="K2743" s="231" t="s">
        <v>53</v>
      </c>
      <c r="L2743" s="231" t="s">
        <v>980</v>
      </c>
      <c r="M2743" s="234"/>
      <c r="N2743" s="236"/>
      <c r="O2743" s="236"/>
    </row>
    <row r="2744" spans="1:15">
      <c r="A2744" s="237" t="s">
        <v>969</v>
      </c>
      <c r="B2744" s="237" t="s">
        <v>970</v>
      </c>
      <c r="C2744" s="237" t="s">
        <v>971</v>
      </c>
      <c r="D2744" s="237" t="s">
        <v>972</v>
      </c>
      <c r="E2744" s="237" t="s">
        <v>996</v>
      </c>
      <c r="F2744" s="237" t="s">
        <v>95</v>
      </c>
      <c r="G2744" s="237" t="s">
        <v>974</v>
      </c>
      <c r="H2744" s="237" t="s">
        <v>983</v>
      </c>
      <c r="I2744" s="237"/>
      <c r="J2744" s="237"/>
      <c r="K2744" s="237" t="s">
        <v>53</v>
      </c>
      <c r="L2744" s="237" t="s">
        <v>976</v>
      </c>
      <c r="M2744" s="237">
        <v>81.616799999999998</v>
      </c>
      <c r="N2744" s="237"/>
      <c r="O2744" s="237">
        <v>19.163799999999998</v>
      </c>
    </row>
    <row r="2745" spans="1:15">
      <c r="A2745" s="237" t="s">
        <v>969</v>
      </c>
      <c r="B2745" s="237" t="s">
        <v>970</v>
      </c>
      <c r="C2745" s="237" t="s">
        <v>971</v>
      </c>
      <c r="D2745" s="237" t="s">
        <v>972</v>
      </c>
      <c r="E2745" s="237" t="s">
        <v>996</v>
      </c>
      <c r="F2745" s="237" t="s">
        <v>95</v>
      </c>
      <c r="G2745" s="237" t="s">
        <v>974</v>
      </c>
      <c r="H2745" s="237" t="s">
        <v>983</v>
      </c>
      <c r="I2745" s="237"/>
      <c r="J2745" s="237"/>
      <c r="K2745" s="237" t="s">
        <v>53</v>
      </c>
      <c r="L2745" s="237" t="s">
        <v>977</v>
      </c>
      <c r="M2745" s="238">
        <v>1.06532739765376E-5</v>
      </c>
      <c r="N2745" s="238"/>
      <c r="O2745" s="238">
        <v>2.9834662247645499E-6</v>
      </c>
    </row>
    <row r="2746" spans="1:15">
      <c r="A2746" s="231" t="s">
        <v>969</v>
      </c>
      <c r="B2746" s="231" t="s">
        <v>970</v>
      </c>
      <c r="C2746" s="231" t="s">
        <v>971</v>
      </c>
      <c r="D2746" s="231" t="s">
        <v>972</v>
      </c>
      <c r="E2746" s="231" t="s">
        <v>996</v>
      </c>
      <c r="F2746" s="231" t="s">
        <v>95</v>
      </c>
      <c r="G2746" s="231" t="s">
        <v>974</v>
      </c>
      <c r="H2746" s="231" t="s">
        <v>983</v>
      </c>
      <c r="I2746" s="231" t="s">
        <v>1002</v>
      </c>
      <c r="J2746" s="231" t="s">
        <v>1003</v>
      </c>
      <c r="K2746" s="231" t="s">
        <v>53</v>
      </c>
      <c r="L2746" s="231" t="s">
        <v>978</v>
      </c>
      <c r="M2746" s="234"/>
      <c r="N2746" s="235">
        <v>0.5</v>
      </c>
      <c r="O2746" s="235">
        <v>0.5</v>
      </c>
    </row>
    <row r="2747" spans="1:15">
      <c r="A2747" s="231" t="s">
        <v>969</v>
      </c>
      <c r="B2747" s="231" t="s">
        <v>970</v>
      </c>
      <c r="C2747" s="231" t="s">
        <v>971</v>
      </c>
      <c r="D2747" s="231" t="s">
        <v>972</v>
      </c>
      <c r="E2747" s="231" t="s">
        <v>996</v>
      </c>
      <c r="F2747" s="231" t="s">
        <v>95</v>
      </c>
      <c r="G2747" s="231" t="s">
        <v>974</v>
      </c>
      <c r="H2747" s="231" t="s">
        <v>983</v>
      </c>
      <c r="I2747" s="231" t="s">
        <v>1002</v>
      </c>
      <c r="J2747" s="231" t="s">
        <v>1004</v>
      </c>
      <c r="K2747" s="231" t="s">
        <v>53</v>
      </c>
      <c r="L2747" s="231" t="s">
        <v>979</v>
      </c>
      <c r="M2747" s="234"/>
      <c r="N2747" s="235">
        <v>0.5</v>
      </c>
      <c r="O2747" s="235">
        <v>0.5</v>
      </c>
    </row>
    <row r="2748" spans="1:15">
      <c r="A2748" s="231" t="s">
        <v>969</v>
      </c>
      <c r="B2748" s="231" t="s">
        <v>970</v>
      </c>
      <c r="C2748" s="231" t="s">
        <v>971</v>
      </c>
      <c r="D2748" s="231" t="s">
        <v>972</v>
      </c>
      <c r="E2748" s="231" t="s">
        <v>996</v>
      </c>
      <c r="F2748" s="231" t="s">
        <v>95</v>
      </c>
      <c r="G2748" s="231" t="s">
        <v>974</v>
      </c>
      <c r="H2748" s="231" t="s">
        <v>983</v>
      </c>
      <c r="K2748" s="231" t="s">
        <v>53</v>
      </c>
      <c r="L2748" s="231" t="s">
        <v>980</v>
      </c>
      <c r="M2748" s="234"/>
      <c r="N2748" s="236"/>
      <c r="O2748" s="235"/>
    </row>
    <row r="2749" spans="1:15">
      <c r="A2749" s="237" t="s">
        <v>969</v>
      </c>
      <c r="B2749" s="237" t="s">
        <v>970</v>
      </c>
      <c r="C2749" s="237" t="s">
        <v>971</v>
      </c>
      <c r="D2749" s="237" t="s">
        <v>972</v>
      </c>
      <c r="E2749" s="237" t="s">
        <v>996</v>
      </c>
      <c r="F2749" s="237" t="s">
        <v>95</v>
      </c>
      <c r="G2749" s="237" t="s">
        <v>974</v>
      </c>
      <c r="H2749" s="237" t="s">
        <v>984</v>
      </c>
      <c r="I2749" s="237"/>
      <c r="J2749" s="237"/>
      <c r="K2749" s="237" t="s">
        <v>53</v>
      </c>
      <c r="L2749" s="237" t="s">
        <v>976</v>
      </c>
      <c r="M2749" s="237">
        <v>4469.8276999999998</v>
      </c>
      <c r="N2749" s="237"/>
      <c r="O2749" s="237">
        <v>3945.8598000000002</v>
      </c>
    </row>
    <row r="2750" spans="1:15">
      <c r="A2750" s="237" t="s">
        <v>969</v>
      </c>
      <c r="B2750" s="237" t="s">
        <v>970</v>
      </c>
      <c r="C2750" s="237" t="s">
        <v>971</v>
      </c>
      <c r="D2750" s="237" t="s">
        <v>972</v>
      </c>
      <c r="E2750" s="237" t="s">
        <v>996</v>
      </c>
      <c r="F2750" s="237" t="s">
        <v>95</v>
      </c>
      <c r="G2750" s="237" t="s">
        <v>974</v>
      </c>
      <c r="H2750" s="237" t="s">
        <v>984</v>
      </c>
      <c r="I2750" s="237"/>
      <c r="J2750" s="237"/>
      <c r="K2750" s="237" t="s">
        <v>53</v>
      </c>
      <c r="L2750" s="237" t="s">
        <v>977</v>
      </c>
      <c r="M2750" s="238">
        <v>7.5383716502811198E-4</v>
      </c>
      <c r="N2750" s="238"/>
      <c r="O2750" s="238">
        <v>6.1430089235726699E-4</v>
      </c>
    </row>
    <row r="2751" spans="1:15">
      <c r="A2751" s="231" t="s">
        <v>969</v>
      </c>
      <c r="B2751" s="231" t="s">
        <v>970</v>
      </c>
      <c r="C2751" s="231" t="s">
        <v>971</v>
      </c>
      <c r="D2751" s="231" t="s">
        <v>972</v>
      </c>
      <c r="E2751" s="231" t="s">
        <v>996</v>
      </c>
      <c r="F2751" s="231" t="s">
        <v>95</v>
      </c>
      <c r="G2751" s="231" t="s">
        <v>974</v>
      </c>
      <c r="H2751" s="231" t="s">
        <v>984</v>
      </c>
      <c r="I2751" s="231" t="s">
        <v>1002</v>
      </c>
      <c r="J2751" s="231" t="s">
        <v>1003</v>
      </c>
      <c r="K2751" s="231" t="s">
        <v>53</v>
      </c>
      <c r="L2751" s="231" t="s">
        <v>978</v>
      </c>
      <c r="M2751" s="234"/>
      <c r="N2751" s="235">
        <v>0.5</v>
      </c>
      <c r="O2751" s="235">
        <v>0.5</v>
      </c>
    </row>
    <row r="2752" spans="1:15">
      <c r="A2752" s="231" t="s">
        <v>969</v>
      </c>
      <c r="B2752" s="231" t="s">
        <v>970</v>
      </c>
      <c r="C2752" s="231" t="s">
        <v>971</v>
      </c>
      <c r="D2752" s="231" t="s">
        <v>972</v>
      </c>
      <c r="E2752" s="231" t="s">
        <v>996</v>
      </c>
      <c r="F2752" s="231" t="s">
        <v>95</v>
      </c>
      <c r="G2752" s="231" t="s">
        <v>974</v>
      </c>
      <c r="H2752" s="231" t="s">
        <v>984</v>
      </c>
      <c r="I2752" s="231" t="s">
        <v>1002</v>
      </c>
      <c r="J2752" s="231" t="s">
        <v>1004</v>
      </c>
      <c r="K2752" s="231" t="s">
        <v>53</v>
      </c>
      <c r="L2752" s="231" t="s">
        <v>979</v>
      </c>
      <c r="M2752" s="234"/>
      <c r="N2752" s="235">
        <v>0.5</v>
      </c>
      <c r="O2752" s="235">
        <v>0.5</v>
      </c>
    </row>
    <row r="2753" spans="1:15">
      <c r="A2753" s="231" t="s">
        <v>969</v>
      </c>
      <c r="B2753" s="231" t="s">
        <v>970</v>
      </c>
      <c r="C2753" s="231" t="s">
        <v>971</v>
      </c>
      <c r="D2753" s="231" t="s">
        <v>972</v>
      </c>
      <c r="E2753" s="231" t="s">
        <v>996</v>
      </c>
      <c r="F2753" s="231" t="s">
        <v>95</v>
      </c>
      <c r="G2753" s="231" t="s">
        <v>974</v>
      </c>
      <c r="H2753" s="231" t="s">
        <v>984</v>
      </c>
      <c r="K2753" s="231" t="s">
        <v>53</v>
      </c>
      <c r="L2753" s="231" t="s">
        <v>980</v>
      </c>
      <c r="M2753" s="234"/>
      <c r="N2753" s="236"/>
      <c r="O2753" s="235"/>
    </row>
    <row r="2754" spans="1:15">
      <c r="A2754" s="237" t="s">
        <v>969</v>
      </c>
      <c r="B2754" s="237" t="s">
        <v>970</v>
      </c>
      <c r="C2754" s="237" t="s">
        <v>971</v>
      </c>
      <c r="D2754" s="237" t="s">
        <v>972</v>
      </c>
      <c r="E2754" s="237" t="s">
        <v>996</v>
      </c>
      <c r="F2754" s="237" t="s">
        <v>95</v>
      </c>
      <c r="G2754" s="237" t="s">
        <v>974</v>
      </c>
      <c r="H2754" s="237" t="s">
        <v>985</v>
      </c>
      <c r="I2754" s="237"/>
      <c r="J2754" s="237"/>
      <c r="K2754" s="237" t="s">
        <v>53</v>
      </c>
      <c r="L2754" s="237" t="s">
        <v>976</v>
      </c>
      <c r="M2754" s="237">
        <v>51.962800000000001</v>
      </c>
      <c r="N2754" s="237"/>
      <c r="O2754" s="237">
        <v>49.600900000000003</v>
      </c>
    </row>
    <row r="2755" spans="1:15">
      <c r="A2755" s="237" t="s">
        <v>969</v>
      </c>
      <c r="B2755" s="237" t="s">
        <v>970</v>
      </c>
      <c r="C2755" s="237" t="s">
        <v>971</v>
      </c>
      <c r="D2755" s="237" t="s">
        <v>972</v>
      </c>
      <c r="E2755" s="237" t="s">
        <v>996</v>
      </c>
      <c r="F2755" s="237" t="s">
        <v>95</v>
      </c>
      <c r="G2755" s="237" t="s">
        <v>974</v>
      </c>
      <c r="H2755" s="237" t="s">
        <v>985</v>
      </c>
      <c r="I2755" s="237"/>
      <c r="J2755" s="237"/>
      <c r="K2755" s="237" t="s">
        <v>53</v>
      </c>
      <c r="L2755" s="237" t="s">
        <v>977</v>
      </c>
      <c r="M2755" s="238">
        <v>8.2715789880891292E-6</v>
      </c>
      <c r="N2755" s="238"/>
      <c r="O2755" s="238">
        <v>7.7219867598244492E-6</v>
      </c>
    </row>
    <row r="2756" spans="1:15">
      <c r="A2756" s="231" t="s">
        <v>969</v>
      </c>
      <c r="B2756" s="231" t="s">
        <v>970</v>
      </c>
      <c r="C2756" s="231" t="s">
        <v>971</v>
      </c>
      <c r="D2756" s="231" t="s">
        <v>972</v>
      </c>
      <c r="E2756" s="231" t="s">
        <v>996</v>
      </c>
      <c r="F2756" s="231" t="s">
        <v>95</v>
      </c>
      <c r="G2756" s="231" t="s">
        <v>974</v>
      </c>
      <c r="H2756" s="231" t="s">
        <v>985</v>
      </c>
      <c r="I2756" s="231" t="s">
        <v>1002</v>
      </c>
      <c r="J2756" s="231" t="s">
        <v>1003</v>
      </c>
      <c r="K2756" s="231" t="s">
        <v>53</v>
      </c>
      <c r="L2756" s="231" t="s">
        <v>978</v>
      </c>
      <c r="M2756" s="234"/>
      <c r="N2756" s="235">
        <v>0.5</v>
      </c>
      <c r="O2756" s="235">
        <v>0.5</v>
      </c>
    </row>
    <row r="2757" spans="1:15">
      <c r="A2757" s="231" t="s">
        <v>969</v>
      </c>
      <c r="B2757" s="231" t="s">
        <v>970</v>
      </c>
      <c r="C2757" s="231" t="s">
        <v>971</v>
      </c>
      <c r="D2757" s="231" t="s">
        <v>972</v>
      </c>
      <c r="E2757" s="231" t="s">
        <v>996</v>
      </c>
      <c r="F2757" s="231" t="s">
        <v>95</v>
      </c>
      <c r="G2757" s="231" t="s">
        <v>974</v>
      </c>
      <c r="H2757" s="231" t="s">
        <v>985</v>
      </c>
      <c r="I2757" s="231" t="s">
        <v>1002</v>
      </c>
      <c r="J2757" s="231" t="s">
        <v>1004</v>
      </c>
      <c r="K2757" s="231" t="s">
        <v>53</v>
      </c>
      <c r="L2757" s="231" t="s">
        <v>979</v>
      </c>
      <c r="M2757" s="234"/>
      <c r="N2757" s="235">
        <v>0.5</v>
      </c>
      <c r="O2757" s="235">
        <v>0.5</v>
      </c>
    </row>
    <row r="2758" spans="1:15">
      <c r="A2758" s="231" t="s">
        <v>969</v>
      </c>
      <c r="B2758" s="231" t="s">
        <v>970</v>
      </c>
      <c r="C2758" s="231" t="s">
        <v>971</v>
      </c>
      <c r="D2758" s="231" t="s">
        <v>972</v>
      </c>
      <c r="E2758" s="231" t="s">
        <v>996</v>
      </c>
      <c r="F2758" s="231" t="s">
        <v>95</v>
      </c>
      <c r="G2758" s="231" t="s">
        <v>974</v>
      </c>
      <c r="H2758" s="231" t="s">
        <v>985</v>
      </c>
      <c r="K2758" s="231" t="s">
        <v>53</v>
      </c>
      <c r="L2758" s="231" t="s">
        <v>980</v>
      </c>
      <c r="M2758" s="234"/>
      <c r="N2758" s="236"/>
      <c r="O2758" s="235"/>
    </row>
    <row r="2759" spans="1:15">
      <c r="A2759" s="237" t="s">
        <v>969</v>
      </c>
      <c r="B2759" s="237" t="s">
        <v>970</v>
      </c>
      <c r="C2759" s="237" t="s">
        <v>971</v>
      </c>
      <c r="D2759" s="237" t="s">
        <v>972</v>
      </c>
      <c r="E2759" s="237" t="s">
        <v>996</v>
      </c>
      <c r="F2759" s="237" t="s">
        <v>95</v>
      </c>
      <c r="G2759" s="237" t="s">
        <v>974</v>
      </c>
      <c r="H2759" s="237" t="s">
        <v>986</v>
      </c>
      <c r="I2759" s="237"/>
      <c r="J2759" s="237"/>
      <c r="K2759" s="237" t="s">
        <v>53</v>
      </c>
      <c r="L2759" s="237" t="s">
        <v>976</v>
      </c>
      <c r="M2759" s="237">
        <v>712.8777</v>
      </c>
      <c r="N2759" s="237"/>
      <c r="O2759" s="237">
        <v>30.566700000000001</v>
      </c>
    </row>
    <row r="2760" spans="1:15">
      <c r="A2760" s="237" t="s">
        <v>969</v>
      </c>
      <c r="B2760" s="237" t="s">
        <v>970</v>
      </c>
      <c r="C2760" s="237" t="s">
        <v>971</v>
      </c>
      <c r="D2760" s="237" t="s">
        <v>972</v>
      </c>
      <c r="E2760" s="237" t="s">
        <v>996</v>
      </c>
      <c r="F2760" s="237" t="s">
        <v>95</v>
      </c>
      <c r="G2760" s="237" t="s">
        <v>974</v>
      </c>
      <c r="H2760" s="237" t="s">
        <v>986</v>
      </c>
      <c r="I2760" s="237"/>
      <c r="J2760" s="237"/>
      <c r="K2760" s="237" t="s">
        <v>53</v>
      </c>
      <c r="L2760" s="237" t="s">
        <v>977</v>
      </c>
      <c r="M2760" s="238">
        <v>1.2985663643245001E-4</v>
      </c>
      <c r="N2760" s="238"/>
      <c r="O2760" s="238">
        <v>4.7586969730695598E-6</v>
      </c>
    </row>
    <row r="2761" spans="1:15">
      <c r="A2761" s="231" t="s">
        <v>969</v>
      </c>
      <c r="B2761" s="231" t="s">
        <v>970</v>
      </c>
      <c r="C2761" s="231" t="s">
        <v>971</v>
      </c>
      <c r="D2761" s="231" t="s">
        <v>972</v>
      </c>
      <c r="E2761" s="231" t="s">
        <v>996</v>
      </c>
      <c r="F2761" s="231" t="s">
        <v>95</v>
      </c>
      <c r="G2761" s="231" t="s">
        <v>974</v>
      </c>
      <c r="H2761" s="231" t="s">
        <v>986</v>
      </c>
      <c r="I2761" s="231" t="s">
        <v>1002</v>
      </c>
      <c r="J2761" s="231" t="s">
        <v>1003</v>
      </c>
      <c r="K2761" s="231" t="s">
        <v>53</v>
      </c>
      <c r="L2761" s="231" t="s">
        <v>978</v>
      </c>
      <c r="M2761" s="234"/>
      <c r="N2761" s="235">
        <v>0.5</v>
      </c>
      <c r="O2761" s="235">
        <v>0.5</v>
      </c>
    </row>
    <row r="2762" spans="1:15">
      <c r="A2762" s="231" t="s">
        <v>969</v>
      </c>
      <c r="B2762" s="231" t="s">
        <v>970</v>
      </c>
      <c r="C2762" s="231" t="s">
        <v>971</v>
      </c>
      <c r="D2762" s="231" t="s">
        <v>972</v>
      </c>
      <c r="E2762" s="231" t="s">
        <v>996</v>
      </c>
      <c r="F2762" s="231" t="s">
        <v>95</v>
      </c>
      <c r="G2762" s="231" t="s">
        <v>974</v>
      </c>
      <c r="H2762" s="231" t="s">
        <v>986</v>
      </c>
      <c r="I2762" s="231" t="s">
        <v>1002</v>
      </c>
      <c r="J2762" s="231" t="s">
        <v>1004</v>
      </c>
      <c r="K2762" s="231" t="s">
        <v>53</v>
      </c>
      <c r="L2762" s="231" t="s">
        <v>979</v>
      </c>
      <c r="M2762" s="234"/>
      <c r="N2762" s="235">
        <v>0.5</v>
      </c>
      <c r="O2762" s="235">
        <v>0.5</v>
      </c>
    </row>
    <row r="2763" spans="1:15">
      <c r="A2763" s="231" t="s">
        <v>969</v>
      </c>
      <c r="B2763" s="231" t="s">
        <v>970</v>
      </c>
      <c r="C2763" s="231" t="s">
        <v>971</v>
      </c>
      <c r="D2763" s="231" t="s">
        <v>972</v>
      </c>
      <c r="E2763" s="231" t="s">
        <v>996</v>
      </c>
      <c r="F2763" s="231" t="s">
        <v>95</v>
      </c>
      <c r="G2763" s="231" t="s">
        <v>974</v>
      </c>
      <c r="H2763" s="231" t="s">
        <v>986</v>
      </c>
      <c r="K2763" s="231" t="s">
        <v>53</v>
      </c>
      <c r="L2763" s="231" t="s">
        <v>980</v>
      </c>
      <c r="M2763" s="234"/>
      <c r="N2763" s="236"/>
      <c r="O2763" s="235"/>
    </row>
    <row r="2764" spans="1:15">
      <c r="A2764" s="237" t="s">
        <v>969</v>
      </c>
      <c r="B2764" s="237" t="s">
        <v>970</v>
      </c>
      <c r="C2764" s="237" t="s">
        <v>971</v>
      </c>
      <c r="D2764" s="237" t="s">
        <v>972</v>
      </c>
      <c r="E2764" s="237" t="s">
        <v>996</v>
      </c>
      <c r="F2764" s="237" t="s">
        <v>95</v>
      </c>
      <c r="G2764" s="237" t="s">
        <v>974</v>
      </c>
      <c r="H2764" s="237" t="s">
        <v>49</v>
      </c>
      <c r="I2764" s="237"/>
      <c r="J2764" s="237"/>
      <c r="K2764" s="237" t="s">
        <v>53</v>
      </c>
      <c r="L2764" s="237" t="s">
        <v>976</v>
      </c>
      <c r="M2764" s="237">
        <v>26.288</v>
      </c>
      <c r="N2764" s="237"/>
      <c r="O2764" s="237"/>
    </row>
    <row r="2765" spans="1:15">
      <c r="A2765" s="237" t="s">
        <v>969</v>
      </c>
      <c r="B2765" s="237" t="s">
        <v>970</v>
      </c>
      <c r="C2765" s="237" t="s">
        <v>971</v>
      </c>
      <c r="D2765" s="237" t="s">
        <v>972</v>
      </c>
      <c r="E2765" s="237" t="s">
        <v>996</v>
      </c>
      <c r="F2765" s="237" t="s">
        <v>95</v>
      </c>
      <c r="G2765" s="237" t="s">
        <v>974</v>
      </c>
      <c r="H2765" s="237" t="s">
        <v>49</v>
      </c>
      <c r="I2765" s="237"/>
      <c r="J2765" s="237"/>
      <c r="K2765" s="237" t="s">
        <v>53</v>
      </c>
      <c r="L2765" s="237" t="s">
        <v>977</v>
      </c>
      <c r="M2765" s="238">
        <v>3.4313188742418302E-6</v>
      </c>
      <c r="N2765" s="238"/>
      <c r="O2765" s="238"/>
    </row>
    <row r="2766" spans="1:15">
      <c r="A2766" s="231" t="s">
        <v>969</v>
      </c>
      <c r="B2766" s="231" t="s">
        <v>970</v>
      </c>
      <c r="C2766" s="231" t="s">
        <v>971</v>
      </c>
      <c r="D2766" s="231" t="s">
        <v>972</v>
      </c>
      <c r="E2766" s="231" t="s">
        <v>996</v>
      </c>
      <c r="F2766" s="231" t="s">
        <v>95</v>
      </c>
      <c r="G2766" s="231" t="s">
        <v>974</v>
      </c>
      <c r="H2766" s="231" t="s">
        <v>49</v>
      </c>
      <c r="I2766" s="231" t="s">
        <v>1002</v>
      </c>
      <c r="J2766" s="231" t="s">
        <v>1003</v>
      </c>
      <c r="K2766" s="231" t="s">
        <v>53</v>
      </c>
      <c r="L2766" s="231" t="s">
        <v>978</v>
      </c>
      <c r="M2766" s="234"/>
      <c r="N2766" s="235">
        <v>0.5</v>
      </c>
      <c r="O2766" s="235">
        <v>0.5</v>
      </c>
    </row>
    <row r="2767" spans="1:15">
      <c r="A2767" s="231" t="s">
        <v>969</v>
      </c>
      <c r="B2767" s="231" t="s">
        <v>970</v>
      </c>
      <c r="C2767" s="231" t="s">
        <v>971</v>
      </c>
      <c r="D2767" s="231" t="s">
        <v>972</v>
      </c>
      <c r="E2767" s="231" t="s">
        <v>996</v>
      </c>
      <c r="F2767" s="231" t="s">
        <v>95</v>
      </c>
      <c r="G2767" s="231" t="s">
        <v>974</v>
      </c>
      <c r="H2767" s="231" t="s">
        <v>49</v>
      </c>
      <c r="I2767" s="231" t="s">
        <v>1002</v>
      </c>
      <c r="J2767" s="231" t="s">
        <v>1004</v>
      </c>
      <c r="K2767" s="231" t="s">
        <v>53</v>
      </c>
      <c r="L2767" s="231" t="s">
        <v>979</v>
      </c>
      <c r="M2767" s="234"/>
      <c r="N2767" s="235">
        <v>0.5</v>
      </c>
      <c r="O2767" s="235">
        <v>0.5</v>
      </c>
    </row>
    <row r="2768" spans="1:15">
      <c r="A2768" s="231" t="s">
        <v>969</v>
      </c>
      <c r="B2768" s="231" t="s">
        <v>970</v>
      </c>
      <c r="C2768" s="231" t="s">
        <v>971</v>
      </c>
      <c r="D2768" s="231" t="s">
        <v>972</v>
      </c>
      <c r="E2768" s="231" t="s">
        <v>996</v>
      </c>
      <c r="F2768" s="231" t="s">
        <v>95</v>
      </c>
      <c r="G2768" s="231" t="s">
        <v>974</v>
      </c>
      <c r="H2768" s="231" t="s">
        <v>49</v>
      </c>
      <c r="K2768" s="231" t="s">
        <v>53</v>
      </c>
      <c r="L2768" s="231" t="s">
        <v>980</v>
      </c>
      <c r="M2768" s="234"/>
      <c r="N2768" s="236"/>
      <c r="O2768" s="236"/>
    </row>
    <row r="2769" spans="1:15">
      <c r="A2769" s="237" t="s">
        <v>969</v>
      </c>
      <c r="B2769" s="237" t="s">
        <v>970</v>
      </c>
      <c r="C2769" s="237" t="s">
        <v>971</v>
      </c>
      <c r="D2769" s="237" t="s">
        <v>972</v>
      </c>
      <c r="E2769" s="237" t="s">
        <v>996</v>
      </c>
      <c r="F2769" s="237" t="s">
        <v>95</v>
      </c>
      <c r="G2769" s="237" t="s">
        <v>974</v>
      </c>
      <c r="H2769" s="237" t="s">
        <v>27</v>
      </c>
      <c r="I2769" s="237"/>
      <c r="J2769" s="237"/>
      <c r="K2769" s="237" t="s">
        <v>53</v>
      </c>
      <c r="L2769" s="237" t="s">
        <v>976</v>
      </c>
      <c r="M2769" s="237">
        <v>1446.3965000000001</v>
      </c>
      <c r="N2769" s="237">
        <v>383.67770000000002</v>
      </c>
      <c r="O2769" s="237">
        <v>357.27170000000001</v>
      </c>
    </row>
    <row r="2770" spans="1:15">
      <c r="A2770" s="237" t="s">
        <v>969</v>
      </c>
      <c r="B2770" s="237" t="s">
        <v>970</v>
      </c>
      <c r="C2770" s="237" t="s">
        <v>971</v>
      </c>
      <c r="D2770" s="237" t="s">
        <v>972</v>
      </c>
      <c r="E2770" s="237" t="s">
        <v>996</v>
      </c>
      <c r="F2770" s="237" t="s">
        <v>95</v>
      </c>
      <c r="G2770" s="237" t="s">
        <v>974</v>
      </c>
      <c r="H2770" s="237" t="s">
        <v>27</v>
      </c>
      <c r="I2770" s="237"/>
      <c r="J2770" s="237"/>
      <c r="K2770" s="237" t="s">
        <v>53</v>
      </c>
      <c r="L2770" s="237" t="s">
        <v>977</v>
      </c>
      <c r="M2770" s="238">
        <v>1.7787176225844399E-4</v>
      </c>
      <c r="N2770" s="238">
        <v>9.5764713631263701E-5</v>
      </c>
      <c r="O2770" s="238">
        <v>5.5620912867709497E-5</v>
      </c>
    </row>
    <row r="2771" spans="1:15">
      <c r="A2771" s="231" t="s">
        <v>969</v>
      </c>
      <c r="B2771" s="231" t="s">
        <v>970</v>
      </c>
      <c r="C2771" s="231" t="s">
        <v>971</v>
      </c>
      <c r="D2771" s="231" t="s">
        <v>972</v>
      </c>
      <c r="E2771" s="231" t="s">
        <v>996</v>
      </c>
      <c r="F2771" s="231" t="s">
        <v>95</v>
      </c>
      <c r="G2771" s="231" t="s">
        <v>974</v>
      </c>
      <c r="H2771" s="231" t="s">
        <v>27</v>
      </c>
      <c r="I2771" s="231" t="s">
        <v>1002</v>
      </c>
      <c r="J2771" s="231" t="s">
        <v>1003</v>
      </c>
      <c r="K2771" s="231" t="s">
        <v>53</v>
      </c>
      <c r="L2771" s="231" t="s">
        <v>978</v>
      </c>
      <c r="M2771" s="234"/>
      <c r="N2771" s="235">
        <v>0.5</v>
      </c>
      <c r="O2771" s="235">
        <v>0.5</v>
      </c>
    </row>
    <row r="2772" spans="1:15">
      <c r="A2772" s="231" t="s">
        <v>969</v>
      </c>
      <c r="B2772" s="231" t="s">
        <v>970</v>
      </c>
      <c r="C2772" s="231" t="s">
        <v>971</v>
      </c>
      <c r="D2772" s="231" t="s">
        <v>972</v>
      </c>
      <c r="E2772" s="231" t="s">
        <v>996</v>
      </c>
      <c r="F2772" s="231" t="s">
        <v>95</v>
      </c>
      <c r="G2772" s="231" t="s">
        <v>974</v>
      </c>
      <c r="H2772" s="231" t="s">
        <v>27</v>
      </c>
      <c r="I2772" s="231" t="s">
        <v>1002</v>
      </c>
      <c r="J2772" s="231" t="s">
        <v>1004</v>
      </c>
      <c r="K2772" s="231" t="s">
        <v>53</v>
      </c>
      <c r="L2772" s="231" t="s">
        <v>979</v>
      </c>
      <c r="M2772" s="234"/>
      <c r="N2772" s="235">
        <v>0.5</v>
      </c>
      <c r="O2772" s="235">
        <v>0.5</v>
      </c>
    </row>
    <row r="2773" spans="1:15">
      <c r="A2773" s="231" t="s">
        <v>969</v>
      </c>
      <c r="B2773" s="231" t="s">
        <v>970</v>
      </c>
      <c r="C2773" s="231" t="s">
        <v>971</v>
      </c>
      <c r="D2773" s="231" t="s">
        <v>972</v>
      </c>
      <c r="E2773" s="231" t="s">
        <v>996</v>
      </c>
      <c r="F2773" s="231" t="s">
        <v>95</v>
      </c>
      <c r="G2773" s="231" t="s">
        <v>974</v>
      </c>
      <c r="H2773" s="231" t="s">
        <v>27</v>
      </c>
      <c r="K2773" s="231" t="s">
        <v>53</v>
      </c>
      <c r="L2773" s="231" t="s">
        <v>980</v>
      </c>
      <c r="M2773" s="234"/>
      <c r="N2773" s="235"/>
      <c r="O2773" s="235"/>
    </row>
    <row r="2774" spans="1:15">
      <c r="A2774" s="237" t="s">
        <v>969</v>
      </c>
      <c r="B2774" s="237" t="s">
        <v>970</v>
      </c>
      <c r="C2774" s="237" t="s">
        <v>971</v>
      </c>
      <c r="D2774" s="237" t="s">
        <v>972</v>
      </c>
      <c r="E2774" s="237" t="s">
        <v>996</v>
      </c>
      <c r="F2774" s="237" t="s">
        <v>95</v>
      </c>
      <c r="G2774" s="237" t="s">
        <v>974</v>
      </c>
      <c r="H2774" s="237" t="s">
        <v>26</v>
      </c>
      <c r="I2774" s="237"/>
      <c r="J2774" s="237"/>
      <c r="K2774" s="237" t="s">
        <v>53</v>
      </c>
      <c r="L2774" s="237" t="s">
        <v>976</v>
      </c>
      <c r="M2774" s="237">
        <v>5.5998999999999999</v>
      </c>
      <c r="N2774" s="237"/>
      <c r="O2774" s="237">
        <v>1.6</v>
      </c>
    </row>
    <row r="2775" spans="1:15">
      <c r="A2775" s="237" t="s">
        <v>969</v>
      </c>
      <c r="B2775" s="237" t="s">
        <v>970</v>
      </c>
      <c r="C2775" s="237" t="s">
        <v>971</v>
      </c>
      <c r="D2775" s="237" t="s">
        <v>972</v>
      </c>
      <c r="E2775" s="237" t="s">
        <v>996</v>
      </c>
      <c r="F2775" s="237" t="s">
        <v>95</v>
      </c>
      <c r="G2775" s="237" t="s">
        <v>974</v>
      </c>
      <c r="H2775" s="237" t="s">
        <v>26</v>
      </c>
      <c r="I2775" s="237"/>
      <c r="J2775" s="237"/>
      <c r="K2775" s="237" t="s">
        <v>53</v>
      </c>
      <c r="L2775" s="237" t="s">
        <v>977</v>
      </c>
      <c r="M2775" s="238">
        <v>6.7767470763986503E-7</v>
      </c>
      <c r="N2775" s="238"/>
      <c r="O2775" s="238">
        <v>2.49091827279729E-7</v>
      </c>
    </row>
    <row r="2776" spans="1:15">
      <c r="A2776" s="231" t="s">
        <v>969</v>
      </c>
      <c r="B2776" s="231" t="s">
        <v>970</v>
      </c>
      <c r="C2776" s="231" t="s">
        <v>971</v>
      </c>
      <c r="D2776" s="231" t="s">
        <v>972</v>
      </c>
      <c r="E2776" s="231" t="s">
        <v>996</v>
      </c>
      <c r="F2776" s="231" t="s">
        <v>95</v>
      </c>
      <c r="G2776" s="231" t="s">
        <v>974</v>
      </c>
      <c r="H2776" s="231" t="s">
        <v>26</v>
      </c>
      <c r="I2776" s="231" t="s">
        <v>1002</v>
      </c>
      <c r="J2776" s="231" t="s">
        <v>1003</v>
      </c>
      <c r="K2776" s="231" t="s">
        <v>53</v>
      </c>
      <c r="L2776" s="231" t="s">
        <v>978</v>
      </c>
      <c r="M2776" s="234"/>
      <c r="N2776" s="235">
        <v>0.5</v>
      </c>
      <c r="O2776" s="235">
        <v>0.5</v>
      </c>
    </row>
    <row r="2777" spans="1:15">
      <c r="A2777" s="231" t="s">
        <v>969</v>
      </c>
      <c r="B2777" s="231" t="s">
        <v>970</v>
      </c>
      <c r="C2777" s="231" t="s">
        <v>971</v>
      </c>
      <c r="D2777" s="231" t="s">
        <v>972</v>
      </c>
      <c r="E2777" s="231" t="s">
        <v>996</v>
      </c>
      <c r="F2777" s="231" t="s">
        <v>95</v>
      </c>
      <c r="G2777" s="231" t="s">
        <v>974</v>
      </c>
      <c r="H2777" s="231" t="s">
        <v>26</v>
      </c>
      <c r="I2777" s="231" t="s">
        <v>1002</v>
      </c>
      <c r="J2777" s="231" t="s">
        <v>1004</v>
      </c>
      <c r="K2777" s="231" t="s">
        <v>53</v>
      </c>
      <c r="L2777" s="231" t="s">
        <v>979</v>
      </c>
      <c r="M2777" s="234"/>
      <c r="N2777" s="235">
        <v>0.5</v>
      </c>
      <c r="O2777" s="235">
        <v>0.5</v>
      </c>
    </row>
    <row r="2778" spans="1:15">
      <c r="A2778" s="231" t="s">
        <v>969</v>
      </c>
      <c r="B2778" s="231" t="s">
        <v>970</v>
      </c>
      <c r="C2778" s="231" t="s">
        <v>971</v>
      </c>
      <c r="D2778" s="231" t="s">
        <v>972</v>
      </c>
      <c r="E2778" s="231" t="s">
        <v>996</v>
      </c>
      <c r="F2778" s="231" t="s">
        <v>95</v>
      </c>
      <c r="G2778" s="231" t="s">
        <v>974</v>
      </c>
      <c r="H2778" s="231" t="s">
        <v>26</v>
      </c>
      <c r="K2778" s="231" t="s">
        <v>53</v>
      </c>
      <c r="L2778" s="231" t="s">
        <v>980</v>
      </c>
      <c r="M2778" s="234"/>
      <c r="N2778" s="236"/>
      <c r="O2778" s="235"/>
    </row>
    <row r="2779" spans="1:15">
      <c r="A2779" s="237" t="s">
        <v>969</v>
      </c>
      <c r="B2779" s="237" t="s">
        <v>970</v>
      </c>
      <c r="C2779" s="237" t="s">
        <v>971</v>
      </c>
      <c r="D2779" s="237" t="s">
        <v>972</v>
      </c>
      <c r="E2779" s="237" t="s">
        <v>996</v>
      </c>
      <c r="F2779" s="237" t="s">
        <v>95</v>
      </c>
      <c r="G2779" s="237" t="s">
        <v>974</v>
      </c>
      <c r="H2779" s="237" t="s">
        <v>647</v>
      </c>
      <c r="I2779" s="237"/>
      <c r="J2779" s="237"/>
      <c r="K2779" s="237" t="s">
        <v>53</v>
      </c>
      <c r="L2779" s="237" t="s">
        <v>976</v>
      </c>
      <c r="M2779" s="237">
        <v>193.62700000000001</v>
      </c>
      <c r="N2779" s="237">
        <v>140.80510000000001</v>
      </c>
      <c r="O2779" s="237">
        <v>0.50149999999999995</v>
      </c>
    </row>
    <row r="2780" spans="1:15">
      <c r="A2780" s="237" t="s">
        <v>969</v>
      </c>
      <c r="B2780" s="237" t="s">
        <v>970</v>
      </c>
      <c r="C2780" s="237" t="s">
        <v>971</v>
      </c>
      <c r="D2780" s="237" t="s">
        <v>972</v>
      </c>
      <c r="E2780" s="237" t="s">
        <v>996</v>
      </c>
      <c r="F2780" s="237" t="s">
        <v>95</v>
      </c>
      <c r="G2780" s="237" t="s">
        <v>974</v>
      </c>
      <c r="H2780" s="237" t="s">
        <v>647</v>
      </c>
      <c r="I2780" s="237"/>
      <c r="J2780" s="237"/>
      <c r="K2780" s="237" t="s">
        <v>53</v>
      </c>
      <c r="L2780" s="237" t="s">
        <v>977</v>
      </c>
      <c r="M2780" s="238">
        <v>3.8768678234954099E-5</v>
      </c>
      <c r="N2780" s="238">
        <v>3.51444977889553E-5</v>
      </c>
      <c r="O2780" s="238">
        <v>7.8074719612990097E-8</v>
      </c>
    </row>
    <row r="2781" spans="1:15">
      <c r="A2781" s="231" t="s">
        <v>969</v>
      </c>
      <c r="B2781" s="231" t="s">
        <v>970</v>
      </c>
      <c r="C2781" s="231" t="s">
        <v>971</v>
      </c>
      <c r="D2781" s="231" t="s">
        <v>972</v>
      </c>
      <c r="E2781" s="231" t="s">
        <v>996</v>
      </c>
      <c r="F2781" s="231" t="s">
        <v>95</v>
      </c>
      <c r="G2781" s="231" t="s">
        <v>974</v>
      </c>
      <c r="H2781" s="231" t="s">
        <v>647</v>
      </c>
      <c r="I2781" s="231" t="s">
        <v>1002</v>
      </c>
      <c r="J2781" s="231" t="s">
        <v>1003</v>
      </c>
      <c r="K2781" s="231" t="s">
        <v>53</v>
      </c>
      <c r="L2781" s="231" t="s">
        <v>978</v>
      </c>
      <c r="M2781" s="234"/>
      <c r="N2781" s="235">
        <v>0.5</v>
      </c>
      <c r="O2781" s="235">
        <v>0.5</v>
      </c>
    </row>
    <row r="2782" spans="1:15">
      <c r="A2782" s="231" t="s">
        <v>969</v>
      </c>
      <c r="B2782" s="231" t="s">
        <v>970</v>
      </c>
      <c r="C2782" s="231" t="s">
        <v>971</v>
      </c>
      <c r="D2782" s="231" t="s">
        <v>972</v>
      </c>
      <c r="E2782" s="231" t="s">
        <v>996</v>
      </c>
      <c r="F2782" s="231" t="s">
        <v>95</v>
      </c>
      <c r="G2782" s="231" t="s">
        <v>974</v>
      </c>
      <c r="H2782" s="231" t="s">
        <v>647</v>
      </c>
      <c r="I2782" s="231" t="s">
        <v>1002</v>
      </c>
      <c r="J2782" s="231" t="s">
        <v>1004</v>
      </c>
      <c r="K2782" s="231" t="s">
        <v>53</v>
      </c>
      <c r="L2782" s="231" t="s">
        <v>979</v>
      </c>
      <c r="M2782" s="234"/>
      <c r="N2782" s="235">
        <v>0.5</v>
      </c>
      <c r="O2782" s="235">
        <v>0.5</v>
      </c>
    </row>
    <row r="2783" spans="1:15">
      <c r="A2783" s="231" t="s">
        <v>969</v>
      </c>
      <c r="B2783" s="231" t="s">
        <v>970</v>
      </c>
      <c r="C2783" s="231" t="s">
        <v>971</v>
      </c>
      <c r="D2783" s="231" t="s">
        <v>972</v>
      </c>
      <c r="E2783" s="231" t="s">
        <v>996</v>
      </c>
      <c r="F2783" s="231" t="s">
        <v>95</v>
      </c>
      <c r="G2783" s="231" t="s">
        <v>974</v>
      </c>
      <c r="H2783" s="231" t="s">
        <v>647</v>
      </c>
      <c r="K2783" s="231" t="s">
        <v>53</v>
      </c>
      <c r="L2783" s="231" t="s">
        <v>980</v>
      </c>
      <c r="M2783" s="234"/>
      <c r="N2783" s="235"/>
      <c r="O2783" s="235"/>
    </row>
    <row r="2784" spans="1:15">
      <c r="A2784" s="237" t="s">
        <v>969</v>
      </c>
      <c r="B2784" s="237" t="s">
        <v>970</v>
      </c>
      <c r="C2784" s="237" t="s">
        <v>971</v>
      </c>
      <c r="D2784" s="237" t="s">
        <v>972</v>
      </c>
      <c r="E2784" s="237" t="s">
        <v>996</v>
      </c>
      <c r="F2784" s="237" t="s">
        <v>95</v>
      </c>
      <c r="G2784" s="237" t="s">
        <v>974</v>
      </c>
      <c r="H2784" s="237" t="s">
        <v>32</v>
      </c>
      <c r="I2784" s="237"/>
      <c r="J2784" s="237"/>
      <c r="K2784" s="237" t="s">
        <v>53</v>
      </c>
      <c r="L2784" s="237" t="s">
        <v>976</v>
      </c>
      <c r="M2784" s="237">
        <v>72.291499999999999</v>
      </c>
      <c r="N2784" s="237">
        <v>41.036200000000001</v>
      </c>
      <c r="O2784" s="237">
        <v>29.0413</v>
      </c>
    </row>
    <row r="2785" spans="1:15">
      <c r="A2785" s="237" t="s">
        <v>969</v>
      </c>
      <c r="B2785" s="237" t="s">
        <v>970</v>
      </c>
      <c r="C2785" s="237" t="s">
        <v>971</v>
      </c>
      <c r="D2785" s="237" t="s">
        <v>972</v>
      </c>
      <c r="E2785" s="237" t="s">
        <v>996</v>
      </c>
      <c r="F2785" s="237" t="s">
        <v>95</v>
      </c>
      <c r="G2785" s="237" t="s">
        <v>974</v>
      </c>
      <c r="H2785" s="237" t="s">
        <v>32</v>
      </c>
      <c r="I2785" s="237"/>
      <c r="J2785" s="237"/>
      <c r="K2785" s="237" t="s">
        <v>53</v>
      </c>
      <c r="L2785" s="237" t="s">
        <v>977</v>
      </c>
      <c r="M2785" s="238">
        <v>1.2343035663997001E-5</v>
      </c>
      <c r="N2785" s="238">
        <v>1.0242502865074699E-5</v>
      </c>
      <c r="O2785" s="238">
        <v>4.52121905223675E-6</v>
      </c>
    </row>
    <row r="2786" spans="1:15">
      <c r="A2786" s="231" t="s">
        <v>969</v>
      </c>
      <c r="B2786" s="231" t="s">
        <v>970</v>
      </c>
      <c r="C2786" s="231" t="s">
        <v>971</v>
      </c>
      <c r="D2786" s="231" t="s">
        <v>972</v>
      </c>
      <c r="E2786" s="231" t="s">
        <v>996</v>
      </c>
      <c r="F2786" s="231" t="s">
        <v>95</v>
      </c>
      <c r="G2786" s="231" t="s">
        <v>974</v>
      </c>
      <c r="H2786" s="231" t="s">
        <v>32</v>
      </c>
      <c r="I2786" s="231" t="s">
        <v>1002</v>
      </c>
      <c r="J2786" s="231" t="s">
        <v>1003</v>
      </c>
      <c r="K2786" s="231" t="s">
        <v>53</v>
      </c>
      <c r="L2786" s="231" t="s">
        <v>978</v>
      </c>
      <c r="M2786" s="234"/>
      <c r="N2786" s="235">
        <v>0.5</v>
      </c>
      <c r="O2786" s="235">
        <v>0.5</v>
      </c>
    </row>
    <row r="2787" spans="1:15">
      <c r="A2787" s="231" t="s">
        <v>969</v>
      </c>
      <c r="B2787" s="231" t="s">
        <v>970</v>
      </c>
      <c r="C2787" s="231" t="s">
        <v>971</v>
      </c>
      <c r="D2787" s="231" t="s">
        <v>972</v>
      </c>
      <c r="E2787" s="231" t="s">
        <v>996</v>
      </c>
      <c r="F2787" s="231" t="s">
        <v>95</v>
      </c>
      <c r="G2787" s="231" t="s">
        <v>974</v>
      </c>
      <c r="H2787" s="231" t="s">
        <v>32</v>
      </c>
      <c r="I2787" s="231" t="s">
        <v>1002</v>
      </c>
      <c r="J2787" s="231" t="s">
        <v>1004</v>
      </c>
      <c r="K2787" s="231" t="s">
        <v>53</v>
      </c>
      <c r="L2787" s="231" t="s">
        <v>979</v>
      </c>
      <c r="M2787" s="234"/>
      <c r="N2787" s="235">
        <v>0.5</v>
      </c>
      <c r="O2787" s="235">
        <v>0.5</v>
      </c>
    </row>
    <row r="2788" spans="1:15">
      <c r="A2788" s="231" t="s">
        <v>969</v>
      </c>
      <c r="B2788" s="231" t="s">
        <v>970</v>
      </c>
      <c r="C2788" s="231" t="s">
        <v>971</v>
      </c>
      <c r="D2788" s="231" t="s">
        <v>972</v>
      </c>
      <c r="E2788" s="231" t="s">
        <v>996</v>
      </c>
      <c r="F2788" s="231" t="s">
        <v>95</v>
      </c>
      <c r="G2788" s="231" t="s">
        <v>974</v>
      </c>
      <c r="H2788" s="231" t="s">
        <v>32</v>
      </c>
      <c r="K2788" s="231" t="s">
        <v>53</v>
      </c>
      <c r="L2788" s="231" t="s">
        <v>980</v>
      </c>
      <c r="M2788" s="234"/>
      <c r="N2788" s="235"/>
      <c r="O2788" s="235"/>
    </row>
    <row r="2789" spans="1:15">
      <c r="A2789" s="237" t="s">
        <v>969</v>
      </c>
      <c r="B2789" s="237" t="s">
        <v>970</v>
      </c>
      <c r="C2789" s="237" t="s">
        <v>971</v>
      </c>
      <c r="D2789" s="237" t="s">
        <v>972</v>
      </c>
      <c r="E2789" s="237" t="s">
        <v>996</v>
      </c>
      <c r="F2789" s="237" t="s">
        <v>95</v>
      </c>
      <c r="G2789" s="237" t="s">
        <v>974</v>
      </c>
      <c r="H2789" s="237" t="s">
        <v>28</v>
      </c>
      <c r="I2789" s="237"/>
      <c r="J2789" s="237"/>
      <c r="K2789" s="237" t="s">
        <v>53</v>
      </c>
      <c r="L2789" s="237" t="s">
        <v>976</v>
      </c>
      <c r="M2789" s="237">
        <v>226.67670000000001</v>
      </c>
      <c r="N2789" s="237">
        <v>125.45140000000001</v>
      </c>
      <c r="O2789" s="237">
        <v>17.3689</v>
      </c>
    </row>
    <row r="2790" spans="1:15">
      <c r="A2790" s="237" t="s">
        <v>969</v>
      </c>
      <c r="B2790" s="237" t="s">
        <v>970</v>
      </c>
      <c r="C2790" s="237" t="s">
        <v>971</v>
      </c>
      <c r="D2790" s="237" t="s">
        <v>972</v>
      </c>
      <c r="E2790" s="237" t="s">
        <v>996</v>
      </c>
      <c r="F2790" s="237" t="s">
        <v>95</v>
      </c>
      <c r="G2790" s="237" t="s">
        <v>974</v>
      </c>
      <c r="H2790" s="237" t="s">
        <v>28</v>
      </c>
      <c r="I2790" s="237"/>
      <c r="J2790" s="237"/>
      <c r="K2790" s="237" t="s">
        <v>53</v>
      </c>
      <c r="L2790" s="237" t="s">
        <v>977</v>
      </c>
      <c r="M2790" s="238">
        <v>4.8311349804926797E-5</v>
      </c>
      <c r="N2790" s="238">
        <v>3.1312263901814201E-5</v>
      </c>
      <c r="O2790" s="238">
        <v>2.70403189927431E-6</v>
      </c>
    </row>
    <row r="2791" spans="1:15">
      <c r="A2791" s="231" t="s">
        <v>969</v>
      </c>
      <c r="B2791" s="231" t="s">
        <v>970</v>
      </c>
      <c r="C2791" s="231" t="s">
        <v>971</v>
      </c>
      <c r="D2791" s="231" t="s">
        <v>972</v>
      </c>
      <c r="E2791" s="231" t="s">
        <v>996</v>
      </c>
      <c r="F2791" s="231" t="s">
        <v>95</v>
      </c>
      <c r="G2791" s="231" t="s">
        <v>974</v>
      </c>
      <c r="H2791" s="231" t="s">
        <v>28</v>
      </c>
      <c r="I2791" s="231" t="s">
        <v>1002</v>
      </c>
      <c r="J2791" s="231" t="s">
        <v>1003</v>
      </c>
      <c r="K2791" s="231" t="s">
        <v>53</v>
      </c>
      <c r="L2791" s="231" t="s">
        <v>978</v>
      </c>
      <c r="M2791" s="234"/>
      <c r="N2791" s="235">
        <v>0.5</v>
      </c>
      <c r="O2791" s="235">
        <v>0.5</v>
      </c>
    </row>
    <row r="2792" spans="1:15">
      <c r="A2792" s="231" t="s">
        <v>969</v>
      </c>
      <c r="B2792" s="231" t="s">
        <v>970</v>
      </c>
      <c r="C2792" s="231" t="s">
        <v>971</v>
      </c>
      <c r="D2792" s="231" t="s">
        <v>972</v>
      </c>
      <c r="E2792" s="231" t="s">
        <v>996</v>
      </c>
      <c r="F2792" s="231" t="s">
        <v>95</v>
      </c>
      <c r="G2792" s="231" t="s">
        <v>974</v>
      </c>
      <c r="H2792" s="231" t="s">
        <v>28</v>
      </c>
      <c r="I2792" s="231" t="s">
        <v>1002</v>
      </c>
      <c r="J2792" s="231" t="s">
        <v>1004</v>
      </c>
      <c r="K2792" s="231" t="s">
        <v>53</v>
      </c>
      <c r="L2792" s="231" t="s">
        <v>979</v>
      </c>
      <c r="M2792" s="234"/>
      <c r="N2792" s="235">
        <v>0.5</v>
      </c>
      <c r="O2792" s="235">
        <v>0.5</v>
      </c>
    </row>
    <row r="2793" spans="1:15">
      <c r="A2793" s="231" t="s">
        <v>969</v>
      </c>
      <c r="B2793" s="231" t="s">
        <v>970</v>
      </c>
      <c r="C2793" s="231" t="s">
        <v>971</v>
      </c>
      <c r="D2793" s="231" t="s">
        <v>972</v>
      </c>
      <c r="E2793" s="231" t="s">
        <v>996</v>
      </c>
      <c r="F2793" s="231" t="s">
        <v>95</v>
      </c>
      <c r="G2793" s="231" t="s">
        <v>974</v>
      </c>
      <c r="H2793" s="231" t="s">
        <v>28</v>
      </c>
      <c r="K2793" s="231" t="s">
        <v>53</v>
      </c>
      <c r="L2793" s="231" t="s">
        <v>980</v>
      </c>
      <c r="M2793" s="234"/>
      <c r="N2793" s="235"/>
      <c r="O2793" s="235"/>
    </row>
    <row r="2794" spans="1:15">
      <c r="A2794" s="237" t="s">
        <v>969</v>
      </c>
      <c r="B2794" s="237" t="s">
        <v>970</v>
      </c>
      <c r="C2794" s="237" t="s">
        <v>971</v>
      </c>
      <c r="D2794" s="237" t="s">
        <v>972</v>
      </c>
      <c r="E2794" s="237" t="s">
        <v>996</v>
      </c>
      <c r="F2794" s="237" t="s">
        <v>95</v>
      </c>
      <c r="G2794" s="237" t="s">
        <v>974</v>
      </c>
      <c r="H2794" s="237" t="s">
        <v>25</v>
      </c>
      <c r="I2794" s="237"/>
      <c r="J2794" s="237"/>
      <c r="K2794" s="237" t="s">
        <v>53</v>
      </c>
      <c r="L2794" s="237" t="s">
        <v>976</v>
      </c>
      <c r="M2794" s="237">
        <v>3.2961</v>
      </c>
      <c r="N2794" s="237">
        <v>3.2961</v>
      </c>
      <c r="O2794" s="237"/>
    </row>
    <row r="2795" spans="1:15">
      <c r="A2795" s="237" t="s">
        <v>969</v>
      </c>
      <c r="B2795" s="237" t="s">
        <v>970</v>
      </c>
      <c r="C2795" s="237" t="s">
        <v>971</v>
      </c>
      <c r="D2795" s="237" t="s">
        <v>972</v>
      </c>
      <c r="E2795" s="237" t="s">
        <v>996</v>
      </c>
      <c r="F2795" s="237" t="s">
        <v>95</v>
      </c>
      <c r="G2795" s="237" t="s">
        <v>974</v>
      </c>
      <c r="H2795" s="237" t="s">
        <v>25</v>
      </c>
      <c r="I2795" s="237"/>
      <c r="J2795" s="237"/>
      <c r="K2795" s="237" t="s">
        <v>53</v>
      </c>
      <c r="L2795" s="237" t="s">
        <v>977</v>
      </c>
      <c r="M2795" s="238">
        <v>8.2269590492230405E-7</v>
      </c>
      <c r="N2795" s="238">
        <v>8.2269590492230405E-7</v>
      </c>
      <c r="O2795" s="238"/>
    </row>
    <row r="2796" spans="1:15">
      <c r="A2796" s="231" t="s">
        <v>969</v>
      </c>
      <c r="B2796" s="231" t="s">
        <v>970</v>
      </c>
      <c r="C2796" s="231" t="s">
        <v>971</v>
      </c>
      <c r="D2796" s="231" t="s">
        <v>972</v>
      </c>
      <c r="E2796" s="231" t="s">
        <v>996</v>
      </c>
      <c r="F2796" s="231" t="s">
        <v>95</v>
      </c>
      <c r="G2796" s="231" t="s">
        <v>974</v>
      </c>
      <c r="H2796" s="231" t="s">
        <v>25</v>
      </c>
      <c r="I2796" s="231" t="s">
        <v>1002</v>
      </c>
      <c r="J2796" s="231" t="s">
        <v>1003</v>
      </c>
      <c r="K2796" s="231" t="s">
        <v>53</v>
      </c>
      <c r="L2796" s="231" t="s">
        <v>978</v>
      </c>
      <c r="M2796" s="234"/>
      <c r="N2796" s="235">
        <v>0.5</v>
      </c>
      <c r="O2796" s="235">
        <v>0.5</v>
      </c>
    </row>
    <row r="2797" spans="1:15">
      <c r="A2797" s="231" t="s">
        <v>969</v>
      </c>
      <c r="B2797" s="231" t="s">
        <v>970</v>
      </c>
      <c r="C2797" s="231" t="s">
        <v>971</v>
      </c>
      <c r="D2797" s="231" t="s">
        <v>972</v>
      </c>
      <c r="E2797" s="231" t="s">
        <v>996</v>
      </c>
      <c r="F2797" s="231" t="s">
        <v>95</v>
      </c>
      <c r="G2797" s="231" t="s">
        <v>974</v>
      </c>
      <c r="H2797" s="231" t="s">
        <v>25</v>
      </c>
      <c r="I2797" s="231" t="s">
        <v>1002</v>
      </c>
      <c r="J2797" s="231" t="s">
        <v>1004</v>
      </c>
      <c r="K2797" s="231" t="s">
        <v>53</v>
      </c>
      <c r="L2797" s="231" t="s">
        <v>979</v>
      </c>
      <c r="M2797" s="234"/>
      <c r="N2797" s="235">
        <v>0.5</v>
      </c>
      <c r="O2797" s="235">
        <v>0.5</v>
      </c>
    </row>
    <row r="2798" spans="1:15">
      <c r="A2798" s="231" t="s">
        <v>969</v>
      </c>
      <c r="B2798" s="231" t="s">
        <v>970</v>
      </c>
      <c r="C2798" s="231" t="s">
        <v>971</v>
      </c>
      <c r="D2798" s="231" t="s">
        <v>972</v>
      </c>
      <c r="E2798" s="231" t="s">
        <v>996</v>
      </c>
      <c r="F2798" s="231" t="s">
        <v>95</v>
      </c>
      <c r="G2798" s="231" t="s">
        <v>974</v>
      </c>
      <c r="H2798" s="231" t="s">
        <v>25</v>
      </c>
      <c r="K2798" s="231" t="s">
        <v>53</v>
      </c>
      <c r="L2798" s="231" t="s">
        <v>980</v>
      </c>
      <c r="M2798" s="234"/>
      <c r="N2798" s="235"/>
      <c r="O2798" s="236"/>
    </row>
    <row r="2799" spans="1:15">
      <c r="A2799" s="237" t="s">
        <v>969</v>
      </c>
      <c r="B2799" s="237" t="s">
        <v>970</v>
      </c>
      <c r="C2799" s="237" t="s">
        <v>971</v>
      </c>
      <c r="D2799" s="237" t="s">
        <v>972</v>
      </c>
      <c r="E2799" s="237" t="s">
        <v>996</v>
      </c>
      <c r="F2799" s="237" t="s">
        <v>95</v>
      </c>
      <c r="G2799" s="237" t="s">
        <v>974</v>
      </c>
      <c r="H2799" s="237" t="s">
        <v>650</v>
      </c>
      <c r="I2799" s="237"/>
      <c r="J2799" s="237"/>
      <c r="K2799" s="237" t="s">
        <v>53</v>
      </c>
      <c r="L2799" s="237" t="s">
        <v>976</v>
      </c>
      <c r="M2799" s="237">
        <v>0.34549999999999997</v>
      </c>
      <c r="N2799" s="237"/>
      <c r="O2799" s="237"/>
    </row>
    <row r="2800" spans="1:15">
      <c r="A2800" s="237" t="s">
        <v>969</v>
      </c>
      <c r="B2800" s="237" t="s">
        <v>970</v>
      </c>
      <c r="C2800" s="237" t="s">
        <v>971</v>
      </c>
      <c r="D2800" s="237" t="s">
        <v>972</v>
      </c>
      <c r="E2800" s="237" t="s">
        <v>996</v>
      </c>
      <c r="F2800" s="237" t="s">
        <v>95</v>
      </c>
      <c r="G2800" s="237" t="s">
        <v>974</v>
      </c>
      <c r="H2800" s="237" t="s">
        <v>650</v>
      </c>
      <c r="I2800" s="237"/>
      <c r="J2800" s="237"/>
      <c r="K2800" s="237" t="s">
        <v>53</v>
      </c>
      <c r="L2800" s="237" t="s">
        <v>977</v>
      </c>
      <c r="M2800" s="238">
        <v>4.0680209172407298E-8</v>
      </c>
      <c r="N2800" s="238"/>
      <c r="O2800" s="238"/>
    </row>
    <row r="2801" spans="1:15">
      <c r="A2801" s="231" t="s">
        <v>969</v>
      </c>
      <c r="B2801" s="231" t="s">
        <v>970</v>
      </c>
      <c r="C2801" s="231" t="s">
        <v>971</v>
      </c>
      <c r="D2801" s="231" t="s">
        <v>972</v>
      </c>
      <c r="E2801" s="231" t="s">
        <v>996</v>
      </c>
      <c r="F2801" s="231" t="s">
        <v>95</v>
      </c>
      <c r="G2801" s="231" t="s">
        <v>974</v>
      </c>
      <c r="H2801" s="231" t="s">
        <v>650</v>
      </c>
      <c r="I2801" s="231" t="s">
        <v>1002</v>
      </c>
      <c r="J2801" s="231" t="s">
        <v>1009</v>
      </c>
      <c r="K2801" s="231" t="s">
        <v>53</v>
      </c>
      <c r="L2801" s="231" t="s">
        <v>978</v>
      </c>
      <c r="M2801" s="234"/>
      <c r="N2801" s="239">
        <v>1</v>
      </c>
      <c r="O2801" s="239">
        <v>1</v>
      </c>
    </row>
    <row r="2802" spans="1:15">
      <c r="A2802" s="231" t="s">
        <v>969</v>
      </c>
      <c r="B2802" s="231" t="s">
        <v>970</v>
      </c>
      <c r="C2802" s="231" t="s">
        <v>971</v>
      </c>
      <c r="D2802" s="231" t="s">
        <v>972</v>
      </c>
      <c r="E2802" s="231" t="s">
        <v>996</v>
      </c>
      <c r="F2802" s="231" t="s">
        <v>95</v>
      </c>
      <c r="G2802" s="231" t="s">
        <v>974</v>
      </c>
      <c r="H2802" s="231" t="s">
        <v>650</v>
      </c>
      <c r="K2802" s="231" t="s">
        <v>53</v>
      </c>
      <c r="L2802" s="231" t="s">
        <v>979</v>
      </c>
      <c r="M2802" s="234"/>
      <c r="N2802" s="236"/>
      <c r="O2802" s="236"/>
    </row>
    <row r="2803" spans="1:15">
      <c r="A2803" s="231" t="s">
        <v>969</v>
      </c>
      <c r="B2803" s="231" t="s">
        <v>970</v>
      </c>
      <c r="C2803" s="231" t="s">
        <v>971</v>
      </c>
      <c r="D2803" s="231" t="s">
        <v>972</v>
      </c>
      <c r="E2803" s="231" t="s">
        <v>996</v>
      </c>
      <c r="F2803" s="231" t="s">
        <v>95</v>
      </c>
      <c r="G2803" s="231" t="s">
        <v>974</v>
      </c>
      <c r="H2803" s="231" t="s">
        <v>650</v>
      </c>
      <c r="K2803" s="231" t="s">
        <v>53</v>
      </c>
      <c r="L2803" s="231" t="s">
        <v>980</v>
      </c>
      <c r="M2803" s="234"/>
      <c r="N2803" s="236"/>
      <c r="O2803" s="236"/>
    </row>
    <row r="2804" spans="1:15">
      <c r="A2804" s="237" t="s">
        <v>969</v>
      </c>
      <c r="B2804" s="237" t="s">
        <v>970</v>
      </c>
      <c r="C2804" s="237" t="s">
        <v>971</v>
      </c>
      <c r="D2804" s="237" t="s">
        <v>972</v>
      </c>
      <c r="E2804" s="237" t="s">
        <v>996</v>
      </c>
      <c r="F2804" s="237" t="s">
        <v>95</v>
      </c>
      <c r="G2804" s="237" t="s">
        <v>974</v>
      </c>
      <c r="H2804" s="237" t="s">
        <v>988</v>
      </c>
      <c r="I2804" s="237"/>
      <c r="J2804" s="237"/>
      <c r="K2804" s="237" t="s">
        <v>53</v>
      </c>
      <c r="L2804" s="237" t="s">
        <v>976</v>
      </c>
      <c r="M2804" s="237">
        <v>12481.927100000001</v>
      </c>
      <c r="N2804" s="237">
        <v>423.7747</v>
      </c>
      <c r="O2804" s="237">
        <v>9781.4354999999996</v>
      </c>
    </row>
    <row r="2805" spans="1:15">
      <c r="A2805" s="237" t="s">
        <v>969</v>
      </c>
      <c r="B2805" s="237" t="s">
        <v>970</v>
      </c>
      <c r="C2805" s="237" t="s">
        <v>971</v>
      </c>
      <c r="D2805" s="237" t="s">
        <v>972</v>
      </c>
      <c r="E2805" s="237" t="s">
        <v>996</v>
      </c>
      <c r="F2805" s="237" t="s">
        <v>95</v>
      </c>
      <c r="G2805" s="237" t="s">
        <v>974</v>
      </c>
      <c r="H2805" s="237" t="s">
        <v>988</v>
      </c>
      <c r="I2805" s="237"/>
      <c r="J2805" s="237"/>
      <c r="K2805" s="237" t="s">
        <v>53</v>
      </c>
      <c r="L2805" s="237" t="s">
        <v>977</v>
      </c>
      <c r="M2805" s="238">
        <v>1.5809916719484801E-3</v>
      </c>
      <c r="N2805" s="238">
        <v>1.0577279521242599E-4</v>
      </c>
      <c r="O2805" s="238">
        <v>1.52279727632113E-3</v>
      </c>
    </row>
    <row r="2806" spans="1:15">
      <c r="A2806" s="231" t="s">
        <v>969</v>
      </c>
      <c r="B2806" s="231" t="s">
        <v>970</v>
      </c>
      <c r="C2806" s="231" t="s">
        <v>971</v>
      </c>
      <c r="D2806" s="231" t="s">
        <v>972</v>
      </c>
      <c r="E2806" s="231" t="s">
        <v>996</v>
      </c>
      <c r="F2806" s="231" t="s">
        <v>95</v>
      </c>
      <c r="G2806" s="231" t="s">
        <v>974</v>
      </c>
      <c r="H2806" s="231" t="s">
        <v>988</v>
      </c>
      <c r="I2806" s="231" t="s">
        <v>1002</v>
      </c>
      <c r="J2806" s="231" t="s">
        <v>1003</v>
      </c>
      <c r="K2806" s="231" t="s">
        <v>53</v>
      </c>
      <c r="L2806" s="231" t="s">
        <v>978</v>
      </c>
      <c r="M2806" s="234"/>
      <c r="N2806" s="235">
        <v>0.5</v>
      </c>
      <c r="O2806" s="235">
        <v>0.5</v>
      </c>
    </row>
    <row r="2807" spans="1:15">
      <c r="A2807" s="231" t="s">
        <v>969</v>
      </c>
      <c r="B2807" s="231" t="s">
        <v>970</v>
      </c>
      <c r="C2807" s="231" t="s">
        <v>971</v>
      </c>
      <c r="D2807" s="231" t="s">
        <v>972</v>
      </c>
      <c r="E2807" s="231" t="s">
        <v>996</v>
      </c>
      <c r="F2807" s="231" t="s">
        <v>95</v>
      </c>
      <c r="G2807" s="231" t="s">
        <v>974</v>
      </c>
      <c r="H2807" s="231" t="s">
        <v>988</v>
      </c>
      <c r="I2807" s="231" t="s">
        <v>1002</v>
      </c>
      <c r="J2807" s="231" t="s">
        <v>1004</v>
      </c>
      <c r="K2807" s="231" t="s">
        <v>53</v>
      </c>
      <c r="L2807" s="231" t="s">
        <v>979</v>
      </c>
      <c r="M2807" s="234"/>
      <c r="N2807" s="235">
        <v>0.5</v>
      </c>
      <c r="O2807" s="235">
        <v>0.5</v>
      </c>
    </row>
    <row r="2808" spans="1:15">
      <c r="A2808" s="231" t="s">
        <v>969</v>
      </c>
      <c r="B2808" s="231" t="s">
        <v>970</v>
      </c>
      <c r="C2808" s="231" t="s">
        <v>971</v>
      </c>
      <c r="D2808" s="231" t="s">
        <v>972</v>
      </c>
      <c r="E2808" s="231" t="s">
        <v>996</v>
      </c>
      <c r="F2808" s="231" t="s">
        <v>95</v>
      </c>
      <c r="G2808" s="231" t="s">
        <v>974</v>
      </c>
      <c r="H2808" s="231" t="s">
        <v>988</v>
      </c>
      <c r="K2808" s="231" t="s">
        <v>53</v>
      </c>
      <c r="L2808" s="231" t="s">
        <v>980</v>
      </c>
      <c r="M2808" s="234"/>
      <c r="N2808" s="235"/>
      <c r="O2808" s="235"/>
    </row>
    <row r="2809" spans="1:15">
      <c r="A2809" s="237" t="s">
        <v>969</v>
      </c>
      <c r="B2809" s="237" t="s">
        <v>970</v>
      </c>
      <c r="C2809" s="237" t="s">
        <v>971</v>
      </c>
      <c r="D2809" s="237" t="s">
        <v>972</v>
      </c>
      <c r="E2809" s="237" t="s">
        <v>996</v>
      </c>
      <c r="F2809" s="237" t="s">
        <v>95</v>
      </c>
      <c r="G2809" s="237" t="s">
        <v>974</v>
      </c>
      <c r="H2809" s="237" t="s">
        <v>989</v>
      </c>
      <c r="I2809" s="237"/>
      <c r="J2809" s="237"/>
      <c r="K2809" s="237" t="s">
        <v>53</v>
      </c>
      <c r="L2809" s="237" t="s">
        <v>976</v>
      </c>
      <c r="M2809" s="237">
        <v>1.0049999999999999</v>
      </c>
      <c r="N2809" s="237"/>
      <c r="O2809" s="237"/>
    </row>
    <row r="2810" spans="1:15">
      <c r="A2810" s="237" t="s">
        <v>969</v>
      </c>
      <c r="B2810" s="237" t="s">
        <v>970</v>
      </c>
      <c r="C2810" s="237" t="s">
        <v>971</v>
      </c>
      <c r="D2810" s="237" t="s">
        <v>972</v>
      </c>
      <c r="E2810" s="237" t="s">
        <v>996</v>
      </c>
      <c r="F2810" s="237" t="s">
        <v>95</v>
      </c>
      <c r="G2810" s="237" t="s">
        <v>974</v>
      </c>
      <c r="H2810" s="237" t="s">
        <v>989</v>
      </c>
      <c r="I2810" s="237"/>
      <c r="J2810" s="237"/>
      <c r="K2810" s="237" t="s">
        <v>53</v>
      </c>
      <c r="L2810" s="237" t="s">
        <v>977</v>
      </c>
      <c r="M2810" s="238">
        <v>1.3128393106016699E-7</v>
      </c>
      <c r="N2810" s="238"/>
      <c r="O2810" s="238"/>
    </row>
    <row r="2811" spans="1:15">
      <c r="A2811" s="231" t="s">
        <v>969</v>
      </c>
      <c r="B2811" s="231" t="s">
        <v>970</v>
      </c>
      <c r="C2811" s="231" t="s">
        <v>971</v>
      </c>
      <c r="D2811" s="231" t="s">
        <v>972</v>
      </c>
      <c r="E2811" s="231" t="s">
        <v>996</v>
      </c>
      <c r="F2811" s="231" t="s">
        <v>95</v>
      </c>
      <c r="G2811" s="231" t="s">
        <v>974</v>
      </c>
      <c r="H2811" s="231" t="s">
        <v>989</v>
      </c>
      <c r="I2811" s="231" t="s">
        <v>1002</v>
      </c>
      <c r="J2811" s="231" t="s">
        <v>1003</v>
      </c>
      <c r="K2811" s="231" t="s">
        <v>53</v>
      </c>
      <c r="L2811" s="231" t="s">
        <v>978</v>
      </c>
      <c r="M2811" s="234"/>
      <c r="N2811" s="235">
        <v>0.5</v>
      </c>
      <c r="O2811" s="235">
        <v>0.5</v>
      </c>
    </row>
    <row r="2812" spans="1:15">
      <c r="A2812" s="231" t="s">
        <v>969</v>
      </c>
      <c r="B2812" s="231" t="s">
        <v>970</v>
      </c>
      <c r="C2812" s="231" t="s">
        <v>971</v>
      </c>
      <c r="D2812" s="231" t="s">
        <v>972</v>
      </c>
      <c r="E2812" s="231" t="s">
        <v>996</v>
      </c>
      <c r="F2812" s="231" t="s">
        <v>95</v>
      </c>
      <c r="G2812" s="231" t="s">
        <v>974</v>
      </c>
      <c r="H2812" s="231" t="s">
        <v>989</v>
      </c>
      <c r="I2812" s="231" t="s">
        <v>1002</v>
      </c>
      <c r="J2812" s="231" t="s">
        <v>1004</v>
      </c>
      <c r="K2812" s="231" t="s">
        <v>53</v>
      </c>
      <c r="L2812" s="231" t="s">
        <v>979</v>
      </c>
      <c r="M2812" s="234"/>
      <c r="N2812" s="235">
        <v>0.5</v>
      </c>
      <c r="O2812" s="235">
        <v>0.5</v>
      </c>
    </row>
    <row r="2813" spans="1:15">
      <c r="A2813" s="231" t="s">
        <v>969</v>
      </c>
      <c r="B2813" s="231" t="s">
        <v>970</v>
      </c>
      <c r="C2813" s="231" t="s">
        <v>971</v>
      </c>
      <c r="D2813" s="231" t="s">
        <v>972</v>
      </c>
      <c r="E2813" s="231" t="s">
        <v>996</v>
      </c>
      <c r="F2813" s="231" t="s">
        <v>95</v>
      </c>
      <c r="G2813" s="231" t="s">
        <v>974</v>
      </c>
      <c r="H2813" s="231" t="s">
        <v>989</v>
      </c>
      <c r="K2813" s="231" t="s">
        <v>53</v>
      </c>
      <c r="L2813" s="231" t="s">
        <v>980</v>
      </c>
      <c r="M2813" s="234"/>
      <c r="N2813" s="236"/>
      <c r="O2813" s="236"/>
    </row>
    <row r="2814" spans="1:15">
      <c r="A2814" s="237" t="s">
        <v>969</v>
      </c>
      <c r="B2814" s="237" t="s">
        <v>970</v>
      </c>
      <c r="C2814" s="237" t="s">
        <v>971</v>
      </c>
      <c r="D2814" s="237" t="s">
        <v>972</v>
      </c>
      <c r="E2814" s="237" t="s">
        <v>996</v>
      </c>
      <c r="F2814" s="237" t="s">
        <v>95</v>
      </c>
      <c r="G2814" s="237" t="s">
        <v>974</v>
      </c>
      <c r="H2814" s="237" t="s">
        <v>990</v>
      </c>
      <c r="I2814" s="237"/>
      <c r="J2814" s="237"/>
      <c r="K2814" s="237" t="s">
        <v>53</v>
      </c>
      <c r="L2814" s="237" t="s">
        <v>976</v>
      </c>
      <c r="M2814" s="237">
        <v>6.5926</v>
      </c>
      <c r="N2814" s="237"/>
      <c r="O2814" s="237"/>
    </row>
    <row r="2815" spans="1:15">
      <c r="A2815" s="237" t="s">
        <v>969</v>
      </c>
      <c r="B2815" s="237" t="s">
        <v>970</v>
      </c>
      <c r="C2815" s="237" t="s">
        <v>971</v>
      </c>
      <c r="D2815" s="237" t="s">
        <v>972</v>
      </c>
      <c r="E2815" s="237" t="s">
        <v>996</v>
      </c>
      <c r="F2815" s="237" t="s">
        <v>95</v>
      </c>
      <c r="G2815" s="237" t="s">
        <v>974</v>
      </c>
      <c r="H2815" s="237" t="s">
        <v>990</v>
      </c>
      <c r="I2815" s="237"/>
      <c r="J2815" s="237"/>
      <c r="K2815" s="237" t="s">
        <v>53</v>
      </c>
      <c r="L2815" s="237" t="s">
        <v>977</v>
      </c>
      <c r="M2815" s="238">
        <v>8.1677231823585804E-7</v>
      </c>
      <c r="N2815" s="238"/>
      <c r="O2815" s="238"/>
    </row>
    <row r="2816" spans="1:15">
      <c r="A2816" s="231" t="s">
        <v>969</v>
      </c>
      <c r="B2816" s="231" t="s">
        <v>970</v>
      </c>
      <c r="C2816" s="231" t="s">
        <v>971</v>
      </c>
      <c r="D2816" s="231" t="s">
        <v>972</v>
      </c>
      <c r="E2816" s="231" t="s">
        <v>996</v>
      </c>
      <c r="F2816" s="231" t="s">
        <v>95</v>
      </c>
      <c r="G2816" s="231" t="s">
        <v>974</v>
      </c>
      <c r="H2816" s="231" t="s">
        <v>990</v>
      </c>
      <c r="I2816" s="231" t="s">
        <v>1002</v>
      </c>
      <c r="J2816" s="231" t="s">
        <v>1003</v>
      </c>
      <c r="K2816" s="231" t="s">
        <v>53</v>
      </c>
      <c r="L2816" s="231" t="s">
        <v>978</v>
      </c>
      <c r="M2816" s="234"/>
      <c r="N2816" s="235">
        <v>0.5</v>
      </c>
      <c r="O2816" s="235">
        <v>0.5</v>
      </c>
    </row>
    <row r="2817" spans="1:15">
      <c r="A2817" s="231" t="s">
        <v>969</v>
      </c>
      <c r="B2817" s="231" t="s">
        <v>970</v>
      </c>
      <c r="C2817" s="231" t="s">
        <v>971</v>
      </c>
      <c r="D2817" s="231" t="s">
        <v>972</v>
      </c>
      <c r="E2817" s="231" t="s">
        <v>996</v>
      </c>
      <c r="F2817" s="231" t="s">
        <v>95</v>
      </c>
      <c r="G2817" s="231" t="s">
        <v>974</v>
      </c>
      <c r="H2817" s="231" t="s">
        <v>990</v>
      </c>
      <c r="I2817" s="231" t="s">
        <v>1002</v>
      </c>
      <c r="J2817" s="231" t="s">
        <v>1004</v>
      </c>
      <c r="K2817" s="231" t="s">
        <v>53</v>
      </c>
      <c r="L2817" s="231" t="s">
        <v>979</v>
      </c>
      <c r="M2817" s="234"/>
      <c r="N2817" s="235">
        <v>0.5</v>
      </c>
      <c r="O2817" s="235">
        <v>0.5</v>
      </c>
    </row>
    <row r="2818" spans="1:15">
      <c r="A2818" s="231" t="s">
        <v>969</v>
      </c>
      <c r="B2818" s="231" t="s">
        <v>970</v>
      </c>
      <c r="C2818" s="231" t="s">
        <v>971</v>
      </c>
      <c r="D2818" s="231" t="s">
        <v>972</v>
      </c>
      <c r="E2818" s="231" t="s">
        <v>996</v>
      </c>
      <c r="F2818" s="231" t="s">
        <v>95</v>
      </c>
      <c r="G2818" s="231" t="s">
        <v>974</v>
      </c>
      <c r="H2818" s="231" t="s">
        <v>990</v>
      </c>
      <c r="K2818" s="231" t="s">
        <v>53</v>
      </c>
      <c r="L2818" s="231" t="s">
        <v>980</v>
      </c>
      <c r="M2818" s="234"/>
      <c r="N2818" s="236"/>
      <c r="O2818" s="236"/>
    </row>
    <row r="2819" spans="1:15">
      <c r="A2819" s="237" t="s">
        <v>969</v>
      </c>
      <c r="B2819" s="237" t="s">
        <v>970</v>
      </c>
      <c r="C2819" s="237" t="s">
        <v>971</v>
      </c>
      <c r="D2819" s="237" t="s">
        <v>972</v>
      </c>
      <c r="E2819" s="237" t="s">
        <v>996</v>
      </c>
      <c r="F2819" s="237" t="s">
        <v>95</v>
      </c>
      <c r="G2819" s="237" t="s">
        <v>974</v>
      </c>
      <c r="H2819" s="237" t="s">
        <v>40</v>
      </c>
      <c r="I2819" s="237"/>
      <c r="J2819" s="237"/>
      <c r="K2819" s="237" t="s">
        <v>53</v>
      </c>
      <c r="L2819" s="237" t="s">
        <v>976</v>
      </c>
      <c r="M2819" s="237">
        <v>519.42870000000005</v>
      </c>
      <c r="N2819" s="237">
        <v>8.9757999999999996</v>
      </c>
      <c r="O2819" s="237">
        <v>457.25819999999999</v>
      </c>
    </row>
    <row r="2820" spans="1:15">
      <c r="A2820" s="237" t="s">
        <v>969</v>
      </c>
      <c r="B2820" s="237" t="s">
        <v>970</v>
      </c>
      <c r="C2820" s="237" t="s">
        <v>971</v>
      </c>
      <c r="D2820" s="237" t="s">
        <v>972</v>
      </c>
      <c r="E2820" s="237" t="s">
        <v>996</v>
      </c>
      <c r="F2820" s="237" t="s">
        <v>95</v>
      </c>
      <c r="G2820" s="237" t="s">
        <v>974</v>
      </c>
      <c r="H2820" s="237" t="s">
        <v>40</v>
      </c>
      <c r="I2820" s="237"/>
      <c r="J2820" s="237"/>
      <c r="K2820" s="237" t="s">
        <v>53</v>
      </c>
      <c r="L2820" s="237" t="s">
        <v>977</v>
      </c>
      <c r="M2820" s="238">
        <v>8.4475560393787994E-5</v>
      </c>
      <c r="N2820" s="238">
        <v>2.2403306645434401E-6</v>
      </c>
      <c r="O2820" s="238">
        <v>7.11870503603999E-5</v>
      </c>
    </row>
    <row r="2821" spans="1:15">
      <c r="A2821" s="231" t="s">
        <v>969</v>
      </c>
      <c r="B2821" s="231" t="s">
        <v>970</v>
      </c>
      <c r="C2821" s="231" t="s">
        <v>971</v>
      </c>
      <c r="D2821" s="231" t="s">
        <v>972</v>
      </c>
      <c r="E2821" s="231" t="s">
        <v>996</v>
      </c>
      <c r="F2821" s="231" t="s">
        <v>95</v>
      </c>
      <c r="G2821" s="231" t="s">
        <v>974</v>
      </c>
      <c r="H2821" s="231" t="s">
        <v>40</v>
      </c>
      <c r="I2821" s="231" t="s">
        <v>1002</v>
      </c>
      <c r="J2821" s="231" t="s">
        <v>1003</v>
      </c>
      <c r="K2821" s="231" t="s">
        <v>53</v>
      </c>
      <c r="L2821" s="231" t="s">
        <v>978</v>
      </c>
      <c r="M2821" s="234"/>
      <c r="N2821" s="235">
        <v>0.5</v>
      </c>
      <c r="O2821" s="235">
        <v>0.5</v>
      </c>
    </row>
    <row r="2822" spans="1:15">
      <c r="A2822" s="231" t="s">
        <v>969</v>
      </c>
      <c r="B2822" s="231" t="s">
        <v>970</v>
      </c>
      <c r="C2822" s="231" t="s">
        <v>971</v>
      </c>
      <c r="D2822" s="231" t="s">
        <v>972</v>
      </c>
      <c r="E2822" s="231" t="s">
        <v>996</v>
      </c>
      <c r="F2822" s="231" t="s">
        <v>95</v>
      </c>
      <c r="G2822" s="231" t="s">
        <v>974</v>
      </c>
      <c r="H2822" s="231" t="s">
        <v>40</v>
      </c>
      <c r="I2822" s="231" t="s">
        <v>1002</v>
      </c>
      <c r="J2822" s="231" t="s">
        <v>1004</v>
      </c>
      <c r="K2822" s="231" t="s">
        <v>53</v>
      </c>
      <c r="L2822" s="231" t="s">
        <v>979</v>
      </c>
      <c r="M2822" s="234"/>
      <c r="N2822" s="235">
        <v>0.5</v>
      </c>
      <c r="O2822" s="235">
        <v>0.5</v>
      </c>
    </row>
    <row r="2823" spans="1:15">
      <c r="A2823" s="231" t="s">
        <v>969</v>
      </c>
      <c r="B2823" s="231" t="s">
        <v>970</v>
      </c>
      <c r="C2823" s="231" t="s">
        <v>971</v>
      </c>
      <c r="D2823" s="231" t="s">
        <v>972</v>
      </c>
      <c r="E2823" s="231" t="s">
        <v>996</v>
      </c>
      <c r="F2823" s="231" t="s">
        <v>95</v>
      </c>
      <c r="G2823" s="231" t="s">
        <v>974</v>
      </c>
      <c r="H2823" s="231" t="s">
        <v>40</v>
      </c>
      <c r="K2823" s="231" t="s">
        <v>53</v>
      </c>
      <c r="L2823" s="231" t="s">
        <v>980</v>
      </c>
      <c r="M2823" s="234"/>
      <c r="N2823" s="235"/>
      <c r="O2823" s="235"/>
    </row>
    <row r="2824" spans="1:15">
      <c r="A2824" s="237" t="s">
        <v>969</v>
      </c>
      <c r="B2824" s="237" t="s">
        <v>970</v>
      </c>
      <c r="C2824" s="237" t="s">
        <v>971</v>
      </c>
      <c r="D2824" s="237" t="s">
        <v>972</v>
      </c>
      <c r="E2824" s="237" t="s">
        <v>996</v>
      </c>
      <c r="F2824" s="237" t="s">
        <v>95</v>
      </c>
      <c r="G2824" s="237" t="s">
        <v>974</v>
      </c>
      <c r="H2824" s="237" t="s">
        <v>56</v>
      </c>
      <c r="I2824" s="237"/>
      <c r="J2824" s="237"/>
      <c r="K2824" s="237" t="s">
        <v>53</v>
      </c>
      <c r="L2824" s="237" t="s">
        <v>976</v>
      </c>
      <c r="M2824" s="237">
        <v>86.251999999999995</v>
      </c>
      <c r="N2824" s="237">
        <v>28.6328</v>
      </c>
      <c r="O2824" s="237">
        <v>7.4328000000000003</v>
      </c>
    </row>
    <row r="2825" spans="1:15">
      <c r="A2825" s="237" t="s">
        <v>969</v>
      </c>
      <c r="B2825" s="237" t="s">
        <v>970</v>
      </c>
      <c r="C2825" s="237" t="s">
        <v>971</v>
      </c>
      <c r="D2825" s="237" t="s">
        <v>972</v>
      </c>
      <c r="E2825" s="237" t="s">
        <v>996</v>
      </c>
      <c r="F2825" s="237" t="s">
        <v>95</v>
      </c>
      <c r="G2825" s="237" t="s">
        <v>974</v>
      </c>
      <c r="H2825" s="237" t="s">
        <v>56</v>
      </c>
      <c r="I2825" s="237"/>
      <c r="J2825" s="237"/>
      <c r="K2825" s="237" t="s">
        <v>53</v>
      </c>
      <c r="L2825" s="237" t="s">
        <v>977</v>
      </c>
      <c r="M2825" s="238">
        <v>1.7789270331317998E-5</v>
      </c>
      <c r="N2825" s="238">
        <v>7.1466543207000202E-6</v>
      </c>
      <c r="O2825" s="238">
        <v>1.15715608362798E-6</v>
      </c>
    </row>
    <row r="2826" spans="1:15">
      <c r="A2826" s="231" t="s">
        <v>969</v>
      </c>
      <c r="B2826" s="231" t="s">
        <v>970</v>
      </c>
      <c r="C2826" s="231" t="s">
        <v>971</v>
      </c>
      <c r="D2826" s="231" t="s">
        <v>972</v>
      </c>
      <c r="E2826" s="231" t="s">
        <v>996</v>
      </c>
      <c r="F2826" s="231" t="s">
        <v>95</v>
      </c>
      <c r="G2826" s="231" t="s">
        <v>974</v>
      </c>
      <c r="H2826" s="231" t="s">
        <v>56</v>
      </c>
      <c r="I2826" s="231" t="s">
        <v>1028</v>
      </c>
      <c r="J2826" s="231" t="s">
        <v>811</v>
      </c>
      <c r="K2826" s="231" t="s">
        <v>53</v>
      </c>
      <c r="L2826" s="231" t="s">
        <v>978</v>
      </c>
      <c r="M2826" s="234"/>
      <c r="N2826" s="235">
        <v>1</v>
      </c>
      <c r="O2826" s="235">
        <v>1</v>
      </c>
    </row>
    <row r="2827" spans="1:15">
      <c r="A2827" s="231" t="s">
        <v>969</v>
      </c>
      <c r="B2827" s="231" t="s">
        <v>970</v>
      </c>
      <c r="C2827" s="231" t="s">
        <v>971</v>
      </c>
      <c r="D2827" s="231" t="s">
        <v>972</v>
      </c>
      <c r="E2827" s="231" t="s">
        <v>996</v>
      </c>
      <c r="F2827" s="231" t="s">
        <v>95</v>
      </c>
      <c r="G2827" s="231" t="s">
        <v>974</v>
      </c>
      <c r="H2827" s="231" t="s">
        <v>56</v>
      </c>
      <c r="K2827" s="231" t="s">
        <v>53</v>
      </c>
      <c r="L2827" s="231" t="s">
        <v>979</v>
      </c>
      <c r="M2827" s="234"/>
      <c r="N2827" s="235"/>
      <c r="O2827" s="235"/>
    </row>
    <row r="2828" spans="1:15">
      <c r="A2828" s="231" t="s">
        <v>969</v>
      </c>
      <c r="B2828" s="231" t="s">
        <v>970</v>
      </c>
      <c r="C2828" s="231" t="s">
        <v>971</v>
      </c>
      <c r="D2828" s="231" t="s">
        <v>972</v>
      </c>
      <c r="E2828" s="231" t="s">
        <v>996</v>
      </c>
      <c r="F2828" s="231" t="s">
        <v>95</v>
      </c>
      <c r="G2828" s="231" t="s">
        <v>974</v>
      </c>
      <c r="H2828" s="231" t="s">
        <v>56</v>
      </c>
      <c r="K2828" s="231" t="s">
        <v>53</v>
      </c>
      <c r="L2828" s="231" t="s">
        <v>980</v>
      </c>
      <c r="M2828" s="234"/>
      <c r="N2828" s="235"/>
      <c r="O2828" s="235"/>
    </row>
    <row r="2829" spans="1:15">
      <c r="A2829" s="237" t="s">
        <v>969</v>
      </c>
      <c r="B2829" s="237" t="s">
        <v>970</v>
      </c>
      <c r="C2829" s="237" t="s">
        <v>971</v>
      </c>
      <c r="D2829" s="237" t="s">
        <v>972</v>
      </c>
      <c r="E2829" s="237" t="s">
        <v>996</v>
      </c>
      <c r="F2829" s="237" t="s">
        <v>95</v>
      </c>
      <c r="G2829" s="237" t="s">
        <v>974</v>
      </c>
      <c r="H2829" s="237" t="s">
        <v>90</v>
      </c>
      <c r="I2829" s="237"/>
      <c r="J2829" s="237"/>
      <c r="K2829" s="237" t="s">
        <v>53</v>
      </c>
      <c r="L2829" s="237" t="s">
        <v>976</v>
      </c>
      <c r="M2829" s="237">
        <v>3.1528</v>
      </c>
      <c r="N2829" s="237"/>
      <c r="O2829" s="237">
        <v>1.0508999999999999</v>
      </c>
    </row>
    <row r="2830" spans="1:15">
      <c r="A2830" s="237" t="s">
        <v>969</v>
      </c>
      <c r="B2830" s="237" t="s">
        <v>970</v>
      </c>
      <c r="C2830" s="237" t="s">
        <v>971</v>
      </c>
      <c r="D2830" s="237" t="s">
        <v>972</v>
      </c>
      <c r="E2830" s="237" t="s">
        <v>996</v>
      </c>
      <c r="F2830" s="237" t="s">
        <v>95</v>
      </c>
      <c r="G2830" s="237" t="s">
        <v>974</v>
      </c>
      <c r="H2830" s="237" t="s">
        <v>90</v>
      </c>
      <c r="I2830" s="237"/>
      <c r="J2830" s="237"/>
      <c r="K2830" s="237" t="s">
        <v>53</v>
      </c>
      <c r="L2830" s="237" t="s">
        <v>977</v>
      </c>
      <c r="M2830" s="238">
        <v>5.1724877269417304E-7</v>
      </c>
      <c r="N2830" s="238"/>
      <c r="O2830" s="238">
        <v>1.63606625805167E-7</v>
      </c>
    </row>
    <row r="2831" spans="1:15">
      <c r="A2831" s="231" t="s">
        <v>969</v>
      </c>
      <c r="B2831" s="231" t="s">
        <v>970</v>
      </c>
      <c r="C2831" s="231" t="s">
        <v>971</v>
      </c>
      <c r="D2831" s="231" t="s">
        <v>972</v>
      </c>
      <c r="E2831" s="231" t="s">
        <v>996</v>
      </c>
      <c r="F2831" s="231" t="s">
        <v>95</v>
      </c>
      <c r="G2831" s="231" t="s">
        <v>974</v>
      </c>
      <c r="H2831" s="231" t="s">
        <v>90</v>
      </c>
      <c r="I2831" s="231" t="s">
        <v>109</v>
      </c>
      <c r="J2831" s="231" t="s">
        <v>811</v>
      </c>
      <c r="K2831" s="231" t="s">
        <v>53</v>
      </c>
      <c r="L2831" s="231" t="s">
        <v>978</v>
      </c>
      <c r="M2831" s="234"/>
      <c r="N2831" s="235">
        <v>1</v>
      </c>
      <c r="O2831" s="235">
        <v>1</v>
      </c>
    </row>
    <row r="2832" spans="1:15">
      <c r="A2832" s="231" t="s">
        <v>969</v>
      </c>
      <c r="B2832" s="231" t="s">
        <v>970</v>
      </c>
      <c r="C2832" s="231" t="s">
        <v>971</v>
      </c>
      <c r="D2832" s="231" t="s">
        <v>972</v>
      </c>
      <c r="E2832" s="231" t="s">
        <v>996</v>
      </c>
      <c r="F2832" s="231" t="s">
        <v>95</v>
      </c>
      <c r="G2832" s="231" t="s">
        <v>974</v>
      </c>
      <c r="H2832" s="231" t="s">
        <v>90</v>
      </c>
      <c r="K2832" s="231" t="s">
        <v>53</v>
      </c>
      <c r="L2832" s="231" t="s">
        <v>979</v>
      </c>
      <c r="M2832" s="234"/>
      <c r="N2832" s="236"/>
      <c r="O2832" s="235"/>
    </row>
    <row r="2833" spans="1:15">
      <c r="A2833" s="231" t="s">
        <v>969</v>
      </c>
      <c r="B2833" s="231" t="s">
        <v>970</v>
      </c>
      <c r="C2833" s="231" t="s">
        <v>971</v>
      </c>
      <c r="D2833" s="231" t="s">
        <v>972</v>
      </c>
      <c r="E2833" s="231" t="s">
        <v>996</v>
      </c>
      <c r="F2833" s="231" t="s">
        <v>95</v>
      </c>
      <c r="G2833" s="231" t="s">
        <v>974</v>
      </c>
      <c r="H2833" s="231" t="s">
        <v>90</v>
      </c>
      <c r="K2833" s="231" t="s">
        <v>53</v>
      </c>
      <c r="L2833" s="231" t="s">
        <v>980</v>
      </c>
      <c r="M2833" s="234"/>
      <c r="N2833" s="236"/>
      <c r="O2833" s="235"/>
    </row>
    <row r="2834" spans="1:15">
      <c r="A2834" s="237" t="s">
        <v>969</v>
      </c>
      <c r="B2834" s="237" t="s">
        <v>970</v>
      </c>
      <c r="C2834" s="237" t="s">
        <v>971</v>
      </c>
      <c r="D2834" s="237" t="s">
        <v>972</v>
      </c>
      <c r="E2834" s="237" t="s">
        <v>996</v>
      </c>
      <c r="F2834" s="237" t="s">
        <v>95</v>
      </c>
      <c r="G2834" s="237" t="s">
        <v>974</v>
      </c>
      <c r="H2834" s="237" t="s">
        <v>70</v>
      </c>
      <c r="I2834" s="237"/>
      <c r="J2834" s="237"/>
      <c r="K2834" s="237" t="s">
        <v>53</v>
      </c>
      <c r="L2834" s="237" t="s">
        <v>976</v>
      </c>
      <c r="M2834" s="237">
        <v>63.676299999999998</v>
      </c>
      <c r="N2834" s="237"/>
      <c r="O2834" s="237">
        <v>30.8111</v>
      </c>
    </row>
    <row r="2835" spans="1:15">
      <c r="A2835" s="237" t="s">
        <v>969</v>
      </c>
      <c r="B2835" s="237" t="s">
        <v>970</v>
      </c>
      <c r="C2835" s="237" t="s">
        <v>971</v>
      </c>
      <c r="D2835" s="237" t="s">
        <v>972</v>
      </c>
      <c r="E2835" s="237" t="s">
        <v>996</v>
      </c>
      <c r="F2835" s="237" t="s">
        <v>95</v>
      </c>
      <c r="G2835" s="237" t="s">
        <v>974</v>
      </c>
      <c r="H2835" s="237" t="s">
        <v>70</v>
      </c>
      <c r="I2835" s="237"/>
      <c r="J2835" s="237"/>
      <c r="K2835" s="237" t="s">
        <v>53</v>
      </c>
      <c r="L2835" s="237" t="s">
        <v>977</v>
      </c>
      <c r="M2835" s="238">
        <v>1.03557834334201E-5</v>
      </c>
      <c r="N2835" s="238"/>
      <c r="O2835" s="238">
        <v>4.7967457496865397E-6</v>
      </c>
    </row>
    <row r="2836" spans="1:15">
      <c r="A2836" s="231" t="s">
        <v>969</v>
      </c>
      <c r="B2836" s="231" t="s">
        <v>970</v>
      </c>
      <c r="C2836" s="231" t="s">
        <v>971</v>
      </c>
      <c r="D2836" s="231" t="s">
        <v>972</v>
      </c>
      <c r="E2836" s="231" t="s">
        <v>996</v>
      </c>
      <c r="F2836" s="231" t="s">
        <v>95</v>
      </c>
      <c r="G2836" s="231" t="s">
        <v>974</v>
      </c>
      <c r="H2836" s="231" t="s">
        <v>70</v>
      </c>
      <c r="I2836" s="231" t="s">
        <v>109</v>
      </c>
      <c r="J2836" s="231" t="s">
        <v>811</v>
      </c>
      <c r="K2836" s="231" t="s">
        <v>53</v>
      </c>
      <c r="L2836" s="231" t="s">
        <v>978</v>
      </c>
      <c r="M2836" s="234"/>
      <c r="N2836" s="235">
        <v>1</v>
      </c>
      <c r="O2836" s="235">
        <v>1</v>
      </c>
    </row>
    <row r="2837" spans="1:15">
      <c r="A2837" s="231" t="s">
        <v>969</v>
      </c>
      <c r="B2837" s="231" t="s">
        <v>970</v>
      </c>
      <c r="C2837" s="231" t="s">
        <v>971</v>
      </c>
      <c r="D2837" s="231" t="s">
        <v>972</v>
      </c>
      <c r="E2837" s="231" t="s">
        <v>996</v>
      </c>
      <c r="F2837" s="231" t="s">
        <v>95</v>
      </c>
      <c r="G2837" s="231" t="s">
        <v>974</v>
      </c>
      <c r="H2837" s="231" t="s">
        <v>70</v>
      </c>
      <c r="K2837" s="231" t="s">
        <v>53</v>
      </c>
      <c r="L2837" s="231" t="s">
        <v>979</v>
      </c>
      <c r="M2837" s="234"/>
      <c r="N2837" s="236"/>
      <c r="O2837" s="235"/>
    </row>
    <row r="2838" spans="1:15">
      <c r="A2838" s="231" t="s">
        <v>969</v>
      </c>
      <c r="B2838" s="231" t="s">
        <v>970</v>
      </c>
      <c r="C2838" s="231" t="s">
        <v>971</v>
      </c>
      <c r="D2838" s="231" t="s">
        <v>972</v>
      </c>
      <c r="E2838" s="231" t="s">
        <v>996</v>
      </c>
      <c r="F2838" s="231" t="s">
        <v>95</v>
      </c>
      <c r="G2838" s="231" t="s">
        <v>974</v>
      </c>
      <c r="H2838" s="231" t="s">
        <v>70</v>
      </c>
      <c r="K2838" s="231" t="s">
        <v>53</v>
      </c>
      <c r="L2838" s="231" t="s">
        <v>980</v>
      </c>
      <c r="M2838" s="234"/>
      <c r="N2838" s="236"/>
      <c r="O2838" s="235"/>
    </row>
    <row r="2839" spans="1:15">
      <c r="A2839" s="237" t="s">
        <v>969</v>
      </c>
      <c r="B2839" s="237" t="s">
        <v>970</v>
      </c>
      <c r="C2839" s="237" t="s">
        <v>971</v>
      </c>
      <c r="D2839" s="237" t="s">
        <v>972</v>
      </c>
      <c r="E2839" s="237" t="s">
        <v>996</v>
      </c>
      <c r="F2839" s="237" t="s">
        <v>95</v>
      </c>
      <c r="G2839" s="237" t="s">
        <v>974</v>
      </c>
      <c r="H2839" s="237" t="s">
        <v>61</v>
      </c>
      <c r="I2839" s="237"/>
      <c r="J2839" s="237"/>
      <c r="K2839" s="237" t="s">
        <v>53</v>
      </c>
      <c r="L2839" s="237" t="s">
        <v>976</v>
      </c>
      <c r="M2839" s="237">
        <v>234.20509999999999</v>
      </c>
      <c r="N2839" s="237">
        <v>8.35</v>
      </c>
      <c r="O2839" s="237">
        <v>221.45779999999999</v>
      </c>
    </row>
    <row r="2840" spans="1:15">
      <c r="A2840" s="237" t="s">
        <v>969</v>
      </c>
      <c r="B2840" s="237" t="s">
        <v>970</v>
      </c>
      <c r="C2840" s="237" t="s">
        <v>971</v>
      </c>
      <c r="D2840" s="237" t="s">
        <v>972</v>
      </c>
      <c r="E2840" s="237" t="s">
        <v>996</v>
      </c>
      <c r="F2840" s="237" t="s">
        <v>95</v>
      </c>
      <c r="G2840" s="237" t="s">
        <v>974</v>
      </c>
      <c r="H2840" s="237" t="s">
        <v>61</v>
      </c>
      <c r="I2840" s="237"/>
      <c r="J2840" s="237"/>
      <c r="K2840" s="237" t="s">
        <v>53</v>
      </c>
      <c r="L2840" s="237" t="s">
        <v>977</v>
      </c>
      <c r="M2840" s="238">
        <v>3.6580169357790303E-5</v>
      </c>
      <c r="N2840" s="238">
        <v>2.0841330075244202E-6</v>
      </c>
      <c r="O2840" s="238">
        <v>3.4477080042092998E-5</v>
      </c>
    </row>
    <row r="2841" spans="1:15">
      <c r="A2841" s="231" t="s">
        <v>969</v>
      </c>
      <c r="B2841" s="231" t="s">
        <v>970</v>
      </c>
      <c r="C2841" s="231" t="s">
        <v>971</v>
      </c>
      <c r="D2841" s="231" t="s">
        <v>972</v>
      </c>
      <c r="E2841" s="231" t="s">
        <v>996</v>
      </c>
      <c r="F2841" s="231" t="s">
        <v>95</v>
      </c>
      <c r="G2841" s="231" t="s">
        <v>974</v>
      </c>
      <c r="H2841" s="231" t="s">
        <v>61</v>
      </c>
      <c r="I2841" s="231" t="s">
        <v>1002</v>
      </c>
      <c r="J2841" s="231" t="s">
        <v>1003</v>
      </c>
      <c r="K2841" s="231" t="s">
        <v>53</v>
      </c>
      <c r="L2841" s="231" t="s">
        <v>978</v>
      </c>
      <c r="M2841" s="234"/>
      <c r="N2841" s="235">
        <v>0.5</v>
      </c>
      <c r="O2841" s="235">
        <v>0.5</v>
      </c>
    </row>
    <row r="2842" spans="1:15">
      <c r="A2842" s="231" t="s">
        <v>969</v>
      </c>
      <c r="B2842" s="231" t="s">
        <v>970</v>
      </c>
      <c r="C2842" s="231" t="s">
        <v>971</v>
      </c>
      <c r="D2842" s="231" t="s">
        <v>972</v>
      </c>
      <c r="E2842" s="231" t="s">
        <v>996</v>
      </c>
      <c r="F2842" s="231" t="s">
        <v>95</v>
      </c>
      <c r="G2842" s="231" t="s">
        <v>974</v>
      </c>
      <c r="H2842" s="231" t="s">
        <v>61</v>
      </c>
      <c r="I2842" s="231" t="s">
        <v>1002</v>
      </c>
      <c r="J2842" s="231" t="s">
        <v>1004</v>
      </c>
      <c r="K2842" s="231" t="s">
        <v>53</v>
      </c>
      <c r="L2842" s="231" t="s">
        <v>979</v>
      </c>
      <c r="M2842" s="234"/>
      <c r="N2842" s="235">
        <v>0.5</v>
      </c>
      <c r="O2842" s="235">
        <v>0.5</v>
      </c>
    </row>
    <row r="2843" spans="1:15">
      <c r="A2843" s="231" t="s">
        <v>969</v>
      </c>
      <c r="B2843" s="231" t="s">
        <v>970</v>
      </c>
      <c r="C2843" s="231" t="s">
        <v>971</v>
      </c>
      <c r="D2843" s="231" t="s">
        <v>972</v>
      </c>
      <c r="E2843" s="231" t="s">
        <v>996</v>
      </c>
      <c r="F2843" s="231" t="s">
        <v>95</v>
      </c>
      <c r="G2843" s="231" t="s">
        <v>974</v>
      </c>
      <c r="H2843" s="231" t="s">
        <v>61</v>
      </c>
      <c r="K2843" s="231" t="s">
        <v>53</v>
      </c>
      <c r="L2843" s="231" t="s">
        <v>980</v>
      </c>
      <c r="M2843" s="234"/>
      <c r="N2843" s="235"/>
      <c r="O2843" s="235"/>
    </row>
    <row r="2844" spans="1:15">
      <c r="A2844" s="237" t="s">
        <v>969</v>
      </c>
      <c r="B2844" s="237" t="s">
        <v>970</v>
      </c>
      <c r="C2844" s="237" t="s">
        <v>971</v>
      </c>
      <c r="D2844" s="237" t="s">
        <v>972</v>
      </c>
      <c r="E2844" s="237" t="s">
        <v>996</v>
      </c>
      <c r="F2844" s="237" t="s">
        <v>95</v>
      </c>
      <c r="G2844" s="237" t="s">
        <v>974</v>
      </c>
      <c r="H2844" s="237" t="s">
        <v>19</v>
      </c>
      <c r="I2844" s="237"/>
      <c r="J2844" s="237"/>
      <c r="K2844" s="237" t="s">
        <v>53</v>
      </c>
      <c r="L2844" s="237" t="s">
        <v>976</v>
      </c>
      <c r="M2844" s="237">
        <v>3372.9144999999999</v>
      </c>
      <c r="N2844" s="237">
        <v>545.37120000000004</v>
      </c>
      <c r="O2844" s="237">
        <v>3130.1435999999999</v>
      </c>
    </row>
    <row r="2845" spans="1:15">
      <c r="A2845" s="237" t="s">
        <v>969</v>
      </c>
      <c r="B2845" s="237" t="s">
        <v>970</v>
      </c>
      <c r="C2845" s="237" t="s">
        <v>971</v>
      </c>
      <c r="D2845" s="237" t="s">
        <v>972</v>
      </c>
      <c r="E2845" s="237" t="s">
        <v>996</v>
      </c>
      <c r="F2845" s="237" t="s">
        <v>95</v>
      </c>
      <c r="G2845" s="237" t="s">
        <v>974</v>
      </c>
      <c r="H2845" s="237" t="s">
        <v>19</v>
      </c>
      <c r="I2845" s="237"/>
      <c r="J2845" s="237"/>
      <c r="K2845" s="237" t="s">
        <v>53</v>
      </c>
      <c r="L2845" s="237" t="s">
        <v>977</v>
      </c>
      <c r="M2845" s="238">
        <v>5.2228076402655195E-4</v>
      </c>
      <c r="N2845" s="238">
        <v>1.3612288853571299E-4</v>
      </c>
      <c r="O2845" s="238">
        <v>4.8730824310746899E-4</v>
      </c>
    </row>
    <row r="2846" spans="1:15">
      <c r="A2846" s="231" t="s">
        <v>969</v>
      </c>
      <c r="B2846" s="231" t="s">
        <v>970</v>
      </c>
      <c r="C2846" s="231" t="s">
        <v>971</v>
      </c>
      <c r="D2846" s="231" t="s">
        <v>972</v>
      </c>
      <c r="E2846" s="231" t="s">
        <v>996</v>
      </c>
      <c r="F2846" s="231" t="s">
        <v>95</v>
      </c>
      <c r="G2846" s="231" t="s">
        <v>974</v>
      </c>
      <c r="H2846" s="231" t="s">
        <v>19</v>
      </c>
      <c r="I2846" s="231" t="s">
        <v>99</v>
      </c>
      <c r="J2846" s="231" t="s">
        <v>811</v>
      </c>
      <c r="K2846" s="231" t="s">
        <v>53</v>
      </c>
      <c r="L2846" s="231" t="s">
        <v>978</v>
      </c>
      <c r="M2846" s="234"/>
      <c r="N2846" s="235">
        <v>1</v>
      </c>
      <c r="O2846" s="235">
        <v>1</v>
      </c>
    </row>
    <row r="2847" spans="1:15">
      <c r="A2847" s="231" t="s">
        <v>969</v>
      </c>
      <c r="B2847" s="231" t="s">
        <v>970</v>
      </c>
      <c r="C2847" s="231" t="s">
        <v>971</v>
      </c>
      <c r="D2847" s="231" t="s">
        <v>972</v>
      </c>
      <c r="E2847" s="231" t="s">
        <v>996</v>
      </c>
      <c r="F2847" s="231" t="s">
        <v>95</v>
      </c>
      <c r="G2847" s="231" t="s">
        <v>974</v>
      </c>
      <c r="H2847" s="231" t="s">
        <v>19</v>
      </c>
      <c r="K2847" s="231" t="s">
        <v>53</v>
      </c>
      <c r="L2847" s="231" t="s">
        <v>979</v>
      </c>
      <c r="M2847" s="234"/>
      <c r="N2847" s="235"/>
      <c r="O2847" s="235"/>
    </row>
    <row r="2848" spans="1:15">
      <c r="A2848" s="231" t="s">
        <v>969</v>
      </c>
      <c r="B2848" s="231" t="s">
        <v>970</v>
      </c>
      <c r="C2848" s="231" t="s">
        <v>971</v>
      </c>
      <c r="D2848" s="231" t="s">
        <v>972</v>
      </c>
      <c r="E2848" s="231" t="s">
        <v>996</v>
      </c>
      <c r="F2848" s="231" t="s">
        <v>95</v>
      </c>
      <c r="G2848" s="231" t="s">
        <v>974</v>
      </c>
      <c r="H2848" s="231" t="s">
        <v>19</v>
      </c>
      <c r="K2848" s="231" t="s">
        <v>53</v>
      </c>
      <c r="L2848" s="231" t="s">
        <v>980</v>
      </c>
      <c r="M2848" s="234"/>
      <c r="N2848" s="235"/>
      <c r="O2848" s="235"/>
    </row>
    <row r="2849" spans="1:15">
      <c r="A2849" s="237" t="s">
        <v>969</v>
      </c>
      <c r="B2849" s="237" t="s">
        <v>970</v>
      </c>
      <c r="C2849" s="237" t="s">
        <v>971</v>
      </c>
      <c r="D2849" s="237" t="s">
        <v>972</v>
      </c>
      <c r="E2849" s="237" t="s">
        <v>996</v>
      </c>
      <c r="F2849" s="237" t="s">
        <v>95</v>
      </c>
      <c r="G2849" s="237" t="s">
        <v>974</v>
      </c>
      <c r="H2849" s="237" t="s">
        <v>18</v>
      </c>
      <c r="I2849" s="237"/>
      <c r="J2849" s="237"/>
      <c r="K2849" s="237" t="s">
        <v>53</v>
      </c>
      <c r="L2849" s="237" t="s">
        <v>976</v>
      </c>
      <c r="M2849" s="237">
        <v>3179.2345</v>
      </c>
      <c r="N2849" s="237">
        <v>2762.3148999999999</v>
      </c>
      <c r="O2849" s="237">
        <v>1233.8054</v>
      </c>
    </row>
    <row r="2850" spans="1:15">
      <c r="A2850" s="237" t="s">
        <v>969</v>
      </c>
      <c r="B2850" s="237" t="s">
        <v>970</v>
      </c>
      <c r="C2850" s="237" t="s">
        <v>971</v>
      </c>
      <c r="D2850" s="237" t="s">
        <v>972</v>
      </c>
      <c r="E2850" s="237" t="s">
        <v>996</v>
      </c>
      <c r="F2850" s="237" t="s">
        <v>95</v>
      </c>
      <c r="G2850" s="237" t="s">
        <v>974</v>
      </c>
      <c r="H2850" s="237" t="s">
        <v>18</v>
      </c>
      <c r="I2850" s="237"/>
      <c r="J2850" s="237"/>
      <c r="K2850" s="237" t="s">
        <v>53</v>
      </c>
      <c r="L2850" s="237" t="s">
        <v>977</v>
      </c>
      <c r="M2850" s="238">
        <v>7.2709786559329095E-4</v>
      </c>
      <c r="N2850" s="238">
        <v>6.8946486949299603E-4</v>
      </c>
      <c r="O2850" s="238">
        <v>1.9208177599599799E-4</v>
      </c>
    </row>
    <row r="2851" spans="1:15">
      <c r="A2851" s="231" t="s">
        <v>969</v>
      </c>
      <c r="B2851" s="231" t="s">
        <v>970</v>
      </c>
      <c r="C2851" s="231" t="s">
        <v>971</v>
      </c>
      <c r="D2851" s="231" t="s">
        <v>972</v>
      </c>
      <c r="E2851" s="231" t="s">
        <v>996</v>
      </c>
      <c r="F2851" s="231" t="s">
        <v>95</v>
      </c>
      <c r="G2851" s="231" t="s">
        <v>974</v>
      </c>
      <c r="H2851" s="231" t="s">
        <v>18</v>
      </c>
      <c r="I2851" s="231" t="s">
        <v>1002</v>
      </c>
      <c r="J2851" s="231" t="s">
        <v>1003</v>
      </c>
      <c r="K2851" s="231" t="s">
        <v>53</v>
      </c>
      <c r="L2851" s="231" t="s">
        <v>978</v>
      </c>
      <c r="M2851" s="234"/>
      <c r="N2851" s="235">
        <v>0.5</v>
      </c>
      <c r="O2851" s="235">
        <v>0.5</v>
      </c>
    </row>
    <row r="2852" spans="1:15">
      <c r="A2852" s="231" t="s">
        <v>969</v>
      </c>
      <c r="B2852" s="231" t="s">
        <v>970</v>
      </c>
      <c r="C2852" s="231" t="s">
        <v>971</v>
      </c>
      <c r="D2852" s="231" t="s">
        <v>972</v>
      </c>
      <c r="E2852" s="231" t="s">
        <v>996</v>
      </c>
      <c r="F2852" s="231" t="s">
        <v>95</v>
      </c>
      <c r="G2852" s="231" t="s">
        <v>974</v>
      </c>
      <c r="H2852" s="231" t="s">
        <v>18</v>
      </c>
      <c r="I2852" s="231" t="s">
        <v>1002</v>
      </c>
      <c r="J2852" s="231" t="s">
        <v>1004</v>
      </c>
      <c r="K2852" s="231" t="s">
        <v>53</v>
      </c>
      <c r="L2852" s="231" t="s">
        <v>979</v>
      </c>
      <c r="M2852" s="234"/>
      <c r="N2852" s="235">
        <v>0.5</v>
      </c>
      <c r="O2852" s="235">
        <v>0.5</v>
      </c>
    </row>
    <row r="2853" spans="1:15">
      <c r="A2853" s="231" t="s">
        <v>969</v>
      </c>
      <c r="B2853" s="231" t="s">
        <v>970</v>
      </c>
      <c r="C2853" s="231" t="s">
        <v>971</v>
      </c>
      <c r="D2853" s="231" t="s">
        <v>972</v>
      </c>
      <c r="E2853" s="231" t="s">
        <v>996</v>
      </c>
      <c r="F2853" s="231" t="s">
        <v>95</v>
      </c>
      <c r="G2853" s="231" t="s">
        <v>974</v>
      </c>
      <c r="H2853" s="231" t="s">
        <v>18</v>
      </c>
      <c r="K2853" s="231" t="s">
        <v>53</v>
      </c>
      <c r="L2853" s="231" t="s">
        <v>980</v>
      </c>
      <c r="M2853" s="234"/>
      <c r="N2853" s="235"/>
      <c r="O2853" s="235"/>
    </row>
    <row r="2854" spans="1:15">
      <c r="A2854" s="237" t="s">
        <v>969</v>
      </c>
      <c r="B2854" s="237" t="s">
        <v>970</v>
      </c>
      <c r="C2854" s="237" t="s">
        <v>971</v>
      </c>
      <c r="D2854" s="237" t="s">
        <v>972</v>
      </c>
      <c r="E2854" s="237" t="s">
        <v>996</v>
      </c>
      <c r="F2854" s="237" t="s">
        <v>95</v>
      </c>
      <c r="G2854" s="237" t="s">
        <v>974</v>
      </c>
      <c r="H2854" s="237" t="s">
        <v>76</v>
      </c>
      <c r="I2854" s="237"/>
      <c r="J2854" s="237"/>
      <c r="K2854" s="237" t="s">
        <v>53</v>
      </c>
      <c r="L2854" s="237" t="s">
        <v>976</v>
      </c>
      <c r="M2854" s="237">
        <v>0.54569999999999996</v>
      </c>
      <c r="N2854" s="237"/>
      <c r="O2854" s="237"/>
    </row>
    <row r="2855" spans="1:15">
      <c r="A2855" s="237" t="s">
        <v>969</v>
      </c>
      <c r="B2855" s="237" t="s">
        <v>970</v>
      </c>
      <c r="C2855" s="237" t="s">
        <v>971</v>
      </c>
      <c r="D2855" s="237" t="s">
        <v>972</v>
      </c>
      <c r="E2855" s="237" t="s">
        <v>996</v>
      </c>
      <c r="F2855" s="237" t="s">
        <v>95</v>
      </c>
      <c r="G2855" s="237" t="s">
        <v>974</v>
      </c>
      <c r="H2855" s="237" t="s">
        <v>76</v>
      </c>
      <c r="I2855" s="237"/>
      <c r="J2855" s="237"/>
      <c r="K2855" s="237" t="s">
        <v>53</v>
      </c>
      <c r="L2855" s="237" t="s">
        <v>977</v>
      </c>
      <c r="M2855" s="238">
        <v>6.2835547844060701E-8</v>
      </c>
      <c r="N2855" s="238"/>
      <c r="O2855" s="238"/>
    </row>
    <row r="2856" spans="1:15">
      <c r="A2856" s="231" t="s">
        <v>969</v>
      </c>
      <c r="B2856" s="231" t="s">
        <v>970</v>
      </c>
      <c r="C2856" s="231" t="s">
        <v>971</v>
      </c>
      <c r="D2856" s="231" t="s">
        <v>972</v>
      </c>
      <c r="E2856" s="231" t="s">
        <v>996</v>
      </c>
      <c r="F2856" s="231" t="s">
        <v>95</v>
      </c>
      <c r="G2856" s="231" t="s">
        <v>974</v>
      </c>
      <c r="H2856" s="231" t="s">
        <v>76</v>
      </c>
      <c r="I2856" s="231" t="s">
        <v>1013</v>
      </c>
      <c r="J2856" s="231" t="s">
        <v>76</v>
      </c>
      <c r="K2856" s="231" t="s">
        <v>53</v>
      </c>
      <c r="L2856" s="231" t="s">
        <v>978</v>
      </c>
      <c r="M2856" s="234"/>
      <c r="N2856" s="235">
        <v>1</v>
      </c>
      <c r="O2856" s="235">
        <v>1</v>
      </c>
    </row>
    <row r="2857" spans="1:15">
      <c r="A2857" s="231" t="s">
        <v>969</v>
      </c>
      <c r="B2857" s="231" t="s">
        <v>970</v>
      </c>
      <c r="C2857" s="231" t="s">
        <v>971</v>
      </c>
      <c r="D2857" s="231" t="s">
        <v>972</v>
      </c>
      <c r="E2857" s="231" t="s">
        <v>996</v>
      </c>
      <c r="F2857" s="231" t="s">
        <v>95</v>
      </c>
      <c r="G2857" s="231" t="s">
        <v>974</v>
      </c>
      <c r="H2857" s="231" t="s">
        <v>76</v>
      </c>
      <c r="K2857" s="231" t="s">
        <v>53</v>
      </c>
      <c r="L2857" s="231" t="s">
        <v>979</v>
      </c>
      <c r="M2857" s="234"/>
      <c r="N2857" s="236"/>
      <c r="O2857" s="236"/>
    </row>
    <row r="2858" spans="1:15">
      <c r="A2858" s="231" t="s">
        <v>969</v>
      </c>
      <c r="B2858" s="231" t="s">
        <v>970</v>
      </c>
      <c r="C2858" s="231" t="s">
        <v>971</v>
      </c>
      <c r="D2858" s="231" t="s">
        <v>972</v>
      </c>
      <c r="E2858" s="231" t="s">
        <v>996</v>
      </c>
      <c r="F2858" s="231" t="s">
        <v>95</v>
      </c>
      <c r="G2858" s="231" t="s">
        <v>974</v>
      </c>
      <c r="H2858" s="231" t="s">
        <v>76</v>
      </c>
      <c r="K2858" s="231" t="s">
        <v>53</v>
      </c>
      <c r="L2858" s="231" t="s">
        <v>980</v>
      </c>
      <c r="M2858" s="234"/>
      <c r="N2858" s="236"/>
      <c r="O2858" s="236"/>
    </row>
    <row r="2859" spans="1:15">
      <c r="A2859" s="237" t="s">
        <v>969</v>
      </c>
      <c r="B2859" s="237" t="s">
        <v>970</v>
      </c>
      <c r="C2859" s="237" t="s">
        <v>971</v>
      </c>
      <c r="D2859" s="237" t="s">
        <v>972</v>
      </c>
      <c r="E2859" s="237" t="s">
        <v>996</v>
      </c>
      <c r="F2859" s="237" t="s">
        <v>95</v>
      </c>
      <c r="G2859" s="237" t="s">
        <v>974</v>
      </c>
      <c r="H2859" s="237" t="s">
        <v>10</v>
      </c>
      <c r="I2859" s="237"/>
      <c r="J2859" s="237"/>
      <c r="K2859" s="237" t="s">
        <v>53</v>
      </c>
      <c r="L2859" s="237" t="s">
        <v>976</v>
      </c>
      <c r="M2859" s="237">
        <v>6.1144999999999996</v>
      </c>
      <c r="N2859" s="237"/>
      <c r="O2859" s="237">
        <v>1.5286</v>
      </c>
    </row>
    <row r="2860" spans="1:15">
      <c r="A2860" s="237" t="s">
        <v>969</v>
      </c>
      <c r="B2860" s="237" t="s">
        <v>970</v>
      </c>
      <c r="C2860" s="237" t="s">
        <v>971</v>
      </c>
      <c r="D2860" s="237" t="s">
        <v>972</v>
      </c>
      <c r="E2860" s="237" t="s">
        <v>996</v>
      </c>
      <c r="F2860" s="237" t="s">
        <v>95</v>
      </c>
      <c r="G2860" s="237" t="s">
        <v>974</v>
      </c>
      <c r="H2860" s="237" t="s">
        <v>10</v>
      </c>
      <c r="I2860" s="237"/>
      <c r="J2860" s="237"/>
      <c r="K2860" s="237" t="s">
        <v>53</v>
      </c>
      <c r="L2860" s="237" t="s">
        <v>977</v>
      </c>
      <c r="M2860" s="238">
        <v>7.3994928478436305E-7</v>
      </c>
      <c r="N2860" s="238"/>
      <c r="O2860" s="238">
        <v>2.37976104487371E-7</v>
      </c>
    </row>
    <row r="2861" spans="1:15">
      <c r="A2861" s="231" t="s">
        <v>969</v>
      </c>
      <c r="B2861" s="231" t="s">
        <v>970</v>
      </c>
      <c r="C2861" s="231" t="s">
        <v>971</v>
      </c>
      <c r="D2861" s="231" t="s">
        <v>972</v>
      </c>
      <c r="E2861" s="231" t="s">
        <v>996</v>
      </c>
      <c r="F2861" s="231" t="s">
        <v>95</v>
      </c>
      <c r="G2861" s="231" t="s">
        <v>974</v>
      </c>
      <c r="H2861" s="231" t="s">
        <v>10</v>
      </c>
      <c r="I2861" s="231" t="s">
        <v>1002</v>
      </c>
      <c r="J2861" s="231" t="s">
        <v>1003</v>
      </c>
      <c r="K2861" s="231" t="s">
        <v>53</v>
      </c>
      <c r="L2861" s="231" t="s">
        <v>978</v>
      </c>
      <c r="M2861" s="234"/>
      <c r="N2861" s="235">
        <v>0.5</v>
      </c>
      <c r="O2861" s="235">
        <v>0.5</v>
      </c>
    </row>
    <row r="2862" spans="1:15">
      <c r="A2862" s="231" t="s">
        <v>969</v>
      </c>
      <c r="B2862" s="231" t="s">
        <v>970</v>
      </c>
      <c r="C2862" s="231" t="s">
        <v>971</v>
      </c>
      <c r="D2862" s="231" t="s">
        <v>972</v>
      </c>
      <c r="E2862" s="231" t="s">
        <v>996</v>
      </c>
      <c r="F2862" s="231" t="s">
        <v>95</v>
      </c>
      <c r="G2862" s="231" t="s">
        <v>974</v>
      </c>
      <c r="H2862" s="231" t="s">
        <v>10</v>
      </c>
      <c r="I2862" s="231" t="s">
        <v>1002</v>
      </c>
      <c r="J2862" s="231" t="s">
        <v>1004</v>
      </c>
      <c r="K2862" s="231" t="s">
        <v>53</v>
      </c>
      <c r="L2862" s="231" t="s">
        <v>979</v>
      </c>
      <c r="M2862" s="234"/>
      <c r="N2862" s="235">
        <v>0.5</v>
      </c>
      <c r="O2862" s="235">
        <v>0.5</v>
      </c>
    </row>
    <row r="2863" spans="1:15">
      <c r="A2863" s="231" t="s">
        <v>969</v>
      </c>
      <c r="B2863" s="231" t="s">
        <v>970</v>
      </c>
      <c r="C2863" s="231" t="s">
        <v>971</v>
      </c>
      <c r="D2863" s="231" t="s">
        <v>972</v>
      </c>
      <c r="E2863" s="231" t="s">
        <v>996</v>
      </c>
      <c r="F2863" s="231" t="s">
        <v>95</v>
      </c>
      <c r="G2863" s="231" t="s">
        <v>974</v>
      </c>
      <c r="H2863" s="231" t="s">
        <v>10</v>
      </c>
      <c r="K2863" s="231" t="s">
        <v>53</v>
      </c>
      <c r="L2863" s="231" t="s">
        <v>980</v>
      </c>
      <c r="M2863" s="234"/>
      <c r="N2863" s="236"/>
      <c r="O2863" s="235"/>
    </row>
    <row r="2864" spans="1:15">
      <c r="A2864" s="237" t="s">
        <v>969</v>
      </c>
      <c r="B2864" s="237" t="s">
        <v>970</v>
      </c>
      <c r="C2864" s="237" t="s">
        <v>971</v>
      </c>
      <c r="D2864" s="237" t="s">
        <v>972</v>
      </c>
      <c r="E2864" s="237" t="s">
        <v>996</v>
      </c>
      <c r="F2864" s="237" t="s">
        <v>95</v>
      </c>
      <c r="G2864" s="237" t="s">
        <v>974</v>
      </c>
      <c r="H2864" s="237" t="s">
        <v>35</v>
      </c>
      <c r="I2864" s="237"/>
      <c r="J2864" s="237"/>
      <c r="K2864" s="237" t="s">
        <v>53</v>
      </c>
      <c r="L2864" s="237" t="s">
        <v>976</v>
      </c>
      <c r="M2864" s="237">
        <v>36.835799999999999</v>
      </c>
      <c r="N2864" s="237"/>
      <c r="O2864" s="237"/>
    </row>
    <row r="2865" spans="1:15">
      <c r="A2865" s="237" t="s">
        <v>969</v>
      </c>
      <c r="B2865" s="237" t="s">
        <v>970</v>
      </c>
      <c r="C2865" s="237" t="s">
        <v>971</v>
      </c>
      <c r="D2865" s="237" t="s">
        <v>972</v>
      </c>
      <c r="E2865" s="237" t="s">
        <v>996</v>
      </c>
      <c r="F2865" s="237" t="s">
        <v>95</v>
      </c>
      <c r="G2865" s="237" t="s">
        <v>974</v>
      </c>
      <c r="H2865" s="237" t="s">
        <v>35</v>
      </c>
      <c r="I2865" s="237"/>
      <c r="J2865" s="237"/>
      <c r="K2865" s="237" t="s">
        <v>53</v>
      </c>
      <c r="L2865" s="237" t="s">
        <v>977</v>
      </c>
      <c r="M2865" s="238">
        <v>4.5034148695967004E-6</v>
      </c>
      <c r="N2865" s="238"/>
      <c r="O2865" s="238"/>
    </row>
    <row r="2866" spans="1:15">
      <c r="A2866" s="231" t="s">
        <v>969</v>
      </c>
      <c r="B2866" s="231" t="s">
        <v>970</v>
      </c>
      <c r="C2866" s="231" t="s">
        <v>971</v>
      </c>
      <c r="D2866" s="231" t="s">
        <v>972</v>
      </c>
      <c r="E2866" s="231" t="s">
        <v>996</v>
      </c>
      <c r="F2866" s="231" t="s">
        <v>95</v>
      </c>
      <c r="G2866" s="231" t="s">
        <v>974</v>
      </c>
      <c r="H2866" s="231" t="s">
        <v>35</v>
      </c>
      <c r="I2866" s="231" t="s">
        <v>1013</v>
      </c>
      <c r="J2866" s="231" t="s">
        <v>35</v>
      </c>
      <c r="K2866" s="231" t="s">
        <v>53</v>
      </c>
      <c r="L2866" s="231" t="s">
        <v>978</v>
      </c>
      <c r="M2866" s="234"/>
      <c r="N2866" s="235">
        <v>1</v>
      </c>
      <c r="O2866" s="235">
        <v>1</v>
      </c>
    </row>
    <row r="2867" spans="1:15">
      <c r="A2867" s="231" t="s">
        <v>969</v>
      </c>
      <c r="B2867" s="231" t="s">
        <v>970</v>
      </c>
      <c r="C2867" s="231" t="s">
        <v>971</v>
      </c>
      <c r="D2867" s="231" t="s">
        <v>972</v>
      </c>
      <c r="E2867" s="231" t="s">
        <v>996</v>
      </c>
      <c r="F2867" s="231" t="s">
        <v>95</v>
      </c>
      <c r="G2867" s="231" t="s">
        <v>974</v>
      </c>
      <c r="H2867" s="231" t="s">
        <v>35</v>
      </c>
      <c r="K2867" s="231" t="s">
        <v>53</v>
      </c>
      <c r="L2867" s="231" t="s">
        <v>979</v>
      </c>
      <c r="M2867" s="234"/>
      <c r="N2867" s="236"/>
      <c r="O2867" s="236"/>
    </row>
    <row r="2868" spans="1:15">
      <c r="A2868" s="231" t="s">
        <v>969</v>
      </c>
      <c r="B2868" s="231" t="s">
        <v>970</v>
      </c>
      <c r="C2868" s="231" t="s">
        <v>971</v>
      </c>
      <c r="D2868" s="231" t="s">
        <v>972</v>
      </c>
      <c r="E2868" s="231" t="s">
        <v>996</v>
      </c>
      <c r="F2868" s="231" t="s">
        <v>95</v>
      </c>
      <c r="G2868" s="231" t="s">
        <v>974</v>
      </c>
      <c r="H2868" s="231" t="s">
        <v>35</v>
      </c>
      <c r="K2868" s="231" t="s">
        <v>53</v>
      </c>
      <c r="L2868" s="231" t="s">
        <v>980</v>
      </c>
      <c r="M2868" s="234"/>
      <c r="N2868" s="236"/>
      <c r="O2868" s="236"/>
    </row>
    <row r="2869" spans="1:15">
      <c r="A2869" s="237" t="s">
        <v>969</v>
      </c>
      <c r="B2869" s="237" t="s">
        <v>970</v>
      </c>
      <c r="C2869" s="237" t="s">
        <v>971</v>
      </c>
      <c r="D2869" s="237" t="s">
        <v>972</v>
      </c>
      <c r="E2869" s="237" t="s">
        <v>996</v>
      </c>
      <c r="F2869" s="237" t="s">
        <v>95</v>
      </c>
      <c r="G2869" s="237" t="s">
        <v>974</v>
      </c>
      <c r="H2869" s="237" t="s">
        <v>73</v>
      </c>
      <c r="I2869" s="237"/>
      <c r="J2869" s="237"/>
      <c r="K2869" s="237" t="s">
        <v>53</v>
      </c>
      <c r="L2869" s="237" t="s">
        <v>976</v>
      </c>
      <c r="M2869" s="237">
        <v>21.8306</v>
      </c>
      <c r="N2869" s="237">
        <v>4.7800000000000002E-2</v>
      </c>
      <c r="O2869" s="237">
        <v>7.8581000000000003</v>
      </c>
    </row>
    <row r="2870" spans="1:15">
      <c r="A2870" s="237" t="s">
        <v>969</v>
      </c>
      <c r="B2870" s="237" t="s">
        <v>970</v>
      </c>
      <c r="C2870" s="237" t="s">
        <v>971</v>
      </c>
      <c r="D2870" s="237" t="s">
        <v>972</v>
      </c>
      <c r="E2870" s="237" t="s">
        <v>996</v>
      </c>
      <c r="F2870" s="237" t="s">
        <v>95</v>
      </c>
      <c r="G2870" s="237" t="s">
        <v>974</v>
      </c>
      <c r="H2870" s="237" t="s">
        <v>73</v>
      </c>
      <c r="I2870" s="237"/>
      <c r="J2870" s="237"/>
      <c r="K2870" s="237" t="s">
        <v>53</v>
      </c>
      <c r="L2870" s="237" t="s">
        <v>977</v>
      </c>
      <c r="M2870" s="238">
        <v>2.5704005046574701E-6</v>
      </c>
      <c r="N2870" s="238">
        <v>1.19307254801997E-8</v>
      </c>
      <c r="O2870" s="238">
        <v>1.22336780496678E-6</v>
      </c>
    </row>
    <row r="2871" spans="1:15">
      <c r="A2871" s="231" t="s">
        <v>969</v>
      </c>
      <c r="B2871" s="231" t="s">
        <v>970</v>
      </c>
      <c r="C2871" s="231" t="s">
        <v>971</v>
      </c>
      <c r="D2871" s="231" t="s">
        <v>972</v>
      </c>
      <c r="E2871" s="231" t="s">
        <v>996</v>
      </c>
      <c r="F2871" s="231" t="s">
        <v>95</v>
      </c>
      <c r="G2871" s="231" t="s">
        <v>974</v>
      </c>
      <c r="H2871" s="231" t="s">
        <v>73</v>
      </c>
      <c r="I2871" s="231" t="s">
        <v>1002</v>
      </c>
      <c r="J2871" s="231" t="s">
        <v>1003</v>
      </c>
      <c r="K2871" s="231" t="s">
        <v>53</v>
      </c>
      <c r="L2871" s="231" t="s">
        <v>978</v>
      </c>
      <c r="M2871" s="234"/>
      <c r="N2871" s="235">
        <v>0.5</v>
      </c>
      <c r="O2871" s="235">
        <v>0.5</v>
      </c>
    </row>
    <row r="2872" spans="1:15">
      <c r="A2872" s="231" t="s">
        <v>969</v>
      </c>
      <c r="B2872" s="231" t="s">
        <v>970</v>
      </c>
      <c r="C2872" s="231" t="s">
        <v>971</v>
      </c>
      <c r="D2872" s="231" t="s">
        <v>972</v>
      </c>
      <c r="E2872" s="231" t="s">
        <v>996</v>
      </c>
      <c r="F2872" s="231" t="s">
        <v>95</v>
      </c>
      <c r="G2872" s="231" t="s">
        <v>974</v>
      </c>
      <c r="H2872" s="231" t="s">
        <v>73</v>
      </c>
      <c r="I2872" s="231" t="s">
        <v>1002</v>
      </c>
      <c r="J2872" s="231" t="s">
        <v>1004</v>
      </c>
      <c r="K2872" s="231" t="s">
        <v>53</v>
      </c>
      <c r="L2872" s="231" t="s">
        <v>979</v>
      </c>
      <c r="M2872" s="234"/>
      <c r="N2872" s="235">
        <v>0.5</v>
      </c>
      <c r="O2872" s="235">
        <v>0.5</v>
      </c>
    </row>
    <row r="2873" spans="1:15">
      <c r="A2873" s="231" t="s">
        <v>969</v>
      </c>
      <c r="B2873" s="231" t="s">
        <v>970</v>
      </c>
      <c r="C2873" s="231" t="s">
        <v>971</v>
      </c>
      <c r="D2873" s="231" t="s">
        <v>972</v>
      </c>
      <c r="E2873" s="231" t="s">
        <v>996</v>
      </c>
      <c r="F2873" s="231" t="s">
        <v>95</v>
      </c>
      <c r="G2873" s="231" t="s">
        <v>974</v>
      </c>
      <c r="H2873" s="231" t="s">
        <v>73</v>
      </c>
      <c r="K2873" s="231" t="s">
        <v>53</v>
      </c>
      <c r="L2873" s="231" t="s">
        <v>980</v>
      </c>
      <c r="M2873" s="234"/>
      <c r="N2873" s="235"/>
      <c r="O2873" s="235"/>
    </row>
    <row r="2874" spans="1:15">
      <c r="A2874" s="237" t="s">
        <v>969</v>
      </c>
      <c r="B2874" s="237" t="s">
        <v>970</v>
      </c>
      <c r="C2874" s="237" t="s">
        <v>971</v>
      </c>
      <c r="D2874" s="237" t="s">
        <v>972</v>
      </c>
      <c r="E2874" s="237" t="s">
        <v>996</v>
      </c>
      <c r="F2874" s="237" t="s">
        <v>95</v>
      </c>
      <c r="G2874" s="237" t="s">
        <v>974</v>
      </c>
      <c r="H2874" s="237" t="s">
        <v>47</v>
      </c>
      <c r="I2874" s="237"/>
      <c r="J2874" s="237"/>
      <c r="K2874" s="237" t="s">
        <v>53</v>
      </c>
      <c r="L2874" s="237" t="s">
        <v>976</v>
      </c>
      <c r="M2874" s="237">
        <v>0.23880000000000001</v>
      </c>
      <c r="N2874" s="237"/>
      <c r="O2874" s="237"/>
    </row>
    <row r="2875" spans="1:15">
      <c r="A2875" s="237" t="s">
        <v>969</v>
      </c>
      <c r="B2875" s="237" t="s">
        <v>970</v>
      </c>
      <c r="C2875" s="237" t="s">
        <v>971</v>
      </c>
      <c r="D2875" s="237" t="s">
        <v>972</v>
      </c>
      <c r="E2875" s="237" t="s">
        <v>996</v>
      </c>
      <c r="F2875" s="237" t="s">
        <v>95</v>
      </c>
      <c r="G2875" s="237" t="s">
        <v>974</v>
      </c>
      <c r="H2875" s="237" t="s">
        <v>47</v>
      </c>
      <c r="I2875" s="237"/>
      <c r="J2875" s="237"/>
      <c r="K2875" s="237" t="s">
        <v>53</v>
      </c>
      <c r="L2875" s="237" t="s">
        <v>977</v>
      </c>
      <c r="M2875" s="238">
        <v>3.3899341874505803E-8</v>
      </c>
      <c r="N2875" s="238"/>
      <c r="O2875" s="238"/>
    </row>
    <row r="2876" spans="1:15">
      <c r="A2876" s="231" t="s">
        <v>969</v>
      </c>
      <c r="B2876" s="231" t="s">
        <v>970</v>
      </c>
      <c r="C2876" s="231" t="s">
        <v>971</v>
      </c>
      <c r="D2876" s="231" t="s">
        <v>972</v>
      </c>
      <c r="E2876" s="231" t="s">
        <v>996</v>
      </c>
      <c r="F2876" s="231" t="s">
        <v>95</v>
      </c>
      <c r="G2876" s="231" t="s">
        <v>974</v>
      </c>
      <c r="H2876" s="231" t="s">
        <v>47</v>
      </c>
      <c r="I2876" s="231" t="s">
        <v>1002</v>
      </c>
      <c r="J2876" s="231" t="s">
        <v>1003</v>
      </c>
      <c r="K2876" s="231" t="s">
        <v>53</v>
      </c>
      <c r="L2876" s="231" t="s">
        <v>978</v>
      </c>
      <c r="M2876" s="234"/>
      <c r="N2876" s="235">
        <v>0.5</v>
      </c>
      <c r="O2876" s="235">
        <v>0.5</v>
      </c>
    </row>
    <row r="2877" spans="1:15">
      <c r="A2877" s="231" t="s">
        <v>969</v>
      </c>
      <c r="B2877" s="231" t="s">
        <v>970</v>
      </c>
      <c r="C2877" s="231" t="s">
        <v>971</v>
      </c>
      <c r="D2877" s="231" t="s">
        <v>972</v>
      </c>
      <c r="E2877" s="231" t="s">
        <v>996</v>
      </c>
      <c r="F2877" s="231" t="s">
        <v>95</v>
      </c>
      <c r="G2877" s="231" t="s">
        <v>974</v>
      </c>
      <c r="H2877" s="231" t="s">
        <v>47</v>
      </c>
      <c r="I2877" s="231" t="s">
        <v>1002</v>
      </c>
      <c r="J2877" s="231" t="s">
        <v>1004</v>
      </c>
      <c r="K2877" s="231" t="s">
        <v>53</v>
      </c>
      <c r="L2877" s="231" t="s">
        <v>979</v>
      </c>
      <c r="M2877" s="234"/>
      <c r="N2877" s="235">
        <v>0.5</v>
      </c>
      <c r="O2877" s="235">
        <v>0.5</v>
      </c>
    </row>
    <row r="2878" spans="1:15">
      <c r="A2878" s="231" t="s">
        <v>969</v>
      </c>
      <c r="B2878" s="231" t="s">
        <v>970</v>
      </c>
      <c r="C2878" s="231" t="s">
        <v>971</v>
      </c>
      <c r="D2878" s="231" t="s">
        <v>972</v>
      </c>
      <c r="E2878" s="231" t="s">
        <v>996</v>
      </c>
      <c r="F2878" s="231" t="s">
        <v>95</v>
      </c>
      <c r="G2878" s="231" t="s">
        <v>974</v>
      </c>
      <c r="H2878" s="231" t="s">
        <v>47</v>
      </c>
      <c r="K2878" s="231" t="s">
        <v>53</v>
      </c>
      <c r="L2878" s="231" t="s">
        <v>980</v>
      </c>
      <c r="M2878" s="234"/>
      <c r="N2878" s="236"/>
      <c r="O2878" s="236"/>
    </row>
    <row r="2879" spans="1:15">
      <c r="A2879" s="237" t="s">
        <v>969</v>
      </c>
      <c r="B2879" s="237" t="s">
        <v>970</v>
      </c>
      <c r="C2879" s="237" t="s">
        <v>971</v>
      </c>
      <c r="D2879" s="237" t="s">
        <v>972</v>
      </c>
      <c r="E2879" s="237" t="s">
        <v>996</v>
      </c>
      <c r="F2879" s="237" t="s">
        <v>95</v>
      </c>
      <c r="G2879" s="237" t="s">
        <v>974</v>
      </c>
      <c r="H2879" s="237" t="s">
        <v>46</v>
      </c>
      <c r="I2879" s="237"/>
      <c r="J2879" s="237"/>
      <c r="K2879" s="237" t="s">
        <v>53</v>
      </c>
      <c r="L2879" s="237" t="s">
        <v>976</v>
      </c>
      <c r="M2879" s="237">
        <v>0.23880000000000001</v>
      </c>
      <c r="N2879" s="237"/>
      <c r="O2879" s="237"/>
    </row>
    <row r="2880" spans="1:15">
      <c r="A2880" s="237" t="s">
        <v>969</v>
      </c>
      <c r="B2880" s="237" t="s">
        <v>970</v>
      </c>
      <c r="C2880" s="237" t="s">
        <v>971</v>
      </c>
      <c r="D2880" s="237" t="s">
        <v>972</v>
      </c>
      <c r="E2880" s="237" t="s">
        <v>996</v>
      </c>
      <c r="F2880" s="237" t="s">
        <v>95</v>
      </c>
      <c r="G2880" s="237" t="s">
        <v>974</v>
      </c>
      <c r="H2880" s="237" t="s">
        <v>46</v>
      </c>
      <c r="I2880" s="237"/>
      <c r="J2880" s="237"/>
      <c r="K2880" s="237" t="s">
        <v>53</v>
      </c>
      <c r="L2880" s="237" t="s">
        <v>977</v>
      </c>
      <c r="M2880" s="238">
        <v>3.3899341874505803E-8</v>
      </c>
      <c r="N2880" s="238"/>
      <c r="O2880" s="238"/>
    </row>
    <row r="2881" spans="1:15">
      <c r="A2881" s="231" t="s">
        <v>969</v>
      </c>
      <c r="B2881" s="231" t="s">
        <v>970</v>
      </c>
      <c r="C2881" s="231" t="s">
        <v>971</v>
      </c>
      <c r="D2881" s="231" t="s">
        <v>972</v>
      </c>
      <c r="E2881" s="231" t="s">
        <v>996</v>
      </c>
      <c r="F2881" s="231" t="s">
        <v>95</v>
      </c>
      <c r="G2881" s="231" t="s">
        <v>974</v>
      </c>
      <c r="H2881" s="231" t="s">
        <v>46</v>
      </c>
      <c r="I2881" s="231" t="s">
        <v>1002</v>
      </c>
      <c r="J2881" s="231" t="s">
        <v>1003</v>
      </c>
      <c r="K2881" s="231" t="s">
        <v>53</v>
      </c>
      <c r="L2881" s="231" t="s">
        <v>978</v>
      </c>
      <c r="M2881" s="234"/>
      <c r="N2881" s="235">
        <v>0.5</v>
      </c>
      <c r="O2881" s="235">
        <v>0.5</v>
      </c>
    </row>
    <row r="2882" spans="1:15">
      <c r="A2882" s="231" t="s">
        <v>969</v>
      </c>
      <c r="B2882" s="231" t="s">
        <v>970</v>
      </c>
      <c r="C2882" s="231" t="s">
        <v>971</v>
      </c>
      <c r="D2882" s="231" t="s">
        <v>972</v>
      </c>
      <c r="E2882" s="231" t="s">
        <v>996</v>
      </c>
      <c r="F2882" s="231" t="s">
        <v>95</v>
      </c>
      <c r="G2882" s="231" t="s">
        <v>974</v>
      </c>
      <c r="H2882" s="231" t="s">
        <v>46</v>
      </c>
      <c r="I2882" s="231" t="s">
        <v>1002</v>
      </c>
      <c r="J2882" s="231" t="s">
        <v>1004</v>
      </c>
      <c r="K2882" s="231" t="s">
        <v>53</v>
      </c>
      <c r="L2882" s="231" t="s">
        <v>979</v>
      </c>
      <c r="M2882" s="234"/>
      <c r="N2882" s="235">
        <v>0.5</v>
      </c>
      <c r="O2882" s="235">
        <v>0.5</v>
      </c>
    </row>
    <row r="2883" spans="1:15">
      <c r="A2883" s="231" t="s">
        <v>969</v>
      </c>
      <c r="B2883" s="231" t="s">
        <v>970</v>
      </c>
      <c r="C2883" s="231" t="s">
        <v>971</v>
      </c>
      <c r="D2883" s="231" t="s">
        <v>972</v>
      </c>
      <c r="E2883" s="231" t="s">
        <v>996</v>
      </c>
      <c r="F2883" s="231" t="s">
        <v>95</v>
      </c>
      <c r="G2883" s="231" t="s">
        <v>974</v>
      </c>
      <c r="H2883" s="231" t="s">
        <v>46</v>
      </c>
      <c r="K2883" s="231" t="s">
        <v>53</v>
      </c>
      <c r="L2883" s="231" t="s">
        <v>980</v>
      </c>
      <c r="M2883" s="234"/>
      <c r="N2883" s="236"/>
      <c r="O2883" s="236"/>
    </row>
    <row r="2884" spans="1:15">
      <c r="A2884" s="237" t="s">
        <v>969</v>
      </c>
      <c r="B2884" s="237" t="s">
        <v>970</v>
      </c>
      <c r="C2884" s="237" t="s">
        <v>971</v>
      </c>
      <c r="D2884" s="237" t="s">
        <v>972</v>
      </c>
      <c r="E2884" s="237" t="s">
        <v>996</v>
      </c>
      <c r="F2884" s="237" t="s">
        <v>95</v>
      </c>
      <c r="G2884" s="237" t="s">
        <v>974</v>
      </c>
      <c r="H2884" s="237" t="s">
        <v>36</v>
      </c>
      <c r="I2884" s="237"/>
      <c r="J2884" s="237"/>
      <c r="K2884" s="237" t="s">
        <v>53</v>
      </c>
      <c r="L2884" s="237" t="s">
        <v>976</v>
      </c>
      <c r="M2884" s="237">
        <v>26.339400000000001</v>
      </c>
      <c r="N2884" s="237">
        <v>0.16719999999999999</v>
      </c>
      <c r="O2884" s="237">
        <v>0.76439999999999997</v>
      </c>
    </row>
    <row r="2885" spans="1:15">
      <c r="A2885" s="237" t="s">
        <v>969</v>
      </c>
      <c r="B2885" s="237" t="s">
        <v>970</v>
      </c>
      <c r="C2885" s="237" t="s">
        <v>971</v>
      </c>
      <c r="D2885" s="237" t="s">
        <v>972</v>
      </c>
      <c r="E2885" s="237" t="s">
        <v>996</v>
      </c>
      <c r="F2885" s="237" t="s">
        <v>95</v>
      </c>
      <c r="G2885" s="237" t="s">
        <v>974</v>
      </c>
      <c r="H2885" s="237" t="s">
        <v>36</v>
      </c>
      <c r="I2885" s="237"/>
      <c r="J2885" s="237"/>
      <c r="K2885" s="237" t="s">
        <v>53</v>
      </c>
      <c r="L2885" s="237" t="s">
        <v>977</v>
      </c>
      <c r="M2885" s="238">
        <v>3.1012801779325801E-6</v>
      </c>
      <c r="N2885" s="238">
        <v>4.1732579503962E-8</v>
      </c>
      <c r="O2885" s="238">
        <v>1.19003620482891E-7</v>
      </c>
    </row>
    <row r="2886" spans="1:15">
      <c r="A2886" s="231" t="s">
        <v>969</v>
      </c>
      <c r="B2886" s="231" t="s">
        <v>970</v>
      </c>
      <c r="C2886" s="231" t="s">
        <v>971</v>
      </c>
      <c r="D2886" s="231" t="s">
        <v>972</v>
      </c>
      <c r="E2886" s="231" t="s">
        <v>996</v>
      </c>
      <c r="F2886" s="231" t="s">
        <v>95</v>
      </c>
      <c r="G2886" s="231" t="s">
        <v>974</v>
      </c>
      <c r="H2886" s="231" t="s">
        <v>36</v>
      </c>
      <c r="I2886" s="231" t="s">
        <v>1002</v>
      </c>
      <c r="J2886" s="231" t="s">
        <v>1003</v>
      </c>
      <c r="K2886" s="231" t="s">
        <v>53</v>
      </c>
      <c r="L2886" s="231" t="s">
        <v>978</v>
      </c>
      <c r="M2886" s="234"/>
      <c r="N2886" s="235">
        <v>0.5</v>
      </c>
      <c r="O2886" s="235">
        <v>0.5</v>
      </c>
    </row>
    <row r="2887" spans="1:15">
      <c r="A2887" s="231" t="s">
        <v>969</v>
      </c>
      <c r="B2887" s="231" t="s">
        <v>970</v>
      </c>
      <c r="C2887" s="231" t="s">
        <v>971</v>
      </c>
      <c r="D2887" s="231" t="s">
        <v>972</v>
      </c>
      <c r="E2887" s="231" t="s">
        <v>996</v>
      </c>
      <c r="F2887" s="231" t="s">
        <v>95</v>
      </c>
      <c r="G2887" s="231" t="s">
        <v>974</v>
      </c>
      <c r="H2887" s="231" t="s">
        <v>36</v>
      </c>
      <c r="I2887" s="231" t="s">
        <v>1002</v>
      </c>
      <c r="J2887" s="231" t="s">
        <v>1004</v>
      </c>
      <c r="K2887" s="231" t="s">
        <v>53</v>
      </c>
      <c r="L2887" s="231" t="s">
        <v>979</v>
      </c>
      <c r="M2887" s="234"/>
      <c r="N2887" s="235">
        <v>0.5</v>
      </c>
      <c r="O2887" s="235">
        <v>0.5</v>
      </c>
    </row>
    <row r="2888" spans="1:15">
      <c r="A2888" s="231" t="s">
        <v>969</v>
      </c>
      <c r="B2888" s="231" t="s">
        <v>970</v>
      </c>
      <c r="C2888" s="231" t="s">
        <v>971</v>
      </c>
      <c r="D2888" s="231" t="s">
        <v>972</v>
      </c>
      <c r="E2888" s="231" t="s">
        <v>996</v>
      </c>
      <c r="F2888" s="231" t="s">
        <v>95</v>
      </c>
      <c r="G2888" s="231" t="s">
        <v>974</v>
      </c>
      <c r="H2888" s="231" t="s">
        <v>36</v>
      </c>
      <c r="K2888" s="231" t="s">
        <v>53</v>
      </c>
      <c r="L2888" s="231" t="s">
        <v>980</v>
      </c>
      <c r="M2888" s="234"/>
      <c r="N2888" s="235"/>
      <c r="O2888" s="235"/>
    </row>
    <row r="2889" spans="1:15">
      <c r="A2889" s="237" t="s">
        <v>969</v>
      </c>
      <c r="B2889" s="237" t="s">
        <v>970</v>
      </c>
      <c r="C2889" s="237" t="s">
        <v>971</v>
      </c>
      <c r="D2889" s="237" t="s">
        <v>972</v>
      </c>
      <c r="E2889" s="237" t="s">
        <v>996</v>
      </c>
      <c r="F2889" s="237" t="s">
        <v>95</v>
      </c>
      <c r="G2889" s="237" t="s">
        <v>974</v>
      </c>
      <c r="H2889" s="237" t="s">
        <v>34</v>
      </c>
      <c r="I2889" s="237"/>
      <c r="J2889" s="237"/>
      <c r="K2889" s="237" t="s">
        <v>53</v>
      </c>
      <c r="L2889" s="237" t="s">
        <v>976</v>
      </c>
      <c r="M2889" s="237">
        <v>9.7927</v>
      </c>
      <c r="N2889" s="237"/>
      <c r="O2889" s="237"/>
    </row>
    <row r="2890" spans="1:15">
      <c r="A2890" s="237" t="s">
        <v>969</v>
      </c>
      <c r="B2890" s="237" t="s">
        <v>970</v>
      </c>
      <c r="C2890" s="237" t="s">
        <v>971</v>
      </c>
      <c r="D2890" s="237" t="s">
        <v>972</v>
      </c>
      <c r="E2890" s="237" t="s">
        <v>996</v>
      </c>
      <c r="F2890" s="237" t="s">
        <v>95</v>
      </c>
      <c r="G2890" s="237" t="s">
        <v>974</v>
      </c>
      <c r="H2890" s="237" t="s">
        <v>34</v>
      </c>
      <c r="I2890" s="237"/>
      <c r="J2890" s="237"/>
      <c r="K2890" s="237" t="s">
        <v>53</v>
      </c>
      <c r="L2890" s="237" t="s">
        <v>977</v>
      </c>
      <c r="M2890" s="238">
        <v>1.3901427352364901E-6</v>
      </c>
      <c r="N2890" s="238"/>
      <c r="O2890" s="238"/>
    </row>
    <row r="2891" spans="1:15">
      <c r="A2891" s="231" t="s">
        <v>969</v>
      </c>
      <c r="B2891" s="231" t="s">
        <v>970</v>
      </c>
      <c r="C2891" s="231" t="s">
        <v>971</v>
      </c>
      <c r="D2891" s="231" t="s">
        <v>972</v>
      </c>
      <c r="E2891" s="231" t="s">
        <v>996</v>
      </c>
      <c r="F2891" s="231" t="s">
        <v>95</v>
      </c>
      <c r="G2891" s="231" t="s">
        <v>974</v>
      </c>
      <c r="H2891" s="231" t="s">
        <v>34</v>
      </c>
      <c r="I2891" s="231" t="s">
        <v>1002</v>
      </c>
      <c r="J2891" s="231" t="s">
        <v>1003</v>
      </c>
      <c r="K2891" s="231" t="s">
        <v>53</v>
      </c>
      <c r="L2891" s="231" t="s">
        <v>978</v>
      </c>
      <c r="M2891" s="234"/>
      <c r="N2891" s="235">
        <v>0.5</v>
      </c>
      <c r="O2891" s="235">
        <v>0.5</v>
      </c>
    </row>
    <row r="2892" spans="1:15">
      <c r="A2892" s="231" t="s">
        <v>969</v>
      </c>
      <c r="B2892" s="231" t="s">
        <v>970</v>
      </c>
      <c r="C2892" s="231" t="s">
        <v>971</v>
      </c>
      <c r="D2892" s="231" t="s">
        <v>972</v>
      </c>
      <c r="E2892" s="231" t="s">
        <v>996</v>
      </c>
      <c r="F2892" s="231" t="s">
        <v>95</v>
      </c>
      <c r="G2892" s="231" t="s">
        <v>974</v>
      </c>
      <c r="H2892" s="231" t="s">
        <v>34</v>
      </c>
      <c r="I2892" s="231" t="s">
        <v>1002</v>
      </c>
      <c r="J2892" s="231" t="s">
        <v>1004</v>
      </c>
      <c r="K2892" s="231" t="s">
        <v>53</v>
      </c>
      <c r="L2892" s="231" t="s">
        <v>979</v>
      </c>
      <c r="M2892" s="234"/>
      <c r="N2892" s="235">
        <v>0.5</v>
      </c>
      <c r="O2892" s="235">
        <v>0.5</v>
      </c>
    </row>
    <row r="2893" spans="1:15">
      <c r="A2893" s="231" t="s">
        <v>969</v>
      </c>
      <c r="B2893" s="231" t="s">
        <v>970</v>
      </c>
      <c r="C2893" s="231" t="s">
        <v>971</v>
      </c>
      <c r="D2893" s="231" t="s">
        <v>972</v>
      </c>
      <c r="E2893" s="231" t="s">
        <v>996</v>
      </c>
      <c r="F2893" s="231" t="s">
        <v>95</v>
      </c>
      <c r="G2893" s="231" t="s">
        <v>974</v>
      </c>
      <c r="H2893" s="231" t="s">
        <v>34</v>
      </c>
      <c r="K2893" s="231" t="s">
        <v>53</v>
      </c>
      <c r="L2893" s="231" t="s">
        <v>980</v>
      </c>
      <c r="M2893" s="234"/>
      <c r="N2893" s="236"/>
      <c r="O2893" s="236"/>
    </row>
    <row r="2894" spans="1:15">
      <c r="A2894" s="237" t="s">
        <v>969</v>
      </c>
      <c r="B2894" s="237" t="s">
        <v>970</v>
      </c>
      <c r="C2894" s="237" t="s">
        <v>971</v>
      </c>
      <c r="D2894" s="237" t="s">
        <v>972</v>
      </c>
      <c r="E2894" s="237" t="s">
        <v>996</v>
      </c>
      <c r="F2894" s="237" t="s">
        <v>95</v>
      </c>
      <c r="G2894" s="237" t="s">
        <v>974</v>
      </c>
      <c r="H2894" s="237" t="s">
        <v>58</v>
      </c>
      <c r="I2894" s="237"/>
      <c r="J2894" s="237"/>
      <c r="K2894" s="237" t="s">
        <v>53</v>
      </c>
      <c r="L2894" s="237" t="s">
        <v>976</v>
      </c>
      <c r="M2894" s="237">
        <v>3.0569999999999999</v>
      </c>
      <c r="N2894" s="237"/>
      <c r="O2894" s="237"/>
    </row>
    <row r="2895" spans="1:15">
      <c r="A2895" s="237" t="s">
        <v>969</v>
      </c>
      <c r="B2895" s="237" t="s">
        <v>970</v>
      </c>
      <c r="C2895" s="237" t="s">
        <v>971</v>
      </c>
      <c r="D2895" s="237" t="s">
        <v>972</v>
      </c>
      <c r="E2895" s="237" t="s">
        <v>996</v>
      </c>
      <c r="F2895" s="237" t="s">
        <v>95</v>
      </c>
      <c r="G2895" s="237" t="s">
        <v>974</v>
      </c>
      <c r="H2895" s="237" t="s">
        <v>58</v>
      </c>
      <c r="I2895" s="237"/>
      <c r="J2895" s="237"/>
      <c r="K2895" s="237" t="s">
        <v>53</v>
      </c>
      <c r="L2895" s="237" t="s">
        <v>977</v>
      </c>
      <c r="M2895" s="238">
        <v>3.56031649384906E-7</v>
      </c>
      <c r="N2895" s="238"/>
      <c r="O2895" s="238"/>
    </row>
    <row r="2896" spans="1:15">
      <c r="A2896" s="231" t="s">
        <v>969</v>
      </c>
      <c r="B2896" s="231" t="s">
        <v>970</v>
      </c>
      <c r="C2896" s="231" t="s">
        <v>971</v>
      </c>
      <c r="D2896" s="231" t="s">
        <v>972</v>
      </c>
      <c r="E2896" s="231" t="s">
        <v>996</v>
      </c>
      <c r="F2896" s="231" t="s">
        <v>95</v>
      </c>
      <c r="G2896" s="231" t="s">
        <v>974</v>
      </c>
      <c r="H2896" s="231" t="s">
        <v>58</v>
      </c>
      <c r="I2896" s="231" t="s">
        <v>99</v>
      </c>
      <c r="J2896" s="231" t="s">
        <v>811</v>
      </c>
      <c r="K2896" s="231" t="s">
        <v>53</v>
      </c>
      <c r="L2896" s="231" t="s">
        <v>978</v>
      </c>
      <c r="M2896" s="234"/>
      <c r="N2896" s="239">
        <v>1</v>
      </c>
      <c r="O2896" s="239">
        <v>1</v>
      </c>
    </row>
    <row r="2897" spans="1:15">
      <c r="A2897" s="231" t="s">
        <v>969</v>
      </c>
      <c r="B2897" s="231" t="s">
        <v>970</v>
      </c>
      <c r="C2897" s="231" t="s">
        <v>971</v>
      </c>
      <c r="D2897" s="231" t="s">
        <v>972</v>
      </c>
      <c r="E2897" s="231" t="s">
        <v>996</v>
      </c>
      <c r="F2897" s="231" t="s">
        <v>95</v>
      </c>
      <c r="G2897" s="231" t="s">
        <v>974</v>
      </c>
      <c r="H2897" s="231" t="s">
        <v>58</v>
      </c>
      <c r="K2897" s="231" t="s">
        <v>53</v>
      </c>
      <c r="L2897" s="231" t="s">
        <v>979</v>
      </c>
      <c r="M2897" s="234"/>
      <c r="N2897" s="236"/>
      <c r="O2897" s="236"/>
    </row>
    <row r="2898" spans="1:15">
      <c r="A2898" s="231" t="s">
        <v>969</v>
      </c>
      <c r="B2898" s="231" t="s">
        <v>970</v>
      </c>
      <c r="C2898" s="231" t="s">
        <v>971</v>
      </c>
      <c r="D2898" s="231" t="s">
        <v>972</v>
      </c>
      <c r="E2898" s="231" t="s">
        <v>996</v>
      </c>
      <c r="F2898" s="231" t="s">
        <v>95</v>
      </c>
      <c r="G2898" s="231" t="s">
        <v>974</v>
      </c>
      <c r="H2898" s="231" t="s">
        <v>58</v>
      </c>
      <c r="K2898" s="231" t="s">
        <v>53</v>
      </c>
      <c r="L2898" s="231" t="s">
        <v>980</v>
      </c>
      <c r="M2898" s="234"/>
      <c r="N2898" s="236"/>
      <c r="O2898" s="236"/>
    </row>
    <row r="2899" spans="1:15">
      <c r="A2899" s="237" t="s">
        <v>969</v>
      </c>
      <c r="B2899" s="237" t="s">
        <v>970</v>
      </c>
      <c r="C2899" s="237" t="s">
        <v>971</v>
      </c>
      <c r="D2899" s="237" t="s">
        <v>972</v>
      </c>
      <c r="E2899" s="237" t="s">
        <v>996</v>
      </c>
      <c r="F2899" s="237" t="s">
        <v>95</v>
      </c>
      <c r="G2899" s="237" t="s">
        <v>974</v>
      </c>
      <c r="H2899" s="237" t="s">
        <v>657</v>
      </c>
      <c r="I2899" s="237"/>
      <c r="J2899" s="237"/>
      <c r="K2899" s="237" t="s">
        <v>53</v>
      </c>
      <c r="L2899" s="237" t="s">
        <v>976</v>
      </c>
      <c r="M2899" s="237">
        <v>2.2976999999999999</v>
      </c>
      <c r="N2899" s="237"/>
      <c r="O2899" s="237"/>
    </row>
    <row r="2900" spans="1:15">
      <c r="A2900" s="237" t="s">
        <v>969</v>
      </c>
      <c r="B2900" s="237" t="s">
        <v>970</v>
      </c>
      <c r="C2900" s="237" t="s">
        <v>971</v>
      </c>
      <c r="D2900" s="237" t="s">
        <v>972</v>
      </c>
      <c r="E2900" s="237" t="s">
        <v>996</v>
      </c>
      <c r="F2900" s="237" t="s">
        <v>95</v>
      </c>
      <c r="G2900" s="237" t="s">
        <v>974</v>
      </c>
      <c r="H2900" s="237" t="s">
        <v>657</v>
      </c>
      <c r="I2900" s="237"/>
      <c r="J2900" s="237"/>
      <c r="K2900" s="237" t="s">
        <v>53</v>
      </c>
      <c r="L2900" s="237" t="s">
        <v>977</v>
      </c>
      <c r="M2900" s="238">
        <v>2.8466731723607198E-7</v>
      </c>
      <c r="N2900" s="238"/>
      <c r="O2900" s="238"/>
    </row>
    <row r="2901" spans="1:15">
      <c r="A2901" s="231" t="s">
        <v>969</v>
      </c>
      <c r="B2901" s="231" t="s">
        <v>970</v>
      </c>
      <c r="C2901" s="231" t="s">
        <v>971</v>
      </c>
      <c r="D2901" s="231" t="s">
        <v>972</v>
      </c>
      <c r="E2901" s="231" t="s">
        <v>996</v>
      </c>
      <c r="F2901" s="231" t="s">
        <v>95</v>
      </c>
      <c r="G2901" s="231" t="s">
        <v>974</v>
      </c>
      <c r="H2901" s="231" t="s">
        <v>657</v>
      </c>
      <c r="I2901" s="231" t="s">
        <v>1028</v>
      </c>
      <c r="J2901" s="231" t="s">
        <v>811</v>
      </c>
      <c r="K2901" s="231" t="s">
        <v>53</v>
      </c>
      <c r="L2901" s="231" t="s">
        <v>978</v>
      </c>
      <c r="M2901" s="234"/>
      <c r="N2901" s="239">
        <v>1</v>
      </c>
      <c r="O2901" s="239">
        <v>1</v>
      </c>
    </row>
    <row r="2902" spans="1:15">
      <c r="A2902" s="231" t="s">
        <v>969</v>
      </c>
      <c r="B2902" s="231" t="s">
        <v>970</v>
      </c>
      <c r="C2902" s="231" t="s">
        <v>971</v>
      </c>
      <c r="D2902" s="231" t="s">
        <v>972</v>
      </c>
      <c r="E2902" s="231" t="s">
        <v>996</v>
      </c>
      <c r="F2902" s="231" t="s">
        <v>95</v>
      </c>
      <c r="G2902" s="231" t="s">
        <v>974</v>
      </c>
      <c r="H2902" s="231" t="s">
        <v>657</v>
      </c>
      <c r="K2902" s="231" t="s">
        <v>53</v>
      </c>
      <c r="L2902" s="231" t="s">
        <v>979</v>
      </c>
      <c r="M2902" s="234"/>
      <c r="N2902" s="236"/>
      <c r="O2902" s="236"/>
    </row>
    <row r="2903" spans="1:15">
      <c r="A2903" s="231" t="s">
        <v>969</v>
      </c>
      <c r="B2903" s="231" t="s">
        <v>970</v>
      </c>
      <c r="C2903" s="231" t="s">
        <v>971</v>
      </c>
      <c r="D2903" s="231" t="s">
        <v>972</v>
      </c>
      <c r="E2903" s="231" t="s">
        <v>996</v>
      </c>
      <c r="F2903" s="231" t="s">
        <v>95</v>
      </c>
      <c r="G2903" s="231" t="s">
        <v>974</v>
      </c>
      <c r="H2903" s="231" t="s">
        <v>657</v>
      </c>
      <c r="K2903" s="231" t="s">
        <v>53</v>
      </c>
      <c r="L2903" s="231" t="s">
        <v>980</v>
      </c>
      <c r="M2903" s="234"/>
      <c r="N2903" s="236"/>
      <c r="O2903" s="236"/>
    </row>
    <row r="2904" spans="1:15">
      <c r="A2904" s="237" t="s">
        <v>969</v>
      </c>
      <c r="B2904" s="237" t="s">
        <v>970</v>
      </c>
      <c r="C2904" s="237" t="s">
        <v>971</v>
      </c>
      <c r="D2904" s="237" t="s">
        <v>972</v>
      </c>
      <c r="E2904" s="237" t="s">
        <v>996</v>
      </c>
      <c r="F2904" s="237" t="s">
        <v>95</v>
      </c>
      <c r="G2904" s="237" t="s">
        <v>974</v>
      </c>
      <c r="H2904" s="237" t="s">
        <v>67</v>
      </c>
      <c r="I2904" s="237"/>
      <c r="J2904" s="237"/>
      <c r="K2904" s="237" t="s">
        <v>53</v>
      </c>
      <c r="L2904" s="237" t="s">
        <v>976</v>
      </c>
      <c r="M2904" s="237">
        <v>10.0076</v>
      </c>
      <c r="N2904" s="237"/>
      <c r="O2904" s="237"/>
    </row>
    <row r="2905" spans="1:15">
      <c r="A2905" s="237" t="s">
        <v>969</v>
      </c>
      <c r="B2905" s="237" t="s">
        <v>970</v>
      </c>
      <c r="C2905" s="237" t="s">
        <v>971</v>
      </c>
      <c r="D2905" s="237" t="s">
        <v>972</v>
      </c>
      <c r="E2905" s="237" t="s">
        <v>996</v>
      </c>
      <c r="F2905" s="237" t="s">
        <v>95</v>
      </c>
      <c r="G2905" s="237" t="s">
        <v>974</v>
      </c>
      <c r="H2905" s="237" t="s">
        <v>67</v>
      </c>
      <c r="I2905" s="237"/>
      <c r="J2905" s="237"/>
      <c r="K2905" s="237" t="s">
        <v>53</v>
      </c>
      <c r="L2905" s="237" t="s">
        <v>977</v>
      </c>
      <c r="M2905" s="238">
        <v>1.9821323419636998E-6</v>
      </c>
      <c r="N2905" s="238"/>
      <c r="O2905" s="238"/>
    </row>
    <row r="2906" spans="1:15">
      <c r="A2906" s="231" t="s">
        <v>969</v>
      </c>
      <c r="B2906" s="231" t="s">
        <v>970</v>
      </c>
      <c r="C2906" s="231" t="s">
        <v>971</v>
      </c>
      <c r="D2906" s="231" t="s">
        <v>972</v>
      </c>
      <c r="E2906" s="231" t="s">
        <v>996</v>
      </c>
      <c r="F2906" s="231" t="s">
        <v>95</v>
      </c>
      <c r="G2906" s="231" t="s">
        <v>974</v>
      </c>
      <c r="H2906" s="231" t="s">
        <v>67</v>
      </c>
      <c r="I2906" s="231" t="s">
        <v>1002</v>
      </c>
      <c r="J2906" s="231" t="s">
        <v>1003</v>
      </c>
      <c r="K2906" s="231" t="s">
        <v>53</v>
      </c>
      <c r="L2906" s="231" t="s">
        <v>978</v>
      </c>
      <c r="M2906" s="234"/>
      <c r="N2906" s="235">
        <v>0.5</v>
      </c>
      <c r="O2906" s="235">
        <v>0.5</v>
      </c>
    </row>
    <row r="2907" spans="1:15">
      <c r="A2907" s="231" t="s">
        <v>969</v>
      </c>
      <c r="B2907" s="231" t="s">
        <v>970</v>
      </c>
      <c r="C2907" s="231" t="s">
        <v>971</v>
      </c>
      <c r="D2907" s="231" t="s">
        <v>972</v>
      </c>
      <c r="E2907" s="231" t="s">
        <v>996</v>
      </c>
      <c r="F2907" s="231" t="s">
        <v>95</v>
      </c>
      <c r="G2907" s="231" t="s">
        <v>974</v>
      </c>
      <c r="H2907" s="231" t="s">
        <v>67</v>
      </c>
      <c r="I2907" s="231" t="s">
        <v>1002</v>
      </c>
      <c r="J2907" s="231" t="s">
        <v>1004</v>
      </c>
      <c r="K2907" s="231" t="s">
        <v>53</v>
      </c>
      <c r="L2907" s="231" t="s">
        <v>979</v>
      </c>
      <c r="M2907" s="234"/>
      <c r="N2907" s="235">
        <v>0.5</v>
      </c>
      <c r="O2907" s="235">
        <v>0.5</v>
      </c>
    </row>
    <row r="2908" spans="1:15">
      <c r="A2908" s="231" t="s">
        <v>969</v>
      </c>
      <c r="B2908" s="231" t="s">
        <v>970</v>
      </c>
      <c r="C2908" s="231" t="s">
        <v>971</v>
      </c>
      <c r="D2908" s="231" t="s">
        <v>972</v>
      </c>
      <c r="E2908" s="231" t="s">
        <v>996</v>
      </c>
      <c r="F2908" s="231" t="s">
        <v>95</v>
      </c>
      <c r="G2908" s="231" t="s">
        <v>974</v>
      </c>
      <c r="H2908" s="231" t="s">
        <v>67</v>
      </c>
      <c r="K2908" s="231" t="s">
        <v>53</v>
      </c>
      <c r="L2908" s="231" t="s">
        <v>980</v>
      </c>
      <c r="M2908" s="234"/>
      <c r="N2908" s="236"/>
      <c r="O2908" s="236"/>
    </row>
    <row r="2909" spans="1:15">
      <c r="A2909" s="237" t="s">
        <v>969</v>
      </c>
      <c r="B2909" s="237" t="s">
        <v>970</v>
      </c>
      <c r="C2909" s="237" t="s">
        <v>971</v>
      </c>
      <c r="D2909" s="237" t="s">
        <v>972</v>
      </c>
      <c r="E2909" s="237" t="s">
        <v>996</v>
      </c>
      <c r="F2909" s="237" t="s">
        <v>95</v>
      </c>
      <c r="G2909" s="237" t="s">
        <v>974</v>
      </c>
      <c r="H2909" s="237" t="s">
        <v>62</v>
      </c>
      <c r="I2909" s="237"/>
      <c r="J2909" s="237"/>
      <c r="K2909" s="237" t="s">
        <v>53</v>
      </c>
      <c r="L2909" s="237" t="s">
        <v>976</v>
      </c>
      <c r="M2909" s="237">
        <v>0.52549999999999997</v>
      </c>
      <c r="N2909" s="237"/>
      <c r="O2909" s="237"/>
    </row>
    <row r="2910" spans="1:15">
      <c r="A2910" s="237" t="s">
        <v>969</v>
      </c>
      <c r="B2910" s="237" t="s">
        <v>970</v>
      </c>
      <c r="C2910" s="237" t="s">
        <v>971</v>
      </c>
      <c r="D2910" s="237" t="s">
        <v>972</v>
      </c>
      <c r="E2910" s="237" t="s">
        <v>996</v>
      </c>
      <c r="F2910" s="237" t="s">
        <v>95</v>
      </c>
      <c r="G2910" s="237" t="s">
        <v>974</v>
      </c>
      <c r="H2910" s="237" t="s">
        <v>62</v>
      </c>
      <c r="I2910" s="237"/>
      <c r="J2910" s="237"/>
      <c r="K2910" s="237" t="s">
        <v>53</v>
      </c>
      <c r="L2910" s="237" t="s">
        <v>977</v>
      </c>
      <c r="M2910" s="238">
        <v>6.4245774870453904E-8</v>
      </c>
      <c r="N2910" s="238"/>
      <c r="O2910" s="238"/>
    </row>
    <row r="2911" spans="1:15">
      <c r="A2911" s="231" t="s">
        <v>969</v>
      </c>
      <c r="B2911" s="231" t="s">
        <v>970</v>
      </c>
      <c r="C2911" s="231" t="s">
        <v>971</v>
      </c>
      <c r="D2911" s="231" t="s">
        <v>972</v>
      </c>
      <c r="E2911" s="231" t="s">
        <v>996</v>
      </c>
      <c r="F2911" s="231" t="s">
        <v>95</v>
      </c>
      <c r="G2911" s="231" t="s">
        <v>974</v>
      </c>
      <c r="H2911" s="231" t="s">
        <v>62</v>
      </c>
      <c r="I2911" s="231" t="s">
        <v>1002</v>
      </c>
      <c r="J2911" s="231" t="s">
        <v>1009</v>
      </c>
      <c r="K2911" s="231" t="s">
        <v>53</v>
      </c>
      <c r="L2911" s="231" t="s">
        <v>978</v>
      </c>
      <c r="M2911" s="234"/>
      <c r="N2911" s="239">
        <v>1</v>
      </c>
      <c r="O2911" s="239">
        <v>1</v>
      </c>
    </row>
    <row r="2912" spans="1:15">
      <c r="A2912" s="231" t="s">
        <v>969</v>
      </c>
      <c r="B2912" s="231" t="s">
        <v>970</v>
      </c>
      <c r="C2912" s="231" t="s">
        <v>971</v>
      </c>
      <c r="D2912" s="231" t="s">
        <v>972</v>
      </c>
      <c r="E2912" s="231" t="s">
        <v>996</v>
      </c>
      <c r="F2912" s="231" t="s">
        <v>95</v>
      </c>
      <c r="G2912" s="231" t="s">
        <v>974</v>
      </c>
      <c r="H2912" s="231" t="s">
        <v>62</v>
      </c>
      <c r="K2912" s="231" t="s">
        <v>53</v>
      </c>
      <c r="L2912" s="231" t="s">
        <v>979</v>
      </c>
      <c r="M2912" s="234"/>
      <c r="N2912" s="236"/>
      <c r="O2912" s="236"/>
    </row>
    <row r="2913" spans="1:15">
      <c r="A2913" s="231" t="s">
        <v>969</v>
      </c>
      <c r="B2913" s="231" t="s">
        <v>970</v>
      </c>
      <c r="C2913" s="231" t="s">
        <v>971</v>
      </c>
      <c r="D2913" s="231" t="s">
        <v>972</v>
      </c>
      <c r="E2913" s="231" t="s">
        <v>996</v>
      </c>
      <c r="F2913" s="231" t="s">
        <v>95</v>
      </c>
      <c r="G2913" s="231" t="s">
        <v>974</v>
      </c>
      <c r="H2913" s="231" t="s">
        <v>62</v>
      </c>
      <c r="K2913" s="231" t="s">
        <v>53</v>
      </c>
      <c r="L2913" s="231" t="s">
        <v>980</v>
      </c>
      <c r="M2913" s="234"/>
      <c r="N2913" s="236"/>
      <c r="O2913" s="236"/>
    </row>
    <row r="2914" spans="1:15">
      <c r="A2914" s="237" t="s">
        <v>969</v>
      </c>
      <c r="B2914" s="237" t="s">
        <v>970</v>
      </c>
      <c r="C2914" s="237" t="s">
        <v>971</v>
      </c>
      <c r="D2914" s="237" t="s">
        <v>972</v>
      </c>
      <c r="E2914" s="237" t="s">
        <v>996</v>
      </c>
      <c r="F2914" s="237" t="s">
        <v>95</v>
      </c>
      <c r="G2914" s="237" t="s">
        <v>974</v>
      </c>
      <c r="H2914" s="237" t="s">
        <v>60</v>
      </c>
      <c r="I2914" s="237"/>
      <c r="J2914" s="237"/>
      <c r="K2914" s="237" t="s">
        <v>53</v>
      </c>
      <c r="L2914" s="237" t="s">
        <v>976</v>
      </c>
      <c r="M2914" s="237">
        <v>0.23</v>
      </c>
      <c r="N2914" s="237"/>
      <c r="O2914" s="237">
        <v>8.0000000000000004E-4</v>
      </c>
    </row>
    <row r="2915" spans="1:15">
      <c r="A2915" s="237" t="s">
        <v>969</v>
      </c>
      <c r="B2915" s="237" t="s">
        <v>970</v>
      </c>
      <c r="C2915" s="237" t="s">
        <v>971</v>
      </c>
      <c r="D2915" s="237" t="s">
        <v>972</v>
      </c>
      <c r="E2915" s="237" t="s">
        <v>996</v>
      </c>
      <c r="F2915" s="237" t="s">
        <v>95</v>
      </c>
      <c r="G2915" s="237" t="s">
        <v>974</v>
      </c>
      <c r="H2915" s="237" t="s">
        <v>60</v>
      </c>
      <c r="I2915" s="237"/>
      <c r="J2915" s="237"/>
      <c r="K2915" s="237" t="s">
        <v>53</v>
      </c>
      <c r="L2915" s="237" t="s">
        <v>977</v>
      </c>
      <c r="M2915" s="238">
        <v>2.6022501628692001E-8</v>
      </c>
      <c r="N2915" s="238"/>
      <c r="O2915" s="238">
        <v>1.2454591363986501E-10</v>
      </c>
    </row>
    <row r="2916" spans="1:15">
      <c r="A2916" s="231" t="s">
        <v>969</v>
      </c>
      <c r="B2916" s="231" t="s">
        <v>970</v>
      </c>
      <c r="C2916" s="231" t="s">
        <v>971</v>
      </c>
      <c r="D2916" s="231" t="s">
        <v>972</v>
      </c>
      <c r="E2916" s="231" t="s">
        <v>996</v>
      </c>
      <c r="F2916" s="231" t="s">
        <v>95</v>
      </c>
      <c r="G2916" s="231" t="s">
        <v>974</v>
      </c>
      <c r="H2916" s="231" t="s">
        <v>60</v>
      </c>
      <c r="I2916" s="231" t="s">
        <v>1002</v>
      </c>
      <c r="J2916" s="231" t="s">
        <v>1009</v>
      </c>
      <c r="K2916" s="231" t="s">
        <v>53</v>
      </c>
      <c r="L2916" s="231" t="s">
        <v>978</v>
      </c>
      <c r="M2916" s="234"/>
      <c r="N2916" s="239">
        <v>1</v>
      </c>
      <c r="O2916" s="239">
        <v>1</v>
      </c>
    </row>
    <row r="2917" spans="1:15">
      <c r="A2917" s="231" t="s">
        <v>969</v>
      </c>
      <c r="B2917" s="231" t="s">
        <v>970</v>
      </c>
      <c r="C2917" s="231" t="s">
        <v>971</v>
      </c>
      <c r="D2917" s="231" t="s">
        <v>972</v>
      </c>
      <c r="E2917" s="231" t="s">
        <v>996</v>
      </c>
      <c r="F2917" s="231" t="s">
        <v>95</v>
      </c>
      <c r="G2917" s="231" t="s">
        <v>974</v>
      </c>
      <c r="H2917" s="231" t="s">
        <v>60</v>
      </c>
      <c r="K2917" s="231" t="s">
        <v>53</v>
      </c>
      <c r="L2917" s="231" t="s">
        <v>979</v>
      </c>
      <c r="M2917" s="234"/>
      <c r="N2917" s="236"/>
      <c r="O2917" s="235"/>
    </row>
    <row r="2918" spans="1:15">
      <c r="A2918" s="231" t="s">
        <v>969</v>
      </c>
      <c r="B2918" s="231" t="s">
        <v>970</v>
      </c>
      <c r="C2918" s="231" t="s">
        <v>971</v>
      </c>
      <c r="D2918" s="231" t="s">
        <v>972</v>
      </c>
      <c r="E2918" s="231" t="s">
        <v>996</v>
      </c>
      <c r="F2918" s="231" t="s">
        <v>95</v>
      </c>
      <c r="G2918" s="231" t="s">
        <v>974</v>
      </c>
      <c r="H2918" s="231" t="s">
        <v>60</v>
      </c>
      <c r="K2918" s="231" t="s">
        <v>53</v>
      </c>
      <c r="L2918" s="231" t="s">
        <v>980</v>
      </c>
      <c r="M2918" s="234"/>
      <c r="N2918" s="236"/>
      <c r="O2918" s="235"/>
    </row>
    <row r="2919" spans="1:15">
      <c r="A2919" s="237" t="s">
        <v>969</v>
      </c>
      <c r="B2919" s="237" t="s">
        <v>970</v>
      </c>
      <c r="C2919" s="237" t="s">
        <v>971</v>
      </c>
      <c r="D2919" s="237" t="s">
        <v>972</v>
      </c>
      <c r="E2919" s="237" t="s">
        <v>996</v>
      </c>
      <c r="F2919" s="237" t="s">
        <v>95</v>
      </c>
      <c r="G2919" s="237" t="s">
        <v>974</v>
      </c>
      <c r="H2919" s="237" t="s">
        <v>17</v>
      </c>
      <c r="I2919" s="237"/>
      <c r="J2919" s="237"/>
      <c r="K2919" s="237" t="s">
        <v>53</v>
      </c>
      <c r="L2919" s="237" t="s">
        <v>976</v>
      </c>
      <c r="M2919" s="237">
        <v>25519.156999999999</v>
      </c>
      <c r="N2919" s="237">
        <v>5268.0999000000002</v>
      </c>
      <c r="O2919" s="237">
        <v>15242.4395</v>
      </c>
    </row>
    <row r="2920" spans="1:15">
      <c r="A2920" s="237" t="s">
        <v>969</v>
      </c>
      <c r="B2920" s="237" t="s">
        <v>970</v>
      </c>
      <c r="C2920" s="237" t="s">
        <v>971</v>
      </c>
      <c r="D2920" s="237" t="s">
        <v>972</v>
      </c>
      <c r="E2920" s="237" t="s">
        <v>996</v>
      </c>
      <c r="F2920" s="237" t="s">
        <v>95</v>
      </c>
      <c r="G2920" s="237" t="s">
        <v>974</v>
      </c>
      <c r="H2920" s="237" t="s">
        <v>17</v>
      </c>
      <c r="I2920" s="237"/>
      <c r="J2920" s="237"/>
      <c r="K2920" s="237" t="s">
        <v>53</v>
      </c>
      <c r="L2920" s="237" t="s">
        <v>977</v>
      </c>
      <c r="M2920" s="238">
        <v>2.8872708895449802E-3</v>
      </c>
      <c r="N2920" s="238">
        <v>1.31490070521271E-3</v>
      </c>
      <c r="O2920" s="238">
        <v>2.3729794420348301E-3</v>
      </c>
    </row>
    <row r="2921" spans="1:15">
      <c r="A2921" s="231" t="s">
        <v>969</v>
      </c>
      <c r="B2921" s="231" t="s">
        <v>970</v>
      </c>
      <c r="C2921" s="231" t="s">
        <v>971</v>
      </c>
      <c r="D2921" s="231" t="s">
        <v>972</v>
      </c>
      <c r="E2921" s="231" t="s">
        <v>996</v>
      </c>
      <c r="F2921" s="231" t="s">
        <v>95</v>
      </c>
      <c r="G2921" s="231" t="s">
        <v>974</v>
      </c>
      <c r="H2921" s="231" t="s">
        <v>17</v>
      </c>
      <c r="I2921" s="231" t="s">
        <v>101</v>
      </c>
      <c r="J2921" s="231" t="s">
        <v>811</v>
      </c>
      <c r="K2921" s="231" t="s">
        <v>53</v>
      </c>
      <c r="L2921" s="231" t="s">
        <v>978</v>
      </c>
      <c r="M2921" s="234"/>
      <c r="N2921" s="235">
        <f>'4.c Electricity breakdown'!N34</f>
        <v>0.47499999999999998</v>
      </c>
      <c r="O2921" s="235">
        <f>'4.c Electricity breakdown'!AQ34</f>
        <v>0.47499999999999998</v>
      </c>
    </row>
    <row r="2922" spans="1:15">
      <c r="A2922" s="231" t="s">
        <v>969</v>
      </c>
      <c r="B2922" s="231" t="s">
        <v>970</v>
      </c>
      <c r="C2922" s="231" t="s">
        <v>971</v>
      </c>
      <c r="D2922" s="231" t="s">
        <v>972</v>
      </c>
      <c r="E2922" s="231" t="s">
        <v>996</v>
      </c>
      <c r="F2922" s="231" t="s">
        <v>95</v>
      </c>
      <c r="G2922" s="231" t="s">
        <v>974</v>
      </c>
      <c r="H2922" s="231" t="s">
        <v>17</v>
      </c>
      <c r="I2922" s="231" t="s">
        <v>1005</v>
      </c>
      <c r="J2922" s="231" t="s">
        <v>1003</v>
      </c>
      <c r="K2922" s="231" t="s">
        <v>53</v>
      </c>
      <c r="L2922" s="231" t="s">
        <v>979</v>
      </c>
      <c r="M2922" s="234"/>
      <c r="N2922" s="235">
        <f>'4.c Electricity breakdown'!N33/2</f>
        <v>0.23749999999999999</v>
      </c>
      <c r="O2922" s="235">
        <f>'4.c Electricity breakdown'!AQ33/2</f>
        <v>0.23749999999999999</v>
      </c>
    </row>
    <row r="2923" spans="1:15">
      <c r="A2923" s="231" t="s">
        <v>969</v>
      </c>
      <c r="B2923" s="231" t="s">
        <v>970</v>
      </c>
      <c r="C2923" s="231" t="s">
        <v>971</v>
      </c>
      <c r="D2923" s="231" t="s">
        <v>972</v>
      </c>
      <c r="E2923" s="231" t="s">
        <v>996</v>
      </c>
      <c r="F2923" s="231" t="s">
        <v>95</v>
      </c>
      <c r="G2923" s="231" t="s">
        <v>974</v>
      </c>
      <c r="H2923" s="231" t="s">
        <v>17</v>
      </c>
      <c r="I2923" s="231" t="s">
        <v>1005</v>
      </c>
      <c r="J2923" s="231" t="s">
        <v>1004</v>
      </c>
      <c r="K2923" s="231" t="s">
        <v>53</v>
      </c>
      <c r="L2923" s="231" t="s">
        <v>980</v>
      </c>
      <c r="M2923" s="234"/>
      <c r="N2923" s="235">
        <f>'4.c Electricity breakdown'!N33/2</f>
        <v>0.23749999999999999</v>
      </c>
      <c r="O2923" s="235">
        <f>'4.c Electricity breakdown'!AQ33/2</f>
        <v>0.23749999999999999</v>
      </c>
    </row>
    <row r="2924" spans="1:15">
      <c r="A2924" s="231" t="s">
        <v>969</v>
      </c>
      <c r="B2924" s="231" t="s">
        <v>970</v>
      </c>
      <c r="C2924" s="231" t="s">
        <v>971</v>
      </c>
      <c r="D2924" s="231" t="s">
        <v>972</v>
      </c>
      <c r="E2924" s="231" t="s">
        <v>996</v>
      </c>
      <c r="F2924" s="231" t="s">
        <v>95</v>
      </c>
      <c r="G2924" s="231" t="s">
        <v>974</v>
      </c>
      <c r="H2924" s="231" t="s">
        <v>17</v>
      </c>
      <c r="I2924" s="231" t="s">
        <v>105</v>
      </c>
      <c r="J2924" s="231" t="s">
        <v>813</v>
      </c>
      <c r="K2924" s="231" t="s">
        <v>53</v>
      </c>
      <c r="L2924" s="231" t="s">
        <v>1006</v>
      </c>
      <c r="M2924" s="234"/>
      <c r="N2924" s="235">
        <f>'4.c Electricity breakdown'!N35</f>
        <v>0.05</v>
      </c>
      <c r="O2924" s="235">
        <f>'4.c Electricity breakdown'!AQ35</f>
        <v>0.05</v>
      </c>
    </row>
    <row r="2925" spans="1:15">
      <c r="A2925" s="237" t="s">
        <v>969</v>
      </c>
      <c r="B2925" s="237" t="s">
        <v>970</v>
      </c>
      <c r="C2925" s="237" t="s">
        <v>971</v>
      </c>
      <c r="D2925" s="237" t="s">
        <v>972</v>
      </c>
      <c r="E2925" s="237" t="s">
        <v>996</v>
      </c>
      <c r="F2925" s="237" t="s">
        <v>95</v>
      </c>
      <c r="G2925" s="237" t="s">
        <v>974</v>
      </c>
      <c r="H2925" s="237" t="s">
        <v>45</v>
      </c>
      <c r="I2925" s="237"/>
      <c r="J2925" s="237"/>
      <c r="K2925" s="237" t="s">
        <v>53</v>
      </c>
      <c r="L2925" s="237" t="s">
        <v>976</v>
      </c>
      <c r="M2925" s="237">
        <v>4197.5105999999996</v>
      </c>
      <c r="N2925" s="237">
        <v>350.69740000000002</v>
      </c>
      <c r="O2925" s="237">
        <v>1048.0081</v>
      </c>
    </row>
    <row r="2926" spans="1:15">
      <c r="A2926" s="237" t="s">
        <v>969</v>
      </c>
      <c r="B2926" s="237" t="s">
        <v>970</v>
      </c>
      <c r="C2926" s="237" t="s">
        <v>971</v>
      </c>
      <c r="D2926" s="237" t="s">
        <v>972</v>
      </c>
      <c r="E2926" s="237" t="s">
        <v>996</v>
      </c>
      <c r="F2926" s="237" t="s">
        <v>95</v>
      </c>
      <c r="G2926" s="237" t="s">
        <v>974</v>
      </c>
      <c r="H2926" s="237" t="s">
        <v>45</v>
      </c>
      <c r="I2926" s="237"/>
      <c r="J2926" s="237"/>
      <c r="K2926" s="237" t="s">
        <v>53</v>
      </c>
      <c r="L2926" s="237" t="s">
        <v>977</v>
      </c>
      <c r="M2926" s="238">
        <v>5.4174617329809903E-4</v>
      </c>
      <c r="N2926" s="238">
        <v>8.7532937364430502E-5</v>
      </c>
      <c r="O2926" s="238">
        <v>1.6315640789559799E-4</v>
      </c>
    </row>
    <row r="2927" spans="1:15">
      <c r="A2927" s="231" t="s">
        <v>969</v>
      </c>
      <c r="B2927" s="231" t="s">
        <v>970</v>
      </c>
      <c r="C2927" s="231" t="s">
        <v>971</v>
      </c>
      <c r="D2927" s="231" t="s">
        <v>972</v>
      </c>
      <c r="E2927" s="231" t="s">
        <v>996</v>
      </c>
      <c r="F2927" s="231" t="s">
        <v>95</v>
      </c>
      <c r="G2927" s="231" t="s">
        <v>974</v>
      </c>
      <c r="H2927" s="231" t="s">
        <v>45</v>
      </c>
      <c r="I2927" s="231" t="s">
        <v>1075</v>
      </c>
      <c r="J2927" s="231" t="s">
        <v>1016</v>
      </c>
      <c r="K2927" s="231" t="s">
        <v>53</v>
      </c>
      <c r="L2927" s="231" t="s">
        <v>978</v>
      </c>
      <c r="M2927" s="234"/>
      <c r="N2927" s="239">
        <v>0.5</v>
      </c>
      <c r="O2927" s="239">
        <v>0.5</v>
      </c>
    </row>
    <row r="2928" spans="1:15">
      <c r="A2928" s="231" t="s">
        <v>969</v>
      </c>
      <c r="B2928" s="231" t="s">
        <v>970</v>
      </c>
      <c r="C2928" s="231" t="s">
        <v>971</v>
      </c>
      <c r="D2928" s="231" t="s">
        <v>972</v>
      </c>
      <c r="E2928" s="231" t="s">
        <v>996</v>
      </c>
      <c r="F2928" s="231" t="s">
        <v>95</v>
      </c>
      <c r="G2928" s="231" t="s">
        <v>974</v>
      </c>
      <c r="H2928" s="231" t="s">
        <v>45</v>
      </c>
      <c r="I2928" s="231" t="s">
        <v>1075</v>
      </c>
      <c r="J2928" s="231" t="s">
        <v>1074</v>
      </c>
      <c r="K2928" s="231" t="s">
        <v>53</v>
      </c>
      <c r="L2928" s="231" t="s">
        <v>979</v>
      </c>
      <c r="M2928" s="234"/>
      <c r="N2928" s="239">
        <v>0.5</v>
      </c>
      <c r="O2928" s="239">
        <v>0.5</v>
      </c>
    </row>
    <row r="2929" spans="1:15">
      <c r="A2929" s="231" t="s">
        <v>969</v>
      </c>
      <c r="B2929" s="231" t="s">
        <v>970</v>
      </c>
      <c r="C2929" s="231" t="s">
        <v>971</v>
      </c>
      <c r="D2929" s="231" t="s">
        <v>972</v>
      </c>
      <c r="E2929" s="231" t="s">
        <v>996</v>
      </c>
      <c r="F2929" s="231" t="s">
        <v>95</v>
      </c>
      <c r="G2929" s="231" t="s">
        <v>974</v>
      </c>
      <c r="H2929" s="231" t="s">
        <v>45</v>
      </c>
      <c r="K2929" s="231" t="s">
        <v>53</v>
      </c>
      <c r="L2929" s="231" t="s">
        <v>980</v>
      </c>
      <c r="M2929" s="234"/>
      <c r="N2929" s="235"/>
      <c r="O2929" s="235"/>
    </row>
    <row r="2930" spans="1:15">
      <c r="A2930" s="237" t="s">
        <v>969</v>
      </c>
      <c r="B2930" s="237" t="s">
        <v>970</v>
      </c>
      <c r="C2930" s="237" t="s">
        <v>971</v>
      </c>
      <c r="D2930" s="237" t="s">
        <v>972</v>
      </c>
      <c r="E2930" s="237" t="s">
        <v>996</v>
      </c>
      <c r="F2930" s="237" t="s">
        <v>95</v>
      </c>
      <c r="G2930" s="237" t="s">
        <v>974</v>
      </c>
      <c r="H2930" s="237" t="s">
        <v>975</v>
      </c>
      <c r="I2930" s="237"/>
      <c r="J2930" s="237"/>
      <c r="K2930" s="237" t="s">
        <v>83</v>
      </c>
      <c r="L2930" s="237" t="s">
        <v>976</v>
      </c>
      <c r="M2930" s="237">
        <v>10017.562599999999</v>
      </c>
      <c r="N2930" s="237">
        <v>7661.3873000000003</v>
      </c>
      <c r="O2930" s="237"/>
    </row>
    <row r="2931" spans="1:15">
      <c r="A2931" s="237" t="s">
        <v>969</v>
      </c>
      <c r="B2931" s="237" t="s">
        <v>970</v>
      </c>
      <c r="C2931" s="237" t="s">
        <v>971</v>
      </c>
      <c r="D2931" s="237" t="s">
        <v>972</v>
      </c>
      <c r="E2931" s="237" t="s">
        <v>996</v>
      </c>
      <c r="F2931" s="237" t="s">
        <v>95</v>
      </c>
      <c r="G2931" s="237" t="s">
        <v>974</v>
      </c>
      <c r="H2931" s="237" t="s">
        <v>975</v>
      </c>
      <c r="I2931" s="237"/>
      <c r="J2931" s="237"/>
      <c r="K2931" s="237" t="s">
        <v>83</v>
      </c>
      <c r="L2931" s="237" t="s">
        <v>977</v>
      </c>
      <c r="M2931" s="238">
        <v>2.1073932412149499E-3</v>
      </c>
      <c r="N2931" s="238">
        <v>1.91225750363574E-3</v>
      </c>
      <c r="O2931" s="238"/>
    </row>
    <row r="2932" spans="1:15">
      <c r="A2932" s="231" t="s">
        <v>969</v>
      </c>
      <c r="B2932" s="231" t="s">
        <v>970</v>
      </c>
      <c r="C2932" s="231" t="s">
        <v>971</v>
      </c>
      <c r="D2932" s="231" t="s">
        <v>972</v>
      </c>
      <c r="E2932" s="231" t="s">
        <v>996</v>
      </c>
      <c r="F2932" s="231" t="s">
        <v>95</v>
      </c>
      <c r="G2932" s="231" t="s">
        <v>974</v>
      </c>
      <c r="H2932" s="231" t="s">
        <v>975</v>
      </c>
      <c r="I2932" s="231" t="s">
        <v>1002</v>
      </c>
      <c r="J2932" s="231" t="s">
        <v>1003</v>
      </c>
      <c r="K2932" s="231" t="s">
        <v>83</v>
      </c>
      <c r="L2932" s="231" t="s">
        <v>978</v>
      </c>
      <c r="M2932" s="234"/>
      <c r="N2932" s="235">
        <v>0.5</v>
      </c>
      <c r="O2932" s="235">
        <v>0.5</v>
      </c>
    </row>
    <row r="2933" spans="1:15">
      <c r="A2933" s="231" t="s">
        <v>969</v>
      </c>
      <c r="B2933" s="231" t="s">
        <v>970</v>
      </c>
      <c r="C2933" s="231" t="s">
        <v>971</v>
      </c>
      <c r="D2933" s="231" t="s">
        <v>972</v>
      </c>
      <c r="E2933" s="231" t="s">
        <v>996</v>
      </c>
      <c r="F2933" s="231" t="s">
        <v>95</v>
      </c>
      <c r="G2933" s="231" t="s">
        <v>974</v>
      </c>
      <c r="H2933" s="231" t="s">
        <v>975</v>
      </c>
      <c r="I2933" s="231" t="s">
        <v>1002</v>
      </c>
      <c r="J2933" s="231" t="s">
        <v>1004</v>
      </c>
      <c r="K2933" s="231" t="s">
        <v>83</v>
      </c>
      <c r="L2933" s="231" t="s">
        <v>979</v>
      </c>
      <c r="M2933" s="234"/>
      <c r="N2933" s="235">
        <v>0.5</v>
      </c>
      <c r="O2933" s="235">
        <v>0.5</v>
      </c>
    </row>
    <row r="2934" spans="1:15">
      <c r="A2934" s="231" t="s">
        <v>969</v>
      </c>
      <c r="B2934" s="231" t="s">
        <v>970</v>
      </c>
      <c r="C2934" s="231" t="s">
        <v>971</v>
      </c>
      <c r="D2934" s="231" t="s">
        <v>972</v>
      </c>
      <c r="E2934" s="231" t="s">
        <v>996</v>
      </c>
      <c r="F2934" s="231" t="s">
        <v>95</v>
      </c>
      <c r="G2934" s="231" t="s">
        <v>974</v>
      </c>
      <c r="H2934" s="231" t="s">
        <v>975</v>
      </c>
      <c r="K2934" s="231" t="s">
        <v>83</v>
      </c>
      <c r="L2934" s="231" t="s">
        <v>980</v>
      </c>
      <c r="M2934" s="234"/>
      <c r="N2934" s="235"/>
      <c r="O2934" s="236"/>
    </row>
    <row r="2935" spans="1:15">
      <c r="A2935" s="237" t="s">
        <v>969</v>
      </c>
      <c r="B2935" s="237" t="s">
        <v>970</v>
      </c>
      <c r="C2935" s="237" t="s">
        <v>971</v>
      </c>
      <c r="D2935" s="237" t="s">
        <v>972</v>
      </c>
      <c r="E2935" s="237" t="s">
        <v>996</v>
      </c>
      <c r="F2935" s="237" t="s">
        <v>95</v>
      </c>
      <c r="G2935" s="237" t="s">
        <v>974</v>
      </c>
      <c r="H2935" s="237" t="s">
        <v>981</v>
      </c>
      <c r="I2935" s="237"/>
      <c r="J2935" s="237"/>
      <c r="K2935" s="237" t="s">
        <v>83</v>
      </c>
      <c r="L2935" s="237" t="s">
        <v>976</v>
      </c>
      <c r="M2935" s="237">
        <v>1346.2938999999999</v>
      </c>
      <c r="N2935" s="237">
        <v>1265.5571</v>
      </c>
      <c r="O2935" s="237"/>
    </row>
    <row r="2936" spans="1:15">
      <c r="A2936" s="237" t="s">
        <v>969</v>
      </c>
      <c r="B2936" s="237" t="s">
        <v>970</v>
      </c>
      <c r="C2936" s="237" t="s">
        <v>971</v>
      </c>
      <c r="D2936" s="237" t="s">
        <v>972</v>
      </c>
      <c r="E2936" s="237" t="s">
        <v>996</v>
      </c>
      <c r="F2936" s="237" t="s">
        <v>95</v>
      </c>
      <c r="G2936" s="237" t="s">
        <v>974</v>
      </c>
      <c r="H2936" s="237" t="s">
        <v>981</v>
      </c>
      <c r="I2936" s="237"/>
      <c r="J2936" s="237"/>
      <c r="K2936" s="237" t="s">
        <v>83</v>
      </c>
      <c r="L2936" s="237" t="s">
        <v>977</v>
      </c>
      <c r="M2936" s="238">
        <v>3.2169394456536902E-4</v>
      </c>
      <c r="N2936" s="238">
        <v>3.1587896107986599E-4</v>
      </c>
      <c r="O2936" s="238"/>
    </row>
    <row r="2937" spans="1:15">
      <c r="A2937" s="231" t="s">
        <v>969</v>
      </c>
      <c r="B2937" s="231" t="s">
        <v>970</v>
      </c>
      <c r="C2937" s="231" t="s">
        <v>971</v>
      </c>
      <c r="D2937" s="231" t="s">
        <v>972</v>
      </c>
      <c r="E2937" s="231" t="s">
        <v>996</v>
      </c>
      <c r="F2937" s="231" t="s">
        <v>95</v>
      </c>
      <c r="G2937" s="231" t="s">
        <v>974</v>
      </c>
      <c r="H2937" s="231" t="s">
        <v>981</v>
      </c>
      <c r="I2937" s="231" t="s">
        <v>1002</v>
      </c>
      <c r="J2937" s="231" t="s">
        <v>1003</v>
      </c>
      <c r="K2937" s="231" t="s">
        <v>83</v>
      </c>
      <c r="L2937" s="231" t="s">
        <v>978</v>
      </c>
      <c r="M2937" s="234"/>
      <c r="N2937" s="235">
        <v>0.5</v>
      </c>
      <c r="O2937" s="235">
        <v>0.5</v>
      </c>
    </row>
    <row r="2938" spans="1:15">
      <c r="A2938" s="231" t="s">
        <v>969</v>
      </c>
      <c r="B2938" s="231" t="s">
        <v>970</v>
      </c>
      <c r="C2938" s="231" t="s">
        <v>971</v>
      </c>
      <c r="D2938" s="231" t="s">
        <v>972</v>
      </c>
      <c r="E2938" s="231" t="s">
        <v>996</v>
      </c>
      <c r="F2938" s="231" t="s">
        <v>95</v>
      </c>
      <c r="G2938" s="231" t="s">
        <v>974</v>
      </c>
      <c r="H2938" s="231" t="s">
        <v>981</v>
      </c>
      <c r="I2938" s="231" t="s">
        <v>1002</v>
      </c>
      <c r="J2938" s="231" t="s">
        <v>1004</v>
      </c>
      <c r="K2938" s="231" t="s">
        <v>83</v>
      </c>
      <c r="L2938" s="231" t="s">
        <v>979</v>
      </c>
      <c r="M2938" s="234"/>
      <c r="N2938" s="235">
        <v>0.5</v>
      </c>
      <c r="O2938" s="235">
        <v>0.5</v>
      </c>
    </row>
    <row r="2939" spans="1:15">
      <c r="A2939" s="231" t="s">
        <v>969</v>
      </c>
      <c r="B2939" s="231" t="s">
        <v>970</v>
      </c>
      <c r="C2939" s="231" t="s">
        <v>971</v>
      </c>
      <c r="D2939" s="231" t="s">
        <v>972</v>
      </c>
      <c r="E2939" s="231" t="s">
        <v>996</v>
      </c>
      <c r="F2939" s="231" t="s">
        <v>95</v>
      </c>
      <c r="G2939" s="231" t="s">
        <v>974</v>
      </c>
      <c r="H2939" s="231" t="s">
        <v>981</v>
      </c>
      <c r="K2939" s="231" t="s">
        <v>83</v>
      </c>
      <c r="L2939" s="231" t="s">
        <v>980</v>
      </c>
      <c r="M2939" s="234"/>
      <c r="N2939" s="235"/>
      <c r="O2939" s="236"/>
    </row>
    <row r="2940" spans="1:15">
      <c r="A2940" s="237" t="s">
        <v>969</v>
      </c>
      <c r="B2940" s="237" t="s">
        <v>970</v>
      </c>
      <c r="C2940" s="237" t="s">
        <v>971</v>
      </c>
      <c r="D2940" s="237" t="s">
        <v>972</v>
      </c>
      <c r="E2940" s="237" t="s">
        <v>996</v>
      </c>
      <c r="F2940" s="237" t="s">
        <v>95</v>
      </c>
      <c r="G2940" s="237" t="s">
        <v>974</v>
      </c>
      <c r="H2940" s="237" t="s">
        <v>982</v>
      </c>
      <c r="I2940" s="237"/>
      <c r="J2940" s="237"/>
      <c r="K2940" s="237" t="s">
        <v>83</v>
      </c>
      <c r="L2940" s="237" t="s">
        <v>976</v>
      </c>
      <c r="M2940" s="237">
        <v>23.4589</v>
      </c>
      <c r="N2940" s="237"/>
      <c r="O2940" s="237"/>
    </row>
    <row r="2941" spans="1:15">
      <c r="A2941" s="237" t="s">
        <v>969</v>
      </c>
      <c r="B2941" s="237" t="s">
        <v>970</v>
      </c>
      <c r="C2941" s="237" t="s">
        <v>971</v>
      </c>
      <c r="D2941" s="237" t="s">
        <v>972</v>
      </c>
      <c r="E2941" s="237" t="s">
        <v>996</v>
      </c>
      <c r="F2941" s="237" t="s">
        <v>95</v>
      </c>
      <c r="G2941" s="237" t="s">
        <v>974</v>
      </c>
      <c r="H2941" s="237" t="s">
        <v>982</v>
      </c>
      <c r="I2941" s="237"/>
      <c r="J2941" s="237"/>
      <c r="K2941" s="237" t="s">
        <v>83</v>
      </c>
      <c r="L2941" s="237" t="s">
        <v>977</v>
      </c>
      <c r="M2941" s="238">
        <v>3.2269183309459899E-6</v>
      </c>
      <c r="N2941" s="238"/>
      <c r="O2941" s="238"/>
    </row>
    <row r="2942" spans="1:15">
      <c r="A2942" s="231" t="s">
        <v>969</v>
      </c>
      <c r="B2942" s="231" t="s">
        <v>970</v>
      </c>
      <c r="C2942" s="231" t="s">
        <v>971</v>
      </c>
      <c r="D2942" s="231" t="s">
        <v>972</v>
      </c>
      <c r="E2942" s="231" t="s">
        <v>996</v>
      </c>
      <c r="F2942" s="231" t="s">
        <v>95</v>
      </c>
      <c r="G2942" s="231" t="s">
        <v>974</v>
      </c>
      <c r="H2942" s="231" t="s">
        <v>982</v>
      </c>
      <c r="I2942" s="231" t="s">
        <v>1002</v>
      </c>
      <c r="J2942" s="231" t="s">
        <v>1003</v>
      </c>
      <c r="K2942" s="231" t="s">
        <v>83</v>
      </c>
      <c r="L2942" s="231" t="s">
        <v>978</v>
      </c>
      <c r="M2942" s="234"/>
      <c r="N2942" s="235">
        <v>0.5</v>
      </c>
      <c r="O2942" s="235">
        <v>0.5</v>
      </c>
    </row>
    <row r="2943" spans="1:15">
      <c r="A2943" s="231" t="s">
        <v>969</v>
      </c>
      <c r="B2943" s="231" t="s">
        <v>970</v>
      </c>
      <c r="C2943" s="231" t="s">
        <v>971</v>
      </c>
      <c r="D2943" s="231" t="s">
        <v>972</v>
      </c>
      <c r="E2943" s="231" t="s">
        <v>996</v>
      </c>
      <c r="F2943" s="231" t="s">
        <v>95</v>
      </c>
      <c r="G2943" s="231" t="s">
        <v>974</v>
      </c>
      <c r="H2943" s="231" t="s">
        <v>982</v>
      </c>
      <c r="I2943" s="231" t="s">
        <v>1002</v>
      </c>
      <c r="J2943" s="231" t="s">
        <v>1004</v>
      </c>
      <c r="K2943" s="231" t="s">
        <v>83</v>
      </c>
      <c r="L2943" s="231" t="s">
        <v>979</v>
      </c>
      <c r="M2943" s="234"/>
      <c r="N2943" s="235">
        <v>0.5</v>
      </c>
      <c r="O2943" s="235">
        <v>0.5</v>
      </c>
    </row>
    <row r="2944" spans="1:15">
      <c r="A2944" s="231" t="s">
        <v>969</v>
      </c>
      <c r="B2944" s="231" t="s">
        <v>970</v>
      </c>
      <c r="C2944" s="231" t="s">
        <v>971</v>
      </c>
      <c r="D2944" s="231" t="s">
        <v>972</v>
      </c>
      <c r="E2944" s="231" t="s">
        <v>996</v>
      </c>
      <c r="F2944" s="231" t="s">
        <v>95</v>
      </c>
      <c r="G2944" s="231" t="s">
        <v>974</v>
      </c>
      <c r="H2944" s="231" t="s">
        <v>982</v>
      </c>
      <c r="K2944" s="231" t="s">
        <v>83</v>
      </c>
      <c r="L2944" s="231" t="s">
        <v>980</v>
      </c>
      <c r="M2944" s="234"/>
      <c r="N2944" s="236"/>
      <c r="O2944" s="236"/>
    </row>
    <row r="2945" spans="1:15">
      <c r="A2945" s="237" t="s">
        <v>969</v>
      </c>
      <c r="B2945" s="237" t="s">
        <v>970</v>
      </c>
      <c r="C2945" s="237" t="s">
        <v>971</v>
      </c>
      <c r="D2945" s="237" t="s">
        <v>972</v>
      </c>
      <c r="E2945" s="237" t="s">
        <v>996</v>
      </c>
      <c r="F2945" s="237" t="s">
        <v>95</v>
      </c>
      <c r="G2945" s="237" t="s">
        <v>974</v>
      </c>
      <c r="H2945" s="237" t="s">
        <v>983</v>
      </c>
      <c r="I2945" s="237"/>
      <c r="J2945" s="237"/>
      <c r="K2945" s="237" t="s">
        <v>83</v>
      </c>
      <c r="L2945" s="237" t="s">
        <v>976</v>
      </c>
      <c r="M2945" s="237">
        <v>1084.6711</v>
      </c>
      <c r="N2945" s="237"/>
      <c r="O2945" s="237">
        <v>515.50620000000004</v>
      </c>
    </row>
    <row r="2946" spans="1:15">
      <c r="A2946" s="237" t="s">
        <v>969</v>
      </c>
      <c r="B2946" s="237" t="s">
        <v>970</v>
      </c>
      <c r="C2946" s="237" t="s">
        <v>971</v>
      </c>
      <c r="D2946" s="237" t="s">
        <v>972</v>
      </c>
      <c r="E2946" s="237" t="s">
        <v>996</v>
      </c>
      <c r="F2946" s="237" t="s">
        <v>95</v>
      </c>
      <c r="G2946" s="237" t="s">
        <v>974</v>
      </c>
      <c r="H2946" s="237" t="s">
        <v>983</v>
      </c>
      <c r="I2946" s="237"/>
      <c r="J2946" s="237"/>
      <c r="K2946" s="237" t="s">
        <v>83</v>
      </c>
      <c r="L2946" s="237" t="s">
        <v>977</v>
      </c>
      <c r="M2946" s="238">
        <v>1.8459091841873599E-4</v>
      </c>
      <c r="N2946" s="238"/>
      <c r="O2946" s="238">
        <v>8.0255238332518499E-5</v>
      </c>
    </row>
    <row r="2947" spans="1:15">
      <c r="A2947" s="231" t="s">
        <v>969</v>
      </c>
      <c r="B2947" s="231" t="s">
        <v>970</v>
      </c>
      <c r="C2947" s="231" t="s">
        <v>971</v>
      </c>
      <c r="D2947" s="231" t="s">
        <v>972</v>
      </c>
      <c r="E2947" s="231" t="s">
        <v>996</v>
      </c>
      <c r="F2947" s="231" t="s">
        <v>95</v>
      </c>
      <c r="G2947" s="231" t="s">
        <v>974</v>
      </c>
      <c r="H2947" s="231" t="s">
        <v>983</v>
      </c>
      <c r="I2947" s="231" t="s">
        <v>1002</v>
      </c>
      <c r="J2947" s="231" t="s">
        <v>1003</v>
      </c>
      <c r="K2947" s="231" t="s">
        <v>83</v>
      </c>
      <c r="L2947" s="231" t="s">
        <v>978</v>
      </c>
      <c r="M2947" s="234"/>
      <c r="N2947" s="235">
        <v>0.5</v>
      </c>
      <c r="O2947" s="235">
        <v>0.5</v>
      </c>
    </row>
    <row r="2948" spans="1:15">
      <c r="A2948" s="231" t="s">
        <v>969</v>
      </c>
      <c r="B2948" s="231" t="s">
        <v>970</v>
      </c>
      <c r="C2948" s="231" t="s">
        <v>971</v>
      </c>
      <c r="D2948" s="231" t="s">
        <v>972</v>
      </c>
      <c r="E2948" s="231" t="s">
        <v>996</v>
      </c>
      <c r="F2948" s="231" t="s">
        <v>95</v>
      </c>
      <c r="G2948" s="231" t="s">
        <v>974</v>
      </c>
      <c r="H2948" s="231" t="s">
        <v>983</v>
      </c>
      <c r="I2948" s="231" t="s">
        <v>1002</v>
      </c>
      <c r="J2948" s="231" t="s">
        <v>1004</v>
      </c>
      <c r="K2948" s="231" t="s">
        <v>83</v>
      </c>
      <c r="L2948" s="231" t="s">
        <v>979</v>
      </c>
      <c r="M2948" s="234"/>
      <c r="N2948" s="235">
        <v>0.5</v>
      </c>
      <c r="O2948" s="235">
        <v>0.5</v>
      </c>
    </row>
    <row r="2949" spans="1:15">
      <c r="A2949" s="231" t="s">
        <v>969</v>
      </c>
      <c r="B2949" s="231" t="s">
        <v>970</v>
      </c>
      <c r="C2949" s="231" t="s">
        <v>971</v>
      </c>
      <c r="D2949" s="231" t="s">
        <v>972</v>
      </c>
      <c r="E2949" s="231" t="s">
        <v>996</v>
      </c>
      <c r="F2949" s="231" t="s">
        <v>95</v>
      </c>
      <c r="G2949" s="231" t="s">
        <v>974</v>
      </c>
      <c r="H2949" s="231" t="s">
        <v>983</v>
      </c>
      <c r="K2949" s="231" t="s">
        <v>83</v>
      </c>
      <c r="L2949" s="231" t="s">
        <v>980</v>
      </c>
      <c r="M2949" s="234"/>
      <c r="N2949" s="236"/>
      <c r="O2949" s="235"/>
    </row>
    <row r="2950" spans="1:15">
      <c r="A2950" s="237" t="s">
        <v>969</v>
      </c>
      <c r="B2950" s="237" t="s">
        <v>970</v>
      </c>
      <c r="C2950" s="237" t="s">
        <v>971</v>
      </c>
      <c r="D2950" s="237" t="s">
        <v>972</v>
      </c>
      <c r="E2950" s="237" t="s">
        <v>996</v>
      </c>
      <c r="F2950" s="237" t="s">
        <v>95</v>
      </c>
      <c r="G2950" s="237" t="s">
        <v>974</v>
      </c>
      <c r="H2950" s="237" t="s">
        <v>984</v>
      </c>
      <c r="I2950" s="237"/>
      <c r="J2950" s="237"/>
      <c r="K2950" s="237" t="s">
        <v>83</v>
      </c>
      <c r="L2950" s="237" t="s">
        <v>976</v>
      </c>
      <c r="M2950" s="237">
        <v>24048.885600000001</v>
      </c>
      <c r="N2950" s="237"/>
      <c r="O2950" s="237">
        <v>6613.9017999999996</v>
      </c>
    </row>
    <row r="2951" spans="1:15">
      <c r="A2951" s="237" t="s">
        <v>969</v>
      </c>
      <c r="B2951" s="237" t="s">
        <v>970</v>
      </c>
      <c r="C2951" s="237" t="s">
        <v>971</v>
      </c>
      <c r="D2951" s="237" t="s">
        <v>972</v>
      </c>
      <c r="E2951" s="237" t="s">
        <v>996</v>
      </c>
      <c r="F2951" s="237" t="s">
        <v>95</v>
      </c>
      <c r="G2951" s="237" t="s">
        <v>974</v>
      </c>
      <c r="H2951" s="237" t="s">
        <v>984</v>
      </c>
      <c r="I2951" s="237"/>
      <c r="J2951" s="237"/>
      <c r="K2951" s="237" t="s">
        <v>83</v>
      </c>
      <c r="L2951" s="237" t="s">
        <v>977</v>
      </c>
      <c r="M2951" s="238">
        <v>4.7990885163424002E-3</v>
      </c>
      <c r="N2951" s="238"/>
      <c r="O2951" s="238">
        <v>1.0296680530066801E-3</v>
      </c>
    </row>
    <row r="2952" spans="1:15">
      <c r="A2952" s="231" t="s">
        <v>969</v>
      </c>
      <c r="B2952" s="231" t="s">
        <v>970</v>
      </c>
      <c r="C2952" s="231" t="s">
        <v>971</v>
      </c>
      <c r="D2952" s="231" t="s">
        <v>972</v>
      </c>
      <c r="E2952" s="231" t="s">
        <v>996</v>
      </c>
      <c r="F2952" s="231" t="s">
        <v>95</v>
      </c>
      <c r="G2952" s="231" t="s">
        <v>974</v>
      </c>
      <c r="H2952" s="231" t="s">
        <v>984</v>
      </c>
      <c r="I2952" s="231" t="s">
        <v>1002</v>
      </c>
      <c r="J2952" s="231" t="s">
        <v>1003</v>
      </c>
      <c r="K2952" s="231" t="s">
        <v>83</v>
      </c>
      <c r="L2952" s="231" t="s">
        <v>978</v>
      </c>
      <c r="M2952" s="234"/>
      <c r="N2952" s="235">
        <v>0.5</v>
      </c>
      <c r="O2952" s="235">
        <v>0.5</v>
      </c>
    </row>
    <row r="2953" spans="1:15">
      <c r="A2953" s="231" t="s">
        <v>969</v>
      </c>
      <c r="B2953" s="231" t="s">
        <v>970</v>
      </c>
      <c r="C2953" s="231" t="s">
        <v>971</v>
      </c>
      <c r="D2953" s="231" t="s">
        <v>972</v>
      </c>
      <c r="E2953" s="231" t="s">
        <v>996</v>
      </c>
      <c r="F2953" s="231" t="s">
        <v>95</v>
      </c>
      <c r="G2953" s="231" t="s">
        <v>974</v>
      </c>
      <c r="H2953" s="231" t="s">
        <v>984</v>
      </c>
      <c r="I2953" s="231" t="s">
        <v>1002</v>
      </c>
      <c r="J2953" s="231" t="s">
        <v>1004</v>
      </c>
      <c r="K2953" s="231" t="s">
        <v>83</v>
      </c>
      <c r="L2953" s="231" t="s">
        <v>979</v>
      </c>
      <c r="M2953" s="234"/>
      <c r="N2953" s="235">
        <v>0.5</v>
      </c>
      <c r="O2953" s="235">
        <v>0.5</v>
      </c>
    </row>
    <row r="2954" spans="1:15">
      <c r="A2954" s="231" t="s">
        <v>969</v>
      </c>
      <c r="B2954" s="231" t="s">
        <v>970</v>
      </c>
      <c r="C2954" s="231" t="s">
        <v>971</v>
      </c>
      <c r="D2954" s="231" t="s">
        <v>972</v>
      </c>
      <c r="E2954" s="231" t="s">
        <v>996</v>
      </c>
      <c r="F2954" s="231" t="s">
        <v>95</v>
      </c>
      <c r="G2954" s="231" t="s">
        <v>974</v>
      </c>
      <c r="H2954" s="231" t="s">
        <v>984</v>
      </c>
      <c r="K2954" s="231" t="s">
        <v>83</v>
      </c>
      <c r="L2954" s="231" t="s">
        <v>980</v>
      </c>
      <c r="M2954" s="234"/>
      <c r="N2954" s="236"/>
      <c r="O2954" s="235"/>
    </row>
    <row r="2955" spans="1:15">
      <c r="A2955" s="237" t="s">
        <v>969</v>
      </c>
      <c r="B2955" s="237" t="s">
        <v>970</v>
      </c>
      <c r="C2955" s="237" t="s">
        <v>971</v>
      </c>
      <c r="D2955" s="237" t="s">
        <v>972</v>
      </c>
      <c r="E2955" s="237" t="s">
        <v>996</v>
      </c>
      <c r="F2955" s="237" t="s">
        <v>95</v>
      </c>
      <c r="G2955" s="237" t="s">
        <v>974</v>
      </c>
      <c r="H2955" s="237" t="s">
        <v>985</v>
      </c>
      <c r="I2955" s="237"/>
      <c r="J2955" s="237"/>
      <c r="K2955" s="237" t="s">
        <v>83</v>
      </c>
      <c r="L2955" s="237" t="s">
        <v>976</v>
      </c>
      <c r="M2955" s="237">
        <v>95.906000000000006</v>
      </c>
      <c r="N2955" s="237"/>
      <c r="O2955" s="237">
        <v>42.515000000000001</v>
      </c>
    </row>
    <row r="2956" spans="1:15">
      <c r="A2956" s="237" t="s">
        <v>969</v>
      </c>
      <c r="B2956" s="237" t="s">
        <v>970</v>
      </c>
      <c r="C2956" s="237" t="s">
        <v>971</v>
      </c>
      <c r="D2956" s="237" t="s">
        <v>972</v>
      </c>
      <c r="E2956" s="237" t="s">
        <v>996</v>
      </c>
      <c r="F2956" s="237" t="s">
        <v>95</v>
      </c>
      <c r="G2956" s="237" t="s">
        <v>974</v>
      </c>
      <c r="H2956" s="237" t="s">
        <v>985</v>
      </c>
      <c r="I2956" s="237"/>
      <c r="J2956" s="237"/>
      <c r="K2956" s="237" t="s">
        <v>83</v>
      </c>
      <c r="L2956" s="237" t="s">
        <v>977</v>
      </c>
      <c r="M2956" s="238">
        <v>1.9263712555494299E-5</v>
      </c>
      <c r="N2956" s="238"/>
      <c r="O2956" s="238">
        <v>6.6188368979985497E-6</v>
      </c>
    </row>
    <row r="2957" spans="1:15">
      <c r="A2957" s="231" t="s">
        <v>969</v>
      </c>
      <c r="B2957" s="231" t="s">
        <v>970</v>
      </c>
      <c r="C2957" s="231" t="s">
        <v>971</v>
      </c>
      <c r="D2957" s="231" t="s">
        <v>972</v>
      </c>
      <c r="E2957" s="231" t="s">
        <v>996</v>
      </c>
      <c r="F2957" s="231" t="s">
        <v>95</v>
      </c>
      <c r="G2957" s="231" t="s">
        <v>974</v>
      </c>
      <c r="H2957" s="231" t="s">
        <v>985</v>
      </c>
      <c r="I2957" s="231" t="s">
        <v>1002</v>
      </c>
      <c r="J2957" s="231" t="s">
        <v>1003</v>
      </c>
      <c r="K2957" s="231" t="s">
        <v>83</v>
      </c>
      <c r="L2957" s="231" t="s">
        <v>978</v>
      </c>
      <c r="M2957" s="234"/>
      <c r="N2957" s="235">
        <v>0.5</v>
      </c>
      <c r="O2957" s="235">
        <v>0.5</v>
      </c>
    </row>
    <row r="2958" spans="1:15">
      <c r="A2958" s="231" t="s">
        <v>969</v>
      </c>
      <c r="B2958" s="231" t="s">
        <v>970</v>
      </c>
      <c r="C2958" s="231" t="s">
        <v>971</v>
      </c>
      <c r="D2958" s="231" t="s">
        <v>972</v>
      </c>
      <c r="E2958" s="231" t="s">
        <v>996</v>
      </c>
      <c r="F2958" s="231" t="s">
        <v>95</v>
      </c>
      <c r="G2958" s="231" t="s">
        <v>974</v>
      </c>
      <c r="H2958" s="231" t="s">
        <v>985</v>
      </c>
      <c r="I2958" s="231" t="s">
        <v>1002</v>
      </c>
      <c r="J2958" s="231" t="s">
        <v>1004</v>
      </c>
      <c r="K2958" s="231" t="s">
        <v>83</v>
      </c>
      <c r="L2958" s="231" t="s">
        <v>979</v>
      </c>
      <c r="M2958" s="234"/>
      <c r="N2958" s="235">
        <v>0.5</v>
      </c>
      <c r="O2958" s="235">
        <v>0.5</v>
      </c>
    </row>
    <row r="2959" spans="1:15">
      <c r="A2959" s="231" t="s">
        <v>969</v>
      </c>
      <c r="B2959" s="231" t="s">
        <v>970</v>
      </c>
      <c r="C2959" s="231" t="s">
        <v>971</v>
      </c>
      <c r="D2959" s="231" t="s">
        <v>972</v>
      </c>
      <c r="E2959" s="231" t="s">
        <v>996</v>
      </c>
      <c r="F2959" s="231" t="s">
        <v>95</v>
      </c>
      <c r="G2959" s="231" t="s">
        <v>974</v>
      </c>
      <c r="H2959" s="231" t="s">
        <v>985</v>
      </c>
      <c r="K2959" s="231" t="s">
        <v>83</v>
      </c>
      <c r="L2959" s="231" t="s">
        <v>980</v>
      </c>
      <c r="M2959" s="234"/>
      <c r="N2959" s="236"/>
      <c r="O2959" s="235"/>
    </row>
    <row r="2960" spans="1:15">
      <c r="A2960" s="237" t="s">
        <v>969</v>
      </c>
      <c r="B2960" s="237" t="s">
        <v>970</v>
      </c>
      <c r="C2960" s="237" t="s">
        <v>971</v>
      </c>
      <c r="D2960" s="237" t="s">
        <v>972</v>
      </c>
      <c r="E2960" s="237" t="s">
        <v>996</v>
      </c>
      <c r="F2960" s="237" t="s">
        <v>95</v>
      </c>
      <c r="G2960" s="237" t="s">
        <v>974</v>
      </c>
      <c r="H2960" s="237" t="s">
        <v>986</v>
      </c>
      <c r="I2960" s="237"/>
      <c r="J2960" s="237"/>
      <c r="K2960" s="237" t="s">
        <v>83</v>
      </c>
      <c r="L2960" s="237" t="s">
        <v>976</v>
      </c>
      <c r="M2960" s="237">
        <v>2225.5628999999999</v>
      </c>
      <c r="N2960" s="237"/>
      <c r="O2960" s="237">
        <v>122.4851</v>
      </c>
    </row>
    <row r="2961" spans="1:15">
      <c r="A2961" s="237" t="s">
        <v>969</v>
      </c>
      <c r="B2961" s="237" t="s">
        <v>970</v>
      </c>
      <c r="C2961" s="237" t="s">
        <v>971</v>
      </c>
      <c r="D2961" s="237" t="s">
        <v>972</v>
      </c>
      <c r="E2961" s="237" t="s">
        <v>996</v>
      </c>
      <c r="F2961" s="237" t="s">
        <v>95</v>
      </c>
      <c r="G2961" s="237" t="s">
        <v>974</v>
      </c>
      <c r="H2961" s="237" t="s">
        <v>986</v>
      </c>
      <c r="I2961" s="237"/>
      <c r="J2961" s="237"/>
      <c r="K2961" s="237" t="s">
        <v>83</v>
      </c>
      <c r="L2961" s="237" t="s">
        <v>977</v>
      </c>
      <c r="M2961" s="238">
        <v>4.0540489955408698E-4</v>
      </c>
      <c r="N2961" s="238"/>
      <c r="O2961" s="238">
        <v>1.9068773358462699E-5</v>
      </c>
    </row>
    <row r="2962" spans="1:15">
      <c r="A2962" s="231" t="s">
        <v>969</v>
      </c>
      <c r="B2962" s="231" t="s">
        <v>970</v>
      </c>
      <c r="C2962" s="231" t="s">
        <v>971</v>
      </c>
      <c r="D2962" s="231" t="s">
        <v>972</v>
      </c>
      <c r="E2962" s="231" t="s">
        <v>996</v>
      </c>
      <c r="F2962" s="231" t="s">
        <v>95</v>
      </c>
      <c r="G2962" s="231" t="s">
        <v>974</v>
      </c>
      <c r="H2962" s="231" t="s">
        <v>986</v>
      </c>
      <c r="I2962" s="231" t="s">
        <v>1002</v>
      </c>
      <c r="J2962" s="231" t="s">
        <v>1003</v>
      </c>
      <c r="K2962" s="231" t="s">
        <v>83</v>
      </c>
      <c r="L2962" s="231" t="s">
        <v>978</v>
      </c>
      <c r="M2962" s="234"/>
      <c r="N2962" s="235">
        <v>0.5</v>
      </c>
      <c r="O2962" s="235">
        <v>0.5</v>
      </c>
    </row>
    <row r="2963" spans="1:15">
      <c r="A2963" s="231" t="s">
        <v>969</v>
      </c>
      <c r="B2963" s="231" t="s">
        <v>970</v>
      </c>
      <c r="C2963" s="231" t="s">
        <v>971</v>
      </c>
      <c r="D2963" s="231" t="s">
        <v>972</v>
      </c>
      <c r="E2963" s="231" t="s">
        <v>996</v>
      </c>
      <c r="F2963" s="231" t="s">
        <v>95</v>
      </c>
      <c r="G2963" s="231" t="s">
        <v>974</v>
      </c>
      <c r="H2963" s="231" t="s">
        <v>986</v>
      </c>
      <c r="I2963" s="231" t="s">
        <v>1002</v>
      </c>
      <c r="J2963" s="231" t="s">
        <v>1004</v>
      </c>
      <c r="K2963" s="231" t="s">
        <v>83</v>
      </c>
      <c r="L2963" s="231" t="s">
        <v>979</v>
      </c>
      <c r="M2963" s="234"/>
      <c r="N2963" s="235">
        <v>0.5</v>
      </c>
      <c r="O2963" s="235">
        <v>0.5</v>
      </c>
    </row>
    <row r="2964" spans="1:15">
      <c r="A2964" s="231" t="s">
        <v>969</v>
      </c>
      <c r="B2964" s="231" t="s">
        <v>970</v>
      </c>
      <c r="C2964" s="231" t="s">
        <v>971</v>
      </c>
      <c r="D2964" s="231" t="s">
        <v>972</v>
      </c>
      <c r="E2964" s="231" t="s">
        <v>996</v>
      </c>
      <c r="F2964" s="231" t="s">
        <v>95</v>
      </c>
      <c r="G2964" s="231" t="s">
        <v>974</v>
      </c>
      <c r="H2964" s="231" t="s">
        <v>986</v>
      </c>
      <c r="K2964" s="231" t="s">
        <v>83</v>
      </c>
      <c r="L2964" s="231" t="s">
        <v>980</v>
      </c>
      <c r="M2964" s="234"/>
      <c r="N2964" s="236"/>
      <c r="O2964" s="235"/>
    </row>
    <row r="2965" spans="1:15">
      <c r="A2965" s="237" t="s">
        <v>969</v>
      </c>
      <c r="B2965" s="237" t="s">
        <v>970</v>
      </c>
      <c r="C2965" s="237" t="s">
        <v>971</v>
      </c>
      <c r="D2965" s="237" t="s">
        <v>972</v>
      </c>
      <c r="E2965" s="237" t="s">
        <v>996</v>
      </c>
      <c r="F2965" s="237" t="s">
        <v>95</v>
      </c>
      <c r="G2965" s="237" t="s">
        <v>974</v>
      </c>
      <c r="H2965" s="237" t="s">
        <v>49</v>
      </c>
      <c r="I2965" s="237"/>
      <c r="J2965" s="237"/>
      <c r="K2965" s="237" t="s">
        <v>83</v>
      </c>
      <c r="L2965" s="237" t="s">
        <v>976</v>
      </c>
      <c r="M2965" s="237">
        <v>237.43960000000001</v>
      </c>
      <c r="N2965" s="237">
        <v>3.1052</v>
      </c>
      <c r="O2965" s="237">
        <v>0.42399999999999999</v>
      </c>
    </row>
    <row r="2966" spans="1:15">
      <c r="A2966" s="237" t="s">
        <v>969</v>
      </c>
      <c r="B2966" s="237" t="s">
        <v>970</v>
      </c>
      <c r="C2966" s="237" t="s">
        <v>971</v>
      </c>
      <c r="D2966" s="237" t="s">
        <v>972</v>
      </c>
      <c r="E2966" s="237" t="s">
        <v>996</v>
      </c>
      <c r="F2966" s="237" t="s">
        <v>95</v>
      </c>
      <c r="G2966" s="237" t="s">
        <v>974</v>
      </c>
      <c r="H2966" s="237" t="s">
        <v>49</v>
      </c>
      <c r="I2966" s="237"/>
      <c r="J2966" s="237"/>
      <c r="K2966" s="237" t="s">
        <v>83</v>
      </c>
      <c r="L2966" s="237" t="s">
        <v>977</v>
      </c>
      <c r="M2966" s="238">
        <v>3.1870827906625598E-5</v>
      </c>
      <c r="N2966" s="238">
        <v>7.7504788203171603E-7</v>
      </c>
      <c r="O2966" s="238">
        <v>6.6009334229128195E-8</v>
      </c>
    </row>
    <row r="2967" spans="1:15">
      <c r="A2967" s="231" t="s">
        <v>969</v>
      </c>
      <c r="B2967" s="231" t="s">
        <v>970</v>
      </c>
      <c r="C2967" s="231" t="s">
        <v>971</v>
      </c>
      <c r="D2967" s="231" t="s">
        <v>972</v>
      </c>
      <c r="E2967" s="231" t="s">
        <v>996</v>
      </c>
      <c r="F2967" s="231" t="s">
        <v>95</v>
      </c>
      <c r="G2967" s="231" t="s">
        <v>974</v>
      </c>
      <c r="H2967" s="231" t="s">
        <v>49</v>
      </c>
      <c r="I2967" s="231" t="s">
        <v>1002</v>
      </c>
      <c r="J2967" s="231" t="s">
        <v>1003</v>
      </c>
      <c r="K2967" s="231" t="s">
        <v>83</v>
      </c>
      <c r="L2967" s="231" t="s">
        <v>978</v>
      </c>
      <c r="M2967" s="234"/>
      <c r="N2967" s="235">
        <v>0.5</v>
      </c>
      <c r="O2967" s="235">
        <v>0.5</v>
      </c>
    </row>
    <row r="2968" spans="1:15">
      <c r="A2968" s="231" t="s">
        <v>969</v>
      </c>
      <c r="B2968" s="231" t="s">
        <v>970</v>
      </c>
      <c r="C2968" s="231" t="s">
        <v>971</v>
      </c>
      <c r="D2968" s="231" t="s">
        <v>972</v>
      </c>
      <c r="E2968" s="231" t="s">
        <v>996</v>
      </c>
      <c r="F2968" s="231" t="s">
        <v>95</v>
      </c>
      <c r="G2968" s="231" t="s">
        <v>974</v>
      </c>
      <c r="H2968" s="231" t="s">
        <v>49</v>
      </c>
      <c r="I2968" s="231" t="s">
        <v>1002</v>
      </c>
      <c r="J2968" s="231" t="s">
        <v>1004</v>
      </c>
      <c r="K2968" s="231" t="s">
        <v>83</v>
      </c>
      <c r="L2968" s="231" t="s">
        <v>979</v>
      </c>
      <c r="M2968" s="234"/>
      <c r="N2968" s="235">
        <v>0.5</v>
      </c>
      <c r="O2968" s="235">
        <v>0.5</v>
      </c>
    </row>
    <row r="2969" spans="1:15">
      <c r="A2969" s="231" t="s">
        <v>969</v>
      </c>
      <c r="B2969" s="231" t="s">
        <v>970</v>
      </c>
      <c r="C2969" s="231" t="s">
        <v>971</v>
      </c>
      <c r="D2969" s="231" t="s">
        <v>972</v>
      </c>
      <c r="E2969" s="231" t="s">
        <v>996</v>
      </c>
      <c r="F2969" s="231" t="s">
        <v>95</v>
      </c>
      <c r="G2969" s="231" t="s">
        <v>974</v>
      </c>
      <c r="H2969" s="231" t="s">
        <v>49</v>
      </c>
      <c r="K2969" s="231" t="s">
        <v>83</v>
      </c>
      <c r="L2969" s="231" t="s">
        <v>980</v>
      </c>
      <c r="M2969" s="234"/>
      <c r="N2969" s="235"/>
      <c r="O2969" s="235"/>
    </row>
    <row r="2970" spans="1:15">
      <c r="A2970" s="237" t="s">
        <v>969</v>
      </c>
      <c r="B2970" s="237" t="s">
        <v>970</v>
      </c>
      <c r="C2970" s="237" t="s">
        <v>971</v>
      </c>
      <c r="D2970" s="237" t="s">
        <v>972</v>
      </c>
      <c r="E2970" s="237" t="s">
        <v>996</v>
      </c>
      <c r="F2970" s="237" t="s">
        <v>95</v>
      </c>
      <c r="G2970" s="237" t="s">
        <v>974</v>
      </c>
      <c r="H2970" s="237" t="s">
        <v>27</v>
      </c>
      <c r="I2970" s="237"/>
      <c r="J2970" s="237"/>
      <c r="K2970" s="237" t="s">
        <v>83</v>
      </c>
      <c r="L2970" s="237" t="s">
        <v>976</v>
      </c>
      <c r="M2970" s="237">
        <v>8768.8721999999998</v>
      </c>
      <c r="N2970" s="237">
        <v>1182.8498</v>
      </c>
      <c r="O2970" s="237">
        <v>3069.5527999999999</v>
      </c>
    </row>
    <row r="2971" spans="1:15">
      <c r="A2971" s="237" t="s">
        <v>969</v>
      </c>
      <c r="B2971" s="237" t="s">
        <v>970</v>
      </c>
      <c r="C2971" s="237" t="s">
        <v>971</v>
      </c>
      <c r="D2971" s="237" t="s">
        <v>972</v>
      </c>
      <c r="E2971" s="237" t="s">
        <v>996</v>
      </c>
      <c r="F2971" s="237" t="s">
        <v>95</v>
      </c>
      <c r="G2971" s="237" t="s">
        <v>974</v>
      </c>
      <c r="H2971" s="237" t="s">
        <v>27</v>
      </c>
      <c r="I2971" s="237"/>
      <c r="J2971" s="237"/>
      <c r="K2971" s="237" t="s">
        <v>83</v>
      </c>
      <c r="L2971" s="237" t="s">
        <v>977</v>
      </c>
      <c r="M2971" s="238">
        <v>1.0720513591417401E-3</v>
      </c>
      <c r="N2971" s="238">
        <v>2.95235486362115E-4</v>
      </c>
      <c r="O2971" s="238">
        <v>4.7787532242725601E-4</v>
      </c>
    </row>
    <row r="2972" spans="1:15">
      <c r="A2972" s="231" t="s">
        <v>969</v>
      </c>
      <c r="B2972" s="231" t="s">
        <v>970</v>
      </c>
      <c r="C2972" s="231" t="s">
        <v>971</v>
      </c>
      <c r="D2972" s="231" t="s">
        <v>972</v>
      </c>
      <c r="E2972" s="231" t="s">
        <v>996</v>
      </c>
      <c r="F2972" s="231" t="s">
        <v>95</v>
      </c>
      <c r="G2972" s="231" t="s">
        <v>974</v>
      </c>
      <c r="H2972" s="231" t="s">
        <v>27</v>
      </c>
      <c r="I2972" s="231" t="s">
        <v>1002</v>
      </c>
      <c r="J2972" s="231" t="s">
        <v>1003</v>
      </c>
      <c r="K2972" s="231" t="s">
        <v>83</v>
      </c>
      <c r="L2972" s="231" t="s">
        <v>978</v>
      </c>
      <c r="M2972" s="234"/>
      <c r="N2972" s="235">
        <v>0.5</v>
      </c>
      <c r="O2972" s="235">
        <v>0.5</v>
      </c>
    </row>
    <row r="2973" spans="1:15">
      <c r="A2973" s="231" t="s">
        <v>969</v>
      </c>
      <c r="B2973" s="231" t="s">
        <v>970</v>
      </c>
      <c r="C2973" s="231" t="s">
        <v>971</v>
      </c>
      <c r="D2973" s="231" t="s">
        <v>972</v>
      </c>
      <c r="E2973" s="231" t="s">
        <v>996</v>
      </c>
      <c r="F2973" s="231" t="s">
        <v>95</v>
      </c>
      <c r="G2973" s="231" t="s">
        <v>974</v>
      </c>
      <c r="H2973" s="231" t="s">
        <v>27</v>
      </c>
      <c r="I2973" s="231" t="s">
        <v>1002</v>
      </c>
      <c r="J2973" s="231" t="s">
        <v>1004</v>
      </c>
      <c r="K2973" s="231" t="s">
        <v>83</v>
      </c>
      <c r="L2973" s="231" t="s">
        <v>979</v>
      </c>
      <c r="M2973" s="234"/>
      <c r="N2973" s="235">
        <v>0.5</v>
      </c>
      <c r="O2973" s="235">
        <v>0.5</v>
      </c>
    </row>
    <row r="2974" spans="1:15">
      <c r="A2974" s="231" t="s">
        <v>969</v>
      </c>
      <c r="B2974" s="231" t="s">
        <v>970</v>
      </c>
      <c r="C2974" s="231" t="s">
        <v>971</v>
      </c>
      <c r="D2974" s="231" t="s">
        <v>972</v>
      </c>
      <c r="E2974" s="231" t="s">
        <v>996</v>
      </c>
      <c r="F2974" s="231" t="s">
        <v>95</v>
      </c>
      <c r="G2974" s="231" t="s">
        <v>974</v>
      </c>
      <c r="H2974" s="231" t="s">
        <v>27</v>
      </c>
      <c r="K2974" s="231" t="s">
        <v>83</v>
      </c>
      <c r="L2974" s="231" t="s">
        <v>980</v>
      </c>
      <c r="M2974" s="234"/>
      <c r="N2974" s="235"/>
      <c r="O2974" s="235"/>
    </row>
    <row r="2975" spans="1:15">
      <c r="A2975" s="237" t="s">
        <v>969</v>
      </c>
      <c r="B2975" s="237" t="s">
        <v>970</v>
      </c>
      <c r="C2975" s="237" t="s">
        <v>971</v>
      </c>
      <c r="D2975" s="237" t="s">
        <v>972</v>
      </c>
      <c r="E2975" s="237" t="s">
        <v>996</v>
      </c>
      <c r="F2975" s="237" t="s">
        <v>95</v>
      </c>
      <c r="G2975" s="237" t="s">
        <v>974</v>
      </c>
      <c r="H2975" s="237" t="s">
        <v>31</v>
      </c>
      <c r="I2975" s="237"/>
      <c r="J2975" s="237"/>
      <c r="K2975" s="237" t="s">
        <v>83</v>
      </c>
      <c r="L2975" s="237" t="s">
        <v>976</v>
      </c>
      <c r="M2975" s="237">
        <v>3.8401000000000001</v>
      </c>
      <c r="N2975" s="237">
        <v>3.8401000000000001</v>
      </c>
      <c r="O2975" s="237"/>
    </row>
    <row r="2976" spans="1:15">
      <c r="A2976" s="237" t="s">
        <v>969</v>
      </c>
      <c r="B2976" s="237" t="s">
        <v>970</v>
      </c>
      <c r="C2976" s="237" t="s">
        <v>971</v>
      </c>
      <c r="D2976" s="237" t="s">
        <v>972</v>
      </c>
      <c r="E2976" s="237" t="s">
        <v>996</v>
      </c>
      <c r="F2976" s="237" t="s">
        <v>95</v>
      </c>
      <c r="G2976" s="237" t="s">
        <v>974</v>
      </c>
      <c r="H2976" s="237" t="s">
        <v>31</v>
      </c>
      <c r="I2976" s="237"/>
      <c r="J2976" s="237"/>
      <c r="K2976" s="237" t="s">
        <v>83</v>
      </c>
      <c r="L2976" s="237" t="s">
        <v>977</v>
      </c>
      <c r="M2976" s="238">
        <v>9.5847654637060196E-7</v>
      </c>
      <c r="N2976" s="238">
        <v>9.5847654637060196E-7</v>
      </c>
      <c r="O2976" s="238"/>
    </row>
    <row r="2977" spans="1:15">
      <c r="A2977" s="231" t="s">
        <v>969</v>
      </c>
      <c r="B2977" s="231" t="s">
        <v>970</v>
      </c>
      <c r="C2977" s="231" t="s">
        <v>971</v>
      </c>
      <c r="D2977" s="231" t="s">
        <v>972</v>
      </c>
      <c r="E2977" s="231" t="s">
        <v>996</v>
      </c>
      <c r="F2977" s="231" t="s">
        <v>95</v>
      </c>
      <c r="G2977" s="231" t="s">
        <v>974</v>
      </c>
      <c r="H2977" s="231" t="s">
        <v>31</v>
      </c>
      <c r="I2977" s="231" t="s">
        <v>1002</v>
      </c>
      <c r="J2977" s="231" t="s">
        <v>1003</v>
      </c>
      <c r="K2977" s="231" t="s">
        <v>83</v>
      </c>
      <c r="L2977" s="231" t="s">
        <v>978</v>
      </c>
      <c r="M2977" s="234"/>
      <c r="N2977" s="235">
        <v>0.5</v>
      </c>
      <c r="O2977" s="235">
        <v>0.5</v>
      </c>
    </row>
    <row r="2978" spans="1:15">
      <c r="A2978" s="231" t="s">
        <v>969</v>
      </c>
      <c r="B2978" s="231" t="s">
        <v>970</v>
      </c>
      <c r="C2978" s="231" t="s">
        <v>971</v>
      </c>
      <c r="D2978" s="231" t="s">
        <v>972</v>
      </c>
      <c r="E2978" s="231" t="s">
        <v>996</v>
      </c>
      <c r="F2978" s="231" t="s">
        <v>95</v>
      </c>
      <c r="G2978" s="231" t="s">
        <v>974</v>
      </c>
      <c r="H2978" s="231" t="s">
        <v>31</v>
      </c>
      <c r="I2978" s="231" t="s">
        <v>1002</v>
      </c>
      <c r="J2978" s="231" t="s">
        <v>1004</v>
      </c>
      <c r="K2978" s="231" t="s">
        <v>83</v>
      </c>
      <c r="L2978" s="231" t="s">
        <v>979</v>
      </c>
      <c r="M2978" s="234"/>
      <c r="N2978" s="235">
        <v>0.5</v>
      </c>
      <c r="O2978" s="235">
        <v>0.5</v>
      </c>
    </row>
    <row r="2979" spans="1:15">
      <c r="A2979" s="231" t="s">
        <v>969</v>
      </c>
      <c r="B2979" s="231" t="s">
        <v>970</v>
      </c>
      <c r="C2979" s="231" t="s">
        <v>971</v>
      </c>
      <c r="D2979" s="231" t="s">
        <v>972</v>
      </c>
      <c r="E2979" s="231" t="s">
        <v>996</v>
      </c>
      <c r="F2979" s="231" t="s">
        <v>95</v>
      </c>
      <c r="G2979" s="231" t="s">
        <v>974</v>
      </c>
      <c r="H2979" s="231" t="s">
        <v>31</v>
      </c>
      <c r="K2979" s="231" t="s">
        <v>83</v>
      </c>
      <c r="L2979" s="231" t="s">
        <v>980</v>
      </c>
      <c r="M2979" s="234"/>
      <c r="N2979" s="235"/>
      <c r="O2979" s="236"/>
    </row>
    <row r="2980" spans="1:15">
      <c r="A2980" s="237" t="s">
        <v>969</v>
      </c>
      <c r="B2980" s="237" t="s">
        <v>970</v>
      </c>
      <c r="C2980" s="237" t="s">
        <v>971</v>
      </c>
      <c r="D2980" s="237" t="s">
        <v>972</v>
      </c>
      <c r="E2980" s="237" t="s">
        <v>996</v>
      </c>
      <c r="F2980" s="237" t="s">
        <v>95</v>
      </c>
      <c r="G2980" s="237" t="s">
        <v>974</v>
      </c>
      <c r="H2980" s="237" t="s">
        <v>26</v>
      </c>
      <c r="I2980" s="237"/>
      <c r="J2980" s="237"/>
      <c r="K2980" s="237" t="s">
        <v>83</v>
      </c>
      <c r="L2980" s="237" t="s">
        <v>976</v>
      </c>
      <c r="M2980" s="237">
        <v>63.199199999999998</v>
      </c>
      <c r="N2980" s="237"/>
      <c r="O2980" s="237">
        <v>4</v>
      </c>
    </row>
    <row r="2981" spans="1:15">
      <c r="A2981" s="237" t="s">
        <v>969</v>
      </c>
      <c r="B2981" s="237" t="s">
        <v>970</v>
      </c>
      <c r="C2981" s="237" t="s">
        <v>971</v>
      </c>
      <c r="D2981" s="237" t="s">
        <v>972</v>
      </c>
      <c r="E2981" s="237" t="s">
        <v>996</v>
      </c>
      <c r="F2981" s="237" t="s">
        <v>95</v>
      </c>
      <c r="G2981" s="237" t="s">
        <v>974</v>
      </c>
      <c r="H2981" s="237" t="s">
        <v>26</v>
      </c>
      <c r="I2981" s="237"/>
      <c r="J2981" s="237"/>
      <c r="K2981" s="237" t="s">
        <v>83</v>
      </c>
      <c r="L2981" s="237" t="s">
        <v>977</v>
      </c>
      <c r="M2981" s="238">
        <v>7.5024441207671801E-6</v>
      </c>
      <c r="N2981" s="238"/>
      <c r="O2981" s="238">
        <v>6.2272956819932304E-7</v>
      </c>
    </row>
    <row r="2982" spans="1:15">
      <c r="A2982" s="231" t="s">
        <v>969</v>
      </c>
      <c r="B2982" s="231" t="s">
        <v>970</v>
      </c>
      <c r="C2982" s="231" t="s">
        <v>971</v>
      </c>
      <c r="D2982" s="231" t="s">
        <v>972</v>
      </c>
      <c r="E2982" s="231" t="s">
        <v>996</v>
      </c>
      <c r="F2982" s="231" t="s">
        <v>95</v>
      </c>
      <c r="G2982" s="231" t="s">
        <v>974</v>
      </c>
      <c r="H2982" s="231" t="s">
        <v>26</v>
      </c>
      <c r="I2982" s="231" t="s">
        <v>1002</v>
      </c>
      <c r="J2982" s="231" t="s">
        <v>1003</v>
      </c>
      <c r="K2982" s="231" t="s">
        <v>83</v>
      </c>
      <c r="L2982" s="231" t="s">
        <v>978</v>
      </c>
      <c r="M2982" s="234"/>
      <c r="N2982" s="235">
        <v>0.5</v>
      </c>
      <c r="O2982" s="235">
        <v>0.5</v>
      </c>
    </row>
    <row r="2983" spans="1:15">
      <c r="A2983" s="231" t="s">
        <v>969</v>
      </c>
      <c r="B2983" s="231" t="s">
        <v>970</v>
      </c>
      <c r="C2983" s="231" t="s">
        <v>971</v>
      </c>
      <c r="D2983" s="231" t="s">
        <v>972</v>
      </c>
      <c r="E2983" s="231" t="s">
        <v>996</v>
      </c>
      <c r="F2983" s="231" t="s">
        <v>95</v>
      </c>
      <c r="G2983" s="231" t="s">
        <v>974</v>
      </c>
      <c r="H2983" s="231" t="s">
        <v>26</v>
      </c>
      <c r="I2983" s="231" t="s">
        <v>1002</v>
      </c>
      <c r="J2983" s="231" t="s">
        <v>1004</v>
      </c>
      <c r="K2983" s="231" t="s">
        <v>83</v>
      </c>
      <c r="L2983" s="231" t="s">
        <v>979</v>
      </c>
      <c r="M2983" s="234"/>
      <c r="N2983" s="235">
        <v>0.5</v>
      </c>
      <c r="O2983" s="235">
        <v>0.5</v>
      </c>
    </row>
    <row r="2984" spans="1:15">
      <c r="A2984" s="231" t="s">
        <v>969</v>
      </c>
      <c r="B2984" s="231" t="s">
        <v>970</v>
      </c>
      <c r="C2984" s="231" t="s">
        <v>971</v>
      </c>
      <c r="D2984" s="231" t="s">
        <v>972</v>
      </c>
      <c r="E2984" s="231" t="s">
        <v>996</v>
      </c>
      <c r="F2984" s="231" t="s">
        <v>95</v>
      </c>
      <c r="G2984" s="231" t="s">
        <v>974</v>
      </c>
      <c r="H2984" s="231" t="s">
        <v>26</v>
      </c>
      <c r="K2984" s="231" t="s">
        <v>83</v>
      </c>
      <c r="L2984" s="231" t="s">
        <v>980</v>
      </c>
      <c r="M2984" s="234"/>
      <c r="N2984" s="236"/>
      <c r="O2984" s="235"/>
    </row>
    <row r="2985" spans="1:15">
      <c r="A2985" s="237" t="s">
        <v>969</v>
      </c>
      <c r="B2985" s="237" t="s">
        <v>970</v>
      </c>
      <c r="C2985" s="237" t="s">
        <v>971</v>
      </c>
      <c r="D2985" s="237" t="s">
        <v>972</v>
      </c>
      <c r="E2985" s="237" t="s">
        <v>996</v>
      </c>
      <c r="F2985" s="237" t="s">
        <v>95</v>
      </c>
      <c r="G2985" s="237" t="s">
        <v>974</v>
      </c>
      <c r="H2985" s="237" t="s">
        <v>647</v>
      </c>
      <c r="I2985" s="237"/>
      <c r="J2985" s="237"/>
      <c r="K2985" s="237" t="s">
        <v>83</v>
      </c>
      <c r="L2985" s="237" t="s">
        <v>976</v>
      </c>
      <c r="M2985" s="237">
        <v>812.83249999999998</v>
      </c>
      <c r="N2985" s="237">
        <v>741.78369999999995</v>
      </c>
      <c r="O2985" s="237">
        <v>2.9011999999999998</v>
      </c>
    </row>
    <row r="2986" spans="1:15">
      <c r="A2986" s="237" t="s">
        <v>969</v>
      </c>
      <c r="B2986" s="237" t="s">
        <v>970</v>
      </c>
      <c r="C2986" s="237" t="s">
        <v>971</v>
      </c>
      <c r="D2986" s="237" t="s">
        <v>972</v>
      </c>
      <c r="E2986" s="237" t="s">
        <v>996</v>
      </c>
      <c r="F2986" s="237" t="s">
        <v>95</v>
      </c>
      <c r="G2986" s="237" t="s">
        <v>974</v>
      </c>
      <c r="H2986" s="237" t="s">
        <v>647</v>
      </c>
      <c r="I2986" s="237"/>
      <c r="J2986" s="237"/>
      <c r="K2986" s="237" t="s">
        <v>83</v>
      </c>
      <c r="L2986" s="237" t="s">
        <v>977</v>
      </c>
      <c r="M2986" s="238">
        <v>1.8514681360641799E-4</v>
      </c>
      <c r="N2986" s="238">
        <v>1.8514681360641799E-4</v>
      </c>
      <c r="O2986" s="238">
        <v>4.5166575581496902E-7</v>
      </c>
    </row>
    <row r="2987" spans="1:15">
      <c r="A2987" s="231" t="s">
        <v>969</v>
      </c>
      <c r="B2987" s="231" t="s">
        <v>970</v>
      </c>
      <c r="C2987" s="231" t="s">
        <v>971</v>
      </c>
      <c r="D2987" s="231" t="s">
        <v>972</v>
      </c>
      <c r="E2987" s="231" t="s">
        <v>996</v>
      </c>
      <c r="F2987" s="231" t="s">
        <v>95</v>
      </c>
      <c r="G2987" s="231" t="s">
        <v>974</v>
      </c>
      <c r="H2987" s="231" t="s">
        <v>647</v>
      </c>
      <c r="I2987" s="231" t="s">
        <v>1002</v>
      </c>
      <c r="J2987" s="231" t="s">
        <v>1003</v>
      </c>
      <c r="K2987" s="231" t="s">
        <v>83</v>
      </c>
      <c r="L2987" s="231" t="s">
        <v>978</v>
      </c>
      <c r="M2987" s="234"/>
      <c r="N2987" s="235">
        <v>0.5</v>
      </c>
      <c r="O2987" s="235">
        <v>0.5</v>
      </c>
    </row>
    <row r="2988" spans="1:15">
      <c r="A2988" s="231" t="s">
        <v>969</v>
      </c>
      <c r="B2988" s="231" t="s">
        <v>970</v>
      </c>
      <c r="C2988" s="231" t="s">
        <v>971</v>
      </c>
      <c r="D2988" s="231" t="s">
        <v>972</v>
      </c>
      <c r="E2988" s="231" t="s">
        <v>996</v>
      </c>
      <c r="F2988" s="231" t="s">
        <v>95</v>
      </c>
      <c r="G2988" s="231" t="s">
        <v>974</v>
      </c>
      <c r="H2988" s="231" t="s">
        <v>647</v>
      </c>
      <c r="I2988" s="231" t="s">
        <v>1002</v>
      </c>
      <c r="J2988" s="231" t="s">
        <v>1004</v>
      </c>
      <c r="K2988" s="231" t="s">
        <v>83</v>
      </c>
      <c r="L2988" s="231" t="s">
        <v>979</v>
      </c>
      <c r="M2988" s="234"/>
      <c r="N2988" s="235">
        <v>0.5</v>
      </c>
      <c r="O2988" s="235">
        <v>0.5</v>
      </c>
    </row>
    <row r="2989" spans="1:15">
      <c r="A2989" s="231" t="s">
        <v>969</v>
      </c>
      <c r="B2989" s="231" t="s">
        <v>970</v>
      </c>
      <c r="C2989" s="231" t="s">
        <v>971</v>
      </c>
      <c r="D2989" s="231" t="s">
        <v>972</v>
      </c>
      <c r="E2989" s="231" t="s">
        <v>996</v>
      </c>
      <c r="F2989" s="231" t="s">
        <v>95</v>
      </c>
      <c r="G2989" s="231" t="s">
        <v>974</v>
      </c>
      <c r="H2989" s="231" t="s">
        <v>647</v>
      </c>
      <c r="K2989" s="231" t="s">
        <v>83</v>
      </c>
      <c r="L2989" s="231" t="s">
        <v>980</v>
      </c>
      <c r="M2989" s="234"/>
      <c r="N2989" s="235"/>
      <c r="O2989" s="235"/>
    </row>
    <row r="2990" spans="1:15">
      <c r="A2990" s="237" t="s">
        <v>969</v>
      </c>
      <c r="B2990" s="237" t="s">
        <v>970</v>
      </c>
      <c r="C2990" s="237" t="s">
        <v>971</v>
      </c>
      <c r="D2990" s="237" t="s">
        <v>972</v>
      </c>
      <c r="E2990" s="237" t="s">
        <v>996</v>
      </c>
      <c r="F2990" s="237" t="s">
        <v>95</v>
      </c>
      <c r="G2990" s="237" t="s">
        <v>974</v>
      </c>
      <c r="H2990" s="237" t="s">
        <v>32</v>
      </c>
      <c r="I2990" s="237"/>
      <c r="J2990" s="237"/>
      <c r="K2990" s="237" t="s">
        <v>83</v>
      </c>
      <c r="L2990" s="237" t="s">
        <v>976</v>
      </c>
      <c r="M2990" s="237">
        <v>1210.0170000000001</v>
      </c>
      <c r="N2990" s="237">
        <v>691.89580000000001</v>
      </c>
      <c r="O2990" s="237">
        <v>151.7841</v>
      </c>
    </row>
    <row r="2991" spans="1:15">
      <c r="A2991" s="237" t="s">
        <v>969</v>
      </c>
      <c r="B2991" s="237" t="s">
        <v>970</v>
      </c>
      <c r="C2991" s="237" t="s">
        <v>971</v>
      </c>
      <c r="D2991" s="237" t="s">
        <v>972</v>
      </c>
      <c r="E2991" s="237" t="s">
        <v>996</v>
      </c>
      <c r="F2991" s="237" t="s">
        <v>95</v>
      </c>
      <c r="G2991" s="237" t="s">
        <v>974</v>
      </c>
      <c r="H2991" s="237" t="s">
        <v>32</v>
      </c>
      <c r="I2991" s="237"/>
      <c r="J2991" s="237"/>
      <c r="K2991" s="237" t="s">
        <v>83</v>
      </c>
      <c r="L2991" s="237" t="s">
        <v>977</v>
      </c>
      <c r="M2991" s="238">
        <v>2.01479327913596E-4</v>
      </c>
      <c r="N2991" s="238">
        <v>1.7269495503562999E-4</v>
      </c>
      <c r="O2991" s="238">
        <v>2.3630111763130701E-5</v>
      </c>
    </row>
    <row r="2992" spans="1:15">
      <c r="A2992" s="231" t="s">
        <v>969</v>
      </c>
      <c r="B2992" s="231" t="s">
        <v>970</v>
      </c>
      <c r="C2992" s="231" t="s">
        <v>971</v>
      </c>
      <c r="D2992" s="231" t="s">
        <v>972</v>
      </c>
      <c r="E2992" s="231" t="s">
        <v>996</v>
      </c>
      <c r="F2992" s="231" t="s">
        <v>95</v>
      </c>
      <c r="G2992" s="231" t="s">
        <v>974</v>
      </c>
      <c r="H2992" s="231" t="s">
        <v>32</v>
      </c>
      <c r="I2992" s="231" t="s">
        <v>1002</v>
      </c>
      <c r="J2992" s="231" t="s">
        <v>1003</v>
      </c>
      <c r="K2992" s="231" t="s">
        <v>83</v>
      </c>
      <c r="L2992" s="231" t="s">
        <v>978</v>
      </c>
      <c r="M2992" s="234"/>
      <c r="N2992" s="235">
        <v>0.5</v>
      </c>
      <c r="O2992" s="235">
        <v>0.5</v>
      </c>
    </row>
    <row r="2993" spans="1:15">
      <c r="A2993" s="231" t="s">
        <v>969</v>
      </c>
      <c r="B2993" s="231" t="s">
        <v>970</v>
      </c>
      <c r="C2993" s="231" t="s">
        <v>971</v>
      </c>
      <c r="D2993" s="231" t="s">
        <v>972</v>
      </c>
      <c r="E2993" s="231" t="s">
        <v>996</v>
      </c>
      <c r="F2993" s="231" t="s">
        <v>95</v>
      </c>
      <c r="G2993" s="231" t="s">
        <v>974</v>
      </c>
      <c r="H2993" s="231" t="s">
        <v>32</v>
      </c>
      <c r="I2993" s="231" t="s">
        <v>1002</v>
      </c>
      <c r="J2993" s="231" t="s">
        <v>1004</v>
      </c>
      <c r="K2993" s="231" t="s">
        <v>83</v>
      </c>
      <c r="L2993" s="231" t="s">
        <v>979</v>
      </c>
      <c r="M2993" s="234"/>
      <c r="N2993" s="235">
        <v>0.5</v>
      </c>
      <c r="O2993" s="235">
        <v>0.5</v>
      </c>
    </row>
    <row r="2994" spans="1:15">
      <c r="A2994" s="231" t="s">
        <v>969</v>
      </c>
      <c r="B2994" s="231" t="s">
        <v>970</v>
      </c>
      <c r="C2994" s="231" t="s">
        <v>971</v>
      </c>
      <c r="D2994" s="231" t="s">
        <v>972</v>
      </c>
      <c r="E2994" s="231" t="s">
        <v>996</v>
      </c>
      <c r="F2994" s="231" t="s">
        <v>95</v>
      </c>
      <c r="G2994" s="231" t="s">
        <v>974</v>
      </c>
      <c r="H2994" s="231" t="s">
        <v>32</v>
      </c>
      <c r="K2994" s="231" t="s">
        <v>83</v>
      </c>
      <c r="L2994" s="231" t="s">
        <v>980</v>
      </c>
      <c r="M2994" s="234"/>
      <c r="N2994" s="235"/>
      <c r="O2994" s="235"/>
    </row>
    <row r="2995" spans="1:15">
      <c r="A2995" s="237" t="s">
        <v>969</v>
      </c>
      <c r="B2995" s="237" t="s">
        <v>970</v>
      </c>
      <c r="C2995" s="237" t="s">
        <v>971</v>
      </c>
      <c r="D2995" s="237" t="s">
        <v>972</v>
      </c>
      <c r="E2995" s="237" t="s">
        <v>996</v>
      </c>
      <c r="F2995" s="237" t="s">
        <v>95</v>
      </c>
      <c r="G2995" s="237" t="s">
        <v>974</v>
      </c>
      <c r="H2995" s="237" t="s">
        <v>28</v>
      </c>
      <c r="I2995" s="237"/>
      <c r="J2995" s="237"/>
      <c r="K2995" s="237" t="s">
        <v>83</v>
      </c>
      <c r="L2995" s="237" t="s">
        <v>976</v>
      </c>
      <c r="M2995" s="237">
        <v>450.55889999999999</v>
      </c>
      <c r="N2995" s="237">
        <v>394.13159999999999</v>
      </c>
      <c r="O2995" s="237">
        <v>127.64400000000001</v>
      </c>
    </row>
    <row r="2996" spans="1:15">
      <c r="A2996" s="237" t="s">
        <v>969</v>
      </c>
      <c r="B2996" s="237" t="s">
        <v>970</v>
      </c>
      <c r="C2996" s="237" t="s">
        <v>971</v>
      </c>
      <c r="D2996" s="237" t="s">
        <v>972</v>
      </c>
      <c r="E2996" s="237" t="s">
        <v>996</v>
      </c>
      <c r="F2996" s="237" t="s">
        <v>95</v>
      </c>
      <c r="G2996" s="237" t="s">
        <v>974</v>
      </c>
      <c r="H2996" s="237" t="s">
        <v>28</v>
      </c>
      <c r="I2996" s="237"/>
      <c r="J2996" s="237"/>
      <c r="K2996" s="237" t="s">
        <v>83</v>
      </c>
      <c r="L2996" s="237" t="s">
        <v>977</v>
      </c>
      <c r="M2996" s="238">
        <v>9.9798628710442197E-5</v>
      </c>
      <c r="N2996" s="238">
        <v>9.8373973277654097E-5</v>
      </c>
      <c r="O2996" s="238">
        <v>1.9871923250808599E-5</v>
      </c>
    </row>
    <row r="2997" spans="1:15">
      <c r="A2997" s="231" t="s">
        <v>969</v>
      </c>
      <c r="B2997" s="231" t="s">
        <v>970</v>
      </c>
      <c r="C2997" s="231" t="s">
        <v>971</v>
      </c>
      <c r="D2997" s="231" t="s">
        <v>972</v>
      </c>
      <c r="E2997" s="231" t="s">
        <v>996</v>
      </c>
      <c r="F2997" s="231" t="s">
        <v>95</v>
      </c>
      <c r="G2997" s="231" t="s">
        <v>974</v>
      </c>
      <c r="H2997" s="231" t="s">
        <v>28</v>
      </c>
      <c r="I2997" s="231" t="s">
        <v>1002</v>
      </c>
      <c r="J2997" s="231" t="s">
        <v>1003</v>
      </c>
      <c r="K2997" s="231" t="s">
        <v>83</v>
      </c>
      <c r="L2997" s="231" t="s">
        <v>978</v>
      </c>
      <c r="M2997" s="234"/>
      <c r="N2997" s="235">
        <v>0.5</v>
      </c>
      <c r="O2997" s="235">
        <v>0.5</v>
      </c>
    </row>
    <row r="2998" spans="1:15">
      <c r="A2998" s="231" t="s">
        <v>969</v>
      </c>
      <c r="B2998" s="231" t="s">
        <v>970</v>
      </c>
      <c r="C2998" s="231" t="s">
        <v>971</v>
      </c>
      <c r="D2998" s="231" t="s">
        <v>972</v>
      </c>
      <c r="E2998" s="231" t="s">
        <v>996</v>
      </c>
      <c r="F2998" s="231" t="s">
        <v>95</v>
      </c>
      <c r="G2998" s="231" t="s">
        <v>974</v>
      </c>
      <c r="H2998" s="231" t="s">
        <v>28</v>
      </c>
      <c r="I2998" s="231" t="s">
        <v>1002</v>
      </c>
      <c r="J2998" s="231" t="s">
        <v>1004</v>
      </c>
      <c r="K2998" s="231" t="s">
        <v>83</v>
      </c>
      <c r="L2998" s="231" t="s">
        <v>979</v>
      </c>
      <c r="M2998" s="234"/>
      <c r="N2998" s="235">
        <v>0.5</v>
      </c>
      <c r="O2998" s="235">
        <v>0.5</v>
      </c>
    </row>
    <row r="2999" spans="1:15">
      <c r="A2999" s="231" t="s">
        <v>969</v>
      </c>
      <c r="B2999" s="231" t="s">
        <v>970</v>
      </c>
      <c r="C2999" s="231" t="s">
        <v>971</v>
      </c>
      <c r="D2999" s="231" t="s">
        <v>972</v>
      </c>
      <c r="E2999" s="231" t="s">
        <v>996</v>
      </c>
      <c r="F2999" s="231" t="s">
        <v>95</v>
      </c>
      <c r="G2999" s="231" t="s">
        <v>974</v>
      </c>
      <c r="H2999" s="231" t="s">
        <v>28</v>
      </c>
      <c r="K2999" s="231" t="s">
        <v>83</v>
      </c>
      <c r="L2999" s="231" t="s">
        <v>980</v>
      </c>
      <c r="M2999" s="234"/>
      <c r="N2999" s="235"/>
      <c r="O2999" s="235"/>
    </row>
    <row r="3000" spans="1:15">
      <c r="A3000" s="237" t="s">
        <v>969</v>
      </c>
      <c r="B3000" s="237" t="s">
        <v>970</v>
      </c>
      <c r="C3000" s="237" t="s">
        <v>971</v>
      </c>
      <c r="D3000" s="237" t="s">
        <v>972</v>
      </c>
      <c r="E3000" s="237" t="s">
        <v>996</v>
      </c>
      <c r="F3000" s="237" t="s">
        <v>95</v>
      </c>
      <c r="G3000" s="237" t="s">
        <v>974</v>
      </c>
      <c r="H3000" s="237" t="s">
        <v>25</v>
      </c>
      <c r="I3000" s="237"/>
      <c r="J3000" s="237"/>
      <c r="K3000" s="237" t="s">
        <v>83</v>
      </c>
      <c r="L3000" s="237" t="s">
        <v>976</v>
      </c>
      <c r="M3000" s="237">
        <v>174.5847</v>
      </c>
      <c r="N3000" s="237"/>
      <c r="O3000" s="237">
        <v>2.3900000000000001E-2</v>
      </c>
    </row>
    <row r="3001" spans="1:15">
      <c r="A3001" s="237" t="s">
        <v>969</v>
      </c>
      <c r="B3001" s="237" t="s">
        <v>970</v>
      </c>
      <c r="C3001" s="237" t="s">
        <v>971</v>
      </c>
      <c r="D3001" s="237" t="s">
        <v>972</v>
      </c>
      <c r="E3001" s="237" t="s">
        <v>996</v>
      </c>
      <c r="F3001" s="237" t="s">
        <v>95</v>
      </c>
      <c r="G3001" s="237" t="s">
        <v>974</v>
      </c>
      <c r="H3001" s="237" t="s">
        <v>25</v>
      </c>
      <c r="I3001" s="237"/>
      <c r="J3001" s="237"/>
      <c r="K3001" s="237" t="s">
        <v>83</v>
      </c>
      <c r="L3001" s="237" t="s">
        <v>977</v>
      </c>
      <c r="M3001" s="238">
        <v>2.9897890531798299E-5</v>
      </c>
      <c r="N3001" s="238"/>
      <c r="O3001" s="238">
        <v>3.7208091699909601E-9</v>
      </c>
    </row>
    <row r="3002" spans="1:15">
      <c r="A3002" s="231" t="s">
        <v>969</v>
      </c>
      <c r="B3002" s="231" t="s">
        <v>970</v>
      </c>
      <c r="C3002" s="231" t="s">
        <v>971</v>
      </c>
      <c r="D3002" s="231" t="s">
        <v>972</v>
      </c>
      <c r="E3002" s="231" t="s">
        <v>996</v>
      </c>
      <c r="F3002" s="231" t="s">
        <v>95</v>
      </c>
      <c r="G3002" s="231" t="s">
        <v>974</v>
      </c>
      <c r="H3002" s="231" t="s">
        <v>25</v>
      </c>
      <c r="I3002" s="231" t="s">
        <v>1002</v>
      </c>
      <c r="J3002" s="231" t="s">
        <v>1003</v>
      </c>
      <c r="K3002" s="231" t="s">
        <v>83</v>
      </c>
      <c r="L3002" s="231" t="s">
        <v>978</v>
      </c>
      <c r="M3002" s="234"/>
      <c r="N3002" s="235">
        <v>0.5</v>
      </c>
      <c r="O3002" s="235">
        <v>0.5</v>
      </c>
    </row>
    <row r="3003" spans="1:15">
      <c r="A3003" s="231" t="s">
        <v>969</v>
      </c>
      <c r="B3003" s="231" t="s">
        <v>970</v>
      </c>
      <c r="C3003" s="231" t="s">
        <v>971</v>
      </c>
      <c r="D3003" s="231" t="s">
        <v>972</v>
      </c>
      <c r="E3003" s="231" t="s">
        <v>996</v>
      </c>
      <c r="F3003" s="231" t="s">
        <v>95</v>
      </c>
      <c r="G3003" s="231" t="s">
        <v>974</v>
      </c>
      <c r="H3003" s="231" t="s">
        <v>25</v>
      </c>
      <c r="I3003" s="231" t="s">
        <v>1002</v>
      </c>
      <c r="J3003" s="231" t="s">
        <v>1004</v>
      </c>
      <c r="K3003" s="231" t="s">
        <v>83</v>
      </c>
      <c r="L3003" s="231" t="s">
        <v>979</v>
      </c>
      <c r="M3003" s="234"/>
      <c r="N3003" s="235">
        <v>0.5</v>
      </c>
      <c r="O3003" s="235">
        <v>0.5</v>
      </c>
    </row>
    <row r="3004" spans="1:15">
      <c r="A3004" s="231" t="s">
        <v>969</v>
      </c>
      <c r="B3004" s="231" t="s">
        <v>970</v>
      </c>
      <c r="C3004" s="231" t="s">
        <v>971</v>
      </c>
      <c r="D3004" s="231" t="s">
        <v>972</v>
      </c>
      <c r="E3004" s="231" t="s">
        <v>996</v>
      </c>
      <c r="F3004" s="231" t="s">
        <v>95</v>
      </c>
      <c r="G3004" s="231" t="s">
        <v>974</v>
      </c>
      <c r="H3004" s="231" t="s">
        <v>25</v>
      </c>
      <c r="K3004" s="231" t="s">
        <v>83</v>
      </c>
      <c r="L3004" s="231" t="s">
        <v>980</v>
      </c>
      <c r="M3004" s="234"/>
      <c r="N3004" s="236"/>
      <c r="O3004" s="235"/>
    </row>
    <row r="3005" spans="1:15">
      <c r="A3005" s="237" t="s">
        <v>969</v>
      </c>
      <c r="B3005" s="237" t="s">
        <v>970</v>
      </c>
      <c r="C3005" s="237" t="s">
        <v>971</v>
      </c>
      <c r="D3005" s="237" t="s">
        <v>972</v>
      </c>
      <c r="E3005" s="237" t="s">
        <v>996</v>
      </c>
      <c r="F3005" s="237" t="s">
        <v>95</v>
      </c>
      <c r="G3005" s="237" t="s">
        <v>974</v>
      </c>
      <c r="H3005" s="237" t="s">
        <v>648</v>
      </c>
      <c r="I3005" s="237"/>
      <c r="J3005" s="237"/>
      <c r="K3005" s="237" t="s">
        <v>83</v>
      </c>
      <c r="L3005" s="237" t="s">
        <v>976</v>
      </c>
      <c r="M3005" s="237">
        <v>36.185200000000002</v>
      </c>
      <c r="N3005" s="237"/>
      <c r="O3005" s="237"/>
    </row>
    <row r="3006" spans="1:15">
      <c r="A3006" s="237" t="s">
        <v>969</v>
      </c>
      <c r="B3006" s="237" t="s">
        <v>970</v>
      </c>
      <c r="C3006" s="237" t="s">
        <v>971</v>
      </c>
      <c r="D3006" s="237" t="s">
        <v>972</v>
      </c>
      <c r="E3006" s="237" t="s">
        <v>996</v>
      </c>
      <c r="F3006" s="237" t="s">
        <v>95</v>
      </c>
      <c r="G3006" s="237" t="s">
        <v>974</v>
      </c>
      <c r="H3006" s="237" t="s">
        <v>648</v>
      </c>
      <c r="I3006" s="237"/>
      <c r="J3006" s="237"/>
      <c r="K3006" s="237" t="s">
        <v>83</v>
      </c>
      <c r="L3006" s="237" t="s">
        <v>977</v>
      </c>
      <c r="M3006" s="238">
        <v>6.7841723597507401E-6</v>
      </c>
      <c r="N3006" s="238"/>
      <c r="O3006" s="238"/>
    </row>
    <row r="3007" spans="1:15">
      <c r="A3007" s="231" t="s">
        <v>969</v>
      </c>
      <c r="B3007" s="231" t="s">
        <v>970</v>
      </c>
      <c r="C3007" s="231" t="s">
        <v>971</v>
      </c>
      <c r="D3007" s="231" t="s">
        <v>972</v>
      </c>
      <c r="E3007" s="231" t="s">
        <v>996</v>
      </c>
      <c r="F3007" s="231" t="s">
        <v>95</v>
      </c>
      <c r="G3007" s="231" t="s">
        <v>974</v>
      </c>
      <c r="H3007" s="231" t="s">
        <v>648</v>
      </c>
      <c r="I3007" s="231" t="s">
        <v>1002</v>
      </c>
      <c r="J3007" s="231" t="s">
        <v>1003</v>
      </c>
      <c r="K3007" s="231" t="s">
        <v>83</v>
      </c>
      <c r="L3007" s="231" t="s">
        <v>978</v>
      </c>
      <c r="M3007" s="234"/>
      <c r="N3007" s="235">
        <v>0.5</v>
      </c>
      <c r="O3007" s="235">
        <v>0.5</v>
      </c>
    </row>
    <row r="3008" spans="1:15">
      <c r="A3008" s="231" t="s">
        <v>969</v>
      </c>
      <c r="B3008" s="231" t="s">
        <v>970</v>
      </c>
      <c r="C3008" s="231" t="s">
        <v>971</v>
      </c>
      <c r="D3008" s="231" t="s">
        <v>972</v>
      </c>
      <c r="E3008" s="231" t="s">
        <v>996</v>
      </c>
      <c r="F3008" s="231" t="s">
        <v>95</v>
      </c>
      <c r="G3008" s="231" t="s">
        <v>974</v>
      </c>
      <c r="H3008" s="231" t="s">
        <v>648</v>
      </c>
      <c r="I3008" s="231" t="s">
        <v>1002</v>
      </c>
      <c r="J3008" s="231" t="s">
        <v>1004</v>
      </c>
      <c r="K3008" s="231" t="s">
        <v>83</v>
      </c>
      <c r="L3008" s="231" t="s">
        <v>979</v>
      </c>
      <c r="M3008" s="234"/>
      <c r="N3008" s="235">
        <v>0.5</v>
      </c>
      <c r="O3008" s="235">
        <v>0.5</v>
      </c>
    </row>
    <row r="3009" spans="1:15">
      <c r="A3009" s="231" t="s">
        <v>969</v>
      </c>
      <c r="B3009" s="231" t="s">
        <v>970</v>
      </c>
      <c r="C3009" s="231" t="s">
        <v>971</v>
      </c>
      <c r="D3009" s="231" t="s">
        <v>972</v>
      </c>
      <c r="E3009" s="231" t="s">
        <v>996</v>
      </c>
      <c r="F3009" s="231" t="s">
        <v>95</v>
      </c>
      <c r="G3009" s="231" t="s">
        <v>974</v>
      </c>
      <c r="H3009" s="231" t="s">
        <v>648</v>
      </c>
      <c r="K3009" s="231" t="s">
        <v>83</v>
      </c>
      <c r="L3009" s="231" t="s">
        <v>980</v>
      </c>
      <c r="M3009" s="234"/>
      <c r="N3009" s="236"/>
      <c r="O3009" s="236"/>
    </row>
    <row r="3010" spans="1:15">
      <c r="A3010" s="237" t="s">
        <v>969</v>
      </c>
      <c r="B3010" s="237" t="s">
        <v>970</v>
      </c>
      <c r="C3010" s="237" t="s">
        <v>971</v>
      </c>
      <c r="D3010" s="237" t="s">
        <v>972</v>
      </c>
      <c r="E3010" s="237" t="s">
        <v>996</v>
      </c>
      <c r="F3010" s="237" t="s">
        <v>95</v>
      </c>
      <c r="G3010" s="237" t="s">
        <v>974</v>
      </c>
      <c r="H3010" s="237" t="s">
        <v>649</v>
      </c>
      <c r="I3010" s="237"/>
      <c r="J3010" s="237"/>
      <c r="K3010" s="237" t="s">
        <v>83</v>
      </c>
      <c r="L3010" s="237" t="s">
        <v>976</v>
      </c>
      <c r="M3010" s="237">
        <v>2.1471</v>
      </c>
      <c r="N3010" s="237"/>
      <c r="O3010" s="237">
        <v>0.23799999999999999</v>
      </c>
    </row>
    <row r="3011" spans="1:15">
      <c r="A3011" s="237" t="s">
        <v>969</v>
      </c>
      <c r="B3011" s="237" t="s">
        <v>970</v>
      </c>
      <c r="C3011" s="237" t="s">
        <v>971</v>
      </c>
      <c r="D3011" s="237" t="s">
        <v>972</v>
      </c>
      <c r="E3011" s="237" t="s">
        <v>996</v>
      </c>
      <c r="F3011" s="237" t="s">
        <v>95</v>
      </c>
      <c r="G3011" s="237" t="s">
        <v>974</v>
      </c>
      <c r="H3011" s="237" t="s">
        <v>649</v>
      </c>
      <c r="I3011" s="237"/>
      <c r="J3011" s="237"/>
      <c r="K3011" s="237" t="s">
        <v>83</v>
      </c>
      <c r="L3011" s="237" t="s">
        <v>977</v>
      </c>
      <c r="M3011" s="238">
        <v>3.7009199730421198E-7</v>
      </c>
      <c r="N3011" s="238"/>
      <c r="O3011" s="238">
        <v>3.7052409307859698E-8</v>
      </c>
    </row>
    <row r="3012" spans="1:15">
      <c r="A3012" s="231" t="s">
        <v>969</v>
      </c>
      <c r="B3012" s="231" t="s">
        <v>970</v>
      </c>
      <c r="C3012" s="231" t="s">
        <v>971</v>
      </c>
      <c r="D3012" s="231" t="s">
        <v>972</v>
      </c>
      <c r="E3012" s="231" t="s">
        <v>996</v>
      </c>
      <c r="F3012" s="231" t="s">
        <v>95</v>
      </c>
      <c r="G3012" s="231" t="s">
        <v>974</v>
      </c>
      <c r="H3012" s="231" t="s">
        <v>649</v>
      </c>
      <c r="I3012" s="231" t="s">
        <v>1002</v>
      </c>
      <c r="J3012" s="231" t="s">
        <v>1009</v>
      </c>
      <c r="K3012" s="231" t="s">
        <v>83</v>
      </c>
      <c r="L3012" s="231" t="s">
        <v>978</v>
      </c>
      <c r="M3012" s="234"/>
      <c r="N3012" s="239">
        <v>1</v>
      </c>
      <c r="O3012" s="239">
        <v>1</v>
      </c>
    </row>
    <row r="3013" spans="1:15">
      <c r="A3013" s="231" t="s">
        <v>969</v>
      </c>
      <c r="B3013" s="231" t="s">
        <v>970</v>
      </c>
      <c r="C3013" s="231" t="s">
        <v>971</v>
      </c>
      <c r="D3013" s="231" t="s">
        <v>972</v>
      </c>
      <c r="E3013" s="231" t="s">
        <v>996</v>
      </c>
      <c r="F3013" s="231" t="s">
        <v>95</v>
      </c>
      <c r="G3013" s="231" t="s">
        <v>974</v>
      </c>
      <c r="H3013" s="231" t="s">
        <v>649</v>
      </c>
      <c r="K3013" s="231" t="s">
        <v>83</v>
      </c>
      <c r="L3013" s="231" t="s">
        <v>979</v>
      </c>
      <c r="M3013" s="234"/>
      <c r="N3013" s="236"/>
      <c r="O3013" s="235"/>
    </row>
    <row r="3014" spans="1:15">
      <c r="A3014" s="231" t="s">
        <v>969</v>
      </c>
      <c r="B3014" s="231" t="s">
        <v>970</v>
      </c>
      <c r="C3014" s="231" t="s">
        <v>971</v>
      </c>
      <c r="D3014" s="231" t="s">
        <v>972</v>
      </c>
      <c r="E3014" s="231" t="s">
        <v>996</v>
      </c>
      <c r="F3014" s="231" t="s">
        <v>95</v>
      </c>
      <c r="G3014" s="231" t="s">
        <v>974</v>
      </c>
      <c r="H3014" s="231" t="s">
        <v>649</v>
      </c>
      <c r="K3014" s="231" t="s">
        <v>83</v>
      </c>
      <c r="L3014" s="231" t="s">
        <v>980</v>
      </c>
      <c r="M3014" s="234"/>
      <c r="N3014" s="236"/>
      <c r="O3014" s="235"/>
    </row>
    <row r="3015" spans="1:15">
      <c r="A3015" s="237" t="s">
        <v>969</v>
      </c>
      <c r="B3015" s="237" t="s">
        <v>970</v>
      </c>
      <c r="C3015" s="237" t="s">
        <v>971</v>
      </c>
      <c r="D3015" s="237" t="s">
        <v>972</v>
      </c>
      <c r="E3015" s="237" t="s">
        <v>996</v>
      </c>
      <c r="F3015" s="237" t="s">
        <v>95</v>
      </c>
      <c r="G3015" s="237" t="s">
        <v>974</v>
      </c>
      <c r="H3015" s="237" t="s">
        <v>650</v>
      </c>
      <c r="I3015" s="237"/>
      <c r="J3015" s="237"/>
      <c r="K3015" s="237" t="s">
        <v>83</v>
      </c>
      <c r="L3015" s="237" t="s">
        <v>976</v>
      </c>
      <c r="M3015" s="237">
        <v>2.4079999999999999</v>
      </c>
      <c r="N3015" s="237"/>
      <c r="O3015" s="237">
        <v>0.36399999999999999</v>
      </c>
    </row>
    <row r="3016" spans="1:15">
      <c r="A3016" s="237" t="s">
        <v>969</v>
      </c>
      <c r="B3016" s="237" t="s">
        <v>970</v>
      </c>
      <c r="C3016" s="237" t="s">
        <v>971</v>
      </c>
      <c r="D3016" s="237" t="s">
        <v>972</v>
      </c>
      <c r="E3016" s="237" t="s">
        <v>996</v>
      </c>
      <c r="F3016" s="237" t="s">
        <v>95</v>
      </c>
      <c r="G3016" s="237" t="s">
        <v>974</v>
      </c>
      <c r="H3016" s="237" t="s">
        <v>650</v>
      </c>
      <c r="I3016" s="237"/>
      <c r="J3016" s="237"/>
      <c r="K3016" s="237" t="s">
        <v>83</v>
      </c>
      <c r="L3016" s="237" t="s">
        <v>977</v>
      </c>
      <c r="M3016" s="238">
        <v>3.4183255960557001E-7</v>
      </c>
      <c r="N3016" s="238"/>
      <c r="O3016" s="238">
        <v>5.66683907061384E-8</v>
      </c>
    </row>
    <row r="3017" spans="1:15">
      <c r="A3017" s="231" t="s">
        <v>969</v>
      </c>
      <c r="B3017" s="231" t="s">
        <v>970</v>
      </c>
      <c r="C3017" s="231" t="s">
        <v>971</v>
      </c>
      <c r="D3017" s="231" t="s">
        <v>972</v>
      </c>
      <c r="E3017" s="231" t="s">
        <v>996</v>
      </c>
      <c r="F3017" s="231" t="s">
        <v>95</v>
      </c>
      <c r="G3017" s="231" t="s">
        <v>974</v>
      </c>
      <c r="H3017" s="231" t="s">
        <v>650</v>
      </c>
      <c r="I3017" s="231" t="s">
        <v>1002</v>
      </c>
      <c r="J3017" s="231" t="s">
        <v>1009</v>
      </c>
      <c r="K3017" s="231" t="s">
        <v>83</v>
      </c>
      <c r="L3017" s="231" t="s">
        <v>978</v>
      </c>
      <c r="M3017" s="234"/>
      <c r="N3017" s="239">
        <v>1</v>
      </c>
      <c r="O3017" s="239">
        <v>1</v>
      </c>
    </row>
    <row r="3018" spans="1:15">
      <c r="A3018" s="231" t="s">
        <v>969</v>
      </c>
      <c r="B3018" s="231" t="s">
        <v>970</v>
      </c>
      <c r="C3018" s="231" t="s">
        <v>971</v>
      </c>
      <c r="D3018" s="231" t="s">
        <v>972</v>
      </c>
      <c r="E3018" s="231" t="s">
        <v>996</v>
      </c>
      <c r="F3018" s="231" t="s">
        <v>95</v>
      </c>
      <c r="G3018" s="231" t="s">
        <v>974</v>
      </c>
      <c r="H3018" s="231" t="s">
        <v>650</v>
      </c>
      <c r="K3018" s="231" t="s">
        <v>83</v>
      </c>
      <c r="L3018" s="231" t="s">
        <v>979</v>
      </c>
      <c r="M3018" s="234"/>
      <c r="N3018" s="236"/>
      <c r="O3018" s="235"/>
    </row>
    <row r="3019" spans="1:15">
      <c r="A3019" s="231" t="s">
        <v>969</v>
      </c>
      <c r="B3019" s="231" t="s">
        <v>970</v>
      </c>
      <c r="C3019" s="231" t="s">
        <v>971</v>
      </c>
      <c r="D3019" s="231" t="s">
        <v>972</v>
      </c>
      <c r="E3019" s="231" t="s">
        <v>996</v>
      </c>
      <c r="F3019" s="231" t="s">
        <v>95</v>
      </c>
      <c r="G3019" s="231" t="s">
        <v>974</v>
      </c>
      <c r="H3019" s="231" t="s">
        <v>650</v>
      </c>
      <c r="K3019" s="231" t="s">
        <v>83</v>
      </c>
      <c r="L3019" s="231" t="s">
        <v>980</v>
      </c>
      <c r="M3019" s="234"/>
      <c r="N3019" s="236"/>
      <c r="O3019" s="235"/>
    </row>
    <row r="3020" spans="1:15">
      <c r="A3020" s="237" t="s">
        <v>969</v>
      </c>
      <c r="B3020" s="237" t="s">
        <v>970</v>
      </c>
      <c r="C3020" s="237" t="s">
        <v>971</v>
      </c>
      <c r="D3020" s="237" t="s">
        <v>972</v>
      </c>
      <c r="E3020" s="237" t="s">
        <v>996</v>
      </c>
      <c r="F3020" s="237" t="s">
        <v>95</v>
      </c>
      <c r="G3020" s="237" t="s">
        <v>974</v>
      </c>
      <c r="H3020" s="237" t="s">
        <v>988</v>
      </c>
      <c r="I3020" s="237"/>
      <c r="J3020" s="237"/>
      <c r="K3020" s="237" t="s">
        <v>83</v>
      </c>
      <c r="L3020" s="237" t="s">
        <v>976</v>
      </c>
      <c r="M3020" s="237">
        <v>47533.6633</v>
      </c>
      <c r="N3020" s="237">
        <v>18544.410800000001</v>
      </c>
      <c r="O3020" s="237">
        <v>23002.919000000002</v>
      </c>
    </row>
    <row r="3021" spans="1:15">
      <c r="A3021" s="237" t="s">
        <v>969</v>
      </c>
      <c r="B3021" s="237" t="s">
        <v>970</v>
      </c>
      <c r="C3021" s="237" t="s">
        <v>971</v>
      </c>
      <c r="D3021" s="237" t="s">
        <v>972</v>
      </c>
      <c r="E3021" s="237" t="s">
        <v>996</v>
      </c>
      <c r="F3021" s="237" t="s">
        <v>95</v>
      </c>
      <c r="G3021" s="237" t="s">
        <v>974</v>
      </c>
      <c r="H3021" s="237" t="s">
        <v>988</v>
      </c>
      <c r="I3021" s="237"/>
      <c r="J3021" s="237"/>
      <c r="K3021" s="237" t="s">
        <v>83</v>
      </c>
      <c r="L3021" s="237" t="s">
        <v>977</v>
      </c>
      <c r="M3021" s="238">
        <v>8.3469028536883993E-3</v>
      </c>
      <c r="N3021" s="238">
        <v>4.6286249884278201E-3</v>
      </c>
      <c r="O3021" s="238">
        <v>3.5811494540484998E-3</v>
      </c>
    </row>
    <row r="3022" spans="1:15">
      <c r="A3022" s="231" t="s">
        <v>969</v>
      </c>
      <c r="B3022" s="231" t="s">
        <v>970</v>
      </c>
      <c r="C3022" s="231" t="s">
        <v>971</v>
      </c>
      <c r="D3022" s="231" t="s">
        <v>972</v>
      </c>
      <c r="E3022" s="231" t="s">
        <v>996</v>
      </c>
      <c r="F3022" s="231" t="s">
        <v>95</v>
      </c>
      <c r="G3022" s="231" t="s">
        <v>974</v>
      </c>
      <c r="H3022" s="231" t="s">
        <v>988</v>
      </c>
      <c r="I3022" s="231" t="s">
        <v>1002</v>
      </c>
      <c r="J3022" s="231" t="s">
        <v>1003</v>
      </c>
      <c r="K3022" s="231" t="s">
        <v>83</v>
      </c>
      <c r="L3022" s="231" t="s">
        <v>978</v>
      </c>
      <c r="M3022" s="234"/>
      <c r="N3022" s="235">
        <v>0.5</v>
      </c>
      <c r="O3022" s="235">
        <v>0.5</v>
      </c>
    </row>
    <row r="3023" spans="1:15">
      <c r="A3023" s="231" t="s">
        <v>969</v>
      </c>
      <c r="B3023" s="231" t="s">
        <v>970</v>
      </c>
      <c r="C3023" s="231" t="s">
        <v>971</v>
      </c>
      <c r="D3023" s="231" t="s">
        <v>972</v>
      </c>
      <c r="E3023" s="231" t="s">
        <v>996</v>
      </c>
      <c r="F3023" s="231" t="s">
        <v>95</v>
      </c>
      <c r="G3023" s="231" t="s">
        <v>974</v>
      </c>
      <c r="H3023" s="231" t="s">
        <v>988</v>
      </c>
      <c r="I3023" s="231" t="s">
        <v>1002</v>
      </c>
      <c r="J3023" s="231" t="s">
        <v>1004</v>
      </c>
      <c r="K3023" s="231" t="s">
        <v>83</v>
      </c>
      <c r="L3023" s="231" t="s">
        <v>979</v>
      </c>
      <c r="M3023" s="234"/>
      <c r="N3023" s="235">
        <v>0.5</v>
      </c>
      <c r="O3023" s="235">
        <v>0.5</v>
      </c>
    </row>
    <row r="3024" spans="1:15">
      <c r="A3024" s="231" t="s">
        <v>969</v>
      </c>
      <c r="B3024" s="231" t="s">
        <v>970</v>
      </c>
      <c r="C3024" s="231" t="s">
        <v>971</v>
      </c>
      <c r="D3024" s="231" t="s">
        <v>972</v>
      </c>
      <c r="E3024" s="231" t="s">
        <v>996</v>
      </c>
      <c r="F3024" s="231" t="s">
        <v>95</v>
      </c>
      <c r="G3024" s="231" t="s">
        <v>974</v>
      </c>
      <c r="H3024" s="231" t="s">
        <v>988</v>
      </c>
      <c r="K3024" s="231" t="s">
        <v>83</v>
      </c>
      <c r="L3024" s="231" t="s">
        <v>980</v>
      </c>
      <c r="M3024" s="234"/>
      <c r="N3024" s="235"/>
      <c r="O3024" s="235"/>
    </row>
    <row r="3025" spans="1:15">
      <c r="A3025" s="237" t="s">
        <v>969</v>
      </c>
      <c r="B3025" s="237" t="s">
        <v>970</v>
      </c>
      <c r="C3025" s="237" t="s">
        <v>971</v>
      </c>
      <c r="D3025" s="237" t="s">
        <v>972</v>
      </c>
      <c r="E3025" s="237" t="s">
        <v>996</v>
      </c>
      <c r="F3025" s="237" t="s">
        <v>95</v>
      </c>
      <c r="G3025" s="237" t="s">
        <v>974</v>
      </c>
      <c r="H3025" s="237" t="s">
        <v>989</v>
      </c>
      <c r="I3025" s="237"/>
      <c r="J3025" s="237"/>
      <c r="K3025" s="237" t="s">
        <v>83</v>
      </c>
      <c r="L3025" s="237" t="s">
        <v>976</v>
      </c>
      <c r="M3025" s="237">
        <v>88.756299999999996</v>
      </c>
      <c r="N3025" s="237"/>
      <c r="O3025" s="237">
        <v>24.216100000000001</v>
      </c>
    </row>
    <row r="3026" spans="1:15">
      <c r="A3026" s="237" t="s">
        <v>969</v>
      </c>
      <c r="B3026" s="237" t="s">
        <v>970</v>
      </c>
      <c r="C3026" s="237" t="s">
        <v>971</v>
      </c>
      <c r="D3026" s="237" t="s">
        <v>972</v>
      </c>
      <c r="E3026" s="237" t="s">
        <v>996</v>
      </c>
      <c r="F3026" s="237" t="s">
        <v>95</v>
      </c>
      <c r="G3026" s="237" t="s">
        <v>974</v>
      </c>
      <c r="H3026" s="237" t="s">
        <v>989</v>
      </c>
      <c r="I3026" s="237"/>
      <c r="J3026" s="237"/>
      <c r="K3026" s="237" t="s">
        <v>83</v>
      </c>
      <c r="L3026" s="237" t="s">
        <v>977</v>
      </c>
      <c r="M3026" s="238">
        <v>1.4706028602028301E-5</v>
      </c>
      <c r="N3026" s="238"/>
      <c r="O3026" s="238">
        <v>3.7700203741179099E-6</v>
      </c>
    </row>
    <row r="3027" spans="1:15">
      <c r="A3027" s="231" t="s">
        <v>969</v>
      </c>
      <c r="B3027" s="231" t="s">
        <v>970</v>
      </c>
      <c r="C3027" s="231" t="s">
        <v>971</v>
      </c>
      <c r="D3027" s="231" t="s">
        <v>972</v>
      </c>
      <c r="E3027" s="231" t="s">
        <v>996</v>
      </c>
      <c r="F3027" s="231" t="s">
        <v>95</v>
      </c>
      <c r="G3027" s="231" t="s">
        <v>974</v>
      </c>
      <c r="H3027" s="231" t="s">
        <v>989</v>
      </c>
      <c r="I3027" s="231" t="s">
        <v>1002</v>
      </c>
      <c r="J3027" s="231" t="s">
        <v>1003</v>
      </c>
      <c r="K3027" s="231" t="s">
        <v>83</v>
      </c>
      <c r="L3027" s="231" t="s">
        <v>978</v>
      </c>
      <c r="M3027" s="234"/>
      <c r="N3027" s="235">
        <v>0.5</v>
      </c>
      <c r="O3027" s="235">
        <v>0.5</v>
      </c>
    </row>
    <row r="3028" spans="1:15">
      <c r="A3028" s="231" t="s">
        <v>969</v>
      </c>
      <c r="B3028" s="231" t="s">
        <v>970</v>
      </c>
      <c r="C3028" s="231" t="s">
        <v>971</v>
      </c>
      <c r="D3028" s="231" t="s">
        <v>972</v>
      </c>
      <c r="E3028" s="231" t="s">
        <v>996</v>
      </c>
      <c r="F3028" s="231" t="s">
        <v>95</v>
      </c>
      <c r="G3028" s="231" t="s">
        <v>974</v>
      </c>
      <c r="H3028" s="231" t="s">
        <v>989</v>
      </c>
      <c r="I3028" s="231" t="s">
        <v>1002</v>
      </c>
      <c r="J3028" s="231" t="s">
        <v>1004</v>
      </c>
      <c r="K3028" s="231" t="s">
        <v>83</v>
      </c>
      <c r="L3028" s="231" t="s">
        <v>979</v>
      </c>
      <c r="M3028" s="234"/>
      <c r="N3028" s="235">
        <v>0.5</v>
      </c>
      <c r="O3028" s="235">
        <v>0.5</v>
      </c>
    </row>
    <row r="3029" spans="1:15">
      <c r="A3029" s="231" t="s">
        <v>969</v>
      </c>
      <c r="B3029" s="231" t="s">
        <v>970</v>
      </c>
      <c r="C3029" s="231" t="s">
        <v>971</v>
      </c>
      <c r="D3029" s="231" t="s">
        <v>972</v>
      </c>
      <c r="E3029" s="231" t="s">
        <v>996</v>
      </c>
      <c r="F3029" s="231" t="s">
        <v>95</v>
      </c>
      <c r="G3029" s="231" t="s">
        <v>974</v>
      </c>
      <c r="H3029" s="231" t="s">
        <v>989</v>
      </c>
      <c r="K3029" s="231" t="s">
        <v>83</v>
      </c>
      <c r="L3029" s="231" t="s">
        <v>980</v>
      </c>
      <c r="M3029" s="234"/>
      <c r="N3029" s="236"/>
      <c r="O3029" s="235"/>
    </row>
    <row r="3030" spans="1:15">
      <c r="A3030" s="237" t="s">
        <v>969</v>
      </c>
      <c r="B3030" s="237" t="s">
        <v>970</v>
      </c>
      <c r="C3030" s="237" t="s">
        <v>971</v>
      </c>
      <c r="D3030" s="237" t="s">
        <v>972</v>
      </c>
      <c r="E3030" s="237" t="s">
        <v>996</v>
      </c>
      <c r="F3030" s="237" t="s">
        <v>95</v>
      </c>
      <c r="G3030" s="237" t="s">
        <v>974</v>
      </c>
      <c r="H3030" s="237" t="s">
        <v>990</v>
      </c>
      <c r="I3030" s="237"/>
      <c r="J3030" s="237"/>
      <c r="K3030" s="237" t="s">
        <v>83</v>
      </c>
      <c r="L3030" s="237" t="s">
        <v>976</v>
      </c>
      <c r="M3030" s="237">
        <v>12.086399999999999</v>
      </c>
      <c r="N3030" s="237"/>
      <c r="O3030" s="237"/>
    </row>
    <row r="3031" spans="1:15">
      <c r="A3031" s="237" t="s">
        <v>969</v>
      </c>
      <c r="B3031" s="237" t="s">
        <v>970</v>
      </c>
      <c r="C3031" s="237" t="s">
        <v>971</v>
      </c>
      <c r="D3031" s="237" t="s">
        <v>972</v>
      </c>
      <c r="E3031" s="237" t="s">
        <v>996</v>
      </c>
      <c r="F3031" s="237" t="s">
        <v>95</v>
      </c>
      <c r="G3031" s="237" t="s">
        <v>974</v>
      </c>
      <c r="H3031" s="237" t="s">
        <v>990</v>
      </c>
      <c r="I3031" s="237"/>
      <c r="J3031" s="237"/>
      <c r="K3031" s="237" t="s">
        <v>83</v>
      </c>
      <c r="L3031" s="237" t="s">
        <v>977</v>
      </c>
      <c r="M3031" s="238">
        <v>1.4974117870227E-6</v>
      </c>
      <c r="N3031" s="238"/>
      <c r="O3031" s="238"/>
    </row>
    <row r="3032" spans="1:15">
      <c r="A3032" s="231" t="s">
        <v>969</v>
      </c>
      <c r="B3032" s="231" t="s">
        <v>970</v>
      </c>
      <c r="C3032" s="231" t="s">
        <v>971</v>
      </c>
      <c r="D3032" s="231" t="s">
        <v>972</v>
      </c>
      <c r="E3032" s="231" t="s">
        <v>996</v>
      </c>
      <c r="F3032" s="231" t="s">
        <v>95</v>
      </c>
      <c r="G3032" s="231" t="s">
        <v>974</v>
      </c>
      <c r="H3032" s="231" t="s">
        <v>990</v>
      </c>
      <c r="I3032" s="231" t="s">
        <v>1002</v>
      </c>
      <c r="J3032" s="231" t="s">
        <v>1003</v>
      </c>
      <c r="K3032" s="231" t="s">
        <v>83</v>
      </c>
      <c r="L3032" s="231" t="s">
        <v>978</v>
      </c>
      <c r="M3032" s="234"/>
      <c r="N3032" s="235">
        <v>0.5</v>
      </c>
      <c r="O3032" s="235">
        <v>0.5</v>
      </c>
    </row>
    <row r="3033" spans="1:15">
      <c r="A3033" s="231" t="s">
        <v>969</v>
      </c>
      <c r="B3033" s="231" t="s">
        <v>970</v>
      </c>
      <c r="C3033" s="231" t="s">
        <v>971</v>
      </c>
      <c r="D3033" s="231" t="s">
        <v>972</v>
      </c>
      <c r="E3033" s="231" t="s">
        <v>996</v>
      </c>
      <c r="F3033" s="231" t="s">
        <v>95</v>
      </c>
      <c r="G3033" s="231" t="s">
        <v>974</v>
      </c>
      <c r="H3033" s="231" t="s">
        <v>990</v>
      </c>
      <c r="I3033" s="231" t="s">
        <v>1002</v>
      </c>
      <c r="J3033" s="231" t="s">
        <v>1004</v>
      </c>
      <c r="K3033" s="231" t="s">
        <v>83</v>
      </c>
      <c r="L3033" s="231" t="s">
        <v>979</v>
      </c>
      <c r="M3033" s="234"/>
      <c r="N3033" s="235">
        <v>0.5</v>
      </c>
      <c r="O3033" s="235">
        <v>0.5</v>
      </c>
    </row>
    <row r="3034" spans="1:15">
      <c r="A3034" s="231" t="s">
        <v>969</v>
      </c>
      <c r="B3034" s="231" t="s">
        <v>970</v>
      </c>
      <c r="C3034" s="231" t="s">
        <v>971</v>
      </c>
      <c r="D3034" s="231" t="s">
        <v>972</v>
      </c>
      <c r="E3034" s="231" t="s">
        <v>996</v>
      </c>
      <c r="F3034" s="231" t="s">
        <v>95</v>
      </c>
      <c r="G3034" s="231" t="s">
        <v>974</v>
      </c>
      <c r="H3034" s="231" t="s">
        <v>990</v>
      </c>
      <c r="K3034" s="231" t="s">
        <v>83</v>
      </c>
      <c r="L3034" s="231" t="s">
        <v>980</v>
      </c>
      <c r="M3034" s="234"/>
      <c r="N3034" s="236"/>
      <c r="O3034" s="236"/>
    </row>
    <row r="3035" spans="1:15">
      <c r="A3035" s="237" t="s">
        <v>969</v>
      </c>
      <c r="B3035" s="237" t="s">
        <v>970</v>
      </c>
      <c r="C3035" s="237" t="s">
        <v>971</v>
      </c>
      <c r="D3035" s="237" t="s">
        <v>972</v>
      </c>
      <c r="E3035" s="237" t="s">
        <v>996</v>
      </c>
      <c r="F3035" s="237" t="s">
        <v>95</v>
      </c>
      <c r="G3035" s="237" t="s">
        <v>974</v>
      </c>
      <c r="H3035" s="237" t="s">
        <v>40</v>
      </c>
      <c r="I3035" s="237"/>
      <c r="J3035" s="237"/>
      <c r="K3035" s="237" t="s">
        <v>83</v>
      </c>
      <c r="L3035" s="237" t="s">
        <v>976</v>
      </c>
      <c r="M3035" s="237">
        <v>1824.1841999999999</v>
      </c>
      <c r="N3035" s="237">
        <v>214.30690000000001</v>
      </c>
      <c r="O3035" s="237">
        <v>1624.0036</v>
      </c>
    </row>
    <row r="3036" spans="1:15">
      <c r="A3036" s="237" t="s">
        <v>969</v>
      </c>
      <c r="B3036" s="237" t="s">
        <v>970</v>
      </c>
      <c r="C3036" s="237" t="s">
        <v>971</v>
      </c>
      <c r="D3036" s="237" t="s">
        <v>972</v>
      </c>
      <c r="E3036" s="237" t="s">
        <v>996</v>
      </c>
      <c r="F3036" s="237" t="s">
        <v>95</v>
      </c>
      <c r="G3036" s="237" t="s">
        <v>974</v>
      </c>
      <c r="H3036" s="237" t="s">
        <v>40</v>
      </c>
      <c r="I3036" s="237"/>
      <c r="J3036" s="237"/>
      <c r="K3036" s="237" t="s">
        <v>83</v>
      </c>
      <c r="L3036" s="237" t="s">
        <v>977</v>
      </c>
      <c r="M3036" s="238">
        <v>3.0244546144387598E-4</v>
      </c>
      <c r="N3036" s="238">
        <v>5.3490309464698799E-5</v>
      </c>
      <c r="O3036" s="238">
        <v>2.5282876514553702E-4</v>
      </c>
    </row>
    <row r="3037" spans="1:15">
      <c r="A3037" s="231" t="s">
        <v>969</v>
      </c>
      <c r="B3037" s="231" t="s">
        <v>970</v>
      </c>
      <c r="C3037" s="231" t="s">
        <v>971</v>
      </c>
      <c r="D3037" s="231" t="s">
        <v>972</v>
      </c>
      <c r="E3037" s="231" t="s">
        <v>996</v>
      </c>
      <c r="F3037" s="231" t="s">
        <v>95</v>
      </c>
      <c r="G3037" s="231" t="s">
        <v>974</v>
      </c>
      <c r="H3037" s="231" t="s">
        <v>40</v>
      </c>
      <c r="I3037" s="231" t="s">
        <v>1002</v>
      </c>
      <c r="J3037" s="231" t="s">
        <v>1003</v>
      </c>
      <c r="K3037" s="231" t="s">
        <v>83</v>
      </c>
      <c r="L3037" s="231" t="s">
        <v>978</v>
      </c>
      <c r="M3037" s="234"/>
      <c r="N3037" s="235">
        <v>0.5</v>
      </c>
      <c r="O3037" s="235">
        <v>0.5</v>
      </c>
    </row>
    <row r="3038" spans="1:15">
      <c r="A3038" s="231" t="s">
        <v>969</v>
      </c>
      <c r="B3038" s="231" t="s">
        <v>970</v>
      </c>
      <c r="C3038" s="231" t="s">
        <v>971</v>
      </c>
      <c r="D3038" s="231" t="s">
        <v>972</v>
      </c>
      <c r="E3038" s="231" t="s">
        <v>996</v>
      </c>
      <c r="F3038" s="231" t="s">
        <v>95</v>
      </c>
      <c r="G3038" s="231" t="s">
        <v>974</v>
      </c>
      <c r="H3038" s="231" t="s">
        <v>40</v>
      </c>
      <c r="I3038" s="231" t="s">
        <v>1002</v>
      </c>
      <c r="J3038" s="231" t="s">
        <v>1004</v>
      </c>
      <c r="K3038" s="231" t="s">
        <v>83</v>
      </c>
      <c r="L3038" s="231" t="s">
        <v>979</v>
      </c>
      <c r="M3038" s="234"/>
      <c r="N3038" s="235">
        <v>0.5</v>
      </c>
      <c r="O3038" s="235">
        <v>0.5</v>
      </c>
    </row>
    <row r="3039" spans="1:15">
      <c r="A3039" s="231" t="s">
        <v>969</v>
      </c>
      <c r="B3039" s="231" t="s">
        <v>970</v>
      </c>
      <c r="C3039" s="231" t="s">
        <v>971</v>
      </c>
      <c r="D3039" s="231" t="s">
        <v>972</v>
      </c>
      <c r="E3039" s="231" t="s">
        <v>996</v>
      </c>
      <c r="F3039" s="231" t="s">
        <v>95</v>
      </c>
      <c r="G3039" s="231" t="s">
        <v>974</v>
      </c>
      <c r="H3039" s="231" t="s">
        <v>40</v>
      </c>
      <c r="K3039" s="231" t="s">
        <v>83</v>
      </c>
      <c r="L3039" s="231" t="s">
        <v>980</v>
      </c>
      <c r="M3039" s="234"/>
      <c r="N3039" s="235"/>
      <c r="O3039" s="235"/>
    </row>
    <row r="3040" spans="1:15">
      <c r="A3040" s="237" t="s">
        <v>969</v>
      </c>
      <c r="B3040" s="237" t="s">
        <v>970</v>
      </c>
      <c r="C3040" s="237" t="s">
        <v>971</v>
      </c>
      <c r="D3040" s="237" t="s">
        <v>972</v>
      </c>
      <c r="E3040" s="237" t="s">
        <v>996</v>
      </c>
      <c r="F3040" s="237" t="s">
        <v>95</v>
      </c>
      <c r="G3040" s="237" t="s">
        <v>974</v>
      </c>
      <c r="H3040" s="237" t="s">
        <v>56</v>
      </c>
      <c r="I3040" s="237"/>
      <c r="J3040" s="237"/>
      <c r="K3040" s="237" t="s">
        <v>83</v>
      </c>
      <c r="L3040" s="237" t="s">
        <v>976</v>
      </c>
      <c r="M3040" s="237">
        <v>194.57339999999999</v>
      </c>
      <c r="N3040" s="237">
        <v>62.061700000000002</v>
      </c>
      <c r="O3040" s="237">
        <v>53.597000000000001</v>
      </c>
    </row>
    <row r="3041" spans="1:15">
      <c r="A3041" s="237" t="s">
        <v>969</v>
      </c>
      <c r="B3041" s="237" t="s">
        <v>970</v>
      </c>
      <c r="C3041" s="237" t="s">
        <v>971</v>
      </c>
      <c r="D3041" s="237" t="s">
        <v>972</v>
      </c>
      <c r="E3041" s="237" t="s">
        <v>996</v>
      </c>
      <c r="F3041" s="237" t="s">
        <v>95</v>
      </c>
      <c r="G3041" s="237" t="s">
        <v>974</v>
      </c>
      <c r="H3041" s="237" t="s">
        <v>56</v>
      </c>
      <c r="I3041" s="237"/>
      <c r="J3041" s="237"/>
      <c r="K3041" s="237" t="s">
        <v>83</v>
      </c>
      <c r="L3041" s="237" t="s">
        <v>977</v>
      </c>
      <c r="M3041" s="238">
        <v>3.3616571695192303E-5</v>
      </c>
      <c r="N3041" s="238">
        <v>1.5490399697374599E-5</v>
      </c>
      <c r="O3041" s="238">
        <v>8.3441091666947795E-6</v>
      </c>
    </row>
    <row r="3042" spans="1:15">
      <c r="A3042" s="231" t="s">
        <v>969</v>
      </c>
      <c r="B3042" s="231" t="s">
        <v>970</v>
      </c>
      <c r="C3042" s="231" t="s">
        <v>971</v>
      </c>
      <c r="D3042" s="231" t="s">
        <v>972</v>
      </c>
      <c r="E3042" s="231" t="s">
        <v>996</v>
      </c>
      <c r="F3042" s="231" t="s">
        <v>95</v>
      </c>
      <c r="G3042" s="231" t="s">
        <v>974</v>
      </c>
      <c r="H3042" s="231" t="s">
        <v>56</v>
      </c>
      <c r="I3042" s="231" t="s">
        <v>1028</v>
      </c>
      <c r="J3042" s="231" t="s">
        <v>811</v>
      </c>
      <c r="K3042" s="231" t="s">
        <v>83</v>
      </c>
      <c r="L3042" s="231" t="s">
        <v>978</v>
      </c>
      <c r="M3042" s="234"/>
      <c r="N3042" s="239">
        <v>1</v>
      </c>
      <c r="O3042" s="239">
        <v>1</v>
      </c>
    </row>
    <row r="3043" spans="1:15">
      <c r="A3043" s="231" t="s">
        <v>969</v>
      </c>
      <c r="B3043" s="231" t="s">
        <v>970</v>
      </c>
      <c r="C3043" s="231" t="s">
        <v>971</v>
      </c>
      <c r="D3043" s="231" t="s">
        <v>972</v>
      </c>
      <c r="E3043" s="231" t="s">
        <v>996</v>
      </c>
      <c r="F3043" s="231" t="s">
        <v>95</v>
      </c>
      <c r="G3043" s="231" t="s">
        <v>974</v>
      </c>
      <c r="H3043" s="231" t="s">
        <v>56</v>
      </c>
      <c r="K3043" s="231" t="s">
        <v>83</v>
      </c>
      <c r="L3043" s="231" t="s">
        <v>979</v>
      </c>
      <c r="M3043" s="234"/>
      <c r="N3043" s="235"/>
      <c r="O3043" s="235"/>
    </row>
    <row r="3044" spans="1:15">
      <c r="A3044" s="231" t="s">
        <v>969</v>
      </c>
      <c r="B3044" s="231" t="s">
        <v>970</v>
      </c>
      <c r="C3044" s="231" t="s">
        <v>971</v>
      </c>
      <c r="D3044" s="231" t="s">
        <v>972</v>
      </c>
      <c r="E3044" s="231" t="s">
        <v>996</v>
      </c>
      <c r="F3044" s="231" t="s">
        <v>95</v>
      </c>
      <c r="G3044" s="231" t="s">
        <v>974</v>
      </c>
      <c r="H3044" s="231" t="s">
        <v>56</v>
      </c>
      <c r="K3044" s="231" t="s">
        <v>83</v>
      </c>
      <c r="L3044" s="231" t="s">
        <v>980</v>
      </c>
      <c r="M3044" s="234"/>
      <c r="N3044" s="235"/>
      <c r="O3044" s="235"/>
    </row>
    <row r="3045" spans="1:15">
      <c r="A3045" s="237" t="s">
        <v>969</v>
      </c>
      <c r="B3045" s="237" t="s">
        <v>970</v>
      </c>
      <c r="C3045" s="237" t="s">
        <v>971</v>
      </c>
      <c r="D3045" s="237" t="s">
        <v>972</v>
      </c>
      <c r="E3045" s="237" t="s">
        <v>996</v>
      </c>
      <c r="F3045" s="237" t="s">
        <v>95</v>
      </c>
      <c r="G3045" s="237" t="s">
        <v>974</v>
      </c>
      <c r="H3045" s="237" t="s">
        <v>90</v>
      </c>
      <c r="I3045" s="237"/>
      <c r="J3045" s="237"/>
      <c r="K3045" s="237" t="s">
        <v>83</v>
      </c>
      <c r="L3045" s="237" t="s">
        <v>976</v>
      </c>
      <c r="M3045" s="237">
        <v>1.1000000000000001E-3</v>
      </c>
      <c r="N3045" s="237"/>
      <c r="O3045" s="237"/>
    </row>
    <row r="3046" spans="1:15">
      <c r="A3046" s="237" t="s">
        <v>969</v>
      </c>
      <c r="B3046" s="237" t="s">
        <v>970</v>
      </c>
      <c r="C3046" s="237" t="s">
        <v>971</v>
      </c>
      <c r="D3046" s="237" t="s">
        <v>972</v>
      </c>
      <c r="E3046" s="237" t="s">
        <v>996</v>
      </c>
      <c r="F3046" s="237" t="s">
        <v>95</v>
      </c>
      <c r="G3046" s="237" t="s">
        <v>974</v>
      </c>
      <c r="H3046" s="237" t="s">
        <v>90</v>
      </c>
      <c r="I3046" s="237"/>
      <c r="J3046" s="237"/>
      <c r="K3046" s="237" t="s">
        <v>83</v>
      </c>
      <c r="L3046" s="237" t="s">
        <v>977</v>
      </c>
      <c r="M3046" s="238">
        <v>1.24455442572005E-10</v>
      </c>
      <c r="N3046" s="238"/>
      <c r="O3046" s="238"/>
    </row>
    <row r="3047" spans="1:15">
      <c r="A3047" s="231" t="s">
        <v>969</v>
      </c>
      <c r="B3047" s="231" t="s">
        <v>970</v>
      </c>
      <c r="C3047" s="231" t="s">
        <v>971</v>
      </c>
      <c r="D3047" s="231" t="s">
        <v>972</v>
      </c>
      <c r="E3047" s="231" t="s">
        <v>996</v>
      </c>
      <c r="F3047" s="231" t="s">
        <v>95</v>
      </c>
      <c r="G3047" s="231" t="s">
        <v>974</v>
      </c>
      <c r="H3047" s="231" t="s">
        <v>90</v>
      </c>
      <c r="I3047" s="231" t="s">
        <v>109</v>
      </c>
      <c r="J3047" s="231" t="s">
        <v>811</v>
      </c>
      <c r="K3047" s="231" t="s">
        <v>83</v>
      </c>
      <c r="L3047" s="231" t="s">
        <v>978</v>
      </c>
      <c r="M3047" s="234"/>
      <c r="N3047" s="239">
        <v>1</v>
      </c>
      <c r="O3047" s="239">
        <v>1</v>
      </c>
    </row>
    <row r="3048" spans="1:15">
      <c r="A3048" s="231" t="s">
        <v>969</v>
      </c>
      <c r="B3048" s="231" t="s">
        <v>970</v>
      </c>
      <c r="C3048" s="231" t="s">
        <v>971</v>
      </c>
      <c r="D3048" s="231" t="s">
        <v>972</v>
      </c>
      <c r="E3048" s="231" t="s">
        <v>996</v>
      </c>
      <c r="F3048" s="231" t="s">
        <v>95</v>
      </c>
      <c r="G3048" s="231" t="s">
        <v>974</v>
      </c>
      <c r="H3048" s="231" t="s">
        <v>90</v>
      </c>
      <c r="K3048" s="231" t="s">
        <v>83</v>
      </c>
      <c r="L3048" s="231" t="s">
        <v>979</v>
      </c>
      <c r="M3048" s="234"/>
      <c r="N3048" s="236"/>
      <c r="O3048" s="236"/>
    </row>
    <row r="3049" spans="1:15">
      <c r="A3049" s="231" t="s">
        <v>969</v>
      </c>
      <c r="B3049" s="231" t="s">
        <v>970</v>
      </c>
      <c r="C3049" s="231" t="s">
        <v>971</v>
      </c>
      <c r="D3049" s="231" t="s">
        <v>972</v>
      </c>
      <c r="E3049" s="231" t="s">
        <v>996</v>
      </c>
      <c r="F3049" s="231" t="s">
        <v>95</v>
      </c>
      <c r="G3049" s="231" t="s">
        <v>974</v>
      </c>
      <c r="H3049" s="231" t="s">
        <v>90</v>
      </c>
      <c r="K3049" s="231" t="s">
        <v>83</v>
      </c>
      <c r="L3049" s="231" t="s">
        <v>980</v>
      </c>
      <c r="M3049" s="234"/>
      <c r="N3049" s="236"/>
      <c r="O3049" s="236"/>
    </row>
    <row r="3050" spans="1:15">
      <c r="A3050" s="237" t="s">
        <v>969</v>
      </c>
      <c r="B3050" s="237" t="s">
        <v>970</v>
      </c>
      <c r="C3050" s="237" t="s">
        <v>971</v>
      </c>
      <c r="D3050" s="237" t="s">
        <v>972</v>
      </c>
      <c r="E3050" s="237" t="s">
        <v>996</v>
      </c>
      <c r="F3050" s="237" t="s">
        <v>95</v>
      </c>
      <c r="G3050" s="237" t="s">
        <v>974</v>
      </c>
      <c r="H3050" s="237" t="s">
        <v>70</v>
      </c>
      <c r="I3050" s="237"/>
      <c r="J3050" s="237"/>
      <c r="K3050" s="237" t="s">
        <v>83</v>
      </c>
      <c r="L3050" s="237" t="s">
        <v>976</v>
      </c>
      <c r="M3050" s="237">
        <v>25.675899999999999</v>
      </c>
      <c r="N3050" s="237">
        <v>4.1081000000000003</v>
      </c>
      <c r="O3050" s="237">
        <v>18.486699999999999</v>
      </c>
    </row>
    <row r="3051" spans="1:15">
      <c r="A3051" s="237" t="s">
        <v>969</v>
      </c>
      <c r="B3051" s="237" t="s">
        <v>970</v>
      </c>
      <c r="C3051" s="237" t="s">
        <v>971</v>
      </c>
      <c r="D3051" s="237" t="s">
        <v>972</v>
      </c>
      <c r="E3051" s="237" t="s">
        <v>996</v>
      </c>
      <c r="F3051" s="237" t="s">
        <v>95</v>
      </c>
      <c r="G3051" s="237" t="s">
        <v>974</v>
      </c>
      <c r="H3051" s="237" t="s">
        <v>70</v>
      </c>
      <c r="I3051" s="237"/>
      <c r="J3051" s="237"/>
      <c r="K3051" s="237" t="s">
        <v>83</v>
      </c>
      <c r="L3051" s="237" t="s">
        <v>977</v>
      </c>
      <c r="M3051" s="238">
        <v>5.1612673716861597E-6</v>
      </c>
      <c r="N3051" s="238">
        <v>1.0253684800252801E-6</v>
      </c>
      <c r="O3051" s="238">
        <v>2.87805367710761E-6</v>
      </c>
    </row>
    <row r="3052" spans="1:15">
      <c r="A3052" s="231" t="s">
        <v>969</v>
      </c>
      <c r="B3052" s="231" t="s">
        <v>970</v>
      </c>
      <c r="C3052" s="231" t="s">
        <v>971</v>
      </c>
      <c r="D3052" s="231" t="s">
        <v>972</v>
      </c>
      <c r="E3052" s="231" t="s">
        <v>996</v>
      </c>
      <c r="F3052" s="231" t="s">
        <v>95</v>
      </c>
      <c r="G3052" s="231" t="s">
        <v>974</v>
      </c>
      <c r="H3052" s="231" t="s">
        <v>70</v>
      </c>
      <c r="I3052" s="231" t="s">
        <v>109</v>
      </c>
      <c r="J3052" s="231" t="s">
        <v>811</v>
      </c>
      <c r="K3052" s="231" t="s">
        <v>83</v>
      </c>
      <c r="L3052" s="231" t="s">
        <v>978</v>
      </c>
      <c r="M3052" s="234"/>
      <c r="N3052" s="239">
        <v>1</v>
      </c>
      <c r="O3052" s="239">
        <v>1</v>
      </c>
    </row>
    <row r="3053" spans="1:15">
      <c r="A3053" s="231" t="s">
        <v>969</v>
      </c>
      <c r="B3053" s="231" t="s">
        <v>970</v>
      </c>
      <c r="C3053" s="231" t="s">
        <v>971</v>
      </c>
      <c r="D3053" s="231" t="s">
        <v>972</v>
      </c>
      <c r="E3053" s="231" t="s">
        <v>996</v>
      </c>
      <c r="F3053" s="231" t="s">
        <v>95</v>
      </c>
      <c r="G3053" s="231" t="s">
        <v>974</v>
      </c>
      <c r="H3053" s="231" t="s">
        <v>70</v>
      </c>
      <c r="K3053" s="231" t="s">
        <v>83</v>
      </c>
      <c r="L3053" s="231" t="s">
        <v>979</v>
      </c>
      <c r="M3053" s="234"/>
      <c r="N3053" s="235"/>
      <c r="O3053" s="235"/>
    </row>
    <row r="3054" spans="1:15">
      <c r="A3054" s="231" t="s">
        <v>969</v>
      </c>
      <c r="B3054" s="231" t="s">
        <v>970</v>
      </c>
      <c r="C3054" s="231" t="s">
        <v>971</v>
      </c>
      <c r="D3054" s="231" t="s">
        <v>972</v>
      </c>
      <c r="E3054" s="231" t="s">
        <v>996</v>
      </c>
      <c r="F3054" s="231" t="s">
        <v>95</v>
      </c>
      <c r="G3054" s="231" t="s">
        <v>974</v>
      </c>
      <c r="H3054" s="231" t="s">
        <v>70</v>
      </c>
      <c r="K3054" s="231" t="s">
        <v>83</v>
      </c>
      <c r="L3054" s="231" t="s">
        <v>980</v>
      </c>
      <c r="M3054" s="234"/>
      <c r="N3054" s="235"/>
      <c r="O3054" s="235"/>
    </row>
    <row r="3055" spans="1:15">
      <c r="A3055" s="237" t="s">
        <v>969</v>
      </c>
      <c r="B3055" s="237" t="s">
        <v>970</v>
      </c>
      <c r="C3055" s="237" t="s">
        <v>971</v>
      </c>
      <c r="D3055" s="237" t="s">
        <v>972</v>
      </c>
      <c r="E3055" s="237" t="s">
        <v>996</v>
      </c>
      <c r="F3055" s="237" t="s">
        <v>95</v>
      </c>
      <c r="G3055" s="237" t="s">
        <v>974</v>
      </c>
      <c r="H3055" s="237" t="s">
        <v>61</v>
      </c>
      <c r="I3055" s="237"/>
      <c r="J3055" s="237"/>
      <c r="K3055" s="237" t="s">
        <v>83</v>
      </c>
      <c r="L3055" s="237" t="s">
        <v>976</v>
      </c>
      <c r="M3055" s="237">
        <v>1357.538</v>
      </c>
      <c r="N3055" s="237">
        <v>11.3141</v>
      </c>
      <c r="O3055" s="237">
        <v>907.62440000000004</v>
      </c>
    </row>
    <row r="3056" spans="1:15">
      <c r="A3056" s="237" t="s">
        <v>969</v>
      </c>
      <c r="B3056" s="237" t="s">
        <v>970</v>
      </c>
      <c r="C3056" s="237" t="s">
        <v>971</v>
      </c>
      <c r="D3056" s="237" t="s">
        <v>972</v>
      </c>
      <c r="E3056" s="237" t="s">
        <v>996</v>
      </c>
      <c r="F3056" s="237" t="s">
        <v>95</v>
      </c>
      <c r="G3056" s="237" t="s">
        <v>974</v>
      </c>
      <c r="H3056" s="237" t="s">
        <v>61</v>
      </c>
      <c r="I3056" s="237"/>
      <c r="J3056" s="237"/>
      <c r="K3056" s="237" t="s">
        <v>83</v>
      </c>
      <c r="L3056" s="237" t="s">
        <v>977</v>
      </c>
      <c r="M3056" s="238">
        <v>2.34542715016276E-4</v>
      </c>
      <c r="N3056" s="238">
        <v>2.82396278568048E-6</v>
      </c>
      <c r="O3056" s="238">
        <v>1.4130113767479201E-4</v>
      </c>
    </row>
    <row r="3057" spans="1:15">
      <c r="A3057" s="231" t="s">
        <v>969</v>
      </c>
      <c r="B3057" s="231" t="s">
        <v>970</v>
      </c>
      <c r="C3057" s="231" t="s">
        <v>971</v>
      </c>
      <c r="D3057" s="231" t="s">
        <v>972</v>
      </c>
      <c r="E3057" s="231" t="s">
        <v>996</v>
      </c>
      <c r="F3057" s="231" t="s">
        <v>95</v>
      </c>
      <c r="G3057" s="231" t="s">
        <v>974</v>
      </c>
      <c r="H3057" s="231" t="s">
        <v>61</v>
      </c>
      <c r="I3057" s="231" t="s">
        <v>1002</v>
      </c>
      <c r="J3057" s="231" t="s">
        <v>1003</v>
      </c>
      <c r="K3057" s="231" t="s">
        <v>83</v>
      </c>
      <c r="L3057" s="231" t="s">
        <v>978</v>
      </c>
      <c r="M3057" s="234"/>
      <c r="N3057" s="235">
        <v>0.5</v>
      </c>
      <c r="O3057" s="235">
        <v>0.5</v>
      </c>
    </row>
    <row r="3058" spans="1:15">
      <c r="A3058" s="231" t="s">
        <v>969</v>
      </c>
      <c r="B3058" s="231" t="s">
        <v>970</v>
      </c>
      <c r="C3058" s="231" t="s">
        <v>971</v>
      </c>
      <c r="D3058" s="231" t="s">
        <v>972</v>
      </c>
      <c r="E3058" s="231" t="s">
        <v>996</v>
      </c>
      <c r="F3058" s="231" t="s">
        <v>95</v>
      </c>
      <c r="G3058" s="231" t="s">
        <v>974</v>
      </c>
      <c r="H3058" s="231" t="s">
        <v>61</v>
      </c>
      <c r="I3058" s="231" t="s">
        <v>1002</v>
      </c>
      <c r="J3058" s="231" t="s">
        <v>1004</v>
      </c>
      <c r="K3058" s="231" t="s">
        <v>83</v>
      </c>
      <c r="L3058" s="231" t="s">
        <v>979</v>
      </c>
      <c r="M3058" s="234"/>
      <c r="N3058" s="235">
        <v>0.5</v>
      </c>
      <c r="O3058" s="235">
        <v>0.5</v>
      </c>
    </row>
    <row r="3059" spans="1:15">
      <c r="A3059" s="231" t="s">
        <v>969</v>
      </c>
      <c r="B3059" s="231" t="s">
        <v>970</v>
      </c>
      <c r="C3059" s="231" t="s">
        <v>971</v>
      </c>
      <c r="D3059" s="231" t="s">
        <v>972</v>
      </c>
      <c r="E3059" s="231" t="s">
        <v>996</v>
      </c>
      <c r="F3059" s="231" t="s">
        <v>95</v>
      </c>
      <c r="G3059" s="231" t="s">
        <v>974</v>
      </c>
      <c r="H3059" s="231" t="s">
        <v>61</v>
      </c>
      <c r="K3059" s="231" t="s">
        <v>83</v>
      </c>
      <c r="L3059" s="231" t="s">
        <v>980</v>
      </c>
      <c r="M3059" s="234"/>
      <c r="N3059" s="235"/>
      <c r="O3059" s="235"/>
    </row>
    <row r="3060" spans="1:15">
      <c r="A3060" s="237" t="s">
        <v>969</v>
      </c>
      <c r="B3060" s="237" t="s">
        <v>970</v>
      </c>
      <c r="C3060" s="237" t="s">
        <v>971</v>
      </c>
      <c r="D3060" s="237" t="s">
        <v>972</v>
      </c>
      <c r="E3060" s="237" t="s">
        <v>996</v>
      </c>
      <c r="F3060" s="237" t="s">
        <v>95</v>
      </c>
      <c r="G3060" s="237" t="s">
        <v>974</v>
      </c>
      <c r="H3060" s="237" t="s">
        <v>19</v>
      </c>
      <c r="I3060" s="237"/>
      <c r="J3060" s="237"/>
      <c r="K3060" s="237" t="s">
        <v>83</v>
      </c>
      <c r="L3060" s="237" t="s">
        <v>976</v>
      </c>
      <c r="M3060" s="237">
        <v>6834.5927000000001</v>
      </c>
      <c r="N3060" s="237">
        <v>1720.5672999999999</v>
      </c>
      <c r="O3060" s="237">
        <v>6057.7221</v>
      </c>
    </row>
    <row r="3061" spans="1:15">
      <c r="A3061" s="237" t="s">
        <v>969</v>
      </c>
      <c r="B3061" s="237" t="s">
        <v>970</v>
      </c>
      <c r="C3061" s="237" t="s">
        <v>971</v>
      </c>
      <c r="D3061" s="237" t="s">
        <v>972</v>
      </c>
      <c r="E3061" s="237" t="s">
        <v>996</v>
      </c>
      <c r="F3061" s="237" t="s">
        <v>95</v>
      </c>
      <c r="G3061" s="237" t="s">
        <v>974</v>
      </c>
      <c r="H3061" s="237" t="s">
        <v>19</v>
      </c>
      <c r="I3061" s="237"/>
      <c r="J3061" s="237"/>
      <c r="K3061" s="237" t="s">
        <v>83</v>
      </c>
      <c r="L3061" s="237" t="s">
        <v>977</v>
      </c>
      <c r="M3061" s="238">
        <v>1.12128415565198E-3</v>
      </c>
      <c r="N3061" s="238">
        <v>4.2944803611942199E-4</v>
      </c>
      <c r="O3061" s="238">
        <v>9.4308066690112395E-4</v>
      </c>
    </row>
    <row r="3062" spans="1:15">
      <c r="A3062" s="231" t="s">
        <v>969</v>
      </c>
      <c r="B3062" s="231" t="s">
        <v>970</v>
      </c>
      <c r="C3062" s="231" t="s">
        <v>971</v>
      </c>
      <c r="D3062" s="231" t="s">
        <v>972</v>
      </c>
      <c r="E3062" s="231" t="s">
        <v>996</v>
      </c>
      <c r="F3062" s="231" t="s">
        <v>95</v>
      </c>
      <c r="G3062" s="231" t="s">
        <v>974</v>
      </c>
      <c r="H3062" s="231" t="s">
        <v>19</v>
      </c>
      <c r="I3062" s="231" t="s">
        <v>99</v>
      </c>
      <c r="J3062" s="231" t="s">
        <v>811</v>
      </c>
      <c r="K3062" s="231" t="s">
        <v>83</v>
      </c>
      <c r="L3062" s="231" t="s">
        <v>978</v>
      </c>
      <c r="M3062" s="234"/>
      <c r="N3062" s="239">
        <v>1</v>
      </c>
      <c r="O3062" s="239">
        <v>1</v>
      </c>
    </row>
    <row r="3063" spans="1:15">
      <c r="A3063" s="231" t="s">
        <v>969</v>
      </c>
      <c r="B3063" s="231" t="s">
        <v>970</v>
      </c>
      <c r="C3063" s="231" t="s">
        <v>971</v>
      </c>
      <c r="D3063" s="231" t="s">
        <v>972</v>
      </c>
      <c r="E3063" s="231" t="s">
        <v>996</v>
      </c>
      <c r="F3063" s="231" t="s">
        <v>95</v>
      </c>
      <c r="G3063" s="231" t="s">
        <v>974</v>
      </c>
      <c r="H3063" s="231" t="s">
        <v>19</v>
      </c>
      <c r="K3063" s="231" t="s">
        <v>83</v>
      </c>
      <c r="L3063" s="231" t="s">
        <v>979</v>
      </c>
      <c r="M3063" s="234"/>
      <c r="N3063" s="235"/>
      <c r="O3063" s="235"/>
    </row>
    <row r="3064" spans="1:15">
      <c r="A3064" s="231" t="s">
        <v>969</v>
      </c>
      <c r="B3064" s="231" t="s">
        <v>970</v>
      </c>
      <c r="C3064" s="231" t="s">
        <v>971</v>
      </c>
      <c r="D3064" s="231" t="s">
        <v>972</v>
      </c>
      <c r="E3064" s="231" t="s">
        <v>996</v>
      </c>
      <c r="F3064" s="231" t="s">
        <v>95</v>
      </c>
      <c r="G3064" s="231" t="s">
        <v>974</v>
      </c>
      <c r="H3064" s="231" t="s">
        <v>19</v>
      </c>
      <c r="K3064" s="231" t="s">
        <v>83</v>
      </c>
      <c r="L3064" s="231" t="s">
        <v>980</v>
      </c>
      <c r="M3064" s="234"/>
      <c r="N3064" s="235"/>
      <c r="O3064" s="235"/>
    </row>
    <row r="3065" spans="1:15">
      <c r="A3065" s="237" t="s">
        <v>969</v>
      </c>
      <c r="B3065" s="237" t="s">
        <v>970</v>
      </c>
      <c r="C3065" s="237" t="s">
        <v>971</v>
      </c>
      <c r="D3065" s="237" t="s">
        <v>972</v>
      </c>
      <c r="E3065" s="237" t="s">
        <v>996</v>
      </c>
      <c r="F3065" s="237" t="s">
        <v>95</v>
      </c>
      <c r="G3065" s="237" t="s">
        <v>974</v>
      </c>
      <c r="H3065" s="237" t="s">
        <v>18</v>
      </c>
      <c r="I3065" s="237"/>
      <c r="J3065" s="237"/>
      <c r="K3065" s="237" t="s">
        <v>83</v>
      </c>
      <c r="L3065" s="237" t="s">
        <v>976</v>
      </c>
      <c r="M3065" s="237">
        <v>19844.5344</v>
      </c>
      <c r="N3065" s="237">
        <v>16164.856400000001</v>
      </c>
      <c r="O3065" s="237">
        <v>2983.2561000000001</v>
      </c>
    </row>
    <row r="3066" spans="1:15">
      <c r="A3066" s="237" t="s">
        <v>969</v>
      </c>
      <c r="B3066" s="237" t="s">
        <v>970</v>
      </c>
      <c r="C3066" s="237" t="s">
        <v>971</v>
      </c>
      <c r="D3066" s="237" t="s">
        <v>972</v>
      </c>
      <c r="E3066" s="237" t="s">
        <v>996</v>
      </c>
      <c r="F3066" s="237" t="s">
        <v>95</v>
      </c>
      <c r="G3066" s="237" t="s">
        <v>974</v>
      </c>
      <c r="H3066" s="237" t="s">
        <v>18</v>
      </c>
      <c r="I3066" s="237"/>
      <c r="J3066" s="237"/>
      <c r="K3066" s="237" t="s">
        <v>83</v>
      </c>
      <c r="L3066" s="237" t="s">
        <v>977</v>
      </c>
      <c r="M3066" s="238">
        <v>4.0346959024110604E-3</v>
      </c>
      <c r="N3066" s="238">
        <v>4.0346959024110604E-3</v>
      </c>
      <c r="O3066" s="238">
        <v>4.6444044574524903E-4</v>
      </c>
    </row>
    <row r="3067" spans="1:15">
      <c r="A3067" s="231" t="s">
        <v>969</v>
      </c>
      <c r="B3067" s="231" t="s">
        <v>970</v>
      </c>
      <c r="C3067" s="231" t="s">
        <v>971</v>
      </c>
      <c r="D3067" s="231" t="s">
        <v>972</v>
      </c>
      <c r="E3067" s="231" t="s">
        <v>996</v>
      </c>
      <c r="F3067" s="231" t="s">
        <v>95</v>
      </c>
      <c r="G3067" s="231" t="s">
        <v>974</v>
      </c>
      <c r="H3067" s="231" t="s">
        <v>18</v>
      </c>
      <c r="I3067" s="231" t="s">
        <v>1002</v>
      </c>
      <c r="J3067" s="231" t="s">
        <v>1003</v>
      </c>
      <c r="K3067" s="231" t="s">
        <v>83</v>
      </c>
      <c r="L3067" s="231" t="s">
        <v>978</v>
      </c>
      <c r="M3067" s="234"/>
      <c r="N3067" s="235">
        <v>0.5</v>
      </c>
      <c r="O3067" s="235">
        <v>0.5</v>
      </c>
    </row>
    <row r="3068" spans="1:15">
      <c r="A3068" s="231" t="s">
        <v>969</v>
      </c>
      <c r="B3068" s="231" t="s">
        <v>970</v>
      </c>
      <c r="C3068" s="231" t="s">
        <v>971</v>
      </c>
      <c r="D3068" s="231" t="s">
        <v>972</v>
      </c>
      <c r="E3068" s="231" t="s">
        <v>996</v>
      </c>
      <c r="F3068" s="231" t="s">
        <v>95</v>
      </c>
      <c r="G3068" s="231" t="s">
        <v>974</v>
      </c>
      <c r="H3068" s="231" t="s">
        <v>18</v>
      </c>
      <c r="I3068" s="231" t="s">
        <v>1002</v>
      </c>
      <c r="J3068" s="231" t="s">
        <v>1004</v>
      </c>
      <c r="K3068" s="231" t="s">
        <v>83</v>
      </c>
      <c r="L3068" s="231" t="s">
        <v>979</v>
      </c>
      <c r="M3068" s="234"/>
      <c r="N3068" s="235">
        <v>0.5</v>
      </c>
      <c r="O3068" s="235">
        <v>0.5</v>
      </c>
    </row>
    <row r="3069" spans="1:15">
      <c r="A3069" s="231" t="s">
        <v>969</v>
      </c>
      <c r="B3069" s="231" t="s">
        <v>970</v>
      </c>
      <c r="C3069" s="231" t="s">
        <v>971</v>
      </c>
      <c r="D3069" s="231" t="s">
        <v>972</v>
      </c>
      <c r="E3069" s="231" t="s">
        <v>996</v>
      </c>
      <c r="F3069" s="231" t="s">
        <v>95</v>
      </c>
      <c r="G3069" s="231" t="s">
        <v>974</v>
      </c>
      <c r="H3069" s="231" t="s">
        <v>18</v>
      </c>
      <c r="K3069" s="231" t="s">
        <v>83</v>
      </c>
      <c r="L3069" s="231" t="s">
        <v>980</v>
      </c>
      <c r="M3069" s="234"/>
      <c r="N3069" s="235"/>
      <c r="O3069" s="235"/>
    </row>
    <row r="3070" spans="1:15">
      <c r="A3070" s="237" t="s">
        <v>969</v>
      </c>
      <c r="B3070" s="237" t="s">
        <v>970</v>
      </c>
      <c r="C3070" s="237" t="s">
        <v>971</v>
      </c>
      <c r="D3070" s="237" t="s">
        <v>972</v>
      </c>
      <c r="E3070" s="237" t="s">
        <v>996</v>
      </c>
      <c r="F3070" s="237" t="s">
        <v>95</v>
      </c>
      <c r="G3070" s="237" t="s">
        <v>974</v>
      </c>
      <c r="H3070" s="237" t="s">
        <v>42</v>
      </c>
      <c r="I3070" s="237"/>
      <c r="J3070" s="237"/>
      <c r="K3070" s="237" t="s">
        <v>83</v>
      </c>
      <c r="L3070" s="237" t="s">
        <v>976</v>
      </c>
      <c r="M3070" s="237">
        <v>1.0318000000000001</v>
      </c>
      <c r="N3070" s="237"/>
      <c r="O3070" s="237"/>
    </row>
    <row r="3071" spans="1:15">
      <c r="A3071" s="237" t="s">
        <v>969</v>
      </c>
      <c r="B3071" s="237" t="s">
        <v>970</v>
      </c>
      <c r="C3071" s="237" t="s">
        <v>971</v>
      </c>
      <c r="D3071" s="237" t="s">
        <v>972</v>
      </c>
      <c r="E3071" s="237" t="s">
        <v>996</v>
      </c>
      <c r="F3071" s="237" t="s">
        <v>95</v>
      </c>
      <c r="G3071" s="237" t="s">
        <v>974</v>
      </c>
      <c r="H3071" s="237" t="s">
        <v>42</v>
      </c>
      <c r="I3071" s="237"/>
      <c r="J3071" s="237"/>
      <c r="K3071" s="237" t="s">
        <v>83</v>
      </c>
      <c r="L3071" s="237" t="s">
        <v>977</v>
      </c>
      <c r="M3071" s="238">
        <v>1.8795100123205099E-7</v>
      </c>
      <c r="N3071" s="238"/>
      <c r="O3071" s="238"/>
    </row>
    <row r="3072" spans="1:15">
      <c r="A3072" s="231" t="s">
        <v>969</v>
      </c>
      <c r="B3072" s="231" t="s">
        <v>970</v>
      </c>
      <c r="C3072" s="231" t="s">
        <v>971</v>
      </c>
      <c r="D3072" s="231" t="s">
        <v>972</v>
      </c>
      <c r="E3072" s="231" t="s">
        <v>996</v>
      </c>
      <c r="F3072" s="231" t="s">
        <v>95</v>
      </c>
      <c r="G3072" s="231" t="s">
        <v>974</v>
      </c>
      <c r="H3072" s="231" t="s">
        <v>42</v>
      </c>
      <c r="I3072" s="231" t="s">
        <v>1013</v>
      </c>
      <c r="J3072" s="231" t="s">
        <v>42</v>
      </c>
      <c r="K3072" s="231" t="s">
        <v>83</v>
      </c>
      <c r="L3072" s="231" t="s">
        <v>978</v>
      </c>
      <c r="M3072" s="234"/>
      <c r="N3072" s="239">
        <v>1</v>
      </c>
      <c r="O3072" s="239">
        <v>1</v>
      </c>
    </row>
    <row r="3073" spans="1:15">
      <c r="A3073" s="231" t="s">
        <v>969</v>
      </c>
      <c r="B3073" s="231" t="s">
        <v>970</v>
      </c>
      <c r="C3073" s="231" t="s">
        <v>971</v>
      </c>
      <c r="D3073" s="231" t="s">
        <v>972</v>
      </c>
      <c r="E3073" s="231" t="s">
        <v>996</v>
      </c>
      <c r="F3073" s="231" t="s">
        <v>95</v>
      </c>
      <c r="G3073" s="231" t="s">
        <v>974</v>
      </c>
      <c r="H3073" s="231" t="s">
        <v>42</v>
      </c>
      <c r="K3073" s="231" t="s">
        <v>83</v>
      </c>
      <c r="L3073" s="231" t="s">
        <v>979</v>
      </c>
      <c r="M3073" s="234"/>
      <c r="N3073" s="236"/>
      <c r="O3073" s="236"/>
    </row>
    <row r="3074" spans="1:15">
      <c r="A3074" s="231" t="s">
        <v>969</v>
      </c>
      <c r="B3074" s="231" t="s">
        <v>970</v>
      </c>
      <c r="C3074" s="231" t="s">
        <v>971</v>
      </c>
      <c r="D3074" s="231" t="s">
        <v>972</v>
      </c>
      <c r="E3074" s="231" t="s">
        <v>996</v>
      </c>
      <c r="F3074" s="231" t="s">
        <v>95</v>
      </c>
      <c r="G3074" s="231" t="s">
        <v>974</v>
      </c>
      <c r="H3074" s="231" t="s">
        <v>42</v>
      </c>
      <c r="K3074" s="231" t="s">
        <v>83</v>
      </c>
      <c r="L3074" s="231" t="s">
        <v>980</v>
      </c>
      <c r="M3074" s="234"/>
      <c r="N3074" s="236"/>
      <c r="O3074" s="236"/>
    </row>
    <row r="3075" spans="1:15">
      <c r="A3075" s="237" t="s">
        <v>969</v>
      </c>
      <c r="B3075" s="237" t="s">
        <v>970</v>
      </c>
      <c r="C3075" s="237" t="s">
        <v>971</v>
      </c>
      <c r="D3075" s="237" t="s">
        <v>972</v>
      </c>
      <c r="E3075" s="237" t="s">
        <v>996</v>
      </c>
      <c r="F3075" s="237" t="s">
        <v>95</v>
      </c>
      <c r="G3075" s="237" t="s">
        <v>974</v>
      </c>
      <c r="H3075" s="237" t="s">
        <v>76</v>
      </c>
      <c r="I3075" s="237"/>
      <c r="J3075" s="237"/>
      <c r="K3075" s="237" t="s">
        <v>83</v>
      </c>
      <c r="L3075" s="237" t="s">
        <v>976</v>
      </c>
      <c r="M3075" s="237">
        <v>87.804500000000004</v>
      </c>
      <c r="N3075" s="237"/>
      <c r="O3075" s="237">
        <v>58.8626</v>
      </c>
    </row>
    <row r="3076" spans="1:15">
      <c r="A3076" s="237" t="s">
        <v>969</v>
      </c>
      <c r="B3076" s="237" t="s">
        <v>970</v>
      </c>
      <c r="C3076" s="237" t="s">
        <v>971</v>
      </c>
      <c r="D3076" s="237" t="s">
        <v>972</v>
      </c>
      <c r="E3076" s="237" t="s">
        <v>996</v>
      </c>
      <c r="F3076" s="237" t="s">
        <v>95</v>
      </c>
      <c r="G3076" s="237" t="s">
        <v>974</v>
      </c>
      <c r="H3076" s="237" t="s">
        <v>76</v>
      </c>
      <c r="I3076" s="237"/>
      <c r="J3076" s="237"/>
      <c r="K3076" s="237" t="s">
        <v>83</v>
      </c>
      <c r="L3076" s="237" t="s">
        <v>977</v>
      </c>
      <c r="M3076" s="238">
        <v>1.51700400435543E-5</v>
      </c>
      <c r="N3076" s="238"/>
      <c r="O3076" s="238">
        <v>9.1638703702723706E-6</v>
      </c>
    </row>
    <row r="3077" spans="1:15">
      <c r="A3077" s="231" t="s">
        <v>969</v>
      </c>
      <c r="B3077" s="231" t="s">
        <v>970</v>
      </c>
      <c r="C3077" s="231" t="s">
        <v>971</v>
      </c>
      <c r="D3077" s="231" t="s">
        <v>972</v>
      </c>
      <c r="E3077" s="231" t="s">
        <v>996</v>
      </c>
      <c r="F3077" s="231" t="s">
        <v>95</v>
      </c>
      <c r="G3077" s="231" t="s">
        <v>974</v>
      </c>
      <c r="H3077" s="231" t="s">
        <v>76</v>
      </c>
      <c r="I3077" s="231" t="s">
        <v>1013</v>
      </c>
      <c r="J3077" s="231" t="s">
        <v>76</v>
      </c>
      <c r="K3077" s="231" t="s">
        <v>83</v>
      </c>
      <c r="L3077" s="231" t="s">
        <v>978</v>
      </c>
      <c r="M3077" s="234"/>
      <c r="N3077" s="239">
        <v>1</v>
      </c>
      <c r="O3077" s="239">
        <v>1</v>
      </c>
    </row>
    <row r="3078" spans="1:15">
      <c r="A3078" s="231" t="s">
        <v>969</v>
      </c>
      <c r="B3078" s="231" t="s">
        <v>970</v>
      </c>
      <c r="C3078" s="231" t="s">
        <v>971</v>
      </c>
      <c r="D3078" s="231" t="s">
        <v>972</v>
      </c>
      <c r="E3078" s="231" t="s">
        <v>996</v>
      </c>
      <c r="F3078" s="231" t="s">
        <v>95</v>
      </c>
      <c r="G3078" s="231" t="s">
        <v>974</v>
      </c>
      <c r="H3078" s="231" t="s">
        <v>76</v>
      </c>
      <c r="K3078" s="231" t="s">
        <v>83</v>
      </c>
      <c r="L3078" s="231" t="s">
        <v>979</v>
      </c>
      <c r="M3078" s="234"/>
      <c r="N3078" s="236"/>
      <c r="O3078" s="235"/>
    </row>
    <row r="3079" spans="1:15">
      <c r="A3079" s="231" t="s">
        <v>969</v>
      </c>
      <c r="B3079" s="231" t="s">
        <v>970</v>
      </c>
      <c r="C3079" s="231" t="s">
        <v>971</v>
      </c>
      <c r="D3079" s="231" t="s">
        <v>972</v>
      </c>
      <c r="E3079" s="231" t="s">
        <v>996</v>
      </c>
      <c r="F3079" s="231" t="s">
        <v>95</v>
      </c>
      <c r="G3079" s="231" t="s">
        <v>974</v>
      </c>
      <c r="H3079" s="231" t="s">
        <v>76</v>
      </c>
      <c r="K3079" s="231" t="s">
        <v>83</v>
      </c>
      <c r="L3079" s="231" t="s">
        <v>980</v>
      </c>
      <c r="M3079" s="234"/>
      <c r="N3079" s="236"/>
      <c r="O3079" s="235"/>
    </row>
    <row r="3080" spans="1:15">
      <c r="A3080" s="237" t="s">
        <v>969</v>
      </c>
      <c r="B3080" s="237" t="s">
        <v>970</v>
      </c>
      <c r="C3080" s="237" t="s">
        <v>971</v>
      </c>
      <c r="D3080" s="237" t="s">
        <v>972</v>
      </c>
      <c r="E3080" s="237" t="s">
        <v>996</v>
      </c>
      <c r="F3080" s="237" t="s">
        <v>95</v>
      </c>
      <c r="G3080" s="237" t="s">
        <v>974</v>
      </c>
      <c r="H3080" s="237" t="s">
        <v>41</v>
      </c>
      <c r="I3080" s="237"/>
      <c r="J3080" s="237"/>
      <c r="K3080" s="237" t="s">
        <v>83</v>
      </c>
      <c r="L3080" s="237" t="s">
        <v>976</v>
      </c>
      <c r="M3080" s="237">
        <v>1.0032000000000001</v>
      </c>
      <c r="N3080" s="237"/>
      <c r="O3080" s="237"/>
    </row>
    <row r="3081" spans="1:15">
      <c r="A3081" s="237" t="s">
        <v>969</v>
      </c>
      <c r="B3081" s="237" t="s">
        <v>970</v>
      </c>
      <c r="C3081" s="237" t="s">
        <v>971</v>
      </c>
      <c r="D3081" s="237" t="s">
        <v>972</v>
      </c>
      <c r="E3081" s="237" t="s">
        <v>996</v>
      </c>
      <c r="F3081" s="237" t="s">
        <v>95</v>
      </c>
      <c r="G3081" s="237" t="s">
        <v>974</v>
      </c>
      <c r="H3081" s="237" t="s">
        <v>41</v>
      </c>
      <c r="I3081" s="237"/>
      <c r="J3081" s="237"/>
      <c r="K3081" s="237" t="s">
        <v>83</v>
      </c>
      <c r="L3081" s="237" t="s">
        <v>977</v>
      </c>
      <c r="M3081" s="238">
        <v>1.16837079052319E-7</v>
      </c>
      <c r="N3081" s="238"/>
      <c r="O3081" s="238"/>
    </row>
    <row r="3082" spans="1:15">
      <c r="A3082" s="231" t="s">
        <v>969</v>
      </c>
      <c r="B3082" s="231" t="s">
        <v>970</v>
      </c>
      <c r="C3082" s="231" t="s">
        <v>971</v>
      </c>
      <c r="D3082" s="231" t="s">
        <v>972</v>
      </c>
      <c r="E3082" s="231" t="s">
        <v>996</v>
      </c>
      <c r="F3082" s="231" t="s">
        <v>95</v>
      </c>
      <c r="G3082" s="231" t="s">
        <v>974</v>
      </c>
      <c r="H3082" s="231" t="s">
        <v>41</v>
      </c>
      <c r="I3082" s="231" t="s">
        <v>1013</v>
      </c>
      <c r="J3082" s="231" t="s">
        <v>41</v>
      </c>
      <c r="K3082" s="231" t="s">
        <v>83</v>
      </c>
      <c r="L3082" s="231" t="s">
        <v>978</v>
      </c>
      <c r="M3082" s="234"/>
      <c r="N3082" s="239">
        <v>1</v>
      </c>
      <c r="O3082" s="239">
        <v>1</v>
      </c>
    </row>
    <row r="3083" spans="1:15">
      <c r="A3083" s="231" t="s">
        <v>969</v>
      </c>
      <c r="B3083" s="231" t="s">
        <v>970</v>
      </c>
      <c r="C3083" s="231" t="s">
        <v>971</v>
      </c>
      <c r="D3083" s="231" t="s">
        <v>972</v>
      </c>
      <c r="E3083" s="231" t="s">
        <v>996</v>
      </c>
      <c r="F3083" s="231" t="s">
        <v>95</v>
      </c>
      <c r="G3083" s="231" t="s">
        <v>974</v>
      </c>
      <c r="H3083" s="231" t="s">
        <v>41</v>
      </c>
      <c r="K3083" s="231" t="s">
        <v>83</v>
      </c>
      <c r="L3083" s="231" t="s">
        <v>979</v>
      </c>
      <c r="M3083" s="234"/>
      <c r="N3083" s="236"/>
      <c r="O3083" s="236"/>
    </row>
    <row r="3084" spans="1:15">
      <c r="A3084" s="231" t="s">
        <v>969</v>
      </c>
      <c r="B3084" s="231" t="s">
        <v>970</v>
      </c>
      <c r="C3084" s="231" t="s">
        <v>971</v>
      </c>
      <c r="D3084" s="231" t="s">
        <v>972</v>
      </c>
      <c r="E3084" s="231" t="s">
        <v>996</v>
      </c>
      <c r="F3084" s="231" t="s">
        <v>95</v>
      </c>
      <c r="G3084" s="231" t="s">
        <v>974</v>
      </c>
      <c r="H3084" s="231" t="s">
        <v>41</v>
      </c>
      <c r="K3084" s="231" t="s">
        <v>83</v>
      </c>
      <c r="L3084" s="231" t="s">
        <v>980</v>
      </c>
      <c r="M3084" s="234"/>
      <c r="N3084" s="236"/>
      <c r="O3084" s="236"/>
    </row>
    <row r="3085" spans="1:15">
      <c r="A3085" s="237" t="s">
        <v>969</v>
      </c>
      <c r="B3085" s="237" t="s">
        <v>970</v>
      </c>
      <c r="C3085" s="237" t="s">
        <v>971</v>
      </c>
      <c r="D3085" s="237" t="s">
        <v>972</v>
      </c>
      <c r="E3085" s="237" t="s">
        <v>996</v>
      </c>
      <c r="F3085" s="237" t="s">
        <v>95</v>
      </c>
      <c r="G3085" s="237" t="s">
        <v>974</v>
      </c>
      <c r="H3085" s="237" t="s">
        <v>79</v>
      </c>
      <c r="I3085" s="237"/>
      <c r="J3085" s="237"/>
      <c r="K3085" s="237" t="s">
        <v>83</v>
      </c>
      <c r="L3085" s="237" t="s">
        <v>976</v>
      </c>
      <c r="M3085" s="237">
        <v>4.3194999999999997</v>
      </c>
      <c r="N3085" s="237"/>
      <c r="O3085" s="237">
        <v>3.3102999999999998</v>
      </c>
    </row>
    <row r="3086" spans="1:15">
      <c r="A3086" s="237" t="s">
        <v>969</v>
      </c>
      <c r="B3086" s="237" t="s">
        <v>970</v>
      </c>
      <c r="C3086" s="237" t="s">
        <v>971</v>
      </c>
      <c r="D3086" s="237" t="s">
        <v>972</v>
      </c>
      <c r="E3086" s="237" t="s">
        <v>996</v>
      </c>
      <c r="F3086" s="237" t="s">
        <v>95</v>
      </c>
      <c r="G3086" s="237" t="s">
        <v>974</v>
      </c>
      <c r="H3086" s="237" t="s">
        <v>79</v>
      </c>
      <c r="I3086" s="237"/>
      <c r="J3086" s="237"/>
      <c r="K3086" s="237" t="s">
        <v>83</v>
      </c>
      <c r="L3086" s="237" t="s">
        <v>977</v>
      </c>
      <c r="M3086" s="238">
        <v>6.1318344734894496E-7</v>
      </c>
      <c r="N3086" s="238"/>
      <c r="O3086" s="238">
        <v>5.15355422402555E-7</v>
      </c>
    </row>
    <row r="3087" spans="1:15">
      <c r="A3087" s="231" t="s">
        <v>969</v>
      </c>
      <c r="B3087" s="231" t="s">
        <v>970</v>
      </c>
      <c r="C3087" s="231" t="s">
        <v>971</v>
      </c>
      <c r="D3087" s="231" t="s">
        <v>972</v>
      </c>
      <c r="E3087" s="231" t="s">
        <v>996</v>
      </c>
      <c r="F3087" s="231" t="s">
        <v>95</v>
      </c>
      <c r="G3087" s="231" t="s">
        <v>974</v>
      </c>
      <c r="H3087" s="231" t="s">
        <v>79</v>
      </c>
      <c r="I3087" s="231" t="s">
        <v>1013</v>
      </c>
      <c r="J3087" s="231" t="s">
        <v>79</v>
      </c>
      <c r="K3087" s="231" t="s">
        <v>83</v>
      </c>
      <c r="L3087" s="231" t="s">
        <v>978</v>
      </c>
      <c r="M3087" s="234"/>
      <c r="N3087" s="235">
        <v>1</v>
      </c>
      <c r="O3087" s="235">
        <v>1</v>
      </c>
    </row>
    <row r="3088" spans="1:15">
      <c r="A3088" s="231" t="s">
        <v>969</v>
      </c>
      <c r="B3088" s="231" t="s">
        <v>970</v>
      </c>
      <c r="C3088" s="231" t="s">
        <v>971</v>
      </c>
      <c r="D3088" s="231" t="s">
        <v>972</v>
      </c>
      <c r="E3088" s="231" t="s">
        <v>996</v>
      </c>
      <c r="F3088" s="231" t="s">
        <v>95</v>
      </c>
      <c r="G3088" s="231" t="s">
        <v>974</v>
      </c>
      <c r="H3088" s="231" t="s">
        <v>79</v>
      </c>
      <c r="K3088" s="231" t="s">
        <v>83</v>
      </c>
      <c r="L3088" s="231" t="s">
        <v>979</v>
      </c>
      <c r="M3088" s="234"/>
      <c r="N3088" s="236"/>
      <c r="O3088" s="235"/>
    </row>
    <row r="3089" spans="1:15">
      <c r="A3089" s="231" t="s">
        <v>969</v>
      </c>
      <c r="B3089" s="231" t="s">
        <v>970</v>
      </c>
      <c r="C3089" s="231" t="s">
        <v>971</v>
      </c>
      <c r="D3089" s="231" t="s">
        <v>972</v>
      </c>
      <c r="E3089" s="231" t="s">
        <v>996</v>
      </c>
      <c r="F3089" s="231" t="s">
        <v>95</v>
      </c>
      <c r="G3089" s="231" t="s">
        <v>974</v>
      </c>
      <c r="H3089" s="231" t="s">
        <v>79</v>
      </c>
      <c r="K3089" s="231" t="s">
        <v>83</v>
      </c>
      <c r="L3089" s="231" t="s">
        <v>980</v>
      </c>
      <c r="M3089" s="234"/>
      <c r="N3089" s="236"/>
      <c r="O3089" s="235"/>
    </row>
    <row r="3090" spans="1:15">
      <c r="A3090" s="237" t="s">
        <v>969</v>
      </c>
      <c r="B3090" s="237" t="s">
        <v>970</v>
      </c>
      <c r="C3090" s="237" t="s">
        <v>971</v>
      </c>
      <c r="D3090" s="237" t="s">
        <v>972</v>
      </c>
      <c r="E3090" s="237" t="s">
        <v>996</v>
      </c>
      <c r="F3090" s="237" t="s">
        <v>95</v>
      </c>
      <c r="G3090" s="237" t="s">
        <v>974</v>
      </c>
      <c r="H3090" s="237" t="s">
        <v>10</v>
      </c>
      <c r="I3090" s="237"/>
      <c r="J3090" s="237"/>
      <c r="K3090" s="237" t="s">
        <v>83</v>
      </c>
      <c r="L3090" s="237" t="s">
        <v>976</v>
      </c>
      <c r="M3090" s="237">
        <v>566.35140000000001</v>
      </c>
      <c r="N3090" s="237"/>
      <c r="O3090" s="237">
        <v>150.5685</v>
      </c>
    </row>
    <row r="3091" spans="1:15">
      <c r="A3091" s="237" t="s">
        <v>969</v>
      </c>
      <c r="B3091" s="237" t="s">
        <v>970</v>
      </c>
      <c r="C3091" s="237" t="s">
        <v>971</v>
      </c>
      <c r="D3091" s="237" t="s">
        <v>972</v>
      </c>
      <c r="E3091" s="237" t="s">
        <v>996</v>
      </c>
      <c r="F3091" s="237" t="s">
        <v>95</v>
      </c>
      <c r="G3091" s="237" t="s">
        <v>974</v>
      </c>
      <c r="H3091" s="237" t="s">
        <v>10</v>
      </c>
      <c r="I3091" s="237"/>
      <c r="J3091" s="237"/>
      <c r="K3091" s="237" t="s">
        <v>83</v>
      </c>
      <c r="L3091" s="237" t="s">
        <v>977</v>
      </c>
      <c r="M3091" s="238">
        <v>6.8537298776126098E-5</v>
      </c>
      <c r="N3091" s="238"/>
      <c r="O3091" s="238">
        <v>2.3440864247354901E-5</v>
      </c>
    </row>
    <row r="3092" spans="1:15">
      <c r="A3092" s="231" t="s">
        <v>969</v>
      </c>
      <c r="B3092" s="231" t="s">
        <v>970</v>
      </c>
      <c r="C3092" s="231" t="s">
        <v>971</v>
      </c>
      <c r="D3092" s="231" t="s">
        <v>972</v>
      </c>
      <c r="E3092" s="231" t="s">
        <v>996</v>
      </c>
      <c r="F3092" s="231" t="s">
        <v>95</v>
      </c>
      <c r="G3092" s="231" t="s">
        <v>974</v>
      </c>
      <c r="H3092" s="231" t="s">
        <v>10</v>
      </c>
      <c r="I3092" s="231" t="s">
        <v>1002</v>
      </c>
      <c r="J3092" s="231" t="s">
        <v>1003</v>
      </c>
      <c r="K3092" s="231" t="s">
        <v>83</v>
      </c>
      <c r="L3092" s="231" t="s">
        <v>978</v>
      </c>
      <c r="M3092" s="234"/>
      <c r="N3092" s="235">
        <v>0.5</v>
      </c>
      <c r="O3092" s="235">
        <v>0.5</v>
      </c>
    </row>
    <row r="3093" spans="1:15">
      <c r="A3093" s="231" t="s">
        <v>969</v>
      </c>
      <c r="B3093" s="231" t="s">
        <v>970</v>
      </c>
      <c r="C3093" s="231" t="s">
        <v>971</v>
      </c>
      <c r="D3093" s="231" t="s">
        <v>972</v>
      </c>
      <c r="E3093" s="231" t="s">
        <v>996</v>
      </c>
      <c r="F3093" s="231" t="s">
        <v>95</v>
      </c>
      <c r="G3093" s="231" t="s">
        <v>974</v>
      </c>
      <c r="H3093" s="231" t="s">
        <v>10</v>
      </c>
      <c r="I3093" s="231" t="s">
        <v>1002</v>
      </c>
      <c r="J3093" s="231" t="s">
        <v>1004</v>
      </c>
      <c r="K3093" s="231" t="s">
        <v>83</v>
      </c>
      <c r="L3093" s="231" t="s">
        <v>979</v>
      </c>
      <c r="M3093" s="234"/>
      <c r="N3093" s="235">
        <v>0.5</v>
      </c>
      <c r="O3093" s="235">
        <v>0.5</v>
      </c>
    </row>
    <row r="3094" spans="1:15">
      <c r="A3094" s="231" t="s">
        <v>969</v>
      </c>
      <c r="B3094" s="231" t="s">
        <v>970</v>
      </c>
      <c r="C3094" s="231" t="s">
        <v>971</v>
      </c>
      <c r="D3094" s="231" t="s">
        <v>972</v>
      </c>
      <c r="E3094" s="231" t="s">
        <v>996</v>
      </c>
      <c r="F3094" s="231" t="s">
        <v>95</v>
      </c>
      <c r="G3094" s="231" t="s">
        <v>974</v>
      </c>
      <c r="H3094" s="231" t="s">
        <v>10</v>
      </c>
      <c r="K3094" s="231" t="s">
        <v>83</v>
      </c>
      <c r="L3094" s="231" t="s">
        <v>980</v>
      </c>
      <c r="M3094" s="234"/>
      <c r="N3094" s="236"/>
      <c r="O3094" s="235"/>
    </row>
    <row r="3095" spans="1:15">
      <c r="A3095" s="237" t="s">
        <v>969</v>
      </c>
      <c r="B3095" s="237" t="s">
        <v>970</v>
      </c>
      <c r="C3095" s="237" t="s">
        <v>971</v>
      </c>
      <c r="D3095" s="237" t="s">
        <v>972</v>
      </c>
      <c r="E3095" s="237" t="s">
        <v>996</v>
      </c>
      <c r="F3095" s="237" t="s">
        <v>95</v>
      </c>
      <c r="G3095" s="237" t="s">
        <v>974</v>
      </c>
      <c r="H3095" s="237" t="s">
        <v>35</v>
      </c>
      <c r="I3095" s="237"/>
      <c r="J3095" s="237"/>
      <c r="K3095" s="237" t="s">
        <v>83</v>
      </c>
      <c r="L3095" s="237" t="s">
        <v>976</v>
      </c>
      <c r="M3095" s="237">
        <v>135.31229999999999</v>
      </c>
      <c r="N3095" s="237"/>
      <c r="O3095" s="237">
        <v>2.8662000000000001</v>
      </c>
    </row>
    <row r="3096" spans="1:15">
      <c r="A3096" s="237" t="s">
        <v>969</v>
      </c>
      <c r="B3096" s="237" t="s">
        <v>970</v>
      </c>
      <c r="C3096" s="237" t="s">
        <v>971</v>
      </c>
      <c r="D3096" s="237" t="s">
        <v>972</v>
      </c>
      <c r="E3096" s="237" t="s">
        <v>996</v>
      </c>
      <c r="F3096" s="237" t="s">
        <v>95</v>
      </c>
      <c r="G3096" s="237" t="s">
        <v>974</v>
      </c>
      <c r="H3096" s="237" t="s">
        <v>35</v>
      </c>
      <c r="I3096" s="237"/>
      <c r="J3096" s="237"/>
      <c r="K3096" s="237" t="s">
        <v>83</v>
      </c>
      <c r="L3096" s="237" t="s">
        <v>977</v>
      </c>
      <c r="M3096" s="238">
        <v>1.6764150859573701E-5</v>
      </c>
      <c r="N3096" s="238"/>
      <c r="O3096" s="238">
        <v>4.4621687209322499E-7</v>
      </c>
    </row>
    <row r="3097" spans="1:15">
      <c r="A3097" s="231" t="s">
        <v>969</v>
      </c>
      <c r="B3097" s="231" t="s">
        <v>970</v>
      </c>
      <c r="C3097" s="231" t="s">
        <v>971</v>
      </c>
      <c r="D3097" s="231" t="s">
        <v>972</v>
      </c>
      <c r="E3097" s="231" t="s">
        <v>996</v>
      </c>
      <c r="F3097" s="231" t="s">
        <v>95</v>
      </c>
      <c r="G3097" s="231" t="s">
        <v>974</v>
      </c>
      <c r="H3097" s="231" t="s">
        <v>35</v>
      </c>
      <c r="I3097" s="231" t="s">
        <v>1013</v>
      </c>
      <c r="J3097" s="231" t="s">
        <v>35</v>
      </c>
      <c r="K3097" s="231" t="s">
        <v>83</v>
      </c>
      <c r="L3097" s="231" t="s">
        <v>978</v>
      </c>
      <c r="M3097" s="234"/>
      <c r="N3097" s="235">
        <v>1</v>
      </c>
      <c r="O3097" s="235">
        <v>1</v>
      </c>
    </row>
    <row r="3098" spans="1:15">
      <c r="A3098" s="231" t="s">
        <v>969</v>
      </c>
      <c r="B3098" s="231" t="s">
        <v>970</v>
      </c>
      <c r="C3098" s="231" t="s">
        <v>971</v>
      </c>
      <c r="D3098" s="231" t="s">
        <v>972</v>
      </c>
      <c r="E3098" s="231" t="s">
        <v>996</v>
      </c>
      <c r="F3098" s="231" t="s">
        <v>95</v>
      </c>
      <c r="G3098" s="231" t="s">
        <v>974</v>
      </c>
      <c r="H3098" s="231" t="s">
        <v>35</v>
      </c>
      <c r="K3098" s="231" t="s">
        <v>83</v>
      </c>
      <c r="L3098" s="231" t="s">
        <v>979</v>
      </c>
      <c r="M3098" s="234"/>
      <c r="N3098" s="236"/>
      <c r="O3098" s="235"/>
    </row>
    <row r="3099" spans="1:15">
      <c r="A3099" s="231" t="s">
        <v>969</v>
      </c>
      <c r="B3099" s="231" t="s">
        <v>970</v>
      </c>
      <c r="C3099" s="231" t="s">
        <v>971</v>
      </c>
      <c r="D3099" s="231" t="s">
        <v>972</v>
      </c>
      <c r="E3099" s="231" t="s">
        <v>996</v>
      </c>
      <c r="F3099" s="231" t="s">
        <v>95</v>
      </c>
      <c r="G3099" s="231" t="s">
        <v>974</v>
      </c>
      <c r="H3099" s="231" t="s">
        <v>35</v>
      </c>
      <c r="K3099" s="231" t="s">
        <v>83</v>
      </c>
      <c r="L3099" s="231" t="s">
        <v>980</v>
      </c>
      <c r="M3099" s="234"/>
      <c r="N3099" s="236"/>
      <c r="O3099" s="235"/>
    </row>
    <row r="3100" spans="1:15">
      <c r="A3100" s="237" t="s">
        <v>969</v>
      </c>
      <c r="B3100" s="237" t="s">
        <v>970</v>
      </c>
      <c r="C3100" s="237" t="s">
        <v>971</v>
      </c>
      <c r="D3100" s="237" t="s">
        <v>972</v>
      </c>
      <c r="E3100" s="237" t="s">
        <v>996</v>
      </c>
      <c r="F3100" s="237" t="s">
        <v>95</v>
      </c>
      <c r="G3100" s="237" t="s">
        <v>974</v>
      </c>
      <c r="H3100" s="237" t="s">
        <v>73</v>
      </c>
      <c r="I3100" s="237"/>
      <c r="J3100" s="237"/>
      <c r="K3100" s="237" t="s">
        <v>83</v>
      </c>
      <c r="L3100" s="237" t="s">
        <v>976</v>
      </c>
      <c r="M3100" s="237">
        <v>29.790500000000002</v>
      </c>
      <c r="N3100" s="237"/>
      <c r="O3100" s="237">
        <v>11.058</v>
      </c>
    </row>
    <row r="3101" spans="1:15">
      <c r="A3101" s="237" t="s">
        <v>969</v>
      </c>
      <c r="B3101" s="237" t="s">
        <v>970</v>
      </c>
      <c r="C3101" s="237" t="s">
        <v>971</v>
      </c>
      <c r="D3101" s="237" t="s">
        <v>972</v>
      </c>
      <c r="E3101" s="237" t="s">
        <v>996</v>
      </c>
      <c r="F3101" s="237" t="s">
        <v>95</v>
      </c>
      <c r="G3101" s="237" t="s">
        <v>974</v>
      </c>
      <c r="H3101" s="237" t="s">
        <v>73</v>
      </c>
      <c r="I3101" s="237"/>
      <c r="J3101" s="237"/>
      <c r="K3101" s="237" t="s">
        <v>83</v>
      </c>
      <c r="L3101" s="237" t="s">
        <v>977</v>
      </c>
      <c r="M3101" s="238">
        <v>3.8378109045982904E-6</v>
      </c>
      <c r="N3101" s="238"/>
      <c r="O3101" s="238">
        <v>1.7215358912870301E-6</v>
      </c>
    </row>
    <row r="3102" spans="1:15">
      <c r="A3102" s="231" t="s">
        <v>969</v>
      </c>
      <c r="B3102" s="231" t="s">
        <v>970</v>
      </c>
      <c r="C3102" s="231" t="s">
        <v>971</v>
      </c>
      <c r="D3102" s="231" t="s">
        <v>972</v>
      </c>
      <c r="E3102" s="231" t="s">
        <v>996</v>
      </c>
      <c r="F3102" s="231" t="s">
        <v>95</v>
      </c>
      <c r="G3102" s="231" t="s">
        <v>974</v>
      </c>
      <c r="H3102" s="231" t="s">
        <v>73</v>
      </c>
      <c r="I3102" s="231" t="s">
        <v>1002</v>
      </c>
      <c r="J3102" s="231" t="s">
        <v>1003</v>
      </c>
      <c r="K3102" s="231" t="s">
        <v>83</v>
      </c>
      <c r="L3102" s="231" t="s">
        <v>978</v>
      </c>
      <c r="M3102" s="234"/>
      <c r="N3102" s="235">
        <v>0.5</v>
      </c>
      <c r="O3102" s="235">
        <v>0.5</v>
      </c>
    </row>
    <row r="3103" spans="1:15">
      <c r="A3103" s="231" t="s">
        <v>969</v>
      </c>
      <c r="B3103" s="231" t="s">
        <v>970</v>
      </c>
      <c r="C3103" s="231" t="s">
        <v>971</v>
      </c>
      <c r="D3103" s="231" t="s">
        <v>972</v>
      </c>
      <c r="E3103" s="231" t="s">
        <v>996</v>
      </c>
      <c r="F3103" s="231" t="s">
        <v>95</v>
      </c>
      <c r="G3103" s="231" t="s">
        <v>974</v>
      </c>
      <c r="H3103" s="231" t="s">
        <v>73</v>
      </c>
      <c r="I3103" s="231" t="s">
        <v>1002</v>
      </c>
      <c r="J3103" s="231" t="s">
        <v>1004</v>
      </c>
      <c r="K3103" s="231" t="s">
        <v>83</v>
      </c>
      <c r="L3103" s="231" t="s">
        <v>979</v>
      </c>
      <c r="M3103" s="234"/>
      <c r="N3103" s="235">
        <v>0.5</v>
      </c>
      <c r="O3103" s="235">
        <v>0.5</v>
      </c>
    </row>
    <row r="3104" spans="1:15">
      <c r="A3104" s="231" t="s">
        <v>969</v>
      </c>
      <c r="B3104" s="231" t="s">
        <v>970</v>
      </c>
      <c r="C3104" s="231" t="s">
        <v>971</v>
      </c>
      <c r="D3104" s="231" t="s">
        <v>972</v>
      </c>
      <c r="E3104" s="231" t="s">
        <v>996</v>
      </c>
      <c r="F3104" s="231" t="s">
        <v>95</v>
      </c>
      <c r="G3104" s="231" t="s">
        <v>974</v>
      </c>
      <c r="H3104" s="231" t="s">
        <v>73</v>
      </c>
      <c r="K3104" s="231" t="s">
        <v>83</v>
      </c>
      <c r="L3104" s="231" t="s">
        <v>980</v>
      </c>
      <c r="M3104" s="234"/>
      <c r="N3104" s="236"/>
      <c r="O3104" s="235"/>
    </row>
    <row r="3105" spans="1:15">
      <c r="A3105" s="237" t="s">
        <v>969</v>
      </c>
      <c r="B3105" s="237" t="s">
        <v>970</v>
      </c>
      <c r="C3105" s="237" t="s">
        <v>971</v>
      </c>
      <c r="D3105" s="237" t="s">
        <v>972</v>
      </c>
      <c r="E3105" s="237" t="s">
        <v>996</v>
      </c>
      <c r="F3105" s="237" t="s">
        <v>95</v>
      </c>
      <c r="G3105" s="237" t="s">
        <v>974</v>
      </c>
      <c r="H3105" s="237" t="s">
        <v>47</v>
      </c>
      <c r="I3105" s="237"/>
      <c r="J3105" s="237"/>
      <c r="K3105" s="237" t="s">
        <v>83</v>
      </c>
      <c r="L3105" s="237" t="s">
        <v>976</v>
      </c>
      <c r="M3105" s="237">
        <v>2.2755999999999998</v>
      </c>
      <c r="N3105" s="237"/>
      <c r="O3105" s="237">
        <v>0.215</v>
      </c>
    </row>
    <row r="3106" spans="1:15">
      <c r="A3106" s="237" t="s">
        <v>969</v>
      </c>
      <c r="B3106" s="237" t="s">
        <v>970</v>
      </c>
      <c r="C3106" s="237" t="s">
        <v>971</v>
      </c>
      <c r="D3106" s="237" t="s">
        <v>972</v>
      </c>
      <c r="E3106" s="237" t="s">
        <v>996</v>
      </c>
      <c r="F3106" s="237" t="s">
        <v>95</v>
      </c>
      <c r="G3106" s="237" t="s">
        <v>974</v>
      </c>
      <c r="H3106" s="237" t="s">
        <v>47</v>
      </c>
      <c r="I3106" s="237"/>
      <c r="J3106" s="237"/>
      <c r="K3106" s="237" t="s">
        <v>83</v>
      </c>
      <c r="L3106" s="237" t="s">
        <v>977</v>
      </c>
      <c r="M3106" s="238">
        <v>2.5746436828805001E-7</v>
      </c>
      <c r="N3106" s="238"/>
      <c r="O3106" s="238">
        <v>3.3471714290713597E-8</v>
      </c>
    </row>
    <row r="3107" spans="1:15">
      <c r="A3107" s="231" t="s">
        <v>969</v>
      </c>
      <c r="B3107" s="231" t="s">
        <v>970</v>
      </c>
      <c r="C3107" s="231" t="s">
        <v>971</v>
      </c>
      <c r="D3107" s="231" t="s">
        <v>972</v>
      </c>
      <c r="E3107" s="231" t="s">
        <v>996</v>
      </c>
      <c r="F3107" s="231" t="s">
        <v>95</v>
      </c>
      <c r="G3107" s="231" t="s">
        <v>974</v>
      </c>
      <c r="H3107" s="231" t="s">
        <v>47</v>
      </c>
      <c r="I3107" s="231" t="s">
        <v>1002</v>
      </c>
      <c r="J3107" s="231" t="s">
        <v>1003</v>
      </c>
      <c r="K3107" s="231" t="s">
        <v>83</v>
      </c>
      <c r="L3107" s="231" t="s">
        <v>978</v>
      </c>
      <c r="M3107" s="234"/>
      <c r="N3107" s="235">
        <v>0.5</v>
      </c>
      <c r="O3107" s="235">
        <v>0.5</v>
      </c>
    </row>
    <row r="3108" spans="1:15">
      <c r="A3108" s="231" t="s">
        <v>969</v>
      </c>
      <c r="B3108" s="231" t="s">
        <v>970</v>
      </c>
      <c r="C3108" s="231" t="s">
        <v>971</v>
      </c>
      <c r="D3108" s="231" t="s">
        <v>972</v>
      </c>
      <c r="E3108" s="231" t="s">
        <v>996</v>
      </c>
      <c r="F3108" s="231" t="s">
        <v>95</v>
      </c>
      <c r="G3108" s="231" t="s">
        <v>974</v>
      </c>
      <c r="H3108" s="231" t="s">
        <v>47</v>
      </c>
      <c r="I3108" s="231" t="s">
        <v>1002</v>
      </c>
      <c r="J3108" s="231" t="s">
        <v>1004</v>
      </c>
      <c r="K3108" s="231" t="s">
        <v>83</v>
      </c>
      <c r="L3108" s="231" t="s">
        <v>979</v>
      </c>
      <c r="M3108" s="234"/>
      <c r="N3108" s="235">
        <v>0.5</v>
      </c>
      <c r="O3108" s="235">
        <v>0.5</v>
      </c>
    </row>
    <row r="3109" spans="1:15">
      <c r="A3109" s="231" t="s">
        <v>969</v>
      </c>
      <c r="B3109" s="231" t="s">
        <v>970</v>
      </c>
      <c r="C3109" s="231" t="s">
        <v>971</v>
      </c>
      <c r="D3109" s="231" t="s">
        <v>972</v>
      </c>
      <c r="E3109" s="231" t="s">
        <v>996</v>
      </c>
      <c r="F3109" s="231" t="s">
        <v>95</v>
      </c>
      <c r="G3109" s="231" t="s">
        <v>974</v>
      </c>
      <c r="H3109" s="231" t="s">
        <v>47</v>
      </c>
      <c r="K3109" s="231" t="s">
        <v>83</v>
      </c>
      <c r="L3109" s="231" t="s">
        <v>980</v>
      </c>
      <c r="M3109" s="234"/>
      <c r="N3109" s="236"/>
      <c r="O3109" s="235"/>
    </row>
    <row r="3110" spans="1:15">
      <c r="A3110" s="237" t="s">
        <v>969</v>
      </c>
      <c r="B3110" s="237" t="s">
        <v>970</v>
      </c>
      <c r="C3110" s="237" t="s">
        <v>971</v>
      </c>
      <c r="D3110" s="237" t="s">
        <v>972</v>
      </c>
      <c r="E3110" s="237" t="s">
        <v>996</v>
      </c>
      <c r="F3110" s="237" t="s">
        <v>95</v>
      </c>
      <c r="G3110" s="237" t="s">
        <v>974</v>
      </c>
      <c r="H3110" s="237" t="s">
        <v>46</v>
      </c>
      <c r="I3110" s="237"/>
      <c r="J3110" s="237"/>
      <c r="K3110" s="237" t="s">
        <v>83</v>
      </c>
      <c r="L3110" s="237" t="s">
        <v>976</v>
      </c>
      <c r="M3110" s="237">
        <v>1.7091000000000001</v>
      </c>
      <c r="N3110" s="237"/>
      <c r="O3110" s="237">
        <v>0.19109999999999999</v>
      </c>
    </row>
    <row r="3111" spans="1:15">
      <c r="A3111" s="237" t="s">
        <v>969</v>
      </c>
      <c r="B3111" s="237" t="s">
        <v>970</v>
      </c>
      <c r="C3111" s="237" t="s">
        <v>971</v>
      </c>
      <c r="D3111" s="237" t="s">
        <v>972</v>
      </c>
      <c r="E3111" s="237" t="s">
        <v>996</v>
      </c>
      <c r="F3111" s="237" t="s">
        <v>95</v>
      </c>
      <c r="G3111" s="237" t="s">
        <v>974</v>
      </c>
      <c r="H3111" s="237" t="s">
        <v>46</v>
      </c>
      <c r="I3111" s="237"/>
      <c r="J3111" s="237"/>
      <c r="K3111" s="237" t="s">
        <v>83</v>
      </c>
      <c r="L3111" s="237" t="s">
        <v>977</v>
      </c>
      <c r="M3111" s="238">
        <v>1.9336981536346701E-7</v>
      </c>
      <c r="N3111" s="238"/>
      <c r="O3111" s="238">
        <v>2.9750905120722701E-8</v>
      </c>
    </row>
    <row r="3112" spans="1:15">
      <c r="A3112" s="231" t="s">
        <v>969</v>
      </c>
      <c r="B3112" s="231" t="s">
        <v>970</v>
      </c>
      <c r="C3112" s="231" t="s">
        <v>971</v>
      </c>
      <c r="D3112" s="231" t="s">
        <v>972</v>
      </c>
      <c r="E3112" s="231" t="s">
        <v>996</v>
      </c>
      <c r="F3112" s="231" t="s">
        <v>95</v>
      </c>
      <c r="G3112" s="231" t="s">
        <v>974</v>
      </c>
      <c r="H3112" s="231" t="s">
        <v>46</v>
      </c>
      <c r="I3112" s="231" t="s">
        <v>1002</v>
      </c>
      <c r="J3112" s="231" t="s">
        <v>1003</v>
      </c>
      <c r="K3112" s="231" t="s">
        <v>83</v>
      </c>
      <c r="L3112" s="231" t="s">
        <v>978</v>
      </c>
      <c r="M3112" s="234"/>
      <c r="N3112" s="235">
        <v>0.5</v>
      </c>
      <c r="O3112" s="235">
        <v>0.5</v>
      </c>
    </row>
    <row r="3113" spans="1:15">
      <c r="A3113" s="231" t="s">
        <v>969</v>
      </c>
      <c r="B3113" s="231" t="s">
        <v>970</v>
      </c>
      <c r="C3113" s="231" t="s">
        <v>971</v>
      </c>
      <c r="D3113" s="231" t="s">
        <v>972</v>
      </c>
      <c r="E3113" s="231" t="s">
        <v>996</v>
      </c>
      <c r="F3113" s="231" t="s">
        <v>95</v>
      </c>
      <c r="G3113" s="231" t="s">
        <v>974</v>
      </c>
      <c r="H3113" s="231" t="s">
        <v>46</v>
      </c>
      <c r="I3113" s="231" t="s">
        <v>1002</v>
      </c>
      <c r="J3113" s="231" t="s">
        <v>1004</v>
      </c>
      <c r="K3113" s="231" t="s">
        <v>83</v>
      </c>
      <c r="L3113" s="231" t="s">
        <v>979</v>
      </c>
      <c r="M3113" s="234"/>
      <c r="N3113" s="235">
        <v>0.5</v>
      </c>
      <c r="O3113" s="235">
        <v>0.5</v>
      </c>
    </row>
    <row r="3114" spans="1:15">
      <c r="A3114" s="231" t="s">
        <v>969</v>
      </c>
      <c r="B3114" s="231" t="s">
        <v>970</v>
      </c>
      <c r="C3114" s="231" t="s">
        <v>971</v>
      </c>
      <c r="D3114" s="231" t="s">
        <v>972</v>
      </c>
      <c r="E3114" s="231" t="s">
        <v>996</v>
      </c>
      <c r="F3114" s="231" t="s">
        <v>95</v>
      </c>
      <c r="G3114" s="231" t="s">
        <v>974</v>
      </c>
      <c r="H3114" s="231" t="s">
        <v>46</v>
      </c>
      <c r="K3114" s="231" t="s">
        <v>83</v>
      </c>
      <c r="L3114" s="231" t="s">
        <v>980</v>
      </c>
      <c r="M3114" s="234"/>
      <c r="N3114" s="236"/>
      <c r="O3114" s="235"/>
    </row>
    <row r="3115" spans="1:15">
      <c r="A3115" s="237" t="s">
        <v>969</v>
      </c>
      <c r="B3115" s="237" t="s">
        <v>970</v>
      </c>
      <c r="C3115" s="237" t="s">
        <v>971</v>
      </c>
      <c r="D3115" s="237" t="s">
        <v>972</v>
      </c>
      <c r="E3115" s="237" t="s">
        <v>996</v>
      </c>
      <c r="F3115" s="237" t="s">
        <v>95</v>
      </c>
      <c r="G3115" s="237" t="s">
        <v>974</v>
      </c>
      <c r="H3115" s="237" t="s">
        <v>36</v>
      </c>
      <c r="I3115" s="237"/>
      <c r="J3115" s="237"/>
      <c r="K3115" s="237" t="s">
        <v>83</v>
      </c>
      <c r="L3115" s="237" t="s">
        <v>976</v>
      </c>
      <c r="M3115" s="237">
        <v>199.94380000000001</v>
      </c>
      <c r="N3115" s="237">
        <v>4.9440999999999997</v>
      </c>
      <c r="O3115" s="237">
        <v>28.614000000000001</v>
      </c>
    </row>
    <row r="3116" spans="1:15">
      <c r="A3116" s="237" t="s">
        <v>969</v>
      </c>
      <c r="B3116" s="237" t="s">
        <v>970</v>
      </c>
      <c r="C3116" s="237" t="s">
        <v>971</v>
      </c>
      <c r="D3116" s="237" t="s">
        <v>972</v>
      </c>
      <c r="E3116" s="237" t="s">
        <v>996</v>
      </c>
      <c r="F3116" s="237" t="s">
        <v>95</v>
      </c>
      <c r="G3116" s="237" t="s">
        <v>974</v>
      </c>
      <c r="H3116" s="237" t="s">
        <v>36</v>
      </c>
      <c r="I3116" s="237"/>
      <c r="J3116" s="237"/>
      <c r="K3116" s="237" t="s">
        <v>83</v>
      </c>
      <c r="L3116" s="237" t="s">
        <v>977</v>
      </c>
      <c r="M3116" s="238">
        <v>2.3735540747253899E-5</v>
      </c>
      <c r="N3116" s="238">
        <v>1.23403137754509E-6</v>
      </c>
      <c r="O3116" s="238">
        <v>4.4546959661138597E-6</v>
      </c>
    </row>
    <row r="3117" spans="1:15">
      <c r="A3117" s="231" t="s">
        <v>969</v>
      </c>
      <c r="B3117" s="231" t="s">
        <v>970</v>
      </c>
      <c r="C3117" s="231" t="s">
        <v>971</v>
      </c>
      <c r="D3117" s="231" t="s">
        <v>972</v>
      </c>
      <c r="E3117" s="231" t="s">
        <v>996</v>
      </c>
      <c r="F3117" s="231" t="s">
        <v>95</v>
      </c>
      <c r="G3117" s="231" t="s">
        <v>974</v>
      </c>
      <c r="H3117" s="231" t="s">
        <v>36</v>
      </c>
      <c r="I3117" s="231" t="s">
        <v>1002</v>
      </c>
      <c r="J3117" s="231" t="s">
        <v>1003</v>
      </c>
      <c r="K3117" s="231" t="s">
        <v>83</v>
      </c>
      <c r="L3117" s="231" t="s">
        <v>978</v>
      </c>
      <c r="M3117" s="234"/>
      <c r="N3117" s="235">
        <v>0.5</v>
      </c>
      <c r="O3117" s="235">
        <v>0.5</v>
      </c>
    </row>
    <row r="3118" spans="1:15">
      <c r="A3118" s="231" t="s">
        <v>969</v>
      </c>
      <c r="B3118" s="231" t="s">
        <v>970</v>
      </c>
      <c r="C3118" s="231" t="s">
        <v>971</v>
      </c>
      <c r="D3118" s="231" t="s">
        <v>972</v>
      </c>
      <c r="E3118" s="231" t="s">
        <v>996</v>
      </c>
      <c r="F3118" s="231" t="s">
        <v>95</v>
      </c>
      <c r="G3118" s="231" t="s">
        <v>974</v>
      </c>
      <c r="H3118" s="231" t="s">
        <v>36</v>
      </c>
      <c r="I3118" s="231" t="s">
        <v>1002</v>
      </c>
      <c r="J3118" s="231" t="s">
        <v>1004</v>
      </c>
      <c r="K3118" s="231" t="s">
        <v>83</v>
      </c>
      <c r="L3118" s="231" t="s">
        <v>979</v>
      </c>
      <c r="M3118" s="234"/>
      <c r="N3118" s="235">
        <v>0.5</v>
      </c>
      <c r="O3118" s="235">
        <v>0.5</v>
      </c>
    </row>
    <row r="3119" spans="1:15">
      <c r="A3119" s="231" t="s">
        <v>969</v>
      </c>
      <c r="B3119" s="231" t="s">
        <v>970</v>
      </c>
      <c r="C3119" s="231" t="s">
        <v>971</v>
      </c>
      <c r="D3119" s="231" t="s">
        <v>972</v>
      </c>
      <c r="E3119" s="231" t="s">
        <v>996</v>
      </c>
      <c r="F3119" s="231" t="s">
        <v>95</v>
      </c>
      <c r="G3119" s="231" t="s">
        <v>974</v>
      </c>
      <c r="H3119" s="231" t="s">
        <v>36</v>
      </c>
      <c r="K3119" s="231" t="s">
        <v>83</v>
      </c>
      <c r="L3119" s="231" t="s">
        <v>980</v>
      </c>
      <c r="M3119" s="234"/>
      <c r="N3119" s="235"/>
      <c r="O3119" s="235"/>
    </row>
    <row r="3120" spans="1:15">
      <c r="A3120" s="237" t="s">
        <v>969</v>
      </c>
      <c r="B3120" s="237" t="s">
        <v>970</v>
      </c>
      <c r="C3120" s="237" t="s">
        <v>971</v>
      </c>
      <c r="D3120" s="237" t="s">
        <v>972</v>
      </c>
      <c r="E3120" s="237" t="s">
        <v>996</v>
      </c>
      <c r="F3120" s="237" t="s">
        <v>95</v>
      </c>
      <c r="G3120" s="237" t="s">
        <v>974</v>
      </c>
      <c r="H3120" s="237" t="s">
        <v>34</v>
      </c>
      <c r="I3120" s="237"/>
      <c r="J3120" s="237"/>
      <c r="K3120" s="237" t="s">
        <v>83</v>
      </c>
      <c r="L3120" s="237" t="s">
        <v>976</v>
      </c>
      <c r="M3120" s="237">
        <v>12.5038</v>
      </c>
      <c r="N3120" s="237"/>
      <c r="O3120" s="237"/>
    </row>
    <row r="3121" spans="1:15">
      <c r="A3121" s="237" t="s">
        <v>969</v>
      </c>
      <c r="B3121" s="237" t="s">
        <v>970</v>
      </c>
      <c r="C3121" s="237" t="s">
        <v>971</v>
      </c>
      <c r="D3121" s="237" t="s">
        <v>972</v>
      </c>
      <c r="E3121" s="237" t="s">
        <v>996</v>
      </c>
      <c r="F3121" s="237" t="s">
        <v>95</v>
      </c>
      <c r="G3121" s="237" t="s">
        <v>974</v>
      </c>
      <c r="H3121" s="237" t="s">
        <v>34</v>
      </c>
      <c r="I3121" s="237"/>
      <c r="J3121" s="237"/>
      <c r="K3121" s="237" t="s">
        <v>83</v>
      </c>
      <c r="L3121" s="237" t="s">
        <v>977</v>
      </c>
      <c r="M3121" s="238">
        <v>1.52867044686048E-6</v>
      </c>
      <c r="N3121" s="238"/>
      <c r="O3121" s="238"/>
    </row>
    <row r="3122" spans="1:15">
      <c r="A3122" s="231" t="s">
        <v>969</v>
      </c>
      <c r="B3122" s="231" t="s">
        <v>970</v>
      </c>
      <c r="C3122" s="231" t="s">
        <v>971</v>
      </c>
      <c r="D3122" s="231" t="s">
        <v>972</v>
      </c>
      <c r="E3122" s="231" t="s">
        <v>996</v>
      </c>
      <c r="F3122" s="231" t="s">
        <v>95</v>
      </c>
      <c r="G3122" s="231" t="s">
        <v>974</v>
      </c>
      <c r="H3122" s="231" t="s">
        <v>34</v>
      </c>
      <c r="I3122" s="231" t="s">
        <v>1002</v>
      </c>
      <c r="J3122" s="231" t="s">
        <v>1003</v>
      </c>
      <c r="K3122" s="231" t="s">
        <v>83</v>
      </c>
      <c r="L3122" s="231" t="s">
        <v>978</v>
      </c>
      <c r="M3122" s="234"/>
      <c r="N3122" s="235">
        <v>0.5</v>
      </c>
      <c r="O3122" s="235">
        <v>0.5</v>
      </c>
    </row>
    <row r="3123" spans="1:15">
      <c r="A3123" s="231" t="s">
        <v>969</v>
      </c>
      <c r="B3123" s="231" t="s">
        <v>970</v>
      </c>
      <c r="C3123" s="231" t="s">
        <v>971</v>
      </c>
      <c r="D3123" s="231" t="s">
        <v>972</v>
      </c>
      <c r="E3123" s="231" t="s">
        <v>996</v>
      </c>
      <c r="F3123" s="231" t="s">
        <v>95</v>
      </c>
      <c r="G3123" s="231" t="s">
        <v>974</v>
      </c>
      <c r="H3123" s="231" t="s">
        <v>34</v>
      </c>
      <c r="I3123" s="231" t="s">
        <v>1002</v>
      </c>
      <c r="J3123" s="231" t="s">
        <v>1004</v>
      </c>
      <c r="K3123" s="231" t="s">
        <v>83</v>
      </c>
      <c r="L3123" s="231" t="s">
        <v>979</v>
      </c>
      <c r="M3123" s="234"/>
      <c r="N3123" s="235">
        <v>0.5</v>
      </c>
      <c r="O3123" s="235">
        <v>0.5</v>
      </c>
    </row>
    <row r="3124" spans="1:15">
      <c r="A3124" s="231" t="s">
        <v>969</v>
      </c>
      <c r="B3124" s="231" t="s">
        <v>970</v>
      </c>
      <c r="C3124" s="231" t="s">
        <v>971</v>
      </c>
      <c r="D3124" s="231" t="s">
        <v>972</v>
      </c>
      <c r="E3124" s="231" t="s">
        <v>996</v>
      </c>
      <c r="F3124" s="231" t="s">
        <v>95</v>
      </c>
      <c r="G3124" s="231" t="s">
        <v>974</v>
      </c>
      <c r="H3124" s="231" t="s">
        <v>34</v>
      </c>
      <c r="K3124" s="231" t="s">
        <v>83</v>
      </c>
      <c r="L3124" s="231" t="s">
        <v>980</v>
      </c>
      <c r="M3124" s="234"/>
      <c r="N3124" s="236"/>
      <c r="O3124" s="236"/>
    </row>
    <row r="3125" spans="1:15">
      <c r="A3125" s="237" t="s">
        <v>969</v>
      </c>
      <c r="B3125" s="237" t="s">
        <v>970</v>
      </c>
      <c r="C3125" s="237" t="s">
        <v>971</v>
      </c>
      <c r="D3125" s="237" t="s">
        <v>972</v>
      </c>
      <c r="E3125" s="237" t="s">
        <v>996</v>
      </c>
      <c r="F3125" s="237" t="s">
        <v>95</v>
      </c>
      <c r="G3125" s="237" t="s">
        <v>974</v>
      </c>
      <c r="H3125" s="237" t="s">
        <v>58</v>
      </c>
      <c r="I3125" s="237"/>
      <c r="J3125" s="237"/>
      <c r="K3125" s="237" t="s">
        <v>83</v>
      </c>
      <c r="L3125" s="237" t="s">
        <v>976</v>
      </c>
      <c r="M3125" s="237">
        <v>13.100099999999999</v>
      </c>
      <c r="N3125" s="237"/>
      <c r="O3125" s="237"/>
    </row>
    <row r="3126" spans="1:15">
      <c r="A3126" s="237" t="s">
        <v>969</v>
      </c>
      <c r="B3126" s="237" t="s">
        <v>970</v>
      </c>
      <c r="C3126" s="237" t="s">
        <v>971</v>
      </c>
      <c r="D3126" s="237" t="s">
        <v>972</v>
      </c>
      <c r="E3126" s="237" t="s">
        <v>996</v>
      </c>
      <c r="F3126" s="237" t="s">
        <v>95</v>
      </c>
      <c r="G3126" s="237" t="s">
        <v>974</v>
      </c>
      <c r="H3126" s="237" t="s">
        <v>58</v>
      </c>
      <c r="I3126" s="237"/>
      <c r="J3126" s="237"/>
      <c r="K3126" s="237" t="s">
        <v>83</v>
      </c>
      <c r="L3126" s="237" t="s">
        <v>977</v>
      </c>
      <c r="M3126" s="238">
        <v>1.48216249385229E-6</v>
      </c>
      <c r="N3126" s="238"/>
      <c r="O3126" s="238"/>
    </row>
    <row r="3127" spans="1:15">
      <c r="A3127" s="231" t="s">
        <v>969</v>
      </c>
      <c r="B3127" s="231" t="s">
        <v>970</v>
      </c>
      <c r="C3127" s="231" t="s">
        <v>971</v>
      </c>
      <c r="D3127" s="231" t="s">
        <v>972</v>
      </c>
      <c r="E3127" s="231" t="s">
        <v>996</v>
      </c>
      <c r="F3127" s="231" t="s">
        <v>95</v>
      </c>
      <c r="G3127" s="231" t="s">
        <v>974</v>
      </c>
      <c r="H3127" s="231" t="s">
        <v>58</v>
      </c>
      <c r="I3127" s="231" t="s">
        <v>1002</v>
      </c>
      <c r="J3127" s="231" t="s">
        <v>1003</v>
      </c>
      <c r="K3127" s="231" t="s">
        <v>83</v>
      </c>
      <c r="L3127" s="231" t="s">
        <v>978</v>
      </c>
      <c r="M3127" s="234"/>
      <c r="N3127" s="235">
        <v>0.5</v>
      </c>
      <c r="O3127" s="235">
        <v>0.5</v>
      </c>
    </row>
    <row r="3128" spans="1:15">
      <c r="A3128" s="231" t="s">
        <v>969</v>
      </c>
      <c r="B3128" s="231" t="s">
        <v>970</v>
      </c>
      <c r="C3128" s="231" t="s">
        <v>971</v>
      </c>
      <c r="D3128" s="231" t="s">
        <v>972</v>
      </c>
      <c r="E3128" s="231" t="s">
        <v>996</v>
      </c>
      <c r="F3128" s="231" t="s">
        <v>95</v>
      </c>
      <c r="G3128" s="231" t="s">
        <v>974</v>
      </c>
      <c r="H3128" s="231" t="s">
        <v>58</v>
      </c>
      <c r="I3128" s="231" t="s">
        <v>1002</v>
      </c>
      <c r="J3128" s="231" t="s">
        <v>1004</v>
      </c>
      <c r="K3128" s="231" t="s">
        <v>83</v>
      </c>
      <c r="L3128" s="231" t="s">
        <v>979</v>
      </c>
      <c r="M3128" s="234"/>
      <c r="N3128" s="235">
        <v>0.5</v>
      </c>
      <c r="O3128" s="235">
        <v>0.5</v>
      </c>
    </row>
    <row r="3129" spans="1:15">
      <c r="A3129" s="231" t="s">
        <v>969</v>
      </c>
      <c r="B3129" s="231" t="s">
        <v>970</v>
      </c>
      <c r="C3129" s="231" t="s">
        <v>971</v>
      </c>
      <c r="D3129" s="231" t="s">
        <v>972</v>
      </c>
      <c r="E3129" s="231" t="s">
        <v>996</v>
      </c>
      <c r="F3129" s="231" t="s">
        <v>95</v>
      </c>
      <c r="G3129" s="231" t="s">
        <v>974</v>
      </c>
      <c r="H3129" s="231" t="s">
        <v>58</v>
      </c>
      <c r="K3129" s="231" t="s">
        <v>83</v>
      </c>
      <c r="L3129" s="231" t="s">
        <v>980</v>
      </c>
      <c r="M3129" s="234"/>
      <c r="N3129" s="236"/>
      <c r="O3129" s="236"/>
    </row>
    <row r="3130" spans="1:15">
      <c r="A3130" s="237" t="s">
        <v>969</v>
      </c>
      <c r="B3130" s="237" t="s">
        <v>970</v>
      </c>
      <c r="C3130" s="237" t="s">
        <v>971</v>
      </c>
      <c r="D3130" s="237" t="s">
        <v>972</v>
      </c>
      <c r="E3130" s="237" t="s">
        <v>996</v>
      </c>
      <c r="F3130" s="237" t="s">
        <v>95</v>
      </c>
      <c r="G3130" s="237" t="s">
        <v>974</v>
      </c>
      <c r="H3130" s="237" t="s">
        <v>657</v>
      </c>
      <c r="I3130" s="237"/>
      <c r="J3130" s="237"/>
      <c r="K3130" s="237" t="s">
        <v>83</v>
      </c>
      <c r="L3130" s="237" t="s">
        <v>976</v>
      </c>
      <c r="M3130" s="237">
        <v>5.0839999999999996</v>
      </c>
      <c r="N3130" s="237"/>
      <c r="O3130" s="237"/>
    </row>
    <row r="3131" spans="1:15">
      <c r="A3131" s="237" t="s">
        <v>969</v>
      </c>
      <c r="B3131" s="237" t="s">
        <v>970</v>
      </c>
      <c r="C3131" s="237" t="s">
        <v>971</v>
      </c>
      <c r="D3131" s="237" t="s">
        <v>972</v>
      </c>
      <c r="E3131" s="237" t="s">
        <v>996</v>
      </c>
      <c r="F3131" s="237" t="s">
        <v>95</v>
      </c>
      <c r="G3131" s="237" t="s">
        <v>974</v>
      </c>
      <c r="H3131" s="237" t="s">
        <v>657</v>
      </c>
      <c r="I3131" s="237"/>
      <c r="J3131" s="237"/>
      <c r="K3131" s="237" t="s">
        <v>83</v>
      </c>
      <c r="L3131" s="237" t="s">
        <v>977</v>
      </c>
      <c r="M3131" s="238">
        <v>6.2986840789841604E-7</v>
      </c>
      <c r="N3131" s="238"/>
      <c r="O3131" s="238"/>
    </row>
    <row r="3132" spans="1:15">
      <c r="A3132" s="231" t="s">
        <v>969</v>
      </c>
      <c r="B3132" s="231" t="s">
        <v>970</v>
      </c>
      <c r="C3132" s="231" t="s">
        <v>971</v>
      </c>
      <c r="D3132" s="231" t="s">
        <v>972</v>
      </c>
      <c r="E3132" s="231" t="s">
        <v>996</v>
      </c>
      <c r="F3132" s="231" t="s">
        <v>95</v>
      </c>
      <c r="G3132" s="231" t="s">
        <v>974</v>
      </c>
      <c r="H3132" s="231" t="s">
        <v>657</v>
      </c>
      <c r="I3132" s="231" t="s">
        <v>1002</v>
      </c>
      <c r="J3132" s="231" t="s">
        <v>1003</v>
      </c>
      <c r="K3132" s="231" t="s">
        <v>83</v>
      </c>
      <c r="L3132" s="231" t="s">
        <v>978</v>
      </c>
      <c r="M3132" s="234"/>
      <c r="N3132" s="235">
        <v>0.5</v>
      </c>
      <c r="O3132" s="235">
        <v>0.5</v>
      </c>
    </row>
    <row r="3133" spans="1:15">
      <c r="A3133" s="231" t="s">
        <v>969</v>
      </c>
      <c r="B3133" s="231" t="s">
        <v>970</v>
      </c>
      <c r="C3133" s="231" t="s">
        <v>971</v>
      </c>
      <c r="D3133" s="231" t="s">
        <v>972</v>
      </c>
      <c r="E3133" s="231" t="s">
        <v>996</v>
      </c>
      <c r="F3133" s="231" t="s">
        <v>95</v>
      </c>
      <c r="G3133" s="231" t="s">
        <v>974</v>
      </c>
      <c r="H3133" s="231" t="s">
        <v>657</v>
      </c>
      <c r="I3133" s="231" t="s">
        <v>1002</v>
      </c>
      <c r="J3133" s="231" t="s">
        <v>1004</v>
      </c>
      <c r="K3133" s="231" t="s">
        <v>83</v>
      </c>
      <c r="L3133" s="231" t="s">
        <v>979</v>
      </c>
      <c r="M3133" s="234"/>
      <c r="N3133" s="235">
        <v>0.5</v>
      </c>
      <c r="O3133" s="235">
        <v>0.5</v>
      </c>
    </row>
    <row r="3134" spans="1:15">
      <c r="A3134" s="231" t="s">
        <v>969</v>
      </c>
      <c r="B3134" s="231" t="s">
        <v>970</v>
      </c>
      <c r="C3134" s="231" t="s">
        <v>971</v>
      </c>
      <c r="D3134" s="231" t="s">
        <v>972</v>
      </c>
      <c r="E3134" s="231" t="s">
        <v>996</v>
      </c>
      <c r="F3134" s="231" t="s">
        <v>95</v>
      </c>
      <c r="G3134" s="231" t="s">
        <v>974</v>
      </c>
      <c r="H3134" s="231" t="s">
        <v>657</v>
      </c>
      <c r="K3134" s="231" t="s">
        <v>83</v>
      </c>
      <c r="L3134" s="231" t="s">
        <v>980</v>
      </c>
      <c r="M3134" s="234"/>
      <c r="N3134" s="236"/>
      <c r="O3134" s="236"/>
    </row>
    <row r="3135" spans="1:15">
      <c r="A3135" s="237" t="s">
        <v>969</v>
      </c>
      <c r="B3135" s="237" t="s">
        <v>970</v>
      </c>
      <c r="C3135" s="237" t="s">
        <v>971</v>
      </c>
      <c r="D3135" s="237" t="s">
        <v>972</v>
      </c>
      <c r="E3135" s="237" t="s">
        <v>996</v>
      </c>
      <c r="F3135" s="237" t="s">
        <v>95</v>
      </c>
      <c r="G3135" s="237" t="s">
        <v>974</v>
      </c>
      <c r="H3135" s="237" t="s">
        <v>67</v>
      </c>
      <c r="I3135" s="237"/>
      <c r="J3135" s="237"/>
      <c r="K3135" s="237" t="s">
        <v>83</v>
      </c>
      <c r="L3135" s="237" t="s">
        <v>976</v>
      </c>
      <c r="M3135" s="237">
        <v>15.7638</v>
      </c>
      <c r="N3135" s="237"/>
      <c r="O3135" s="237"/>
    </row>
    <row r="3136" spans="1:15">
      <c r="A3136" s="237" t="s">
        <v>969</v>
      </c>
      <c r="B3136" s="237" t="s">
        <v>970</v>
      </c>
      <c r="C3136" s="237" t="s">
        <v>971</v>
      </c>
      <c r="D3136" s="237" t="s">
        <v>972</v>
      </c>
      <c r="E3136" s="237" t="s">
        <v>996</v>
      </c>
      <c r="F3136" s="237" t="s">
        <v>95</v>
      </c>
      <c r="G3136" s="237" t="s">
        <v>974</v>
      </c>
      <c r="H3136" s="237" t="s">
        <v>67</v>
      </c>
      <c r="I3136" s="237"/>
      <c r="J3136" s="237"/>
      <c r="K3136" s="237" t="s">
        <v>83</v>
      </c>
      <c r="L3136" s="237" t="s">
        <v>977</v>
      </c>
      <c r="M3136" s="238">
        <v>3.1920998844009798E-6</v>
      </c>
      <c r="N3136" s="238"/>
      <c r="O3136" s="238"/>
    </row>
    <row r="3137" spans="1:15">
      <c r="A3137" s="231" t="s">
        <v>969</v>
      </c>
      <c r="B3137" s="231" t="s">
        <v>970</v>
      </c>
      <c r="C3137" s="231" t="s">
        <v>971</v>
      </c>
      <c r="D3137" s="231" t="s">
        <v>972</v>
      </c>
      <c r="E3137" s="231" t="s">
        <v>996</v>
      </c>
      <c r="F3137" s="231" t="s">
        <v>95</v>
      </c>
      <c r="G3137" s="231" t="s">
        <v>974</v>
      </c>
      <c r="H3137" s="231" t="s">
        <v>67</v>
      </c>
      <c r="I3137" s="231" t="s">
        <v>1002</v>
      </c>
      <c r="J3137" s="231" t="s">
        <v>1003</v>
      </c>
      <c r="K3137" s="231" t="s">
        <v>83</v>
      </c>
      <c r="L3137" s="231" t="s">
        <v>978</v>
      </c>
      <c r="M3137" s="234"/>
      <c r="N3137" s="235">
        <v>0.5</v>
      </c>
      <c r="O3137" s="235">
        <v>0.5</v>
      </c>
    </row>
    <row r="3138" spans="1:15">
      <c r="A3138" s="231" t="s">
        <v>969</v>
      </c>
      <c r="B3138" s="231" t="s">
        <v>970</v>
      </c>
      <c r="C3138" s="231" t="s">
        <v>971</v>
      </c>
      <c r="D3138" s="231" t="s">
        <v>972</v>
      </c>
      <c r="E3138" s="231" t="s">
        <v>996</v>
      </c>
      <c r="F3138" s="231" t="s">
        <v>95</v>
      </c>
      <c r="G3138" s="231" t="s">
        <v>974</v>
      </c>
      <c r="H3138" s="231" t="s">
        <v>67</v>
      </c>
      <c r="I3138" s="231" t="s">
        <v>1002</v>
      </c>
      <c r="J3138" s="231" t="s">
        <v>1004</v>
      </c>
      <c r="K3138" s="231" t="s">
        <v>83</v>
      </c>
      <c r="L3138" s="231" t="s">
        <v>979</v>
      </c>
      <c r="M3138" s="234"/>
      <c r="N3138" s="235">
        <v>0.5</v>
      </c>
      <c r="O3138" s="235">
        <v>0.5</v>
      </c>
    </row>
    <row r="3139" spans="1:15">
      <c r="A3139" s="231" t="s">
        <v>969</v>
      </c>
      <c r="B3139" s="231" t="s">
        <v>970</v>
      </c>
      <c r="C3139" s="231" t="s">
        <v>971</v>
      </c>
      <c r="D3139" s="231" t="s">
        <v>972</v>
      </c>
      <c r="E3139" s="231" t="s">
        <v>996</v>
      </c>
      <c r="F3139" s="231" t="s">
        <v>95</v>
      </c>
      <c r="G3139" s="231" t="s">
        <v>974</v>
      </c>
      <c r="H3139" s="231" t="s">
        <v>67</v>
      </c>
      <c r="K3139" s="231" t="s">
        <v>83</v>
      </c>
      <c r="L3139" s="231" t="s">
        <v>980</v>
      </c>
      <c r="M3139" s="234"/>
      <c r="N3139" s="236"/>
      <c r="O3139" s="236"/>
    </row>
    <row r="3140" spans="1:15">
      <c r="A3140" s="237" t="s">
        <v>969</v>
      </c>
      <c r="B3140" s="237" t="s">
        <v>970</v>
      </c>
      <c r="C3140" s="237" t="s">
        <v>971</v>
      </c>
      <c r="D3140" s="237" t="s">
        <v>972</v>
      </c>
      <c r="E3140" s="237" t="s">
        <v>996</v>
      </c>
      <c r="F3140" s="237" t="s">
        <v>95</v>
      </c>
      <c r="G3140" s="237" t="s">
        <v>974</v>
      </c>
      <c r="H3140" s="237" t="s">
        <v>63</v>
      </c>
      <c r="I3140" s="237"/>
      <c r="J3140" s="237"/>
      <c r="K3140" s="237" t="s">
        <v>83</v>
      </c>
      <c r="L3140" s="237" t="s">
        <v>976</v>
      </c>
      <c r="M3140" s="237">
        <v>1.4713000000000001</v>
      </c>
      <c r="N3140" s="237"/>
      <c r="O3140" s="237"/>
    </row>
    <row r="3141" spans="1:15">
      <c r="A3141" s="237" t="s">
        <v>969</v>
      </c>
      <c r="B3141" s="237" t="s">
        <v>970</v>
      </c>
      <c r="C3141" s="237" t="s">
        <v>971</v>
      </c>
      <c r="D3141" s="237" t="s">
        <v>972</v>
      </c>
      <c r="E3141" s="237" t="s">
        <v>996</v>
      </c>
      <c r="F3141" s="237" t="s">
        <v>95</v>
      </c>
      <c r="G3141" s="237" t="s">
        <v>974</v>
      </c>
      <c r="H3141" s="237" t="s">
        <v>63</v>
      </c>
      <c r="I3141" s="237"/>
      <c r="J3141" s="237"/>
      <c r="K3141" s="237" t="s">
        <v>83</v>
      </c>
      <c r="L3141" s="237" t="s">
        <v>977</v>
      </c>
      <c r="M3141" s="238">
        <v>1.71354061413154E-7</v>
      </c>
      <c r="N3141" s="238"/>
      <c r="O3141" s="238"/>
    </row>
    <row r="3142" spans="1:15">
      <c r="A3142" s="231" t="s">
        <v>969</v>
      </c>
      <c r="B3142" s="231" t="s">
        <v>970</v>
      </c>
      <c r="C3142" s="231" t="s">
        <v>971</v>
      </c>
      <c r="D3142" s="231" t="s">
        <v>972</v>
      </c>
      <c r="E3142" s="231" t="s">
        <v>996</v>
      </c>
      <c r="F3142" s="231" t="s">
        <v>95</v>
      </c>
      <c r="G3142" s="231" t="s">
        <v>974</v>
      </c>
      <c r="H3142" s="231" t="s">
        <v>63</v>
      </c>
      <c r="I3142" s="231" t="s">
        <v>1002</v>
      </c>
      <c r="J3142" s="231" t="s">
        <v>1003</v>
      </c>
      <c r="K3142" s="231" t="s">
        <v>83</v>
      </c>
      <c r="L3142" s="231" t="s">
        <v>978</v>
      </c>
      <c r="M3142" s="234"/>
      <c r="N3142" s="235">
        <v>0.5</v>
      </c>
      <c r="O3142" s="235">
        <v>0.5</v>
      </c>
    </row>
    <row r="3143" spans="1:15">
      <c r="A3143" s="231" t="s">
        <v>969</v>
      </c>
      <c r="B3143" s="231" t="s">
        <v>970</v>
      </c>
      <c r="C3143" s="231" t="s">
        <v>971</v>
      </c>
      <c r="D3143" s="231" t="s">
        <v>972</v>
      </c>
      <c r="E3143" s="231" t="s">
        <v>996</v>
      </c>
      <c r="F3143" s="231" t="s">
        <v>95</v>
      </c>
      <c r="G3143" s="231" t="s">
        <v>974</v>
      </c>
      <c r="H3143" s="231" t="s">
        <v>63</v>
      </c>
      <c r="I3143" s="231" t="s">
        <v>1002</v>
      </c>
      <c r="J3143" s="231" t="s">
        <v>1004</v>
      </c>
      <c r="K3143" s="231" t="s">
        <v>83</v>
      </c>
      <c r="L3143" s="231" t="s">
        <v>979</v>
      </c>
      <c r="M3143" s="234"/>
      <c r="N3143" s="235">
        <v>0.5</v>
      </c>
      <c r="O3143" s="235">
        <v>0.5</v>
      </c>
    </row>
    <row r="3144" spans="1:15">
      <c r="A3144" s="231" t="s">
        <v>969</v>
      </c>
      <c r="B3144" s="231" t="s">
        <v>970</v>
      </c>
      <c r="C3144" s="231" t="s">
        <v>971</v>
      </c>
      <c r="D3144" s="231" t="s">
        <v>972</v>
      </c>
      <c r="E3144" s="231" t="s">
        <v>996</v>
      </c>
      <c r="F3144" s="231" t="s">
        <v>95</v>
      </c>
      <c r="G3144" s="231" t="s">
        <v>974</v>
      </c>
      <c r="H3144" s="231" t="s">
        <v>63</v>
      </c>
      <c r="K3144" s="231" t="s">
        <v>83</v>
      </c>
      <c r="L3144" s="231" t="s">
        <v>980</v>
      </c>
      <c r="M3144" s="234"/>
      <c r="N3144" s="236"/>
      <c r="O3144" s="236"/>
    </row>
    <row r="3145" spans="1:15">
      <c r="A3145" s="237" t="s">
        <v>969</v>
      </c>
      <c r="B3145" s="237" t="s">
        <v>970</v>
      </c>
      <c r="C3145" s="237" t="s">
        <v>971</v>
      </c>
      <c r="D3145" s="237" t="s">
        <v>972</v>
      </c>
      <c r="E3145" s="237" t="s">
        <v>996</v>
      </c>
      <c r="F3145" s="237" t="s">
        <v>95</v>
      </c>
      <c r="G3145" s="237" t="s">
        <v>974</v>
      </c>
      <c r="H3145" s="237" t="s">
        <v>62</v>
      </c>
      <c r="I3145" s="237"/>
      <c r="J3145" s="237"/>
      <c r="K3145" s="237" t="s">
        <v>83</v>
      </c>
      <c r="L3145" s="237" t="s">
        <v>976</v>
      </c>
      <c r="M3145" s="237">
        <v>3.4394</v>
      </c>
      <c r="N3145" s="237"/>
      <c r="O3145" s="237">
        <v>0.11940000000000001</v>
      </c>
    </row>
    <row r="3146" spans="1:15">
      <c r="A3146" s="237" t="s">
        <v>969</v>
      </c>
      <c r="B3146" s="237" t="s">
        <v>970</v>
      </c>
      <c r="C3146" s="237" t="s">
        <v>971</v>
      </c>
      <c r="D3146" s="237" t="s">
        <v>972</v>
      </c>
      <c r="E3146" s="237" t="s">
        <v>996</v>
      </c>
      <c r="F3146" s="237" t="s">
        <v>95</v>
      </c>
      <c r="G3146" s="237" t="s">
        <v>974</v>
      </c>
      <c r="H3146" s="237" t="s">
        <v>62</v>
      </c>
      <c r="I3146" s="237"/>
      <c r="J3146" s="237"/>
      <c r="K3146" s="237" t="s">
        <v>83</v>
      </c>
      <c r="L3146" s="237" t="s">
        <v>977</v>
      </c>
      <c r="M3146" s="238">
        <v>3.96035519983256E-7</v>
      </c>
      <c r="N3146" s="238"/>
      <c r="O3146" s="238">
        <v>1.8588477610749798E-8</v>
      </c>
    </row>
    <row r="3147" spans="1:15">
      <c r="A3147" s="231" t="s">
        <v>969</v>
      </c>
      <c r="B3147" s="231" t="s">
        <v>970</v>
      </c>
      <c r="C3147" s="231" t="s">
        <v>971</v>
      </c>
      <c r="D3147" s="231" t="s">
        <v>972</v>
      </c>
      <c r="E3147" s="231" t="s">
        <v>996</v>
      </c>
      <c r="F3147" s="231" t="s">
        <v>95</v>
      </c>
      <c r="G3147" s="231" t="s">
        <v>974</v>
      </c>
      <c r="H3147" s="231" t="s">
        <v>62</v>
      </c>
      <c r="I3147" s="231" t="s">
        <v>1002</v>
      </c>
      <c r="J3147" s="231" t="s">
        <v>1003</v>
      </c>
      <c r="K3147" s="231" t="s">
        <v>83</v>
      </c>
      <c r="L3147" s="231" t="s">
        <v>978</v>
      </c>
      <c r="M3147" s="234"/>
      <c r="N3147" s="235">
        <v>0.5</v>
      </c>
      <c r="O3147" s="235">
        <v>0.5</v>
      </c>
    </row>
    <row r="3148" spans="1:15">
      <c r="A3148" s="231" t="s">
        <v>969</v>
      </c>
      <c r="B3148" s="231" t="s">
        <v>970</v>
      </c>
      <c r="C3148" s="231" t="s">
        <v>971</v>
      </c>
      <c r="D3148" s="231" t="s">
        <v>972</v>
      </c>
      <c r="E3148" s="231" t="s">
        <v>996</v>
      </c>
      <c r="F3148" s="231" t="s">
        <v>95</v>
      </c>
      <c r="G3148" s="231" t="s">
        <v>974</v>
      </c>
      <c r="H3148" s="231" t="s">
        <v>62</v>
      </c>
      <c r="I3148" s="231" t="s">
        <v>1002</v>
      </c>
      <c r="J3148" s="231" t="s">
        <v>1004</v>
      </c>
      <c r="K3148" s="231" t="s">
        <v>83</v>
      </c>
      <c r="L3148" s="231" t="s">
        <v>979</v>
      </c>
      <c r="M3148" s="234"/>
      <c r="N3148" s="235">
        <v>0.5</v>
      </c>
      <c r="O3148" s="235">
        <v>0.5</v>
      </c>
    </row>
    <row r="3149" spans="1:15">
      <c r="A3149" s="231" t="s">
        <v>969</v>
      </c>
      <c r="B3149" s="231" t="s">
        <v>970</v>
      </c>
      <c r="C3149" s="231" t="s">
        <v>971</v>
      </c>
      <c r="D3149" s="231" t="s">
        <v>972</v>
      </c>
      <c r="E3149" s="231" t="s">
        <v>996</v>
      </c>
      <c r="F3149" s="231" t="s">
        <v>95</v>
      </c>
      <c r="G3149" s="231" t="s">
        <v>974</v>
      </c>
      <c r="H3149" s="231" t="s">
        <v>62</v>
      </c>
      <c r="K3149" s="231" t="s">
        <v>83</v>
      </c>
      <c r="L3149" s="231" t="s">
        <v>980</v>
      </c>
      <c r="M3149" s="234"/>
      <c r="N3149" s="236"/>
      <c r="O3149" s="235"/>
    </row>
    <row r="3150" spans="1:15">
      <c r="A3150" s="237" t="s">
        <v>969</v>
      </c>
      <c r="B3150" s="237" t="s">
        <v>970</v>
      </c>
      <c r="C3150" s="237" t="s">
        <v>971</v>
      </c>
      <c r="D3150" s="237" t="s">
        <v>972</v>
      </c>
      <c r="E3150" s="237" t="s">
        <v>996</v>
      </c>
      <c r="F3150" s="237" t="s">
        <v>95</v>
      </c>
      <c r="G3150" s="237" t="s">
        <v>974</v>
      </c>
      <c r="H3150" s="237" t="s">
        <v>60</v>
      </c>
      <c r="I3150" s="237"/>
      <c r="J3150" s="237"/>
      <c r="K3150" s="237" t="s">
        <v>83</v>
      </c>
      <c r="L3150" s="237" t="s">
        <v>976</v>
      </c>
      <c r="M3150" s="237">
        <v>0.92059999999999997</v>
      </c>
      <c r="N3150" s="237"/>
      <c r="O3150" s="237"/>
    </row>
    <row r="3151" spans="1:15">
      <c r="A3151" s="237" t="s">
        <v>969</v>
      </c>
      <c r="B3151" s="237" t="s">
        <v>970</v>
      </c>
      <c r="C3151" s="237" t="s">
        <v>971</v>
      </c>
      <c r="D3151" s="237" t="s">
        <v>972</v>
      </c>
      <c r="E3151" s="237" t="s">
        <v>996</v>
      </c>
      <c r="F3151" s="237" t="s">
        <v>95</v>
      </c>
      <c r="G3151" s="237" t="s">
        <v>974</v>
      </c>
      <c r="H3151" s="237" t="s">
        <v>60</v>
      </c>
      <c r="I3151" s="237"/>
      <c r="J3151" s="237"/>
      <c r="K3151" s="237" t="s">
        <v>83</v>
      </c>
      <c r="L3151" s="237" t="s">
        <v>977</v>
      </c>
      <c r="M3151" s="238">
        <v>1.0415789130162501E-7</v>
      </c>
      <c r="N3151" s="238"/>
      <c r="O3151" s="238"/>
    </row>
    <row r="3152" spans="1:15">
      <c r="A3152" s="231" t="s">
        <v>969</v>
      </c>
      <c r="B3152" s="231" t="s">
        <v>970</v>
      </c>
      <c r="C3152" s="231" t="s">
        <v>971</v>
      </c>
      <c r="D3152" s="231" t="s">
        <v>972</v>
      </c>
      <c r="E3152" s="231" t="s">
        <v>996</v>
      </c>
      <c r="F3152" s="231" t="s">
        <v>95</v>
      </c>
      <c r="G3152" s="231" t="s">
        <v>974</v>
      </c>
      <c r="H3152" s="231" t="s">
        <v>60</v>
      </c>
      <c r="I3152" s="231" t="s">
        <v>1002</v>
      </c>
      <c r="J3152" s="231" t="s">
        <v>1003</v>
      </c>
      <c r="K3152" s="231" t="s">
        <v>83</v>
      </c>
      <c r="L3152" s="231" t="s">
        <v>978</v>
      </c>
      <c r="M3152" s="234"/>
      <c r="N3152" s="235">
        <v>0.5</v>
      </c>
      <c r="O3152" s="235">
        <v>0.5</v>
      </c>
    </row>
    <row r="3153" spans="1:15">
      <c r="A3153" s="231" t="s">
        <v>969</v>
      </c>
      <c r="B3153" s="231" t="s">
        <v>970</v>
      </c>
      <c r="C3153" s="231" t="s">
        <v>971</v>
      </c>
      <c r="D3153" s="231" t="s">
        <v>972</v>
      </c>
      <c r="E3153" s="231" t="s">
        <v>996</v>
      </c>
      <c r="F3153" s="231" t="s">
        <v>95</v>
      </c>
      <c r="G3153" s="231" t="s">
        <v>974</v>
      </c>
      <c r="H3153" s="231" t="s">
        <v>60</v>
      </c>
      <c r="I3153" s="231" t="s">
        <v>1002</v>
      </c>
      <c r="J3153" s="231" t="s">
        <v>1004</v>
      </c>
      <c r="K3153" s="231" t="s">
        <v>83</v>
      </c>
      <c r="L3153" s="231" t="s">
        <v>979</v>
      </c>
      <c r="M3153" s="234"/>
      <c r="N3153" s="235">
        <v>0.5</v>
      </c>
      <c r="O3153" s="235">
        <v>0.5</v>
      </c>
    </row>
    <row r="3154" spans="1:15">
      <c r="A3154" s="231" t="s">
        <v>969</v>
      </c>
      <c r="B3154" s="231" t="s">
        <v>970</v>
      </c>
      <c r="C3154" s="231" t="s">
        <v>971</v>
      </c>
      <c r="D3154" s="231" t="s">
        <v>972</v>
      </c>
      <c r="E3154" s="231" t="s">
        <v>996</v>
      </c>
      <c r="F3154" s="231" t="s">
        <v>95</v>
      </c>
      <c r="G3154" s="231" t="s">
        <v>974</v>
      </c>
      <c r="H3154" s="231" t="s">
        <v>60</v>
      </c>
      <c r="K3154" s="231" t="s">
        <v>83</v>
      </c>
      <c r="L3154" s="231" t="s">
        <v>980</v>
      </c>
      <c r="M3154" s="234"/>
      <c r="N3154" s="236"/>
      <c r="O3154" s="236"/>
    </row>
    <row r="3155" spans="1:15">
      <c r="A3155" s="237" t="s">
        <v>969</v>
      </c>
      <c r="B3155" s="237" t="s">
        <v>970</v>
      </c>
      <c r="C3155" s="237" t="s">
        <v>971</v>
      </c>
      <c r="D3155" s="237" t="s">
        <v>972</v>
      </c>
      <c r="E3155" s="237" t="s">
        <v>996</v>
      </c>
      <c r="F3155" s="237" t="s">
        <v>95</v>
      </c>
      <c r="G3155" s="237" t="s">
        <v>974</v>
      </c>
      <c r="H3155" s="237" t="s">
        <v>17</v>
      </c>
      <c r="I3155" s="237"/>
      <c r="J3155" s="237"/>
      <c r="K3155" s="237" t="s">
        <v>83</v>
      </c>
      <c r="L3155" s="237" t="s">
        <v>976</v>
      </c>
      <c r="M3155" s="237">
        <v>82683.485799999995</v>
      </c>
      <c r="N3155" s="237">
        <v>16190.3698</v>
      </c>
      <c r="O3155" s="237">
        <v>42043.286</v>
      </c>
    </row>
    <row r="3156" spans="1:15">
      <c r="A3156" s="237" t="s">
        <v>969</v>
      </c>
      <c r="B3156" s="237" t="s">
        <v>970</v>
      </c>
      <c r="C3156" s="237" t="s">
        <v>971</v>
      </c>
      <c r="D3156" s="237" t="s">
        <v>972</v>
      </c>
      <c r="E3156" s="237" t="s">
        <v>996</v>
      </c>
      <c r="F3156" s="237" t="s">
        <v>95</v>
      </c>
      <c r="G3156" s="237" t="s">
        <v>974</v>
      </c>
      <c r="H3156" s="237" t="s">
        <v>17</v>
      </c>
      <c r="I3156" s="237"/>
      <c r="J3156" s="237"/>
      <c r="K3156" s="237" t="s">
        <v>83</v>
      </c>
      <c r="L3156" s="237" t="s">
        <v>977</v>
      </c>
      <c r="M3156" s="238">
        <v>9.4348397322528699E-3</v>
      </c>
      <c r="N3156" s="238">
        <v>4.0410639645756304E-3</v>
      </c>
      <c r="O3156" s="238">
        <v>6.5453993341151604E-3</v>
      </c>
    </row>
    <row r="3157" spans="1:15">
      <c r="A3157" s="231" t="s">
        <v>969</v>
      </c>
      <c r="B3157" s="231" t="s">
        <v>970</v>
      </c>
      <c r="C3157" s="231" t="s">
        <v>971</v>
      </c>
      <c r="D3157" s="231" t="s">
        <v>972</v>
      </c>
      <c r="E3157" s="231" t="s">
        <v>996</v>
      </c>
      <c r="F3157" s="231" t="s">
        <v>95</v>
      </c>
      <c r="G3157" s="231" t="s">
        <v>974</v>
      </c>
      <c r="H3157" s="231" t="s">
        <v>17</v>
      </c>
      <c r="I3157" s="231" t="s">
        <v>101</v>
      </c>
      <c r="J3157" s="231" t="s">
        <v>811</v>
      </c>
      <c r="K3157" s="231" t="s">
        <v>83</v>
      </c>
      <c r="L3157" s="231" t="s">
        <v>978</v>
      </c>
      <c r="M3157" s="234"/>
      <c r="N3157" s="235">
        <f>'4.c Electricity breakdown'!N34</f>
        <v>0.47499999999999998</v>
      </c>
      <c r="O3157" s="235">
        <f>'4.c Electricity breakdown'!AQ34</f>
        <v>0.47499999999999998</v>
      </c>
    </row>
    <row r="3158" spans="1:15">
      <c r="A3158" s="231" t="s">
        <v>969</v>
      </c>
      <c r="B3158" s="231" t="s">
        <v>970</v>
      </c>
      <c r="C3158" s="231" t="s">
        <v>971</v>
      </c>
      <c r="D3158" s="231" t="s">
        <v>972</v>
      </c>
      <c r="E3158" s="231" t="s">
        <v>996</v>
      </c>
      <c r="F3158" s="231" t="s">
        <v>95</v>
      </c>
      <c r="G3158" s="231" t="s">
        <v>974</v>
      </c>
      <c r="H3158" s="231" t="s">
        <v>17</v>
      </c>
      <c r="I3158" s="231" t="s">
        <v>1005</v>
      </c>
      <c r="J3158" s="231" t="s">
        <v>1003</v>
      </c>
      <c r="K3158" s="231" t="s">
        <v>83</v>
      </c>
      <c r="L3158" s="231" t="s">
        <v>979</v>
      </c>
      <c r="M3158" s="234"/>
      <c r="N3158" s="235">
        <f>'4.c Electricity breakdown'!N33/2</f>
        <v>0.23749999999999999</v>
      </c>
      <c r="O3158" s="235">
        <f>'4.c Electricity breakdown'!AQ33/2</f>
        <v>0.23749999999999999</v>
      </c>
    </row>
    <row r="3159" spans="1:15">
      <c r="A3159" s="231" t="s">
        <v>969</v>
      </c>
      <c r="B3159" s="231" t="s">
        <v>970</v>
      </c>
      <c r="C3159" s="231" t="s">
        <v>971</v>
      </c>
      <c r="D3159" s="231" t="s">
        <v>972</v>
      </c>
      <c r="E3159" s="231" t="s">
        <v>996</v>
      </c>
      <c r="F3159" s="231" t="s">
        <v>95</v>
      </c>
      <c r="G3159" s="231" t="s">
        <v>974</v>
      </c>
      <c r="H3159" s="231" t="s">
        <v>17</v>
      </c>
      <c r="I3159" s="231" t="s">
        <v>1005</v>
      </c>
      <c r="J3159" s="231" t="s">
        <v>1004</v>
      </c>
      <c r="K3159" s="231" t="s">
        <v>83</v>
      </c>
      <c r="L3159" s="231" t="s">
        <v>980</v>
      </c>
      <c r="M3159" s="234"/>
      <c r="N3159" s="235">
        <f>'4.c Electricity breakdown'!N33/2</f>
        <v>0.23749999999999999</v>
      </c>
      <c r="O3159" s="235">
        <f>'4.c Electricity breakdown'!AQ33/2</f>
        <v>0.23749999999999999</v>
      </c>
    </row>
    <row r="3160" spans="1:15">
      <c r="A3160" s="231" t="s">
        <v>969</v>
      </c>
      <c r="B3160" s="231" t="s">
        <v>970</v>
      </c>
      <c r="C3160" s="231" t="s">
        <v>971</v>
      </c>
      <c r="D3160" s="231" t="s">
        <v>972</v>
      </c>
      <c r="E3160" s="231" t="s">
        <v>996</v>
      </c>
      <c r="F3160" s="231" t="s">
        <v>95</v>
      </c>
      <c r="G3160" s="231" t="s">
        <v>974</v>
      </c>
      <c r="H3160" s="231" t="s">
        <v>17</v>
      </c>
      <c r="I3160" s="231" t="s">
        <v>105</v>
      </c>
      <c r="J3160" s="231" t="s">
        <v>813</v>
      </c>
      <c r="K3160" s="231" t="s">
        <v>83</v>
      </c>
      <c r="L3160" s="231" t="s">
        <v>1006</v>
      </c>
      <c r="M3160" s="234"/>
      <c r="N3160" s="235">
        <f>'4.c Electricity breakdown'!N35</f>
        <v>0.05</v>
      </c>
      <c r="O3160" s="235">
        <f>'4.c Electricity breakdown'!AQ35</f>
        <v>0.05</v>
      </c>
    </row>
    <row r="3161" spans="1:15">
      <c r="A3161" s="237" t="s">
        <v>969</v>
      </c>
      <c r="B3161" s="237" t="s">
        <v>970</v>
      </c>
      <c r="C3161" s="237" t="s">
        <v>971</v>
      </c>
      <c r="D3161" s="237" t="s">
        <v>972</v>
      </c>
      <c r="E3161" s="237" t="s">
        <v>996</v>
      </c>
      <c r="F3161" s="237" t="s">
        <v>95</v>
      </c>
      <c r="G3161" s="237" t="s">
        <v>974</v>
      </c>
      <c r="H3161" s="237" t="s">
        <v>45</v>
      </c>
      <c r="I3161" s="237"/>
      <c r="J3161" s="237"/>
      <c r="K3161" s="237" t="s">
        <v>83</v>
      </c>
      <c r="L3161" s="237" t="s">
        <v>976</v>
      </c>
      <c r="M3161" s="237">
        <v>25870.760600000001</v>
      </c>
      <c r="N3161" s="237">
        <v>8724.8017999999993</v>
      </c>
      <c r="O3161" s="237">
        <v>10693.178599999999</v>
      </c>
    </row>
    <row r="3162" spans="1:15">
      <c r="A3162" s="237" t="s">
        <v>969</v>
      </c>
      <c r="B3162" s="237" t="s">
        <v>970</v>
      </c>
      <c r="C3162" s="237" t="s">
        <v>971</v>
      </c>
      <c r="D3162" s="237" t="s">
        <v>972</v>
      </c>
      <c r="E3162" s="237" t="s">
        <v>996</v>
      </c>
      <c r="F3162" s="237" t="s">
        <v>95</v>
      </c>
      <c r="G3162" s="237" t="s">
        <v>974</v>
      </c>
      <c r="H3162" s="237" t="s">
        <v>45</v>
      </c>
      <c r="I3162" s="237"/>
      <c r="J3162" s="237"/>
      <c r="K3162" s="237" t="s">
        <v>83</v>
      </c>
      <c r="L3162" s="237" t="s">
        <v>977</v>
      </c>
      <c r="M3162" s="238">
        <v>4.4171682803722098E-3</v>
      </c>
      <c r="N3162" s="238">
        <v>2.1776823252082E-3</v>
      </c>
      <c r="O3162" s="238">
        <v>1.6647396230640599E-3</v>
      </c>
    </row>
    <row r="3163" spans="1:15">
      <c r="A3163" s="231" t="s">
        <v>969</v>
      </c>
      <c r="B3163" s="231" t="s">
        <v>970</v>
      </c>
      <c r="C3163" s="231" t="s">
        <v>971</v>
      </c>
      <c r="D3163" s="231" t="s">
        <v>972</v>
      </c>
      <c r="E3163" s="231" t="s">
        <v>996</v>
      </c>
      <c r="F3163" s="231" t="s">
        <v>95</v>
      </c>
      <c r="G3163" s="231" t="s">
        <v>974</v>
      </c>
      <c r="H3163" s="231" t="s">
        <v>45</v>
      </c>
      <c r="I3163" s="231" t="s">
        <v>1075</v>
      </c>
      <c r="J3163" s="231" t="s">
        <v>1016</v>
      </c>
      <c r="K3163" s="231" t="s">
        <v>83</v>
      </c>
      <c r="L3163" s="231" t="s">
        <v>978</v>
      </c>
      <c r="M3163" s="234"/>
      <c r="N3163" s="239">
        <v>0.5</v>
      </c>
      <c r="O3163" s="239">
        <v>0.5</v>
      </c>
    </row>
    <row r="3164" spans="1:15">
      <c r="A3164" s="231" t="s">
        <v>969</v>
      </c>
      <c r="B3164" s="231" t="s">
        <v>970</v>
      </c>
      <c r="C3164" s="231" t="s">
        <v>971</v>
      </c>
      <c r="D3164" s="231" t="s">
        <v>972</v>
      </c>
      <c r="E3164" s="231" t="s">
        <v>996</v>
      </c>
      <c r="F3164" s="231" t="s">
        <v>95</v>
      </c>
      <c r="G3164" s="231" t="s">
        <v>974</v>
      </c>
      <c r="H3164" s="231" t="s">
        <v>45</v>
      </c>
      <c r="I3164" s="231" t="s">
        <v>1075</v>
      </c>
      <c r="J3164" s="231" t="s">
        <v>1074</v>
      </c>
      <c r="K3164" s="231" t="s">
        <v>83</v>
      </c>
      <c r="L3164" s="231" t="s">
        <v>979</v>
      </c>
      <c r="M3164" s="234"/>
      <c r="N3164" s="239">
        <v>0.5</v>
      </c>
      <c r="O3164" s="239">
        <v>0.5</v>
      </c>
    </row>
    <row r="3165" spans="1:15">
      <c r="A3165" s="231" t="s">
        <v>969</v>
      </c>
      <c r="B3165" s="231" t="s">
        <v>970</v>
      </c>
      <c r="C3165" s="231" t="s">
        <v>971</v>
      </c>
      <c r="D3165" s="231" t="s">
        <v>972</v>
      </c>
      <c r="E3165" s="231" t="s">
        <v>996</v>
      </c>
      <c r="F3165" s="231" t="s">
        <v>95</v>
      </c>
      <c r="G3165" s="231" t="s">
        <v>974</v>
      </c>
      <c r="H3165" s="231" t="s">
        <v>45</v>
      </c>
      <c r="K3165" s="231" t="s">
        <v>83</v>
      </c>
      <c r="L3165" s="231" t="s">
        <v>980</v>
      </c>
      <c r="M3165" s="234"/>
      <c r="N3165" s="235"/>
      <c r="O3165" s="235"/>
    </row>
    <row r="3166" spans="1:15">
      <c r="A3166" s="237" t="s">
        <v>969</v>
      </c>
      <c r="B3166" s="237" t="s">
        <v>970</v>
      </c>
      <c r="C3166" s="237" t="s">
        <v>971</v>
      </c>
      <c r="D3166" s="237" t="s">
        <v>972</v>
      </c>
      <c r="E3166" s="237" t="s">
        <v>996</v>
      </c>
      <c r="F3166" s="237" t="s">
        <v>95</v>
      </c>
      <c r="G3166" s="237" t="s">
        <v>974</v>
      </c>
      <c r="H3166" s="237" t="s">
        <v>975</v>
      </c>
      <c r="I3166" s="237"/>
      <c r="J3166" s="237"/>
      <c r="K3166" s="237" t="s">
        <v>85</v>
      </c>
      <c r="L3166" s="237" t="s">
        <v>976</v>
      </c>
      <c r="M3166" s="237">
        <v>9494.6615000000002</v>
      </c>
      <c r="N3166" s="237">
        <v>7436.5469999999996</v>
      </c>
      <c r="O3166" s="237"/>
    </row>
    <row r="3167" spans="1:15">
      <c r="A3167" s="237" t="s">
        <v>969</v>
      </c>
      <c r="B3167" s="237" t="s">
        <v>970</v>
      </c>
      <c r="C3167" s="237" t="s">
        <v>971</v>
      </c>
      <c r="D3167" s="237" t="s">
        <v>972</v>
      </c>
      <c r="E3167" s="237" t="s">
        <v>996</v>
      </c>
      <c r="F3167" s="237" t="s">
        <v>95</v>
      </c>
      <c r="G3167" s="237" t="s">
        <v>974</v>
      </c>
      <c r="H3167" s="237" t="s">
        <v>975</v>
      </c>
      <c r="I3167" s="237"/>
      <c r="J3167" s="237"/>
      <c r="K3167" s="237" t="s">
        <v>85</v>
      </c>
      <c r="L3167" s="237" t="s">
        <v>977</v>
      </c>
      <c r="M3167" s="238">
        <v>1.99739061003959E-3</v>
      </c>
      <c r="N3167" s="238">
        <v>1.8561380915816401E-3</v>
      </c>
      <c r="O3167" s="238"/>
    </row>
    <row r="3168" spans="1:15">
      <c r="A3168" s="231" t="s">
        <v>969</v>
      </c>
      <c r="B3168" s="231" t="s">
        <v>970</v>
      </c>
      <c r="C3168" s="231" t="s">
        <v>971</v>
      </c>
      <c r="D3168" s="231" t="s">
        <v>972</v>
      </c>
      <c r="E3168" s="231" t="s">
        <v>996</v>
      </c>
      <c r="F3168" s="231" t="s">
        <v>95</v>
      </c>
      <c r="G3168" s="231" t="s">
        <v>974</v>
      </c>
      <c r="H3168" s="231" t="s">
        <v>975</v>
      </c>
      <c r="I3168" s="231" t="s">
        <v>1002</v>
      </c>
      <c r="J3168" s="231" t="s">
        <v>1009</v>
      </c>
      <c r="K3168" s="231" t="s">
        <v>85</v>
      </c>
      <c r="L3168" s="231" t="s">
        <v>978</v>
      </c>
      <c r="M3168" s="234"/>
      <c r="N3168" s="235">
        <v>1</v>
      </c>
      <c r="O3168" s="235">
        <v>1</v>
      </c>
    </row>
    <row r="3169" spans="1:15">
      <c r="A3169" s="231" t="s">
        <v>969</v>
      </c>
      <c r="B3169" s="231" t="s">
        <v>970</v>
      </c>
      <c r="C3169" s="231" t="s">
        <v>971</v>
      </c>
      <c r="D3169" s="231" t="s">
        <v>972</v>
      </c>
      <c r="E3169" s="231" t="s">
        <v>996</v>
      </c>
      <c r="F3169" s="231" t="s">
        <v>95</v>
      </c>
      <c r="G3169" s="231" t="s">
        <v>974</v>
      </c>
      <c r="H3169" s="231" t="s">
        <v>975</v>
      </c>
      <c r="K3169" s="231" t="s">
        <v>85</v>
      </c>
      <c r="L3169" s="231" t="s">
        <v>979</v>
      </c>
      <c r="M3169" s="234"/>
      <c r="N3169" s="235"/>
      <c r="O3169" s="236"/>
    </row>
    <row r="3170" spans="1:15">
      <c r="A3170" s="231" t="s">
        <v>969</v>
      </c>
      <c r="B3170" s="231" t="s">
        <v>970</v>
      </c>
      <c r="C3170" s="231" t="s">
        <v>971</v>
      </c>
      <c r="D3170" s="231" t="s">
        <v>972</v>
      </c>
      <c r="E3170" s="231" t="s">
        <v>996</v>
      </c>
      <c r="F3170" s="231" t="s">
        <v>95</v>
      </c>
      <c r="G3170" s="231" t="s">
        <v>974</v>
      </c>
      <c r="H3170" s="231" t="s">
        <v>975</v>
      </c>
      <c r="K3170" s="231" t="s">
        <v>85</v>
      </c>
      <c r="L3170" s="231" t="s">
        <v>980</v>
      </c>
      <c r="M3170" s="234"/>
      <c r="N3170" s="235"/>
      <c r="O3170" s="236"/>
    </row>
    <row r="3171" spans="1:15">
      <c r="A3171" s="237" t="s">
        <v>969</v>
      </c>
      <c r="B3171" s="237" t="s">
        <v>970</v>
      </c>
      <c r="C3171" s="237" t="s">
        <v>971</v>
      </c>
      <c r="D3171" s="237" t="s">
        <v>972</v>
      </c>
      <c r="E3171" s="237" t="s">
        <v>996</v>
      </c>
      <c r="F3171" s="237" t="s">
        <v>95</v>
      </c>
      <c r="G3171" s="237" t="s">
        <v>974</v>
      </c>
      <c r="H3171" s="237" t="s">
        <v>981</v>
      </c>
      <c r="I3171" s="237"/>
      <c r="J3171" s="237"/>
      <c r="K3171" s="237" t="s">
        <v>85</v>
      </c>
      <c r="L3171" s="237" t="s">
        <v>976</v>
      </c>
      <c r="M3171" s="237">
        <v>1457.7475999999999</v>
      </c>
      <c r="N3171" s="237">
        <v>1204.6658</v>
      </c>
      <c r="O3171" s="237"/>
    </row>
    <row r="3172" spans="1:15">
      <c r="A3172" s="237" t="s">
        <v>969</v>
      </c>
      <c r="B3172" s="237" t="s">
        <v>970</v>
      </c>
      <c r="C3172" s="237" t="s">
        <v>971</v>
      </c>
      <c r="D3172" s="237" t="s">
        <v>972</v>
      </c>
      <c r="E3172" s="237" t="s">
        <v>996</v>
      </c>
      <c r="F3172" s="237" t="s">
        <v>95</v>
      </c>
      <c r="G3172" s="237" t="s">
        <v>974</v>
      </c>
      <c r="H3172" s="237" t="s">
        <v>981</v>
      </c>
      <c r="I3172" s="237"/>
      <c r="J3172" s="237"/>
      <c r="K3172" s="237" t="s">
        <v>85</v>
      </c>
      <c r="L3172" s="237" t="s">
        <v>977</v>
      </c>
      <c r="M3172" s="238">
        <v>3.3379586761535799E-4</v>
      </c>
      <c r="N3172" s="238">
        <v>3.0068068943901901E-4</v>
      </c>
      <c r="O3172" s="238"/>
    </row>
    <row r="3173" spans="1:15">
      <c r="A3173" s="231" t="s">
        <v>969</v>
      </c>
      <c r="B3173" s="231" t="s">
        <v>970</v>
      </c>
      <c r="C3173" s="231" t="s">
        <v>971</v>
      </c>
      <c r="D3173" s="231" t="s">
        <v>972</v>
      </c>
      <c r="E3173" s="231" t="s">
        <v>996</v>
      </c>
      <c r="F3173" s="231" t="s">
        <v>95</v>
      </c>
      <c r="G3173" s="231" t="s">
        <v>974</v>
      </c>
      <c r="H3173" s="231" t="s">
        <v>981</v>
      </c>
      <c r="I3173" s="231" t="s">
        <v>1002</v>
      </c>
      <c r="J3173" s="231" t="s">
        <v>1009</v>
      </c>
      <c r="K3173" s="231" t="s">
        <v>85</v>
      </c>
      <c r="L3173" s="231" t="s">
        <v>978</v>
      </c>
      <c r="M3173" s="234"/>
      <c r="N3173" s="235">
        <v>1</v>
      </c>
      <c r="O3173" s="235">
        <v>1</v>
      </c>
    </row>
    <row r="3174" spans="1:15">
      <c r="A3174" s="231" t="s">
        <v>969</v>
      </c>
      <c r="B3174" s="231" t="s">
        <v>970</v>
      </c>
      <c r="C3174" s="231" t="s">
        <v>971</v>
      </c>
      <c r="D3174" s="231" t="s">
        <v>972</v>
      </c>
      <c r="E3174" s="231" t="s">
        <v>996</v>
      </c>
      <c r="F3174" s="231" t="s">
        <v>95</v>
      </c>
      <c r="G3174" s="231" t="s">
        <v>974</v>
      </c>
      <c r="H3174" s="231" t="s">
        <v>981</v>
      </c>
      <c r="K3174" s="231" t="s">
        <v>85</v>
      </c>
      <c r="L3174" s="231" t="s">
        <v>979</v>
      </c>
      <c r="M3174" s="234"/>
      <c r="N3174" s="235"/>
      <c r="O3174" s="236"/>
    </row>
    <row r="3175" spans="1:15">
      <c r="A3175" s="231" t="s">
        <v>969</v>
      </c>
      <c r="B3175" s="231" t="s">
        <v>970</v>
      </c>
      <c r="C3175" s="231" t="s">
        <v>971</v>
      </c>
      <c r="D3175" s="231" t="s">
        <v>972</v>
      </c>
      <c r="E3175" s="231" t="s">
        <v>996</v>
      </c>
      <c r="F3175" s="231" t="s">
        <v>95</v>
      </c>
      <c r="G3175" s="231" t="s">
        <v>974</v>
      </c>
      <c r="H3175" s="231" t="s">
        <v>981</v>
      </c>
      <c r="K3175" s="231" t="s">
        <v>85</v>
      </c>
      <c r="L3175" s="231" t="s">
        <v>980</v>
      </c>
      <c r="M3175" s="234"/>
      <c r="N3175" s="235"/>
      <c r="O3175" s="236"/>
    </row>
    <row r="3176" spans="1:15">
      <c r="A3176" s="237" t="s">
        <v>969</v>
      </c>
      <c r="B3176" s="237" t="s">
        <v>970</v>
      </c>
      <c r="C3176" s="237" t="s">
        <v>971</v>
      </c>
      <c r="D3176" s="237" t="s">
        <v>972</v>
      </c>
      <c r="E3176" s="237" t="s">
        <v>996</v>
      </c>
      <c r="F3176" s="237" t="s">
        <v>95</v>
      </c>
      <c r="G3176" s="237" t="s">
        <v>974</v>
      </c>
      <c r="H3176" s="237" t="s">
        <v>982</v>
      </c>
      <c r="I3176" s="237"/>
      <c r="J3176" s="237"/>
      <c r="K3176" s="237" t="s">
        <v>85</v>
      </c>
      <c r="L3176" s="237" t="s">
        <v>976</v>
      </c>
      <c r="M3176" s="237">
        <v>833.31780000000003</v>
      </c>
      <c r="N3176" s="237"/>
      <c r="O3176" s="237">
        <v>26.4833</v>
      </c>
    </row>
    <row r="3177" spans="1:15">
      <c r="A3177" s="237" t="s">
        <v>969</v>
      </c>
      <c r="B3177" s="237" t="s">
        <v>970</v>
      </c>
      <c r="C3177" s="237" t="s">
        <v>971</v>
      </c>
      <c r="D3177" s="237" t="s">
        <v>972</v>
      </c>
      <c r="E3177" s="237" t="s">
        <v>996</v>
      </c>
      <c r="F3177" s="237" t="s">
        <v>95</v>
      </c>
      <c r="G3177" s="237" t="s">
        <v>974</v>
      </c>
      <c r="H3177" s="237" t="s">
        <v>982</v>
      </c>
      <c r="I3177" s="237"/>
      <c r="J3177" s="237"/>
      <c r="K3177" s="237" t="s">
        <v>85</v>
      </c>
      <c r="L3177" s="237" t="s">
        <v>977</v>
      </c>
      <c r="M3177" s="238">
        <v>9.7051851748708405E-5</v>
      </c>
      <c r="N3177" s="238"/>
      <c r="O3177" s="238">
        <v>4.1229834933732801E-6</v>
      </c>
    </row>
    <row r="3178" spans="1:15">
      <c r="A3178" s="231" t="s">
        <v>969</v>
      </c>
      <c r="B3178" s="231" t="s">
        <v>970</v>
      </c>
      <c r="C3178" s="231" t="s">
        <v>971</v>
      </c>
      <c r="D3178" s="231" t="s">
        <v>972</v>
      </c>
      <c r="E3178" s="231" t="s">
        <v>996</v>
      </c>
      <c r="F3178" s="231" t="s">
        <v>95</v>
      </c>
      <c r="G3178" s="231" t="s">
        <v>974</v>
      </c>
      <c r="H3178" s="231" t="s">
        <v>982</v>
      </c>
      <c r="I3178" s="231" t="s">
        <v>1002</v>
      </c>
      <c r="J3178" s="231" t="s">
        <v>1009</v>
      </c>
      <c r="K3178" s="231" t="s">
        <v>85</v>
      </c>
      <c r="L3178" s="231" t="s">
        <v>978</v>
      </c>
      <c r="M3178" s="234"/>
      <c r="N3178" s="235">
        <v>1</v>
      </c>
      <c r="O3178" s="235">
        <v>1</v>
      </c>
    </row>
    <row r="3179" spans="1:15">
      <c r="A3179" s="231" t="s">
        <v>969</v>
      </c>
      <c r="B3179" s="231" t="s">
        <v>970</v>
      </c>
      <c r="C3179" s="231" t="s">
        <v>971</v>
      </c>
      <c r="D3179" s="231" t="s">
        <v>972</v>
      </c>
      <c r="E3179" s="231" t="s">
        <v>996</v>
      </c>
      <c r="F3179" s="231" t="s">
        <v>95</v>
      </c>
      <c r="G3179" s="231" t="s">
        <v>974</v>
      </c>
      <c r="H3179" s="231" t="s">
        <v>982</v>
      </c>
      <c r="K3179" s="231" t="s">
        <v>85</v>
      </c>
      <c r="L3179" s="231" t="s">
        <v>979</v>
      </c>
      <c r="M3179" s="234"/>
      <c r="N3179" s="236"/>
      <c r="O3179" s="235"/>
    </row>
    <row r="3180" spans="1:15">
      <c r="A3180" s="231" t="s">
        <v>969</v>
      </c>
      <c r="B3180" s="231" t="s">
        <v>970</v>
      </c>
      <c r="C3180" s="231" t="s">
        <v>971</v>
      </c>
      <c r="D3180" s="231" t="s">
        <v>972</v>
      </c>
      <c r="E3180" s="231" t="s">
        <v>996</v>
      </c>
      <c r="F3180" s="231" t="s">
        <v>95</v>
      </c>
      <c r="G3180" s="231" t="s">
        <v>974</v>
      </c>
      <c r="H3180" s="231" t="s">
        <v>982</v>
      </c>
      <c r="K3180" s="231" t="s">
        <v>85</v>
      </c>
      <c r="L3180" s="231" t="s">
        <v>980</v>
      </c>
      <c r="M3180" s="234"/>
      <c r="N3180" s="236"/>
      <c r="O3180" s="235"/>
    </row>
    <row r="3181" spans="1:15">
      <c r="A3181" s="237" t="s">
        <v>969</v>
      </c>
      <c r="B3181" s="237" t="s">
        <v>970</v>
      </c>
      <c r="C3181" s="237" t="s">
        <v>971</v>
      </c>
      <c r="D3181" s="237" t="s">
        <v>972</v>
      </c>
      <c r="E3181" s="237" t="s">
        <v>996</v>
      </c>
      <c r="F3181" s="237" t="s">
        <v>95</v>
      </c>
      <c r="G3181" s="237" t="s">
        <v>974</v>
      </c>
      <c r="H3181" s="237" t="s">
        <v>983</v>
      </c>
      <c r="I3181" s="237"/>
      <c r="J3181" s="237"/>
      <c r="K3181" s="237" t="s">
        <v>85</v>
      </c>
      <c r="L3181" s="237" t="s">
        <v>976</v>
      </c>
      <c r="M3181" s="237">
        <v>457.81270000000001</v>
      </c>
      <c r="N3181" s="237"/>
      <c r="O3181" s="237">
        <v>442.08109999999999</v>
      </c>
    </row>
    <row r="3182" spans="1:15">
      <c r="A3182" s="237" t="s">
        <v>969</v>
      </c>
      <c r="B3182" s="237" t="s">
        <v>970</v>
      </c>
      <c r="C3182" s="237" t="s">
        <v>971</v>
      </c>
      <c r="D3182" s="237" t="s">
        <v>972</v>
      </c>
      <c r="E3182" s="237" t="s">
        <v>996</v>
      </c>
      <c r="F3182" s="237" t="s">
        <v>95</v>
      </c>
      <c r="G3182" s="237" t="s">
        <v>974</v>
      </c>
      <c r="H3182" s="237" t="s">
        <v>983</v>
      </c>
      <c r="I3182" s="237"/>
      <c r="J3182" s="237"/>
      <c r="K3182" s="237" t="s">
        <v>85</v>
      </c>
      <c r="L3182" s="237" t="s">
        <v>977</v>
      </c>
      <c r="M3182" s="238">
        <v>7.4454847003820003E-5</v>
      </c>
      <c r="N3182" s="238"/>
      <c r="O3182" s="238">
        <v>6.8824243128020406E-5</v>
      </c>
    </row>
    <row r="3183" spans="1:15">
      <c r="A3183" s="231" t="s">
        <v>969</v>
      </c>
      <c r="B3183" s="231" t="s">
        <v>970</v>
      </c>
      <c r="C3183" s="231" t="s">
        <v>971</v>
      </c>
      <c r="D3183" s="231" t="s">
        <v>972</v>
      </c>
      <c r="E3183" s="231" t="s">
        <v>996</v>
      </c>
      <c r="F3183" s="231" t="s">
        <v>95</v>
      </c>
      <c r="G3183" s="231" t="s">
        <v>974</v>
      </c>
      <c r="H3183" s="231" t="s">
        <v>983</v>
      </c>
      <c r="I3183" s="231" t="s">
        <v>1002</v>
      </c>
      <c r="J3183" s="231" t="s">
        <v>1009</v>
      </c>
      <c r="K3183" s="231" t="s">
        <v>85</v>
      </c>
      <c r="L3183" s="231" t="s">
        <v>978</v>
      </c>
      <c r="M3183" s="234"/>
      <c r="N3183" s="235">
        <v>1</v>
      </c>
      <c r="O3183" s="235">
        <v>1</v>
      </c>
    </row>
    <row r="3184" spans="1:15">
      <c r="A3184" s="231" t="s">
        <v>969</v>
      </c>
      <c r="B3184" s="231" t="s">
        <v>970</v>
      </c>
      <c r="C3184" s="231" t="s">
        <v>971</v>
      </c>
      <c r="D3184" s="231" t="s">
        <v>972</v>
      </c>
      <c r="E3184" s="231" t="s">
        <v>996</v>
      </c>
      <c r="F3184" s="231" t="s">
        <v>95</v>
      </c>
      <c r="G3184" s="231" t="s">
        <v>974</v>
      </c>
      <c r="H3184" s="231" t="s">
        <v>983</v>
      </c>
      <c r="K3184" s="231" t="s">
        <v>85</v>
      </c>
      <c r="L3184" s="231" t="s">
        <v>979</v>
      </c>
      <c r="M3184" s="234"/>
      <c r="N3184" s="236"/>
      <c r="O3184" s="235"/>
    </row>
    <row r="3185" spans="1:15">
      <c r="A3185" s="231" t="s">
        <v>969</v>
      </c>
      <c r="B3185" s="231" t="s">
        <v>970</v>
      </c>
      <c r="C3185" s="231" t="s">
        <v>971</v>
      </c>
      <c r="D3185" s="231" t="s">
        <v>972</v>
      </c>
      <c r="E3185" s="231" t="s">
        <v>996</v>
      </c>
      <c r="F3185" s="231" t="s">
        <v>95</v>
      </c>
      <c r="G3185" s="231" t="s">
        <v>974</v>
      </c>
      <c r="H3185" s="231" t="s">
        <v>983</v>
      </c>
      <c r="K3185" s="231" t="s">
        <v>85</v>
      </c>
      <c r="L3185" s="231" t="s">
        <v>980</v>
      </c>
      <c r="M3185" s="234"/>
      <c r="N3185" s="236"/>
      <c r="O3185" s="235"/>
    </row>
    <row r="3186" spans="1:15">
      <c r="A3186" s="237" t="s">
        <v>969</v>
      </c>
      <c r="B3186" s="237" t="s">
        <v>970</v>
      </c>
      <c r="C3186" s="237" t="s">
        <v>971</v>
      </c>
      <c r="D3186" s="237" t="s">
        <v>972</v>
      </c>
      <c r="E3186" s="237" t="s">
        <v>996</v>
      </c>
      <c r="F3186" s="237" t="s">
        <v>95</v>
      </c>
      <c r="G3186" s="237" t="s">
        <v>974</v>
      </c>
      <c r="H3186" s="237" t="s">
        <v>984</v>
      </c>
      <c r="I3186" s="237"/>
      <c r="J3186" s="237"/>
      <c r="K3186" s="237" t="s">
        <v>85</v>
      </c>
      <c r="L3186" s="237" t="s">
        <v>976</v>
      </c>
      <c r="M3186" s="237">
        <v>34755.727500000001</v>
      </c>
      <c r="N3186" s="237"/>
      <c r="O3186" s="237">
        <v>16670.013800000001</v>
      </c>
    </row>
    <row r="3187" spans="1:15">
      <c r="A3187" s="237" t="s">
        <v>969</v>
      </c>
      <c r="B3187" s="237" t="s">
        <v>970</v>
      </c>
      <c r="C3187" s="237" t="s">
        <v>971</v>
      </c>
      <c r="D3187" s="237" t="s">
        <v>972</v>
      </c>
      <c r="E3187" s="237" t="s">
        <v>996</v>
      </c>
      <c r="F3187" s="237" t="s">
        <v>95</v>
      </c>
      <c r="G3187" s="237" t="s">
        <v>974</v>
      </c>
      <c r="H3187" s="237" t="s">
        <v>984</v>
      </c>
      <c r="I3187" s="237"/>
      <c r="J3187" s="237"/>
      <c r="K3187" s="237" t="s">
        <v>85</v>
      </c>
      <c r="L3187" s="237" t="s">
        <v>977</v>
      </c>
      <c r="M3187" s="238">
        <v>4.4773796278720097E-3</v>
      </c>
      <c r="N3187" s="238"/>
      <c r="O3187" s="238">
        <v>2.5952276238876901E-3</v>
      </c>
    </row>
    <row r="3188" spans="1:15">
      <c r="A3188" s="231" t="s">
        <v>969</v>
      </c>
      <c r="B3188" s="231" t="s">
        <v>970</v>
      </c>
      <c r="C3188" s="231" t="s">
        <v>971</v>
      </c>
      <c r="D3188" s="231" t="s">
        <v>972</v>
      </c>
      <c r="E3188" s="231" t="s">
        <v>996</v>
      </c>
      <c r="F3188" s="231" t="s">
        <v>95</v>
      </c>
      <c r="G3188" s="231" t="s">
        <v>974</v>
      </c>
      <c r="H3188" s="231" t="s">
        <v>984</v>
      </c>
      <c r="I3188" s="231" t="s">
        <v>1002</v>
      </c>
      <c r="J3188" s="231" t="s">
        <v>1009</v>
      </c>
      <c r="K3188" s="231" t="s">
        <v>85</v>
      </c>
      <c r="L3188" s="231" t="s">
        <v>978</v>
      </c>
      <c r="M3188" s="234"/>
      <c r="N3188" s="235">
        <v>1</v>
      </c>
      <c r="O3188" s="235">
        <v>1</v>
      </c>
    </row>
    <row r="3189" spans="1:15">
      <c r="A3189" s="231" t="s">
        <v>969</v>
      </c>
      <c r="B3189" s="231" t="s">
        <v>970</v>
      </c>
      <c r="C3189" s="231" t="s">
        <v>971</v>
      </c>
      <c r="D3189" s="231" t="s">
        <v>972</v>
      </c>
      <c r="E3189" s="231" t="s">
        <v>996</v>
      </c>
      <c r="F3189" s="231" t="s">
        <v>95</v>
      </c>
      <c r="G3189" s="231" t="s">
        <v>974</v>
      </c>
      <c r="H3189" s="231" t="s">
        <v>984</v>
      </c>
      <c r="K3189" s="231" t="s">
        <v>85</v>
      </c>
      <c r="L3189" s="231" t="s">
        <v>979</v>
      </c>
      <c r="M3189" s="234"/>
      <c r="N3189" s="236"/>
      <c r="O3189" s="235"/>
    </row>
    <row r="3190" spans="1:15">
      <c r="A3190" s="231" t="s">
        <v>969</v>
      </c>
      <c r="B3190" s="231" t="s">
        <v>970</v>
      </c>
      <c r="C3190" s="231" t="s">
        <v>971</v>
      </c>
      <c r="D3190" s="231" t="s">
        <v>972</v>
      </c>
      <c r="E3190" s="231" t="s">
        <v>996</v>
      </c>
      <c r="F3190" s="231" t="s">
        <v>95</v>
      </c>
      <c r="G3190" s="231" t="s">
        <v>974</v>
      </c>
      <c r="H3190" s="231" t="s">
        <v>984</v>
      </c>
      <c r="K3190" s="231" t="s">
        <v>85</v>
      </c>
      <c r="L3190" s="231" t="s">
        <v>980</v>
      </c>
      <c r="M3190" s="234"/>
      <c r="N3190" s="236"/>
      <c r="O3190" s="235"/>
    </row>
    <row r="3191" spans="1:15">
      <c r="A3191" s="237" t="s">
        <v>969</v>
      </c>
      <c r="B3191" s="237" t="s">
        <v>970</v>
      </c>
      <c r="C3191" s="237" t="s">
        <v>971</v>
      </c>
      <c r="D3191" s="237" t="s">
        <v>972</v>
      </c>
      <c r="E3191" s="237" t="s">
        <v>996</v>
      </c>
      <c r="F3191" s="237" t="s">
        <v>95</v>
      </c>
      <c r="G3191" s="237" t="s">
        <v>974</v>
      </c>
      <c r="H3191" s="237" t="s">
        <v>985</v>
      </c>
      <c r="I3191" s="237"/>
      <c r="J3191" s="237"/>
      <c r="K3191" s="237" t="s">
        <v>85</v>
      </c>
      <c r="L3191" s="237" t="s">
        <v>976</v>
      </c>
      <c r="M3191" s="237">
        <v>2475.4101000000001</v>
      </c>
      <c r="N3191" s="237"/>
      <c r="O3191" s="237">
        <v>504.51</v>
      </c>
    </row>
    <row r="3192" spans="1:15">
      <c r="A3192" s="237" t="s">
        <v>969</v>
      </c>
      <c r="B3192" s="237" t="s">
        <v>970</v>
      </c>
      <c r="C3192" s="237" t="s">
        <v>971</v>
      </c>
      <c r="D3192" s="237" t="s">
        <v>972</v>
      </c>
      <c r="E3192" s="237" t="s">
        <v>996</v>
      </c>
      <c r="F3192" s="237" t="s">
        <v>95</v>
      </c>
      <c r="G3192" s="237" t="s">
        <v>974</v>
      </c>
      <c r="H3192" s="237" t="s">
        <v>985</v>
      </c>
      <c r="I3192" s="237"/>
      <c r="J3192" s="237"/>
      <c r="K3192" s="237" t="s">
        <v>85</v>
      </c>
      <c r="L3192" s="237" t="s">
        <v>977</v>
      </c>
      <c r="M3192" s="238">
        <v>2.8007114503882899E-4</v>
      </c>
      <c r="N3192" s="238"/>
      <c r="O3192" s="238">
        <v>7.8543323613060106E-5</v>
      </c>
    </row>
    <row r="3193" spans="1:15">
      <c r="A3193" s="231" t="s">
        <v>969</v>
      </c>
      <c r="B3193" s="231" t="s">
        <v>970</v>
      </c>
      <c r="C3193" s="231" t="s">
        <v>971</v>
      </c>
      <c r="D3193" s="231" t="s">
        <v>972</v>
      </c>
      <c r="E3193" s="231" t="s">
        <v>996</v>
      </c>
      <c r="F3193" s="231" t="s">
        <v>95</v>
      </c>
      <c r="G3193" s="231" t="s">
        <v>974</v>
      </c>
      <c r="H3193" s="231" t="s">
        <v>985</v>
      </c>
      <c r="I3193" s="231" t="s">
        <v>1002</v>
      </c>
      <c r="J3193" s="231" t="s">
        <v>1009</v>
      </c>
      <c r="K3193" s="231" t="s">
        <v>85</v>
      </c>
      <c r="L3193" s="231" t="s">
        <v>978</v>
      </c>
      <c r="M3193" s="234"/>
      <c r="N3193" s="235">
        <v>1</v>
      </c>
      <c r="O3193" s="235">
        <v>1</v>
      </c>
    </row>
    <row r="3194" spans="1:15">
      <c r="A3194" s="231" t="s">
        <v>969</v>
      </c>
      <c r="B3194" s="231" t="s">
        <v>970</v>
      </c>
      <c r="C3194" s="231" t="s">
        <v>971</v>
      </c>
      <c r="D3194" s="231" t="s">
        <v>972</v>
      </c>
      <c r="E3194" s="231" t="s">
        <v>996</v>
      </c>
      <c r="F3194" s="231" t="s">
        <v>95</v>
      </c>
      <c r="G3194" s="231" t="s">
        <v>974</v>
      </c>
      <c r="H3194" s="231" t="s">
        <v>985</v>
      </c>
      <c r="K3194" s="231" t="s">
        <v>85</v>
      </c>
      <c r="L3194" s="231" t="s">
        <v>979</v>
      </c>
      <c r="M3194" s="234"/>
      <c r="N3194" s="236"/>
      <c r="O3194" s="235"/>
    </row>
    <row r="3195" spans="1:15">
      <c r="A3195" s="231" t="s">
        <v>969</v>
      </c>
      <c r="B3195" s="231" t="s">
        <v>970</v>
      </c>
      <c r="C3195" s="231" t="s">
        <v>971</v>
      </c>
      <c r="D3195" s="231" t="s">
        <v>972</v>
      </c>
      <c r="E3195" s="231" t="s">
        <v>996</v>
      </c>
      <c r="F3195" s="231" t="s">
        <v>95</v>
      </c>
      <c r="G3195" s="231" t="s">
        <v>974</v>
      </c>
      <c r="H3195" s="231" t="s">
        <v>985</v>
      </c>
      <c r="K3195" s="231" t="s">
        <v>85</v>
      </c>
      <c r="L3195" s="231" t="s">
        <v>980</v>
      </c>
      <c r="M3195" s="234"/>
      <c r="N3195" s="236"/>
      <c r="O3195" s="235"/>
    </row>
    <row r="3196" spans="1:15">
      <c r="A3196" s="237" t="s">
        <v>969</v>
      </c>
      <c r="B3196" s="237" t="s">
        <v>970</v>
      </c>
      <c r="C3196" s="237" t="s">
        <v>971</v>
      </c>
      <c r="D3196" s="237" t="s">
        <v>972</v>
      </c>
      <c r="E3196" s="237" t="s">
        <v>996</v>
      </c>
      <c r="F3196" s="237" t="s">
        <v>95</v>
      </c>
      <c r="G3196" s="237" t="s">
        <v>974</v>
      </c>
      <c r="H3196" s="237" t="s">
        <v>986</v>
      </c>
      <c r="I3196" s="237"/>
      <c r="J3196" s="237"/>
      <c r="K3196" s="237" t="s">
        <v>85</v>
      </c>
      <c r="L3196" s="237" t="s">
        <v>976</v>
      </c>
      <c r="M3196" s="237">
        <v>1911.2270000000001</v>
      </c>
      <c r="N3196" s="237"/>
      <c r="O3196" s="237">
        <v>750.07989999999995</v>
      </c>
    </row>
    <row r="3197" spans="1:15">
      <c r="A3197" s="237" t="s">
        <v>969</v>
      </c>
      <c r="B3197" s="237" t="s">
        <v>970</v>
      </c>
      <c r="C3197" s="237" t="s">
        <v>971</v>
      </c>
      <c r="D3197" s="237" t="s">
        <v>972</v>
      </c>
      <c r="E3197" s="237" t="s">
        <v>996</v>
      </c>
      <c r="F3197" s="237" t="s">
        <v>95</v>
      </c>
      <c r="G3197" s="237" t="s">
        <v>974</v>
      </c>
      <c r="H3197" s="237" t="s">
        <v>986</v>
      </c>
      <c r="I3197" s="237"/>
      <c r="J3197" s="237"/>
      <c r="K3197" s="237" t="s">
        <v>85</v>
      </c>
      <c r="L3197" s="237" t="s">
        <v>977</v>
      </c>
      <c r="M3197" s="238">
        <v>3.7182483028860299E-4</v>
      </c>
      <c r="N3197" s="238"/>
      <c r="O3197" s="238">
        <v>1.16774233060498E-4</v>
      </c>
    </row>
    <row r="3198" spans="1:15">
      <c r="A3198" s="231" t="s">
        <v>969</v>
      </c>
      <c r="B3198" s="231" t="s">
        <v>970</v>
      </c>
      <c r="C3198" s="231" t="s">
        <v>971</v>
      </c>
      <c r="D3198" s="231" t="s">
        <v>972</v>
      </c>
      <c r="E3198" s="231" t="s">
        <v>996</v>
      </c>
      <c r="F3198" s="231" t="s">
        <v>95</v>
      </c>
      <c r="G3198" s="231" t="s">
        <v>974</v>
      </c>
      <c r="H3198" s="231" t="s">
        <v>986</v>
      </c>
      <c r="I3198" s="231" t="s">
        <v>1002</v>
      </c>
      <c r="J3198" s="231" t="s">
        <v>1009</v>
      </c>
      <c r="K3198" s="231" t="s">
        <v>85</v>
      </c>
      <c r="L3198" s="231" t="s">
        <v>978</v>
      </c>
      <c r="M3198" s="234"/>
      <c r="N3198" s="235">
        <v>1</v>
      </c>
      <c r="O3198" s="235">
        <v>1</v>
      </c>
    </row>
    <row r="3199" spans="1:15">
      <c r="A3199" s="231" t="s">
        <v>969</v>
      </c>
      <c r="B3199" s="231" t="s">
        <v>970</v>
      </c>
      <c r="C3199" s="231" t="s">
        <v>971</v>
      </c>
      <c r="D3199" s="231" t="s">
        <v>972</v>
      </c>
      <c r="E3199" s="231" t="s">
        <v>996</v>
      </c>
      <c r="F3199" s="231" t="s">
        <v>95</v>
      </c>
      <c r="G3199" s="231" t="s">
        <v>974</v>
      </c>
      <c r="H3199" s="231" t="s">
        <v>986</v>
      </c>
      <c r="K3199" s="231" t="s">
        <v>85</v>
      </c>
      <c r="L3199" s="231" t="s">
        <v>979</v>
      </c>
      <c r="M3199" s="234"/>
      <c r="N3199" s="236"/>
      <c r="O3199" s="235"/>
    </row>
    <row r="3200" spans="1:15">
      <c r="A3200" s="231" t="s">
        <v>969</v>
      </c>
      <c r="B3200" s="231" t="s">
        <v>970</v>
      </c>
      <c r="C3200" s="231" t="s">
        <v>971</v>
      </c>
      <c r="D3200" s="231" t="s">
        <v>972</v>
      </c>
      <c r="E3200" s="231" t="s">
        <v>996</v>
      </c>
      <c r="F3200" s="231" t="s">
        <v>95</v>
      </c>
      <c r="G3200" s="231" t="s">
        <v>974</v>
      </c>
      <c r="H3200" s="231" t="s">
        <v>986</v>
      </c>
      <c r="K3200" s="231" t="s">
        <v>85</v>
      </c>
      <c r="L3200" s="231" t="s">
        <v>980</v>
      </c>
      <c r="M3200" s="234"/>
      <c r="N3200" s="236"/>
      <c r="O3200" s="235"/>
    </row>
    <row r="3201" spans="1:15">
      <c r="A3201" s="237" t="s">
        <v>969</v>
      </c>
      <c r="B3201" s="237" t="s">
        <v>970</v>
      </c>
      <c r="C3201" s="237" t="s">
        <v>971</v>
      </c>
      <c r="D3201" s="237" t="s">
        <v>972</v>
      </c>
      <c r="E3201" s="237" t="s">
        <v>996</v>
      </c>
      <c r="F3201" s="237" t="s">
        <v>95</v>
      </c>
      <c r="G3201" s="237" t="s">
        <v>974</v>
      </c>
      <c r="H3201" s="237" t="s">
        <v>49</v>
      </c>
      <c r="I3201" s="237"/>
      <c r="J3201" s="237"/>
      <c r="K3201" s="237" t="s">
        <v>85</v>
      </c>
      <c r="L3201" s="237" t="s">
        <v>976</v>
      </c>
      <c r="M3201" s="237">
        <v>1298.6932999999999</v>
      </c>
      <c r="N3201" s="237">
        <v>6.415</v>
      </c>
      <c r="O3201" s="237"/>
    </row>
    <row r="3202" spans="1:15">
      <c r="A3202" s="237" t="s">
        <v>969</v>
      </c>
      <c r="B3202" s="237" t="s">
        <v>970</v>
      </c>
      <c r="C3202" s="237" t="s">
        <v>971</v>
      </c>
      <c r="D3202" s="237" t="s">
        <v>972</v>
      </c>
      <c r="E3202" s="237" t="s">
        <v>996</v>
      </c>
      <c r="F3202" s="237" t="s">
        <v>95</v>
      </c>
      <c r="G3202" s="237" t="s">
        <v>974</v>
      </c>
      <c r="H3202" s="237" t="s">
        <v>49</v>
      </c>
      <c r="I3202" s="237"/>
      <c r="J3202" s="237"/>
      <c r="K3202" s="237" t="s">
        <v>85</v>
      </c>
      <c r="L3202" s="237" t="s">
        <v>977</v>
      </c>
      <c r="M3202" s="238">
        <v>1.6964931509005099E-4</v>
      </c>
      <c r="N3202" s="238">
        <v>1.60116326266696E-6</v>
      </c>
      <c r="O3202" s="238"/>
    </row>
    <row r="3203" spans="1:15">
      <c r="A3203" s="231" t="s">
        <v>969</v>
      </c>
      <c r="B3203" s="231" t="s">
        <v>970</v>
      </c>
      <c r="C3203" s="231" t="s">
        <v>971</v>
      </c>
      <c r="D3203" s="231" t="s">
        <v>972</v>
      </c>
      <c r="E3203" s="231" t="s">
        <v>996</v>
      </c>
      <c r="F3203" s="231" t="s">
        <v>95</v>
      </c>
      <c r="G3203" s="231" t="s">
        <v>974</v>
      </c>
      <c r="H3203" s="231" t="s">
        <v>49</v>
      </c>
      <c r="I3203" s="231" t="s">
        <v>1002</v>
      </c>
      <c r="J3203" s="231" t="s">
        <v>1009</v>
      </c>
      <c r="K3203" s="231" t="s">
        <v>85</v>
      </c>
      <c r="L3203" s="231" t="s">
        <v>978</v>
      </c>
      <c r="M3203" s="234"/>
      <c r="N3203" s="235">
        <v>1</v>
      </c>
      <c r="O3203" s="235">
        <v>1</v>
      </c>
    </row>
    <row r="3204" spans="1:15">
      <c r="A3204" s="231" t="s">
        <v>969</v>
      </c>
      <c r="B3204" s="231" t="s">
        <v>970</v>
      </c>
      <c r="C3204" s="231" t="s">
        <v>971</v>
      </c>
      <c r="D3204" s="231" t="s">
        <v>972</v>
      </c>
      <c r="E3204" s="231" t="s">
        <v>996</v>
      </c>
      <c r="F3204" s="231" t="s">
        <v>95</v>
      </c>
      <c r="G3204" s="231" t="s">
        <v>974</v>
      </c>
      <c r="H3204" s="231" t="s">
        <v>49</v>
      </c>
      <c r="K3204" s="231" t="s">
        <v>85</v>
      </c>
      <c r="L3204" s="231" t="s">
        <v>979</v>
      </c>
      <c r="M3204" s="234"/>
      <c r="N3204" s="235"/>
      <c r="O3204" s="236"/>
    </row>
    <row r="3205" spans="1:15">
      <c r="A3205" s="231" t="s">
        <v>969</v>
      </c>
      <c r="B3205" s="231" t="s">
        <v>970</v>
      </c>
      <c r="C3205" s="231" t="s">
        <v>971</v>
      </c>
      <c r="D3205" s="231" t="s">
        <v>972</v>
      </c>
      <c r="E3205" s="231" t="s">
        <v>996</v>
      </c>
      <c r="F3205" s="231" t="s">
        <v>95</v>
      </c>
      <c r="G3205" s="231" t="s">
        <v>974</v>
      </c>
      <c r="H3205" s="231" t="s">
        <v>49</v>
      </c>
      <c r="K3205" s="231" t="s">
        <v>85</v>
      </c>
      <c r="L3205" s="231" t="s">
        <v>980</v>
      </c>
      <c r="M3205" s="234"/>
      <c r="N3205" s="235"/>
      <c r="O3205" s="236"/>
    </row>
    <row r="3206" spans="1:15">
      <c r="A3206" s="237" t="s">
        <v>969</v>
      </c>
      <c r="B3206" s="237" t="s">
        <v>970</v>
      </c>
      <c r="C3206" s="237" t="s">
        <v>971</v>
      </c>
      <c r="D3206" s="237" t="s">
        <v>972</v>
      </c>
      <c r="E3206" s="237" t="s">
        <v>996</v>
      </c>
      <c r="F3206" s="237" t="s">
        <v>95</v>
      </c>
      <c r="G3206" s="237" t="s">
        <v>974</v>
      </c>
      <c r="H3206" s="237" t="s">
        <v>27</v>
      </c>
      <c r="I3206" s="237"/>
      <c r="J3206" s="237"/>
      <c r="K3206" s="237" t="s">
        <v>85</v>
      </c>
      <c r="L3206" s="237" t="s">
        <v>976</v>
      </c>
      <c r="M3206" s="237">
        <v>1080.8747000000001</v>
      </c>
      <c r="N3206" s="237">
        <v>470.61590000000001</v>
      </c>
      <c r="O3206" s="237">
        <v>556.33450000000005</v>
      </c>
    </row>
    <row r="3207" spans="1:15">
      <c r="A3207" s="237" t="s">
        <v>969</v>
      </c>
      <c r="B3207" s="237" t="s">
        <v>970</v>
      </c>
      <c r="C3207" s="237" t="s">
        <v>971</v>
      </c>
      <c r="D3207" s="237" t="s">
        <v>972</v>
      </c>
      <c r="E3207" s="237" t="s">
        <v>996</v>
      </c>
      <c r="F3207" s="237" t="s">
        <v>95</v>
      </c>
      <c r="G3207" s="237" t="s">
        <v>974</v>
      </c>
      <c r="H3207" s="237" t="s">
        <v>27</v>
      </c>
      <c r="I3207" s="237"/>
      <c r="J3207" s="237"/>
      <c r="K3207" s="237" t="s">
        <v>85</v>
      </c>
      <c r="L3207" s="237" t="s">
        <v>977</v>
      </c>
      <c r="M3207" s="238">
        <v>1.2582156159974701E-4</v>
      </c>
      <c r="N3207" s="238">
        <v>1.17464207312073E-4</v>
      </c>
      <c r="O3207" s="238">
        <v>8.6611485739846594E-5</v>
      </c>
    </row>
    <row r="3208" spans="1:15">
      <c r="A3208" s="231" t="s">
        <v>969</v>
      </c>
      <c r="B3208" s="231" t="s">
        <v>970</v>
      </c>
      <c r="C3208" s="231" t="s">
        <v>971</v>
      </c>
      <c r="D3208" s="231" t="s">
        <v>972</v>
      </c>
      <c r="E3208" s="231" t="s">
        <v>996</v>
      </c>
      <c r="F3208" s="231" t="s">
        <v>95</v>
      </c>
      <c r="G3208" s="231" t="s">
        <v>974</v>
      </c>
      <c r="H3208" s="231" t="s">
        <v>27</v>
      </c>
      <c r="I3208" s="231" t="s">
        <v>1002</v>
      </c>
      <c r="J3208" s="231" t="s">
        <v>1009</v>
      </c>
      <c r="K3208" s="231" t="s">
        <v>85</v>
      </c>
      <c r="L3208" s="231" t="s">
        <v>978</v>
      </c>
      <c r="M3208" s="234"/>
      <c r="N3208" s="235">
        <v>1</v>
      </c>
      <c r="O3208" s="235">
        <v>1</v>
      </c>
    </row>
    <row r="3209" spans="1:15">
      <c r="A3209" s="231" t="s">
        <v>969</v>
      </c>
      <c r="B3209" s="231" t="s">
        <v>970</v>
      </c>
      <c r="C3209" s="231" t="s">
        <v>971</v>
      </c>
      <c r="D3209" s="231" t="s">
        <v>972</v>
      </c>
      <c r="E3209" s="231" t="s">
        <v>996</v>
      </c>
      <c r="F3209" s="231" t="s">
        <v>95</v>
      </c>
      <c r="G3209" s="231" t="s">
        <v>974</v>
      </c>
      <c r="H3209" s="231" t="s">
        <v>27</v>
      </c>
      <c r="K3209" s="231" t="s">
        <v>85</v>
      </c>
      <c r="L3209" s="231" t="s">
        <v>979</v>
      </c>
      <c r="M3209" s="234"/>
      <c r="N3209" s="235"/>
      <c r="O3209" s="235"/>
    </row>
    <row r="3210" spans="1:15">
      <c r="A3210" s="231" t="s">
        <v>969</v>
      </c>
      <c r="B3210" s="231" t="s">
        <v>970</v>
      </c>
      <c r="C3210" s="231" t="s">
        <v>971</v>
      </c>
      <c r="D3210" s="231" t="s">
        <v>972</v>
      </c>
      <c r="E3210" s="231" t="s">
        <v>996</v>
      </c>
      <c r="F3210" s="231" t="s">
        <v>95</v>
      </c>
      <c r="G3210" s="231" t="s">
        <v>974</v>
      </c>
      <c r="H3210" s="231" t="s">
        <v>27</v>
      </c>
      <c r="K3210" s="231" t="s">
        <v>85</v>
      </c>
      <c r="L3210" s="231" t="s">
        <v>980</v>
      </c>
      <c r="M3210" s="234"/>
      <c r="N3210" s="235"/>
      <c r="O3210" s="235"/>
    </row>
    <row r="3211" spans="1:15">
      <c r="A3211" s="237" t="s">
        <v>969</v>
      </c>
      <c r="B3211" s="237" t="s">
        <v>970</v>
      </c>
      <c r="C3211" s="237" t="s">
        <v>971</v>
      </c>
      <c r="D3211" s="237" t="s">
        <v>972</v>
      </c>
      <c r="E3211" s="237" t="s">
        <v>996</v>
      </c>
      <c r="F3211" s="237" t="s">
        <v>95</v>
      </c>
      <c r="G3211" s="237" t="s">
        <v>974</v>
      </c>
      <c r="H3211" s="237" t="s">
        <v>31</v>
      </c>
      <c r="I3211" s="237"/>
      <c r="J3211" s="237"/>
      <c r="K3211" s="237" t="s">
        <v>85</v>
      </c>
      <c r="L3211" s="237" t="s">
        <v>976</v>
      </c>
      <c r="M3211" s="237">
        <v>0.64</v>
      </c>
      <c r="N3211" s="237">
        <v>0.64</v>
      </c>
      <c r="O3211" s="237"/>
    </row>
    <row r="3212" spans="1:15">
      <c r="A3212" s="237" t="s">
        <v>969</v>
      </c>
      <c r="B3212" s="237" t="s">
        <v>970</v>
      </c>
      <c r="C3212" s="237" t="s">
        <v>971</v>
      </c>
      <c r="D3212" s="237" t="s">
        <v>972</v>
      </c>
      <c r="E3212" s="237" t="s">
        <v>996</v>
      </c>
      <c r="F3212" s="237" t="s">
        <v>95</v>
      </c>
      <c r="G3212" s="237" t="s">
        <v>974</v>
      </c>
      <c r="H3212" s="237" t="s">
        <v>31</v>
      </c>
      <c r="I3212" s="237"/>
      <c r="J3212" s="237"/>
      <c r="K3212" s="237" t="s">
        <v>85</v>
      </c>
      <c r="L3212" s="237" t="s">
        <v>977</v>
      </c>
      <c r="M3212" s="238">
        <v>1.59741931115644E-7</v>
      </c>
      <c r="N3212" s="238">
        <v>1.59741931115644E-7</v>
      </c>
      <c r="O3212" s="238"/>
    </row>
    <row r="3213" spans="1:15">
      <c r="A3213" s="231" t="s">
        <v>969</v>
      </c>
      <c r="B3213" s="231" t="s">
        <v>970</v>
      </c>
      <c r="C3213" s="231" t="s">
        <v>971</v>
      </c>
      <c r="D3213" s="231" t="s">
        <v>972</v>
      </c>
      <c r="E3213" s="231" t="s">
        <v>996</v>
      </c>
      <c r="F3213" s="231" t="s">
        <v>95</v>
      </c>
      <c r="G3213" s="231" t="s">
        <v>974</v>
      </c>
      <c r="H3213" s="231" t="s">
        <v>31</v>
      </c>
      <c r="I3213" s="231" t="s">
        <v>1002</v>
      </c>
      <c r="J3213" s="231" t="s">
        <v>1009</v>
      </c>
      <c r="K3213" s="231" t="s">
        <v>85</v>
      </c>
      <c r="L3213" s="231" t="s">
        <v>978</v>
      </c>
      <c r="M3213" s="234"/>
      <c r="N3213" s="235">
        <v>1</v>
      </c>
      <c r="O3213" s="235">
        <v>1</v>
      </c>
    </row>
    <row r="3214" spans="1:15">
      <c r="A3214" s="231" t="s">
        <v>969</v>
      </c>
      <c r="B3214" s="231" t="s">
        <v>970</v>
      </c>
      <c r="C3214" s="231" t="s">
        <v>971</v>
      </c>
      <c r="D3214" s="231" t="s">
        <v>972</v>
      </c>
      <c r="E3214" s="231" t="s">
        <v>996</v>
      </c>
      <c r="F3214" s="231" t="s">
        <v>95</v>
      </c>
      <c r="G3214" s="231" t="s">
        <v>974</v>
      </c>
      <c r="H3214" s="231" t="s">
        <v>31</v>
      </c>
      <c r="K3214" s="231" t="s">
        <v>85</v>
      </c>
      <c r="L3214" s="231" t="s">
        <v>979</v>
      </c>
      <c r="M3214" s="234"/>
      <c r="N3214" s="235"/>
      <c r="O3214" s="236"/>
    </row>
    <row r="3215" spans="1:15">
      <c r="A3215" s="231" t="s">
        <v>969</v>
      </c>
      <c r="B3215" s="231" t="s">
        <v>970</v>
      </c>
      <c r="C3215" s="231" t="s">
        <v>971</v>
      </c>
      <c r="D3215" s="231" t="s">
        <v>972</v>
      </c>
      <c r="E3215" s="231" t="s">
        <v>996</v>
      </c>
      <c r="F3215" s="231" t="s">
        <v>95</v>
      </c>
      <c r="G3215" s="231" t="s">
        <v>974</v>
      </c>
      <c r="H3215" s="231" t="s">
        <v>31</v>
      </c>
      <c r="K3215" s="231" t="s">
        <v>85</v>
      </c>
      <c r="L3215" s="231" t="s">
        <v>980</v>
      </c>
      <c r="M3215" s="234"/>
      <c r="N3215" s="235"/>
      <c r="O3215" s="236"/>
    </row>
    <row r="3216" spans="1:15">
      <c r="A3216" s="237" t="s">
        <v>969</v>
      </c>
      <c r="B3216" s="237" t="s">
        <v>970</v>
      </c>
      <c r="C3216" s="237" t="s">
        <v>971</v>
      </c>
      <c r="D3216" s="237" t="s">
        <v>972</v>
      </c>
      <c r="E3216" s="237" t="s">
        <v>996</v>
      </c>
      <c r="F3216" s="237" t="s">
        <v>95</v>
      </c>
      <c r="G3216" s="237" t="s">
        <v>974</v>
      </c>
      <c r="H3216" s="237" t="s">
        <v>26</v>
      </c>
      <c r="I3216" s="237"/>
      <c r="J3216" s="237"/>
      <c r="K3216" s="237" t="s">
        <v>85</v>
      </c>
      <c r="L3216" s="237" t="s">
        <v>976</v>
      </c>
      <c r="M3216" s="237">
        <v>103.9988</v>
      </c>
      <c r="N3216" s="237"/>
      <c r="O3216" s="237">
        <v>0.8</v>
      </c>
    </row>
    <row r="3217" spans="1:15">
      <c r="A3217" s="237" t="s">
        <v>969</v>
      </c>
      <c r="B3217" s="237" t="s">
        <v>970</v>
      </c>
      <c r="C3217" s="237" t="s">
        <v>971</v>
      </c>
      <c r="D3217" s="237" t="s">
        <v>972</v>
      </c>
      <c r="E3217" s="237" t="s">
        <v>996</v>
      </c>
      <c r="F3217" s="237" t="s">
        <v>95</v>
      </c>
      <c r="G3217" s="237" t="s">
        <v>974</v>
      </c>
      <c r="H3217" s="237" t="s">
        <v>26</v>
      </c>
      <c r="I3217" s="237"/>
      <c r="J3217" s="237"/>
      <c r="K3217" s="237" t="s">
        <v>85</v>
      </c>
      <c r="L3217" s="237" t="s">
        <v>977</v>
      </c>
      <c r="M3217" s="238">
        <v>1.6913499216122398E-5</v>
      </c>
      <c r="N3217" s="238"/>
      <c r="O3217" s="238">
        <v>1.24545913639865E-7</v>
      </c>
    </row>
    <row r="3218" spans="1:15">
      <c r="A3218" s="231" t="s">
        <v>969</v>
      </c>
      <c r="B3218" s="231" t="s">
        <v>970</v>
      </c>
      <c r="C3218" s="231" t="s">
        <v>971</v>
      </c>
      <c r="D3218" s="231" t="s">
        <v>972</v>
      </c>
      <c r="E3218" s="231" t="s">
        <v>996</v>
      </c>
      <c r="F3218" s="231" t="s">
        <v>95</v>
      </c>
      <c r="G3218" s="231" t="s">
        <v>974</v>
      </c>
      <c r="H3218" s="231" t="s">
        <v>26</v>
      </c>
      <c r="I3218" s="231" t="s">
        <v>1002</v>
      </c>
      <c r="J3218" s="231" t="s">
        <v>1009</v>
      </c>
      <c r="K3218" s="231" t="s">
        <v>85</v>
      </c>
      <c r="L3218" s="231" t="s">
        <v>978</v>
      </c>
      <c r="M3218" s="234"/>
      <c r="N3218" s="235">
        <v>1</v>
      </c>
      <c r="O3218" s="235">
        <v>1</v>
      </c>
    </row>
    <row r="3219" spans="1:15">
      <c r="A3219" s="231" t="s">
        <v>969</v>
      </c>
      <c r="B3219" s="231" t="s">
        <v>970</v>
      </c>
      <c r="C3219" s="231" t="s">
        <v>971</v>
      </c>
      <c r="D3219" s="231" t="s">
        <v>972</v>
      </c>
      <c r="E3219" s="231" t="s">
        <v>996</v>
      </c>
      <c r="F3219" s="231" t="s">
        <v>95</v>
      </c>
      <c r="G3219" s="231" t="s">
        <v>974</v>
      </c>
      <c r="H3219" s="231" t="s">
        <v>26</v>
      </c>
      <c r="K3219" s="231" t="s">
        <v>85</v>
      </c>
      <c r="L3219" s="231" t="s">
        <v>979</v>
      </c>
      <c r="M3219" s="234"/>
      <c r="N3219" s="236"/>
      <c r="O3219" s="235"/>
    </row>
    <row r="3220" spans="1:15">
      <c r="A3220" s="231" t="s">
        <v>969</v>
      </c>
      <c r="B3220" s="231" t="s">
        <v>970</v>
      </c>
      <c r="C3220" s="231" t="s">
        <v>971</v>
      </c>
      <c r="D3220" s="231" t="s">
        <v>972</v>
      </c>
      <c r="E3220" s="231" t="s">
        <v>996</v>
      </c>
      <c r="F3220" s="231" t="s">
        <v>95</v>
      </c>
      <c r="G3220" s="231" t="s">
        <v>974</v>
      </c>
      <c r="H3220" s="231" t="s">
        <v>26</v>
      </c>
      <c r="K3220" s="231" t="s">
        <v>85</v>
      </c>
      <c r="L3220" s="231" t="s">
        <v>980</v>
      </c>
      <c r="M3220" s="234"/>
      <c r="N3220" s="236"/>
      <c r="O3220" s="235"/>
    </row>
    <row r="3221" spans="1:15">
      <c r="A3221" s="237" t="s">
        <v>969</v>
      </c>
      <c r="B3221" s="237" t="s">
        <v>970</v>
      </c>
      <c r="C3221" s="237" t="s">
        <v>971</v>
      </c>
      <c r="D3221" s="237" t="s">
        <v>972</v>
      </c>
      <c r="E3221" s="237" t="s">
        <v>996</v>
      </c>
      <c r="F3221" s="237" t="s">
        <v>95</v>
      </c>
      <c r="G3221" s="237" t="s">
        <v>974</v>
      </c>
      <c r="H3221" s="237" t="s">
        <v>647</v>
      </c>
      <c r="I3221" s="237"/>
      <c r="J3221" s="237"/>
      <c r="K3221" s="237" t="s">
        <v>85</v>
      </c>
      <c r="L3221" s="237" t="s">
        <v>976</v>
      </c>
      <c r="M3221" s="237">
        <v>935.21879999999999</v>
      </c>
      <c r="N3221" s="237">
        <v>348.67689999999999</v>
      </c>
      <c r="O3221" s="237">
        <v>146.04310000000001</v>
      </c>
    </row>
    <row r="3222" spans="1:15">
      <c r="A3222" s="237" t="s">
        <v>969</v>
      </c>
      <c r="B3222" s="237" t="s">
        <v>970</v>
      </c>
      <c r="C3222" s="237" t="s">
        <v>971</v>
      </c>
      <c r="D3222" s="237" t="s">
        <v>972</v>
      </c>
      <c r="E3222" s="237" t="s">
        <v>996</v>
      </c>
      <c r="F3222" s="237" t="s">
        <v>95</v>
      </c>
      <c r="G3222" s="237" t="s">
        <v>974</v>
      </c>
      <c r="H3222" s="237" t="s">
        <v>647</v>
      </c>
      <c r="I3222" s="237"/>
      <c r="J3222" s="237"/>
      <c r="K3222" s="237" t="s">
        <v>85</v>
      </c>
      <c r="L3222" s="237" t="s">
        <v>977</v>
      </c>
      <c r="M3222" s="238">
        <v>1.8191445766516199E-4</v>
      </c>
      <c r="N3222" s="238">
        <v>8.7028627095963001E-5</v>
      </c>
      <c r="O3222" s="238">
        <v>2.2736339150372602E-5</v>
      </c>
    </row>
    <row r="3223" spans="1:15">
      <c r="A3223" s="231" t="s">
        <v>969</v>
      </c>
      <c r="B3223" s="231" t="s">
        <v>970</v>
      </c>
      <c r="C3223" s="231" t="s">
        <v>971</v>
      </c>
      <c r="D3223" s="231" t="s">
        <v>972</v>
      </c>
      <c r="E3223" s="231" t="s">
        <v>996</v>
      </c>
      <c r="F3223" s="231" t="s">
        <v>95</v>
      </c>
      <c r="G3223" s="231" t="s">
        <v>974</v>
      </c>
      <c r="H3223" s="231" t="s">
        <v>647</v>
      </c>
      <c r="I3223" s="231" t="s">
        <v>1002</v>
      </c>
      <c r="J3223" s="231" t="s">
        <v>1009</v>
      </c>
      <c r="K3223" s="231" t="s">
        <v>85</v>
      </c>
      <c r="L3223" s="231" t="s">
        <v>978</v>
      </c>
      <c r="M3223" s="234"/>
      <c r="N3223" s="235">
        <v>1</v>
      </c>
      <c r="O3223" s="235">
        <v>1</v>
      </c>
    </row>
    <row r="3224" spans="1:15">
      <c r="A3224" s="231" t="s">
        <v>969</v>
      </c>
      <c r="B3224" s="231" t="s">
        <v>970</v>
      </c>
      <c r="C3224" s="231" t="s">
        <v>971</v>
      </c>
      <c r="D3224" s="231" t="s">
        <v>972</v>
      </c>
      <c r="E3224" s="231" t="s">
        <v>996</v>
      </c>
      <c r="F3224" s="231" t="s">
        <v>95</v>
      </c>
      <c r="G3224" s="231" t="s">
        <v>974</v>
      </c>
      <c r="H3224" s="231" t="s">
        <v>647</v>
      </c>
      <c r="K3224" s="231" t="s">
        <v>85</v>
      </c>
      <c r="L3224" s="231" t="s">
        <v>979</v>
      </c>
      <c r="M3224" s="234"/>
      <c r="N3224" s="235"/>
      <c r="O3224" s="235"/>
    </row>
    <row r="3225" spans="1:15">
      <c r="A3225" s="231" t="s">
        <v>969</v>
      </c>
      <c r="B3225" s="231" t="s">
        <v>970</v>
      </c>
      <c r="C3225" s="231" t="s">
        <v>971</v>
      </c>
      <c r="D3225" s="231" t="s">
        <v>972</v>
      </c>
      <c r="E3225" s="231" t="s">
        <v>996</v>
      </c>
      <c r="F3225" s="231" t="s">
        <v>95</v>
      </c>
      <c r="G3225" s="231" t="s">
        <v>974</v>
      </c>
      <c r="H3225" s="231" t="s">
        <v>647</v>
      </c>
      <c r="K3225" s="231" t="s">
        <v>85</v>
      </c>
      <c r="L3225" s="231" t="s">
        <v>980</v>
      </c>
      <c r="M3225" s="234"/>
      <c r="N3225" s="235"/>
      <c r="O3225" s="235"/>
    </row>
    <row r="3226" spans="1:15">
      <c r="A3226" s="237" t="s">
        <v>969</v>
      </c>
      <c r="B3226" s="237" t="s">
        <v>970</v>
      </c>
      <c r="C3226" s="237" t="s">
        <v>971</v>
      </c>
      <c r="D3226" s="237" t="s">
        <v>972</v>
      </c>
      <c r="E3226" s="237" t="s">
        <v>996</v>
      </c>
      <c r="F3226" s="237" t="s">
        <v>95</v>
      </c>
      <c r="G3226" s="237" t="s">
        <v>974</v>
      </c>
      <c r="H3226" s="237" t="s">
        <v>32</v>
      </c>
      <c r="I3226" s="237"/>
      <c r="J3226" s="237"/>
      <c r="K3226" s="237" t="s">
        <v>85</v>
      </c>
      <c r="L3226" s="237" t="s">
        <v>976</v>
      </c>
      <c r="M3226" s="237">
        <v>183.7062</v>
      </c>
      <c r="N3226" s="237">
        <v>183.7062</v>
      </c>
      <c r="O3226" s="237">
        <v>33.211500000000001</v>
      </c>
    </row>
    <row r="3227" spans="1:15">
      <c r="A3227" s="237" t="s">
        <v>969</v>
      </c>
      <c r="B3227" s="237" t="s">
        <v>970</v>
      </c>
      <c r="C3227" s="237" t="s">
        <v>971</v>
      </c>
      <c r="D3227" s="237" t="s">
        <v>972</v>
      </c>
      <c r="E3227" s="237" t="s">
        <v>996</v>
      </c>
      <c r="F3227" s="237" t="s">
        <v>95</v>
      </c>
      <c r="G3227" s="237" t="s">
        <v>974</v>
      </c>
      <c r="H3227" s="237" t="s">
        <v>32</v>
      </c>
      <c r="I3227" s="237"/>
      <c r="J3227" s="237"/>
      <c r="K3227" s="237" t="s">
        <v>85</v>
      </c>
      <c r="L3227" s="237" t="s">
        <v>977</v>
      </c>
      <c r="M3227" s="238">
        <v>4.5852473665494903E-5</v>
      </c>
      <c r="N3227" s="238">
        <v>4.5852473665494903E-5</v>
      </c>
      <c r="O3227" s="238">
        <v>5.1704457635629497E-6</v>
      </c>
    </row>
    <row r="3228" spans="1:15">
      <c r="A3228" s="231" t="s">
        <v>969</v>
      </c>
      <c r="B3228" s="231" t="s">
        <v>970</v>
      </c>
      <c r="C3228" s="231" t="s">
        <v>971</v>
      </c>
      <c r="D3228" s="231" t="s">
        <v>972</v>
      </c>
      <c r="E3228" s="231" t="s">
        <v>996</v>
      </c>
      <c r="F3228" s="231" t="s">
        <v>95</v>
      </c>
      <c r="G3228" s="231" t="s">
        <v>974</v>
      </c>
      <c r="H3228" s="231" t="s">
        <v>32</v>
      </c>
      <c r="I3228" s="231" t="s">
        <v>1002</v>
      </c>
      <c r="J3228" s="231" t="s">
        <v>1009</v>
      </c>
      <c r="K3228" s="231" t="s">
        <v>85</v>
      </c>
      <c r="L3228" s="231" t="s">
        <v>978</v>
      </c>
      <c r="M3228" s="234"/>
      <c r="N3228" s="235">
        <v>1</v>
      </c>
      <c r="O3228" s="235">
        <v>1</v>
      </c>
    </row>
    <row r="3229" spans="1:15">
      <c r="A3229" s="231" t="s">
        <v>969</v>
      </c>
      <c r="B3229" s="231" t="s">
        <v>970</v>
      </c>
      <c r="C3229" s="231" t="s">
        <v>971</v>
      </c>
      <c r="D3229" s="231" t="s">
        <v>972</v>
      </c>
      <c r="E3229" s="231" t="s">
        <v>996</v>
      </c>
      <c r="F3229" s="231" t="s">
        <v>95</v>
      </c>
      <c r="G3229" s="231" t="s">
        <v>974</v>
      </c>
      <c r="H3229" s="231" t="s">
        <v>32</v>
      </c>
      <c r="K3229" s="231" t="s">
        <v>85</v>
      </c>
      <c r="L3229" s="231" t="s">
        <v>979</v>
      </c>
      <c r="M3229" s="234"/>
      <c r="N3229" s="235"/>
      <c r="O3229" s="235"/>
    </row>
    <row r="3230" spans="1:15">
      <c r="A3230" s="231" t="s">
        <v>969</v>
      </c>
      <c r="B3230" s="231" t="s">
        <v>970</v>
      </c>
      <c r="C3230" s="231" t="s">
        <v>971</v>
      </c>
      <c r="D3230" s="231" t="s">
        <v>972</v>
      </c>
      <c r="E3230" s="231" t="s">
        <v>996</v>
      </c>
      <c r="F3230" s="231" t="s">
        <v>95</v>
      </c>
      <c r="G3230" s="231" t="s">
        <v>974</v>
      </c>
      <c r="H3230" s="231" t="s">
        <v>32</v>
      </c>
      <c r="K3230" s="231" t="s">
        <v>85</v>
      </c>
      <c r="L3230" s="231" t="s">
        <v>980</v>
      </c>
      <c r="M3230" s="234"/>
      <c r="N3230" s="235"/>
      <c r="O3230" s="235"/>
    </row>
    <row r="3231" spans="1:15">
      <c r="A3231" s="237" t="s">
        <v>969</v>
      </c>
      <c r="B3231" s="237" t="s">
        <v>970</v>
      </c>
      <c r="C3231" s="237" t="s">
        <v>971</v>
      </c>
      <c r="D3231" s="237" t="s">
        <v>972</v>
      </c>
      <c r="E3231" s="237" t="s">
        <v>996</v>
      </c>
      <c r="F3231" s="237" t="s">
        <v>95</v>
      </c>
      <c r="G3231" s="237" t="s">
        <v>974</v>
      </c>
      <c r="H3231" s="237" t="s">
        <v>28</v>
      </c>
      <c r="I3231" s="237"/>
      <c r="J3231" s="237"/>
      <c r="K3231" s="237" t="s">
        <v>85</v>
      </c>
      <c r="L3231" s="237" t="s">
        <v>976</v>
      </c>
      <c r="M3231" s="237">
        <v>105.3096</v>
      </c>
      <c r="N3231" s="237">
        <v>49.333599999999997</v>
      </c>
      <c r="O3231" s="237">
        <v>56.728299999999997</v>
      </c>
    </row>
    <row r="3232" spans="1:15">
      <c r="A3232" s="237" t="s">
        <v>969</v>
      </c>
      <c r="B3232" s="237" t="s">
        <v>970</v>
      </c>
      <c r="C3232" s="237" t="s">
        <v>971</v>
      </c>
      <c r="D3232" s="237" t="s">
        <v>972</v>
      </c>
      <c r="E3232" s="237" t="s">
        <v>996</v>
      </c>
      <c r="F3232" s="237" t="s">
        <v>95</v>
      </c>
      <c r="G3232" s="237" t="s">
        <v>974</v>
      </c>
      <c r="H3232" s="237" t="s">
        <v>28</v>
      </c>
      <c r="I3232" s="237"/>
      <c r="J3232" s="237"/>
      <c r="K3232" s="237" t="s">
        <v>85</v>
      </c>
      <c r="L3232" s="237" t="s">
        <v>977</v>
      </c>
      <c r="M3232" s="238">
        <v>2.21539658035229E-5</v>
      </c>
      <c r="N3232" s="238">
        <v>1.23135070826355E-5</v>
      </c>
      <c r="O3232" s="238">
        <v>8.8315974409204092E-6</v>
      </c>
    </row>
    <row r="3233" spans="1:15">
      <c r="A3233" s="231" t="s">
        <v>969</v>
      </c>
      <c r="B3233" s="231" t="s">
        <v>970</v>
      </c>
      <c r="C3233" s="231" t="s">
        <v>971</v>
      </c>
      <c r="D3233" s="231" t="s">
        <v>972</v>
      </c>
      <c r="E3233" s="231" t="s">
        <v>996</v>
      </c>
      <c r="F3233" s="231" t="s">
        <v>95</v>
      </c>
      <c r="G3233" s="231" t="s">
        <v>974</v>
      </c>
      <c r="H3233" s="231" t="s">
        <v>28</v>
      </c>
      <c r="I3233" s="231" t="s">
        <v>1002</v>
      </c>
      <c r="J3233" s="231" t="s">
        <v>1009</v>
      </c>
      <c r="K3233" s="231" t="s">
        <v>85</v>
      </c>
      <c r="L3233" s="231" t="s">
        <v>978</v>
      </c>
      <c r="M3233" s="234"/>
      <c r="N3233" s="235">
        <v>1</v>
      </c>
      <c r="O3233" s="235">
        <v>1</v>
      </c>
    </row>
    <row r="3234" spans="1:15">
      <c r="A3234" s="231" t="s">
        <v>969</v>
      </c>
      <c r="B3234" s="231" t="s">
        <v>970</v>
      </c>
      <c r="C3234" s="231" t="s">
        <v>971</v>
      </c>
      <c r="D3234" s="231" t="s">
        <v>972</v>
      </c>
      <c r="E3234" s="231" t="s">
        <v>996</v>
      </c>
      <c r="F3234" s="231" t="s">
        <v>95</v>
      </c>
      <c r="G3234" s="231" t="s">
        <v>974</v>
      </c>
      <c r="H3234" s="231" t="s">
        <v>28</v>
      </c>
      <c r="K3234" s="231" t="s">
        <v>85</v>
      </c>
      <c r="L3234" s="231" t="s">
        <v>979</v>
      </c>
      <c r="M3234" s="234"/>
      <c r="N3234" s="235"/>
      <c r="O3234" s="235"/>
    </row>
    <row r="3235" spans="1:15">
      <c r="A3235" s="231" t="s">
        <v>969</v>
      </c>
      <c r="B3235" s="231" t="s">
        <v>970</v>
      </c>
      <c r="C3235" s="231" t="s">
        <v>971</v>
      </c>
      <c r="D3235" s="231" t="s">
        <v>972</v>
      </c>
      <c r="E3235" s="231" t="s">
        <v>996</v>
      </c>
      <c r="F3235" s="231" t="s">
        <v>95</v>
      </c>
      <c r="G3235" s="231" t="s">
        <v>974</v>
      </c>
      <c r="H3235" s="231" t="s">
        <v>28</v>
      </c>
      <c r="K3235" s="231" t="s">
        <v>85</v>
      </c>
      <c r="L3235" s="231" t="s">
        <v>980</v>
      </c>
      <c r="M3235" s="234"/>
      <c r="N3235" s="235"/>
      <c r="O3235" s="235"/>
    </row>
    <row r="3236" spans="1:15">
      <c r="A3236" s="237" t="s">
        <v>969</v>
      </c>
      <c r="B3236" s="237" t="s">
        <v>970</v>
      </c>
      <c r="C3236" s="237" t="s">
        <v>971</v>
      </c>
      <c r="D3236" s="237" t="s">
        <v>972</v>
      </c>
      <c r="E3236" s="237" t="s">
        <v>996</v>
      </c>
      <c r="F3236" s="237" t="s">
        <v>95</v>
      </c>
      <c r="G3236" s="237" t="s">
        <v>974</v>
      </c>
      <c r="H3236" s="237" t="s">
        <v>25</v>
      </c>
      <c r="I3236" s="237"/>
      <c r="J3236" s="237"/>
      <c r="K3236" s="237" t="s">
        <v>85</v>
      </c>
      <c r="L3236" s="237" t="s">
        <v>976</v>
      </c>
      <c r="M3236" s="237">
        <v>4.5141999999999998</v>
      </c>
      <c r="N3236" s="237"/>
      <c r="O3236" s="237"/>
    </row>
    <row r="3237" spans="1:15">
      <c r="A3237" s="237" t="s">
        <v>969</v>
      </c>
      <c r="B3237" s="237" t="s">
        <v>970</v>
      </c>
      <c r="C3237" s="237" t="s">
        <v>971</v>
      </c>
      <c r="D3237" s="237" t="s">
        <v>972</v>
      </c>
      <c r="E3237" s="237" t="s">
        <v>996</v>
      </c>
      <c r="F3237" s="237" t="s">
        <v>95</v>
      </c>
      <c r="G3237" s="237" t="s">
        <v>974</v>
      </c>
      <c r="H3237" s="237" t="s">
        <v>25</v>
      </c>
      <c r="I3237" s="237"/>
      <c r="J3237" s="237"/>
      <c r="K3237" s="237" t="s">
        <v>85</v>
      </c>
      <c r="L3237" s="237" t="s">
        <v>977</v>
      </c>
      <c r="M3237" s="238">
        <v>6.0592795530353602E-7</v>
      </c>
      <c r="N3237" s="238"/>
      <c r="O3237" s="238"/>
    </row>
    <row r="3238" spans="1:15">
      <c r="A3238" s="231" t="s">
        <v>969</v>
      </c>
      <c r="B3238" s="231" t="s">
        <v>970</v>
      </c>
      <c r="C3238" s="231" t="s">
        <v>971</v>
      </c>
      <c r="D3238" s="231" t="s">
        <v>972</v>
      </c>
      <c r="E3238" s="231" t="s">
        <v>996</v>
      </c>
      <c r="F3238" s="231" t="s">
        <v>95</v>
      </c>
      <c r="G3238" s="231" t="s">
        <v>974</v>
      </c>
      <c r="H3238" s="231" t="s">
        <v>25</v>
      </c>
      <c r="I3238" s="231" t="s">
        <v>1002</v>
      </c>
      <c r="J3238" s="231" t="s">
        <v>1009</v>
      </c>
      <c r="K3238" s="231" t="s">
        <v>85</v>
      </c>
      <c r="L3238" s="231" t="s">
        <v>978</v>
      </c>
      <c r="M3238" s="234"/>
      <c r="N3238" s="235">
        <v>1</v>
      </c>
      <c r="O3238" s="235">
        <v>1</v>
      </c>
    </row>
    <row r="3239" spans="1:15">
      <c r="A3239" s="231" t="s">
        <v>969</v>
      </c>
      <c r="B3239" s="231" t="s">
        <v>970</v>
      </c>
      <c r="C3239" s="231" t="s">
        <v>971</v>
      </c>
      <c r="D3239" s="231" t="s">
        <v>972</v>
      </c>
      <c r="E3239" s="231" t="s">
        <v>996</v>
      </c>
      <c r="F3239" s="231" t="s">
        <v>95</v>
      </c>
      <c r="G3239" s="231" t="s">
        <v>974</v>
      </c>
      <c r="H3239" s="231" t="s">
        <v>25</v>
      </c>
      <c r="K3239" s="231" t="s">
        <v>85</v>
      </c>
      <c r="L3239" s="231" t="s">
        <v>979</v>
      </c>
      <c r="M3239" s="234"/>
      <c r="N3239" s="236"/>
      <c r="O3239" s="236"/>
    </row>
    <row r="3240" spans="1:15">
      <c r="A3240" s="231" t="s">
        <v>969</v>
      </c>
      <c r="B3240" s="231" t="s">
        <v>970</v>
      </c>
      <c r="C3240" s="231" t="s">
        <v>971</v>
      </c>
      <c r="D3240" s="231" t="s">
        <v>972</v>
      </c>
      <c r="E3240" s="231" t="s">
        <v>996</v>
      </c>
      <c r="F3240" s="231" t="s">
        <v>95</v>
      </c>
      <c r="G3240" s="231" t="s">
        <v>974</v>
      </c>
      <c r="H3240" s="231" t="s">
        <v>25</v>
      </c>
      <c r="K3240" s="231" t="s">
        <v>85</v>
      </c>
      <c r="L3240" s="231" t="s">
        <v>980</v>
      </c>
      <c r="M3240" s="234"/>
      <c r="N3240" s="236"/>
      <c r="O3240" s="236"/>
    </row>
    <row r="3241" spans="1:15">
      <c r="A3241" s="237" t="s">
        <v>969</v>
      </c>
      <c r="B3241" s="237" t="s">
        <v>970</v>
      </c>
      <c r="C3241" s="237" t="s">
        <v>971</v>
      </c>
      <c r="D3241" s="237" t="s">
        <v>972</v>
      </c>
      <c r="E3241" s="237" t="s">
        <v>996</v>
      </c>
      <c r="F3241" s="237" t="s">
        <v>95</v>
      </c>
      <c r="G3241" s="237" t="s">
        <v>974</v>
      </c>
      <c r="H3241" s="237" t="s">
        <v>649</v>
      </c>
      <c r="I3241" s="237"/>
      <c r="J3241" s="237"/>
      <c r="K3241" s="237" t="s">
        <v>85</v>
      </c>
      <c r="L3241" s="237" t="s">
        <v>976</v>
      </c>
      <c r="M3241" s="237">
        <v>24.816099999999999</v>
      </c>
      <c r="N3241" s="237"/>
      <c r="O3241" s="237">
        <v>21.6721</v>
      </c>
    </row>
    <row r="3242" spans="1:15">
      <c r="A3242" s="237" t="s">
        <v>969</v>
      </c>
      <c r="B3242" s="237" t="s">
        <v>970</v>
      </c>
      <c r="C3242" s="237" t="s">
        <v>971</v>
      </c>
      <c r="D3242" s="237" t="s">
        <v>972</v>
      </c>
      <c r="E3242" s="237" t="s">
        <v>996</v>
      </c>
      <c r="F3242" s="237" t="s">
        <v>95</v>
      </c>
      <c r="G3242" s="237" t="s">
        <v>974</v>
      </c>
      <c r="H3242" s="237" t="s">
        <v>649</v>
      </c>
      <c r="I3242" s="237"/>
      <c r="J3242" s="237"/>
      <c r="K3242" s="237" t="s">
        <v>85</v>
      </c>
      <c r="L3242" s="237" t="s">
        <v>977</v>
      </c>
      <c r="M3242" s="238">
        <v>4.1321164491379796E-6</v>
      </c>
      <c r="N3242" s="238"/>
      <c r="O3242" s="238">
        <v>3.3739643687431398E-6</v>
      </c>
    </row>
    <row r="3243" spans="1:15">
      <c r="A3243" s="231" t="s">
        <v>969</v>
      </c>
      <c r="B3243" s="231" t="s">
        <v>970</v>
      </c>
      <c r="C3243" s="231" t="s">
        <v>971</v>
      </c>
      <c r="D3243" s="231" t="s">
        <v>972</v>
      </c>
      <c r="E3243" s="231" t="s">
        <v>996</v>
      </c>
      <c r="F3243" s="231" t="s">
        <v>95</v>
      </c>
      <c r="G3243" s="231" t="s">
        <v>974</v>
      </c>
      <c r="H3243" s="231" t="s">
        <v>649</v>
      </c>
      <c r="I3243" s="231" t="s">
        <v>1002</v>
      </c>
      <c r="J3243" s="231" t="s">
        <v>1009</v>
      </c>
      <c r="K3243" s="231" t="s">
        <v>85</v>
      </c>
      <c r="L3243" s="231" t="s">
        <v>978</v>
      </c>
      <c r="M3243" s="234"/>
      <c r="N3243" s="235">
        <v>1</v>
      </c>
      <c r="O3243" s="235">
        <v>1</v>
      </c>
    </row>
    <row r="3244" spans="1:15">
      <c r="A3244" s="231" t="s">
        <v>969</v>
      </c>
      <c r="B3244" s="231" t="s">
        <v>970</v>
      </c>
      <c r="C3244" s="231" t="s">
        <v>971</v>
      </c>
      <c r="D3244" s="231" t="s">
        <v>972</v>
      </c>
      <c r="E3244" s="231" t="s">
        <v>996</v>
      </c>
      <c r="F3244" s="231" t="s">
        <v>95</v>
      </c>
      <c r="G3244" s="231" t="s">
        <v>974</v>
      </c>
      <c r="H3244" s="231" t="s">
        <v>649</v>
      </c>
      <c r="K3244" s="231" t="s">
        <v>85</v>
      </c>
      <c r="L3244" s="231" t="s">
        <v>979</v>
      </c>
      <c r="M3244" s="234"/>
      <c r="N3244" s="236"/>
      <c r="O3244" s="235"/>
    </row>
    <row r="3245" spans="1:15">
      <c r="A3245" s="231" t="s">
        <v>969</v>
      </c>
      <c r="B3245" s="231" t="s">
        <v>970</v>
      </c>
      <c r="C3245" s="231" t="s">
        <v>971</v>
      </c>
      <c r="D3245" s="231" t="s">
        <v>972</v>
      </c>
      <c r="E3245" s="231" t="s">
        <v>996</v>
      </c>
      <c r="F3245" s="231" t="s">
        <v>95</v>
      </c>
      <c r="G3245" s="231" t="s">
        <v>974</v>
      </c>
      <c r="H3245" s="231" t="s">
        <v>649</v>
      </c>
      <c r="K3245" s="231" t="s">
        <v>85</v>
      </c>
      <c r="L3245" s="231" t="s">
        <v>980</v>
      </c>
      <c r="M3245" s="234"/>
      <c r="N3245" s="236"/>
      <c r="O3245" s="235"/>
    </row>
    <row r="3246" spans="1:15">
      <c r="A3246" s="237" t="s">
        <v>969</v>
      </c>
      <c r="B3246" s="237" t="s">
        <v>970</v>
      </c>
      <c r="C3246" s="237" t="s">
        <v>971</v>
      </c>
      <c r="D3246" s="237" t="s">
        <v>972</v>
      </c>
      <c r="E3246" s="237" t="s">
        <v>996</v>
      </c>
      <c r="F3246" s="237" t="s">
        <v>95</v>
      </c>
      <c r="G3246" s="237" t="s">
        <v>974</v>
      </c>
      <c r="H3246" s="237" t="s">
        <v>650</v>
      </c>
      <c r="I3246" s="237"/>
      <c r="J3246" s="237"/>
      <c r="K3246" s="237" t="s">
        <v>85</v>
      </c>
      <c r="L3246" s="237" t="s">
        <v>976</v>
      </c>
      <c r="M3246" s="237">
        <v>1.5302</v>
      </c>
      <c r="N3246" s="237"/>
      <c r="O3246" s="237">
        <v>1.5302</v>
      </c>
    </row>
    <row r="3247" spans="1:15">
      <c r="A3247" s="237" t="s">
        <v>969</v>
      </c>
      <c r="B3247" s="237" t="s">
        <v>970</v>
      </c>
      <c r="C3247" s="237" t="s">
        <v>971</v>
      </c>
      <c r="D3247" s="237" t="s">
        <v>972</v>
      </c>
      <c r="E3247" s="237" t="s">
        <v>996</v>
      </c>
      <c r="F3247" s="237" t="s">
        <v>95</v>
      </c>
      <c r="G3247" s="237" t="s">
        <v>974</v>
      </c>
      <c r="H3247" s="237" t="s">
        <v>650</v>
      </c>
      <c r="I3247" s="237"/>
      <c r="J3247" s="237"/>
      <c r="K3247" s="237" t="s">
        <v>85</v>
      </c>
      <c r="L3247" s="237" t="s">
        <v>977</v>
      </c>
      <c r="M3247" s="238">
        <v>2.3822519631465101E-7</v>
      </c>
      <c r="N3247" s="238"/>
      <c r="O3247" s="238">
        <v>2.3822519631465101E-7</v>
      </c>
    </row>
    <row r="3248" spans="1:15">
      <c r="A3248" s="231" t="s">
        <v>969</v>
      </c>
      <c r="B3248" s="231" t="s">
        <v>970</v>
      </c>
      <c r="C3248" s="231" t="s">
        <v>971</v>
      </c>
      <c r="D3248" s="231" t="s">
        <v>972</v>
      </c>
      <c r="E3248" s="231" t="s">
        <v>996</v>
      </c>
      <c r="F3248" s="231" t="s">
        <v>95</v>
      </c>
      <c r="G3248" s="231" t="s">
        <v>974</v>
      </c>
      <c r="H3248" s="231" t="s">
        <v>650</v>
      </c>
      <c r="I3248" s="231" t="s">
        <v>1002</v>
      </c>
      <c r="J3248" s="231" t="s">
        <v>1009</v>
      </c>
      <c r="K3248" s="231" t="s">
        <v>85</v>
      </c>
      <c r="L3248" s="231" t="s">
        <v>978</v>
      </c>
      <c r="M3248" s="234"/>
      <c r="N3248" s="235">
        <v>1</v>
      </c>
      <c r="O3248" s="235">
        <v>1</v>
      </c>
    </row>
    <row r="3249" spans="1:15">
      <c r="A3249" s="231" t="s">
        <v>969</v>
      </c>
      <c r="B3249" s="231" t="s">
        <v>970</v>
      </c>
      <c r="C3249" s="231" t="s">
        <v>971</v>
      </c>
      <c r="D3249" s="231" t="s">
        <v>972</v>
      </c>
      <c r="E3249" s="231" t="s">
        <v>996</v>
      </c>
      <c r="F3249" s="231" t="s">
        <v>95</v>
      </c>
      <c r="G3249" s="231" t="s">
        <v>974</v>
      </c>
      <c r="H3249" s="231" t="s">
        <v>650</v>
      </c>
      <c r="K3249" s="231" t="s">
        <v>85</v>
      </c>
      <c r="L3249" s="231" t="s">
        <v>979</v>
      </c>
      <c r="M3249" s="234"/>
      <c r="N3249" s="236"/>
      <c r="O3249" s="235"/>
    </row>
    <row r="3250" spans="1:15">
      <c r="A3250" s="231" t="s">
        <v>969</v>
      </c>
      <c r="B3250" s="231" t="s">
        <v>970</v>
      </c>
      <c r="C3250" s="231" t="s">
        <v>971</v>
      </c>
      <c r="D3250" s="231" t="s">
        <v>972</v>
      </c>
      <c r="E3250" s="231" t="s">
        <v>996</v>
      </c>
      <c r="F3250" s="231" t="s">
        <v>95</v>
      </c>
      <c r="G3250" s="231" t="s">
        <v>974</v>
      </c>
      <c r="H3250" s="231" t="s">
        <v>650</v>
      </c>
      <c r="K3250" s="231" t="s">
        <v>85</v>
      </c>
      <c r="L3250" s="231" t="s">
        <v>980</v>
      </c>
      <c r="M3250" s="234"/>
      <c r="N3250" s="236"/>
      <c r="O3250" s="235"/>
    </row>
    <row r="3251" spans="1:15">
      <c r="A3251" s="237" t="s">
        <v>969</v>
      </c>
      <c r="B3251" s="237" t="s">
        <v>970</v>
      </c>
      <c r="C3251" s="237" t="s">
        <v>971</v>
      </c>
      <c r="D3251" s="237" t="s">
        <v>972</v>
      </c>
      <c r="E3251" s="237" t="s">
        <v>996</v>
      </c>
      <c r="F3251" s="237" t="s">
        <v>95</v>
      </c>
      <c r="G3251" s="237" t="s">
        <v>974</v>
      </c>
      <c r="H3251" s="237" t="s">
        <v>987</v>
      </c>
      <c r="I3251" s="237"/>
      <c r="J3251" s="237"/>
      <c r="K3251" s="237" t="s">
        <v>85</v>
      </c>
      <c r="L3251" s="237" t="s">
        <v>976</v>
      </c>
      <c r="M3251" s="237">
        <v>0.25650000000000001</v>
      </c>
      <c r="N3251" s="237"/>
      <c r="O3251" s="237"/>
    </row>
    <row r="3252" spans="1:15">
      <c r="A3252" s="237" t="s">
        <v>969</v>
      </c>
      <c r="B3252" s="237" t="s">
        <v>970</v>
      </c>
      <c r="C3252" s="237" t="s">
        <v>971</v>
      </c>
      <c r="D3252" s="237" t="s">
        <v>972</v>
      </c>
      <c r="E3252" s="237" t="s">
        <v>996</v>
      </c>
      <c r="F3252" s="237" t="s">
        <v>95</v>
      </c>
      <c r="G3252" s="237" t="s">
        <v>974</v>
      </c>
      <c r="H3252" s="237" t="s">
        <v>987</v>
      </c>
      <c r="I3252" s="237"/>
      <c r="J3252" s="237"/>
      <c r="K3252" s="237" t="s">
        <v>85</v>
      </c>
      <c r="L3252" s="237" t="s">
        <v>977</v>
      </c>
      <c r="M3252" s="238">
        <v>2.9020746381562999E-8</v>
      </c>
      <c r="N3252" s="238"/>
      <c r="O3252" s="238"/>
    </row>
    <row r="3253" spans="1:15">
      <c r="A3253" s="231" t="s">
        <v>969</v>
      </c>
      <c r="B3253" s="231" t="s">
        <v>970</v>
      </c>
      <c r="C3253" s="231" t="s">
        <v>971</v>
      </c>
      <c r="D3253" s="231" t="s">
        <v>972</v>
      </c>
      <c r="E3253" s="231" t="s">
        <v>996</v>
      </c>
      <c r="F3253" s="231" t="s">
        <v>95</v>
      </c>
      <c r="G3253" s="231" t="s">
        <v>974</v>
      </c>
      <c r="H3253" s="231" t="s">
        <v>987</v>
      </c>
      <c r="I3253" s="231" t="s">
        <v>1002</v>
      </c>
      <c r="J3253" s="231" t="s">
        <v>1009</v>
      </c>
      <c r="K3253" s="231" t="s">
        <v>85</v>
      </c>
      <c r="L3253" s="231" t="s">
        <v>978</v>
      </c>
      <c r="M3253" s="234"/>
      <c r="N3253" s="235">
        <v>1</v>
      </c>
      <c r="O3253" s="235">
        <v>1</v>
      </c>
    </row>
    <row r="3254" spans="1:15">
      <c r="A3254" s="231" t="s">
        <v>969</v>
      </c>
      <c r="B3254" s="231" t="s">
        <v>970</v>
      </c>
      <c r="C3254" s="231" t="s">
        <v>971</v>
      </c>
      <c r="D3254" s="231" t="s">
        <v>972</v>
      </c>
      <c r="E3254" s="231" t="s">
        <v>996</v>
      </c>
      <c r="F3254" s="231" t="s">
        <v>95</v>
      </c>
      <c r="G3254" s="231" t="s">
        <v>974</v>
      </c>
      <c r="H3254" s="231" t="s">
        <v>987</v>
      </c>
      <c r="K3254" s="231" t="s">
        <v>85</v>
      </c>
      <c r="L3254" s="231" t="s">
        <v>979</v>
      </c>
      <c r="M3254" s="234"/>
      <c r="N3254" s="236"/>
      <c r="O3254" s="236"/>
    </row>
    <row r="3255" spans="1:15">
      <c r="A3255" s="231" t="s">
        <v>969</v>
      </c>
      <c r="B3255" s="231" t="s">
        <v>970</v>
      </c>
      <c r="C3255" s="231" t="s">
        <v>971</v>
      </c>
      <c r="D3255" s="231" t="s">
        <v>972</v>
      </c>
      <c r="E3255" s="231" t="s">
        <v>996</v>
      </c>
      <c r="F3255" s="231" t="s">
        <v>95</v>
      </c>
      <c r="G3255" s="231" t="s">
        <v>974</v>
      </c>
      <c r="H3255" s="231" t="s">
        <v>987</v>
      </c>
      <c r="K3255" s="231" t="s">
        <v>85</v>
      </c>
      <c r="L3255" s="231" t="s">
        <v>980</v>
      </c>
      <c r="M3255" s="234"/>
      <c r="N3255" s="236"/>
      <c r="O3255" s="236"/>
    </row>
    <row r="3256" spans="1:15">
      <c r="A3256" s="237" t="s">
        <v>969</v>
      </c>
      <c r="B3256" s="237" t="s">
        <v>970</v>
      </c>
      <c r="C3256" s="237" t="s">
        <v>971</v>
      </c>
      <c r="D3256" s="237" t="s">
        <v>972</v>
      </c>
      <c r="E3256" s="237" t="s">
        <v>996</v>
      </c>
      <c r="F3256" s="237" t="s">
        <v>95</v>
      </c>
      <c r="G3256" s="237" t="s">
        <v>974</v>
      </c>
      <c r="H3256" s="237" t="s">
        <v>988</v>
      </c>
      <c r="I3256" s="237"/>
      <c r="J3256" s="237"/>
      <c r="K3256" s="237" t="s">
        <v>85</v>
      </c>
      <c r="L3256" s="237" t="s">
        <v>976</v>
      </c>
      <c r="M3256" s="237">
        <v>47534.805800000002</v>
      </c>
      <c r="N3256" s="237">
        <v>7075.9461000000001</v>
      </c>
      <c r="O3256" s="237">
        <v>32963.105000000003</v>
      </c>
    </row>
    <row r="3257" spans="1:15">
      <c r="A3257" s="237" t="s">
        <v>969</v>
      </c>
      <c r="B3257" s="237" t="s">
        <v>970</v>
      </c>
      <c r="C3257" s="237" t="s">
        <v>971</v>
      </c>
      <c r="D3257" s="237" t="s">
        <v>972</v>
      </c>
      <c r="E3257" s="237" t="s">
        <v>996</v>
      </c>
      <c r="F3257" s="237" t="s">
        <v>95</v>
      </c>
      <c r="G3257" s="237" t="s">
        <v>974</v>
      </c>
      <c r="H3257" s="237" t="s">
        <v>988</v>
      </c>
      <c r="I3257" s="237"/>
      <c r="J3257" s="237"/>
      <c r="K3257" s="237" t="s">
        <v>85</v>
      </c>
      <c r="L3257" s="237" t="s">
        <v>977</v>
      </c>
      <c r="M3257" s="238">
        <v>5.3781502667393797E-3</v>
      </c>
      <c r="N3257" s="238">
        <v>1.7661332726315801E-3</v>
      </c>
      <c r="O3257" s="238">
        <v>5.13177503578974E-3</v>
      </c>
    </row>
    <row r="3258" spans="1:15">
      <c r="A3258" s="231" t="s">
        <v>969</v>
      </c>
      <c r="B3258" s="231" t="s">
        <v>970</v>
      </c>
      <c r="C3258" s="231" t="s">
        <v>971</v>
      </c>
      <c r="D3258" s="231" t="s">
        <v>972</v>
      </c>
      <c r="E3258" s="231" t="s">
        <v>996</v>
      </c>
      <c r="F3258" s="231" t="s">
        <v>95</v>
      </c>
      <c r="G3258" s="231" t="s">
        <v>974</v>
      </c>
      <c r="H3258" s="231" t="s">
        <v>988</v>
      </c>
      <c r="I3258" s="231" t="s">
        <v>1002</v>
      </c>
      <c r="J3258" s="231" t="s">
        <v>1009</v>
      </c>
      <c r="K3258" s="231" t="s">
        <v>85</v>
      </c>
      <c r="L3258" s="231" t="s">
        <v>978</v>
      </c>
      <c r="M3258" s="234"/>
      <c r="N3258" s="235">
        <v>1</v>
      </c>
      <c r="O3258" s="235">
        <v>1</v>
      </c>
    </row>
    <row r="3259" spans="1:15">
      <c r="A3259" s="231" t="s">
        <v>969</v>
      </c>
      <c r="B3259" s="231" t="s">
        <v>970</v>
      </c>
      <c r="C3259" s="231" t="s">
        <v>971</v>
      </c>
      <c r="D3259" s="231" t="s">
        <v>972</v>
      </c>
      <c r="E3259" s="231" t="s">
        <v>996</v>
      </c>
      <c r="F3259" s="231" t="s">
        <v>95</v>
      </c>
      <c r="G3259" s="231" t="s">
        <v>974</v>
      </c>
      <c r="H3259" s="231" t="s">
        <v>988</v>
      </c>
      <c r="K3259" s="231" t="s">
        <v>85</v>
      </c>
      <c r="L3259" s="231" t="s">
        <v>979</v>
      </c>
      <c r="M3259" s="234"/>
      <c r="N3259" s="235"/>
      <c r="O3259" s="235"/>
    </row>
    <row r="3260" spans="1:15">
      <c r="A3260" s="231" t="s">
        <v>969</v>
      </c>
      <c r="B3260" s="231" t="s">
        <v>970</v>
      </c>
      <c r="C3260" s="231" t="s">
        <v>971</v>
      </c>
      <c r="D3260" s="231" t="s">
        <v>972</v>
      </c>
      <c r="E3260" s="231" t="s">
        <v>996</v>
      </c>
      <c r="F3260" s="231" t="s">
        <v>95</v>
      </c>
      <c r="G3260" s="231" t="s">
        <v>974</v>
      </c>
      <c r="H3260" s="231" t="s">
        <v>988</v>
      </c>
      <c r="K3260" s="231" t="s">
        <v>85</v>
      </c>
      <c r="L3260" s="231" t="s">
        <v>980</v>
      </c>
      <c r="M3260" s="234"/>
      <c r="N3260" s="235"/>
      <c r="O3260" s="235"/>
    </row>
    <row r="3261" spans="1:15">
      <c r="A3261" s="237" t="s">
        <v>969</v>
      </c>
      <c r="B3261" s="237" t="s">
        <v>970</v>
      </c>
      <c r="C3261" s="237" t="s">
        <v>971</v>
      </c>
      <c r="D3261" s="237" t="s">
        <v>972</v>
      </c>
      <c r="E3261" s="237" t="s">
        <v>996</v>
      </c>
      <c r="F3261" s="237" t="s">
        <v>95</v>
      </c>
      <c r="G3261" s="237" t="s">
        <v>974</v>
      </c>
      <c r="H3261" s="237" t="s">
        <v>989</v>
      </c>
      <c r="I3261" s="237"/>
      <c r="J3261" s="237"/>
      <c r="K3261" s="237" t="s">
        <v>85</v>
      </c>
      <c r="L3261" s="237" t="s">
        <v>976</v>
      </c>
      <c r="M3261" s="237">
        <v>245.1541</v>
      </c>
      <c r="N3261" s="237"/>
      <c r="O3261" s="237">
        <v>73.656599999999997</v>
      </c>
    </row>
    <row r="3262" spans="1:15">
      <c r="A3262" s="237" t="s">
        <v>969</v>
      </c>
      <c r="B3262" s="237" t="s">
        <v>970</v>
      </c>
      <c r="C3262" s="237" t="s">
        <v>971</v>
      </c>
      <c r="D3262" s="237" t="s">
        <v>972</v>
      </c>
      <c r="E3262" s="237" t="s">
        <v>996</v>
      </c>
      <c r="F3262" s="237" t="s">
        <v>95</v>
      </c>
      <c r="G3262" s="237" t="s">
        <v>974</v>
      </c>
      <c r="H3262" s="237" t="s">
        <v>989</v>
      </c>
      <c r="I3262" s="237"/>
      <c r="J3262" s="237"/>
      <c r="K3262" s="237" t="s">
        <v>85</v>
      </c>
      <c r="L3262" s="237" t="s">
        <v>977</v>
      </c>
      <c r="M3262" s="238">
        <v>3.9869822326595998E-5</v>
      </c>
      <c r="N3262" s="238"/>
      <c r="O3262" s="238">
        <v>1.14670356782576E-5</v>
      </c>
    </row>
    <row r="3263" spans="1:15">
      <c r="A3263" s="231" t="s">
        <v>969</v>
      </c>
      <c r="B3263" s="231" t="s">
        <v>970</v>
      </c>
      <c r="C3263" s="231" t="s">
        <v>971</v>
      </c>
      <c r="D3263" s="231" t="s">
        <v>972</v>
      </c>
      <c r="E3263" s="231" t="s">
        <v>996</v>
      </c>
      <c r="F3263" s="231" t="s">
        <v>95</v>
      </c>
      <c r="G3263" s="231" t="s">
        <v>974</v>
      </c>
      <c r="H3263" s="231" t="s">
        <v>989</v>
      </c>
      <c r="I3263" s="231" t="s">
        <v>1002</v>
      </c>
      <c r="J3263" s="231" t="s">
        <v>1009</v>
      </c>
      <c r="K3263" s="231" t="s">
        <v>85</v>
      </c>
      <c r="L3263" s="231" t="s">
        <v>978</v>
      </c>
      <c r="M3263" s="234"/>
      <c r="N3263" s="235">
        <v>1</v>
      </c>
      <c r="O3263" s="235">
        <v>1</v>
      </c>
    </row>
    <row r="3264" spans="1:15">
      <c r="A3264" s="231" t="s">
        <v>969</v>
      </c>
      <c r="B3264" s="231" t="s">
        <v>970</v>
      </c>
      <c r="C3264" s="231" t="s">
        <v>971</v>
      </c>
      <c r="D3264" s="231" t="s">
        <v>972</v>
      </c>
      <c r="E3264" s="231" t="s">
        <v>996</v>
      </c>
      <c r="F3264" s="231" t="s">
        <v>95</v>
      </c>
      <c r="G3264" s="231" t="s">
        <v>974</v>
      </c>
      <c r="H3264" s="231" t="s">
        <v>989</v>
      </c>
      <c r="K3264" s="231" t="s">
        <v>85</v>
      </c>
      <c r="L3264" s="231" t="s">
        <v>979</v>
      </c>
      <c r="M3264" s="234"/>
      <c r="N3264" s="236"/>
      <c r="O3264" s="235"/>
    </row>
    <row r="3265" spans="1:15">
      <c r="A3265" s="231" t="s">
        <v>969</v>
      </c>
      <c r="B3265" s="231" t="s">
        <v>970</v>
      </c>
      <c r="C3265" s="231" t="s">
        <v>971</v>
      </c>
      <c r="D3265" s="231" t="s">
        <v>972</v>
      </c>
      <c r="E3265" s="231" t="s">
        <v>996</v>
      </c>
      <c r="F3265" s="231" t="s">
        <v>95</v>
      </c>
      <c r="G3265" s="231" t="s">
        <v>974</v>
      </c>
      <c r="H3265" s="231" t="s">
        <v>989</v>
      </c>
      <c r="K3265" s="231" t="s">
        <v>85</v>
      </c>
      <c r="L3265" s="231" t="s">
        <v>980</v>
      </c>
      <c r="M3265" s="234"/>
      <c r="N3265" s="236"/>
      <c r="O3265" s="235"/>
    </row>
    <row r="3266" spans="1:15">
      <c r="A3266" s="237" t="s">
        <v>969</v>
      </c>
      <c r="B3266" s="237" t="s">
        <v>970</v>
      </c>
      <c r="C3266" s="237" t="s">
        <v>971</v>
      </c>
      <c r="D3266" s="237" t="s">
        <v>972</v>
      </c>
      <c r="E3266" s="237" t="s">
        <v>996</v>
      </c>
      <c r="F3266" s="237" t="s">
        <v>95</v>
      </c>
      <c r="G3266" s="237" t="s">
        <v>974</v>
      </c>
      <c r="H3266" s="237" t="s">
        <v>990</v>
      </c>
      <c r="I3266" s="237"/>
      <c r="J3266" s="237"/>
      <c r="K3266" s="237" t="s">
        <v>85</v>
      </c>
      <c r="L3266" s="237" t="s">
        <v>976</v>
      </c>
      <c r="M3266" s="237">
        <v>5.4938000000000002</v>
      </c>
      <c r="N3266" s="237"/>
      <c r="O3266" s="237"/>
    </row>
    <row r="3267" spans="1:15">
      <c r="A3267" s="237" t="s">
        <v>969</v>
      </c>
      <c r="B3267" s="237" t="s">
        <v>970</v>
      </c>
      <c r="C3267" s="237" t="s">
        <v>971</v>
      </c>
      <c r="D3267" s="237" t="s">
        <v>972</v>
      </c>
      <c r="E3267" s="237" t="s">
        <v>996</v>
      </c>
      <c r="F3267" s="237" t="s">
        <v>95</v>
      </c>
      <c r="G3267" s="237" t="s">
        <v>974</v>
      </c>
      <c r="H3267" s="237" t="s">
        <v>990</v>
      </c>
      <c r="I3267" s="237"/>
      <c r="J3267" s="237"/>
      <c r="K3267" s="237" t="s">
        <v>85</v>
      </c>
      <c r="L3267" s="237" t="s">
        <v>977</v>
      </c>
      <c r="M3267" s="238">
        <v>6.8063946878684502E-7</v>
      </c>
      <c r="N3267" s="238"/>
      <c r="O3267" s="238"/>
    </row>
    <row r="3268" spans="1:15">
      <c r="A3268" s="231" t="s">
        <v>969</v>
      </c>
      <c r="B3268" s="231" t="s">
        <v>970</v>
      </c>
      <c r="C3268" s="231" t="s">
        <v>971</v>
      </c>
      <c r="D3268" s="231" t="s">
        <v>972</v>
      </c>
      <c r="E3268" s="231" t="s">
        <v>996</v>
      </c>
      <c r="F3268" s="231" t="s">
        <v>95</v>
      </c>
      <c r="G3268" s="231" t="s">
        <v>974</v>
      </c>
      <c r="H3268" s="231" t="s">
        <v>990</v>
      </c>
      <c r="I3268" s="231" t="s">
        <v>1002</v>
      </c>
      <c r="J3268" s="231" t="s">
        <v>1009</v>
      </c>
      <c r="K3268" s="231" t="s">
        <v>85</v>
      </c>
      <c r="L3268" s="231" t="s">
        <v>978</v>
      </c>
      <c r="M3268" s="234"/>
      <c r="N3268" s="235">
        <v>1</v>
      </c>
      <c r="O3268" s="235">
        <v>1</v>
      </c>
    </row>
    <row r="3269" spans="1:15">
      <c r="A3269" s="231" t="s">
        <v>969</v>
      </c>
      <c r="B3269" s="231" t="s">
        <v>970</v>
      </c>
      <c r="C3269" s="231" t="s">
        <v>971</v>
      </c>
      <c r="D3269" s="231" t="s">
        <v>972</v>
      </c>
      <c r="E3269" s="231" t="s">
        <v>996</v>
      </c>
      <c r="F3269" s="231" t="s">
        <v>95</v>
      </c>
      <c r="G3269" s="231" t="s">
        <v>974</v>
      </c>
      <c r="H3269" s="231" t="s">
        <v>990</v>
      </c>
      <c r="K3269" s="231" t="s">
        <v>85</v>
      </c>
      <c r="L3269" s="231" t="s">
        <v>979</v>
      </c>
      <c r="M3269" s="234"/>
      <c r="N3269" s="236"/>
      <c r="O3269" s="236"/>
    </row>
    <row r="3270" spans="1:15">
      <c r="A3270" s="231" t="s">
        <v>969</v>
      </c>
      <c r="B3270" s="231" t="s">
        <v>970</v>
      </c>
      <c r="C3270" s="231" t="s">
        <v>971</v>
      </c>
      <c r="D3270" s="231" t="s">
        <v>972</v>
      </c>
      <c r="E3270" s="231" t="s">
        <v>996</v>
      </c>
      <c r="F3270" s="231" t="s">
        <v>95</v>
      </c>
      <c r="G3270" s="231" t="s">
        <v>974</v>
      </c>
      <c r="H3270" s="231" t="s">
        <v>990</v>
      </c>
      <c r="K3270" s="231" t="s">
        <v>85</v>
      </c>
      <c r="L3270" s="231" t="s">
        <v>980</v>
      </c>
      <c r="M3270" s="234"/>
      <c r="N3270" s="236"/>
      <c r="O3270" s="236"/>
    </row>
    <row r="3271" spans="1:15">
      <c r="A3271" s="237" t="s">
        <v>969</v>
      </c>
      <c r="B3271" s="237" t="s">
        <v>970</v>
      </c>
      <c r="C3271" s="237" t="s">
        <v>971</v>
      </c>
      <c r="D3271" s="237" t="s">
        <v>972</v>
      </c>
      <c r="E3271" s="237" t="s">
        <v>996</v>
      </c>
      <c r="F3271" s="237" t="s">
        <v>95</v>
      </c>
      <c r="G3271" s="237" t="s">
        <v>974</v>
      </c>
      <c r="H3271" s="237" t="s">
        <v>43</v>
      </c>
      <c r="I3271" s="237"/>
      <c r="J3271" s="237"/>
      <c r="K3271" s="237" t="s">
        <v>85</v>
      </c>
      <c r="L3271" s="237" t="s">
        <v>976</v>
      </c>
      <c r="M3271" s="237">
        <v>4.7290999999999999</v>
      </c>
      <c r="N3271" s="237"/>
      <c r="O3271" s="237"/>
    </row>
    <row r="3272" spans="1:15">
      <c r="A3272" s="237" t="s">
        <v>969</v>
      </c>
      <c r="B3272" s="237" t="s">
        <v>970</v>
      </c>
      <c r="C3272" s="237" t="s">
        <v>971</v>
      </c>
      <c r="D3272" s="237" t="s">
        <v>972</v>
      </c>
      <c r="E3272" s="237" t="s">
        <v>996</v>
      </c>
      <c r="F3272" s="237" t="s">
        <v>95</v>
      </c>
      <c r="G3272" s="237" t="s">
        <v>974</v>
      </c>
      <c r="H3272" s="237" t="s">
        <v>43</v>
      </c>
      <c r="I3272" s="237"/>
      <c r="J3272" s="237"/>
      <c r="K3272" s="237" t="s">
        <v>85</v>
      </c>
      <c r="L3272" s="237" t="s">
        <v>977</v>
      </c>
      <c r="M3272" s="238">
        <v>8.3042912212023495E-7</v>
      </c>
      <c r="N3272" s="238"/>
      <c r="O3272" s="238"/>
    </row>
    <row r="3273" spans="1:15">
      <c r="A3273" s="231" t="s">
        <v>969</v>
      </c>
      <c r="B3273" s="231" t="s">
        <v>970</v>
      </c>
      <c r="C3273" s="231" t="s">
        <v>971</v>
      </c>
      <c r="D3273" s="231" t="s">
        <v>972</v>
      </c>
      <c r="E3273" s="231" t="s">
        <v>996</v>
      </c>
      <c r="F3273" s="231" t="s">
        <v>95</v>
      </c>
      <c r="G3273" s="231" t="s">
        <v>974</v>
      </c>
      <c r="H3273" s="231" t="s">
        <v>43</v>
      </c>
      <c r="I3273" s="231" t="s">
        <v>1002</v>
      </c>
      <c r="J3273" s="231" t="s">
        <v>1009</v>
      </c>
      <c r="K3273" s="231" t="s">
        <v>85</v>
      </c>
      <c r="L3273" s="231" t="s">
        <v>978</v>
      </c>
      <c r="M3273" s="234"/>
      <c r="N3273" s="235">
        <v>1</v>
      </c>
      <c r="O3273" s="235">
        <v>1</v>
      </c>
    </row>
    <row r="3274" spans="1:15">
      <c r="A3274" s="231" t="s">
        <v>969</v>
      </c>
      <c r="B3274" s="231" t="s">
        <v>970</v>
      </c>
      <c r="C3274" s="231" t="s">
        <v>971</v>
      </c>
      <c r="D3274" s="231" t="s">
        <v>972</v>
      </c>
      <c r="E3274" s="231" t="s">
        <v>996</v>
      </c>
      <c r="F3274" s="231" t="s">
        <v>95</v>
      </c>
      <c r="G3274" s="231" t="s">
        <v>974</v>
      </c>
      <c r="H3274" s="231" t="s">
        <v>43</v>
      </c>
      <c r="K3274" s="231" t="s">
        <v>85</v>
      </c>
      <c r="L3274" s="231" t="s">
        <v>979</v>
      </c>
      <c r="M3274" s="234"/>
      <c r="N3274" s="236"/>
      <c r="O3274" s="236"/>
    </row>
    <row r="3275" spans="1:15">
      <c r="A3275" s="231" t="s">
        <v>969</v>
      </c>
      <c r="B3275" s="231" t="s">
        <v>970</v>
      </c>
      <c r="C3275" s="231" t="s">
        <v>971</v>
      </c>
      <c r="D3275" s="231" t="s">
        <v>972</v>
      </c>
      <c r="E3275" s="231" t="s">
        <v>996</v>
      </c>
      <c r="F3275" s="231" t="s">
        <v>95</v>
      </c>
      <c r="G3275" s="231" t="s">
        <v>974</v>
      </c>
      <c r="H3275" s="231" t="s">
        <v>43</v>
      </c>
      <c r="K3275" s="231" t="s">
        <v>85</v>
      </c>
      <c r="L3275" s="231" t="s">
        <v>980</v>
      </c>
      <c r="M3275" s="234"/>
      <c r="N3275" s="236"/>
      <c r="O3275" s="236"/>
    </row>
    <row r="3276" spans="1:15">
      <c r="A3276" s="237" t="s">
        <v>969</v>
      </c>
      <c r="B3276" s="237" t="s">
        <v>970</v>
      </c>
      <c r="C3276" s="237" t="s">
        <v>971</v>
      </c>
      <c r="D3276" s="237" t="s">
        <v>972</v>
      </c>
      <c r="E3276" s="237" t="s">
        <v>996</v>
      </c>
      <c r="F3276" s="237" t="s">
        <v>95</v>
      </c>
      <c r="G3276" s="237" t="s">
        <v>974</v>
      </c>
      <c r="H3276" s="237" t="s">
        <v>40</v>
      </c>
      <c r="I3276" s="237"/>
      <c r="J3276" s="237"/>
      <c r="K3276" s="237" t="s">
        <v>85</v>
      </c>
      <c r="L3276" s="237" t="s">
        <v>976</v>
      </c>
      <c r="M3276" s="237">
        <v>1593.2801999999999</v>
      </c>
      <c r="N3276" s="237">
        <v>60.106699999999996</v>
      </c>
      <c r="O3276" s="237">
        <v>1330.1170999999999</v>
      </c>
    </row>
    <row r="3277" spans="1:15">
      <c r="A3277" s="237" t="s">
        <v>969</v>
      </c>
      <c r="B3277" s="237" t="s">
        <v>970</v>
      </c>
      <c r="C3277" s="237" t="s">
        <v>971</v>
      </c>
      <c r="D3277" s="237" t="s">
        <v>972</v>
      </c>
      <c r="E3277" s="237" t="s">
        <v>996</v>
      </c>
      <c r="F3277" s="237" t="s">
        <v>95</v>
      </c>
      <c r="G3277" s="237" t="s">
        <v>974</v>
      </c>
      <c r="H3277" s="237" t="s">
        <v>40</v>
      </c>
      <c r="I3277" s="237"/>
      <c r="J3277" s="237"/>
      <c r="K3277" s="237" t="s">
        <v>85</v>
      </c>
      <c r="L3277" s="237" t="s">
        <v>977</v>
      </c>
      <c r="M3277" s="238">
        <v>2.2557534187046899E-4</v>
      </c>
      <c r="N3277" s="238">
        <v>1.5002438017169799E-5</v>
      </c>
      <c r="O3277" s="238">
        <v>2.0707581183438401E-4</v>
      </c>
    </row>
    <row r="3278" spans="1:15">
      <c r="A3278" s="231" t="s">
        <v>969</v>
      </c>
      <c r="B3278" s="231" t="s">
        <v>970</v>
      </c>
      <c r="C3278" s="231" t="s">
        <v>971</v>
      </c>
      <c r="D3278" s="231" t="s">
        <v>972</v>
      </c>
      <c r="E3278" s="231" t="s">
        <v>996</v>
      </c>
      <c r="F3278" s="231" t="s">
        <v>95</v>
      </c>
      <c r="G3278" s="231" t="s">
        <v>974</v>
      </c>
      <c r="H3278" s="231" t="s">
        <v>40</v>
      </c>
      <c r="I3278" s="231" t="s">
        <v>1002</v>
      </c>
      <c r="J3278" s="231" t="s">
        <v>1009</v>
      </c>
      <c r="K3278" s="231" t="s">
        <v>85</v>
      </c>
      <c r="L3278" s="231" t="s">
        <v>978</v>
      </c>
      <c r="M3278" s="234"/>
      <c r="N3278" s="235">
        <v>1</v>
      </c>
      <c r="O3278" s="235">
        <v>1</v>
      </c>
    </row>
    <row r="3279" spans="1:15">
      <c r="A3279" s="231" t="s">
        <v>969</v>
      </c>
      <c r="B3279" s="231" t="s">
        <v>970</v>
      </c>
      <c r="C3279" s="231" t="s">
        <v>971</v>
      </c>
      <c r="D3279" s="231" t="s">
        <v>972</v>
      </c>
      <c r="E3279" s="231" t="s">
        <v>996</v>
      </c>
      <c r="F3279" s="231" t="s">
        <v>95</v>
      </c>
      <c r="G3279" s="231" t="s">
        <v>974</v>
      </c>
      <c r="H3279" s="231" t="s">
        <v>40</v>
      </c>
      <c r="K3279" s="231" t="s">
        <v>85</v>
      </c>
      <c r="L3279" s="231" t="s">
        <v>979</v>
      </c>
      <c r="M3279" s="234"/>
      <c r="N3279" s="235"/>
      <c r="O3279" s="235"/>
    </row>
    <row r="3280" spans="1:15">
      <c r="A3280" s="231" t="s">
        <v>969</v>
      </c>
      <c r="B3280" s="231" t="s">
        <v>970</v>
      </c>
      <c r="C3280" s="231" t="s">
        <v>971</v>
      </c>
      <c r="D3280" s="231" t="s">
        <v>972</v>
      </c>
      <c r="E3280" s="231" t="s">
        <v>996</v>
      </c>
      <c r="F3280" s="231" t="s">
        <v>95</v>
      </c>
      <c r="G3280" s="231" t="s">
        <v>974</v>
      </c>
      <c r="H3280" s="231" t="s">
        <v>40</v>
      </c>
      <c r="K3280" s="231" t="s">
        <v>85</v>
      </c>
      <c r="L3280" s="231" t="s">
        <v>980</v>
      </c>
      <c r="M3280" s="234"/>
      <c r="N3280" s="235"/>
      <c r="O3280" s="235"/>
    </row>
    <row r="3281" spans="1:15">
      <c r="A3281" s="237" t="s">
        <v>969</v>
      </c>
      <c r="B3281" s="237" t="s">
        <v>970</v>
      </c>
      <c r="C3281" s="237" t="s">
        <v>971</v>
      </c>
      <c r="D3281" s="237" t="s">
        <v>972</v>
      </c>
      <c r="E3281" s="237" t="s">
        <v>996</v>
      </c>
      <c r="F3281" s="237" t="s">
        <v>95</v>
      </c>
      <c r="G3281" s="237" t="s">
        <v>974</v>
      </c>
      <c r="H3281" s="237" t="s">
        <v>56</v>
      </c>
      <c r="I3281" s="237"/>
      <c r="J3281" s="237"/>
      <c r="K3281" s="237" t="s">
        <v>85</v>
      </c>
      <c r="L3281" s="237" t="s">
        <v>976</v>
      </c>
      <c r="M3281" s="237">
        <v>1490.1303</v>
      </c>
      <c r="N3281" s="237">
        <v>1490.1303</v>
      </c>
      <c r="O3281" s="237">
        <v>10.5092</v>
      </c>
    </row>
    <row r="3282" spans="1:15">
      <c r="A3282" s="237" t="s">
        <v>969</v>
      </c>
      <c r="B3282" s="237" t="s">
        <v>970</v>
      </c>
      <c r="C3282" s="237" t="s">
        <v>971</v>
      </c>
      <c r="D3282" s="237" t="s">
        <v>972</v>
      </c>
      <c r="E3282" s="237" t="s">
        <v>996</v>
      </c>
      <c r="F3282" s="237" t="s">
        <v>95</v>
      </c>
      <c r="G3282" s="237" t="s">
        <v>974</v>
      </c>
      <c r="H3282" s="237" t="s">
        <v>56</v>
      </c>
      <c r="I3282" s="237"/>
      <c r="J3282" s="237"/>
      <c r="K3282" s="237" t="s">
        <v>85</v>
      </c>
      <c r="L3282" s="237" t="s">
        <v>977</v>
      </c>
      <c r="M3282" s="238">
        <v>3.7193170583739698E-4</v>
      </c>
      <c r="N3282" s="238">
        <v>3.7193170583739698E-4</v>
      </c>
      <c r="O3282" s="238">
        <v>1.63609739453008E-6</v>
      </c>
    </row>
    <row r="3283" spans="1:15">
      <c r="A3283" s="231" t="s">
        <v>969</v>
      </c>
      <c r="B3283" s="231" t="s">
        <v>970</v>
      </c>
      <c r="C3283" s="231" t="s">
        <v>971</v>
      </c>
      <c r="D3283" s="231" t="s">
        <v>972</v>
      </c>
      <c r="E3283" s="231" t="s">
        <v>996</v>
      </c>
      <c r="F3283" s="231" t="s">
        <v>95</v>
      </c>
      <c r="G3283" s="231" t="s">
        <v>974</v>
      </c>
      <c r="H3283" s="231" t="s">
        <v>56</v>
      </c>
      <c r="I3283" s="231" t="s">
        <v>1028</v>
      </c>
      <c r="J3283" s="231" t="s">
        <v>811</v>
      </c>
      <c r="K3283" s="231" t="s">
        <v>85</v>
      </c>
      <c r="L3283" s="231" t="s">
        <v>978</v>
      </c>
      <c r="M3283" s="234"/>
      <c r="N3283" s="235">
        <v>1</v>
      </c>
      <c r="O3283" s="235">
        <v>1</v>
      </c>
    </row>
    <row r="3284" spans="1:15">
      <c r="A3284" s="231" t="s">
        <v>969</v>
      </c>
      <c r="B3284" s="231" t="s">
        <v>970</v>
      </c>
      <c r="C3284" s="231" t="s">
        <v>971</v>
      </c>
      <c r="D3284" s="231" t="s">
        <v>972</v>
      </c>
      <c r="E3284" s="231" t="s">
        <v>996</v>
      </c>
      <c r="F3284" s="231" t="s">
        <v>95</v>
      </c>
      <c r="G3284" s="231" t="s">
        <v>974</v>
      </c>
      <c r="H3284" s="231" t="s">
        <v>56</v>
      </c>
      <c r="K3284" s="231" t="s">
        <v>85</v>
      </c>
      <c r="L3284" s="231" t="s">
        <v>979</v>
      </c>
      <c r="M3284" s="234"/>
      <c r="N3284" s="235"/>
      <c r="O3284" s="235"/>
    </row>
    <row r="3285" spans="1:15">
      <c r="A3285" s="231" t="s">
        <v>969</v>
      </c>
      <c r="B3285" s="231" t="s">
        <v>970</v>
      </c>
      <c r="C3285" s="231" t="s">
        <v>971</v>
      </c>
      <c r="D3285" s="231" t="s">
        <v>972</v>
      </c>
      <c r="E3285" s="231" t="s">
        <v>996</v>
      </c>
      <c r="F3285" s="231" t="s">
        <v>95</v>
      </c>
      <c r="G3285" s="231" t="s">
        <v>974</v>
      </c>
      <c r="H3285" s="231" t="s">
        <v>56</v>
      </c>
      <c r="K3285" s="231" t="s">
        <v>85</v>
      </c>
      <c r="L3285" s="231" t="s">
        <v>980</v>
      </c>
      <c r="M3285" s="234"/>
      <c r="N3285" s="235"/>
      <c r="O3285" s="235"/>
    </row>
    <row r="3286" spans="1:15">
      <c r="A3286" s="237" t="s">
        <v>969</v>
      </c>
      <c r="B3286" s="237" t="s">
        <v>970</v>
      </c>
      <c r="C3286" s="237" t="s">
        <v>971</v>
      </c>
      <c r="D3286" s="237" t="s">
        <v>972</v>
      </c>
      <c r="E3286" s="237" t="s">
        <v>996</v>
      </c>
      <c r="F3286" s="237" t="s">
        <v>95</v>
      </c>
      <c r="G3286" s="237" t="s">
        <v>974</v>
      </c>
      <c r="H3286" s="237" t="s">
        <v>70</v>
      </c>
      <c r="I3286" s="237"/>
      <c r="J3286" s="237"/>
      <c r="K3286" s="237" t="s">
        <v>85</v>
      </c>
      <c r="L3286" s="237" t="s">
        <v>976</v>
      </c>
      <c r="M3286" s="237">
        <v>2.0541</v>
      </c>
      <c r="N3286" s="237"/>
      <c r="O3286" s="237"/>
    </row>
    <row r="3287" spans="1:15">
      <c r="A3287" s="237" t="s">
        <v>969</v>
      </c>
      <c r="B3287" s="237" t="s">
        <v>970</v>
      </c>
      <c r="C3287" s="237" t="s">
        <v>971</v>
      </c>
      <c r="D3287" s="237" t="s">
        <v>972</v>
      </c>
      <c r="E3287" s="237" t="s">
        <v>996</v>
      </c>
      <c r="F3287" s="237" t="s">
        <v>95</v>
      </c>
      <c r="G3287" s="237" t="s">
        <v>974</v>
      </c>
      <c r="H3287" s="237" t="s">
        <v>70</v>
      </c>
      <c r="I3287" s="237"/>
      <c r="J3287" s="237"/>
      <c r="K3287" s="237" t="s">
        <v>85</v>
      </c>
      <c r="L3287" s="237" t="s">
        <v>977</v>
      </c>
      <c r="M3287" s="238">
        <v>3.3406172705682202E-7</v>
      </c>
      <c r="N3287" s="238"/>
      <c r="O3287" s="238"/>
    </row>
    <row r="3288" spans="1:15">
      <c r="A3288" s="231" t="s">
        <v>969</v>
      </c>
      <c r="B3288" s="231" t="s">
        <v>970</v>
      </c>
      <c r="C3288" s="231" t="s">
        <v>971</v>
      </c>
      <c r="D3288" s="231" t="s">
        <v>972</v>
      </c>
      <c r="E3288" s="231" t="s">
        <v>996</v>
      </c>
      <c r="F3288" s="231" t="s">
        <v>95</v>
      </c>
      <c r="G3288" s="231" t="s">
        <v>974</v>
      </c>
      <c r="H3288" s="231" t="s">
        <v>70</v>
      </c>
      <c r="I3288" s="231" t="s">
        <v>109</v>
      </c>
      <c r="J3288" s="231" t="s">
        <v>811</v>
      </c>
      <c r="K3288" s="231" t="s">
        <v>85</v>
      </c>
      <c r="L3288" s="231" t="s">
        <v>978</v>
      </c>
      <c r="M3288" s="234"/>
      <c r="N3288" s="235">
        <v>1</v>
      </c>
      <c r="O3288" s="235">
        <v>1</v>
      </c>
    </row>
    <row r="3289" spans="1:15">
      <c r="A3289" s="231" t="s">
        <v>969</v>
      </c>
      <c r="B3289" s="231" t="s">
        <v>970</v>
      </c>
      <c r="C3289" s="231" t="s">
        <v>971</v>
      </c>
      <c r="D3289" s="231" t="s">
        <v>972</v>
      </c>
      <c r="E3289" s="231" t="s">
        <v>996</v>
      </c>
      <c r="F3289" s="231" t="s">
        <v>95</v>
      </c>
      <c r="G3289" s="231" t="s">
        <v>974</v>
      </c>
      <c r="H3289" s="231" t="s">
        <v>70</v>
      </c>
      <c r="K3289" s="231" t="s">
        <v>85</v>
      </c>
      <c r="L3289" s="231" t="s">
        <v>979</v>
      </c>
      <c r="M3289" s="234"/>
      <c r="N3289" s="236"/>
      <c r="O3289" s="236"/>
    </row>
    <row r="3290" spans="1:15">
      <c r="A3290" s="231" t="s">
        <v>969</v>
      </c>
      <c r="B3290" s="231" t="s">
        <v>970</v>
      </c>
      <c r="C3290" s="231" t="s">
        <v>971</v>
      </c>
      <c r="D3290" s="231" t="s">
        <v>972</v>
      </c>
      <c r="E3290" s="231" t="s">
        <v>996</v>
      </c>
      <c r="F3290" s="231" t="s">
        <v>95</v>
      </c>
      <c r="G3290" s="231" t="s">
        <v>974</v>
      </c>
      <c r="H3290" s="231" t="s">
        <v>70</v>
      </c>
      <c r="K3290" s="231" t="s">
        <v>85</v>
      </c>
      <c r="L3290" s="231" t="s">
        <v>980</v>
      </c>
      <c r="M3290" s="234"/>
      <c r="N3290" s="236"/>
      <c r="O3290" s="236"/>
    </row>
    <row r="3291" spans="1:15">
      <c r="A3291" s="237" t="s">
        <v>969</v>
      </c>
      <c r="B3291" s="237" t="s">
        <v>970</v>
      </c>
      <c r="C3291" s="237" t="s">
        <v>971</v>
      </c>
      <c r="D3291" s="237" t="s">
        <v>972</v>
      </c>
      <c r="E3291" s="237" t="s">
        <v>996</v>
      </c>
      <c r="F3291" s="237" t="s">
        <v>95</v>
      </c>
      <c r="G3291" s="237" t="s">
        <v>974</v>
      </c>
      <c r="H3291" s="237" t="s">
        <v>61</v>
      </c>
      <c r="I3291" s="237"/>
      <c r="J3291" s="237"/>
      <c r="K3291" s="237" t="s">
        <v>85</v>
      </c>
      <c r="L3291" s="237" t="s">
        <v>976</v>
      </c>
      <c r="M3291" s="237">
        <v>341.15190000000001</v>
      </c>
      <c r="N3291" s="237">
        <v>49.066000000000003</v>
      </c>
      <c r="O3291" s="237">
        <v>274.73809999999997</v>
      </c>
    </row>
    <row r="3292" spans="1:15">
      <c r="A3292" s="237" t="s">
        <v>969</v>
      </c>
      <c r="B3292" s="237" t="s">
        <v>970</v>
      </c>
      <c r="C3292" s="237" t="s">
        <v>971</v>
      </c>
      <c r="D3292" s="237" t="s">
        <v>972</v>
      </c>
      <c r="E3292" s="237" t="s">
        <v>996</v>
      </c>
      <c r="F3292" s="237" t="s">
        <v>95</v>
      </c>
      <c r="G3292" s="237" t="s">
        <v>974</v>
      </c>
      <c r="H3292" s="237" t="s">
        <v>61</v>
      </c>
      <c r="I3292" s="237"/>
      <c r="J3292" s="237"/>
      <c r="K3292" s="237" t="s">
        <v>85</v>
      </c>
      <c r="L3292" s="237" t="s">
        <v>977</v>
      </c>
      <c r="M3292" s="238">
        <v>5.0792357980427098E-5</v>
      </c>
      <c r="N3292" s="238">
        <v>1.22467149876878E-5</v>
      </c>
      <c r="O3292" s="238">
        <v>4.2771884595225603E-5</v>
      </c>
    </row>
    <row r="3293" spans="1:15">
      <c r="A3293" s="231" t="s">
        <v>969</v>
      </c>
      <c r="B3293" s="231" t="s">
        <v>970</v>
      </c>
      <c r="C3293" s="231" t="s">
        <v>971</v>
      </c>
      <c r="D3293" s="231" t="s">
        <v>972</v>
      </c>
      <c r="E3293" s="231" t="s">
        <v>996</v>
      </c>
      <c r="F3293" s="231" t="s">
        <v>95</v>
      </c>
      <c r="G3293" s="231" t="s">
        <v>974</v>
      </c>
      <c r="H3293" s="231" t="s">
        <v>61</v>
      </c>
      <c r="I3293" s="231" t="s">
        <v>1002</v>
      </c>
      <c r="J3293" s="231" t="s">
        <v>1009</v>
      </c>
      <c r="K3293" s="231" t="s">
        <v>85</v>
      </c>
      <c r="L3293" s="231" t="s">
        <v>978</v>
      </c>
      <c r="M3293" s="234"/>
      <c r="N3293" s="235">
        <v>1</v>
      </c>
      <c r="O3293" s="235">
        <v>1</v>
      </c>
    </row>
    <row r="3294" spans="1:15">
      <c r="A3294" s="231" t="s">
        <v>969</v>
      </c>
      <c r="B3294" s="231" t="s">
        <v>970</v>
      </c>
      <c r="C3294" s="231" t="s">
        <v>971</v>
      </c>
      <c r="D3294" s="231" t="s">
        <v>972</v>
      </c>
      <c r="E3294" s="231" t="s">
        <v>996</v>
      </c>
      <c r="F3294" s="231" t="s">
        <v>95</v>
      </c>
      <c r="G3294" s="231" t="s">
        <v>974</v>
      </c>
      <c r="H3294" s="231" t="s">
        <v>61</v>
      </c>
      <c r="K3294" s="231" t="s">
        <v>85</v>
      </c>
      <c r="L3294" s="231" t="s">
        <v>979</v>
      </c>
      <c r="M3294" s="234"/>
      <c r="N3294" s="235"/>
      <c r="O3294" s="235"/>
    </row>
    <row r="3295" spans="1:15">
      <c r="A3295" s="231" t="s">
        <v>969</v>
      </c>
      <c r="B3295" s="231" t="s">
        <v>970</v>
      </c>
      <c r="C3295" s="231" t="s">
        <v>971</v>
      </c>
      <c r="D3295" s="231" t="s">
        <v>972</v>
      </c>
      <c r="E3295" s="231" t="s">
        <v>996</v>
      </c>
      <c r="F3295" s="231" t="s">
        <v>95</v>
      </c>
      <c r="G3295" s="231" t="s">
        <v>974</v>
      </c>
      <c r="H3295" s="231" t="s">
        <v>61</v>
      </c>
      <c r="K3295" s="231" t="s">
        <v>85</v>
      </c>
      <c r="L3295" s="231" t="s">
        <v>980</v>
      </c>
      <c r="M3295" s="234"/>
      <c r="N3295" s="235"/>
      <c r="O3295" s="235"/>
    </row>
    <row r="3296" spans="1:15">
      <c r="A3296" s="237" t="s">
        <v>969</v>
      </c>
      <c r="B3296" s="237" t="s">
        <v>970</v>
      </c>
      <c r="C3296" s="237" t="s">
        <v>971</v>
      </c>
      <c r="D3296" s="237" t="s">
        <v>972</v>
      </c>
      <c r="E3296" s="237" t="s">
        <v>996</v>
      </c>
      <c r="F3296" s="237" t="s">
        <v>95</v>
      </c>
      <c r="G3296" s="237" t="s">
        <v>974</v>
      </c>
      <c r="H3296" s="237" t="s">
        <v>19</v>
      </c>
      <c r="I3296" s="237"/>
      <c r="J3296" s="237"/>
      <c r="K3296" s="237" t="s">
        <v>85</v>
      </c>
      <c r="L3296" s="237" t="s">
        <v>976</v>
      </c>
      <c r="M3296" s="237">
        <v>10265.2109</v>
      </c>
      <c r="N3296" s="237">
        <v>2107.9843999999998</v>
      </c>
      <c r="O3296" s="237">
        <v>9330.7657999999992</v>
      </c>
    </row>
    <row r="3297" spans="1:15">
      <c r="A3297" s="237" t="s">
        <v>969</v>
      </c>
      <c r="B3297" s="237" t="s">
        <v>970</v>
      </c>
      <c r="C3297" s="237" t="s">
        <v>971</v>
      </c>
      <c r="D3297" s="237" t="s">
        <v>972</v>
      </c>
      <c r="E3297" s="237" t="s">
        <v>996</v>
      </c>
      <c r="F3297" s="237" t="s">
        <v>95</v>
      </c>
      <c r="G3297" s="237" t="s">
        <v>974</v>
      </c>
      <c r="H3297" s="237" t="s">
        <v>19</v>
      </c>
      <c r="I3297" s="237"/>
      <c r="J3297" s="237"/>
      <c r="K3297" s="237" t="s">
        <v>85</v>
      </c>
      <c r="L3297" s="237" t="s">
        <v>977</v>
      </c>
      <c r="M3297" s="238">
        <v>1.46743506389073E-3</v>
      </c>
      <c r="N3297" s="238">
        <v>5.2614609190258202E-4</v>
      </c>
      <c r="O3297" s="238">
        <v>1.45263593940075E-3</v>
      </c>
    </row>
    <row r="3298" spans="1:15">
      <c r="A3298" s="231" t="s">
        <v>969</v>
      </c>
      <c r="B3298" s="231" t="s">
        <v>970</v>
      </c>
      <c r="C3298" s="231" t="s">
        <v>971</v>
      </c>
      <c r="D3298" s="231" t="s">
        <v>972</v>
      </c>
      <c r="E3298" s="231" t="s">
        <v>996</v>
      </c>
      <c r="F3298" s="231" t="s">
        <v>95</v>
      </c>
      <c r="G3298" s="231" t="s">
        <v>974</v>
      </c>
      <c r="H3298" s="231" t="s">
        <v>19</v>
      </c>
      <c r="I3298" s="231" t="s">
        <v>99</v>
      </c>
      <c r="J3298" s="231" t="s">
        <v>811</v>
      </c>
      <c r="K3298" s="231" t="s">
        <v>85</v>
      </c>
      <c r="L3298" s="231" t="s">
        <v>978</v>
      </c>
      <c r="M3298" s="234"/>
      <c r="N3298" s="235">
        <v>1</v>
      </c>
      <c r="O3298" s="235">
        <v>1</v>
      </c>
    </row>
    <row r="3299" spans="1:15">
      <c r="A3299" s="231" t="s">
        <v>969</v>
      </c>
      <c r="B3299" s="231" t="s">
        <v>970</v>
      </c>
      <c r="C3299" s="231" t="s">
        <v>971</v>
      </c>
      <c r="D3299" s="231" t="s">
        <v>972</v>
      </c>
      <c r="E3299" s="231" t="s">
        <v>996</v>
      </c>
      <c r="F3299" s="231" t="s">
        <v>95</v>
      </c>
      <c r="G3299" s="231" t="s">
        <v>974</v>
      </c>
      <c r="H3299" s="231" t="s">
        <v>19</v>
      </c>
      <c r="K3299" s="231" t="s">
        <v>85</v>
      </c>
      <c r="L3299" s="231" t="s">
        <v>979</v>
      </c>
      <c r="M3299" s="234"/>
      <c r="N3299" s="235"/>
      <c r="O3299" s="235"/>
    </row>
    <row r="3300" spans="1:15">
      <c r="A3300" s="231" t="s">
        <v>969</v>
      </c>
      <c r="B3300" s="231" t="s">
        <v>970</v>
      </c>
      <c r="C3300" s="231" t="s">
        <v>971</v>
      </c>
      <c r="D3300" s="231" t="s">
        <v>972</v>
      </c>
      <c r="E3300" s="231" t="s">
        <v>996</v>
      </c>
      <c r="F3300" s="231" t="s">
        <v>95</v>
      </c>
      <c r="G3300" s="231" t="s">
        <v>974</v>
      </c>
      <c r="H3300" s="231" t="s">
        <v>19</v>
      </c>
      <c r="K3300" s="231" t="s">
        <v>85</v>
      </c>
      <c r="L3300" s="231" t="s">
        <v>980</v>
      </c>
      <c r="M3300" s="234"/>
      <c r="N3300" s="235"/>
      <c r="O3300" s="235"/>
    </row>
    <row r="3301" spans="1:15">
      <c r="A3301" s="237" t="s">
        <v>969</v>
      </c>
      <c r="B3301" s="237" t="s">
        <v>970</v>
      </c>
      <c r="C3301" s="237" t="s">
        <v>971</v>
      </c>
      <c r="D3301" s="237" t="s">
        <v>972</v>
      </c>
      <c r="E3301" s="237" t="s">
        <v>996</v>
      </c>
      <c r="F3301" s="237" t="s">
        <v>95</v>
      </c>
      <c r="G3301" s="237" t="s">
        <v>974</v>
      </c>
      <c r="H3301" s="237" t="s">
        <v>18</v>
      </c>
      <c r="I3301" s="237"/>
      <c r="J3301" s="237"/>
      <c r="K3301" s="237" t="s">
        <v>85</v>
      </c>
      <c r="L3301" s="237" t="s">
        <v>976</v>
      </c>
      <c r="M3301" s="237">
        <v>24318.4666</v>
      </c>
      <c r="N3301" s="237">
        <v>16912.5069</v>
      </c>
      <c r="O3301" s="237">
        <v>8567.8009999999995</v>
      </c>
    </row>
    <row r="3302" spans="1:15">
      <c r="A3302" s="237" t="s">
        <v>969</v>
      </c>
      <c r="B3302" s="237" t="s">
        <v>970</v>
      </c>
      <c r="C3302" s="237" t="s">
        <v>971</v>
      </c>
      <c r="D3302" s="237" t="s">
        <v>972</v>
      </c>
      <c r="E3302" s="237" t="s">
        <v>996</v>
      </c>
      <c r="F3302" s="237" t="s">
        <v>95</v>
      </c>
      <c r="G3302" s="237" t="s">
        <v>974</v>
      </c>
      <c r="H3302" s="237" t="s">
        <v>18</v>
      </c>
      <c r="I3302" s="237"/>
      <c r="J3302" s="237"/>
      <c r="K3302" s="237" t="s">
        <v>85</v>
      </c>
      <c r="L3302" s="237" t="s">
        <v>977</v>
      </c>
      <c r="M3302" s="238">
        <v>5.1260440608228699E-3</v>
      </c>
      <c r="N3302" s="238">
        <v>4.2213070503322797E-3</v>
      </c>
      <c r="O3302" s="238">
        <v>1.3338557542869299E-3</v>
      </c>
    </row>
    <row r="3303" spans="1:15">
      <c r="A3303" s="231" t="s">
        <v>969</v>
      </c>
      <c r="B3303" s="231" t="s">
        <v>970</v>
      </c>
      <c r="C3303" s="231" t="s">
        <v>971</v>
      </c>
      <c r="D3303" s="231" t="s">
        <v>972</v>
      </c>
      <c r="E3303" s="231" t="s">
        <v>996</v>
      </c>
      <c r="F3303" s="231" t="s">
        <v>95</v>
      </c>
      <c r="G3303" s="231" t="s">
        <v>974</v>
      </c>
      <c r="H3303" s="231" t="s">
        <v>18</v>
      </c>
      <c r="I3303" s="231" t="s">
        <v>1002</v>
      </c>
      <c r="J3303" s="231" t="s">
        <v>1009</v>
      </c>
      <c r="K3303" s="231" t="s">
        <v>85</v>
      </c>
      <c r="L3303" s="231" t="s">
        <v>978</v>
      </c>
      <c r="M3303" s="234"/>
      <c r="N3303" s="235">
        <v>1</v>
      </c>
      <c r="O3303" s="235">
        <v>1</v>
      </c>
    </row>
    <row r="3304" spans="1:15">
      <c r="A3304" s="231" t="s">
        <v>969</v>
      </c>
      <c r="B3304" s="231" t="s">
        <v>970</v>
      </c>
      <c r="C3304" s="231" t="s">
        <v>971</v>
      </c>
      <c r="D3304" s="231" t="s">
        <v>972</v>
      </c>
      <c r="E3304" s="231" t="s">
        <v>996</v>
      </c>
      <c r="F3304" s="231" t="s">
        <v>95</v>
      </c>
      <c r="G3304" s="231" t="s">
        <v>974</v>
      </c>
      <c r="H3304" s="231" t="s">
        <v>18</v>
      </c>
      <c r="K3304" s="231" t="s">
        <v>85</v>
      </c>
      <c r="L3304" s="231" t="s">
        <v>979</v>
      </c>
      <c r="M3304" s="234"/>
      <c r="N3304" s="235"/>
      <c r="O3304" s="235"/>
    </row>
    <row r="3305" spans="1:15">
      <c r="A3305" s="231" t="s">
        <v>969</v>
      </c>
      <c r="B3305" s="231" t="s">
        <v>970</v>
      </c>
      <c r="C3305" s="231" t="s">
        <v>971</v>
      </c>
      <c r="D3305" s="231" t="s">
        <v>972</v>
      </c>
      <c r="E3305" s="231" t="s">
        <v>996</v>
      </c>
      <c r="F3305" s="231" t="s">
        <v>95</v>
      </c>
      <c r="G3305" s="231" t="s">
        <v>974</v>
      </c>
      <c r="H3305" s="231" t="s">
        <v>18</v>
      </c>
      <c r="K3305" s="231" t="s">
        <v>85</v>
      </c>
      <c r="L3305" s="231" t="s">
        <v>980</v>
      </c>
      <c r="M3305" s="234"/>
      <c r="N3305" s="235"/>
      <c r="O3305" s="235"/>
    </row>
    <row r="3306" spans="1:15">
      <c r="A3306" s="237" t="s">
        <v>969</v>
      </c>
      <c r="B3306" s="237" t="s">
        <v>970</v>
      </c>
      <c r="C3306" s="237" t="s">
        <v>971</v>
      </c>
      <c r="D3306" s="237" t="s">
        <v>972</v>
      </c>
      <c r="E3306" s="237" t="s">
        <v>996</v>
      </c>
      <c r="F3306" s="237" t="s">
        <v>95</v>
      </c>
      <c r="G3306" s="237" t="s">
        <v>974</v>
      </c>
      <c r="H3306" s="237" t="s">
        <v>42</v>
      </c>
      <c r="I3306" s="237"/>
      <c r="J3306" s="237"/>
      <c r="K3306" s="237" t="s">
        <v>85</v>
      </c>
      <c r="L3306" s="237" t="s">
        <v>976</v>
      </c>
      <c r="M3306" s="237">
        <v>3.1528</v>
      </c>
      <c r="N3306" s="237"/>
      <c r="O3306" s="237">
        <v>3.1528</v>
      </c>
    </row>
    <row r="3307" spans="1:15">
      <c r="A3307" s="237" t="s">
        <v>969</v>
      </c>
      <c r="B3307" s="237" t="s">
        <v>970</v>
      </c>
      <c r="C3307" s="237" t="s">
        <v>971</v>
      </c>
      <c r="D3307" s="237" t="s">
        <v>972</v>
      </c>
      <c r="E3307" s="237" t="s">
        <v>996</v>
      </c>
      <c r="F3307" s="237" t="s">
        <v>95</v>
      </c>
      <c r="G3307" s="237" t="s">
        <v>974</v>
      </c>
      <c r="H3307" s="237" t="s">
        <v>42</v>
      </c>
      <c r="I3307" s="237"/>
      <c r="J3307" s="237"/>
      <c r="K3307" s="237" t="s">
        <v>85</v>
      </c>
      <c r="L3307" s="237" t="s">
        <v>977</v>
      </c>
      <c r="M3307" s="238">
        <v>7.0878643780074104E-7</v>
      </c>
      <c r="N3307" s="238"/>
      <c r="O3307" s="238">
        <v>4.9083544565470603E-7</v>
      </c>
    </row>
    <row r="3308" spans="1:15">
      <c r="A3308" s="231" t="s">
        <v>969</v>
      </c>
      <c r="B3308" s="231" t="s">
        <v>970</v>
      </c>
      <c r="C3308" s="231" t="s">
        <v>971</v>
      </c>
      <c r="D3308" s="231" t="s">
        <v>972</v>
      </c>
      <c r="E3308" s="231" t="s">
        <v>996</v>
      </c>
      <c r="F3308" s="231" t="s">
        <v>95</v>
      </c>
      <c r="G3308" s="231" t="s">
        <v>974</v>
      </c>
      <c r="H3308" s="231" t="s">
        <v>42</v>
      </c>
      <c r="I3308" s="231" t="s">
        <v>1013</v>
      </c>
      <c r="J3308" s="231" t="s">
        <v>42</v>
      </c>
      <c r="K3308" s="231" t="s">
        <v>85</v>
      </c>
      <c r="L3308" s="231" t="s">
        <v>978</v>
      </c>
      <c r="M3308" s="234"/>
      <c r="N3308" s="235">
        <v>1</v>
      </c>
      <c r="O3308" s="235">
        <v>1</v>
      </c>
    </row>
    <row r="3309" spans="1:15">
      <c r="A3309" s="231" t="s">
        <v>969</v>
      </c>
      <c r="B3309" s="231" t="s">
        <v>970</v>
      </c>
      <c r="C3309" s="231" t="s">
        <v>971</v>
      </c>
      <c r="D3309" s="231" t="s">
        <v>972</v>
      </c>
      <c r="E3309" s="231" t="s">
        <v>996</v>
      </c>
      <c r="F3309" s="231" t="s">
        <v>95</v>
      </c>
      <c r="G3309" s="231" t="s">
        <v>974</v>
      </c>
      <c r="H3309" s="231" t="s">
        <v>42</v>
      </c>
      <c r="K3309" s="231" t="s">
        <v>85</v>
      </c>
      <c r="L3309" s="231" t="s">
        <v>979</v>
      </c>
      <c r="M3309" s="234"/>
      <c r="N3309" s="236"/>
      <c r="O3309" s="235"/>
    </row>
    <row r="3310" spans="1:15">
      <c r="A3310" s="231" t="s">
        <v>969</v>
      </c>
      <c r="B3310" s="231" t="s">
        <v>970</v>
      </c>
      <c r="C3310" s="231" t="s">
        <v>971</v>
      </c>
      <c r="D3310" s="231" t="s">
        <v>972</v>
      </c>
      <c r="E3310" s="231" t="s">
        <v>996</v>
      </c>
      <c r="F3310" s="231" t="s">
        <v>95</v>
      </c>
      <c r="G3310" s="231" t="s">
        <v>974</v>
      </c>
      <c r="H3310" s="231" t="s">
        <v>42</v>
      </c>
      <c r="K3310" s="231" t="s">
        <v>85</v>
      </c>
      <c r="L3310" s="231" t="s">
        <v>980</v>
      </c>
      <c r="M3310" s="234"/>
      <c r="N3310" s="236"/>
      <c r="O3310" s="235"/>
    </row>
    <row r="3311" spans="1:15">
      <c r="A3311" s="237" t="s">
        <v>969</v>
      </c>
      <c r="B3311" s="237" t="s">
        <v>970</v>
      </c>
      <c r="C3311" s="237" t="s">
        <v>971</v>
      </c>
      <c r="D3311" s="237" t="s">
        <v>972</v>
      </c>
      <c r="E3311" s="237" t="s">
        <v>996</v>
      </c>
      <c r="F3311" s="237" t="s">
        <v>95</v>
      </c>
      <c r="G3311" s="237" t="s">
        <v>974</v>
      </c>
      <c r="H3311" s="237" t="s">
        <v>76</v>
      </c>
      <c r="I3311" s="237"/>
      <c r="J3311" s="237"/>
      <c r="K3311" s="237" t="s">
        <v>85</v>
      </c>
      <c r="L3311" s="237" t="s">
        <v>976</v>
      </c>
      <c r="M3311" s="237">
        <v>1.9800000000000002E-2</v>
      </c>
      <c r="N3311" s="237"/>
      <c r="O3311" s="237"/>
    </row>
    <row r="3312" spans="1:15">
      <c r="A3312" s="237" t="s">
        <v>969</v>
      </c>
      <c r="B3312" s="237" t="s">
        <v>970</v>
      </c>
      <c r="C3312" s="237" t="s">
        <v>971</v>
      </c>
      <c r="D3312" s="237" t="s">
        <v>972</v>
      </c>
      <c r="E3312" s="237" t="s">
        <v>996</v>
      </c>
      <c r="F3312" s="237" t="s">
        <v>95</v>
      </c>
      <c r="G3312" s="237" t="s">
        <v>974</v>
      </c>
      <c r="H3312" s="237" t="s">
        <v>76</v>
      </c>
      <c r="I3312" s="237"/>
      <c r="J3312" s="237"/>
      <c r="K3312" s="237" t="s">
        <v>85</v>
      </c>
      <c r="L3312" s="237" t="s">
        <v>977</v>
      </c>
      <c r="M3312" s="238">
        <v>2.27990442974602E-9</v>
      </c>
      <c r="N3312" s="238"/>
      <c r="O3312" s="238"/>
    </row>
    <row r="3313" spans="1:15">
      <c r="A3313" s="231" t="s">
        <v>969</v>
      </c>
      <c r="B3313" s="231" t="s">
        <v>970</v>
      </c>
      <c r="C3313" s="231" t="s">
        <v>971</v>
      </c>
      <c r="D3313" s="231" t="s">
        <v>972</v>
      </c>
      <c r="E3313" s="231" t="s">
        <v>996</v>
      </c>
      <c r="F3313" s="231" t="s">
        <v>95</v>
      </c>
      <c r="G3313" s="231" t="s">
        <v>974</v>
      </c>
      <c r="H3313" s="231" t="s">
        <v>76</v>
      </c>
      <c r="I3313" s="231" t="s">
        <v>1013</v>
      </c>
      <c r="J3313" s="231" t="s">
        <v>76</v>
      </c>
      <c r="K3313" s="231" t="s">
        <v>85</v>
      </c>
      <c r="L3313" s="231" t="s">
        <v>978</v>
      </c>
      <c r="M3313" s="234"/>
      <c r="N3313" s="235">
        <v>1</v>
      </c>
      <c r="O3313" s="235">
        <v>1</v>
      </c>
    </row>
    <row r="3314" spans="1:15">
      <c r="A3314" s="231" t="s">
        <v>969</v>
      </c>
      <c r="B3314" s="231" t="s">
        <v>970</v>
      </c>
      <c r="C3314" s="231" t="s">
        <v>971</v>
      </c>
      <c r="D3314" s="231" t="s">
        <v>972</v>
      </c>
      <c r="E3314" s="231" t="s">
        <v>996</v>
      </c>
      <c r="F3314" s="231" t="s">
        <v>95</v>
      </c>
      <c r="G3314" s="231" t="s">
        <v>974</v>
      </c>
      <c r="H3314" s="231" t="s">
        <v>76</v>
      </c>
      <c r="K3314" s="231" t="s">
        <v>85</v>
      </c>
      <c r="L3314" s="231" t="s">
        <v>979</v>
      </c>
      <c r="M3314" s="234"/>
      <c r="N3314" s="236"/>
      <c r="O3314" s="236"/>
    </row>
    <row r="3315" spans="1:15">
      <c r="A3315" s="231" t="s">
        <v>969</v>
      </c>
      <c r="B3315" s="231" t="s">
        <v>970</v>
      </c>
      <c r="C3315" s="231" t="s">
        <v>971</v>
      </c>
      <c r="D3315" s="231" t="s">
        <v>972</v>
      </c>
      <c r="E3315" s="231" t="s">
        <v>996</v>
      </c>
      <c r="F3315" s="231" t="s">
        <v>95</v>
      </c>
      <c r="G3315" s="231" t="s">
        <v>974</v>
      </c>
      <c r="H3315" s="231" t="s">
        <v>76</v>
      </c>
      <c r="K3315" s="231" t="s">
        <v>85</v>
      </c>
      <c r="L3315" s="231" t="s">
        <v>980</v>
      </c>
      <c r="M3315" s="234"/>
      <c r="N3315" s="236"/>
      <c r="O3315" s="236"/>
    </row>
    <row r="3316" spans="1:15">
      <c r="A3316" s="237" t="s">
        <v>969</v>
      </c>
      <c r="B3316" s="237" t="s">
        <v>970</v>
      </c>
      <c r="C3316" s="237" t="s">
        <v>971</v>
      </c>
      <c r="D3316" s="237" t="s">
        <v>972</v>
      </c>
      <c r="E3316" s="237" t="s">
        <v>996</v>
      </c>
      <c r="F3316" s="237" t="s">
        <v>95</v>
      </c>
      <c r="G3316" s="237" t="s">
        <v>974</v>
      </c>
      <c r="H3316" s="237" t="s">
        <v>41</v>
      </c>
      <c r="I3316" s="237"/>
      <c r="J3316" s="237"/>
      <c r="K3316" s="237" t="s">
        <v>85</v>
      </c>
      <c r="L3316" s="237" t="s">
        <v>976</v>
      </c>
      <c r="M3316" s="237">
        <v>1.2E-2</v>
      </c>
      <c r="N3316" s="237"/>
      <c r="O3316" s="237"/>
    </row>
    <row r="3317" spans="1:15">
      <c r="A3317" s="237" t="s">
        <v>969</v>
      </c>
      <c r="B3317" s="237" t="s">
        <v>970</v>
      </c>
      <c r="C3317" s="237" t="s">
        <v>971</v>
      </c>
      <c r="D3317" s="237" t="s">
        <v>972</v>
      </c>
      <c r="E3317" s="237" t="s">
        <v>996</v>
      </c>
      <c r="F3317" s="237" t="s">
        <v>95</v>
      </c>
      <c r="G3317" s="237" t="s">
        <v>974</v>
      </c>
      <c r="H3317" s="237" t="s">
        <v>41</v>
      </c>
      <c r="I3317" s="237"/>
      <c r="J3317" s="237"/>
      <c r="K3317" s="237" t="s">
        <v>85</v>
      </c>
      <c r="L3317" s="237" t="s">
        <v>977</v>
      </c>
      <c r="M3317" s="238">
        <v>1.35769573714915E-9</v>
      </c>
      <c r="N3317" s="238"/>
      <c r="O3317" s="238"/>
    </row>
    <row r="3318" spans="1:15">
      <c r="A3318" s="231" t="s">
        <v>969</v>
      </c>
      <c r="B3318" s="231" t="s">
        <v>970</v>
      </c>
      <c r="C3318" s="231" t="s">
        <v>971</v>
      </c>
      <c r="D3318" s="231" t="s">
        <v>972</v>
      </c>
      <c r="E3318" s="231" t="s">
        <v>996</v>
      </c>
      <c r="F3318" s="231" t="s">
        <v>95</v>
      </c>
      <c r="G3318" s="231" t="s">
        <v>974</v>
      </c>
      <c r="H3318" s="231" t="s">
        <v>41</v>
      </c>
      <c r="I3318" s="231" t="s">
        <v>1013</v>
      </c>
      <c r="J3318" s="231" t="s">
        <v>41</v>
      </c>
      <c r="K3318" s="231" t="s">
        <v>85</v>
      </c>
      <c r="L3318" s="231" t="s">
        <v>978</v>
      </c>
      <c r="M3318" s="234"/>
      <c r="N3318" s="235">
        <v>1</v>
      </c>
      <c r="O3318" s="235">
        <v>1</v>
      </c>
    </row>
    <row r="3319" spans="1:15">
      <c r="A3319" s="231" t="s">
        <v>969</v>
      </c>
      <c r="B3319" s="231" t="s">
        <v>970</v>
      </c>
      <c r="C3319" s="231" t="s">
        <v>971</v>
      </c>
      <c r="D3319" s="231" t="s">
        <v>972</v>
      </c>
      <c r="E3319" s="231" t="s">
        <v>996</v>
      </c>
      <c r="F3319" s="231" t="s">
        <v>95</v>
      </c>
      <c r="G3319" s="231" t="s">
        <v>974</v>
      </c>
      <c r="H3319" s="231" t="s">
        <v>41</v>
      </c>
      <c r="K3319" s="231" t="s">
        <v>85</v>
      </c>
      <c r="L3319" s="231" t="s">
        <v>979</v>
      </c>
      <c r="M3319" s="234"/>
      <c r="N3319" s="236"/>
      <c r="O3319" s="236"/>
    </row>
    <row r="3320" spans="1:15">
      <c r="A3320" s="231" t="s">
        <v>969</v>
      </c>
      <c r="B3320" s="231" t="s">
        <v>970</v>
      </c>
      <c r="C3320" s="231" t="s">
        <v>971</v>
      </c>
      <c r="D3320" s="231" t="s">
        <v>972</v>
      </c>
      <c r="E3320" s="231" t="s">
        <v>996</v>
      </c>
      <c r="F3320" s="231" t="s">
        <v>95</v>
      </c>
      <c r="G3320" s="231" t="s">
        <v>974</v>
      </c>
      <c r="H3320" s="231" t="s">
        <v>41</v>
      </c>
      <c r="K3320" s="231" t="s">
        <v>85</v>
      </c>
      <c r="L3320" s="231" t="s">
        <v>980</v>
      </c>
      <c r="M3320" s="234"/>
      <c r="N3320" s="236"/>
      <c r="O3320" s="236"/>
    </row>
    <row r="3321" spans="1:15">
      <c r="A3321" s="237" t="s">
        <v>969</v>
      </c>
      <c r="B3321" s="237" t="s">
        <v>970</v>
      </c>
      <c r="C3321" s="237" t="s">
        <v>971</v>
      </c>
      <c r="D3321" s="237" t="s">
        <v>972</v>
      </c>
      <c r="E3321" s="237" t="s">
        <v>996</v>
      </c>
      <c r="F3321" s="237" t="s">
        <v>95</v>
      </c>
      <c r="G3321" s="237" t="s">
        <v>974</v>
      </c>
      <c r="H3321" s="237" t="s">
        <v>79</v>
      </c>
      <c r="I3321" s="237"/>
      <c r="J3321" s="237"/>
      <c r="K3321" s="237" t="s">
        <v>85</v>
      </c>
      <c r="L3321" s="237" t="s">
        <v>976</v>
      </c>
      <c r="M3321" s="237">
        <v>3.73E-2</v>
      </c>
      <c r="N3321" s="237"/>
      <c r="O3321" s="237"/>
    </row>
    <row r="3322" spans="1:15">
      <c r="A3322" s="237" t="s">
        <v>969</v>
      </c>
      <c r="B3322" s="237" t="s">
        <v>970</v>
      </c>
      <c r="C3322" s="237" t="s">
        <v>971</v>
      </c>
      <c r="D3322" s="237" t="s">
        <v>972</v>
      </c>
      <c r="E3322" s="237" t="s">
        <v>996</v>
      </c>
      <c r="F3322" s="237" t="s">
        <v>95</v>
      </c>
      <c r="G3322" s="237" t="s">
        <v>974</v>
      </c>
      <c r="H3322" s="237" t="s">
        <v>79</v>
      </c>
      <c r="I3322" s="237"/>
      <c r="J3322" s="237"/>
      <c r="K3322" s="237" t="s">
        <v>85</v>
      </c>
      <c r="L3322" s="237" t="s">
        <v>977</v>
      </c>
      <c r="M3322" s="238">
        <v>4.2201709163052599E-9</v>
      </c>
      <c r="N3322" s="238"/>
      <c r="O3322" s="238"/>
    </row>
    <row r="3323" spans="1:15">
      <c r="A3323" s="231" t="s">
        <v>969</v>
      </c>
      <c r="B3323" s="231" t="s">
        <v>970</v>
      </c>
      <c r="C3323" s="231" t="s">
        <v>971</v>
      </c>
      <c r="D3323" s="231" t="s">
        <v>972</v>
      </c>
      <c r="E3323" s="231" t="s">
        <v>996</v>
      </c>
      <c r="F3323" s="231" t="s">
        <v>95</v>
      </c>
      <c r="G3323" s="231" t="s">
        <v>974</v>
      </c>
      <c r="H3323" s="231" t="s">
        <v>79</v>
      </c>
      <c r="I3323" s="231" t="s">
        <v>1013</v>
      </c>
      <c r="J3323" s="231" t="s">
        <v>79</v>
      </c>
      <c r="K3323" s="231" t="s">
        <v>85</v>
      </c>
      <c r="L3323" s="231" t="s">
        <v>978</v>
      </c>
      <c r="M3323" s="234"/>
      <c r="N3323" s="235">
        <v>1</v>
      </c>
      <c r="O3323" s="235">
        <v>1</v>
      </c>
    </row>
    <row r="3324" spans="1:15">
      <c r="A3324" s="231" t="s">
        <v>969</v>
      </c>
      <c r="B3324" s="231" t="s">
        <v>970</v>
      </c>
      <c r="C3324" s="231" t="s">
        <v>971</v>
      </c>
      <c r="D3324" s="231" t="s">
        <v>972</v>
      </c>
      <c r="E3324" s="231" t="s">
        <v>996</v>
      </c>
      <c r="F3324" s="231" t="s">
        <v>95</v>
      </c>
      <c r="G3324" s="231" t="s">
        <v>974</v>
      </c>
      <c r="H3324" s="231" t="s">
        <v>79</v>
      </c>
      <c r="K3324" s="231" t="s">
        <v>85</v>
      </c>
      <c r="L3324" s="231" t="s">
        <v>979</v>
      </c>
      <c r="M3324" s="234"/>
      <c r="N3324" s="236"/>
      <c r="O3324" s="236"/>
    </row>
    <row r="3325" spans="1:15">
      <c r="A3325" s="231" t="s">
        <v>969</v>
      </c>
      <c r="B3325" s="231" t="s">
        <v>970</v>
      </c>
      <c r="C3325" s="231" t="s">
        <v>971</v>
      </c>
      <c r="D3325" s="231" t="s">
        <v>972</v>
      </c>
      <c r="E3325" s="231" t="s">
        <v>996</v>
      </c>
      <c r="F3325" s="231" t="s">
        <v>95</v>
      </c>
      <c r="G3325" s="231" t="s">
        <v>974</v>
      </c>
      <c r="H3325" s="231" t="s">
        <v>79</v>
      </c>
      <c r="K3325" s="231" t="s">
        <v>85</v>
      </c>
      <c r="L3325" s="231" t="s">
        <v>980</v>
      </c>
      <c r="M3325" s="234"/>
      <c r="N3325" s="236"/>
      <c r="O3325" s="236"/>
    </row>
    <row r="3326" spans="1:15">
      <c r="A3326" s="237" t="s">
        <v>969</v>
      </c>
      <c r="B3326" s="237" t="s">
        <v>970</v>
      </c>
      <c r="C3326" s="237" t="s">
        <v>971</v>
      </c>
      <c r="D3326" s="237" t="s">
        <v>972</v>
      </c>
      <c r="E3326" s="237" t="s">
        <v>996</v>
      </c>
      <c r="F3326" s="237" t="s">
        <v>95</v>
      </c>
      <c r="G3326" s="237" t="s">
        <v>974</v>
      </c>
      <c r="H3326" s="237" t="s">
        <v>10</v>
      </c>
      <c r="I3326" s="237"/>
      <c r="J3326" s="237"/>
      <c r="K3326" s="237" t="s">
        <v>85</v>
      </c>
      <c r="L3326" s="237" t="s">
        <v>976</v>
      </c>
      <c r="M3326" s="237">
        <v>100.5711</v>
      </c>
      <c r="N3326" s="237"/>
      <c r="O3326" s="237">
        <v>34.939</v>
      </c>
    </row>
    <row r="3327" spans="1:15">
      <c r="A3327" s="237" t="s">
        <v>969</v>
      </c>
      <c r="B3327" s="237" t="s">
        <v>970</v>
      </c>
      <c r="C3327" s="237" t="s">
        <v>971</v>
      </c>
      <c r="D3327" s="237" t="s">
        <v>972</v>
      </c>
      <c r="E3327" s="237" t="s">
        <v>996</v>
      </c>
      <c r="F3327" s="237" t="s">
        <v>95</v>
      </c>
      <c r="G3327" s="237" t="s">
        <v>974</v>
      </c>
      <c r="H3327" s="237" t="s">
        <v>10</v>
      </c>
      <c r="I3327" s="237"/>
      <c r="J3327" s="237"/>
      <c r="K3327" s="237" t="s">
        <v>85</v>
      </c>
      <c r="L3327" s="237" t="s">
        <v>977</v>
      </c>
      <c r="M3327" s="238">
        <v>1.2459983996379301E-5</v>
      </c>
      <c r="N3327" s="238"/>
      <c r="O3327" s="238">
        <v>5.4393870958290397E-6</v>
      </c>
    </row>
    <row r="3328" spans="1:15">
      <c r="A3328" s="231" t="s">
        <v>969</v>
      </c>
      <c r="B3328" s="231" t="s">
        <v>970</v>
      </c>
      <c r="C3328" s="231" t="s">
        <v>971</v>
      </c>
      <c r="D3328" s="231" t="s">
        <v>972</v>
      </c>
      <c r="E3328" s="231" t="s">
        <v>996</v>
      </c>
      <c r="F3328" s="231" t="s">
        <v>95</v>
      </c>
      <c r="G3328" s="231" t="s">
        <v>974</v>
      </c>
      <c r="H3328" s="231" t="s">
        <v>10</v>
      </c>
      <c r="I3328" s="231" t="s">
        <v>1002</v>
      </c>
      <c r="J3328" s="231" t="s">
        <v>1009</v>
      </c>
      <c r="K3328" s="231" t="s">
        <v>85</v>
      </c>
      <c r="L3328" s="231" t="s">
        <v>978</v>
      </c>
      <c r="M3328" s="234"/>
      <c r="N3328" s="235">
        <v>1</v>
      </c>
      <c r="O3328" s="235">
        <v>1</v>
      </c>
    </row>
    <row r="3329" spans="1:15">
      <c r="A3329" s="231" t="s">
        <v>969</v>
      </c>
      <c r="B3329" s="231" t="s">
        <v>970</v>
      </c>
      <c r="C3329" s="231" t="s">
        <v>971</v>
      </c>
      <c r="D3329" s="231" t="s">
        <v>972</v>
      </c>
      <c r="E3329" s="231" t="s">
        <v>996</v>
      </c>
      <c r="F3329" s="231" t="s">
        <v>95</v>
      </c>
      <c r="G3329" s="231" t="s">
        <v>974</v>
      </c>
      <c r="H3329" s="231" t="s">
        <v>10</v>
      </c>
      <c r="K3329" s="231" t="s">
        <v>85</v>
      </c>
      <c r="L3329" s="231" t="s">
        <v>979</v>
      </c>
      <c r="M3329" s="234"/>
      <c r="N3329" s="236"/>
      <c r="O3329" s="235"/>
    </row>
    <row r="3330" spans="1:15">
      <c r="A3330" s="231" t="s">
        <v>969</v>
      </c>
      <c r="B3330" s="231" t="s">
        <v>970</v>
      </c>
      <c r="C3330" s="231" t="s">
        <v>971</v>
      </c>
      <c r="D3330" s="231" t="s">
        <v>972</v>
      </c>
      <c r="E3330" s="231" t="s">
        <v>996</v>
      </c>
      <c r="F3330" s="231" t="s">
        <v>95</v>
      </c>
      <c r="G3330" s="231" t="s">
        <v>974</v>
      </c>
      <c r="H3330" s="231" t="s">
        <v>10</v>
      </c>
      <c r="K3330" s="231" t="s">
        <v>85</v>
      </c>
      <c r="L3330" s="231" t="s">
        <v>980</v>
      </c>
      <c r="M3330" s="234"/>
      <c r="N3330" s="236"/>
      <c r="O3330" s="235"/>
    </row>
    <row r="3331" spans="1:15">
      <c r="A3331" s="237" t="s">
        <v>969</v>
      </c>
      <c r="B3331" s="237" t="s">
        <v>970</v>
      </c>
      <c r="C3331" s="237" t="s">
        <v>971</v>
      </c>
      <c r="D3331" s="237" t="s">
        <v>972</v>
      </c>
      <c r="E3331" s="237" t="s">
        <v>996</v>
      </c>
      <c r="F3331" s="237" t="s">
        <v>95</v>
      </c>
      <c r="G3331" s="237" t="s">
        <v>974</v>
      </c>
      <c r="H3331" s="237" t="s">
        <v>35</v>
      </c>
      <c r="I3331" s="237"/>
      <c r="J3331" s="237"/>
      <c r="K3331" s="237" t="s">
        <v>85</v>
      </c>
      <c r="L3331" s="237" t="s">
        <v>976</v>
      </c>
      <c r="M3331" s="237">
        <v>73.3476</v>
      </c>
      <c r="N3331" s="237"/>
      <c r="O3331" s="237">
        <v>8.5984999999999996</v>
      </c>
    </row>
    <row r="3332" spans="1:15">
      <c r="A3332" s="237" t="s">
        <v>969</v>
      </c>
      <c r="B3332" s="237" t="s">
        <v>970</v>
      </c>
      <c r="C3332" s="237" t="s">
        <v>971</v>
      </c>
      <c r="D3332" s="237" t="s">
        <v>972</v>
      </c>
      <c r="E3332" s="237" t="s">
        <v>996</v>
      </c>
      <c r="F3332" s="237" t="s">
        <v>95</v>
      </c>
      <c r="G3332" s="237" t="s">
        <v>974</v>
      </c>
      <c r="H3332" s="237" t="s">
        <v>35</v>
      </c>
      <c r="I3332" s="237"/>
      <c r="J3332" s="237"/>
      <c r="K3332" s="237" t="s">
        <v>85</v>
      </c>
      <c r="L3332" s="237" t="s">
        <v>977</v>
      </c>
      <c r="M3332" s="238">
        <v>8.9672186429840303E-6</v>
      </c>
      <c r="N3332" s="238"/>
      <c r="O3332" s="238">
        <v>1.33863504804047E-6</v>
      </c>
    </row>
    <row r="3333" spans="1:15">
      <c r="A3333" s="231" t="s">
        <v>969</v>
      </c>
      <c r="B3333" s="231" t="s">
        <v>970</v>
      </c>
      <c r="C3333" s="231" t="s">
        <v>971</v>
      </c>
      <c r="D3333" s="231" t="s">
        <v>972</v>
      </c>
      <c r="E3333" s="231" t="s">
        <v>996</v>
      </c>
      <c r="F3333" s="231" t="s">
        <v>95</v>
      </c>
      <c r="G3333" s="231" t="s">
        <v>974</v>
      </c>
      <c r="H3333" s="231" t="s">
        <v>35</v>
      </c>
      <c r="I3333" s="231" t="s">
        <v>1013</v>
      </c>
      <c r="J3333" s="231" t="s">
        <v>35</v>
      </c>
      <c r="K3333" s="231" t="s">
        <v>85</v>
      </c>
      <c r="L3333" s="231" t="s">
        <v>978</v>
      </c>
      <c r="M3333" s="234"/>
      <c r="N3333" s="235">
        <v>1</v>
      </c>
      <c r="O3333" s="235">
        <v>1</v>
      </c>
    </row>
    <row r="3334" spans="1:15">
      <c r="A3334" s="231" t="s">
        <v>969</v>
      </c>
      <c r="B3334" s="231" t="s">
        <v>970</v>
      </c>
      <c r="C3334" s="231" t="s">
        <v>971</v>
      </c>
      <c r="D3334" s="231" t="s">
        <v>972</v>
      </c>
      <c r="E3334" s="231" t="s">
        <v>996</v>
      </c>
      <c r="F3334" s="231" t="s">
        <v>95</v>
      </c>
      <c r="G3334" s="231" t="s">
        <v>974</v>
      </c>
      <c r="H3334" s="231" t="s">
        <v>35</v>
      </c>
      <c r="K3334" s="231" t="s">
        <v>85</v>
      </c>
      <c r="L3334" s="231" t="s">
        <v>979</v>
      </c>
      <c r="M3334" s="234"/>
      <c r="N3334" s="236"/>
      <c r="O3334" s="235"/>
    </row>
    <row r="3335" spans="1:15">
      <c r="A3335" s="231" t="s">
        <v>969</v>
      </c>
      <c r="B3335" s="231" t="s">
        <v>970</v>
      </c>
      <c r="C3335" s="231" t="s">
        <v>971</v>
      </c>
      <c r="D3335" s="231" t="s">
        <v>972</v>
      </c>
      <c r="E3335" s="231" t="s">
        <v>996</v>
      </c>
      <c r="F3335" s="231" t="s">
        <v>95</v>
      </c>
      <c r="G3335" s="231" t="s">
        <v>974</v>
      </c>
      <c r="H3335" s="231" t="s">
        <v>35</v>
      </c>
      <c r="K3335" s="231" t="s">
        <v>85</v>
      </c>
      <c r="L3335" s="231" t="s">
        <v>980</v>
      </c>
      <c r="M3335" s="234"/>
      <c r="N3335" s="236"/>
      <c r="O3335" s="235"/>
    </row>
    <row r="3336" spans="1:15">
      <c r="A3336" s="237" t="s">
        <v>969</v>
      </c>
      <c r="B3336" s="237" t="s">
        <v>970</v>
      </c>
      <c r="C3336" s="237" t="s">
        <v>971</v>
      </c>
      <c r="D3336" s="237" t="s">
        <v>972</v>
      </c>
      <c r="E3336" s="237" t="s">
        <v>996</v>
      </c>
      <c r="F3336" s="237" t="s">
        <v>95</v>
      </c>
      <c r="G3336" s="237" t="s">
        <v>974</v>
      </c>
      <c r="H3336" s="237" t="s">
        <v>73</v>
      </c>
      <c r="I3336" s="237"/>
      <c r="J3336" s="237"/>
      <c r="K3336" s="237" t="s">
        <v>85</v>
      </c>
      <c r="L3336" s="237" t="s">
        <v>976</v>
      </c>
      <c r="M3336" s="237">
        <v>169.6283</v>
      </c>
      <c r="N3336" s="237"/>
      <c r="O3336" s="237">
        <v>25.7715</v>
      </c>
    </row>
    <row r="3337" spans="1:15">
      <c r="A3337" s="237" t="s">
        <v>969</v>
      </c>
      <c r="B3337" s="237" t="s">
        <v>970</v>
      </c>
      <c r="C3337" s="237" t="s">
        <v>971</v>
      </c>
      <c r="D3337" s="237" t="s">
        <v>972</v>
      </c>
      <c r="E3337" s="237" t="s">
        <v>996</v>
      </c>
      <c r="F3337" s="237" t="s">
        <v>95</v>
      </c>
      <c r="G3337" s="237" t="s">
        <v>974</v>
      </c>
      <c r="H3337" s="237" t="s">
        <v>73</v>
      </c>
      <c r="I3337" s="237"/>
      <c r="J3337" s="237"/>
      <c r="K3337" s="237" t="s">
        <v>85</v>
      </c>
      <c r="L3337" s="237" t="s">
        <v>977</v>
      </c>
      <c r="M3337" s="238">
        <v>1.9191968317488001E-5</v>
      </c>
      <c r="N3337" s="238"/>
      <c r="O3337" s="238">
        <v>4.0121687667122097E-6</v>
      </c>
    </row>
    <row r="3338" spans="1:15">
      <c r="A3338" s="231" t="s">
        <v>969</v>
      </c>
      <c r="B3338" s="231" t="s">
        <v>970</v>
      </c>
      <c r="C3338" s="231" t="s">
        <v>971</v>
      </c>
      <c r="D3338" s="231" t="s">
        <v>972</v>
      </c>
      <c r="E3338" s="231" t="s">
        <v>996</v>
      </c>
      <c r="F3338" s="231" t="s">
        <v>95</v>
      </c>
      <c r="G3338" s="231" t="s">
        <v>974</v>
      </c>
      <c r="H3338" s="231" t="s">
        <v>73</v>
      </c>
      <c r="I3338" s="231" t="s">
        <v>1002</v>
      </c>
      <c r="J3338" s="231" t="s">
        <v>1009</v>
      </c>
      <c r="K3338" s="231" t="s">
        <v>85</v>
      </c>
      <c r="L3338" s="231" t="s">
        <v>978</v>
      </c>
      <c r="M3338" s="234"/>
      <c r="N3338" s="235">
        <v>1</v>
      </c>
      <c r="O3338" s="235">
        <v>1</v>
      </c>
    </row>
    <row r="3339" spans="1:15">
      <c r="A3339" s="231" t="s">
        <v>969</v>
      </c>
      <c r="B3339" s="231" t="s">
        <v>970</v>
      </c>
      <c r="C3339" s="231" t="s">
        <v>971</v>
      </c>
      <c r="D3339" s="231" t="s">
        <v>972</v>
      </c>
      <c r="E3339" s="231" t="s">
        <v>996</v>
      </c>
      <c r="F3339" s="231" t="s">
        <v>95</v>
      </c>
      <c r="G3339" s="231" t="s">
        <v>974</v>
      </c>
      <c r="H3339" s="231" t="s">
        <v>73</v>
      </c>
      <c r="K3339" s="231" t="s">
        <v>85</v>
      </c>
      <c r="L3339" s="231" t="s">
        <v>979</v>
      </c>
      <c r="M3339" s="234"/>
      <c r="N3339" s="236"/>
      <c r="O3339" s="235"/>
    </row>
    <row r="3340" spans="1:15">
      <c r="A3340" s="231" t="s">
        <v>969</v>
      </c>
      <c r="B3340" s="231" t="s">
        <v>970</v>
      </c>
      <c r="C3340" s="231" t="s">
        <v>971</v>
      </c>
      <c r="D3340" s="231" t="s">
        <v>972</v>
      </c>
      <c r="E3340" s="231" t="s">
        <v>996</v>
      </c>
      <c r="F3340" s="231" t="s">
        <v>95</v>
      </c>
      <c r="G3340" s="231" t="s">
        <v>974</v>
      </c>
      <c r="H3340" s="231" t="s">
        <v>73</v>
      </c>
      <c r="K3340" s="231" t="s">
        <v>85</v>
      </c>
      <c r="L3340" s="231" t="s">
        <v>980</v>
      </c>
      <c r="M3340" s="234"/>
      <c r="N3340" s="236"/>
      <c r="O3340" s="235"/>
    </row>
    <row r="3341" spans="1:15">
      <c r="A3341" s="237" t="s">
        <v>969</v>
      </c>
      <c r="B3341" s="237" t="s">
        <v>970</v>
      </c>
      <c r="C3341" s="237" t="s">
        <v>971</v>
      </c>
      <c r="D3341" s="237" t="s">
        <v>972</v>
      </c>
      <c r="E3341" s="237" t="s">
        <v>996</v>
      </c>
      <c r="F3341" s="237" t="s">
        <v>95</v>
      </c>
      <c r="G3341" s="237" t="s">
        <v>974</v>
      </c>
      <c r="H3341" s="237" t="s">
        <v>47</v>
      </c>
      <c r="I3341" s="237"/>
      <c r="J3341" s="237"/>
      <c r="K3341" s="237" t="s">
        <v>85</v>
      </c>
      <c r="L3341" s="237" t="s">
        <v>976</v>
      </c>
      <c r="M3341" s="237">
        <v>9.6493000000000002</v>
      </c>
      <c r="N3341" s="237"/>
      <c r="O3341" s="237">
        <v>0.90759999999999996</v>
      </c>
    </row>
    <row r="3342" spans="1:15">
      <c r="A3342" s="237" t="s">
        <v>969</v>
      </c>
      <c r="B3342" s="237" t="s">
        <v>970</v>
      </c>
      <c r="C3342" s="237" t="s">
        <v>971</v>
      </c>
      <c r="D3342" s="237" t="s">
        <v>972</v>
      </c>
      <c r="E3342" s="237" t="s">
        <v>996</v>
      </c>
      <c r="F3342" s="237" t="s">
        <v>95</v>
      </c>
      <c r="G3342" s="237" t="s">
        <v>974</v>
      </c>
      <c r="H3342" s="237" t="s">
        <v>47</v>
      </c>
      <c r="I3342" s="237"/>
      <c r="J3342" s="237"/>
      <c r="K3342" s="237" t="s">
        <v>85</v>
      </c>
      <c r="L3342" s="237" t="s">
        <v>977</v>
      </c>
      <c r="M3342" s="238">
        <v>1.2595033936861601E-6</v>
      </c>
      <c r="N3342" s="238"/>
      <c r="O3342" s="238">
        <v>1.4129733902442601E-7</v>
      </c>
    </row>
    <row r="3343" spans="1:15">
      <c r="A3343" s="231" t="s">
        <v>969</v>
      </c>
      <c r="B3343" s="231" t="s">
        <v>970</v>
      </c>
      <c r="C3343" s="231" t="s">
        <v>971</v>
      </c>
      <c r="D3343" s="231" t="s">
        <v>972</v>
      </c>
      <c r="E3343" s="231" t="s">
        <v>996</v>
      </c>
      <c r="F3343" s="231" t="s">
        <v>95</v>
      </c>
      <c r="G3343" s="231" t="s">
        <v>974</v>
      </c>
      <c r="H3343" s="231" t="s">
        <v>47</v>
      </c>
      <c r="I3343" s="231" t="s">
        <v>1002</v>
      </c>
      <c r="J3343" s="231" t="s">
        <v>1009</v>
      </c>
      <c r="K3343" s="231" t="s">
        <v>85</v>
      </c>
      <c r="L3343" s="231" t="s">
        <v>978</v>
      </c>
      <c r="M3343" s="234"/>
      <c r="N3343" s="235">
        <v>1</v>
      </c>
      <c r="O3343" s="235">
        <v>1</v>
      </c>
    </row>
    <row r="3344" spans="1:15">
      <c r="A3344" s="231" t="s">
        <v>969</v>
      </c>
      <c r="B3344" s="231" t="s">
        <v>970</v>
      </c>
      <c r="C3344" s="231" t="s">
        <v>971</v>
      </c>
      <c r="D3344" s="231" t="s">
        <v>972</v>
      </c>
      <c r="E3344" s="231" t="s">
        <v>996</v>
      </c>
      <c r="F3344" s="231" t="s">
        <v>95</v>
      </c>
      <c r="G3344" s="231" t="s">
        <v>974</v>
      </c>
      <c r="H3344" s="231" t="s">
        <v>47</v>
      </c>
      <c r="K3344" s="231" t="s">
        <v>85</v>
      </c>
      <c r="L3344" s="231" t="s">
        <v>979</v>
      </c>
      <c r="M3344" s="234"/>
      <c r="N3344" s="236"/>
      <c r="O3344" s="235"/>
    </row>
    <row r="3345" spans="1:15">
      <c r="A3345" s="231" t="s">
        <v>969</v>
      </c>
      <c r="B3345" s="231" t="s">
        <v>970</v>
      </c>
      <c r="C3345" s="231" t="s">
        <v>971</v>
      </c>
      <c r="D3345" s="231" t="s">
        <v>972</v>
      </c>
      <c r="E3345" s="231" t="s">
        <v>996</v>
      </c>
      <c r="F3345" s="231" t="s">
        <v>95</v>
      </c>
      <c r="G3345" s="231" t="s">
        <v>974</v>
      </c>
      <c r="H3345" s="231" t="s">
        <v>47</v>
      </c>
      <c r="K3345" s="231" t="s">
        <v>85</v>
      </c>
      <c r="L3345" s="231" t="s">
        <v>980</v>
      </c>
      <c r="M3345" s="234"/>
      <c r="N3345" s="236"/>
      <c r="O3345" s="235"/>
    </row>
    <row r="3346" spans="1:15">
      <c r="A3346" s="237" t="s">
        <v>969</v>
      </c>
      <c r="B3346" s="237" t="s">
        <v>970</v>
      </c>
      <c r="C3346" s="237" t="s">
        <v>971</v>
      </c>
      <c r="D3346" s="237" t="s">
        <v>972</v>
      </c>
      <c r="E3346" s="237" t="s">
        <v>996</v>
      </c>
      <c r="F3346" s="237" t="s">
        <v>95</v>
      </c>
      <c r="G3346" s="237" t="s">
        <v>974</v>
      </c>
      <c r="H3346" s="237" t="s">
        <v>46</v>
      </c>
      <c r="I3346" s="237"/>
      <c r="J3346" s="237"/>
      <c r="K3346" s="237" t="s">
        <v>85</v>
      </c>
      <c r="L3346" s="237" t="s">
        <v>976</v>
      </c>
      <c r="M3346" s="237">
        <v>9.3388000000000009</v>
      </c>
      <c r="N3346" s="237"/>
      <c r="O3346" s="237">
        <v>0.74039999999999995</v>
      </c>
    </row>
    <row r="3347" spans="1:15">
      <c r="A3347" s="237" t="s">
        <v>969</v>
      </c>
      <c r="B3347" s="237" t="s">
        <v>970</v>
      </c>
      <c r="C3347" s="237" t="s">
        <v>971</v>
      </c>
      <c r="D3347" s="237" t="s">
        <v>972</v>
      </c>
      <c r="E3347" s="237" t="s">
        <v>996</v>
      </c>
      <c r="F3347" s="237" t="s">
        <v>95</v>
      </c>
      <c r="G3347" s="237" t="s">
        <v>974</v>
      </c>
      <c r="H3347" s="237" t="s">
        <v>46</v>
      </c>
      <c r="I3347" s="237"/>
      <c r="J3347" s="237"/>
      <c r="K3347" s="237" t="s">
        <v>85</v>
      </c>
      <c r="L3347" s="237" t="s">
        <v>977</v>
      </c>
      <c r="M3347" s="238">
        <v>1.21897446373895E-6</v>
      </c>
      <c r="N3347" s="238"/>
      <c r="O3347" s="238">
        <v>1.1526724307369499E-7</v>
      </c>
    </row>
    <row r="3348" spans="1:15">
      <c r="A3348" s="231" t="s">
        <v>969</v>
      </c>
      <c r="B3348" s="231" t="s">
        <v>970</v>
      </c>
      <c r="C3348" s="231" t="s">
        <v>971</v>
      </c>
      <c r="D3348" s="231" t="s">
        <v>972</v>
      </c>
      <c r="E3348" s="231" t="s">
        <v>996</v>
      </c>
      <c r="F3348" s="231" t="s">
        <v>95</v>
      </c>
      <c r="G3348" s="231" t="s">
        <v>974</v>
      </c>
      <c r="H3348" s="231" t="s">
        <v>46</v>
      </c>
      <c r="I3348" s="231" t="s">
        <v>1002</v>
      </c>
      <c r="J3348" s="231" t="s">
        <v>1009</v>
      </c>
      <c r="K3348" s="231" t="s">
        <v>85</v>
      </c>
      <c r="L3348" s="231" t="s">
        <v>978</v>
      </c>
      <c r="M3348" s="234"/>
      <c r="N3348" s="235">
        <v>1</v>
      </c>
      <c r="O3348" s="235">
        <v>1</v>
      </c>
    </row>
    <row r="3349" spans="1:15">
      <c r="A3349" s="231" t="s">
        <v>969</v>
      </c>
      <c r="B3349" s="231" t="s">
        <v>970</v>
      </c>
      <c r="C3349" s="231" t="s">
        <v>971</v>
      </c>
      <c r="D3349" s="231" t="s">
        <v>972</v>
      </c>
      <c r="E3349" s="231" t="s">
        <v>996</v>
      </c>
      <c r="F3349" s="231" t="s">
        <v>95</v>
      </c>
      <c r="G3349" s="231" t="s">
        <v>974</v>
      </c>
      <c r="H3349" s="231" t="s">
        <v>46</v>
      </c>
      <c r="K3349" s="231" t="s">
        <v>85</v>
      </c>
      <c r="L3349" s="231" t="s">
        <v>979</v>
      </c>
      <c r="M3349" s="234"/>
      <c r="N3349" s="236"/>
      <c r="O3349" s="235"/>
    </row>
    <row r="3350" spans="1:15">
      <c r="A3350" s="231" t="s">
        <v>969</v>
      </c>
      <c r="B3350" s="231" t="s">
        <v>970</v>
      </c>
      <c r="C3350" s="231" t="s">
        <v>971</v>
      </c>
      <c r="D3350" s="231" t="s">
        <v>972</v>
      </c>
      <c r="E3350" s="231" t="s">
        <v>996</v>
      </c>
      <c r="F3350" s="231" t="s">
        <v>95</v>
      </c>
      <c r="G3350" s="231" t="s">
        <v>974</v>
      </c>
      <c r="H3350" s="231" t="s">
        <v>46</v>
      </c>
      <c r="K3350" s="231" t="s">
        <v>85</v>
      </c>
      <c r="L3350" s="231" t="s">
        <v>980</v>
      </c>
      <c r="M3350" s="234"/>
      <c r="N3350" s="236"/>
      <c r="O3350" s="235"/>
    </row>
    <row r="3351" spans="1:15">
      <c r="A3351" s="237" t="s">
        <v>969</v>
      </c>
      <c r="B3351" s="237" t="s">
        <v>970</v>
      </c>
      <c r="C3351" s="237" t="s">
        <v>971</v>
      </c>
      <c r="D3351" s="237" t="s">
        <v>972</v>
      </c>
      <c r="E3351" s="237" t="s">
        <v>996</v>
      </c>
      <c r="F3351" s="237" t="s">
        <v>95</v>
      </c>
      <c r="G3351" s="237" t="s">
        <v>974</v>
      </c>
      <c r="H3351" s="237" t="s">
        <v>36</v>
      </c>
      <c r="I3351" s="237"/>
      <c r="J3351" s="237"/>
      <c r="K3351" s="237" t="s">
        <v>85</v>
      </c>
      <c r="L3351" s="237" t="s">
        <v>976</v>
      </c>
      <c r="M3351" s="237">
        <v>36289.693399999996</v>
      </c>
      <c r="N3351" s="237">
        <v>8818.1188000000002</v>
      </c>
      <c r="O3351" s="237">
        <v>20409.238300000001</v>
      </c>
    </row>
    <row r="3352" spans="1:15">
      <c r="A3352" s="237" t="s">
        <v>969</v>
      </c>
      <c r="B3352" s="237" t="s">
        <v>970</v>
      </c>
      <c r="C3352" s="237" t="s">
        <v>971</v>
      </c>
      <c r="D3352" s="237" t="s">
        <v>972</v>
      </c>
      <c r="E3352" s="237" t="s">
        <v>996</v>
      </c>
      <c r="F3352" s="237" t="s">
        <v>95</v>
      </c>
      <c r="G3352" s="237" t="s">
        <v>974</v>
      </c>
      <c r="H3352" s="237" t="s">
        <v>36</v>
      </c>
      <c r="I3352" s="237"/>
      <c r="J3352" s="237"/>
      <c r="K3352" s="237" t="s">
        <v>85</v>
      </c>
      <c r="L3352" s="237" t="s">
        <v>977</v>
      </c>
      <c r="M3352" s="238">
        <v>4.1058635026357902E-3</v>
      </c>
      <c r="N3352" s="238">
        <v>2.2009739467487E-3</v>
      </c>
      <c r="O3352" s="238">
        <v>3.1773590384590201E-3</v>
      </c>
    </row>
    <row r="3353" spans="1:15">
      <c r="A3353" s="231" t="s">
        <v>969</v>
      </c>
      <c r="B3353" s="231" t="s">
        <v>970</v>
      </c>
      <c r="C3353" s="231" t="s">
        <v>971</v>
      </c>
      <c r="D3353" s="231" t="s">
        <v>972</v>
      </c>
      <c r="E3353" s="231" t="s">
        <v>996</v>
      </c>
      <c r="F3353" s="231" t="s">
        <v>95</v>
      </c>
      <c r="G3353" s="231" t="s">
        <v>974</v>
      </c>
      <c r="H3353" s="231" t="s">
        <v>36</v>
      </c>
      <c r="I3353" s="231" t="s">
        <v>1002</v>
      </c>
      <c r="J3353" s="231" t="s">
        <v>1009</v>
      </c>
      <c r="K3353" s="231" t="s">
        <v>85</v>
      </c>
      <c r="L3353" s="231" t="s">
        <v>978</v>
      </c>
      <c r="M3353" s="234"/>
      <c r="N3353" s="235">
        <v>1</v>
      </c>
      <c r="O3353" s="235">
        <v>1</v>
      </c>
    </row>
    <row r="3354" spans="1:15">
      <c r="A3354" s="231" t="s">
        <v>969</v>
      </c>
      <c r="B3354" s="231" t="s">
        <v>970</v>
      </c>
      <c r="C3354" s="231" t="s">
        <v>971</v>
      </c>
      <c r="D3354" s="231" t="s">
        <v>972</v>
      </c>
      <c r="E3354" s="231" t="s">
        <v>996</v>
      </c>
      <c r="F3354" s="231" t="s">
        <v>95</v>
      </c>
      <c r="G3354" s="231" t="s">
        <v>974</v>
      </c>
      <c r="H3354" s="231" t="s">
        <v>36</v>
      </c>
      <c r="K3354" s="231" t="s">
        <v>85</v>
      </c>
      <c r="L3354" s="231" t="s">
        <v>979</v>
      </c>
      <c r="M3354" s="234"/>
      <c r="N3354" s="235"/>
      <c r="O3354" s="235"/>
    </row>
    <row r="3355" spans="1:15">
      <c r="A3355" s="231" t="s">
        <v>969</v>
      </c>
      <c r="B3355" s="231" t="s">
        <v>970</v>
      </c>
      <c r="C3355" s="231" t="s">
        <v>971</v>
      </c>
      <c r="D3355" s="231" t="s">
        <v>972</v>
      </c>
      <c r="E3355" s="231" t="s">
        <v>996</v>
      </c>
      <c r="F3355" s="231" t="s">
        <v>95</v>
      </c>
      <c r="G3355" s="231" t="s">
        <v>974</v>
      </c>
      <c r="H3355" s="231" t="s">
        <v>36</v>
      </c>
      <c r="K3355" s="231" t="s">
        <v>85</v>
      </c>
      <c r="L3355" s="231" t="s">
        <v>980</v>
      </c>
      <c r="M3355" s="234"/>
      <c r="N3355" s="235"/>
      <c r="O3355" s="235"/>
    </row>
    <row r="3356" spans="1:15">
      <c r="A3356" s="237" t="s">
        <v>969</v>
      </c>
      <c r="B3356" s="237" t="s">
        <v>970</v>
      </c>
      <c r="C3356" s="237" t="s">
        <v>971</v>
      </c>
      <c r="D3356" s="237" t="s">
        <v>972</v>
      </c>
      <c r="E3356" s="237" t="s">
        <v>996</v>
      </c>
      <c r="F3356" s="237" t="s">
        <v>95</v>
      </c>
      <c r="G3356" s="237" t="s">
        <v>974</v>
      </c>
      <c r="H3356" s="237" t="s">
        <v>34</v>
      </c>
      <c r="I3356" s="237"/>
      <c r="J3356" s="237"/>
      <c r="K3356" s="237" t="s">
        <v>85</v>
      </c>
      <c r="L3356" s="237" t="s">
        <v>976</v>
      </c>
      <c r="M3356" s="237">
        <v>293.32440000000003</v>
      </c>
      <c r="N3356" s="237"/>
      <c r="O3356" s="237">
        <v>80.287899999999993</v>
      </c>
    </row>
    <row r="3357" spans="1:15">
      <c r="A3357" s="237" t="s">
        <v>969</v>
      </c>
      <c r="B3357" s="237" t="s">
        <v>970</v>
      </c>
      <c r="C3357" s="237" t="s">
        <v>971</v>
      </c>
      <c r="D3357" s="237" t="s">
        <v>972</v>
      </c>
      <c r="E3357" s="237" t="s">
        <v>996</v>
      </c>
      <c r="F3357" s="237" t="s">
        <v>95</v>
      </c>
      <c r="G3357" s="237" t="s">
        <v>974</v>
      </c>
      <c r="H3357" s="237" t="s">
        <v>34</v>
      </c>
      <c r="I3357" s="237"/>
      <c r="J3357" s="237"/>
      <c r="K3357" s="237" t="s">
        <v>85</v>
      </c>
      <c r="L3357" s="237" t="s">
        <v>977</v>
      </c>
      <c r="M3357" s="238">
        <v>3.3187107290152598E-5</v>
      </c>
      <c r="N3357" s="238"/>
      <c r="O3357" s="238">
        <v>1.24994123246576E-5</v>
      </c>
    </row>
    <row r="3358" spans="1:15">
      <c r="A3358" s="231" t="s">
        <v>969</v>
      </c>
      <c r="B3358" s="231" t="s">
        <v>970</v>
      </c>
      <c r="C3358" s="231" t="s">
        <v>971</v>
      </c>
      <c r="D3358" s="231" t="s">
        <v>972</v>
      </c>
      <c r="E3358" s="231" t="s">
        <v>996</v>
      </c>
      <c r="F3358" s="231" t="s">
        <v>95</v>
      </c>
      <c r="G3358" s="231" t="s">
        <v>974</v>
      </c>
      <c r="H3358" s="231" t="s">
        <v>34</v>
      </c>
      <c r="I3358" s="231" t="s">
        <v>1002</v>
      </c>
      <c r="J3358" s="231" t="s">
        <v>1009</v>
      </c>
      <c r="K3358" s="231" t="s">
        <v>85</v>
      </c>
      <c r="L3358" s="231" t="s">
        <v>978</v>
      </c>
      <c r="M3358" s="234"/>
      <c r="N3358" s="235">
        <v>1</v>
      </c>
      <c r="O3358" s="235">
        <v>1</v>
      </c>
    </row>
    <row r="3359" spans="1:15">
      <c r="A3359" s="231" t="s">
        <v>969</v>
      </c>
      <c r="B3359" s="231" t="s">
        <v>970</v>
      </c>
      <c r="C3359" s="231" t="s">
        <v>971</v>
      </c>
      <c r="D3359" s="231" t="s">
        <v>972</v>
      </c>
      <c r="E3359" s="231" t="s">
        <v>996</v>
      </c>
      <c r="F3359" s="231" t="s">
        <v>95</v>
      </c>
      <c r="G3359" s="231" t="s">
        <v>974</v>
      </c>
      <c r="H3359" s="231" t="s">
        <v>34</v>
      </c>
      <c r="K3359" s="231" t="s">
        <v>85</v>
      </c>
      <c r="L3359" s="231" t="s">
        <v>979</v>
      </c>
      <c r="M3359" s="234"/>
      <c r="N3359" s="236"/>
      <c r="O3359" s="235"/>
    </row>
    <row r="3360" spans="1:15">
      <c r="A3360" s="231" t="s">
        <v>969</v>
      </c>
      <c r="B3360" s="231" t="s">
        <v>970</v>
      </c>
      <c r="C3360" s="231" t="s">
        <v>971</v>
      </c>
      <c r="D3360" s="231" t="s">
        <v>972</v>
      </c>
      <c r="E3360" s="231" t="s">
        <v>996</v>
      </c>
      <c r="F3360" s="231" t="s">
        <v>95</v>
      </c>
      <c r="G3360" s="231" t="s">
        <v>974</v>
      </c>
      <c r="H3360" s="231" t="s">
        <v>34</v>
      </c>
      <c r="K3360" s="231" t="s">
        <v>85</v>
      </c>
      <c r="L3360" s="231" t="s">
        <v>980</v>
      </c>
      <c r="M3360" s="234"/>
      <c r="N3360" s="236"/>
      <c r="O3360" s="235"/>
    </row>
    <row r="3361" spans="1:15">
      <c r="A3361" s="237" t="s">
        <v>969</v>
      </c>
      <c r="B3361" s="237" t="s">
        <v>970</v>
      </c>
      <c r="C3361" s="237" t="s">
        <v>971</v>
      </c>
      <c r="D3361" s="237" t="s">
        <v>972</v>
      </c>
      <c r="E3361" s="237" t="s">
        <v>996</v>
      </c>
      <c r="F3361" s="237" t="s">
        <v>95</v>
      </c>
      <c r="G3361" s="237" t="s">
        <v>974</v>
      </c>
      <c r="H3361" s="237" t="s">
        <v>58</v>
      </c>
      <c r="I3361" s="237"/>
      <c r="J3361" s="237"/>
      <c r="K3361" s="237" t="s">
        <v>85</v>
      </c>
      <c r="L3361" s="237" t="s">
        <v>976</v>
      </c>
      <c r="M3361" s="237">
        <v>16.417999999999999</v>
      </c>
      <c r="N3361" s="237"/>
      <c r="O3361" s="237"/>
    </row>
    <row r="3362" spans="1:15">
      <c r="A3362" s="237" t="s">
        <v>969</v>
      </c>
      <c r="B3362" s="237" t="s">
        <v>970</v>
      </c>
      <c r="C3362" s="237" t="s">
        <v>971</v>
      </c>
      <c r="D3362" s="237" t="s">
        <v>972</v>
      </c>
      <c r="E3362" s="237" t="s">
        <v>996</v>
      </c>
      <c r="F3362" s="237" t="s">
        <v>95</v>
      </c>
      <c r="G3362" s="237" t="s">
        <v>974</v>
      </c>
      <c r="H3362" s="237" t="s">
        <v>58</v>
      </c>
      <c r="I3362" s="237"/>
      <c r="J3362" s="237"/>
      <c r="K3362" s="237" t="s">
        <v>85</v>
      </c>
      <c r="L3362" s="237" t="s">
        <v>977</v>
      </c>
      <c r="M3362" s="238">
        <v>1.85755405104289E-6</v>
      </c>
      <c r="N3362" s="238"/>
      <c r="O3362" s="238"/>
    </row>
    <row r="3363" spans="1:15">
      <c r="A3363" s="231" t="s">
        <v>969</v>
      </c>
      <c r="B3363" s="231" t="s">
        <v>970</v>
      </c>
      <c r="C3363" s="231" t="s">
        <v>971</v>
      </c>
      <c r="D3363" s="231" t="s">
        <v>972</v>
      </c>
      <c r="E3363" s="231" t="s">
        <v>996</v>
      </c>
      <c r="F3363" s="231" t="s">
        <v>95</v>
      </c>
      <c r="G3363" s="231" t="s">
        <v>974</v>
      </c>
      <c r="H3363" s="231" t="s">
        <v>58</v>
      </c>
      <c r="I3363" s="231" t="s">
        <v>99</v>
      </c>
      <c r="J3363" s="231" t="s">
        <v>811</v>
      </c>
      <c r="K3363" s="231" t="s">
        <v>85</v>
      </c>
      <c r="L3363" s="231" t="s">
        <v>978</v>
      </c>
      <c r="M3363" s="234"/>
      <c r="N3363" s="235">
        <v>1</v>
      </c>
      <c r="O3363" s="235">
        <v>1</v>
      </c>
    </row>
    <row r="3364" spans="1:15">
      <c r="A3364" s="231" t="s">
        <v>969</v>
      </c>
      <c r="B3364" s="231" t="s">
        <v>970</v>
      </c>
      <c r="C3364" s="231" t="s">
        <v>971</v>
      </c>
      <c r="D3364" s="231" t="s">
        <v>972</v>
      </c>
      <c r="E3364" s="231" t="s">
        <v>996</v>
      </c>
      <c r="F3364" s="231" t="s">
        <v>95</v>
      </c>
      <c r="G3364" s="231" t="s">
        <v>974</v>
      </c>
      <c r="H3364" s="231" t="s">
        <v>58</v>
      </c>
      <c r="K3364" s="231" t="s">
        <v>85</v>
      </c>
      <c r="L3364" s="231" t="s">
        <v>979</v>
      </c>
      <c r="M3364" s="234"/>
      <c r="N3364" s="236"/>
      <c r="O3364" s="236"/>
    </row>
    <row r="3365" spans="1:15">
      <c r="A3365" s="231" t="s">
        <v>969</v>
      </c>
      <c r="B3365" s="231" t="s">
        <v>970</v>
      </c>
      <c r="C3365" s="231" t="s">
        <v>971</v>
      </c>
      <c r="D3365" s="231" t="s">
        <v>972</v>
      </c>
      <c r="E3365" s="231" t="s">
        <v>996</v>
      </c>
      <c r="F3365" s="231" t="s">
        <v>95</v>
      </c>
      <c r="G3365" s="231" t="s">
        <v>974</v>
      </c>
      <c r="H3365" s="231" t="s">
        <v>58</v>
      </c>
      <c r="K3365" s="231" t="s">
        <v>85</v>
      </c>
      <c r="L3365" s="231" t="s">
        <v>980</v>
      </c>
      <c r="M3365" s="234"/>
      <c r="N3365" s="236"/>
      <c r="O3365" s="236"/>
    </row>
    <row r="3366" spans="1:15">
      <c r="A3366" s="237" t="s">
        <v>969</v>
      </c>
      <c r="B3366" s="237" t="s">
        <v>970</v>
      </c>
      <c r="C3366" s="237" t="s">
        <v>971</v>
      </c>
      <c r="D3366" s="237" t="s">
        <v>972</v>
      </c>
      <c r="E3366" s="237" t="s">
        <v>996</v>
      </c>
      <c r="F3366" s="237" t="s">
        <v>95</v>
      </c>
      <c r="G3366" s="237" t="s">
        <v>974</v>
      </c>
      <c r="H3366" s="237" t="s">
        <v>657</v>
      </c>
      <c r="I3366" s="237"/>
      <c r="J3366" s="237"/>
      <c r="K3366" s="237" t="s">
        <v>85</v>
      </c>
      <c r="L3366" s="237" t="s">
        <v>976</v>
      </c>
      <c r="M3366" s="237">
        <v>27.500800000000002</v>
      </c>
      <c r="N3366" s="237"/>
      <c r="O3366" s="237"/>
    </row>
    <row r="3367" spans="1:15">
      <c r="A3367" s="237" t="s">
        <v>969</v>
      </c>
      <c r="B3367" s="237" t="s">
        <v>970</v>
      </c>
      <c r="C3367" s="237" t="s">
        <v>971</v>
      </c>
      <c r="D3367" s="237" t="s">
        <v>972</v>
      </c>
      <c r="E3367" s="237" t="s">
        <v>996</v>
      </c>
      <c r="F3367" s="237" t="s">
        <v>95</v>
      </c>
      <c r="G3367" s="237" t="s">
        <v>974</v>
      </c>
      <c r="H3367" s="237" t="s">
        <v>657</v>
      </c>
      <c r="I3367" s="237"/>
      <c r="J3367" s="237"/>
      <c r="K3367" s="237" t="s">
        <v>85</v>
      </c>
      <c r="L3367" s="237" t="s">
        <v>977</v>
      </c>
      <c r="M3367" s="238">
        <v>3.4071371187908701E-6</v>
      </c>
      <c r="N3367" s="238"/>
      <c r="O3367" s="238"/>
    </row>
    <row r="3368" spans="1:15">
      <c r="A3368" s="231" t="s">
        <v>969</v>
      </c>
      <c r="B3368" s="231" t="s">
        <v>970</v>
      </c>
      <c r="C3368" s="231" t="s">
        <v>971</v>
      </c>
      <c r="D3368" s="231" t="s">
        <v>972</v>
      </c>
      <c r="E3368" s="231" t="s">
        <v>996</v>
      </c>
      <c r="F3368" s="231" t="s">
        <v>95</v>
      </c>
      <c r="G3368" s="231" t="s">
        <v>974</v>
      </c>
      <c r="H3368" s="231" t="s">
        <v>657</v>
      </c>
      <c r="I3368" s="231" t="s">
        <v>1002</v>
      </c>
      <c r="J3368" s="231" t="s">
        <v>1009</v>
      </c>
      <c r="K3368" s="231" t="s">
        <v>85</v>
      </c>
      <c r="L3368" s="231" t="s">
        <v>978</v>
      </c>
      <c r="M3368" s="234"/>
      <c r="N3368" s="235">
        <v>1</v>
      </c>
      <c r="O3368" s="235">
        <v>1</v>
      </c>
    </row>
    <row r="3369" spans="1:15">
      <c r="A3369" s="231" t="s">
        <v>969</v>
      </c>
      <c r="B3369" s="231" t="s">
        <v>970</v>
      </c>
      <c r="C3369" s="231" t="s">
        <v>971</v>
      </c>
      <c r="D3369" s="231" t="s">
        <v>972</v>
      </c>
      <c r="E3369" s="231" t="s">
        <v>996</v>
      </c>
      <c r="F3369" s="231" t="s">
        <v>95</v>
      </c>
      <c r="G3369" s="231" t="s">
        <v>974</v>
      </c>
      <c r="H3369" s="231" t="s">
        <v>657</v>
      </c>
      <c r="K3369" s="231" t="s">
        <v>85</v>
      </c>
      <c r="L3369" s="231" t="s">
        <v>979</v>
      </c>
      <c r="M3369" s="234"/>
      <c r="N3369" s="236"/>
      <c r="O3369" s="236"/>
    </row>
    <row r="3370" spans="1:15">
      <c r="A3370" s="231" t="s">
        <v>969</v>
      </c>
      <c r="B3370" s="231" t="s">
        <v>970</v>
      </c>
      <c r="C3370" s="231" t="s">
        <v>971</v>
      </c>
      <c r="D3370" s="231" t="s">
        <v>972</v>
      </c>
      <c r="E3370" s="231" t="s">
        <v>996</v>
      </c>
      <c r="F3370" s="231" t="s">
        <v>95</v>
      </c>
      <c r="G3370" s="231" t="s">
        <v>974</v>
      </c>
      <c r="H3370" s="231" t="s">
        <v>657</v>
      </c>
      <c r="K3370" s="231" t="s">
        <v>85</v>
      </c>
      <c r="L3370" s="231" t="s">
        <v>980</v>
      </c>
      <c r="M3370" s="234"/>
      <c r="N3370" s="236"/>
      <c r="O3370" s="236"/>
    </row>
    <row r="3371" spans="1:15">
      <c r="A3371" s="237" t="s">
        <v>969</v>
      </c>
      <c r="B3371" s="237" t="s">
        <v>970</v>
      </c>
      <c r="C3371" s="237" t="s">
        <v>971</v>
      </c>
      <c r="D3371" s="237" t="s">
        <v>972</v>
      </c>
      <c r="E3371" s="237" t="s">
        <v>996</v>
      </c>
      <c r="F3371" s="237" t="s">
        <v>95</v>
      </c>
      <c r="G3371" s="237" t="s">
        <v>974</v>
      </c>
      <c r="H3371" s="237" t="s">
        <v>67</v>
      </c>
      <c r="I3371" s="237"/>
      <c r="J3371" s="237"/>
      <c r="K3371" s="237" t="s">
        <v>85</v>
      </c>
      <c r="L3371" s="237" t="s">
        <v>976</v>
      </c>
      <c r="M3371" s="237">
        <v>1749.5940000000001</v>
      </c>
      <c r="N3371" s="237"/>
      <c r="O3371" s="237"/>
    </row>
    <row r="3372" spans="1:15">
      <c r="A3372" s="237" t="s">
        <v>969</v>
      </c>
      <c r="B3372" s="237" t="s">
        <v>970</v>
      </c>
      <c r="C3372" s="237" t="s">
        <v>971</v>
      </c>
      <c r="D3372" s="237" t="s">
        <v>972</v>
      </c>
      <c r="E3372" s="237" t="s">
        <v>996</v>
      </c>
      <c r="F3372" s="237" t="s">
        <v>95</v>
      </c>
      <c r="G3372" s="237" t="s">
        <v>974</v>
      </c>
      <c r="H3372" s="237" t="s">
        <v>67</v>
      </c>
      <c r="I3372" s="237"/>
      <c r="J3372" s="237"/>
      <c r="K3372" s="237" t="s">
        <v>85</v>
      </c>
      <c r="L3372" s="237" t="s">
        <v>977</v>
      </c>
      <c r="M3372" s="238">
        <v>3.5295014686057301E-4</v>
      </c>
      <c r="N3372" s="238"/>
      <c r="O3372" s="238"/>
    </row>
    <row r="3373" spans="1:15">
      <c r="A3373" s="231" t="s">
        <v>969</v>
      </c>
      <c r="B3373" s="231" t="s">
        <v>970</v>
      </c>
      <c r="C3373" s="231" t="s">
        <v>971</v>
      </c>
      <c r="D3373" s="231" t="s">
        <v>972</v>
      </c>
      <c r="E3373" s="231" t="s">
        <v>996</v>
      </c>
      <c r="F3373" s="231" t="s">
        <v>95</v>
      </c>
      <c r="G3373" s="231" t="s">
        <v>974</v>
      </c>
      <c r="H3373" s="231" t="s">
        <v>67</v>
      </c>
      <c r="I3373" s="231" t="s">
        <v>1002</v>
      </c>
      <c r="J3373" s="231" t="s">
        <v>1009</v>
      </c>
      <c r="K3373" s="231" t="s">
        <v>85</v>
      </c>
      <c r="L3373" s="231" t="s">
        <v>978</v>
      </c>
      <c r="M3373" s="234"/>
      <c r="N3373" s="235">
        <v>1</v>
      </c>
      <c r="O3373" s="235">
        <v>1</v>
      </c>
    </row>
    <row r="3374" spans="1:15">
      <c r="A3374" s="231" t="s">
        <v>969</v>
      </c>
      <c r="B3374" s="231" t="s">
        <v>970</v>
      </c>
      <c r="C3374" s="231" t="s">
        <v>971</v>
      </c>
      <c r="D3374" s="231" t="s">
        <v>972</v>
      </c>
      <c r="E3374" s="231" t="s">
        <v>996</v>
      </c>
      <c r="F3374" s="231" t="s">
        <v>95</v>
      </c>
      <c r="G3374" s="231" t="s">
        <v>974</v>
      </c>
      <c r="H3374" s="231" t="s">
        <v>67</v>
      </c>
      <c r="K3374" s="231" t="s">
        <v>85</v>
      </c>
      <c r="L3374" s="231" t="s">
        <v>979</v>
      </c>
      <c r="M3374" s="234"/>
      <c r="N3374" s="236"/>
      <c r="O3374" s="236"/>
    </row>
    <row r="3375" spans="1:15">
      <c r="A3375" s="231" t="s">
        <v>969</v>
      </c>
      <c r="B3375" s="231" t="s">
        <v>970</v>
      </c>
      <c r="C3375" s="231" t="s">
        <v>971</v>
      </c>
      <c r="D3375" s="231" t="s">
        <v>972</v>
      </c>
      <c r="E3375" s="231" t="s">
        <v>996</v>
      </c>
      <c r="F3375" s="231" t="s">
        <v>95</v>
      </c>
      <c r="G3375" s="231" t="s">
        <v>974</v>
      </c>
      <c r="H3375" s="231" t="s">
        <v>67</v>
      </c>
      <c r="K3375" s="231" t="s">
        <v>85</v>
      </c>
      <c r="L3375" s="231" t="s">
        <v>980</v>
      </c>
      <c r="M3375" s="234"/>
      <c r="N3375" s="236"/>
      <c r="O3375" s="236"/>
    </row>
    <row r="3376" spans="1:15">
      <c r="A3376" s="237" t="s">
        <v>969</v>
      </c>
      <c r="B3376" s="237" t="s">
        <v>970</v>
      </c>
      <c r="C3376" s="237" t="s">
        <v>971</v>
      </c>
      <c r="D3376" s="237" t="s">
        <v>972</v>
      </c>
      <c r="E3376" s="237" t="s">
        <v>996</v>
      </c>
      <c r="F3376" s="237" t="s">
        <v>95</v>
      </c>
      <c r="G3376" s="237" t="s">
        <v>974</v>
      </c>
      <c r="H3376" s="237" t="s">
        <v>63</v>
      </c>
      <c r="I3376" s="237"/>
      <c r="J3376" s="237"/>
      <c r="K3376" s="237" t="s">
        <v>85</v>
      </c>
      <c r="L3376" s="237" t="s">
        <v>976</v>
      </c>
      <c r="M3376" s="237">
        <v>31.6328</v>
      </c>
      <c r="N3376" s="237"/>
      <c r="O3376" s="237">
        <v>15.448600000000001</v>
      </c>
    </row>
    <row r="3377" spans="1:15">
      <c r="A3377" s="237" t="s">
        <v>969</v>
      </c>
      <c r="B3377" s="237" t="s">
        <v>970</v>
      </c>
      <c r="C3377" s="237" t="s">
        <v>971</v>
      </c>
      <c r="D3377" s="237" t="s">
        <v>972</v>
      </c>
      <c r="E3377" s="237" t="s">
        <v>996</v>
      </c>
      <c r="F3377" s="237" t="s">
        <v>95</v>
      </c>
      <c r="G3377" s="237" t="s">
        <v>974</v>
      </c>
      <c r="H3377" s="237" t="s">
        <v>63</v>
      </c>
      <c r="I3377" s="237"/>
      <c r="J3377" s="237"/>
      <c r="K3377" s="237" t="s">
        <v>85</v>
      </c>
      <c r="L3377" s="237" t="s">
        <v>977</v>
      </c>
      <c r="M3377" s="238">
        <v>4.0770995870311096E-6</v>
      </c>
      <c r="N3377" s="238"/>
      <c r="O3377" s="238">
        <v>2.40507500182102E-6</v>
      </c>
    </row>
    <row r="3378" spans="1:15">
      <c r="A3378" s="231" t="s">
        <v>969</v>
      </c>
      <c r="B3378" s="231" t="s">
        <v>970</v>
      </c>
      <c r="C3378" s="231" t="s">
        <v>971</v>
      </c>
      <c r="D3378" s="231" t="s">
        <v>972</v>
      </c>
      <c r="E3378" s="231" t="s">
        <v>996</v>
      </c>
      <c r="F3378" s="231" t="s">
        <v>95</v>
      </c>
      <c r="G3378" s="231" t="s">
        <v>974</v>
      </c>
      <c r="H3378" s="231" t="s">
        <v>63</v>
      </c>
      <c r="I3378" s="231" t="s">
        <v>1002</v>
      </c>
      <c r="J3378" s="231" t="s">
        <v>1009</v>
      </c>
      <c r="K3378" s="231" t="s">
        <v>85</v>
      </c>
      <c r="L3378" s="231" t="s">
        <v>978</v>
      </c>
      <c r="M3378" s="234"/>
      <c r="N3378" s="235">
        <v>1</v>
      </c>
      <c r="O3378" s="235">
        <v>1</v>
      </c>
    </row>
    <row r="3379" spans="1:15">
      <c r="A3379" s="231" t="s">
        <v>969</v>
      </c>
      <c r="B3379" s="231" t="s">
        <v>970</v>
      </c>
      <c r="C3379" s="231" t="s">
        <v>971</v>
      </c>
      <c r="D3379" s="231" t="s">
        <v>972</v>
      </c>
      <c r="E3379" s="231" t="s">
        <v>996</v>
      </c>
      <c r="F3379" s="231" t="s">
        <v>95</v>
      </c>
      <c r="G3379" s="231" t="s">
        <v>974</v>
      </c>
      <c r="H3379" s="231" t="s">
        <v>63</v>
      </c>
      <c r="K3379" s="231" t="s">
        <v>85</v>
      </c>
      <c r="L3379" s="231" t="s">
        <v>979</v>
      </c>
      <c r="M3379" s="234"/>
      <c r="N3379" s="236"/>
      <c r="O3379" s="235"/>
    </row>
    <row r="3380" spans="1:15">
      <c r="A3380" s="231" t="s">
        <v>969</v>
      </c>
      <c r="B3380" s="231" t="s">
        <v>970</v>
      </c>
      <c r="C3380" s="231" t="s">
        <v>971</v>
      </c>
      <c r="D3380" s="231" t="s">
        <v>972</v>
      </c>
      <c r="E3380" s="231" t="s">
        <v>996</v>
      </c>
      <c r="F3380" s="231" t="s">
        <v>95</v>
      </c>
      <c r="G3380" s="231" t="s">
        <v>974</v>
      </c>
      <c r="H3380" s="231" t="s">
        <v>63</v>
      </c>
      <c r="K3380" s="231" t="s">
        <v>85</v>
      </c>
      <c r="L3380" s="231" t="s">
        <v>980</v>
      </c>
      <c r="M3380" s="234"/>
      <c r="N3380" s="236"/>
      <c r="O3380" s="235"/>
    </row>
    <row r="3381" spans="1:15">
      <c r="A3381" s="237" t="s">
        <v>969</v>
      </c>
      <c r="B3381" s="237" t="s">
        <v>970</v>
      </c>
      <c r="C3381" s="237" t="s">
        <v>971</v>
      </c>
      <c r="D3381" s="237" t="s">
        <v>972</v>
      </c>
      <c r="E3381" s="237" t="s">
        <v>996</v>
      </c>
      <c r="F3381" s="237" t="s">
        <v>95</v>
      </c>
      <c r="G3381" s="237" t="s">
        <v>974</v>
      </c>
      <c r="H3381" s="237" t="s">
        <v>62</v>
      </c>
      <c r="I3381" s="237"/>
      <c r="J3381" s="237"/>
      <c r="K3381" s="237" t="s">
        <v>85</v>
      </c>
      <c r="L3381" s="237" t="s">
        <v>976</v>
      </c>
      <c r="M3381" s="237">
        <v>1.28</v>
      </c>
      <c r="N3381" s="237"/>
      <c r="O3381" s="237"/>
    </row>
    <row r="3382" spans="1:15">
      <c r="A3382" s="237" t="s">
        <v>969</v>
      </c>
      <c r="B3382" s="237" t="s">
        <v>970</v>
      </c>
      <c r="C3382" s="237" t="s">
        <v>971</v>
      </c>
      <c r="D3382" s="237" t="s">
        <v>972</v>
      </c>
      <c r="E3382" s="237" t="s">
        <v>996</v>
      </c>
      <c r="F3382" s="237" t="s">
        <v>95</v>
      </c>
      <c r="G3382" s="237" t="s">
        <v>974</v>
      </c>
      <c r="H3382" s="237" t="s">
        <v>62</v>
      </c>
      <c r="I3382" s="237"/>
      <c r="J3382" s="237"/>
      <c r="K3382" s="237" t="s">
        <v>85</v>
      </c>
      <c r="L3382" s="237" t="s">
        <v>977</v>
      </c>
      <c r="M3382" s="238">
        <v>1.4482087862924199E-7</v>
      </c>
      <c r="N3382" s="238"/>
      <c r="O3382" s="238"/>
    </row>
    <row r="3383" spans="1:15">
      <c r="A3383" s="231" t="s">
        <v>969</v>
      </c>
      <c r="B3383" s="231" t="s">
        <v>970</v>
      </c>
      <c r="C3383" s="231" t="s">
        <v>971</v>
      </c>
      <c r="D3383" s="231" t="s">
        <v>972</v>
      </c>
      <c r="E3383" s="231" t="s">
        <v>996</v>
      </c>
      <c r="F3383" s="231" t="s">
        <v>95</v>
      </c>
      <c r="G3383" s="231" t="s">
        <v>974</v>
      </c>
      <c r="H3383" s="231" t="s">
        <v>62</v>
      </c>
      <c r="I3383" s="231" t="s">
        <v>1002</v>
      </c>
      <c r="J3383" s="231" t="s">
        <v>1009</v>
      </c>
      <c r="K3383" s="231" t="s">
        <v>85</v>
      </c>
      <c r="L3383" s="231" t="s">
        <v>978</v>
      </c>
      <c r="M3383" s="234"/>
      <c r="N3383" s="235">
        <v>1</v>
      </c>
      <c r="O3383" s="235">
        <v>1</v>
      </c>
    </row>
    <row r="3384" spans="1:15">
      <c r="A3384" s="231" t="s">
        <v>969</v>
      </c>
      <c r="B3384" s="231" t="s">
        <v>970</v>
      </c>
      <c r="C3384" s="231" t="s">
        <v>971</v>
      </c>
      <c r="D3384" s="231" t="s">
        <v>972</v>
      </c>
      <c r="E3384" s="231" t="s">
        <v>996</v>
      </c>
      <c r="F3384" s="231" t="s">
        <v>95</v>
      </c>
      <c r="G3384" s="231" t="s">
        <v>974</v>
      </c>
      <c r="H3384" s="231" t="s">
        <v>62</v>
      </c>
      <c r="K3384" s="231" t="s">
        <v>85</v>
      </c>
      <c r="L3384" s="231" t="s">
        <v>979</v>
      </c>
      <c r="M3384" s="234"/>
      <c r="N3384" s="236"/>
      <c r="O3384" s="236"/>
    </row>
    <row r="3385" spans="1:15">
      <c r="A3385" s="231" t="s">
        <v>969</v>
      </c>
      <c r="B3385" s="231" t="s">
        <v>970</v>
      </c>
      <c r="C3385" s="231" t="s">
        <v>971</v>
      </c>
      <c r="D3385" s="231" t="s">
        <v>972</v>
      </c>
      <c r="E3385" s="231" t="s">
        <v>996</v>
      </c>
      <c r="F3385" s="231" t="s">
        <v>95</v>
      </c>
      <c r="G3385" s="231" t="s">
        <v>974</v>
      </c>
      <c r="H3385" s="231" t="s">
        <v>62</v>
      </c>
      <c r="K3385" s="231" t="s">
        <v>85</v>
      </c>
      <c r="L3385" s="231" t="s">
        <v>980</v>
      </c>
      <c r="M3385" s="234"/>
      <c r="N3385" s="236"/>
      <c r="O3385" s="236"/>
    </row>
    <row r="3386" spans="1:15">
      <c r="A3386" s="237" t="s">
        <v>969</v>
      </c>
      <c r="B3386" s="237" t="s">
        <v>970</v>
      </c>
      <c r="C3386" s="237" t="s">
        <v>971</v>
      </c>
      <c r="D3386" s="237" t="s">
        <v>972</v>
      </c>
      <c r="E3386" s="237" t="s">
        <v>996</v>
      </c>
      <c r="F3386" s="237" t="s">
        <v>95</v>
      </c>
      <c r="G3386" s="237" t="s">
        <v>974</v>
      </c>
      <c r="H3386" s="237" t="s">
        <v>60</v>
      </c>
      <c r="I3386" s="237"/>
      <c r="J3386" s="237"/>
      <c r="K3386" s="237" t="s">
        <v>85</v>
      </c>
      <c r="L3386" s="237" t="s">
        <v>976</v>
      </c>
      <c r="M3386" s="237">
        <v>1.9990000000000001</v>
      </c>
      <c r="N3386" s="237"/>
      <c r="O3386" s="237">
        <v>4.2299999999999997E-2</v>
      </c>
    </row>
    <row r="3387" spans="1:15">
      <c r="A3387" s="237" t="s">
        <v>969</v>
      </c>
      <c r="B3387" s="237" t="s">
        <v>970</v>
      </c>
      <c r="C3387" s="237" t="s">
        <v>971</v>
      </c>
      <c r="D3387" s="237" t="s">
        <v>972</v>
      </c>
      <c r="E3387" s="237" t="s">
        <v>996</v>
      </c>
      <c r="F3387" s="237" t="s">
        <v>95</v>
      </c>
      <c r="G3387" s="237" t="s">
        <v>974</v>
      </c>
      <c r="H3387" s="237" t="s">
        <v>60</v>
      </c>
      <c r="I3387" s="237"/>
      <c r="J3387" s="237"/>
      <c r="K3387" s="237" t="s">
        <v>85</v>
      </c>
      <c r="L3387" s="237" t="s">
        <v>977</v>
      </c>
      <c r="M3387" s="238">
        <v>2.2616948154676201E-7</v>
      </c>
      <c r="N3387" s="238"/>
      <c r="O3387" s="238">
        <v>6.5853651837078396E-9</v>
      </c>
    </row>
    <row r="3388" spans="1:15">
      <c r="A3388" s="231" t="s">
        <v>969</v>
      </c>
      <c r="B3388" s="231" t="s">
        <v>970</v>
      </c>
      <c r="C3388" s="231" t="s">
        <v>971</v>
      </c>
      <c r="D3388" s="231" t="s">
        <v>972</v>
      </c>
      <c r="E3388" s="231" t="s">
        <v>996</v>
      </c>
      <c r="F3388" s="231" t="s">
        <v>95</v>
      </c>
      <c r="G3388" s="231" t="s">
        <v>974</v>
      </c>
      <c r="H3388" s="231" t="s">
        <v>60</v>
      </c>
      <c r="I3388" s="231" t="s">
        <v>1002</v>
      </c>
      <c r="J3388" s="231" t="s">
        <v>1009</v>
      </c>
      <c r="K3388" s="231" t="s">
        <v>85</v>
      </c>
      <c r="L3388" s="231" t="s">
        <v>978</v>
      </c>
      <c r="M3388" s="234"/>
      <c r="N3388" s="235">
        <v>1</v>
      </c>
      <c r="O3388" s="235">
        <v>1</v>
      </c>
    </row>
    <row r="3389" spans="1:15">
      <c r="A3389" s="231" t="s">
        <v>969</v>
      </c>
      <c r="B3389" s="231" t="s">
        <v>970</v>
      </c>
      <c r="C3389" s="231" t="s">
        <v>971</v>
      </c>
      <c r="D3389" s="231" t="s">
        <v>972</v>
      </c>
      <c r="E3389" s="231" t="s">
        <v>996</v>
      </c>
      <c r="F3389" s="231" t="s">
        <v>95</v>
      </c>
      <c r="G3389" s="231" t="s">
        <v>974</v>
      </c>
      <c r="H3389" s="231" t="s">
        <v>60</v>
      </c>
      <c r="K3389" s="231" t="s">
        <v>85</v>
      </c>
      <c r="L3389" s="231" t="s">
        <v>979</v>
      </c>
      <c r="M3389" s="234"/>
      <c r="N3389" s="236"/>
      <c r="O3389" s="235"/>
    </row>
    <row r="3390" spans="1:15">
      <c r="A3390" s="231" t="s">
        <v>969</v>
      </c>
      <c r="B3390" s="231" t="s">
        <v>970</v>
      </c>
      <c r="C3390" s="231" t="s">
        <v>971</v>
      </c>
      <c r="D3390" s="231" t="s">
        <v>972</v>
      </c>
      <c r="E3390" s="231" t="s">
        <v>996</v>
      </c>
      <c r="F3390" s="231" t="s">
        <v>95</v>
      </c>
      <c r="G3390" s="231" t="s">
        <v>974</v>
      </c>
      <c r="H3390" s="231" t="s">
        <v>60</v>
      </c>
      <c r="K3390" s="231" t="s">
        <v>85</v>
      </c>
      <c r="L3390" s="231" t="s">
        <v>980</v>
      </c>
      <c r="M3390" s="234"/>
      <c r="N3390" s="236"/>
      <c r="O3390" s="235"/>
    </row>
    <row r="3391" spans="1:15">
      <c r="A3391" s="237" t="s">
        <v>969</v>
      </c>
      <c r="B3391" s="237" t="s">
        <v>970</v>
      </c>
      <c r="C3391" s="237" t="s">
        <v>971</v>
      </c>
      <c r="D3391" s="237" t="s">
        <v>972</v>
      </c>
      <c r="E3391" s="237" t="s">
        <v>996</v>
      </c>
      <c r="F3391" s="237" t="s">
        <v>95</v>
      </c>
      <c r="G3391" s="237" t="s">
        <v>974</v>
      </c>
      <c r="H3391" s="237" t="s">
        <v>17</v>
      </c>
      <c r="I3391" s="237"/>
      <c r="J3391" s="237"/>
      <c r="K3391" s="237" t="s">
        <v>85</v>
      </c>
      <c r="L3391" s="237" t="s">
        <v>976</v>
      </c>
      <c r="M3391" s="237">
        <v>44004.4401</v>
      </c>
      <c r="N3391" s="237">
        <v>8447.6357000000007</v>
      </c>
      <c r="O3391" s="237">
        <v>26568.4637</v>
      </c>
    </row>
    <row r="3392" spans="1:15">
      <c r="A3392" s="237" t="s">
        <v>969</v>
      </c>
      <c r="B3392" s="237" t="s">
        <v>970</v>
      </c>
      <c r="C3392" s="237" t="s">
        <v>971</v>
      </c>
      <c r="D3392" s="237" t="s">
        <v>972</v>
      </c>
      <c r="E3392" s="237" t="s">
        <v>996</v>
      </c>
      <c r="F3392" s="237" t="s">
        <v>95</v>
      </c>
      <c r="G3392" s="237" t="s">
        <v>974</v>
      </c>
      <c r="H3392" s="237" t="s">
        <v>17</v>
      </c>
      <c r="I3392" s="237"/>
      <c r="J3392" s="237"/>
      <c r="K3392" s="237" t="s">
        <v>85</v>
      </c>
      <c r="L3392" s="237" t="s">
        <v>977</v>
      </c>
      <c r="M3392" s="238">
        <v>4.99669933416817E-3</v>
      </c>
      <c r="N3392" s="238">
        <v>2.1085025626241499E-3</v>
      </c>
      <c r="O3392" s="238">
        <v>4.1362419819051003E-3</v>
      </c>
    </row>
    <row r="3393" spans="1:15">
      <c r="A3393" s="231" t="s">
        <v>969</v>
      </c>
      <c r="B3393" s="231" t="s">
        <v>970</v>
      </c>
      <c r="C3393" s="231" t="s">
        <v>971</v>
      </c>
      <c r="D3393" s="231" t="s">
        <v>972</v>
      </c>
      <c r="E3393" s="231" t="s">
        <v>996</v>
      </c>
      <c r="F3393" s="231" t="s">
        <v>95</v>
      </c>
      <c r="G3393" s="231" t="s">
        <v>974</v>
      </c>
      <c r="H3393" s="231" t="s">
        <v>17</v>
      </c>
      <c r="I3393" s="231" t="s">
        <v>101</v>
      </c>
      <c r="J3393" s="231" t="s">
        <v>811</v>
      </c>
      <c r="K3393" s="231" t="s">
        <v>85</v>
      </c>
      <c r="L3393" s="231" t="s">
        <v>978</v>
      </c>
      <c r="M3393" s="234"/>
      <c r="N3393" s="235">
        <f>'4.c Electricity breakdown'!N34</f>
        <v>0.47499999999999998</v>
      </c>
      <c r="O3393" s="235">
        <f>'4.c Electricity breakdown'!AQ34</f>
        <v>0.47499999999999998</v>
      </c>
    </row>
    <row r="3394" spans="1:15">
      <c r="A3394" s="231" t="s">
        <v>969</v>
      </c>
      <c r="B3394" s="231" t="s">
        <v>970</v>
      </c>
      <c r="C3394" s="231" t="s">
        <v>971</v>
      </c>
      <c r="D3394" s="231" t="s">
        <v>972</v>
      </c>
      <c r="E3394" s="231" t="s">
        <v>996</v>
      </c>
      <c r="F3394" s="231" t="s">
        <v>95</v>
      </c>
      <c r="G3394" s="231" t="s">
        <v>974</v>
      </c>
      <c r="H3394" s="231" t="s">
        <v>17</v>
      </c>
      <c r="I3394" s="231" t="s">
        <v>1005</v>
      </c>
      <c r="J3394" s="231" t="s">
        <v>1009</v>
      </c>
      <c r="K3394" s="231" t="s">
        <v>85</v>
      </c>
      <c r="L3394" s="231" t="s">
        <v>979</v>
      </c>
      <c r="M3394" s="234"/>
      <c r="N3394" s="235">
        <f>'4.c Electricity breakdown'!N33</f>
        <v>0.47499999999999998</v>
      </c>
      <c r="O3394" s="235">
        <f>'4.c Electricity breakdown'!AQ33</f>
        <v>0.47499999999999998</v>
      </c>
    </row>
    <row r="3395" spans="1:15">
      <c r="A3395" s="231" t="s">
        <v>969</v>
      </c>
      <c r="B3395" s="231" t="s">
        <v>970</v>
      </c>
      <c r="C3395" s="231" t="s">
        <v>971</v>
      </c>
      <c r="D3395" s="231" t="s">
        <v>972</v>
      </c>
      <c r="E3395" s="231" t="s">
        <v>996</v>
      </c>
      <c r="F3395" s="231" t="s">
        <v>95</v>
      </c>
      <c r="G3395" s="231" t="s">
        <v>974</v>
      </c>
      <c r="H3395" s="231" t="s">
        <v>17</v>
      </c>
      <c r="I3395" s="231" t="s">
        <v>105</v>
      </c>
      <c r="J3395" s="231" t="s">
        <v>813</v>
      </c>
      <c r="K3395" s="231" t="s">
        <v>85</v>
      </c>
      <c r="L3395" s="231" t="s">
        <v>980</v>
      </c>
      <c r="M3395" s="234"/>
      <c r="N3395" s="235">
        <f>'4.c Electricity breakdown'!N35</f>
        <v>0.05</v>
      </c>
      <c r="O3395" s="235">
        <f>'4.c Electricity breakdown'!AQ35</f>
        <v>0.05</v>
      </c>
    </row>
    <row r="3396" spans="1:15">
      <c r="A3396" s="237" t="s">
        <v>969</v>
      </c>
      <c r="B3396" s="237" t="s">
        <v>970</v>
      </c>
      <c r="C3396" s="237" t="s">
        <v>971</v>
      </c>
      <c r="D3396" s="237" t="s">
        <v>972</v>
      </c>
      <c r="E3396" s="237" t="s">
        <v>996</v>
      </c>
      <c r="F3396" s="237" t="s">
        <v>95</v>
      </c>
      <c r="G3396" s="237" t="s">
        <v>974</v>
      </c>
      <c r="H3396" s="237" t="s">
        <v>45</v>
      </c>
      <c r="I3396" s="237"/>
      <c r="J3396" s="237"/>
      <c r="K3396" s="237" t="s">
        <v>85</v>
      </c>
      <c r="L3396" s="237" t="s">
        <v>976</v>
      </c>
      <c r="M3396" s="237">
        <v>12988.129300000001</v>
      </c>
      <c r="N3396" s="237">
        <v>9549.9665999999997</v>
      </c>
      <c r="O3396" s="237">
        <v>8144.2151999999996</v>
      </c>
    </row>
    <row r="3397" spans="1:15">
      <c r="A3397" s="237" t="s">
        <v>969</v>
      </c>
      <c r="B3397" s="237" t="s">
        <v>970</v>
      </c>
      <c r="C3397" s="237" t="s">
        <v>971</v>
      </c>
      <c r="D3397" s="237" t="s">
        <v>972</v>
      </c>
      <c r="E3397" s="237" t="s">
        <v>996</v>
      </c>
      <c r="F3397" s="237" t="s">
        <v>95</v>
      </c>
      <c r="G3397" s="237" t="s">
        <v>974</v>
      </c>
      <c r="H3397" s="237" t="s">
        <v>45</v>
      </c>
      <c r="I3397" s="237"/>
      <c r="J3397" s="237"/>
      <c r="K3397" s="237" t="s">
        <v>85</v>
      </c>
      <c r="L3397" s="237" t="s">
        <v>977</v>
      </c>
      <c r="M3397" s="238">
        <v>2.38364079183422E-3</v>
      </c>
      <c r="N3397" s="238">
        <v>2.38364079183422E-3</v>
      </c>
      <c r="O3397" s="238">
        <v>1.26791090370459E-3</v>
      </c>
    </row>
    <row r="3398" spans="1:15">
      <c r="A3398" s="231" t="s">
        <v>969</v>
      </c>
      <c r="B3398" s="231" t="s">
        <v>970</v>
      </c>
      <c r="C3398" s="231" t="s">
        <v>971</v>
      </c>
      <c r="D3398" s="231" t="s">
        <v>972</v>
      </c>
      <c r="E3398" s="231" t="s">
        <v>996</v>
      </c>
      <c r="F3398" s="231" t="s">
        <v>95</v>
      </c>
      <c r="G3398" s="231" t="s">
        <v>974</v>
      </c>
      <c r="H3398" s="231" t="s">
        <v>45</v>
      </c>
      <c r="I3398" s="231" t="s">
        <v>1075</v>
      </c>
      <c r="J3398" s="231" t="s">
        <v>1016</v>
      </c>
      <c r="K3398" s="231" t="s">
        <v>85</v>
      </c>
      <c r="L3398" s="231" t="s">
        <v>978</v>
      </c>
      <c r="M3398" s="234"/>
      <c r="N3398" s="239">
        <v>0.5</v>
      </c>
      <c r="O3398" s="239">
        <v>0.5</v>
      </c>
    </row>
    <row r="3399" spans="1:15">
      <c r="A3399" s="231" t="s">
        <v>969</v>
      </c>
      <c r="B3399" s="231" t="s">
        <v>970</v>
      </c>
      <c r="C3399" s="231" t="s">
        <v>971</v>
      </c>
      <c r="D3399" s="231" t="s">
        <v>972</v>
      </c>
      <c r="E3399" s="231" t="s">
        <v>996</v>
      </c>
      <c r="F3399" s="231" t="s">
        <v>95</v>
      </c>
      <c r="G3399" s="231" t="s">
        <v>974</v>
      </c>
      <c r="H3399" s="231" t="s">
        <v>45</v>
      </c>
      <c r="I3399" s="231" t="s">
        <v>1075</v>
      </c>
      <c r="J3399" s="231" t="s">
        <v>1074</v>
      </c>
      <c r="K3399" s="231" t="s">
        <v>85</v>
      </c>
      <c r="L3399" s="231" t="s">
        <v>979</v>
      </c>
      <c r="M3399" s="234"/>
      <c r="N3399" s="239">
        <v>0.5</v>
      </c>
      <c r="O3399" s="239">
        <v>0.5</v>
      </c>
    </row>
    <row r="3400" spans="1:15">
      <c r="A3400" s="231" t="s">
        <v>969</v>
      </c>
      <c r="B3400" s="231" t="s">
        <v>970</v>
      </c>
      <c r="C3400" s="231" t="s">
        <v>971</v>
      </c>
      <c r="D3400" s="231" t="s">
        <v>972</v>
      </c>
      <c r="E3400" s="231" t="s">
        <v>996</v>
      </c>
      <c r="F3400" s="231" t="s">
        <v>95</v>
      </c>
      <c r="G3400" s="231" t="s">
        <v>974</v>
      </c>
      <c r="H3400" s="231" t="s">
        <v>45</v>
      </c>
      <c r="K3400" s="231" t="s">
        <v>85</v>
      </c>
      <c r="L3400" s="231" t="s">
        <v>980</v>
      </c>
      <c r="M3400" s="234"/>
      <c r="N3400" s="235"/>
      <c r="O3400" s="235"/>
    </row>
    <row r="3401" spans="1:15">
      <c r="A3401" s="237" t="s">
        <v>969</v>
      </c>
      <c r="B3401" s="237" t="s">
        <v>970</v>
      </c>
      <c r="C3401" s="237" t="s">
        <v>971</v>
      </c>
      <c r="D3401" s="237" t="s">
        <v>972</v>
      </c>
      <c r="E3401" s="237" t="s">
        <v>996</v>
      </c>
      <c r="F3401" s="237" t="s">
        <v>95</v>
      </c>
      <c r="G3401" s="237" t="s">
        <v>974</v>
      </c>
      <c r="H3401" s="237" t="s">
        <v>975</v>
      </c>
      <c r="I3401" s="237"/>
      <c r="J3401" s="237"/>
      <c r="K3401" s="237" t="s">
        <v>997</v>
      </c>
      <c r="L3401" s="237" t="s">
        <v>976</v>
      </c>
      <c r="M3401" s="237">
        <v>7849.0514000000003</v>
      </c>
      <c r="N3401" s="237">
        <v>7849.0514000000003</v>
      </c>
      <c r="O3401" s="237"/>
    </row>
    <row r="3402" spans="1:15">
      <c r="A3402" s="237" t="s">
        <v>969</v>
      </c>
      <c r="B3402" s="237" t="s">
        <v>970</v>
      </c>
      <c r="C3402" s="237" t="s">
        <v>971</v>
      </c>
      <c r="D3402" s="237" t="s">
        <v>972</v>
      </c>
      <c r="E3402" s="237" t="s">
        <v>996</v>
      </c>
      <c r="F3402" s="237" t="s">
        <v>95</v>
      </c>
      <c r="G3402" s="237" t="s">
        <v>974</v>
      </c>
      <c r="H3402" s="237" t="s">
        <v>975</v>
      </c>
      <c r="I3402" s="237"/>
      <c r="J3402" s="237"/>
      <c r="K3402" s="237" t="s">
        <v>997</v>
      </c>
      <c r="L3402" s="237" t="s">
        <v>977</v>
      </c>
      <c r="M3402" s="238">
        <v>1.9590978563467998E-3</v>
      </c>
      <c r="N3402" s="238">
        <v>1.9590978563467998E-3</v>
      </c>
      <c r="O3402" s="238"/>
    </row>
    <row r="3403" spans="1:15">
      <c r="A3403" s="231" t="s">
        <v>969</v>
      </c>
      <c r="B3403" s="231" t="s">
        <v>970</v>
      </c>
      <c r="C3403" s="231" t="s">
        <v>971</v>
      </c>
      <c r="D3403" s="231" t="s">
        <v>972</v>
      </c>
      <c r="E3403" s="231" t="s">
        <v>996</v>
      </c>
      <c r="F3403" s="231" t="s">
        <v>95</v>
      </c>
      <c r="G3403" s="231" t="s">
        <v>974</v>
      </c>
      <c r="H3403" s="231" t="s">
        <v>975</v>
      </c>
      <c r="I3403" s="231" t="s">
        <v>1002</v>
      </c>
      <c r="J3403" s="231" t="s">
        <v>1009</v>
      </c>
      <c r="K3403" s="231" t="s">
        <v>997</v>
      </c>
      <c r="L3403" s="231" t="s">
        <v>978</v>
      </c>
      <c r="M3403" s="234"/>
      <c r="N3403" s="235">
        <v>1</v>
      </c>
      <c r="O3403" s="235">
        <v>1</v>
      </c>
    </row>
    <row r="3404" spans="1:15">
      <c r="A3404" s="231" t="s">
        <v>969</v>
      </c>
      <c r="B3404" s="231" t="s">
        <v>970</v>
      </c>
      <c r="C3404" s="231" t="s">
        <v>971</v>
      </c>
      <c r="D3404" s="231" t="s">
        <v>972</v>
      </c>
      <c r="E3404" s="231" t="s">
        <v>996</v>
      </c>
      <c r="F3404" s="231" t="s">
        <v>95</v>
      </c>
      <c r="G3404" s="231" t="s">
        <v>974</v>
      </c>
      <c r="H3404" s="231" t="s">
        <v>975</v>
      </c>
      <c r="K3404" s="231" t="s">
        <v>997</v>
      </c>
      <c r="L3404" s="231" t="s">
        <v>979</v>
      </c>
      <c r="M3404" s="234"/>
      <c r="N3404" s="235"/>
      <c r="O3404" s="236"/>
    </row>
    <row r="3405" spans="1:15">
      <c r="A3405" s="231" t="s">
        <v>969</v>
      </c>
      <c r="B3405" s="231" t="s">
        <v>970</v>
      </c>
      <c r="C3405" s="231" t="s">
        <v>971</v>
      </c>
      <c r="D3405" s="231" t="s">
        <v>972</v>
      </c>
      <c r="E3405" s="231" t="s">
        <v>996</v>
      </c>
      <c r="F3405" s="231" t="s">
        <v>95</v>
      </c>
      <c r="G3405" s="231" t="s">
        <v>974</v>
      </c>
      <c r="H3405" s="231" t="s">
        <v>975</v>
      </c>
      <c r="K3405" s="231" t="s">
        <v>997</v>
      </c>
      <c r="L3405" s="231" t="s">
        <v>980</v>
      </c>
      <c r="M3405" s="234"/>
      <c r="N3405" s="235"/>
      <c r="O3405" s="236"/>
    </row>
    <row r="3406" spans="1:15">
      <c r="A3406" s="237" t="s">
        <v>969</v>
      </c>
      <c r="B3406" s="237" t="s">
        <v>970</v>
      </c>
      <c r="C3406" s="237" t="s">
        <v>971</v>
      </c>
      <c r="D3406" s="237" t="s">
        <v>972</v>
      </c>
      <c r="E3406" s="237" t="s">
        <v>996</v>
      </c>
      <c r="F3406" s="237" t="s">
        <v>95</v>
      </c>
      <c r="G3406" s="237" t="s">
        <v>974</v>
      </c>
      <c r="H3406" s="237" t="s">
        <v>981</v>
      </c>
      <c r="I3406" s="237"/>
      <c r="J3406" s="237"/>
      <c r="K3406" s="237" t="s">
        <v>997</v>
      </c>
      <c r="L3406" s="237" t="s">
        <v>976</v>
      </c>
      <c r="M3406" s="237">
        <v>1550.2702999999999</v>
      </c>
      <c r="N3406" s="237">
        <v>1550.2702999999999</v>
      </c>
      <c r="O3406" s="237"/>
    </row>
    <row r="3407" spans="1:15">
      <c r="A3407" s="237" t="s">
        <v>969</v>
      </c>
      <c r="B3407" s="237" t="s">
        <v>970</v>
      </c>
      <c r="C3407" s="237" t="s">
        <v>971</v>
      </c>
      <c r="D3407" s="237" t="s">
        <v>972</v>
      </c>
      <c r="E3407" s="237" t="s">
        <v>996</v>
      </c>
      <c r="F3407" s="237" t="s">
        <v>95</v>
      </c>
      <c r="G3407" s="237" t="s">
        <v>974</v>
      </c>
      <c r="H3407" s="237" t="s">
        <v>981</v>
      </c>
      <c r="I3407" s="237"/>
      <c r="J3407" s="237"/>
      <c r="K3407" s="237" t="s">
        <v>997</v>
      </c>
      <c r="L3407" s="237" t="s">
        <v>977</v>
      </c>
      <c r="M3407" s="238">
        <v>3.8694245542692001E-4</v>
      </c>
      <c r="N3407" s="238">
        <v>3.8694245542692001E-4</v>
      </c>
      <c r="O3407" s="238"/>
    </row>
    <row r="3408" spans="1:15">
      <c r="A3408" s="231" t="s">
        <v>969</v>
      </c>
      <c r="B3408" s="231" t="s">
        <v>970</v>
      </c>
      <c r="C3408" s="231" t="s">
        <v>971</v>
      </c>
      <c r="D3408" s="231" t="s">
        <v>972</v>
      </c>
      <c r="E3408" s="231" t="s">
        <v>996</v>
      </c>
      <c r="F3408" s="231" t="s">
        <v>95</v>
      </c>
      <c r="G3408" s="231" t="s">
        <v>974</v>
      </c>
      <c r="H3408" s="231" t="s">
        <v>981</v>
      </c>
      <c r="I3408" s="231" t="s">
        <v>1002</v>
      </c>
      <c r="J3408" s="231" t="s">
        <v>1009</v>
      </c>
      <c r="K3408" s="231" t="s">
        <v>997</v>
      </c>
      <c r="L3408" s="231" t="s">
        <v>978</v>
      </c>
      <c r="M3408" s="234"/>
      <c r="N3408" s="235">
        <v>1</v>
      </c>
      <c r="O3408" s="235">
        <v>1</v>
      </c>
    </row>
    <row r="3409" spans="1:15">
      <c r="A3409" s="231" t="s">
        <v>969</v>
      </c>
      <c r="B3409" s="231" t="s">
        <v>970</v>
      </c>
      <c r="C3409" s="231" t="s">
        <v>971</v>
      </c>
      <c r="D3409" s="231" t="s">
        <v>972</v>
      </c>
      <c r="E3409" s="231" t="s">
        <v>996</v>
      </c>
      <c r="F3409" s="231" t="s">
        <v>95</v>
      </c>
      <c r="G3409" s="231" t="s">
        <v>974</v>
      </c>
      <c r="H3409" s="231" t="s">
        <v>981</v>
      </c>
      <c r="K3409" s="231" t="s">
        <v>997</v>
      </c>
      <c r="L3409" s="231" t="s">
        <v>979</v>
      </c>
      <c r="M3409" s="234"/>
      <c r="N3409" s="235"/>
      <c r="O3409" s="236"/>
    </row>
    <row r="3410" spans="1:15">
      <c r="A3410" s="231" t="s">
        <v>969</v>
      </c>
      <c r="B3410" s="231" t="s">
        <v>970</v>
      </c>
      <c r="C3410" s="231" t="s">
        <v>971</v>
      </c>
      <c r="D3410" s="231" t="s">
        <v>972</v>
      </c>
      <c r="E3410" s="231" t="s">
        <v>996</v>
      </c>
      <c r="F3410" s="231" t="s">
        <v>95</v>
      </c>
      <c r="G3410" s="231" t="s">
        <v>974</v>
      </c>
      <c r="H3410" s="231" t="s">
        <v>981</v>
      </c>
      <c r="K3410" s="231" t="s">
        <v>997</v>
      </c>
      <c r="L3410" s="231" t="s">
        <v>980</v>
      </c>
      <c r="M3410" s="234"/>
      <c r="N3410" s="235"/>
      <c r="O3410" s="236"/>
    </row>
    <row r="3411" spans="1:15">
      <c r="A3411" s="237" t="s">
        <v>969</v>
      </c>
      <c r="B3411" s="237" t="s">
        <v>970</v>
      </c>
      <c r="C3411" s="237" t="s">
        <v>971</v>
      </c>
      <c r="D3411" s="237" t="s">
        <v>972</v>
      </c>
      <c r="E3411" s="237" t="s">
        <v>996</v>
      </c>
      <c r="F3411" s="237" t="s">
        <v>95</v>
      </c>
      <c r="G3411" s="237" t="s">
        <v>974</v>
      </c>
      <c r="H3411" s="237" t="s">
        <v>982</v>
      </c>
      <c r="I3411" s="237"/>
      <c r="J3411" s="237"/>
      <c r="K3411" s="237" t="s">
        <v>997</v>
      </c>
      <c r="L3411" s="237" t="s">
        <v>976</v>
      </c>
      <c r="M3411" s="237">
        <v>514.48519999999996</v>
      </c>
      <c r="N3411" s="237"/>
      <c r="O3411" s="237"/>
    </row>
    <row r="3412" spans="1:15">
      <c r="A3412" s="237" t="s">
        <v>969</v>
      </c>
      <c r="B3412" s="237" t="s">
        <v>970</v>
      </c>
      <c r="C3412" s="237" t="s">
        <v>971</v>
      </c>
      <c r="D3412" s="237" t="s">
        <v>972</v>
      </c>
      <c r="E3412" s="237" t="s">
        <v>996</v>
      </c>
      <c r="F3412" s="237" t="s">
        <v>95</v>
      </c>
      <c r="G3412" s="237" t="s">
        <v>974</v>
      </c>
      <c r="H3412" s="237" t="s">
        <v>982</v>
      </c>
      <c r="I3412" s="237"/>
      <c r="J3412" s="237"/>
      <c r="K3412" s="237" t="s">
        <v>997</v>
      </c>
      <c r="L3412" s="237" t="s">
        <v>977</v>
      </c>
      <c r="M3412" s="238">
        <v>5.82095302388605E-5</v>
      </c>
      <c r="N3412" s="238"/>
      <c r="O3412" s="238"/>
    </row>
    <row r="3413" spans="1:15">
      <c r="A3413" s="231" t="s">
        <v>969</v>
      </c>
      <c r="B3413" s="231" t="s">
        <v>970</v>
      </c>
      <c r="C3413" s="231" t="s">
        <v>971</v>
      </c>
      <c r="D3413" s="231" t="s">
        <v>972</v>
      </c>
      <c r="E3413" s="231" t="s">
        <v>996</v>
      </c>
      <c r="F3413" s="231" t="s">
        <v>95</v>
      </c>
      <c r="G3413" s="231" t="s">
        <v>974</v>
      </c>
      <c r="H3413" s="231" t="s">
        <v>982</v>
      </c>
      <c r="I3413" s="231" t="s">
        <v>1002</v>
      </c>
      <c r="J3413" s="231" t="s">
        <v>1009</v>
      </c>
      <c r="K3413" s="231" t="s">
        <v>997</v>
      </c>
      <c r="L3413" s="231" t="s">
        <v>978</v>
      </c>
      <c r="M3413" s="234"/>
      <c r="N3413" s="235">
        <v>1</v>
      </c>
      <c r="O3413" s="235">
        <v>1</v>
      </c>
    </row>
    <row r="3414" spans="1:15">
      <c r="A3414" s="231" t="s">
        <v>969</v>
      </c>
      <c r="B3414" s="231" t="s">
        <v>970</v>
      </c>
      <c r="C3414" s="231" t="s">
        <v>971</v>
      </c>
      <c r="D3414" s="231" t="s">
        <v>972</v>
      </c>
      <c r="E3414" s="231" t="s">
        <v>996</v>
      </c>
      <c r="F3414" s="231" t="s">
        <v>95</v>
      </c>
      <c r="G3414" s="231" t="s">
        <v>974</v>
      </c>
      <c r="H3414" s="231" t="s">
        <v>982</v>
      </c>
      <c r="K3414" s="231" t="s">
        <v>997</v>
      </c>
      <c r="L3414" s="231" t="s">
        <v>979</v>
      </c>
      <c r="M3414" s="234"/>
      <c r="N3414" s="236"/>
      <c r="O3414" s="236"/>
    </row>
    <row r="3415" spans="1:15">
      <c r="A3415" s="231" t="s">
        <v>969</v>
      </c>
      <c r="B3415" s="231" t="s">
        <v>970</v>
      </c>
      <c r="C3415" s="231" t="s">
        <v>971</v>
      </c>
      <c r="D3415" s="231" t="s">
        <v>972</v>
      </c>
      <c r="E3415" s="231" t="s">
        <v>996</v>
      </c>
      <c r="F3415" s="231" t="s">
        <v>95</v>
      </c>
      <c r="G3415" s="231" t="s">
        <v>974</v>
      </c>
      <c r="H3415" s="231" t="s">
        <v>982</v>
      </c>
      <c r="K3415" s="231" t="s">
        <v>997</v>
      </c>
      <c r="L3415" s="231" t="s">
        <v>980</v>
      </c>
      <c r="M3415" s="234"/>
      <c r="N3415" s="236"/>
      <c r="O3415" s="236"/>
    </row>
    <row r="3416" spans="1:15">
      <c r="A3416" s="237" t="s">
        <v>969</v>
      </c>
      <c r="B3416" s="237" t="s">
        <v>970</v>
      </c>
      <c r="C3416" s="237" t="s">
        <v>971</v>
      </c>
      <c r="D3416" s="237" t="s">
        <v>972</v>
      </c>
      <c r="E3416" s="237" t="s">
        <v>996</v>
      </c>
      <c r="F3416" s="237" t="s">
        <v>95</v>
      </c>
      <c r="G3416" s="237" t="s">
        <v>974</v>
      </c>
      <c r="H3416" s="237" t="s">
        <v>983</v>
      </c>
      <c r="I3416" s="237"/>
      <c r="J3416" s="237"/>
      <c r="K3416" s="237" t="s">
        <v>997</v>
      </c>
      <c r="L3416" s="237" t="s">
        <v>976</v>
      </c>
      <c r="M3416" s="237">
        <v>472.28370000000001</v>
      </c>
      <c r="N3416" s="237"/>
      <c r="O3416" s="237">
        <v>84.897999999999996</v>
      </c>
    </row>
    <row r="3417" spans="1:15">
      <c r="A3417" s="237" t="s">
        <v>969</v>
      </c>
      <c r="B3417" s="237" t="s">
        <v>970</v>
      </c>
      <c r="C3417" s="237" t="s">
        <v>971</v>
      </c>
      <c r="D3417" s="237" t="s">
        <v>972</v>
      </c>
      <c r="E3417" s="237" t="s">
        <v>996</v>
      </c>
      <c r="F3417" s="237" t="s">
        <v>95</v>
      </c>
      <c r="G3417" s="237" t="s">
        <v>974</v>
      </c>
      <c r="H3417" s="237" t="s">
        <v>983</v>
      </c>
      <c r="I3417" s="237"/>
      <c r="J3417" s="237"/>
      <c r="K3417" s="237" t="s">
        <v>997</v>
      </c>
      <c r="L3417" s="237" t="s">
        <v>977</v>
      </c>
      <c r="M3417" s="238">
        <v>7.7836941688571405E-5</v>
      </c>
      <c r="N3417" s="238"/>
      <c r="O3417" s="238">
        <v>1.32171237202465E-5</v>
      </c>
    </row>
    <row r="3418" spans="1:15">
      <c r="A3418" s="231" t="s">
        <v>969</v>
      </c>
      <c r="B3418" s="231" t="s">
        <v>970</v>
      </c>
      <c r="C3418" s="231" t="s">
        <v>971</v>
      </c>
      <c r="D3418" s="231" t="s">
        <v>972</v>
      </c>
      <c r="E3418" s="231" t="s">
        <v>996</v>
      </c>
      <c r="F3418" s="231" t="s">
        <v>95</v>
      </c>
      <c r="G3418" s="231" t="s">
        <v>974</v>
      </c>
      <c r="H3418" s="231" t="s">
        <v>983</v>
      </c>
      <c r="I3418" s="231" t="s">
        <v>1002</v>
      </c>
      <c r="J3418" s="231" t="s">
        <v>1009</v>
      </c>
      <c r="K3418" s="231" t="s">
        <v>997</v>
      </c>
      <c r="L3418" s="231" t="s">
        <v>978</v>
      </c>
      <c r="M3418" s="234"/>
      <c r="N3418" s="235">
        <v>1</v>
      </c>
      <c r="O3418" s="235">
        <v>1</v>
      </c>
    </row>
    <row r="3419" spans="1:15">
      <c r="A3419" s="231" t="s">
        <v>969</v>
      </c>
      <c r="B3419" s="231" t="s">
        <v>970</v>
      </c>
      <c r="C3419" s="231" t="s">
        <v>971</v>
      </c>
      <c r="D3419" s="231" t="s">
        <v>972</v>
      </c>
      <c r="E3419" s="231" t="s">
        <v>996</v>
      </c>
      <c r="F3419" s="231" t="s">
        <v>95</v>
      </c>
      <c r="G3419" s="231" t="s">
        <v>974</v>
      </c>
      <c r="H3419" s="231" t="s">
        <v>983</v>
      </c>
      <c r="K3419" s="231" t="s">
        <v>997</v>
      </c>
      <c r="L3419" s="231" t="s">
        <v>979</v>
      </c>
      <c r="M3419" s="234"/>
      <c r="N3419" s="236"/>
      <c r="O3419" s="235"/>
    </row>
    <row r="3420" spans="1:15">
      <c r="A3420" s="231" t="s">
        <v>969</v>
      </c>
      <c r="B3420" s="231" t="s">
        <v>970</v>
      </c>
      <c r="C3420" s="231" t="s">
        <v>971</v>
      </c>
      <c r="D3420" s="231" t="s">
        <v>972</v>
      </c>
      <c r="E3420" s="231" t="s">
        <v>996</v>
      </c>
      <c r="F3420" s="231" t="s">
        <v>95</v>
      </c>
      <c r="G3420" s="231" t="s">
        <v>974</v>
      </c>
      <c r="H3420" s="231" t="s">
        <v>983</v>
      </c>
      <c r="K3420" s="231" t="s">
        <v>997</v>
      </c>
      <c r="L3420" s="231" t="s">
        <v>980</v>
      </c>
      <c r="M3420" s="234"/>
      <c r="N3420" s="236"/>
      <c r="O3420" s="235"/>
    </row>
    <row r="3421" spans="1:15">
      <c r="A3421" s="237" t="s">
        <v>969</v>
      </c>
      <c r="B3421" s="237" t="s">
        <v>970</v>
      </c>
      <c r="C3421" s="237" t="s">
        <v>971</v>
      </c>
      <c r="D3421" s="237" t="s">
        <v>972</v>
      </c>
      <c r="E3421" s="237" t="s">
        <v>996</v>
      </c>
      <c r="F3421" s="237" t="s">
        <v>95</v>
      </c>
      <c r="G3421" s="237" t="s">
        <v>974</v>
      </c>
      <c r="H3421" s="237" t="s">
        <v>984</v>
      </c>
      <c r="I3421" s="237"/>
      <c r="J3421" s="237"/>
      <c r="K3421" s="237" t="s">
        <v>997</v>
      </c>
      <c r="L3421" s="237" t="s">
        <v>976</v>
      </c>
      <c r="M3421" s="237">
        <v>23501.922299999998</v>
      </c>
      <c r="N3421" s="237"/>
      <c r="O3421" s="237">
        <v>14124.088100000001</v>
      </c>
    </row>
    <row r="3422" spans="1:15">
      <c r="A3422" s="237" t="s">
        <v>969</v>
      </c>
      <c r="B3422" s="237" t="s">
        <v>970</v>
      </c>
      <c r="C3422" s="237" t="s">
        <v>971</v>
      </c>
      <c r="D3422" s="237" t="s">
        <v>972</v>
      </c>
      <c r="E3422" s="237" t="s">
        <v>996</v>
      </c>
      <c r="F3422" s="237" t="s">
        <v>95</v>
      </c>
      <c r="G3422" s="237" t="s">
        <v>974</v>
      </c>
      <c r="H3422" s="237" t="s">
        <v>984</v>
      </c>
      <c r="I3422" s="237"/>
      <c r="J3422" s="237"/>
      <c r="K3422" s="237" t="s">
        <v>997</v>
      </c>
      <c r="L3422" s="237" t="s">
        <v>977</v>
      </c>
      <c r="M3422" s="238">
        <v>3.2378121362180799E-3</v>
      </c>
      <c r="N3422" s="238"/>
      <c r="O3422" s="238">
        <v>2.1988718209305499E-3</v>
      </c>
    </row>
    <row r="3423" spans="1:15">
      <c r="A3423" s="231" t="s">
        <v>969</v>
      </c>
      <c r="B3423" s="231" t="s">
        <v>970</v>
      </c>
      <c r="C3423" s="231" t="s">
        <v>971</v>
      </c>
      <c r="D3423" s="231" t="s">
        <v>972</v>
      </c>
      <c r="E3423" s="231" t="s">
        <v>996</v>
      </c>
      <c r="F3423" s="231" t="s">
        <v>95</v>
      </c>
      <c r="G3423" s="231" t="s">
        <v>974</v>
      </c>
      <c r="H3423" s="231" t="s">
        <v>984</v>
      </c>
      <c r="I3423" s="231" t="s">
        <v>1002</v>
      </c>
      <c r="J3423" s="231" t="s">
        <v>1009</v>
      </c>
      <c r="K3423" s="231" t="s">
        <v>997</v>
      </c>
      <c r="L3423" s="231" t="s">
        <v>978</v>
      </c>
      <c r="M3423" s="234"/>
      <c r="N3423" s="235">
        <v>1</v>
      </c>
      <c r="O3423" s="235">
        <v>1</v>
      </c>
    </row>
    <row r="3424" spans="1:15">
      <c r="A3424" s="231" t="s">
        <v>969</v>
      </c>
      <c r="B3424" s="231" t="s">
        <v>970</v>
      </c>
      <c r="C3424" s="231" t="s">
        <v>971</v>
      </c>
      <c r="D3424" s="231" t="s">
        <v>972</v>
      </c>
      <c r="E3424" s="231" t="s">
        <v>996</v>
      </c>
      <c r="F3424" s="231" t="s">
        <v>95</v>
      </c>
      <c r="G3424" s="231" t="s">
        <v>974</v>
      </c>
      <c r="H3424" s="231" t="s">
        <v>984</v>
      </c>
      <c r="K3424" s="231" t="s">
        <v>997</v>
      </c>
      <c r="L3424" s="231" t="s">
        <v>979</v>
      </c>
      <c r="M3424" s="234"/>
      <c r="N3424" s="236"/>
      <c r="O3424" s="235"/>
    </row>
    <row r="3425" spans="1:15">
      <c r="A3425" s="231" t="s">
        <v>969</v>
      </c>
      <c r="B3425" s="231" t="s">
        <v>970</v>
      </c>
      <c r="C3425" s="231" t="s">
        <v>971</v>
      </c>
      <c r="D3425" s="231" t="s">
        <v>972</v>
      </c>
      <c r="E3425" s="231" t="s">
        <v>996</v>
      </c>
      <c r="F3425" s="231" t="s">
        <v>95</v>
      </c>
      <c r="G3425" s="231" t="s">
        <v>974</v>
      </c>
      <c r="H3425" s="231" t="s">
        <v>984</v>
      </c>
      <c r="K3425" s="231" t="s">
        <v>997</v>
      </c>
      <c r="L3425" s="231" t="s">
        <v>980</v>
      </c>
      <c r="M3425" s="234"/>
      <c r="N3425" s="236"/>
      <c r="O3425" s="235"/>
    </row>
    <row r="3426" spans="1:15">
      <c r="A3426" s="237" t="s">
        <v>969</v>
      </c>
      <c r="B3426" s="237" t="s">
        <v>970</v>
      </c>
      <c r="C3426" s="237" t="s">
        <v>971</v>
      </c>
      <c r="D3426" s="237" t="s">
        <v>972</v>
      </c>
      <c r="E3426" s="237" t="s">
        <v>996</v>
      </c>
      <c r="F3426" s="237" t="s">
        <v>95</v>
      </c>
      <c r="G3426" s="237" t="s">
        <v>974</v>
      </c>
      <c r="H3426" s="237" t="s">
        <v>985</v>
      </c>
      <c r="I3426" s="237"/>
      <c r="J3426" s="237"/>
      <c r="K3426" s="237" t="s">
        <v>997</v>
      </c>
      <c r="L3426" s="237" t="s">
        <v>976</v>
      </c>
      <c r="M3426" s="237">
        <v>2473.2222000000002</v>
      </c>
      <c r="N3426" s="237"/>
      <c r="O3426" s="237">
        <v>881.89570000000003</v>
      </c>
    </row>
    <row r="3427" spans="1:15">
      <c r="A3427" s="237" t="s">
        <v>969</v>
      </c>
      <c r="B3427" s="237" t="s">
        <v>970</v>
      </c>
      <c r="C3427" s="237" t="s">
        <v>971</v>
      </c>
      <c r="D3427" s="237" t="s">
        <v>972</v>
      </c>
      <c r="E3427" s="237" t="s">
        <v>996</v>
      </c>
      <c r="F3427" s="237" t="s">
        <v>95</v>
      </c>
      <c r="G3427" s="237" t="s">
        <v>974</v>
      </c>
      <c r="H3427" s="237" t="s">
        <v>985</v>
      </c>
      <c r="I3427" s="237"/>
      <c r="J3427" s="237"/>
      <c r="K3427" s="237" t="s">
        <v>997</v>
      </c>
      <c r="L3427" s="237" t="s">
        <v>977</v>
      </c>
      <c r="M3427" s="238">
        <v>2.8804232226410398E-4</v>
      </c>
      <c r="N3427" s="238"/>
      <c r="O3427" s="238">
        <v>1.3729563211446001E-4</v>
      </c>
    </row>
    <row r="3428" spans="1:15">
      <c r="A3428" s="231" t="s">
        <v>969</v>
      </c>
      <c r="B3428" s="231" t="s">
        <v>970</v>
      </c>
      <c r="C3428" s="231" t="s">
        <v>971</v>
      </c>
      <c r="D3428" s="231" t="s">
        <v>972</v>
      </c>
      <c r="E3428" s="231" t="s">
        <v>996</v>
      </c>
      <c r="F3428" s="231" t="s">
        <v>95</v>
      </c>
      <c r="G3428" s="231" t="s">
        <v>974</v>
      </c>
      <c r="H3428" s="231" t="s">
        <v>985</v>
      </c>
      <c r="I3428" s="231" t="s">
        <v>1002</v>
      </c>
      <c r="J3428" s="231" t="s">
        <v>1009</v>
      </c>
      <c r="K3428" s="231" t="s">
        <v>997</v>
      </c>
      <c r="L3428" s="231" t="s">
        <v>978</v>
      </c>
      <c r="M3428" s="234"/>
      <c r="N3428" s="235">
        <v>1</v>
      </c>
      <c r="O3428" s="235">
        <v>1</v>
      </c>
    </row>
    <row r="3429" spans="1:15">
      <c r="A3429" s="231" t="s">
        <v>969</v>
      </c>
      <c r="B3429" s="231" t="s">
        <v>970</v>
      </c>
      <c r="C3429" s="231" t="s">
        <v>971</v>
      </c>
      <c r="D3429" s="231" t="s">
        <v>972</v>
      </c>
      <c r="E3429" s="231" t="s">
        <v>996</v>
      </c>
      <c r="F3429" s="231" t="s">
        <v>95</v>
      </c>
      <c r="G3429" s="231" t="s">
        <v>974</v>
      </c>
      <c r="H3429" s="231" t="s">
        <v>985</v>
      </c>
      <c r="K3429" s="231" t="s">
        <v>997</v>
      </c>
      <c r="L3429" s="231" t="s">
        <v>979</v>
      </c>
      <c r="M3429" s="234"/>
      <c r="N3429" s="236"/>
      <c r="O3429" s="235"/>
    </row>
    <row r="3430" spans="1:15">
      <c r="A3430" s="231" t="s">
        <v>969</v>
      </c>
      <c r="B3430" s="231" t="s">
        <v>970</v>
      </c>
      <c r="C3430" s="231" t="s">
        <v>971</v>
      </c>
      <c r="D3430" s="231" t="s">
        <v>972</v>
      </c>
      <c r="E3430" s="231" t="s">
        <v>996</v>
      </c>
      <c r="F3430" s="231" t="s">
        <v>95</v>
      </c>
      <c r="G3430" s="231" t="s">
        <v>974</v>
      </c>
      <c r="H3430" s="231" t="s">
        <v>985</v>
      </c>
      <c r="K3430" s="231" t="s">
        <v>997</v>
      </c>
      <c r="L3430" s="231" t="s">
        <v>980</v>
      </c>
      <c r="M3430" s="234"/>
      <c r="N3430" s="236"/>
      <c r="O3430" s="235"/>
    </row>
    <row r="3431" spans="1:15">
      <c r="A3431" s="237" t="s">
        <v>969</v>
      </c>
      <c r="B3431" s="237" t="s">
        <v>970</v>
      </c>
      <c r="C3431" s="237" t="s">
        <v>971</v>
      </c>
      <c r="D3431" s="237" t="s">
        <v>972</v>
      </c>
      <c r="E3431" s="237" t="s">
        <v>996</v>
      </c>
      <c r="F3431" s="237" t="s">
        <v>95</v>
      </c>
      <c r="G3431" s="237" t="s">
        <v>974</v>
      </c>
      <c r="H3431" s="237" t="s">
        <v>986</v>
      </c>
      <c r="I3431" s="237"/>
      <c r="J3431" s="237"/>
      <c r="K3431" s="237" t="s">
        <v>997</v>
      </c>
      <c r="L3431" s="237" t="s">
        <v>976</v>
      </c>
      <c r="M3431" s="237">
        <v>1356.5485000000001</v>
      </c>
      <c r="N3431" s="237"/>
      <c r="O3431" s="237">
        <v>211.45820000000001</v>
      </c>
    </row>
    <row r="3432" spans="1:15">
      <c r="A3432" s="237" t="s">
        <v>969</v>
      </c>
      <c r="B3432" s="237" t="s">
        <v>970</v>
      </c>
      <c r="C3432" s="237" t="s">
        <v>971</v>
      </c>
      <c r="D3432" s="237" t="s">
        <v>972</v>
      </c>
      <c r="E3432" s="237" t="s">
        <v>996</v>
      </c>
      <c r="F3432" s="237" t="s">
        <v>95</v>
      </c>
      <c r="G3432" s="237" t="s">
        <v>974</v>
      </c>
      <c r="H3432" s="237" t="s">
        <v>986</v>
      </c>
      <c r="I3432" s="237"/>
      <c r="J3432" s="237"/>
      <c r="K3432" s="237" t="s">
        <v>997</v>
      </c>
      <c r="L3432" s="237" t="s">
        <v>977</v>
      </c>
      <c r="M3432" s="238">
        <v>2.6425532248367997E-4</v>
      </c>
      <c r="N3432" s="238"/>
      <c r="O3432" s="238">
        <v>3.2920318394551497E-5</v>
      </c>
    </row>
    <row r="3433" spans="1:15">
      <c r="A3433" s="231" t="s">
        <v>969</v>
      </c>
      <c r="B3433" s="231" t="s">
        <v>970</v>
      </c>
      <c r="C3433" s="231" t="s">
        <v>971</v>
      </c>
      <c r="D3433" s="231" t="s">
        <v>972</v>
      </c>
      <c r="E3433" s="231" t="s">
        <v>996</v>
      </c>
      <c r="F3433" s="231" t="s">
        <v>95</v>
      </c>
      <c r="G3433" s="231" t="s">
        <v>974</v>
      </c>
      <c r="H3433" s="231" t="s">
        <v>986</v>
      </c>
      <c r="I3433" s="231" t="s">
        <v>1002</v>
      </c>
      <c r="J3433" s="231" t="s">
        <v>1009</v>
      </c>
      <c r="K3433" s="231" t="s">
        <v>997</v>
      </c>
      <c r="L3433" s="231" t="s">
        <v>978</v>
      </c>
      <c r="M3433" s="234"/>
      <c r="N3433" s="235">
        <v>1</v>
      </c>
      <c r="O3433" s="235">
        <v>1</v>
      </c>
    </row>
    <row r="3434" spans="1:15">
      <c r="A3434" s="231" t="s">
        <v>969</v>
      </c>
      <c r="B3434" s="231" t="s">
        <v>970</v>
      </c>
      <c r="C3434" s="231" t="s">
        <v>971</v>
      </c>
      <c r="D3434" s="231" t="s">
        <v>972</v>
      </c>
      <c r="E3434" s="231" t="s">
        <v>996</v>
      </c>
      <c r="F3434" s="231" t="s">
        <v>95</v>
      </c>
      <c r="G3434" s="231" t="s">
        <v>974</v>
      </c>
      <c r="H3434" s="231" t="s">
        <v>986</v>
      </c>
      <c r="K3434" s="231" t="s">
        <v>997</v>
      </c>
      <c r="L3434" s="231" t="s">
        <v>979</v>
      </c>
      <c r="M3434" s="234"/>
      <c r="N3434" s="236"/>
      <c r="O3434" s="235"/>
    </row>
    <row r="3435" spans="1:15">
      <c r="A3435" s="231" t="s">
        <v>969</v>
      </c>
      <c r="B3435" s="231" t="s">
        <v>970</v>
      </c>
      <c r="C3435" s="231" t="s">
        <v>971</v>
      </c>
      <c r="D3435" s="231" t="s">
        <v>972</v>
      </c>
      <c r="E3435" s="231" t="s">
        <v>996</v>
      </c>
      <c r="F3435" s="231" t="s">
        <v>95</v>
      </c>
      <c r="G3435" s="231" t="s">
        <v>974</v>
      </c>
      <c r="H3435" s="231" t="s">
        <v>986</v>
      </c>
      <c r="K3435" s="231" t="s">
        <v>997</v>
      </c>
      <c r="L3435" s="231" t="s">
        <v>980</v>
      </c>
      <c r="M3435" s="234"/>
      <c r="N3435" s="236"/>
      <c r="O3435" s="235"/>
    </row>
    <row r="3436" spans="1:15">
      <c r="A3436" s="237" t="s">
        <v>969</v>
      </c>
      <c r="B3436" s="237" t="s">
        <v>970</v>
      </c>
      <c r="C3436" s="237" t="s">
        <v>971</v>
      </c>
      <c r="D3436" s="237" t="s">
        <v>972</v>
      </c>
      <c r="E3436" s="237" t="s">
        <v>996</v>
      </c>
      <c r="F3436" s="237" t="s">
        <v>95</v>
      </c>
      <c r="G3436" s="237" t="s">
        <v>974</v>
      </c>
      <c r="H3436" s="237" t="s">
        <v>49</v>
      </c>
      <c r="I3436" s="237"/>
      <c r="J3436" s="237"/>
      <c r="K3436" s="237" t="s">
        <v>997</v>
      </c>
      <c r="L3436" s="237" t="s">
        <v>976</v>
      </c>
      <c r="M3436" s="237">
        <v>565.34690000000001</v>
      </c>
      <c r="N3436" s="237"/>
      <c r="O3436" s="237"/>
    </row>
    <row r="3437" spans="1:15">
      <c r="A3437" s="237" t="s">
        <v>969</v>
      </c>
      <c r="B3437" s="237" t="s">
        <v>970</v>
      </c>
      <c r="C3437" s="237" t="s">
        <v>971</v>
      </c>
      <c r="D3437" s="237" t="s">
        <v>972</v>
      </c>
      <c r="E3437" s="237" t="s">
        <v>996</v>
      </c>
      <c r="F3437" s="237" t="s">
        <v>95</v>
      </c>
      <c r="G3437" s="237" t="s">
        <v>974</v>
      </c>
      <c r="H3437" s="237" t="s">
        <v>49</v>
      </c>
      <c r="I3437" s="237"/>
      <c r="J3437" s="237"/>
      <c r="K3437" s="237" t="s">
        <v>997</v>
      </c>
      <c r="L3437" s="237" t="s">
        <v>977</v>
      </c>
      <c r="M3437" s="238">
        <v>8.0254974207672006E-5</v>
      </c>
      <c r="N3437" s="238"/>
      <c r="O3437" s="238"/>
    </row>
    <row r="3438" spans="1:15">
      <c r="A3438" s="231" t="s">
        <v>969</v>
      </c>
      <c r="B3438" s="231" t="s">
        <v>970</v>
      </c>
      <c r="C3438" s="231" t="s">
        <v>971</v>
      </c>
      <c r="D3438" s="231" t="s">
        <v>972</v>
      </c>
      <c r="E3438" s="231" t="s">
        <v>996</v>
      </c>
      <c r="F3438" s="231" t="s">
        <v>95</v>
      </c>
      <c r="G3438" s="231" t="s">
        <v>974</v>
      </c>
      <c r="H3438" s="231" t="s">
        <v>49</v>
      </c>
      <c r="I3438" s="231" t="s">
        <v>1002</v>
      </c>
      <c r="J3438" s="231" t="s">
        <v>1009</v>
      </c>
      <c r="K3438" s="231" t="s">
        <v>997</v>
      </c>
      <c r="L3438" s="231" t="s">
        <v>978</v>
      </c>
      <c r="M3438" s="234"/>
      <c r="N3438" s="235">
        <v>1</v>
      </c>
      <c r="O3438" s="235">
        <v>1</v>
      </c>
    </row>
    <row r="3439" spans="1:15">
      <c r="A3439" s="231" t="s">
        <v>969</v>
      </c>
      <c r="B3439" s="231" t="s">
        <v>970</v>
      </c>
      <c r="C3439" s="231" t="s">
        <v>971</v>
      </c>
      <c r="D3439" s="231" t="s">
        <v>972</v>
      </c>
      <c r="E3439" s="231" t="s">
        <v>996</v>
      </c>
      <c r="F3439" s="231" t="s">
        <v>95</v>
      </c>
      <c r="G3439" s="231" t="s">
        <v>974</v>
      </c>
      <c r="H3439" s="231" t="s">
        <v>49</v>
      </c>
      <c r="K3439" s="231" t="s">
        <v>997</v>
      </c>
      <c r="L3439" s="231" t="s">
        <v>979</v>
      </c>
      <c r="M3439" s="234"/>
      <c r="N3439" s="236"/>
      <c r="O3439" s="236"/>
    </row>
    <row r="3440" spans="1:15">
      <c r="A3440" s="231" t="s">
        <v>969</v>
      </c>
      <c r="B3440" s="231" t="s">
        <v>970</v>
      </c>
      <c r="C3440" s="231" t="s">
        <v>971</v>
      </c>
      <c r="D3440" s="231" t="s">
        <v>972</v>
      </c>
      <c r="E3440" s="231" t="s">
        <v>996</v>
      </c>
      <c r="F3440" s="231" t="s">
        <v>95</v>
      </c>
      <c r="G3440" s="231" t="s">
        <v>974</v>
      </c>
      <c r="H3440" s="231" t="s">
        <v>49</v>
      </c>
      <c r="K3440" s="231" t="s">
        <v>997</v>
      </c>
      <c r="L3440" s="231" t="s">
        <v>980</v>
      </c>
      <c r="M3440" s="234"/>
      <c r="N3440" s="236"/>
      <c r="O3440" s="236"/>
    </row>
    <row r="3441" spans="1:15">
      <c r="A3441" s="237" t="s">
        <v>969</v>
      </c>
      <c r="B3441" s="237" t="s">
        <v>970</v>
      </c>
      <c r="C3441" s="237" t="s">
        <v>971</v>
      </c>
      <c r="D3441" s="237" t="s">
        <v>972</v>
      </c>
      <c r="E3441" s="237" t="s">
        <v>996</v>
      </c>
      <c r="F3441" s="237" t="s">
        <v>95</v>
      </c>
      <c r="G3441" s="237" t="s">
        <v>974</v>
      </c>
      <c r="H3441" s="237" t="s">
        <v>27</v>
      </c>
      <c r="I3441" s="237"/>
      <c r="J3441" s="237"/>
      <c r="K3441" s="237" t="s">
        <v>997</v>
      </c>
      <c r="L3441" s="237" t="s">
        <v>976</v>
      </c>
      <c r="M3441" s="237">
        <v>228.34630000000001</v>
      </c>
      <c r="N3441" s="237">
        <v>227.2971</v>
      </c>
      <c r="O3441" s="237">
        <v>35.4283</v>
      </c>
    </row>
    <row r="3442" spans="1:15">
      <c r="A3442" s="237" t="s">
        <v>969</v>
      </c>
      <c r="B3442" s="237" t="s">
        <v>970</v>
      </c>
      <c r="C3442" s="237" t="s">
        <v>971</v>
      </c>
      <c r="D3442" s="237" t="s">
        <v>972</v>
      </c>
      <c r="E3442" s="237" t="s">
        <v>996</v>
      </c>
      <c r="F3442" s="237" t="s">
        <v>95</v>
      </c>
      <c r="G3442" s="237" t="s">
        <v>974</v>
      </c>
      <c r="H3442" s="237" t="s">
        <v>27</v>
      </c>
      <c r="I3442" s="237"/>
      <c r="J3442" s="237"/>
      <c r="K3442" s="237" t="s">
        <v>997</v>
      </c>
      <c r="L3442" s="237" t="s">
        <v>977</v>
      </c>
      <c r="M3442" s="238">
        <v>5.6732621392165098E-5</v>
      </c>
      <c r="N3442" s="238">
        <v>5.6732621392165098E-5</v>
      </c>
      <c r="O3442" s="238">
        <v>5.5155624902590204E-6</v>
      </c>
    </row>
    <row r="3443" spans="1:15">
      <c r="A3443" s="231" t="s">
        <v>969</v>
      </c>
      <c r="B3443" s="231" t="s">
        <v>970</v>
      </c>
      <c r="C3443" s="231" t="s">
        <v>971</v>
      </c>
      <c r="D3443" s="231" t="s">
        <v>972</v>
      </c>
      <c r="E3443" s="231" t="s">
        <v>996</v>
      </c>
      <c r="F3443" s="231" t="s">
        <v>95</v>
      </c>
      <c r="G3443" s="231" t="s">
        <v>974</v>
      </c>
      <c r="H3443" s="231" t="s">
        <v>27</v>
      </c>
      <c r="I3443" s="231" t="s">
        <v>1002</v>
      </c>
      <c r="J3443" s="231" t="s">
        <v>1009</v>
      </c>
      <c r="K3443" s="231" t="s">
        <v>997</v>
      </c>
      <c r="L3443" s="231" t="s">
        <v>978</v>
      </c>
      <c r="M3443" s="234"/>
      <c r="N3443" s="235">
        <v>1</v>
      </c>
      <c r="O3443" s="235">
        <v>1</v>
      </c>
    </row>
    <row r="3444" spans="1:15">
      <c r="A3444" s="231" t="s">
        <v>969</v>
      </c>
      <c r="B3444" s="231" t="s">
        <v>970</v>
      </c>
      <c r="C3444" s="231" t="s">
        <v>971</v>
      </c>
      <c r="D3444" s="231" t="s">
        <v>972</v>
      </c>
      <c r="E3444" s="231" t="s">
        <v>996</v>
      </c>
      <c r="F3444" s="231" t="s">
        <v>95</v>
      </c>
      <c r="G3444" s="231" t="s">
        <v>974</v>
      </c>
      <c r="H3444" s="231" t="s">
        <v>27</v>
      </c>
      <c r="K3444" s="231" t="s">
        <v>997</v>
      </c>
      <c r="L3444" s="231" t="s">
        <v>979</v>
      </c>
      <c r="M3444" s="234"/>
      <c r="N3444" s="235"/>
      <c r="O3444" s="235"/>
    </row>
    <row r="3445" spans="1:15">
      <c r="A3445" s="231" t="s">
        <v>969</v>
      </c>
      <c r="B3445" s="231" t="s">
        <v>970</v>
      </c>
      <c r="C3445" s="231" t="s">
        <v>971</v>
      </c>
      <c r="D3445" s="231" t="s">
        <v>972</v>
      </c>
      <c r="E3445" s="231" t="s">
        <v>996</v>
      </c>
      <c r="F3445" s="231" t="s">
        <v>95</v>
      </c>
      <c r="G3445" s="231" t="s">
        <v>974</v>
      </c>
      <c r="H3445" s="231" t="s">
        <v>27</v>
      </c>
      <c r="K3445" s="231" t="s">
        <v>997</v>
      </c>
      <c r="L3445" s="231" t="s">
        <v>980</v>
      </c>
      <c r="M3445" s="234"/>
      <c r="N3445" s="235"/>
      <c r="O3445" s="235"/>
    </row>
    <row r="3446" spans="1:15">
      <c r="A3446" s="237" t="s">
        <v>969</v>
      </c>
      <c r="B3446" s="237" t="s">
        <v>970</v>
      </c>
      <c r="C3446" s="237" t="s">
        <v>971</v>
      </c>
      <c r="D3446" s="237" t="s">
        <v>972</v>
      </c>
      <c r="E3446" s="237" t="s">
        <v>996</v>
      </c>
      <c r="F3446" s="237" t="s">
        <v>95</v>
      </c>
      <c r="G3446" s="237" t="s">
        <v>974</v>
      </c>
      <c r="H3446" s="237" t="s">
        <v>26</v>
      </c>
      <c r="I3446" s="237"/>
      <c r="J3446" s="237"/>
      <c r="K3446" s="237" t="s">
        <v>997</v>
      </c>
      <c r="L3446" s="237" t="s">
        <v>976</v>
      </c>
      <c r="M3446" s="237">
        <v>10.399900000000001</v>
      </c>
      <c r="N3446" s="237"/>
      <c r="O3446" s="237"/>
    </row>
    <row r="3447" spans="1:15">
      <c r="A3447" s="237" t="s">
        <v>969</v>
      </c>
      <c r="B3447" s="237" t="s">
        <v>970</v>
      </c>
      <c r="C3447" s="237" t="s">
        <v>971</v>
      </c>
      <c r="D3447" s="237" t="s">
        <v>972</v>
      </c>
      <c r="E3447" s="237" t="s">
        <v>996</v>
      </c>
      <c r="F3447" s="237" t="s">
        <v>95</v>
      </c>
      <c r="G3447" s="237" t="s">
        <v>974</v>
      </c>
      <c r="H3447" s="237" t="s">
        <v>26</v>
      </c>
      <c r="I3447" s="237"/>
      <c r="J3447" s="237"/>
      <c r="K3447" s="237" t="s">
        <v>997</v>
      </c>
      <c r="L3447" s="237" t="s">
        <v>977</v>
      </c>
      <c r="M3447" s="238">
        <v>1.3574776765150501E-6</v>
      </c>
      <c r="N3447" s="238"/>
      <c r="O3447" s="238"/>
    </row>
    <row r="3448" spans="1:15">
      <c r="A3448" s="231" t="s">
        <v>969</v>
      </c>
      <c r="B3448" s="231" t="s">
        <v>970</v>
      </c>
      <c r="C3448" s="231" t="s">
        <v>971</v>
      </c>
      <c r="D3448" s="231" t="s">
        <v>972</v>
      </c>
      <c r="E3448" s="231" t="s">
        <v>996</v>
      </c>
      <c r="F3448" s="231" t="s">
        <v>95</v>
      </c>
      <c r="G3448" s="231" t="s">
        <v>974</v>
      </c>
      <c r="H3448" s="231" t="s">
        <v>26</v>
      </c>
      <c r="I3448" s="231" t="s">
        <v>1002</v>
      </c>
      <c r="J3448" s="231" t="s">
        <v>1009</v>
      </c>
      <c r="K3448" s="231" t="s">
        <v>997</v>
      </c>
      <c r="L3448" s="231" t="s">
        <v>978</v>
      </c>
      <c r="M3448" s="234"/>
      <c r="N3448" s="235">
        <v>1</v>
      </c>
      <c r="O3448" s="235">
        <v>1</v>
      </c>
    </row>
    <row r="3449" spans="1:15">
      <c r="A3449" s="231" t="s">
        <v>969</v>
      </c>
      <c r="B3449" s="231" t="s">
        <v>970</v>
      </c>
      <c r="C3449" s="231" t="s">
        <v>971</v>
      </c>
      <c r="D3449" s="231" t="s">
        <v>972</v>
      </c>
      <c r="E3449" s="231" t="s">
        <v>996</v>
      </c>
      <c r="F3449" s="231" t="s">
        <v>95</v>
      </c>
      <c r="G3449" s="231" t="s">
        <v>974</v>
      </c>
      <c r="H3449" s="231" t="s">
        <v>26</v>
      </c>
      <c r="K3449" s="231" t="s">
        <v>997</v>
      </c>
      <c r="L3449" s="231" t="s">
        <v>979</v>
      </c>
      <c r="M3449" s="234"/>
      <c r="N3449" s="236"/>
      <c r="O3449" s="236"/>
    </row>
    <row r="3450" spans="1:15">
      <c r="A3450" s="231" t="s">
        <v>969</v>
      </c>
      <c r="B3450" s="231" t="s">
        <v>970</v>
      </c>
      <c r="C3450" s="231" t="s">
        <v>971</v>
      </c>
      <c r="D3450" s="231" t="s">
        <v>972</v>
      </c>
      <c r="E3450" s="231" t="s">
        <v>996</v>
      </c>
      <c r="F3450" s="231" t="s">
        <v>95</v>
      </c>
      <c r="G3450" s="231" t="s">
        <v>974</v>
      </c>
      <c r="H3450" s="231" t="s">
        <v>26</v>
      </c>
      <c r="K3450" s="231" t="s">
        <v>997</v>
      </c>
      <c r="L3450" s="231" t="s">
        <v>980</v>
      </c>
      <c r="M3450" s="234"/>
      <c r="N3450" s="236"/>
      <c r="O3450" s="236"/>
    </row>
    <row r="3451" spans="1:15">
      <c r="A3451" s="237" t="s">
        <v>969</v>
      </c>
      <c r="B3451" s="237" t="s">
        <v>970</v>
      </c>
      <c r="C3451" s="237" t="s">
        <v>971</v>
      </c>
      <c r="D3451" s="237" t="s">
        <v>972</v>
      </c>
      <c r="E3451" s="237" t="s">
        <v>996</v>
      </c>
      <c r="F3451" s="237" t="s">
        <v>95</v>
      </c>
      <c r="G3451" s="237" t="s">
        <v>974</v>
      </c>
      <c r="H3451" s="237" t="s">
        <v>647</v>
      </c>
      <c r="I3451" s="237"/>
      <c r="J3451" s="237"/>
      <c r="K3451" s="237" t="s">
        <v>997</v>
      </c>
      <c r="L3451" s="237" t="s">
        <v>976</v>
      </c>
      <c r="M3451" s="237">
        <v>442.39789999999999</v>
      </c>
      <c r="N3451" s="237">
        <v>348.96629999999999</v>
      </c>
      <c r="O3451" s="237">
        <v>67.570099999999996</v>
      </c>
    </row>
    <row r="3452" spans="1:15">
      <c r="A3452" s="237" t="s">
        <v>969</v>
      </c>
      <c r="B3452" s="237" t="s">
        <v>970</v>
      </c>
      <c r="C3452" s="237" t="s">
        <v>971</v>
      </c>
      <c r="D3452" s="237" t="s">
        <v>972</v>
      </c>
      <c r="E3452" s="237" t="s">
        <v>996</v>
      </c>
      <c r="F3452" s="237" t="s">
        <v>95</v>
      </c>
      <c r="G3452" s="237" t="s">
        <v>974</v>
      </c>
      <c r="H3452" s="237" t="s">
        <v>647</v>
      </c>
      <c r="I3452" s="237"/>
      <c r="J3452" s="237"/>
      <c r="K3452" s="237" t="s">
        <v>997</v>
      </c>
      <c r="L3452" s="237" t="s">
        <v>977</v>
      </c>
      <c r="M3452" s="238">
        <v>8.7100860400439402E-5</v>
      </c>
      <c r="N3452" s="238">
        <v>8.7100860400439402E-5</v>
      </c>
      <c r="O3452" s="238">
        <v>1.05194747990463E-5</v>
      </c>
    </row>
    <row r="3453" spans="1:15">
      <c r="A3453" s="231" t="s">
        <v>969</v>
      </c>
      <c r="B3453" s="231" t="s">
        <v>970</v>
      </c>
      <c r="C3453" s="231" t="s">
        <v>971</v>
      </c>
      <c r="D3453" s="231" t="s">
        <v>972</v>
      </c>
      <c r="E3453" s="231" t="s">
        <v>996</v>
      </c>
      <c r="F3453" s="231" t="s">
        <v>95</v>
      </c>
      <c r="G3453" s="231" t="s">
        <v>974</v>
      </c>
      <c r="H3453" s="231" t="s">
        <v>647</v>
      </c>
      <c r="I3453" s="231" t="s">
        <v>1002</v>
      </c>
      <c r="J3453" s="231" t="s">
        <v>1009</v>
      </c>
      <c r="K3453" s="231" t="s">
        <v>997</v>
      </c>
      <c r="L3453" s="231" t="s">
        <v>978</v>
      </c>
      <c r="M3453" s="234"/>
      <c r="N3453" s="235">
        <v>1</v>
      </c>
      <c r="O3453" s="235">
        <v>1</v>
      </c>
    </row>
    <row r="3454" spans="1:15">
      <c r="A3454" s="231" t="s">
        <v>969</v>
      </c>
      <c r="B3454" s="231" t="s">
        <v>970</v>
      </c>
      <c r="C3454" s="231" t="s">
        <v>971</v>
      </c>
      <c r="D3454" s="231" t="s">
        <v>972</v>
      </c>
      <c r="E3454" s="231" t="s">
        <v>996</v>
      </c>
      <c r="F3454" s="231" t="s">
        <v>95</v>
      </c>
      <c r="G3454" s="231" t="s">
        <v>974</v>
      </c>
      <c r="H3454" s="231" t="s">
        <v>647</v>
      </c>
      <c r="K3454" s="231" t="s">
        <v>997</v>
      </c>
      <c r="L3454" s="231" t="s">
        <v>979</v>
      </c>
      <c r="M3454" s="234"/>
      <c r="N3454" s="235"/>
      <c r="O3454" s="235"/>
    </row>
    <row r="3455" spans="1:15">
      <c r="A3455" s="231" t="s">
        <v>969</v>
      </c>
      <c r="B3455" s="231" t="s">
        <v>970</v>
      </c>
      <c r="C3455" s="231" t="s">
        <v>971</v>
      </c>
      <c r="D3455" s="231" t="s">
        <v>972</v>
      </c>
      <c r="E3455" s="231" t="s">
        <v>996</v>
      </c>
      <c r="F3455" s="231" t="s">
        <v>95</v>
      </c>
      <c r="G3455" s="231" t="s">
        <v>974</v>
      </c>
      <c r="H3455" s="231" t="s">
        <v>647</v>
      </c>
      <c r="K3455" s="231" t="s">
        <v>997</v>
      </c>
      <c r="L3455" s="231" t="s">
        <v>980</v>
      </c>
      <c r="M3455" s="234"/>
      <c r="N3455" s="235"/>
      <c r="O3455" s="235"/>
    </row>
    <row r="3456" spans="1:15">
      <c r="A3456" s="237" t="s">
        <v>969</v>
      </c>
      <c r="B3456" s="237" t="s">
        <v>970</v>
      </c>
      <c r="C3456" s="237" t="s">
        <v>971</v>
      </c>
      <c r="D3456" s="237" t="s">
        <v>972</v>
      </c>
      <c r="E3456" s="237" t="s">
        <v>996</v>
      </c>
      <c r="F3456" s="237" t="s">
        <v>95</v>
      </c>
      <c r="G3456" s="237" t="s">
        <v>974</v>
      </c>
      <c r="H3456" s="237" t="s">
        <v>32</v>
      </c>
      <c r="I3456" s="237"/>
      <c r="J3456" s="237"/>
      <c r="K3456" s="237" t="s">
        <v>997</v>
      </c>
      <c r="L3456" s="237" t="s">
        <v>976</v>
      </c>
      <c r="M3456" s="237">
        <v>105.54600000000001</v>
      </c>
      <c r="N3456" s="237">
        <v>50.322400000000002</v>
      </c>
      <c r="O3456" s="237">
        <v>64.982799999999997</v>
      </c>
    </row>
    <row r="3457" spans="1:15">
      <c r="A3457" s="237" t="s">
        <v>969</v>
      </c>
      <c r="B3457" s="237" t="s">
        <v>970</v>
      </c>
      <c r="C3457" s="237" t="s">
        <v>971</v>
      </c>
      <c r="D3457" s="237" t="s">
        <v>972</v>
      </c>
      <c r="E3457" s="237" t="s">
        <v>996</v>
      </c>
      <c r="F3457" s="237" t="s">
        <v>95</v>
      </c>
      <c r="G3457" s="237" t="s">
        <v>974</v>
      </c>
      <c r="H3457" s="237" t="s">
        <v>32</v>
      </c>
      <c r="I3457" s="237"/>
      <c r="J3457" s="237"/>
      <c r="K3457" s="237" t="s">
        <v>997</v>
      </c>
      <c r="L3457" s="237" t="s">
        <v>977</v>
      </c>
      <c r="M3457" s="238">
        <v>1.37014790819408E-5</v>
      </c>
      <c r="N3457" s="238">
        <v>1.25603083662092E-5</v>
      </c>
      <c r="O3457" s="238">
        <v>1.01166777460957E-5</v>
      </c>
    </row>
    <row r="3458" spans="1:15">
      <c r="A3458" s="231" t="s">
        <v>969</v>
      </c>
      <c r="B3458" s="231" t="s">
        <v>970</v>
      </c>
      <c r="C3458" s="231" t="s">
        <v>971</v>
      </c>
      <c r="D3458" s="231" t="s">
        <v>972</v>
      </c>
      <c r="E3458" s="231" t="s">
        <v>996</v>
      </c>
      <c r="F3458" s="231" t="s">
        <v>95</v>
      </c>
      <c r="G3458" s="231" t="s">
        <v>974</v>
      </c>
      <c r="H3458" s="231" t="s">
        <v>32</v>
      </c>
      <c r="I3458" s="231" t="s">
        <v>1002</v>
      </c>
      <c r="J3458" s="231" t="s">
        <v>1009</v>
      </c>
      <c r="K3458" s="231" t="s">
        <v>997</v>
      </c>
      <c r="L3458" s="231" t="s">
        <v>978</v>
      </c>
      <c r="M3458" s="234"/>
      <c r="N3458" s="235">
        <v>1</v>
      </c>
      <c r="O3458" s="235">
        <v>1</v>
      </c>
    </row>
    <row r="3459" spans="1:15">
      <c r="A3459" s="231" t="s">
        <v>969</v>
      </c>
      <c r="B3459" s="231" t="s">
        <v>970</v>
      </c>
      <c r="C3459" s="231" t="s">
        <v>971</v>
      </c>
      <c r="D3459" s="231" t="s">
        <v>972</v>
      </c>
      <c r="E3459" s="231" t="s">
        <v>996</v>
      </c>
      <c r="F3459" s="231" t="s">
        <v>95</v>
      </c>
      <c r="G3459" s="231" t="s">
        <v>974</v>
      </c>
      <c r="H3459" s="231" t="s">
        <v>32</v>
      </c>
      <c r="K3459" s="231" t="s">
        <v>997</v>
      </c>
      <c r="L3459" s="231" t="s">
        <v>979</v>
      </c>
      <c r="M3459" s="234"/>
      <c r="N3459" s="235"/>
      <c r="O3459" s="235"/>
    </row>
    <row r="3460" spans="1:15">
      <c r="A3460" s="231" t="s">
        <v>969</v>
      </c>
      <c r="B3460" s="231" t="s">
        <v>970</v>
      </c>
      <c r="C3460" s="231" t="s">
        <v>971</v>
      </c>
      <c r="D3460" s="231" t="s">
        <v>972</v>
      </c>
      <c r="E3460" s="231" t="s">
        <v>996</v>
      </c>
      <c r="F3460" s="231" t="s">
        <v>95</v>
      </c>
      <c r="G3460" s="231" t="s">
        <v>974</v>
      </c>
      <c r="H3460" s="231" t="s">
        <v>32</v>
      </c>
      <c r="K3460" s="231" t="s">
        <v>997</v>
      </c>
      <c r="L3460" s="231" t="s">
        <v>980</v>
      </c>
      <c r="M3460" s="234"/>
      <c r="N3460" s="235"/>
      <c r="O3460" s="235"/>
    </row>
    <row r="3461" spans="1:15">
      <c r="A3461" s="237" t="s">
        <v>969</v>
      </c>
      <c r="B3461" s="237" t="s">
        <v>970</v>
      </c>
      <c r="C3461" s="237" t="s">
        <v>971</v>
      </c>
      <c r="D3461" s="237" t="s">
        <v>972</v>
      </c>
      <c r="E3461" s="237" t="s">
        <v>996</v>
      </c>
      <c r="F3461" s="237" t="s">
        <v>95</v>
      </c>
      <c r="G3461" s="237" t="s">
        <v>974</v>
      </c>
      <c r="H3461" s="237" t="s">
        <v>28</v>
      </c>
      <c r="I3461" s="237"/>
      <c r="J3461" s="237"/>
      <c r="K3461" s="237" t="s">
        <v>997</v>
      </c>
      <c r="L3461" s="237" t="s">
        <v>976</v>
      </c>
      <c r="M3461" s="237">
        <v>38.7575</v>
      </c>
      <c r="N3461" s="237">
        <v>0.17199999999999999</v>
      </c>
      <c r="O3461" s="237">
        <v>24.398099999999999</v>
      </c>
    </row>
    <row r="3462" spans="1:15">
      <c r="A3462" s="237" t="s">
        <v>969</v>
      </c>
      <c r="B3462" s="237" t="s">
        <v>970</v>
      </c>
      <c r="C3462" s="237" t="s">
        <v>971</v>
      </c>
      <c r="D3462" s="237" t="s">
        <v>972</v>
      </c>
      <c r="E3462" s="237" t="s">
        <v>996</v>
      </c>
      <c r="F3462" s="237" t="s">
        <v>95</v>
      </c>
      <c r="G3462" s="237" t="s">
        <v>974</v>
      </c>
      <c r="H3462" s="237" t="s">
        <v>28</v>
      </c>
      <c r="I3462" s="237"/>
      <c r="J3462" s="237"/>
      <c r="K3462" s="237" t="s">
        <v>997</v>
      </c>
      <c r="L3462" s="237" t="s">
        <v>977</v>
      </c>
      <c r="M3462" s="238">
        <v>6.8058101331278701E-6</v>
      </c>
      <c r="N3462" s="238">
        <v>4.2930643987329401E-8</v>
      </c>
      <c r="O3462" s="238">
        <v>3.7983545694709801E-6</v>
      </c>
    </row>
    <row r="3463" spans="1:15">
      <c r="A3463" s="231" t="s">
        <v>969</v>
      </c>
      <c r="B3463" s="231" t="s">
        <v>970</v>
      </c>
      <c r="C3463" s="231" t="s">
        <v>971</v>
      </c>
      <c r="D3463" s="231" t="s">
        <v>972</v>
      </c>
      <c r="E3463" s="231" t="s">
        <v>996</v>
      </c>
      <c r="F3463" s="231" t="s">
        <v>95</v>
      </c>
      <c r="G3463" s="231" t="s">
        <v>974</v>
      </c>
      <c r="H3463" s="231" t="s">
        <v>28</v>
      </c>
      <c r="I3463" s="231" t="s">
        <v>1002</v>
      </c>
      <c r="J3463" s="231" t="s">
        <v>1009</v>
      </c>
      <c r="K3463" s="231" t="s">
        <v>997</v>
      </c>
      <c r="L3463" s="231" t="s">
        <v>978</v>
      </c>
      <c r="M3463" s="234"/>
      <c r="N3463" s="235">
        <v>1</v>
      </c>
      <c r="O3463" s="235">
        <v>1</v>
      </c>
    </row>
    <row r="3464" spans="1:15">
      <c r="A3464" s="231" t="s">
        <v>969</v>
      </c>
      <c r="B3464" s="231" t="s">
        <v>970</v>
      </c>
      <c r="C3464" s="231" t="s">
        <v>971</v>
      </c>
      <c r="D3464" s="231" t="s">
        <v>972</v>
      </c>
      <c r="E3464" s="231" t="s">
        <v>996</v>
      </c>
      <c r="F3464" s="231" t="s">
        <v>95</v>
      </c>
      <c r="G3464" s="231" t="s">
        <v>974</v>
      </c>
      <c r="H3464" s="231" t="s">
        <v>28</v>
      </c>
      <c r="K3464" s="231" t="s">
        <v>997</v>
      </c>
      <c r="L3464" s="231" t="s">
        <v>979</v>
      </c>
      <c r="M3464" s="234"/>
      <c r="N3464" s="235"/>
      <c r="O3464" s="235"/>
    </row>
    <row r="3465" spans="1:15">
      <c r="A3465" s="231" t="s">
        <v>969</v>
      </c>
      <c r="B3465" s="231" t="s">
        <v>970</v>
      </c>
      <c r="C3465" s="231" t="s">
        <v>971</v>
      </c>
      <c r="D3465" s="231" t="s">
        <v>972</v>
      </c>
      <c r="E3465" s="231" t="s">
        <v>996</v>
      </c>
      <c r="F3465" s="231" t="s">
        <v>95</v>
      </c>
      <c r="G3465" s="231" t="s">
        <v>974</v>
      </c>
      <c r="H3465" s="231" t="s">
        <v>28</v>
      </c>
      <c r="K3465" s="231" t="s">
        <v>997</v>
      </c>
      <c r="L3465" s="231" t="s">
        <v>980</v>
      </c>
      <c r="M3465" s="234"/>
      <c r="N3465" s="235"/>
      <c r="O3465" s="235"/>
    </row>
    <row r="3466" spans="1:15">
      <c r="A3466" s="237" t="s">
        <v>969</v>
      </c>
      <c r="B3466" s="237" t="s">
        <v>970</v>
      </c>
      <c r="C3466" s="237" t="s">
        <v>971</v>
      </c>
      <c r="D3466" s="237" t="s">
        <v>972</v>
      </c>
      <c r="E3466" s="237" t="s">
        <v>996</v>
      </c>
      <c r="F3466" s="237" t="s">
        <v>95</v>
      </c>
      <c r="G3466" s="237" t="s">
        <v>974</v>
      </c>
      <c r="H3466" s="237" t="s">
        <v>25</v>
      </c>
      <c r="I3466" s="237"/>
      <c r="J3466" s="237"/>
      <c r="K3466" s="237" t="s">
        <v>997</v>
      </c>
      <c r="L3466" s="237" t="s">
        <v>976</v>
      </c>
      <c r="M3466" s="237">
        <v>3.2483</v>
      </c>
      <c r="N3466" s="237"/>
      <c r="O3466" s="237"/>
    </row>
    <row r="3467" spans="1:15">
      <c r="A3467" s="237" t="s">
        <v>969</v>
      </c>
      <c r="B3467" s="237" t="s">
        <v>970</v>
      </c>
      <c r="C3467" s="237" t="s">
        <v>971</v>
      </c>
      <c r="D3467" s="237" t="s">
        <v>972</v>
      </c>
      <c r="E3467" s="237" t="s">
        <v>996</v>
      </c>
      <c r="F3467" s="237" t="s">
        <v>95</v>
      </c>
      <c r="G3467" s="237" t="s">
        <v>974</v>
      </c>
      <c r="H3467" s="237" t="s">
        <v>25</v>
      </c>
      <c r="I3467" s="237"/>
      <c r="J3467" s="237"/>
      <c r="K3467" s="237" t="s">
        <v>997</v>
      </c>
      <c r="L3467" s="237" t="s">
        <v>977</v>
      </c>
      <c r="M3467" s="238">
        <v>4.2399395538647803E-7</v>
      </c>
      <c r="N3467" s="238"/>
      <c r="O3467" s="238"/>
    </row>
    <row r="3468" spans="1:15">
      <c r="A3468" s="231" t="s">
        <v>969</v>
      </c>
      <c r="B3468" s="231" t="s">
        <v>970</v>
      </c>
      <c r="C3468" s="231" t="s">
        <v>971</v>
      </c>
      <c r="D3468" s="231" t="s">
        <v>972</v>
      </c>
      <c r="E3468" s="231" t="s">
        <v>996</v>
      </c>
      <c r="F3468" s="231" t="s">
        <v>95</v>
      </c>
      <c r="G3468" s="231" t="s">
        <v>974</v>
      </c>
      <c r="H3468" s="231" t="s">
        <v>25</v>
      </c>
      <c r="I3468" s="231" t="s">
        <v>1002</v>
      </c>
      <c r="J3468" s="231" t="s">
        <v>1009</v>
      </c>
      <c r="K3468" s="231" t="s">
        <v>997</v>
      </c>
      <c r="L3468" s="231" t="s">
        <v>978</v>
      </c>
      <c r="M3468" s="234"/>
      <c r="N3468" s="235">
        <v>1</v>
      </c>
      <c r="O3468" s="235">
        <v>1</v>
      </c>
    </row>
    <row r="3469" spans="1:15">
      <c r="A3469" s="231" t="s">
        <v>969</v>
      </c>
      <c r="B3469" s="231" t="s">
        <v>970</v>
      </c>
      <c r="C3469" s="231" t="s">
        <v>971</v>
      </c>
      <c r="D3469" s="231" t="s">
        <v>972</v>
      </c>
      <c r="E3469" s="231" t="s">
        <v>996</v>
      </c>
      <c r="F3469" s="231" t="s">
        <v>95</v>
      </c>
      <c r="G3469" s="231" t="s">
        <v>974</v>
      </c>
      <c r="H3469" s="231" t="s">
        <v>25</v>
      </c>
      <c r="K3469" s="231" t="s">
        <v>997</v>
      </c>
      <c r="L3469" s="231" t="s">
        <v>979</v>
      </c>
      <c r="M3469" s="234"/>
      <c r="N3469" s="236"/>
      <c r="O3469" s="236"/>
    </row>
    <row r="3470" spans="1:15">
      <c r="A3470" s="231" t="s">
        <v>969</v>
      </c>
      <c r="B3470" s="231" t="s">
        <v>970</v>
      </c>
      <c r="C3470" s="231" t="s">
        <v>971</v>
      </c>
      <c r="D3470" s="231" t="s">
        <v>972</v>
      </c>
      <c r="E3470" s="231" t="s">
        <v>996</v>
      </c>
      <c r="F3470" s="231" t="s">
        <v>95</v>
      </c>
      <c r="G3470" s="231" t="s">
        <v>974</v>
      </c>
      <c r="H3470" s="231" t="s">
        <v>25</v>
      </c>
      <c r="K3470" s="231" t="s">
        <v>997</v>
      </c>
      <c r="L3470" s="231" t="s">
        <v>980</v>
      </c>
      <c r="M3470" s="234"/>
      <c r="N3470" s="236"/>
      <c r="O3470" s="236"/>
    </row>
    <row r="3471" spans="1:15">
      <c r="A3471" s="237" t="s">
        <v>969</v>
      </c>
      <c r="B3471" s="237" t="s">
        <v>970</v>
      </c>
      <c r="C3471" s="237" t="s">
        <v>971</v>
      </c>
      <c r="D3471" s="237" t="s">
        <v>972</v>
      </c>
      <c r="E3471" s="237" t="s">
        <v>996</v>
      </c>
      <c r="F3471" s="237" t="s">
        <v>95</v>
      </c>
      <c r="G3471" s="237" t="s">
        <v>974</v>
      </c>
      <c r="H3471" s="237" t="s">
        <v>649</v>
      </c>
      <c r="I3471" s="237"/>
      <c r="J3471" s="237"/>
      <c r="K3471" s="237" t="s">
        <v>997</v>
      </c>
      <c r="L3471" s="237" t="s">
        <v>976</v>
      </c>
      <c r="M3471" s="237">
        <v>406.52769999999998</v>
      </c>
      <c r="N3471" s="237">
        <v>13.800700000000001</v>
      </c>
      <c r="O3471" s="237">
        <v>256.33249999999998</v>
      </c>
    </row>
    <row r="3472" spans="1:15">
      <c r="A3472" s="237" t="s">
        <v>969</v>
      </c>
      <c r="B3472" s="237" t="s">
        <v>970</v>
      </c>
      <c r="C3472" s="237" t="s">
        <v>971</v>
      </c>
      <c r="D3472" s="237" t="s">
        <v>972</v>
      </c>
      <c r="E3472" s="237" t="s">
        <v>996</v>
      </c>
      <c r="F3472" s="237" t="s">
        <v>95</v>
      </c>
      <c r="G3472" s="237" t="s">
        <v>974</v>
      </c>
      <c r="H3472" s="237" t="s">
        <v>649</v>
      </c>
      <c r="I3472" s="237"/>
      <c r="J3472" s="237"/>
      <c r="K3472" s="237" t="s">
        <v>997</v>
      </c>
      <c r="L3472" s="237" t="s">
        <v>977</v>
      </c>
      <c r="M3472" s="238">
        <v>6.5891217568250494E-5</v>
      </c>
      <c r="N3472" s="238">
        <v>3.4446101074182301E-6</v>
      </c>
      <c r="O3472" s="238">
        <v>3.9906456760113199E-5</v>
      </c>
    </row>
    <row r="3473" spans="1:15">
      <c r="A3473" s="231" t="s">
        <v>969</v>
      </c>
      <c r="B3473" s="231" t="s">
        <v>970</v>
      </c>
      <c r="C3473" s="231" t="s">
        <v>971</v>
      </c>
      <c r="D3473" s="231" t="s">
        <v>972</v>
      </c>
      <c r="E3473" s="231" t="s">
        <v>996</v>
      </c>
      <c r="F3473" s="231" t="s">
        <v>95</v>
      </c>
      <c r="G3473" s="231" t="s">
        <v>974</v>
      </c>
      <c r="H3473" s="231" t="s">
        <v>649</v>
      </c>
      <c r="I3473" s="231" t="s">
        <v>1002</v>
      </c>
      <c r="J3473" s="231" t="s">
        <v>1009</v>
      </c>
      <c r="K3473" s="231" t="s">
        <v>997</v>
      </c>
      <c r="L3473" s="231" t="s">
        <v>978</v>
      </c>
      <c r="M3473" s="234"/>
      <c r="N3473" s="235">
        <v>1</v>
      </c>
      <c r="O3473" s="235">
        <v>1</v>
      </c>
    </row>
    <row r="3474" spans="1:15">
      <c r="A3474" s="231" t="s">
        <v>969</v>
      </c>
      <c r="B3474" s="231" t="s">
        <v>970</v>
      </c>
      <c r="C3474" s="231" t="s">
        <v>971</v>
      </c>
      <c r="D3474" s="231" t="s">
        <v>972</v>
      </c>
      <c r="E3474" s="231" t="s">
        <v>996</v>
      </c>
      <c r="F3474" s="231" t="s">
        <v>95</v>
      </c>
      <c r="G3474" s="231" t="s">
        <v>974</v>
      </c>
      <c r="H3474" s="231" t="s">
        <v>649</v>
      </c>
      <c r="K3474" s="231" t="s">
        <v>997</v>
      </c>
      <c r="L3474" s="231" t="s">
        <v>979</v>
      </c>
      <c r="M3474" s="234"/>
      <c r="N3474" s="235"/>
      <c r="O3474" s="235"/>
    </row>
    <row r="3475" spans="1:15">
      <c r="A3475" s="231" t="s">
        <v>969</v>
      </c>
      <c r="B3475" s="231" t="s">
        <v>970</v>
      </c>
      <c r="C3475" s="231" t="s">
        <v>971</v>
      </c>
      <c r="D3475" s="231" t="s">
        <v>972</v>
      </c>
      <c r="E3475" s="231" t="s">
        <v>996</v>
      </c>
      <c r="F3475" s="231" t="s">
        <v>95</v>
      </c>
      <c r="G3475" s="231" t="s">
        <v>974</v>
      </c>
      <c r="H3475" s="231" t="s">
        <v>649</v>
      </c>
      <c r="K3475" s="231" t="s">
        <v>997</v>
      </c>
      <c r="L3475" s="231" t="s">
        <v>980</v>
      </c>
      <c r="M3475" s="234"/>
      <c r="N3475" s="235"/>
      <c r="O3475" s="235"/>
    </row>
    <row r="3476" spans="1:15">
      <c r="A3476" s="237" t="s">
        <v>969</v>
      </c>
      <c r="B3476" s="237" t="s">
        <v>970</v>
      </c>
      <c r="C3476" s="237" t="s">
        <v>971</v>
      </c>
      <c r="D3476" s="237" t="s">
        <v>972</v>
      </c>
      <c r="E3476" s="237" t="s">
        <v>996</v>
      </c>
      <c r="F3476" s="237" t="s">
        <v>95</v>
      </c>
      <c r="G3476" s="237" t="s">
        <v>974</v>
      </c>
      <c r="H3476" s="237" t="s">
        <v>650</v>
      </c>
      <c r="I3476" s="237"/>
      <c r="J3476" s="237"/>
      <c r="K3476" s="237" t="s">
        <v>997</v>
      </c>
      <c r="L3476" s="237" t="s">
        <v>976</v>
      </c>
      <c r="M3476" s="237">
        <v>2.1840000000000002</v>
      </c>
      <c r="N3476" s="237"/>
      <c r="O3476" s="237"/>
    </row>
    <row r="3477" spans="1:15">
      <c r="A3477" s="237" t="s">
        <v>969</v>
      </c>
      <c r="B3477" s="237" t="s">
        <v>970</v>
      </c>
      <c r="C3477" s="237" t="s">
        <v>971</v>
      </c>
      <c r="D3477" s="237" t="s">
        <v>972</v>
      </c>
      <c r="E3477" s="237" t="s">
        <v>996</v>
      </c>
      <c r="F3477" s="237" t="s">
        <v>95</v>
      </c>
      <c r="G3477" s="237" t="s">
        <v>974</v>
      </c>
      <c r="H3477" s="237" t="s">
        <v>650</v>
      </c>
      <c r="I3477" s="237"/>
      <c r="J3477" s="237"/>
      <c r="K3477" s="237" t="s">
        <v>997</v>
      </c>
      <c r="L3477" s="237" t="s">
        <v>977</v>
      </c>
      <c r="M3477" s="238">
        <v>3.5398920951526602E-7</v>
      </c>
      <c r="N3477" s="238"/>
      <c r="O3477" s="238"/>
    </row>
    <row r="3478" spans="1:15">
      <c r="A3478" s="231" t="s">
        <v>969</v>
      </c>
      <c r="B3478" s="231" t="s">
        <v>970</v>
      </c>
      <c r="C3478" s="231" t="s">
        <v>971</v>
      </c>
      <c r="D3478" s="231" t="s">
        <v>972</v>
      </c>
      <c r="E3478" s="231" t="s">
        <v>996</v>
      </c>
      <c r="F3478" s="231" t="s">
        <v>95</v>
      </c>
      <c r="G3478" s="231" t="s">
        <v>974</v>
      </c>
      <c r="H3478" s="231" t="s">
        <v>650</v>
      </c>
      <c r="I3478" s="231" t="s">
        <v>1002</v>
      </c>
      <c r="J3478" s="231" t="s">
        <v>1009</v>
      </c>
      <c r="K3478" s="231" t="s">
        <v>997</v>
      </c>
      <c r="L3478" s="231" t="s">
        <v>978</v>
      </c>
      <c r="M3478" s="234"/>
      <c r="N3478" s="235">
        <v>1</v>
      </c>
      <c r="O3478" s="235">
        <v>1</v>
      </c>
    </row>
    <row r="3479" spans="1:15">
      <c r="A3479" s="231" t="s">
        <v>969</v>
      </c>
      <c r="B3479" s="231" t="s">
        <v>970</v>
      </c>
      <c r="C3479" s="231" t="s">
        <v>971</v>
      </c>
      <c r="D3479" s="231" t="s">
        <v>972</v>
      </c>
      <c r="E3479" s="231" t="s">
        <v>996</v>
      </c>
      <c r="F3479" s="231" t="s">
        <v>95</v>
      </c>
      <c r="G3479" s="231" t="s">
        <v>974</v>
      </c>
      <c r="H3479" s="231" t="s">
        <v>650</v>
      </c>
      <c r="K3479" s="231" t="s">
        <v>997</v>
      </c>
      <c r="L3479" s="231" t="s">
        <v>979</v>
      </c>
      <c r="M3479" s="234"/>
      <c r="N3479" s="236"/>
      <c r="O3479" s="236"/>
    </row>
    <row r="3480" spans="1:15">
      <c r="A3480" s="231" t="s">
        <v>969</v>
      </c>
      <c r="B3480" s="231" t="s">
        <v>970</v>
      </c>
      <c r="C3480" s="231" t="s">
        <v>971</v>
      </c>
      <c r="D3480" s="231" t="s">
        <v>972</v>
      </c>
      <c r="E3480" s="231" t="s">
        <v>996</v>
      </c>
      <c r="F3480" s="231" t="s">
        <v>95</v>
      </c>
      <c r="G3480" s="231" t="s">
        <v>974</v>
      </c>
      <c r="H3480" s="231" t="s">
        <v>650</v>
      </c>
      <c r="K3480" s="231" t="s">
        <v>997</v>
      </c>
      <c r="L3480" s="231" t="s">
        <v>980</v>
      </c>
      <c r="M3480" s="234"/>
      <c r="N3480" s="236"/>
      <c r="O3480" s="236"/>
    </row>
    <row r="3481" spans="1:15">
      <c r="A3481" s="237" t="s">
        <v>969</v>
      </c>
      <c r="B3481" s="237" t="s">
        <v>970</v>
      </c>
      <c r="C3481" s="237" t="s">
        <v>971</v>
      </c>
      <c r="D3481" s="237" t="s">
        <v>972</v>
      </c>
      <c r="E3481" s="237" t="s">
        <v>996</v>
      </c>
      <c r="F3481" s="237" t="s">
        <v>95</v>
      </c>
      <c r="G3481" s="237" t="s">
        <v>974</v>
      </c>
      <c r="H3481" s="237" t="s">
        <v>988</v>
      </c>
      <c r="I3481" s="237"/>
      <c r="J3481" s="237"/>
      <c r="K3481" s="237" t="s">
        <v>997</v>
      </c>
      <c r="L3481" s="237" t="s">
        <v>976</v>
      </c>
      <c r="M3481" s="237">
        <v>30677.856500000002</v>
      </c>
      <c r="N3481" s="237">
        <v>1437.0594000000001</v>
      </c>
      <c r="O3481" s="237">
        <v>30677.856500000002</v>
      </c>
    </row>
    <row r="3482" spans="1:15">
      <c r="A3482" s="237" t="s">
        <v>969</v>
      </c>
      <c r="B3482" s="237" t="s">
        <v>970</v>
      </c>
      <c r="C3482" s="237" t="s">
        <v>971</v>
      </c>
      <c r="D3482" s="237" t="s">
        <v>972</v>
      </c>
      <c r="E3482" s="237" t="s">
        <v>996</v>
      </c>
      <c r="F3482" s="237" t="s">
        <v>95</v>
      </c>
      <c r="G3482" s="237" t="s">
        <v>974</v>
      </c>
      <c r="H3482" s="237" t="s">
        <v>988</v>
      </c>
      <c r="I3482" s="237"/>
      <c r="J3482" s="237"/>
      <c r="K3482" s="237" t="s">
        <v>997</v>
      </c>
      <c r="L3482" s="237" t="s">
        <v>977</v>
      </c>
      <c r="M3482" s="238">
        <v>4.7760020828814496E-3</v>
      </c>
      <c r="N3482" s="238">
        <v>3.58685380756076E-4</v>
      </c>
      <c r="O3482" s="238">
        <v>4.7760020828814496E-3</v>
      </c>
    </row>
    <row r="3483" spans="1:15">
      <c r="A3483" s="231" t="s">
        <v>969</v>
      </c>
      <c r="B3483" s="231" t="s">
        <v>970</v>
      </c>
      <c r="C3483" s="231" t="s">
        <v>971</v>
      </c>
      <c r="D3483" s="231" t="s">
        <v>972</v>
      </c>
      <c r="E3483" s="231" t="s">
        <v>996</v>
      </c>
      <c r="F3483" s="231" t="s">
        <v>95</v>
      </c>
      <c r="G3483" s="231" t="s">
        <v>974</v>
      </c>
      <c r="H3483" s="231" t="s">
        <v>988</v>
      </c>
      <c r="I3483" s="231" t="s">
        <v>1002</v>
      </c>
      <c r="J3483" s="231" t="s">
        <v>1009</v>
      </c>
      <c r="K3483" s="231" t="s">
        <v>997</v>
      </c>
      <c r="L3483" s="231" t="s">
        <v>978</v>
      </c>
      <c r="M3483" s="234"/>
      <c r="N3483" s="235">
        <v>1</v>
      </c>
      <c r="O3483" s="235">
        <v>1</v>
      </c>
    </row>
    <row r="3484" spans="1:15">
      <c r="A3484" s="231" t="s">
        <v>969</v>
      </c>
      <c r="B3484" s="231" t="s">
        <v>970</v>
      </c>
      <c r="C3484" s="231" t="s">
        <v>971</v>
      </c>
      <c r="D3484" s="231" t="s">
        <v>972</v>
      </c>
      <c r="E3484" s="231" t="s">
        <v>996</v>
      </c>
      <c r="F3484" s="231" t="s">
        <v>95</v>
      </c>
      <c r="G3484" s="231" t="s">
        <v>974</v>
      </c>
      <c r="H3484" s="231" t="s">
        <v>988</v>
      </c>
      <c r="K3484" s="231" t="s">
        <v>997</v>
      </c>
      <c r="L3484" s="231" t="s">
        <v>979</v>
      </c>
      <c r="M3484" s="234"/>
      <c r="N3484" s="235"/>
      <c r="O3484" s="235"/>
    </row>
    <row r="3485" spans="1:15">
      <c r="A3485" s="231" t="s">
        <v>969</v>
      </c>
      <c r="B3485" s="231" t="s">
        <v>970</v>
      </c>
      <c r="C3485" s="231" t="s">
        <v>971</v>
      </c>
      <c r="D3485" s="231" t="s">
        <v>972</v>
      </c>
      <c r="E3485" s="231" t="s">
        <v>996</v>
      </c>
      <c r="F3485" s="231" t="s">
        <v>95</v>
      </c>
      <c r="G3485" s="231" t="s">
        <v>974</v>
      </c>
      <c r="H3485" s="231" t="s">
        <v>988</v>
      </c>
      <c r="K3485" s="231" t="s">
        <v>997</v>
      </c>
      <c r="L3485" s="231" t="s">
        <v>980</v>
      </c>
      <c r="M3485" s="234"/>
      <c r="N3485" s="235"/>
      <c r="O3485" s="235"/>
    </row>
    <row r="3486" spans="1:15">
      <c r="A3486" s="237" t="s">
        <v>969</v>
      </c>
      <c r="B3486" s="237" t="s">
        <v>970</v>
      </c>
      <c r="C3486" s="237" t="s">
        <v>971</v>
      </c>
      <c r="D3486" s="237" t="s">
        <v>972</v>
      </c>
      <c r="E3486" s="237" t="s">
        <v>996</v>
      </c>
      <c r="F3486" s="237" t="s">
        <v>95</v>
      </c>
      <c r="G3486" s="237" t="s">
        <v>974</v>
      </c>
      <c r="H3486" s="237" t="s">
        <v>989</v>
      </c>
      <c r="I3486" s="237"/>
      <c r="J3486" s="237"/>
      <c r="K3486" s="237" t="s">
        <v>997</v>
      </c>
      <c r="L3486" s="237" t="s">
        <v>976</v>
      </c>
      <c r="M3486" s="237">
        <v>80.720399999999998</v>
      </c>
      <c r="N3486" s="237"/>
      <c r="O3486" s="237"/>
    </row>
    <row r="3487" spans="1:15">
      <c r="A3487" s="237" t="s">
        <v>969</v>
      </c>
      <c r="B3487" s="237" t="s">
        <v>970</v>
      </c>
      <c r="C3487" s="237" t="s">
        <v>971</v>
      </c>
      <c r="D3487" s="237" t="s">
        <v>972</v>
      </c>
      <c r="E3487" s="237" t="s">
        <v>996</v>
      </c>
      <c r="F3487" s="237" t="s">
        <v>95</v>
      </c>
      <c r="G3487" s="237" t="s">
        <v>974</v>
      </c>
      <c r="H3487" s="237" t="s">
        <v>989</v>
      </c>
      <c r="I3487" s="237"/>
      <c r="J3487" s="237"/>
      <c r="K3487" s="237" t="s">
        <v>997</v>
      </c>
      <c r="L3487" s="237" t="s">
        <v>977</v>
      </c>
      <c r="M3487" s="238">
        <v>1.3896129919428499E-5</v>
      </c>
      <c r="N3487" s="238"/>
      <c r="O3487" s="238"/>
    </row>
    <row r="3488" spans="1:15">
      <c r="A3488" s="231" t="s">
        <v>969</v>
      </c>
      <c r="B3488" s="231" t="s">
        <v>970</v>
      </c>
      <c r="C3488" s="231" t="s">
        <v>971</v>
      </c>
      <c r="D3488" s="231" t="s">
        <v>972</v>
      </c>
      <c r="E3488" s="231" t="s">
        <v>996</v>
      </c>
      <c r="F3488" s="231" t="s">
        <v>95</v>
      </c>
      <c r="G3488" s="231" t="s">
        <v>974</v>
      </c>
      <c r="H3488" s="231" t="s">
        <v>989</v>
      </c>
      <c r="I3488" s="231" t="s">
        <v>1002</v>
      </c>
      <c r="J3488" s="231" t="s">
        <v>1009</v>
      </c>
      <c r="K3488" s="231" t="s">
        <v>997</v>
      </c>
      <c r="L3488" s="231" t="s">
        <v>978</v>
      </c>
      <c r="M3488" s="234"/>
      <c r="N3488" s="235">
        <v>1</v>
      </c>
      <c r="O3488" s="235">
        <v>1</v>
      </c>
    </row>
    <row r="3489" spans="1:15">
      <c r="A3489" s="231" t="s">
        <v>969</v>
      </c>
      <c r="B3489" s="231" t="s">
        <v>970</v>
      </c>
      <c r="C3489" s="231" t="s">
        <v>971</v>
      </c>
      <c r="D3489" s="231" t="s">
        <v>972</v>
      </c>
      <c r="E3489" s="231" t="s">
        <v>996</v>
      </c>
      <c r="F3489" s="231" t="s">
        <v>95</v>
      </c>
      <c r="G3489" s="231" t="s">
        <v>974</v>
      </c>
      <c r="H3489" s="231" t="s">
        <v>989</v>
      </c>
      <c r="K3489" s="231" t="s">
        <v>997</v>
      </c>
      <c r="L3489" s="231" t="s">
        <v>979</v>
      </c>
      <c r="M3489" s="234"/>
      <c r="N3489" s="236"/>
      <c r="O3489" s="236"/>
    </row>
    <row r="3490" spans="1:15">
      <c r="A3490" s="231" t="s">
        <v>969</v>
      </c>
      <c r="B3490" s="231" t="s">
        <v>970</v>
      </c>
      <c r="C3490" s="231" t="s">
        <v>971</v>
      </c>
      <c r="D3490" s="231" t="s">
        <v>972</v>
      </c>
      <c r="E3490" s="231" t="s">
        <v>996</v>
      </c>
      <c r="F3490" s="231" t="s">
        <v>95</v>
      </c>
      <c r="G3490" s="231" t="s">
        <v>974</v>
      </c>
      <c r="H3490" s="231" t="s">
        <v>989</v>
      </c>
      <c r="K3490" s="231" t="s">
        <v>997</v>
      </c>
      <c r="L3490" s="231" t="s">
        <v>980</v>
      </c>
      <c r="M3490" s="234"/>
      <c r="N3490" s="236"/>
      <c r="O3490" s="236"/>
    </row>
    <row r="3491" spans="1:15">
      <c r="A3491" s="237" t="s">
        <v>969</v>
      </c>
      <c r="B3491" s="237" t="s">
        <v>970</v>
      </c>
      <c r="C3491" s="237" t="s">
        <v>971</v>
      </c>
      <c r="D3491" s="237" t="s">
        <v>972</v>
      </c>
      <c r="E3491" s="237" t="s">
        <v>996</v>
      </c>
      <c r="F3491" s="237" t="s">
        <v>95</v>
      </c>
      <c r="G3491" s="237" t="s">
        <v>974</v>
      </c>
      <c r="H3491" s="237" t="s">
        <v>990</v>
      </c>
      <c r="I3491" s="237"/>
      <c r="J3491" s="237"/>
      <c r="K3491" s="237" t="s">
        <v>997</v>
      </c>
      <c r="L3491" s="237" t="s">
        <v>976</v>
      </c>
      <c r="M3491" s="237">
        <v>7.6913</v>
      </c>
      <c r="N3491" s="237"/>
      <c r="O3491" s="237"/>
    </row>
    <row r="3492" spans="1:15">
      <c r="A3492" s="237" t="s">
        <v>969</v>
      </c>
      <c r="B3492" s="237" t="s">
        <v>970</v>
      </c>
      <c r="C3492" s="237" t="s">
        <v>971</v>
      </c>
      <c r="D3492" s="237" t="s">
        <v>972</v>
      </c>
      <c r="E3492" s="237" t="s">
        <v>996</v>
      </c>
      <c r="F3492" s="237" t="s">
        <v>95</v>
      </c>
      <c r="G3492" s="237" t="s">
        <v>974</v>
      </c>
      <c r="H3492" s="237" t="s">
        <v>990</v>
      </c>
      <c r="I3492" s="237"/>
      <c r="J3492" s="237"/>
      <c r="K3492" s="237" t="s">
        <v>997</v>
      </c>
      <c r="L3492" s="237" t="s">
        <v>977</v>
      </c>
      <c r="M3492" s="238">
        <v>9.5289277845576098E-7</v>
      </c>
      <c r="N3492" s="238"/>
      <c r="O3492" s="238"/>
    </row>
    <row r="3493" spans="1:15">
      <c r="A3493" s="231" t="s">
        <v>969</v>
      </c>
      <c r="B3493" s="231" t="s">
        <v>970</v>
      </c>
      <c r="C3493" s="231" t="s">
        <v>971</v>
      </c>
      <c r="D3493" s="231" t="s">
        <v>972</v>
      </c>
      <c r="E3493" s="231" t="s">
        <v>996</v>
      </c>
      <c r="F3493" s="231" t="s">
        <v>95</v>
      </c>
      <c r="G3493" s="231" t="s">
        <v>974</v>
      </c>
      <c r="H3493" s="231" t="s">
        <v>990</v>
      </c>
      <c r="I3493" s="231" t="s">
        <v>1002</v>
      </c>
      <c r="J3493" s="231" t="s">
        <v>1009</v>
      </c>
      <c r="K3493" s="231" t="s">
        <v>997</v>
      </c>
      <c r="L3493" s="231" t="s">
        <v>978</v>
      </c>
      <c r="M3493" s="234"/>
      <c r="N3493" s="235">
        <v>1</v>
      </c>
      <c r="O3493" s="235">
        <v>1</v>
      </c>
    </row>
    <row r="3494" spans="1:15">
      <c r="A3494" s="231" t="s">
        <v>969</v>
      </c>
      <c r="B3494" s="231" t="s">
        <v>970</v>
      </c>
      <c r="C3494" s="231" t="s">
        <v>971</v>
      </c>
      <c r="D3494" s="231" t="s">
        <v>972</v>
      </c>
      <c r="E3494" s="231" t="s">
        <v>996</v>
      </c>
      <c r="F3494" s="231" t="s">
        <v>95</v>
      </c>
      <c r="G3494" s="231" t="s">
        <v>974</v>
      </c>
      <c r="H3494" s="231" t="s">
        <v>990</v>
      </c>
      <c r="K3494" s="231" t="s">
        <v>997</v>
      </c>
      <c r="L3494" s="231" t="s">
        <v>979</v>
      </c>
      <c r="M3494" s="234"/>
      <c r="N3494" s="236"/>
      <c r="O3494" s="236"/>
    </row>
    <row r="3495" spans="1:15">
      <c r="A3495" s="231" t="s">
        <v>969</v>
      </c>
      <c r="B3495" s="231" t="s">
        <v>970</v>
      </c>
      <c r="C3495" s="231" t="s">
        <v>971</v>
      </c>
      <c r="D3495" s="231" t="s">
        <v>972</v>
      </c>
      <c r="E3495" s="231" t="s">
        <v>996</v>
      </c>
      <c r="F3495" s="231" t="s">
        <v>95</v>
      </c>
      <c r="G3495" s="231" t="s">
        <v>974</v>
      </c>
      <c r="H3495" s="231" t="s">
        <v>990</v>
      </c>
      <c r="K3495" s="231" t="s">
        <v>997</v>
      </c>
      <c r="L3495" s="231" t="s">
        <v>980</v>
      </c>
      <c r="M3495" s="234"/>
      <c r="N3495" s="236"/>
      <c r="O3495" s="236"/>
    </row>
    <row r="3496" spans="1:15">
      <c r="A3496" s="237" t="s">
        <v>969</v>
      </c>
      <c r="B3496" s="237" t="s">
        <v>970</v>
      </c>
      <c r="C3496" s="237" t="s">
        <v>971</v>
      </c>
      <c r="D3496" s="237" t="s">
        <v>972</v>
      </c>
      <c r="E3496" s="237" t="s">
        <v>996</v>
      </c>
      <c r="F3496" s="237" t="s">
        <v>95</v>
      </c>
      <c r="G3496" s="237" t="s">
        <v>974</v>
      </c>
      <c r="H3496" s="237" t="s">
        <v>43</v>
      </c>
      <c r="I3496" s="237"/>
      <c r="J3496" s="237"/>
      <c r="K3496" s="237" t="s">
        <v>997</v>
      </c>
      <c r="L3496" s="237" t="s">
        <v>976</v>
      </c>
      <c r="M3496" s="237">
        <v>88.671499999999995</v>
      </c>
      <c r="N3496" s="237"/>
      <c r="O3496" s="237"/>
    </row>
    <row r="3497" spans="1:15">
      <c r="A3497" s="237" t="s">
        <v>969</v>
      </c>
      <c r="B3497" s="237" t="s">
        <v>970</v>
      </c>
      <c r="C3497" s="237" t="s">
        <v>971</v>
      </c>
      <c r="D3497" s="237" t="s">
        <v>972</v>
      </c>
      <c r="E3497" s="237" t="s">
        <v>996</v>
      </c>
      <c r="F3497" s="237" t="s">
        <v>95</v>
      </c>
      <c r="G3497" s="237" t="s">
        <v>974</v>
      </c>
      <c r="H3497" s="237" t="s">
        <v>43</v>
      </c>
      <c r="I3497" s="237"/>
      <c r="J3497" s="237"/>
      <c r="K3497" s="237" t="s">
        <v>997</v>
      </c>
      <c r="L3497" s="237" t="s">
        <v>977</v>
      </c>
      <c r="M3497" s="238">
        <v>1.47646472942863E-5</v>
      </c>
      <c r="N3497" s="238"/>
      <c r="O3497" s="238"/>
    </row>
    <row r="3498" spans="1:15">
      <c r="A3498" s="231" t="s">
        <v>969</v>
      </c>
      <c r="B3498" s="231" t="s">
        <v>970</v>
      </c>
      <c r="C3498" s="231" t="s">
        <v>971</v>
      </c>
      <c r="D3498" s="231" t="s">
        <v>972</v>
      </c>
      <c r="E3498" s="231" t="s">
        <v>996</v>
      </c>
      <c r="F3498" s="231" t="s">
        <v>95</v>
      </c>
      <c r="G3498" s="231" t="s">
        <v>974</v>
      </c>
      <c r="H3498" s="231" t="s">
        <v>43</v>
      </c>
      <c r="I3498" s="231" t="s">
        <v>1002</v>
      </c>
      <c r="J3498" s="231" t="s">
        <v>1009</v>
      </c>
      <c r="K3498" s="231" t="s">
        <v>997</v>
      </c>
      <c r="L3498" s="231" t="s">
        <v>978</v>
      </c>
      <c r="M3498" s="234"/>
      <c r="N3498" s="235">
        <v>1</v>
      </c>
      <c r="O3498" s="235">
        <v>1</v>
      </c>
    </row>
    <row r="3499" spans="1:15">
      <c r="A3499" s="231" t="s">
        <v>969</v>
      </c>
      <c r="B3499" s="231" t="s">
        <v>970</v>
      </c>
      <c r="C3499" s="231" t="s">
        <v>971</v>
      </c>
      <c r="D3499" s="231" t="s">
        <v>972</v>
      </c>
      <c r="E3499" s="231" t="s">
        <v>996</v>
      </c>
      <c r="F3499" s="231" t="s">
        <v>95</v>
      </c>
      <c r="G3499" s="231" t="s">
        <v>974</v>
      </c>
      <c r="H3499" s="231" t="s">
        <v>43</v>
      </c>
      <c r="K3499" s="231" t="s">
        <v>997</v>
      </c>
      <c r="L3499" s="231" t="s">
        <v>979</v>
      </c>
      <c r="M3499" s="234"/>
      <c r="N3499" s="236"/>
      <c r="O3499" s="236"/>
    </row>
    <row r="3500" spans="1:15">
      <c r="A3500" s="231" t="s">
        <v>969</v>
      </c>
      <c r="B3500" s="231" t="s">
        <v>970</v>
      </c>
      <c r="C3500" s="231" t="s">
        <v>971</v>
      </c>
      <c r="D3500" s="231" t="s">
        <v>972</v>
      </c>
      <c r="E3500" s="231" t="s">
        <v>996</v>
      </c>
      <c r="F3500" s="231" t="s">
        <v>95</v>
      </c>
      <c r="G3500" s="231" t="s">
        <v>974</v>
      </c>
      <c r="H3500" s="231" t="s">
        <v>43</v>
      </c>
      <c r="K3500" s="231" t="s">
        <v>997</v>
      </c>
      <c r="L3500" s="231" t="s">
        <v>980</v>
      </c>
      <c r="M3500" s="234"/>
      <c r="N3500" s="236"/>
      <c r="O3500" s="236"/>
    </row>
    <row r="3501" spans="1:15">
      <c r="A3501" s="237" t="s">
        <v>969</v>
      </c>
      <c r="B3501" s="237" t="s">
        <v>970</v>
      </c>
      <c r="C3501" s="237" t="s">
        <v>971</v>
      </c>
      <c r="D3501" s="237" t="s">
        <v>972</v>
      </c>
      <c r="E3501" s="237" t="s">
        <v>996</v>
      </c>
      <c r="F3501" s="237" t="s">
        <v>95</v>
      </c>
      <c r="G3501" s="237" t="s">
        <v>974</v>
      </c>
      <c r="H3501" s="237" t="s">
        <v>40</v>
      </c>
      <c r="I3501" s="237"/>
      <c r="J3501" s="237"/>
      <c r="K3501" s="237" t="s">
        <v>997</v>
      </c>
      <c r="L3501" s="237" t="s">
        <v>976</v>
      </c>
      <c r="M3501" s="237">
        <v>563.64269999999999</v>
      </c>
      <c r="N3501" s="237">
        <v>39.9876</v>
      </c>
      <c r="O3501" s="237">
        <v>557.93119999999999</v>
      </c>
    </row>
    <row r="3502" spans="1:15">
      <c r="A3502" s="237" t="s">
        <v>969</v>
      </c>
      <c r="B3502" s="237" t="s">
        <v>970</v>
      </c>
      <c r="C3502" s="237" t="s">
        <v>971</v>
      </c>
      <c r="D3502" s="237" t="s">
        <v>972</v>
      </c>
      <c r="E3502" s="237" t="s">
        <v>996</v>
      </c>
      <c r="F3502" s="237" t="s">
        <v>95</v>
      </c>
      <c r="G3502" s="237" t="s">
        <v>974</v>
      </c>
      <c r="H3502" s="237" t="s">
        <v>40</v>
      </c>
      <c r="I3502" s="237"/>
      <c r="J3502" s="237"/>
      <c r="K3502" s="237" t="s">
        <v>997</v>
      </c>
      <c r="L3502" s="237" t="s">
        <v>977</v>
      </c>
      <c r="M3502" s="238">
        <v>9.2471293711313601E-5</v>
      </c>
      <c r="N3502" s="238">
        <v>9.9807756948123897E-6</v>
      </c>
      <c r="O3502" s="238">
        <v>8.6860063815232495E-5</v>
      </c>
    </row>
    <row r="3503" spans="1:15">
      <c r="A3503" s="231" t="s">
        <v>969</v>
      </c>
      <c r="B3503" s="231" t="s">
        <v>970</v>
      </c>
      <c r="C3503" s="231" t="s">
        <v>971</v>
      </c>
      <c r="D3503" s="231" t="s">
        <v>972</v>
      </c>
      <c r="E3503" s="231" t="s">
        <v>996</v>
      </c>
      <c r="F3503" s="231" t="s">
        <v>95</v>
      </c>
      <c r="G3503" s="231" t="s">
        <v>974</v>
      </c>
      <c r="H3503" s="231" t="s">
        <v>40</v>
      </c>
      <c r="I3503" s="231" t="s">
        <v>1002</v>
      </c>
      <c r="J3503" s="231" t="s">
        <v>1009</v>
      </c>
      <c r="K3503" s="231" t="s">
        <v>997</v>
      </c>
      <c r="L3503" s="231" t="s">
        <v>978</v>
      </c>
      <c r="M3503" s="234"/>
      <c r="N3503" s="235">
        <v>1</v>
      </c>
      <c r="O3503" s="235">
        <v>1</v>
      </c>
    </row>
    <row r="3504" spans="1:15">
      <c r="A3504" s="231" t="s">
        <v>969</v>
      </c>
      <c r="B3504" s="231" t="s">
        <v>970</v>
      </c>
      <c r="C3504" s="231" t="s">
        <v>971</v>
      </c>
      <c r="D3504" s="231" t="s">
        <v>972</v>
      </c>
      <c r="E3504" s="231" t="s">
        <v>996</v>
      </c>
      <c r="F3504" s="231" t="s">
        <v>95</v>
      </c>
      <c r="G3504" s="231" t="s">
        <v>974</v>
      </c>
      <c r="H3504" s="231" t="s">
        <v>40</v>
      </c>
      <c r="K3504" s="231" t="s">
        <v>997</v>
      </c>
      <c r="L3504" s="231" t="s">
        <v>979</v>
      </c>
      <c r="M3504" s="234"/>
      <c r="N3504" s="235"/>
      <c r="O3504" s="235"/>
    </row>
    <row r="3505" spans="1:15">
      <c r="A3505" s="231" t="s">
        <v>969</v>
      </c>
      <c r="B3505" s="231" t="s">
        <v>970</v>
      </c>
      <c r="C3505" s="231" t="s">
        <v>971</v>
      </c>
      <c r="D3505" s="231" t="s">
        <v>972</v>
      </c>
      <c r="E3505" s="231" t="s">
        <v>996</v>
      </c>
      <c r="F3505" s="231" t="s">
        <v>95</v>
      </c>
      <c r="G3505" s="231" t="s">
        <v>974</v>
      </c>
      <c r="H3505" s="231" t="s">
        <v>40</v>
      </c>
      <c r="K3505" s="231" t="s">
        <v>997</v>
      </c>
      <c r="L3505" s="231" t="s">
        <v>980</v>
      </c>
      <c r="M3505" s="234"/>
      <c r="N3505" s="235"/>
      <c r="O3505" s="235"/>
    </row>
    <row r="3506" spans="1:15">
      <c r="A3506" s="237" t="s">
        <v>969</v>
      </c>
      <c r="B3506" s="237" t="s">
        <v>970</v>
      </c>
      <c r="C3506" s="237" t="s">
        <v>971</v>
      </c>
      <c r="D3506" s="237" t="s">
        <v>972</v>
      </c>
      <c r="E3506" s="237" t="s">
        <v>996</v>
      </c>
      <c r="F3506" s="237" t="s">
        <v>95</v>
      </c>
      <c r="G3506" s="237" t="s">
        <v>974</v>
      </c>
      <c r="H3506" s="237" t="s">
        <v>56</v>
      </c>
      <c r="I3506" s="237"/>
      <c r="J3506" s="237"/>
      <c r="K3506" s="237" t="s">
        <v>997</v>
      </c>
      <c r="L3506" s="237" t="s">
        <v>976</v>
      </c>
      <c r="M3506" s="237">
        <v>26.176200000000001</v>
      </c>
      <c r="N3506" s="237">
        <v>3.1718000000000002</v>
      </c>
      <c r="O3506" s="237">
        <v>2.1017999999999999</v>
      </c>
    </row>
    <row r="3507" spans="1:15">
      <c r="A3507" s="237" t="s">
        <v>969</v>
      </c>
      <c r="B3507" s="237" t="s">
        <v>970</v>
      </c>
      <c r="C3507" s="237" t="s">
        <v>971</v>
      </c>
      <c r="D3507" s="237" t="s">
        <v>972</v>
      </c>
      <c r="E3507" s="237" t="s">
        <v>996</v>
      </c>
      <c r="F3507" s="237" t="s">
        <v>95</v>
      </c>
      <c r="G3507" s="237" t="s">
        <v>974</v>
      </c>
      <c r="H3507" s="237" t="s">
        <v>56</v>
      </c>
      <c r="I3507" s="237"/>
      <c r="J3507" s="237"/>
      <c r="K3507" s="237" t="s">
        <v>997</v>
      </c>
      <c r="L3507" s="237" t="s">
        <v>977</v>
      </c>
      <c r="M3507" s="238">
        <v>2.9616095962302899E-6</v>
      </c>
      <c r="N3507" s="238">
        <v>7.9167102673843804E-7</v>
      </c>
      <c r="O3507" s="238">
        <v>3.27213251610334E-7</v>
      </c>
    </row>
    <row r="3508" spans="1:15">
      <c r="A3508" s="231" t="s">
        <v>969</v>
      </c>
      <c r="B3508" s="231" t="s">
        <v>970</v>
      </c>
      <c r="C3508" s="231" t="s">
        <v>971</v>
      </c>
      <c r="D3508" s="231" t="s">
        <v>972</v>
      </c>
      <c r="E3508" s="231" t="s">
        <v>996</v>
      </c>
      <c r="F3508" s="231" t="s">
        <v>95</v>
      </c>
      <c r="G3508" s="231" t="s">
        <v>974</v>
      </c>
      <c r="H3508" s="231" t="s">
        <v>56</v>
      </c>
      <c r="I3508" s="231" t="s">
        <v>1028</v>
      </c>
      <c r="J3508" s="231" t="s">
        <v>811</v>
      </c>
      <c r="K3508" s="231" t="s">
        <v>997</v>
      </c>
      <c r="L3508" s="231" t="s">
        <v>978</v>
      </c>
      <c r="M3508" s="234"/>
      <c r="N3508" s="235">
        <v>1</v>
      </c>
      <c r="O3508" s="235">
        <v>1</v>
      </c>
    </row>
    <row r="3509" spans="1:15">
      <c r="A3509" s="231" t="s">
        <v>969</v>
      </c>
      <c r="B3509" s="231" t="s">
        <v>970</v>
      </c>
      <c r="C3509" s="231" t="s">
        <v>971</v>
      </c>
      <c r="D3509" s="231" t="s">
        <v>972</v>
      </c>
      <c r="E3509" s="231" t="s">
        <v>996</v>
      </c>
      <c r="F3509" s="231" t="s">
        <v>95</v>
      </c>
      <c r="G3509" s="231" t="s">
        <v>974</v>
      </c>
      <c r="H3509" s="231" t="s">
        <v>56</v>
      </c>
      <c r="K3509" s="231" t="s">
        <v>997</v>
      </c>
      <c r="L3509" s="231" t="s">
        <v>979</v>
      </c>
      <c r="M3509" s="234"/>
      <c r="N3509" s="235"/>
      <c r="O3509" s="235"/>
    </row>
    <row r="3510" spans="1:15">
      <c r="A3510" s="231" t="s">
        <v>969</v>
      </c>
      <c r="B3510" s="231" t="s">
        <v>970</v>
      </c>
      <c r="C3510" s="231" t="s">
        <v>971</v>
      </c>
      <c r="D3510" s="231" t="s">
        <v>972</v>
      </c>
      <c r="E3510" s="231" t="s">
        <v>996</v>
      </c>
      <c r="F3510" s="231" t="s">
        <v>95</v>
      </c>
      <c r="G3510" s="231" t="s">
        <v>974</v>
      </c>
      <c r="H3510" s="231" t="s">
        <v>56</v>
      </c>
      <c r="K3510" s="231" t="s">
        <v>997</v>
      </c>
      <c r="L3510" s="231" t="s">
        <v>980</v>
      </c>
      <c r="M3510" s="234"/>
      <c r="N3510" s="235"/>
      <c r="O3510" s="235"/>
    </row>
    <row r="3511" spans="1:15">
      <c r="A3511" s="237" t="s">
        <v>969</v>
      </c>
      <c r="B3511" s="237" t="s">
        <v>970</v>
      </c>
      <c r="C3511" s="237" t="s">
        <v>971</v>
      </c>
      <c r="D3511" s="237" t="s">
        <v>972</v>
      </c>
      <c r="E3511" s="237" t="s">
        <v>996</v>
      </c>
      <c r="F3511" s="237" t="s">
        <v>95</v>
      </c>
      <c r="G3511" s="237" t="s">
        <v>974</v>
      </c>
      <c r="H3511" s="237" t="s">
        <v>61</v>
      </c>
      <c r="I3511" s="237"/>
      <c r="J3511" s="237"/>
      <c r="K3511" s="237" t="s">
        <v>997</v>
      </c>
      <c r="L3511" s="237" t="s">
        <v>976</v>
      </c>
      <c r="M3511" s="237">
        <v>215.33260000000001</v>
      </c>
      <c r="N3511" s="237">
        <v>14.646000000000001</v>
      </c>
      <c r="O3511" s="237">
        <v>197.94040000000001</v>
      </c>
    </row>
    <row r="3512" spans="1:15">
      <c r="A3512" s="237" t="s">
        <v>969</v>
      </c>
      <c r="B3512" s="237" t="s">
        <v>970</v>
      </c>
      <c r="C3512" s="237" t="s">
        <v>971</v>
      </c>
      <c r="D3512" s="237" t="s">
        <v>972</v>
      </c>
      <c r="E3512" s="237" t="s">
        <v>996</v>
      </c>
      <c r="F3512" s="237" t="s">
        <v>95</v>
      </c>
      <c r="G3512" s="237" t="s">
        <v>974</v>
      </c>
      <c r="H3512" s="237" t="s">
        <v>61</v>
      </c>
      <c r="I3512" s="237"/>
      <c r="J3512" s="237"/>
      <c r="K3512" s="237" t="s">
        <v>997</v>
      </c>
      <c r="L3512" s="237" t="s">
        <v>977</v>
      </c>
      <c r="M3512" s="238">
        <v>3.2866173240574E-5</v>
      </c>
      <c r="N3512" s="238">
        <v>3.6555942548745699E-6</v>
      </c>
      <c r="O3512" s="238">
        <v>3.0815834955300302E-5</v>
      </c>
    </row>
    <row r="3513" spans="1:15">
      <c r="A3513" s="231" t="s">
        <v>969</v>
      </c>
      <c r="B3513" s="231" t="s">
        <v>970</v>
      </c>
      <c r="C3513" s="231" t="s">
        <v>971</v>
      </c>
      <c r="D3513" s="231" t="s">
        <v>972</v>
      </c>
      <c r="E3513" s="231" t="s">
        <v>996</v>
      </c>
      <c r="F3513" s="231" t="s">
        <v>95</v>
      </c>
      <c r="G3513" s="231" t="s">
        <v>974</v>
      </c>
      <c r="H3513" s="231" t="s">
        <v>61</v>
      </c>
      <c r="I3513" s="231" t="s">
        <v>1002</v>
      </c>
      <c r="J3513" s="231" t="s">
        <v>1009</v>
      </c>
      <c r="K3513" s="231" t="s">
        <v>997</v>
      </c>
      <c r="L3513" s="231" t="s">
        <v>978</v>
      </c>
      <c r="M3513" s="234"/>
      <c r="N3513" s="235">
        <v>1</v>
      </c>
      <c r="O3513" s="235">
        <v>1</v>
      </c>
    </row>
    <row r="3514" spans="1:15">
      <c r="A3514" s="231" t="s">
        <v>969</v>
      </c>
      <c r="B3514" s="231" t="s">
        <v>970</v>
      </c>
      <c r="C3514" s="231" t="s">
        <v>971</v>
      </c>
      <c r="D3514" s="231" t="s">
        <v>972</v>
      </c>
      <c r="E3514" s="231" t="s">
        <v>996</v>
      </c>
      <c r="F3514" s="231" t="s">
        <v>95</v>
      </c>
      <c r="G3514" s="231" t="s">
        <v>974</v>
      </c>
      <c r="H3514" s="231" t="s">
        <v>61</v>
      </c>
      <c r="K3514" s="231" t="s">
        <v>997</v>
      </c>
      <c r="L3514" s="231" t="s">
        <v>979</v>
      </c>
      <c r="M3514" s="234"/>
      <c r="N3514" s="235"/>
      <c r="O3514" s="235"/>
    </row>
    <row r="3515" spans="1:15">
      <c r="A3515" s="231" t="s">
        <v>969</v>
      </c>
      <c r="B3515" s="231" t="s">
        <v>970</v>
      </c>
      <c r="C3515" s="231" t="s">
        <v>971</v>
      </c>
      <c r="D3515" s="231" t="s">
        <v>972</v>
      </c>
      <c r="E3515" s="231" t="s">
        <v>996</v>
      </c>
      <c r="F3515" s="231" t="s">
        <v>95</v>
      </c>
      <c r="G3515" s="231" t="s">
        <v>974</v>
      </c>
      <c r="H3515" s="231" t="s">
        <v>61</v>
      </c>
      <c r="K3515" s="231" t="s">
        <v>997</v>
      </c>
      <c r="L3515" s="231" t="s">
        <v>980</v>
      </c>
      <c r="M3515" s="234"/>
      <c r="N3515" s="235"/>
      <c r="O3515" s="235"/>
    </row>
    <row r="3516" spans="1:15">
      <c r="A3516" s="237" t="s">
        <v>969</v>
      </c>
      <c r="B3516" s="237" t="s">
        <v>970</v>
      </c>
      <c r="C3516" s="237" t="s">
        <v>971</v>
      </c>
      <c r="D3516" s="237" t="s">
        <v>972</v>
      </c>
      <c r="E3516" s="237" t="s">
        <v>996</v>
      </c>
      <c r="F3516" s="237" t="s">
        <v>95</v>
      </c>
      <c r="G3516" s="237" t="s">
        <v>974</v>
      </c>
      <c r="H3516" s="237" t="s">
        <v>19</v>
      </c>
      <c r="I3516" s="237"/>
      <c r="J3516" s="237"/>
      <c r="K3516" s="237" t="s">
        <v>997</v>
      </c>
      <c r="L3516" s="237" t="s">
        <v>976</v>
      </c>
      <c r="M3516" s="237">
        <v>3181.5331000000001</v>
      </c>
      <c r="N3516" s="237">
        <v>477.27499999999998</v>
      </c>
      <c r="O3516" s="237">
        <v>2519.5482000000002</v>
      </c>
    </row>
    <row r="3517" spans="1:15">
      <c r="A3517" s="237" t="s">
        <v>969</v>
      </c>
      <c r="B3517" s="237" t="s">
        <v>970</v>
      </c>
      <c r="C3517" s="237" t="s">
        <v>971</v>
      </c>
      <c r="D3517" s="237" t="s">
        <v>972</v>
      </c>
      <c r="E3517" s="237" t="s">
        <v>996</v>
      </c>
      <c r="F3517" s="237" t="s">
        <v>95</v>
      </c>
      <c r="G3517" s="237" t="s">
        <v>974</v>
      </c>
      <c r="H3517" s="237" t="s">
        <v>19</v>
      </c>
      <c r="I3517" s="237"/>
      <c r="J3517" s="237"/>
      <c r="K3517" s="237" t="s">
        <v>997</v>
      </c>
      <c r="L3517" s="237" t="s">
        <v>977</v>
      </c>
      <c r="M3517" s="238">
        <v>4.3676000084479999E-4</v>
      </c>
      <c r="N3517" s="238">
        <v>1.19126297145655E-4</v>
      </c>
      <c r="O3517" s="238">
        <v>3.9224929066084501E-4</v>
      </c>
    </row>
    <row r="3518" spans="1:15">
      <c r="A3518" s="231" t="s">
        <v>969</v>
      </c>
      <c r="B3518" s="231" t="s">
        <v>970</v>
      </c>
      <c r="C3518" s="231" t="s">
        <v>971</v>
      </c>
      <c r="D3518" s="231" t="s">
        <v>972</v>
      </c>
      <c r="E3518" s="231" t="s">
        <v>996</v>
      </c>
      <c r="F3518" s="231" t="s">
        <v>95</v>
      </c>
      <c r="G3518" s="231" t="s">
        <v>974</v>
      </c>
      <c r="H3518" s="231" t="s">
        <v>19</v>
      </c>
      <c r="I3518" s="231" t="s">
        <v>99</v>
      </c>
      <c r="J3518" s="231" t="s">
        <v>811</v>
      </c>
      <c r="K3518" s="231" t="s">
        <v>997</v>
      </c>
      <c r="L3518" s="231" t="s">
        <v>978</v>
      </c>
      <c r="M3518" s="234"/>
      <c r="N3518" s="235">
        <v>1</v>
      </c>
      <c r="O3518" s="235">
        <v>1</v>
      </c>
    </row>
    <row r="3519" spans="1:15">
      <c r="A3519" s="231" t="s">
        <v>969</v>
      </c>
      <c r="B3519" s="231" t="s">
        <v>970</v>
      </c>
      <c r="C3519" s="231" t="s">
        <v>971</v>
      </c>
      <c r="D3519" s="231" t="s">
        <v>972</v>
      </c>
      <c r="E3519" s="231" t="s">
        <v>996</v>
      </c>
      <c r="F3519" s="231" t="s">
        <v>95</v>
      </c>
      <c r="G3519" s="231" t="s">
        <v>974</v>
      </c>
      <c r="H3519" s="231" t="s">
        <v>19</v>
      </c>
      <c r="K3519" s="231" t="s">
        <v>997</v>
      </c>
      <c r="L3519" s="231" t="s">
        <v>979</v>
      </c>
      <c r="M3519" s="234"/>
      <c r="N3519" s="235"/>
      <c r="O3519" s="235"/>
    </row>
    <row r="3520" spans="1:15">
      <c r="A3520" s="231" t="s">
        <v>969</v>
      </c>
      <c r="B3520" s="231" t="s">
        <v>970</v>
      </c>
      <c r="C3520" s="231" t="s">
        <v>971</v>
      </c>
      <c r="D3520" s="231" t="s">
        <v>972</v>
      </c>
      <c r="E3520" s="231" t="s">
        <v>996</v>
      </c>
      <c r="F3520" s="231" t="s">
        <v>95</v>
      </c>
      <c r="G3520" s="231" t="s">
        <v>974</v>
      </c>
      <c r="H3520" s="231" t="s">
        <v>19</v>
      </c>
      <c r="K3520" s="231" t="s">
        <v>997</v>
      </c>
      <c r="L3520" s="231" t="s">
        <v>980</v>
      </c>
      <c r="M3520" s="234"/>
      <c r="N3520" s="235"/>
      <c r="O3520" s="235"/>
    </row>
    <row r="3521" spans="1:15">
      <c r="A3521" s="237" t="s">
        <v>969</v>
      </c>
      <c r="B3521" s="237" t="s">
        <v>970</v>
      </c>
      <c r="C3521" s="237" t="s">
        <v>971</v>
      </c>
      <c r="D3521" s="237" t="s">
        <v>972</v>
      </c>
      <c r="E3521" s="237" t="s">
        <v>996</v>
      </c>
      <c r="F3521" s="237" t="s">
        <v>95</v>
      </c>
      <c r="G3521" s="237" t="s">
        <v>974</v>
      </c>
      <c r="H3521" s="237" t="s">
        <v>18</v>
      </c>
      <c r="I3521" s="237"/>
      <c r="J3521" s="237"/>
      <c r="K3521" s="237" t="s">
        <v>997</v>
      </c>
      <c r="L3521" s="237" t="s">
        <v>976</v>
      </c>
      <c r="M3521" s="237">
        <v>29380.695100000001</v>
      </c>
      <c r="N3521" s="237">
        <v>23402.343199999999</v>
      </c>
      <c r="O3521" s="237">
        <v>11875.8508</v>
      </c>
    </row>
    <row r="3522" spans="1:15">
      <c r="A3522" s="237" t="s">
        <v>969</v>
      </c>
      <c r="B3522" s="237" t="s">
        <v>970</v>
      </c>
      <c r="C3522" s="237" t="s">
        <v>971</v>
      </c>
      <c r="D3522" s="237" t="s">
        <v>972</v>
      </c>
      <c r="E3522" s="237" t="s">
        <v>996</v>
      </c>
      <c r="F3522" s="237" t="s">
        <v>95</v>
      </c>
      <c r="G3522" s="237" t="s">
        <v>974</v>
      </c>
      <c r="H3522" s="237" t="s">
        <v>18</v>
      </c>
      <c r="I3522" s="237"/>
      <c r="J3522" s="237"/>
      <c r="K3522" s="237" t="s">
        <v>997</v>
      </c>
      <c r="L3522" s="237" t="s">
        <v>977</v>
      </c>
      <c r="M3522" s="238">
        <v>6.5294836449620499E-3</v>
      </c>
      <c r="N3522" s="238">
        <v>5.8411492115610399E-3</v>
      </c>
      <c r="O3522" s="238">
        <v>1.8488608601708999E-3</v>
      </c>
    </row>
    <row r="3523" spans="1:15">
      <c r="A3523" s="231" t="s">
        <v>969</v>
      </c>
      <c r="B3523" s="231" t="s">
        <v>970</v>
      </c>
      <c r="C3523" s="231" t="s">
        <v>971</v>
      </c>
      <c r="D3523" s="231" t="s">
        <v>972</v>
      </c>
      <c r="E3523" s="231" t="s">
        <v>996</v>
      </c>
      <c r="F3523" s="231" t="s">
        <v>95</v>
      </c>
      <c r="G3523" s="231" t="s">
        <v>974</v>
      </c>
      <c r="H3523" s="231" t="s">
        <v>18</v>
      </c>
      <c r="I3523" s="231" t="s">
        <v>1002</v>
      </c>
      <c r="J3523" s="231" t="s">
        <v>1009</v>
      </c>
      <c r="K3523" s="231" t="s">
        <v>997</v>
      </c>
      <c r="L3523" s="231" t="s">
        <v>978</v>
      </c>
      <c r="M3523" s="234"/>
      <c r="N3523" s="235">
        <v>1</v>
      </c>
      <c r="O3523" s="235">
        <v>1</v>
      </c>
    </row>
    <row r="3524" spans="1:15">
      <c r="A3524" s="231" t="s">
        <v>969</v>
      </c>
      <c r="B3524" s="231" t="s">
        <v>970</v>
      </c>
      <c r="C3524" s="231" t="s">
        <v>971</v>
      </c>
      <c r="D3524" s="231" t="s">
        <v>972</v>
      </c>
      <c r="E3524" s="231" t="s">
        <v>996</v>
      </c>
      <c r="F3524" s="231" t="s">
        <v>95</v>
      </c>
      <c r="G3524" s="231" t="s">
        <v>974</v>
      </c>
      <c r="H3524" s="231" t="s">
        <v>18</v>
      </c>
      <c r="K3524" s="231" t="s">
        <v>997</v>
      </c>
      <c r="L3524" s="231" t="s">
        <v>979</v>
      </c>
      <c r="M3524" s="234"/>
      <c r="N3524" s="235"/>
      <c r="O3524" s="235"/>
    </row>
    <row r="3525" spans="1:15">
      <c r="A3525" s="231" t="s">
        <v>969</v>
      </c>
      <c r="B3525" s="231" t="s">
        <v>970</v>
      </c>
      <c r="C3525" s="231" t="s">
        <v>971</v>
      </c>
      <c r="D3525" s="231" t="s">
        <v>972</v>
      </c>
      <c r="E3525" s="231" t="s">
        <v>996</v>
      </c>
      <c r="F3525" s="231" t="s">
        <v>95</v>
      </c>
      <c r="G3525" s="231" t="s">
        <v>974</v>
      </c>
      <c r="H3525" s="231" t="s">
        <v>18</v>
      </c>
      <c r="K3525" s="231" t="s">
        <v>997</v>
      </c>
      <c r="L3525" s="231" t="s">
        <v>980</v>
      </c>
      <c r="M3525" s="234"/>
      <c r="N3525" s="235"/>
      <c r="O3525" s="235"/>
    </row>
    <row r="3526" spans="1:15">
      <c r="A3526" s="237" t="s">
        <v>969</v>
      </c>
      <c r="B3526" s="237" t="s">
        <v>970</v>
      </c>
      <c r="C3526" s="237" t="s">
        <v>971</v>
      </c>
      <c r="D3526" s="237" t="s">
        <v>972</v>
      </c>
      <c r="E3526" s="237" t="s">
        <v>996</v>
      </c>
      <c r="F3526" s="237" t="s">
        <v>95</v>
      </c>
      <c r="G3526" s="237" t="s">
        <v>974</v>
      </c>
      <c r="H3526" s="237" t="s">
        <v>76</v>
      </c>
      <c r="I3526" s="237"/>
      <c r="J3526" s="237"/>
      <c r="K3526" s="237" t="s">
        <v>997</v>
      </c>
      <c r="L3526" s="237" t="s">
        <v>976</v>
      </c>
      <c r="M3526" s="237">
        <v>1.0414000000000001</v>
      </c>
      <c r="N3526" s="237"/>
      <c r="O3526" s="237">
        <v>0.20030000000000001</v>
      </c>
    </row>
    <row r="3527" spans="1:15">
      <c r="A3527" s="237" t="s">
        <v>969</v>
      </c>
      <c r="B3527" s="237" t="s">
        <v>970</v>
      </c>
      <c r="C3527" s="237" t="s">
        <v>971</v>
      </c>
      <c r="D3527" s="237" t="s">
        <v>972</v>
      </c>
      <c r="E3527" s="237" t="s">
        <v>996</v>
      </c>
      <c r="F3527" s="237" t="s">
        <v>95</v>
      </c>
      <c r="G3527" s="237" t="s">
        <v>974</v>
      </c>
      <c r="H3527" s="237" t="s">
        <v>76</v>
      </c>
      <c r="I3527" s="237"/>
      <c r="J3527" s="237"/>
      <c r="K3527" s="237" t="s">
        <v>997</v>
      </c>
      <c r="L3527" s="237" t="s">
        <v>977</v>
      </c>
      <c r="M3527" s="238">
        <v>2.1222576140316499E-7</v>
      </c>
      <c r="N3527" s="238"/>
      <c r="O3527" s="238">
        <v>3.1183183127581099E-8</v>
      </c>
    </row>
    <row r="3528" spans="1:15">
      <c r="A3528" s="231" t="s">
        <v>969</v>
      </c>
      <c r="B3528" s="231" t="s">
        <v>970</v>
      </c>
      <c r="C3528" s="231" t="s">
        <v>971</v>
      </c>
      <c r="D3528" s="231" t="s">
        <v>972</v>
      </c>
      <c r="E3528" s="231" t="s">
        <v>996</v>
      </c>
      <c r="F3528" s="231" t="s">
        <v>95</v>
      </c>
      <c r="G3528" s="231" t="s">
        <v>974</v>
      </c>
      <c r="H3528" s="231" t="s">
        <v>76</v>
      </c>
      <c r="I3528" s="231" t="s">
        <v>1013</v>
      </c>
      <c r="J3528" s="231" t="s">
        <v>76</v>
      </c>
      <c r="K3528" s="231" t="s">
        <v>997</v>
      </c>
      <c r="L3528" s="231" t="s">
        <v>978</v>
      </c>
      <c r="M3528" s="234"/>
      <c r="N3528" s="235">
        <v>1</v>
      </c>
      <c r="O3528" s="235">
        <v>1</v>
      </c>
    </row>
    <row r="3529" spans="1:15">
      <c r="A3529" s="231" t="s">
        <v>969</v>
      </c>
      <c r="B3529" s="231" t="s">
        <v>970</v>
      </c>
      <c r="C3529" s="231" t="s">
        <v>971</v>
      </c>
      <c r="D3529" s="231" t="s">
        <v>972</v>
      </c>
      <c r="E3529" s="231" t="s">
        <v>996</v>
      </c>
      <c r="F3529" s="231" t="s">
        <v>95</v>
      </c>
      <c r="G3529" s="231" t="s">
        <v>974</v>
      </c>
      <c r="H3529" s="231" t="s">
        <v>76</v>
      </c>
      <c r="K3529" s="231" t="s">
        <v>997</v>
      </c>
      <c r="L3529" s="231" t="s">
        <v>979</v>
      </c>
      <c r="M3529" s="234"/>
      <c r="N3529" s="236"/>
      <c r="O3529" s="235"/>
    </row>
    <row r="3530" spans="1:15">
      <c r="A3530" s="231" t="s">
        <v>969</v>
      </c>
      <c r="B3530" s="231" t="s">
        <v>970</v>
      </c>
      <c r="C3530" s="231" t="s">
        <v>971</v>
      </c>
      <c r="D3530" s="231" t="s">
        <v>972</v>
      </c>
      <c r="E3530" s="231" t="s">
        <v>996</v>
      </c>
      <c r="F3530" s="231" t="s">
        <v>95</v>
      </c>
      <c r="G3530" s="231" t="s">
        <v>974</v>
      </c>
      <c r="H3530" s="231" t="s">
        <v>76</v>
      </c>
      <c r="K3530" s="231" t="s">
        <v>997</v>
      </c>
      <c r="L3530" s="231" t="s">
        <v>980</v>
      </c>
      <c r="M3530" s="234"/>
      <c r="N3530" s="236"/>
      <c r="O3530" s="235"/>
    </row>
    <row r="3531" spans="1:15">
      <c r="A3531" s="237" t="s">
        <v>969</v>
      </c>
      <c r="B3531" s="237" t="s">
        <v>970</v>
      </c>
      <c r="C3531" s="237" t="s">
        <v>971</v>
      </c>
      <c r="D3531" s="237" t="s">
        <v>972</v>
      </c>
      <c r="E3531" s="237" t="s">
        <v>996</v>
      </c>
      <c r="F3531" s="237" t="s">
        <v>95</v>
      </c>
      <c r="G3531" s="237" t="s">
        <v>974</v>
      </c>
      <c r="H3531" s="237" t="s">
        <v>10</v>
      </c>
      <c r="I3531" s="237"/>
      <c r="J3531" s="237"/>
      <c r="K3531" s="237" t="s">
        <v>997</v>
      </c>
      <c r="L3531" s="237" t="s">
        <v>976</v>
      </c>
      <c r="M3531" s="237">
        <v>167.19550000000001</v>
      </c>
      <c r="N3531" s="237"/>
      <c r="O3531" s="237">
        <v>91.536600000000007</v>
      </c>
    </row>
    <row r="3532" spans="1:15">
      <c r="A3532" s="237" t="s">
        <v>969</v>
      </c>
      <c r="B3532" s="237" t="s">
        <v>970</v>
      </c>
      <c r="C3532" s="237" t="s">
        <v>971</v>
      </c>
      <c r="D3532" s="237" t="s">
        <v>972</v>
      </c>
      <c r="E3532" s="237" t="s">
        <v>996</v>
      </c>
      <c r="F3532" s="237" t="s">
        <v>95</v>
      </c>
      <c r="G3532" s="237" t="s">
        <v>974</v>
      </c>
      <c r="H3532" s="237" t="s">
        <v>10</v>
      </c>
      <c r="I3532" s="237"/>
      <c r="J3532" s="237"/>
      <c r="K3532" s="237" t="s">
        <v>997</v>
      </c>
      <c r="L3532" s="237" t="s">
        <v>977</v>
      </c>
      <c r="M3532" s="238">
        <v>2.7839639418436001E-5</v>
      </c>
      <c r="N3532" s="238"/>
      <c r="O3532" s="238">
        <v>1.42506368481085E-5</v>
      </c>
    </row>
    <row r="3533" spans="1:15">
      <c r="A3533" s="231" t="s">
        <v>969</v>
      </c>
      <c r="B3533" s="231" t="s">
        <v>970</v>
      </c>
      <c r="C3533" s="231" t="s">
        <v>971</v>
      </c>
      <c r="D3533" s="231" t="s">
        <v>972</v>
      </c>
      <c r="E3533" s="231" t="s">
        <v>996</v>
      </c>
      <c r="F3533" s="231" t="s">
        <v>95</v>
      </c>
      <c r="G3533" s="231" t="s">
        <v>974</v>
      </c>
      <c r="H3533" s="231" t="s">
        <v>10</v>
      </c>
      <c r="I3533" s="231" t="s">
        <v>1002</v>
      </c>
      <c r="J3533" s="231" t="s">
        <v>1009</v>
      </c>
      <c r="K3533" s="231" t="s">
        <v>997</v>
      </c>
      <c r="L3533" s="231" t="s">
        <v>978</v>
      </c>
      <c r="M3533" s="234"/>
      <c r="N3533" s="235">
        <v>1</v>
      </c>
      <c r="O3533" s="235">
        <v>1</v>
      </c>
    </row>
    <row r="3534" spans="1:15">
      <c r="A3534" s="231" t="s">
        <v>969</v>
      </c>
      <c r="B3534" s="231" t="s">
        <v>970</v>
      </c>
      <c r="C3534" s="231" t="s">
        <v>971</v>
      </c>
      <c r="D3534" s="231" t="s">
        <v>972</v>
      </c>
      <c r="E3534" s="231" t="s">
        <v>996</v>
      </c>
      <c r="F3534" s="231" t="s">
        <v>95</v>
      </c>
      <c r="G3534" s="231" t="s">
        <v>974</v>
      </c>
      <c r="H3534" s="231" t="s">
        <v>10</v>
      </c>
      <c r="K3534" s="231" t="s">
        <v>997</v>
      </c>
      <c r="L3534" s="231" t="s">
        <v>979</v>
      </c>
      <c r="M3534" s="234"/>
      <c r="N3534" s="236"/>
      <c r="O3534" s="235"/>
    </row>
    <row r="3535" spans="1:15">
      <c r="A3535" s="231" t="s">
        <v>969</v>
      </c>
      <c r="B3535" s="231" t="s">
        <v>970</v>
      </c>
      <c r="C3535" s="231" t="s">
        <v>971</v>
      </c>
      <c r="D3535" s="231" t="s">
        <v>972</v>
      </c>
      <c r="E3535" s="231" t="s">
        <v>996</v>
      </c>
      <c r="F3535" s="231" t="s">
        <v>95</v>
      </c>
      <c r="G3535" s="231" t="s">
        <v>974</v>
      </c>
      <c r="H3535" s="231" t="s">
        <v>10</v>
      </c>
      <c r="K3535" s="231" t="s">
        <v>997</v>
      </c>
      <c r="L3535" s="231" t="s">
        <v>980</v>
      </c>
      <c r="M3535" s="234"/>
      <c r="N3535" s="236"/>
      <c r="O3535" s="235"/>
    </row>
    <row r="3536" spans="1:15">
      <c r="A3536" s="237" t="s">
        <v>969</v>
      </c>
      <c r="B3536" s="237" t="s">
        <v>970</v>
      </c>
      <c r="C3536" s="237" t="s">
        <v>971</v>
      </c>
      <c r="D3536" s="237" t="s">
        <v>972</v>
      </c>
      <c r="E3536" s="237" t="s">
        <v>996</v>
      </c>
      <c r="F3536" s="237" t="s">
        <v>95</v>
      </c>
      <c r="G3536" s="237" t="s">
        <v>974</v>
      </c>
      <c r="H3536" s="237" t="s">
        <v>35</v>
      </c>
      <c r="I3536" s="237"/>
      <c r="J3536" s="237"/>
      <c r="K3536" s="237" t="s">
        <v>997</v>
      </c>
      <c r="L3536" s="237" t="s">
        <v>976</v>
      </c>
      <c r="M3536" s="237">
        <v>52.002699999999997</v>
      </c>
      <c r="N3536" s="237"/>
      <c r="O3536" s="237">
        <v>0.95540000000000003</v>
      </c>
    </row>
    <row r="3537" spans="1:15">
      <c r="A3537" s="237" t="s">
        <v>969</v>
      </c>
      <c r="B3537" s="237" t="s">
        <v>970</v>
      </c>
      <c r="C3537" s="237" t="s">
        <v>971</v>
      </c>
      <c r="D3537" s="237" t="s">
        <v>972</v>
      </c>
      <c r="E3537" s="237" t="s">
        <v>996</v>
      </c>
      <c r="F3537" s="237" t="s">
        <v>95</v>
      </c>
      <c r="G3537" s="237" t="s">
        <v>974</v>
      </c>
      <c r="H3537" s="237" t="s">
        <v>35</v>
      </c>
      <c r="I3537" s="237"/>
      <c r="J3537" s="237"/>
      <c r="K3537" s="237" t="s">
        <v>997</v>
      </c>
      <c r="L3537" s="237" t="s">
        <v>977</v>
      </c>
      <c r="M3537" s="238">
        <v>5.9454839695026504E-6</v>
      </c>
      <c r="N3537" s="238"/>
      <c r="O3537" s="238">
        <v>1.48738957364408E-7</v>
      </c>
    </row>
    <row r="3538" spans="1:15">
      <c r="A3538" s="231" t="s">
        <v>969</v>
      </c>
      <c r="B3538" s="231" t="s">
        <v>970</v>
      </c>
      <c r="C3538" s="231" t="s">
        <v>971</v>
      </c>
      <c r="D3538" s="231" t="s">
        <v>972</v>
      </c>
      <c r="E3538" s="231" t="s">
        <v>996</v>
      </c>
      <c r="F3538" s="231" t="s">
        <v>95</v>
      </c>
      <c r="G3538" s="231" t="s">
        <v>974</v>
      </c>
      <c r="H3538" s="231" t="s">
        <v>35</v>
      </c>
      <c r="I3538" s="231" t="s">
        <v>1013</v>
      </c>
      <c r="J3538" s="231" t="s">
        <v>35</v>
      </c>
      <c r="K3538" s="231" t="s">
        <v>997</v>
      </c>
      <c r="L3538" s="231" t="s">
        <v>978</v>
      </c>
      <c r="M3538" s="234"/>
      <c r="N3538" s="235">
        <v>1</v>
      </c>
      <c r="O3538" s="235">
        <v>1</v>
      </c>
    </row>
    <row r="3539" spans="1:15">
      <c r="A3539" s="231" t="s">
        <v>969</v>
      </c>
      <c r="B3539" s="231" t="s">
        <v>970</v>
      </c>
      <c r="C3539" s="231" t="s">
        <v>971</v>
      </c>
      <c r="D3539" s="231" t="s">
        <v>972</v>
      </c>
      <c r="E3539" s="231" t="s">
        <v>996</v>
      </c>
      <c r="F3539" s="231" t="s">
        <v>95</v>
      </c>
      <c r="G3539" s="231" t="s">
        <v>974</v>
      </c>
      <c r="H3539" s="231" t="s">
        <v>35</v>
      </c>
      <c r="K3539" s="231" t="s">
        <v>997</v>
      </c>
      <c r="L3539" s="231" t="s">
        <v>979</v>
      </c>
      <c r="M3539" s="234"/>
      <c r="N3539" s="236"/>
      <c r="O3539" s="235"/>
    </row>
    <row r="3540" spans="1:15">
      <c r="A3540" s="231" t="s">
        <v>969</v>
      </c>
      <c r="B3540" s="231" t="s">
        <v>970</v>
      </c>
      <c r="C3540" s="231" t="s">
        <v>971</v>
      </c>
      <c r="D3540" s="231" t="s">
        <v>972</v>
      </c>
      <c r="E3540" s="231" t="s">
        <v>996</v>
      </c>
      <c r="F3540" s="231" t="s">
        <v>95</v>
      </c>
      <c r="G3540" s="231" t="s">
        <v>974</v>
      </c>
      <c r="H3540" s="231" t="s">
        <v>35</v>
      </c>
      <c r="K3540" s="231" t="s">
        <v>997</v>
      </c>
      <c r="L3540" s="231" t="s">
        <v>980</v>
      </c>
      <c r="M3540" s="234"/>
      <c r="N3540" s="236"/>
      <c r="O3540" s="235"/>
    </row>
    <row r="3541" spans="1:15">
      <c r="A3541" s="237" t="s">
        <v>969</v>
      </c>
      <c r="B3541" s="237" t="s">
        <v>970</v>
      </c>
      <c r="C3541" s="237" t="s">
        <v>971</v>
      </c>
      <c r="D3541" s="237" t="s">
        <v>972</v>
      </c>
      <c r="E3541" s="237" t="s">
        <v>996</v>
      </c>
      <c r="F3541" s="237" t="s">
        <v>95</v>
      </c>
      <c r="G3541" s="237" t="s">
        <v>974</v>
      </c>
      <c r="H3541" s="237" t="s">
        <v>73</v>
      </c>
      <c r="I3541" s="237"/>
      <c r="J3541" s="237"/>
      <c r="K3541" s="237" t="s">
        <v>997</v>
      </c>
      <c r="L3541" s="237" t="s">
        <v>976</v>
      </c>
      <c r="M3541" s="237">
        <v>1491.4387999999999</v>
      </c>
      <c r="N3541" s="237"/>
      <c r="O3541" s="237">
        <v>1165.7397000000001</v>
      </c>
    </row>
    <row r="3542" spans="1:15">
      <c r="A3542" s="237" t="s">
        <v>969</v>
      </c>
      <c r="B3542" s="237" t="s">
        <v>970</v>
      </c>
      <c r="C3542" s="237" t="s">
        <v>971</v>
      </c>
      <c r="D3542" s="237" t="s">
        <v>972</v>
      </c>
      <c r="E3542" s="237" t="s">
        <v>996</v>
      </c>
      <c r="F3542" s="237" t="s">
        <v>95</v>
      </c>
      <c r="G3542" s="237" t="s">
        <v>974</v>
      </c>
      <c r="H3542" s="237" t="s">
        <v>73</v>
      </c>
      <c r="I3542" s="237"/>
      <c r="J3542" s="237"/>
      <c r="K3542" s="237" t="s">
        <v>997</v>
      </c>
      <c r="L3542" s="237" t="s">
        <v>977</v>
      </c>
      <c r="M3542" s="238">
        <v>1.9467445618596299E-4</v>
      </c>
      <c r="N3542" s="238"/>
      <c r="O3542" s="238">
        <v>1.8148514500345201E-4</v>
      </c>
    </row>
    <row r="3543" spans="1:15">
      <c r="A3543" s="231" t="s">
        <v>969</v>
      </c>
      <c r="B3543" s="231" t="s">
        <v>970</v>
      </c>
      <c r="C3543" s="231" t="s">
        <v>971</v>
      </c>
      <c r="D3543" s="231" t="s">
        <v>972</v>
      </c>
      <c r="E3543" s="231" t="s">
        <v>996</v>
      </c>
      <c r="F3543" s="231" t="s">
        <v>95</v>
      </c>
      <c r="G3543" s="231" t="s">
        <v>974</v>
      </c>
      <c r="H3543" s="231" t="s">
        <v>73</v>
      </c>
      <c r="I3543" s="231" t="s">
        <v>1002</v>
      </c>
      <c r="J3543" s="231" t="s">
        <v>1009</v>
      </c>
      <c r="K3543" s="231" t="s">
        <v>997</v>
      </c>
      <c r="L3543" s="231" t="s">
        <v>978</v>
      </c>
      <c r="M3543" s="234"/>
      <c r="N3543" s="235">
        <v>1</v>
      </c>
      <c r="O3543" s="235">
        <v>1</v>
      </c>
    </row>
    <row r="3544" spans="1:15">
      <c r="A3544" s="231" t="s">
        <v>969</v>
      </c>
      <c r="B3544" s="231" t="s">
        <v>970</v>
      </c>
      <c r="C3544" s="231" t="s">
        <v>971</v>
      </c>
      <c r="D3544" s="231" t="s">
        <v>972</v>
      </c>
      <c r="E3544" s="231" t="s">
        <v>996</v>
      </c>
      <c r="F3544" s="231" t="s">
        <v>95</v>
      </c>
      <c r="G3544" s="231" t="s">
        <v>974</v>
      </c>
      <c r="H3544" s="231" t="s">
        <v>73</v>
      </c>
      <c r="K3544" s="231" t="s">
        <v>997</v>
      </c>
      <c r="L3544" s="231" t="s">
        <v>979</v>
      </c>
      <c r="M3544" s="234"/>
      <c r="N3544" s="236"/>
      <c r="O3544" s="235"/>
    </row>
    <row r="3545" spans="1:15">
      <c r="A3545" s="231" t="s">
        <v>969</v>
      </c>
      <c r="B3545" s="231" t="s">
        <v>970</v>
      </c>
      <c r="C3545" s="231" t="s">
        <v>971</v>
      </c>
      <c r="D3545" s="231" t="s">
        <v>972</v>
      </c>
      <c r="E3545" s="231" t="s">
        <v>996</v>
      </c>
      <c r="F3545" s="231" t="s">
        <v>95</v>
      </c>
      <c r="G3545" s="231" t="s">
        <v>974</v>
      </c>
      <c r="H3545" s="231" t="s">
        <v>73</v>
      </c>
      <c r="K3545" s="231" t="s">
        <v>997</v>
      </c>
      <c r="L3545" s="231" t="s">
        <v>980</v>
      </c>
      <c r="M3545" s="234"/>
      <c r="N3545" s="236"/>
      <c r="O3545" s="235"/>
    </row>
    <row r="3546" spans="1:15">
      <c r="A3546" s="237" t="s">
        <v>969</v>
      </c>
      <c r="B3546" s="237" t="s">
        <v>970</v>
      </c>
      <c r="C3546" s="237" t="s">
        <v>971</v>
      </c>
      <c r="D3546" s="237" t="s">
        <v>972</v>
      </c>
      <c r="E3546" s="237" t="s">
        <v>996</v>
      </c>
      <c r="F3546" s="237" t="s">
        <v>95</v>
      </c>
      <c r="G3546" s="237" t="s">
        <v>974</v>
      </c>
      <c r="H3546" s="237" t="s">
        <v>47</v>
      </c>
      <c r="I3546" s="237"/>
      <c r="J3546" s="237"/>
      <c r="K3546" s="237" t="s">
        <v>997</v>
      </c>
      <c r="L3546" s="237" t="s">
        <v>976</v>
      </c>
      <c r="M3546" s="237">
        <v>127.2089</v>
      </c>
      <c r="N3546" s="237"/>
      <c r="O3546" s="237">
        <v>21.543900000000001</v>
      </c>
    </row>
    <row r="3547" spans="1:15">
      <c r="A3547" s="237" t="s">
        <v>969</v>
      </c>
      <c r="B3547" s="237" t="s">
        <v>970</v>
      </c>
      <c r="C3547" s="237" t="s">
        <v>971</v>
      </c>
      <c r="D3547" s="237" t="s">
        <v>972</v>
      </c>
      <c r="E3547" s="237" t="s">
        <v>996</v>
      </c>
      <c r="F3547" s="237" t="s">
        <v>95</v>
      </c>
      <c r="G3547" s="237" t="s">
        <v>974</v>
      </c>
      <c r="H3547" s="237" t="s">
        <v>47</v>
      </c>
      <c r="I3547" s="237"/>
      <c r="J3547" s="237"/>
      <c r="K3547" s="237" t="s">
        <v>997</v>
      </c>
      <c r="L3547" s="237" t="s">
        <v>977</v>
      </c>
      <c r="M3547" s="238">
        <v>1.58285996486126E-5</v>
      </c>
      <c r="N3547" s="238"/>
      <c r="O3547" s="238">
        <v>3.3540058860823502E-6</v>
      </c>
    </row>
    <row r="3548" spans="1:15">
      <c r="A3548" s="231" t="s">
        <v>969</v>
      </c>
      <c r="B3548" s="231" t="s">
        <v>970</v>
      </c>
      <c r="C3548" s="231" t="s">
        <v>971</v>
      </c>
      <c r="D3548" s="231" t="s">
        <v>972</v>
      </c>
      <c r="E3548" s="231" t="s">
        <v>996</v>
      </c>
      <c r="F3548" s="231" t="s">
        <v>95</v>
      </c>
      <c r="G3548" s="231" t="s">
        <v>974</v>
      </c>
      <c r="H3548" s="231" t="s">
        <v>47</v>
      </c>
      <c r="I3548" s="231" t="s">
        <v>1002</v>
      </c>
      <c r="J3548" s="231" t="s">
        <v>1009</v>
      </c>
      <c r="K3548" s="231" t="s">
        <v>997</v>
      </c>
      <c r="L3548" s="231" t="s">
        <v>978</v>
      </c>
      <c r="M3548" s="234"/>
      <c r="N3548" s="235">
        <v>1</v>
      </c>
      <c r="O3548" s="235">
        <v>1</v>
      </c>
    </row>
    <row r="3549" spans="1:15">
      <c r="A3549" s="231" t="s">
        <v>969</v>
      </c>
      <c r="B3549" s="231" t="s">
        <v>970</v>
      </c>
      <c r="C3549" s="231" t="s">
        <v>971</v>
      </c>
      <c r="D3549" s="231" t="s">
        <v>972</v>
      </c>
      <c r="E3549" s="231" t="s">
        <v>996</v>
      </c>
      <c r="F3549" s="231" t="s">
        <v>95</v>
      </c>
      <c r="G3549" s="231" t="s">
        <v>974</v>
      </c>
      <c r="H3549" s="231" t="s">
        <v>47</v>
      </c>
      <c r="K3549" s="231" t="s">
        <v>997</v>
      </c>
      <c r="L3549" s="231" t="s">
        <v>979</v>
      </c>
      <c r="M3549" s="234"/>
      <c r="N3549" s="236"/>
      <c r="O3549" s="235"/>
    </row>
    <row r="3550" spans="1:15">
      <c r="A3550" s="231" t="s">
        <v>969</v>
      </c>
      <c r="B3550" s="231" t="s">
        <v>970</v>
      </c>
      <c r="C3550" s="231" t="s">
        <v>971</v>
      </c>
      <c r="D3550" s="231" t="s">
        <v>972</v>
      </c>
      <c r="E3550" s="231" t="s">
        <v>996</v>
      </c>
      <c r="F3550" s="231" t="s">
        <v>95</v>
      </c>
      <c r="G3550" s="231" t="s">
        <v>974</v>
      </c>
      <c r="H3550" s="231" t="s">
        <v>47</v>
      </c>
      <c r="K3550" s="231" t="s">
        <v>997</v>
      </c>
      <c r="L3550" s="231" t="s">
        <v>980</v>
      </c>
      <c r="M3550" s="234"/>
      <c r="N3550" s="236"/>
      <c r="O3550" s="235"/>
    </row>
    <row r="3551" spans="1:15">
      <c r="A3551" s="237" t="s">
        <v>969</v>
      </c>
      <c r="B3551" s="237" t="s">
        <v>970</v>
      </c>
      <c r="C3551" s="237" t="s">
        <v>971</v>
      </c>
      <c r="D3551" s="237" t="s">
        <v>972</v>
      </c>
      <c r="E3551" s="237" t="s">
        <v>996</v>
      </c>
      <c r="F3551" s="237" t="s">
        <v>95</v>
      </c>
      <c r="G3551" s="237" t="s">
        <v>974</v>
      </c>
      <c r="H3551" s="237" t="s">
        <v>46</v>
      </c>
      <c r="I3551" s="237"/>
      <c r="J3551" s="237"/>
      <c r="K3551" s="237" t="s">
        <v>997</v>
      </c>
      <c r="L3551" s="237" t="s">
        <v>976</v>
      </c>
      <c r="M3551" s="237">
        <v>98.172499999999999</v>
      </c>
      <c r="N3551" s="237"/>
      <c r="O3551" s="237">
        <v>8.4074000000000009</v>
      </c>
    </row>
    <row r="3552" spans="1:15">
      <c r="A3552" s="237" t="s">
        <v>969</v>
      </c>
      <c r="B3552" s="237" t="s">
        <v>970</v>
      </c>
      <c r="C3552" s="237" t="s">
        <v>971</v>
      </c>
      <c r="D3552" s="237" t="s">
        <v>972</v>
      </c>
      <c r="E3552" s="237" t="s">
        <v>996</v>
      </c>
      <c r="F3552" s="237" t="s">
        <v>95</v>
      </c>
      <c r="G3552" s="237" t="s">
        <v>974</v>
      </c>
      <c r="H3552" s="237" t="s">
        <v>46</v>
      </c>
      <c r="I3552" s="237"/>
      <c r="J3552" s="237"/>
      <c r="K3552" s="237" t="s">
        <v>997</v>
      </c>
      <c r="L3552" s="237" t="s">
        <v>977</v>
      </c>
      <c r="M3552" s="238">
        <v>1.3868592186387401E-5</v>
      </c>
      <c r="N3552" s="238"/>
      <c r="O3552" s="238">
        <v>1.30888414291975E-6</v>
      </c>
    </row>
    <row r="3553" spans="1:15">
      <c r="A3553" s="231" t="s">
        <v>969</v>
      </c>
      <c r="B3553" s="231" t="s">
        <v>970</v>
      </c>
      <c r="C3553" s="231" t="s">
        <v>971</v>
      </c>
      <c r="D3553" s="231" t="s">
        <v>972</v>
      </c>
      <c r="E3553" s="231" t="s">
        <v>996</v>
      </c>
      <c r="F3553" s="231" t="s">
        <v>95</v>
      </c>
      <c r="G3553" s="231" t="s">
        <v>974</v>
      </c>
      <c r="H3553" s="231" t="s">
        <v>46</v>
      </c>
      <c r="I3553" s="231" t="s">
        <v>1002</v>
      </c>
      <c r="J3553" s="231" t="s">
        <v>1009</v>
      </c>
      <c r="K3553" s="231" t="s">
        <v>997</v>
      </c>
      <c r="L3553" s="231" t="s">
        <v>978</v>
      </c>
      <c r="M3553" s="234"/>
      <c r="N3553" s="235">
        <v>1</v>
      </c>
      <c r="O3553" s="235">
        <v>1</v>
      </c>
    </row>
    <row r="3554" spans="1:15">
      <c r="A3554" s="231" t="s">
        <v>969</v>
      </c>
      <c r="B3554" s="231" t="s">
        <v>970</v>
      </c>
      <c r="C3554" s="231" t="s">
        <v>971</v>
      </c>
      <c r="D3554" s="231" t="s">
        <v>972</v>
      </c>
      <c r="E3554" s="231" t="s">
        <v>996</v>
      </c>
      <c r="F3554" s="231" t="s">
        <v>95</v>
      </c>
      <c r="G3554" s="231" t="s">
        <v>974</v>
      </c>
      <c r="H3554" s="231" t="s">
        <v>46</v>
      </c>
      <c r="K3554" s="231" t="s">
        <v>997</v>
      </c>
      <c r="L3554" s="231" t="s">
        <v>979</v>
      </c>
      <c r="M3554" s="234"/>
      <c r="N3554" s="236"/>
      <c r="O3554" s="235"/>
    </row>
    <row r="3555" spans="1:15">
      <c r="A3555" s="231" t="s">
        <v>969</v>
      </c>
      <c r="B3555" s="231" t="s">
        <v>970</v>
      </c>
      <c r="C3555" s="231" t="s">
        <v>971</v>
      </c>
      <c r="D3555" s="231" t="s">
        <v>972</v>
      </c>
      <c r="E3555" s="231" t="s">
        <v>996</v>
      </c>
      <c r="F3555" s="231" t="s">
        <v>95</v>
      </c>
      <c r="G3555" s="231" t="s">
        <v>974</v>
      </c>
      <c r="H3555" s="231" t="s">
        <v>46</v>
      </c>
      <c r="K3555" s="231" t="s">
        <v>997</v>
      </c>
      <c r="L3555" s="231" t="s">
        <v>980</v>
      </c>
      <c r="M3555" s="234"/>
      <c r="N3555" s="236"/>
      <c r="O3555" s="235"/>
    </row>
    <row r="3556" spans="1:15">
      <c r="A3556" s="237" t="s">
        <v>969</v>
      </c>
      <c r="B3556" s="237" t="s">
        <v>970</v>
      </c>
      <c r="C3556" s="237" t="s">
        <v>971</v>
      </c>
      <c r="D3556" s="237" t="s">
        <v>972</v>
      </c>
      <c r="E3556" s="237" t="s">
        <v>996</v>
      </c>
      <c r="F3556" s="237" t="s">
        <v>95</v>
      </c>
      <c r="G3556" s="237" t="s">
        <v>974</v>
      </c>
      <c r="H3556" s="237" t="s">
        <v>36</v>
      </c>
      <c r="I3556" s="237"/>
      <c r="J3556" s="237"/>
      <c r="K3556" s="237" t="s">
        <v>997</v>
      </c>
      <c r="L3556" s="237" t="s">
        <v>976</v>
      </c>
      <c r="M3556" s="237">
        <v>63843.445299999999</v>
      </c>
      <c r="N3556" s="237">
        <v>6414.326</v>
      </c>
      <c r="O3556" s="237">
        <v>48880.270499999999</v>
      </c>
    </row>
    <row r="3557" spans="1:15">
      <c r="A3557" s="237" t="s">
        <v>969</v>
      </c>
      <c r="B3557" s="237" t="s">
        <v>970</v>
      </c>
      <c r="C3557" s="237" t="s">
        <v>971</v>
      </c>
      <c r="D3557" s="237" t="s">
        <v>972</v>
      </c>
      <c r="E3557" s="237" t="s">
        <v>996</v>
      </c>
      <c r="F3557" s="237" t="s">
        <v>95</v>
      </c>
      <c r="G3557" s="237" t="s">
        <v>974</v>
      </c>
      <c r="H3557" s="237" t="s">
        <v>36</v>
      </c>
      <c r="I3557" s="237"/>
      <c r="J3557" s="237"/>
      <c r="K3557" s="237" t="s">
        <v>997</v>
      </c>
      <c r="L3557" s="237" t="s">
        <v>977</v>
      </c>
      <c r="M3557" s="238">
        <v>7.6097974354827798E-3</v>
      </c>
      <c r="N3557" s="238">
        <v>1.6009950344457601E-3</v>
      </c>
      <c r="O3557" s="238">
        <v>7.6097974354827798E-3</v>
      </c>
    </row>
    <row r="3558" spans="1:15">
      <c r="A3558" s="231" t="s">
        <v>969</v>
      </c>
      <c r="B3558" s="231" t="s">
        <v>970</v>
      </c>
      <c r="C3558" s="231" t="s">
        <v>971</v>
      </c>
      <c r="D3558" s="231" t="s">
        <v>972</v>
      </c>
      <c r="E3558" s="231" t="s">
        <v>996</v>
      </c>
      <c r="F3558" s="231" t="s">
        <v>95</v>
      </c>
      <c r="G3558" s="231" t="s">
        <v>974</v>
      </c>
      <c r="H3558" s="231" t="s">
        <v>36</v>
      </c>
      <c r="I3558" s="231" t="s">
        <v>1002</v>
      </c>
      <c r="J3558" s="231" t="s">
        <v>1009</v>
      </c>
      <c r="K3558" s="231" t="s">
        <v>997</v>
      </c>
      <c r="L3558" s="231" t="s">
        <v>978</v>
      </c>
      <c r="M3558" s="234"/>
      <c r="N3558" s="235">
        <v>1</v>
      </c>
      <c r="O3558" s="235">
        <v>1</v>
      </c>
    </row>
    <row r="3559" spans="1:15">
      <c r="A3559" s="231" t="s">
        <v>969</v>
      </c>
      <c r="B3559" s="231" t="s">
        <v>970</v>
      </c>
      <c r="C3559" s="231" t="s">
        <v>971</v>
      </c>
      <c r="D3559" s="231" t="s">
        <v>972</v>
      </c>
      <c r="E3559" s="231" t="s">
        <v>996</v>
      </c>
      <c r="F3559" s="231" t="s">
        <v>95</v>
      </c>
      <c r="G3559" s="231" t="s">
        <v>974</v>
      </c>
      <c r="H3559" s="231" t="s">
        <v>36</v>
      </c>
      <c r="K3559" s="231" t="s">
        <v>997</v>
      </c>
      <c r="L3559" s="231" t="s">
        <v>979</v>
      </c>
      <c r="M3559" s="234"/>
      <c r="N3559" s="235"/>
      <c r="O3559" s="235"/>
    </row>
    <row r="3560" spans="1:15">
      <c r="A3560" s="231" t="s">
        <v>969</v>
      </c>
      <c r="B3560" s="231" t="s">
        <v>970</v>
      </c>
      <c r="C3560" s="231" t="s">
        <v>971</v>
      </c>
      <c r="D3560" s="231" t="s">
        <v>972</v>
      </c>
      <c r="E3560" s="231" t="s">
        <v>996</v>
      </c>
      <c r="F3560" s="231" t="s">
        <v>95</v>
      </c>
      <c r="G3560" s="231" t="s">
        <v>974</v>
      </c>
      <c r="H3560" s="231" t="s">
        <v>36</v>
      </c>
      <c r="K3560" s="231" t="s">
        <v>997</v>
      </c>
      <c r="L3560" s="231" t="s">
        <v>980</v>
      </c>
      <c r="M3560" s="234"/>
      <c r="N3560" s="235"/>
      <c r="O3560" s="235"/>
    </row>
    <row r="3561" spans="1:15">
      <c r="A3561" s="237" t="s">
        <v>969</v>
      </c>
      <c r="B3561" s="237" t="s">
        <v>970</v>
      </c>
      <c r="C3561" s="237" t="s">
        <v>971</v>
      </c>
      <c r="D3561" s="237" t="s">
        <v>972</v>
      </c>
      <c r="E3561" s="237" t="s">
        <v>996</v>
      </c>
      <c r="F3561" s="237" t="s">
        <v>95</v>
      </c>
      <c r="G3561" s="237" t="s">
        <v>974</v>
      </c>
      <c r="H3561" s="237" t="s">
        <v>34</v>
      </c>
      <c r="I3561" s="237"/>
      <c r="J3561" s="237"/>
      <c r="K3561" s="237" t="s">
        <v>997</v>
      </c>
      <c r="L3561" s="237" t="s">
        <v>976</v>
      </c>
      <c r="M3561" s="237">
        <v>594.02319999999997</v>
      </c>
      <c r="N3561" s="237"/>
      <c r="O3561" s="237">
        <v>16.886500000000002</v>
      </c>
    </row>
    <row r="3562" spans="1:15">
      <c r="A3562" s="237" t="s">
        <v>969</v>
      </c>
      <c r="B3562" s="237" t="s">
        <v>970</v>
      </c>
      <c r="C3562" s="237" t="s">
        <v>971</v>
      </c>
      <c r="D3562" s="237" t="s">
        <v>972</v>
      </c>
      <c r="E3562" s="237" t="s">
        <v>996</v>
      </c>
      <c r="F3562" s="237" t="s">
        <v>95</v>
      </c>
      <c r="G3562" s="237" t="s">
        <v>974</v>
      </c>
      <c r="H3562" s="237" t="s">
        <v>34</v>
      </c>
      <c r="I3562" s="237"/>
      <c r="J3562" s="237"/>
      <c r="K3562" s="237" t="s">
        <v>997</v>
      </c>
      <c r="L3562" s="237" t="s">
        <v>977</v>
      </c>
      <c r="M3562" s="238">
        <v>6.9942078232308898E-5</v>
      </c>
      <c r="N3562" s="238"/>
      <c r="O3562" s="238">
        <v>2.62893071334947E-6</v>
      </c>
    </row>
    <row r="3563" spans="1:15">
      <c r="A3563" s="231" t="s">
        <v>969</v>
      </c>
      <c r="B3563" s="231" t="s">
        <v>970</v>
      </c>
      <c r="C3563" s="231" t="s">
        <v>971</v>
      </c>
      <c r="D3563" s="231" t="s">
        <v>972</v>
      </c>
      <c r="E3563" s="231" t="s">
        <v>996</v>
      </c>
      <c r="F3563" s="231" t="s">
        <v>95</v>
      </c>
      <c r="G3563" s="231" t="s">
        <v>974</v>
      </c>
      <c r="H3563" s="231" t="s">
        <v>34</v>
      </c>
      <c r="I3563" s="231" t="s">
        <v>1002</v>
      </c>
      <c r="J3563" s="231" t="s">
        <v>1009</v>
      </c>
      <c r="K3563" s="231" t="s">
        <v>997</v>
      </c>
      <c r="L3563" s="231" t="s">
        <v>978</v>
      </c>
      <c r="M3563" s="234"/>
      <c r="N3563" s="235">
        <v>1</v>
      </c>
      <c r="O3563" s="235">
        <v>1</v>
      </c>
    </row>
    <row r="3564" spans="1:15">
      <c r="A3564" s="231" t="s">
        <v>969</v>
      </c>
      <c r="B3564" s="231" t="s">
        <v>970</v>
      </c>
      <c r="C3564" s="231" t="s">
        <v>971</v>
      </c>
      <c r="D3564" s="231" t="s">
        <v>972</v>
      </c>
      <c r="E3564" s="231" t="s">
        <v>996</v>
      </c>
      <c r="F3564" s="231" t="s">
        <v>95</v>
      </c>
      <c r="G3564" s="231" t="s">
        <v>974</v>
      </c>
      <c r="H3564" s="231" t="s">
        <v>34</v>
      </c>
      <c r="K3564" s="231" t="s">
        <v>997</v>
      </c>
      <c r="L3564" s="231" t="s">
        <v>979</v>
      </c>
      <c r="M3564" s="234"/>
      <c r="N3564" s="236"/>
      <c r="O3564" s="235"/>
    </row>
    <row r="3565" spans="1:15">
      <c r="A3565" s="231" t="s">
        <v>969</v>
      </c>
      <c r="B3565" s="231" t="s">
        <v>970</v>
      </c>
      <c r="C3565" s="231" t="s">
        <v>971</v>
      </c>
      <c r="D3565" s="231" t="s">
        <v>972</v>
      </c>
      <c r="E3565" s="231" t="s">
        <v>996</v>
      </c>
      <c r="F3565" s="231" t="s">
        <v>95</v>
      </c>
      <c r="G3565" s="231" t="s">
        <v>974</v>
      </c>
      <c r="H3565" s="231" t="s">
        <v>34</v>
      </c>
      <c r="K3565" s="231" t="s">
        <v>997</v>
      </c>
      <c r="L3565" s="231" t="s">
        <v>980</v>
      </c>
      <c r="M3565" s="234"/>
      <c r="N3565" s="236"/>
      <c r="O3565" s="235"/>
    </row>
    <row r="3566" spans="1:15">
      <c r="A3566" s="237" t="s">
        <v>969</v>
      </c>
      <c r="B3566" s="237" t="s">
        <v>970</v>
      </c>
      <c r="C3566" s="237" t="s">
        <v>971</v>
      </c>
      <c r="D3566" s="237" t="s">
        <v>972</v>
      </c>
      <c r="E3566" s="237" t="s">
        <v>996</v>
      </c>
      <c r="F3566" s="237" t="s">
        <v>95</v>
      </c>
      <c r="G3566" s="237" t="s">
        <v>974</v>
      </c>
      <c r="H3566" s="237" t="s">
        <v>58</v>
      </c>
      <c r="I3566" s="237"/>
      <c r="J3566" s="237"/>
      <c r="K3566" s="237" t="s">
        <v>997</v>
      </c>
      <c r="L3566" s="237" t="s">
        <v>976</v>
      </c>
      <c r="M3566" s="237">
        <v>3.1313</v>
      </c>
      <c r="N3566" s="237"/>
      <c r="O3566" s="237"/>
    </row>
    <row r="3567" spans="1:15">
      <c r="A3567" s="237" t="s">
        <v>969</v>
      </c>
      <c r="B3567" s="237" t="s">
        <v>970</v>
      </c>
      <c r="C3567" s="237" t="s">
        <v>971</v>
      </c>
      <c r="D3567" s="237" t="s">
        <v>972</v>
      </c>
      <c r="E3567" s="237" t="s">
        <v>996</v>
      </c>
      <c r="F3567" s="237" t="s">
        <v>95</v>
      </c>
      <c r="G3567" s="237" t="s">
        <v>974</v>
      </c>
      <c r="H3567" s="237" t="s">
        <v>58</v>
      </c>
      <c r="I3567" s="237"/>
      <c r="J3567" s="237"/>
      <c r="K3567" s="237" t="s">
        <v>997</v>
      </c>
      <c r="L3567" s="237" t="s">
        <v>977</v>
      </c>
      <c r="M3567" s="238">
        <v>3.5427938847792698E-7</v>
      </c>
      <c r="N3567" s="238"/>
      <c r="O3567" s="238"/>
    </row>
    <row r="3568" spans="1:15">
      <c r="A3568" s="231" t="s">
        <v>969</v>
      </c>
      <c r="B3568" s="231" t="s">
        <v>970</v>
      </c>
      <c r="C3568" s="231" t="s">
        <v>971</v>
      </c>
      <c r="D3568" s="231" t="s">
        <v>972</v>
      </c>
      <c r="E3568" s="231" t="s">
        <v>996</v>
      </c>
      <c r="F3568" s="231" t="s">
        <v>95</v>
      </c>
      <c r="G3568" s="231" t="s">
        <v>974</v>
      </c>
      <c r="H3568" s="231" t="s">
        <v>58</v>
      </c>
      <c r="I3568" s="231" t="s">
        <v>1002</v>
      </c>
      <c r="J3568" s="231" t="s">
        <v>1009</v>
      </c>
      <c r="K3568" s="231" t="s">
        <v>997</v>
      </c>
      <c r="L3568" s="231" t="s">
        <v>978</v>
      </c>
      <c r="M3568" s="234"/>
      <c r="N3568" s="235">
        <v>1</v>
      </c>
      <c r="O3568" s="235">
        <v>1</v>
      </c>
    </row>
    <row r="3569" spans="1:15">
      <c r="A3569" s="231" t="s">
        <v>969</v>
      </c>
      <c r="B3569" s="231" t="s">
        <v>970</v>
      </c>
      <c r="C3569" s="231" t="s">
        <v>971</v>
      </c>
      <c r="D3569" s="231" t="s">
        <v>972</v>
      </c>
      <c r="E3569" s="231" t="s">
        <v>996</v>
      </c>
      <c r="F3569" s="231" t="s">
        <v>95</v>
      </c>
      <c r="G3569" s="231" t="s">
        <v>974</v>
      </c>
      <c r="H3569" s="231" t="s">
        <v>58</v>
      </c>
      <c r="K3569" s="231" t="s">
        <v>997</v>
      </c>
      <c r="L3569" s="231" t="s">
        <v>979</v>
      </c>
      <c r="M3569" s="234"/>
      <c r="N3569" s="236"/>
      <c r="O3569" s="236"/>
    </row>
    <row r="3570" spans="1:15">
      <c r="A3570" s="231" t="s">
        <v>969</v>
      </c>
      <c r="B3570" s="231" t="s">
        <v>970</v>
      </c>
      <c r="C3570" s="231" t="s">
        <v>971</v>
      </c>
      <c r="D3570" s="231" t="s">
        <v>972</v>
      </c>
      <c r="E3570" s="231" t="s">
        <v>996</v>
      </c>
      <c r="F3570" s="231" t="s">
        <v>95</v>
      </c>
      <c r="G3570" s="231" t="s">
        <v>974</v>
      </c>
      <c r="H3570" s="231" t="s">
        <v>58</v>
      </c>
      <c r="K3570" s="231" t="s">
        <v>997</v>
      </c>
      <c r="L3570" s="231" t="s">
        <v>980</v>
      </c>
      <c r="M3570" s="234"/>
      <c r="N3570" s="236"/>
      <c r="O3570" s="236"/>
    </row>
    <row r="3571" spans="1:15">
      <c r="A3571" s="237" t="s">
        <v>969</v>
      </c>
      <c r="B3571" s="237" t="s">
        <v>970</v>
      </c>
      <c r="C3571" s="237" t="s">
        <v>971</v>
      </c>
      <c r="D3571" s="237" t="s">
        <v>972</v>
      </c>
      <c r="E3571" s="237" t="s">
        <v>996</v>
      </c>
      <c r="F3571" s="237" t="s">
        <v>95</v>
      </c>
      <c r="G3571" s="237" t="s">
        <v>974</v>
      </c>
      <c r="H3571" s="237" t="s">
        <v>657</v>
      </c>
      <c r="I3571" s="237"/>
      <c r="J3571" s="237"/>
      <c r="K3571" s="237" t="s">
        <v>997</v>
      </c>
      <c r="L3571" s="237" t="s">
        <v>976</v>
      </c>
      <c r="M3571" s="237">
        <v>269.72949999999997</v>
      </c>
      <c r="N3571" s="237"/>
      <c r="O3571" s="237"/>
    </row>
    <row r="3572" spans="1:15">
      <c r="A3572" s="237" t="s">
        <v>969</v>
      </c>
      <c r="B3572" s="237" t="s">
        <v>970</v>
      </c>
      <c r="C3572" s="237" t="s">
        <v>971</v>
      </c>
      <c r="D3572" s="237" t="s">
        <v>972</v>
      </c>
      <c r="E3572" s="237" t="s">
        <v>996</v>
      </c>
      <c r="F3572" s="237" t="s">
        <v>95</v>
      </c>
      <c r="G3572" s="237" t="s">
        <v>974</v>
      </c>
      <c r="H3572" s="237" t="s">
        <v>657</v>
      </c>
      <c r="I3572" s="237"/>
      <c r="J3572" s="237"/>
      <c r="K3572" s="237" t="s">
        <v>997</v>
      </c>
      <c r="L3572" s="237" t="s">
        <v>977</v>
      </c>
      <c r="M3572" s="238">
        <v>3.1429897601074902E-5</v>
      </c>
      <c r="N3572" s="238"/>
      <c r="O3572" s="238"/>
    </row>
    <row r="3573" spans="1:15">
      <c r="A3573" s="231" t="s">
        <v>969</v>
      </c>
      <c r="B3573" s="231" t="s">
        <v>970</v>
      </c>
      <c r="C3573" s="231" t="s">
        <v>971</v>
      </c>
      <c r="D3573" s="231" t="s">
        <v>972</v>
      </c>
      <c r="E3573" s="231" t="s">
        <v>996</v>
      </c>
      <c r="F3573" s="231" t="s">
        <v>95</v>
      </c>
      <c r="G3573" s="231" t="s">
        <v>974</v>
      </c>
      <c r="H3573" s="231" t="s">
        <v>657</v>
      </c>
      <c r="I3573" s="231" t="s">
        <v>1002</v>
      </c>
      <c r="J3573" s="231" t="s">
        <v>1009</v>
      </c>
      <c r="K3573" s="231" t="s">
        <v>997</v>
      </c>
      <c r="L3573" s="231" t="s">
        <v>978</v>
      </c>
      <c r="M3573" s="234"/>
      <c r="N3573" s="235">
        <v>1</v>
      </c>
      <c r="O3573" s="235">
        <v>1</v>
      </c>
    </row>
    <row r="3574" spans="1:15">
      <c r="A3574" s="231" t="s">
        <v>969</v>
      </c>
      <c r="B3574" s="231" t="s">
        <v>970</v>
      </c>
      <c r="C3574" s="231" t="s">
        <v>971</v>
      </c>
      <c r="D3574" s="231" t="s">
        <v>972</v>
      </c>
      <c r="E3574" s="231" t="s">
        <v>996</v>
      </c>
      <c r="F3574" s="231" t="s">
        <v>95</v>
      </c>
      <c r="G3574" s="231" t="s">
        <v>974</v>
      </c>
      <c r="H3574" s="231" t="s">
        <v>657</v>
      </c>
      <c r="K3574" s="231" t="s">
        <v>997</v>
      </c>
      <c r="L3574" s="231" t="s">
        <v>979</v>
      </c>
      <c r="M3574" s="234"/>
      <c r="N3574" s="236"/>
      <c r="O3574" s="236"/>
    </row>
    <row r="3575" spans="1:15">
      <c r="A3575" s="231" t="s">
        <v>969</v>
      </c>
      <c r="B3575" s="231" t="s">
        <v>970</v>
      </c>
      <c r="C3575" s="231" t="s">
        <v>971</v>
      </c>
      <c r="D3575" s="231" t="s">
        <v>972</v>
      </c>
      <c r="E3575" s="231" t="s">
        <v>996</v>
      </c>
      <c r="F3575" s="231" t="s">
        <v>95</v>
      </c>
      <c r="G3575" s="231" t="s">
        <v>974</v>
      </c>
      <c r="H3575" s="231" t="s">
        <v>657</v>
      </c>
      <c r="K3575" s="231" t="s">
        <v>997</v>
      </c>
      <c r="L3575" s="231" t="s">
        <v>980</v>
      </c>
      <c r="M3575" s="234"/>
      <c r="N3575" s="236"/>
      <c r="O3575" s="236"/>
    </row>
    <row r="3576" spans="1:15">
      <c r="A3576" s="237" t="s">
        <v>969</v>
      </c>
      <c r="B3576" s="237" t="s">
        <v>970</v>
      </c>
      <c r="C3576" s="237" t="s">
        <v>971</v>
      </c>
      <c r="D3576" s="237" t="s">
        <v>972</v>
      </c>
      <c r="E3576" s="237" t="s">
        <v>996</v>
      </c>
      <c r="F3576" s="237" t="s">
        <v>95</v>
      </c>
      <c r="G3576" s="237" t="s">
        <v>974</v>
      </c>
      <c r="H3576" s="237" t="s">
        <v>67</v>
      </c>
      <c r="I3576" s="237"/>
      <c r="J3576" s="237"/>
      <c r="K3576" s="237" t="s">
        <v>997</v>
      </c>
      <c r="L3576" s="237" t="s">
        <v>976</v>
      </c>
      <c r="M3576" s="237">
        <v>2787.5464999999999</v>
      </c>
      <c r="N3576" s="237"/>
      <c r="O3576" s="237"/>
    </row>
    <row r="3577" spans="1:15">
      <c r="A3577" s="237" t="s">
        <v>969</v>
      </c>
      <c r="B3577" s="237" t="s">
        <v>970</v>
      </c>
      <c r="C3577" s="237" t="s">
        <v>971</v>
      </c>
      <c r="D3577" s="237" t="s">
        <v>972</v>
      </c>
      <c r="E3577" s="237" t="s">
        <v>996</v>
      </c>
      <c r="F3577" s="237" t="s">
        <v>95</v>
      </c>
      <c r="G3577" s="237" t="s">
        <v>974</v>
      </c>
      <c r="H3577" s="237" t="s">
        <v>67</v>
      </c>
      <c r="I3577" s="237"/>
      <c r="J3577" s="237"/>
      <c r="K3577" s="237" t="s">
        <v>997</v>
      </c>
      <c r="L3577" s="237" t="s">
        <v>977</v>
      </c>
      <c r="M3577" s="238">
        <v>6.2468892572807404E-4</v>
      </c>
      <c r="N3577" s="238"/>
      <c r="O3577" s="238"/>
    </row>
    <row r="3578" spans="1:15">
      <c r="A3578" s="231" t="s">
        <v>969</v>
      </c>
      <c r="B3578" s="231" t="s">
        <v>970</v>
      </c>
      <c r="C3578" s="231" t="s">
        <v>971</v>
      </c>
      <c r="D3578" s="231" t="s">
        <v>972</v>
      </c>
      <c r="E3578" s="231" t="s">
        <v>996</v>
      </c>
      <c r="F3578" s="231" t="s">
        <v>95</v>
      </c>
      <c r="G3578" s="231" t="s">
        <v>974</v>
      </c>
      <c r="H3578" s="231" t="s">
        <v>67</v>
      </c>
      <c r="I3578" s="231" t="s">
        <v>1002</v>
      </c>
      <c r="J3578" s="231" t="s">
        <v>1009</v>
      </c>
      <c r="K3578" s="231" t="s">
        <v>997</v>
      </c>
      <c r="L3578" s="231" t="s">
        <v>978</v>
      </c>
      <c r="M3578" s="234"/>
      <c r="N3578" s="235">
        <v>1</v>
      </c>
      <c r="O3578" s="235">
        <v>1</v>
      </c>
    </row>
    <row r="3579" spans="1:15">
      <c r="A3579" s="231" t="s">
        <v>969</v>
      </c>
      <c r="B3579" s="231" t="s">
        <v>970</v>
      </c>
      <c r="C3579" s="231" t="s">
        <v>971</v>
      </c>
      <c r="D3579" s="231" t="s">
        <v>972</v>
      </c>
      <c r="E3579" s="231" t="s">
        <v>996</v>
      </c>
      <c r="F3579" s="231" t="s">
        <v>95</v>
      </c>
      <c r="G3579" s="231" t="s">
        <v>974</v>
      </c>
      <c r="H3579" s="231" t="s">
        <v>67</v>
      </c>
      <c r="K3579" s="231" t="s">
        <v>997</v>
      </c>
      <c r="L3579" s="231" t="s">
        <v>979</v>
      </c>
      <c r="M3579" s="234"/>
      <c r="N3579" s="236"/>
      <c r="O3579" s="236"/>
    </row>
    <row r="3580" spans="1:15">
      <c r="A3580" s="231" t="s">
        <v>969</v>
      </c>
      <c r="B3580" s="231" t="s">
        <v>970</v>
      </c>
      <c r="C3580" s="231" t="s">
        <v>971</v>
      </c>
      <c r="D3580" s="231" t="s">
        <v>972</v>
      </c>
      <c r="E3580" s="231" t="s">
        <v>996</v>
      </c>
      <c r="F3580" s="231" t="s">
        <v>95</v>
      </c>
      <c r="G3580" s="231" t="s">
        <v>974</v>
      </c>
      <c r="H3580" s="231" t="s">
        <v>67</v>
      </c>
      <c r="K3580" s="231" t="s">
        <v>997</v>
      </c>
      <c r="L3580" s="231" t="s">
        <v>980</v>
      </c>
      <c r="M3580" s="234"/>
      <c r="N3580" s="236"/>
      <c r="O3580" s="236"/>
    </row>
    <row r="3581" spans="1:15">
      <c r="A3581" s="237" t="s">
        <v>969</v>
      </c>
      <c r="B3581" s="237" t="s">
        <v>970</v>
      </c>
      <c r="C3581" s="237" t="s">
        <v>971</v>
      </c>
      <c r="D3581" s="237" t="s">
        <v>972</v>
      </c>
      <c r="E3581" s="237" t="s">
        <v>996</v>
      </c>
      <c r="F3581" s="237" t="s">
        <v>95</v>
      </c>
      <c r="G3581" s="237" t="s">
        <v>974</v>
      </c>
      <c r="H3581" s="237" t="s">
        <v>63</v>
      </c>
      <c r="I3581" s="237"/>
      <c r="J3581" s="237"/>
      <c r="K3581" s="237" t="s">
        <v>997</v>
      </c>
      <c r="L3581" s="237" t="s">
        <v>976</v>
      </c>
      <c r="M3581" s="237">
        <v>7.7521000000000004</v>
      </c>
      <c r="N3581" s="237"/>
      <c r="O3581" s="237"/>
    </row>
    <row r="3582" spans="1:15">
      <c r="A3582" s="237" t="s">
        <v>969</v>
      </c>
      <c r="B3582" s="237" t="s">
        <v>970</v>
      </c>
      <c r="C3582" s="237" t="s">
        <v>971</v>
      </c>
      <c r="D3582" s="237" t="s">
        <v>972</v>
      </c>
      <c r="E3582" s="237" t="s">
        <v>996</v>
      </c>
      <c r="F3582" s="237" t="s">
        <v>95</v>
      </c>
      <c r="G3582" s="237" t="s">
        <v>974</v>
      </c>
      <c r="H3582" s="237" t="s">
        <v>63</v>
      </c>
      <c r="I3582" s="237"/>
      <c r="J3582" s="237"/>
      <c r="K3582" s="237" t="s">
        <v>997</v>
      </c>
      <c r="L3582" s="237" t="s">
        <v>977</v>
      </c>
      <c r="M3582" s="238">
        <v>1.25648340251066E-6</v>
      </c>
      <c r="N3582" s="238"/>
      <c r="O3582" s="238"/>
    </row>
    <row r="3583" spans="1:15">
      <c r="A3583" s="231" t="s">
        <v>969</v>
      </c>
      <c r="B3583" s="231" t="s">
        <v>970</v>
      </c>
      <c r="C3583" s="231" t="s">
        <v>971</v>
      </c>
      <c r="D3583" s="231" t="s">
        <v>972</v>
      </c>
      <c r="E3583" s="231" t="s">
        <v>996</v>
      </c>
      <c r="F3583" s="231" t="s">
        <v>95</v>
      </c>
      <c r="G3583" s="231" t="s">
        <v>974</v>
      </c>
      <c r="H3583" s="231" t="s">
        <v>63</v>
      </c>
      <c r="I3583" s="231" t="s">
        <v>1002</v>
      </c>
      <c r="J3583" s="231" t="s">
        <v>1009</v>
      </c>
      <c r="K3583" s="231" t="s">
        <v>997</v>
      </c>
      <c r="L3583" s="231" t="s">
        <v>978</v>
      </c>
      <c r="M3583" s="234"/>
      <c r="N3583" s="235">
        <v>1</v>
      </c>
      <c r="O3583" s="235">
        <v>1</v>
      </c>
    </row>
    <row r="3584" spans="1:15">
      <c r="A3584" s="231" t="s">
        <v>969</v>
      </c>
      <c r="B3584" s="231" t="s">
        <v>970</v>
      </c>
      <c r="C3584" s="231" t="s">
        <v>971</v>
      </c>
      <c r="D3584" s="231" t="s">
        <v>972</v>
      </c>
      <c r="E3584" s="231" t="s">
        <v>996</v>
      </c>
      <c r="F3584" s="231" t="s">
        <v>95</v>
      </c>
      <c r="G3584" s="231" t="s">
        <v>974</v>
      </c>
      <c r="H3584" s="231" t="s">
        <v>63</v>
      </c>
      <c r="K3584" s="231" t="s">
        <v>997</v>
      </c>
      <c r="L3584" s="231" t="s">
        <v>979</v>
      </c>
      <c r="M3584" s="234"/>
      <c r="N3584" s="236"/>
      <c r="O3584" s="236"/>
    </row>
    <row r="3585" spans="1:15">
      <c r="A3585" s="231" t="s">
        <v>969</v>
      </c>
      <c r="B3585" s="231" t="s">
        <v>970</v>
      </c>
      <c r="C3585" s="231" t="s">
        <v>971</v>
      </c>
      <c r="D3585" s="231" t="s">
        <v>972</v>
      </c>
      <c r="E3585" s="231" t="s">
        <v>996</v>
      </c>
      <c r="F3585" s="231" t="s">
        <v>95</v>
      </c>
      <c r="G3585" s="231" t="s">
        <v>974</v>
      </c>
      <c r="H3585" s="231" t="s">
        <v>63</v>
      </c>
      <c r="K3585" s="231" t="s">
        <v>997</v>
      </c>
      <c r="L3585" s="231" t="s">
        <v>980</v>
      </c>
      <c r="M3585" s="234"/>
      <c r="N3585" s="236"/>
      <c r="O3585" s="236"/>
    </row>
    <row r="3586" spans="1:15">
      <c r="A3586" s="237" t="s">
        <v>969</v>
      </c>
      <c r="B3586" s="237" t="s">
        <v>970</v>
      </c>
      <c r="C3586" s="237" t="s">
        <v>971</v>
      </c>
      <c r="D3586" s="237" t="s">
        <v>972</v>
      </c>
      <c r="E3586" s="237" t="s">
        <v>996</v>
      </c>
      <c r="F3586" s="237" t="s">
        <v>95</v>
      </c>
      <c r="G3586" s="237" t="s">
        <v>974</v>
      </c>
      <c r="H3586" s="237" t="s">
        <v>60</v>
      </c>
      <c r="I3586" s="237"/>
      <c r="J3586" s="237"/>
      <c r="K3586" s="237" t="s">
        <v>997</v>
      </c>
      <c r="L3586" s="237" t="s">
        <v>976</v>
      </c>
      <c r="M3586" s="237">
        <v>2.92E-2</v>
      </c>
      <c r="N3586" s="237"/>
      <c r="O3586" s="237">
        <v>1E-3</v>
      </c>
    </row>
    <row r="3587" spans="1:15">
      <c r="A3587" s="237" t="s">
        <v>969</v>
      </c>
      <c r="B3587" s="237" t="s">
        <v>970</v>
      </c>
      <c r="C3587" s="237" t="s">
        <v>971</v>
      </c>
      <c r="D3587" s="237" t="s">
        <v>972</v>
      </c>
      <c r="E3587" s="237" t="s">
        <v>996</v>
      </c>
      <c r="F3587" s="237" t="s">
        <v>95</v>
      </c>
      <c r="G3587" s="237" t="s">
        <v>974</v>
      </c>
      <c r="H3587" s="237" t="s">
        <v>60</v>
      </c>
      <c r="I3587" s="237"/>
      <c r="J3587" s="237"/>
      <c r="K3587" s="237" t="s">
        <v>997</v>
      </c>
      <c r="L3587" s="237" t="s">
        <v>977</v>
      </c>
      <c r="M3587" s="238">
        <v>3.7983634829746398E-9</v>
      </c>
      <c r="N3587" s="238"/>
      <c r="O3587" s="238">
        <v>1.55682392049831E-10</v>
      </c>
    </row>
    <row r="3588" spans="1:15">
      <c r="A3588" s="231" t="s">
        <v>969</v>
      </c>
      <c r="B3588" s="231" t="s">
        <v>970</v>
      </c>
      <c r="C3588" s="231" t="s">
        <v>971</v>
      </c>
      <c r="D3588" s="231" t="s">
        <v>972</v>
      </c>
      <c r="E3588" s="231" t="s">
        <v>996</v>
      </c>
      <c r="F3588" s="231" t="s">
        <v>95</v>
      </c>
      <c r="G3588" s="231" t="s">
        <v>974</v>
      </c>
      <c r="H3588" s="231" t="s">
        <v>60</v>
      </c>
      <c r="I3588" s="231" t="s">
        <v>1002</v>
      </c>
      <c r="J3588" s="231" t="s">
        <v>1009</v>
      </c>
      <c r="K3588" s="231" t="s">
        <v>997</v>
      </c>
      <c r="L3588" s="231" t="s">
        <v>978</v>
      </c>
      <c r="M3588" s="234"/>
      <c r="N3588" s="235">
        <v>1</v>
      </c>
      <c r="O3588" s="235">
        <v>1</v>
      </c>
    </row>
    <row r="3589" spans="1:15">
      <c r="A3589" s="231" t="s">
        <v>969</v>
      </c>
      <c r="B3589" s="231" t="s">
        <v>970</v>
      </c>
      <c r="C3589" s="231" t="s">
        <v>971</v>
      </c>
      <c r="D3589" s="231" t="s">
        <v>972</v>
      </c>
      <c r="E3589" s="231" t="s">
        <v>996</v>
      </c>
      <c r="F3589" s="231" t="s">
        <v>95</v>
      </c>
      <c r="G3589" s="231" t="s">
        <v>974</v>
      </c>
      <c r="H3589" s="231" t="s">
        <v>60</v>
      </c>
      <c r="K3589" s="231" t="s">
        <v>997</v>
      </c>
      <c r="L3589" s="231" t="s">
        <v>979</v>
      </c>
      <c r="M3589" s="234"/>
      <c r="N3589" s="236"/>
      <c r="O3589" s="235"/>
    </row>
    <row r="3590" spans="1:15">
      <c r="A3590" s="231" t="s">
        <v>969</v>
      </c>
      <c r="B3590" s="231" t="s">
        <v>970</v>
      </c>
      <c r="C3590" s="231" t="s">
        <v>971</v>
      </c>
      <c r="D3590" s="231" t="s">
        <v>972</v>
      </c>
      <c r="E3590" s="231" t="s">
        <v>996</v>
      </c>
      <c r="F3590" s="231" t="s">
        <v>95</v>
      </c>
      <c r="G3590" s="231" t="s">
        <v>974</v>
      </c>
      <c r="H3590" s="231" t="s">
        <v>60</v>
      </c>
      <c r="K3590" s="231" t="s">
        <v>997</v>
      </c>
      <c r="L3590" s="231" t="s">
        <v>980</v>
      </c>
      <c r="M3590" s="234"/>
      <c r="N3590" s="236"/>
      <c r="O3590" s="235"/>
    </row>
    <row r="3591" spans="1:15">
      <c r="A3591" s="237" t="s">
        <v>969</v>
      </c>
      <c r="B3591" s="237" t="s">
        <v>970</v>
      </c>
      <c r="C3591" s="237" t="s">
        <v>971</v>
      </c>
      <c r="D3591" s="237" t="s">
        <v>972</v>
      </c>
      <c r="E3591" s="237" t="s">
        <v>996</v>
      </c>
      <c r="F3591" s="237" t="s">
        <v>95</v>
      </c>
      <c r="G3591" s="237" t="s">
        <v>974</v>
      </c>
      <c r="H3591" s="237" t="s">
        <v>17</v>
      </c>
      <c r="I3591" s="237"/>
      <c r="J3591" s="237"/>
      <c r="K3591" s="237" t="s">
        <v>997</v>
      </c>
      <c r="L3591" s="237" t="s">
        <v>976</v>
      </c>
      <c r="M3591" s="237">
        <v>39678.206100000003</v>
      </c>
      <c r="N3591" s="237">
        <v>14612.553900000001</v>
      </c>
      <c r="O3591" s="237">
        <v>38851.132400000002</v>
      </c>
    </row>
    <row r="3592" spans="1:15">
      <c r="A3592" s="237" t="s">
        <v>969</v>
      </c>
      <c r="B3592" s="237" t="s">
        <v>970</v>
      </c>
      <c r="C3592" s="237" t="s">
        <v>971</v>
      </c>
      <c r="D3592" s="237" t="s">
        <v>972</v>
      </c>
      <c r="E3592" s="237" t="s">
        <v>996</v>
      </c>
      <c r="F3592" s="237" t="s">
        <v>95</v>
      </c>
      <c r="G3592" s="237" t="s">
        <v>974</v>
      </c>
      <c r="H3592" s="237" t="s">
        <v>17</v>
      </c>
      <c r="I3592" s="237"/>
      <c r="J3592" s="237"/>
      <c r="K3592" s="237" t="s">
        <v>997</v>
      </c>
      <c r="L3592" s="237" t="s">
        <v>977</v>
      </c>
      <c r="M3592" s="238">
        <v>6.0484372258766796E-3</v>
      </c>
      <c r="N3592" s="238">
        <v>3.6472462164334998E-3</v>
      </c>
      <c r="O3592" s="238">
        <v>6.0484372258766796E-3</v>
      </c>
    </row>
    <row r="3593" spans="1:15">
      <c r="A3593" s="231" t="s">
        <v>969</v>
      </c>
      <c r="B3593" s="231" t="s">
        <v>970</v>
      </c>
      <c r="C3593" s="231" t="s">
        <v>971</v>
      </c>
      <c r="D3593" s="231" t="s">
        <v>972</v>
      </c>
      <c r="E3593" s="231" t="s">
        <v>996</v>
      </c>
      <c r="F3593" s="231" t="s">
        <v>95</v>
      </c>
      <c r="G3593" s="231" t="s">
        <v>974</v>
      </c>
      <c r="H3593" s="231" t="s">
        <v>17</v>
      </c>
      <c r="I3593" s="231" t="s">
        <v>101</v>
      </c>
      <c r="J3593" s="231" t="s">
        <v>811</v>
      </c>
      <c r="K3593" s="231" t="s">
        <v>997</v>
      </c>
      <c r="L3593" s="231" t="s">
        <v>978</v>
      </c>
      <c r="M3593" s="234"/>
      <c r="N3593" s="235">
        <f>'4.c Electricity breakdown'!N34</f>
        <v>0.47499999999999998</v>
      </c>
      <c r="O3593" s="235">
        <f>'4.c Electricity breakdown'!AQ34</f>
        <v>0.47499999999999998</v>
      </c>
    </row>
    <row r="3594" spans="1:15">
      <c r="A3594" s="231" t="s">
        <v>969</v>
      </c>
      <c r="B3594" s="231" t="s">
        <v>970</v>
      </c>
      <c r="C3594" s="231" t="s">
        <v>971</v>
      </c>
      <c r="D3594" s="231" t="s">
        <v>972</v>
      </c>
      <c r="E3594" s="231" t="s">
        <v>996</v>
      </c>
      <c r="F3594" s="231" t="s">
        <v>95</v>
      </c>
      <c r="G3594" s="231" t="s">
        <v>974</v>
      </c>
      <c r="H3594" s="231" t="s">
        <v>17</v>
      </c>
      <c r="I3594" s="231" t="s">
        <v>1005</v>
      </c>
      <c r="J3594" s="231" t="s">
        <v>1009</v>
      </c>
      <c r="K3594" s="231" t="s">
        <v>997</v>
      </c>
      <c r="L3594" s="231" t="s">
        <v>979</v>
      </c>
      <c r="M3594" s="234"/>
      <c r="N3594" s="235">
        <f>'4.c Electricity breakdown'!N33</f>
        <v>0.47499999999999998</v>
      </c>
      <c r="O3594" s="235">
        <f>'4.c Electricity breakdown'!AQ33</f>
        <v>0.47499999999999998</v>
      </c>
    </row>
    <row r="3595" spans="1:15">
      <c r="A3595" s="231" t="s">
        <v>969</v>
      </c>
      <c r="B3595" s="231" t="s">
        <v>970</v>
      </c>
      <c r="C3595" s="231" t="s">
        <v>971</v>
      </c>
      <c r="D3595" s="231" t="s">
        <v>972</v>
      </c>
      <c r="E3595" s="231" t="s">
        <v>996</v>
      </c>
      <c r="F3595" s="231" t="s">
        <v>95</v>
      </c>
      <c r="G3595" s="231" t="s">
        <v>974</v>
      </c>
      <c r="H3595" s="231" t="s">
        <v>17</v>
      </c>
      <c r="I3595" s="231" t="s">
        <v>105</v>
      </c>
      <c r="J3595" s="231" t="s">
        <v>813</v>
      </c>
      <c r="K3595" s="231" t="s">
        <v>997</v>
      </c>
      <c r="L3595" s="231" t="s">
        <v>980</v>
      </c>
      <c r="M3595" s="234"/>
      <c r="N3595" s="235">
        <f>'4.c Electricity breakdown'!N35</f>
        <v>0.05</v>
      </c>
      <c r="O3595" s="235">
        <f>'4.c Electricity breakdown'!AQ35</f>
        <v>0.05</v>
      </c>
    </row>
    <row r="3596" spans="1:15">
      <c r="A3596" s="237" t="s">
        <v>969</v>
      </c>
      <c r="B3596" s="237" t="s">
        <v>970</v>
      </c>
      <c r="C3596" s="237" t="s">
        <v>971</v>
      </c>
      <c r="D3596" s="237" t="s">
        <v>972</v>
      </c>
      <c r="E3596" s="237" t="s">
        <v>996</v>
      </c>
      <c r="F3596" s="237" t="s">
        <v>95</v>
      </c>
      <c r="G3596" s="237" t="s">
        <v>974</v>
      </c>
      <c r="H3596" s="237" t="s">
        <v>45</v>
      </c>
      <c r="I3596" s="237"/>
      <c r="J3596" s="237"/>
      <c r="K3596" s="237" t="s">
        <v>997</v>
      </c>
      <c r="L3596" s="237" t="s">
        <v>976</v>
      </c>
      <c r="M3596" s="237">
        <v>12251.937099999999</v>
      </c>
      <c r="N3596" s="237">
        <v>2776.4164999999998</v>
      </c>
      <c r="O3596" s="237">
        <v>2720.8609000000001</v>
      </c>
    </row>
    <row r="3597" spans="1:15">
      <c r="A3597" s="237" t="s">
        <v>969</v>
      </c>
      <c r="B3597" s="237" t="s">
        <v>970</v>
      </c>
      <c r="C3597" s="237" t="s">
        <v>971</v>
      </c>
      <c r="D3597" s="237" t="s">
        <v>972</v>
      </c>
      <c r="E3597" s="237" t="s">
        <v>996</v>
      </c>
      <c r="F3597" s="237" t="s">
        <v>95</v>
      </c>
      <c r="G3597" s="237" t="s">
        <v>974</v>
      </c>
      <c r="H3597" s="237" t="s">
        <v>45</v>
      </c>
      <c r="I3597" s="237"/>
      <c r="J3597" s="237"/>
      <c r="K3597" s="237" t="s">
        <v>997</v>
      </c>
      <c r="L3597" s="237" t="s">
        <v>977</v>
      </c>
      <c r="M3597" s="238">
        <v>1.45657447743823E-3</v>
      </c>
      <c r="N3597" s="238">
        <v>6.9298458326771495E-4</v>
      </c>
      <c r="O3597" s="238">
        <v>4.2359013334685499E-4</v>
      </c>
    </row>
    <row r="3598" spans="1:15">
      <c r="A3598" s="231" t="s">
        <v>969</v>
      </c>
      <c r="B3598" s="231" t="s">
        <v>970</v>
      </c>
      <c r="C3598" s="231" t="s">
        <v>971</v>
      </c>
      <c r="D3598" s="231" t="s">
        <v>972</v>
      </c>
      <c r="E3598" s="231" t="s">
        <v>996</v>
      </c>
      <c r="F3598" s="231" t="s">
        <v>95</v>
      </c>
      <c r="G3598" s="231" t="s">
        <v>974</v>
      </c>
      <c r="H3598" s="231" t="s">
        <v>45</v>
      </c>
      <c r="I3598" s="231" t="s">
        <v>1075</v>
      </c>
      <c r="J3598" s="231" t="s">
        <v>1016</v>
      </c>
      <c r="K3598" s="231" t="s">
        <v>997</v>
      </c>
      <c r="L3598" s="231" t="s">
        <v>978</v>
      </c>
      <c r="M3598" s="234"/>
      <c r="N3598" s="239">
        <v>0.5</v>
      </c>
      <c r="O3598" s="239">
        <v>0.5</v>
      </c>
    </row>
    <row r="3599" spans="1:15">
      <c r="A3599" s="231" t="s">
        <v>969</v>
      </c>
      <c r="B3599" s="231" t="s">
        <v>970</v>
      </c>
      <c r="C3599" s="231" t="s">
        <v>971</v>
      </c>
      <c r="D3599" s="231" t="s">
        <v>972</v>
      </c>
      <c r="E3599" s="231" t="s">
        <v>996</v>
      </c>
      <c r="F3599" s="231" t="s">
        <v>95</v>
      </c>
      <c r="G3599" s="231" t="s">
        <v>974</v>
      </c>
      <c r="H3599" s="231" t="s">
        <v>45</v>
      </c>
      <c r="I3599" s="231" t="s">
        <v>1075</v>
      </c>
      <c r="J3599" s="231" t="s">
        <v>1074</v>
      </c>
      <c r="K3599" s="231" t="s">
        <v>997</v>
      </c>
      <c r="L3599" s="231" t="s">
        <v>979</v>
      </c>
      <c r="M3599" s="234"/>
      <c r="N3599" s="239">
        <v>0.5</v>
      </c>
      <c r="O3599" s="239">
        <v>0.5</v>
      </c>
    </row>
    <row r="3600" spans="1:15">
      <c r="A3600" s="231" t="s">
        <v>969</v>
      </c>
      <c r="B3600" s="231" t="s">
        <v>970</v>
      </c>
      <c r="C3600" s="231" t="s">
        <v>971</v>
      </c>
      <c r="D3600" s="231" t="s">
        <v>972</v>
      </c>
      <c r="E3600" s="231" t="s">
        <v>996</v>
      </c>
      <c r="F3600" s="231" t="s">
        <v>95</v>
      </c>
      <c r="G3600" s="231" t="s">
        <v>974</v>
      </c>
      <c r="H3600" s="231" t="s">
        <v>45</v>
      </c>
      <c r="K3600" s="231" t="s">
        <v>997</v>
      </c>
      <c r="L3600" s="231" t="s">
        <v>980</v>
      </c>
      <c r="M3600" s="234"/>
      <c r="N3600" s="235"/>
      <c r="O3600" s="235"/>
    </row>
    <row r="3601" spans="1:15">
      <c r="A3601" s="237" t="s">
        <v>969</v>
      </c>
      <c r="B3601" s="237" t="s">
        <v>970</v>
      </c>
      <c r="C3601" s="237" t="s">
        <v>971</v>
      </c>
      <c r="D3601" s="237" t="s">
        <v>972</v>
      </c>
      <c r="E3601" s="237" t="s">
        <v>996</v>
      </c>
      <c r="F3601" s="237" t="s">
        <v>95</v>
      </c>
      <c r="G3601" s="237" t="s">
        <v>974</v>
      </c>
      <c r="H3601" s="237" t="s">
        <v>975</v>
      </c>
      <c r="I3601" s="237"/>
      <c r="J3601" s="237"/>
      <c r="K3601" s="237" t="s">
        <v>51</v>
      </c>
      <c r="L3601" s="237" t="s">
        <v>976</v>
      </c>
      <c r="M3601" s="237">
        <v>5768.7331000000004</v>
      </c>
      <c r="N3601" s="237">
        <v>4478.8581999999997</v>
      </c>
      <c r="O3601" s="237"/>
    </row>
    <row r="3602" spans="1:15">
      <c r="A3602" s="237" t="s">
        <v>969</v>
      </c>
      <c r="B3602" s="237" t="s">
        <v>970</v>
      </c>
      <c r="C3602" s="237" t="s">
        <v>971</v>
      </c>
      <c r="D3602" s="237" t="s">
        <v>972</v>
      </c>
      <c r="E3602" s="237" t="s">
        <v>996</v>
      </c>
      <c r="F3602" s="237" t="s">
        <v>95</v>
      </c>
      <c r="G3602" s="237" t="s">
        <v>974</v>
      </c>
      <c r="H3602" s="237" t="s">
        <v>975</v>
      </c>
      <c r="I3602" s="237"/>
      <c r="J3602" s="237"/>
      <c r="K3602" s="237" t="s">
        <v>51</v>
      </c>
      <c r="L3602" s="237" t="s">
        <v>977</v>
      </c>
      <c r="M3602" s="238">
        <v>1.21356757434318E-3</v>
      </c>
      <c r="N3602" s="238">
        <v>1.11790852822053E-3</v>
      </c>
      <c r="O3602" s="238"/>
    </row>
    <row r="3603" spans="1:15">
      <c r="A3603" s="231" t="s">
        <v>969</v>
      </c>
      <c r="B3603" s="231" t="s">
        <v>970</v>
      </c>
      <c r="C3603" s="231" t="s">
        <v>971</v>
      </c>
      <c r="D3603" s="231" t="s">
        <v>972</v>
      </c>
      <c r="E3603" s="231" t="s">
        <v>996</v>
      </c>
      <c r="F3603" s="231" t="s">
        <v>95</v>
      </c>
      <c r="G3603" s="231" t="s">
        <v>974</v>
      </c>
      <c r="H3603" s="231" t="s">
        <v>975</v>
      </c>
      <c r="I3603" s="231" t="s">
        <v>1002</v>
      </c>
      <c r="J3603" s="231" t="s">
        <v>1009</v>
      </c>
      <c r="K3603" s="231" t="s">
        <v>51</v>
      </c>
      <c r="L3603" s="231" t="s">
        <v>978</v>
      </c>
      <c r="M3603" s="234"/>
      <c r="N3603" s="235">
        <v>1</v>
      </c>
      <c r="O3603" s="235">
        <v>1</v>
      </c>
    </row>
    <row r="3604" spans="1:15">
      <c r="A3604" s="231" t="s">
        <v>969</v>
      </c>
      <c r="B3604" s="231" t="s">
        <v>970</v>
      </c>
      <c r="C3604" s="231" t="s">
        <v>971</v>
      </c>
      <c r="D3604" s="231" t="s">
        <v>972</v>
      </c>
      <c r="E3604" s="231" t="s">
        <v>996</v>
      </c>
      <c r="F3604" s="231" t="s">
        <v>95</v>
      </c>
      <c r="G3604" s="231" t="s">
        <v>974</v>
      </c>
      <c r="H3604" s="231" t="s">
        <v>975</v>
      </c>
      <c r="K3604" s="231" t="s">
        <v>51</v>
      </c>
      <c r="L3604" s="231" t="s">
        <v>979</v>
      </c>
      <c r="M3604" s="234"/>
      <c r="N3604" s="235"/>
      <c r="O3604" s="236"/>
    </row>
    <row r="3605" spans="1:15">
      <c r="A3605" s="231" t="s">
        <v>969</v>
      </c>
      <c r="B3605" s="231" t="s">
        <v>970</v>
      </c>
      <c r="C3605" s="231" t="s">
        <v>971</v>
      </c>
      <c r="D3605" s="231" t="s">
        <v>972</v>
      </c>
      <c r="E3605" s="231" t="s">
        <v>996</v>
      </c>
      <c r="F3605" s="231" t="s">
        <v>95</v>
      </c>
      <c r="G3605" s="231" t="s">
        <v>974</v>
      </c>
      <c r="H3605" s="231" t="s">
        <v>975</v>
      </c>
      <c r="K3605" s="231" t="s">
        <v>51</v>
      </c>
      <c r="L3605" s="231" t="s">
        <v>980</v>
      </c>
      <c r="M3605" s="234"/>
      <c r="N3605" s="235"/>
      <c r="O3605" s="236"/>
    </row>
    <row r="3606" spans="1:15">
      <c r="A3606" s="237" t="s">
        <v>969</v>
      </c>
      <c r="B3606" s="237" t="s">
        <v>970</v>
      </c>
      <c r="C3606" s="237" t="s">
        <v>971</v>
      </c>
      <c r="D3606" s="237" t="s">
        <v>972</v>
      </c>
      <c r="E3606" s="237" t="s">
        <v>996</v>
      </c>
      <c r="F3606" s="237" t="s">
        <v>95</v>
      </c>
      <c r="G3606" s="237" t="s">
        <v>974</v>
      </c>
      <c r="H3606" s="237" t="s">
        <v>981</v>
      </c>
      <c r="I3606" s="237"/>
      <c r="J3606" s="237"/>
      <c r="K3606" s="237" t="s">
        <v>51</v>
      </c>
      <c r="L3606" s="237" t="s">
        <v>976</v>
      </c>
      <c r="M3606" s="237">
        <v>188.12389999999999</v>
      </c>
      <c r="N3606" s="237">
        <v>188.12389999999999</v>
      </c>
      <c r="O3606" s="237"/>
    </row>
    <row r="3607" spans="1:15">
      <c r="A3607" s="237" t="s">
        <v>969</v>
      </c>
      <c r="B3607" s="237" t="s">
        <v>970</v>
      </c>
      <c r="C3607" s="237" t="s">
        <v>971</v>
      </c>
      <c r="D3607" s="237" t="s">
        <v>972</v>
      </c>
      <c r="E3607" s="237" t="s">
        <v>996</v>
      </c>
      <c r="F3607" s="237" t="s">
        <v>95</v>
      </c>
      <c r="G3607" s="237" t="s">
        <v>974</v>
      </c>
      <c r="H3607" s="237" t="s">
        <v>981</v>
      </c>
      <c r="I3607" s="237"/>
      <c r="J3607" s="237"/>
      <c r="K3607" s="237" t="s">
        <v>51</v>
      </c>
      <c r="L3607" s="237" t="s">
        <v>977</v>
      </c>
      <c r="M3607" s="238">
        <v>4.6955117304697403E-5</v>
      </c>
      <c r="N3607" s="238">
        <v>4.6955117304697403E-5</v>
      </c>
      <c r="O3607" s="238"/>
    </row>
    <row r="3608" spans="1:15">
      <c r="A3608" s="231" t="s">
        <v>969</v>
      </c>
      <c r="B3608" s="231" t="s">
        <v>970</v>
      </c>
      <c r="C3608" s="231" t="s">
        <v>971</v>
      </c>
      <c r="D3608" s="231" t="s">
        <v>972</v>
      </c>
      <c r="E3608" s="231" t="s">
        <v>996</v>
      </c>
      <c r="F3608" s="231" t="s">
        <v>95</v>
      </c>
      <c r="G3608" s="231" t="s">
        <v>974</v>
      </c>
      <c r="H3608" s="231" t="s">
        <v>981</v>
      </c>
      <c r="I3608" s="231" t="s">
        <v>1002</v>
      </c>
      <c r="J3608" s="231" t="s">
        <v>1009</v>
      </c>
      <c r="K3608" s="231" t="s">
        <v>51</v>
      </c>
      <c r="L3608" s="231" t="s">
        <v>978</v>
      </c>
      <c r="M3608" s="234"/>
      <c r="N3608" s="235">
        <v>1</v>
      </c>
      <c r="O3608" s="235">
        <v>1</v>
      </c>
    </row>
    <row r="3609" spans="1:15">
      <c r="A3609" s="231" t="s">
        <v>969</v>
      </c>
      <c r="B3609" s="231" t="s">
        <v>970</v>
      </c>
      <c r="C3609" s="231" t="s">
        <v>971</v>
      </c>
      <c r="D3609" s="231" t="s">
        <v>972</v>
      </c>
      <c r="E3609" s="231" t="s">
        <v>996</v>
      </c>
      <c r="F3609" s="231" t="s">
        <v>95</v>
      </c>
      <c r="G3609" s="231" t="s">
        <v>974</v>
      </c>
      <c r="H3609" s="231" t="s">
        <v>981</v>
      </c>
      <c r="K3609" s="231" t="s">
        <v>51</v>
      </c>
      <c r="L3609" s="231" t="s">
        <v>979</v>
      </c>
      <c r="M3609" s="234"/>
      <c r="N3609" s="235"/>
      <c r="O3609" s="236"/>
    </row>
    <row r="3610" spans="1:15">
      <c r="A3610" s="231" t="s">
        <v>969</v>
      </c>
      <c r="B3610" s="231" t="s">
        <v>970</v>
      </c>
      <c r="C3610" s="231" t="s">
        <v>971</v>
      </c>
      <c r="D3610" s="231" t="s">
        <v>972</v>
      </c>
      <c r="E3610" s="231" t="s">
        <v>996</v>
      </c>
      <c r="F3610" s="231" t="s">
        <v>95</v>
      </c>
      <c r="G3610" s="231" t="s">
        <v>974</v>
      </c>
      <c r="H3610" s="231" t="s">
        <v>981</v>
      </c>
      <c r="K3610" s="231" t="s">
        <v>51</v>
      </c>
      <c r="L3610" s="231" t="s">
        <v>980</v>
      </c>
      <c r="M3610" s="234"/>
      <c r="N3610" s="235"/>
      <c r="O3610" s="236"/>
    </row>
    <row r="3611" spans="1:15">
      <c r="A3611" s="237" t="s">
        <v>969</v>
      </c>
      <c r="B3611" s="237" t="s">
        <v>970</v>
      </c>
      <c r="C3611" s="237" t="s">
        <v>971</v>
      </c>
      <c r="D3611" s="237" t="s">
        <v>972</v>
      </c>
      <c r="E3611" s="237" t="s">
        <v>996</v>
      </c>
      <c r="F3611" s="237" t="s">
        <v>95</v>
      </c>
      <c r="G3611" s="237" t="s">
        <v>974</v>
      </c>
      <c r="H3611" s="237" t="s">
        <v>982</v>
      </c>
      <c r="I3611" s="237"/>
      <c r="J3611" s="237"/>
      <c r="K3611" s="237" t="s">
        <v>51</v>
      </c>
      <c r="L3611" s="237" t="s">
        <v>976</v>
      </c>
      <c r="M3611" s="237">
        <v>119.8396</v>
      </c>
      <c r="N3611" s="237"/>
      <c r="O3611" s="237"/>
    </row>
    <row r="3612" spans="1:15">
      <c r="A3612" s="237" t="s">
        <v>969</v>
      </c>
      <c r="B3612" s="237" t="s">
        <v>970</v>
      </c>
      <c r="C3612" s="237" t="s">
        <v>971</v>
      </c>
      <c r="D3612" s="237" t="s">
        <v>972</v>
      </c>
      <c r="E3612" s="237" t="s">
        <v>996</v>
      </c>
      <c r="F3612" s="237" t="s">
        <v>95</v>
      </c>
      <c r="G3612" s="237" t="s">
        <v>974</v>
      </c>
      <c r="H3612" s="237" t="s">
        <v>982</v>
      </c>
      <c r="I3612" s="237"/>
      <c r="J3612" s="237"/>
      <c r="K3612" s="237" t="s">
        <v>51</v>
      </c>
      <c r="L3612" s="237" t="s">
        <v>977</v>
      </c>
      <c r="M3612" s="238">
        <v>1.3957046270731901E-5</v>
      </c>
      <c r="N3612" s="238"/>
      <c r="O3612" s="238"/>
    </row>
    <row r="3613" spans="1:15">
      <c r="A3613" s="231" t="s">
        <v>969</v>
      </c>
      <c r="B3613" s="231" t="s">
        <v>970</v>
      </c>
      <c r="C3613" s="231" t="s">
        <v>971</v>
      </c>
      <c r="D3613" s="231" t="s">
        <v>972</v>
      </c>
      <c r="E3613" s="231" t="s">
        <v>996</v>
      </c>
      <c r="F3613" s="231" t="s">
        <v>95</v>
      </c>
      <c r="G3613" s="231" t="s">
        <v>974</v>
      </c>
      <c r="H3613" s="231" t="s">
        <v>982</v>
      </c>
      <c r="I3613" s="231" t="s">
        <v>1002</v>
      </c>
      <c r="J3613" s="231" t="s">
        <v>1009</v>
      </c>
      <c r="K3613" s="231" t="s">
        <v>51</v>
      </c>
      <c r="L3613" s="231" t="s">
        <v>978</v>
      </c>
      <c r="M3613" s="234"/>
      <c r="N3613" s="235">
        <v>1</v>
      </c>
      <c r="O3613" s="235">
        <v>1</v>
      </c>
    </row>
    <row r="3614" spans="1:15">
      <c r="A3614" s="231" t="s">
        <v>969</v>
      </c>
      <c r="B3614" s="231" t="s">
        <v>970</v>
      </c>
      <c r="C3614" s="231" t="s">
        <v>971</v>
      </c>
      <c r="D3614" s="231" t="s">
        <v>972</v>
      </c>
      <c r="E3614" s="231" t="s">
        <v>996</v>
      </c>
      <c r="F3614" s="231" t="s">
        <v>95</v>
      </c>
      <c r="G3614" s="231" t="s">
        <v>974</v>
      </c>
      <c r="H3614" s="231" t="s">
        <v>982</v>
      </c>
      <c r="K3614" s="231" t="s">
        <v>51</v>
      </c>
      <c r="L3614" s="231" t="s">
        <v>979</v>
      </c>
      <c r="M3614" s="234"/>
      <c r="N3614" s="236"/>
      <c r="O3614" s="236"/>
    </row>
    <row r="3615" spans="1:15">
      <c r="A3615" s="231" t="s">
        <v>969</v>
      </c>
      <c r="B3615" s="231" t="s">
        <v>970</v>
      </c>
      <c r="C3615" s="231" t="s">
        <v>971</v>
      </c>
      <c r="D3615" s="231" t="s">
        <v>972</v>
      </c>
      <c r="E3615" s="231" t="s">
        <v>996</v>
      </c>
      <c r="F3615" s="231" t="s">
        <v>95</v>
      </c>
      <c r="G3615" s="231" t="s">
        <v>974</v>
      </c>
      <c r="H3615" s="231" t="s">
        <v>982</v>
      </c>
      <c r="K3615" s="231" t="s">
        <v>51</v>
      </c>
      <c r="L3615" s="231" t="s">
        <v>980</v>
      </c>
      <c r="M3615" s="234"/>
      <c r="N3615" s="236"/>
      <c r="O3615" s="236"/>
    </row>
    <row r="3616" spans="1:15">
      <c r="A3616" s="237" t="s">
        <v>969</v>
      </c>
      <c r="B3616" s="237" t="s">
        <v>970</v>
      </c>
      <c r="C3616" s="237" t="s">
        <v>971</v>
      </c>
      <c r="D3616" s="237" t="s">
        <v>972</v>
      </c>
      <c r="E3616" s="237" t="s">
        <v>996</v>
      </c>
      <c r="F3616" s="237" t="s">
        <v>95</v>
      </c>
      <c r="G3616" s="237" t="s">
        <v>974</v>
      </c>
      <c r="H3616" s="237" t="s">
        <v>983</v>
      </c>
      <c r="I3616" s="237"/>
      <c r="J3616" s="237"/>
      <c r="K3616" s="237" t="s">
        <v>51</v>
      </c>
      <c r="L3616" s="237" t="s">
        <v>976</v>
      </c>
      <c r="M3616" s="237">
        <v>45.993099999999998</v>
      </c>
      <c r="N3616" s="237"/>
      <c r="O3616" s="237">
        <v>1.2776000000000001</v>
      </c>
    </row>
    <row r="3617" spans="1:15">
      <c r="A3617" s="237" t="s">
        <v>969</v>
      </c>
      <c r="B3617" s="237" t="s">
        <v>970</v>
      </c>
      <c r="C3617" s="237" t="s">
        <v>971</v>
      </c>
      <c r="D3617" s="237" t="s">
        <v>972</v>
      </c>
      <c r="E3617" s="237" t="s">
        <v>996</v>
      </c>
      <c r="F3617" s="237" t="s">
        <v>95</v>
      </c>
      <c r="G3617" s="237" t="s">
        <v>974</v>
      </c>
      <c r="H3617" s="237" t="s">
        <v>983</v>
      </c>
      <c r="I3617" s="237"/>
      <c r="J3617" s="237"/>
      <c r="K3617" s="237" t="s">
        <v>51</v>
      </c>
      <c r="L3617" s="237" t="s">
        <v>977</v>
      </c>
      <c r="M3617" s="238">
        <v>6.0033852752165203E-6</v>
      </c>
      <c r="N3617" s="238"/>
      <c r="O3617" s="238">
        <v>1.98899824082864E-7</v>
      </c>
    </row>
    <row r="3618" spans="1:15">
      <c r="A3618" s="231" t="s">
        <v>969</v>
      </c>
      <c r="B3618" s="231" t="s">
        <v>970</v>
      </c>
      <c r="C3618" s="231" t="s">
        <v>971</v>
      </c>
      <c r="D3618" s="231" t="s">
        <v>972</v>
      </c>
      <c r="E3618" s="231" t="s">
        <v>996</v>
      </c>
      <c r="F3618" s="231" t="s">
        <v>95</v>
      </c>
      <c r="G3618" s="231" t="s">
        <v>974</v>
      </c>
      <c r="H3618" s="231" t="s">
        <v>983</v>
      </c>
      <c r="I3618" s="231" t="s">
        <v>1002</v>
      </c>
      <c r="J3618" s="231" t="s">
        <v>1009</v>
      </c>
      <c r="K3618" s="231" t="s">
        <v>51</v>
      </c>
      <c r="L3618" s="231" t="s">
        <v>978</v>
      </c>
      <c r="M3618" s="234"/>
      <c r="N3618" s="235">
        <v>1</v>
      </c>
      <c r="O3618" s="235">
        <v>1</v>
      </c>
    </row>
    <row r="3619" spans="1:15">
      <c r="A3619" s="231" t="s">
        <v>969</v>
      </c>
      <c r="B3619" s="231" t="s">
        <v>970</v>
      </c>
      <c r="C3619" s="231" t="s">
        <v>971</v>
      </c>
      <c r="D3619" s="231" t="s">
        <v>972</v>
      </c>
      <c r="E3619" s="231" t="s">
        <v>996</v>
      </c>
      <c r="F3619" s="231" t="s">
        <v>95</v>
      </c>
      <c r="G3619" s="231" t="s">
        <v>974</v>
      </c>
      <c r="H3619" s="231" t="s">
        <v>983</v>
      </c>
      <c r="K3619" s="231" t="s">
        <v>51</v>
      </c>
      <c r="L3619" s="231" t="s">
        <v>979</v>
      </c>
      <c r="M3619" s="234"/>
      <c r="N3619" s="236"/>
      <c r="O3619" s="235"/>
    </row>
    <row r="3620" spans="1:15">
      <c r="A3620" s="231" t="s">
        <v>969</v>
      </c>
      <c r="B3620" s="231" t="s">
        <v>970</v>
      </c>
      <c r="C3620" s="231" t="s">
        <v>971</v>
      </c>
      <c r="D3620" s="231" t="s">
        <v>972</v>
      </c>
      <c r="E3620" s="231" t="s">
        <v>996</v>
      </c>
      <c r="F3620" s="231" t="s">
        <v>95</v>
      </c>
      <c r="G3620" s="231" t="s">
        <v>974</v>
      </c>
      <c r="H3620" s="231" t="s">
        <v>983</v>
      </c>
      <c r="K3620" s="231" t="s">
        <v>51</v>
      </c>
      <c r="L3620" s="231" t="s">
        <v>980</v>
      </c>
      <c r="M3620" s="234"/>
      <c r="N3620" s="236"/>
      <c r="O3620" s="235"/>
    </row>
    <row r="3621" spans="1:15">
      <c r="A3621" s="237" t="s">
        <v>969</v>
      </c>
      <c r="B3621" s="237" t="s">
        <v>970</v>
      </c>
      <c r="C3621" s="237" t="s">
        <v>971</v>
      </c>
      <c r="D3621" s="237" t="s">
        <v>972</v>
      </c>
      <c r="E3621" s="237" t="s">
        <v>996</v>
      </c>
      <c r="F3621" s="237" t="s">
        <v>95</v>
      </c>
      <c r="G3621" s="237" t="s">
        <v>974</v>
      </c>
      <c r="H3621" s="237" t="s">
        <v>984</v>
      </c>
      <c r="I3621" s="237"/>
      <c r="J3621" s="237"/>
      <c r="K3621" s="237" t="s">
        <v>51</v>
      </c>
      <c r="L3621" s="237" t="s">
        <v>976</v>
      </c>
      <c r="M3621" s="237">
        <v>10366.177799999999</v>
      </c>
      <c r="N3621" s="237"/>
      <c r="O3621" s="237">
        <v>1815.6891000000001</v>
      </c>
    </row>
    <row r="3622" spans="1:15">
      <c r="A3622" s="237" t="s">
        <v>969</v>
      </c>
      <c r="B3622" s="237" t="s">
        <v>970</v>
      </c>
      <c r="C3622" s="237" t="s">
        <v>971</v>
      </c>
      <c r="D3622" s="237" t="s">
        <v>972</v>
      </c>
      <c r="E3622" s="237" t="s">
        <v>996</v>
      </c>
      <c r="F3622" s="237" t="s">
        <v>95</v>
      </c>
      <c r="G3622" s="237" t="s">
        <v>974</v>
      </c>
      <c r="H3622" s="237" t="s">
        <v>984</v>
      </c>
      <c r="I3622" s="237"/>
      <c r="J3622" s="237"/>
      <c r="K3622" s="237" t="s">
        <v>51</v>
      </c>
      <c r="L3622" s="237" t="s">
        <v>977</v>
      </c>
      <c r="M3622" s="238">
        <v>1.8202989850492201E-3</v>
      </c>
      <c r="N3622" s="238"/>
      <c r="O3622" s="238">
        <v>2.8267082230680398E-4</v>
      </c>
    </row>
    <row r="3623" spans="1:15">
      <c r="A3623" s="231" t="s">
        <v>969</v>
      </c>
      <c r="B3623" s="231" t="s">
        <v>970</v>
      </c>
      <c r="C3623" s="231" t="s">
        <v>971</v>
      </c>
      <c r="D3623" s="231" t="s">
        <v>972</v>
      </c>
      <c r="E3623" s="231" t="s">
        <v>996</v>
      </c>
      <c r="F3623" s="231" t="s">
        <v>95</v>
      </c>
      <c r="G3623" s="231" t="s">
        <v>974</v>
      </c>
      <c r="H3623" s="231" t="s">
        <v>984</v>
      </c>
      <c r="I3623" s="231" t="s">
        <v>1002</v>
      </c>
      <c r="J3623" s="231" t="s">
        <v>1009</v>
      </c>
      <c r="K3623" s="231" t="s">
        <v>51</v>
      </c>
      <c r="L3623" s="231" t="s">
        <v>978</v>
      </c>
      <c r="M3623" s="234"/>
      <c r="N3623" s="235">
        <v>1</v>
      </c>
      <c r="O3623" s="235">
        <v>1</v>
      </c>
    </row>
    <row r="3624" spans="1:15">
      <c r="A3624" s="231" t="s">
        <v>969</v>
      </c>
      <c r="B3624" s="231" t="s">
        <v>970</v>
      </c>
      <c r="C3624" s="231" t="s">
        <v>971</v>
      </c>
      <c r="D3624" s="231" t="s">
        <v>972</v>
      </c>
      <c r="E3624" s="231" t="s">
        <v>996</v>
      </c>
      <c r="F3624" s="231" t="s">
        <v>95</v>
      </c>
      <c r="G3624" s="231" t="s">
        <v>974</v>
      </c>
      <c r="H3624" s="231" t="s">
        <v>984</v>
      </c>
      <c r="K3624" s="231" t="s">
        <v>51</v>
      </c>
      <c r="L3624" s="231" t="s">
        <v>979</v>
      </c>
      <c r="M3624" s="234"/>
      <c r="N3624" s="236"/>
      <c r="O3624" s="235"/>
    </row>
    <row r="3625" spans="1:15">
      <c r="A3625" s="231" t="s">
        <v>969</v>
      </c>
      <c r="B3625" s="231" t="s">
        <v>970</v>
      </c>
      <c r="C3625" s="231" t="s">
        <v>971</v>
      </c>
      <c r="D3625" s="231" t="s">
        <v>972</v>
      </c>
      <c r="E3625" s="231" t="s">
        <v>996</v>
      </c>
      <c r="F3625" s="231" t="s">
        <v>95</v>
      </c>
      <c r="G3625" s="231" t="s">
        <v>974</v>
      </c>
      <c r="H3625" s="231" t="s">
        <v>984</v>
      </c>
      <c r="K3625" s="231" t="s">
        <v>51</v>
      </c>
      <c r="L3625" s="231" t="s">
        <v>980</v>
      </c>
      <c r="M3625" s="234"/>
      <c r="N3625" s="236"/>
      <c r="O3625" s="235"/>
    </row>
    <row r="3626" spans="1:15">
      <c r="A3626" s="237" t="s">
        <v>969</v>
      </c>
      <c r="B3626" s="237" t="s">
        <v>970</v>
      </c>
      <c r="C3626" s="237" t="s">
        <v>971</v>
      </c>
      <c r="D3626" s="237" t="s">
        <v>972</v>
      </c>
      <c r="E3626" s="237" t="s">
        <v>996</v>
      </c>
      <c r="F3626" s="237" t="s">
        <v>95</v>
      </c>
      <c r="G3626" s="237" t="s">
        <v>974</v>
      </c>
      <c r="H3626" s="237" t="s">
        <v>985</v>
      </c>
      <c r="I3626" s="237"/>
      <c r="J3626" s="237"/>
      <c r="K3626" s="237" t="s">
        <v>51</v>
      </c>
      <c r="L3626" s="237" t="s">
        <v>976</v>
      </c>
      <c r="M3626" s="237">
        <v>27.4589</v>
      </c>
      <c r="N3626" s="237"/>
      <c r="O3626" s="237"/>
    </row>
    <row r="3627" spans="1:15">
      <c r="A3627" s="237" t="s">
        <v>969</v>
      </c>
      <c r="B3627" s="237" t="s">
        <v>970</v>
      </c>
      <c r="C3627" s="237" t="s">
        <v>971</v>
      </c>
      <c r="D3627" s="237" t="s">
        <v>972</v>
      </c>
      <c r="E3627" s="237" t="s">
        <v>996</v>
      </c>
      <c r="F3627" s="237" t="s">
        <v>95</v>
      </c>
      <c r="G3627" s="237" t="s">
        <v>974</v>
      </c>
      <c r="H3627" s="237" t="s">
        <v>985</v>
      </c>
      <c r="I3627" s="237"/>
      <c r="J3627" s="237"/>
      <c r="K3627" s="237" t="s">
        <v>51</v>
      </c>
      <c r="L3627" s="237" t="s">
        <v>977</v>
      </c>
      <c r="M3627" s="238">
        <v>3.5093093271998198E-6</v>
      </c>
      <c r="N3627" s="238"/>
      <c r="O3627" s="238"/>
    </row>
    <row r="3628" spans="1:15">
      <c r="A3628" s="231" t="s">
        <v>969</v>
      </c>
      <c r="B3628" s="231" t="s">
        <v>970</v>
      </c>
      <c r="C3628" s="231" t="s">
        <v>971</v>
      </c>
      <c r="D3628" s="231" t="s">
        <v>972</v>
      </c>
      <c r="E3628" s="231" t="s">
        <v>996</v>
      </c>
      <c r="F3628" s="231" t="s">
        <v>95</v>
      </c>
      <c r="G3628" s="231" t="s">
        <v>974</v>
      </c>
      <c r="H3628" s="231" t="s">
        <v>985</v>
      </c>
      <c r="I3628" s="231" t="s">
        <v>1002</v>
      </c>
      <c r="J3628" s="231" t="s">
        <v>1009</v>
      </c>
      <c r="K3628" s="231" t="s">
        <v>51</v>
      </c>
      <c r="L3628" s="231" t="s">
        <v>978</v>
      </c>
      <c r="M3628" s="234"/>
      <c r="N3628" s="235">
        <v>1</v>
      </c>
      <c r="O3628" s="235">
        <v>1</v>
      </c>
    </row>
    <row r="3629" spans="1:15">
      <c r="A3629" s="231" t="s">
        <v>969</v>
      </c>
      <c r="B3629" s="231" t="s">
        <v>970</v>
      </c>
      <c r="C3629" s="231" t="s">
        <v>971</v>
      </c>
      <c r="D3629" s="231" t="s">
        <v>972</v>
      </c>
      <c r="E3629" s="231" t="s">
        <v>996</v>
      </c>
      <c r="F3629" s="231" t="s">
        <v>95</v>
      </c>
      <c r="G3629" s="231" t="s">
        <v>974</v>
      </c>
      <c r="H3629" s="231" t="s">
        <v>985</v>
      </c>
      <c r="K3629" s="231" t="s">
        <v>51</v>
      </c>
      <c r="L3629" s="231" t="s">
        <v>979</v>
      </c>
      <c r="M3629" s="234"/>
      <c r="N3629" s="236"/>
      <c r="O3629" s="236"/>
    </row>
    <row r="3630" spans="1:15">
      <c r="A3630" s="231" t="s">
        <v>969</v>
      </c>
      <c r="B3630" s="231" t="s">
        <v>970</v>
      </c>
      <c r="C3630" s="231" t="s">
        <v>971</v>
      </c>
      <c r="D3630" s="231" t="s">
        <v>972</v>
      </c>
      <c r="E3630" s="231" t="s">
        <v>996</v>
      </c>
      <c r="F3630" s="231" t="s">
        <v>95</v>
      </c>
      <c r="G3630" s="231" t="s">
        <v>974</v>
      </c>
      <c r="H3630" s="231" t="s">
        <v>985</v>
      </c>
      <c r="K3630" s="231" t="s">
        <v>51</v>
      </c>
      <c r="L3630" s="231" t="s">
        <v>980</v>
      </c>
      <c r="M3630" s="234"/>
      <c r="N3630" s="236"/>
      <c r="O3630" s="236"/>
    </row>
    <row r="3631" spans="1:15">
      <c r="A3631" s="237" t="s">
        <v>969</v>
      </c>
      <c r="B3631" s="237" t="s">
        <v>970</v>
      </c>
      <c r="C3631" s="237" t="s">
        <v>971</v>
      </c>
      <c r="D3631" s="237" t="s">
        <v>972</v>
      </c>
      <c r="E3631" s="237" t="s">
        <v>996</v>
      </c>
      <c r="F3631" s="237" t="s">
        <v>95</v>
      </c>
      <c r="G3631" s="237" t="s">
        <v>974</v>
      </c>
      <c r="H3631" s="237" t="s">
        <v>986</v>
      </c>
      <c r="I3631" s="237"/>
      <c r="J3631" s="237"/>
      <c r="K3631" s="237" t="s">
        <v>51</v>
      </c>
      <c r="L3631" s="237" t="s">
        <v>976</v>
      </c>
      <c r="M3631" s="237">
        <v>195.4631</v>
      </c>
      <c r="N3631" s="237"/>
      <c r="O3631" s="237">
        <v>16.4543</v>
      </c>
    </row>
    <row r="3632" spans="1:15">
      <c r="A3632" s="237" t="s">
        <v>969</v>
      </c>
      <c r="B3632" s="237" t="s">
        <v>970</v>
      </c>
      <c r="C3632" s="237" t="s">
        <v>971</v>
      </c>
      <c r="D3632" s="237" t="s">
        <v>972</v>
      </c>
      <c r="E3632" s="237" t="s">
        <v>996</v>
      </c>
      <c r="F3632" s="237" t="s">
        <v>95</v>
      </c>
      <c r="G3632" s="237" t="s">
        <v>974</v>
      </c>
      <c r="H3632" s="237" t="s">
        <v>986</v>
      </c>
      <c r="I3632" s="237"/>
      <c r="J3632" s="237"/>
      <c r="K3632" s="237" t="s">
        <v>51</v>
      </c>
      <c r="L3632" s="237" t="s">
        <v>977</v>
      </c>
      <c r="M3632" s="238">
        <v>3.57908685576316E-5</v>
      </c>
      <c r="N3632" s="238"/>
      <c r="O3632" s="238">
        <v>2.5616447835055301E-6</v>
      </c>
    </row>
    <row r="3633" spans="1:15">
      <c r="A3633" s="231" t="s">
        <v>969</v>
      </c>
      <c r="B3633" s="231" t="s">
        <v>970</v>
      </c>
      <c r="C3633" s="231" t="s">
        <v>971</v>
      </c>
      <c r="D3633" s="231" t="s">
        <v>972</v>
      </c>
      <c r="E3633" s="231" t="s">
        <v>996</v>
      </c>
      <c r="F3633" s="231" t="s">
        <v>95</v>
      </c>
      <c r="G3633" s="231" t="s">
        <v>974</v>
      </c>
      <c r="H3633" s="231" t="s">
        <v>986</v>
      </c>
      <c r="I3633" s="231" t="s">
        <v>1002</v>
      </c>
      <c r="J3633" s="231" t="s">
        <v>1009</v>
      </c>
      <c r="K3633" s="231" t="s">
        <v>51</v>
      </c>
      <c r="L3633" s="231" t="s">
        <v>978</v>
      </c>
      <c r="M3633" s="234"/>
      <c r="N3633" s="235">
        <v>1</v>
      </c>
      <c r="O3633" s="235">
        <v>1</v>
      </c>
    </row>
    <row r="3634" spans="1:15">
      <c r="A3634" s="231" t="s">
        <v>969</v>
      </c>
      <c r="B3634" s="231" t="s">
        <v>970</v>
      </c>
      <c r="C3634" s="231" t="s">
        <v>971</v>
      </c>
      <c r="D3634" s="231" t="s">
        <v>972</v>
      </c>
      <c r="E3634" s="231" t="s">
        <v>996</v>
      </c>
      <c r="F3634" s="231" t="s">
        <v>95</v>
      </c>
      <c r="G3634" s="231" t="s">
        <v>974</v>
      </c>
      <c r="H3634" s="231" t="s">
        <v>986</v>
      </c>
      <c r="K3634" s="231" t="s">
        <v>51</v>
      </c>
      <c r="L3634" s="231" t="s">
        <v>979</v>
      </c>
      <c r="M3634" s="234"/>
      <c r="N3634" s="236"/>
      <c r="O3634" s="235"/>
    </row>
    <row r="3635" spans="1:15">
      <c r="A3635" s="231" t="s">
        <v>969</v>
      </c>
      <c r="B3635" s="231" t="s">
        <v>970</v>
      </c>
      <c r="C3635" s="231" t="s">
        <v>971</v>
      </c>
      <c r="D3635" s="231" t="s">
        <v>972</v>
      </c>
      <c r="E3635" s="231" t="s">
        <v>996</v>
      </c>
      <c r="F3635" s="231" t="s">
        <v>95</v>
      </c>
      <c r="G3635" s="231" t="s">
        <v>974</v>
      </c>
      <c r="H3635" s="231" t="s">
        <v>986</v>
      </c>
      <c r="K3635" s="231" t="s">
        <v>51</v>
      </c>
      <c r="L3635" s="231" t="s">
        <v>980</v>
      </c>
      <c r="M3635" s="234"/>
      <c r="N3635" s="236"/>
      <c r="O3635" s="235"/>
    </row>
    <row r="3636" spans="1:15">
      <c r="A3636" s="237" t="s">
        <v>969</v>
      </c>
      <c r="B3636" s="237" t="s">
        <v>970</v>
      </c>
      <c r="C3636" s="237" t="s">
        <v>971</v>
      </c>
      <c r="D3636" s="237" t="s">
        <v>972</v>
      </c>
      <c r="E3636" s="237" t="s">
        <v>996</v>
      </c>
      <c r="F3636" s="237" t="s">
        <v>95</v>
      </c>
      <c r="G3636" s="237" t="s">
        <v>974</v>
      </c>
      <c r="H3636" s="237" t="s">
        <v>49</v>
      </c>
      <c r="I3636" s="237"/>
      <c r="J3636" s="237"/>
      <c r="K3636" s="237" t="s">
        <v>51</v>
      </c>
      <c r="L3636" s="237" t="s">
        <v>976</v>
      </c>
      <c r="M3636" s="237">
        <v>57.663899999999998</v>
      </c>
      <c r="N3636" s="237"/>
      <c r="O3636" s="237"/>
    </row>
    <row r="3637" spans="1:15">
      <c r="A3637" s="237" t="s">
        <v>969</v>
      </c>
      <c r="B3637" s="237" t="s">
        <v>970</v>
      </c>
      <c r="C3637" s="237" t="s">
        <v>971</v>
      </c>
      <c r="D3637" s="237" t="s">
        <v>972</v>
      </c>
      <c r="E3637" s="237" t="s">
        <v>996</v>
      </c>
      <c r="F3637" s="237" t="s">
        <v>95</v>
      </c>
      <c r="G3637" s="237" t="s">
        <v>974</v>
      </c>
      <c r="H3637" s="237" t="s">
        <v>49</v>
      </c>
      <c r="I3637" s="237"/>
      <c r="J3637" s="237"/>
      <c r="K3637" s="237" t="s">
        <v>51</v>
      </c>
      <c r="L3637" s="237" t="s">
        <v>977</v>
      </c>
      <c r="M3637" s="238">
        <v>7.5326800719008798E-6</v>
      </c>
      <c r="N3637" s="238"/>
      <c r="O3637" s="238"/>
    </row>
    <row r="3638" spans="1:15">
      <c r="A3638" s="231" t="s">
        <v>969</v>
      </c>
      <c r="B3638" s="231" t="s">
        <v>970</v>
      </c>
      <c r="C3638" s="231" t="s">
        <v>971</v>
      </c>
      <c r="D3638" s="231" t="s">
        <v>972</v>
      </c>
      <c r="E3638" s="231" t="s">
        <v>996</v>
      </c>
      <c r="F3638" s="231" t="s">
        <v>95</v>
      </c>
      <c r="G3638" s="231" t="s">
        <v>974</v>
      </c>
      <c r="H3638" s="231" t="s">
        <v>49</v>
      </c>
      <c r="I3638" s="231" t="s">
        <v>1002</v>
      </c>
      <c r="J3638" s="231" t="s">
        <v>1009</v>
      </c>
      <c r="K3638" s="231" t="s">
        <v>51</v>
      </c>
      <c r="L3638" s="231" t="s">
        <v>978</v>
      </c>
      <c r="M3638" s="234"/>
      <c r="N3638" s="235">
        <v>1</v>
      </c>
      <c r="O3638" s="235">
        <v>1</v>
      </c>
    </row>
    <row r="3639" spans="1:15">
      <c r="A3639" s="231" t="s">
        <v>969</v>
      </c>
      <c r="B3639" s="231" t="s">
        <v>970</v>
      </c>
      <c r="C3639" s="231" t="s">
        <v>971</v>
      </c>
      <c r="D3639" s="231" t="s">
        <v>972</v>
      </c>
      <c r="E3639" s="231" t="s">
        <v>996</v>
      </c>
      <c r="F3639" s="231" t="s">
        <v>95</v>
      </c>
      <c r="G3639" s="231" t="s">
        <v>974</v>
      </c>
      <c r="H3639" s="231" t="s">
        <v>49</v>
      </c>
      <c r="K3639" s="231" t="s">
        <v>51</v>
      </c>
      <c r="L3639" s="231" t="s">
        <v>979</v>
      </c>
      <c r="M3639" s="234"/>
      <c r="N3639" s="236"/>
      <c r="O3639" s="236"/>
    </row>
    <row r="3640" spans="1:15">
      <c r="A3640" s="231" t="s">
        <v>969</v>
      </c>
      <c r="B3640" s="231" t="s">
        <v>970</v>
      </c>
      <c r="C3640" s="231" t="s">
        <v>971</v>
      </c>
      <c r="D3640" s="231" t="s">
        <v>972</v>
      </c>
      <c r="E3640" s="231" t="s">
        <v>996</v>
      </c>
      <c r="F3640" s="231" t="s">
        <v>95</v>
      </c>
      <c r="G3640" s="231" t="s">
        <v>974</v>
      </c>
      <c r="H3640" s="231" t="s">
        <v>49</v>
      </c>
      <c r="K3640" s="231" t="s">
        <v>51</v>
      </c>
      <c r="L3640" s="231" t="s">
        <v>980</v>
      </c>
      <c r="M3640" s="234"/>
      <c r="N3640" s="236"/>
      <c r="O3640" s="236"/>
    </row>
    <row r="3641" spans="1:15">
      <c r="A3641" s="237" t="s">
        <v>969</v>
      </c>
      <c r="B3641" s="237" t="s">
        <v>970</v>
      </c>
      <c r="C3641" s="237" t="s">
        <v>971</v>
      </c>
      <c r="D3641" s="237" t="s">
        <v>972</v>
      </c>
      <c r="E3641" s="237" t="s">
        <v>996</v>
      </c>
      <c r="F3641" s="237" t="s">
        <v>95</v>
      </c>
      <c r="G3641" s="237" t="s">
        <v>974</v>
      </c>
      <c r="H3641" s="237" t="s">
        <v>27</v>
      </c>
      <c r="I3641" s="237"/>
      <c r="J3641" s="237"/>
      <c r="K3641" s="237" t="s">
        <v>51</v>
      </c>
      <c r="L3641" s="237" t="s">
        <v>976</v>
      </c>
      <c r="M3641" s="237">
        <v>136.96250000000001</v>
      </c>
      <c r="N3641" s="237">
        <v>41.5809</v>
      </c>
      <c r="O3641" s="237">
        <v>16.000299999999999</v>
      </c>
    </row>
    <row r="3642" spans="1:15">
      <c r="A3642" s="237" t="s">
        <v>969</v>
      </c>
      <c r="B3642" s="237" t="s">
        <v>970</v>
      </c>
      <c r="C3642" s="237" t="s">
        <v>971</v>
      </c>
      <c r="D3642" s="237" t="s">
        <v>972</v>
      </c>
      <c r="E3642" s="237" t="s">
        <v>996</v>
      </c>
      <c r="F3642" s="237" t="s">
        <v>95</v>
      </c>
      <c r="G3642" s="237" t="s">
        <v>974</v>
      </c>
      <c r="H3642" s="237" t="s">
        <v>27</v>
      </c>
      <c r="I3642" s="237"/>
      <c r="J3642" s="237"/>
      <c r="K3642" s="237" t="s">
        <v>51</v>
      </c>
      <c r="L3642" s="237" t="s">
        <v>977</v>
      </c>
      <c r="M3642" s="238">
        <v>1.76528714558543E-5</v>
      </c>
      <c r="N3642" s="238">
        <v>1.03784582242601E-5</v>
      </c>
      <c r="O3642" s="238">
        <v>2.4909649775149099E-6</v>
      </c>
    </row>
    <row r="3643" spans="1:15">
      <c r="A3643" s="231" t="s">
        <v>969</v>
      </c>
      <c r="B3643" s="231" t="s">
        <v>970</v>
      </c>
      <c r="C3643" s="231" t="s">
        <v>971</v>
      </c>
      <c r="D3643" s="231" t="s">
        <v>972</v>
      </c>
      <c r="E3643" s="231" t="s">
        <v>996</v>
      </c>
      <c r="F3643" s="231" t="s">
        <v>95</v>
      </c>
      <c r="G3643" s="231" t="s">
        <v>974</v>
      </c>
      <c r="H3643" s="231" t="s">
        <v>27</v>
      </c>
      <c r="I3643" s="231" t="s">
        <v>1002</v>
      </c>
      <c r="J3643" s="231" t="s">
        <v>1009</v>
      </c>
      <c r="K3643" s="231" t="s">
        <v>51</v>
      </c>
      <c r="L3643" s="231" t="s">
        <v>978</v>
      </c>
      <c r="M3643" s="234"/>
      <c r="N3643" s="235">
        <v>1</v>
      </c>
      <c r="O3643" s="235">
        <v>1</v>
      </c>
    </row>
    <row r="3644" spans="1:15">
      <c r="A3644" s="231" t="s">
        <v>969</v>
      </c>
      <c r="B3644" s="231" t="s">
        <v>970</v>
      </c>
      <c r="C3644" s="231" t="s">
        <v>971</v>
      </c>
      <c r="D3644" s="231" t="s">
        <v>972</v>
      </c>
      <c r="E3644" s="231" t="s">
        <v>996</v>
      </c>
      <c r="F3644" s="231" t="s">
        <v>95</v>
      </c>
      <c r="G3644" s="231" t="s">
        <v>974</v>
      </c>
      <c r="H3644" s="231" t="s">
        <v>27</v>
      </c>
      <c r="K3644" s="231" t="s">
        <v>51</v>
      </c>
      <c r="L3644" s="231" t="s">
        <v>979</v>
      </c>
      <c r="M3644" s="234"/>
      <c r="N3644" s="235"/>
      <c r="O3644" s="235"/>
    </row>
    <row r="3645" spans="1:15">
      <c r="A3645" s="231" t="s">
        <v>969</v>
      </c>
      <c r="B3645" s="231" t="s">
        <v>970</v>
      </c>
      <c r="C3645" s="231" t="s">
        <v>971</v>
      </c>
      <c r="D3645" s="231" t="s">
        <v>972</v>
      </c>
      <c r="E3645" s="231" t="s">
        <v>996</v>
      </c>
      <c r="F3645" s="231" t="s">
        <v>95</v>
      </c>
      <c r="G3645" s="231" t="s">
        <v>974</v>
      </c>
      <c r="H3645" s="231" t="s">
        <v>27</v>
      </c>
      <c r="K3645" s="231" t="s">
        <v>51</v>
      </c>
      <c r="L3645" s="231" t="s">
        <v>980</v>
      </c>
      <c r="M3645" s="234"/>
      <c r="N3645" s="235"/>
      <c r="O3645" s="235"/>
    </row>
    <row r="3646" spans="1:15">
      <c r="A3646" s="237" t="s">
        <v>969</v>
      </c>
      <c r="B3646" s="237" t="s">
        <v>970</v>
      </c>
      <c r="C3646" s="237" t="s">
        <v>971</v>
      </c>
      <c r="D3646" s="237" t="s">
        <v>972</v>
      </c>
      <c r="E3646" s="237" t="s">
        <v>996</v>
      </c>
      <c r="F3646" s="237" t="s">
        <v>95</v>
      </c>
      <c r="G3646" s="237" t="s">
        <v>974</v>
      </c>
      <c r="H3646" s="237" t="s">
        <v>26</v>
      </c>
      <c r="I3646" s="237"/>
      <c r="J3646" s="237"/>
      <c r="K3646" s="237" t="s">
        <v>51</v>
      </c>
      <c r="L3646" s="237" t="s">
        <v>976</v>
      </c>
      <c r="M3646" s="237">
        <v>4.7999000000000001</v>
      </c>
      <c r="N3646" s="237"/>
      <c r="O3646" s="237">
        <v>1.6</v>
      </c>
    </row>
    <row r="3647" spans="1:15">
      <c r="A3647" s="237" t="s">
        <v>969</v>
      </c>
      <c r="B3647" s="237" t="s">
        <v>970</v>
      </c>
      <c r="C3647" s="237" t="s">
        <v>971</v>
      </c>
      <c r="D3647" s="237" t="s">
        <v>972</v>
      </c>
      <c r="E3647" s="237" t="s">
        <v>996</v>
      </c>
      <c r="F3647" s="237" t="s">
        <v>95</v>
      </c>
      <c r="G3647" s="237" t="s">
        <v>974</v>
      </c>
      <c r="H3647" s="237" t="s">
        <v>26</v>
      </c>
      <c r="I3647" s="237"/>
      <c r="J3647" s="237"/>
      <c r="K3647" s="237" t="s">
        <v>51</v>
      </c>
      <c r="L3647" s="237" t="s">
        <v>977</v>
      </c>
      <c r="M3647" s="238">
        <v>7.8061578486930501E-7</v>
      </c>
      <c r="N3647" s="238"/>
      <c r="O3647" s="238">
        <v>2.49091827279729E-7</v>
      </c>
    </row>
    <row r="3648" spans="1:15">
      <c r="A3648" s="231" t="s">
        <v>969</v>
      </c>
      <c r="B3648" s="231" t="s">
        <v>970</v>
      </c>
      <c r="C3648" s="231" t="s">
        <v>971</v>
      </c>
      <c r="D3648" s="231" t="s">
        <v>972</v>
      </c>
      <c r="E3648" s="231" t="s">
        <v>996</v>
      </c>
      <c r="F3648" s="231" t="s">
        <v>95</v>
      </c>
      <c r="G3648" s="231" t="s">
        <v>974</v>
      </c>
      <c r="H3648" s="231" t="s">
        <v>26</v>
      </c>
      <c r="I3648" s="231" t="s">
        <v>1002</v>
      </c>
      <c r="J3648" s="231" t="s">
        <v>1009</v>
      </c>
      <c r="K3648" s="231" t="s">
        <v>51</v>
      </c>
      <c r="L3648" s="231" t="s">
        <v>978</v>
      </c>
      <c r="M3648" s="234"/>
      <c r="N3648" s="235">
        <v>1</v>
      </c>
      <c r="O3648" s="235">
        <v>1</v>
      </c>
    </row>
    <row r="3649" spans="1:15">
      <c r="A3649" s="231" t="s">
        <v>969</v>
      </c>
      <c r="B3649" s="231" t="s">
        <v>970</v>
      </c>
      <c r="C3649" s="231" t="s">
        <v>971</v>
      </c>
      <c r="D3649" s="231" t="s">
        <v>972</v>
      </c>
      <c r="E3649" s="231" t="s">
        <v>996</v>
      </c>
      <c r="F3649" s="231" t="s">
        <v>95</v>
      </c>
      <c r="G3649" s="231" t="s">
        <v>974</v>
      </c>
      <c r="H3649" s="231" t="s">
        <v>26</v>
      </c>
      <c r="K3649" s="231" t="s">
        <v>51</v>
      </c>
      <c r="L3649" s="231" t="s">
        <v>979</v>
      </c>
      <c r="M3649" s="234"/>
      <c r="N3649" s="236"/>
      <c r="O3649" s="235"/>
    </row>
    <row r="3650" spans="1:15">
      <c r="A3650" s="231" t="s">
        <v>969</v>
      </c>
      <c r="B3650" s="231" t="s">
        <v>970</v>
      </c>
      <c r="C3650" s="231" t="s">
        <v>971</v>
      </c>
      <c r="D3650" s="231" t="s">
        <v>972</v>
      </c>
      <c r="E3650" s="231" t="s">
        <v>996</v>
      </c>
      <c r="F3650" s="231" t="s">
        <v>95</v>
      </c>
      <c r="G3650" s="231" t="s">
        <v>974</v>
      </c>
      <c r="H3650" s="231" t="s">
        <v>26</v>
      </c>
      <c r="K3650" s="231" t="s">
        <v>51</v>
      </c>
      <c r="L3650" s="231" t="s">
        <v>980</v>
      </c>
      <c r="M3650" s="234"/>
      <c r="N3650" s="236"/>
      <c r="O3650" s="235"/>
    </row>
    <row r="3651" spans="1:15">
      <c r="A3651" s="237" t="s">
        <v>969</v>
      </c>
      <c r="B3651" s="237" t="s">
        <v>970</v>
      </c>
      <c r="C3651" s="237" t="s">
        <v>971</v>
      </c>
      <c r="D3651" s="237" t="s">
        <v>972</v>
      </c>
      <c r="E3651" s="237" t="s">
        <v>996</v>
      </c>
      <c r="F3651" s="237" t="s">
        <v>95</v>
      </c>
      <c r="G3651" s="237" t="s">
        <v>974</v>
      </c>
      <c r="H3651" s="237" t="s">
        <v>647</v>
      </c>
      <c r="I3651" s="237"/>
      <c r="J3651" s="237"/>
      <c r="K3651" s="237" t="s">
        <v>51</v>
      </c>
      <c r="L3651" s="237" t="s">
        <v>976</v>
      </c>
      <c r="M3651" s="237">
        <v>54.919699999999999</v>
      </c>
      <c r="N3651" s="237">
        <v>7.6925999999999997</v>
      </c>
      <c r="O3651" s="237">
        <v>2.9863</v>
      </c>
    </row>
    <row r="3652" spans="1:15">
      <c r="A3652" s="237" t="s">
        <v>969</v>
      </c>
      <c r="B3652" s="237" t="s">
        <v>970</v>
      </c>
      <c r="C3652" s="237" t="s">
        <v>971</v>
      </c>
      <c r="D3652" s="237" t="s">
        <v>972</v>
      </c>
      <c r="E3652" s="237" t="s">
        <v>996</v>
      </c>
      <c r="F3652" s="237" t="s">
        <v>95</v>
      </c>
      <c r="G3652" s="237" t="s">
        <v>974</v>
      </c>
      <c r="H3652" s="237" t="s">
        <v>647</v>
      </c>
      <c r="I3652" s="237"/>
      <c r="J3652" s="237"/>
      <c r="K3652" s="237" t="s">
        <v>51</v>
      </c>
      <c r="L3652" s="237" t="s">
        <v>977</v>
      </c>
      <c r="M3652" s="238">
        <v>9.3769781475832497E-6</v>
      </c>
      <c r="N3652" s="238">
        <v>1.9200480926565702E-6</v>
      </c>
      <c r="O3652" s="238">
        <v>4.6491432737840998E-7</v>
      </c>
    </row>
    <row r="3653" spans="1:15">
      <c r="A3653" s="231" t="s">
        <v>969</v>
      </c>
      <c r="B3653" s="231" t="s">
        <v>970</v>
      </c>
      <c r="C3653" s="231" t="s">
        <v>971</v>
      </c>
      <c r="D3653" s="231" t="s">
        <v>972</v>
      </c>
      <c r="E3653" s="231" t="s">
        <v>996</v>
      </c>
      <c r="F3653" s="231" t="s">
        <v>95</v>
      </c>
      <c r="G3653" s="231" t="s">
        <v>974</v>
      </c>
      <c r="H3653" s="231" t="s">
        <v>647</v>
      </c>
      <c r="I3653" s="231" t="s">
        <v>1002</v>
      </c>
      <c r="J3653" s="231" t="s">
        <v>1009</v>
      </c>
      <c r="K3653" s="231" t="s">
        <v>51</v>
      </c>
      <c r="L3653" s="231" t="s">
        <v>978</v>
      </c>
      <c r="M3653" s="234"/>
      <c r="N3653" s="235">
        <v>1</v>
      </c>
      <c r="O3653" s="235">
        <v>1</v>
      </c>
    </row>
    <row r="3654" spans="1:15">
      <c r="A3654" s="231" t="s">
        <v>969</v>
      </c>
      <c r="B3654" s="231" t="s">
        <v>970</v>
      </c>
      <c r="C3654" s="231" t="s">
        <v>971</v>
      </c>
      <c r="D3654" s="231" t="s">
        <v>972</v>
      </c>
      <c r="E3654" s="231" t="s">
        <v>996</v>
      </c>
      <c r="F3654" s="231" t="s">
        <v>95</v>
      </c>
      <c r="G3654" s="231" t="s">
        <v>974</v>
      </c>
      <c r="H3654" s="231" t="s">
        <v>647</v>
      </c>
      <c r="K3654" s="231" t="s">
        <v>51</v>
      </c>
      <c r="L3654" s="231" t="s">
        <v>979</v>
      </c>
      <c r="M3654" s="234"/>
      <c r="N3654" s="235"/>
      <c r="O3654" s="235"/>
    </row>
    <row r="3655" spans="1:15">
      <c r="A3655" s="231" t="s">
        <v>969</v>
      </c>
      <c r="B3655" s="231" t="s">
        <v>970</v>
      </c>
      <c r="C3655" s="231" t="s">
        <v>971</v>
      </c>
      <c r="D3655" s="231" t="s">
        <v>972</v>
      </c>
      <c r="E3655" s="231" t="s">
        <v>996</v>
      </c>
      <c r="F3655" s="231" t="s">
        <v>95</v>
      </c>
      <c r="G3655" s="231" t="s">
        <v>974</v>
      </c>
      <c r="H3655" s="231" t="s">
        <v>647</v>
      </c>
      <c r="K3655" s="231" t="s">
        <v>51</v>
      </c>
      <c r="L3655" s="231" t="s">
        <v>980</v>
      </c>
      <c r="M3655" s="234"/>
      <c r="N3655" s="235"/>
      <c r="O3655" s="235"/>
    </row>
    <row r="3656" spans="1:15">
      <c r="A3656" s="237" t="s">
        <v>969</v>
      </c>
      <c r="B3656" s="237" t="s">
        <v>970</v>
      </c>
      <c r="C3656" s="237" t="s">
        <v>971</v>
      </c>
      <c r="D3656" s="237" t="s">
        <v>972</v>
      </c>
      <c r="E3656" s="237" t="s">
        <v>996</v>
      </c>
      <c r="F3656" s="237" t="s">
        <v>95</v>
      </c>
      <c r="G3656" s="237" t="s">
        <v>974</v>
      </c>
      <c r="H3656" s="237" t="s">
        <v>32</v>
      </c>
      <c r="I3656" s="237"/>
      <c r="J3656" s="237"/>
      <c r="K3656" s="237" t="s">
        <v>51</v>
      </c>
      <c r="L3656" s="237" t="s">
        <v>976</v>
      </c>
      <c r="M3656" s="237">
        <v>18.981100000000001</v>
      </c>
      <c r="N3656" s="237">
        <v>1.2467999999999999</v>
      </c>
      <c r="O3656" s="237">
        <v>1.5262</v>
      </c>
    </row>
    <row r="3657" spans="1:15">
      <c r="A3657" s="237" t="s">
        <v>969</v>
      </c>
      <c r="B3657" s="237" t="s">
        <v>970</v>
      </c>
      <c r="C3657" s="237" t="s">
        <v>971</v>
      </c>
      <c r="D3657" s="237" t="s">
        <v>972</v>
      </c>
      <c r="E3657" s="237" t="s">
        <v>996</v>
      </c>
      <c r="F3657" s="237" t="s">
        <v>95</v>
      </c>
      <c r="G3657" s="237" t="s">
        <v>974</v>
      </c>
      <c r="H3657" s="237" t="s">
        <v>32</v>
      </c>
      <c r="I3657" s="237"/>
      <c r="J3657" s="237"/>
      <c r="K3657" s="237" t="s">
        <v>51</v>
      </c>
      <c r="L3657" s="237" t="s">
        <v>977</v>
      </c>
      <c r="M3657" s="238">
        <v>3.0869281181238699E-6</v>
      </c>
      <c r="N3657" s="238">
        <v>3.1119724955466402E-7</v>
      </c>
      <c r="O3657" s="238">
        <v>2.37602466746452E-7</v>
      </c>
    </row>
    <row r="3658" spans="1:15">
      <c r="A3658" s="231" t="s">
        <v>969</v>
      </c>
      <c r="B3658" s="231" t="s">
        <v>970</v>
      </c>
      <c r="C3658" s="231" t="s">
        <v>971</v>
      </c>
      <c r="D3658" s="231" t="s">
        <v>972</v>
      </c>
      <c r="E3658" s="231" t="s">
        <v>996</v>
      </c>
      <c r="F3658" s="231" t="s">
        <v>95</v>
      </c>
      <c r="G3658" s="231" t="s">
        <v>974</v>
      </c>
      <c r="H3658" s="231" t="s">
        <v>32</v>
      </c>
      <c r="I3658" s="231" t="s">
        <v>1002</v>
      </c>
      <c r="J3658" s="231" t="s">
        <v>1009</v>
      </c>
      <c r="K3658" s="231" t="s">
        <v>51</v>
      </c>
      <c r="L3658" s="231" t="s">
        <v>978</v>
      </c>
      <c r="M3658" s="234"/>
      <c r="N3658" s="235">
        <v>1</v>
      </c>
      <c r="O3658" s="235">
        <v>1</v>
      </c>
    </row>
    <row r="3659" spans="1:15">
      <c r="A3659" s="231" t="s">
        <v>969</v>
      </c>
      <c r="B3659" s="231" t="s">
        <v>970</v>
      </c>
      <c r="C3659" s="231" t="s">
        <v>971</v>
      </c>
      <c r="D3659" s="231" t="s">
        <v>972</v>
      </c>
      <c r="E3659" s="231" t="s">
        <v>996</v>
      </c>
      <c r="F3659" s="231" t="s">
        <v>95</v>
      </c>
      <c r="G3659" s="231" t="s">
        <v>974</v>
      </c>
      <c r="H3659" s="231" t="s">
        <v>32</v>
      </c>
      <c r="K3659" s="231" t="s">
        <v>51</v>
      </c>
      <c r="L3659" s="231" t="s">
        <v>979</v>
      </c>
      <c r="M3659" s="234"/>
      <c r="N3659" s="235"/>
      <c r="O3659" s="235"/>
    </row>
    <row r="3660" spans="1:15">
      <c r="A3660" s="231" t="s">
        <v>969</v>
      </c>
      <c r="B3660" s="231" t="s">
        <v>970</v>
      </c>
      <c r="C3660" s="231" t="s">
        <v>971</v>
      </c>
      <c r="D3660" s="231" t="s">
        <v>972</v>
      </c>
      <c r="E3660" s="231" t="s">
        <v>996</v>
      </c>
      <c r="F3660" s="231" t="s">
        <v>95</v>
      </c>
      <c r="G3660" s="231" t="s">
        <v>974</v>
      </c>
      <c r="H3660" s="231" t="s">
        <v>32</v>
      </c>
      <c r="K3660" s="231" t="s">
        <v>51</v>
      </c>
      <c r="L3660" s="231" t="s">
        <v>980</v>
      </c>
      <c r="M3660" s="234"/>
      <c r="N3660" s="235"/>
      <c r="O3660" s="235"/>
    </row>
    <row r="3661" spans="1:15">
      <c r="A3661" s="237" t="s">
        <v>969</v>
      </c>
      <c r="B3661" s="237" t="s">
        <v>970</v>
      </c>
      <c r="C3661" s="237" t="s">
        <v>971</v>
      </c>
      <c r="D3661" s="237" t="s">
        <v>972</v>
      </c>
      <c r="E3661" s="237" t="s">
        <v>996</v>
      </c>
      <c r="F3661" s="237" t="s">
        <v>95</v>
      </c>
      <c r="G3661" s="237" t="s">
        <v>974</v>
      </c>
      <c r="H3661" s="237" t="s">
        <v>28</v>
      </c>
      <c r="I3661" s="237"/>
      <c r="J3661" s="237"/>
      <c r="K3661" s="237" t="s">
        <v>51</v>
      </c>
      <c r="L3661" s="237" t="s">
        <v>976</v>
      </c>
      <c r="M3661" s="237">
        <v>23.387799999999999</v>
      </c>
      <c r="N3661" s="237"/>
      <c r="O3661" s="237">
        <v>20.7438</v>
      </c>
    </row>
    <row r="3662" spans="1:15">
      <c r="A3662" s="237" t="s">
        <v>969</v>
      </c>
      <c r="B3662" s="237" t="s">
        <v>970</v>
      </c>
      <c r="C3662" s="237" t="s">
        <v>971</v>
      </c>
      <c r="D3662" s="237" t="s">
        <v>972</v>
      </c>
      <c r="E3662" s="237" t="s">
        <v>996</v>
      </c>
      <c r="F3662" s="237" t="s">
        <v>95</v>
      </c>
      <c r="G3662" s="237" t="s">
        <v>974</v>
      </c>
      <c r="H3662" s="237" t="s">
        <v>28</v>
      </c>
      <c r="I3662" s="237"/>
      <c r="J3662" s="237"/>
      <c r="K3662" s="237" t="s">
        <v>51</v>
      </c>
      <c r="L3662" s="237" t="s">
        <v>977</v>
      </c>
      <c r="M3662" s="238">
        <v>3.72293323411423E-6</v>
      </c>
      <c r="N3662" s="238"/>
      <c r="O3662" s="238">
        <v>3.2294444042032799E-6</v>
      </c>
    </row>
    <row r="3663" spans="1:15">
      <c r="A3663" s="231" t="s">
        <v>969</v>
      </c>
      <c r="B3663" s="231" t="s">
        <v>970</v>
      </c>
      <c r="C3663" s="231" t="s">
        <v>971</v>
      </c>
      <c r="D3663" s="231" t="s">
        <v>972</v>
      </c>
      <c r="E3663" s="231" t="s">
        <v>996</v>
      </c>
      <c r="F3663" s="231" t="s">
        <v>95</v>
      </c>
      <c r="G3663" s="231" t="s">
        <v>974</v>
      </c>
      <c r="H3663" s="231" t="s">
        <v>28</v>
      </c>
      <c r="I3663" s="231" t="s">
        <v>1002</v>
      </c>
      <c r="J3663" s="231" t="s">
        <v>1009</v>
      </c>
      <c r="K3663" s="231" t="s">
        <v>51</v>
      </c>
      <c r="L3663" s="231" t="s">
        <v>978</v>
      </c>
      <c r="M3663" s="234"/>
      <c r="N3663" s="235">
        <v>1</v>
      </c>
      <c r="O3663" s="235">
        <v>1</v>
      </c>
    </row>
    <row r="3664" spans="1:15">
      <c r="A3664" s="231" t="s">
        <v>969</v>
      </c>
      <c r="B3664" s="231" t="s">
        <v>970</v>
      </c>
      <c r="C3664" s="231" t="s">
        <v>971</v>
      </c>
      <c r="D3664" s="231" t="s">
        <v>972</v>
      </c>
      <c r="E3664" s="231" t="s">
        <v>996</v>
      </c>
      <c r="F3664" s="231" t="s">
        <v>95</v>
      </c>
      <c r="G3664" s="231" t="s">
        <v>974</v>
      </c>
      <c r="H3664" s="231" t="s">
        <v>28</v>
      </c>
      <c r="K3664" s="231" t="s">
        <v>51</v>
      </c>
      <c r="L3664" s="231" t="s">
        <v>979</v>
      </c>
      <c r="M3664" s="234"/>
      <c r="N3664" s="236"/>
      <c r="O3664" s="235"/>
    </row>
    <row r="3665" spans="1:15">
      <c r="A3665" s="231" t="s">
        <v>969</v>
      </c>
      <c r="B3665" s="231" t="s">
        <v>970</v>
      </c>
      <c r="C3665" s="231" t="s">
        <v>971</v>
      </c>
      <c r="D3665" s="231" t="s">
        <v>972</v>
      </c>
      <c r="E3665" s="231" t="s">
        <v>996</v>
      </c>
      <c r="F3665" s="231" t="s">
        <v>95</v>
      </c>
      <c r="G3665" s="231" t="s">
        <v>974</v>
      </c>
      <c r="H3665" s="231" t="s">
        <v>28</v>
      </c>
      <c r="K3665" s="231" t="s">
        <v>51</v>
      </c>
      <c r="L3665" s="231" t="s">
        <v>980</v>
      </c>
      <c r="M3665" s="234"/>
      <c r="N3665" s="236"/>
      <c r="O3665" s="235"/>
    </row>
    <row r="3666" spans="1:15">
      <c r="A3666" s="237" t="s">
        <v>969</v>
      </c>
      <c r="B3666" s="237" t="s">
        <v>970</v>
      </c>
      <c r="C3666" s="237" t="s">
        <v>971</v>
      </c>
      <c r="D3666" s="237" t="s">
        <v>972</v>
      </c>
      <c r="E3666" s="237" t="s">
        <v>996</v>
      </c>
      <c r="F3666" s="237" t="s">
        <v>95</v>
      </c>
      <c r="G3666" s="237" t="s">
        <v>974</v>
      </c>
      <c r="H3666" s="237" t="s">
        <v>649</v>
      </c>
      <c r="I3666" s="237"/>
      <c r="J3666" s="237"/>
      <c r="K3666" s="237" t="s">
        <v>51</v>
      </c>
      <c r="L3666" s="237" t="s">
        <v>976</v>
      </c>
      <c r="M3666" s="237">
        <v>28.454499999999999</v>
      </c>
      <c r="N3666" s="237"/>
      <c r="O3666" s="237"/>
    </row>
    <row r="3667" spans="1:15">
      <c r="A3667" s="237" t="s">
        <v>969</v>
      </c>
      <c r="B3667" s="237" t="s">
        <v>970</v>
      </c>
      <c r="C3667" s="237" t="s">
        <v>971</v>
      </c>
      <c r="D3667" s="237" t="s">
        <v>972</v>
      </c>
      <c r="E3667" s="237" t="s">
        <v>996</v>
      </c>
      <c r="F3667" s="237" t="s">
        <v>95</v>
      </c>
      <c r="G3667" s="237" t="s">
        <v>974</v>
      </c>
      <c r="H3667" s="237" t="s">
        <v>649</v>
      </c>
      <c r="I3667" s="237"/>
      <c r="J3667" s="237"/>
      <c r="K3667" s="237" t="s">
        <v>51</v>
      </c>
      <c r="L3667" s="237" t="s">
        <v>977</v>
      </c>
      <c r="M3667" s="238">
        <v>4.91610230021601E-6</v>
      </c>
      <c r="N3667" s="238"/>
      <c r="O3667" s="238"/>
    </row>
    <row r="3668" spans="1:15">
      <c r="A3668" s="231" t="s">
        <v>969</v>
      </c>
      <c r="B3668" s="231" t="s">
        <v>970</v>
      </c>
      <c r="C3668" s="231" t="s">
        <v>971</v>
      </c>
      <c r="D3668" s="231" t="s">
        <v>972</v>
      </c>
      <c r="E3668" s="231" t="s">
        <v>996</v>
      </c>
      <c r="F3668" s="231" t="s">
        <v>95</v>
      </c>
      <c r="G3668" s="231" t="s">
        <v>974</v>
      </c>
      <c r="H3668" s="231" t="s">
        <v>649</v>
      </c>
      <c r="I3668" s="231" t="s">
        <v>1002</v>
      </c>
      <c r="J3668" s="231" t="s">
        <v>1009</v>
      </c>
      <c r="K3668" s="231" t="s">
        <v>51</v>
      </c>
      <c r="L3668" s="231" t="s">
        <v>978</v>
      </c>
      <c r="M3668" s="234"/>
      <c r="N3668" s="235">
        <v>1</v>
      </c>
      <c r="O3668" s="235">
        <v>1</v>
      </c>
    </row>
    <row r="3669" spans="1:15">
      <c r="A3669" s="231" t="s">
        <v>969</v>
      </c>
      <c r="B3669" s="231" t="s">
        <v>970</v>
      </c>
      <c r="C3669" s="231" t="s">
        <v>971</v>
      </c>
      <c r="D3669" s="231" t="s">
        <v>972</v>
      </c>
      <c r="E3669" s="231" t="s">
        <v>996</v>
      </c>
      <c r="F3669" s="231" t="s">
        <v>95</v>
      </c>
      <c r="G3669" s="231" t="s">
        <v>974</v>
      </c>
      <c r="H3669" s="231" t="s">
        <v>649</v>
      </c>
      <c r="K3669" s="231" t="s">
        <v>51</v>
      </c>
      <c r="L3669" s="231" t="s">
        <v>979</v>
      </c>
      <c r="M3669" s="234"/>
      <c r="N3669" s="236"/>
      <c r="O3669" s="236"/>
    </row>
    <row r="3670" spans="1:15">
      <c r="A3670" s="231" t="s">
        <v>969</v>
      </c>
      <c r="B3670" s="231" t="s">
        <v>970</v>
      </c>
      <c r="C3670" s="231" t="s">
        <v>971</v>
      </c>
      <c r="D3670" s="231" t="s">
        <v>972</v>
      </c>
      <c r="E3670" s="231" t="s">
        <v>996</v>
      </c>
      <c r="F3670" s="231" t="s">
        <v>95</v>
      </c>
      <c r="G3670" s="231" t="s">
        <v>974</v>
      </c>
      <c r="H3670" s="231" t="s">
        <v>649</v>
      </c>
      <c r="K3670" s="231" t="s">
        <v>51</v>
      </c>
      <c r="L3670" s="231" t="s">
        <v>980</v>
      </c>
      <c r="M3670" s="234"/>
      <c r="N3670" s="236"/>
      <c r="O3670" s="236"/>
    </row>
    <row r="3671" spans="1:15">
      <c r="A3671" s="237" t="s">
        <v>969</v>
      </c>
      <c r="B3671" s="237" t="s">
        <v>970</v>
      </c>
      <c r="C3671" s="237" t="s">
        <v>971</v>
      </c>
      <c r="D3671" s="237" t="s">
        <v>972</v>
      </c>
      <c r="E3671" s="237" t="s">
        <v>996</v>
      </c>
      <c r="F3671" s="237" t="s">
        <v>95</v>
      </c>
      <c r="G3671" s="237" t="s">
        <v>974</v>
      </c>
      <c r="H3671" s="237" t="s">
        <v>650</v>
      </c>
      <c r="I3671" s="237"/>
      <c r="J3671" s="237"/>
      <c r="K3671" s="237" t="s">
        <v>51</v>
      </c>
      <c r="L3671" s="237" t="s">
        <v>976</v>
      </c>
      <c r="M3671" s="237">
        <v>1.68</v>
      </c>
      <c r="N3671" s="237"/>
      <c r="O3671" s="237"/>
    </row>
    <row r="3672" spans="1:15">
      <c r="A3672" s="237" t="s">
        <v>969</v>
      </c>
      <c r="B3672" s="237" t="s">
        <v>970</v>
      </c>
      <c r="C3672" s="237" t="s">
        <v>971</v>
      </c>
      <c r="D3672" s="237" t="s">
        <v>972</v>
      </c>
      <c r="E3672" s="237" t="s">
        <v>996</v>
      </c>
      <c r="F3672" s="237" t="s">
        <v>95</v>
      </c>
      <c r="G3672" s="237" t="s">
        <v>974</v>
      </c>
      <c r="H3672" s="237" t="s">
        <v>650</v>
      </c>
      <c r="I3672" s="237"/>
      <c r="J3672" s="237"/>
      <c r="K3672" s="237" t="s">
        <v>51</v>
      </c>
      <c r="L3672" s="237" t="s">
        <v>977</v>
      </c>
      <c r="M3672" s="238">
        <v>2.2550152073677301E-7</v>
      </c>
      <c r="N3672" s="238"/>
      <c r="O3672" s="238"/>
    </row>
    <row r="3673" spans="1:15">
      <c r="A3673" s="231" t="s">
        <v>969</v>
      </c>
      <c r="B3673" s="231" t="s">
        <v>970</v>
      </c>
      <c r="C3673" s="231" t="s">
        <v>971</v>
      </c>
      <c r="D3673" s="231" t="s">
        <v>972</v>
      </c>
      <c r="E3673" s="231" t="s">
        <v>996</v>
      </c>
      <c r="F3673" s="231" t="s">
        <v>95</v>
      </c>
      <c r="G3673" s="231" t="s">
        <v>974</v>
      </c>
      <c r="H3673" s="231" t="s">
        <v>650</v>
      </c>
      <c r="I3673" s="231" t="s">
        <v>1002</v>
      </c>
      <c r="J3673" s="231" t="s">
        <v>1009</v>
      </c>
      <c r="K3673" s="231" t="s">
        <v>51</v>
      </c>
      <c r="L3673" s="231" t="s">
        <v>978</v>
      </c>
      <c r="M3673" s="234"/>
      <c r="N3673" s="235">
        <v>1</v>
      </c>
      <c r="O3673" s="235">
        <v>1</v>
      </c>
    </row>
    <row r="3674" spans="1:15">
      <c r="A3674" s="231" t="s">
        <v>969</v>
      </c>
      <c r="B3674" s="231" t="s">
        <v>970</v>
      </c>
      <c r="C3674" s="231" t="s">
        <v>971</v>
      </c>
      <c r="D3674" s="231" t="s">
        <v>972</v>
      </c>
      <c r="E3674" s="231" t="s">
        <v>996</v>
      </c>
      <c r="F3674" s="231" t="s">
        <v>95</v>
      </c>
      <c r="G3674" s="231" t="s">
        <v>974</v>
      </c>
      <c r="H3674" s="231" t="s">
        <v>650</v>
      </c>
      <c r="K3674" s="231" t="s">
        <v>51</v>
      </c>
      <c r="L3674" s="231" t="s">
        <v>979</v>
      </c>
      <c r="M3674" s="234"/>
      <c r="N3674" s="236"/>
      <c r="O3674" s="236"/>
    </row>
    <row r="3675" spans="1:15">
      <c r="A3675" s="231" t="s">
        <v>969</v>
      </c>
      <c r="B3675" s="231" t="s">
        <v>970</v>
      </c>
      <c r="C3675" s="231" t="s">
        <v>971</v>
      </c>
      <c r="D3675" s="231" t="s">
        <v>972</v>
      </c>
      <c r="E3675" s="231" t="s">
        <v>996</v>
      </c>
      <c r="F3675" s="231" t="s">
        <v>95</v>
      </c>
      <c r="G3675" s="231" t="s">
        <v>974</v>
      </c>
      <c r="H3675" s="231" t="s">
        <v>650</v>
      </c>
      <c r="K3675" s="231" t="s">
        <v>51</v>
      </c>
      <c r="L3675" s="231" t="s">
        <v>980</v>
      </c>
      <c r="M3675" s="234"/>
      <c r="N3675" s="236"/>
      <c r="O3675" s="236"/>
    </row>
    <row r="3676" spans="1:15">
      <c r="A3676" s="237" t="s">
        <v>969</v>
      </c>
      <c r="B3676" s="237" t="s">
        <v>970</v>
      </c>
      <c r="C3676" s="237" t="s">
        <v>971</v>
      </c>
      <c r="D3676" s="237" t="s">
        <v>972</v>
      </c>
      <c r="E3676" s="237" t="s">
        <v>996</v>
      </c>
      <c r="F3676" s="237" t="s">
        <v>95</v>
      </c>
      <c r="G3676" s="237" t="s">
        <v>974</v>
      </c>
      <c r="H3676" s="237" t="s">
        <v>987</v>
      </c>
      <c r="I3676" s="237"/>
      <c r="J3676" s="237"/>
      <c r="K3676" s="237" t="s">
        <v>51</v>
      </c>
      <c r="L3676" s="237" t="s">
        <v>976</v>
      </c>
      <c r="M3676" s="237">
        <v>1.0562</v>
      </c>
      <c r="N3676" s="237"/>
      <c r="O3676" s="237">
        <v>0.23100000000000001</v>
      </c>
    </row>
    <row r="3677" spans="1:15">
      <c r="A3677" s="237" t="s">
        <v>969</v>
      </c>
      <c r="B3677" s="237" t="s">
        <v>970</v>
      </c>
      <c r="C3677" s="237" t="s">
        <v>971</v>
      </c>
      <c r="D3677" s="237" t="s">
        <v>972</v>
      </c>
      <c r="E3677" s="237" t="s">
        <v>996</v>
      </c>
      <c r="F3677" s="237" t="s">
        <v>95</v>
      </c>
      <c r="G3677" s="237" t="s">
        <v>974</v>
      </c>
      <c r="H3677" s="237" t="s">
        <v>987</v>
      </c>
      <c r="I3677" s="237"/>
      <c r="J3677" s="237"/>
      <c r="K3677" s="237" t="s">
        <v>51</v>
      </c>
      <c r="L3677" s="237" t="s">
        <v>977</v>
      </c>
      <c r="M3677" s="238">
        <v>1.7119203438187899E-7</v>
      </c>
      <c r="N3677" s="238"/>
      <c r="O3677" s="238">
        <v>3.59626325635109E-8</v>
      </c>
    </row>
    <row r="3678" spans="1:15">
      <c r="A3678" s="231" t="s">
        <v>969</v>
      </c>
      <c r="B3678" s="231" t="s">
        <v>970</v>
      </c>
      <c r="C3678" s="231" t="s">
        <v>971</v>
      </c>
      <c r="D3678" s="231" t="s">
        <v>972</v>
      </c>
      <c r="E3678" s="231" t="s">
        <v>996</v>
      </c>
      <c r="F3678" s="231" t="s">
        <v>95</v>
      </c>
      <c r="G3678" s="231" t="s">
        <v>974</v>
      </c>
      <c r="H3678" s="231" t="s">
        <v>987</v>
      </c>
      <c r="I3678" s="231" t="s">
        <v>1002</v>
      </c>
      <c r="J3678" s="231" t="s">
        <v>1009</v>
      </c>
      <c r="K3678" s="231" t="s">
        <v>51</v>
      </c>
      <c r="L3678" s="231" t="s">
        <v>978</v>
      </c>
      <c r="M3678" s="234"/>
      <c r="N3678" s="235">
        <v>1</v>
      </c>
      <c r="O3678" s="235">
        <v>1</v>
      </c>
    </row>
    <row r="3679" spans="1:15">
      <c r="A3679" s="231" t="s">
        <v>969</v>
      </c>
      <c r="B3679" s="231" t="s">
        <v>970</v>
      </c>
      <c r="C3679" s="231" t="s">
        <v>971</v>
      </c>
      <c r="D3679" s="231" t="s">
        <v>972</v>
      </c>
      <c r="E3679" s="231" t="s">
        <v>996</v>
      </c>
      <c r="F3679" s="231" t="s">
        <v>95</v>
      </c>
      <c r="G3679" s="231" t="s">
        <v>974</v>
      </c>
      <c r="H3679" s="231" t="s">
        <v>987</v>
      </c>
      <c r="K3679" s="231" t="s">
        <v>51</v>
      </c>
      <c r="L3679" s="231" t="s">
        <v>979</v>
      </c>
      <c r="M3679" s="234"/>
      <c r="N3679" s="236"/>
      <c r="O3679" s="235"/>
    </row>
    <row r="3680" spans="1:15">
      <c r="A3680" s="231" t="s">
        <v>969</v>
      </c>
      <c r="B3680" s="231" t="s">
        <v>970</v>
      </c>
      <c r="C3680" s="231" t="s">
        <v>971</v>
      </c>
      <c r="D3680" s="231" t="s">
        <v>972</v>
      </c>
      <c r="E3680" s="231" t="s">
        <v>996</v>
      </c>
      <c r="F3680" s="231" t="s">
        <v>95</v>
      </c>
      <c r="G3680" s="231" t="s">
        <v>974</v>
      </c>
      <c r="H3680" s="231" t="s">
        <v>987</v>
      </c>
      <c r="K3680" s="231" t="s">
        <v>51</v>
      </c>
      <c r="L3680" s="231" t="s">
        <v>980</v>
      </c>
      <c r="M3680" s="234"/>
      <c r="N3680" s="236"/>
      <c r="O3680" s="235"/>
    </row>
    <row r="3681" spans="1:15">
      <c r="A3681" s="237" t="s">
        <v>969</v>
      </c>
      <c r="B3681" s="237" t="s">
        <v>970</v>
      </c>
      <c r="C3681" s="237" t="s">
        <v>971</v>
      </c>
      <c r="D3681" s="237" t="s">
        <v>972</v>
      </c>
      <c r="E3681" s="237" t="s">
        <v>996</v>
      </c>
      <c r="F3681" s="237" t="s">
        <v>95</v>
      </c>
      <c r="G3681" s="237" t="s">
        <v>974</v>
      </c>
      <c r="H3681" s="237" t="s">
        <v>988</v>
      </c>
      <c r="I3681" s="237"/>
      <c r="J3681" s="237"/>
      <c r="K3681" s="237" t="s">
        <v>51</v>
      </c>
      <c r="L3681" s="237" t="s">
        <v>976</v>
      </c>
      <c r="M3681" s="237">
        <v>6272.5060999999996</v>
      </c>
      <c r="N3681" s="237">
        <v>1145.0984000000001</v>
      </c>
      <c r="O3681" s="237">
        <v>2987.0675000000001</v>
      </c>
    </row>
    <row r="3682" spans="1:15">
      <c r="A3682" s="237" t="s">
        <v>969</v>
      </c>
      <c r="B3682" s="237" t="s">
        <v>970</v>
      </c>
      <c r="C3682" s="237" t="s">
        <v>971</v>
      </c>
      <c r="D3682" s="237" t="s">
        <v>972</v>
      </c>
      <c r="E3682" s="237" t="s">
        <v>996</v>
      </c>
      <c r="F3682" s="237" t="s">
        <v>95</v>
      </c>
      <c r="G3682" s="237" t="s">
        <v>974</v>
      </c>
      <c r="H3682" s="237" t="s">
        <v>988</v>
      </c>
      <c r="I3682" s="237"/>
      <c r="J3682" s="237"/>
      <c r="K3682" s="237" t="s">
        <v>51</v>
      </c>
      <c r="L3682" s="237" t="s">
        <v>977</v>
      </c>
      <c r="M3682" s="238">
        <v>1.10145095982678E-3</v>
      </c>
      <c r="N3682" s="238">
        <v>2.8581285895849101E-4</v>
      </c>
      <c r="O3682" s="238">
        <v>4.6503381361430798E-4</v>
      </c>
    </row>
    <row r="3683" spans="1:15">
      <c r="A3683" s="231" t="s">
        <v>969</v>
      </c>
      <c r="B3683" s="231" t="s">
        <v>970</v>
      </c>
      <c r="C3683" s="231" t="s">
        <v>971</v>
      </c>
      <c r="D3683" s="231" t="s">
        <v>972</v>
      </c>
      <c r="E3683" s="231" t="s">
        <v>996</v>
      </c>
      <c r="F3683" s="231" t="s">
        <v>95</v>
      </c>
      <c r="G3683" s="231" t="s">
        <v>974</v>
      </c>
      <c r="H3683" s="231" t="s">
        <v>988</v>
      </c>
      <c r="I3683" s="231" t="s">
        <v>1002</v>
      </c>
      <c r="J3683" s="231" t="s">
        <v>1009</v>
      </c>
      <c r="K3683" s="231" t="s">
        <v>51</v>
      </c>
      <c r="L3683" s="231" t="s">
        <v>978</v>
      </c>
      <c r="M3683" s="234"/>
      <c r="N3683" s="235">
        <v>1</v>
      </c>
      <c r="O3683" s="235">
        <v>1</v>
      </c>
    </row>
    <row r="3684" spans="1:15">
      <c r="A3684" s="231" t="s">
        <v>969</v>
      </c>
      <c r="B3684" s="231" t="s">
        <v>970</v>
      </c>
      <c r="C3684" s="231" t="s">
        <v>971</v>
      </c>
      <c r="D3684" s="231" t="s">
        <v>972</v>
      </c>
      <c r="E3684" s="231" t="s">
        <v>996</v>
      </c>
      <c r="F3684" s="231" t="s">
        <v>95</v>
      </c>
      <c r="G3684" s="231" t="s">
        <v>974</v>
      </c>
      <c r="H3684" s="231" t="s">
        <v>988</v>
      </c>
      <c r="K3684" s="231" t="s">
        <v>51</v>
      </c>
      <c r="L3684" s="231" t="s">
        <v>979</v>
      </c>
      <c r="M3684" s="234"/>
      <c r="N3684" s="235"/>
      <c r="O3684" s="235"/>
    </row>
    <row r="3685" spans="1:15">
      <c r="A3685" s="231" t="s">
        <v>969</v>
      </c>
      <c r="B3685" s="231" t="s">
        <v>970</v>
      </c>
      <c r="C3685" s="231" t="s">
        <v>971</v>
      </c>
      <c r="D3685" s="231" t="s">
        <v>972</v>
      </c>
      <c r="E3685" s="231" t="s">
        <v>996</v>
      </c>
      <c r="F3685" s="231" t="s">
        <v>95</v>
      </c>
      <c r="G3685" s="231" t="s">
        <v>974</v>
      </c>
      <c r="H3685" s="231" t="s">
        <v>988</v>
      </c>
      <c r="K3685" s="231" t="s">
        <v>51</v>
      </c>
      <c r="L3685" s="231" t="s">
        <v>980</v>
      </c>
      <c r="M3685" s="234"/>
      <c r="N3685" s="235"/>
      <c r="O3685" s="235"/>
    </row>
    <row r="3686" spans="1:15">
      <c r="A3686" s="237" t="s">
        <v>969</v>
      </c>
      <c r="B3686" s="237" t="s">
        <v>970</v>
      </c>
      <c r="C3686" s="237" t="s">
        <v>971</v>
      </c>
      <c r="D3686" s="237" t="s">
        <v>972</v>
      </c>
      <c r="E3686" s="237" t="s">
        <v>996</v>
      </c>
      <c r="F3686" s="237" t="s">
        <v>95</v>
      </c>
      <c r="G3686" s="237" t="s">
        <v>974</v>
      </c>
      <c r="H3686" s="237" t="s">
        <v>989</v>
      </c>
      <c r="I3686" s="237"/>
      <c r="J3686" s="237"/>
      <c r="K3686" s="237" t="s">
        <v>51</v>
      </c>
      <c r="L3686" s="237" t="s">
        <v>976</v>
      </c>
      <c r="M3686" s="237">
        <v>119.0545</v>
      </c>
      <c r="N3686" s="237"/>
      <c r="O3686" s="237">
        <v>37.325200000000002</v>
      </c>
    </row>
    <row r="3687" spans="1:15">
      <c r="A3687" s="237" t="s">
        <v>969</v>
      </c>
      <c r="B3687" s="237" t="s">
        <v>970</v>
      </c>
      <c r="C3687" s="237" t="s">
        <v>971</v>
      </c>
      <c r="D3687" s="237" t="s">
        <v>972</v>
      </c>
      <c r="E3687" s="237" t="s">
        <v>996</v>
      </c>
      <c r="F3687" s="237" t="s">
        <v>95</v>
      </c>
      <c r="G3687" s="237" t="s">
        <v>974</v>
      </c>
      <c r="H3687" s="237" t="s">
        <v>989</v>
      </c>
      <c r="I3687" s="237"/>
      <c r="J3687" s="237"/>
      <c r="K3687" s="237" t="s">
        <v>51</v>
      </c>
      <c r="L3687" s="237" t="s">
        <v>977</v>
      </c>
      <c r="M3687" s="238">
        <v>1.9362032950628701E-5</v>
      </c>
      <c r="N3687" s="238"/>
      <c r="O3687" s="238">
        <v>5.8108764197383398E-6</v>
      </c>
    </row>
    <row r="3688" spans="1:15">
      <c r="A3688" s="231" t="s">
        <v>969</v>
      </c>
      <c r="B3688" s="231" t="s">
        <v>970</v>
      </c>
      <c r="C3688" s="231" t="s">
        <v>971</v>
      </c>
      <c r="D3688" s="231" t="s">
        <v>972</v>
      </c>
      <c r="E3688" s="231" t="s">
        <v>996</v>
      </c>
      <c r="F3688" s="231" t="s">
        <v>95</v>
      </c>
      <c r="G3688" s="231" t="s">
        <v>974</v>
      </c>
      <c r="H3688" s="231" t="s">
        <v>989</v>
      </c>
      <c r="I3688" s="231" t="s">
        <v>1002</v>
      </c>
      <c r="J3688" s="231" t="s">
        <v>1009</v>
      </c>
      <c r="K3688" s="231" t="s">
        <v>51</v>
      </c>
      <c r="L3688" s="231" t="s">
        <v>978</v>
      </c>
      <c r="M3688" s="234"/>
      <c r="N3688" s="235">
        <v>1</v>
      </c>
      <c r="O3688" s="235">
        <v>1</v>
      </c>
    </row>
    <row r="3689" spans="1:15">
      <c r="A3689" s="231" t="s">
        <v>969</v>
      </c>
      <c r="B3689" s="231" t="s">
        <v>970</v>
      </c>
      <c r="C3689" s="231" t="s">
        <v>971</v>
      </c>
      <c r="D3689" s="231" t="s">
        <v>972</v>
      </c>
      <c r="E3689" s="231" t="s">
        <v>996</v>
      </c>
      <c r="F3689" s="231" t="s">
        <v>95</v>
      </c>
      <c r="G3689" s="231" t="s">
        <v>974</v>
      </c>
      <c r="H3689" s="231" t="s">
        <v>989</v>
      </c>
      <c r="K3689" s="231" t="s">
        <v>51</v>
      </c>
      <c r="L3689" s="231" t="s">
        <v>979</v>
      </c>
      <c r="M3689" s="234"/>
      <c r="N3689" s="236"/>
      <c r="O3689" s="235"/>
    </row>
    <row r="3690" spans="1:15">
      <c r="A3690" s="231" t="s">
        <v>969</v>
      </c>
      <c r="B3690" s="231" t="s">
        <v>970</v>
      </c>
      <c r="C3690" s="231" t="s">
        <v>971</v>
      </c>
      <c r="D3690" s="231" t="s">
        <v>972</v>
      </c>
      <c r="E3690" s="231" t="s">
        <v>996</v>
      </c>
      <c r="F3690" s="231" t="s">
        <v>95</v>
      </c>
      <c r="G3690" s="231" t="s">
        <v>974</v>
      </c>
      <c r="H3690" s="231" t="s">
        <v>989</v>
      </c>
      <c r="K3690" s="231" t="s">
        <v>51</v>
      </c>
      <c r="L3690" s="231" t="s">
        <v>980</v>
      </c>
      <c r="M3690" s="234"/>
      <c r="N3690" s="236"/>
      <c r="O3690" s="235"/>
    </row>
    <row r="3691" spans="1:15">
      <c r="A3691" s="237" t="s">
        <v>969</v>
      </c>
      <c r="B3691" s="237" t="s">
        <v>970</v>
      </c>
      <c r="C3691" s="237" t="s">
        <v>971</v>
      </c>
      <c r="D3691" s="237" t="s">
        <v>972</v>
      </c>
      <c r="E3691" s="237" t="s">
        <v>996</v>
      </c>
      <c r="F3691" s="237" t="s">
        <v>95</v>
      </c>
      <c r="G3691" s="237" t="s">
        <v>974</v>
      </c>
      <c r="H3691" s="237" t="s">
        <v>990</v>
      </c>
      <c r="I3691" s="237"/>
      <c r="J3691" s="237"/>
      <c r="K3691" s="237" t="s">
        <v>51</v>
      </c>
      <c r="L3691" s="237" t="s">
        <v>976</v>
      </c>
      <c r="M3691" s="237">
        <v>5.4938000000000002</v>
      </c>
      <c r="N3691" s="237"/>
      <c r="O3691" s="237"/>
    </row>
    <row r="3692" spans="1:15">
      <c r="A3692" s="237" t="s">
        <v>969</v>
      </c>
      <c r="B3692" s="237" t="s">
        <v>970</v>
      </c>
      <c r="C3692" s="237" t="s">
        <v>971</v>
      </c>
      <c r="D3692" s="237" t="s">
        <v>972</v>
      </c>
      <c r="E3692" s="237" t="s">
        <v>996</v>
      </c>
      <c r="F3692" s="237" t="s">
        <v>95</v>
      </c>
      <c r="G3692" s="237" t="s">
        <v>974</v>
      </c>
      <c r="H3692" s="237" t="s">
        <v>990</v>
      </c>
      <c r="I3692" s="237"/>
      <c r="J3692" s="237"/>
      <c r="K3692" s="237" t="s">
        <v>51</v>
      </c>
      <c r="L3692" s="237" t="s">
        <v>977</v>
      </c>
      <c r="M3692" s="238">
        <v>6.8063946878684502E-7</v>
      </c>
      <c r="N3692" s="238"/>
      <c r="O3692" s="238"/>
    </row>
    <row r="3693" spans="1:15">
      <c r="A3693" s="231" t="s">
        <v>969</v>
      </c>
      <c r="B3693" s="231" t="s">
        <v>970</v>
      </c>
      <c r="C3693" s="231" t="s">
        <v>971</v>
      </c>
      <c r="D3693" s="231" t="s">
        <v>972</v>
      </c>
      <c r="E3693" s="231" t="s">
        <v>996</v>
      </c>
      <c r="F3693" s="231" t="s">
        <v>95</v>
      </c>
      <c r="G3693" s="231" t="s">
        <v>974</v>
      </c>
      <c r="H3693" s="231" t="s">
        <v>990</v>
      </c>
      <c r="I3693" s="231" t="s">
        <v>1002</v>
      </c>
      <c r="J3693" s="231" t="s">
        <v>1009</v>
      </c>
      <c r="K3693" s="231" t="s">
        <v>51</v>
      </c>
      <c r="L3693" s="231" t="s">
        <v>978</v>
      </c>
      <c r="M3693" s="234"/>
      <c r="N3693" s="235">
        <v>1</v>
      </c>
      <c r="O3693" s="235">
        <v>1</v>
      </c>
    </row>
    <row r="3694" spans="1:15">
      <c r="A3694" s="231" t="s">
        <v>969</v>
      </c>
      <c r="B3694" s="231" t="s">
        <v>970</v>
      </c>
      <c r="C3694" s="231" t="s">
        <v>971</v>
      </c>
      <c r="D3694" s="231" t="s">
        <v>972</v>
      </c>
      <c r="E3694" s="231" t="s">
        <v>996</v>
      </c>
      <c r="F3694" s="231" t="s">
        <v>95</v>
      </c>
      <c r="G3694" s="231" t="s">
        <v>974</v>
      </c>
      <c r="H3694" s="231" t="s">
        <v>990</v>
      </c>
      <c r="K3694" s="231" t="s">
        <v>51</v>
      </c>
      <c r="L3694" s="231" t="s">
        <v>979</v>
      </c>
      <c r="M3694" s="234"/>
      <c r="N3694" s="236"/>
      <c r="O3694" s="236"/>
    </row>
    <row r="3695" spans="1:15">
      <c r="A3695" s="231" t="s">
        <v>969</v>
      </c>
      <c r="B3695" s="231" t="s">
        <v>970</v>
      </c>
      <c r="C3695" s="231" t="s">
        <v>971</v>
      </c>
      <c r="D3695" s="231" t="s">
        <v>972</v>
      </c>
      <c r="E3695" s="231" t="s">
        <v>996</v>
      </c>
      <c r="F3695" s="231" t="s">
        <v>95</v>
      </c>
      <c r="G3695" s="231" t="s">
        <v>974</v>
      </c>
      <c r="H3695" s="231" t="s">
        <v>990</v>
      </c>
      <c r="K3695" s="231" t="s">
        <v>51</v>
      </c>
      <c r="L3695" s="231" t="s">
        <v>980</v>
      </c>
      <c r="M3695" s="234"/>
      <c r="N3695" s="236"/>
      <c r="O3695" s="236"/>
    </row>
    <row r="3696" spans="1:15">
      <c r="A3696" s="237" t="s">
        <v>969</v>
      </c>
      <c r="B3696" s="237" t="s">
        <v>970</v>
      </c>
      <c r="C3696" s="237" t="s">
        <v>971</v>
      </c>
      <c r="D3696" s="237" t="s">
        <v>972</v>
      </c>
      <c r="E3696" s="237" t="s">
        <v>996</v>
      </c>
      <c r="F3696" s="237" t="s">
        <v>95</v>
      </c>
      <c r="G3696" s="237" t="s">
        <v>974</v>
      </c>
      <c r="H3696" s="237" t="s">
        <v>40</v>
      </c>
      <c r="I3696" s="237"/>
      <c r="J3696" s="237"/>
      <c r="K3696" s="237" t="s">
        <v>51</v>
      </c>
      <c r="L3696" s="237" t="s">
        <v>976</v>
      </c>
      <c r="M3696" s="237">
        <v>282.58949999999999</v>
      </c>
      <c r="N3696" s="237">
        <v>21.402999999999999</v>
      </c>
      <c r="O3696" s="237">
        <v>174.9555</v>
      </c>
    </row>
    <row r="3697" spans="1:15">
      <c r="A3697" s="237" t="s">
        <v>969</v>
      </c>
      <c r="B3697" s="237" t="s">
        <v>970</v>
      </c>
      <c r="C3697" s="237" t="s">
        <v>971</v>
      </c>
      <c r="D3697" s="237" t="s">
        <v>972</v>
      </c>
      <c r="E3697" s="237" t="s">
        <v>996</v>
      </c>
      <c r="F3697" s="237" t="s">
        <v>95</v>
      </c>
      <c r="G3697" s="237" t="s">
        <v>974</v>
      </c>
      <c r="H3697" s="237" t="s">
        <v>40</v>
      </c>
      <c r="I3697" s="237"/>
      <c r="J3697" s="237"/>
      <c r="K3697" s="237" t="s">
        <v>51</v>
      </c>
      <c r="L3697" s="237" t="s">
        <v>977</v>
      </c>
      <c r="M3697" s="238">
        <v>4.6361669643256697E-5</v>
      </c>
      <c r="N3697" s="238">
        <v>5.3421196119814496E-6</v>
      </c>
      <c r="O3697" s="238">
        <v>2.72374907422742E-5</v>
      </c>
    </row>
    <row r="3698" spans="1:15">
      <c r="A3698" s="231" t="s">
        <v>969</v>
      </c>
      <c r="B3698" s="231" t="s">
        <v>970</v>
      </c>
      <c r="C3698" s="231" t="s">
        <v>971</v>
      </c>
      <c r="D3698" s="231" t="s">
        <v>972</v>
      </c>
      <c r="E3698" s="231" t="s">
        <v>996</v>
      </c>
      <c r="F3698" s="231" t="s">
        <v>95</v>
      </c>
      <c r="G3698" s="231" t="s">
        <v>974</v>
      </c>
      <c r="H3698" s="231" t="s">
        <v>40</v>
      </c>
      <c r="I3698" s="231" t="s">
        <v>1002</v>
      </c>
      <c r="J3698" s="231" t="s">
        <v>1009</v>
      </c>
      <c r="K3698" s="231" t="s">
        <v>51</v>
      </c>
      <c r="L3698" s="231" t="s">
        <v>978</v>
      </c>
      <c r="M3698" s="234"/>
      <c r="N3698" s="235">
        <v>1</v>
      </c>
      <c r="O3698" s="235">
        <v>1</v>
      </c>
    </row>
    <row r="3699" spans="1:15">
      <c r="A3699" s="231" t="s">
        <v>969</v>
      </c>
      <c r="B3699" s="231" t="s">
        <v>970</v>
      </c>
      <c r="C3699" s="231" t="s">
        <v>971</v>
      </c>
      <c r="D3699" s="231" t="s">
        <v>972</v>
      </c>
      <c r="E3699" s="231" t="s">
        <v>996</v>
      </c>
      <c r="F3699" s="231" t="s">
        <v>95</v>
      </c>
      <c r="G3699" s="231" t="s">
        <v>974</v>
      </c>
      <c r="H3699" s="231" t="s">
        <v>40</v>
      </c>
      <c r="K3699" s="231" t="s">
        <v>51</v>
      </c>
      <c r="L3699" s="231" t="s">
        <v>979</v>
      </c>
      <c r="M3699" s="234"/>
      <c r="N3699" s="235"/>
      <c r="O3699" s="235"/>
    </row>
    <row r="3700" spans="1:15">
      <c r="A3700" s="231" t="s">
        <v>969</v>
      </c>
      <c r="B3700" s="231" t="s">
        <v>970</v>
      </c>
      <c r="C3700" s="231" t="s">
        <v>971</v>
      </c>
      <c r="D3700" s="231" t="s">
        <v>972</v>
      </c>
      <c r="E3700" s="231" t="s">
        <v>996</v>
      </c>
      <c r="F3700" s="231" t="s">
        <v>95</v>
      </c>
      <c r="G3700" s="231" t="s">
        <v>974</v>
      </c>
      <c r="H3700" s="231" t="s">
        <v>40</v>
      </c>
      <c r="K3700" s="231" t="s">
        <v>51</v>
      </c>
      <c r="L3700" s="231" t="s">
        <v>980</v>
      </c>
      <c r="M3700" s="234"/>
      <c r="N3700" s="235"/>
      <c r="O3700" s="235"/>
    </row>
    <row r="3701" spans="1:15">
      <c r="A3701" s="237" t="s">
        <v>969</v>
      </c>
      <c r="B3701" s="237" t="s">
        <v>970</v>
      </c>
      <c r="C3701" s="237" t="s">
        <v>971</v>
      </c>
      <c r="D3701" s="237" t="s">
        <v>972</v>
      </c>
      <c r="E3701" s="237" t="s">
        <v>996</v>
      </c>
      <c r="F3701" s="237" t="s">
        <v>95</v>
      </c>
      <c r="G3701" s="237" t="s">
        <v>974</v>
      </c>
      <c r="H3701" s="237" t="s">
        <v>56</v>
      </c>
      <c r="I3701" s="237"/>
      <c r="J3701" s="237"/>
      <c r="K3701" s="237" t="s">
        <v>51</v>
      </c>
      <c r="L3701" s="237" t="s">
        <v>976</v>
      </c>
      <c r="M3701" s="237">
        <v>120.634</v>
      </c>
      <c r="N3701" s="237">
        <v>1.0508999999999999</v>
      </c>
      <c r="O3701" s="237">
        <v>7.3563999999999998</v>
      </c>
    </row>
    <row r="3702" spans="1:15">
      <c r="A3702" s="237" t="s">
        <v>969</v>
      </c>
      <c r="B3702" s="237" t="s">
        <v>970</v>
      </c>
      <c r="C3702" s="237" t="s">
        <v>971</v>
      </c>
      <c r="D3702" s="237" t="s">
        <v>972</v>
      </c>
      <c r="E3702" s="237" t="s">
        <v>996</v>
      </c>
      <c r="F3702" s="237" t="s">
        <v>95</v>
      </c>
      <c r="G3702" s="237" t="s">
        <v>974</v>
      </c>
      <c r="H3702" s="237" t="s">
        <v>56</v>
      </c>
      <c r="I3702" s="237"/>
      <c r="J3702" s="237"/>
      <c r="K3702" s="237" t="s">
        <v>51</v>
      </c>
      <c r="L3702" s="237" t="s">
        <v>977</v>
      </c>
      <c r="M3702" s="238">
        <v>1.3648688962937499E-5</v>
      </c>
      <c r="N3702" s="238">
        <v>2.62301242827235E-7</v>
      </c>
      <c r="O3702" s="238">
        <v>1.1452619488753699E-6</v>
      </c>
    </row>
    <row r="3703" spans="1:15">
      <c r="A3703" s="231" t="s">
        <v>969</v>
      </c>
      <c r="B3703" s="231" t="s">
        <v>970</v>
      </c>
      <c r="C3703" s="231" t="s">
        <v>971</v>
      </c>
      <c r="D3703" s="231" t="s">
        <v>972</v>
      </c>
      <c r="E3703" s="231" t="s">
        <v>996</v>
      </c>
      <c r="F3703" s="231" t="s">
        <v>95</v>
      </c>
      <c r="G3703" s="231" t="s">
        <v>974</v>
      </c>
      <c r="H3703" s="231" t="s">
        <v>56</v>
      </c>
      <c r="I3703" s="231" t="s">
        <v>1028</v>
      </c>
      <c r="J3703" s="231" t="s">
        <v>1009</v>
      </c>
      <c r="K3703" s="231" t="s">
        <v>51</v>
      </c>
      <c r="L3703" s="231" t="s">
        <v>978</v>
      </c>
      <c r="M3703" s="234"/>
      <c r="N3703" s="235">
        <v>1</v>
      </c>
      <c r="O3703" s="235">
        <v>1</v>
      </c>
    </row>
    <row r="3704" spans="1:15">
      <c r="A3704" s="231" t="s">
        <v>969</v>
      </c>
      <c r="B3704" s="231" t="s">
        <v>970</v>
      </c>
      <c r="C3704" s="231" t="s">
        <v>971</v>
      </c>
      <c r="D3704" s="231" t="s">
        <v>972</v>
      </c>
      <c r="E3704" s="231" t="s">
        <v>996</v>
      </c>
      <c r="F3704" s="231" t="s">
        <v>95</v>
      </c>
      <c r="G3704" s="231" t="s">
        <v>974</v>
      </c>
      <c r="H3704" s="231" t="s">
        <v>56</v>
      </c>
      <c r="K3704" s="231" t="s">
        <v>51</v>
      </c>
      <c r="L3704" s="231" t="s">
        <v>979</v>
      </c>
      <c r="M3704" s="234"/>
      <c r="N3704" s="235"/>
      <c r="O3704" s="235"/>
    </row>
    <row r="3705" spans="1:15">
      <c r="A3705" s="231" t="s">
        <v>969</v>
      </c>
      <c r="B3705" s="231" t="s">
        <v>970</v>
      </c>
      <c r="C3705" s="231" t="s">
        <v>971</v>
      </c>
      <c r="D3705" s="231" t="s">
        <v>972</v>
      </c>
      <c r="E3705" s="231" t="s">
        <v>996</v>
      </c>
      <c r="F3705" s="231" t="s">
        <v>95</v>
      </c>
      <c r="G3705" s="231" t="s">
        <v>974</v>
      </c>
      <c r="H3705" s="231" t="s">
        <v>56</v>
      </c>
      <c r="K3705" s="231" t="s">
        <v>51</v>
      </c>
      <c r="L3705" s="231" t="s">
        <v>980</v>
      </c>
      <c r="M3705" s="234"/>
      <c r="N3705" s="235"/>
      <c r="O3705" s="235"/>
    </row>
    <row r="3706" spans="1:15">
      <c r="A3706" s="237" t="s">
        <v>969</v>
      </c>
      <c r="B3706" s="237" t="s">
        <v>970</v>
      </c>
      <c r="C3706" s="237" t="s">
        <v>971</v>
      </c>
      <c r="D3706" s="237" t="s">
        <v>972</v>
      </c>
      <c r="E3706" s="237" t="s">
        <v>996</v>
      </c>
      <c r="F3706" s="237" t="s">
        <v>95</v>
      </c>
      <c r="G3706" s="237" t="s">
        <v>974</v>
      </c>
      <c r="H3706" s="237" t="s">
        <v>61</v>
      </c>
      <c r="I3706" s="237"/>
      <c r="J3706" s="237"/>
      <c r="K3706" s="237" t="s">
        <v>51</v>
      </c>
      <c r="L3706" s="237" t="s">
        <v>976</v>
      </c>
      <c r="M3706" s="237">
        <v>59.0762</v>
      </c>
      <c r="N3706" s="237">
        <v>12.553699999999999</v>
      </c>
      <c r="O3706" s="237">
        <v>37.908700000000003</v>
      </c>
    </row>
    <row r="3707" spans="1:15">
      <c r="A3707" s="237" t="s">
        <v>969</v>
      </c>
      <c r="B3707" s="237" t="s">
        <v>970</v>
      </c>
      <c r="C3707" s="237" t="s">
        <v>971</v>
      </c>
      <c r="D3707" s="237" t="s">
        <v>972</v>
      </c>
      <c r="E3707" s="237" t="s">
        <v>996</v>
      </c>
      <c r="F3707" s="237" t="s">
        <v>95</v>
      </c>
      <c r="G3707" s="237" t="s">
        <v>974</v>
      </c>
      <c r="H3707" s="237" t="s">
        <v>61</v>
      </c>
      <c r="I3707" s="237"/>
      <c r="J3707" s="237"/>
      <c r="K3707" s="237" t="s">
        <v>51</v>
      </c>
      <c r="L3707" s="237" t="s">
        <v>977</v>
      </c>
      <c r="M3707" s="238">
        <v>9.3670369175311899E-6</v>
      </c>
      <c r="N3707" s="238">
        <v>3.1333629385101001E-6</v>
      </c>
      <c r="O3707" s="238">
        <v>5.9017170954994204E-6</v>
      </c>
    </row>
    <row r="3708" spans="1:15">
      <c r="A3708" s="231" t="s">
        <v>969</v>
      </c>
      <c r="B3708" s="231" t="s">
        <v>970</v>
      </c>
      <c r="C3708" s="231" t="s">
        <v>971</v>
      </c>
      <c r="D3708" s="231" t="s">
        <v>972</v>
      </c>
      <c r="E3708" s="231" t="s">
        <v>996</v>
      </c>
      <c r="F3708" s="231" t="s">
        <v>95</v>
      </c>
      <c r="G3708" s="231" t="s">
        <v>974</v>
      </c>
      <c r="H3708" s="231" t="s">
        <v>61</v>
      </c>
      <c r="I3708" s="231" t="s">
        <v>1002</v>
      </c>
      <c r="J3708" s="231" t="s">
        <v>1009</v>
      </c>
      <c r="K3708" s="231" t="s">
        <v>51</v>
      </c>
      <c r="L3708" s="231" t="s">
        <v>978</v>
      </c>
      <c r="M3708" s="234"/>
      <c r="N3708" s="235">
        <v>1</v>
      </c>
      <c r="O3708" s="235">
        <v>1</v>
      </c>
    </row>
    <row r="3709" spans="1:15">
      <c r="A3709" s="231" t="s">
        <v>969</v>
      </c>
      <c r="B3709" s="231" t="s">
        <v>970</v>
      </c>
      <c r="C3709" s="231" t="s">
        <v>971</v>
      </c>
      <c r="D3709" s="231" t="s">
        <v>972</v>
      </c>
      <c r="E3709" s="231" t="s">
        <v>996</v>
      </c>
      <c r="F3709" s="231" t="s">
        <v>95</v>
      </c>
      <c r="G3709" s="231" t="s">
        <v>974</v>
      </c>
      <c r="H3709" s="231" t="s">
        <v>61</v>
      </c>
      <c r="K3709" s="231" t="s">
        <v>51</v>
      </c>
      <c r="L3709" s="231" t="s">
        <v>979</v>
      </c>
      <c r="M3709" s="234"/>
      <c r="N3709" s="235"/>
      <c r="O3709" s="235"/>
    </row>
    <row r="3710" spans="1:15">
      <c r="A3710" s="231" t="s">
        <v>969</v>
      </c>
      <c r="B3710" s="231" t="s">
        <v>970</v>
      </c>
      <c r="C3710" s="231" t="s">
        <v>971</v>
      </c>
      <c r="D3710" s="231" t="s">
        <v>972</v>
      </c>
      <c r="E3710" s="231" t="s">
        <v>996</v>
      </c>
      <c r="F3710" s="231" t="s">
        <v>95</v>
      </c>
      <c r="G3710" s="231" t="s">
        <v>974</v>
      </c>
      <c r="H3710" s="231" t="s">
        <v>61</v>
      </c>
      <c r="K3710" s="231" t="s">
        <v>51</v>
      </c>
      <c r="L3710" s="231" t="s">
        <v>980</v>
      </c>
      <c r="M3710" s="234"/>
      <c r="N3710" s="235"/>
      <c r="O3710" s="235"/>
    </row>
    <row r="3711" spans="1:15">
      <c r="A3711" s="237" t="s">
        <v>969</v>
      </c>
      <c r="B3711" s="237" t="s">
        <v>970</v>
      </c>
      <c r="C3711" s="237" t="s">
        <v>971</v>
      </c>
      <c r="D3711" s="237" t="s">
        <v>972</v>
      </c>
      <c r="E3711" s="237" t="s">
        <v>996</v>
      </c>
      <c r="F3711" s="237" t="s">
        <v>95</v>
      </c>
      <c r="G3711" s="237" t="s">
        <v>974</v>
      </c>
      <c r="H3711" s="237" t="s">
        <v>19</v>
      </c>
      <c r="I3711" s="237"/>
      <c r="J3711" s="237"/>
      <c r="K3711" s="237" t="s">
        <v>51</v>
      </c>
      <c r="L3711" s="237" t="s">
        <v>976</v>
      </c>
      <c r="M3711" s="237">
        <v>4462.7383</v>
      </c>
      <c r="N3711" s="237">
        <v>2535.5691000000002</v>
      </c>
      <c r="O3711" s="237">
        <v>2910.7671</v>
      </c>
    </row>
    <row r="3712" spans="1:15">
      <c r="A3712" s="237" t="s">
        <v>969</v>
      </c>
      <c r="B3712" s="237" t="s">
        <v>970</v>
      </c>
      <c r="C3712" s="237" t="s">
        <v>971</v>
      </c>
      <c r="D3712" s="237" t="s">
        <v>972</v>
      </c>
      <c r="E3712" s="237" t="s">
        <v>996</v>
      </c>
      <c r="F3712" s="237" t="s">
        <v>95</v>
      </c>
      <c r="G3712" s="237" t="s">
        <v>974</v>
      </c>
      <c r="H3712" s="237" t="s">
        <v>19</v>
      </c>
      <c r="I3712" s="237"/>
      <c r="J3712" s="237"/>
      <c r="K3712" s="237" t="s">
        <v>51</v>
      </c>
      <c r="L3712" s="237" t="s">
        <v>977</v>
      </c>
      <c r="M3712" s="238">
        <v>6.6228662023070598E-4</v>
      </c>
      <c r="N3712" s="238">
        <v>6.3286985079868095E-4</v>
      </c>
      <c r="O3712" s="238">
        <v>4.5315518482794901E-4</v>
      </c>
    </row>
    <row r="3713" spans="1:15">
      <c r="A3713" s="231" t="s">
        <v>969</v>
      </c>
      <c r="B3713" s="231" t="s">
        <v>970</v>
      </c>
      <c r="C3713" s="231" t="s">
        <v>971</v>
      </c>
      <c r="D3713" s="231" t="s">
        <v>972</v>
      </c>
      <c r="E3713" s="231" t="s">
        <v>996</v>
      </c>
      <c r="F3713" s="231" t="s">
        <v>95</v>
      </c>
      <c r="G3713" s="231" t="s">
        <v>974</v>
      </c>
      <c r="H3713" s="231" t="s">
        <v>19</v>
      </c>
      <c r="I3713" s="231" t="s">
        <v>99</v>
      </c>
      <c r="J3713" s="231" t="s">
        <v>811</v>
      </c>
      <c r="K3713" s="231" t="s">
        <v>51</v>
      </c>
      <c r="L3713" s="231" t="s">
        <v>978</v>
      </c>
      <c r="M3713" s="234"/>
      <c r="N3713" s="235">
        <v>1</v>
      </c>
      <c r="O3713" s="235">
        <v>1</v>
      </c>
    </row>
    <row r="3714" spans="1:15">
      <c r="A3714" s="231" t="s">
        <v>969</v>
      </c>
      <c r="B3714" s="231" t="s">
        <v>970</v>
      </c>
      <c r="C3714" s="231" t="s">
        <v>971</v>
      </c>
      <c r="D3714" s="231" t="s">
        <v>972</v>
      </c>
      <c r="E3714" s="231" t="s">
        <v>996</v>
      </c>
      <c r="F3714" s="231" t="s">
        <v>95</v>
      </c>
      <c r="G3714" s="231" t="s">
        <v>974</v>
      </c>
      <c r="H3714" s="231" t="s">
        <v>19</v>
      </c>
      <c r="K3714" s="231" t="s">
        <v>51</v>
      </c>
      <c r="L3714" s="231" t="s">
        <v>979</v>
      </c>
      <c r="M3714" s="234"/>
      <c r="N3714" s="235"/>
      <c r="O3714" s="235"/>
    </row>
    <row r="3715" spans="1:15">
      <c r="A3715" s="231" t="s">
        <v>969</v>
      </c>
      <c r="B3715" s="231" t="s">
        <v>970</v>
      </c>
      <c r="C3715" s="231" t="s">
        <v>971</v>
      </c>
      <c r="D3715" s="231" t="s">
        <v>972</v>
      </c>
      <c r="E3715" s="231" t="s">
        <v>996</v>
      </c>
      <c r="F3715" s="231" t="s">
        <v>95</v>
      </c>
      <c r="G3715" s="231" t="s">
        <v>974</v>
      </c>
      <c r="H3715" s="231" t="s">
        <v>19</v>
      </c>
      <c r="K3715" s="231" t="s">
        <v>51</v>
      </c>
      <c r="L3715" s="231" t="s">
        <v>980</v>
      </c>
      <c r="M3715" s="234"/>
      <c r="N3715" s="235"/>
      <c r="O3715" s="235"/>
    </row>
    <row r="3716" spans="1:15">
      <c r="A3716" s="237" t="s">
        <v>969</v>
      </c>
      <c r="B3716" s="237" t="s">
        <v>970</v>
      </c>
      <c r="C3716" s="237" t="s">
        <v>971</v>
      </c>
      <c r="D3716" s="237" t="s">
        <v>972</v>
      </c>
      <c r="E3716" s="237" t="s">
        <v>996</v>
      </c>
      <c r="F3716" s="237" t="s">
        <v>95</v>
      </c>
      <c r="G3716" s="237" t="s">
        <v>974</v>
      </c>
      <c r="H3716" s="237" t="s">
        <v>18</v>
      </c>
      <c r="I3716" s="237"/>
      <c r="J3716" s="237"/>
      <c r="K3716" s="237" t="s">
        <v>51</v>
      </c>
      <c r="L3716" s="237" t="s">
        <v>976</v>
      </c>
      <c r="M3716" s="237">
        <v>3254.6904</v>
      </c>
      <c r="N3716" s="237">
        <v>2799.5695999999998</v>
      </c>
      <c r="O3716" s="237">
        <v>710.45060000000001</v>
      </c>
    </row>
    <row r="3717" spans="1:15">
      <c r="A3717" s="237" t="s">
        <v>969</v>
      </c>
      <c r="B3717" s="237" t="s">
        <v>970</v>
      </c>
      <c r="C3717" s="237" t="s">
        <v>971</v>
      </c>
      <c r="D3717" s="237" t="s">
        <v>972</v>
      </c>
      <c r="E3717" s="237" t="s">
        <v>996</v>
      </c>
      <c r="F3717" s="237" t="s">
        <v>95</v>
      </c>
      <c r="G3717" s="237" t="s">
        <v>974</v>
      </c>
      <c r="H3717" s="237" t="s">
        <v>18</v>
      </c>
      <c r="I3717" s="237"/>
      <c r="J3717" s="237"/>
      <c r="K3717" s="237" t="s">
        <v>51</v>
      </c>
      <c r="L3717" s="237" t="s">
        <v>977</v>
      </c>
      <c r="M3717" s="238">
        <v>7.4435479452899004E-4</v>
      </c>
      <c r="N3717" s="238">
        <v>6.9876352218226805E-4</v>
      </c>
      <c r="O3717" s="238">
        <v>1.1060464884123701E-4</v>
      </c>
    </row>
    <row r="3718" spans="1:15">
      <c r="A3718" s="231" t="s">
        <v>969</v>
      </c>
      <c r="B3718" s="231" t="s">
        <v>970</v>
      </c>
      <c r="C3718" s="231" t="s">
        <v>971</v>
      </c>
      <c r="D3718" s="231" t="s">
        <v>972</v>
      </c>
      <c r="E3718" s="231" t="s">
        <v>996</v>
      </c>
      <c r="F3718" s="231" t="s">
        <v>95</v>
      </c>
      <c r="G3718" s="231" t="s">
        <v>974</v>
      </c>
      <c r="H3718" s="231" t="s">
        <v>18</v>
      </c>
      <c r="I3718" s="231" t="s">
        <v>1002</v>
      </c>
      <c r="J3718" s="231" t="s">
        <v>1009</v>
      </c>
      <c r="K3718" s="231" t="s">
        <v>51</v>
      </c>
      <c r="L3718" s="231" t="s">
        <v>978</v>
      </c>
      <c r="M3718" s="234"/>
      <c r="N3718" s="235">
        <v>1</v>
      </c>
      <c r="O3718" s="235">
        <v>1</v>
      </c>
    </row>
    <row r="3719" spans="1:15">
      <c r="A3719" s="231" t="s">
        <v>969</v>
      </c>
      <c r="B3719" s="231" t="s">
        <v>970</v>
      </c>
      <c r="C3719" s="231" t="s">
        <v>971</v>
      </c>
      <c r="D3719" s="231" t="s">
        <v>972</v>
      </c>
      <c r="E3719" s="231" t="s">
        <v>996</v>
      </c>
      <c r="F3719" s="231" t="s">
        <v>95</v>
      </c>
      <c r="G3719" s="231" t="s">
        <v>974</v>
      </c>
      <c r="H3719" s="231" t="s">
        <v>18</v>
      </c>
      <c r="K3719" s="231" t="s">
        <v>51</v>
      </c>
      <c r="L3719" s="231" t="s">
        <v>979</v>
      </c>
      <c r="M3719" s="234"/>
      <c r="N3719" s="235"/>
      <c r="O3719" s="235"/>
    </row>
    <row r="3720" spans="1:15">
      <c r="A3720" s="231" t="s">
        <v>969</v>
      </c>
      <c r="B3720" s="231" t="s">
        <v>970</v>
      </c>
      <c r="C3720" s="231" t="s">
        <v>971</v>
      </c>
      <c r="D3720" s="231" t="s">
        <v>972</v>
      </c>
      <c r="E3720" s="231" t="s">
        <v>996</v>
      </c>
      <c r="F3720" s="231" t="s">
        <v>95</v>
      </c>
      <c r="G3720" s="231" t="s">
        <v>974</v>
      </c>
      <c r="H3720" s="231" t="s">
        <v>18</v>
      </c>
      <c r="K3720" s="231" t="s">
        <v>51</v>
      </c>
      <c r="L3720" s="231" t="s">
        <v>980</v>
      </c>
      <c r="M3720" s="234"/>
      <c r="N3720" s="235"/>
      <c r="O3720" s="235"/>
    </row>
    <row r="3721" spans="1:15">
      <c r="A3721" s="237" t="s">
        <v>969</v>
      </c>
      <c r="B3721" s="237" t="s">
        <v>970</v>
      </c>
      <c r="C3721" s="237" t="s">
        <v>971</v>
      </c>
      <c r="D3721" s="237" t="s">
        <v>972</v>
      </c>
      <c r="E3721" s="237" t="s">
        <v>996</v>
      </c>
      <c r="F3721" s="237" t="s">
        <v>95</v>
      </c>
      <c r="G3721" s="237" t="s">
        <v>974</v>
      </c>
      <c r="H3721" s="237" t="s">
        <v>35</v>
      </c>
      <c r="I3721" s="237"/>
      <c r="J3721" s="237"/>
      <c r="K3721" s="237" t="s">
        <v>51</v>
      </c>
      <c r="L3721" s="237" t="s">
        <v>976</v>
      </c>
      <c r="M3721" s="237">
        <v>2.8155000000000001</v>
      </c>
      <c r="N3721" s="237"/>
      <c r="O3721" s="237">
        <v>0.95540000000000003</v>
      </c>
    </row>
    <row r="3722" spans="1:15">
      <c r="A3722" s="237" t="s">
        <v>969</v>
      </c>
      <c r="B3722" s="237" t="s">
        <v>970</v>
      </c>
      <c r="C3722" s="237" t="s">
        <v>971</v>
      </c>
      <c r="D3722" s="237" t="s">
        <v>972</v>
      </c>
      <c r="E3722" s="237" t="s">
        <v>996</v>
      </c>
      <c r="F3722" s="237" t="s">
        <v>95</v>
      </c>
      <c r="G3722" s="237" t="s">
        <v>974</v>
      </c>
      <c r="H3722" s="237" t="s">
        <v>35</v>
      </c>
      <c r="I3722" s="237"/>
      <c r="J3722" s="237"/>
      <c r="K3722" s="237" t="s">
        <v>51</v>
      </c>
      <c r="L3722" s="237" t="s">
        <v>977</v>
      </c>
      <c r="M3722" s="238">
        <v>3.4421309067128999E-7</v>
      </c>
      <c r="N3722" s="238"/>
      <c r="O3722" s="238">
        <v>1.48738957364408E-7</v>
      </c>
    </row>
    <row r="3723" spans="1:15">
      <c r="A3723" s="231" t="s">
        <v>969</v>
      </c>
      <c r="B3723" s="231" t="s">
        <v>970</v>
      </c>
      <c r="C3723" s="231" t="s">
        <v>971</v>
      </c>
      <c r="D3723" s="231" t="s">
        <v>972</v>
      </c>
      <c r="E3723" s="231" t="s">
        <v>996</v>
      </c>
      <c r="F3723" s="231" t="s">
        <v>95</v>
      </c>
      <c r="G3723" s="231" t="s">
        <v>974</v>
      </c>
      <c r="H3723" s="231" t="s">
        <v>35</v>
      </c>
      <c r="I3723" s="231" t="s">
        <v>1013</v>
      </c>
      <c r="J3723" s="231" t="s">
        <v>35</v>
      </c>
      <c r="K3723" s="231" t="s">
        <v>51</v>
      </c>
      <c r="L3723" s="231" t="s">
        <v>978</v>
      </c>
      <c r="M3723" s="234"/>
      <c r="N3723" s="235">
        <v>1</v>
      </c>
      <c r="O3723" s="235">
        <v>1</v>
      </c>
    </row>
    <row r="3724" spans="1:15">
      <c r="A3724" s="231" t="s">
        <v>969</v>
      </c>
      <c r="B3724" s="231" t="s">
        <v>970</v>
      </c>
      <c r="C3724" s="231" t="s">
        <v>971</v>
      </c>
      <c r="D3724" s="231" t="s">
        <v>972</v>
      </c>
      <c r="E3724" s="231" t="s">
        <v>996</v>
      </c>
      <c r="F3724" s="231" t="s">
        <v>95</v>
      </c>
      <c r="G3724" s="231" t="s">
        <v>974</v>
      </c>
      <c r="H3724" s="231" t="s">
        <v>35</v>
      </c>
      <c r="K3724" s="231" t="s">
        <v>51</v>
      </c>
      <c r="L3724" s="231" t="s">
        <v>979</v>
      </c>
      <c r="M3724" s="234"/>
      <c r="N3724" s="236"/>
      <c r="O3724" s="235"/>
    </row>
    <row r="3725" spans="1:15">
      <c r="A3725" s="231" t="s">
        <v>969</v>
      </c>
      <c r="B3725" s="231" t="s">
        <v>970</v>
      </c>
      <c r="C3725" s="231" t="s">
        <v>971</v>
      </c>
      <c r="D3725" s="231" t="s">
        <v>972</v>
      </c>
      <c r="E3725" s="231" t="s">
        <v>996</v>
      </c>
      <c r="F3725" s="231" t="s">
        <v>95</v>
      </c>
      <c r="G3725" s="231" t="s">
        <v>974</v>
      </c>
      <c r="H3725" s="231" t="s">
        <v>35</v>
      </c>
      <c r="K3725" s="231" t="s">
        <v>51</v>
      </c>
      <c r="L3725" s="231" t="s">
        <v>980</v>
      </c>
      <c r="M3725" s="234"/>
      <c r="N3725" s="236"/>
      <c r="O3725" s="235"/>
    </row>
    <row r="3726" spans="1:15">
      <c r="A3726" s="237" t="s">
        <v>969</v>
      </c>
      <c r="B3726" s="237" t="s">
        <v>970</v>
      </c>
      <c r="C3726" s="237" t="s">
        <v>971</v>
      </c>
      <c r="D3726" s="237" t="s">
        <v>972</v>
      </c>
      <c r="E3726" s="237" t="s">
        <v>996</v>
      </c>
      <c r="F3726" s="237" t="s">
        <v>95</v>
      </c>
      <c r="G3726" s="237" t="s">
        <v>974</v>
      </c>
      <c r="H3726" s="237" t="s">
        <v>73</v>
      </c>
      <c r="I3726" s="237"/>
      <c r="J3726" s="237"/>
      <c r="K3726" s="237" t="s">
        <v>51</v>
      </c>
      <c r="L3726" s="237" t="s">
        <v>976</v>
      </c>
      <c r="M3726" s="237">
        <v>442.45650000000001</v>
      </c>
      <c r="N3726" s="237"/>
      <c r="O3726" s="237">
        <v>50.993600000000001</v>
      </c>
    </row>
    <row r="3727" spans="1:15">
      <c r="A3727" s="237" t="s">
        <v>969</v>
      </c>
      <c r="B3727" s="237" t="s">
        <v>970</v>
      </c>
      <c r="C3727" s="237" t="s">
        <v>971</v>
      </c>
      <c r="D3727" s="237" t="s">
        <v>972</v>
      </c>
      <c r="E3727" s="237" t="s">
        <v>996</v>
      </c>
      <c r="F3727" s="237" t="s">
        <v>95</v>
      </c>
      <c r="G3727" s="237" t="s">
        <v>974</v>
      </c>
      <c r="H3727" s="237" t="s">
        <v>73</v>
      </c>
      <c r="I3727" s="237"/>
      <c r="J3727" s="237"/>
      <c r="K3727" s="237" t="s">
        <v>51</v>
      </c>
      <c r="L3727" s="237" t="s">
        <v>977</v>
      </c>
      <c r="M3727" s="238">
        <v>5.09474007232283E-5</v>
      </c>
      <c r="N3727" s="238"/>
      <c r="O3727" s="238">
        <v>7.9388056272322508E-6</v>
      </c>
    </row>
    <row r="3728" spans="1:15">
      <c r="A3728" s="231" t="s">
        <v>969</v>
      </c>
      <c r="B3728" s="231" t="s">
        <v>970</v>
      </c>
      <c r="C3728" s="231" t="s">
        <v>971</v>
      </c>
      <c r="D3728" s="231" t="s">
        <v>972</v>
      </c>
      <c r="E3728" s="231" t="s">
        <v>996</v>
      </c>
      <c r="F3728" s="231" t="s">
        <v>95</v>
      </c>
      <c r="G3728" s="231" t="s">
        <v>974</v>
      </c>
      <c r="H3728" s="231" t="s">
        <v>73</v>
      </c>
      <c r="I3728" s="231" t="s">
        <v>1002</v>
      </c>
      <c r="J3728" s="231" t="s">
        <v>1009</v>
      </c>
      <c r="K3728" s="231" t="s">
        <v>51</v>
      </c>
      <c r="L3728" s="231" t="s">
        <v>978</v>
      </c>
      <c r="M3728" s="234"/>
      <c r="N3728" s="235">
        <v>1</v>
      </c>
      <c r="O3728" s="235">
        <v>1</v>
      </c>
    </row>
    <row r="3729" spans="1:15">
      <c r="A3729" s="231" t="s">
        <v>969</v>
      </c>
      <c r="B3729" s="231" t="s">
        <v>970</v>
      </c>
      <c r="C3729" s="231" t="s">
        <v>971</v>
      </c>
      <c r="D3729" s="231" t="s">
        <v>972</v>
      </c>
      <c r="E3729" s="231" t="s">
        <v>996</v>
      </c>
      <c r="F3729" s="231" t="s">
        <v>95</v>
      </c>
      <c r="G3729" s="231" t="s">
        <v>974</v>
      </c>
      <c r="H3729" s="231" t="s">
        <v>73</v>
      </c>
      <c r="K3729" s="231" t="s">
        <v>51</v>
      </c>
      <c r="L3729" s="231" t="s">
        <v>979</v>
      </c>
      <c r="M3729" s="234"/>
      <c r="N3729" s="236"/>
      <c r="O3729" s="235"/>
    </row>
    <row r="3730" spans="1:15">
      <c r="A3730" s="231" t="s">
        <v>969</v>
      </c>
      <c r="B3730" s="231" t="s">
        <v>970</v>
      </c>
      <c r="C3730" s="231" t="s">
        <v>971</v>
      </c>
      <c r="D3730" s="231" t="s">
        <v>972</v>
      </c>
      <c r="E3730" s="231" t="s">
        <v>996</v>
      </c>
      <c r="F3730" s="231" t="s">
        <v>95</v>
      </c>
      <c r="G3730" s="231" t="s">
        <v>974</v>
      </c>
      <c r="H3730" s="231" t="s">
        <v>73</v>
      </c>
      <c r="K3730" s="231" t="s">
        <v>51</v>
      </c>
      <c r="L3730" s="231" t="s">
        <v>980</v>
      </c>
      <c r="M3730" s="234"/>
      <c r="N3730" s="236"/>
      <c r="O3730" s="235"/>
    </row>
    <row r="3731" spans="1:15">
      <c r="A3731" s="237" t="s">
        <v>969</v>
      </c>
      <c r="B3731" s="237" t="s">
        <v>970</v>
      </c>
      <c r="C3731" s="237" t="s">
        <v>971</v>
      </c>
      <c r="D3731" s="237" t="s">
        <v>972</v>
      </c>
      <c r="E3731" s="237" t="s">
        <v>996</v>
      </c>
      <c r="F3731" s="237" t="s">
        <v>95</v>
      </c>
      <c r="G3731" s="237" t="s">
        <v>974</v>
      </c>
      <c r="H3731" s="237" t="s">
        <v>47</v>
      </c>
      <c r="I3731" s="237"/>
      <c r="J3731" s="237"/>
      <c r="K3731" s="237" t="s">
        <v>51</v>
      </c>
      <c r="L3731" s="237" t="s">
        <v>976</v>
      </c>
      <c r="M3731" s="237">
        <v>3.2850000000000001</v>
      </c>
      <c r="N3731" s="237"/>
      <c r="O3731" s="237">
        <v>2.3900000000000001E-2</v>
      </c>
    </row>
    <row r="3732" spans="1:15">
      <c r="A3732" s="237" t="s">
        <v>969</v>
      </c>
      <c r="B3732" s="237" t="s">
        <v>970</v>
      </c>
      <c r="C3732" s="237" t="s">
        <v>971</v>
      </c>
      <c r="D3732" s="237" t="s">
        <v>972</v>
      </c>
      <c r="E3732" s="237" t="s">
        <v>996</v>
      </c>
      <c r="F3732" s="237" t="s">
        <v>95</v>
      </c>
      <c r="G3732" s="237" t="s">
        <v>974</v>
      </c>
      <c r="H3732" s="237" t="s">
        <v>47</v>
      </c>
      <c r="I3732" s="237"/>
      <c r="J3732" s="237"/>
      <c r="K3732" s="237" t="s">
        <v>51</v>
      </c>
      <c r="L3732" s="237" t="s">
        <v>977</v>
      </c>
      <c r="M3732" s="238">
        <v>3.9113775680176E-7</v>
      </c>
      <c r="N3732" s="238"/>
      <c r="O3732" s="238">
        <v>3.7208091699909601E-9</v>
      </c>
    </row>
    <row r="3733" spans="1:15">
      <c r="A3733" s="231" t="s">
        <v>969</v>
      </c>
      <c r="B3733" s="231" t="s">
        <v>970</v>
      </c>
      <c r="C3733" s="231" t="s">
        <v>971</v>
      </c>
      <c r="D3733" s="231" t="s">
        <v>972</v>
      </c>
      <c r="E3733" s="231" t="s">
        <v>996</v>
      </c>
      <c r="F3733" s="231" t="s">
        <v>95</v>
      </c>
      <c r="G3733" s="231" t="s">
        <v>974</v>
      </c>
      <c r="H3733" s="231" t="s">
        <v>47</v>
      </c>
      <c r="I3733" s="231" t="s">
        <v>1002</v>
      </c>
      <c r="J3733" s="231" t="s">
        <v>1009</v>
      </c>
      <c r="K3733" s="231" t="s">
        <v>51</v>
      </c>
      <c r="L3733" s="231" t="s">
        <v>978</v>
      </c>
      <c r="M3733" s="234"/>
      <c r="N3733" s="235">
        <v>1</v>
      </c>
      <c r="O3733" s="235">
        <v>1</v>
      </c>
    </row>
    <row r="3734" spans="1:15">
      <c r="A3734" s="231" t="s">
        <v>969</v>
      </c>
      <c r="B3734" s="231" t="s">
        <v>970</v>
      </c>
      <c r="C3734" s="231" t="s">
        <v>971</v>
      </c>
      <c r="D3734" s="231" t="s">
        <v>972</v>
      </c>
      <c r="E3734" s="231" t="s">
        <v>996</v>
      </c>
      <c r="F3734" s="231" t="s">
        <v>95</v>
      </c>
      <c r="G3734" s="231" t="s">
        <v>974</v>
      </c>
      <c r="H3734" s="231" t="s">
        <v>47</v>
      </c>
      <c r="K3734" s="231" t="s">
        <v>51</v>
      </c>
      <c r="L3734" s="231" t="s">
        <v>979</v>
      </c>
      <c r="M3734" s="234"/>
      <c r="N3734" s="236"/>
      <c r="O3734" s="235"/>
    </row>
    <row r="3735" spans="1:15">
      <c r="A3735" s="231" t="s">
        <v>969</v>
      </c>
      <c r="B3735" s="231" t="s">
        <v>970</v>
      </c>
      <c r="C3735" s="231" t="s">
        <v>971</v>
      </c>
      <c r="D3735" s="231" t="s">
        <v>972</v>
      </c>
      <c r="E3735" s="231" t="s">
        <v>996</v>
      </c>
      <c r="F3735" s="231" t="s">
        <v>95</v>
      </c>
      <c r="G3735" s="231" t="s">
        <v>974</v>
      </c>
      <c r="H3735" s="231" t="s">
        <v>47</v>
      </c>
      <c r="K3735" s="231" t="s">
        <v>51</v>
      </c>
      <c r="L3735" s="231" t="s">
        <v>980</v>
      </c>
      <c r="M3735" s="234"/>
      <c r="N3735" s="236"/>
      <c r="O3735" s="235"/>
    </row>
    <row r="3736" spans="1:15">
      <c r="A3736" s="237" t="s">
        <v>969</v>
      </c>
      <c r="B3736" s="237" t="s">
        <v>970</v>
      </c>
      <c r="C3736" s="237" t="s">
        <v>971</v>
      </c>
      <c r="D3736" s="237" t="s">
        <v>972</v>
      </c>
      <c r="E3736" s="237" t="s">
        <v>996</v>
      </c>
      <c r="F3736" s="237" t="s">
        <v>95</v>
      </c>
      <c r="G3736" s="237" t="s">
        <v>974</v>
      </c>
      <c r="H3736" s="237" t="s">
        <v>46</v>
      </c>
      <c r="I3736" s="237"/>
      <c r="J3736" s="237"/>
      <c r="K3736" s="237" t="s">
        <v>51</v>
      </c>
      <c r="L3736" s="237" t="s">
        <v>976</v>
      </c>
      <c r="M3736" s="237">
        <v>0.59709999999999996</v>
      </c>
      <c r="N3736" s="237"/>
      <c r="O3736" s="237">
        <v>2.3900000000000001E-2</v>
      </c>
    </row>
    <row r="3737" spans="1:15">
      <c r="A3737" s="237" t="s">
        <v>969</v>
      </c>
      <c r="B3737" s="237" t="s">
        <v>970</v>
      </c>
      <c r="C3737" s="237" t="s">
        <v>971</v>
      </c>
      <c r="D3737" s="237" t="s">
        <v>972</v>
      </c>
      <c r="E3737" s="237" t="s">
        <v>996</v>
      </c>
      <c r="F3737" s="237" t="s">
        <v>95</v>
      </c>
      <c r="G3737" s="237" t="s">
        <v>974</v>
      </c>
      <c r="H3737" s="237" t="s">
        <v>46</v>
      </c>
      <c r="I3737" s="237"/>
      <c r="J3737" s="237"/>
      <c r="K3737" s="237" t="s">
        <v>51</v>
      </c>
      <c r="L3737" s="237" t="s">
        <v>977</v>
      </c>
      <c r="M3737" s="238">
        <v>8.0146998828528099E-8</v>
      </c>
      <c r="N3737" s="238"/>
      <c r="O3737" s="238">
        <v>3.7208091699909601E-9</v>
      </c>
    </row>
    <row r="3738" spans="1:15">
      <c r="A3738" s="231" t="s">
        <v>969</v>
      </c>
      <c r="B3738" s="231" t="s">
        <v>970</v>
      </c>
      <c r="C3738" s="231" t="s">
        <v>971</v>
      </c>
      <c r="D3738" s="231" t="s">
        <v>972</v>
      </c>
      <c r="E3738" s="231" t="s">
        <v>996</v>
      </c>
      <c r="F3738" s="231" t="s">
        <v>95</v>
      </c>
      <c r="G3738" s="231" t="s">
        <v>974</v>
      </c>
      <c r="H3738" s="231" t="s">
        <v>46</v>
      </c>
      <c r="I3738" s="231" t="s">
        <v>1002</v>
      </c>
      <c r="J3738" s="231" t="s">
        <v>1009</v>
      </c>
      <c r="K3738" s="231" t="s">
        <v>51</v>
      </c>
      <c r="L3738" s="231" t="s">
        <v>978</v>
      </c>
      <c r="M3738" s="234"/>
      <c r="N3738" s="235">
        <v>1</v>
      </c>
      <c r="O3738" s="235">
        <v>1</v>
      </c>
    </row>
    <row r="3739" spans="1:15">
      <c r="A3739" s="231" t="s">
        <v>969</v>
      </c>
      <c r="B3739" s="231" t="s">
        <v>970</v>
      </c>
      <c r="C3739" s="231" t="s">
        <v>971</v>
      </c>
      <c r="D3739" s="231" t="s">
        <v>972</v>
      </c>
      <c r="E3739" s="231" t="s">
        <v>996</v>
      </c>
      <c r="F3739" s="231" t="s">
        <v>95</v>
      </c>
      <c r="G3739" s="231" t="s">
        <v>974</v>
      </c>
      <c r="H3739" s="231" t="s">
        <v>46</v>
      </c>
      <c r="K3739" s="231" t="s">
        <v>51</v>
      </c>
      <c r="L3739" s="231" t="s">
        <v>979</v>
      </c>
      <c r="M3739" s="234"/>
      <c r="N3739" s="236"/>
      <c r="O3739" s="235"/>
    </row>
    <row r="3740" spans="1:15">
      <c r="A3740" s="231" t="s">
        <v>969</v>
      </c>
      <c r="B3740" s="231" t="s">
        <v>970</v>
      </c>
      <c r="C3740" s="231" t="s">
        <v>971</v>
      </c>
      <c r="D3740" s="231" t="s">
        <v>972</v>
      </c>
      <c r="E3740" s="231" t="s">
        <v>996</v>
      </c>
      <c r="F3740" s="231" t="s">
        <v>95</v>
      </c>
      <c r="G3740" s="231" t="s">
        <v>974</v>
      </c>
      <c r="H3740" s="231" t="s">
        <v>46</v>
      </c>
      <c r="K3740" s="231" t="s">
        <v>51</v>
      </c>
      <c r="L3740" s="231" t="s">
        <v>980</v>
      </c>
      <c r="M3740" s="234"/>
      <c r="N3740" s="236"/>
      <c r="O3740" s="235"/>
    </row>
    <row r="3741" spans="1:15">
      <c r="A3741" s="237" t="s">
        <v>969</v>
      </c>
      <c r="B3741" s="237" t="s">
        <v>970</v>
      </c>
      <c r="C3741" s="237" t="s">
        <v>971</v>
      </c>
      <c r="D3741" s="237" t="s">
        <v>972</v>
      </c>
      <c r="E3741" s="237" t="s">
        <v>996</v>
      </c>
      <c r="F3741" s="237" t="s">
        <v>95</v>
      </c>
      <c r="G3741" s="237" t="s">
        <v>974</v>
      </c>
      <c r="H3741" s="237" t="s">
        <v>36</v>
      </c>
      <c r="I3741" s="237"/>
      <c r="J3741" s="237"/>
      <c r="K3741" s="237" t="s">
        <v>51</v>
      </c>
      <c r="L3741" s="237" t="s">
        <v>976</v>
      </c>
      <c r="M3741" s="237">
        <v>13179.397199999999</v>
      </c>
      <c r="N3741" s="237">
        <v>623.84159999999997</v>
      </c>
      <c r="O3741" s="237">
        <v>9355.4266000000007</v>
      </c>
    </row>
    <row r="3742" spans="1:15">
      <c r="A3742" s="237" t="s">
        <v>969</v>
      </c>
      <c r="B3742" s="237" t="s">
        <v>970</v>
      </c>
      <c r="C3742" s="237" t="s">
        <v>971</v>
      </c>
      <c r="D3742" s="237" t="s">
        <v>972</v>
      </c>
      <c r="E3742" s="237" t="s">
        <v>996</v>
      </c>
      <c r="F3742" s="237" t="s">
        <v>95</v>
      </c>
      <c r="G3742" s="237" t="s">
        <v>974</v>
      </c>
      <c r="H3742" s="237" t="s">
        <v>36</v>
      </c>
      <c r="I3742" s="237"/>
      <c r="J3742" s="237"/>
      <c r="K3742" s="237" t="s">
        <v>51</v>
      </c>
      <c r="L3742" s="237" t="s">
        <v>977</v>
      </c>
      <c r="M3742" s="238">
        <v>2.1361558593020599E-3</v>
      </c>
      <c r="N3742" s="238">
        <v>1.55708846709802E-4</v>
      </c>
      <c r="O3742" s="238">
        <v>1.45647519173462E-3</v>
      </c>
    </row>
    <row r="3743" spans="1:15">
      <c r="A3743" s="231" t="s">
        <v>969</v>
      </c>
      <c r="B3743" s="231" t="s">
        <v>970</v>
      </c>
      <c r="C3743" s="231" t="s">
        <v>971</v>
      </c>
      <c r="D3743" s="231" t="s">
        <v>972</v>
      </c>
      <c r="E3743" s="231" t="s">
        <v>996</v>
      </c>
      <c r="F3743" s="231" t="s">
        <v>95</v>
      </c>
      <c r="G3743" s="231" t="s">
        <v>974</v>
      </c>
      <c r="H3743" s="231" t="s">
        <v>36</v>
      </c>
      <c r="I3743" s="231" t="s">
        <v>1002</v>
      </c>
      <c r="J3743" s="231" t="s">
        <v>1009</v>
      </c>
      <c r="K3743" s="231" t="s">
        <v>51</v>
      </c>
      <c r="L3743" s="231" t="s">
        <v>978</v>
      </c>
      <c r="M3743" s="234"/>
      <c r="N3743" s="235">
        <v>1</v>
      </c>
      <c r="O3743" s="235">
        <v>1</v>
      </c>
    </row>
    <row r="3744" spans="1:15">
      <c r="A3744" s="231" t="s">
        <v>969</v>
      </c>
      <c r="B3744" s="231" t="s">
        <v>970</v>
      </c>
      <c r="C3744" s="231" t="s">
        <v>971</v>
      </c>
      <c r="D3744" s="231" t="s">
        <v>972</v>
      </c>
      <c r="E3744" s="231" t="s">
        <v>996</v>
      </c>
      <c r="F3744" s="231" t="s">
        <v>95</v>
      </c>
      <c r="G3744" s="231" t="s">
        <v>974</v>
      </c>
      <c r="H3744" s="231" t="s">
        <v>36</v>
      </c>
      <c r="K3744" s="231" t="s">
        <v>51</v>
      </c>
      <c r="L3744" s="231" t="s">
        <v>979</v>
      </c>
      <c r="M3744" s="234"/>
      <c r="N3744" s="235"/>
      <c r="O3744" s="235"/>
    </row>
    <row r="3745" spans="1:15">
      <c r="A3745" s="231" t="s">
        <v>969</v>
      </c>
      <c r="B3745" s="231" t="s">
        <v>970</v>
      </c>
      <c r="C3745" s="231" t="s">
        <v>971</v>
      </c>
      <c r="D3745" s="231" t="s">
        <v>972</v>
      </c>
      <c r="E3745" s="231" t="s">
        <v>996</v>
      </c>
      <c r="F3745" s="231" t="s">
        <v>95</v>
      </c>
      <c r="G3745" s="231" t="s">
        <v>974</v>
      </c>
      <c r="H3745" s="231" t="s">
        <v>36</v>
      </c>
      <c r="K3745" s="231" t="s">
        <v>51</v>
      </c>
      <c r="L3745" s="231" t="s">
        <v>980</v>
      </c>
      <c r="M3745" s="234"/>
      <c r="N3745" s="235"/>
      <c r="O3745" s="235"/>
    </row>
    <row r="3746" spans="1:15">
      <c r="A3746" s="237" t="s">
        <v>969</v>
      </c>
      <c r="B3746" s="237" t="s">
        <v>970</v>
      </c>
      <c r="C3746" s="237" t="s">
        <v>971</v>
      </c>
      <c r="D3746" s="237" t="s">
        <v>972</v>
      </c>
      <c r="E3746" s="237" t="s">
        <v>996</v>
      </c>
      <c r="F3746" s="237" t="s">
        <v>95</v>
      </c>
      <c r="G3746" s="237" t="s">
        <v>974</v>
      </c>
      <c r="H3746" s="237" t="s">
        <v>34</v>
      </c>
      <c r="I3746" s="237"/>
      <c r="J3746" s="237"/>
      <c r="K3746" s="237" t="s">
        <v>51</v>
      </c>
      <c r="L3746" s="237" t="s">
        <v>976</v>
      </c>
      <c r="M3746" s="237">
        <v>1.4583999999999999</v>
      </c>
      <c r="N3746" s="237"/>
      <c r="O3746" s="237">
        <v>0.71650000000000003</v>
      </c>
    </row>
    <row r="3747" spans="1:15">
      <c r="A3747" s="237" t="s">
        <v>969</v>
      </c>
      <c r="B3747" s="237" t="s">
        <v>970</v>
      </c>
      <c r="C3747" s="237" t="s">
        <v>971</v>
      </c>
      <c r="D3747" s="237" t="s">
        <v>972</v>
      </c>
      <c r="E3747" s="237" t="s">
        <v>996</v>
      </c>
      <c r="F3747" s="237" t="s">
        <v>95</v>
      </c>
      <c r="G3747" s="237" t="s">
        <v>974</v>
      </c>
      <c r="H3747" s="237" t="s">
        <v>34</v>
      </c>
      <c r="I3747" s="237"/>
      <c r="J3747" s="237"/>
      <c r="K3747" s="237" t="s">
        <v>51</v>
      </c>
      <c r="L3747" s="237" t="s">
        <v>977</v>
      </c>
      <c r="M3747" s="238">
        <v>1.69851670743522E-7</v>
      </c>
      <c r="N3747" s="238"/>
      <c r="O3747" s="238">
        <v>1.11546433903704E-7</v>
      </c>
    </row>
    <row r="3748" spans="1:15">
      <c r="A3748" s="231" t="s">
        <v>969</v>
      </c>
      <c r="B3748" s="231" t="s">
        <v>970</v>
      </c>
      <c r="C3748" s="231" t="s">
        <v>971</v>
      </c>
      <c r="D3748" s="231" t="s">
        <v>972</v>
      </c>
      <c r="E3748" s="231" t="s">
        <v>996</v>
      </c>
      <c r="F3748" s="231" t="s">
        <v>95</v>
      </c>
      <c r="G3748" s="231" t="s">
        <v>974</v>
      </c>
      <c r="H3748" s="231" t="s">
        <v>34</v>
      </c>
      <c r="I3748" s="231" t="s">
        <v>1002</v>
      </c>
      <c r="J3748" s="231" t="s">
        <v>1009</v>
      </c>
      <c r="K3748" s="231" t="s">
        <v>51</v>
      </c>
      <c r="L3748" s="231" t="s">
        <v>978</v>
      </c>
      <c r="M3748" s="234"/>
      <c r="N3748" s="235">
        <v>1</v>
      </c>
      <c r="O3748" s="235">
        <v>1</v>
      </c>
    </row>
    <row r="3749" spans="1:15">
      <c r="A3749" s="231" t="s">
        <v>969</v>
      </c>
      <c r="B3749" s="231" t="s">
        <v>970</v>
      </c>
      <c r="C3749" s="231" t="s">
        <v>971</v>
      </c>
      <c r="D3749" s="231" t="s">
        <v>972</v>
      </c>
      <c r="E3749" s="231" t="s">
        <v>996</v>
      </c>
      <c r="F3749" s="231" t="s">
        <v>95</v>
      </c>
      <c r="G3749" s="231" t="s">
        <v>974</v>
      </c>
      <c r="H3749" s="231" t="s">
        <v>34</v>
      </c>
      <c r="K3749" s="231" t="s">
        <v>51</v>
      </c>
      <c r="L3749" s="231" t="s">
        <v>979</v>
      </c>
      <c r="M3749" s="234"/>
      <c r="N3749" s="236"/>
      <c r="O3749" s="235"/>
    </row>
    <row r="3750" spans="1:15">
      <c r="A3750" s="231" t="s">
        <v>969</v>
      </c>
      <c r="B3750" s="231" t="s">
        <v>970</v>
      </c>
      <c r="C3750" s="231" t="s">
        <v>971</v>
      </c>
      <c r="D3750" s="231" t="s">
        <v>972</v>
      </c>
      <c r="E3750" s="231" t="s">
        <v>996</v>
      </c>
      <c r="F3750" s="231" t="s">
        <v>95</v>
      </c>
      <c r="G3750" s="231" t="s">
        <v>974</v>
      </c>
      <c r="H3750" s="231" t="s">
        <v>34</v>
      </c>
      <c r="K3750" s="231" t="s">
        <v>51</v>
      </c>
      <c r="L3750" s="231" t="s">
        <v>980</v>
      </c>
      <c r="M3750" s="234"/>
      <c r="N3750" s="236"/>
      <c r="O3750" s="235"/>
    </row>
    <row r="3751" spans="1:15">
      <c r="A3751" s="237" t="s">
        <v>969</v>
      </c>
      <c r="B3751" s="237" t="s">
        <v>970</v>
      </c>
      <c r="C3751" s="237" t="s">
        <v>971</v>
      </c>
      <c r="D3751" s="237" t="s">
        <v>972</v>
      </c>
      <c r="E3751" s="237" t="s">
        <v>996</v>
      </c>
      <c r="F3751" s="237" t="s">
        <v>95</v>
      </c>
      <c r="G3751" s="237" t="s">
        <v>974</v>
      </c>
      <c r="H3751" s="237" t="s">
        <v>58</v>
      </c>
      <c r="I3751" s="237"/>
      <c r="J3751" s="237"/>
      <c r="K3751" s="237" t="s">
        <v>51</v>
      </c>
      <c r="L3751" s="237" t="s">
        <v>976</v>
      </c>
      <c r="M3751" s="237">
        <v>14.7402</v>
      </c>
      <c r="N3751" s="237"/>
      <c r="O3751" s="237"/>
    </row>
    <row r="3752" spans="1:15">
      <c r="A3752" s="237" t="s">
        <v>969</v>
      </c>
      <c r="B3752" s="237" t="s">
        <v>970</v>
      </c>
      <c r="C3752" s="237" t="s">
        <v>971</v>
      </c>
      <c r="D3752" s="237" t="s">
        <v>972</v>
      </c>
      <c r="E3752" s="237" t="s">
        <v>996</v>
      </c>
      <c r="F3752" s="237" t="s">
        <v>95</v>
      </c>
      <c r="G3752" s="237" t="s">
        <v>974</v>
      </c>
      <c r="H3752" s="237" t="s">
        <v>58</v>
      </c>
      <c r="I3752" s="237"/>
      <c r="J3752" s="237"/>
      <c r="K3752" s="237" t="s">
        <v>51</v>
      </c>
      <c r="L3752" s="237" t="s">
        <v>977</v>
      </c>
      <c r="M3752" s="238">
        <v>1.6677255587271499E-6</v>
      </c>
      <c r="N3752" s="238"/>
      <c r="O3752" s="238"/>
    </row>
    <row r="3753" spans="1:15">
      <c r="A3753" s="231" t="s">
        <v>969</v>
      </c>
      <c r="B3753" s="231" t="s">
        <v>970</v>
      </c>
      <c r="C3753" s="231" t="s">
        <v>971</v>
      </c>
      <c r="D3753" s="231" t="s">
        <v>972</v>
      </c>
      <c r="E3753" s="231" t="s">
        <v>996</v>
      </c>
      <c r="F3753" s="231" t="s">
        <v>95</v>
      </c>
      <c r="G3753" s="231" t="s">
        <v>974</v>
      </c>
      <c r="H3753" s="231" t="s">
        <v>58</v>
      </c>
      <c r="I3753" s="231" t="s">
        <v>1002</v>
      </c>
      <c r="J3753" s="231" t="s">
        <v>1009</v>
      </c>
      <c r="K3753" s="231" t="s">
        <v>51</v>
      </c>
      <c r="L3753" s="231" t="s">
        <v>978</v>
      </c>
      <c r="M3753" s="234"/>
      <c r="N3753" s="235">
        <v>1</v>
      </c>
      <c r="O3753" s="235">
        <v>1</v>
      </c>
    </row>
    <row r="3754" spans="1:15">
      <c r="A3754" s="231" t="s">
        <v>969</v>
      </c>
      <c r="B3754" s="231" t="s">
        <v>970</v>
      </c>
      <c r="C3754" s="231" t="s">
        <v>971</v>
      </c>
      <c r="D3754" s="231" t="s">
        <v>972</v>
      </c>
      <c r="E3754" s="231" t="s">
        <v>996</v>
      </c>
      <c r="F3754" s="231" t="s">
        <v>95</v>
      </c>
      <c r="G3754" s="231" t="s">
        <v>974</v>
      </c>
      <c r="H3754" s="231" t="s">
        <v>58</v>
      </c>
      <c r="K3754" s="231" t="s">
        <v>51</v>
      </c>
      <c r="L3754" s="231" t="s">
        <v>979</v>
      </c>
      <c r="M3754" s="234"/>
      <c r="N3754" s="236"/>
      <c r="O3754" s="236"/>
    </row>
    <row r="3755" spans="1:15">
      <c r="A3755" s="231" t="s">
        <v>969</v>
      </c>
      <c r="B3755" s="231" t="s">
        <v>970</v>
      </c>
      <c r="C3755" s="231" t="s">
        <v>971</v>
      </c>
      <c r="D3755" s="231" t="s">
        <v>972</v>
      </c>
      <c r="E3755" s="231" t="s">
        <v>996</v>
      </c>
      <c r="F3755" s="231" t="s">
        <v>95</v>
      </c>
      <c r="G3755" s="231" t="s">
        <v>974</v>
      </c>
      <c r="H3755" s="231" t="s">
        <v>58</v>
      </c>
      <c r="K3755" s="231" t="s">
        <v>51</v>
      </c>
      <c r="L3755" s="231" t="s">
        <v>980</v>
      </c>
      <c r="M3755" s="234"/>
      <c r="N3755" s="236"/>
      <c r="O3755" s="236"/>
    </row>
    <row r="3756" spans="1:15">
      <c r="A3756" s="237" t="s">
        <v>969</v>
      </c>
      <c r="B3756" s="237" t="s">
        <v>970</v>
      </c>
      <c r="C3756" s="237" t="s">
        <v>971</v>
      </c>
      <c r="D3756" s="237" t="s">
        <v>972</v>
      </c>
      <c r="E3756" s="237" t="s">
        <v>996</v>
      </c>
      <c r="F3756" s="237" t="s">
        <v>95</v>
      </c>
      <c r="G3756" s="237" t="s">
        <v>974</v>
      </c>
      <c r="H3756" s="237" t="s">
        <v>657</v>
      </c>
      <c r="I3756" s="237"/>
      <c r="J3756" s="237"/>
      <c r="K3756" s="237" t="s">
        <v>51</v>
      </c>
      <c r="L3756" s="237" t="s">
        <v>976</v>
      </c>
      <c r="M3756" s="237">
        <v>1.2105999999999999</v>
      </c>
      <c r="N3756" s="237"/>
      <c r="O3756" s="237"/>
    </row>
    <row r="3757" spans="1:15">
      <c r="A3757" s="237" t="s">
        <v>969</v>
      </c>
      <c r="B3757" s="237" t="s">
        <v>970</v>
      </c>
      <c r="C3757" s="237" t="s">
        <v>971</v>
      </c>
      <c r="D3757" s="237" t="s">
        <v>972</v>
      </c>
      <c r="E3757" s="237" t="s">
        <v>996</v>
      </c>
      <c r="F3757" s="237" t="s">
        <v>95</v>
      </c>
      <c r="G3757" s="237" t="s">
        <v>974</v>
      </c>
      <c r="H3757" s="237" t="s">
        <v>657</v>
      </c>
      <c r="I3757" s="237"/>
      <c r="J3757" s="237"/>
      <c r="K3757" s="237" t="s">
        <v>51</v>
      </c>
      <c r="L3757" s="237" t="s">
        <v>977</v>
      </c>
      <c r="M3757" s="238">
        <v>1.5914571514837599E-7</v>
      </c>
      <c r="N3757" s="238"/>
      <c r="O3757" s="238"/>
    </row>
    <row r="3758" spans="1:15">
      <c r="A3758" s="231" t="s">
        <v>969</v>
      </c>
      <c r="B3758" s="231" t="s">
        <v>970</v>
      </c>
      <c r="C3758" s="231" t="s">
        <v>971</v>
      </c>
      <c r="D3758" s="231" t="s">
        <v>972</v>
      </c>
      <c r="E3758" s="231" t="s">
        <v>996</v>
      </c>
      <c r="F3758" s="231" t="s">
        <v>95</v>
      </c>
      <c r="G3758" s="231" t="s">
        <v>974</v>
      </c>
      <c r="H3758" s="231" t="s">
        <v>657</v>
      </c>
      <c r="I3758" s="231" t="s">
        <v>1002</v>
      </c>
      <c r="J3758" s="231" t="s">
        <v>1009</v>
      </c>
      <c r="K3758" s="231" t="s">
        <v>51</v>
      </c>
      <c r="L3758" s="231" t="s">
        <v>978</v>
      </c>
      <c r="M3758" s="234"/>
      <c r="N3758" s="235">
        <v>1</v>
      </c>
      <c r="O3758" s="235">
        <v>1</v>
      </c>
    </row>
    <row r="3759" spans="1:15">
      <c r="A3759" s="231" t="s">
        <v>969</v>
      </c>
      <c r="B3759" s="231" t="s">
        <v>970</v>
      </c>
      <c r="C3759" s="231" t="s">
        <v>971</v>
      </c>
      <c r="D3759" s="231" t="s">
        <v>972</v>
      </c>
      <c r="E3759" s="231" t="s">
        <v>996</v>
      </c>
      <c r="F3759" s="231" t="s">
        <v>95</v>
      </c>
      <c r="G3759" s="231" t="s">
        <v>974</v>
      </c>
      <c r="H3759" s="231" t="s">
        <v>657</v>
      </c>
      <c r="K3759" s="231" t="s">
        <v>51</v>
      </c>
      <c r="L3759" s="231" t="s">
        <v>979</v>
      </c>
      <c r="M3759" s="234"/>
      <c r="N3759" s="236"/>
      <c r="O3759" s="236"/>
    </row>
    <row r="3760" spans="1:15">
      <c r="A3760" s="231" t="s">
        <v>969</v>
      </c>
      <c r="B3760" s="231" t="s">
        <v>970</v>
      </c>
      <c r="C3760" s="231" t="s">
        <v>971</v>
      </c>
      <c r="D3760" s="231" t="s">
        <v>972</v>
      </c>
      <c r="E3760" s="231" t="s">
        <v>996</v>
      </c>
      <c r="F3760" s="231" t="s">
        <v>95</v>
      </c>
      <c r="G3760" s="231" t="s">
        <v>974</v>
      </c>
      <c r="H3760" s="231" t="s">
        <v>657</v>
      </c>
      <c r="K3760" s="231" t="s">
        <v>51</v>
      </c>
      <c r="L3760" s="231" t="s">
        <v>980</v>
      </c>
      <c r="M3760" s="234"/>
      <c r="N3760" s="236"/>
      <c r="O3760" s="236"/>
    </row>
    <row r="3761" spans="1:15">
      <c r="A3761" s="237" t="s">
        <v>969</v>
      </c>
      <c r="B3761" s="237" t="s">
        <v>970</v>
      </c>
      <c r="C3761" s="237" t="s">
        <v>971</v>
      </c>
      <c r="D3761" s="237" t="s">
        <v>972</v>
      </c>
      <c r="E3761" s="237" t="s">
        <v>996</v>
      </c>
      <c r="F3761" s="237" t="s">
        <v>95</v>
      </c>
      <c r="G3761" s="237" t="s">
        <v>974</v>
      </c>
      <c r="H3761" s="237" t="s">
        <v>67</v>
      </c>
      <c r="I3761" s="237"/>
      <c r="J3761" s="237"/>
      <c r="K3761" s="237" t="s">
        <v>51</v>
      </c>
      <c r="L3761" s="237" t="s">
        <v>976</v>
      </c>
      <c r="M3761" s="237">
        <v>625.89559999999994</v>
      </c>
      <c r="N3761" s="237">
        <v>27.992699999999999</v>
      </c>
      <c r="O3761" s="237"/>
    </row>
    <row r="3762" spans="1:15">
      <c r="A3762" s="237" t="s">
        <v>969</v>
      </c>
      <c r="B3762" s="237" t="s">
        <v>970</v>
      </c>
      <c r="C3762" s="237" t="s">
        <v>971</v>
      </c>
      <c r="D3762" s="237" t="s">
        <v>972</v>
      </c>
      <c r="E3762" s="237" t="s">
        <v>996</v>
      </c>
      <c r="F3762" s="237" t="s">
        <v>95</v>
      </c>
      <c r="G3762" s="237" t="s">
        <v>974</v>
      </c>
      <c r="H3762" s="237" t="s">
        <v>67</v>
      </c>
      <c r="I3762" s="237"/>
      <c r="J3762" s="237"/>
      <c r="K3762" s="237" t="s">
        <v>51</v>
      </c>
      <c r="L3762" s="237" t="s">
        <v>977</v>
      </c>
      <c r="M3762" s="238">
        <v>1.4300619335230901E-4</v>
      </c>
      <c r="N3762" s="238">
        <v>6.9868874299076399E-6</v>
      </c>
      <c r="O3762" s="238"/>
    </row>
    <row r="3763" spans="1:15">
      <c r="A3763" s="231" t="s">
        <v>969</v>
      </c>
      <c r="B3763" s="231" t="s">
        <v>970</v>
      </c>
      <c r="C3763" s="231" t="s">
        <v>971</v>
      </c>
      <c r="D3763" s="231" t="s">
        <v>972</v>
      </c>
      <c r="E3763" s="231" t="s">
        <v>996</v>
      </c>
      <c r="F3763" s="231" t="s">
        <v>95</v>
      </c>
      <c r="G3763" s="231" t="s">
        <v>974</v>
      </c>
      <c r="H3763" s="231" t="s">
        <v>67</v>
      </c>
      <c r="I3763" s="231" t="s">
        <v>1002</v>
      </c>
      <c r="J3763" s="231" t="s">
        <v>1009</v>
      </c>
      <c r="K3763" s="231" t="s">
        <v>51</v>
      </c>
      <c r="L3763" s="231" t="s">
        <v>978</v>
      </c>
      <c r="M3763" s="234"/>
      <c r="N3763" s="235">
        <v>1</v>
      </c>
      <c r="O3763" s="235">
        <v>1</v>
      </c>
    </row>
    <row r="3764" spans="1:15">
      <c r="A3764" s="231" t="s">
        <v>969</v>
      </c>
      <c r="B3764" s="231" t="s">
        <v>970</v>
      </c>
      <c r="C3764" s="231" t="s">
        <v>971</v>
      </c>
      <c r="D3764" s="231" t="s">
        <v>972</v>
      </c>
      <c r="E3764" s="231" t="s">
        <v>996</v>
      </c>
      <c r="F3764" s="231" t="s">
        <v>95</v>
      </c>
      <c r="G3764" s="231" t="s">
        <v>974</v>
      </c>
      <c r="H3764" s="231" t="s">
        <v>67</v>
      </c>
      <c r="K3764" s="231" t="s">
        <v>51</v>
      </c>
      <c r="L3764" s="231" t="s">
        <v>979</v>
      </c>
      <c r="M3764" s="234"/>
      <c r="N3764" s="235"/>
      <c r="O3764" s="236"/>
    </row>
    <row r="3765" spans="1:15">
      <c r="A3765" s="231" t="s">
        <v>969</v>
      </c>
      <c r="B3765" s="231" t="s">
        <v>970</v>
      </c>
      <c r="C3765" s="231" t="s">
        <v>971</v>
      </c>
      <c r="D3765" s="231" t="s">
        <v>972</v>
      </c>
      <c r="E3765" s="231" t="s">
        <v>996</v>
      </c>
      <c r="F3765" s="231" t="s">
        <v>95</v>
      </c>
      <c r="G3765" s="231" t="s">
        <v>974</v>
      </c>
      <c r="H3765" s="231" t="s">
        <v>67</v>
      </c>
      <c r="K3765" s="231" t="s">
        <v>51</v>
      </c>
      <c r="L3765" s="231" t="s">
        <v>980</v>
      </c>
      <c r="M3765" s="234"/>
      <c r="N3765" s="235"/>
      <c r="O3765" s="236"/>
    </row>
    <row r="3766" spans="1:15">
      <c r="A3766" s="237" t="s">
        <v>969</v>
      </c>
      <c r="B3766" s="237" t="s">
        <v>970</v>
      </c>
      <c r="C3766" s="237" t="s">
        <v>971</v>
      </c>
      <c r="D3766" s="237" t="s">
        <v>972</v>
      </c>
      <c r="E3766" s="237" t="s">
        <v>996</v>
      </c>
      <c r="F3766" s="237" t="s">
        <v>95</v>
      </c>
      <c r="G3766" s="237" t="s">
        <v>974</v>
      </c>
      <c r="H3766" s="237" t="s">
        <v>62</v>
      </c>
      <c r="I3766" s="237"/>
      <c r="J3766" s="237"/>
      <c r="K3766" s="237" t="s">
        <v>51</v>
      </c>
      <c r="L3766" s="237" t="s">
        <v>976</v>
      </c>
      <c r="M3766" s="237">
        <v>4.7800000000000002E-2</v>
      </c>
      <c r="N3766" s="237"/>
      <c r="O3766" s="237"/>
    </row>
    <row r="3767" spans="1:15">
      <c r="A3767" s="237" t="s">
        <v>969</v>
      </c>
      <c r="B3767" s="237" t="s">
        <v>970</v>
      </c>
      <c r="C3767" s="237" t="s">
        <v>971</v>
      </c>
      <c r="D3767" s="237" t="s">
        <v>972</v>
      </c>
      <c r="E3767" s="237" t="s">
        <v>996</v>
      </c>
      <c r="F3767" s="237" t="s">
        <v>95</v>
      </c>
      <c r="G3767" s="237" t="s">
        <v>974</v>
      </c>
      <c r="H3767" s="237" t="s">
        <v>62</v>
      </c>
      <c r="I3767" s="237"/>
      <c r="J3767" s="237"/>
      <c r="K3767" s="237" t="s">
        <v>51</v>
      </c>
      <c r="L3767" s="237" t="s">
        <v>977</v>
      </c>
      <c r="M3767" s="238">
        <v>6.4160551733439E-9</v>
      </c>
      <c r="N3767" s="238"/>
      <c r="O3767" s="238"/>
    </row>
    <row r="3768" spans="1:15">
      <c r="A3768" s="231" t="s">
        <v>969</v>
      </c>
      <c r="B3768" s="231" t="s">
        <v>970</v>
      </c>
      <c r="C3768" s="231" t="s">
        <v>971</v>
      </c>
      <c r="D3768" s="231" t="s">
        <v>972</v>
      </c>
      <c r="E3768" s="231" t="s">
        <v>996</v>
      </c>
      <c r="F3768" s="231" t="s">
        <v>95</v>
      </c>
      <c r="G3768" s="231" t="s">
        <v>974</v>
      </c>
      <c r="H3768" s="231" t="s">
        <v>62</v>
      </c>
      <c r="I3768" s="231" t="s">
        <v>1002</v>
      </c>
      <c r="J3768" s="231" t="s">
        <v>1009</v>
      </c>
      <c r="K3768" s="231" t="s">
        <v>51</v>
      </c>
      <c r="L3768" s="231" t="s">
        <v>978</v>
      </c>
      <c r="M3768" s="234"/>
      <c r="N3768" s="235">
        <v>1</v>
      </c>
      <c r="O3768" s="235">
        <v>1</v>
      </c>
    </row>
    <row r="3769" spans="1:15">
      <c r="A3769" s="231" t="s">
        <v>969</v>
      </c>
      <c r="B3769" s="231" t="s">
        <v>970</v>
      </c>
      <c r="C3769" s="231" t="s">
        <v>971</v>
      </c>
      <c r="D3769" s="231" t="s">
        <v>972</v>
      </c>
      <c r="E3769" s="231" t="s">
        <v>996</v>
      </c>
      <c r="F3769" s="231" t="s">
        <v>95</v>
      </c>
      <c r="G3769" s="231" t="s">
        <v>974</v>
      </c>
      <c r="H3769" s="231" t="s">
        <v>62</v>
      </c>
      <c r="K3769" s="231" t="s">
        <v>51</v>
      </c>
      <c r="L3769" s="231" t="s">
        <v>979</v>
      </c>
      <c r="M3769" s="234"/>
      <c r="N3769" s="236"/>
      <c r="O3769" s="236"/>
    </row>
    <row r="3770" spans="1:15">
      <c r="A3770" s="231" t="s">
        <v>969</v>
      </c>
      <c r="B3770" s="231" t="s">
        <v>970</v>
      </c>
      <c r="C3770" s="231" t="s">
        <v>971</v>
      </c>
      <c r="D3770" s="231" t="s">
        <v>972</v>
      </c>
      <c r="E3770" s="231" t="s">
        <v>996</v>
      </c>
      <c r="F3770" s="231" t="s">
        <v>95</v>
      </c>
      <c r="G3770" s="231" t="s">
        <v>974</v>
      </c>
      <c r="H3770" s="231" t="s">
        <v>62</v>
      </c>
      <c r="K3770" s="231" t="s">
        <v>51</v>
      </c>
      <c r="L3770" s="231" t="s">
        <v>980</v>
      </c>
      <c r="M3770" s="234"/>
      <c r="N3770" s="236"/>
      <c r="O3770" s="236"/>
    </row>
    <row r="3771" spans="1:15">
      <c r="A3771" s="237" t="s">
        <v>969</v>
      </c>
      <c r="B3771" s="237" t="s">
        <v>970</v>
      </c>
      <c r="C3771" s="237" t="s">
        <v>971</v>
      </c>
      <c r="D3771" s="237" t="s">
        <v>972</v>
      </c>
      <c r="E3771" s="237" t="s">
        <v>996</v>
      </c>
      <c r="F3771" s="237" t="s">
        <v>95</v>
      </c>
      <c r="G3771" s="237" t="s">
        <v>974</v>
      </c>
      <c r="H3771" s="237" t="s">
        <v>60</v>
      </c>
      <c r="I3771" s="237"/>
      <c r="J3771" s="237"/>
      <c r="K3771" s="237" t="s">
        <v>51</v>
      </c>
      <c r="L3771" s="237" t="s">
        <v>976</v>
      </c>
      <c r="M3771" s="237">
        <v>1.15E-2</v>
      </c>
      <c r="N3771" s="237"/>
      <c r="O3771" s="237">
        <v>4.8999999999999998E-3</v>
      </c>
    </row>
    <row r="3772" spans="1:15">
      <c r="A3772" s="237" t="s">
        <v>969</v>
      </c>
      <c r="B3772" s="237" t="s">
        <v>970</v>
      </c>
      <c r="C3772" s="237" t="s">
        <v>971</v>
      </c>
      <c r="D3772" s="237" t="s">
        <v>972</v>
      </c>
      <c r="E3772" s="237" t="s">
        <v>996</v>
      </c>
      <c r="F3772" s="237" t="s">
        <v>95</v>
      </c>
      <c r="G3772" s="237" t="s">
        <v>974</v>
      </c>
      <c r="H3772" s="237" t="s">
        <v>60</v>
      </c>
      <c r="I3772" s="237"/>
      <c r="J3772" s="237"/>
      <c r="K3772" s="237" t="s">
        <v>51</v>
      </c>
      <c r="L3772" s="237" t="s">
        <v>977</v>
      </c>
      <c r="M3772" s="238">
        <v>1.3705435247846601E-9</v>
      </c>
      <c r="N3772" s="238"/>
      <c r="O3772" s="238">
        <v>7.6284372104417103E-10</v>
      </c>
    </row>
    <row r="3773" spans="1:15">
      <c r="A3773" s="231" t="s">
        <v>969</v>
      </c>
      <c r="B3773" s="231" t="s">
        <v>970</v>
      </c>
      <c r="C3773" s="231" t="s">
        <v>971</v>
      </c>
      <c r="D3773" s="231" t="s">
        <v>972</v>
      </c>
      <c r="E3773" s="231" t="s">
        <v>996</v>
      </c>
      <c r="F3773" s="231" t="s">
        <v>95</v>
      </c>
      <c r="G3773" s="231" t="s">
        <v>974</v>
      </c>
      <c r="H3773" s="231" t="s">
        <v>60</v>
      </c>
      <c r="I3773" s="231" t="s">
        <v>1002</v>
      </c>
      <c r="J3773" s="231" t="s">
        <v>1009</v>
      </c>
      <c r="K3773" s="231" t="s">
        <v>51</v>
      </c>
      <c r="L3773" s="231" t="s">
        <v>978</v>
      </c>
      <c r="M3773" s="234"/>
      <c r="N3773" s="235">
        <v>1</v>
      </c>
      <c r="O3773" s="235">
        <v>1</v>
      </c>
    </row>
    <row r="3774" spans="1:15">
      <c r="A3774" s="231" t="s">
        <v>969</v>
      </c>
      <c r="B3774" s="231" t="s">
        <v>970</v>
      </c>
      <c r="C3774" s="231" t="s">
        <v>971</v>
      </c>
      <c r="D3774" s="231" t="s">
        <v>972</v>
      </c>
      <c r="E3774" s="231" t="s">
        <v>996</v>
      </c>
      <c r="F3774" s="231" t="s">
        <v>95</v>
      </c>
      <c r="G3774" s="231" t="s">
        <v>974</v>
      </c>
      <c r="H3774" s="231" t="s">
        <v>60</v>
      </c>
      <c r="K3774" s="231" t="s">
        <v>51</v>
      </c>
      <c r="L3774" s="231" t="s">
        <v>979</v>
      </c>
      <c r="M3774" s="234"/>
      <c r="N3774" s="236"/>
      <c r="O3774" s="235"/>
    </row>
    <row r="3775" spans="1:15">
      <c r="A3775" s="231" t="s">
        <v>969</v>
      </c>
      <c r="B3775" s="231" t="s">
        <v>970</v>
      </c>
      <c r="C3775" s="231" t="s">
        <v>971</v>
      </c>
      <c r="D3775" s="231" t="s">
        <v>972</v>
      </c>
      <c r="E3775" s="231" t="s">
        <v>996</v>
      </c>
      <c r="F3775" s="231" t="s">
        <v>95</v>
      </c>
      <c r="G3775" s="231" t="s">
        <v>974</v>
      </c>
      <c r="H3775" s="231" t="s">
        <v>60</v>
      </c>
      <c r="K3775" s="231" t="s">
        <v>51</v>
      </c>
      <c r="L3775" s="231" t="s">
        <v>980</v>
      </c>
      <c r="M3775" s="234"/>
      <c r="N3775" s="236"/>
      <c r="O3775" s="235"/>
    </row>
    <row r="3776" spans="1:15">
      <c r="A3776" s="237" t="s">
        <v>969</v>
      </c>
      <c r="B3776" s="237" t="s">
        <v>970</v>
      </c>
      <c r="C3776" s="237" t="s">
        <v>971</v>
      </c>
      <c r="D3776" s="237" t="s">
        <v>972</v>
      </c>
      <c r="E3776" s="237" t="s">
        <v>996</v>
      </c>
      <c r="F3776" s="237" t="s">
        <v>95</v>
      </c>
      <c r="G3776" s="237" t="s">
        <v>974</v>
      </c>
      <c r="H3776" s="237" t="s">
        <v>17</v>
      </c>
      <c r="I3776" s="237"/>
      <c r="J3776" s="237"/>
      <c r="K3776" s="237" t="s">
        <v>51</v>
      </c>
      <c r="L3776" s="237" t="s">
        <v>976</v>
      </c>
      <c r="M3776" s="237">
        <v>9898.8799999999992</v>
      </c>
      <c r="N3776" s="237">
        <v>2142.6480999999999</v>
      </c>
      <c r="O3776" s="237">
        <v>7919.0335999999998</v>
      </c>
    </row>
    <row r="3777" spans="1:15">
      <c r="A3777" s="237" t="s">
        <v>969</v>
      </c>
      <c r="B3777" s="237" t="s">
        <v>970</v>
      </c>
      <c r="C3777" s="237" t="s">
        <v>971</v>
      </c>
      <c r="D3777" s="237" t="s">
        <v>972</v>
      </c>
      <c r="E3777" s="237" t="s">
        <v>996</v>
      </c>
      <c r="F3777" s="237" t="s">
        <v>95</v>
      </c>
      <c r="G3777" s="237" t="s">
        <v>974</v>
      </c>
      <c r="H3777" s="237" t="s">
        <v>17</v>
      </c>
      <c r="I3777" s="237"/>
      <c r="J3777" s="237"/>
      <c r="K3777" s="237" t="s">
        <v>51</v>
      </c>
      <c r="L3777" s="237" t="s">
        <v>977</v>
      </c>
      <c r="M3777" s="238">
        <v>1.4310487601356401E-3</v>
      </c>
      <c r="N3777" s="238">
        <v>5.3479803936760299E-4</v>
      </c>
      <c r="O3777" s="238">
        <v>1.23285409357098E-3</v>
      </c>
    </row>
    <row r="3778" spans="1:15">
      <c r="A3778" s="231" t="s">
        <v>969</v>
      </c>
      <c r="B3778" s="231" t="s">
        <v>970</v>
      </c>
      <c r="C3778" s="231" t="s">
        <v>971</v>
      </c>
      <c r="D3778" s="231" t="s">
        <v>972</v>
      </c>
      <c r="E3778" s="231" t="s">
        <v>996</v>
      </c>
      <c r="F3778" s="231" t="s">
        <v>95</v>
      </c>
      <c r="G3778" s="231" t="s">
        <v>974</v>
      </c>
      <c r="H3778" s="231" t="s">
        <v>17</v>
      </c>
      <c r="I3778" s="231" t="s">
        <v>101</v>
      </c>
      <c r="J3778" s="231" t="s">
        <v>811</v>
      </c>
      <c r="K3778" s="231" t="s">
        <v>51</v>
      </c>
      <c r="L3778" s="231" t="s">
        <v>978</v>
      </c>
      <c r="M3778" s="234"/>
      <c r="N3778" s="235">
        <f>'4.c Electricity breakdown'!N34</f>
        <v>0.47499999999999998</v>
      </c>
      <c r="O3778" s="235">
        <f>'4.c Electricity breakdown'!AQ34</f>
        <v>0.47499999999999998</v>
      </c>
    </row>
    <row r="3779" spans="1:15">
      <c r="A3779" s="231" t="s">
        <v>969</v>
      </c>
      <c r="B3779" s="231" t="s">
        <v>970</v>
      </c>
      <c r="C3779" s="231" t="s">
        <v>971</v>
      </c>
      <c r="D3779" s="231" t="s">
        <v>972</v>
      </c>
      <c r="E3779" s="231" t="s">
        <v>996</v>
      </c>
      <c r="F3779" s="231" t="s">
        <v>95</v>
      </c>
      <c r="G3779" s="231" t="s">
        <v>974</v>
      </c>
      <c r="H3779" s="231" t="s">
        <v>17</v>
      </c>
      <c r="I3779" s="231" t="s">
        <v>1005</v>
      </c>
      <c r="J3779" s="231" t="s">
        <v>1009</v>
      </c>
      <c r="K3779" s="231" t="s">
        <v>51</v>
      </c>
      <c r="L3779" s="231" t="s">
        <v>979</v>
      </c>
      <c r="M3779" s="234"/>
      <c r="N3779" s="235">
        <f>'4.c Electricity breakdown'!N33</f>
        <v>0.47499999999999998</v>
      </c>
      <c r="O3779" s="235">
        <f>'4.c Electricity breakdown'!AQ33</f>
        <v>0.47499999999999998</v>
      </c>
    </row>
    <row r="3780" spans="1:15">
      <c r="A3780" s="231" t="s">
        <v>969</v>
      </c>
      <c r="B3780" s="231" t="s">
        <v>970</v>
      </c>
      <c r="C3780" s="231" t="s">
        <v>971</v>
      </c>
      <c r="D3780" s="231" t="s">
        <v>972</v>
      </c>
      <c r="E3780" s="231" t="s">
        <v>996</v>
      </c>
      <c r="F3780" s="231" t="s">
        <v>95</v>
      </c>
      <c r="G3780" s="231" t="s">
        <v>974</v>
      </c>
      <c r="H3780" s="231" t="s">
        <v>17</v>
      </c>
      <c r="I3780" s="231" t="s">
        <v>105</v>
      </c>
      <c r="J3780" s="231" t="s">
        <v>813</v>
      </c>
      <c r="K3780" s="231" t="s">
        <v>51</v>
      </c>
      <c r="L3780" s="231" t="s">
        <v>980</v>
      </c>
      <c r="M3780" s="234"/>
      <c r="N3780" s="235">
        <f>'4.c Electricity breakdown'!N35</f>
        <v>0.05</v>
      </c>
      <c r="O3780" s="235">
        <f>'4.c Electricity breakdown'!AQ35</f>
        <v>0.05</v>
      </c>
    </row>
    <row r="3781" spans="1:15">
      <c r="A3781" s="237" t="s">
        <v>969</v>
      </c>
      <c r="B3781" s="237" t="s">
        <v>970</v>
      </c>
      <c r="C3781" s="237" t="s">
        <v>971</v>
      </c>
      <c r="D3781" s="237" t="s">
        <v>972</v>
      </c>
      <c r="E3781" s="237" t="s">
        <v>996</v>
      </c>
      <c r="F3781" s="237" t="s">
        <v>95</v>
      </c>
      <c r="G3781" s="237" t="s">
        <v>974</v>
      </c>
      <c r="H3781" s="237" t="s">
        <v>45</v>
      </c>
      <c r="I3781" s="237"/>
      <c r="J3781" s="237"/>
      <c r="K3781" s="237" t="s">
        <v>51</v>
      </c>
      <c r="L3781" s="237" t="s">
        <v>976</v>
      </c>
      <c r="M3781" s="237">
        <v>10550.038200000001</v>
      </c>
      <c r="N3781" s="237">
        <v>212.52510000000001</v>
      </c>
      <c r="O3781" s="237">
        <v>6358.3166000000001</v>
      </c>
    </row>
    <row r="3782" spans="1:15">
      <c r="A3782" s="237" t="s">
        <v>969</v>
      </c>
      <c r="B3782" s="237" t="s">
        <v>970</v>
      </c>
      <c r="C3782" s="237" t="s">
        <v>971</v>
      </c>
      <c r="D3782" s="237" t="s">
        <v>972</v>
      </c>
      <c r="E3782" s="237" t="s">
        <v>996</v>
      </c>
      <c r="F3782" s="237" t="s">
        <v>95</v>
      </c>
      <c r="G3782" s="237" t="s">
        <v>974</v>
      </c>
      <c r="H3782" s="237" t="s">
        <v>45</v>
      </c>
      <c r="I3782" s="237"/>
      <c r="J3782" s="237"/>
      <c r="K3782" s="237" t="s">
        <v>51</v>
      </c>
      <c r="L3782" s="237" t="s">
        <v>977</v>
      </c>
      <c r="M3782" s="238">
        <v>1.8013113264924701E-3</v>
      </c>
      <c r="N3782" s="238">
        <v>5.3045577944602201E-5</v>
      </c>
      <c r="O3782" s="238">
        <v>9.898779376981469E-4</v>
      </c>
    </row>
    <row r="3783" spans="1:15">
      <c r="A3783" s="231" t="s">
        <v>969</v>
      </c>
      <c r="B3783" s="231" t="s">
        <v>970</v>
      </c>
      <c r="C3783" s="231" t="s">
        <v>971</v>
      </c>
      <c r="D3783" s="231" t="s">
        <v>972</v>
      </c>
      <c r="E3783" s="231" t="s">
        <v>996</v>
      </c>
      <c r="F3783" s="231" t="s">
        <v>95</v>
      </c>
      <c r="G3783" s="231" t="s">
        <v>974</v>
      </c>
      <c r="H3783" s="231" t="s">
        <v>45</v>
      </c>
      <c r="I3783" s="231" t="s">
        <v>1075</v>
      </c>
      <c r="J3783" s="231" t="s">
        <v>1016</v>
      </c>
      <c r="K3783" s="231" t="s">
        <v>51</v>
      </c>
      <c r="L3783" s="231" t="s">
        <v>978</v>
      </c>
      <c r="M3783" s="234"/>
      <c r="N3783" s="239">
        <v>0.5</v>
      </c>
      <c r="O3783" s="239">
        <v>0.5</v>
      </c>
    </row>
    <row r="3784" spans="1:15">
      <c r="A3784" s="231" t="s">
        <v>969</v>
      </c>
      <c r="B3784" s="231" t="s">
        <v>970</v>
      </c>
      <c r="C3784" s="231" t="s">
        <v>971</v>
      </c>
      <c r="D3784" s="231" t="s">
        <v>972</v>
      </c>
      <c r="E3784" s="231" t="s">
        <v>996</v>
      </c>
      <c r="F3784" s="231" t="s">
        <v>95</v>
      </c>
      <c r="G3784" s="231" t="s">
        <v>974</v>
      </c>
      <c r="H3784" s="231" t="s">
        <v>45</v>
      </c>
      <c r="I3784" s="231" t="s">
        <v>1075</v>
      </c>
      <c r="J3784" s="231" t="s">
        <v>1074</v>
      </c>
      <c r="K3784" s="231" t="s">
        <v>51</v>
      </c>
      <c r="L3784" s="231" t="s">
        <v>979</v>
      </c>
      <c r="M3784" s="234"/>
      <c r="N3784" s="239">
        <v>0.5</v>
      </c>
      <c r="O3784" s="239">
        <v>0.5</v>
      </c>
    </row>
    <row r="3785" spans="1:15">
      <c r="A3785" s="231" t="s">
        <v>969</v>
      </c>
      <c r="B3785" s="231" t="s">
        <v>970</v>
      </c>
      <c r="C3785" s="231" t="s">
        <v>971</v>
      </c>
      <c r="D3785" s="231" t="s">
        <v>972</v>
      </c>
      <c r="E3785" s="231" t="s">
        <v>996</v>
      </c>
      <c r="F3785" s="231" t="s">
        <v>95</v>
      </c>
      <c r="G3785" s="231" t="s">
        <v>974</v>
      </c>
      <c r="H3785" s="231" t="s">
        <v>45</v>
      </c>
      <c r="K3785" s="231" t="s">
        <v>51</v>
      </c>
      <c r="L3785" s="231" t="s">
        <v>980</v>
      </c>
      <c r="M3785" s="234"/>
      <c r="N3785" s="235"/>
      <c r="O3785" s="235"/>
    </row>
    <row r="3786" spans="1:15">
      <c r="A3786" s="237" t="s">
        <v>969</v>
      </c>
      <c r="B3786" s="237" t="s">
        <v>970</v>
      </c>
      <c r="C3786" s="237" t="s">
        <v>971</v>
      </c>
      <c r="D3786" s="237" t="s">
        <v>972</v>
      </c>
      <c r="E3786" s="237" t="s">
        <v>996</v>
      </c>
      <c r="F3786" s="237" t="s">
        <v>95</v>
      </c>
      <c r="G3786" s="237" t="s">
        <v>974</v>
      </c>
      <c r="H3786" s="237" t="s">
        <v>975</v>
      </c>
      <c r="I3786" s="237"/>
      <c r="J3786" s="237"/>
      <c r="K3786" s="237" t="s">
        <v>54</v>
      </c>
      <c r="L3786" s="237" t="s">
        <v>976</v>
      </c>
      <c r="M3786" s="237">
        <v>3060.4681999999998</v>
      </c>
      <c r="N3786" s="237">
        <v>2443.3184000000001</v>
      </c>
      <c r="O3786" s="237"/>
    </row>
    <row r="3787" spans="1:15">
      <c r="A3787" s="237" t="s">
        <v>969</v>
      </c>
      <c r="B3787" s="237" t="s">
        <v>970</v>
      </c>
      <c r="C3787" s="237" t="s">
        <v>971</v>
      </c>
      <c r="D3787" s="237" t="s">
        <v>972</v>
      </c>
      <c r="E3787" s="237" t="s">
        <v>996</v>
      </c>
      <c r="F3787" s="237" t="s">
        <v>95</v>
      </c>
      <c r="G3787" s="237" t="s">
        <v>974</v>
      </c>
      <c r="H3787" s="237" t="s">
        <v>975</v>
      </c>
      <c r="I3787" s="237"/>
      <c r="J3787" s="237"/>
      <c r="K3787" s="237" t="s">
        <v>54</v>
      </c>
      <c r="L3787" s="237" t="s">
        <v>977</v>
      </c>
      <c r="M3787" s="238">
        <v>7.3129209563742097E-4</v>
      </c>
      <c r="N3787" s="238">
        <v>6.0984437429122801E-4</v>
      </c>
      <c r="O3787" s="238"/>
    </row>
    <row r="3788" spans="1:15">
      <c r="A3788" s="231" t="s">
        <v>969</v>
      </c>
      <c r="B3788" s="231" t="s">
        <v>970</v>
      </c>
      <c r="C3788" s="231" t="s">
        <v>971</v>
      </c>
      <c r="D3788" s="231" t="s">
        <v>972</v>
      </c>
      <c r="E3788" s="231" t="s">
        <v>996</v>
      </c>
      <c r="F3788" s="231" t="s">
        <v>95</v>
      </c>
      <c r="G3788" s="231" t="s">
        <v>974</v>
      </c>
      <c r="H3788" s="231" t="s">
        <v>975</v>
      </c>
      <c r="I3788" s="231" t="s">
        <v>1002</v>
      </c>
      <c r="J3788" s="231" t="s">
        <v>1009</v>
      </c>
      <c r="K3788" s="231" t="s">
        <v>54</v>
      </c>
      <c r="L3788" s="231" t="s">
        <v>978</v>
      </c>
      <c r="M3788" s="234"/>
      <c r="N3788" s="235">
        <v>1</v>
      </c>
      <c r="O3788" s="235">
        <v>1</v>
      </c>
    </row>
    <row r="3789" spans="1:15">
      <c r="A3789" s="231" t="s">
        <v>969</v>
      </c>
      <c r="B3789" s="231" t="s">
        <v>970</v>
      </c>
      <c r="C3789" s="231" t="s">
        <v>971</v>
      </c>
      <c r="D3789" s="231" t="s">
        <v>972</v>
      </c>
      <c r="E3789" s="231" t="s">
        <v>996</v>
      </c>
      <c r="F3789" s="231" t="s">
        <v>95</v>
      </c>
      <c r="G3789" s="231" t="s">
        <v>974</v>
      </c>
      <c r="H3789" s="231" t="s">
        <v>975</v>
      </c>
      <c r="K3789" s="231" t="s">
        <v>54</v>
      </c>
      <c r="L3789" s="231" t="s">
        <v>979</v>
      </c>
      <c r="M3789" s="234"/>
      <c r="N3789" s="235"/>
      <c r="O3789" s="236"/>
    </row>
    <row r="3790" spans="1:15">
      <c r="A3790" s="231" t="s">
        <v>969</v>
      </c>
      <c r="B3790" s="231" t="s">
        <v>970</v>
      </c>
      <c r="C3790" s="231" t="s">
        <v>971</v>
      </c>
      <c r="D3790" s="231" t="s">
        <v>972</v>
      </c>
      <c r="E3790" s="231" t="s">
        <v>996</v>
      </c>
      <c r="F3790" s="231" t="s">
        <v>95</v>
      </c>
      <c r="G3790" s="231" t="s">
        <v>974</v>
      </c>
      <c r="H3790" s="231" t="s">
        <v>975</v>
      </c>
      <c r="K3790" s="231" t="s">
        <v>54</v>
      </c>
      <c r="L3790" s="231" t="s">
        <v>980</v>
      </c>
      <c r="M3790" s="234"/>
      <c r="N3790" s="235"/>
      <c r="O3790" s="236"/>
    </row>
    <row r="3791" spans="1:15">
      <c r="A3791" s="237" t="s">
        <v>969</v>
      </c>
      <c r="B3791" s="237" t="s">
        <v>970</v>
      </c>
      <c r="C3791" s="237" t="s">
        <v>971</v>
      </c>
      <c r="D3791" s="237" t="s">
        <v>972</v>
      </c>
      <c r="E3791" s="237" t="s">
        <v>996</v>
      </c>
      <c r="F3791" s="237" t="s">
        <v>95</v>
      </c>
      <c r="G3791" s="237" t="s">
        <v>974</v>
      </c>
      <c r="H3791" s="237" t="s">
        <v>981</v>
      </c>
      <c r="I3791" s="237"/>
      <c r="J3791" s="237"/>
      <c r="K3791" s="237" t="s">
        <v>54</v>
      </c>
      <c r="L3791" s="237" t="s">
        <v>976</v>
      </c>
      <c r="M3791" s="237">
        <v>1746.01</v>
      </c>
      <c r="N3791" s="237">
        <v>1670.6001000000001</v>
      </c>
      <c r="O3791" s="237"/>
    </row>
    <row r="3792" spans="1:15">
      <c r="A3792" s="237" t="s">
        <v>969</v>
      </c>
      <c r="B3792" s="237" t="s">
        <v>970</v>
      </c>
      <c r="C3792" s="237" t="s">
        <v>971</v>
      </c>
      <c r="D3792" s="237" t="s">
        <v>972</v>
      </c>
      <c r="E3792" s="237" t="s">
        <v>996</v>
      </c>
      <c r="F3792" s="237" t="s">
        <v>95</v>
      </c>
      <c r="G3792" s="237" t="s">
        <v>974</v>
      </c>
      <c r="H3792" s="237" t="s">
        <v>981</v>
      </c>
      <c r="I3792" s="237"/>
      <c r="J3792" s="237"/>
      <c r="K3792" s="237" t="s">
        <v>54</v>
      </c>
      <c r="L3792" s="237" t="s">
        <v>977</v>
      </c>
      <c r="M3792" s="238">
        <v>4.1720522105209002E-4</v>
      </c>
      <c r="N3792" s="238">
        <v>4.1697638452498201E-4</v>
      </c>
      <c r="O3792" s="238"/>
    </row>
    <row r="3793" spans="1:15">
      <c r="A3793" s="231" t="s">
        <v>969</v>
      </c>
      <c r="B3793" s="231" t="s">
        <v>970</v>
      </c>
      <c r="C3793" s="231" t="s">
        <v>971</v>
      </c>
      <c r="D3793" s="231" t="s">
        <v>972</v>
      </c>
      <c r="E3793" s="231" t="s">
        <v>996</v>
      </c>
      <c r="F3793" s="231" t="s">
        <v>95</v>
      </c>
      <c r="G3793" s="231" t="s">
        <v>974</v>
      </c>
      <c r="H3793" s="231" t="s">
        <v>981</v>
      </c>
      <c r="I3793" s="231" t="s">
        <v>1002</v>
      </c>
      <c r="J3793" s="231" t="s">
        <v>1009</v>
      </c>
      <c r="K3793" s="231" t="s">
        <v>54</v>
      </c>
      <c r="L3793" s="231" t="s">
        <v>978</v>
      </c>
      <c r="M3793" s="234"/>
      <c r="N3793" s="235">
        <v>1</v>
      </c>
      <c r="O3793" s="235">
        <v>1</v>
      </c>
    </row>
    <row r="3794" spans="1:15">
      <c r="A3794" s="231" t="s">
        <v>969</v>
      </c>
      <c r="B3794" s="231" t="s">
        <v>970</v>
      </c>
      <c r="C3794" s="231" t="s">
        <v>971</v>
      </c>
      <c r="D3794" s="231" t="s">
        <v>972</v>
      </c>
      <c r="E3794" s="231" t="s">
        <v>996</v>
      </c>
      <c r="F3794" s="231" t="s">
        <v>95</v>
      </c>
      <c r="G3794" s="231" t="s">
        <v>974</v>
      </c>
      <c r="H3794" s="231" t="s">
        <v>981</v>
      </c>
      <c r="K3794" s="231" t="s">
        <v>54</v>
      </c>
      <c r="L3794" s="231" t="s">
        <v>979</v>
      </c>
      <c r="M3794" s="234"/>
      <c r="N3794" s="235"/>
      <c r="O3794" s="236"/>
    </row>
    <row r="3795" spans="1:15">
      <c r="A3795" s="231" t="s">
        <v>969</v>
      </c>
      <c r="B3795" s="231" t="s">
        <v>970</v>
      </c>
      <c r="C3795" s="231" t="s">
        <v>971</v>
      </c>
      <c r="D3795" s="231" t="s">
        <v>972</v>
      </c>
      <c r="E3795" s="231" t="s">
        <v>996</v>
      </c>
      <c r="F3795" s="231" t="s">
        <v>95</v>
      </c>
      <c r="G3795" s="231" t="s">
        <v>974</v>
      </c>
      <c r="H3795" s="231" t="s">
        <v>981</v>
      </c>
      <c r="K3795" s="231" t="s">
        <v>54</v>
      </c>
      <c r="L3795" s="231" t="s">
        <v>980</v>
      </c>
      <c r="M3795" s="234"/>
      <c r="N3795" s="235"/>
      <c r="O3795" s="236"/>
    </row>
    <row r="3796" spans="1:15">
      <c r="A3796" s="237" t="s">
        <v>969</v>
      </c>
      <c r="B3796" s="237" t="s">
        <v>970</v>
      </c>
      <c r="C3796" s="237" t="s">
        <v>971</v>
      </c>
      <c r="D3796" s="237" t="s">
        <v>972</v>
      </c>
      <c r="E3796" s="237" t="s">
        <v>996</v>
      </c>
      <c r="F3796" s="237" t="s">
        <v>95</v>
      </c>
      <c r="G3796" s="237" t="s">
        <v>974</v>
      </c>
      <c r="H3796" s="237" t="s">
        <v>982</v>
      </c>
      <c r="I3796" s="237"/>
      <c r="J3796" s="237"/>
      <c r="K3796" s="237" t="s">
        <v>54</v>
      </c>
      <c r="L3796" s="237" t="s">
        <v>976</v>
      </c>
      <c r="M3796" s="237">
        <v>1683.796</v>
      </c>
      <c r="N3796" s="237"/>
      <c r="O3796" s="237">
        <v>0.69979999999999998</v>
      </c>
    </row>
    <row r="3797" spans="1:15">
      <c r="A3797" s="237" t="s">
        <v>969</v>
      </c>
      <c r="B3797" s="237" t="s">
        <v>970</v>
      </c>
      <c r="C3797" s="237" t="s">
        <v>971</v>
      </c>
      <c r="D3797" s="237" t="s">
        <v>972</v>
      </c>
      <c r="E3797" s="237" t="s">
        <v>996</v>
      </c>
      <c r="F3797" s="237" t="s">
        <v>95</v>
      </c>
      <c r="G3797" s="237" t="s">
        <v>974</v>
      </c>
      <c r="H3797" s="237" t="s">
        <v>982</v>
      </c>
      <c r="I3797" s="237"/>
      <c r="J3797" s="237"/>
      <c r="K3797" s="237" t="s">
        <v>54</v>
      </c>
      <c r="L3797" s="237" t="s">
        <v>977</v>
      </c>
      <c r="M3797" s="238">
        <v>1.9610227906696401E-4</v>
      </c>
      <c r="N3797" s="238"/>
      <c r="O3797" s="238">
        <v>1.08946537956472E-7</v>
      </c>
    </row>
    <row r="3798" spans="1:15">
      <c r="A3798" s="231" t="s">
        <v>969</v>
      </c>
      <c r="B3798" s="231" t="s">
        <v>970</v>
      </c>
      <c r="C3798" s="231" t="s">
        <v>971</v>
      </c>
      <c r="D3798" s="231" t="s">
        <v>972</v>
      </c>
      <c r="E3798" s="231" t="s">
        <v>996</v>
      </c>
      <c r="F3798" s="231" t="s">
        <v>95</v>
      </c>
      <c r="G3798" s="231" t="s">
        <v>974</v>
      </c>
      <c r="H3798" s="231" t="s">
        <v>982</v>
      </c>
      <c r="I3798" s="231" t="s">
        <v>1002</v>
      </c>
      <c r="J3798" s="231" t="s">
        <v>1009</v>
      </c>
      <c r="K3798" s="231" t="s">
        <v>54</v>
      </c>
      <c r="L3798" s="231" t="s">
        <v>978</v>
      </c>
      <c r="M3798" s="234"/>
      <c r="N3798" s="235">
        <v>1</v>
      </c>
      <c r="O3798" s="235">
        <v>1</v>
      </c>
    </row>
    <row r="3799" spans="1:15">
      <c r="A3799" s="231" t="s">
        <v>969</v>
      </c>
      <c r="B3799" s="231" t="s">
        <v>970</v>
      </c>
      <c r="C3799" s="231" t="s">
        <v>971</v>
      </c>
      <c r="D3799" s="231" t="s">
        <v>972</v>
      </c>
      <c r="E3799" s="231" t="s">
        <v>996</v>
      </c>
      <c r="F3799" s="231" t="s">
        <v>95</v>
      </c>
      <c r="G3799" s="231" t="s">
        <v>974</v>
      </c>
      <c r="H3799" s="231" t="s">
        <v>982</v>
      </c>
      <c r="K3799" s="231" t="s">
        <v>54</v>
      </c>
      <c r="L3799" s="231" t="s">
        <v>979</v>
      </c>
      <c r="M3799" s="234"/>
      <c r="N3799" s="236"/>
      <c r="O3799" s="235"/>
    </row>
    <row r="3800" spans="1:15">
      <c r="A3800" s="231" t="s">
        <v>969</v>
      </c>
      <c r="B3800" s="231" t="s">
        <v>970</v>
      </c>
      <c r="C3800" s="231" t="s">
        <v>971</v>
      </c>
      <c r="D3800" s="231" t="s">
        <v>972</v>
      </c>
      <c r="E3800" s="231" t="s">
        <v>996</v>
      </c>
      <c r="F3800" s="231" t="s">
        <v>95</v>
      </c>
      <c r="G3800" s="231" t="s">
        <v>974</v>
      </c>
      <c r="H3800" s="231" t="s">
        <v>982</v>
      </c>
      <c r="K3800" s="231" t="s">
        <v>54</v>
      </c>
      <c r="L3800" s="231" t="s">
        <v>980</v>
      </c>
      <c r="M3800" s="234"/>
      <c r="N3800" s="236"/>
      <c r="O3800" s="235"/>
    </row>
    <row r="3801" spans="1:15">
      <c r="A3801" s="237" t="s">
        <v>969</v>
      </c>
      <c r="B3801" s="237" t="s">
        <v>970</v>
      </c>
      <c r="C3801" s="237" t="s">
        <v>971</v>
      </c>
      <c r="D3801" s="237" t="s">
        <v>972</v>
      </c>
      <c r="E3801" s="237" t="s">
        <v>996</v>
      </c>
      <c r="F3801" s="237" t="s">
        <v>95</v>
      </c>
      <c r="G3801" s="237" t="s">
        <v>974</v>
      </c>
      <c r="H3801" s="237" t="s">
        <v>983</v>
      </c>
      <c r="I3801" s="237"/>
      <c r="J3801" s="237"/>
      <c r="K3801" s="237" t="s">
        <v>54</v>
      </c>
      <c r="L3801" s="237" t="s">
        <v>976</v>
      </c>
      <c r="M3801" s="237">
        <v>90.7727</v>
      </c>
      <c r="N3801" s="237"/>
      <c r="O3801" s="237">
        <v>18.524999999999999</v>
      </c>
    </row>
    <row r="3802" spans="1:15">
      <c r="A3802" s="237" t="s">
        <v>969</v>
      </c>
      <c r="B3802" s="237" t="s">
        <v>970</v>
      </c>
      <c r="C3802" s="237" t="s">
        <v>971</v>
      </c>
      <c r="D3802" s="237" t="s">
        <v>972</v>
      </c>
      <c r="E3802" s="237" t="s">
        <v>996</v>
      </c>
      <c r="F3802" s="237" t="s">
        <v>95</v>
      </c>
      <c r="G3802" s="237" t="s">
        <v>974</v>
      </c>
      <c r="H3802" s="237" t="s">
        <v>983</v>
      </c>
      <c r="I3802" s="237"/>
      <c r="J3802" s="237"/>
      <c r="K3802" s="237" t="s">
        <v>54</v>
      </c>
      <c r="L3802" s="237" t="s">
        <v>977</v>
      </c>
      <c r="M3802" s="238">
        <v>1.31334024106605E-5</v>
      </c>
      <c r="N3802" s="238"/>
      <c r="O3802" s="238">
        <v>2.88401631272311E-6</v>
      </c>
    </row>
    <row r="3803" spans="1:15">
      <c r="A3803" s="231" t="s">
        <v>969</v>
      </c>
      <c r="B3803" s="231" t="s">
        <v>970</v>
      </c>
      <c r="C3803" s="231" t="s">
        <v>971</v>
      </c>
      <c r="D3803" s="231" t="s">
        <v>972</v>
      </c>
      <c r="E3803" s="231" t="s">
        <v>996</v>
      </c>
      <c r="F3803" s="231" t="s">
        <v>95</v>
      </c>
      <c r="G3803" s="231" t="s">
        <v>974</v>
      </c>
      <c r="H3803" s="231" t="s">
        <v>983</v>
      </c>
      <c r="I3803" s="231" t="s">
        <v>1002</v>
      </c>
      <c r="J3803" s="231" t="s">
        <v>1009</v>
      </c>
      <c r="K3803" s="231" t="s">
        <v>54</v>
      </c>
      <c r="L3803" s="231" t="s">
        <v>978</v>
      </c>
      <c r="M3803" s="234"/>
      <c r="N3803" s="235">
        <v>1</v>
      </c>
      <c r="O3803" s="235">
        <v>1</v>
      </c>
    </row>
    <row r="3804" spans="1:15">
      <c r="A3804" s="231" t="s">
        <v>969</v>
      </c>
      <c r="B3804" s="231" t="s">
        <v>970</v>
      </c>
      <c r="C3804" s="231" t="s">
        <v>971</v>
      </c>
      <c r="D3804" s="231" t="s">
        <v>972</v>
      </c>
      <c r="E3804" s="231" t="s">
        <v>996</v>
      </c>
      <c r="F3804" s="231" t="s">
        <v>95</v>
      </c>
      <c r="G3804" s="231" t="s">
        <v>974</v>
      </c>
      <c r="H3804" s="231" t="s">
        <v>983</v>
      </c>
      <c r="K3804" s="231" t="s">
        <v>54</v>
      </c>
      <c r="L3804" s="231" t="s">
        <v>979</v>
      </c>
      <c r="M3804" s="234"/>
      <c r="N3804" s="236"/>
      <c r="O3804" s="235"/>
    </row>
    <row r="3805" spans="1:15">
      <c r="A3805" s="231" t="s">
        <v>969</v>
      </c>
      <c r="B3805" s="231" t="s">
        <v>970</v>
      </c>
      <c r="C3805" s="231" t="s">
        <v>971</v>
      </c>
      <c r="D3805" s="231" t="s">
        <v>972</v>
      </c>
      <c r="E3805" s="231" t="s">
        <v>996</v>
      </c>
      <c r="F3805" s="231" t="s">
        <v>95</v>
      </c>
      <c r="G3805" s="231" t="s">
        <v>974</v>
      </c>
      <c r="H3805" s="231" t="s">
        <v>983</v>
      </c>
      <c r="K3805" s="231" t="s">
        <v>54</v>
      </c>
      <c r="L3805" s="231" t="s">
        <v>980</v>
      </c>
      <c r="M3805" s="234"/>
      <c r="N3805" s="236"/>
      <c r="O3805" s="235"/>
    </row>
    <row r="3806" spans="1:15">
      <c r="A3806" s="237" t="s">
        <v>969</v>
      </c>
      <c r="B3806" s="237" t="s">
        <v>970</v>
      </c>
      <c r="C3806" s="237" t="s">
        <v>971</v>
      </c>
      <c r="D3806" s="237" t="s">
        <v>972</v>
      </c>
      <c r="E3806" s="237" t="s">
        <v>996</v>
      </c>
      <c r="F3806" s="237" t="s">
        <v>95</v>
      </c>
      <c r="G3806" s="237" t="s">
        <v>974</v>
      </c>
      <c r="H3806" s="237" t="s">
        <v>984</v>
      </c>
      <c r="I3806" s="237"/>
      <c r="J3806" s="237"/>
      <c r="K3806" s="237" t="s">
        <v>54</v>
      </c>
      <c r="L3806" s="237" t="s">
        <v>976</v>
      </c>
      <c r="M3806" s="237">
        <v>17735.284299999999</v>
      </c>
      <c r="N3806" s="237"/>
      <c r="O3806" s="237">
        <v>9750.2139999999999</v>
      </c>
    </row>
    <row r="3807" spans="1:15">
      <c r="A3807" s="237" t="s">
        <v>969</v>
      </c>
      <c r="B3807" s="237" t="s">
        <v>970</v>
      </c>
      <c r="C3807" s="237" t="s">
        <v>971</v>
      </c>
      <c r="D3807" s="237" t="s">
        <v>972</v>
      </c>
      <c r="E3807" s="237" t="s">
        <v>996</v>
      </c>
      <c r="F3807" s="237" t="s">
        <v>95</v>
      </c>
      <c r="G3807" s="237" t="s">
        <v>974</v>
      </c>
      <c r="H3807" s="237" t="s">
        <v>984</v>
      </c>
      <c r="I3807" s="237"/>
      <c r="J3807" s="237"/>
      <c r="K3807" s="237" t="s">
        <v>54</v>
      </c>
      <c r="L3807" s="237" t="s">
        <v>977</v>
      </c>
      <c r="M3807" s="238">
        <v>2.6875623832406902E-3</v>
      </c>
      <c r="N3807" s="238"/>
      <c r="O3807" s="238">
        <v>1.5179366385177501E-3</v>
      </c>
    </row>
    <row r="3808" spans="1:15">
      <c r="A3808" s="231" t="s">
        <v>969</v>
      </c>
      <c r="B3808" s="231" t="s">
        <v>970</v>
      </c>
      <c r="C3808" s="231" t="s">
        <v>971</v>
      </c>
      <c r="D3808" s="231" t="s">
        <v>972</v>
      </c>
      <c r="E3808" s="231" t="s">
        <v>996</v>
      </c>
      <c r="F3808" s="231" t="s">
        <v>95</v>
      </c>
      <c r="G3808" s="231" t="s">
        <v>974</v>
      </c>
      <c r="H3808" s="231" t="s">
        <v>984</v>
      </c>
      <c r="I3808" s="231" t="s">
        <v>1002</v>
      </c>
      <c r="J3808" s="231" t="s">
        <v>1009</v>
      </c>
      <c r="K3808" s="231" t="s">
        <v>54</v>
      </c>
      <c r="L3808" s="231" t="s">
        <v>978</v>
      </c>
      <c r="M3808" s="234"/>
      <c r="N3808" s="235">
        <v>1</v>
      </c>
      <c r="O3808" s="235">
        <v>1</v>
      </c>
    </row>
    <row r="3809" spans="1:15">
      <c r="A3809" s="231" t="s">
        <v>969</v>
      </c>
      <c r="B3809" s="231" t="s">
        <v>970</v>
      </c>
      <c r="C3809" s="231" t="s">
        <v>971</v>
      </c>
      <c r="D3809" s="231" t="s">
        <v>972</v>
      </c>
      <c r="E3809" s="231" t="s">
        <v>996</v>
      </c>
      <c r="F3809" s="231" t="s">
        <v>95</v>
      </c>
      <c r="G3809" s="231" t="s">
        <v>974</v>
      </c>
      <c r="H3809" s="231" t="s">
        <v>984</v>
      </c>
      <c r="K3809" s="231" t="s">
        <v>54</v>
      </c>
      <c r="L3809" s="231" t="s">
        <v>979</v>
      </c>
      <c r="M3809" s="234"/>
      <c r="N3809" s="236"/>
      <c r="O3809" s="235"/>
    </row>
    <row r="3810" spans="1:15">
      <c r="A3810" s="231" t="s">
        <v>969</v>
      </c>
      <c r="B3810" s="231" t="s">
        <v>970</v>
      </c>
      <c r="C3810" s="231" t="s">
        <v>971</v>
      </c>
      <c r="D3810" s="231" t="s">
        <v>972</v>
      </c>
      <c r="E3810" s="231" t="s">
        <v>996</v>
      </c>
      <c r="F3810" s="231" t="s">
        <v>95</v>
      </c>
      <c r="G3810" s="231" t="s">
        <v>974</v>
      </c>
      <c r="H3810" s="231" t="s">
        <v>984</v>
      </c>
      <c r="K3810" s="231" t="s">
        <v>54</v>
      </c>
      <c r="L3810" s="231" t="s">
        <v>980</v>
      </c>
      <c r="M3810" s="234"/>
      <c r="N3810" s="236"/>
      <c r="O3810" s="235"/>
    </row>
    <row r="3811" spans="1:15">
      <c r="A3811" s="237" t="s">
        <v>969</v>
      </c>
      <c r="B3811" s="237" t="s">
        <v>970</v>
      </c>
      <c r="C3811" s="237" t="s">
        <v>971</v>
      </c>
      <c r="D3811" s="237" t="s">
        <v>972</v>
      </c>
      <c r="E3811" s="237" t="s">
        <v>996</v>
      </c>
      <c r="F3811" s="237" t="s">
        <v>95</v>
      </c>
      <c r="G3811" s="237" t="s">
        <v>974</v>
      </c>
      <c r="H3811" s="237" t="s">
        <v>985</v>
      </c>
      <c r="I3811" s="237"/>
      <c r="J3811" s="237"/>
      <c r="K3811" s="237" t="s">
        <v>54</v>
      </c>
      <c r="L3811" s="237" t="s">
        <v>976</v>
      </c>
      <c r="M3811" s="237">
        <v>283.9375</v>
      </c>
      <c r="N3811" s="237"/>
      <c r="O3811" s="237"/>
    </row>
    <row r="3812" spans="1:15">
      <c r="A3812" s="237" t="s">
        <v>969</v>
      </c>
      <c r="B3812" s="237" t="s">
        <v>970</v>
      </c>
      <c r="C3812" s="237" t="s">
        <v>971</v>
      </c>
      <c r="D3812" s="237" t="s">
        <v>972</v>
      </c>
      <c r="E3812" s="237" t="s">
        <v>996</v>
      </c>
      <c r="F3812" s="237" t="s">
        <v>95</v>
      </c>
      <c r="G3812" s="237" t="s">
        <v>974</v>
      </c>
      <c r="H3812" s="237" t="s">
        <v>985</v>
      </c>
      <c r="I3812" s="237"/>
      <c r="J3812" s="237"/>
      <c r="K3812" s="237" t="s">
        <v>54</v>
      </c>
      <c r="L3812" s="237" t="s">
        <v>977</v>
      </c>
      <c r="M3812" s="238">
        <v>3.2125061113898801E-5</v>
      </c>
      <c r="N3812" s="238"/>
      <c r="O3812" s="238"/>
    </row>
    <row r="3813" spans="1:15">
      <c r="A3813" s="231" t="s">
        <v>969</v>
      </c>
      <c r="B3813" s="231" t="s">
        <v>970</v>
      </c>
      <c r="C3813" s="231" t="s">
        <v>971</v>
      </c>
      <c r="D3813" s="231" t="s">
        <v>972</v>
      </c>
      <c r="E3813" s="231" t="s">
        <v>996</v>
      </c>
      <c r="F3813" s="231" t="s">
        <v>95</v>
      </c>
      <c r="G3813" s="231" t="s">
        <v>974</v>
      </c>
      <c r="H3813" s="231" t="s">
        <v>985</v>
      </c>
      <c r="I3813" s="231" t="s">
        <v>1002</v>
      </c>
      <c r="J3813" s="231" t="s">
        <v>1009</v>
      </c>
      <c r="K3813" s="231" t="s">
        <v>54</v>
      </c>
      <c r="L3813" s="231" t="s">
        <v>978</v>
      </c>
      <c r="M3813" s="234"/>
      <c r="N3813" s="235">
        <v>1</v>
      </c>
      <c r="O3813" s="235">
        <v>1</v>
      </c>
    </row>
    <row r="3814" spans="1:15">
      <c r="A3814" s="231" t="s">
        <v>969</v>
      </c>
      <c r="B3814" s="231" t="s">
        <v>970</v>
      </c>
      <c r="C3814" s="231" t="s">
        <v>971</v>
      </c>
      <c r="D3814" s="231" t="s">
        <v>972</v>
      </c>
      <c r="E3814" s="231" t="s">
        <v>996</v>
      </c>
      <c r="F3814" s="231" t="s">
        <v>95</v>
      </c>
      <c r="G3814" s="231" t="s">
        <v>974</v>
      </c>
      <c r="H3814" s="231" t="s">
        <v>985</v>
      </c>
      <c r="K3814" s="231" t="s">
        <v>54</v>
      </c>
      <c r="L3814" s="231" t="s">
        <v>979</v>
      </c>
      <c r="M3814" s="234"/>
      <c r="N3814" s="236"/>
      <c r="O3814" s="236"/>
    </row>
    <row r="3815" spans="1:15">
      <c r="A3815" s="231" t="s">
        <v>969</v>
      </c>
      <c r="B3815" s="231" t="s">
        <v>970</v>
      </c>
      <c r="C3815" s="231" t="s">
        <v>971</v>
      </c>
      <c r="D3815" s="231" t="s">
        <v>972</v>
      </c>
      <c r="E3815" s="231" t="s">
        <v>996</v>
      </c>
      <c r="F3815" s="231" t="s">
        <v>95</v>
      </c>
      <c r="G3815" s="231" t="s">
        <v>974</v>
      </c>
      <c r="H3815" s="231" t="s">
        <v>985</v>
      </c>
      <c r="K3815" s="231" t="s">
        <v>54</v>
      </c>
      <c r="L3815" s="231" t="s">
        <v>980</v>
      </c>
      <c r="M3815" s="234"/>
      <c r="N3815" s="236"/>
      <c r="O3815" s="236"/>
    </row>
    <row r="3816" spans="1:15">
      <c r="A3816" s="237" t="s">
        <v>969</v>
      </c>
      <c r="B3816" s="237" t="s">
        <v>970</v>
      </c>
      <c r="C3816" s="237" t="s">
        <v>971</v>
      </c>
      <c r="D3816" s="237" t="s">
        <v>972</v>
      </c>
      <c r="E3816" s="237" t="s">
        <v>996</v>
      </c>
      <c r="F3816" s="237" t="s">
        <v>95</v>
      </c>
      <c r="G3816" s="237" t="s">
        <v>974</v>
      </c>
      <c r="H3816" s="237" t="s">
        <v>986</v>
      </c>
      <c r="I3816" s="237"/>
      <c r="J3816" s="237"/>
      <c r="K3816" s="237" t="s">
        <v>54</v>
      </c>
      <c r="L3816" s="237" t="s">
        <v>976</v>
      </c>
      <c r="M3816" s="237">
        <v>2258.8462</v>
      </c>
      <c r="N3816" s="237"/>
      <c r="O3816" s="237">
        <v>403.8091</v>
      </c>
    </row>
    <row r="3817" spans="1:15">
      <c r="A3817" s="237" t="s">
        <v>969</v>
      </c>
      <c r="B3817" s="237" t="s">
        <v>970</v>
      </c>
      <c r="C3817" s="237" t="s">
        <v>971</v>
      </c>
      <c r="D3817" s="237" t="s">
        <v>972</v>
      </c>
      <c r="E3817" s="237" t="s">
        <v>996</v>
      </c>
      <c r="F3817" s="237" t="s">
        <v>95</v>
      </c>
      <c r="G3817" s="237" t="s">
        <v>974</v>
      </c>
      <c r="H3817" s="237" t="s">
        <v>986</v>
      </c>
      <c r="I3817" s="237"/>
      <c r="J3817" s="237"/>
      <c r="K3817" s="237" t="s">
        <v>54</v>
      </c>
      <c r="L3817" s="237" t="s">
        <v>977</v>
      </c>
      <c r="M3817" s="238">
        <v>4.1146773107115099E-4</v>
      </c>
      <c r="N3817" s="238"/>
      <c r="O3817" s="238">
        <v>6.2865966619489301E-5</v>
      </c>
    </row>
    <row r="3818" spans="1:15">
      <c r="A3818" s="231" t="s">
        <v>969</v>
      </c>
      <c r="B3818" s="231" t="s">
        <v>970</v>
      </c>
      <c r="C3818" s="231" t="s">
        <v>971</v>
      </c>
      <c r="D3818" s="231" t="s">
        <v>972</v>
      </c>
      <c r="E3818" s="231" t="s">
        <v>996</v>
      </c>
      <c r="F3818" s="231" t="s">
        <v>95</v>
      </c>
      <c r="G3818" s="231" t="s">
        <v>974</v>
      </c>
      <c r="H3818" s="231" t="s">
        <v>986</v>
      </c>
      <c r="I3818" s="231" t="s">
        <v>1002</v>
      </c>
      <c r="J3818" s="231" t="s">
        <v>1009</v>
      </c>
      <c r="K3818" s="231" t="s">
        <v>54</v>
      </c>
      <c r="L3818" s="231" t="s">
        <v>978</v>
      </c>
      <c r="M3818" s="234"/>
      <c r="N3818" s="235">
        <v>1</v>
      </c>
      <c r="O3818" s="235">
        <v>1</v>
      </c>
    </row>
    <row r="3819" spans="1:15">
      <c r="A3819" s="231" t="s">
        <v>969</v>
      </c>
      <c r="B3819" s="231" t="s">
        <v>970</v>
      </c>
      <c r="C3819" s="231" t="s">
        <v>971</v>
      </c>
      <c r="D3819" s="231" t="s">
        <v>972</v>
      </c>
      <c r="E3819" s="231" t="s">
        <v>996</v>
      </c>
      <c r="F3819" s="231" t="s">
        <v>95</v>
      </c>
      <c r="G3819" s="231" t="s">
        <v>974</v>
      </c>
      <c r="H3819" s="231" t="s">
        <v>986</v>
      </c>
      <c r="K3819" s="231" t="s">
        <v>54</v>
      </c>
      <c r="L3819" s="231" t="s">
        <v>979</v>
      </c>
      <c r="M3819" s="234"/>
      <c r="N3819" s="236"/>
      <c r="O3819" s="235"/>
    </row>
    <row r="3820" spans="1:15">
      <c r="A3820" s="231" t="s">
        <v>969</v>
      </c>
      <c r="B3820" s="231" t="s">
        <v>970</v>
      </c>
      <c r="C3820" s="231" t="s">
        <v>971</v>
      </c>
      <c r="D3820" s="231" t="s">
        <v>972</v>
      </c>
      <c r="E3820" s="231" t="s">
        <v>996</v>
      </c>
      <c r="F3820" s="231" t="s">
        <v>95</v>
      </c>
      <c r="G3820" s="231" t="s">
        <v>974</v>
      </c>
      <c r="H3820" s="231" t="s">
        <v>986</v>
      </c>
      <c r="K3820" s="231" t="s">
        <v>54</v>
      </c>
      <c r="L3820" s="231" t="s">
        <v>980</v>
      </c>
      <c r="M3820" s="234"/>
      <c r="N3820" s="236"/>
      <c r="O3820" s="235"/>
    </row>
    <row r="3821" spans="1:15">
      <c r="A3821" s="237" t="s">
        <v>969</v>
      </c>
      <c r="B3821" s="237" t="s">
        <v>970</v>
      </c>
      <c r="C3821" s="237" t="s">
        <v>971</v>
      </c>
      <c r="D3821" s="237" t="s">
        <v>972</v>
      </c>
      <c r="E3821" s="237" t="s">
        <v>996</v>
      </c>
      <c r="F3821" s="237" t="s">
        <v>95</v>
      </c>
      <c r="G3821" s="237" t="s">
        <v>974</v>
      </c>
      <c r="H3821" s="237" t="s">
        <v>49</v>
      </c>
      <c r="I3821" s="237"/>
      <c r="J3821" s="237"/>
      <c r="K3821" s="237" t="s">
        <v>54</v>
      </c>
      <c r="L3821" s="237" t="s">
        <v>976</v>
      </c>
      <c r="M3821" s="237">
        <v>197.58359999999999</v>
      </c>
      <c r="N3821" s="237"/>
      <c r="O3821" s="237">
        <v>0.42399999999999999</v>
      </c>
    </row>
    <row r="3822" spans="1:15">
      <c r="A3822" s="237" t="s">
        <v>969</v>
      </c>
      <c r="B3822" s="237" t="s">
        <v>970</v>
      </c>
      <c r="C3822" s="237" t="s">
        <v>971</v>
      </c>
      <c r="D3822" s="237" t="s">
        <v>972</v>
      </c>
      <c r="E3822" s="237" t="s">
        <v>996</v>
      </c>
      <c r="F3822" s="237" t="s">
        <v>95</v>
      </c>
      <c r="G3822" s="237" t="s">
        <v>974</v>
      </c>
      <c r="H3822" s="237" t="s">
        <v>49</v>
      </c>
      <c r="I3822" s="237"/>
      <c r="J3822" s="237"/>
      <c r="K3822" s="237" t="s">
        <v>54</v>
      </c>
      <c r="L3822" s="237" t="s">
        <v>977</v>
      </c>
      <c r="M3822" s="238">
        <v>2.5236757723134098E-5</v>
      </c>
      <c r="N3822" s="238"/>
      <c r="O3822" s="238">
        <v>6.6009334229128195E-8</v>
      </c>
    </row>
    <row r="3823" spans="1:15">
      <c r="A3823" s="231" t="s">
        <v>969</v>
      </c>
      <c r="B3823" s="231" t="s">
        <v>970</v>
      </c>
      <c r="C3823" s="231" t="s">
        <v>971</v>
      </c>
      <c r="D3823" s="231" t="s">
        <v>972</v>
      </c>
      <c r="E3823" s="231" t="s">
        <v>996</v>
      </c>
      <c r="F3823" s="231" t="s">
        <v>95</v>
      </c>
      <c r="G3823" s="231" t="s">
        <v>974</v>
      </c>
      <c r="H3823" s="231" t="s">
        <v>49</v>
      </c>
      <c r="I3823" s="231" t="s">
        <v>1002</v>
      </c>
      <c r="J3823" s="231" t="s">
        <v>1009</v>
      </c>
      <c r="K3823" s="231" t="s">
        <v>54</v>
      </c>
      <c r="L3823" s="231" t="s">
        <v>978</v>
      </c>
      <c r="M3823" s="234"/>
      <c r="N3823" s="235">
        <v>1</v>
      </c>
      <c r="O3823" s="235">
        <v>1</v>
      </c>
    </row>
    <row r="3824" spans="1:15">
      <c r="A3824" s="231" t="s">
        <v>969</v>
      </c>
      <c r="B3824" s="231" t="s">
        <v>970</v>
      </c>
      <c r="C3824" s="231" t="s">
        <v>971</v>
      </c>
      <c r="D3824" s="231" t="s">
        <v>972</v>
      </c>
      <c r="E3824" s="231" t="s">
        <v>996</v>
      </c>
      <c r="F3824" s="231" t="s">
        <v>95</v>
      </c>
      <c r="G3824" s="231" t="s">
        <v>974</v>
      </c>
      <c r="H3824" s="231" t="s">
        <v>49</v>
      </c>
      <c r="K3824" s="231" t="s">
        <v>54</v>
      </c>
      <c r="L3824" s="231" t="s">
        <v>979</v>
      </c>
      <c r="M3824" s="234"/>
      <c r="N3824" s="236"/>
      <c r="O3824" s="235"/>
    </row>
    <row r="3825" spans="1:15">
      <c r="A3825" s="231" t="s">
        <v>969</v>
      </c>
      <c r="B3825" s="231" t="s">
        <v>970</v>
      </c>
      <c r="C3825" s="231" t="s">
        <v>971</v>
      </c>
      <c r="D3825" s="231" t="s">
        <v>972</v>
      </c>
      <c r="E3825" s="231" t="s">
        <v>996</v>
      </c>
      <c r="F3825" s="231" t="s">
        <v>95</v>
      </c>
      <c r="G3825" s="231" t="s">
        <v>974</v>
      </c>
      <c r="H3825" s="231" t="s">
        <v>49</v>
      </c>
      <c r="K3825" s="231" t="s">
        <v>54</v>
      </c>
      <c r="L3825" s="231" t="s">
        <v>980</v>
      </c>
      <c r="M3825" s="234"/>
      <c r="N3825" s="236"/>
      <c r="O3825" s="235"/>
    </row>
    <row r="3826" spans="1:15">
      <c r="A3826" s="237" t="s">
        <v>969</v>
      </c>
      <c r="B3826" s="237" t="s">
        <v>970</v>
      </c>
      <c r="C3826" s="237" t="s">
        <v>971</v>
      </c>
      <c r="D3826" s="237" t="s">
        <v>972</v>
      </c>
      <c r="E3826" s="237" t="s">
        <v>996</v>
      </c>
      <c r="F3826" s="237" t="s">
        <v>95</v>
      </c>
      <c r="G3826" s="237" t="s">
        <v>974</v>
      </c>
      <c r="H3826" s="237" t="s">
        <v>27</v>
      </c>
      <c r="I3826" s="237"/>
      <c r="J3826" s="237"/>
      <c r="K3826" s="237" t="s">
        <v>54</v>
      </c>
      <c r="L3826" s="237" t="s">
        <v>976</v>
      </c>
      <c r="M3826" s="237">
        <v>174.46639999999999</v>
      </c>
      <c r="N3826" s="237">
        <v>69.783100000000005</v>
      </c>
      <c r="O3826" s="237">
        <v>51.826700000000002</v>
      </c>
    </row>
    <row r="3827" spans="1:15">
      <c r="A3827" s="237" t="s">
        <v>969</v>
      </c>
      <c r="B3827" s="237" t="s">
        <v>970</v>
      </c>
      <c r="C3827" s="237" t="s">
        <v>971</v>
      </c>
      <c r="D3827" s="237" t="s">
        <v>972</v>
      </c>
      <c r="E3827" s="237" t="s">
        <v>996</v>
      </c>
      <c r="F3827" s="237" t="s">
        <v>95</v>
      </c>
      <c r="G3827" s="237" t="s">
        <v>974</v>
      </c>
      <c r="H3827" s="237" t="s">
        <v>27</v>
      </c>
      <c r="I3827" s="237"/>
      <c r="J3827" s="237"/>
      <c r="K3827" s="237" t="s">
        <v>54</v>
      </c>
      <c r="L3827" s="237" t="s">
        <v>977</v>
      </c>
      <c r="M3827" s="238">
        <v>3.3365270042995801E-5</v>
      </c>
      <c r="N3827" s="238">
        <v>1.7417636176931399E-5</v>
      </c>
      <c r="O3827" s="238">
        <v>8.0685046280489604E-6</v>
      </c>
    </row>
    <row r="3828" spans="1:15">
      <c r="A3828" s="231" t="s">
        <v>969</v>
      </c>
      <c r="B3828" s="231" t="s">
        <v>970</v>
      </c>
      <c r="C3828" s="231" t="s">
        <v>971</v>
      </c>
      <c r="D3828" s="231" t="s">
        <v>972</v>
      </c>
      <c r="E3828" s="231" t="s">
        <v>996</v>
      </c>
      <c r="F3828" s="231" t="s">
        <v>95</v>
      </c>
      <c r="G3828" s="231" t="s">
        <v>974</v>
      </c>
      <c r="H3828" s="231" t="s">
        <v>27</v>
      </c>
      <c r="I3828" s="231" t="s">
        <v>1002</v>
      </c>
      <c r="J3828" s="231" t="s">
        <v>1009</v>
      </c>
      <c r="K3828" s="231" t="s">
        <v>54</v>
      </c>
      <c r="L3828" s="231" t="s">
        <v>978</v>
      </c>
      <c r="M3828" s="234"/>
      <c r="N3828" s="235">
        <v>1</v>
      </c>
      <c r="O3828" s="235">
        <v>1</v>
      </c>
    </row>
    <row r="3829" spans="1:15">
      <c r="A3829" s="231" t="s">
        <v>969</v>
      </c>
      <c r="B3829" s="231" t="s">
        <v>970</v>
      </c>
      <c r="C3829" s="231" t="s">
        <v>971</v>
      </c>
      <c r="D3829" s="231" t="s">
        <v>972</v>
      </c>
      <c r="E3829" s="231" t="s">
        <v>996</v>
      </c>
      <c r="F3829" s="231" t="s">
        <v>95</v>
      </c>
      <c r="G3829" s="231" t="s">
        <v>974</v>
      </c>
      <c r="H3829" s="231" t="s">
        <v>27</v>
      </c>
      <c r="K3829" s="231" t="s">
        <v>54</v>
      </c>
      <c r="L3829" s="231" t="s">
        <v>979</v>
      </c>
      <c r="M3829" s="234"/>
      <c r="N3829" s="235"/>
      <c r="O3829" s="235"/>
    </row>
    <row r="3830" spans="1:15">
      <c r="A3830" s="231" t="s">
        <v>969</v>
      </c>
      <c r="B3830" s="231" t="s">
        <v>970</v>
      </c>
      <c r="C3830" s="231" t="s">
        <v>971</v>
      </c>
      <c r="D3830" s="231" t="s">
        <v>972</v>
      </c>
      <c r="E3830" s="231" t="s">
        <v>996</v>
      </c>
      <c r="F3830" s="231" t="s">
        <v>95</v>
      </c>
      <c r="G3830" s="231" t="s">
        <v>974</v>
      </c>
      <c r="H3830" s="231" t="s">
        <v>27</v>
      </c>
      <c r="K3830" s="231" t="s">
        <v>54</v>
      </c>
      <c r="L3830" s="231" t="s">
        <v>980</v>
      </c>
      <c r="M3830" s="234"/>
      <c r="N3830" s="235"/>
      <c r="O3830" s="235"/>
    </row>
    <row r="3831" spans="1:15">
      <c r="A3831" s="237" t="s">
        <v>969</v>
      </c>
      <c r="B3831" s="237" t="s">
        <v>970</v>
      </c>
      <c r="C3831" s="237" t="s">
        <v>971</v>
      </c>
      <c r="D3831" s="237" t="s">
        <v>972</v>
      </c>
      <c r="E3831" s="237" t="s">
        <v>996</v>
      </c>
      <c r="F3831" s="237" t="s">
        <v>95</v>
      </c>
      <c r="G3831" s="237" t="s">
        <v>974</v>
      </c>
      <c r="H3831" s="237" t="s">
        <v>31</v>
      </c>
      <c r="I3831" s="237"/>
      <c r="J3831" s="237"/>
      <c r="K3831" s="237" t="s">
        <v>54</v>
      </c>
      <c r="L3831" s="237" t="s">
        <v>976</v>
      </c>
      <c r="M3831" s="237">
        <v>0.64</v>
      </c>
      <c r="N3831" s="237">
        <v>0.64</v>
      </c>
      <c r="O3831" s="237"/>
    </row>
    <row r="3832" spans="1:15">
      <c r="A3832" s="237" t="s">
        <v>969</v>
      </c>
      <c r="B3832" s="237" t="s">
        <v>970</v>
      </c>
      <c r="C3832" s="237" t="s">
        <v>971</v>
      </c>
      <c r="D3832" s="237" t="s">
        <v>972</v>
      </c>
      <c r="E3832" s="237" t="s">
        <v>996</v>
      </c>
      <c r="F3832" s="237" t="s">
        <v>95</v>
      </c>
      <c r="G3832" s="237" t="s">
        <v>974</v>
      </c>
      <c r="H3832" s="237" t="s">
        <v>31</v>
      </c>
      <c r="I3832" s="237"/>
      <c r="J3832" s="237"/>
      <c r="K3832" s="237" t="s">
        <v>54</v>
      </c>
      <c r="L3832" s="237" t="s">
        <v>977</v>
      </c>
      <c r="M3832" s="238">
        <v>1.59741931115644E-7</v>
      </c>
      <c r="N3832" s="238">
        <v>1.59741931115644E-7</v>
      </c>
      <c r="O3832" s="238"/>
    </row>
    <row r="3833" spans="1:15">
      <c r="A3833" s="231" t="s">
        <v>969</v>
      </c>
      <c r="B3833" s="231" t="s">
        <v>970</v>
      </c>
      <c r="C3833" s="231" t="s">
        <v>971</v>
      </c>
      <c r="D3833" s="231" t="s">
        <v>972</v>
      </c>
      <c r="E3833" s="231" t="s">
        <v>996</v>
      </c>
      <c r="F3833" s="231" t="s">
        <v>95</v>
      </c>
      <c r="G3833" s="231" t="s">
        <v>974</v>
      </c>
      <c r="H3833" s="231" t="s">
        <v>31</v>
      </c>
      <c r="I3833" s="231" t="s">
        <v>1002</v>
      </c>
      <c r="J3833" s="231" t="s">
        <v>1009</v>
      </c>
      <c r="K3833" s="231" t="s">
        <v>54</v>
      </c>
      <c r="L3833" s="231" t="s">
        <v>978</v>
      </c>
      <c r="M3833" s="234"/>
      <c r="N3833" s="235">
        <v>1</v>
      </c>
      <c r="O3833" s="235">
        <v>1</v>
      </c>
    </row>
    <row r="3834" spans="1:15">
      <c r="A3834" s="231" t="s">
        <v>969</v>
      </c>
      <c r="B3834" s="231" t="s">
        <v>970</v>
      </c>
      <c r="C3834" s="231" t="s">
        <v>971</v>
      </c>
      <c r="D3834" s="231" t="s">
        <v>972</v>
      </c>
      <c r="E3834" s="231" t="s">
        <v>996</v>
      </c>
      <c r="F3834" s="231" t="s">
        <v>95</v>
      </c>
      <c r="G3834" s="231" t="s">
        <v>974</v>
      </c>
      <c r="H3834" s="231" t="s">
        <v>31</v>
      </c>
      <c r="K3834" s="231" t="s">
        <v>54</v>
      </c>
      <c r="L3834" s="231" t="s">
        <v>979</v>
      </c>
      <c r="M3834" s="234"/>
      <c r="N3834" s="235"/>
      <c r="O3834" s="236"/>
    </row>
    <row r="3835" spans="1:15">
      <c r="A3835" s="231" t="s">
        <v>969</v>
      </c>
      <c r="B3835" s="231" t="s">
        <v>970</v>
      </c>
      <c r="C3835" s="231" t="s">
        <v>971</v>
      </c>
      <c r="D3835" s="231" t="s">
        <v>972</v>
      </c>
      <c r="E3835" s="231" t="s">
        <v>996</v>
      </c>
      <c r="F3835" s="231" t="s">
        <v>95</v>
      </c>
      <c r="G3835" s="231" t="s">
        <v>974</v>
      </c>
      <c r="H3835" s="231" t="s">
        <v>31</v>
      </c>
      <c r="K3835" s="231" t="s">
        <v>54</v>
      </c>
      <c r="L3835" s="231" t="s">
        <v>980</v>
      </c>
      <c r="M3835" s="234"/>
      <c r="N3835" s="235"/>
      <c r="O3835" s="236"/>
    </row>
    <row r="3836" spans="1:15">
      <c r="A3836" s="237" t="s">
        <v>969</v>
      </c>
      <c r="B3836" s="237" t="s">
        <v>970</v>
      </c>
      <c r="C3836" s="237" t="s">
        <v>971</v>
      </c>
      <c r="D3836" s="237" t="s">
        <v>972</v>
      </c>
      <c r="E3836" s="237" t="s">
        <v>996</v>
      </c>
      <c r="F3836" s="237" t="s">
        <v>95</v>
      </c>
      <c r="G3836" s="237" t="s">
        <v>974</v>
      </c>
      <c r="H3836" s="237" t="s">
        <v>26</v>
      </c>
      <c r="I3836" s="237"/>
      <c r="J3836" s="237"/>
      <c r="K3836" s="237" t="s">
        <v>54</v>
      </c>
      <c r="L3836" s="237" t="s">
        <v>976</v>
      </c>
      <c r="M3836" s="237">
        <v>0.8</v>
      </c>
      <c r="N3836" s="237"/>
      <c r="O3836" s="237"/>
    </row>
    <row r="3837" spans="1:15">
      <c r="A3837" s="237" t="s">
        <v>969</v>
      </c>
      <c r="B3837" s="237" t="s">
        <v>970</v>
      </c>
      <c r="C3837" s="237" t="s">
        <v>971</v>
      </c>
      <c r="D3837" s="237" t="s">
        <v>972</v>
      </c>
      <c r="E3837" s="237" t="s">
        <v>996</v>
      </c>
      <c r="F3837" s="237" t="s">
        <v>95</v>
      </c>
      <c r="G3837" s="237" t="s">
        <v>974</v>
      </c>
      <c r="H3837" s="237" t="s">
        <v>26</v>
      </c>
      <c r="I3837" s="237"/>
      <c r="J3837" s="237"/>
      <c r="K3837" s="237" t="s">
        <v>54</v>
      </c>
      <c r="L3837" s="237" t="s">
        <v>977</v>
      </c>
      <c r="M3837" s="238">
        <v>9.6812401312861299E-8</v>
      </c>
      <c r="N3837" s="238"/>
      <c r="O3837" s="238"/>
    </row>
    <row r="3838" spans="1:15">
      <c r="A3838" s="231" t="s">
        <v>969</v>
      </c>
      <c r="B3838" s="231" t="s">
        <v>970</v>
      </c>
      <c r="C3838" s="231" t="s">
        <v>971</v>
      </c>
      <c r="D3838" s="231" t="s">
        <v>972</v>
      </c>
      <c r="E3838" s="231" t="s">
        <v>996</v>
      </c>
      <c r="F3838" s="231" t="s">
        <v>95</v>
      </c>
      <c r="G3838" s="231" t="s">
        <v>974</v>
      </c>
      <c r="H3838" s="231" t="s">
        <v>26</v>
      </c>
      <c r="I3838" s="231" t="s">
        <v>1002</v>
      </c>
      <c r="J3838" s="231" t="s">
        <v>1009</v>
      </c>
      <c r="K3838" s="231" t="s">
        <v>54</v>
      </c>
      <c r="L3838" s="231" t="s">
        <v>978</v>
      </c>
      <c r="M3838" s="234"/>
      <c r="N3838" s="235">
        <v>1</v>
      </c>
      <c r="O3838" s="235">
        <v>1</v>
      </c>
    </row>
    <row r="3839" spans="1:15">
      <c r="A3839" s="231" t="s">
        <v>969</v>
      </c>
      <c r="B3839" s="231" t="s">
        <v>970</v>
      </c>
      <c r="C3839" s="231" t="s">
        <v>971</v>
      </c>
      <c r="D3839" s="231" t="s">
        <v>972</v>
      </c>
      <c r="E3839" s="231" t="s">
        <v>996</v>
      </c>
      <c r="F3839" s="231" t="s">
        <v>95</v>
      </c>
      <c r="G3839" s="231" t="s">
        <v>974</v>
      </c>
      <c r="H3839" s="231" t="s">
        <v>26</v>
      </c>
      <c r="K3839" s="231" t="s">
        <v>54</v>
      </c>
      <c r="L3839" s="231" t="s">
        <v>979</v>
      </c>
      <c r="M3839" s="234"/>
      <c r="N3839" s="236"/>
      <c r="O3839" s="236"/>
    </row>
    <row r="3840" spans="1:15">
      <c r="A3840" s="231" t="s">
        <v>969</v>
      </c>
      <c r="B3840" s="231" t="s">
        <v>970</v>
      </c>
      <c r="C3840" s="231" t="s">
        <v>971</v>
      </c>
      <c r="D3840" s="231" t="s">
        <v>972</v>
      </c>
      <c r="E3840" s="231" t="s">
        <v>996</v>
      </c>
      <c r="F3840" s="231" t="s">
        <v>95</v>
      </c>
      <c r="G3840" s="231" t="s">
        <v>974</v>
      </c>
      <c r="H3840" s="231" t="s">
        <v>26</v>
      </c>
      <c r="K3840" s="231" t="s">
        <v>54</v>
      </c>
      <c r="L3840" s="231" t="s">
        <v>980</v>
      </c>
      <c r="M3840" s="234"/>
      <c r="N3840" s="236"/>
      <c r="O3840" s="236"/>
    </row>
    <row r="3841" spans="1:15">
      <c r="A3841" s="237" t="s">
        <v>969</v>
      </c>
      <c r="B3841" s="237" t="s">
        <v>970</v>
      </c>
      <c r="C3841" s="237" t="s">
        <v>971</v>
      </c>
      <c r="D3841" s="237" t="s">
        <v>972</v>
      </c>
      <c r="E3841" s="237" t="s">
        <v>996</v>
      </c>
      <c r="F3841" s="237" t="s">
        <v>95</v>
      </c>
      <c r="G3841" s="237" t="s">
        <v>974</v>
      </c>
      <c r="H3841" s="237" t="s">
        <v>647</v>
      </c>
      <c r="I3841" s="237"/>
      <c r="J3841" s="237"/>
      <c r="K3841" s="237" t="s">
        <v>54</v>
      </c>
      <c r="L3841" s="237" t="s">
        <v>976</v>
      </c>
      <c r="M3841" s="237">
        <v>530.30960000000005</v>
      </c>
      <c r="N3841" s="237">
        <v>411.04989999999998</v>
      </c>
      <c r="O3841" s="237">
        <v>8.0233000000000008</v>
      </c>
    </row>
    <row r="3842" spans="1:15">
      <c r="A3842" s="237" t="s">
        <v>969</v>
      </c>
      <c r="B3842" s="237" t="s">
        <v>970</v>
      </c>
      <c r="C3842" s="237" t="s">
        <v>971</v>
      </c>
      <c r="D3842" s="237" t="s">
        <v>972</v>
      </c>
      <c r="E3842" s="237" t="s">
        <v>996</v>
      </c>
      <c r="F3842" s="237" t="s">
        <v>95</v>
      </c>
      <c r="G3842" s="237" t="s">
        <v>974</v>
      </c>
      <c r="H3842" s="237" t="s">
        <v>647</v>
      </c>
      <c r="I3842" s="237"/>
      <c r="J3842" s="237"/>
      <c r="K3842" s="237" t="s">
        <v>54</v>
      </c>
      <c r="L3842" s="237" t="s">
        <v>977</v>
      </c>
      <c r="M3842" s="238">
        <v>1.1156115628280701E-4</v>
      </c>
      <c r="N3842" s="238">
        <v>1.02596726267019E-4</v>
      </c>
      <c r="O3842" s="238">
        <v>1.2490865361334099E-6</v>
      </c>
    </row>
    <row r="3843" spans="1:15">
      <c r="A3843" s="231" t="s">
        <v>969</v>
      </c>
      <c r="B3843" s="231" t="s">
        <v>970</v>
      </c>
      <c r="C3843" s="231" t="s">
        <v>971</v>
      </c>
      <c r="D3843" s="231" t="s">
        <v>972</v>
      </c>
      <c r="E3843" s="231" t="s">
        <v>996</v>
      </c>
      <c r="F3843" s="231" t="s">
        <v>95</v>
      </c>
      <c r="G3843" s="231" t="s">
        <v>974</v>
      </c>
      <c r="H3843" s="231" t="s">
        <v>647</v>
      </c>
      <c r="I3843" s="231" t="s">
        <v>1002</v>
      </c>
      <c r="J3843" s="231" t="s">
        <v>1009</v>
      </c>
      <c r="K3843" s="231" t="s">
        <v>54</v>
      </c>
      <c r="L3843" s="231" t="s">
        <v>978</v>
      </c>
      <c r="M3843" s="234"/>
      <c r="N3843" s="235">
        <v>1</v>
      </c>
      <c r="O3843" s="235">
        <v>1</v>
      </c>
    </row>
    <row r="3844" spans="1:15">
      <c r="A3844" s="231" t="s">
        <v>969</v>
      </c>
      <c r="B3844" s="231" t="s">
        <v>970</v>
      </c>
      <c r="C3844" s="231" t="s">
        <v>971</v>
      </c>
      <c r="D3844" s="231" t="s">
        <v>972</v>
      </c>
      <c r="E3844" s="231" t="s">
        <v>996</v>
      </c>
      <c r="F3844" s="231" t="s">
        <v>95</v>
      </c>
      <c r="G3844" s="231" t="s">
        <v>974</v>
      </c>
      <c r="H3844" s="231" t="s">
        <v>647</v>
      </c>
      <c r="K3844" s="231" t="s">
        <v>54</v>
      </c>
      <c r="L3844" s="231" t="s">
        <v>979</v>
      </c>
      <c r="M3844" s="234"/>
      <c r="N3844" s="235"/>
      <c r="O3844" s="235"/>
    </row>
    <row r="3845" spans="1:15">
      <c r="A3845" s="231" t="s">
        <v>969</v>
      </c>
      <c r="B3845" s="231" t="s">
        <v>970</v>
      </c>
      <c r="C3845" s="231" t="s">
        <v>971</v>
      </c>
      <c r="D3845" s="231" t="s">
        <v>972</v>
      </c>
      <c r="E3845" s="231" t="s">
        <v>996</v>
      </c>
      <c r="F3845" s="231" t="s">
        <v>95</v>
      </c>
      <c r="G3845" s="231" t="s">
        <v>974</v>
      </c>
      <c r="H3845" s="231" t="s">
        <v>647</v>
      </c>
      <c r="K3845" s="231" t="s">
        <v>54</v>
      </c>
      <c r="L3845" s="231" t="s">
        <v>980</v>
      </c>
      <c r="M3845" s="234"/>
      <c r="N3845" s="235"/>
      <c r="O3845" s="235"/>
    </row>
    <row r="3846" spans="1:15">
      <c r="A3846" s="237" t="s">
        <v>969</v>
      </c>
      <c r="B3846" s="237" t="s">
        <v>970</v>
      </c>
      <c r="C3846" s="237" t="s">
        <v>971</v>
      </c>
      <c r="D3846" s="237" t="s">
        <v>972</v>
      </c>
      <c r="E3846" s="237" t="s">
        <v>996</v>
      </c>
      <c r="F3846" s="237" t="s">
        <v>95</v>
      </c>
      <c r="G3846" s="237" t="s">
        <v>974</v>
      </c>
      <c r="H3846" s="237" t="s">
        <v>32</v>
      </c>
      <c r="I3846" s="237"/>
      <c r="J3846" s="237"/>
      <c r="K3846" s="237" t="s">
        <v>54</v>
      </c>
      <c r="L3846" s="237" t="s">
        <v>976</v>
      </c>
      <c r="M3846" s="237">
        <v>36.973399999999998</v>
      </c>
      <c r="N3846" s="237">
        <v>9.9097000000000008</v>
      </c>
      <c r="O3846" s="237">
        <v>3.7833000000000001</v>
      </c>
    </row>
    <row r="3847" spans="1:15">
      <c r="A3847" s="237" t="s">
        <v>969</v>
      </c>
      <c r="B3847" s="237" t="s">
        <v>970</v>
      </c>
      <c r="C3847" s="237" t="s">
        <v>971</v>
      </c>
      <c r="D3847" s="237" t="s">
        <v>972</v>
      </c>
      <c r="E3847" s="237" t="s">
        <v>996</v>
      </c>
      <c r="F3847" s="237" t="s">
        <v>95</v>
      </c>
      <c r="G3847" s="237" t="s">
        <v>974</v>
      </c>
      <c r="H3847" s="237" t="s">
        <v>32</v>
      </c>
      <c r="I3847" s="237"/>
      <c r="J3847" s="237"/>
      <c r="K3847" s="237" t="s">
        <v>54</v>
      </c>
      <c r="L3847" s="237" t="s">
        <v>977</v>
      </c>
      <c r="M3847" s="238">
        <v>7.4869502192308296E-6</v>
      </c>
      <c r="N3847" s="238">
        <v>2.4734290855885899E-6</v>
      </c>
      <c r="O3847" s="238">
        <v>5.88993193842125E-7</v>
      </c>
    </row>
    <row r="3848" spans="1:15">
      <c r="A3848" s="231" t="s">
        <v>969</v>
      </c>
      <c r="B3848" s="231" t="s">
        <v>970</v>
      </c>
      <c r="C3848" s="231" t="s">
        <v>971</v>
      </c>
      <c r="D3848" s="231" t="s">
        <v>972</v>
      </c>
      <c r="E3848" s="231" t="s">
        <v>996</v>
      </c>
      <c r="F3848" s="231" t="s">
        <v>95</v>
      </c>
      <c r="G3848" s="231" t="s">
        <v>974</v>
      </c>
      <c r="H3848" s="231" t="s">
        <v>32</v>
      </c>
      <c r="I3848" s="231" t="s">
        <v>1002</v>
      </c>
      <c r="J3848" s="231" t="s">
        <v>1009</v>
      </c>
      <c r="K3848" s="231" t="s">
        <v>54</v>
      </c>
      <c r="L3848" s="231" t="s">
        <v>978</v>
      </c>
      <c r="M3848" s="234"/>
      <c r="N3848" s="235">
        <v>1</v>
      </c>
      <c r="O3848" s="235">
        <v>1</v>
      </c>
    </row>
    <row r="3849" spans="1:15">
      <c r="A3849" s="231" t="s">
        <v>969</v>
      </c>
      <c r="B3849" s="231" t="s">
        <v>970</v>
      </c>
      <c r="C3849" s="231" t="s">
        <v>971</v>
      </c>
      <c r="D3849" s="231" t="s">
        <v>972</v>
      </c>
      <c r="E3849" s="231" t="s">
        <v>996</v>
      </c>
      <c r="F3849" s="231" t="s">
        <v>95</v>
      </c>
      <c r="G3849" s="231" t="s">
        <v>974</v>
      </c>
      <c r="H3849" s="231" t="s">
        <v>32</v>
      </c>
      <c r="K3849" s="231" t="s">
        <v>54</v>
      </c>
      <c r="L3849" s="231" t="s">
        <v>979</v>
      </c>
      <c r="M3849" s="234"/>
      <c r="N3849" s="235"/>
      <c r="O3849" s="235"/>
    </row>
    <row r="3850" spans="1:15">
      <c r="A3850" s="231" t="s">
        <v>969</v>
      </c>
      <c r="B3850" s="231" t="s">
        <v>970</v>
      </c>
      <c r="C3850" s="231" t="s">
        <v>971</v>
      </c>
      <c r="D3850" s="231" t="s">
        <v>972</v>
      </c>
      <c r="E3850" s="231" t="s">
        <v>996</v>
      </c>
      <c r="F3850" s="231" t="s">
        <v>95</v>
      </c>
      <c r="G3850" s="231" t="s">
        <v>974</v>
      </c>
      <c r="H3850" s="231" t="s">
        <v>32</v>
      </c>
      <c r="K3850" s="231" t="s">
        <v>54</v>
      </c>
      <c r="L3850" s="231" t="s">
        <v>980</v>
      </c>
      <c r="M3850" s="234"/>
      <c r="N3850" s="235"/>
      <c r="O3850" s="235"/>
    </row>
    <row r="3851" spans="1:15">
      <c r="A3851" s="237" t="s">
        <v>969</v>
      </c>
      <c r="B3851" s="237" t="s">
        <v>970</v>
      </c>
      <c r="C3851" s="237" t="s">
        <v>971</v>
      </c>
      <c r="D3851" s="237" t="s">
        <v>972</v>
      </c>
      <c r="E3851" s="237" t="s">
        <v>996</v>
      </c>
      <c r="F3851" s="237" t="s">
        <v>95</v>
      </c>
      <c r="G3851" s="237" t="s">
        <v>974</v>
      </c>
      <c r="H3851" s="237" t="s">
        <v>28</v>
      </c>
      <c r="I3851" s="237"/>
      <c r="J3851" s="237"/>
      <c r="K3851" s="237" t="s">
        <v>54</v>
      </c>
      <c r="L3851" s="237" t="s">
        <v>976</v>
      </c>
      <c r="M3851" s="237">
        <v>299.68610000000001</v>
      </c>
      <c r="N3851" s="237">
        <v>10.2536</v>
      </c>
      <c r="O3851" s="237">
        <v>16.0791</v>
      </c>
    </row>
    <row r="3852" spans="1:15">
      <c r="A3852" s="237" t="s">
        <v>969</v>
      </c>
      <c r="B3852" s="237" t="s">
        <v>970</v>
      </c>
      <c r="C3852" s="237" t="s">
        <v>971</v>
      </c>
      <c r="D3852" s="237" t="s">
        <v>972</v>
      </c>
      <c r="E3852" s="237" t="s">
        <v>996</v>
      </c>
      <c r="F3852" s="237" t="s">
        <v>95</v>
      </c>
      <c r="G3852" s="237" t="s">
        <v>974</v>
      </c>
      <c r="H3852" s="237" t="s">
        <v>28</v>
      </c>
      <c r="I3852" s="237"/>
      <c r="J3852" s="237"/>
      <c r="K3852" s="237" t="s">
        <v>54</v>
      </c>
      <c r="L3852" s="237" t="s">
        <v>977</v>
      </c>
      <c r="M3852" s="238">
        <v>3.3906878371071099E-5</v>
      </c>
      <c r="N3852" s="238">
        <v>2.5592654138865102E-6</v>
      </c>
      <c r="O3852" s="238">
        <v>2.5032327500084301E-6</v>
      </c>
    </row>
    <row r="3853" spans="1:15">
      <c r="A3853" s="231" t="s">
        <v>969</v>
      </c>
      <c r="B3853" s="231" t="s">
        <v>970</v>
      </c>
      <c r="C3853" s="231" t="s">
        <v>971</v>
      </c>
      <c r="D3853" s="231" t="s">
        <v>972</v>
      </c>
      <c r="E3853" s="231" t="s">
        <v>996</v>
      </c>
      <c r="F3853" s="231" t="s">
        <v>95</v>
      </c>
      <c r="G3853" s="231" t="s">
        <v>974</v>
      </c>
      <c r="H3853" s="231" t="s">
        <v>28</v>
      </c>
      <c r="I3853" s="231" t="s">
        <v>1002</v>
      </c>
      <c r="J3853" s="231" t="s">
        <v>1009</v>
      </c>
      <c r="K3853" s="231" t="s">
        <v>54</v>
      </c>
      <c r="L3853" s="231" t="s">
        <v>978</v>
      </c>
      <c r="M3853" s="234"/>
      <c r="N3853" s="235">
        <v>1</v>
      </c>
      <c r="O3853" s="235">
        <v>1</v>
      </c>
    </row>
    <row r="3854" spans="1:15">
      <c r="A3854" s="231" t="s">
        <v>969</v>
      </c>
      <c r="B3854" s="231" t="s">
        <v>970</v>
      </c>
      <c r="C3854" s="231" t="s">
        <v>971</v>
      </c>
      <c r="D3854" s="231" t="s">
        <v>972</v>
      </c>
      <c r="E3854" s="231" t="s">
        <v>996</v>
      </c>
      <c r="F3854" s="231" t="s">
        <v>95</v>
      </c>
      <c r="G3854" s="231" t="s">
        <v>974</v>
      </c>
      <c r="H3854" s="231" t="s">
        <v>28</v>
      </c>
      <c r="K3854" s="231" t="s">
        <v>54</v>
      </c>
      <c r="L3854" s="231" t="s">
        <v>979</v>
      </c>
      <c r="M3854" s="234"/>
      <c r="N3854" s="235"/>
      <c r="O3854" s="235"/>
    </row>
    <row r="3855" spans="1:15">
      <c r="A3855" s="231" t="s">
        <v>969</v>
      </c>
      <c r="B3855" s="231" t="s">
        <v>970</v>
      </c>
      <c r="C3855" s="231" t="s">
        <v>971</v>
      </c>
      <c r="D3855" s="231" t="s">
        <v>972</v>
      </c>
      <c r="E3855" s="231" t="s">
        <v>996</v>
      </c>
      <c r="F3855" s="231" t="s">
        <v>95</v>
      </c>
      <c r="G3855" s="231" t="s">
        <v>974</v>
      </c>
      <c r="H3855" s="231" t="s">
        <v>28</v>
      </c>
      <c r="K3855" s="231" t="s">
        <v>54</v>
      </c>
      <c r="L3855" s="231" t="s">
        <v>980</v>
      </c>
      <c r="M3855" s="234"/>
      <c r="N3855" s="235"/>
      <c r="O3855" s="235"/>
    </row>
    <row r="3856" spans="1:15">
      <c r="A3856" s="237" t="s">
        <v>969</v>
      </c>
      <c r="B3856" s="237" t="s">
        <v>970</v>
      </c>
      <c r="C3856" s="237" t="s">
        <v>971</v>
      </c>
      <c r="D3856" s="237" t="s">
        <v>972</v>
      </c>
      <c r="E3856" s="237" t="s">
        <v>996</v>
      </c>
      <c r="F3856" s="237" t="s">
        <v>95</v>
      </c>
      <c r="G3856" s="237" t="s">
        <v>974</v>
      </c>
      <c r="H3856" s="237" t="s">
        <v>649</v>
      </c>
      <c r="I3856" s="237"/>
      <c r="J3856" s="237"/>
      <c r="K3856" s="237" t="s">
        <v>54</v>
      </c>
      <c r="L3856" s="237" t="s">
        <v>976</v>
      </c>
      <c r="M3856" s="237">
        <v>1.19</v>
      </c>
      <c r="N3856" s="237"/>
      <c r="O3856" s="237"/>
    </row>
    <row r="3857" spans="1:15">
      <c r="A3857" s="237" t="s">
        <v>969</v>
      </c>
      <c r="B3857" s="237" t="s">
        <v>970</v>
      </c>
      <c r="C3857" s="237" t="s">
        <v>971</v>
      </c>
      <c r="D3857" s="237" t="s">
        <v>972</v>
      </c>
      <c r="E3857" s="237" t="s">
        <v>996</v>
      </c>
      <c r="F3857" s="237" t="s">
        <v>95</v>
      </c>
      <c r="G3857" s="237" t="s">
        <v>974</v>
      </c>
      <c r="H3857" s="237" t="s">
        <v>649</v>
      </c>
      <c r="I3857" s="237"/>
      <c r="J3857" s="237"/>
      <c r="K3857" s="237" t="s">
        <v>54</v>
      </c>
      <c r="L3857" s="237" t="s">
        <v>977</v>
      </c>
      <c r="M3857" s="238">
        <v>1.9523155274868901E-7</v>
      </c>
      <c r="N3857" s="238"/>
      <c r="O3857" s="238"/>
    </row>
    <row r="3858" spans="1:15">
      <c r="A3858" s="231" t="s">
        <v>969</v>
      </c>
      <c r="B3858" s="231" t="s">
        <v>970</v>
      </c>
      <c r="C3858" s="231" t="s">
        <v>971</v>
      </c>
      <c r="D3858" s="231" t="s">
        <v>972</v>
      </c>
      <c r="E3858" s="231" t="s">
        <v>996</v>
      </c>
      <c r="F3858" s="231" t="s">
        <v>95</v>
      </c>
      <c r="G3858" s="231" t="s">
        <v>974</v>
      </c>
      <c r="H3858" s="231" t="s">
        <v>649</v>
      </c>
      <c r="I3858" s="231" t="s">
        <v>1002</v>
      </c>
      <c r="J3858" s="231" t="s">
        <v>1009</v>
      </c>
      <c r="K3858" s="231" t="s">
        <v>54</v>
      </c>
      <c r="L3858" s="231" t="s">
        <v>978</v>
      </c>
      <c r="M3858" s="234"/>
      <c r="N3858" s="235">
        <v>1</v>
      </c>
      <c r="O3858" s="235">
        <v>1</v>
      </c>
    </row>
    <row r="3859" spans="1:15">
      <c r="A3859" s="231" t="s">
        <v>969</v>
      </c>
      <c r="B3859" s="231" t="s">
        <v>970</v>
      </c>
      <c r="C3859" s="231" t="s">
        <v>971</v>
      </c>
      <c r="D3859" s="231" t="s">
        <v>972</v>
      </c>
      <c r="E3859" s="231" t="s">
        <v>996</v>
      </c>
      <c r="F3859" s="231" t="s">
        <v>95</v>
      </c>
      <c r="G3859" s="231" t="s">
        <v>974</v>
      </c>
      <c r="H3859" s="231" t="s">
        <v>649</v>
      </c>
      <c r="K3859" s="231" t="s">
        <v>54</v>
      </c>
      <c r="L3859" s="231" t="s">
        <v>979</v>
      </c>
      <c r="M3859" s="234"/>
      <c r="N3859" s="236"/>
      <c r="O3859" s="236"/>
    </row>
    <row r="3860" spans="1:15">
      <c r="A3860" s="231" t="s">
        <v>969</v>
      </c>
      <c r="B3860" s="231" t="s">
        <v>970</v>
      </c>
      <c r="C3860" s="231" t="s">
        <v>971</v>
      </c>
      <c r="D3860" s="231" t="s">
        <v>972</v>
      </c>
      <c r="E3860" s="231" t="s">
        <v>996</v>
      </c>
      <c r="F3860" s="231" t="s">
        <v>95</v>
      </c>
      <c r="G3860" s="231" t="s">
        <v>974</v>
      </c>
      <c r="H3860" s="231" t="s">
        <v>649</v>
      </c>
      <c r="K3860" s="231" t="s">
        <v>54</v>
      </c>
      <c r="L3860" s="231" t="s">
        <v>980</v>
      </c>
      <c r="M3860" s="234"/>
      <c r="N3860" s="236"/>
      <c r="O3860" s="236"/>
    </row>
    <row r="3861" spans="1:15">
      <c r="A3861" s="237" t="s">
        <v>969</v>
      </c>
      <c r="B3861" s="237" t="s">
        <v>970</v>
      </c>
      <c r="C3861" s="237" t="s">
        <v>971</v>
      </c>
      <c r="D3861" s="237" t="s">
        <v>972</v>
      </c>
      <c r="E3861" s="237" t="s">
        <v>996</v>
      </c>
      <c r="F3861" s="237" t="s">
        <v>95</v>
      </c>
      <c r="G3861" s="237" t="s">
        <v>974</v>
      </c>
      <c r="H3861" s="237" t="s">
        <v>650</v>
      </c>
      <c r="I3861" s="237"/>
      <c r="J3861" s="237"/>
      <c r="K3861" s="237" t="s">
        <v>54</v>
      </c>
      <c r="L3861" s="237" t="s">
        <v>976</v>
      </c>
      <c r="M3861" s="237">
        <v>0.36399999999999999</v>
      </c>
      <c r="N3861" s="237"/>
      <c r="O3861" s="237"/>
    </row>
    <row r="3862" spans="1:15">
      <c r="A3862" s="237" t="s">
        <v>969</v>
      </c>
      <c r="B3862" s="237" t="s">
        <v>970</v>
      </c>
      <c r="C3862" s="237" t="s">
        <v>971</v>
      </c>
      <c r="D3862" s="237" t="s">
        <v>972</v>
      </c>
      <c r="E3862" s="237" t="s">
        <v>996</v>
      </c>
      <c r="F3862" s="237" t="s">
        <v>95</v>
      </c>
      <c r="G3862" s="237" t="s">
        <v>974</v>
      </c>
      <c r="H3862" s="237" t="s">
        <v>650</v>
      </c>
      <c r="I3862" s="237"/>
      <c r="J3862" s="237"/>
      <c r="K3862" s="237" t="s">
        <v>54</v>
      </c>
      <c r="L3862" s="237" t="s">
        <v>977</v>
      </c>
      <c r="M3862" s="238">
        <v>5.9717886723128295E-8</v>
      </c>
      <c r="N3862" s="238"/>
      <c r="O3862" s="238"/>
    </row>
    <row r="3863" spans="1:15">
      <c r="A3863" s="231" t="s">
        <v>969</v>
      </c>
      <c r="B3863" s="231" t="s">
        <v>970</v>
      </c>
      <c r="C3863" s="231" t="s">
        <v>971</v>
      </c>
      <c r="D3863" s="231" t="s">
        <v>972</v>
      </c>
      <c r="E3863" s="231" t="s">
        <v>996</v>
      </c>
      <c r="F3863" s="231" t="s">
        <v>95</v>
      </c>
      <c r="G3863" s="231" t="s">
        <v>974</v>
      </c>
      <c r="H3863" s="231" t="s">
        <v>650</v>
      </c>
      <c r="I3863" s="231" t="s">
        <v>1002</v>
      </c>
      <c r="J3863" s="231" t="s">
        <v>1009</v>
      </c>
      <c r="K3863" s="231" t="s">
        <v>54</v>
      </c>
      <c r="L3863" s="231" t="s">
        <v>978</v>
      </c>
      <c r="M3863" s="234"/>
      <c r="N3863" s="235">
        <v>1</v>
      </c>
      <c r="O3863" s="235">
        <v>1</v>
      </c>
    </row>
    <row r="3864" spans="1:15">
      <c r="A3864" s="231" t="s">
        <v>969</v>
      </c>
      <c r="B3864" s="231" t="s">
        <v>970</v>
      </c>
      <c r="C3864" s="231" t="s">
        <v>971</v>
      </c>
      <c r="D3864" s="231" t="s">
        <v>972</v>
      </c>
      <c r="E3864" s="231" t="s">
        <v>996</v>
      </c>
      <c r="F3864" s="231" t="s">
        <v>95</v>
      </c>
      <c r="G3864" s="231" t="s">
        <v>974</v>
      </c>
      <c r="H3864" s="231" t="s">
        <v>650</v>
      </c>
      <c r="K3864" s="231" t="s">
        <v>54</v>
      </c>
      <c r="L3864" s="231" t="s">
        <v>979</v>
      </c>
      <c r="M3864" s="234"/>
      <c r="N3864" s="236"/>
      <c r="O3864" s="236"/>
    </row>
    <row r="3865" spans="1:15">
      <c r="A3865" s="231" t="s">
        <v>969</v>
      </c>
      <c r="B3865" s="231" t="s">
        <v>970</v>
      </c>
      <c r="C3865" s="231" t="s">
        <v>971</v>
      </c>
      <c r="D3865" s="231" t="s">
        <v>972</v>
      </c>
      <c r="E3865" s="231" t="s">
        <v>996</v>
      </c>
      <c r="F3865" s="231" t="s">
        <v>95</v>
      </c>
      <c r="G3865" s="231" t="s">
        <v>974</v>
      </c>
      <c r="H3865" s="231" t="s">
        <v>650</v>
      </c>
      <c r="K3865" s="231" t="s">
        <v>54</v>
      </c>
      <c r="L3865" s="231" t="s">
        <v>980</v>
      </c>
      <c r="M3865" s="234"/>
      <c r="N3865" s="236"/>
      <c r="O3865" s="236"/>
    </row>
    <row r="3866" spans="1:15">
      <c r="A3866" s="237" t="s">
        <v>969</v>
      </c>
      <c r="B3866" s="237" t="s">
        <v>970</v>
      </c>
      <c r="C3866" s="237" t="s">
        <v>971</v>
      </c>
      <c r="D3866" s="237" t="s">
        <v>972</v>
      </c>
      <c r="E3866" s="237" t="s">
        <v>996</v>
      </c>
      <c r="F3866" s="237" t="s">
        <v>95</v>
      </c>
      <c r="G3866" s="237" t="s">
        <v>974</v>
      </c>
      <c r="H3866" s="237" t="s">
        <v>987</v>
      </c>
      <c r="I3866" s="237"/>
      <c r="J3866" s="237"/>
      <c r="K3866" s="237" t="s">
        <v>54</v>
      </c>
      <c r="L3866" s="237" t="s">
        <v>976</v>
      </c>
      <c r="M3866" s="237">
        <v>0.2094</v>
      </c>
      <c r="N3866" s="237"/>
      <c r="O3866" s="237"/>
    </row>
    <row r="3867" spans="1:15">
      <c r="A3867" s="237" t="s">
        <v>969</v>
      </c>
      <c r="B3867" s="237" t="s">
        <v>970</v>
      </c>
      <c r="C3867" s="237" t="s">
        <v>971</v>
      </c>
      <c r="D3867" s="237" t="s">
        <v>972</v>
      </c>
      <c r="E3867" s="237" t="s">
        <v>996</v>
      </c>
      <c r="F3867" s="237" t="s">
        <v>95</v>
      </c>
      <c r="G3867" s="237" t="s">
        <v>974</v>
      </c>
      <c r="H3867" s="237" t="s">
        <v>987</v>
      </c>
      <c r="I3867" s="237"/>
      <c r="J3867" s="237"/>
      <c r="K3867" s="237" t="s">
        <v>54</v>
      </c>
      <c r="L3867" s="237" t="s">
        <v>977</v>
      </c>
      <c r="M3867" s="238">
        <v>3.4055073095612897E-8</v>
      </c>
      <c r="N3867" s="238"/>
      <c r="O3867" s="238"/>
    </row>
    <row r="3868" spans="1:15">
      <c r="A3868" s="231" t="s">
        <v>969</v>
      </c>
      <c r="B3868" s="231" t="s">
        <v>970</v>
      </c>
      <c r="C3868" s="231" t="s">
        <v>971</v>
      </c>
      <c r="D3868" s="231" t="s">
        <v>972</v>
      </c>
      <c r="E3868" s="231" t="s">
        <v>996</v>
      </c>
      <c r="F3868" s="231" t="s">
        <v>95</v>
      </c>
      <c r="G3868" s="231" t="s">
        <v>974</v>
      </c>
      <c r="H3868" s="231" t="s">
        <v>987</v>
      </c>
      <c r="I3868" s="231" t="s">
        <v>1002</v>
      </c>
      <c r="J3868" s="231" t="s">
        <v>1009</v>
      </c>
      <c r="K3868" s="231" t="s">
        <v>54</v>
      </c>
      <c r="L3868" s="231" t="s">
        <v>978</v>
      </c>
      <c r="M3868" s="234"/>
      <c r="N3868" s="235">
        <v>1</v>
      </c>
      <c r="O3868" s="235">
        <v>1</v>
      </c>
    </row>
    <row r="3869" spans="1:15">
      <c r="A3869" s="231" t="s">
        <v>969</v>
      </c>
      <c r="B3869" s="231" t="s">
        <v>970</v>
      </c>
      <c r="C3869" s="231" t="s">
        <v>971</v>
      </c>
      <c r="D3869" s="231" t="s">
        <v>972</v>
      </c>
      <c r="E3869" s="231" t="s">
        <v>996</v>
      </c>
      <c r="F3869" s="231" t="s">
        <v>95</v>
      </c>
      <c r="G3869" s="231" t="s">
        <v>974</v>
      </c>
      <c r="H3869" s="231" t="s">
        <v>987</v>
      </c>
      <c r="K3869" s="231" t="s">
        <v>54</v>
      </c>
      <c r="L3869" s="231" t="s">
        <v>979</v>
      </c>
      <c r="M3869" s="234"/>
      <c r="N3869" s="236"/>
      <c r="O3869" s="236"/>
    </row>
    <row r="3870" spans="1:15">
      <c r="A3870" s="231" t="s">
        <v>969</v>
      </c>
      <c r="B3870" s="231" t="s">
        <v>970</v>
      </c>
      <c r="C3870" s="231" t="s">
        <v>971</v>
      </c>
      <c r="D3870" s="231" t="s">
        <v>972</v>
      </c>
      <c r="E3870" s="231" t="s">
        <v>996</v>
      </c>
      <c r="F3870" s="231" t="s">
        <v>95</v>
      </c>
      <c r="G3870" s="231" t="s">
        <v>974</v>
      </c>
      <c r="H3870" s="231" t="s">
        <v>987</v>
      </c>
      <c r="K3870" s="231" t="s">
        <v>54</v>
      </c>
      <c r="L3870" s="231" t="s">
        <v>980</v>
      </c>
      <c r="M3870" s="234"/>
      <c r="N3870" s="236"/>
      <c r="O3870" s="236"/>
    </row>
    <row r="3871" spans="1:15">
      <c r="A3871" s="237" t="s">
        <v>969</v>
      </c>
      <c r="B3871" s="237" t="s">
        <v>970</v>
      </c>
      <c r="C3871" s="237" t="s">
        <v>971</v>
      </c>
      <c r="D3871" s="237" t="s">
        <v>972</v>
      </c>
      <c r="E3871" s="237" t="s">
        <v>996</v>
      </c>
      <c r="F3871" s="237" t="s">
        <v>95</v>
      </c>
      <c r="G3871" s="237" t="s">
        <v>974</v>
      </c>
      <c r="H3871" s="237" t="s">
        <v>988</v>
      </c>
      <c r="I3871" s="237"/>
      <c r="J3871" s="237"/>
      <c r="K3871" s="237" t="s">
        <v>54</v>
      </c>
      <c r="L3871" s="237" t="s">
        <v>976</v>
      </c>
      <c r="M3871" s="237">
        <v>10267.8343</v>
      </c>
      <c r="N3871" s="237">
        <v>666.53049999999996</v>
      </c>
      <c r="O3871" s="237">
        <v>10267.8343</v>
      </c>
    </row>
    <row r="3872" spans="1:15">
      <c r="A3872" s="237" t="s">
        <v>969</v>
      </c>
      <c r="B3872" s="237" t="s">
        <v>970</v>
      </c>
      <c r="C3872" s="237" t="s">
        <v>971</v>
      </c>
      <c r="D3872" s="237" t="s">
        <v>972</v>
      </c>
      <c r="E3872" s="237" t="s">
        <v>996</v>
      </c>
      <c r="F3872" s="237" t="s">
        <v>95</v>
      </c>
      <c r="G3872" s="237" t="s">
        <v>974</v>
      </c>
      <c r="H3872" s="237" t="s">
        <v>988</v>
      </c>
      <c r="I3872" s="237"/>
      <c r="J3872" s="237"/>
      <c r="K3872" s="237" t="s">
        <v>54</v>
      </c>
      <c r="L3872" s="237" t="s">
        <v>977</v>
      </c>
      <c r="M3872" s="238">
        <v>1.5985210049953001E-3</v>
      </c>
      <c r="N3872" s="238">
        <v>1.6636385815230599E-4</v>
      </c>
      <c r="O3872" s="238">
        <v>1.5985210049953001E-3</v>
      </c>
    </row>
    <row r="3873" spans="1:15">
      <c r="A3873" s="231" t="s">
        <v>969</v>
      </c>
      <c r="B3873" s="231" t="s">
        <v>970</v>
      </c>
      <c r="C3873" s="231" t="s">
        <v>971</v>
      </c>
      <c r="D3873" s="231" t="s">
        <v>972</v>
      </c>
      <c r="E3873" s="231" t="s">
        <v>996</v>
      </c>
      <c r="F3873" s="231" t="s">
        <v>95</v>
      </c>
      <c r="G3873" s="231" t="s">
        <v>974</v>
      </c>
      <c r="H3873" s="231" t="s">
        <v>988</v>
      </c>
      <c r="I3873" s="231" t="s">
        <v>1002</v>
      </c>
      <c r="J3873" s="231" t="s">
        <v>1009</v>
      </c>
      <c r="K3873" s="231" t="s">
        <v>54</v>
      </c>
      <c r="L3873" s="231" t="s">
        <v>978</v>
      </c>
      <c r="M3873" s="234"/>
      <c r="N3873" s="235">
        <v>1</v>
      </c>
      <c r="O3873" s="235">
        <v>1</v>
      </c>
    </row>
    <row r="3874" spans="1:15">
      <c r="A3874" s="231" t="s">
        <v>969</v>
      </c>
      <c r="B3874" s="231" t="s">
        <v>970</v>
      </c>
      <c r="C3874" s="231" t="s">
        <v>971</v>
      </c>
      <c r="D3874" s="231" t="s">
        <v>972</v>
      </c>
      <c r="E3874" s="231" t="s">
        <v>996</v>
      </c>
      <c r="F3874" s="231" t="s">
        <v>95</v>
      </c>
      <c r="G3874" s="231" t="s">
        <v>974</v>
      </c>
      <c r="H3874" s="231" t="s">
        <v>988</v>
      </c>
      <c r="K3874" s="231" t="s">
        <v>54</v>
      </c>
      <c r="L3874" s="231" t="s">
        <v>979</v>
      </c>
      <c r="M3874" s="234"/>
      <c r="N3874" s="235"/>
      <c r="O3874" s="235"/>
    </row>
    <row r="3875" spans="1:15">
      <c r="A3875" s="231" t="s">
        <v>969</v>
      </c>
      <c r="B3875" s="231" t="s">
        <v>970</v>
      </c>
      <c r="C3875" s="231" t="s">
        <v>971</v>
      </c>
      <c r="D3875" s="231" t="s">
        <v>972</v>
      </c>
      <c r="E3875" s="231" t="s">
        <v>996</v>
      </c>
      <c r="F3875" s="231" t="s">
        <v>95</v>
      </c>
      <c r="G3875" s="231" t="s">
        <v>974</v>
      </c>
      <c r="H3875" s="231" t="s">
        <v>988</v>
      </c>
      <c r="K3875" s="231" t="s">
        <v>54</v>
      </c>
      <c r="L3875" s="231" t="s">
        <v>980</v>
      </c>
      <c r="M3875" s="234"/>
      <c r="N3875" s="235"/>
      <c r="O3875" s="235"/>
    </row>
    <row r="3876" spans="1:15">
      <c r="A3876" s="237" t="s">
        <v>969</v>
      </c>
      <c r="B3876" s="237" t="s">
        <v>970</v>
      </c>
      <c r="C3876" s="237" t="s">
        <v>971</v>
      </c>
      <c r="D3876" s="237" t="s">
        <v>972</v>
      </c>
      <c r="E3876" s="237" t="s">
        <v>996</v>
      </c>
      <c r="F3876" s="237" t="s">
        <v>95</v>
      </c>
      <c r="G3876" s="237" t="s">
        <v>974</v>
      </c>
      <c r="H3876" s="237" t="s">
        <v>989</v>
      </c>
      <c r="I3876" s="237"/>
      <c r="J3876" s="237"/>
      <c r="K3876" s="237" t="s">
        <v>54</v>
      </c>
      <c r="L3876" s="237" t="s">
        <v>976</v>
      </c>
      <c r="M3876" s="237">
        <v>101.90949999999999</v>
      </c>
      <c r="N3876" s="237"/>
      <c r="O3876" s="237">
        <v>30.270099999999999</v>
      </c>
    </row>
    <row r="3877" spans="1:15">
      <c r="A3877" s="237" t="s">
        <v>969</v>
      </c>
      <c r="B3877" s="237" t="s">
        <v>970</v>
      </c>
      <c r="C3877" s="237" t="s">
        <v>971</v>
      </c>
      <c r="D3877" s="237" t="s">
        <v>972</v>
      </c>
      <c r="E3877" s="237" t="s">
        <v>996</v>
      </c>
      <c r="F3877" s="237" t="s">
        <v>95</v>
      </c>
      <c r="G3877" s="237" t="s">
        <v>974</v>
      </c>
      <c r="H3877" s="237" t="s">
        <v>989</v>
      </c>
      <c r="I3877" s="237"/>
      <c r="J3877" s="237"/>
      <c r="K3877" s="237" t="s">
        <v>54</v>
      </c>
      <c r="L3877" s="237" t="s">
        <v>977</v>
      </c>
      <c r="M3877" s="238">
        <v>1.65737128540466E-5</v>
      </c>
      <c r="N3877" s="238"/>
      <c r="O3877" s="238">
        <v>4.7125215755875802E-6</v>
      </c>
    </row>
    <row r="3878" spans="1:15">
      <c r="A3878" s="231" t="s">
        <v>969</v>
      </c>
      <c r="B3878" s="231" t="s">
        <v>970</v>
      </c>
      <c r="C3878" s="231" t="s">
        <v>971</v>
      </c>
      <c r="D3878" s="231" t="s">
        <v>972</v>
      </c>
      <c r="E3878" s="231" t="s">
        <v>996</v>
      </c>
      <c r="F3878" s="231" t="s">
        <v>95</v>
      </c>
      <c r="G3878" s="231" t="s">
        <v>974</v>
      </c>
      <c r="H3878" s="231" t="s">
        <v>989</v>
      </c>
      <c r="I3878" s="231" t="s">
        <v>1002</v>
      </c>
      <c r="J3878" s="231" t="s">
        <v>1009</v>
      </c>
      <c r="K3878" s="231" t="s">
        <v>54</v>
      </c>
      <c r="L3878" s="231" t="s">
        <v>978</v>
      </c>
      <c r="M3878" s="234"/>
      <c r="N3878" s="235">
        <v>1</v>
      </c>
      <c r="O3878" s="235">
        <v>1</v>
      </c>
    </row>
    <row r="3879" spans="1:15">
      <c r="A3879" s="231" t="s">
        <v>969</v>
      </c>
      <c r="B3879" s="231" t="s">
        <v>970</v>
      </c>
      <c r="C3879" s="231" t="s">
        <v>971</v>
      </c>
      <c r="D3879" s="231" t="s">
        <v>972</v>
      </c>
      <c r="E3879" s="231" t="s">
        <v>996</v>
      </c>
      <c r="F3879" s="231" t="s">
        <v>95</v>
      </c>
      <c r="G3879" s="231" t="s">
        <v>974</v>
      </c>
      <c r="H3879" s="231" t="s">
        <v>989</v>
      </c>
      <c r="K3879" s="231" t="s">
        <v>54</v>
      </c>
      <c r="L3879" s="231" t="s">
        <v>979</v>
      </c>
      <c r="M3879" s="234"/>
      <c r="N3879" s="236"/>
      <c r="O3879" s="235"/>
    </row>
    <row r="3880" spans="1:15">
      <c r="A3880" s="231" t="s">
        <v>969</v>
      </c>
      <c r="B3880" s="231" t="s">
        <v>970</v>
      </c>
      <c r="C3880" s="231" t="s">
        <v>971</v>
      </c>
      <c r="D3880" s="231" t="s">
        <v>972</v>
      </c>
      <c r="E3880" s="231" t="s">
        <v>996</v>
      </c>
      <c r="F3880" s="231" t="s">
        <v>95</v>
      </c>
      <c r="G3880" s="231" t="s">
        <v>974</v>
      </c>
      <c r="H3880" s="231" t="s">
        <v>989</v>
      </c>
      <c r="K3880" s="231" t="s">
        <v>54</v>
      </c>
      <c r="L3880" s="231" t="s">
        <v>980</v>
      </c>
      <c r="M3880" s="234"/>
      <c r="N3880" s="236"/>
      <c r="O3880" s="235"/>
    </row>
    <row r="3881" spans="1:15">
      <c r="A3881" s="237" t="s">
        <v>969</v>
      </c>
      <c r="B3881" s="237" t="s">
        <v>970</v>
      </c>
      <c r="C3881" s="237" t="s">
        <v>971</v>
      </c>
      <c r="D3881" s="237" t="s">
        <v>972</v>
      </c>
      <c r="E3881" s="237" t="s">
        <v>996</v>
      </c>
      <c r="F3881" s="237" t="s">
        <v>95</v>
      </c>
      <c r="G3881" s="237" t="s">
        <v>974</v>
      </c>
      <c r="H3881" s="237" t="s">
        <v>990</v>
      </c>
      <c r="I3881" s="237"/>
      <c r="J3881" s="237"/>
      <c r="K3881" s="237" t="s">
        <v>54</v>
      </c>
      <c r="L3881" s="237" t="s">
        <v>976</v>
      </c>
      <c r="M3881" s="237">
        <v>2.2082999999999999</v>
      </c>
      <c r="N3881" s="237"/>
      <c r="O3881" s="237"/>
    </row>
    <row r="3882" spans="1:15">
      <c r="A3882" s="237" t="s">
        <v>969</v>
      </c>
      <c r="B3882" s="237" t="s">
        <v>970</v>
      </c>
      <c r="C3882" s="237" t="s">
        <v>971</v>
      </c>
      <c r="D3882" s="237" t="s">
        <v>972</v>
      </c>
      <c r="E3882" s="237" t="s">
        <v>996</v>
      </c>
      <c r="F3882" s="237" t="s">
        <v>95</v>
      </c>
      <c r="G3882" s="237" t="s">
        <v>974</v>
      </c>
      <c r="H3882" s="237" t="s">
        <v>990</v>
      </c>
      <c r="I3882" s="237"/>
      <c r="J3882" s="237"/>
      <c r="K3882" s="237" t="s">
        <v>54</v>
      </c>
      <c r="L3882" s="237" t="s">
        <v>977</v>
      </c>
      <c r="M3882" s="238">
        <v>2.8824488245542602E-7</v>
      </c>
      <c r="N3882" s="238"/>
      <c r="O3882" s="238"/>
    </row>
    <row r="3883" spans="1:15">
      <c r="A3883" s="231" t="s">
        <v>969</v>
      </c>
      <c r="B3883" s="231" t="s">
        <v>970</v>
      </c>
      <c r="C3883" s="231" t="s">
        <v>971</v>
      </c>
      <c r="D3883" s="231" t="s">
        <v>972</v>
      </c>
      <c r="E3883" s="231" t="s">
        <v>996</v>
      </c>
      <c r="F3883" s="231" t="s">
        <v>95</v>
      </c>
      <c r="G3883" s="231" t="s">
        <v>974</v>
      </c>
      <c r="H3883" s="231" t="s">
        <v>990</v>
      </c>
      <c r="I3883" s="231" t="s">
        <v>1002</v>
      </c>
      <c r="J3883" s="231" t="s">
        <v>1009</v>
      </c>
      <c r="K3883" s="231" t="s">
        <v>54</v>
      </c>
      <c r="L3883" s="231" t="s">
        <v>978</v>
      </c>
      <c r="M3883" s="234"/>
      <c r="N3883" s="235">
        <v>1</v>
      </c>
      <c r="O3883" s="235">
        <v>1</v>
      </c>
    </row>
    <row r="3884" spans="1:15">
      <c r="A3884" s="231" t="s">
        <v>969</v>
      </c>
      <c r="B3884" s="231" t="s">
        <v>970</v>
      </c>
      <c r="C3884" s="231" t="s">
        <v>971</v>
      </c>
      <c r="D3884" s="231" t="s">
        <v>972</v>
      </c>
      <c r="E3884" s="231" t="s">
        <v>996</v>
      </c>
      <c r="F3884" s="231" t="s">
        <v>95</v>
      </c>
      <c r="G3884" s="231" t="s">
        <v>974</v>
      </c>
      <c r="H3884" s="231" t="s">
        <v>990</v>
      </c>
      <c r="K3884" s="231" t="s">
        <v>54</v>
      </c>
      <c r="L3884" s="231" t="s">
        <v>979</v>
      </c>
      <c r="M3884" s="234"/>
      <c r="N3884" s="236"/>
      <c r="O3884" s="236"/>
    </row>
    <row r="3885" spans="1:15">
      <c r="A3885" s="231" t="s">
        <v>969</v>
      </c>
      <c r="B3885" s="231" t="s">
        <v>970</v>
      </c>
      <c r="C3885" s="231" t="s">
        <v>971</v>
      </c>
      <c r="D3885" s="231" t="s">
        <v>972</v>
      </c>
      <c r="E3885" s="231" t="s">
        <v>996</v>
      </c>
      <c r="F3885" s="231" t="s">
        <v>95</v>
      </c>
      <c r="G3885" s="231" t="s">
        <v>974</v>
      </c>
      <c r="H3885" s="231" t="s">
        <v>990</v>
      </c>
      <c r="K3885" s="231" t="s">
        <v>54</v>
      </c>
      <c r="L3885" s="231" t="s">
        <v>980</v>
      </c>
      <c r="M3885" s="234"/>
      <c r="N3885" s="236"/>
      <c r="O3885" s="236"/>
    </row>
    <row r="3886" spans="1:15">
      <c r="A3886" s="237" t="s">
        <v>969</v>
      </c>
      <c r="B3886" s="237" t="s">
        <v>970</v>
      </c>
      <c r="C3886" s="237" t="s">
        <v>971</v>
      </c>
      <c r="D3886" s="237" t="s">
        <v>972</v>
      </c>
      <c r="E3886" s="237" t="s">
        <v>996</v>
      </c>
      <c r="F3886" s="237" t="s">
        <v>95</v>
      </c>
      <c r="G3886" s="237" t="s">
        <v>974</v>
      </c>
      <c r="H3886" s="237" t="s">
        <v>40</v>
      </c>
      <c r="I3886" s="237"/>
      <c r="J3886" s="237"/>
      <c r="K3886" s="237" t="s">
        <v>54</v>
      </c>
      <c r="L3886" s="237" t="s">
        <v>976</v>
      </c>
      <c r="M3886" s="237">
        <v>515.35130000000004</v>
      </c>
      <c r="N3886" s="237">
        <v>7.7222</v>
      </c>
      <c r="O3886" s="237">
        <v>414.79450000000003</v>
      </c>
    </row>
    <row r="3887" spans="1:15">
      <c r="A3887" s="237" t="s">
        <v>969</v>
      </c>
      <c r="B3887" s="237" t="s">
        <v>970</v>
      </c>
      <c r="C3887" s="237" t="s">
        <v>971</v>
      </c>
      <c r="D3887" s="237" t="s">
        <v>972</v>
      </c>
      <c r="E3887" s="237" t="s">
        <v>996</v>
      </c>
      <c r="F3887" s="237" t="s">
        <v>95</v>
      </c>
      <c r="G3887" s="237" t="s">
        <v>974</v>
      </c>
      <c r="H3887" s="237" t="s">
        <v>40</v>
      </c>
      <c r="I3887" s="237"/>
      <c r="J3887" s="237"/>
      <c r="K3887" s="237" t="s">
        <v>54</v>
      </c>
      <c r="L3887" s="237" t="s">
        <v>977</v>
      </c>
      <c r="M3887" s="238">
        <v>8.58108882465272E-5</v>
      </c>
      <c r="N3887" s="238">
        <v>1.9274361569706699E-6</v>
      </c>
      <c r="O3887" s="238">
        <v>6.4576199969113506E-5</v>
      </c>
    </row>
    <row r="3888" spans="1:15">
      <c r="A3888" s="231" t="s">
        <v>969</v>
      </c>
      <c r="B3888" s="231" t="s">
        <v>970</v>
      </c>
      <c r="C3888" s="231" t="s">
        <v>971</v>
      </c>
      <c r="D3888" s="231" t="s">
        <v>972</v>
      </c>
      <c r="E3888" s="231" t="s">
        <v>996</v>
      </c>
      <c r="F3888" s="231" t="s">
        <v>95</v>
      </c>
      <c r="G3888" s="231" t="s">
        <v>974</v>
      </c>
      <c r="H3888" s="231" t="s">
        <v>40</v>
      </c>
      <c r="I3888" s="231" t="s">
        <v>1002</v>
      </c>
      <c r="J3888" s="231" t="s">
        <v>1009</v>
      </c>
      <c r="K3888" s="231" t="s">
        <v>54</v>
      </c>
      <c r="L3888" s="231" t="s">
        <v>978</v>
      </c>
      <c r="M3888" s="234"/>
      <c r="N3888" s="235">
        <v>1</v>
      </c>
      <c r="O3888" s="235">
        <v>1</v>
      </c>
    </row>
    <row r="3889" spans="1:15">
      <c r="A3889" s="231" t="s">
        <v>969</v>
      </c>
      <c r="B3889" s="231" t="s">
        <v>970</v>
      </c>
      <c r="C3889" s="231" t="s">
        <v>971</v>
      </c>
      <c r="D3889" s="231" t="s">
        <v>972</v>
      </c>
      <c r="E3889" s="231" t="s">
        <v>996</v>
      </c>
      <c r="F3889" s="231" t="s">
        <v>95</v>
      </c>
      <c r="G3889" s="231" t="s">
        <v>974</v>
      </c>
      <c r="H3889" s="231" t="s">
        <v>40</v>
      </c>
      <c r="K3889" s="231" t="s">
        <v>54</v>
      </c>
      <c r="L3889" s="231" t="s">
        <v>979</v>
      </c>
      <c r="M3889" s="234"/>
      <c r="N3889" s="235"/>
      <c r="O3889" s="235"/>
    </row>
    <row r="3890" spans="1:15">
      <c r="A3890" s="231" t="s">
        <v>969</v>
      </c>
      <c r="B3890" s="231" t="s">
        <v>970</v>
      </c>
      <c r="C3890" s="231" t="s">
        <v>971</v>
      </c>
      <c r="D3890" s="231" t="s">
        <v>972</v>
      </c>
      <c r="E3890" s="231" t="s">
        <v>996</v>
      </c>
      <c r="F3890" s="231" t="s">
        <v>95</v>
      </c>
      <c r="G3890" s="231" t="s">
        <v>974</v>
      </c>
      <c r="H3890" s="231" t="s">
        <v>40</v>
      </c>
      <c r="K3890" s="231" t="s">
        <v>54</v>
      </c>
      <c r="L3890" s="231" t="s">
        <v>980</v>
      </c>
      <c r="M3890" s="234"/>
      <c r="N3890" s="235"/>
      <c r="O3890" s="235"/>
    </row>
    <row r="3891" spans="1:15">
      <c r="A3891" s="237" t="s">
        <v>969</v>
      </c>
      <c r="B3891" s="237" t="s">
        <v>970</v>
      </c>
      <c r="C3891" s="237" t="s">
        <v>971</v>
      </c>
      <c r="D3891" s="237" t="s">
        <v>972</v>
      </c>
      <c r="E3891" s="237" t="s">
        <v>996</v>
      </c>
      <c r="F3891" s="237" t="s">
        <v>95</v>
      </c>
      <c r="G3891" s="237" t="s">
        <v>974</v>
      </c>
      <c r="H3891" s="237" t="s">
        <v>56</v>
      </c>
      <c r="I3891" s="237"/>
      <c r="J3891" s="237"/>
      <c r="K3891" s="237" t="s">
        <v>54</v>
      </c>
      <c r="L3891" s="237" t="s">
        <v>976</v>
      </c>
      <c r="M3891" s="237">
        <v>101.54170000000001</v>
      </c>
      <c r="N3891" s="237">
        <v>4.1843000000000004</v>
      </c>
      <c r="O3891" s="237">
        <v>3.1528</v>
      </c>
    </row>
    <row r="3892" spans="1:15">
      <c r="A3892" s="237" t="s">
        <v>969</v>
      </c>
      <c r="B3892" s="237" t="s">
        <v>970</v>
      </c>
      <c r="C3892" s="237" t="s">
        <v>971</v>
      </c>
      <c r="D3892" s="237" t="s">
        <v>972</v>
      </c>
      <c r="E3892" s="237" t="s">
        <v>996</v>
      </c>
      <c r="F3892" s="237" t="s">
        <v>95</v>
      </c>
      <c r="G3892" s="237" t="s">
        <v>974</v>
      </c>
      <c r="H3892" s="237" t="s">
        <v>56</v>
      </c>
      <c r="I3892" s="237"/>
      <c r="J3892" s="237"/>
      <c r="K3892" s="237" t="s">
        <v>54</v>
      </c>
      <c r="L3892" s="237" t="s">
        <v>977</v>
      </c>
      <c r="M3892" s="238">
        <v>1.14885611027398E-5</v>
      </c>
      <c r="N3892" s="238">
        <v>1.04438775369873E-6</v>
      </c>
      <c r="O3892" s="238">
        <v>4.9083544565470603E-7</v>
      </c>
    </row>
    <row r="3893" spans="1:15">
      <c r="A3893" s="231" t="s">
        <v>969</v>
      </c>
      <c r="B3893" s="231" t="s">
        <v>970</v>
      </c>
      <c r="C3893" s="231" t="s">
        <v>971</v>
      </c>
      <c r="D3893" s="231" t="s">
        <v>972</v>
      </c>
      <c r="E3893" s="231" t="s">
        <v>996</v>
      </c>
      <c r="F3893" s="231" t="s">
        <v>95</v>
      </c>
      <c r="G3893" s="231" t="s">
        <v>974</v>
      </c>
      <c r="H3893" s="231" t="s">
        <v>56</v>
      </c>
      <c r="I3893" s="231" t="s">
        <v>1028</v>
      </c>
      <c r="J3893" s="231" t="s">
        <v>811</v>
      </c>
      <c r="K3893" s="231" t="s">
        <v>54</v>
      </c>
      <c r="L3893" s="231" t="s">
        <v>978</v>
      </c>
      <c r="M3893" s="234"/>
      <c r="N3893" s="235">
        <v>1</v>
      </c>
      <c r="O3893" s="235">
        <v>1</v>
      </c>
    </row>
    <row r="3894" spans="1:15">
      <c r="A3894" s="231" t="s">
        <v>969</v>
      </c>
      <c r="B3894" s="231" t="s">
        <v>970</v>
      </c>
      <c r="C3894" s="231" t="s">
        <v>971</v>
      </c>
      <c r="D3894" s="231" t="s">
        <v>972</v>
      </c>
      <c r="E3894" s="231" t="s">
        <v>996</v>
      </c>
      <c r="F3894" s="231" t="s">
        <v>95</v>
      </c>
      <c r="G3894" s="231" t="s">
        <v>974</v>
      </c>
      <c r="H3894" s="231" t="s">
        <v>56</v>
      </c>
      <c r="K3894" s="231" t="s">
        <v>54</v>
      </c>
      <c r="L3894" s="231" t="s">
        <v>979</v>
      </c>
      <c r="M3894" s="234"/>
      <c r="N3894" s="235"/>
      <c r="O3894" s="235"/>
    </row>
    <row r="3895" spans="1:15">
      <c r="A3895" s="231" t="s">
        <v>969</v>
      </c>
      <c r="B3895" s="231" t="s">
        <v>970</v>
      </c>
      <c r="C3895" s="231" t="s">
        <v>971</v>
      </c>
      <c r="D3895" s="231" t="s">
        <v>972</v>
      </c>
      <c r="E3895" s="231" t="s">
        <v>996</v>
      </c>
      <c r="F3895" s="231" t="s">
        <v>95</v>
      </c>
      <c r="G3895" s="231" t="s">
        <v>974</v>
      </c>
      <c r="H3895" s="231" t="s">
        <v>56</v>
      </c>
      <c r="K3895" s="231" t="s">
        <v>54</v>
      </c>
      <c r="L3895" s="231" t="s">
        <v>980</v>
      </c>
      <c r="M3895" s="234"/>
      <c r="N3895" s="235"/>
      <c r="O3895" s="235"/>
    </row>
    <row r="3896" spans="1:15">
      <c r="A3896" s="237" t="s">
        <v>969</v>
      </c>
      <c r="B3896" s="237" t="s">
        <v>970</v>
      </c>
      <c r="C3896" s="237" t="s">
        <v>971</v>
      </c>
      <c r="D3896" s="237" t="s">
        <v>972</v>
      </c>
      <c r="E3896" s="237" t="s">
        <v>996</v>
      </c>
      <c r="F3896" s="237" t="s">
        <v>95</v>
      </c>
      <c r="G3896" s="237" t="s">
        <v>974</v>
      </c>
      <c r="H3896" s="237" t="s">
        <v>61</v>
      </c>
      <c r="I3896" s="237"/>
      <c r="J3896" s="237"/>
      <c r="K3896" s="237" t="s">
        <v>54</v>
      </c>
      <c r="L3896" s="237" t="s">
        <v>976</v>
      </c>
      <c r="M3896" s="237">
        <v>269.07069999999999</v>
      </c>
      <c r="N3896" s="237">
        <v>3.1137999999999999</v>
      </c>
      <c r="O3896" s="237">
        <v>202.8475</v>
      </c>
    </row>
    <row r="3897" spans="1:15">
      <c r="A3897" s="237" t="s">
        <v>969</v>
      </c>
      <c r="B3897" s="237" t="s">
        <v>970</v>
      </c>
      <c r="C3897" s="237" t="s">
        <v>971</v>
      </c>
      <c r="D3897" s="237" t="s">
        <v>972</v>
      </c>
      <c r="E3897" s="237" t="s">
        <v>996</v>
      </c>
      <c r="F3897" s="237" t="s">
        <v>95</v>
      </c>
      <c r="G3897" s="237" t="s">
        <v>974</v>
      </c>
      <c r="H3897" s="237" t="s">
        <v>61</v>
      </c>
      <c r="I3897" s="237"/>
      <c r="J3897" s="237"/>
      <c r="K3897" s="237" t="s">
        <v>54</v>
      </c>
      <c r="L3897" s="237" t="s">
        <v>977</v>
      </c>
      <c r="M3897" s="238">
        <v>4.6320897873543402E-5</v>
      </c>
      <c r="N3897" s="238">
        <v>7.7719441423108203E-7</v>
      </c>
      <c r="O3897" s="238">
        <v>3.1579784021328E-5</v>
      </c>
    </row>
    <row r="3898" spans="1:15">
      <c r="A3898" s="231" t="s">
        <v>969</v>
      </c>
      <c r="B3898" s="231" t="s">
        <v>970</v>
      </c>
      <c r="C3898" s="231" t="s">
        <v>971</v>
      </c>
      <c r="D3898" s="231" t="s">
        <v>972</v>
      </c>
      <c r="E3898" s="231" t="s">
        <v>996</v>
      </c>
      <c r="F3898" s="231" t="s">
        <v>95</v>
      </c>
      <c r="G3898" s="231" t="s">
        <v>974</v>
      </c>
      <c r="H3898" s="231" t="s">
        <v>61</v>
      </c>
      <c r="I3898" s="231" t="s">
        <v>1002</v>
      </c>
      <c r="J3898" s="231" t="s">
        <v>1009</v>
      </c>
      <c r="K3898" s="231" t="s">
        <v>54</v>
      </c>
      <c r="L3898" s="231" t="s">
        <v>978</v>
      </c>
      <c r="M3898" s="234"/>
      <c r="N3898" s="235">
        <v>1</v>
      </c>
      <c r="O3898" s="235">
        <v>1</v>
      </c>
    </row>
    <row r="3899" spans="1:15">
      <c r="A3899" s="231" t="s">
        <v>969</v>
      </c>
      <c r="B3899" s="231" t="s">
        <v>970</v>
      </c>
      <c r="C3899" s="231" t="s">
        <v>971</v>
      </c>
      <c r="D3899" s="231" t="s">
        <v>972</v>
      </c>
      <c r="E3899" s="231" t="s">
        <v>996</v>
      </c>
      <c r="F3899" s="231" t="s">
        <v>95</v>
      </c>
      <c r="G3899" s="231" t="s">
        <v>974</v>
      </c>
      <c r="H3899" s="231" t="s">
        <v>61</v>
      </c>
      <c r="K3899" s="231" t="s">
        <v>54</v>
      </c>
      <c r="L3899" s="231" t="s">
        <v>979</v>
      </c>
      <c r="M3899" s="234"/>
      <c r="N3899" s="235"/>
      <c r="O3899" s="235"/>
    </row>
    <row r="3900" spans="1:15">
      <c r="A3900" s="231" t="s">
        <v>969</v>
      </c>
      <c r="B3900" s="231" t="s">
        <v>970</v>
      </c>
      <c r="C3900" s="231" t="s">
        <v>971</v>
      </c>
      <c r="D3900" s="231" t="s">
        <v>972</v>
      </c>
      <c r="E3900" s="231" t="s">
        <v>996</v>
      </c>
      <c r="F3900" s="231" t="s">
        <v>95</v>
      </c>
      <c r="G3900" s="231" t="s">
        <v>974</v>
      </c>
      <c r="H3900" s="231" t="s">
        <v>61</v>
      </c>
      <c r="K3900" s="231" t="s">
        <v>54</v>
      </c>
      <c r="L3900" s="231" t="s">
        <v>980</v>
      </c>
      <c r="M3900" s="234"/>
      <c r="N3900" s="235"/>
      <c r="O3900" s="235"/>
    </row>
    <row r="3901" spans="1:15">
      <c r="A3901" s="237" t="s">
        <v>969</v>
      </c>
      <c r="B3901" s="237" t="s">
        <v>970</v>
      </c>
      <c r="C3901" s="237" t="s">
        <v>971</v>
      </c>
      <c r="D3901" s="237" t="s">
        <v>972</v>
      </c>
      <c r="E3901" s="237" t="s">
        <v>996</v>
      </c>
      <c r="F3901" s="237" t="s">
        <v>95</v>
      </c>
      <c r="G3901" s="237" t="s">
        <v>974</v>
      </c>
      <c r="H3901" s="237" t="s">
        <v>19</v>
      </c>
      <c r="I3901" s="237"/>
      <c r="J3901" s="237"/>
      <c r="K3901" s="237" t="s">
        <v>54</v>
      </c>
      <c r="L3901" s="237" t="s">
        <v>976</v>
      </c>
      <c r="M3901" s="237">
        <v>4365.3218999999999</v>
      </c>
      <c r="N3901" s="237">
        <v>653.32389999999998</v>
      </c>
      <c r="O3901" s="237">
        <v>3922.087</v>
      </c>
    </row>
    <row r="3902" spans="1:15">
      <c r="A3902" s="237" t="s">
        <v>969</v>
      </c>
      <c r="B3902" s="237" t="s">
        <v>970</v>
      </c>
      <c r="C3902" s="237" t="s">
        <v>971</v>
      </c>
      <c r="D3902" s="237" t="s">
        <v>972</v>
      </c>
      <c r="E3902" s="237" t="s">
        <v>996</v>
      </c>
      <c r="F3902" s="237" t="s">
        <v>95</v>
      </c>
      <c r="G3902" s="237" t="s">
        <v>974</v>
      </c>
      <c r="H3902" s="237" t="s">
        <v>19</v>
      </c>
      <c r="I3902" s="237"/>
      <c r="J3902" s="237"/>
      <c r="K3902" s="237" t="s">
        <v>54</v>
      </c>
      <c r="L3902" s="237" t="s">
        <v>977</v>
      </c>
      <c r="M3902" s="238">
        <v>6.9834772441160198E-4</v>
      </c>
      <c r="N3902" s="238">
        <v>1.63067533484381E-4</v>
      </c>
      <c r="O3902" s="238">
        <v>6.1059988598754502E-4</v>
      </c>
    </row>
    <row r="3903" spans="1:15">
      <c r="A3903" s="231" t="s">
        <v>969</v>
      </c>
      <c r="B3903" s="231" t="s">
        <v>970</v>
      </c>
      <c r="C3903" s="231" t="s">
        <v>971</v>
      </c>
      <c r="D3903" s="231" t="s">
        <v>972</v>
      </c>
      <c r="E3903" s="231" t="s">
        <v>996</v>
      </c>
      <c r="F3903" s="231" t="s">
        <v>95</v>
      </c>
      <c r="G3903" s="231" t="s">
        <v>974</v>
      </c>
      <c r="H3903" s="231" t="s">
        <v>19</v>
      </c>
      <c r="I3903" s="231" t="s">
        <v>99</v>
      </c>
      <c r="J3903" s="231" t="s">
        <v>811</v>
      </c>
      <c r="K3903" s="231" t="s">
        <v>54</v>
      </c>
      <c r="L3903" s="231" t="s">
        <v>978</v>
      </c>
      <c r="M3903" s="234"/>
      <c r="N3903" s="235">
        <v>1</v>
      </c>
      <c r="O3903" s="235">
        <v>1</v>
      </c>
    </row>
    <row r="3904" spans="1:15">
      <c r="A3904" s="231" t="s">
        <v>969</v>
      </c>
      <c r="B3904" s="231" t="s">
        <v>970</v>
      </c>
      <c r="C3904" s="231" t="s">
        <v>971</v>
      </c>
      <c r="D3904" s="231" t="s">
        <v>972</v>
      </c>
      <c r="E3904" s="231" t="s">
        <v>996</v>
      </c>
      <c r="F3904" s="231" t="s">
        <v>95</v>
      </c>
      <c r="G3904" s="231" t="s">
        <v>974</v>
      </c>
      <c r="H3904" s="231" t="s">
        <v>19</v>
      </c>
      <c r="K3904" s="231" t="s">
        <v>54</v>
      </c>
      <c r="L3904" s="231" t="s">
        <v>979</v>
      </c>
      <c r="M3904" s="234"/>
      <c r="N3904" s="235"/>
      <c r="O3904" s="235"/>
    </row>
    <row r="3905" spans="1:15">
      <c r="A3905" s="231" t="s">
        <v>969</v>
      </c>
      <c r="B3905" s="231" t="s">
        <v>970</v>
      </c>
      <c r="C3905" s="231" t="s">
        <v>971</v>
      </c>
      <c r="D3905" s="231" t="s">
        <v>972</v>
      </c>
      <c r="E3905" s="231" t="s">
        <v>996</v>
      </c>
      <c r="F3905" s="231" t="s">
        <v>95</v>
      </c>
      <c r="G3905" s="231" t="s">
        <v>974</v>
      </c>
      <c r="H3905" s="231" t="s">
        <v>19</v>
      </c>
      <c r="K3905" s="231" t="s">
        <v>54</v>
      </c>
      <c r="L3905" s="231" t="s">
        <v>980</v>
      </c>
      <c r="M3905" s="234"/>
      <c r="N3905" s="235"/>
      <c r="O3905" s="235"/>
    </row>
    <row r="3906" spans="1:15">
      <c r="A3906" s="237" t="s">
        <v>969</v>
      </c>
      <c r="B3906" s="237" t="s">
        <v>970</v>
      </c>
      <c r="C3906" s="237" t="s">
        <v>971</v>
      </c>
      <c r="D3906" s="237" t="s">
        <v>972</v>
      </c>
      <c r="E3906" s="237" t="s">
        <v>996</v>
      </c>
      <c r="F3906" s="237" t="s">
        <v>95</v>
      </c>
      <c r="G3906" s="237" t="s">
        <v>974</v>
      </c>
      <c r="H3906" s="237" t="s">
        <v>18</v>
      </c>
      <c r="I3906" s="237"/>
      <c r="J3906" s="237"/>
      <c r="K3906" s="237" t="s">
        <v>54</v>
      </c>
      <c r="L3906" s="237" t="s">
        <v>976</v>
      </c>
      <c r="M3906" s="237">
        <v>13783.389499999999</v>
      </c>
      <c r="N3906" s="237">
        <v>9528.5151999999998</v>
      </c>
      <c r="O3906" s="237">
        <v>7315.6701999999996</v>
      </c>
    </row>
    <row r="3907" spans="1:15">
      <c r="A3907" s="237" t="s">
        <v>969</v>
      </c>
      <c r="B3907" s="237" t="s">
        <v>970</v>
      </c>
      <c r="C3907" s="237" t="s">
        <v>971</v>
      </c>
      <c r="D3907" s="237" t="s">
        <v>972</v>
      </c>
      <c r="E3907" s="237" t="s">
        <v>996</v>
      </c>
      <c r="F3907" s="237" t="s">
        <v>95</v>
      </c>
      <c r="G3907" s="237" t="s">
        <v>974</v>
      </c>
      <c r="H3907" s="237" t="s">
        <v>18</v>
      </c>
      <c r="I3907" s="237"/>
      <c r="J3907" s="237"/>
      <c r="K3907" s="237" t="s">
        <v>54</v>
      </c>
      <c r="L3907" s="237" t="s">
        <v>977</v>
      </c>
      <c r="M3907" s="238">
        <v>2.77837123046155E-3</v>
      </c>
      <c r="N3907" s="238">
        <v>2.3782865917387E-3</v>
      </c>
      <c r="O3907" s="238">
        <v>1.13892103618366E-3</v>
      </c>
    </row>
    <row r="3908" spans="1:15">
      <c r="A3908" s="231" t="s">
        <v>969</v>
      </c>
      <c r="B3908" s="231" t="s">
        <v>970</v>
      </c>
      <c r="C3908" s="231" t="s">
        <v>971</v>
      </c>
      <c r="D3908" s="231" t="s">
        <v>972</v>
      </c>
      <c r="E3908" s="231" t="s">
        <v>996</v>
      </c>
      <c r="F3908" s="231" t="s">
        <v>95</v>
      </c>
      <c r="G3908" s="231" t="s">
        <v>974</v>
      </c>
      <c r="H3908" s="231" t="s">
        <v>18</v>
      </c>
      <c r="I3908" s="231" t="s">
        <v>1002</v>
      </c>
      <c r="J3908" s="231" t="s">
        <v>1009</v>
      </c>
      <c r="K3908" s="231" t="s">
        <v>54</v>
      </c>
      <c r="L3908" s="231" t="s">
        <v>978</v>
      </c>
      <c r="M3908" s="234"/>
      <c r="N3908" s="235">
        <v>1</v>
      </c>
      <c r="O3908" s="235">
        <v>1</v>
      </c>
    </row>
    <row r="3909" spans="1:15">
      <c r="A3909" s="231" t="s">
        <v>969</v>
      </c>
      <c r="B3909" s="231" t="s">
        <v>970</v>
      </c>
      <c r="C3909" s="231" t="s">
        <v>971</v>
      </c>
      <c r="D3909" s="231" t="s">
        <v>972</v>
      </c>
      <c r="E3909" s="231" t="s">
        <v>996</v>
      </c>
      <c r="F3909" s="231" t="s">
        <v>95</v>
      </c>
      <c r="G3909" s="231" t="s">
        <v>974</v>
      </c>
      <c r="H3909" s="231" t="s">
        <v>18</v>
      </c>
      <c r="K3909" s="231" t="s">
        <v>54</v>
      </c>
      <c r="L3909" s="231" t="s">
        <v>979</v>
      </c>
      <c r="M3909" s="234"/>
      <c r="N3909" s="235"/>
      <c r="O3909" s="235"/>
    </row>
    <row r="3910" spans="1:15">
      <c r="A3910" s="231" t="s">
        <v>969</v>
      </c>
      <c r="B3910" s="231" t="s">
        <v>970</v>
      </c>
      <c r="C3910" s="231" t="s">
        <v>971</v>
      </c>
      <c r="D3910" s="231" t="s">
        <v>972</v>
      </c>
      <c r="E3910" s="231" t="s">
        <v>996</v>
      </c>
      <c r="F3910" s="231" t="s">
        <v>95</v>
      </c>
      <c r="G3910" s="231" t="s">
        <v>974</v>
      </c>
      <c r="H3910" s="231" t="s">
        <v>18</v>
      </c>
      <c r="K3910" s="231" t="s">
        <v>54</v>
      </c>
      <c r="L3910" s="231" t="s">
        <v>980</v>
      </c>
      <c r="M3910" s="234"/>
      <c r="N3910" s="235"/>
      <c r="O3910" s="235"/>
    </row>
    <row r="3911" spans="1:15">
      <c r="A3911" s="237" t="s">
        <v>969</v>
      </c>
      <c r="B3911" s="237" t="s">
        <v>970</v>
      </c>
      <c r="C3911" s="237" t="s">
        <v>971</v>
      </c>
      <c r="D3911" s="237" t="s">
        <v>972</v>
      </c>
      <c r="E3911" s="237" t="s">
        <v>996</v>
      </c>
      <c r="F3911" s="237" t="s">
        <v>95</v>
      </c>
      <c r="G3911" s="237" t="s">
        <v>974</v>
      </c>
      <c r="H3911" s="237" t="s">
        <v>42</v>
      </c>
      <c r="I3911" s="237"/>
      <c r="J3911" s="237"/>
      <c r="K3911" s="237" t="s">
        <v>54</v>
      </c>
      <c r="L3911" s="237" t="s">
        <v>976</v>
      </c>
      <c r="M3911" s="237">
        <v>5.1590999999999996</v>
      </c>
      <c r="N3911" s="237"/>
      <c r="O3911" s="237"/>
    </row>
    <row r="3912" spans="1:15">
      <c r="A3912" s="237" t="s">
        <v>969</v>
      </c>
      <c r="B3912" s="237" t="s">
        <v>970</v>
      </c>
      <c r="C3912" s="237" t="s">
        <v>971</v>
      </c>
      <c r="D3912" s="237" t="s">
        <v>972</v>
      </c>
      <c r="E3912" s="237" t="s">
        <v>996</v>
      </c>
      <c r="F3912" s="237" t="s">
        <v>95</v>
      </c>
      <c r="G3912" s="237" t="s">
        <v>974</v>
      </c>
      <c r="H3912" s="237" t="s">
        <v>42</v>
      </c>
      <c r="I3912" s="237"/>
      <c r="J3912" s="237"/>
      <c r="K3912" s="237" t="s">
        <v>54</v>
      </c>
      <c r="L3912" s="237" t="s">
        <v>977</v>
      </c>
      <c r="M3912" s="238">
        <v>1.03625862245376E-6</v>
      </c>
      <c r="N3912" s="238"/>
      <c r="O3912" s="238"/>
    </row>
    <row r="3913" spans="1:15">
      <c r="A3913" s="231" t="s">
        <v>969</v>
      </c>
      <c r="B3913" s="231" t="s">
        <v>970</v>
      </c>
      <c r="C3913" s="231" t="s">
        <v>971</v>
      </c>
      <c r="D3913" s="231" t="s">
        <v>972</v>
      </c>
      <c r="E3913" s="231" t="s">
        <v>996</v>
      </c>
      <c r="F3913" s="231" t="s">
        <v>95</v>
      </c>
      <c r="G3913" s="231" t="s">
        <v>974</v>
      </c>
      <c r="H3913" s="231" t="s">
        <v>42</v>
      </c>
      <c r="I3913" s="231" t="s">
        <v>1013</v>
      </c>
      <c r="J3913" s="231" t="s">
        <v>42</v>
      </c>
      <c r="K3913" s="231" t="s">
        <v>54</v>
      </c>
      <c r="L3913" s="231" t="s">
        <v>978</v>
      </c>
      <c r="M3913" s="234"/>
      <c r="N3913" s="235">
        <v>1</v>
      </c>
      <c r="O3913" s="235">
        <v>1</v>
      </c>
    </row>
    <row r="3914" spans="1:15">
      <c r="A3914" s="231" t="s">
        <v>969</v>
      </c>
      <c r="B3914" s="231" t="s">
        <v>970</v>
      </c>
      <c r="C3914" s="231" t="s">
        <v>971</v>
      </c>
      <c r="D3914" s="231" t="s">
        <v>972</v>
      </c>
      <c r="E3914" s="231" t="s">
        <v>996</v>
      </c>
      <c r="F3914" s="231" t="s">
        <v>95</v>
      </c>
      <c r="G3914" s="231" t="s">
        <v>974</v>
      </c>
      <c r="H3914" s="231" t="s">
        <v>42</v>
      </c>
      <c r="K3914" s="231" t="s">
        <v>54</v>
      </c>
      <c r="L3914" s="231" t="s">
        <v>979</v>
      </c>
      <c r="M3914" s="234"/>
      <c r="N3914" s="236"/>
      <c r="O3914" s="236"/>
    </row>
    <row r="3915" spans="1:15">
      <c r="A3915" s="231" t="s">
        <v>969</v>
      </c>
      <c r="B3915" s="231" t="s">
        <v>970</v>
      </c>
      <c r="C3915" s="231" t="s">
        <v>971</v>
      </c>
      <c r="D3915" s="231" t="s">
        <v>972</v>
      </c>
      <c r="E3915" s="231" t="s">
        <v>996</v>
      </c>
      <c r="F3915" s="231" t="s">
        <v>95</v>
      </c>
      <c r="G3915" s="231" t="s">
        <v>974</v>
      </c>
      <c r="H3915" s="231" t="s">
        <v>42</v>
      </c>
      <c r="K3915" s="231" t="s">
        <v>54</v>
      </c>
      <c r="L3915" s="231" t="s">
        <v>980</v>
      </c>
      <c r="M3915" s="234"/>
      <c r="N3915" s="236"/>
      <c r="O3915" s="236"/>
    </row>
    <row r="3916" spans="1:15">
      <c r="A3916" s="237" t="s">
        <v>969</v>
      </c>
      <c r="B3916" s="237" t="s">
        <v>970</v>
      </c>
      <c r="C3916" s="237" t="s">
        <v>971</v>
      </c>
      <c r="D3916" s="237" t="s">
        <v>972</v>
      </c>
      <c r="E3916" s="237" t="s">
        <v>996</v>
      </c>
      <c r="F3916" s="237" t="s">
        <v>95</v>
      </c>
      <c r="G3916" s="237" t="s">
        <v>974</v>
      </c>
      <c r="H3916" s="237" t="s">
        <v>76</v>
      </c>
      <c r="I3916" s="237"/>
      <c r="J3916" s="237"/>
      <c r="K3916" s="237" t="s">
        <v>54</v>
      </c>
      <c r="L3916" s="237" t="s">
        <v>976</v>
      </c>
      <c r="M3916" s="237">
        <v>5.3100000000000001E-2</v>
      </c>
      <c r="N3916" s="237"/>
      <c r="O3916" s="237"/>
    </row>
    <row r="3917" spans="1:15">
      <c r="A3917" s="237" t="s">
        <v>969</v>
      </c>
      <c r="B3917" s="237" t="s">
        <v>970</v>
      </c>
      <c r="C3917" s="237" t="s">
        <v>971</v>
      </c>
      <c r="D3917" s="237" t="s">
        <v>972</v>
      </c>
      <c r="E3917" s="237" t="s">
        <v>996</v>
      </c>
      <c r="F3917" s="237" t="s">
        <v>95</v>
      </c>
      <c r="G3917" s="237" t="s">
        <v>974</v>
      </c>
      <c r="H3917" s="237" t="s">
        <v>76</v>
      </c>
      <c r="I3917" s="237"/>
      <c r="J3917" s="237"/>
      <c r="K3917" s="237" t="s">
        <v>54</v>
      </c>
      <c r="L3917" s="237" t="s">
        <v>977</v>
      </c>
      <c r="M3917" s="238">
        <v>6.9364942679551203E-9</v>
      </c>
      <c r="N3917" s="238"/>
      <c r="O3917" s="238"/>
    </row>
    <row r="3918" spans="1:15">
      <c r="A3918" s="231" t="s">
        <v>969</v>
      </c>
      <c r="B3918" s="231" t="s">
        <v>970</v>
      </c>
      <c r="C3918" s="231" t="s">
        <v>971</v>
      </c>
      <c r="D3918" s="231" t="s">
        <v>972</v>
      </c>
      <c r="E3918" s="231" t="s">
        <v>996</v>
      </c>
      <c r="F3918" s="231" t="s">
        <v>95</v>
      </c>
      <c r="G3918" s="231" t="s">
        <v>974</v>
      </c>
      <c r="H3918" s="231" t="s">
        <v>76</v>
      </c>
      <c r="I3918" s="231" t="s">
        <v>1013</v>
      </c>
      <c r="J3918" s="231" t="s">
        <v>76</v>
      </c>
      <c r="K3918" s="231" t="s">
        <v>54</v>
      </c>
      <c r="L3918" s="231" t="s">
        <v>978</v>
      </c>
      <c r="M3918" s="234"/>
      <c r="N3918" s="235">
        <v>1</v>
      </c>
      <c r="O3918" s="235">
        <v>1</v>
      </c>
    </row>
    <row r="3919" spans="1:15">
      <c r="A3919" s="231" t="s">
        <v>969</v>
      </c>
      <c r="B3919" s="231" t="s">
        <v>970</v>
      </c>
      <c r="C3919" s="231" t="s">
        <v>971</v>
      </c>
      <c r="D3919" s="231" t="s">
        <v>972</v>
      </c>
      <c r="E3919" s="231" t="s">
        <v>996</v>
      </c>
      <c r="F3919" s="231" t="s">
        <v>95</v>
      </c>
      <c r="G3919" s="231" t="s">
        <v>974</v>
      </c>
      <c r="H3919" s="231" t="s">
        <v>76</v>
      </c>
      <c r="K3919" s="231" t="s">
        <v>54</v>
      </c>
      <c r="L3919" s="231" t="s">
        <v>979</v>
      </c>
      <c r="M3919" s="234"/>
      <c r="N3919" s="236"/>
      <c r="O3919" s="236"/>
    </row>
    <row r="3920" spans="1:15">
      <c r="A3920" s="231" t="s">
        <v>969</v>
      </c>
      <c r="B3920" s="231" t="s">
        <v>970</v>
      </c>
      <c r="C3920" s="231" t="s">
        <v>971</v>
      </c>
      <c r="D3920" s="231" t="s">
        <v>972</v>
      </c>
      <c r="E3920" s="231" t="s">
        <v>996</v>
      </c>
      <c r="F3920" s="231" t="s">
        <v>95</v>
      </c>
      <c r="G3920" s="231" t="s">
        <v>974</v>
      </c>
      <c r="H3920" s="231" t="s">
        <v>76</v>
      </c>
      <c r="K3920" s="231" t="s">
        <v>54</v>
      </c>
      <c r="L3920" s="231" t="s">
        <v>980</v>
      </c>
      <c r="M3920" s="234"/>
      <c r="N3920" s="236"/>
      <c r="O3920" s="236"/>
    </row>
    <row r="3921" spans="1:15">
      <c r="A3921" s="237" t="s">
        <v>969</v>
      </c>
      <c r="B3921" s="237" t="s">
        <v>970</v>
      </c>
      <c r="C3921" s="237" t="s">
        <v>971</v>
      </c>
      <c r="D3921" s="237" t="s">
        <v>972</v>
      </c>
      <c r="E3921" s="237" t="s">
        <v>996</v>
      </c>
      <c r="F3921" s="237" t="s">
        <v>95</v>
      </c>
      <c r="G3921" s="237" t="s">
        <v>974</v>
      </c>
      <c r="H3921" s="237" t="s">
        <v>41</v>
      </c>
      <c r="I3921" s="237"/>
      <c r="J3921" s="237"/>
      <c r="K3921" s="237" t="s">
        <v>54</v>
      </c>
      <c r="L3921" s="237" t="s">
        <v>976</v>
      </c>
      <c r="M3921" s="237">
        <v>1E-3</v>
      </c>
      <c r="N3921" s="237"/>
      <c r="O3921" s="237"/>
    </row>
    <row r="3922" spans="1:15">
      <c r="A3922" s="237" t="s">
        <v>969</v>
      </c>
      <c r="B3922" s="237" t="s">
        <v>970</v>
      </c>
      <c r="C3922" s="237" t="s">
        <v>971</v>
      </c>
      <c r="D3922" s="237" t="s">
        <v>972</v>
      </c>
      <c r="E3922" s="237" t="s">
        <v>996</v>
      </c>
      <c r="F3922" s="237" t="s">
        <v>95</v>
      </c>
      <c r="G3922" s="237" t="s">
        <v>974</v>
      </c>
      <c r="H3922" s="237" t="s">
        <v>41</v>
      </c>
      <c r="I3922" s="237"/>
      <c r="J3922" s="237"/>
      <c r="K3922" s="237" t="s">
        <v>54</v>
      </c>
      <c r="L3922" s="237" t="s">
        <v>977</v>
      </c>
      <c r="M3922" s="238">
        <v>1.13141311429096E-10</v>
      </c>
      <c r="N3922" s="238"/>
      <c r="O3922" s="238"/>
    </row>
    <row r="3923" spans="1:15">
      <c r="A3923" s="231" t="s">
        <v>969</v>
      </c>
      <c r="B3923" s="231" t="s">
        <v>970</v>
      </c>
      <c r="C3923" s="231" t="s">
        <v>971</v>
      </c>
      <c r="D3923" s="231" t="s">
        <v>972</v>
      </c>
      <c r="E3923" s="231" t="s">
        <v>996</v>
      </c>
      <c r="F3923" s="231" t="s">
        <v>95</v>
      </c>
      <c r="G3923" s="231" t="s">
        <v>974</v>
      </c>
      <c r="H3923" s="231" t="s">
        <v>41</v>
      </c>
      <c r="I3923" s="231" t="s">
        <v>1013</v>
      </c>
      <c r="J3923" s="231" t="s">
        <v>41</v>
      </c>
      <c r="K3923" s="231" t="s">
        <v>54</v>
      </c>
      <c r="L3923" s="231" t="s">
        <v>978</v>
      </c>
      <c r="M3923" s="234"/>
      <c r="N3923" s="235">
        <v>1</v>
      </c>
      <c r="O3923" s="235">
        <v>1</v>
      </c>
    </row>
    <row r="3924" spans="1:15">
      <c r="A3924" s="231" t="s">
        <v>969</v>
      </c>
      <c r="B3924" s="231" t="s">
        <v>970</v>
      </c>
      <c r="C3924" s="231" t="s">
        <v>971</v>
      </c>
      <c r="D3924" s="231" t="s">
        <v>972</v>
      </c>
      <c r="E3924" s="231" t="s">
        <v>996</v>
      </c>
      <c r="F3924" s="231" t="s">
        <v>95</v>
      </c>
      <c r="G3924" s="231" t="s">
        <v>974</v>
      </c>
      <c r="H3924" s="231" t="s">
        <v>41</v>
      </c>
      <c r="K3924" s="231" t="s">
        <v>54</v>
      </c>
      <c r="L3924" s="231" t="s">
        <v>979</v>
      </c>
      <c r="M3924" s="234"/>
      <c r="N3924" s="236"/>
      <c r="O3924" s="236"/>
    </row>
    <row r="3925" spans="1:15">
      <c r="A3925" s="231" t="s">
        <v>969</v>
      </c>
      <c r="B3925" s="231" t="s">
        <v>970</v>
      </c>
      <c r="C3925" s="231" t="s">
        <v>971</v>
      </c>
      <c r="D3925" s="231" t="s">
        <v>972</v>
      </c>
      <c r="E3925" s="231" t="s">
        <v>996</v>
      </c>
      <c r="F3925" s="231" t="s">
        <v>95</v>
      </c>
      <c r="G3925" s="231" t="s">
        <v>974</v>
      </c>
      <c r="H3925" s="231" t="s">
        <v>41</v>
      </c>
      <c r="K3925" s="231" t="s">
        <v>54</v>
      </c>
      <c r="L3925" s="231" t="s">
        <v>980</v>
      </c>
      <c r="M3925" s="234"/>
      <c r="N3925" s="236"/>
      <c r="O3925" s="236"/>
    </row>
    <row r="3926" spans="1:15">
      <c r="A3926" s="237" t="s">
        <v>969</v>
      </c>
      <c r="B3926" s="237" t="s">
        <v>970</v>
      </c>
      <c r="C3926" s="237" t="s">
        <v>971</v>
      </c>
      <c r="D3926" s="237" t="s">
        <v>972</v>
      </c>
      <c r="E3926" s="237" t="s">
        <v>996</v>
      </c>
      <c r="F3926" s="237" t="s">
        <v>95</v>
      </c>
      <c r="G3926" s="237" t="s">
        <v>974</v>
      </c>
      <c r="H3926" s="237" t="s">
        <v>10</v>
      </c>
      <c r="I3926" s="237"/>
      <c r="J3926" s="237"/>
      <c r="K3926" s="237" t="s">
        <v>54</v>
      </c>
      <c r="L3926" s="237" t="s">
        <v>976</v>
      </c>
      <c r="M3926" s="237">
        <v>27.4482</v>
      </c>
      <c r="N3926" s="237"/>
      <c r="O3926" s="237">
        <v>20.636299999999999</v>
      </c>
    </row>
    <row r="3927" spans="1:15">
      <c r="A3927" s="237" t="s">
        <v>969</v>
      </c>
      <c r="B3927" s="237" t="s">
        <v>970</v>
      </c>
      <c r="C3927" s="237" t="s">
        <v>971</v>
      </c>
      <c r="D3927" s="237" t="s">
        <v>972</v>
      </c>
      <c r="E3927" s="237" t="s">
        <v>996</v>
      </c>
      <c r="F3927" s="237" t="s">
        <v>95</v>
      </c>
      <c r="G3927" s="237" t="s">
        <v>974</v>
      </c>
      <c r="H3927" s="237" t="s">
        <v>10</v>
      </c>
      <c r="I3927" s="237"/>
      <c r="J3927" s="237"/>
      <c r="K3927" s="237" t="s">
        <v>54</v>
      </c>
      <c r="L3927" s="237" t="s">
        <v>977</v>
      </c>
      <c r="M3927" s="238">
        <v>4.9999192401798603E-6</v>
      </c>
      <c r="N3927" s="238"/>
      <c r="O3927" s="238">
        <v>3.2127085470579201E-6</v>
      </c>
    </row>
    <row r="3928" spans="1:15">
      <c r="A3928" s="231" t="s">
        <v>969</v>
      </c>
      <c r="B3928" s="231" t="s">
        <v>970</v>
      </c>
      <c r="C3928" s="231" t="s">
        <v>971</v>
      </c>
      <c r="D3928" s="231" t="s">
        <v>972</v>
      </c>
      <c r="E3928" s="231" t="s">
        <v>996</v>
      </c>
      <c r="F3928" s="231" t="s">
        <v>95</v>
      </c>
      <c r="G3928" s="231" t="s">
        <v>974</v>
      </c>
      <c r="H3928" s="231" t="s">
        <v>10</v>
      </c>
      <c r="I3928" s="231" t="s">
        <v>1002</v>
      </c>
      <c r="J3928" s="231" t="s">
        <v>1009</v>
      </c>
      <c r="K3928" s="231" t="s">
        <v>54</v>
      </c>
      <c r="L3928" s="231" t="s">
        <v>978</v>
      </c>
      <c r="M3928" s="234"/>
      <c r="N3928" s="235">
        <v>1</v>
      </c>
      <c r="O3928" s="235">
        <v>1</v>
      </c>
    </row>
    <row r="3929" spans="1:15">
      <c r="A3929" s="231" t="s">
        <v>969</v>
      </c>
      <c r="B3929" s="231" t="s">
        <v>970</v>
      </c>
      <c r="C3929" s="231" t="s">
        <v>971</v>
      </c>
      <c r="D3929" s="231" t="s">
        <v>972</v>
      </c>
      <c r="E3929" s="231" t="s">
        <v>996</v>
      </c>
      <c r="F3929" s="231" t="s">
        <v>95</v>
      </c>
      <c r="G3929" s="231" t="s">
        <v>974</v>
      </c>
      <c r="H3929" s="231" t="s">
        <v>10</v>
      </c>
      <c r="K3929" s="231" t="s">
        <v>54</v>
      </c>
      <c r="L3929" s="231" t="s">
        <v>979</v>
      </c>
      <c r="M3929" s="234"/>
      <c r="N3929" s="236"/>
      <c r="O3929" s="235"/>
    </row>
    <row r="3930" spans="1:15">
      <c r="A3930" s="231" t="s">
        <v>969</v>
      </c>
      <c r="B3930" s="231" t="s">
        <v>970</v>
      </c>
      <c r="C3930" s="231" t="s">
        <v>971</v>
      </c>
      <c r="D3930" s="231" t="s">
        <v>972</v>
      </c>
      <c r="E3930" s="231" t="s">
        <v>996</v>
      </c>
      <c r="F3930" s="231" t="s">
        <v>95</v>
      </c>
      <c r="G3930" s="231" t="s">
        <v>974</v>
      </c>
      <c r="H3930" s="231" t="s">
        <v>10</v>
      </c>
      <c r="K3930" s="231" t="s">
        <v>54</v>
      </c>
      <c r="L3930" s="231" t="s">
        <v>980</v>
      </c>
      <c r="M3930" s="234"/>
      <c r="N3930" s="236"/>
      <c r="O3930" s="235"/>
    </row>
    <row r="3931" spans="1:15">
      <c r="A3931" s="237" t="s">
        <v>969</v>
      </c>
      <c r="B3931" s="237" t="s">
        <v>970</v>
      </c>
      <c r="C3931" s="237" t="s">
        <v>971</v>
      </c>
      <c r="D3931" s="237" t="s">
        <v>972</v>
      </c>
      <c r="E3931" s="237" t="s">
        <v>996</v>
      </c>
      <c r="F3931" s="237" t="s">
        <v>95</v>
      </c>
      <c r="G3931" s="237" t="s">
        <v>974</v>
      </c>
      <c r="H3931" s="237" t="s">
        <v>35</v>
      </c>
      <c r="I3931" s="237"/>
      <c r="J3931" s="237"/>
      <c r="K3931" s="237" t="s">
        <v>54</v>
      </c>
      <c r="L3931" s="237" t="s">
        <v>976</v>
      </c>
      <c r="M3931" s="237">
        <v>32.271099999999997</v>
      </c>
      <c r="N3931" s="237"/>
      <c r="O3931" s="237">
        <v>6.6877000000000004</v>
      </c>
    </row>
    <row r="3932" spans="1:15">
      <c r="A3932" s="237" t="s">
        <v>969</v>
      </c>
      <c r="B3932" s="237" t="s">
        <v>970</v>
      </c>
      <c r="C3932" s="237" t="s">
        <v>971</v>
      </c>
      <c r="D3932" s="237" t="s">
        <v>972</v>
      </c>
      <c r="E3932" s="237" t="s">
        <v>996</v>
      </c>
      <c r="F3932" s="237" t="s">
        <v>95</v>
      </c>
      <c r="G3932" s="237" t="s">
        <v>974</v>
      </c>
      <c r="H3932" s="237" t="s">
        <v>35</v>
      </c>
      <c r="I3932" s="237"/>
      <c r="J3932" s="237"/>
      <c r="K3932" s="237" t="s">
        <v>54</v>
      </c>
      <c r="L3932" s="237" t="s">
        <v>977</v>
      </c>
      <c r="M3932" s="238">
        <v>3.9453507619826903E-6</v>
      </c>
      <c r="N3932" s="238"/>
      <c r="O3932" s="238">
        <v>1.04115713331165E-6</v>
      </c>
    </row>
    <row r="3933" spans="1:15">
      <c r="A3933" s="231" t="s">
        <v>969</v>
      </c>
      <c r="B3933" s="231" t="s">
        <v>970</v>
      </c>
      <c r="C3933" s="231" t="s">
        <v>971</v>
      </c>
      <c r="D3933" s="231" t="s">
        <v>972</v>
      </c>
      <c r="E3933" s="231" t="s">
        <v>996</v>
      </c>
      <c r="F3933" s="231" t="s">
        <v>95</v>
      </c>
      <c r="G3933" s="231" t="s">
        <v>974</v>
      </c>
      <c r="H3933" s="231" t="s">
        <v>35</v>
      </c>
      <c r="I3933" s="231" t="s">
        <v>1013</v>
      </c>
      <c r="J3933" s="231" t="s">
        <v>35</v>
      </c>
      <c r="K3933" s="231" t="s">
        <v>54</v>
      </c>
      <c r="L3933" s="231" t="s">
        <v>978</v>
      </c>
      <c r="M3933" s="234"/>
      <c r="N3933" s="235">
        <v>1</v>
      </c>
      <c r="O3933" s="235">
        <v>1</v>
      </c>
    </row>
    <row r="3934" spans="1:15">
      <c r="A3934" s="231" t="s">
        <v>969</v>
      </c>
      <c r="B3934" s="231" t="s">
        <v>970</v>
      </c>
      <c r="C3934" s="231" t="s">
        <v>971</v>
      </c>
      <c r="D3934" s="231" t="s">
        <v>972</v>
      </c>
      <c r="E3934" s="231" t="s">
        <v>996</v>
      </c>
      <c r="F3934" s="231" t="s">
        <v>95</v>
      </c>
      <c r="G3934" s="231" t="s">
        <v>974</v>
      </c>
      <c r="H3934" s="231" t="s">
        <v>35</v>
      </c>
      <c r="K3934" s="231" t="s">
        <v>54</v>
      </c>
      <c r="L3934" s="231" t="s">
        <v>979</v>
      </c>
      <c r="M3934" s="234"/>
      <c r="N3934" s="236"/>
      <c r="O3934" s="235"/>
    </row>
    <row r="3935" spans="1:15">
      <c r="A3935" s="231" t="s">
        <v>969</v>
      </c>
      <c r="B3935" s="231" t="s">
        <v>970</v>
      </c>
      <c r="C3935" s="231" t="s">
        <v>971</v>
      </c>
      <c r="D3935" s="231" t="s">
        <v>972</v>
      </c>
      <c r="E3935" s="231" t="s">
        <v>996</v>
      </c>
      <c r="F3935" s="231" t="s">
        <v>95</v>
      </c>
      <c r="G3935" s="231" t="s">
        <v>974</v>
      </c>
      <c r="H3935" s="231" t="s">
        <v>35</v>
      </c>
      <c r="K3935" s="231" t="s">
        <v>54</v>
      </c>
      <c r="L3935" s="231" t="s">
        <v>980</v>
      </c>
      <c r="M3935" s="234"/>
      <c r="N3935" s="236"/>
      <c r="O3935" s="235"/>
    </row>
    <row r="3936" spans="1:15">
      <c r="A3936" s="237" t="s">
        <v>969</v>
      </c>
      <c r="B3936" s="237" t="s">
        <v>970</v>
      </c>
      <c r="C3936" s="237" t="s">
        <v>971</v>
      </c>
      <c r="D3936" s="237" t="s">
        <v>972</v>
      </c>
      <c r="E3936" s="237" t="s">
        <v>996</v>
      </c>
      <c r="F3936" s="237" t="s">
        <v>95</v>
      </c>
      <c r="G3936" s="237" t="s">
        <v>974</v>
      </c>
      <c r="H3936" s="237" t="s">
        <v>73</v>
      </c>
      <c r="I3936" s="237"/>
      <c r="J3936" s="237"/>
      <c r="K3936" s="237" t="s">
        <v>54</v>
      </c>
      <c r="L3936" s="237" t="s">
        <v>976</v>
      </c>
      <c r="M3936" s="237">
        <v>69.190799999999996</v>
      </c>
      <c r="N3936" s="237"/>
      <c r="O3936" s="237">
        <v>9.1956000000000007</v>
      </c>
    </row>
    <row r="3937" spans="1:15">
      <c r="A3937" s="237" t="s">
        <v>969</v>
      </c>
      <c r="B3937" s="237" t="s">
        <v>970</v>
      </c>
      <c r="C3937" s="237" t="s">
        <v>971</v>
      </c>
      <c r="D3937" s="237" t="s">
        <v>972</v>
      </c>
      <c r="E3937" s="237" t="s">
        <v>996</v>
      </c>
      <c r="F3937" s="237" t="s">
        <v>95</v>
      </c>
      <c r="G3937" s="237" t="s">
        <v>974</v>
      </c>
      <c r="H3937" s="237" t="s">
        <v>73</v>
      </c>
      <c r="I3937" s="237"/>
      <c r="J3937" s="237"/>
      <c r="K3937" s="237" t="s">
        <v>54</v>
      </c>
      <c r="L3937" s="237" t="s">
        <v>977</v>
      </c>
      <c r="M3937" s="238">
        <v>7.8283378508282601E-6</v>
      </c>
      <c r="N3937" s="238"/>
      <c r="O3937" s="238">
        <v>1.4315930043334199E-6</v>
      </c>
    </row>
    <row r="3938" spans="1:15">
      <c r="A3938" s="231" t="s">
        <v>969</v>
      </c>
      <c r="B3938" s="231" t="s">
        <v>970</v>
      </c>
      <c r="C3938" s="231" t="s">
        <v>971</v>
      </c>
      <c r="D3938" s="231" t="s">
        <v>972</v>
      </c>
      <c r="E3938" s="231" t="s">
        <v>996</v>
      </c>
      <c r="F3938" s="231" t="s">
        <v>95</v>
      </c>
      <c r="G3938" s="231" t="s">
        <v>974</v>
      </c>
      <c r="H3938" s="231" t="s">
        <v>73</v>
      </c>
      <c r="I3938" s="231" t="s">
        <v>1002</v>
      </c>
      <c r="J3938" s="231" t="s">
        <v>1009</v>
      </c>
      <c r="K3938" s="231" t="s">
        <v>54</v>
      </c>
      <c r="L3938" s="231" t="s">
        <v>978</v>
      </c>
      <c r="M3938" s="234"/>
      <c r="N3938" s="235">
        <v>1</v>
      </c>
      <c r="O3938" s="235">
        <v>1</v>
      </c>
    </row>
    <row r="3939" spans="1:15">
      <c r="A3939" s="231" t="s">
        <v>969</v>
      </c>
      <c r="B3939" s="231" t="s">
        <v>970</v>
      </c>
      <c r="C3939" s="231" t="s">
        <v>971</v>
      </c>
      <c r="D3939" s="231" t="s">
        <v>972</v>
      </c>
      <c r="E3939" s="231" t="s">
        <v>996</v>
      </c>
      <c r="F3939" s="231" t="s">
        <v>95</v>
      </c>
      <c r="G3939" s="231" t="s">
        <v>974</v>
      </c>
      <c r="H3939" s="231" t="s">
        <v>73</v>
      </c>
      <c r="K3939" s="231" t="s">
        <v>54</v>
      </c>
      <c r="L3939" s="231" t="s">
        <v>979</v>
      </c>
      <c r="M3939" s="234"/>
      <c r="N3939" s="236"/>
      <c r="O3939" s="235"/>
    </row>
    <row r="3940" spans="1:15">
      <c r="A3940" s="231" t="s">
        <v>969</v>
      </c>
      <c r="B3940" s="231" t="s">
        <v>970</v>
      </c>
      <c r="C3940" s="231" t="s">
        <v>971</v>
      </c>
      <c r="D3940" s="231" t="s">
        <v>972</v>
      </c>
      <c r="E3940" s="231" t="s">
        <v>996</v>
      </c>
      <c r="F3940" s="231" t="s">
        <v>95</v>
      </c>
      <c r="G3940" s="231" t="s">
        <v>974</v>
      </c>
      <c r="H3940" s="231" t="s">
        <v>73</v>
      </c>
      <c r="K3940" s="231" t="s">
        <v>54</v>
      </c>
      <c r="L3940" s="231" t="s">
        <v>980</v>
      </c>
      <c r="M3940" s="234"/>
      <c r="N3940" s="236"/>
      <c r="O3940" s="235"/>
    </row>
    <row r="3941" spans="1:15">
      <c r="A3941" s="237" t="s">
        <v>969</v>
      </c>
      <c r="B3941" s="237" t="s">
        <v>970</v>
      </c>
      <c r="C3941" s="237" t="s">
        <v>971</v>
      </c>
      <c r="D3941" s="237" t="s">
        <v>972</v>
      </c>
      <c r="E3941" s="237" t="s">
        <v>996</v>
      </c>
      <c r="F3941" s="237" t="s">
        <v>95</v>
      </c>
      <c r="G3941" s="237" t="s">
        <v>974</v>
      </c>
      <c r="H3941" s="237" t="s">
        <v>47</v>
      </c>
      <c r="I3941" s="237"/>
      <c r="J3941" s="237"/>
      <c r="K3941" s="237" t="s">
        <v>54</v>
      </c>
      <c r="L3941" s="237" t="s">
        <v>976</v>
      </c>
      <c r="M3941" s="237">
        <v>7.5475000000000003</v>
      </c>
      <c r="N3941" s="237"/>
      <c r="O3941" s="237"/>
    </row>
    <row r="3942" spans="1:15">
      <c r="A3942" s="237" t="s">
        <v>969</v>
      </c>
      <c r="B3942" s="237" t="s">
        <v>970</v>
      </c>
      <c r="C3942" s="237" t="s">
        <v>971</v>
      </c>
      <c r="D3942" s="237" t="s">
        <v>972</v>
      </c>
      <c r="E3942" s="237" t="s">
        <v>996</v>
      </c>
      <c r="F3942" s="237" t="s">
        <v>95</v>
      </c>
      <c r="G3942" s="237" t="s">
        <v>974</v>
      </c>
      <c r="H3942" s="237" t="s">
        <v>47</v>
      </c>
      <c r="I3942" s="237"/>
      <c r="J3942" s="237"/>
      <c r="K3942" s="237" t="s">
        <v>54</v>
      </c>
      <c r="L3942" s="237" t="s">
        <v>977</v>
      </c>
      <c r="M3942" s="238">
        <v>1.0130790046195201E-6</v>
      </c>
      <c r="N3942" s="238"/>
      <c r="O3942" s="238"/>
    </row>
    <row r="3943" spans="1:15">
      <c r="A3943" s="231" t="s">
        <v>969</v>
      </c>
      <c r="B3943" s="231" t="s">
        <v>970</v>
      </c>
      <c r="C3943" s="231" t="s">
        <v>971</v>
      </c>
      <c r="D3943" s="231" t="s">
        <v>972</v>
      </c>
      <c r="E3943" s="231" t="s">
        <v>996</v>
      </c>
      <c r="F3943" s="231" t="s">
        <v>95</v>
      </c>
      <c r="G3943" s="231" t="s">
        <v>974</v>
      </c>
      <c r="H3943" s="231" t="s">
        <v>47</v>
      </c>
      <c r="I3943" s="231" t="s">
        <v>1002</v>
      </c>
      <c r="J3943" s="231" t="s">
        <v>1009</v>
      </c>
      <c r="K3943" s="231" t="s">
        <v>54</v>
      </c>
      <c r="L3943" s="231" t="s">
        <v>978</v>
      </c>
      <c r="M3943" s="234"/>
      <c r="N3943" s="235">
        <v>1</v>
      </c>
      <c r="O3943" s="235">
        <v>1</v>
      </c>
    </row>
    <row r="3944" spans="1:15">
      <c r="A3944" s="231" t="s">
        <v>969</v>
      </c>
      <c r="B3944" s="231" t="s">
        <v>970</v>
      </c>
      <c r="C3944" s="231" t="s">
        <v>971</v>
      </c>
      <c r="D3944" s="231" t="s">
        <v>972</v>
      </c>
      <c r="E3944" s="231" t="s">
        <v>996</v>
      </c>
      <c r="F3944" s="231" t="s">
        <v>95</v>
      </c>
      <c r="G3944" s="231" t="s">
        <v>974</v>
      </c>
      <c r="H3944" s="231" t="s">
        <v>47</v>
      </c>
      <c r="K3944" s="231" t="s">
        <v>54</v>
      </c>
      <c r="L3944" s="231" t="s">
        <v>979</v>
      </c>
      <c r="M3944" s="234"/>
      <c r="N3944" s="236"/>
      <c r="O3944" s="236"/>
    </row>
    <row r="3945" spans="1:15">
      <c r="A3945" s="231" t="s">
        <v>969</v>
      </c>
      <c r="B3945" s="231" t="s">
        <v>970</v>
      </c>
      <c r="C3945" s="231" t="s">
        <v>971</v>
      </c>
      <c r="D3945" s="231" t="s">
        <v>972</v>
      </c>
      <c r="E3945" s="231" t="s">
        <v>996</v>
      </c>
      <c r="F3945" s="231" t="s">
        <v>95</v>
      </c>
      <c r="G3945" s="231" t="s">
        <v>974</v>
      </c>
      <c r="H3945" s="231" t="s">
        <v>47</v>
      </c>
      <c r="K3945" s="231" t="s">
        <v>54</v>
      </c>
      <c r="L3945" s="231" t="s">
        <v>980</v>
      </c>
      <c r="M3945" s="234"/>
      <c r="N3945" s="236"/>
      <c r="O3945" s="236"/>
    </row>
    <row r="3946" spans="1:15">
      <c r="A3946" s="237" t="s">
        <v>969</v>
      </c>
      <c r="B3946" s="237" t="s">
        <v>970</v>
      </c>
      <c r="C3946" s="237" t="s">
        <v>971</v>
      </c>
      <c r="D3946" s="237" t="s">
        <v>972</v>
      </c>
      <c r="E3946" s="237" t="s">
        <v>996</v>
      </c>
      <c r="F3946" s="237" t="s">
        <v>95</v>
      </c>
      <c r="G3946" s="237" t="s">
        <v>974</v>
      </c>
      <c r="H3946" s="237" t="s">
        <v>46</v>
      </c>
      <c r="I3946" s="237"/>
      <c r="J3946" s="237"/>
      <c r="K3946" s="237" t="s">
        <v>54</v>
      </c>
      <c r="L3946" s="237" t="s">
        <v>976</v>
      </c>
      <c r="M3946" s="237">
        <v>7.5475000000000003</v>
      </c>
      <c r="N3946" s="237"/>
      <c r="O3946" s="237"/>
    </row>
    <row r="3947" spans="1:15">
      <c r="A3947" s="237" t="s">
        <v>969</v>
      </c>
      <c r="B3947" s="237" t="s">
        <v>970</v>
      </c>
      <c r="C3947" s="237" t="s">
        <v>971</v>
      </c>
      <c r="D3947" s="237" t="s">
        <v>972</v>
      </c>
      <c r="E3947" s="237" t="s">
        <v>996</v>
      </c>
      <c r="F3947" s="237" t="s">
        <v>95</v>
      </c>
      <c r="G3947" s="237" t="s">
        <v>974</v>
      </c>
      <c r="H3947" s="237" t="s">
        <v>46</v>
      </c>
      <c r="I3947" s="237"/>
      <c r="J3947" s="237"/>
      <c r="K3947" s="237" t="s">
        <v>54</v>
      </c>
      <c r="L3947" s="237" t="s">
        <v>977</v>
      </c>
      <c r="M3947" s="238">
        <v>1.0130790046195201E-6</v>
      </c>
      <c r="N3947" s="238"/>
      <c r="O3947" s="238"/>
    </row>
    <row r="3948" spans="1:15">
      <c r="A3948" s="231" t="s">
        <v>969</v>
      </c>
      <c r="B3948" s="231" t="s">
        <v>970</v>
      </c>
      <c r="C3948" s="231" t="s">
        <v>971</v>
      </c>
      <c r="D3948" s="231" t="s">
        <v>972</v>
      </c>
      <c r="E3948" s="231" t="s">
        <v>996</v>
      </c>
      <c r="F3948" s="231" t="s">
        <v>95</v>
      </c>
      <c r="G3948" s="231" t="s">
        <v>974</v>
      </c>
      <c r="H3948" s="231" t="s">
        <v>46</v>
      </c>
      <c r="I3948" s="231" t="s">
        <v>1002</v>
      </c>
      <c r="J3948" s="231" t="s">
        <v>1009</v>
      </c>
      <c r="K3948" s="231" t="s">
        <v>54</v>
      </c>
      <c r="L3948" s="231" t="s">
        <v>978</v>
      </c>
      <c r="M3948" s="234"/>
      <c r="N3948" s="235">
        <v>1</v>
      </c>
      <c r="O3948" s="235">
        <v>1</v>
      </c>
    </row>
    <row r="3949" spans="1:15">
      <c r="A3949" s="231" t="s">
        <v>969</v>
      </c>
      <c r="B3949" s="231" t="s">
        <v>970</v>
      </c>
      <c r="C3949" s="231" t="s">
        <v>971</v>
      </c>
      <c r="D3949" s="231" t="s">
        <v>972</v>
      </c>
      <c r="E3949" s="231" t="s">
        <v>996</v>
      </c>
      <c r="F3949" s="231" t="s">
        <v>95</v>
      </c>
      <c r="G3949" s="231" t="s">
        <v>974</v>
      </c>
      <c r="H3949" s="231" t="s">
        <v>46</v>
      </c>
      <c r="K3949" s="231" t="s">
        <v>54</v>
      </c>
      <c r="L3949" s="231" t="s">
        <v>979</v>
      </c>
      <c r="M3949" s="234"/>
      <c r="N3949" s="236"/>
      <c r="O3949" s="236"/>
    </row>
    <row r="3950" spans="1:15">
      <c r="A3950" s="231" t="s">
        <v>969</v>
      </c>
      <c r="B3950" s="231" t="s">
        <v>970</v>
      </c>
      <c r="C3950" s="231" t="s">
        <v>971</v>
      </c>
      <c r="D3950" s="231" t="s">
        <v>972</v>
      </c>
      <c r="E3950" s="231" t="s">
        <v>996</v>
      </c>
      <c r="F3950" s="231" t="s">
        <v>95</v>
      </c>
      <c r="G3950" s="231" t="s">
        <v>974</v>
      </c>
      <c r="H3950" s="231" t="s">
        <v>46</v>
      </c>
      <c r="K3950" s="231" t="s">
        <v>54</v>
      </c>
      <c r="L3950" s="231" t="s">
        <v>980</v>
      </c>
      <c r="M3950" s="234"/>
      <c r="N3950" s="236"/>
      <c r="O3950" s="236"/>
    </row>
    <row r="3951" spans="1:15">
      <c r="A3951" s="237" t="s">
        <v>969</v>
      </c>
      <c r="B3951" s="237" t="s">
        <v>970</v>
      </c>
      <c r="C3951" s="237" t="s">
        <v>971</v>
      </c>
      <c r="D3951" s="237" t="s">
        <v>972</v>
      </c>
      <c r="E3951" s="237" t="s">
        <v>996</v>
      </c>
      <c r="F3951" s="237" t="s">
        <v>95</v>
      </c>
      <c r="G3951" s="237" t="s">
        <v>974</v>
      </c>
      <c r="H3951" s="237" t="s">
        <v>36</v>
      </c>
      <c r="I3951" s="237"/>
      <c r="J3951" s="237"/>
      <c r="K3951" s="237" t="s">
        <v>54</v>
      </c>
      <c r="L3951" s="237" t="s">
        <v>976</v>
      </c>
      <c r="M3951" s="237">
        <v>3150.2608</v>
      </c>
      <c r="N3951" s="237">
        <v>250.14330000000001</v>
      </c>
      <c r="O3951" s="237">
        <v>162.2243</v>
      </c>
    </row>
    <row r="3952" spans="1:15">
      <c r="A3952" s="237" t="s">
        <v>969</v>
      </c>
      <c r="B3952" s="237" t="s">
        <v>970</v>
      </c>
      <c r="C3952" s="237" t="s">
        <v>971</v>
      </c>
      <c r="D3952" s="237" t="s">
        <v>972</v>
      </c>
      <c r="E3952" s="237" t="s">
        <v>996</v>
      </c>
      <c r="F3952" s="237" t="s">
        <v>95</v>
      </c>
      <c r="G3952" s="237" t="s">
        <v>974</v>
      </c>
      <c r="H3952" s="237" t="s">
        <v>36</v>
      </c>
      <c r="I3952" s="237"/>
      <c r="J3952" s="237"/>
      <c r="K3952" s="237" t="s">
        <v>54</v>
      </c>
      <c r="L3952" s="237" t="s">
        <v>977</v>
      </c>
      <c r="M3952" s="238">
        <v>3.6274209862501201E-4</v>
      </c>
      <c r="N3952" s="238">
        <v>6.2434959058812393E-5</v>
      </c>
      <c r="O3952" s="238">
        <v>2.5255467072609401E-5</v>
      </c>
    </row>
    <row r="3953" spans="1:15">
      <c r="A3953" s="231" t="s">
        <v>969</v>
      </c>
      <c r="B3953" s="231" t="s">
        <v>970</v>
      </c>
      <c r="C3953" s="231" t="s">
        <v>971</v>
      </c>
      <c r="D3953" s="231" t="s">
        <v>972</v>
      </c>
      <c r="E3953" s="231" t="s">
        <v>996</v>
      </c>
      <c r="F3953" s="231" t="s">
        <v>95</v>
      </c>
      <c r="G3953" s="231" t="s">
        <v>974</v>
      </c>
      <c r="H3953" s="231" t="s">
        <v>36</v>
      </c>
      <c r="I3953" s="231" t="s">
        <v>1002</v>
      </c>
      <c r="J3953" s="231" t="s">
        <v>1009</v>
      </c>
      <c r="K3953" s="231" t="s">
        <v>54</v>
      </c>
      <c r="L3953" s="231" t="s">
        <v>978</v>
      </c>
      <c r="M3953" s="234"/>
      <c r="N3953" s="235">
        <v>1</v>
      </c>
      <c r="O3953" s="235">
        <v>1</v>
      </c>
    </row>
    <row r="3954" spans="1:15">
      <c r="A3954" s="231" t="s">
        <v>969</v>
      </c>
      <c r="B3954" s="231" t="s">
        <v>970</v>
      </c>
      <c r="C3954" s="231" t="s">
        <v>971</v>
      </c>
      <c r="D3954" s="231" t="s">
        <v>972</v>
      </c>
      <c r="E3954" s="231" t="s">
        <v>996</v>
      </c>
      <c r="F3954" s="231" t="s">
        <v>95</v>
      </c>
      <c r="G3954" s="231" t="s">
        <v>974</v>
      </c>
      <c r="H3954" s="231" t="s">
        <v>36</v>
      </c>
      <c r="K3954" s="231" t="s">
        <v>54</v>
      </c>
      <c r="L3954" s="231" t="s">
        <v>979</v>
      </c>
      <c r="M3954" s="234"/>
      <c r="N3954" s="235"/>
      <c r="O3954" s="235"/>
    </row>
    <row r="3955" spans="1:15">
      <c r="A3955" s="231" t="s">
        <v>969</v>
      </c>
      <c r="B3955" s="231" t="s">
        <v>970</v>
      </c>
      <c r="C3955" s="231" t="s">
        <v>971</v>
      </c>
      <c r="D3955" s="231" t="s">
        <v>972</v>
      </c>
      <c r="E3955" s="231" t="s">
        <v>996</v>
      </c>
      <c r="F3955" s="231" t="s">
        <v>95</v>
      </c>
      <c r="G3955" s="231" t="s">
        <v>974</v>
      </c>
      <c r="H3955" s="231" t="s">
        <v>36</v>
      </c>
      <c r="K3955" s="231" t="s">
        <v>54</v>
      </c>
      <c r="L3955" s="231" t="s">
        <v>980</v>
      </c>
      <c r="M3955" s="234"/>
      <c r="N3955" s="235"/>
      <c r="O3955" s="235"/>
    </row>
    <row r="3956" spans="1:15">
      <c r="A3956" s="237" t="s">
        <v>969</v>
      </c>
      <c r="B3956" s="237" t="s">
        <v>970</v>
      </c>
      <c r="C3956" s="237" t="s">
        <v>971</v>
      </c>
      <c r="D3956" s="237" t="s">
        <v>972</v>
      </c>
      <c r="E3956" s="237" t="s">
        <v>996</v>
      </c>
      <c r="F3956" s="237" t="s">
        <v>95</v>
      </c>
      <c r="G3956" s="237" t="s">
        <v>974</v>
      </c>
      <c r="H3956" s="237" t="s">
        <v>34</v>
      </c>
      <c r="I3956" s="237"/>
      <c r="J3956" s="237"/>
      <c r="K3956" s="237" t="s">
        <v>54</v>
      </c>
      <c r="L3956" s="237" t="s">
        <v>976</v>
      </c>
      <c r="M3956" s="237">
        <v>4.3784999999999998</v>
      </c>
      <c r="N3956" s="237"/>
      <c r="O3956" s="237">
        <v>7.17E-2</v>
      </c>
    </row>
    <row r="3957" spans="1:15">
      <c r="A3957" s="237" t="s">
        <v>969</v>
      </c>
      <c r="B3957" s="237" t="s">
        <v>970</v>
      </c>
      <c r="C3957" s="237" t="s">
        <v>971</v>
      </c>
      <c r="D3957" s="237" t="s">
        <v>972</v>
      </c>
      <c r="E3957" s="237" t="s">
        <v>996</v>
      </c>
      <c r="F3957" s="237" t="s">
        <v>95</v>
      </c>
      <c r="G3957" s="237" t="s">
        <v>974</v>
      </c>
      <c r="H3957" s="237" t="s">
        <v>34</v>
      </c>
      <c r="I3957" s="237"/>
      <c r="J3957" s="237"/>
      <c r="K3957" s="237" t="s">
        <v>54</v>
      </c>
      <c r="L3957" s="237" t="s">
        <v>977</v>
      </c>
      <c r="M3957" s="238">
        <v>5.0416977503247199E-7</v>
      </c>
      <c r="N3957" s="238"/>
      <c r="O3957" s="238">
        <v>1.11624275099729E-8</v>
      </c>
    </row>
    <row r="3958" spans="1:15">
      <c r="A3958" s="231" t="s">
        <v>969</v>
      </c>
      <c r="B3958" s="231" t="s">
        <v>970</v>
      </c>
      <c r="C3958" s="231" t="s">
        <v>971</v>
      </c>
      <c r="D3958" s="231" t="s">
        <v>972</v>
      </c>
      <c r="E3958" s="231" t="s">
        <v>996</v>
      </c>
      <c r="F3958" s="231" t="s">
        <v>95</v>
      </c>
      <c r="G3958" s="231" t="s">
        <v>974</v>
      </c>
      <c r="H3958" s="231" t="s">
        <v>34</v>
      </c>
      <c r="I3958" s="231" t="s">
        <v>1002</v>
      </c>
      <c r="J3958" s="231" t="s">
        <v>1009</v>
      </c>
      <c r="K3958" s="231" t="s">
        <v>54</v>
      </c>
      <c r="L3958" s="231" t="s">
        <v>978</v>
      </c>
      <c r="M3958" s="234"/>
      <c r="N3958" s="235">
        <v>1</v>
      </c>
      <c r="O3958" s="235">
        <v>1</v>
      </c>
    </row>
    <row r="3959" spans="1:15">
      <c r="A3959" s="231" t="s">
        <v>969</v>
      </c>
      <c r="B3959" s="231" t="s">
        <v>970</v>
      </c>
      <c r="C3959" s="231" t="s">
        <v>971</v>
      </c>
      <c r="D3959" s="231" t="s">
        <v>972</v>
      </c>
      <c r="E3959" s="231" t="s">
        <v>996</v>
      </c>
      <c r="F3959" s="231" t="s">
        <v>95</v>
      </c>
      <c r="G3959" s="231" t="s">
        <v>974</v>
      </c>
      <c r="H3959" s="231" t="s">
        <v>34</v>
      </c>
      <c r="K3959" s="231" t="s">
        <v>54</v>
      </c>
      <c r="L3959" s="231" t="s">
        <v>979</v>
      </c>
      <c r="M3959" s="234"/>
      <c r="N3959" s="236"/>
      <c r="O3959" s="235"/>
    </row>
    <row r="3960" spans="1:15">
      <c r="A3960" s="231" t="s">
        <v>969</v>
      </c>
      <c r="B3960" s="231" t="s">
        <v>970</v>
      </c>
      <c r="C3960" s="231" t="s">
        <v>971</v>
      </c>
      <c r="D3960" s="231" t="s">
        <v>972</v>
      </c>
      <c r="E3960" s="231" t="s">
        <v>996</v>
      </c>
      <c r="F3960" s="231" t="s">
        <v>95</v>
      </c>
      <c r="G3960" s="231" t="s">
        <v>974</v>
      </c>
      <c r="H3960" s="231" t="s">
        <v>34</v>
      </c>
      <c r="K3960" s="231" t="s">
        <v>54</v>
      </c>
      <c r="L3960" s="231" t="s">
        <v>980</v>
      </c>
      <c r="M3960" s="234"/>
      <c r="N3960" s="236"/>
      <c r="O3960" s="235"/>
    </row>
    <row r="3961" spans="1:15">
      <c r="A3961" s="237" t="s">
        <v>969</v>
      </c>
      <c r="B3961" s="237" t="s">
        <v>970</v>
      </c>
      <c r="C3961" s="237" t="s">
        <v>971</v>
      </c>
      <c r="D3961" s="237" t="s">
        <v>972</v>
      </c>
      <c r="E3961" s="237" t="s">
        <v>996</v>
      </c>
      <c r="F3961" s="237" t="s">
        <v>95</v>
      </c>
      <c r="G3961" s="237" t="s">
        <v>974</v>
      </c>
      <c r="H3961" s="237" t="s">
        <v>58</v>
      </c>
      <c r="I3961" s="237"/>
      <c r="J3961" s="237"/>
      <c r="K3961" s="237" t="s">
        <v>54</v>
      </c>
      <c r="L3961" s="237" t="s">
        <v>976</v>
      </c>
      <c r="M3961" s="237">
        <v>0.10440000000000001</v>
      </c>
      <c r="N3961" s="237"/>
      <c r="O3961" s="237"/>
    </row>
    <row r="3962" spans="1:15">
      <c r="A3962" s="237" t="s">
        <v>969</v>
      </c>
      <c r="B3962" s="237" t="s">
        <v>970</v>
      </c>
      <c r="C3962" s="237" t="s">
        <v>971</v>
      </c>
      <c r="D3962" s="237" t="s">
        <v>972</v>
      </c>
      <c r="E3962" s="237" t="s">
        <v>996</v>
      </c>
      <c r="F3962" s="237" t="s">
        <v>95</v>
      </c>
      <c r="G3962" s="237" t="s">
        <v>974</v>
      </c>
      <c r="H3962" s="237" t="s">
        <v>58</v>
      </c>
      <c r="I3962" s="237"/>
      <c r="J3962" s="237"/>
      <c r="K3962" s="237" t="s">
        <v>54</v>
      </c>
      <c r="L3962" s="237" t="s">
        <v>977</v>
      </c>
      <c r="M3962" s="238">
        <v>1.1811952913197601E-8</v>
      </c>
      <c r="N3962" s="238"/>
      <c r="O3962" s="238"/>
    </row>
    <row r="3963" spans="1:15">
      <c r="A3963" s="231" t="s">
        <v>969</v>
      </c>
      <c r="B3963" s="231" t="s">
        <v>970</v>
      </c>
      <c r="C3963" s="231" t="s">
        <v>971</v>
      </c>
      <c r="D3963" s="231" t="s">
        <v>972</v>
      </c>
      <c r="E3963" s="231" t="s">
        <v>996</v>
      </c>
      <c r="F3963" s="231" t="s">
        <v>95</v>
      </c>
      <c r="G3963" s="231" t="s">
        <v>974</v>
      </c>
      <c r="H3963" s="231" t="s">
        <v>58</v>
      </c>
      <c r="I3963" s="231" t="s">
        <v>1002</v>
      </c>
      <c r="J3963" s="231" t="s">
        <v>1009</v>
      </c>
      <c r="K3963" s="231" t="s">
        <v>54</v>
      </c>
      <c r="L3963" s="231" t="s">
        <v>978</v>
      </c>
      <c r="M3963" s="234"/>
      <c r="N3963" s="235">
        <v>1</v>
      </c>
      <c r="O3963" s="235">
        <v>1</v>
      </c>
    </row>
    <row r="3964" spans="1:15">
      <c r="A3964" s="231" t="s">
        <v>969</v>
      </c>
      <c r="B3964" s="231" t="s">
        <v>970</v>
      </c>
      <c r="C3964" s="231" t="s">
        <v>971</v>
      </c>
      <c r="D3964" s="231" t="s">
        <v>972</v>
      </c>
      <c r="E3964" s="231" t="s">
        <v>996</v>
      </c>
      <c r="F3964" s="231" t="s">
        <v>95</v>
      </c>
      <c r="G3964" s="231" t="s">
        <v>974</v>
      </c>
      <c r="H3964" s="231" t="s">
        <v>58</v>
      </c>
      <c r="K3964" s="231" t="s">
        <v>54</v>
      </c>
      <c r="L3964" s="231" t="s">
        <v>979</v>
      </c>
      <c r="M3964" s="234"/>
      <c r="N3964" s="236"/>
      <c r="O3964" s="236"/>
    </row>
    <row r="3965" spans="1:15">
      <c r="A3965" s="231" t="s">
        <v>969</v>
      </c>
      <c r="B3965" s="231" t="s">
        <v>970</v>
      </c>
      <c r="C3965" s="231" t="s">
        <v>971</v>
      </c>
      <c r="D3965" s="231" t="s">
        <v>972</v>
      </c>
      <c r="E3965" s="231" t="s">
        <v>996</v>
      </c>
      <c r="F3965" s="231" t="s">
        <v>95</v>
      </c>
      <c r="G3965" s="231" t="s">
        <v>974</v>
      </c>
      <c r="H3965" s="231" t="s">
        <v>58</v>
      </c>
      <c r="K3965" s="231" t="s">
        <v>54</v>
      </c>
      <c r="L3965" s="231" t="s">
        <v>980</v>
      </c>
      <c r="M3965" s="234"/>
      <c r="N3965" s="236"/>
      <c r="O3965" s="236"/>
    </row>
    <row r="3966" spans="1:15">
      <c r="A3966" s="237" t="s">
        <v>969</v>
      </c>
      <c r="B3966" s="237" t="s">
        <v>970</v>
      </c>
      <c r="C3966" s="237" t="s">
        <v>971</v>
      </c>
      <c r="D3966" s="237" t="s">
        <v>972</v>
      </c>
      <c r="E3966" s="237" t="s">
        <v>996</v>
      </c>
      <c r="F3966" s="237" t="s">
        <v>95</v>
      </c>
      <c r="G3966" s="237" t="s">
        <v>974</v>
      </c>
      <c r="H3966" s="237" t="s">
        <v>657</v>
      </c>
      <c r="I3966" s="237"/>
      <c r="J3966" s="237"/>
      <c r="K3966" s="237" t="s">
        <v>54</v>
      </c>
      <c r="L3966" s="237" t="s">
        <v>976</v>
      </c>
      <c r="M3966" s="237">
        <v>0.21890000000000001</v>
      </c>
      <c r="N3966" s="237"/>
      <c r="O3966" s="237"/>
    </row>
    <row r="3967" spans="1:15">
      <c r="A3967" s="237" t="s">
        <v>969</v>
      </c>
      <c r="B3967" s="237" t="s">
        <v>970</v>
      </c>
      <c r="C3967" s="237" t="s">
        <v>971</v>
      </c>
      <c r="D3967" s="237" t="s">
        <v>972</v>
      </c>
      <c r="E3967" s="237" t="s">
        <v>996</v>
      </c>
      <c r="F3967" s="237" t="s">
        <v>95</v>
      </c>
      <c r="G3967" s="237" t="s">
        <v>974</v>
      </c>
      <c r="H3967" s="237" t="s">
        <v>657</v>
      </c>
      <c r="I3967" s="237"/>
      <c r="J3967" s="237"/>
      <c r="K3967" s="237" t="s">
        <v>54</v>
      </c>
      <c r="L3967" s="237" t="s">
        <v>977</v>
      </c>
      <c r="M3967" s="238">
        <v>3.1074396718297E-8</v>
      </c>
      <c r="N3967" s="238"/>
      <c r="O3967" s="238"/>
    </row>
    <row r="3968" spans="1:15">
      <c r="A3968" s="231" t="s">
        <v>969</v>
      </c>
      <c r="B3968" s="231" t="s">
        <v>970</v>
      </c>
      <c r="C3968" s="231" t="s">
        <v>971</v>
      </c>
      <c r="D3968" s="231" t="s">
        <v>972</v>
      </c>
      <c r="E3968" s="231" t="s">
        <v>996</v>
      </c>
      <c r="F3968" s="231" t="s">
        <v>95</v>
      </c>
      <c r="G3968" s="231" t="s">
        <v>974</v>
      </c>
      <c r="H3968" s="231" t="s">
        <v>657</v>
      </c>
      <c r="I3968" s="231" t="s">
        <v>1002</v>
      </c>
      <c r="J3968" s="231" t="s">
        <v>1009</v>
      </c>
      <c r="K3968" s="231" t="s">
        <v>54</v>
      </c>
      <c r="L3968" s="231" t="s">
        <v>978</v>
      </c>
      <c r="M3968" s="234"/>
      <c r="N3968" s="235">
        <v>1</v>
      </c>
      <c r="O3968" s="235">
        <v>1</v>
      </c>
    </row>
    <row r="3969" spans="1:15">
      <c r="A3969" s="231" t="s">
        <v>969</v>
      </c>
      <c r="B3969" s="231" t="s">
        <v>970</v>
      </c>
      <c r="C3969" s="231" t="s">
        <v>971</v>
      </c>
      <c r="D3969" s="231" t="s">
        <v>972</v>
      </c>
      <c r="E3969" s="231" t="s">
        <v>996</v>
      </c>
      <c r="F3969" s="231" t="s">
        <v>95</v>
      </c>
      <c r="G3969" s="231" t="s">
        <v>974</v>
      </c>
      <c r="H3969" s="231" t="s">
        <v>657</v>
      </c>
      <c r="K3969" s="231" t="s">
        <v>54</v>
      </c>
      <c r="L3969" s="231" t="s">
        <v>979</v>
      </c>
      <c r="M3969" s="234"/>
      <c r="N3969" s="236"/>
      <c r="O3969" s="236"/>
    </row>
    <row r="3970" spans="1:15">
      <c r="A3970" s="231" t="s">
        <v>969</v>
      </c>
      <c r="B3970" s="231" t="s">
        <v>970</v>
      </c>
      <c r="C3970" s="231" t="s">
        <v>971</v>
      </c>
      <c r="D3970" s="231" t="s">
        <v>972</v>
      </c>
      <c r="E3970" s="231" t="s">
        <v>996</v>
      </c>
      <c r="F3970" s="231" t="s">
        <v>95</v>
      </c>
      <c r="G3970" s="231" t="s">
        <v>974</v>
      </c>
      <c r="H3970" s="231" t="s">
        <v>657</v>
      </c>
      <c r="K3970" s="231" t="s">
        <v>54</v>
      </c>
      <c r="L3970" s="231" t="s">
        <v>980</v>
      </c>
      <c r="M3970" s="234"/>
      <c r="N3970" s="236"/>
      <c r="O3970" s="236"/>
    </row>
    <row r="3971" spans="1:15">
      <c r="A3971" s="237" t="s">
        <v>969</v>
      </c>
      <c r="B3971" s="237" t="s">
        <v>970</v>
      </c>
      <c r="C3971" s="237" t="s">
        <v>971</v>
      </c>
      <c r="D3971" s="237" t="s">
        <v>972</v>
      </c>
      <c r="E3971" s="237" t="s">
        <v>996</v>
      </c>
      <c r="F3971" s="237" t="s">
        <v>95</v>
      </c>
      <c r="G3971" s="237" t="s">
        <v>974</v>
      </c>
      <c r="H3971" s="237" t="s">
        <v>67</v>
      </c>
      <c r="I3971" s="237"/>
      <c r="J3971" s="237"/>
      <c r="K3971" s="237" t="s">
        <v>54</v>
      </c>
      <c r="L3971" s="237" t="s">
        <v>976</v>
      </c>
      <c r="M3971" s="237">
        <v>0.95540000000000003</v>
      </c>
      <c r="N3971" s="237"/>
      <c r="O3971" s="237"/>
    </row>
    <row r="3972" spans="1:15">
      <c r="A3972" s="237" t="s">
        <v>969</v>
      </c>
      <c r="B3972" s="237" t="s">
        <v>970</v>
      </c>
      <c r="C3972" s="237" t="s">
        <v>971</v>
      </c>
      <c r="D3972" s="237" t="s">
        <v>972</v>
      </c>
      <c r="E3972" s="237" t="s">
        <v>996</v>
      </c>
      <c r="F3972" s="237" t="s">
        <v>95</v>
      </c>
      <c r="G3972" s="237" t="s">
        <v>974</v>
      </c>
      <c r="H3972" s="237" t="s">
        <v>67</v>
      </c>
      <c r="I3972" s="237"/>
      <c r="J3972" s="237"/>
      <c r="K3972" s="237" t="s">
        <v>54</v>
      </c>
      <c r="L3972" s="237" t="s">
        <v>977</v>
      </c>
      <c r="M3972" s="238">
        <v>1.9346428079249199E-7</v>
      </c>
      <c r="N3972" s="238"/>
      <c r="O3972" s="238"/>
    </row>
    <row r="3973" spans="1:15">
      <c r="A3973" s="231" t="s">
        <v>969</v>
      </c>
      <c r="B3973" s="231" t="s">
        <v>970</v>
      </c>
      <c r="C3973" s="231" t="s">
        <v>971</v>
      </c>
      <c r="D3973" s="231" t="s">
        <v>972</v>
      </c>
      <c r="E3973" s="231" t="s">
        <v>996</v>
      </c>
      <c r="F3973" s="231" t="s">
        <v>95</v>
      </c>
      <c r="G3973" s="231" t="s">
        <v>974</v>
      </c>
      <c r="H3973" s="231" t="s">
        <v>67</v>
      </c>
      <c r="I3973" s="231" t="s">
        <v>1002</v>
      </c>
      <c r="J3973" s="231" t="s">
        <v>1009</v>
      </c>
      <c r="K3973" s="231" t="s">
        <v>54</v>
      </c>
      <c r="L3973" s="231" t="s">
        <v>978</v>
      </c>
      <c r="M3973" s="234"/>
      <c r="N3973" s="235">
        <v>1</v>
      </c>
      <c r="O3973" s="235">
        <v>1</v>
      </c>
    </row>
    <row r="3974" spans="1:15">
      <c r="A3974" s="231" t="s">
        <v>969</v>
      </c>
      <c r="B3974" s="231" t="s">
        <v>970</v>
      </c>
      <c r="C3974" s="231" t="s">
        <v>971</v>
      </c>
      <c r="D3974" s="231" t="s">
        <v>972</v>
      </c>
      <c r="E3974" s="231" t="s">
        <v>996</v>
      </c>
      <c r="F3974" s="231" t="s">
        <v>95</v>
      </c>
      <c r="G3974" s="231" t="s">
        <v>974</v>
      </c>
      <c r="H3974" s="231" t="s">
        <v>67</v>
      </c>
      <c r="K3974" s="231" t="s">
        <v>54</v>
      </c>
      <c r="L3974" s="231" t="s">
        <v>979</v>
      </c>
      <c r="M3974" s="234"/>
      <c r="N3974" s="236"/>
      <c r="O3974" s="236"/>
    </row>
    <row r="3975" spans="1:15">
      <c r="A3975" s="231" t="s">
        <v>969</v>
      </c>
      <c r="B3975" s="231" t="s">
        <v>970</v>
      </c>
      <c r="C3975" s="231" t="s">
        <v>971</v>
      </c>
      <c r="D3975" s="231" t="s">
        <v>972</v>
      </c>
      <c r="E3975" s="231" t="s">
        <v>996</v>
      </c>
      <c r="F3975" s="231" t="s">
        <v>95</v>
      </c>
      <c r="G3975" s="231" t="s">
        <v>974</v>
      </c>
      <c r="H3975" s="231" t="s">
        <v>67</v>
      </c>
      <c r="K3975" s="231" t="s">
        <v>54</v>
      </c>
      <c r="L3975" s="231" t="s">
        <v>980</v>
      </c>
      <c r="M3975" s="234"/>
      <c r="N3975" s="236"/>
      <c r="O3975" s="236"/>
    </row>
    <row r="3976" spans="1:15">
      <c r="A3976" s="237" t="s">
        <v>969</v>
      </c>
      <c r="B3976" s="237" t="s">
        <v>970</v>
      </c>
      <c r="C3976" s="237" t="s">
        <v>971</v>
      </c>
      <c r="D3976" s="237" t="s">
        <v>972</v>
      </c>
      <c r="E3976" s="237" t="s">
        <v>996</v>
      </c>
      <c r="F3976" s="237" t="s">
        <v>95</v>
      </c>
      <c r="G3976" s="237" t="s">
        <v>974</v>
      </c>
      <c r="H3976" s="237" t="s">
        <v>63</v>
      </c>
      <c r="I3976" s="237"/>
      <c r="J3976" s="237"/>
      <c r="K3976" s="237" t="s">
        <v>54</v>
      </c>
      <c r="L3976" s="237" t="s">
        <v>976</v>
      </c>
      <c r="M3976" s="237">
        <v>70.040700000000001</v>
      </c>
      <c r="N3976" s="237">
        <v>8.8277000000000001</v>
      </c>
      <c r="O3976" s="237">
        <v>23.354800000000001</v>
      </c>
    </row>
    <row r="3977" spans="1:15">
      <c r="A3977" s="237" t="s">
        <v>969</v>
      </c>
      <c r="B3977" s="237" t="s">
        <v>970</v>
      </c>
      <c r="C3977" s="237" t="s">
        <v>971</v>
      </c>
      <c r="D3977" s="237" t="s">
        <v>972</v>
      </c>
      <c r="E3977" s="237" t="s">
        <v>996</v>
      </c>
      <c r="F3977" s="237" t="s">
        <v>95</v>
      </c>
      <c r="G3977" s="237" t="s">
        <v>974</v>
      </c>
      <c r="H3977" s="237" t="s">
        <v>63</v>
      </c>
      <c r="I3977" s="237"/>
      <c r="J3977" s="237"/>
      <c r="K3977" s="237" t="s">
        <v>54</v>
      </c>
      <c r="L3977" s="237" t="s">
        <v>977</v>
      </c>
      <c r="M3977" s="238">
        <v>8.3146058483243205E-6</v>
      </c>
      <c r="N3977" s="238">
        <v>2.2033653832962098E-6</v>
      </c>
      <c r="O3977" s="238">
        <v>3.6359311298453901E-6</v>
      </c>
    </row>
    <row r="3978" spans="1:15">
      <c r="A3978" s="231" t="s">
        <v>969</v>
      </c>
      <c r="B3978" s="231" t="s">
        <v>970</v>
      </c>
      <c r="C3978" s="231" t="s">
        <v>971</v>
      </c>
      <c r="D3978" s="231" t="s">
        <v>972</v>
      </c>
      <c r="E3978" s="231" t="s">
        <v>996</v>
      </c>
      <c r="F3978" s="231" t="s">
        <v>95</v>
      </c>
      <c r="G3978" s="231" t="s">
        <v>974</v>
      </c>
      <c r="H3978" s="231" t="s">
        <v>63</v>
      </c>
      <c r="I3978" s="231" t="s">
        <v>1002</v>
      </c>
      <c r="J3978" s="231" t="s">
        <v>1009</v>
      </c>
      <c r="K3978" s="231" t="s">
        <v>54</v>
      </c>
      <c r="L3978" s="231" t="s">
        <v>978</v>
      </c>
      <c r="M3978" s="234"/>
      <c r="N3978" s="235">
        <v>1</v>
      </c>
      <c r="O3978" s="235">
        <v>1</v>
      </c>
    </row>
    <row r="3979" spans="1:15">
      <c r="A3979" s="231" t="s">
        <v>969</v>
      </c>
      <c r="B3979" s="231" t="s">
        <v>970</v>
      </c>
      <c r="C3979" s="231" t="s">
        <v>971</v>
      </c>
      <c r="D3979" s="231" t="s">
        <v>972</v>
      </c>
      <c r="E3979" s="231" t="s">
        <v>996</v>
      </c>
      <c r="F3979" s="231" t="s">
        <v>95</v>
      </c>
      <c r="G3979" s="231" t="s">
        <v>974</v>
      </c>
      <c r="H3979" s="231" t="s">
        <v>63</v>
      </c>
      <c r="K3979" s="231" t="s">
        <v>54</v>
      </c>
      <c r="L3979" s="231" t="s">
        <v>979</v>
      </c>
      <c r="M3979" s="234"/>
      <c r="N3979" s="235"/>
      <c r="O3979" s="235"/>
    </row>
    <row r="3980" spans="1:15">
      <c r="A3980" s="231" t="s">
        <v>969</v>
      </c>
      <c r="B3980" s="231" t="s">
        <v>970</v>
      </c>
      <c r="C3980" s="231" t="s">
        <v>971</v>
      </c>
      <c r="D3980" s="231" t="s">
        <v>972</v>
      </c>
      <c r="E3980" s="231" t="s">
        <v>996</v>
      </c>
      <c r="F3980" s="231" t="s">
        <v>95</v>
      </c>
      <c r="G3980" s="231" t="s">
        <v>974</v>
      </c>
      <c r="H3980" s="231" t="s">
        <v>63</v>
      </c>
      <c r="K3980" s="231" t="s">
        <v>54</v>
      </c>
      <c r="L3980" s="231" t="s">
        <v>980</v>
      </c>
      <c r="M3980" s="234"/>
      <c r="N3980" s="235"/>
      <c r="O3980" s="235"/>
    </row>
    <row r="3981" spans="1:15">
      <c r="A3981" s="237" t="s">
        <v>969</v>
      </c>
      <c r="B3981" s="237" t="s">
        <v>970</v>
      </c>
      <c r="C3981" s="237" t="s">
        <v>971</v>
      </c>
      <c r="D3981" s="237" t="s">
        <v>972</v>
      </c>
      <c r="E3981" s="237" t="s">
        <v>996</v>
      </c>
      <c r="F3981" s="237" t="s">
        <v>95</v>
      </c>
      <c r="G3981" s="237" t="s">
        <v>974</v>
      </c>
      <c r="H3981" s="237" t="s">
        <v>62</v>
      </c>
      <c r="I3981" s="237"/>
      <c r="J3981" s="237"/>
      <c r="K3981" s="237" t="s">
        <v>54</v>
      </c>
      <c r="L3981" s="237" t="s">
        <v>976</v>
      </c>
      <c r="M3981" s="237">
        <v>0.16719999999999999</v>
      </c>
      <c r="N3981" s="237"/>
      <c r="O3981" s="237">
        <v>7.17E-2</v>
      </c>
    </row>
    <row r="3982" spans="1:15">
      <c r="A3982" s="237" t="s">
        <v>969</v>
      </c>
      <c r="B3982" s="237" t="s">
        <v>970</v>
      </c>
      <c r="C3982" s="237" t="s">
        <v>971</v>
      </c>
      <c r="D3982" s="237" t="s">
        <v>972</v>
      </c>
      <c r="E3982" s="237" t="s">
        <v>996</v>
      </c>
      <c r="F3982" s="237" t="s">
        <v>95</v>
      </c>
      <c r="G3982" s="237" t="s">
        <v>974</v>
      </c>
      <c r="H3982" s="237" t="s">
        <v>62</v>
      </c>
      <c r="I3982" s="237"/>
      <c r="J3982" s="237"/>
      <c r="K3982" s="237" t="s">
        <v>54</v>
      </c>
      <c r="L3982" s="237" t="s">
        <v>977</v>
      </c>
      <c r="M3982" s="238">
        <v>2.2442770397136E-8</v>
      </c>
      <c r="N3982" s="238"/>
      <c r="O3982" s="238">
        <v>1.11624275099729E-8</v>
      </c>
    </row>
    <row r="3983" spans="1:15">
      <c r="A3983" s="231" t="s">
        <v>969</v>
      </c>
      <c r="B3983" s="231" t="s">
        <v>970</v>
      </c>
      <c r="C3983" s="231" t="s">
        <v>971</v>
      </c>
      <c r="D3983" s="231" t="s">
        <v>972</v>
      </c>
      <c r="E3983" s="231" t="s">
        <v>996</v>
      </c>
      <c r="F3983" s="231" t="s">
        <v>95</v>
      </c>
      <c r="G3983" s="231" t="s">
        <v>974</v>
      </c>
      <c r="H3983" s="231" t="s">
        <v>62</v>
      </c>
      <c r="I3983" s="231" t="s">
        <v>1002</v>
      </c>
      <c r="J3983" s="231" t="s">
        <v>1009</v>
      </c>
      <c r="K3983" s="231" t="s">
        <v>54</v>
      </c>
      <c r="L3983" s="231" t="s">
        <v>978</v>
      </c>
      <c r="M3983" s="234"/>
      <c r="N3983" s="235">
        <v>1</v>
      </c>
      <c r="O3983" s="235">
        <v>1</v>
      </c>
    </row>
    <row r="3984" spans="1:15">
      <c r="A3984" s="231" t="s">
        <v>969</v>
      </c>
      <c r="B3984" s="231" t="s">
        <v>970</v>
      </c>
      <c r="C3984" s="231" t="s">
        <v>971</v>
      </c>
      <c r="D3984" s="231" t="s">
        <v>972</v>
      </c>
      <c r="E3984" s="231" t="s">
        <v>996</v>
      </c>
      <c r="F3984" s="231" t="s">
        <v>95</v>
      </c>
      <c r="G3984" s="231" t="s">
        <v>974</v>
      </c>
      <c r="H3984" s="231" t="s">
        <v>62</v>
      </c>
      <c r="K3984" s="231" t="s">
        <v>54</v>
      </c>
      <c r="L3984" s="231" t="s">
        <v>979</v>
      </c>
      <c r="M3984" s="234"/>
      <c r="N3984" s="236"/>
      <c r="O3984" s="235"/>
    </row>
    <row r="3985" spans="1:15">
      <c r="A3985" s="231" t="s">
        <v>969</v>
      </c>
      <c r="B3985" s="231" t="s">
        <v>970</v>
      </c>
      <c r="C3985" s="231" t="s">
        <v>971</v>
      </c>
      <c r="D3985" s="231" t="s">
        <v>972</v>
      </c>
      <c r="E3985" s="231" t="s">
        <v>996</v>
      </c>
      <c r="F3985" s="231" t="s">
        <v>95</v>
      </c>
      <c r="G3985" s="231" t="s">
        <v>974</v>
      </c>
      <c r="H3985" s="231" t="s">
        <v>62</v>
      </c>
      <c r="K3985" s="231" t="s">
        <v>54</v>
      </c>
      <c r="L3985" s="231" t="s">
        <v>980</v>
      </c>
      <c r="M3985" s="234"/>
      <c r="N3985" s="236"/>
      <c r="O3985" s="235"/>
    </row>
    <row r="3986" spans="1:15">
      <c r="A3986" s="237" t="s">
        <v>969</v>
      </c>
      <c r="B3986" s="237" t="s">
        <v>970</v>
      </c>
      <c r="C3986" s="237" t="s">
        <v>971</v>
      </c>
      <c r="D3986" s="237" t="s">
        <v>972</v>
      </c>
      <c r="E3986" s="237" t="s">
        <v>996</v>
      </c>
      <c r="F3986" s="237" t="s">
        <v>95</v>
      </c>
      <c r="G3986" s="237" t="s">
        <v>974</v>
      </c>
      <c r="H3986" s="237" t="s">
        <v>60</v>
      </c>
      <c r="I3986" s="237"/>
      <c r="J3986" s="237"/>
      <c r="K3986" s="237" t="s">
        <v>54</v>
      </c>
      <c r="L3986" s="237" t="s">
        <v>976</v>
      </c>
      <c r="M3986" s="237">
        <v>0.12509999999999999</v>
      </c>
      <c r="N3986" s="237"/>
      <c r="O3986" s="237">
        <v>4.8999999999999998E-3</v>
      </c>
    </row>
    <row r="3987" spans="1:15">
      <c r="A3987" s="237" t="s">
        <v>969</v>
      </c>
      <c r="B3987" s="237" t="s">
        <v>970</v>
      </c>
      <c r="C3987" s="237" t="s">
        <v>971</v>
      </c>
      <c r="D3987" s="237" t="s">
        <v>972</v>
      </c>
      <c r="E3987" s="237" t="s">
        <v>996</v>
      </c>
      <c r="F3987" s="237" t="s">
        <v>95</v>
      </c>
      <c r="G3987" s="237" t="s">
        <v>974</v>
      </c>
      <c r="H3987" s="237" t="s">
        <v>60</v>
      </c>
      <c r="I3987" s="237"/>
      <c r="J3987" s="237"/>
      <c r="K3987" s="237" t="s">
        <v>54</v>
      </c>
      <c r="L3987" s="237" t="s">
        <v>977</v>
      </c>
      <c r="M3987" s="238">
        <v>1.47296502676358E-8</v>
      </c>
      <c r="N3987" s="238"/>
      <c r="O3987" s="238">
        <v>7.6284372104417103E-10</v>
      </c>
    </row>
    <row r="3988" spans="1:15">
      <c r="A3988" s="231" t="s">
        <v>969</v>
      </c>
      <c r="B3988" s="231" t="s">
        <v>970</v>
      </c>
      <c r="C3988" s="231" t="s">
        <v>971</v>
      </c>
      <c r="D3988" s="231" t="s">
        <v>972</v>
      </c>
      <c r="E3988" s="231" t="s">
        <v>996</v>
      </c>
      <c r="F3988" s="231" t="s">
        <v>95</v>
      </c>
      <c r="G3988" s="231" t="s">
        <v>974</v>
      </c>
      <c r="H3988" s="231" t="s">
        <v>60</v>
      </c>
      <c r="I3988" s="231" t="s">
        <v>1002</v>
      </c>
      <c r="J3988" s="231" t="s">
        <v>1009</v>
      </c>
      <c r="K3988" s="231" t="s">
        <v>54</v>
      </c>
      <c r="L3988" s="231" t="s">
        <v>978</v>
      </c>
      <c r="M3988" s="234"/>
      <c r="N3988" s="235">
        <v>1</v>
      </c>
      <c r="O3988" s="235">
        <v>1</v>
      </c>
    </row>
    <row r="3989" spans="1:15">
      <c r="A3989" s="231" t="s">
        <v>969</v>
      </c>
      <c r="B3989" s="231" t="s">
        <v>970</v>
      </c>
      <c r="C3989" s="231" t="s">
        <v>971</v>
      </c>
      <c r="D3989" s="231" t="s">
        <v>972</v>
      </c>
      <c r="E3989" s="231" t="s">
        <v>996</v>
      </c>
      <c r="F3989" s="231" t="s">
        <v>95</v>
      </c>
      <c r="G3989" s="231" t="s">
        <v>974</v>
      </c>
      <c r="H3989" s="231" t="s">
        <v>60</v>
      </c>
      <c r="K3989" s="231" t="s">
        <v>54</v>
      </c>
      <c r="L3989" s="231" t="s">
        <v>979</v>
      </c>
      <c r="M3989" s="234"/>
      <c r="N3989" s="236"/>
      <c r="O3989" s="235"/>
    </row>
    <row r="3990" spans="1:15">
      <c r="A3990" s="231" t="s">
        <v>969</v>
      </c>
      <c r="B3990" s="231" t="s">
        <v>970</v>
      </c>
      <c r="C3990" s="231" t="s">
        <v>971</v>
      </c>
      <c r="D3990" s="231" t="s">
        <v>972</v>
      </c>
      <c r="E3990" s="231" t="s">
        <v>996</v>
      </c>
      <c r="F3990" s="231" t="s">
        <v>95</v>
      </c>
      <c r="G3990" s="231" t="s">
        <v>974</v>
      </c>
      <c r="H3990" s="231" t="s">
        <v>60</v>
      </c>
      <c r="K3990" s="231" t="s">
        <v>54</v>
      </c>
      <c r="L3990" s="231" t="s">
        <v>980</v>
      </c>
      <c r="M3990" s="234"/>
      <c r="N3990" s="236"/>
      <c r="O3990" s="235"/>
    </row>
    <row r="3991" spans="1:15">
      <c r="A3991" s="237" t="s">
        <v>969</v>
      </c>
      <c r="B3991" s="237" t="s">
        <v>970</v>
      </c>
      <c r="C3991" s="237" t="s">
        <v>971</v>
      </c>
      <c r="D3991" s="237" t="s">
        <v>972</v>
      </c>
      <c r="E3991" s="237" t="s">
        <v>996</v>
      </c>
      <c r="F3991" s="237" t="s">
        <v>95</v>
      </c>
      <c r="G3991" s="237" t="s">
        <v>974</v>
      </c>
      <c r="H3991" s="237" t="s">
        <v>17</v>
      </c>
      <c r="I3991" s="237"/>
      <c r="J3991" s="237"/>
      <c r="K3991" s="237" t="s">
        <v>54</v>
      </c>
      <c r="L3991" s="237" t="s">
        <v>976</v>
      </c>
      <c r="M3991" s="237">
        <v>28751.091199999999</v>
      </c>
      <c r="N3991" s="237">
        <v>7453.9983000000002</v>
      </c>
      <c r="O3991" s="237">
        <v>16783.177899999999</v>
      </c>
    </row>
    <row r="3992" spans="1:15">
      <c r="A3992" s="237" t="s">
        <v>969</v>
      </c>
      <c r="B3992" s="237" t="s">
        <v>970</v>
      </c>
      <c r="C3992" s="237" t="s">
        <v>971</v>
      </c>
      <c r="D3992" s="237" t="s">
        <v>972</v>
      </c>
      <c r="E3992" s="237" t="s">
        <v>996</v>
      </c>
      <c r="F3992" s="237" t="s">
        <v>95</v>
      </c>
      <c r="G3992" s="237" t="s">
        <v>974</v>
      </c>
      <c r="H3992" s="237" t="s">
        <v>17</v>
      </c>
      <c r="I3992" s="237"/>
      <c r="J3992" s="237"/>
      <c r="K3992" s="237" t="s">
        <v>54</v>
      </c>
      <c r="L3992" s="237" t="s">
        <v>977</v>
      </c>
      <c r="M3992" s="238">
        <v>3.3907365602293899E-3</v>
      </c>
      <c r="N3992" s="238">
        <v>1.86049387964801E-3</v>
      </c>
      <c r="O3992" s="238">
        <v>2.6128452816698501E-3</v>
      </c>
    </row>
    <row r="3993" spans="1:15">
      <c r="A3993" s="231" t="s">
        <v>969</v>
      </c>
      <c r="B3993" s="231" t="s">
        <v>970</v>
      </c>
      <c r="C3993" s="231" t="s">
        <v>971</v>
      </c>
      <c r="D3993" s="231" t="s">
        <v>972</v>
      </c>
      <c r="E3993" s="231" t="s">
        <v>996</v>
      </c>
      <c r="F3993" s="231" t="s">
        <v>95</v>
      </c>
      <c r="G3993" s="231" t="s">
        <v>974</v>
      </c>
      <c r="H3993" s="231" t="s">
        <v>17</v>
      </c>
      <c r="I3993" s="231" t="s">
        <v>101</v>
      </c>
      <c r="J3993" s="231" t="s">
        <v>811</v>
      </c>
      <c r="K3993" s="231" t="s">
        <v>54</v>
      </c>
      <c r="L3993" s="231" t="s">
        <v>978</v>
      </c>
      <c r="M3993" s="234"/>
      <c r="N3993" s="235">
        <f>'4.c Electricity breakdown'!N34</f>
        <v>0.47499999999999998</v>
      </c>
      <c r="O3993" s="235">
        <f>'4.c Electricity breakdown'!AQ34</f>
        <v>0.47499999999999998</v>
      </c>
    </row>
    <row r="3994" spans="1:15">
      <c r="A3994" s="231" t="s">
        <v>969</v>
      </c>
      <c r="B3994" s="231" t="s">
        <v>970</v>
      </c>
      <c r="C3994" s="231" t="s">
        <v>971</v>
      </c>
      <c r="D3994" s="231" t="s">
        <v>972</v>
      </c>
      <c r="E3994" s="231" t="s">
        <v>996</v>
      </c>
      <c r="F3994" s="231" t="s">
        <v>95</v>
      </c>
      <c r="G3994" s="231" t="s">
        <v>974</v>
      </c>
      <c r="H3994" s="231" t="s">
        <v>17</v>
      </c>
      <c r="I3994" s="231" t="s">
        <v>1005</v>
      </c>
      <c r="J3994" s="231" t="s">
        <v>1009</v>
      </c>
      <c r="K3994" s="231" t="s">
        <v>54</v>
      </c>
      <c r="L3994" s="231" t="s">
        <v>979</v>
      </c>
      <c r="M3994" s="234"/>
      <c r="N3994" s="235">
        <f>'4.c Electricity breakdown'!N33</f>
        <v>0.47499999999999998</v>
      </c>
      <c r="O3994" s="235">
        <f>'4.c Electricity breakdown'!AQ33</f>
        <v>0.47499999999999998</v>
      </c>
    </row>
    <row r="3995" spans="1:15">
      <c r="A3995" s="231" t="s">
        <v>969</v>
      </c>
      <c r="B3995" s="231" t="s">
        <v>970</v>
      </c>
      <c r="C3995" s="231" t="s">
        <v>971</v>
      </c>
      <c r="D3995" s="231" t="s">
        <v>972</v>
      </c>
      <c r="E3995" s="231" t="s">
        <v>996</v>
      </c>
      <c r="F3995" s="231" t="s">
        <v>95</v>
      </c>
      <c r="G3995" s="231" t="s">
        <v>974</v>
      </c>
      <c r="H3995" s="231" t="s">
        <v>17</v>
      </c>
      <c r="I3995" s="231" t="s">
        <v>105</v>
      </c>
      <c r="J3995" s="231" t="s">
        <v>813</v>
      </c>
      <c r="K3995" s="231" t="s">
        <v>54</v>
      </c>
      <c r="L3995" s="231" t="s">
        <v>980</v>
      </c>
      <c r="M3995" s="234"/>
      <c r="N3995" s="235">
        <f>'4.c Electricity breakdown'!N35</f>
        <v>0.05</v>
      </c>
      <c r="O3995" s="235">
        <f>'4.c Electricity breakdown'!AQ35</f>
        <v>0.05</v>
      </c>
    </row>
    <row r="3996" spans="1:15">
      <c r="A3996" s="237" t="s">
        <v>969</v>
      </c>
      <c r="B3996" s="237" t="s">
        <v>970</v>
      </c>
      <c r="C3996" s="237" t="s">
        <v>971</v>
      </c>
      <c r="D3996" s="237" t="s">
        <v>972</v>
      </c>
      <c r="E3996" s="237" t="s">
        <v>996</v>
      </c>
      <c r="F3996" s="237" t="s">
        <v>95</v>
      </c>
      <c r="G3996" s="237" t="s">
        <v>974</v>
      </c>
      <c r="H3996" s="237" t="s">
        <v>45</v>
      </c>
      <c r="I3996" s="237"/>
      <c r="J3996" s="237"/>
      <c r="K3996" s="237" t="s">
        <v>54</v>
      </c>
      <c r="L3996" s="237" t="s">
        <v>976</v>
      </c>
      <c r="M3996" s="237">
        <v>9654.8471000000009</v>
      </c>
      <c r="N3996" s="237">
        <v>736.00369999999998</v>
      </c>
      <c r="O3996" s="237">
        <v>4120.4978000000001</v>
      </c>
    </row>
    <row r="3997" spans="1:15">
      <c r="A3997" s="237" t="s">
        <v>969</v>
      </c>
      <c r="B3997" s="237" t="s">
        <v>970</v>
      </c>
      <c r="C3997" s="237" t="s">
        <v>971</v>
      </c>
      <c r="D3997" s="237" t="s">
        <v>972</v>
      </c>
      <c r="E3997" s="237" t="s">
        <v>996</v>
      </c>
      <c r="F3997" s="237" t="s">
        <v>95</v>
      </c>
      <c r="G3997" s="237" t="s">
        <v>974</v>
      </c>
      <c r="H3997" s="237" t="s">
        <v>45</v>
      </c>
      <c r="I3997" s="237"/>
      <c r="J3997" s="237"/>
      <c r="K3997" s="237" t="s">
        <v>54</v>
      </c>
      <c r="L3997" s="237" t="s">
        <v>977</v>
      </c>
      <c r="M3997" s="238">
        <v>1.1897751067513199E-3</v>
      </c>
      <c r="N3997" s="238">
        <v>1.8370414429103E-4</v>
      </c>
      <c r="O3997" s="238">
        <v>6.4148895394006502E-4</v>
      </c>
    </row>
    <row r="3998" spans="1:15">
      <c r="A3998" s="231" t="s">
        <v>969</v>
      </c>
      <c r="B3998" s="231" t="s">
        <v>970</v>
      </c>
      <c r="C3998" s="231" t="s">
        <v>971</v>
      </c>
      <c r="D3998" s="231" t="s">
        <v>972</v>
      </c>
      <c r="E3998" s="231" t="s">
        <v>996</v>
      </c>
      <c r="F3998" s="231" t="s">
        <v>95</v>
      </c>
      <c r="G3998" s="231" t="s">
        <v>974</v>
      </c>
      <c r="H3998" s="231" t="s">
        <v>45</v>
      </c>
      <c r="I3998" s="231" t="s">
        <v>1075</v>
      </c>
      <c r="J3998" s="231" t="s">
        <v>1016</v>
      </c>
      <c r="K3998" s="231" t="s">
        <v>54</v>
      </c>
      <c r="L3998" s="231" t="s">
        <v>978</v>
      </c>
      <c r="M3998" s="234"/>
      <c r="N3998" s="239">
        <v>0.5</v>
      </c>
      <c r="O3998" s="239">
        <v>0.5</v>
      </c>
    </row>
    <row r="3999" spans="1:15">
      <c r="A3999" s="231" t="s">
        <v>969</v>
      </c>
      <c r="B3999" s="231" t="s">
        <v>970</v>
      </c>
      <c r="C3999" s="231" t="s">
        <v>971</v>
      </c>
      <c r="D3999" s="231" t="s">
        <v>972</v>
      </c>
      <c r="E3999" s="231" t="s">
        <v>996</v>
      </c>
      <c r="F3999" s="231" t="s">
        <v>95</v>
      </c>
      <c r="G3999" s="231" t="s">
        <v>974</v>
      </c>
      <c r="H3999" s="231" t="s">
        <v>45</v>
      </c>
      <c r="I3999" s="231" t="s">
        <v>1075</v>
      </c>
      <c r="J3999" s="231" t="s">
        <v>1074</v>
      </c>
      <c r="K3999" s="231" t="s">
        <v>54</v>
      </c>
      <c r="L3999" s="231" t="s">
        <v>979</v>
      </c>
      <c r="M3999" s="234"/>
      <c r="N3999" s="239">
        <v>0.5</v>
      </c>
      <c r="O3999" s="239">
        <v>0.5</v>
      </c>
    </row>
    <row r="4000" spans="1:15">
      <c r="A4000" s="231" t="s">
        <v>969</v>
      </c>
      <c r="B4000" s="231" t="s">
        <v>970</v>
      </c>
      <c r="C4000" s="231" t="s">
        <v>971</v>
      </c>
      <c r="D4000" s="231" t="s">
        <v>972</v>
      </c>
      <c r="E4000" s="231" t="s">
        <v>996</v>
      </c>
      <c r="F4000" s="231" t="s">
        <v>95</v>
      </c>
      <c r="G4000" s="231" t="s">
        <v>974</v>
      </c>
      <c r="H4000" s="231" t="s">
        <v>45</v>
      </c>
      <c r="K4000" s="231" t="s">
        <v>54</v>
      </c>
      <c r="L4000" s="231" t="s">
        <v>980</v>
      </c>
      <c r="M4000" s="234"/>
      <c r="N4000" s="235"/>
      <c r="O4000" s="235"/>
    </row>
    <row r="4001" spans="1:15">
      <c r="A4001" s="237" t="s">
        <v>969</v>
      </c>
      <c r="B4001" s="237" t="s">
        <v>970</v>
      </c>
      <c r="C4001" s="237" t="s">
        <v>971</v>
      </c>
      <c r="D4001" s="237" t="s">
        <v>972</v>
      </c>
      <c r="E4001" s="237" t="s">
        <v>996</v>
      </c>
      <c r="F4001" s="237" t="s">
        <v>95</v>
      </c>
      <c r="G4001" s="237" t="s">
        <v>974</v>
      </c>
      <c r="H4001" s="237" t="s">
        <v>975</v>
      </c>
      <c r="I4001" s="237"/>
      <c r="J4001" s="237"/>
      <c r="K4001" s="237" t="s">
        <v>998</v>
      </c>
      <c r="L4001" s="237" t="s">
        <v>976</v>
      </c>
      <c r="M4001" s="237">
        <v>140459.53330000001</v>
      </c>
      <c r="N4001" s="237">
        <v>105518.63770000001</v>
      </c>
      <c r="O4001" s="237"/>
    </row>
    <row r="4002" spans="1:15">
      <c r="A4002" s="237" t="s">
        <v>969</v>
      </c>
      <c r="B4002" s="237" t="s">
        <v>970</v>
      </c>
      <c r="C4002" s="237" t="s">
        <v>971</v>
      </c>
      <c r="D4002" s="237" t="s">
        <v>972</v>
      </c>
      <c r="E4002" s="237" t="s">
        <v>996</v>
      </c>
      <c r="F4002" s="237" t="s">
        <v>95</v>
      </c>
      <c r="G4002" s="237" t="s">
        <v>974</v>
      </c>
      <c r="H4002" s="237" t="s">
        <v>975</v>
      </c>
      <c r="I4002" s="237"/>
      <c r="J4002" s="237"/>
      <c r="K4002" s="237" t="s">
        <v>998</v>
      </c>
      <c r="L4002" s="237" t="s">
        <v>977</v>
      </c>
      <c r="M4002" s="238">
        <v>2.95484523491399E-2</v>
      </c>
      <c r="N4002" s="238">
        <v>2.6337110867015599E-2</v>
      </c>
      <c r="O4002" s="238"/>
    </row>
    <row r="4003" spans="1:15">
      <c r="A4003" s="231" t="s">
        <v>969</v>
      </c>
      <c r="B4003" s="231" t="s">
        <v>970</v>
      </c>
      <c r="C4003" s="231" t="s">
        <v>971</v>
      </c>
      <c r="D4003" s="231" t="s">
        <v>972</v>
      </c>
      <c r="E4003" s="231" t="s">
        <v>996</v>
      </c>
      <c r="F4003" s="231" t="s">
        <v>95</v>
      </c>
      <c r="G4003" s="231" t="s">
        <v>974</v>
      </c>
      <c r="H4003" s="231" t="s">
        <v>975</v>
      </c>
      <c r="I4003" s="231" t="s">
        <v>1002</v>
      </c>
      <c r="J4003" s="231" t="s">
        <v>1076</v>
      </c>
      <c r="K4003" s="231" t="s">
        <v>998</v>
      </c>
      <c r="L4003" s="231" t="s">
        <v>978</v>
      </c>
      <c r="M4003" s="234"/>
      <c r="N4003" s="235">
        <v>1</v>
      </c>
      <c r="O4003" s="235">
        <v>1</v>
      </c>
    </row>
    <row r="4004" spans="1:15">
      <c r="A4004" s="231" t="s">
        <v>969</v>
      </c>
      <c r="B4004" s="231" t="s">
        <v>970</v>
      </c>
      <c r="C4004" s="231" t="s">
        <v>971</v>
      </c>
      <c r="D4004" s="231" t="s">
        <v>972</v>
      </c>
      <c r="E4004" s="231" t="s">
        <v>996</v>
      </c>
      <c r="F4004" s="231" t="s">
        <v>95</v>
      </c>
      <c r="G4004" s="231" t="s">
        <v>974</v>
      </c>
      <c r="H4004" s="231" t="s">
        <v>975</v>
      </c>
      <c r="K4004" s="231" t="s">
        <v>998</v>
      </c>
      <c r="L4004" s="231" t="s">
        <v>979</v>
      </c>
      <c r="M4004" s="234"/>
      <c r="N4004" s="235"/>
      <c r="O4004" s="236"/>
    </row>
    <row r="4005" spans="1:15">
      <c r="A4005" s="231" t="s">
        <v>969</v>
      </c>
      <c r="B4005" s="231" t="s">
        <v>970</v>
      </c>
      <c r="C4005" s="231" t="s">
        <v>971</v>
      </c>
      <c r="D4005" s="231" t="s">
        <v>972</v>
      </c>
      <c r="E4005" s="231" t="s">
        <v>996</v>
      </c>
      <c r="F4005" s="231" t="s">
        <v>95</v>
      </c>
      <c r="G4005" s="231" t="s">
        <v>974</v>
      </c>
      <c r="H4005" s="231" t="s">
        <v>975</v>
      </c>
      <c r="K4005" s="231" t="s">
        <v>998</v>
      </c>
      <c r="L4005" s="231" t="s">
        <v>980</v>
      </c>
      <c r="M4005" s="234"/>
      <c r="N4005" s="235"/>
      <c r="O4005" s="236"/>
    </row>
    <row r="4006" spans="1:15">
      <c r="A4006" s="237" t="s">
        <v>969</v>
      </c>
      <c r="B4006" s="237" t="s">
        <v>970</v>
      </c>
      <c r="C4006" s="237" t="s">
        <v>971</v>
      </c>
      <c r="D4006" s="237" t="s">
        <v>972</v>
      </c>
      <c r="E4006" s="237" t="s">
        <v>996</v>
      </c>
      <c r="F4006" s="237" t="s">
        <v>95</v>
      </c>
      <c r="G4006" s="237" t="s">
        <v>974</v>
      </c>
      <c r="H4006" s="237" t="s">
        <v>981</v>
      </c>
      <c r="I4006" s="237"/>
      <c r="J4006" s="237"/>
      <c r="K4006" s="237" t="s">
        <v>998</v>
      </c>
      <c r="L4006" s="237" t="s">
        <v>976</v>
      </c>
      <c r="M4006" s="237">
        <v>8876.6008000000002</v>
      </c>
      <c r="N4006" s="237">
        <v>7947.2164000000002</v>
      </c>
      <c r="O4006" s="237"/>
    </row>
    <row r="4007" spans="1:15">
      <c r="A4007" s="237" t="s">
        <v>969</v>
      </c>
      <c r="B4007" s="237" t="s">
        <v>970</v>
      </c>
      <c r="C4007" s="237" t="s">
        <v>971</v>
      </c>
      <c r="D4007" s="237" t="s">
        <v>972</v>
      </c>
      <c r="E4007" s="237" t="s">
        <v>996</v>
      </c>
      <c r="F4007" s="237" t="s">
        <v>95</v>
      </c>
      <c r="G4007" s="237" t="s">
        <v>974</v>
      </c>
      <c r="H4007" s="237" t="s">
        <v>981</v>
      </c>
      <c r="I4007" s="237"/>
      <c r="J4007" s="237"/>
      <c r="K4007" s="237" t="s">
        <v>998</v>
      </c>
      <c r="L4007" s="237" t="s">
        <v>977</v>
      </c>
      <c r="M4007" s="238">
        <v>2.0082249033261399E-3</v>
      </c>
      <c r="N4007" s="238">
        <v>1.9835995230154998E-3</v>
      </c>
      <c r="O4007" s="238"/>
    </row>
    <row r="4008" spans="1:15">
      <c r="A4008" s="231" t="s">
        <v>969</v>
      </c>
      <c r="B4008" s="231" t="s">
        <v>970</v>
      </c>
      <c r="C4008" s="231" t="s">
        <v>971</v>
      </c>
      <c r="D4008" s="231" t="s">
        <v>972</v>
      </c>
      <c r="E4008" s="231" t="s">
        <v>996</v>
      </c>
      <c r="F4008" s="231" t="s">
        <v>95</v>
      </c>
      <c r="G4008" s="231" t="s">
        <v>974</v>
      </c>
      <c r="H4008" s="231" t="s">
        <v>981</v>
      </c>
      <c r="I4008" s="231" t="s">
        <v>1002</v>
      </c>
      <c r="J4008" s="231" t="s">
        <v>1076</v>
      </c>
      <c r="K4008" s="231" t="s">
        <v>998</v>
      </c>
      <c r="L4008" s="231" t="s">
        <v>978</v>
      </c>
      <c r="M4008" s="234"/>
      <c r="N4008" s="235">
        <v>1</v>
      </c>
      <c r="O4008" s="235">
        <v>1</v>
      </c>
    </row>
    <row r="4009" spans="1:15">
      <c r="A4009" s="231" t="s">
        <v>969</v>
      </c>
      <c r="B4009" s="231" t="s">
        <v>970</v>
      </c>
      <c r="C4009" s="231" t="s">
        <v>971</v>
      </c>
      <c r="D4009" s="231" t="s">
        <v>972</v>
      </c>
      <c r="E4009" s="231" t="s">
        <v>996</v>
      </c>
      <c r="F4009" s="231" t="s">
        <v>95</v>
      </c>
      <c r="G4009" s="231" t="s">
        <v>974</v>
      </c>
      <c r="H4009" s="231" t="s">
        <v>981</v>
      </c>
      <c r="K4009" s="231" t="s">
        <v>998</v>
      </c>
      <c r="L4009" s="231" t="s">
        <v>979</v>
      </c>
      <c r="M4009" s="234"/>
      <c r="N4009" s="235"/>
      <c r="O4009" s="236"/>
    </row>
    <row r="4010" spans="1:15">
      <c r="A4010" s="231" t="s">
        <v>969</v>
      </c>
      <c r="B4010" s="231" t="s">
        <v>970</v>
      </c>
      <c r="C4010" s="231" t="s">
        <v>971</v>
      </c>
      <c r="D4010" s="231" t="s">
        <v>972</v>
      </c>
      <c r="E4010" s="231" t="s">
        <v>996</v>
      </c>
      <c r="F4010" s="231" t="s">
        <v>95</v>
      </c>
      <c r="G4010" s="231" t="s">
        <v>974</v>
      </c>
      <c r="H4010" s="231" t="s">
        <v>981</v>
      </c>
      <c r="K4010" s="231" t="s">
        <v>998</v>
      </c>
      <c r="L4010" s="231" t="s">
        <v>980</v>
      </c>
      <c r="M4010" s="234"/>
      <c r="N4010" s="235"/>
      <c r="O4010" s="236"/>
    </row>
    <row r="4011" spans="1:15">
      <c r="A4011" s="237" t="s">
        <v>969</v>
      </c>
      <c r="B4011" s="237" t="s">
        <v>970</v>
      </c>
      <c r="C4011" s="237" t="s">
        <v>971</v>
      </c>
      <c r="D4011" s="237" t="s">
        <v>972</v>
      </c>
      <c r="E4011" s="237" t="s">
        <v>996</v>
      </c>
      <c r="F4011" s="237" t="s">
        <v>95</v>
      </c>
      <c r="G4011" s="237" t="s">
        <v>974</v>
      </c>
      <c r="H4011" s="237" t="s">
        <v>982</v>
      </c>
      <c r="I4011" s="237"/>
      <c r="J4011" s="237"/>
      <c r="K4011" s="237" t="s">
        <v>998</v>
      </c>
      <c r="L4011" s="237" t="s">
        <v>976</v>
      </c>
      <c r="M4011" s="237">
        <v>7976.9538000000002</v>
      </c>
      <c r="N4011" s="237"/>
      <c r="O4011" s="237">
        <v>2693.4796000000001</v>
      </c>
    </row>
    <row r="4012" spans="1:15">
      <c r="A4012" s="237" t="s">
        <v>969</v>
      </c>
      <c r="B4012" s="237" t="s">
        <v>970</v>
      </c>
      <c r="C4012" s="237" t="s">
        <v>971</v>
      </c>
      <c r="D4012" s="237" t="s">
        <v>972</v>
      </c>
      <c r="E4012" s="237" t="s">
        <v>996</v>
      </c>
      <c r="F4012" s="237" t="s">
        <v>95</v>
      </c>
      <c r="G4012" s="237" t="s">
        <v>974</v>
      </c>
      <c r="H4012" s="237" t="s">
        <v>982</v>
      </c>
      <c r="I4012" s="237"/>
      <c r="J4012" s="237"/>
      <c r="K4012" s="237" t="s">
        <v>998</v>
      </c>
      <c r="L4012" s="237" t="s">
        <v>977</v>
      </c>
      <c r="M4012" s="238">
        <v>1.0412154645806099E-3</v>
      </c>
      <c r="N4012" s="238"/>
      <c r="O4012" s="238">
        <v>4.1932734706542099E-4</v>
      </c>
    </row>
    <row r="4013" spans="1:15">
      <c r="A4013" s="231" t="s">
        <v>969</v>
      </c>
      <c r="B4013" s="231" t="s">
        <v>970</v>
      </c>
      <c r="C4013" s="231" t="s">
        <v>971</v>
      </c>
      <c r="D4013" s="231" t="s">
        <v>972</v>
      </c>
      <c r="E4013" s="231" t="s">
        <v>996</v>
      </c>
      <c r="F4013" s="231" t="s">
        <v>95</v>
      </c>
      <c r="G4013" s="231" t="s">
        <v>974</v>
      </c>
      <c r="H4013" s="231" t="s">
        <v>982</v>
      </c>
      <c r="I4013" s="231" t="s">
        <v>1002</v>
      </c>
      <c r="J4013" s="231" t="s">
        <v>1076</v>
      </c>
      <c r="K4013" s="231" t="s">
        <v>998</v>
      </c>
      <c r="L4013" s="231" t="s">
        <v>978</v>
      </c>
      <c r="M4013" s="234"/>
      <c r="N4013" s="235">
        <v>1</v>
      </c>
      <c r="O4013" s="235">
        <v>1</v>
      </c>
    </row>
    <row r="4014" spans="1:15">
      <c r="A4014" s="231" t="s">
        <v>969</v>
      </c>
      <c r="B4014" s="231" t="s">
        <v>970</v>
      </c>
      <c r="C4014" s="231" t="s">
        <v>971</v>
      </c>
      <c r="D4014" s="231" t="s">
        <v>972</v>
      </c>
      <c r="E4014" s="231" t="s">
        <v>996</v>
      </c>
      <c r="F4014" s="231" t="s">
        <v>95</v>
      </c>
      <c r="G4014" s="231" t="s">
        <v>974</v>
      </c>
      <c r="H4014" s="231" t="s">
        <v>982</v>
      </c>
      <c r="K4014" s="231" t="s">
        <v>998</v>
      </c>
      <c r="L4014" s="231" t="s">
        <v>979</v>
      </c>
      <c r="M4014" s="234"/>
      <c r="N4014" s="236"/>
      <c r="O4014" s="235"/>
    </row>
    <row r="4015" spans="1:15">
      <c r="A4015" s="231" t="s">
        <v>969</v>
      </c>
      <c r="B4015" s="231" t="s">
        <v>970</v>
      </c>
      <c r="C4015" s="231" t="s">
        <v>971</v>
      </c>
      <c r="D4015" s="231" t="s">
        <v>972</v>
      </c>
      <c r="E4015" s="231" t="s">
        <v>996</v>
      </c>
      <c r="F4015" s="231" t="s">
        <v>95</v>
      </c>
      <c r="G4015" s="231" t="s">
        <v>974</v>
      </c>
      <c r="H4015" s="231" t="s">
        <v>982</v>
      </c>
      <c r="K4015" s="231" t="s">
        <v>998</v>
      </c>
      <c r="L4015" s="231" t="s">
        <v>980</v>
      </c>
      <c r="M4015" s="234"/>
      <c r="N4015" s="236"/>
      <c r="O4015" s="235"/>
    </row>
    <row r="4016" spans="1:15">
      <c r="A4016" s="237" t="s">
        <v>969</v>
      </c>
      <c r="B4016" s="237" t="s">
        <v>970</v>
      </c>
      <c r="C4016" s="237" t="s">
        <v>971</v>
      </c>
      <c r="D4016" s="237" t="s">
        <v>972</v>
      </c>
      <c r="E4016" s="237" t="s">
        <v>996</v>
      </c>
      <c r="F4016" s="237" t="s">
        <v>95</v>
      </c>
      <c r="G4016" s="237" t="s">
        <v>974</v>
      </c>
      <c r="H4016" s="237" t="s">
        <v>983</v>
      </c>
      <c r="I4016" s="237"/>
      <c r="J4016" s="237"/>
      <c r="K4016" s="237" t="s">
        <v>998</v>
      </c>
      <c r="L4016" s="237" t="s">
        <v>976</v>
      </c>
      <c r="M4016" s="237">
        <v>19460.753700000001</v>
      </c>
      <c r="N4016" s="237"/>
      <c r="O4016" s="237">
        <v>4133.2780000000002</v>
      </c>
    </row>
    <row r="4017" spans="1:15">
      <c r="A4017" s="237" t="s">
        <v>969</v>
      </c>
      <c r="B4017" s="237" t="s">
        <v>970</v>
      </c>
      <c r="C4017" s="237" t="s">
        <v>971</v>
      </c>
      <c r="D4017" s="237" t="s">
        <v>972</v>
      </c>
      <c r="E4017" s="237" t="s">
        <v>996</v>
      </c>
      <c r="F4017" s="237" t="s">
        <v>95</v>
      </c>
      <c r="G4017" s="237" t="s">
        <v>974</v>
      </c>
      <c r="H4017" s="237" t="s">
        <v>983</v>
      </c>
      <c r="I4017" s="237"/>
      <c r="J4017" s="237"/>
      <c r="K4017" s="237" t="s">
        <v>998</v>
      </c>
      <c r="L4017" s="237" t="s">
        <v>977</v>
      </c>
      <c r="M4017" s="238">
        <v>3.36224695666791E-3</v>
      </c>
      <c r="N4017" s="238"/>
      <c r="O4017" s="238">
        <v>6.4347860604694002E-4</v>
      </c>
    </row>
    <row r="4018" spans="1:15">
      <c r="A4018" s="231" t="s">
        <v>969</v>
      </c>
      <c r="B4018" s="231" t="s">
        <v>970</v>
      </c>
      <c r="C4018" s="231" t="s">
        <v>971</v>
      </c>
      <c r="D4018" s="231" t="s">
        <v>972</v>
      </c>
      <c r="E4018" s="231" t="s">
        <v>996</v>
      </c>
      <c r="F4018" s="231" t="s">
        <v>95</v>
      </c>
      <c r="G4018" s="231" t="s">
        <v>974</v>
      </c>
      <c r="H4018" s="231" t="s">
        <v>983</v>
      </c>
      <c r="I4018" s="231" t="s">
        <v>1002</v>
      </c>
      <c r="J4018" s="231" t="s">
        <v>1076</v>
      </c>
      <c r="K4018" s="231" t="s">
        <v>998</v>
      </c>
      <c r="L4018" s="231" t="s">
        <v>978</v>
      </c>
      <c r="M4018" s="234"/>
      <c r="N4018" s="235">
        <v>1</v>
      </c>
      <c r="O4018" s="235">
        <v>1</v>
      </c>
    </row>
    <row r="4019" spans="1:15">
      <c r="A4019" s="231" t="s">
        <v>969</v>
      </c>
      <c r="B4019" s="231" t="s">
        <v>970</v>
      </c>
      <c r="C4019" s="231" t="s">
        <v>971</v>
      </c>
      <c r="D4019" s="231" t="s">
        <v>972</v>
      </c>
      <c r="E4019" s="231" t="s">
        <v>996</v>
      </c>
      <c r="F4019" s="231" t="s">
        <v>95</v>
      </c>
      <c r="G4019" s="231" t="s">
        <v>974</v>
      </c>
      <c r="H4019" s="231" t="s">
        <v>983</v>
      </c>
      <c r="K4019" s="231" t="s">
        <v>998</v>
      </c>
      <c r="L4019" s="231" t="s">
        <v>979</v>
      </c>
      <c r="M4019" s="234"/>
      <c r="N4019" s="236"/>
      <c r="O4019" s="235"/>
    </row>
    <row r="4020" spans="1:15">
      <c r="A4020" s="231" t="s">
        <v>969</v>
      </c>
      <c r="B4020" s="231" t="s">
        <v>970</v>
      </c>
      <c r="C4020" s="231" t="s">
        <v>971</v>
      </c>
      <c r="D4020" s="231" t="s">
        <v>972</v>
      </c>
      <c r="E4020" s="231" t="s">
        <v>996</v>
      </c>
      <c r="F4020" s="231" t="s">
        <v>95</v>
      </c>
      <c r="G4020" s="231" t="s">
        <v>974</v>
      </c>
      <c r="H4020" s="231" t="s">
        <v>983</v>
      </c>
      <c r="K4020" s="231" t="s">
        <v>998</v>
      </c>
      <c r="L4020" s="231" t="s">
        <v>980</v>
      </c>
      <c r="M4020" s="234"/>
      <c r="N4020" s="236"/>
      <c r="O4020" s="235"/>
    </row>
    <row r="4021" spans="1:15">
      <c r="A4021" s="237" t="s">
        <v>969</v>
      </c>
      <c r="B4021" s="237" t="s">
        <v>970</v>
      </c>
      <c r="C4021" s="237" t="s">
        <v>971</v>
      </c>
      <c r="D4021" s="237" t="s">
        <v>972</v>
      </c>
      <c r="E4021" s="237" t="s">
        <v>996</v>
      </c>
      <c r="F4021" s="237" t="s">
        <v>95</v>
      </c>
      <c r="G4021" s="237" t="s">
        <v>974</v>
      </c>
      <c r="H4021" s="237" t="s">
        <v>984</v>
      </c>
      <c r="I4021" s="237"/>
      <c r="J4021" s="237"/>
      <c r="K4021" s="237" t="s">
        <v>998</v>
      </c>
      <c r="L4021" s="237" t="s">
        <v>976</v>
      </c>
      <c r="M4021" s="237">
        <v>154255.80729999999</v>
      </c>
      <c r="N4021" s="237"/>
      <c r="O4021" s="237">
        <v>30011.597099999999</v>
      </c>
    </row>
    <row r="4022" spans="1:15">
      <c r="A4022" s="237" t="s">
        <v>969</v>
      </c>
      <c r="B4022" s="237" t="s">
        <v>970</v>
      </c>
      <c r="C4022" s="237" t="s">
        <v>971</v>
      </c>
      <c r="D4022" s="237" t="s">
        <v>972</v>
      </c>
      <c r="E4022" s="237" t="s">
        <v>996</v>
      </c>
      <c r="F4022" s="237" t="s">
        <v>95</v>
      </c>
      <c r="G4022" s="237" t="s">
        <v>974</v>
      </c>
      <c r="H4022" s="237" t="s">
        <v>984</v>
      </c>
      <c r="I4022" s="237"/>
      <c r="J4022" s="237"/>
      <c r="K4022" s="237" t="s">
        <v>998</v>
      </c>
      <c r="L4022" s="237" t="s">
        <v>977</v>
      </c>
      <c r="M4022" s="238">
        <v>3.0845056538463402E-2</v>
      </c>
      <c r="N4022" s="238"/>
      <c r="O4022" s="238">
        <v>4.67227722576376E-3</v>
      </c>
    </row>
    <row r="4023" spans="1:15">
      <c r="A4023" s="231" t="s">
        <v>969</v>
      </c>
      <c r="B4023" s="231" t="s">
        <v>970</v>
      </c>
      <c r="C4023" s="231" t="s">
        <v>971</v>
      </c>
      <c r="D4023" s="231" t="s">
        <v>972</v>
      </c>
      <c r="E4023" s="231" t="s">
        <v>996</v>
      </c>
      <c r="F4023" s="231" t="s">
        <v>95</v>
      </c>
      <c r="G4023" s="231" t="s">
        <v>974</v>
      </c>
      <c r="H4023" s="231" t="s">
        <v>984</v>
      </c>
      <c r="I4023" s="231" t="s">
        <v>1002</v>
      </c>
      <c r="J4023" s="231" t="s">
        <v>1076</v>
      </c>
      <c r="K4023" s="231" t="s">
        <v>998</v>
      </c>
      <c r="L4023" s="231" t="s">
        <v>978</v>
      </c>
      <c r="M4023" s="234"/>
      <c r="N4023" s="235">
        <v>1</v>
      </c>
      <c r="O4023" s="235">
        <v>1</v>
      </c>
    </row>
    <row r="4024" spans="1:15">
      <c r="A4024" s="231" t="s">
        <v>969</v>
      </c>
      <c r="B4024" s="231" t="s">
        <v>970</v>
      </c>
      <c r="C4024" s="231" t="s">
        <v>971</v>
      </c>
      <c r="D4024" s="231" t="s">
        <v>972</v>
      </c>
      <c r="E4024" s="231" t="s">
        <v>996</v>
      </c>
      <c r="F4024" s="231" t="s">
        <v>95</v>
      </c>
      <c r="G4024" s="231" t="s">
        <v>974</v>
      </c>
      <c r="H4024" s="231" t="s">
        <v>984</v>
      </c>
      <c r="K4024" s="231" t="s">
        <v>998</v>
      </c>
      <c r="L4024" s="231" t="s">
        <v>979</v>
      </c>
      <c r="M4024" s="234"/>
      <c r="N4024" s="236"/>
      <c r="O4024" s="235"/>
    </row>
    <row r="4025" spans="1:15">
      <c r="A4025" s="231" t="s">
        <v>969</v>
      </c>
      <c r="B4025" s="231" t="s">
        <v>970</v>
      </c>
      <c r="C4025" s="231" t="s">
        <v>971</v>
      </c>
      <c r="D4025" s="231" t="s">
        <v>972</v>
      </c>
      <c r="E4025" s="231" t="s">
        <v>996</v>
      </c>
      <c r="F4025" s="231" t="s">
        <v>95</v>
      </c>
      <c r="G4025" s="231" t="s">
        <v>974</v>
      </c>
      <c r="H4025" s="231" t="s">
        <v>984</v>
      </c>
      <c r="K4025" s="231" t="s">
        <v>998</v>
      </c>
      <c r="L4025" s="231" t="s">
        <v>980</v>
      </c>
      <c r="M4025" s="234"/>
      <c r="N4025" s="236"/>
      <c r="O4025" s="235"/>
    </row>
    <row r="4026" spans="1:15">
      <c r="A4026" s="237" t="s">
        <v>969</v>
      </c>
      <c r="B4026" s="237" t="s">
        <v>970</v>
      </c>
      <c r="C4026" s="237" t="s">
        <v>971</v>
      </c>
      <c r="D4026" s="237" t="s">
        <v>972</v>
      </c>
      <c r="E4026" s="237" t="s">
        <v>996</v>
      </c>
      <c r="F4026" s="237" t="s">
        <v>95</v>
      </c>
      <c r="G4026" s="237" t="s">
        <v>974</v>
      </c>
      <c r="H4026" s="237" t="s">
        <v>985</v>
      </c>
      <c r="I4026" s="237"/>
      <c r="J4026" s="237"/>
      <c r="K4026" s="237" t="s">
        <v>998</v>
      </c>
      <c r="L4026" s="237" t="s">
        <v>976</v>
      </c>
      <c r="M4026" s="237">
        <v>12936.0985</v>
      </c>
      <c r="N4026" s="237"/>
      <c r="O4026" s="237">
        <v>5049.5825000000004</v>
      </c>
    </row>
    <row r="4027" spans="1:15">
      <c r="A4027" s="237" t="s">
        <v>969</v>
      </c>
      <c r="B4027" s="237" t="s">
        <v>970</v>
      </c>
      <c r="C4027" s="237" t="s">
        <v>971</v>
      </c>
      <c r="D4027" s="237" t="s">
        <v>972</v>
      </c>
      <c r="E4027" s="237" t="s">
        <v>996</v>
      </c>
      <c r="F4027" s="237" t="s">
        <v>95</v>
      </c>
      <c r="G4027" s="237" t="s">
        <v>974</v>
      </c>
      <c r="H4027" s="237" t="s">
        <v>985</v>
      </c>
      <c r="I4027" s="237"/>
      <c r="J4027" s="237"/>
      <c r="K4027" s="237" t="s">
        <v>998</v>
      </c>
      <c r="L4027" s="237" t="s">
        <v>977</v>
      </c>
      <c r="M4027" s="238">
        <v>1.6898526006582401E-3</v>
      </c>
      <c r="N4027" s="238"/>
      <c r="O4027" s="238">
        <v>7.8613108245296495E-4</v>
      </c>
    </row>
    <row r="4028" spans="1:15">
      <c r="A4028" s="231" t="s">
        <v>969</v>
      </c>
      <c r="B4028" s="231" t="s">
        <v>970</v>
      </c>
      <c r="C4028" s="231" t="s">
        <v>971</v>
      </c>
      <c r="D4028" s="231" t="s">
        <v>972</v>
      </c>
      <c r="E4028" s="231" t="s">
        <v>996</v>
      </c>
      <c r="F4028" s="231" t="s">
        <v>95</v>
      </c>
      <c r="G4028" s="231" t="s">
        <v>974</v>
      </c>
      <c r="H4028" s="231" t="s">
        <v>985</v>
      </c>
      <c r="I4028" s="231" t="s">
        <v>1002</v>
      </c>
      <c r="J4028" s="231" t="s">
        <v>1076</v>
      </c>
      <c r="K4028" s="231" t="s">
        <v>998</v>
      </c>
      <c r="L4028" s="231" t="s">
        <v>978</v>
      </c>
      <c r="M4028" s="234"/>
      <c r="N4028" s="235">
        <v>1</v>
      </c>
      <c r="O4028" s="235">
        <v>1</v>
      </c>
    </row>
    <row r="4029" spans="1:15">
      <c r="A4029" s="231" t="s">
        <v>969</v>
      </c>
      <c r="B4029" s="231" t="s">
        <v>970</v>
      </c>
      <c r="C4029" s="231" t="s">
        <v>971</v>
      </c>
      <c r="D4029" s="231" t="s">
        <v>972</v>
      </c>
      <c r="E4029" s="231" t="s">
        <v>996</v>
      </c>
      <c r="F4029" s="231" t="s">
        <v>95</v>
      </c>
      <c r="G4029" s="231" t="s">
        <v>974</v>
      </c>
      <c r="H4029" s="231" t="s">
        <v>985</v>
      </c>
      <c r="K4029" s="231" t="s">
        <v>998</v>
      </c>
      <c r="L4029" s="231" t="s">
        <v>979</v>
      </c>
      <c r="M4029" s="234"/>
      <c r="N4029" s="236"/>
      <c r="O4029" s="235"/>
    </row>
    <row r="4030" spans="1:15">
      <c r="A4030" s="231" t="s">
        <v>969</v>
      </c>
      <c r="B4030" s="231" t="s">
        <v>970</v>
      </c>
      <c r="C4030" s="231" t="s">
        <v>971</v>
      </c>
      <c r="D4030" s="231" t="s">
        <v>972</v>
      </c>
      <c r="E4030" s="231" t="s">
        <v>996</v>
      </c>
      <c r="F4030" s="231" t="s">
        <v>95</v>
      </c>
      <c r="G4030" s="231" t="s">
        <v>974</v>
      </c>
      <c r="H4030" s="231" t="s">
        <v>985</v>
      </c>
      <c r="K4030" s="231" t="s">
        <v>998</v>
      </c>
      <c r="L4030" s="231" t="s">
        <v>980</v>
      </c>
      <c r="M4030" s="234"/>
      <c r="N4030" s="236"/>
      <c r="O4030" s="235"/>
    </row>
    <row r="4031" spans="1:15">
      <c r="A4031" s="237" t="s">
        <v>969</v>
      </c>
      <c r="B4031" s="237" t="s">
        <v>970</v>
      </c>
      <c r="C4031" s="237" t="s">
        <v>971</v>
      </c>
      <c r="D4031" s="237" t="s">
        <v>972</v>
      </c>
      <c r="E4031" s="237" t="s">
        <v>996</v>
      </c>
      <c r="F4031" s="237" t="s">
        <v>95</v>
      </c>
      <c r="G4031" s="237" t="s">
        <v>974</v>
      </c>
      <c r="H4031" s="237" t="s">
        <v>986</v>
      </c>
      <c r="I4031" s="237"/>
      <c r="J4031" s="237"/>
      <c r="K4031" s="237" t="s">
        <v>998</v>
      </c>
      <c r="L4031" s="237" t="s">
        <v>976</v>
      </c>
      <c r="M4031" s="237">
        <v>5354.6121000000003</v>
      </c>
      <c r="N4031" s="237"/>
      <c r="O4031" s="237">
        <v>3305.8287999999998</v>
      </c>
    </row>
    <row r="4032" spans="1:15">
      <c r="A4032" s="237" t="s">
        <v>969</v>
      </c>
      <c r="B4032" s="237" t="s">
        <v>970</v>
      </c>
      <c r="C4032" s="237" t="s">
        <v>971</v>
      </c>
      <c r="D4032" s="237" t="s">
        <v>972</v>
      </c>
      <c r="E4032" s="237" t="s">
        <v>996</v>
      </c>
      <c r="F4032" s="237" t="s">
        <v>95</v>
      </c>
      <c r="G4032" s="237" t="s">
        <v>974</v>
      </c>
      <c r="H4032" s="237" t="s">
        <v>986</v>
      </c>
      <c r="I4032" s="237"/>
      <c r="J4032" s="237"/>
      <c r="K4032" s="237" t="s">
        <v>998</v>
      </c>
      <c r="L4032" s="237" t="s">
        <v>977</v>
      </c>
      <c r="M4032" s="238">
        <v>1.0608311121893799E-3</v>
      </c>
      <c r="N4032" s="238"/>
      <c r="O4032" s="238">
        <v>5.1465933529122197E-4</v>
      </c>
    </row>
    <row r="4033" spans="1:15">
      <c r="A4033" s="231" t="s">
        <v>969</v>
      </c>
      <c r="B4033" s="231" t="s">
        <v>970</v>
      </c>
      <c r="C4033" s="231" t="s">
        <v>971</v>
      </c>
      <c r="D4033" s="231" t="s">
        <v>972</v>
      </c>
      <c r="E4033" s="231" t="s">
        <v>996</v>
      </c>
      <c r="F4033" s="231" t="s">
        <v>95</v>
      </c>
      <c r="G4033" s="231" t="s">
        <v>974</v>
      </c>
      <c r="H4033" s="231" t="s">
        <v>986</v>
      </c>
      <c r="I4033" s="231" t="s">
        <v>1002</v>
      </c>
      <c r="J4033" s="231" t="s">
        <v>1076</v>
      </c>
      <c r="K4033" s="231" t="s">
        <v>998</v>
      </c>
      <c r="L4033" s="231" t="s">
        <v>978</v>
      </c>
      <c r="M4033" s="234"/>
      <c r="N4033" s="235">
        <v>1</v>
      </c>
      <c r="O4033" s="235">
        <v>1</v>
      </c>
    </row>
    <row r="4034" spans="1:15">
      <c r="A4034" s="231" t="s">
        <v>969</v>
      </c>
      <c r="B4034" s="231" t="s">
        <v>970</v>
      </c>
      <c r="C4034" s="231" t="s">
        <v>971</v>
      </c>
      <c r="D4034" s="231" t="s">
        <v>972</v>
      </c>
      <c r="E4034" s="231" t="s">
        <v>996</v>
      </c>
      <c r="F4034" s="231" t="s">
        <v>95</v>
      </c>
      <c r="G4034" s="231" t="s">
        <v>974</v>
      </c>
      <c r="H4034" s="231" t="s">
        <v>986</v>
      </c>
      <c r="K4034" s="231" t="s">
        <v>998</v>
      </c>
      <c r="L4034" s="231" t="s">
        <v>979</v>
      </c>
      <c r="M4034" s="234"/>
      <c r="N4034" s="236"/>
      <c r="O4034" s="235"/>
    </row>
    <row r="4035" spans="1:15">
      <c r="A4035" s="231" t="s">
        <v>969</v>
      </c>
      <c r="B4035" s="231" t="s">
        <v>970</v>
      </c>
      <c r="C4035" s="231" t="s">
        <v>971</v>
      </c>
      <c r="D4035" s="231" t="s">
        <v>972</v>
      </c>
      <c r="E4035" s="231" t="s">
        <v>996</v>
      </c>
      <c r="F4035" s="231" t="s">
        <v>95</v>
      </c>
      <c r="G4035" s="231" t="s">
        <v>974</v>
      </c>
      <c r="H4035" s="231" t="s">
        <v>986</v>
      </c>
      <c r="K4035" s="231" t="s">
        <v>998</v>
      </c>
      <c r="L4035" s="231" t="s">
        <v>980</v>
      </c>
      <c r="M4035" s="234"/>
      <c r="N4035" s="236"/>
      <c r="O4035" s="235"/>
    </row>
    <row r="4036" spans="1:15">
      <c r="A4036" s="237" t="s">
        <v>969</v>
      </c>
      <c r="B4036" s="237" t="s">
        <v>970</v>
      </c>
      <c r="C4036" s="237" t="s">
        <v>971</v>
      </c>
      <c r="D4036" s="237" t="s">
        <v>972</v>
      </c>
      <c r="E4036" s="237" t="s">
        <v>996</v>
      </c>
      <c r="F4036" s="237" t="s">
        <v>95</v>
      </c>
      <c r="G4036" s="237" t="s">
        <v>974</v>
      </c>
      <c r="H4036" s="237" t="s">
        <v>49</v>
      </c>
      <c r="I4036" s="237"/>
      <c r="J4036" s="237"/>
      <c r="K4036" s="237" t="s">
        <v>998</v>
      </c>
      <c r="L4036" s="237" t="s">
        <v>976</v>
      </c>
      <c r="M4036" s="237">
        <v>3881.2154999999998</v>
      </c>
      <c r="N4036" s="237">
        <v>185.8734</v>
      </c>
      <c r="O4036" s="237">
        <v>18.0457</v>
      </c>
    </row>
    <row r="4037" spans="1:15">
      <c r="A4037" s="237" t="s">
        <v>969</v>
      </c>
      <c r="B4037" s="237" t="s">
        <v>970</v>
      </c>
      <c r="C4037" s="237" t="s">
        <v>971</v>
      </c>
      <c r="D4037" s="237" t="s">
        <v>972</v>
      </c>
      <c r="E4037" s="237" t="s">
        <v>996</v>
      </c>
      <c r="F4037" s="237" t="s">
        <v>95</v>
      </c>
      <c r="G4037" s="237" t="s">
        <v>974</v>
      </c>
      <c r="H4037" s="237" t="s">
        <v>49</v>
      </c>
      <c r="I4037" s="237"/>
      <c r="J4037" s="237"/>
      <c r="K4037" s="237" t="s">
        <v>998</v>
      </c>
      <c r="L4037" s="237" t="s">
        <v>977</v>
      </c>
      <c r="M4037" s="238">
        <v>6.7056010287244597E-4</v>
      </c>
      <c r="N4037" s="238">
        <v>4.6393399779735298E-5</v>
      </c>
      <c r="O4037" s="238">
        <v>2.80939774221363E-6</v>
      </c>
    </row>
    <row r="4038" spans="1:15">
      <c r="A4038" s="231" t="s">
        <v>969</v>
      </c>
      <c r="B4038" s="231" t="s">
        <v>970</v>
      </c>
      <c r="C4038" s="231" t="s">
        <v>971</v>
      </c>
      <c r="D4038" s="231" t="s">
        <v>972</v>
      </c>
      <c r="E4038" s="231" t="s">
        <v>996</v>
      </c>
      <c r="F4038" s="231" t="s">
        <v>95</v>
      </c>
      <c r="G4038" s="231" t="s">
        <v>974</v>
      </c>
      <c r="H4038" s="231" t="s">
        <v>49</v>
      </c>
      <c r="I4038" s="231" t="s">
        <v>1002</v>
      </c>
      <c r="J4038" s="231" t="s">
        <v>1076</v>
      </c>
      <c r="K4038" s="231" t="s">
        <v>998</v>
      </c>
      <c r="L4038" s="231" t="s">
        <v>978</v>
      </c>
      <c r="M4038" s="234"/>
      <c r="N4038" s="235">
        <v>1</v>
      </c>
      <c r="O4038" s="235">
        <v>1</v>
      </c>
    </row>
    <row r="4039" spans="1:15">
      <c r="A4039" s="231" t="s">
        <v>969</v>
      </c>
      <c r="B4039" s="231" t="s">
        <v>970</v>
      </c>
      <c r="C4039" s="231" t="s">
        <v>971</v>
      </c>
      <c r="D4039" s="231" t="s">
        <v>972</v>
      </c>
      <c r="E4039" s="231" t="s">
        <v>996</v>
      </c>
      <c r="F4039" s="231" t="s">
        <v>95</v>
      </c>
      <c r="G4039" s="231" t="s">
        <v>974</v>
      </c>
      <c r="H4039" s="231" t="s">
        <v>49</v>
      </c>
      <c r="K4039" s="231" t="s">
        <v>998</v>
      </c>
      <c r="L4039" s="231" t="s">
        <v>979</v>
      </c>
      <c r="M4039" s="234"/>
      <c r="N4039" s="235"/>
      <c r="O4039" s="235"/>
    </row>
    <row r="4040" spans="1:15">
      <c r="A4040" s="231" t="s">
        <v>969</v>
      </c>
      <c r="B4040" s="231" t="s">
        <v>970</v>
      </c>
      <c r="C4040" s="231" t="s">
        <v>971</v>
      </c>
      <c r="D4040" s="231" t="s">
        <v>972</v>
      </c>
      <c r="E4040" s="231" t="s">
        <v>996</v>
      </c>
      <c r="F4040" s="231" t="s">
        <v>95</v>
      </c>
      <c r="G4040" s="231" t="s">
        <v>974</v>
      </c>
      <c r="H4040" s="231" t="s">
        <v>49</v>
      </c>
      <c r="K4040" s="231" t="s">
        <v>998</v>
      </c>
      <c r="L4040" s="231" t="s">
        <v>980</v>
      </c>
      <c r="M4040" s="234"/>
      <c r="N4040" s="235"/>
      <c r="O4040" s="235"/>
    </row>
    <row r="4041" spans="1:15">
      <c r="A4041" s="237" t="s">
        <v>969</v>
      </c>
      <c r="B4041" s="237" t="s">
        <v>970</v>
      </c>
      <c r="C4041" s="237" t="s">
        <v>971</v>
      </c>
      <c r="D4041" s="237" t="s">
        <v>972</v>
      </c>
      <c r="E4041" s="237" t="s">
        <v>996</v>
      </c>
      <c r="F4041" s="237" t="s">
        <v>95</v>
      </c>
      <c r="G4041" s="237" t="s">
        <v>974</v>
      </c>
      <c r="H4041" s="237" t="s">
        <v>27</v>
      </c>
      <c r="I4041" s="237"/>
      <c r="J4041" s="237"/>
      <c r="K4041" s="237" t="s">
        <v>998</v>
      </c>
      <c r="L4041" s="237" t="s">
        <v>976</v>
      </c>
      <c r="M4041" s="237">
        <v>4541.1314000000002</v>
      </c>
      <c r="N4041" s="237">
        <v>3421.5808000000002</v>
      </c>
      <c r="O4041" s="237">
        <v>1182.4532999999999</v>
      </c>
    </row>
    <row r="4042" spans="1:15">
      <c r="A4042" s="237" t="s">
        <v>969</v>
      </c>
      <c r="B4042" s="237" t="s">
        <v>970</v>
      </c>
      <c r="C4042" s="237" t="s">
        <v>971</v>
      </c>
      <c r="D4042" s="237" t="s">
        <v>972</v>
      </c>
      <c r="E4042" s="237" t="s">
        <v>996</v>
      </c>
      <c r="F4042" s="237" t="s">
        <v>95</v>
      </c>
      <c r="G4042" s="237" t="s">
        <v>974</v>
      </c>
      <c r="H4042" s="237" t="s">
        <v>27</v>
      </c>
      <c r="I4042" s="237"/>
      <c r="J4042" s="237"/>
      <c r="K4042" s="237" t="s">
        <v>998</v>
      </c>
      <c r="L4042" s="237" t="s">
        <v>977</v>
      </c>
      <c r="M4042" s="238">
        <v>8.5401550696907898E-4</v>
      </c>
      <c r="N4042" s="238">
        <v>8.5401550696907898E-4</v>
      </c>
      <c r="O4042" s="238">
        <v>1.8408715823121601E-4</v>
      </c>
    </row>
    <row r="4043" spans="1:15">
      <c r="A4043" s="231" t="s">
        <v>969</v>
      </c>
      <c r="B4043" s="231" t="s">
        <v>970</v>
      </c>
      <c r="C4043" s="231" t="s">
        <v>971</v>
      </c>
      <c r="D4043" s="231" t="s">
        <v>972</v>
      </c>
      <c r="E4043" s="231" t="s">
        <v>996</v>
      </c>
      <c r="F4043" s="231" t="s">
        <v>95</v>
      </c>
      <c r="G4043" s="231" t="s">
        <v>974</v>
      </c>
      <c r="H4043" s="231" t="s">
        <v>27</v>
      </c>
      <c r="I4043" s="231" t="s">
        <v>1002</v>
      </c>
      <c r="J4043" s="231" t="s">
        <v>1076</v>
      </c>
      <c r="K4043" s="231" t="s">
        <v>998</v>
      </c>
      <c r="L4043" s="231" t="s">
        <v>978</v>
      </c>
      <c r="M4043" s="234"/>
      <c r="N4043" s="235">
        <v>1</v>
      </c>
      <c r="O4043" s="235">
        <v>1</v>
      </c>
    </row>
    <row r="4044" spans="1:15">
      <c r="A4044" s="231" t="s">
        <v>969</v>
      </c>
      <c r="B4044" s="231" t="s">
        <v>970</v>
      </c>
      <c r="C4044" s="231" t="s">
        <v>971</v>
      </c>
      <c r="D4044" s="231" t="s">
        <v>972</v>
      </c>
      <c r="E4044" s="231" t="s">
        <v>996</v>
      </c>
      <c r="F4044" s="231" t="s">
        <v>95</v>
      </c>
      <c r="G4044" s="231" t="s">
        <v>974</v>
      </c>
      <c r="H4044" s="231" t="s">
        <v>27</v>
      </c>
      <c r="K4044" s="231" t="s">
        <v>998</v>
      </c>
      <c r="L4044" s="231" t="s">
        <v>979</v>
      </c>
      <c r="M4044" s="234"/>
      <c r="N4044" s="235"/>
      <c r="O4044" s="235"/>
    </row>
    <row r="4045" spans="1:15">
      <c r="A4045" s="231" t="s">
        <v>969</v>
      </c>
      <c r="B4045" s="231" t="s">
        <v>970</v>
      </c>
      <c r="C4045" s="231" t="s">
        <v>971</v>
      </c>
      <c r="D4045" s="231" t="s">
        <v>972</v>
      </c>
      <c r="E4045" s="231" t="s">
        <v>996</v>
      </c>
      <c r="F4045" s="231" t="s">
        <v>95</v>
      </c>
      <c r="G4045" s="231" t="s">
        <v>974</v>
      </c>
      <c r="H4045" s="231" t="s">
        <v>27</v>
      </c>
      <c r="K4045" s="231" t="s">
        <v>998</v>
      </c>
      <c r="L4045" s="231" t="s">
        <v>980</v>
      </c>
      <c r="M4045" s="234"/>
      <c r="N4045" s="235"/>
      <c r="O4045" s="235"/>
    </row>
    <row r="4046" spans="1:15">
      <c r="A4046" s="237" t="s">
        <v>969</v>
      </c>
      <c r="B4046" s="237" t="s">
        <v>970</v>
      </c>
      <c r="C4046" s="237" t="s">
        <v>971</v>
      </c>
      <c r="D4046" s="237" t="s">
        <v>972</v>
      </c>
      <c r="E4046" s="237" t="s">
        <v>996</v>
      </c>
      <c r="F4046" s="237" t="s">
        <v>95</v>
      </c>
      <c r="G4046" s="237" t="s">
        <v>974</v>
      </c>
      <c r="H4046" s="237" t="s">
        <v>31</v>
      </c>
      <c r="I4046" s="237"/>
      <c r="J4046" s="237"/>
      <c r="K4046" s="237" t="s">
        <v>998</v>
      </c>
      <c r="L4046" s="237" t="s">
        <v>976</v>
      </c>
      <c r="M4046" s="237">
        <v>274.93110000000001</v>
      </c>
      <c r="N4046" s="237">
        <v>274.93110000000001</v>
      </c>
      <c r="O4046" s="237"/>
    </row>
    <row r="4047" spans="1:15">
      <c r="A4047" s="237" t="s">
        <v>969</v>
      </c>
      <c r="B4047" s="237" t="s">
        <v>970</v>
      </c>
      <c r="C4047" s="237" t="s">
        <v>971</v>
      </c>
      <c r="D4047" s="237" t="s">
        <v>972</v>
      </c>
      <c r="E4047" s="237" t="s">
        <v>996</v>
      </c>
      <c r="F4047" s="237" t="s">
        <v>95</v>
      </c>
      <c r="G4047" s="237" t="s">
        <v>974</v>
      </c>
      <c r="H4047" s="237" t="s">
        <v>31</v>
      </c>
      <c r="I4047" s="237"/>
      <c r="J4047" s="237"/>
      <c r="K4047" s="237" t="s">
        <v>998</v>
      </c>
      <c r="L4047" s="237" t="s">
        <v>977</v>
      </c>
      <c r="M4047" s="238">
        <v>6.8621913808981696E-5</v>
      </c>
      <c r="N4047" s="238">
        <v>6.8621913808981696E-5</v>
      </c>
      <c r="O4047" s="238"/>
    </row>
    <row r="4048" spans="1:15">
      <c r="A4048" s="231" t="s">
        <v>969</v>
      </c>
      <c r="B4048" s="231" t="s">
        <v>970</v>
      </c>
      <c r="C4048" s="231" t="s">
        <v>971</v>
      </c>
      <c r="D4048" s="231" t="s">
        <v>972</v>
      </c>
      <c r="E4048" s="231" t="s">
        <v>996</v>
      </c>
      <c r="F4048" s="231" t="s">
        <v>95</v>
      </c>
      <c r="G4048" s="231" t="s">
        <v>974</v>
      </c>
      <c r="H4048" s="231" t="s">
        <v>31</v>
      </c>
      <c r="I4048" s="231" t="s">
        <v>1002</v>
      </c>
      <c r="J4048" s="231" t="s">
        <v>1076</v>
      </c>
      <c r="K4048" s="231" t="s">
        <v>998</v>
      </c>
      <c r="L4048" s="231" t="s">
        <v>978</v>
      </c>
      <c r="M4048" s="234"/>
      <c r="N4048" s="235">
        <v>1</v>
      </c>
      <c r="O4048" s="235">
        <v>1</v>
      </c>
    </row>
    <row r="4049" spans="1:15">
      <c r="A4049" s="231" t="s">
        <v>969</v>
      </c>
      <c r="B4049" s="231" t="s">
        <v>970</v>
      </c>
      <c r="C4049" s="231" t="s">
        <v>971</v>
      </c>
      <c r="D4049" s="231" t="s">
        <v>972</v>
      </c>
      <c r="E4049" s="231" t="s">
        <v>996</v>
      </c>
      <c r="F4049" s="231" t="s">
        <v>95</v>
      </c>
      <c r="G4049" s="231" t="s">
        <v>974</v>
      </c>
      <c r="H4049" s="231" t="s">
        <v>31</v>
      </c>
      <c r="K4049" s="231" t="s">
        <v>998</v>
      </c>
      <c r="L4049" s="231" t="s">
        <v>979</v>
      </c>
      <c r="M4049" s="234"/>
      <c r="N4049" s="235"/>
      <c r="O4049" s="236"/>
    </row>
    <row r="4050" spans="1:15">
      <c r="A4050" s="231" t="s">
        <v>969</v>
      </c>
      <c r="B4050" s="231" t="s">
        <v>970</v>
      </c>
      <c r="C4050" s="231" t="s">
        <v>971</v>
      </c>
      <c r="D4050" s="231" t="s">
        <v>972</v>
      </c>
      <c r="E4050" s="231" t="s">
        <v>996</v>
      </c>
      <c r="F4050" s="231" t="s">
        <v>95</v>
      </c>
      <c r="G4050" s="231" t="s">
        <v>974</v>
      </c>
      <c r="H4050" s="231" t="s">
        <v>31</v>
      </c>
      <c r="K4050" s="231" t="s">
        <v>998</v>
      </c>
      <c r="L4050" s="231" t="s">
        <v>980</v>
      </c>
      <c r="M4050" s="234"/>
      <c r="N4050" s="235"/>
      <c r="O4050" s="236"/>
    </row>
    <row r="4051" spans="1:15">
      <c r="A4051" s="237" t="s">
        <v>969</v>
      </c>
      <c r="B4051" s="237" t="s">
        <v>970</v>
      </c>
      <c r="C4051" s="237" t="s">
        <v>971</v>
      </c>
      <c r="D4051" s="237" t="s">
        <v>972</v>
      </c>
      <c r="E4051" s="237" t="s">
        <v>996</v>
      </c>
      <c r="F4051" s="237" t="s">
        <v>95</v>
      </c>
      <c r="G4051" s="237" t="s">
        <v>974</v>
      </c>
      <c r="H4051" s="237" t="s">
        <v>26</v>
      </c>
      <c r="I4051" s="237"/>
      <c r="J4051" s="237"/>
      <c r="K4051" s="237" t="s">
        <v>998</v>
      </c>
      <c r="L4051" s="237" t="s">
        <v>976</v>
      </c>
      <c r="M4051" s="237">
        <v>2380.7716</v>
      </c>
      <c r="N4051" s="237"/>
      <c r="O4051" s="237"/>
    </row>
    <row r="4052" spans="1:15">
      <c r="A4052" s="237" t="s">
        <v>969</v>
      </c>
      <c r="B4052" s="237" t="s">
        <v>970</v>
      </c>
      <c r="C4052" s="237" t="s">
        <v>971</v>
      </c>
      <c r="D4052" s="237" t="s">
        <v>972</v>
      </c>
      <c r="E4052" s="237" t="s">
        <v>996</v>
      </c>
      <c r="F4052" s="237" t="s">
        <v>95</v>
      </c>
      <c r="G4052" s="237" t="s">
        <v>974</v>
      </c>
      <c r="H4052" s="237" t="s">
        <v>26</v>
      </c>
      <c r="I4052" s="237"/>
      <c r="J4052" s="237"/>
      <c r="K4052" s="237" t="s">
        <v>998</v>
      </c>
      <c r="L4052" s="237" t="s">
        <v>977</v>
      </c>
      <c r="M4052" s="238">
        <v>4.0985316552055799E-4</v>
      </c>
      <c r="N4052" s="238"/>
      <c r="O4052" s="238"/>
    </row>
    <row r="4053" spans="1:15">
      <c r="A4053" s="231" t="s">
        <v>969</v>
      </c>
      <c r="B4053" s="231" t="s">
        <v>970</v>
      </c>
      <c r="C4053" s="231" t="s">
        <v>971</v>
      </c>
      <c r="D4053" s="231" t="s">
        <v>972</v>
      </c>
      <c r="E4053" s="231" t="s">
        <v>996</v>
      </c>
      <c r="F4053" s="231" t="s">
        <v>95</v>
      </c>
      <c r="G4053" s="231" t="s">
        <v>974</v>
      </c>
      <c r="H4053" s="231" t="s">
        <v>26</v>
      </c>
      <c r="I4053" s="231" t="s">
        <v>1002</v>
      </c>
      <c r="J4053" s="231" t="s">
        <v>1076</v>
      </c>
      <c r="K4053" s="231" t="s">
        <v>998</v>
      </c>
      <c r="L4053" s="231" t="s">
        <v>978</v>
      </c>
      <c r="M4053" s="234"/>
      <c r="N4053" s="235">
        <v>1</v>
      </c>
      <c r="O4053" s="235">
        <v>1</v>
      </c>
    </row>
    <row r="4054" spans="1:15">
      <c r="A4054" s="231" t="s">
        <v>969</v>
      </c>
      <c r="B4054" s="231" t="s">
        <v>970</v>
      </c>
      <c r="C4054" s="231" t="s">
        <v>971</v>
      </c>
      <c r="D4054" s="231" t="s">
        <v>972</v>
      </c>
      <c r="E4054" s="231" t="s">
        <v>996</v>
      </c>
      <c r="F4054" s="231" t="s">
        <v>95</v>
      </c>
      <c r="G4054" s="231" t="s">
        <v>974</v>
      </c>
      <c r="H4054" s="231" t="s">
        <v>26</v>
      </c>
      <c r="K4054" s="231" t="s">
        <v>998</v>
      </c>
      <c r="L4054" s="231" t="s">
        <v>979</v>
      </c>
      <c r="M4054" s="234"/>
      <c r="N4054" s="236"/>
      <c r="O4054" s="236"/>
    </row>
    <row r="4055" spans="1:15">
      <c r="A4055" s="231" t="s">
        <v>969</v>
      </c>
      <c r="B4055" s="231" t="s">
        <v>970</v>
      </c>
      <c r="C4055" s="231" t="s">
        <v>971</v>
      </c>
      <c r="D4055" s="231" t="s">
        <v>972</v>
      </c>
      <c r="E4055" s="231" t="s">
        <v>996</v>
      </c>
      <c r="F4055" s="231" t="s">
        <v>95</v>
      </c>
      <c r="G4055" s="231" t="s">
        <v>974</v>
      </c>
      <c r="H4055" s="231" t="s">
        <v>26</v>
      </c>
      <c r="K4055" s="231" t="s">
        <v>998</v>
      </c>
      <c r="L4055" s="231" t="s">
        <v>980</v>
      </c>
      <c r="M4055" s="234"/>
      <c r="N4055" s="236"/>
      <c r="O4055" s="236"/>
    </row>
    <row r="4056" spans="1:15">
      <c r="A4056" s="237" t="s">
        <v>969</v>
      </c>
      <c r="B4056" s="237" t="s">
        <v>970</v>
      </c>
      <c r="C4056" s="237" t="s">
        <v>971</v>
      </c>
      <c r="D4056" s="237" t="s">
        <v>972</v>
      </c>
      <c r="E4056" s="237" t="s">
        <v>996</v>
      </c>
      <c r="F4056" s="237" t="s">
        <v>95</v>
      </c>
      <c r="G4056" s="237" t="s">
        <v>974</v>
      </c>
      <c r="H4056" s="237" t="s">
        <v>647</v>
      </c>
      <c r="I4056" s="237"/>
      <c r="J4056" s="237"/>
      <c r="K4056" s="237" t="s">
        <v>998</v>
      </c>
      <c r="L4056" s="237" t="s">
        <v>976</v>
      </c>
      <c r="M4056" s="237">
        <v>1169.3079</v>
      </c>
      <c r="N4056" s="237">
        <v>1123.6659</v>
      </c>
      <c r="O4056" s="237">
        <v>112.9132</v>
      </c>
    </row>
    <row r="4057" spans="1:15">
      <c r="A4057" s="237" t="s">
        <v>969</v>
      </c>
      <c r="B4057" s="237" t="s">
        <v>970</v>
      </c>
      <c r="C4057" s="237" t="s">
        <v>971</v>
      </c>
      <c r="D4057" s="237" t="s">
        <v>972</v>
      </c>
      <c r="E4057" s="237" t="s">
        <v>996</v>
      </c>
      <c r="F4057" s="237" t="s">
        <v>95</v>
      </c>
      <c r="G4057" s="237" t="s">
        <v>974</v>
      </c>
      <c r="H4057" s="237" t="s">
        <v>647</v>
      </c>
      <c r="I4057" s="237"/>
      <c r="J4057" s="237"/>
      <c r="K4057" s="237" t="s">
        <v>998</v>
      </c>
      <c r="L4057" s="237" t="s">
        <v>977</v>
      </c>
      <c r="M4057" s="238">
        <v>2.8046337624187202E-4</v>
      </c>
      <c r="N4057" s="238">
        <v>2.8046337624187202E-4</v>
      </c>
      <c r="O4057" s="238">
        <v>1.7578597070001002E-5</v>
      </c>
    </row>
    <row r="4058" spans="1:15">
      <c r="A4058" s="231" t="s">
        <v>969</v>
      </c>
      <c r="B4058" s="231" t="s">
        <v>970</v>
      </c>
      <c r="C4058" s="231" t="s">
        <v>971</v>
      </c>
      <c r="D4058" s="231" t="s">
        <v>972</v>
      </c>
      <c r="E4058" s="231" t="s">
        <v>996</v>
      </c>
      <c r="F4058" s="231" t="s">
        <v>95</v>
      </c>
      <c r="G4058" s="231" t="s">
        <v>974</v>
      </c>
      <c r="H4058" s="231" t="s">
        <v>647</v>
      </c>
      <c r="I4058" s="231" t="s">
        <v>1002</v>
      </c>
      <c r="J4058" s="231" t="s">
        <v>1076</v>
      </c>
      <c r="K4058" s="231" t="s">
        <v>998</v>
      </c>
      <c r="L4058" s="231" t="s">
        <v>978</v>
      </c>
      <c r="M4058" s="234"/>
      <c r="N4058" s="235">
        <v>1</v>
      </c>
      <c r="O4058" s="235">
        <v>1</v>
      </c>
    </row>
    <row r="4059" spans="1:15">
      <c r="A4059" s="231" t="s">
        <v>969</v>
      </c>
      <c r="B4059" s="231" t="s">
        <v>970</v>
      </c>
      <c r="C4059" s="231" t="s">
        <v>971</v>
      </c>
      <c r="D4059" s="231" t="s">
        <v>972</v>
      </c>
      <c r="E4059" s="231" t="s">
        <v>996</v>
      </c>
      <c r="F4059" s="231" t="s">
        <v>95</v>
      </c>
      <c r="G4059" s="231" t="s">
        <v>974</v>
      </c>
      <c r="H4059" s="231" t="s">
        <v>647</v>
      </c>
      <c r="K4059" s="231" t="s">
        <v>998</v>
      </c>
      <c r="L4059" s="231" t="s">
        <v>979</v>
      </c>
      <c r="M4059" s="234"/>
      <c r="N4059" s="235"/>
      <c r="O4059" s="235"/>
    </row>
    <row r="4060" spans="1:15">
      <c r="A4060" s="231" t="s">
        <v>969</v>
      </c>
      <c r="B4060" s="231" t="s">
        <v>970</v>
      </c>
      <c r="C4060" s="231" t="s">
        <v>971</v>
      </c>
      <c r="D4060" s="231" t="s">
        <v>972</v>
      </c>
      <c r="E4060" s="231" t="s">
        <v>996</v>
      </c>
      <c r="F4060" s="231" t="s">
        <v>95</v>
      </c>
      <c r="G4060" s="231" t="s">
        <v>974</v>
      </c>
      <c r="H4060" s="231" t="s">
        <v>647</v>
      </c>
      <c r="K4060" s="231" t="s">
        <v>998</v>
      </c>
      <c r="L4060" s="231" t="s">
        <v>980</v>
      </c>
      <c r="M4060" s="234"/>
      <c r="N4060" s="235"/>
      <c r="O4060" s="235"/>
    </row>
    <row r="4061" spans="1:15">
      <c r="A4061" s="237" t="s">
        <v>969</v>
      </c>
      <c r="B4061" s="237" t="s">
        <v>970</v>
      </c>
      <c r="C4061" s="237" t="s">
        <v>971</v>
      </c>
      <c r="D4061" s="237" t="s">
        <v>972</v>
      </c>
      <c r="E4061" s="237" t="s">
        <v>996</v>
      </c>
      <c r="F4061" s="237" t="s">
        <v>95</v>
      </c>
      <c r="G4061" s="237" t="s">
        <v>974</v>
      </c>
      <c r="H4061" s="237" t="s">
        <v>32</v>
      </c>
      <c r="I4061" s="237"/>
      <c r="J4061" s="237"/>
      <c r="K4061" s="237" t="s">
        <v>998</v>
      </c>
      <c r="L4061" s="237" t="s">
        <v>976</v>
      </c>
      <c r="M4061" s="237">
        <v>1009.7378</v>
      </c>
      <c r="N4061" s="237">
        <v>866.46579999999994</v>
      </c>
      <c r="O4061" s="237">
        <v>58.061100000000003</v>
      </c>
    </row>
    <row r="4062" spans="1:15">
      <c r="A4062" s="237" t="s">
        <v>969</v>
      </c>
      <c r="B4062" s="237" t="s">
        <v>970</v>
      </c>
      <c r="C4062" s="237" t="s">
        <v>971</v>
      </c>
      <c r="D4062" s="237" t="s">
        <v>972</v>
      </c>
      <c r="E4062" s="237" t="s">
        <v>996</v>
      </c>
      <c r="F4062" s="237" t="s">
        <v>95</v>
      </c>
      <c r="G4062" s="237" t="s">
        <v>974</v>
      </c>
      <c r="H4062" s="237" t="s">
        <v>32</v>
      </c>
      <c r="I4062" s="237"/>
      <c r="J4062" s="237"/>
      <c r="K4062" s="237" t="s">
        <v>998</v>
      </c>
      <c r="L4062" s="237" t="s">
        <v>977</v>
      </c>
      <c r="M4062" s="238">
        <v>2.4127461014178099E-4</v>
      </c>
      <c r="N4062" s="238">
        <v>2.16267062715096E-4</v>
      </c>
      <c r="O4062" s="238">
        <v>9.0390909330444307E-6</v>
      </c>
    </row>
    <row r="4063" spans="1:15">
      <c r="A4063" s="231" t="s">
        <v>969</v>
      </c>
      <c r="B4063" s="231" t="s">
        <v>970</v>
      </c>
      <c r="C4063" s="231" t="s">
        <v>971</v>
      </c>
      <c r="D4063" s="231" t="s">
        <v>972</v>
      </c>
      <c r="E4063" s="231" t="s">
        <v>996</v>
      </c>
      <c r="F4063" s="231" t="s">
        <v>95</v>
      </c>
      <c r="G4063" s="231" t="s">
        <v>974</v>
      </c>
      <c r="H4063" s="231" t="s">
        <v>32</v>
      </c>
      <c r="I4063" s="231" t="s">
        <v>1002</v>
      </c>
      <c r="J4063" s="231" t="s">
        <v>1076</v>
      </c>
      <c r="K4063" s="231" t="s">
        <v>998</v>
      </c>
      <c r="L4063" s="231" t="s">
        <v>978</v>
      </c>
      <c r="M4063" s="234"/>
      <c r="N4063" s="235">
        <v>1</v>
      </c>
      <c r="O4063" s="235">
        <v>1</v>
      </c>
    </row>
    <row r="4064" spans="1:15">
      <c r="A4064" s="231" t="s">
        <v>969</v>
      </c>
      <c r="B4064" s="231" t="s">
        <v>970</v>
      </c>
      <c r="C4064" s="231" t="s">
        <v>971</v>
      </c>
      <c r="D4064" s="231" t="s">
        <v>972</v>
      </c>
      <c r="E4064" s="231" t="s">
        <v>996</v>
      </c>
      <c r="F4064" s="231" t="s">
        <v>95</v>
      </c>
      <c r="G4064" s="231" t="s">
        <v>974</v>
      </c>
      <c r="H4064" s="231" t="s">
        <v>32</v>
      </c>
      <c r="K4064" s="231" t="s">
        <v>998</v>
      </c>
      <c r="L4064" s="231" t="s">
        <v>979</v>
      </c>
      <c r="M4064" s="234"/>
      <c r="N4064" s="235"/>
      <c r="O4064" s="235"/>
    </row>
    <row r="4065" spans="1:15">
      <c r="A4065" s="231" t="s">
        <v>969</v>
      </c>
      <c r="B4065" s="231" t="s">
        <v>970</v>
      </c>
      <c r="C4065" s="231" t="s">
        <v>971</v>
      </c>
      <c r="D4065" s="231" t="s">
        <v>972</v>
      </c>
      <c r="E4065" s="231" t="s">
        <v>996</v>
      </c>
      <c r="F4065" s="231" t="s">
        <v>95</v>
      </c>
      <c r="G4065" s="231" t="s">
        <v>974</v>
      </c>
      <c r="H4065" s="231" t="s">
        <v>32</v>
      </c>
      <c r="K4065" s="231" t="s">
        <v>998</v>
      </c>
      <c r="L4065" s="231" t="s">
        <v>980</v>
      </c>
      <c r="M4065" s="234"/>
      <c r="N4065" s="235"/>
      <c r="O4065" s="235"/>
    </row>
    <row r="4066" spans="1:15">
      <c r="A4066" s="237" t="s">
        <v>969</v>
      </c>
      <c r="B4066" s="237" t="s">
        <v>970</v>
      </c>
      <c r="C4066" s="237" t="s">
        <v>971</v>
      </c>
      <c r="D4066" s="237" t="s">
        <v>972</v>
      </c>
      <c r="E4066" s="237" t="s">
        <v>996</v>
      </c>
      <c r="F4066" s="237" t="s">
        <v>95</v>
      </c>
      <c r="G4066" s="237" t="s">
        <v>974</v>
      </c>
      <c r="H4066" s="237" t="s">
        <v>28</v>
      </c>
      <c r="I4066" s="237"/>
      <c r="J4066" s="237"/>
      <c r="K4066" s="237" t="s">
        <v>998</v>
      </c>
      <c r="L4066" s="237" t="s">
        <v>976</v>
      </c>
      <c r="M4066" s="237">
        <v>5900.0860000000002</v>
      </c>
      <c r="N4066" s="237">
        <v>1546.1952000000001</v>
      </c>
      <c r="O4066" s="237">
        <v>95.550200000000004</v>
      </c>
    </row>
    <row r="4067" spans="1:15">
      <c r="A4067" s="237" t="s">
        <v>969</v>
      </c>
      <c r="B4067" s="237" t="s">
        <v>970</v>
      </c>
      <c r="C4067" s="237" t="s">
        <v>971</v>
      </c>
      <c r="D4067" s="237" t="s">
        <v>972</v>
      </c>
      <c r="E4067" s="237" t="s">
        <v>996</v>
      </c>
      <c r="F4067" s="237" t="s">
        <v>95</v>
      </c>
      <c r="G4067" s="237" t="s">
        <v>974</v>
      </c>
      <c r="H4067" s="237" t="s">
        <v>28</v>
      </c>
      <c r="I4067" s="237"/>
      <c r="J4067" s="237"/>
      <c r="K4067" s="237" t="s">
        <v>998</v>
      </c>
      <c r="L4067" s="237" t="s">
        <v>977</v>
      </c>
      <c r="M4067" s="238">
        <v>1.1027342272648399E-3</v>
      </c>
      <c r="N4067" s="238">
        <v>3.8592532364021799E-4</v>
      </c>
      <c r="O4067" s="238">
        <v>1.48754836968397E-5</v>
      </c>
    </row>
    <row r="4068" spans="1:15">
      <c r="A4068" s="231" t="s">
        <v>969</v>
      </c>
      <c r="B4068" s="231" t="s">
        <v>970</v>
      </c>
      <c r="C4068" s="231" t="s">
        <v>971</v>
      </c>
      <c r="D4068" s="231" t="s">
        <v>972</v>
      </c>
      <c r="E4068" s="231" t="s">
        <v>996</v>
      </c>
      <c r="F4068" s="231" t="s">
        <v>95</v>
      </c>
      <c r="G4068" s="231" t="s">
        <v>974</v>
      </c>
      <c r="H4068" s="231" t="s">
        <v>28</v>
      </c>
      <c r="I4068" s="231" t="s">
        <v>1002</v>
      </c>
      <c r="J4068" s="231" t="s">
        <v>1076</v>
      </c>
      <c r="K4068" s="231" t="s">
        <v>998</v>
      </c>
      <c r="L4068" s="231" t="s">
        <v>978</v>
      </c>
      <c r="M4068" s="234"/>
      <c r="N4068" s="235">
        <v>1</v>
      </c>
      <c r="O4068" s="235">
        <v>1</v>
      </c>
    </row>
    <row r="4069" spans="1:15">
      <c r="A4069" s="231" t="s">
        <v>969</v>
      </c>
      <c r="B4069" s="231" t="s">
        <v>970</v>
      </c>
      <c r="C4069" s="231" t="s">
        <v>971</v>
      </c>
      <c r="D4069" s="231" t="s">
        <v>972</v>
      </c>
      <c r="E4069" s="231" t="s">
        <v>996</v>
      </c>
      <c r="F4069" s="231" t="s">
        <v>95</v>
      </c>
      <c r="G4069" s="231" t="s">
        <v>974</v>
      </c>
      <c r="H4069" s="231" t="s">
        <v>28</v>
      </c>
      <c r="K4069" s="231" t="s">
        <v>998</v>
      </c>
      <c r="L4069" s="231" t="s">
        <v>979</v>
      </c>
      <c r="M4069" s="234"/>
      <c r="N4069" s="235"/>
      <c r="O4069" s="235"/>
    </row>
    <row r="4070" spans="1:15">
      <c r="A4070" s="231" t="s">
        <v>969</v>
      </c>
      <c r="B4070" s="231" t="s">
        <v>970</v>
      </c>
      <c r="C4070" s="231" t="s">
        <v>971</v>
      </c>
      <c r="D4070" s="231" t="s">
        <v>972</v>
      </c>
      <c r="E4070" s="231" t="s">
        <v>996</v>
      </c>
      <c r="F4070" s="231" t="s">
        <v>95</v>
      </c>
      <c r="G4070" s="231" t="s">
        <v>974</v>
      </c>
      <c r="H4070" s="231" t="s">
        <v>28</v>
      </c>
      <c r="K4070" s="231" t="s">
        <v>998</v>
      </c>
      <c r="L4070" s="231" t="s">
        <v>980</v>
      </c>
      <c r="M4070" s="234"/>
      <c r="N4070" s="235"/>
      <c r="O4070" s="235"/>
    </row>
    <row r="4071" spans="1:15">
      <c r="A4071" s="237" t="s">
        <v>969</v>
      </c>
      <c r="B4071" s="237" t="s">
        <v>970</v>
      </c>
      <c r="C4071" s="237" t="s">
        <v>971</v>
      </c>
      <c r="D4071" s="237" t="s">
        <v>972</v>
      </c>
      <c r="E4071" s="237" t="s">
        <v>996</v>
      </c>
      <c r="F4071" s="237" t="s">
        <v>95</v>
      </c>
      <c r="G4071" s="237" t="s">
        <v>974</v>
      </c>
      <c r="H4071" s="237" t="s">
        <v>25</v>
      </c>
      <c r="I4071" s="237"/>
      <c r="J4071" s="237"/>
      <c r="K4071" s="237" t="s">
        <v>998</v>
      </c>
      <c r="L4071" s="237" t="s">
        <v>976</v>
      </c>
      <c r="M4071" s="237">
        <v>1289.5051000000001</v>
      </c>
      <c r="N4071" s="237">
        <v>739.37139999999999</v>
      </c>
      <c r="O4071" s="237">
        <v>68.7637</v>
      </c>
    </row>
    <row r="4072" spans="1:15">
      <c r="A4072" s="237" t="s">
        <v>969</v>
      </c>
      <c r="B4072" s="237" t="s">
        <v>970</v>
      </c>
      <c r="C4072" s="237" t="s">
        <v>971</v>
      </c>
      <c r="D4072" s="237" t="s">
        <v>972</v>
      </c>
      <c r="E4072" s="237" t="s">
        <v>996</v>
      </c>
      <c r="F4072" s="237" t="s">
        <v>95</v>
      </c>
      <c r="G4072" s="237" t="s">
        <v>974</v>
      </c>
      <c r="H4072" s="237" t="s">
        <v>25</v>
      </c>
      <c r="I4072" s="237"/>
      <c r="J4072" s="237"/>
      <c r="K4072" s="237" t="s">
        <v>998</v>
      </c>
      <c r="L4072" s="237" t="s">
        <v>977</v>
      </c>
      <c r="M4072" s="238">
        <v>2.7194529778344802E-4</v>
      </c>
      <c r="N4072" s="238">
        <v>1.84544711324496E-4</v>
      </c>
      <c r="O4072" s="238">
        <v>1.0705297302196901E-5</v>
      </c>
    </row>
    <row r="4073" spans="1:15">
      <c r="A4073" s="231" t="s">
        <v>969</v>
      </c>
      <c r="B4073" s="231" t="s">
        <v>970</v>
      </c>
      <c r="C4073" s="231" t="s">
        <v>971</v>
      </c>
      <c r="D4073" s="231" t="s">
        <v>972</v>
      </c>
      <c r="E4073" s="231" t="s">
        <v>996</v>
      </c>
      <c r="F4073" s="231" t="s">
        <v>95</v>
      </c>
      <c r="G4073" s="231" t="s">
        <v>974</v>
      </c>
      <c r="H4073" s="231" t="s">
        <v>25</v>
      </c>
      <c r="I4073" s="231" t="s">
        <v>1002</v>
      </c>
      <c r="J4073" s="231" t="s">
        <v>1076</v>
      </c>
      <c r="K4073" s="231" t="s">
        <v>998</v>
      </c>
      <c r="L4073" s="231" t="s">
        <v>978</v>
      </c>
      <c r="M4073" s="234"/>
      <c r="N4073" s="235">
        <v>1</v>
      </c>
      <c r="O4073" s="235">
        <v>1</v>
      </c>
    </row>
    <row r="4074" spans="1:15">
      <c r="A4074" s="231" t="s">
        <v>969</v>
      </c>
      <c r="B4074" s="231" t="s">
        <v>970</v>
      </c>
      <c r="C4074" s="231" t="s">
        <v>971</v>
      </c>
      <c r="D4074" s="231" t="s">
        <v>972</v>
      </c>
      <c r="E4074" s="231" t="s">
        <v>996</v>
      </c>
      <c r="F4074" s="231" t="s">
        <v>95</v>
      </c>
      <c r="G4074" s="231" t="s">
        <v>974</v>
      </c>
      <c r="H4074" s="231" t="s">
        <v>25</v>
      </c>
      <c r="K4074" s="231" t="s">
        <v>998</v>
      </c>
      <c r="L4074" s="231" t="s">
        <v>979</v>
      </c>
      <c r="M4074" s="234"/>
      <c r="N4074" s="235"/>
      <c r="O4074" s="235"/>
    </row>
    <row r="4075" spans="1:15">
      <c r="A4075" s="231" t="s">
        <v>969</v>
      </c>
      <c r="B4075" s="231" t="s">
        <v>970</v>
      </c>
      <c r="C4075" s="231" t="s">
        <v>971</v>
      </c>
      <c r="D4075" s="231" t="s">
        <v>972</v>
      </c>
      <c r="E4075" s="231" t="s">
        <v>996</v>
      </c>
      <c r="F4075" s="231" t="s">
        <v>95</v>
      </c>
      <c r="G4075" s="231" t="s">
        <v>974</v>
      </c>
      <c r="H4075" s="231" t="s">
        <v>25</v>
      </c>
      <c r="K4075" s="231" t="s">
        <v>998</v>
      </c>
      <c r="L4075" s="231" t="s">
        <v>980</v>
      </c>
      <c r="M4075" s="234"/>
      <c r="N4075" s="235"/>
      <c r="O4075" s="235"/>
    </row>
    <row r="4076" spans="1:15">
      <c r="A4076" s="237" t="s">
        <v>969</v>
      </c>
      <c r="B4076" s="237" t="s">
        <v>970</v>
      </c>
      <c r="C4076" s="237" t="s">
        <v>971</v>
      </c>
      <c r="D4076" s="237" t="s">
        <v>972</v>
      </c>
      <c r="E4076" s="237" t="s">
        <v>996</v>
      </c>
      <c r="F4076" s="237" t="s">
        <v>95</v>
      </c>
      <c r="G4076" s="237" t="s">
        <v>974</v>
      </c>
      <c r="H4076" s="237" t="s">
        <v>649</v>
      </c>
      <c r="I4076" s="237"/>
      <c r="J4076" s="237"/>
      <c r="K4076" s="237" t="s">
        <v>998</v>
      </c>
      <c r="L4076" s="237" t="s">
        <v>976</v>
      </c>
      <c r="M4076" s="237">
        <v>650.41549999999995</v>
      </c>
      <c r="N4076" s="237">
        <v>181.0086</v>
      </c>
      <c r="O4076" s="237">
        <v>0.24629999999999999</v>
      </c>
    </row>
    <row r="4077" spans="1:15">
      <c r="A4077" s="237" t="s">
        <v>969</v>
      </c>
      <c r="B4077" s="237" t="s">
        <v>970</v>
      </c>
      <c r="C4077" s="237" t="s">
        <v>971</v>
      </c>
      <c r="D4077" s="237" t="s">
        <v>972</v>
      </c>
      <c r="E4077" s="237" t="s">
        <v>996</v>
      </c>
      <c r="F4077" s="237" t="s">
        <v>95</v>
      </c>
      <c r="G4077" s="237" t="s">
        <v>974</v>
      </c>
      <c r="H4077" s="237" t="s">
        <v>649</v>
      </c>
      <c r="I4077" s="237"/>
      <c r="J4077" s="237"/>
      <c r="K4077" s="237" t="s">
        <v>998</v>
      </c>
      <c r="L4077" s="237" t="s">
        <v>977</v>
      </c>
      <c r="M4077" s="238">
        <v>1.1138462545220101E-4</v>
      </c>
      <c r="N4077" s="238">
        <v>4.5179161425842503E-5</v>
      </c>
      <c r="O4077" s="238">
        <v>3.83445731618733E-8</v>
      </c>
    </row>
    <row r="4078" spans="1:15">
      <c r="A4078" s="231" t="s">
        <v>969</v>
      </c>
      <c r="B4078" s="231" t="s">
        <v>970</v>
      </c>
      <c r="C4078" s="231" t="s">
        <v>971</v>
      </c>
      <c r="D4078" s="231" t="s">
        <v>972</v>
      </c>
      <c r="E4078" s="231" t="s">
        <v>996</v>
      </c>
      <c r="F4078" s="231" t="s">
        <v>95</v>
      </c>
      <c r="G4078" s="231" t="s">
        <v>974</v>
      </c>
      <c r="H4078" s="231" t="s">
        <v>649</v>
      </c>
      <c r="I4078" s="231" t="s">
        <v>1002</v>
      </c>
      <c r="J4078" s="231" t="s">
        <v>1076</v>
      </c>
      <c r="K4078" s="231" t="s">
        <v>998</v>
      </c>
      <c r="L4078" s="231" t="s">
        <v>978</v>
      </c>
      <c r="M4078" s="234"/>
      <c r="N4078" s="235">
        <v>1</v>
      </c>
      <c r="O4078" s="235">
        <v>1</v>
      </c>
    </row>
    <row r="4079" spans="1:15">
      <c r="A4079" s="231" t="s">
        <v>969</v>
      </c>
      <c r="B4079" s="231" t="s">
        <v>970</v>
      </c>
      <c r="C4079" s="231" t="s">
        <v>971</v>
      </c>
      <c r="D4079" s="231" t="s">
        <v>972</v>
      </c>
      <c r="E4079" s="231" t="s">
        <v>996</v>
      </c>
      <c r="F4079" s="231" t="s">
        <v>95</v>
      </c>
      <c r="G4079" s="231" t="s">
        <v>974</v>
      </c>
      <c r="H4079" s="231" t="s">
        <v>649</v>
      </c>
      <c r="K4079" s="231" t="s">
        <v>998</v>
      </c>
      <c r="L4079" s="231" t="s">
        <v>979</v>
      </c>
      <c r="M4079" s="234"/>
      <c r="N4079" s="235"/>
      <c r="O4079" s="235"/>
    </row>
    <row r="4080" spans="1:15">
      <c r="A4080" s="231" t="s">
        <v>969</v>
      </c>
      <c r="B4080" s="231" t="s">
        <v>970</v>
      </c>
      <c r="C4080" s="231" t="s">
        <v>971</v>
      </c>
      <c r="D4080" s="231" t="s">
        <v>972</v>
      </c>
      <c r="E4080" s="231" t="s">
        <v>996</v>
      </c>
      <c r="F4080" s="231" t="s">
        <v>95</v>
      </c>
      <c r="G4080" s="231" t="s">
        <v>974</v>
      </c>
      <c r="H4080" s="231" t="s">
        <v>649</v>
      </c>
      <c r="K4080" s="231" t="s">
        <v>998</v>
      </c>
      <c r="L4080" s="231" t="s">
        <v>980</v>
      </c>
      <c r="M4080" s="234"/>
      <c r="N4080" s="235"/>
      <c r="O4080" s="235"/>
    </row>
    <row r="4081" spans="1:15">
      <c r="A4081" s="237" t="s">
        <v>969</v>
      </c>
      <c r="B4081" s="237" t="s">
        <v>970</v>
      </c>
      <c r="C4081" s="237" t="s">
        <v>971</v>
      </c>
      <c r="D4081" s="237" t="s">
        <v>972</v>
      </c>
      <c r="E4081" s="237" t="s">
        <v>996</v>
      </c>
      <c r="F4081" s="237" t="s">
        <v>95</v>
      </c>
      <c r="G4081" s="237" t="s">
        <v>974</v>
      </c>
      <c r="H4081" s="237" t="s">
        <v>650</v>
      </c>
      <c r="I4081" s="237"/>
      <c r="J4081" s="237"/>
      <c r="K4081" s="237" t="s">
        <v>998</v>
      </c>
      <c r="L4081" s="237" t="s">
        <v>976</v>
      </c>
      <c r="M4081" s="237">
        <v>39.871000000000002</v>
      </c>
      <c r="N4081" s="237"/>
      <c r="O4081" s="237"/>
    </row>
    <row r="4082" spans="1:15">
      <c r="A4082" s="237" t="s">
        <v>969</v>
      </c>
      <c r="B4082" s="237" t="s">
        <v>970</v>
      </c>
      <c r="C4082" s="237" t="s">
        <v>971</v>
      </c>
      <c r="D4082" s="237" t="s">
        <v>972</v>
      </c>
      <c r="E4082" s="237" t="s">
        <v>996</v>
      </c>
      <c r="F4082" s="237" t="s">
        <v>95</v>
      </c>
      <c r="G4082" s="237" t="s">
        <v>974</v>
      </c>
      <c r="H4082" s="237" t="s">
        <v>650</v>
      </c>
      <c r="I4082" s="237"/>
      <c r="J4082" s="237"/>
      <c r="K4082" s="237" t="s">
        <v>998</v>
      </c>
      <c r="L4082" s="237" t="s">
        <v>977</v>
      </c>
      <c r="M4082" s="238">
        <v>7.4752035681886997E-6</v>
      </c>
      <c r="N4082" s="238"/>
      <c r="O4082" s="238"/>
    </row>
    <row r="4083" spans="1:15">
      <c r="A4083" s="231" t="s">
        <v>969</v>
      </c>
      <c r="B4083" s="231" t="s">
        <v>970</v>
      </c>
      <c r="C4083" s="231" t="s">
        <v>971</v>
      </c>
      <c r="D4083" s="231" t="s">
        <v>972</v>
      </c>
      <c r="E4083" s="231" t="s">
        <v>996</v>
      </c>
      <c r="F4083" s="231" t="s">
        <v>95</v>
      </c>
      <c r="G4083" s="231" t="s">
        <v>974</v>
      </c>
      <c r="H4083" s="231" t="s">
        <v>650</v>
      </c>
      <c r="I4083" s="231" t="s">
        <v>1002</v>
      </c>
      <c r="J4083" s="231" t="s">
        <v>1076</v>
      </c>
      <c r="K4083" s="231" t="s">
        <v>998</v>
      </c>
      <c r="L4083" s="231" t="s">
        <v>978</v>
      </c>
      <c r="M4083" s="234"/>
      <c r="N4083" s="235">
        <v>1</v>
      </c>
      <c r="O4083" s="235">
        <v>1</v>
      </c>
    </row>
    <row r="4084" spans="1:15">
      <c r="A4084" s="231" t="s">
        <v>969</v>
      </c>
      <c r="B4084" s="231" t="s">
        <v>970</v>
      </c>
      <c r="C4084" s="231" t="s">
        <v>971</v>
      </c>
      <c r="D4084" s="231" t="s">
        <v>972</v>
      </c>
      <c r="E4084" s="231" t="s">
        <v>996</v>
      </c>
      <c r="F4084" s="231" t="s">
        <v>95</v>
      </c>
      <c r="G4084" s="231" t="s">
        <v>974</v>
      </c>
      <c r="H4084" s="231" t="s">
        <v>650</v>
      </c>
      <c r="K4084" s="231" t="s">
        <v>998</v>
      </c>
      <c r="L4084" s="231" t="s">
        <v>979</v>
      </c>
      <c r="M4084" s="234"/>
      <c r="N4084" s="236"/>
      <c r="O4084" s="236"/>
    </row>
    <row r="4085" spans="1:15">
      <c r="A4085" s="231" t="s">
        <v>969</v>
      </c>
      <c r="B4085" s="231" t="s">
        <v>970</v>
      </c>
      <c r="C4085" s="231" t="s">
        <v>971</v>
      </c>
      <c r="D4085" s="231" t="s">
        <v>972</v>
      </c>
      <c r="E4085" s="231" t="s">
        <v>996</v>
      </c>
      <c r="F4085" s="231" t="s">
        <v>95</v>
      </c>
      <c r="G4085" s="231" t="s">
        <v>974</v>
      </c>
      <c r="H4085" s="231" t="s">
        <v>650</v>
      </c>
      <c r="K4085" s="231" t="s">
        <v>998</v>
      </c>
      <c r="L4085" s="231" t="s">
        <v>980</v>
      </c>
      <c r="M4085" s="234"/>
      <c r="N4085" s="236"/>
      <c r="O4085" s="236"/>
    </row>
    <row r="4086" spans="1:15">
      <c r="A4086" s="237" t="s">
        <v>969</v>
      </c>
      <c r="B4086" s="237" t="s">
        <v>970</v>
      </c>
      <c r="C4086" s="237" t="s">
        <v>971</v>
      </c>
      <c r="D4086" s="237" t="s">
        <v>972</v>
      </c>
      <c r="E4086" s="237" t="s">
        <v>996</v>
      </c>
      <c r="F4086" s="237" t="s">
        <v>95</v>
      </c>
      <c r="G4086" s="237" t="s">
        <v>974</v>
      </c>
      <c r="H4086" s="237" t="s">
        <v>987</v>
      </c>
      <c r="I4086" s="237"/>
      <c r="J4086" s="237"/>
      <c r="K4086" s="237" t="s">
        <v>998</v>
      </c>
      <c r="L4086" s="237" t="s">
        <v>976</v>
      </c>
      <c r="M4086" s="237">
        <v>298.5813</v>
      </c>
      <c r="N4086" s="237"/>
      <c r="O4086" s="237"/>
    </row>
    <row r="4087" spans="1:15">
      <c r="A4087" s="237" t="s">
        <v>969</v>
      </c>
      <c r="B4087" s="237" t="s">
        <v>970</v>
      </c>
      <c r="C4087" s="237" t="s">
        <v>971</v>
      </c>
      <c r="D4087" s="237" t="s">
        <v>972</v>
      </c>
      <c r="E4087" s="237" t="s">
        <v>996</v>
      </c>
      <c r="F4087" s="237" t="s">
        <v>95</v>
      </c>
      <c r="G4087" s="237" t="s">
        <v>974</v>
      </c>
      <c r="H4087" s="237" t="s">
        <v>987</v>
      </c>
      <c r="I4087" s="237"/>
      <c r="J4087" s="237"/>
      <c r="K4087" s="237" t="s">
        <v>998</v>
      </c>
      <c r="L4087" s="237" t="s">
        <v>977</v>
      </c>
      <c r="M4087" s="238">
        <v>5.1586083597725697E-5</v>
      </c>
      <c r="N4087" s="238"/>
      <c r="O4087" s="238"/>
    </row>
    <row r="4088" spans="1:15">
      <c r="A4088" s="231" t="s">
        <v>969</v>
      </c>
      <c r="B4088" s="231" t="s">
        <v>970</v>
      </c>
      <c r="C4088" s="231" t="s">
        <v>971</v>
      </c>
      <c r="D4088" s="231" t="s">
        <v>972</v>
      </c>
      <c r="E4088" s="231" t="s">
        <v>996</v>
      </c>
      <c r="F4088" s="231" t="s">
        <v>95</v>
      </c>
      <c r="G4088" s="231" t="s">
        <v>974</v>
      </c>
      <c r="H4088" s="231" t="s">
        <v>987</v>
      </c>
      <c r="I4088" s="231" t="s">
        <v>1002</v>
      </c>
      <c r="J4088" s="231" t="s">
        <v>1076</v>
      </c>
      <c r="K4088" s="231" t="s">
        <v>998</v>
      </c>
      <c r="L4088" s="231" t="s">
        <v>978</v>
      </c>
      <c r="M4088" s="234"/>
      <c r="N4088" s="235">
        <v>1</v>
      </c>
      <c r="O4088" s="235">
        <v>1</v>
      </c>
    </row>
    <row r="4089" spans="1:15">
      <c r="A4089" s="231" t="s">
        <v>969</v>
      </c>
      <c r="B4089" s="231" t="s">
        <v>970</v>
      </c>
      <c r="C4089" s="231" t="s">
        <v>971</v>
      </c>
      <c r="D4089" s="231" t="s">
        <v>972</v>
      </c>
      <c r="E4089" s="231" t="s">
        <v>996</v>
      </c>
      <c r="F4089" s="231" t="s">
        <v>95</v>
      </c>
      <c r="G4089" s="231" t="s">
        <v>974</v>
      </c>
      <c r="H4089" s="231" t="s">
        <v>987</v>
      </c>
      <c r="K4089" s="231" t="s">
        <v>998</v>
      </c>
      <c r="L4089" s="231" t="s">
        <v>979</v>
      </c>
      <c r="M4089" s="234"/>
      <c r="N4089" s="236"/>
      <c r="O4089" s="236"/>
    </row>
    <row r="4090" spans="1:15">
      <c r="A4090" s="231" t="s">
        <v>969</v>
      </c>
      <c r="B4090" s="231" t="s">
        <v>970</v>
      </c>
      <c r="C4090" s="231" t="s">
        <v>971</v>
      </c>
      <c r="D4090" s="231" t="s">
        <v>972</v>
      </c>
      <c r="E4090" s="231" t="s">
        <v>996</v>
      </c>
      <c r="F4090" s="231" t="s">
        <v>95</v>
      </c>
      <c r="G4090" s="231" t="s">
        <v>974</v>
      </c>
      <c r="H4090" s="231" t="s">
        <v>987</v>
      </c>
      <c r="K4090" s="231" t="s">
        <v>998</v>
      </c>
      <c r="L4090" s="231" t="s">
        <v>980</v>
      </c>
      <c r="M4090" s="234"/>
      <c r="N4090" s="236"/>
      <c r="O4090" s="236"/>
    </row>
    <row r="4091" spans="1:15">
      <c r="A4091" s="237" t="s">
        <v>969</v>
      </c>
      <c r="B4091" s="237" t="s">
        <v>970</v>
      </c>
      <c r="C4091" s="237" t="s">
        <v>971</v>
      </c>
      <c r="D4091" s="237" t="s">
        <v>972</v>
      </c>
      <c r="E4091" s="237" t="s">
        <v>996</v>
      </c>
      <c r="F4091" s="237" t="s">
        <v>95</v>
      </c>
      <c r="G4091" s="237" t="s">
        <v>974</v>
      </c>
      <c r="H4091" s="237" t="s">
        <v>988</v>
      </c>
      <c r="I4091" s="237"/>
      <c r="J4091" s="237"/>
      <c r="K4091" s="237" t="s">
        <v>998</v>
      </c>
      <c r="L4091" s="237" t="s">
        <v>976</v>
      </c>
      <c r="M4091" s="237">
        <v>219632.82459999999</v>
      </c>
      <c r="N4091" s="237">
        <v>201355.18059999999</v>
      </c>
      <c r="O4091" s="237">
        <v>92785.541700000002</v>
      </c>
    </row>
    <row r="4092" spans="1:15">
      <c r="A4092" s="237" t="s">
        <v>969</v>
      </c>
      <c r="B4092" s="237" t="s">
        <v>970</v>
      </c>
      <c r="C4092" s="237" t="s">
        <v>971</v>
      </c>
      <c r="D4092" s="237" t="s">
        <v>972</v>
      </c>
      <c r="E4092" s="237" t="s">
        <v>996</v>
      </c>
      <c r="F4092" s="237" t="s">
        <v>95</v>
      </c>
      <c r="G4092" s="237" t="s">
        <v>974</v>
      </c>
      <c r="H4092" s="237" t="s">
        <v>988</v>
      </c>
      <c r="I4092" s="237"/>
      <c r="J4092" s="237"/>
      <c r="K4092" s="237" t="s">
        <v>998</v>
      </c>
      <c r="L4092" s="237" t="s">
        <v>977</v>
      </c>
      <c r="M4092" s="238">
        <v>5.0257602170598902E-2</v>
      </c>
      <c r="N4092" s="238">
        <v>5.0257602170598902E-2</v>
      </c>
      <c r="O4092" s="238">
        <v>1.4445075079495299E-2</v>
      </c>
    </row>
    <row r="4093" spans="1:15">
      <c r="A4093" s="231" t="s">
        <v>969</v>
      </c>
      <c r="B4093" s="231" t="s">
        <v>970</v>
      </c>
      <c r="C4093" s="231" t="s">
        <v>971</v>
      </c>
      <c r="D4093" s="231" t="s">
        <v>972</v>
      </c>
      <c r="E4093" s="231" t="s">
        <v>996</v>
      </c>
      <c r="F4093" s="231" t="s">
        <v>95</v>
      </c>
      <c r="G4093" s="231" t="s">
        <v>974</v>
      </c>
      <c r="H4093" s="231" t="s">
        <v>988</v>
      </c>
      <c r="I4093" s="231" t="s">
        <v>1002</v>
      </c>
      <c r="J4093" s="231" t="s">
        <v>1076</v>
      </c>
      <c r="K4093" s="231" t="s">
        <v>998</v>
      </c>
      <c r="L4093" s="231" t="s">
        <v>978</v>
      </c>
      <c r="M4093" s="234"/>
      <c r="N4093" s="235">
        <v>1</v>
      </c>
      <c r="O4093" s="235">
        <v>1</v>
      </c>
    </row>
    <row r="4094" spans="1:15">
      <c r="A4094" s="231" t="s">
        <v>969</v>
      </c>
      <c r="B4094" s="231" t="s">
        <v>970</v>
      </c>
      <c r="C4094" s="231" t="s">
        <v>971</v>
      </c>
      <c r="D4094" s="231" t="s">
        <v>972</v>
      </c>
      <c r="E4094" s="231" t="s">
        <v>996</v>
      </c>
      <c r="F4094" s="231" t="s">
        <v>95</v>
      </c>
      <c r="G4094" s="231" t="s">
        <v>974</v>
      </c>
      <c r="H4094" s="231" t="s">
        <v>988</v>
      </c>
      <c r="K4094" s="231" t="s">
        <v>998</v>
      </c>
      <c r="L4094" s="231" t="s">
        <v>979</v>
      </c>
      <c r="M4094" s="234"/>
      <c r="N4094" s="235"/>
      <c r="O4094" s="235"/>
    </row>
    <row r="4095" spans="1:15">
      <c r="A4095" s="231" t="s">
        <v>969</v>
      </c>
      <c r="B4095" s="231" t="s">
        <v>970</v>
      </c>
      <c r="C4095" s="231" t="s">
        <v>971</v>
      </c>
      <c r="D4095" s="231" t="s">
        <v>972</v>
      </c>
      <c r="E4095" s="231" t="s">
        <v>996</v>
      </c>
      <c r="F4095" s="231" t="s">
        <v>95</v>
      </c>
      <c r="G4095" s="231" t="s">
        <v>974</v>
      </c>
      <c r="H4095" s="231" t="s">
        <v>988</v>
      </c>
      <c r="K4095" s="231" t="s">
        <v>998</v>
      </c>
      <c r="L4095" s="231" t="s">
        <v>980</v>
      </c>
      <c r="M4095" s="234"/>
      <c r="N4095" s="235"/>
      <c r="O4095" s="235"/>
    </row>
    <row r="4096" spans="1:15">
      <c r="A4096" s="237" t="s">
        <v>969</v>
      </c>
      <c r="B4096" s="237" t="s">
        <v>970</v>
      </c>
      <c r="C4096" s="237" t="s">
        <v>971</v>
      </c>
      <c r="D4096" s="237" t="s">
        <v>972</v>
      </c>
      <c r="E4096" s="237" t="s">
        <v>996</v>
      </c>
      <c r="F4096" s="237" t="s">
        <v>95</v>
      </c>
      <c r="G4096" s="237" t="s">
        <v>974</v>
      </c>
      <c r="H4096" s="237" t="s">
        <v>989</v>
      </c>
      <c r="I4096" s="237"/>
      <c r="J4096" s="237"/>
      <c r="K4096" s="237" t="s">
        <v>998</v>
      </c>
      <c r="L4096" s="237" t="s">
        <v>976</v>
      </c>
      <c r="M4096" s="237">
        <v>21993.941500000001</v>
      </c>
      <c r="N4096" s="237">
        <v>7589.7395999999999</v>
      </c>
      <c r="O4096" s="237">
        <v>4931.2844999999998</v>
      </c>
    </row>
    <row r="4097" spans="1:15">
      <c r="A4097" s="237" t="s">
        <v>969</v>
      </c>
      <c r="B4097" s="237" t="s">
        <v>970</v>
      </c>
      <c r="C4097" s="237" t="s">
        <v>971</v>
      </c>
      <c r="D4097" s="237" t="s">
        <v>972</v>
      </c>
      <c r="E4097" s="237" t="s">
        <v>996</v>
      </c>
      <c r="F4097" s="237" t="s">
        <v>95</v>
      </c>
      <c r="G4097" s="237" t="s">
        <v>974</v>
      </c>
      <c r="H4097" s="237" t="s">
        <v>989</v>
      </c>
      <c r="I4097" s="237"/>
      <c r="J4097" s="237"/>
      <c r="K4097" s="237" t="s">
        <v>998</v>
      </c>
      <c r="L4097" s="237" t="s">
        <v>977</v>
      </c>
      <c r="M4097" s="238">
        <v>4.4821211648686E-3</v>
      </c>
      <c r="N4097" s="238">
        <v>1.89437446932637E-3</v>
      </c>
      <c r="O4097" s="238">
        <v>7.67714166838254E-4</v>
      </c>
    </row>
    <row r="4098" spans="1:15">
      <c r="A4098" s="231" t="s">
        <v>969</v>
      </c>
      <c r="B4098" s="231" t="s">
        <v>970</v>
      </c>
      <c r="C4098" s="231" t="s">
        <v>971</v>
      </c>
      <c r="D4098" s="231" t="s">
        <v>972</v>
      </c>
      <c r="E4098" s="231" t="s">
        <v>996</v>
      </c>
      <c r="F4098" s="231" t="s">
        <v>95</v>
      </c>
      <c r="G4098" s="231" t="s">
        <v>974</v>
      </c>
      <c r="H4098" s="231" t="s">
        <v>989</v>
      </c>
      <c r="I4098" s="231" t="s">
        <v>1002</v>
      </c>
      <c r="J4098" s="231" t="s">
        <v>1076</v>
      </c>
      <c r="K4098" s="231" t="s">
        <v>998</v>
      </c>
      <c r="L4098" s="231" t="s">
        <v>978</v>
      </c>
      <c r="M4098" s="234"/>
      <c r="N4098" s="235">
        <v>1</v>
      </c>
      <c r="O4098" s="235">
        <v>1</v>
      </c>
    </row>
    <row r="4099" spans="1:15">
      <c r="A4099" s="231" t="s">
        <v>969</v>
      </c>
      <c r="B4099" s="231" t="s">
        <v>970</v>
      </c>
      <c r="C4099" s="231" t="s">
        <v>971</v>
      </c>
      <c r="D4099" s="231" t="s">
        <v>972</v>
      </c>
      <c r="E4099" s="231" t="s">
        <v>996</v>
      </c>
      <c r="F4099" s="231" t="s">
        <v>95</v>
      </c>
      <c r="G4099" s="231" t="s">
        <v>974</v>
      </c>
      <c r="H4099" s="231" t="s">
        <v>989</v>
      </c>
      <c r="K4099" s="231" t="s">
        <v>998</v>
      </c>
      <c r="L4099" s="231" t="s">
        <v>979</v>
      </c>
      <c r="M4099" s="234"/>
      <c r="N4099" s="235"/>
      <c r="O4099" s="235"/>
    </row>
    <row r="4100" spans="1:15">
      <c r="A4100" s="231" t="s">
        <v>969</v>
      </c>
      <c r="B4100" s="231" t="s">
        <v>970</v>
      </c>
      <c r="C4100" s="231" t="s">
        <v>971</v>
      </c>
      <c r="D4100" s="231" t="s">
        <v>972</v>
      </c>
      <c r="E4100" s="231" t="s">
        <v>996</v>
      </c>
      <c r="F4100" s="231" t="s">
        <v>95</v>
      </c>
      <c r="G4100" s="231" t="s">
        <v>974</v>
      </c>
      <c r="H4100" s="231" t="s">
        <v>989</v>
      </c>
      <c r="K4100" s="231" t="s">
        <v>998</v>
      </c>
      <c r="L4100" s="231" t="s">
        <v>980</v>
      </c>
      <c r="M4100" s="234"/>
      <c r="N4100" s="235"/>
      <c r="O4100" s="235"/>
    </row>
    <row r="4101" spans="1:15">
      <c r="A4101" s="237" t="s">
        <v>969</v>
      </c>
      <c r="B4101" s="237" t="s">
        <v>970</v>
      </c>
      <c r="C4101" s="237" t="s">
        <v>971</v>
      </c>
      <c r="D4101" s="237" t="s">
        <v>972</v>
      </c>
      <c r="E4101" s="237" t="s">
        <v>996</v>
      </c>
      <c r="F4101" s="237" t="s">
        <v>95</v>
      </c>
      <c r="G4101" s="237" t="s">
        <v>974</v>
      </c>
      <c r="H4101" s="237" t="s">
        <v>990</v>
      </c>
      <c r="I4101" s="237"/>
      <c r="J4101" s="237"/>
      <c r="K4101" s="237" t="s">
        <v>998</v>
      </c>
      <c r="L4101" s="237" t="s">
        <v>976</v>
      </c>
      <c r="M4101" s="237">
        <v>16764.800999999999</v>
      </c>
      <c r="N4101" s="237">
        <v>4804.8149999999996</v>
      </c>
      <c r="O4101" s="237"/>
    </row>
    <row r="4102" spans="1:15">
      <c r="A4102" s="237" t="s">
        <v>969</v>
      </c>
      <c r="B4102" s="237" t="s">
        <v>970</v>
      </c>
      <c r="C4102" s="237" t="s">
        <v>971</v>
      </c>
      <c r="D4102" s="237" t="s">
        <v>972</v>
      </c>
      <c r="E4102" s="237" t="s">
        <v>996</v>
      </c>
      <c r="F4102" s="237" t="s">
        <v>95</v>
      </c>
      <c r="G4102" s="237" t="s">
        <v>974</v>
      </c>
      <c r="H4102" s="237" t="s">
        <v>990</v>
      </c>
      <c r="I4102" s="237"/>
      <c r="J4102" s="237"/>
      <c r="K4102" s="237" t="s">
        <v>998</v>
      </c>
      <c r="L4102" s="237" t="s">
        <v>977</v>
      </c>
      <c r="M4102" s="238">
        <v>2.9611912535551601E-3</v>
      </c>
      <c r="N4102" s="238">
        <v>1.19926629180221E-3</v>
      </c>
      <c r="O4102" s="238"/>
    </row>
    <row r="4103" spans="1:15">
      <c r="A4103" s="231" t="s">
        <v>969</v>
      </c>
      <c r="B4103" s="231" t="s">
        <v>970</v>
      </c>
      <c r="C4103" s="231" t="s">
        <v>971</v>
      </c>
      <c r="D4103" s="231" t="s">
        <v>972</v>
      </c>
      <c r="E4103" s="231" t="s">
        <v>996</v>
      </c>
      <c r="F4103" s="231" t="s">
        <v>95</v>
      </c>
      <c r="G4103" s="231" t="s">
        <v>974</v>
      </c>
      <c r="H4103" s="231" t="s">
        <v>990</v>
      </c>
      <c r="I4103" s="231" t="s">
        <v>1002</v>
      </c>
      <c r="J4103" s="231" t="s">
        <v>1076</v>
      </c>
      <c r="K4103" s="231" t="s">
        <v>998</v>
      </c>
      <c r="L4103" s="231" t="s">
        <v>978</v>
      </c>
      <c r="M4103" s="234"/>
      <c r="N4103" s="235">
        <v>1</v>
      </c>
      <c r="O4103" s="235">
        <v>1</v>
      </c>
    </row>
    <row r="4104" spans="1:15">
      <c r="A4104" s="231" t="s">
        <v>969</v>
      </c>
      <c r="B4104" s="231" t="s">
        <v>970</v>
      </c>
      <c r="C4104" s="231" t="s">
        <v>971</v>
      </c>
      <c r="D4104" s="231" t="s">
        <v>972</v>
      </c>
      <c r="E4104" s="231" t="s">
        <v>996</v>
      </c>
      <c r="F4104" s="231" t="s">
        <v>95</v>
      </c>
      <c r="G4104" s="231" t="s">
        <v>974</v>
      </c>
      <c r="H4104" s="231" t="s">
        <v>990</v>
      </c>
      <c r="K4104" s="231" t="s">
        <v>998</v>
      </c>
      <c r="L4104" s="231" t="s">
        <v>979</v>
      </c>
      <c r="M4104" s="234"/>
      <c r="N4104" s="235"/>
      <c r="O4104" s="236"/>
    </row>
    <row r="4105" spans="1:15">
      <c r="A4105" s="231" t="s">
        <v>969</v>
      </c>
      <c r="B4105" s="231" t="s">
        <v>970</v>
      </c>
      <c r="C4105" s="231" t="s">
        <v>971</v>
      </c>
      <c r="D4105" s="231" t="s">
        <v>972</v>
      </c>
      <c r="E4105" s="231" t="s">
        <v>996</v>
      </c>
      <c r="F4105" s="231" t="s">
        <v>95</v>
      </c>
      <c r="G4105" s="231" t="s">
        <v>974</v>
      </c>
      <c r="H4105" s="231" t="s">
        <v>990</v>
      </c>
      <c r="K4105" s="231" t="s">
        <v>998</v>
      </c>
      <c r="L4105" s="231" t="s">
        <v>980</v>
      </c>
      <c r="M4105" s="234"/>
      <c r="N4105" s="235"/>
      <c r="O4105" s="236"/>
    </row>
    <row r="4106" spans="1:15">
      <c r="A4106" s="237" t="s">
        <v>969</v>
      </c>
      <c r="B4106" s="237" t="s">
        <v>970</v>
      </c>
      <c r="C4106" s="237" t="s">
        <v>971</v>
      </c>
      <c r="D4106" s="237" t="s">
        <v>972</v>
      </c>
      <c r="E4106" s="237" t="s">
        <v>996</v>
      </c>
      <c r="F4106" s="237" t="s">
        <v>95</v>
      </c>
      <c r="G4106" s="237" t="s">
        <v>974</v>
      </c>
      <c r="H4106" s="237" t="s">
        <v>43</v>
      </c>
      <c r="I4106" s="237"/>
      <c r="J4106" s="237"/>
      <c r="K4106" s="237" t="s">
        <v>998</v>
      </c>
      <c r="L4106" s="237" t="s">
        <v>976</v>
      </c>
      <c r="M4106" s="237">
        <v>1006.4321</v>
      </c>
      <c r="N4106" s="237"/>
      <c r="O4106" s="237">
        <v>758.0498</v>
      </c>
    </row>
    <row r="4107" spans="1:15">
      <c r="A4107" s="237" t="s">
        <v>969</v>
      </c>
      <c r="B4107" s="237" t="s">
        <v>970</v>
      </c>
      <c r="C4107" s="237" t="s">
        <v>971</v>
      </c>
      <c r="D4107" s="237" t="s">
        <v>972</v>
      </c>
      <c r="E4107" s="237" t="s">
        <v>996</v>
      </c>
      <c r="F4107" s="237" t="s">
        <v>95</v>
      </c>
      <c r="G4107" s="237" t="s">
        <v>974</v>
      </c>
      <c r="H4107" s="237" t="s">
        <v>43</v>
      </c>
      <c r="I4107" s="237"/>
      <c r="J4107" s="237"/>
      <c r="K4107" s="237" t="s">
        <v>998</v>
      </c>
      <c r="L4107" s="237" t="s">
        <v>977</v>
      </c>
      <c r="M4107" s="238">
        <v>1.7672929844507899E-4</v>
      </c>
      <c r="N4107" s="238"/>
      <c r="O4107" s="238">
        <v>1.18015006156896E-4</v>
      </c>
    </row>
    <row r="4108" spans="1:15">
      <c r="A4108" s="231" t="s">
        <v>969</v>
      </c>
      <c r="B4108" s="231" t="s">
        <v>970</v>
      </c>
      <c r="C4108" s="231" t="s">
        <v>971</v>
      </c>
      <c r="D4108" s="231" t="s">
        <v>972</v>
      </c>
      <c r="E4108" s="231" t="s">
        <v>996</v>
      </c>
      <c r="F4108" s="231" t="s">
        <v>95</v>
      </c>
      <c r="G4108" s="231" t="s">
        <v>974</v>
      </c>
      <c r="H4108" s="231" t="s">
        <v>43</v>
      </c>
      <c r="I4108" s="231" t="s">
        <v>1002</v>
      </c>
      <c r="J4108" s="231" t="s">
        <v>1076</v>
      </c>
      <c r="K4108" s="231" t="s">
        <v>998</v>
      </c>
      <c r="L4108" s="231" t="s">
        <v>978</v>
      </c>
      <c r="M4108" s="234"/>
      <c r="N4108" s="235">
        <v>1</v>
      </c>
      <c r="O4108" s="235">
        <v>1</v>
      </c>
    </row>
    <row r="4109" spans="1:15">
      <c r="A4109" s="231" t="s">
        <v>969</v>
      </c>
      <c r="B4109" s="231" t="s">
        <v>970</v>
      </c>
      <c r="C4109" s="231" t="s">
        <v>971</v>
      </c>
      <c r="D4109" s="231" t="s">
        <v>972</v>
      </c>
      <c r="E4109" s="231" t="s">
        <v>996</v>
      </c>
      <c r="F4109" s="231" t="s">
        <v>95</v>
      </c>
      <c r="G4109" s="231" t="s">
        <v>974</v>
      </c>
      <c r="H4109" s="231" t="s">
        <v>43</v>
      </c>
      <c r="K4109" s="231" t="s">
        <v>998</v>
      </c>
      <c r="L4109" s="231" t="s">
        <v>979</v>
      </c>
      <c r="M4109" s="234"/>
      <c r="N4109" s="236"/>
      <c r="O4109" s="235"/>
    </row>
    <row r="4110" spans="1:15">
      <c r="A4110" s="231" t="s">
        <v>969</v>
      </c>
      <c r="B4110" s="231" t="s">
        <v>970</v>
      </c>
      <c r="C4110" s="231" t="s">
        <v>971</v>
      </c>
      <c r="D4110" s="231" t="s">
        <v>972</v>
      </c>
      <c r="E4110" s="231" t="s">
        <v>996</v>
      </c>
      <c r="F4110" s="231" t="s">
        <v>95</v>
      </c>
      <c r="G4110" s="231" t="s">
        <v>974</v>
      </c>
      <c r="H4110" s="231" t="s">
        <v>43</v>
      </c>
      <c r="K4110" s="231" t="s">
        <v>998</v>
      </c>
      <c r="L4110" s="231" t="s">
        <v>980</v>
      </c>
      <c r="M4110" s="234"/>
      <c r="N4110" s="236"/>
      <c r="O4110" s="235"/>
    </row>
    <row r="4111" spans="1:15">
      <c r="A4111" s="237" t="s">
        <v>969</v>
      </c>
      <c r="B4111" s="237" t="s">
        <v>970</v>
      </c>
      <c r="C4111" s="237" t="s">
        <v>971</v>
      </c>
      <c r="D4111" s="237" t="s">
        <v>972</v>
      </c>
      <c r="E4111" s="237" t="s">
        <v>996</v>
      </c>
      <c r="F4111" s="237" t="s">
        <v>95</v>
      </c>
      <c r="G4111" s="237" t="s">
        <v>974</v>
      </c>
      <c r="H4111" s="237" t="s">
        <v>115</v>
      </c>
      <c r="I4111" s="237"/>
      <c r="J4111" s="237"/>
      <c r="K4111" s="237" t="s">
        <v>998</v>
      </c>
      <c r="L4111" s="237" t="s">
        <v>976</v>
      </c>
      <c r="M4111" s="237">
        <v>391.33699999999999</v>
      </c>
      <c r="N4111" s="237"/>
      <c r="O4111" s="237">
        <v>94.582999999999998</v>
      </c>
    </row>
    <row r="4112" spans="1:15">
      <c r="A4112" s="237" t="s">
        <v>969</v>
      </c>
      <c r="B4112" s="237" t="s">
        <v>970</v>
      </c>
      <c r="C4112" s="237" t="s">
        <v>971</v>
      </c>
      <c r="D4112" s="237" t="s">
        <v>972</v>
      </c>
      <c r="E4112" s="237" t="s">
        <v>996</v>
      </c>
      <c r="F4112" s="237" t="s">
        <v>95</v>
      </c>
      <c r="G4112" s="237" t="s">
        <v>974</v>
      </c>
      <c r="H4112" s="237" t="s">
        <v>115</v>
      </c>
      <c r="I4112" s="237"/>
      <c r="J4112" s="237"/>
      <c r="K4112" s="237" t="s">
        <v>998</v>
      </c>
      <c r="L4112" s="237" t="s">
        <v>977</v>
      </c>
      <c r="M4112" s="238">
        <v>5.7966871490152701E-5</v>
      </c>
      <c r="N4112" s="238"/>
      <c r="O4112" s="238">
        <v>1.47249076872491E-5</v>
      </c>
    </row>
    <row r="4113" spans="1:15">
      <c r="A4113" s="231" t="s">
        <v>969</v>
      </c>
      <c r="B4113" s="231" t="s">
        <v>970</v>
      </c>
      <c r="C4113" s="231" t="s">
        <v>971</v>
      </c>
      <c r="D4113" s="231" t="s">
        <v>972</v>
      </c>
      <c r="E4113" s="231" t="s">
        <v>996</v>
      </c>
      <c r="F4113" s="231" t="s">
        <v>95</v>
      </c>
      <c r="G4113" s="231" t="s">
        <v>974</v>
      </c>
      <c r="H4113" s="231" t="s">
        <v>115</v>
      </c>
      <c r="I4113" s="231" t="s">
        <v>1002</v>
      </c>
      <c r="J4113" s="231" t="s">
        <v>1076</v>
      </c>
      <c r="K4113" s="231" t="s">
        <v>998</v>
      </c>
      <c r="L4113" s="231" t="s">
        <v>978</v>
      </c>
      <c r="M4113" s="234"/>
      <c r="N4113" s="235">
        <v>1</v>
      </c>
      <c r="O4113" s="235">
        <v>1</v>
      </c>
    </row>
    <row r="4114" spans="1:15">
      <c r="A4114" s="231" t="s">
        <v>969</v>
      </c>
      <c r="B4114" s="231" t="s">
        <v>970</v>
      </c>
      <c r="C4114" s="231" t="s">
        <v>971</v>
      </c>
      <c r="D4114" s="231" t="s">
        <v>972</v>
      </c>
      <c r="E4114" s="231" t="s">
        <v>996</v>
      </c>
      <c r="F4114" s="231" t="s">
        <v>95</v>
      </c>
      <c r="G4114" s="231" t="s">
        <v>974</v>
      </c>
      <c r="H4114" s="231" t="s">
        <v>115</v>
      </c>
      <c r="K4114" s="231" t="s">
        <v>998</v>
      </c>
      <c r="L4114" s="231" t="s">
        <v>979</v>
      </c>
      <c r="M4114" s="234"/>
      <c r="N4114" s="236"/>
      <c r="O4114" s="235"/>
    </row>
    <row r="4115" spans="1:15">
      <c r="A4115" s="231" t="s">
        <v>969</v>
      </c>
      <c r="B4115" s="231" t="s">
        <v>970</v>
      </c>
      <c r="C4115" s="231" t="s">
        <v>971</v>
      </c>
      <c r="D4115" s="231" t="s">
        <v>972</v>
      </c>
      <c r="E4115" s="231" t="s">
        <v>996</v>
      </c>
      <c r="F4115" s="231" t="s">
        <v>95</v>
      </c>
      <c r="G4115" s="231" t="s">
        <v>974</v>
      </c>
      <c r="H4115" s="231" t="s">
        <v>115</v>
      </c>
      <c r="K4115" s="231" t="s">
        <v>998</v>
      </c>
      <c r="L4115" s="231" t="s">
        <v>980</v>
      </c>
      <c r="M4115" s="234"/>
      <c r="N4115" s="236"/>
      <c r="O4115" s="235"/>
    </row>
    <row r="4116" spans="1:15">
      <c r="A4116" s="237" t="s">
        <v>969</v>
      </c>
      <c r="B4116" s="237" t="s">
        <v>970</v>
      </c>
      <c r="C4116" s="237" t="s">
        <v>971</v>
      </c>
      <c r="D4116" s="237" t="s">
        <v>972</v>
      </c>
      <c r="E4116" s="237" t="s">
        <v>996</v>
      </c>
      <c r="F4116" s="237" t="s">
        <v>95</v>
      </c>
      <c r="G4116" s="237" t="s">
        <v>974</v>
      </c>
      <c r="H4116" s="237" t="s">
        <v>40</v>
      </c>
      <c r="I4116" s="237"/>
      <c r="J4116" s="237"/>
      <c r="K4116" s="237" t="s">
        <v>998</v>
      </c>
      <c r="L4116" s="237" t="s">
        <v>976</v>
      </c>
      <c r="M4116" s="237">
        <v>35034.607499999998</v>
      </c>
      <c r="N4116" s="237">
        <v>16688.882900000001</v>
      </c>
      <c r="O4116" s="237">
        <v>7467.9736999999996</v>
      </c>
    </row>
    <row r="4117" spans="1:15">
      <c r="A4117" s="237" t="s">
        <v>969</v>
      </c>
      <c r="B4117" s="237" t="s">
        <v>970</v>
      </c>
      <c r="C4117" s="237" t="s">
        <v>971</v>
      </c>
      <c r="D4117" s="237" t="s">
        <v>972</v>
      </c>
      <c r="E4117" s="237" t="s">
        <v>996</v>
      </c>
      <c r="F4117" s="237" t="s">
        <v>95</v>
      </c>
      <c r="G4117" s="237" t="s">
        <v>974</v>
      </c>
      <c r="H4117" s="237" t="s">
        <v>40</v>
      </c>
      <c r="I4117" s="237"/>
      <c r="J4117" s="237"/>
      <c r="K4117" s="237" t="s">
        <v>998</v>
      </c>
      <c r="L4117" s="237" t="s">
        <v>977</v>
      </c>
      <c r="M4117" s="238">
        <v>6.9390491839955801E-3</v>
      </c>
      <c r="N4117" s="238">
        <v>4.1654912228263298E-3</v>
      </c>
      <c r="O4117" s="238">
        <v>1.16263200938122E-3</v>
      </c>
    </row>
    <row r="4118" spans="1:15">
      <c r="A4118" s="231" t="s">
        <v>969</v>
      </c>
      <c r="B4118" s="231" t="s">
        <v>970</v>
      </c>
      <c r="C4118" s="231" t="s">
        <v>971</v>
      </c>
      <c r="D4118" s="231" t="s">
        <v>972</v>
      </c>
      <c r="E4118" s="231" t="s">
        <v>996</v>
      </c>
      <c r="F4118" s="231" t="s">
        <v>95</v>
      </c>
      <c r="G4118" s="231" t="s">
        <v>974</v>
      </c>
      <c r="H4118" s="231" t="s">
        <v>40</v>
      </c>
      <c r="I4118" s="231" t="s">
        <v>1002</v>
      </c>
      <c r="J4118" s="231" t="s">
        <v>1076</v>
      </c>
      <c r="K4118" s="231" t="s">
        <v>998</v>
      </c>
      <c r="L4118" s="231" t="s">
        <v>978</v>
      </c>
      <c r="M4118" s="234"/>
      <c r="N4118" s="235">
        <v>1</v>
      </c>
      <c r="O4118" s="235">
        <v>1</v>
      </c>
    </row>
    <row r="4119" spans="1:15">
      <c r="A4119" s="231" t="s">
        <v>969</v>
      </c>
      <c r="B4119" s="231" t="s">
        <v>970</v>
      </c>
      <c r="C4119" s="231" t="s">
        <v>971</v>
      </c>
      <c r="D4119" s="231" t="s">
        <v>972</v>
      </c>
      <c r="E4119" s="231" t="s">
        <v>996</v>
      </c>
      <c r="F4119" s="231" t="s">
        <v>95</v>
      </c>
      <c r="G4119" s="231" t="s">
        <v>974</v>
      </c>
      <c r="H4119" s="231" t="s">
        <v>40</v>
      </c>
      <c r="K4119" s="231" t="s">
        <v>998</v>
      </c>
      <c r="L4119" s="231" t="s">
        <v>979</v>
      </c>
      <c r="M4119" s="234"/>
      <c r="N4119" s="235"/>
      <c r="O4119" s="235"/>
    </row>
    <row r="4120" spans="1:15">
      <c r="A4120" s="231" t="s">
        <v>969</v>
      </c>
      <c r="B4120" s="231" t="s">
        <v>970</v>
      </c>
      <c r="C4120" s="231" t="s">
        <v>971</v>
      </c>
      <c r="D4120" s="231" t="s">
        <v>972</v>
      </c>
      <c r="E4120" s="231" t="s">
        <v>996</v>
      </c>
      <c r="F4120" s="231" t="s">
        <v>95</v>
      </c>
      <c r="G4120" s="231" t="s">
        <v>974</v>
      </c>
      <c r="H4120" s="231" t="s">
        <v>40</v>
      </c>
      <c r="K4120" s="231" t="s">
        <v>998</v>
      </c>
      <c r="L4120" s="231" t="s">
        <v>980</v>
      </c>
      <c r="M4120" s="234"/>
      <c r="N4120" s="235"/>
      <c r="O4120" s="235"/>
    </row>
    <row r="4121" spans="1:15">
      <c r="A4121" s="237" t="s">
        <v>969</v>
      </c>
      <c r="B4121" s="237" t="s">
        <v>970</v>
      </c>
      <c r="C4121" s="237" t="s">
        <v>971</v>
      </c>
      <c r="D4121" s="237" t="s">
        <v>972</v>
      </c>
      <c r="E4121" s="237" t="s">
        <v>996</v>
      </c>
      <c r="F4121" s="237" t="s">
        <v>95</v>
      </c>
      <c r="G4121" s="237" t="s">
        <v>974</v>
      </c>
      <c r="H4121" s="237" t="s">
        <v>56</v>
      </c>
      <c r="I4121" s="237"/>
      <c r="J4121" s="237"/>
      <c r="K4121" s="237" t="s">
        <v>998</v>
      </c>
      <c r="L4121" s="237" t="s">
        <v>976</v>
      </c>
      <c r="M4121" s="237">
        <v>5055.3568999999998</v>
      </c>
      <c r="N4121" s="237">
        <v>1224.5601999999999</v>
      </c>
      <c r="O4121" s="237">
        <v>1351.6428000000001</v>
      </c>
    </row>
    <row r="4122" spans="1:15">
      <c r="A4122" s="237" t="s">
        <v>969</v>
      </c>
      <c r="B4122" s="237" t="s">
        <v>970</v>
      </c>
      <c r="C4122" s="237" t="s">
        <v>971</v>
      </c>
      <c r="D4122" s="237" t="s">
        <v>972</v>
      </c>
      <c r="E4122" s="237" t="s">
        <v>996</v>
      </c>
      <c r="F4122" s="237" t="s">
        <v>95</v>
      </c>
      <c r="G4122" s="237" t="s">
        <v>974</v>
      </c>
      <c r="H4122" s="237" t="s">
        <v>56</v>
      </c>
      <c r="I4122" s="237"/>
      <c r="J4122" s="237"/>
      <c r="K4122" s="237" t="s">
        <v>998</v>
      </c>
      <c r="L4122" s="237" t="s">
        <v>977</v>
      </c>
      <c r="M4122" s="238">
        <v>6.7856587429591605E-4</v>
      </c>
      <c r="N4122" s="238">
        <v>3.05646267367749E-4</v>
      </c>
      <c r="O4122" s="238">
        <v>2.1042698430093101E-4</v>
      </c>
    </row>
    <row r="4123" spans="1:15">
      <c r="A4123" s="231" t="s">
        <v>969</v>
      </c>
      <c r="B4123" s="231" t="s">
        <v>970</v>
      </c>
      <c r="C4123" s="231" t="s">
        <v>971</v>
      </c>
      <c r="D4123" s="231" t="s">
        <v>972</v>
      </c>
      <c r="E4123" s="231" t="s">
        <v>996</v>
      </c>
      <c r="F4123" s="231" t="s">
        <v>95</v>
      </c>
      <c r="G4123" s="231" t="s">
        <v>974</v>
      </c>
      <c r="H4123" s="231" t="s">
        <v>56</v>
      </c>
      <c r="I4123" s="231" t="s">
        <v>1002</v>
      </c>
      <c r="J4123" s="231" t="s">
        <v>1076</v>
      </c>
      <c r="K4123" s="231" t="s">
        <v>998</v>
      </c>
      <c r="L4123" s="231" t="s">
        <v>978</v>
      </c>
      <c r="M4123" s="234"/>
      <c r="N4123" s="235">
        <v>1</v>
      </c>
      <c r="O4123" s="235">
        <v>1</v>
      </c>
    </row>
    <row r="4124" spans="1:15">
      <c r="A4124" s="231" t="s">
        <v>969</v>
      </c>
      <c r="B4124" s="231" t="s">
        <v>970</v>
      </c>
      <c r="C4124" s="231" t="s">
        <v>971</v>
      </c>
      <c r="D4124" s="231" t="s">
        <v>972</v>
      </c>
      <c r="E4124" s="231" t="s">
        <v>996</v>
      </c>
      <c r="F4124" s="231" t="s">
        <v>95</v>
      </c>
      <c r="G4124" s="231" t="s">
        <v>974</v>
      </c>
      <c r="H4124" s="231" t="s">
        <v>56</v>
      </c>
      <c r="K4124" s="231" t="s">
        <v>998</v>
      </c>
      <c r="L4124" s="231" t="s">
        <v>979</v>
      </c>
      <c r="M4124" s="234"/>
      <c r="N4124" s="235"/>
      <c r="O4124" s="235"/>
    </row>
    <row r="4125" spans="1:15">
      <c r="A4125" s="231" t="s">
        <v>969</v>
      </c>
      <c r="B4125" s="231" t="s">
        <v>970</v>
      </c>
      <c r="C4125" s="231" t="s">
        <v>971</v>
      </c>
      <c r="D4125" s="231" t="s">
        <v>972</v>
      </c>
      <c r="E4125" s="231" t="s">
        <v>996</v>
      </c>
      <c r="F4125" s="231" t="s">
        <v>95</v>
      </c>
      <c r="G4125" s="231" t="s">
        <v>974</v>
      </c>
      <c r="H4125" s="231" t="s">
        <v>56</v>
      </c>
      <c r="K4125" s="231" t="s">
        <v>998</v>
      </c>
      <c r="L4125" s="231" t="s">
        <v>980</v>
      </c>
      <c r="M4125" s="234"/>
      <c r="N4125" s="235"/>
      <c r="O4125" s="235"/>
    </row>
    <row r="4126" spans="1:15">
      <c r="A4126" s="237" t="s">
        <v>969</v>
      </c>
      <c r="B4126" s="237" t="s">
        <v>970</v>
      </c>
      <c r="C4126" s="237" t="s">
        <v>971</v>
      </c>
      <c r="D4126" s="237" t="s">
        <v>972</v>
      </c>
      <c r="E4126" s="237" t="s">
        <v>996</v>
      </c>
      <c r="F4126" s="237" t="s">
        <v>95</v>
      </c>
      <c r="G4126" s="237" t="s">
        <v>974</v>
      </c>
      <c r="H4126" s="237" t="s">
        <v>90</v>
      </c>
      <c r="I4126" s="237"/>
      <c r="J4126" s="237"/>
      <c r="K4126" s="237" t="s">
        <v>998</v>
      </c>
      <c r="L4126" s="237" t="s">
        <v>976</v>
      </c>
      <c r="M4126" s="237">
        <v>1.07</v>
      </c>
      <c r="N4126" s="237"/>
      <c r="O4126" s="237"/>
    </row>
    <row r="4127" spans="1:15">
      <c r="A4127" s="237" t="s">
        <v>969</v>
      </c>
      <c r="B4127" s="237" t="s">
        <v>970</v>
      </c>
      <c r="C4127" s="237" t="s">
        <v>971</v>
      </c>
      <c r="D4127" s="237" t="s">
        <v>972</v>
      </c>
      <c r="E4127" s="237" t="s">
        <v>996</v>
      </c>
      <c r="F4127" s="237" t="s">
        <v>95</v>
      </c>
      <c r="G4127" s="237" t="s">
        <v>974</v>
      </c>
      <c r="H4127" s="237" t="s">
        <v>90</v>
      </c>
      <c r="I4127" s="237"/>
      <c r="J4127" s="237"/>
      <c r="K4127" s="237" t="s">
        <v>998</v>
      </c>
      <c r="L4127" s="237" t="s">
        <v>977</v>
      </c>
      <c r="M4127" s="238">
        <v>1.2598501827634099E-7</v>
      </c>
      <c r="N4127" s="238"/>
      <c r="O4127" s="238"/>
    </row>
    <row r="4128" spans="1:15">
      <c r="A4128" s="231" t="s">
        <v>969</v>
      </c>
      <c r="B4128" s="231" t="s">
        <v>970</v>
      </c>
      <c r="C4128" s="231" t="s">
        <v>971</v>
      </c>
      <c r="D4128" s="231" t="s">
        <v>972</v>
      </c>
      <c r="E4128" s="231" t="s">
        <v>996</v>
      </c>
      <c r="F4128" s="231" t="s">
        <v>95</v>
      </c>
      <c r="G4128" s="231" t="s">
        <v>974</v>
      </c>
      <c r="H4128" s="231" t="s">
        <v>90</v>
      </c>
      <c r="I4128" s="231" t="s">
        <v>1002</v>
      </c>
      <c r="J4128" s="231" t="s">
        <v>1076</v>
      </c>
      <c r="K4128" s="231" t="s">
        <v>998</v>
      </c>
      <c r="L4128" s="231" t="s">
        <v>978</v>
      </c>
      <c r="M4128" s="234"/>
      <c r="N4128" s="235">
        <v>1</v>
      </c>
      <c r="O4128" s="235">
        <v>1</v>
      </c>
    </row>
    <row r="4129" spans="1:15">
      <c r="A4129" s="231" t="s">
        <v>969</v>
      </c>
      <c r="B4129" s="231" t="s">
        <v>970</v>
      </c>
      <c r="C4129" s="231" t="s">
        <v>971</v>
      </c>
      <c r="D4129" s="231" t="s">
        <v>972</v>
      </c>
      <c r="E4129" s="231" t="s">
        <v>996</v>
      </c>
      <c r="F4129" s="231" t="s">
        <v>95</v>
      </c>
      <c r="G4129" s="231" t="s">
        <v>974</v>
      </c>
      <c r="H4129" s="231" t="s">
        <v>90</v>
      </c>
      <c r="K4129" s="231" t="s">
        <v>998</v>
      </c>
      <c r="L4129" s="231" t="s">
        <v>979</v>
      </c>
      <c r="M4129" s="234"/>
      <c r="N4129" s="236"/>
      <c r="O4129" s="236"/>
    </row>
    <row r="4130" spans="1:15">
      <c r="A4130" s="231" t="s">
        <v>969</v>
      </c>
      <c r="B4130" s="231" t="s">
        <v>970</v>
      </c>
      <c r="C4130" s="231" t="s">
        <v>971</v>
      </c>
      <c r="D4130" s="231" t="s">
        <v>972</v>
      </c>
      <c r="E4130" s="231" t="s">
        <v>996</v>
      </c>
      <c r="F4130" s="231" t="s">
        <v>95</v>
      </c>
      <c r="G4130" s="231" t="s">
        <v>974</v>
      </c>
      <c r="H4130" s="231" t="s">
        <v>90</v>
      </c>
      <c r="K4130" s="231" t="s">
        <v>998</v>
      </c>
      <c r="L4130" s="231" t="s">
        <v>980</v>
      </c>
      <c r="M4130" s="234"/>
      <c r="N4130" s="236"/>
      <c r="O4130" s="236"/>
    </row>
    <row r="4131" spans="1:15">
      <c r="A4131" s="237" t="s">
        <v>969</v>
      </c>
      <c r="B4131" s="237" t="s">
        <v>970</v>
      </c>
      <c r="C4131" s="237" t="s">
        <v>971</v>
      </c>
      <c r="D4131" s="237" t="s">
        <v>972</v>
      </c>
      <c r="E4131" s="237" t="s">
        <v>996</v>
      </c>
      <c r="F4131" s="237" t="s">
        <v>95</v>
      </c>
      <c r="G4131" s="237" t="s">
        <v>974</v>
      </c>
      <c r="H4131" s="237" t="s">
        <v>70</v>
      </c>
      <c r="I4131" s="237"/>
      <c r="J4131" s="237"/>
      <c r="K4131" s="237" t="s">
        <v>998</v>
      </c>
      <c r="L4131" s="237" t="s">
        <v>976</v>
      </c>
      <c r="M4131" s="237">
        <v>144.87440000000001</v>
      </c>
      <c r="N4131" s="237"/>
      <c r="O4131" s="237"/>
    </row>
    <row r="4132" spans="1:15">
      <c r="A4132" s="237" t="s">
        <v>969</v>
      </c>
      <c r="B4132" s="237" t="s">
        <v>970</v>
      </c>
      <c r="C4132" s="237" t="s">
        <v>971</v>
      </c>
      <c r="D4132" s="237" t="s">
        <v>972</v>
      </c>
      <c r="E4132" s="237" t="s">
        <v>996</v>
      </c>
      <c r="F4132" s="237" t="s">
        <v>95</v>
      </c>
      <c r="G4132" s="237" t="s">
        <v>974</v>
      </c>
      <c r="H4132" s="237" t="s">
        <v>70</v>
      </c>
      <c r="I4132" s="237"/>
      <c r="J4132" s="237"/>
      <c r="K4132" s="237" t="s">
        <v>998</v>
      </c>
      <c r="L4132" s="237" t="s">
        <v>977</v>
      </c>
      <c r="M4132" s="238">
        <v>1.7057947599788699E-5</v>
      </c>
      <c r="N4132" s="238"/>
      <c r="O4132" s="238"/>
    </row>
    <row r="4133" spans="1:15">
      <c r="A4133" s="231" t="s">
        <v>969</v>
      </c>
      <c r="B4133" s="231" t="s">
        <v>970</v>
      </c>
      <c r="C4133" s="231" t="s">
        <v>971</v>
      </c>
      <c r="D4133" s="231" t="s">
        <v>972</v>
      </c>
      <c r="E4133" s="231" t="s">
        <v>996</v>
      </c>
      <c r="F4133" s="231" t="s">
        <v>95</v>
      </c>
      <c r="G4133" s="231" t="s">
        <v>974</v>
      </c>
      <c r="H4133" s="231" t="s">
        <v>70</v>
      </c>
      <c r="I4133" s="231" t="s">
        <v>1002</v>
      </c>
      <c r="J4133" s="231" t="s">
        <v>1076</v>
      </c>
      <c r="K4133" s="231" t="s">
        <v>998</v>
      </c>
      <c r="L4133" s="231" t="s">
        <v>978</v>
      </c>
      <c r="M4133" s="234"/>
      <c r="N4133" s="235">
        <v>1</v>
      </c>
      <c r="O4133" s="235">
        <v>1</v>
      </c>
    </row>
    <row r="4134" spans="1:15">
      <c r="A4134" s="231" t="s">
        <v>969</v>
      </c>
      <c r="B4134" s="231" t="s">
        <v>970</v>
      </c>
      <c r="C4134" s="231" t="s">
        <v>971</v>
      </c>
      <c r="D4134" s="231" t="s">
        <v>972</v>
      </c>
      <c r="E4134" s="231" t="s">
        <v>996</v>
      </c>
      <c r="F4134" s="231" t="s">
        <v>95</v>
      </c>
      <c r="G4134" s="231" t="s">
        <v>974</v>
      </c>
      <c r="H4134" s="231" t="s">
        <v>70</v>
      </c>
      <c r="K4134" s="231" t="s">
        <v>998</v>
      </c>
      <c r="L4134" s="231" t="s">
        <v>979</v>
      </c>
      <c r="M4134" s="234"/>
      <c r="N4134" s="236"/>
      <c r="O4134" s="236"/>
    </row>
    <row r="4135" spans="1:15">
      <c r="A4135" s="231" t="s">
        <v>969</v>
      </c>
      <c r="B4135" s="231" t="s">
        <v>970</v>
      </c>
      <c r="C4135" s="231" t="s">
        <v>971</v>
      </c>
      <c r="D4135" s="231" t="s">
        <v>972</v>
      </c>
      <c r="E4135" s="231" t="s">
        <v>996</v>
      </c>
      <c r="F4135" s="231" t="s">
        <v>95</v>
      </c>
      <c r="G4135" s="231" t="s">
        <v>974</v>
      </c>
      <c r="H4135" s="231" t="s">
        <v>70</v>
      </c>
      <c r="K4135" s="231" t="s">
        <v>998</v>
      </c>
      <c r="L4135" s="231" t="s">
        <v>980</v>
      </c>
      <c r="M4135" s="234"/>
      <c r="N4135" s="236"/>
      <c r="O4135" s="236"/>
    </row>
    <row r="4136" spans="1:15">
      <c r="A4136" s="237" t="s">
        <v>969</v>
      </c>
      <c r="B4136" s="237" t="s">
        <v>970</v>
      </c>
      <c r="C4136" s="237" t="s">
        <v>971</v>
      </c>
      <c r="D4136" s="237" t="s">
        <v>972</v>
      </c>
      <c r="E4136" s="237" t="s">
        <v>996</v>
      </c>
      <c r="F4136" s="237" t="s">
        <v>95</v>
      </c>
      <c r="G4136" s="237" t="s">
        <v>974</v>
      </c>
      <c r="H4136" s="237" t="s">
        <v>61</v>
      </c>
      <c r="I4136" s="237"/>
      <c r="J4136" s="237"/>
      <c r="K4136" s="237" t="s">
        <v>998</v>
      </c>
      <c r="L4136" s="237" t="s">
        <v>976</v>
      </c>
      <c r="M4136" s="237">
        <v>8481.1347999999998</v>
      </c>
      <c r="N4136" s="237">
        <v>6897.1126999999997</v>
      </c>
      <c r="O4136" s="237">
        <v>3629.5605</v>
      </c>
    </row>
    <row r="4137" spans="1:15">
      <c r="A4137" s="237" t="s">
        <v>969</v>
      </c>
      <c r="B4137" s="237" t="s">
        <v>970</v>
      </c>
      <c r="C4137" s="237" t="s">
        <v>971</v>
      </c>
      <c r="D4137" s="237" t="s">
        <v>972</v>
      </c>
      <c r="E4137" s="237" t="s">
        <v>996</v>
      </c>
      <c r="F4137" s="237" t="s">
        <v>95</v>
      </c>
      <c r="G4137" s="237" t="s">
        <v>974</v>
      </c>
      <c r="H4137" s="237" t="s">
        <v>61</v>
      </c>
      <c r="I4137" s="237"/>
      <c r="J4137" s="237"/>
      <c r="K4137" s="237" t="s">
        <v>998</v>
      </c>
      <c r="L4137" s="237" t="s">
        <v>977</v>
      </c>
      <c r="M4137" s="238">
        <v>1.7214970340941201E-3</v>
      </c>
      <c r="N4137" s="238">
        <v>1.7214970340941201E-3</v>
      </c>
      <c r="O4137" s="238">
        <v>5.6505866072958E-4</v>
      </c>
    </row>
    <row r="4138" spans="1:15">
      <c r="A4138" s="231" t="s">
        <v>969</v>
      </c>
      <c r="B4138" s="231" t="s">
        <v>970</v>
      </c>
      <c r="C4138" s="231" t="s">
        <v>971</v>
      </c>
      <c r="D4138" s="231" t="s">
        <v>972</v>
      </c>
      <c r="E4138" s="231" t="s">
        <v>996</v>
      </c>
      <c r="F4138" s="231" t="s">
        <v>95</v>
      </c>
      <c r="G4138" s="231" t="s">
        <v>974</v>
      </c>
      <c r="H4138" s="231" t="s">
        <v>61</v>
      </c>
      <c r="I4138" s="231" t="s">
        <v>1002</v>
      </c>
      <c r="J4138" s="231" t="s">
        <v>1076</v>
      </c>
      <c r="K4138" s="231" t="s">
        <v>998</v>
      </c>
      <c r="L4138" s="231" t="s">
        <v>978</v>
      </c>
      <c r="M4138" s="234"/>
      <c r="N4138" s="235">
        <v>1</v>
      </c>
      <c r="O4138" s="235">
        <v>1</v>
      </c>
    </row>
    <row r="4139" spans="1:15">
      <c r="A4139" s="231" t="s">
        <v>969</v>
      </c>
      <c r="B4139" s="231" t="s">
        <v>970</v>
      </c>
      <c r="C4139" s="231" t="s">
        <v>971</v>
      </c>
      <c r="D4139" s="231" t="s">
        <v>972</v>
      </c>
      <c r="E4139" s="231" t="s">
        <v>996</v>
      </c>
      <c r="F4139" s="231" t="s">
        <v>95</v>
      </c>
      <c r="G4139" s="231" t="s">
        <v>974</v>
      </c>
      <c r="H4139" s="231" t="s">
        <v>61</v>
      </c>
      <c r="K4139" s="231" t="s">
        <v>998</v>
      </c>
      <c r="L4139" s="231" t="s">
        <v>979</v>
      </c>
      <c r="M4139" s="234"/>
      <c r="N4139" s="235"/>
      <c r="O4139" s="235"/>
    </row>
    <row r="4140" spans="1:15">
      <c r="A4140" s="231" t="s">
        <v>969</v>
      </c>
      <c r="B4140" s="231" t="s">
        <v>970</v>
      </c>
      <c r="C4140" s="231" t="s">
        <v>971</v>
      </c>
      <c r="D4140" s="231" t="s">
        <v>972</v>
      </c>
      <c r="E4140" s="231" t="s">
        <v>996</v>
      </c>
      <c r="F4140" s="231" t="s">
        <v>95</v>
      </c>
      <c r="G4140" s="231" t="s">
        <v>974</v>
      </c>
      <c r="H4140" s="231" t="s">
        <v>61</v>
      </c>
      <c r="K4140" s="231" t="s">
        <v>998</v>
      </c>
      <c r="L4140" s="231" t="s">
        <v>980</v>
      </c>
      <c r="M4140" s="234"/>
      <c r="N4140" s="235"/>
      <c r="O4140" s="235"/>
    </row>
    <row r="4141" spans="1:15">
      <c r="A4141" s="237" t="s">
        <v>969</v>
      </c>
      <c r="B4141" s="237" t="s">
        <v>970</v>
      </c>
      <c r="C4141" s="237" t="s">
        <v>971</v>
      </c>
      <c r="D4141" s="237" t="s">
        <v>972</v>
      </c>
      <c r="E4141" s="237" t="s">
        <v>996</v>
      </c>
      <c r="F4141" s="237" t="s">
        <v>95</v>
      </c>
      <c r="G4141" s="237" t="s">
        <v>974</v>
      </c>
      <c r="H4141" s="237" t="s">
        <v>19</v>
      </c>
      <c r="I4141" s="237"/>
      <c r="J4141" s="237"/>
      <c r="K4141" s="237" t="s">
        <v>998</v>
      </c>
      <c r="L4141" s="237" t="s">
        <v>976</v>
      </c>
      <c r="M4141" s="237">
        <v>67131.450599999996</v>
      </c>
      <c r="N4141" s="237">
        <v>51999.825100000002</v>
      </c>
      <c r="O4141" s="237">
        <v>33127.792500000003</v>
      </c>
    </row>
    <row r="4142" spans="1:15">
      <c r="A4142" s="237" t="s">
        <v>969</v>
      </c>
      <c r="B4142" s="237" t="s">
        <v>970</v>
      </c>
      <c r="C4142" s="237" t="s">
        <v>971</v>
      </c>
      <c r="D4142" s="237" t="s">
        <v>972</v>
      </c>
      <c r="E4142" s="237" t="s">
        <v>996</v>
      </c>
      <c r="F4142" s="237" t="s">
        <v>95</v>
      </c>
      <c r="G4142" s="237" t="s">
        <v>974</v>
      </c>
      <c r="H4142" s="237" t="s">
        <v>19</v>
      </c>
      <c r="I4142" s="237"/>
      <c r="J4142" s="237"/>
      <c r="K4142" s="237" t="s">
        <v>998</v>
      </c>
      <c r="L4142" s="237" t="s">
        <v>977</v>
      </c>
      <c r="M4142" s="238">
        <v>1.3296236799752101E-2</v>
      </c>
      <c r="N4142" s="238">
        <v>1.29789882486715E-2</v>
      </c>
      <c r="O4142" s="238">
        <v>5.1574139797304396E-3</v>
      </c>
    </row>
    <row r="4143" spans="1:15">
      <c r="A4143" s="231" t="s">
        <v>969</v>
      </c>
      <c r="B4143" s="231" t="s">
        <v>970</v>
      </c>
      <c r="C4143" s="231" t="s">
        <v>971</v>
      </c>
      <c r="D4143" s="231" t="s">
        <v>972</v>
      </c>
      <c r="E4143" s="231" t="s">
        <v>996</v>
      </c>
      <c r="F4143" s="231" t="s">
        <v>95</v>
      </c>
      <c r="G4143" s="231" t="s">
        <v>974</v>
      </c>
      <c r="H4143" s="231" t="s">
        <v>19</v>
      </c>
      <c r="I4143" s="231" t="s">
        <v>1002</v>
      </c>
      <c r="J4143" s="231" t="s">
        <v>1076</v>
      </c>
      <c r="K4143" s="231" t="s">
        <v>998</v>
      </c>
      <c r="L4143" s="231" t="s">
        <v>978</v>
      </c>
      <c r="M4143" s="234"/>
      <c r="N4143" s="235">
        <v>1</v>
      </c>
      <c r="O4143" s="235">
        <v>1</v>
      </c>
    </row>
    <row r="4144" spans="1:15">
      <c r="A4144" s="231" t="s">
        <v>969</v>
      </c>
      <c r="B4144" s="231" t="s">
        <v>970</v>
      </c>
      <c r="C4144" s="231" t="s">
        <v>971</v>
      </c>
      <c r="D4144" s="231" t="s">
        <v>972</v>
      </c>
      <c r="E4144" s="231" t="s">
        <v>996</v>
      </c>
      <c r="F4144" s="231" t="s">
        <v>95</v>
      </c>
      <c r="G4144" s="231" t="s">
        <v>974</v>
      </c>
      <c r="H4144" s="231" t="s">
        <v>19</v>
      </c>
      <c r="K4144" s="231" t="s">
        <v>998</v>
      </c>
      <c r="L4144" s="231" t="s">
        <v>979</v>
      </c>
      <c r="M4144" s="234"/>
      <c r="N4144" s="235"/>
      <c r="O4144" s="235"/>
    </row>
    <row r="4145" spans="1:15">
      <c r="A4145" s="231" t="s">
        <v>969</v>
      </c>
      <c r="B4145" s="231" t="s">
        <v>970</v>
      </c>
      <c r="C4145" s="231" t="s">
        <v>971</v>
      </c>
      <c r="D4145" s="231" t="s">
        <v>972</v>
      </c>
      <c r="E4145" s="231" t="s">
        <v>996</v>
      </c>
      <c r="F4145" s="231" t="s">
        <v>95</v>
      </c>
      <c r="G4145" s="231" t="s">
        <v>974</v>
      </c>
      <c r="H4145" s="231" t="s">
        <v>19</v>
      </c>
      <c r="K4145" s="231" t="s">
        <v>998</v>
      </c>
      <c r="L4145" s="231" t="s">
        <v>980</v>
      </c>
      <c r="M4145" s="234"/>
      <c r="N4145" s="235"/>
      <c r="O4145" s="235"/>
    </row>
    <row r="4146" spans="1:15">
      <c r="A4146" s="237" t="s">
        <v>969</v>
      </c>
      <c r="B4146" s="237" t="s">
        <v>970</v>
      </c>
      <c r="C4146" s="237" t="s">
        <v>971</v>
      </c>
      <c r="D4146" s="237" t="s">
        <v>972</v>
      </c>
      <c r="E4146" s="237" t="s">
        <v>996</v>
      </c>
      <c r="F4146" s="237" t="s">
        <v>95</v>
      </c>
      <c r="G4146" s="237" t="s">
        <v>974</v>
      </c>
      <c r="H4146" s="237" t="s">
        <v>18</v>
      </c>
      <c r="I4146" s="237"/>
      <c r="J4146" s="237"/>
      <c r="K4146" s="237" t="s">
        <v>998</v>
      </c>
      <c r="L4146" s="237" t="s">
        <v>976</v>
      </c>
      <c r="M4146" s="237">
        <v>91213.977299999999</v>
      </c>
      <c r="N4146" s="237">
        <v>81013.775999999998</v>
      </c>
      <c r="O4146" s="237">
        <v>38403.0651</v>
      </c>
    </row>
    <row r="4147" spans="1:15">
      <c r="A4147" s="237" t="s">
        <v>969</v>
      </c>
      <c r="B4147" s="237" t="s">
        <v>970</v>
      </c>
      <c r="C4147" s="237" t="s">
        <v>971</v>
      </c>
      <c r="D4147" s="237" t="s">
        <v>972</v>
      </c>
      <c r="E4147" s="237" t="s">
        <v>996</v>
      </c>
      <c r="F4147" s="237" t="s">
        <v>95</v>
      </c>
      <c r="G4147" s="237" t="s">
        <v>974</v>
      </c>
      <c r="H4147" s="237" t="s">
        <v>18</v>
      </c>
      <c r="I4147" s="237"/>
      <c r="J4147" s="237"/>
      <c r="K4147" s="237" t="s">
        <v>998</v>
      </c>
      <c r="L4147" s="237" t="s">
        <v>977</v>
      </c>
      <c r="M4147" s="238">
        <v>2.0220776601891002E-2</v>
      </c>
      <c r="N4147" s="238">
        <v>2.0220776601891002E-2</v>
      </c>
      <c r="O4147" s="238">
        <v>5.9786810368133696E-3</v>
      </c>
    </row>
    <row r="4148" spans="1:15">
      <c r="A4148" s="231" t="s">
        <v>969</v>
      </c>
      <c r="B4148" s="231" t="s">
        <v>970</v>
      </c>
      <c r="C4148" s="231" t="s">
        <v>971</v>
      </c>
      <c r="D4148" s="231" t="s">
        <v>972</v>
      </c>
      <c r="E4148" s="231" t="s">
        <v>996</v>
      </c>
      <c r="F4148" s="231" t="s">
        <v>95</v>
      </c>
      <c r="G4148" s="231" t="s">
        <v>974</v>
      </c>
      <c r="H4148" s="231" t="s">
        <v>18</v>
      </c>
      <c r="I4148" s="231" t="s">
        <v>1002</v>
      </c>
      <c r="J4148" s="231" t="s">
        <v>1076</v>
      </c>
      <c r="K4148" s="231" t="s">
        <v>998</v>
      </c>
      <c r="L4148" s="231" t="s">
        <v>978</v>
      </c>
      <c r="M4148" s="234"/>
      <c r="N4148" s="235">
        <v>1</v>
      </c>
      <c r="O4148" s="235">
        <v>1</v>
      </c>
    </row>
    <row r="4149" spans="1:15">
      <c r="A4149" s="231" t="s">
        <v>969</v>
      </c>
      <c r="B4149" s="231" t="s">
        <v>970</v>
      </c>
      <c r="C4149" s="231" t="s">
        <v>971</v>
      </c>
      <c r="D4149" s="231" t="s">
        <v>972</v>
      </c>
      <c r="E4149" s="231" t="s">
        <v>996</v>
      </c>
      <c r="F4149" s="231" t="s">
        <v>95</v>
      </c>
      <c r="G4149" s="231" t="s">
        <v>974</v>
      </c>
      <c r="H4149" s="231" t="s">
        <v>18</v>
      </c>
      <c r="K4149" s="231" t="s">
        <v>998</v>
      </c>
      <c r="L4149" s="231" t="s">
        <v>979</v>
      </c>
      <c r="M4149" s="234"/>
      <c r="N4149" s="235"/>
      <c r="O4149" s="235"/>
    </row>
    <row r="4150" spans="1:15">
      <c r="A4150" s="231" t="s">
        <v>969</v>
      </c>
      <c r="B4150" s="231" t="s">
        <v>970</v>
      </c>
      <c r="C4150" s="231" t="s">
        <v>971</v>
      </c>
      <c r="D4150" s="231" t="s">
        <v>972</v>
      </c>
      <c r="E4150" s="231" t="s">
        <v>996</v>
      </c>
      <c r="F4150" s="231" t="s">
        <v>95</v>
      </c>
      <c r="G4150" s="231" t="s">
        <v>974</v>
      </c>
      <c r="H4150" s="231" t="s">
        <v>18</v>
      </c>
      <c r="K4150" s="231" t="s">
        <v>998</v>
      </c>
      <c r="L4150" s="231" t="s">
        <v>980</v>
      </c>
      <c r="M4150" s="234"/>
      <c r="N4150" s="235"/>
      <c r="O4150" s="235"/>
    </row>
    <row r="4151" spans="1:15">
      <c r="A4151" s="237" t="s">
        <v>969</v>
      </c>
      <c r="B4151" s="237" t="s">
        <v>970</v>
      </c>
      <c r="C4151" s="237" t="s">
        <v>971</v>
      </c>
      <c r="D4151" s="237" t="s">
        <v>972</v>
      </c>
      <c r="E4151" s="237" t="s">
        <v>996</v>
      </c>
      <c r="F4151" s="237" t="s">
        <v>95</v>
      </c>
      <c r="G4151" s="237" t="s">
        <v>974</v>
      </c>
      <c r="H4151" s="237" t="s">
        <v>42</v>
      </c>
      <c r="I4151" s="237"/>
      <c r="J4151" s="237"/>
      <c r="K4151" s="237" t="s">
        <v>998</v>
      </c>
      <c r="L4151" s="237" t="s">
        <v>976</v>
      </c>
      <c r="M4151" s="237">
        <v>10587.672200000001</v>
      </c>
      <c r="N4151" s="237">
        <v>4630.8635999999997</v>
      </c>
      <c r="O4151" s="237">
        <v>45.1419</v>
      </c>
    </row>
    <row r="4152" spans="1:15">
      <c r="A4152" s="237" t="s">
        <v>969</v>
      </c>
      <c r="B4152" s="237" t="s">
        <v>970</v>
      </c>
      <c r="C4152" s="237" t="s">
        <v>971</v>
      </c>
      <c r="D4152" s="237" t="s">
        <v>972</v>
      </c>
      <c r="E4152" s="237" t="s">
        <v>996</v>
      </c>
      <c r="F4152" s="237" t="s">
        <v>95</v>
      </c>
      <c r="G4152" s="237" t="s">
        <v>974</v>
      </c>
      <c r="H4152" s="237" t="s">
        <v>42</v>
      </c>
      <c r="I4152" s="237"/>
      <c r="J4152" s="237"/>
      <c r="K4152" s="237" t="s">
        <v>998</v>
      </c>
      <c r="L4152" s="237" t="s">
        <v>977</v>
      </c>
      <c r="M4152" s="238">
        <v>2.2273271179238199E-3</v>
      </c>
      <c r="N4152" s="238">
        <v>1.1558485846830399E-3</v>
      </c>
      <c r="O4152" s="238">
        <v>7.0277989736742504E-6</v>
      </c>
    </row>
    <row r="4153" spans="1:15">
      <c r="A4153" s="231" t="s">
        <v>969</v>
      </c>
      <c r="B4153" s="231" t="s">
        <v>970</v>
      </c>
      <c r="C4153" s="231" t="s">
        <v>971</v>
      </c>
      <c r="D4153" s="231" t="s">
        <v>972</v>
      </c>
      <c r="E4153" s="231" t="s">
        <v>996</v>
      </c>
      <c r="F4153" s="231" t="s">
        <v>95</v>
      </c>
      <c r="G4153" s="231" t="s">
        <v>974</v>
      </c>
      <c r="H4153" s="231" t="s">
        <v>42</v>
      </c>
      <c r="I4153" s="231" t="s">
        <v>1002</v>
      </c>
      <c r="J4153" s="231" t="s">
        <v>1076</v>
      </c>
      <c r="K4153" s="231" t="s">
        <v>998</v>
      </c>
      <c r="L4153" s="231" t="s">
        <v>978</v>
      </c>
      <c r="M4153" s="234"/>
      <c r="N4153" s="235">
        <v>1</v>
      </c>
      <c r="O4153" s="235">
        <v>1</v>
      </c>
    </row>
    <row r="4154" spans="1:15">
      <c r="A4154" s="231" t="s">
        <v>969</v>
      </c>
      <c r="B4154" s="231" t="s">
        <v>970</v>
      </c>
      <c r="C4154" s="231" t="s">
        <v>971</v>
      </c>
      <c r="D4154" s="231" t="s">
        <v>972</v>
      </c>
      <c r="E4154" s="231" t="s">
        <v>996</v>
      </c>
      <c r="F4154" s="231" t="s">
        <v>95</v>
      </c>
      <c r="G4154" s="231" t="s">
        <v>974</v>
      </c>
      <c r="H4154" s="231" t="s">
        <v>42</v>
      </c>
      <c r="K4154" s="231" t="s">
        <v>998</v>
      </c>
      <c r="L4154" s="231" t="s">
        <v>979</v>
      </c>
      <c r="M4154" s="234"/>
      <c r="N4154" s="235"/>
      <c r="O4154" s="235"/>
    </row>
    <row r="4155" spans="1:15">
      <c r="A4155" s="231" t="s">
        <v>969</v>
      </c>
      <c r="B4155" s="231" t="s">
        <v>970</v>
      </c>
      <c r="C4155" s="231" t="s">
        <v>971</v>
      </c>
      <c r="D4155" s="231" t="s">
        <v>972</v>
      </c>
      <c r="E4155" s="231" t="s">
        <v>996</v>
      </c>
      <c r="F4155" s="231" t="s">
        <v>95</v>
      </c>
      <c r="G4155" s="231" t="s">
        <v>974</v>
      </c>
      <c r="H4155" s="231" t="s">
        <v>42</v>
      </c>
      <c r="K4155" s="231" t="s">
        <v>998</v>
      </c>
      <c r="L4155" s="231" t="s">
        <v>980</v>
      </c>
      <c r="M4155" s="234"/>
      <c r="N4155" s="235"/>
      <c r="O4155" s="235"/>
    </row>
    <row r="4156" spans="1:15">
      <c r="A4156" s="237" t="s">
        <v>969</v>
      </c>
      <c r="B4156" s="237" t="s">
        <v>970</v>
      </c>
      <c r="C4156" s="237" t="s">
        <v>971</v>
      </c>
      <c r="D4156" s="237" t="s">
        <v>972</v>
      </c>
      <c r="E4156" s="237" t="s">
        <v>996</v>
      </c>
      <c r="F4156" s="237" t="s">
        <v>95</v>
      </c>
      <c r="G4156" s="237" t="s">
        <v>974</v>
      </c>
      <c r="H4156" s="237" t="s">
        <v>76</v>
      </c>
      <c r="I4156" s="237"/>
      <c r="J4156" s="237"/>
      <c r="K4156" s="237" t="s">
        <v>998</v>
      </c>
      <c r="L4156" s="237" t="s">
        <v>976</v>
      </c>
      <c r="M4156" s="237">
        <v>17.459599999999998</v>
      </c>
      <c r="N4156" s="237">
        <v>10.2704</v>
      </c>
      <c r="O4156" s="237">
        <v>17.459599999999998</v>
      </c>
    </row>
    <row r="4157" spans="1:15">
      <c r="A4157" s="237" t="s">
        <v>969</v>
      </c>
      <c r="B4157" s="237" t="s">
        <v>970</v>
      </c>
      <c r="C4157" s="237" t="s">
        <v>971</v>
      </c>
      <c r="D4157" s="237" t="s">
        <v>972</v>
      </c>
      <c r="E4157" s="237" t="s">
        <v>996</v>
      </c>
      <c r="F4157" s="237" t="s">
        <v>95</v>
      </c>
      <c r="G4157" s="237" t="s">
        <v>974</v>
      </c>
      <c r="H4157" s="237" t="s">
        <v>76</v>
      </c>
      <c r="I4157" s="237"/>
      <c r="J4157" s="237"/>
      <c r="K4157" s="237" t="s">
        <v>998</v>
      </c>
      <c r="L4157" s="237" t="s">
        <v>977</v>
      </c>
      <c r="M4157" s="238">
        <v>3.0808615323071301E-6</v>
      </c>
      <c r="N4157" s="238">
        <v>2.5634586395783E-6</v>
      </c>
      <c r="O4157" s="238">
        <v>2.7181522922332202E-6</v>
      </c>
    </row>
    <row r="4158" spans="1:15">
      <c r="A4158" s="231" t="s">
        <v>969</v>
      </c>
      <c r="B4158" s="231" t="s">
        <v>970</v>
      </c>
      <c r="C4158" s="231" t="s">
        <v>971</v>
      </c>
      <c r="D4158" s="231" t="s">
        <v>972</v>
      </c>
      <c r="E4158" s="231" t="s">
        <v>996</v>
      </c>
      <c r="F4158" s="231" t="s">
        <v>95</v>
      </c>
      <c r="G4158" s="231" t="s">
        <v>974</v>
      </c>
      <c r="H4158" s="231" t="s">
        <v>76</v>
      </c>
      <c r="I4158" s="231" t="s">
        <v>1002</v>
      </c>
      <c r="J4158" s="231" t="s">
        <v>1076</v>
      </c>
      <c r="K4158" s="231" t="s">
        <v>998</v>
      </c>
      <c r="L4158" s="231" t="s">
        <v>978</v>
      </c>
      <c r="M4158" s="234"/>
      <c r="N4158" s="235">
        <v>1</v>
      </c>
      <c r="O4158" s="235">
        <v>1</v>
      </c>
    </row>
    <row r="4159" spans="1:15">
      <c r="A4159" s="231" t="s">
        <v>969</v>
      </c>
      <c r="B4159" s="231" t="s">
        <v>970</v>
      </c>
      <c r="C4159" s="231" t="s">
        <v>971</v>
      </c>
      <c r="D4159" s="231" t="s">
        <v>972</v>
      </c>
      <c r="E4159" s="231" t="s">
        <v>996</v>
      </c>
      <c r="F4159" s="231" t="s">
        <v>95</v>
      </c>
      <c r="G4159" s="231" t="s">
        <v>974</v>
      </c>
      <c r="H4159" s="231" t="s">
        <v>76</v>
      </c>
      <c r="K4159" s="231" t="s">
        <v>998</v>
      </c>
      <c r="L4159" s="231" t="s">
        <v>979</v>
      </c>
      <c r="M4159" s="234"/>
      <c r="N4159" s="235"/>
      <c r="O4159" s="235"/>
    </row>
    <row r="4160" spans="1:15">
      <c r="A4160" s="231" t="s">
        <v>969</v>
      </c>
      <c r="B4160" s="231" t="s">
        <v>970</v>
      </c>
      <c r="C4160" s="231" t="s">
        <v>971</v>
      </c>
      <c r="D4160" s="231" t="s">
        <v>972</v>
      </c>
      <c r="E4160" s="231" t="s">
        <v>996</v>
      </c>
      <c r="F4160" s="231" t="s">
        <v>95</v>
      </c>
      <c r="G4160" s="231" t="s">
        <v>974</v>
      </c>
      <c r="H4160" s="231" t="s">
        <v>76</v>
      </c>
      <c r="K4160" s="231" t="s">
        <v>998</v>
      </c>
      <c r="L4160" s="231" t="s">
        <v>980</v>
      </c>
      <c r="M4160" s="234"/>
      <c r="N4160" s="235"/>
      <c r="O4160" s="235"/>
    </row>
    <row r="4161" spans="1:15">
      <c r="A4161" s="237" t="s">
        <v>969</v>
      </c>
      <c r="B4161" s="237" t="s">
        <v>970</v>
      </c>
      <c r="C4161" s="237" t="s">
        <v>971</v>
      </c>
      <c r="D4161" s="237" t="s">
        <v>972</v>
      </c>
      <c r="E4161" s="237" t="s">
        <v>996</v>
      </c>
      <c r="F4161" s="237" t="s">
        <v>95</v>
      </c>
      <c r="G4161" s="237" t="s">
        <v>974</v>
      </c>
      <c r="H4161" s="237" t="s">
        <v>41</v>
      </c>
      <c r="I4161" s="237"/>
      <c r="J4161" s="237"/>
      <c r="K4161" s="237" t="s">
        <v>998</v>
      </c>
      <c r="L4161" s="237" t="s">
        <v>976</v>
      </c>
      <c r="M4161" s="237">
        <v>13.3249</v>
      </c>
      <c r="N4161" s="237"/>
      <c r="O4161" s="237"/>
    </row>
    <row r="4162" spans="1:15">
      <c r="A4162" s="237" t="s">
        <v>969</v>
      </c>
      <c r="B4162" s="237" t="s">
        <v>970</v>
      </c>
      <c r="C4162" s="237" t="s">
        <v>971</v>
      </c>
      <c r="D4162" s="237" t="s">
        <v>972</v>
      </c>
      <c r="E4162" s="237" t="s">
        <v>996</v>
      </c>
      <c r="F4162" s="237" t="s">
        <v>95</v>
      </c>
      <c r="G4162" s="237" t="s">
        <v>974</v>
      </c>
      <c r="H4162" s="237" t="s">
        <v>41</v>
      </c>
      <c r="I4162" s="237"/>
      <c r="J4162" s="237"/>
      <c r="K4162" s="237" t="s">
        <v>998</v>
      </c>
      <c r="L4162" s="237" t="s">
        <v>977</v>
      </c>
      <c r="M4162" s="238">
        <v>1.50759666066156E-6</v>
      </c>
      <c r="N4162" s="238"/>
      <c r="O4162" s="238"/>
    </row>
    <row r="4163" spans="1:15">
      <c r="A4163" s="231" t="s">
        <v>969</v>
      </c>
      <c r="B4163" s="231" t="s">
        <v>970</v>
      </c>
      <c r="C4163" s="231" t="s">
        <v>971</v>
      </c>
      <c r="D4163" s="231" t="s">
        <v>972</v>
      </c>
      <c r="E4163" s="231" t="s">
        <v>996</v>
      </c>
      <c r="F4163" s="231" t="s">
        <v>95</v>
      </c>
      <c r="G4163" s="231" t="s">
        <v>974</v>
      </c>
      <c r="H4163" s="231" t="s">
        <v>41</v>
      </c>
      <c r="I4163" s="231" t="s">
        <v>1002</v>
      </c>
      <c r="J4163" s="231" t="s">
        <v>1076</v>
      </c>
      <c r="K4163" s="231" t="s">
        <v>998</v>
      </c>
      <c r="L4163" s="231" t="s">
        <v>978</v>
      </c>
      <c r="M4163" s="234"/>
      <c r="N4163" s="235">
        <v>1</v>
      </c>
      <c r="O4163" s="235">
        <v>1</v>
      </c>
    </row>
    <row r="4164" spans="1:15">
      <c r="A4164" s="231" t="s">
        <v>969</v>
      </c>
      <c r="B4164" s="231" t="s">
        <v>970</v>
      </c>
      <c r="C4164" s="231" t="s">
        <v>971</v>
      </c>
      <c r="D4164" s="231" t="s">
        <v>972</v>
      </c>
      <c r="E4164" s="231" t="s">
        <v>996</v>
      </c>
      <c r="F4164" s="231" t="s">
        <v>95</v>
      </c>
      <c r="G4164" s="231" t="s">
        <v>974</v>
      </c>
      <c r="H4164" s="231" t="s">
        <v>41</v>
      </c>
      <c r="K4164" s="231" t="s">
        <v>998</v>
      </c>
      <c r="L4164" s="231" t="s">
        <v>979</v>
      </c>
      <c r="M4164" s="234"/>
      <c r="N4164" s="236"/>
      <c r="O4164" s="236"/>
    </row>
    <row r="4165" spans="1:15">
      <c r="A4165" s="231" t="s">
        <v>969</v>
      </c>
      <c r="B4165" s="231" t="s">
        <v>970</v>
      </c>
      <c r="C4165" s="231" t="s">
        <v>971</v>
      </c>
      <c r="D4165" s="231" t="s">
        <v>972</v>
      </c>
      <c r="E4165" s="231" t="s">
        <v>996</v>
      </c>
      <c r="F4165" s="231" t="s">
        <v>95</v>
      </c>
      <c r="G4165" s="231" t="s">
        <v>974</v>
      </c>
      <c r="H4165" s="231" t="s">
        <v>41</v>
      </c>
      <c r="K4165" s="231" t="s">
        <v>998</v>
      </c>
      <c r="L4165" s="231" t="s">
        <v>980</v>
      </c>
      <c r="M4165" s="234"/>
      <c r="N4165" s="236"/>
      <c r="O4165" s="236"/>
    </row>
    <row r="4166" spans="1:15">
      <c r="A4166" s="237" t="s">
        <v>969</v>
      </c>
      <c r="B4166" s="237" t="s">
        <v>970</v>
      </c>
      <c r="C4166" s="237" t="s">
        <v>971</v>
      </c>
      <c r="D4166" s="237" t="s">
        <v>972</v>
      </c>
      <c r="E4166" s="237" t="s">
        <v>996</v>
      </c>
      <c r="F4166" s="237" t="s">
        <v>95</v>
      </c>
      <c r="G4166" s="237" t="s">
        <v>974</v>
      </c>
      <c r="H4166" s="237" t="s">
        <v>79</v>
      </c>
      <c r="I4166" s="237"/>
      <c r="J4166" s="237"/>
      <c r="K4166" s="237" t="s">
        <v>998</v>
      </c>
      <c r="L4166" s="237" t="s">
        <v>976</v>
      </c>
      <c r="M4166" s="237">
        <v>4.6574999999999998</v>
      </c>
      <c r="N4166" s="237"/>
      <c r="O4166" s="237">
        <v>0.93149999999999999</v>
      </c>
    </row>
    <row r="4167" spans="1:15">
      <c r="A4167" s="237" t="s">
        <v>969</v>
      </c>
      <c r="B4167" s="237" t="s">
        <v>970</v>
      </c>
      <c r="C4167" s="237" t="s">
        <v>971</v>
      </c>
      <c r="D4167" s="237" t="s">
        <v>972</v>
      </c>
      <c r="E4167" s="237" t="s">
        <v>996</v>
      </c>
      <c r="F4167" s="237" t="s">
        <v>95</v>
      </c>
      <c r="G4167" s="237" t="s">
        <v>974</v>
      </c>
      <c r="H4167" s="237" t="s">
        <v>79</v>
      </c>
      <c r="I4167" s="237"/>
      <c r="J4167" s="237"/>
      <c r="K4167" s="237" t="s">
        <v>998</v>
      </c>
      <c r="L4167" s="237" t="s">
        <v>977</v>
      </c>
      <c r="M4167" s="238">
        <v>7.4139344178960998E-7</v>
      </c>
      <c r="N4167" s="238"/>
      <c r="O4167" s="238">
        <v>1.45018148194417E-7</v>
      </c>
    </row>
    <row r="4168" spans="1:15">
      <c r="A4168" s="231" t="s">
        <v>969</v>
      </c>
      <c r="B4168" s="231" t="s">
        <v>970</v>
      </c>
      <c r="C4168" s="231" t="s">
        <v>971</v>
      </c>
      <c r="D4168" s="231" t="s">
        <v>972</v>
      </c>
      <c r="E4168" s="231" t="s">
        <v>996</v>
      </c>
      <c r="F4168" s="231" t="s">
        <v>95</v>
      </c>
      <c r="G4168" s="231" t="s">
        <v>974</v>
      </c>
      <c r="H4168" s="231" t="s">
        <v>79</v>
      </c>
      <c r="I4168" s="231" t="s">
        <v>1002</v>
      </c>
      <c r="J4168" s="231" t="s">
        <v>1076</v>
      </c>
      <c r="K4168" s="231" t="s">
        <v>998</v>
      </c>
      <c r="L4168" s="231" t="s">
        <v>978</v>
      </c>
      <c r="M4168" s="234"/>
      <c r="N4168" s="235">
        <v>1</v>
      </c>
      <c r="O4168" s="235">
        <v>1</v>
      </c>
    </row>
    <row r="4169" spans="1:15">
      <c r="A4169" s="231" t="s">
        <v>969</v>
      </c>
      <c r="B4169" s="231" t="s">
        <v>970</v>
      </c>
      <c r="C4169" s="231" t="s">
        <v>971</v>
      </c>
      <c r="D4169" s="231" t="s">
        <v>972</v>
      </c>
      <c r="E4169" s="231" t="s">
        <v>996</v>
      </c>
      <c r="F4169" s="231" t="s">
        <v>95</v>
      </c>
      <c r="G4169" s="231" t="s">
        <v>974</v>
      </c>
      <c r="H4169" s="231" t="s">
        <v>79</v>
      </c>
      <c r="K4169" s="231" t="s">
        <v>998</v>
      </c>
      <c r="L4169" s="231" t="s">
        <v>979</v>
      </c>
      <c r="M4169" s="234"/>
      <c r="N4169" s="236"/>
      <c r="O4169" s="235"/>
    </row>
    <row r="4170" spans="1:15">
      <c r="A4170" s="231" t="s">
        <v>969</v>
      </c>
      <c r="B4170" s="231" t="s">
        <v>970</v>
      </c>
      <c r="C4170" s="231" t="s">
        <v>971</v>
      </c>
      <c r="D4170" s="231" t="s">
        <v>972</v>
      </c>
      <c r="E4170" s="231" t="s">
        <v>996</v>
      </c>
      <c r="F4170" s="231" t="s">
        <v>95</v>
      </c>
      <c r="G4170" s="231" t="s">
        <v>974</v>
      </c>
      <c r="H4170" s="231" t="s">
        <v>79</v>
      </c>
      <c r="K4170" s="231" t="s">
        <v>998</v>
      </c>
      <c r="L4170" s="231" t="s">
        <v>980</v>
      </c>
      <c r="M4170" s="234"/>
      <c r="N4170" s="236"/>
      <c r="O4170" s="235"/>
    </row>
    <row r="4171" spans="1:15">
      <c r="A4171" s="237" t="s">
        <v>969</v>
      </c>
      <c r="B4171" s="237" t="s">
        <v>970</v>
      </c>
      <c r="C4171" s="237" t="s">
        <v>971</v>
      </c>
      <c r="D4171" s="237" t="s">
        <v>972</v>
      </c>
      <c r="E4171" s="237" t="s">
        <v>996</v>
      </c>
      <c r="F4171" s="237" t="s">
        <v>95</v>
      </c>
      <c r="G4171" s="237" t="s">
        <v>974</v>
      </c>
      <c r="H4171" s="237" t="s">
        <v>78</v>
      </c>
      <c r="I4171" s="237"/>
      <c r="J4171" s="237"/>
      <c r="K4171" s="237" t="s">
        <v>998</v>
      </c>
      <c r="L4171" s="237" t="s">
        <v>976</v>
      </c>
      <c r="M4171" s="237">
        <v>42.036900000000003</v>
      </c>
      <c r="N4171" s="237"/>
      <c r="O4171" s="237"/>
    </row>
    <row r="4172" spans="1:15">
      <c r="A4172" s="237" t="s">
        <v>969</v>
      </c>
      <c r="B4172" s="237" t="s">
        <v>970</v>
      </c>
      <c r="C4172" s="237" t="s">
        <v>971</v>
      </c>
      <c r="D4172" s="237" t="s">
        <v>972</v>
      </c>
      <c r="E4172" s="237" t="s">
        <v>996</v>
      </c>
      <c r="F4172" s="237" t="s">
        <v>95</v>
      </c>
      <c r="G4172" s="237" t="s">
        <v>974</v>
      </c>
      <c r="H4172" s="237" t="s">
        <v>78</v>
      </c>
      <c r="I4172" s="237"/>
      <c r="J4172" s="237"/>
      <c r="K4172" s="237" t="s">
        <v>998</v>
      </c>
      <c r="L4172" s="237" t="s">
        <v>977</v>
      </c>
      <c r="M4172" s="238">
        <v>5.6424909982497904E-6</v>
      </c>
      <c r="N4172" s="238"/>
      <c r="O4172" s="238"/>
    </row>
    <row r="4173" spans="1:15">
      <c r="A4173" s="231" t="s">
        <v>969</v>
      </c>
      <c r="B4173" s="231" t="s">
        <v>970</v>
      </c>
      <c r="C4173" s="231" t="s">
        <v>971</v>
      </c>
      <c r="D4173" s="231" t="s">
        <v>972</v>
      </c>
      <c r="E4173" s="231" t="s">
        <v>996</v>
      </c>
      <c r="F4173" s="231" t="s">
        <v>95</v>
      </c>
      <c r="G4173" s="231" t="s">
        <v>974</v>
      </c>
      <c r="H4173" s="231" t="s">
        <v>78</v>
      </c>
      <c r="I4173" s="231" t="s">
        <v>1002</v>
      </c>
      <c r="J4173" s="231" t="s">
        <v>1076</v>
      </c>
      <c r="K4173" s="231" t="s">
        <v>998</v>
      </c>
      <c r="L4173" s="231" t="s">
        <v>978</v>
      </c>
      <c r="M4173" s="234"/>
      <c r="N4173" s="235">
        <v>1</v>
      </c>
      <c r="O4173" s="235">
        <v>1</v>
      </c>
    </row>
    <row r="4174" spans="1:15">
      <c r="A4174" s="231" t="s">
        <v>969</v>
      </c>
      <c r="B4174" s="231" t="s">
        <v>970</v>
      </c>
      <c r="C4174" s="231" t="s">
        <v>971</v>
      </c>
      <c r="D4174" s="231" t="s">
        <v>972</v>
      </c>
      <c r="E4174" s="231" t="s">
        <v>996</v>
      </c>
      <c r="F4174" s="231" t="s">
        <v>95</v>
      </c>
      <c r="G4174" s="231" t="s">
        <v>974</v>
      </c>
      <c r="H4174" s="231" t="s">
        <v>78</v>
      </c>
      <c r="K4174" s="231" t="s">
        <v>998</v>
      </c>
      <c r="L4174" s="231" t="s">
        <v>979</v>
      </c>
      <c r="M4174" s="234"/>
      <c r="N4174" s="236"/>
      <c r="O4174" s="236"/>
    </row>
    <row r="4175" spans="1:15">
      <c r="A4175" s="231" t="s">
        <v>969</v>
      </c>
      <c r="B4175" s="231" t="s">
        <v>970</v>
      </c>
      <c r="C4175" s="231" t="s">
        <v>971</v>
      </c>
      <c r="D4175" s="231" t="s">
        <v>972</v>
      </c>
      <c r="E4175" s="231" t="s">
        <v>996</v>
      </c>
      <c r="F4175" s="231" t="s">
        <v>95</v>
      </c>
      <c r="G4175" s="231" t="s">
        <v>974</v>
      </c>
      <c r="H4175" s="231" t="s">
        <v>78</v>
      </c>
      <c r="K4175" s="231" t="s">
        <v>998</v>
      </c>
      <c r="L4175" s="231" t="s">
        <v>980</v>
      </c>
      <c r="M4175" s="234"/>
      <c r="N4175" s="236"/>
      <c r="O4175" s="236"/>
    </row>
    <row r="4176" spans="1:15">
      <c r="A4176" s="237" t="s">
        <v>969</v>
      </c>
      <c r="B4176" s="237" t="s">
        <v>970</v>
      </c>
      <c r="C4176" s="237" t="s">
        <v>971</v>
      </c>
      <c r="D4176" s="237" t="s">
        <v>972</v>
      </c>
      <c r="E4176" s="237" t="s">
        <v>996</v>
      </c>
      <c r="F4176" s="237" t="s">
        <v>95</v>
      </c>
      <c r="G4176" s="237" t="s">
        <v>974</v>
      </c>
      <c r="H4176" s="237" t="s">
        <v>10</v>
      </c>
      <c r="I4176" s="237"/>
      <c r="J4176" s="237"/>
      <c r="K4176" s="237" t="s">
        <v>998</v>
      </c>
      <c r="L4176" s="237" t="s">
        <v>976</v>
      </c>
      <c r="M4176" s="237">
        <v>23845.5792</v>
      </c>
      <c r="N4176" s="237">
        <v>2092.6341000000002</v>
      </c>
      <c r="O4176" s="237">
        <v>2372.1709999999998</v>
      </c>
    </row>
    <row r="4177" spans="1:15">
      <c r="A4177" s="237" t="s">
        <v>969</v>
      </c>
      <c r="B4177" s="237" t="s">
        <v>970</v>
      </c>
      <c r="C4177" s="237" t="s">
        <v>971</v>
      </c>
      <c r="D4177" s="237" t="s">
        <v>972</v>
      </c>
      <c r="E4177" s="237" t="s">
        <v>996</v>
      </c>
      <c r="F4177" s="237" t="s">
        <v>95</v>
      </c>
      <c r="G4177" s="237" t="s">
        <v>974</v>
      </c>
      <c r="H4177" s="237" t="s">
        <v>10</v>
      </c>
      <c r="I4177" s="237"/>
      <c r="J4177" s="237"/>
      <c r="K4177" s="237" t="s">
        <v>998</v>
      </c>
      <c r="L4177" s="237" t="s">
        <v>977</v>
      </c>
      <c r="M4177" s="238">
        <v>2.6979201024743601E-3</v>
      </c>
      <c r="N4177" s="238">
        <v>5.2231470664445005E-4</v>
      </c>
      <c r="O4177" s="238">
        <v>3.69305255631239E-4</v>
      </c>
    </row>
    <row r="4178" spans="1:15">
      <c r="A4178" s="231" t="s">
        <v>969</v>
      </c>
      <c r="B4178" s="231" t="s">
        <v>970</v>
      </c>
      <c r="C4178" s="231" t="s">
        <v>971</v>
      </c>
      <c r="D4178" s="231" t="s">
        <v>972</v>
      </c>
      <c r="E4178" s="231" t="s">
        <v>996</v>
      </c>
      <c r="F4178" s="231" t="s">
        <v>95</v>
      </c>
      <c r="G4178" s="231" t="s">
        <v>974</v>
      </c>
      <c r="H4178" s="231" t="s">
        <v>10</v>
      </c>
      <c r="I4178" s="231" t="s">
        <v>1002</v>
      </c>
      <c r="J4178" s="231" t="s">
        <v>1076</v>
      </c>
      <c r="K4178" s="231" t="s">
        <v>998</v>
      </c>
      <c r="L4178" s="231" t="s">
        <v>978</v>
      </c>
      <c r="M4178" s="234"/>
      <c r="N4178" s="235">
        <v>1</v>
      </c>
      <c r="O4178" s="235">
        <v>1</v>
      </c>
    </row>
    <row r="4179" spans="1:15">
      <c r="A4179" s="231" t="s">
        <v>969</v>
      </c>
      <c r="B4179" s="231" t="s">
        <v>970</v>
      </c>
      <c r="C4179" s="231" t="s">
        <v>971</v>
      </c>
      <c r="D4179" s="231" t="s">
        <v>972</v>
      </c>
      <c r="E4179" s="231" t="s">
        <v>996</v>
      </c>
      <c r="F4179" s="231" t="s">
        <v>95</v>
      </c>
      <c r="G4179" s="231" t="s">
        <v>974</v>
      </c>
      <c r="H4179" s="231" t="s">
        <v>10</v>
      </c>
      <c r="K4179" s="231" t="s">
        <v>998</v>
      </c>
      <c r="L4179" s="231" t="s">
        <v>979</v>
      </c>
      <c r="M4179" s="234"/>
      <c r="N4179" s="235"/>
      <c r="O4179" s="235"/>
    </row>
    <row r="4180" spans="1:15">
      <c r="A4180" s="231" t="s">
        <v>969</v>
      </c>
      <c r="B4180" s="231" t="s">
        <v>970</v>
      </c>
      <c r="C4180" s="231" t="s">
        <v>971</v>
      </c>
      <c r="D4180" s="231" t="s">
        <v>972</v>
      </c>
      <c r="E4180" s="231" t="s">
        <v>996</v>
      </c>
      <c r="F4180" s="231" t="s">
        <v>95</v>
      </c>
      <c r="G4180" s="231" t="s">
        <v>974</v>
      </c>
      <c r="H4180" s="231" t="s">
        <v>10</v>
      </c>
      <c r="K4180" s="231" t="s">
        <v>998</v>
      </c>
      <c r="L4180" s="231" t="s">
        <v>980</v>
      </c>
      <c r="M4180" s="234"/>
      <c r="N4180" s="235"/>
      <c r="O4180" s="235"/>
    </row>
    <row r="4181" spans="1:15">
      <c r="A4181" s="237" t="s">
        <v>969</v>
      </c>
      <c r="B4181" s="237" t="s">
        <v>970</v>
      </c>
      <c r="C4181" s="237" t="s">
        <v>971</v>
      </c>
      <c r="D4181" s="237" t="s">
        <v>972</v>
      </c>
      <c r="E4181" s="237" t="s">
        <v>996</v>
      </c>
      <c r="F4181" s="237" t="s">
        <v>95</v>
      </c>
      <c r="G4181" s="237" t="s">
        <v>974</v>
      </c>
      <c r="H4181" s="237" t="s">
        <v>35</v>
      </c>
      <c r="I4181" s="237"/>
      <c r="J4181" s="237"/>
      <c r="K4181" s="237" t="s">
        <v>998</v>
      </c>
      <c r="L4181" s="237" t="s">
        <v>976</v>
      </c>
      <c r="M4181" s="237">
        <v>19436.791499999999</v>
      </c>
      <c r="N4181" s="237">
        <v>3349.6395000000002</v>
      </c>
      <c r="O4181" s="237">
        <v>4062.2910000000002</v>
      </c>
    </row>
    <row r="4182" spans="1:15">
      <c r="A4182" s="237" t="s">
        <v>969</v>
      </c>
      <c r="B4182" s="237" t="s">
        <v>970</v>
      </c>
      <c r="C4182" s="237" t="s">
        <v>971</v>
      </c>
      <c r="D4182" s="237" t="s">
        <v>972</v>
      </c>
      <c r="E4182" s="237" t="s">
        <v>996</v>
      </c>
      <c r="F4182" s="237" t="s">
        <v>95</v>
      </c>
      <c r="G4182" s="237" t="s">
        <v>974</v>
      </c>
      <c r="H4182" s="237" t="s">
        <v>35</v>
      </c>
      <c r="I4182" s="237"/>
      <c r="J4182" s="237"/>
      <c r="K4182" s="237" t="s">
        <v>998</v>
      </c>
      <c r="L4182" s="237" t="s">
        <v>977</v>
      </c>
      <c r="M4182" s="238">
        <v>2.5370446412299602E-3</v>
      </c>
      <c r="N4182" s="238">
        <v>8.3605919104881403E-4</v>
      </c>
      <c r="O4182" s="238">
        <v>6.3242718008249901E-4</v>
      </c>
    </row>
    <row r="4183" spans="1:15">
      <c r="A4183" s="231" t="s">
        <v>969</v>
      </c>
      <c r="B4183" s="231" t="s">
        <v>970</v>
      </c>
      <c r="C4183" s="231" t="s">
        <v>971</v>
      </c>
      <c r="D4183" s="231" t="s">
        <v>972</v>
      </c>
      <c r="E4183" s="231" t="s">
        <v>996</v>
      </c>
      <c r="F4183" s="231" t="s">
        <v>95</v>
      </c>
      <c r="G4183" s="231" t="s">
        <v>974</v>
      </c>
      <c r="H4183" s="231" t="s">
        <v>35</v>
      </c>
      <c r="I4183" s="231" t="s">
        <v>1002</v>
      </c>
      <c r="J4183" s="231" t="s">
        <v>1076</v>
      </c>
      <c r="K4183" s="231" t="s">
        <v>998</v>
      </c>
      <c r="L4183" s="231" t="s">
        <v>978</v>
      </c>
      <c r="M4183" s="234"/>
      <c r="N4183" s="235">
        <v>1</v>
      </c>
      <c r="O4183" s="235">
        <v>1</v>
      </c>
    </row>
    <row r="4184" spans="1:15">
      <c r="A4184" s="231" t="s">
        <v>969</v>
      </c>
      <c r="B4184" s="231" t="s">
        <v>970</v>
      </c>
      <c r="C4184" s="231" t="s">
        <v>971</v>
      </c>
      <c r="D4184" s="231" t="s">
        <v>972</v>
      </c>
      <c r="E4184" s="231" t="s">
        <v>996</v>
      </c>
      <c r="F4184" s="231" t="s">
        <v>95</v>
      </c>
      <c r="G4184" s="231" t="s">
        <v>974</v>
      </c>
      <c r="H4184" s="231" t="s">
        <v>35</v>
      </c>
      <c r="K4184" s="231" t="s">
        <v>998</v>
      </c>
      <c r="L4184" s="231" t="s">
        <v>979</v>
      </c>
      <c r="M4184" s="234"/>
      <c r="N4184" s="235"/>
      <c r="O4184" s="235"/>
    </row>
    <row r="4185" spans="1:15">
      <c r="A4185" s="231" t="s">
        <v>969</v>
      </c>
      <c r="B4185" s="231" t="s">
        <v>970</v>
      </c>
      <c r="C4185" s="231" t="s">
        <v>971</v>
      </c>
      <c r="D4185" s="231" t="s">
        <v>972</v>
      </c>
      <c r="E4185" s="231" t="s">
        <v>996</v>
      </c>
      <c r="F4185" s="231" t="s">
        <v>95</v>
      </c>
      <c r="G4185" s="231" t="s">
        <v>974</v>
      </c>
      <c r="H4185" s="231" t="s">
        <v>35</v>
      </c>
      <c r="K4185" s="231" t="s">
        <v>998</v>
      </c>
      <c r="L4185" s="231" t="s">
        <v>980</v>
      </c>
      <c r="M4185" s="234"/>
      <c r="N4185" s="235"/>
      <c r="O4185" s="235"/>
    </row>
    <row r="4186" spans="1:15">
      <c r="A4186" s="237" t="s">
        <v>969</v>
      </c>
      <c r="B4186" s="237" t="s">
        <v>970</v>
      </c>
      <c r="C4186" s="237" t="s">
        <v>971</v>
      </c>
      <c r="D4186" s="237" t="s">
        <v>972</v>
      </c>
      <c r="E4186" s="237" t="s">
        <v>996</v>
      </c>
      <c r="F4186" s="237" t="s">
        <v>95</v>
      </c>
      <c r="G4186" s="237" t="s">
        <v>974</v>
      </c>
      <c r="H4186" s="237" t="s">
        <v>73</v>
      </c>
      <c r="I4186" s="237"/>
      <c r="J4186" s="237"/>
      <c r="K4186" s="237" t="s">
        <v>998</v>
      </c>
      <c r="L4186" s="237" t="s">
        <v>976</v>
      </c>
      <c r="M4186" s="237">
        <v>2287.2361000000001</v>
      </c>
      <c r="N4186" s="237">
        <v>8.3834999999999997</v>
      </c>
      <c r="O4186" s="237">
        <v>406.27670000000001</v>
      </c>
    </row>
    <row r="4187" spans="1:15">
      <c r="A4187" s="237" t="s">
        <v>969</v>
      </c>
      <c r="B4187" s="237" t="s">
        <v>970</v>
      </c>
      <c r="C4187" s="237" t="s">
        <v>971</v>
      </c>
      <c r="D4187" s="237" t="s">
        <v>972</v>
      </c>
      <c r="E4187" s="237" t="s">
        <v>996</v>
      </c>
      <c r="F4187" s="237" t="s">
        <v>95</v>
      </c>
      <c r="G4187" s="237" t="s">
        <v>974</v>
      </c>
      <c r="H4187" s="237" t="s">
        <v>73</v>
      </c>
      <c r="I4187" s="237"/>
      <c r="J4187" s="237"/>
      <c r="K4187" s="237" t="s">
        <v>998</v>
      </c>
      <c r="L4187" s="237" t="s">
        <v>977</v>
      </c>
      <c r="M4187" s="238">
        <v>3.9052221567240103E-4</v>
      </c>
      <c r="N4187" s="238">
        <v>2.0924944992312501E-6</v>
      </c>
      <c r="O4187" s="238">
        <v>6.3250128490111501E-5</v>
      </c>
    </row>
    <row r="4188" spans="1:15">
      <c r="A4188" s="231" t="s">
        <v>969</v>
      </c>
      <c r="B4188" s="231" t="s">
        <v>970</v>
      </c>
      <c r="C4188" s="231" t="s">
        <v>971</v>
      </c>
      <c r="D4188" s="231" t="s">
        <v>972</v>
      </c>
      <c r="E4188" s="231" t="s">
        <v>996</v>
      </c>
      <c r="F4188" s="231" t="s">
        <v>95</v>
      </c>
      <c r="G4188" s="231" t="s">
        <v>974</v>
      </c>
      <c r="H4188" s="231" t="s">
        <v>73</v>
      </c>
      <c r="I4188" s="231" t="s">
        <v>1002</v>
      </c>
      <c r="J4188" s="231" t="s">
        <v>1076</v>
      </c>
      <c r="K4188" s="231" t="s">
        <v>998</v>
      </c>
      <c r="L4188" s="231" t="s">
        <v>978</v>
      </c>
      <c r="M4188" s="234"/>
      <c r="N4188" s="235">
        <v>1</v>
      </c>
      <c r="O4188" s="235">
        <v>1</v>
      </c>
    </row>
    <row r="4189" spans="1:15">
      <c r="A4189" s="231" t="s">
        <v>969</v>
      </c>
      <c r="B4189" s="231" t="s">
        <v>970</v>
      </c>
      <c r="C4189" s="231" t="s">
        <v>971</v>
      </c>
      <c r="D4189" s="231" t="s">
        <v>972</v>
      </c>
      <c r="E4189" s="231" t="s">
        <v>996</v>
      </c>
      <c r="F4189" s="231" t="s">
        <v>95</v>
      </c>
      <c r="G4189" s="231" t="s">
        <v>974</v>
      </c>
      <c r="H4189" s="231" t="s">
        <v>73</v>
      </c>
      <c r="K4189" s="231" t="s">
        <v>998</v>
      </c>
      <c r="L4189" s="231" t="s">
        <v>979</v>
      </c>
      <c r="M4189" s="234"/>
      <c r="N4189" s="235"/>
      <c r="O4189" s="235"/>
    </row>
    <row r="4190" spans="1:15">
      <c r="A4190" s="231" t="s">
        <v>969</v>
      </c>
      <c r="B4190" s="231" t="s">
        <v>970</v>
      </c>
      <c r="C4190" s="231" t="s">
        <v>971</v>
      </c>
      <c r="D4190" s="231" t="s">
        <v>972</v>
      </c>
      <c r="E4190" s="231" t="s">
        <v>996</v>
      </c>
      <c r="F4190" s="231" t="s">
        <v>95</v>
      </c>
      <c r="G4190" s="231" t="s">
        <v>974</v>
      </c>
      <c r="H4190" s="231" t="s">
        <v>73</v>
      </c>
      <c r="K4190" s="231" t="s">
        <v>998</v>
      </c>
      <c r="L4190" s="231" t="s">
        <v>980</v>
      </c>
      <c r="M4190" s="234"/>
      <c r="N4190" s="235"/>
      <c r="O4190" s="235"/>
    </row>
    <row r="4191" spans="1:15">
      <c r="A4191" s="237" t="s">
        <v>969</v>
      </c>
      <c r="B4191" s="237" t="s">
        <v>970</v>
      </c>
      <c r="C4191" s="237" t="s">
        <v>971</v>
      </c>
      <c r="D4191" s="237" t="s">
        <v>972</v>
      </c>
      <c r="E4191" s="237" t="s">
        <v>996</v>
      </c>
      <c r="F4191" s="237" t="s">
        <v>95</v>
      </c>
      <c r="G4191" s="237" t="s">
        <v>974</v>
      </c>
      <c r="H4191" s="237" t="s">
        <v>47</v>
      </c>
      <c r="I4191" s="237"/>
      <c r="J4191" s="237"/>
      <c r="K4191" s="237" t="s">
        <v>998</v>
      </c>
      <c r="L4191" s="237" t="s">
        <v>976</v>
      </c>
      <c r="M4191" s="237">
        <v>557.80070000000001</v>
      </c>
      <c r="N4191" s="237"/>
      <c r="O4191" s="237">
        <v>557.80070000000001</v>
      </c>
    </row>
    <row r="4192" spans="1:15">
      <c r="A4192" s="237" t="s">
        <v>969</v>
      </c>
      <c r="B4192" s="237" t="s">
        <v>970</v>
      </c>
      <c r="C4192" s="237" t="s">
        <v>971</v>
      </c>
      <c r="D4192" s="237" t="s">
        <v>972</v>
      </c>
      <c r="E4192" s="237" t="s">
        <v>996</v>
      </c>
      <c r="F4192" s="237" t="s">
        <v>95</v>
      </c>
      <c r="G4192" s="237" t="s">
        <v>974</v>
      </c>
      <c r="H4192" s="237" t="s">
        <v>47</v>
      </c>
      <c r="I4192" s="237"/>
      <c r="J4192" s="237"/>
      <c r="K4192" s="237" t="s">
        <v>998</v>
      </c>
      <c r="L4192" s="237" t="s">
        <v>977</v>
      </c>
      <c r="M4192" s="238">
        <v>8.6839747263069999E-5</v>
      </c>
      <c r="N4192" s="238"/>
      <c r="O4192" s="238">
        <v>8.6839747263069999E-5</v>
      </c>
    </row>
    <row r="4193" spans="1:15">
      <c r="A4193" s="231" t="s">
        <v>969</v>
      </c>
      <c r="B4193" s="231" t="s">
        <v>970</v>
      </c>
      <c r="C4193" s="231" t="s">
        <v>971</v>
      </c>
      <c r="D4193" s="231" t="s">
        <v>972</v>
      </c>
      <c r="E4193" s="231" t="s">
        <v>996</v>
      </c>
      <c r="F4193" s="231" t="s">
        <v>95</v>
      </c>
      <c r="G4193" s="231" t="s">
        <v>974</v>
      </c>
      <c r="H4193" s="231" t="s">
        <v>47</v>
      </c>
      <c r="I4193" s="231" t="s">
        <v>1002</v>
      </c>
      <c r="J4193" s="231" t="s">
        <v>1076</v>
      </c>
      <c r="K4193" s="231" t="s">
        <v>998</v>
      </c>
      <c r="L4193" s="231" t="s">
        <v>978</v>
      </c>
      <c r="M4193" s="234"/>
      <c r="N4193" s="235">
        <v>1</v>
      </c>
      <c r="O4193" s="235">
        <v>1</v>
      </c>
    </row>
    <row r="4194" spans="1:15">
      <c r="A4194" s="231" t="s">
        <v>969</v>
      </c>
      <c r="B4194" s="231" t="s">
        <v>970</v>
      </c>
      <c r="C4194" s="231" t="s">
        <v>971</v>
      </c>
      <c r="D4194" s="231" t="s">
        <v>972</v>
      </c>
      <c r="E4194" s="231" t="s">
        <v>996</v>
      </c>
      <c r="F4194" s="231" t="s">
        <v>95</v>
      </c>
      <c r="G4194" s="231" t="s">
        <v>974</v>
      </c>
      <c r="H4194" s="231" t="s">
        <v>47</v>
      </c>
      <c r="K4194" s="231" t="s">
        <v>998</v>
      </c>
      <c r="L4194" s="231" t="s">
        <v>979</v>
      </c>
      <c r="M4194" s="234"/>
      <c r="N4194" s="236"/>
      <c r="O4194" s="235"/>
    </row>
    <row r="4195" spans="1:15">
      <c r="A4195" s="231" t="s">
        <v>969</v>
      </c>
      <c r="B4195" s="231" t="s">
        <v>970</v>
      </c>
      <c r="C4195" s="231" t="s">
        <v>971</v>
      </c>
      <c r="D4195" s="231" t="s">
        <v>972</v>
      </c>
      <c r="E4195" s="231" t="s">
        <v>996</v>
      </c>
      <c r="F4195" s="231" t="s">
        <v>95</v>
      </c>
      <c r="G4195" s="231" t="s">
        <v>974</v>
      </c>
      <c r="H4195" s="231" t="s">
        <v>47</v>
      </c>
      <c r="K4195" s="231" t="s">
        <v>998</v>
      </c>
      <c r="L4195" s="231" t="s">
        <v>980</v>
      </c>
      <c r="M4195" s="234"/>
      <c r="N4195" s="236"/>
      <c r="O4195" s="235"/>
    </row>
    <row r="4196" spans="1:15">
      <c r="A4196" s="237" t="s">
        <v>969</v>
      </c>
      <c r="B4196" s="237" t="s">
        <v>970</v>
      </c>
      <c r="C4196" s="237" t="s">
        <v>971</v>
      </c>
      <c r="D4196" s="237" t="s">
        <v>972</v>
      </c>
      <c r="E4196" s="237" t="s">
        <v>996</v>
      </c>
      <c r="F4196" s="237" t="s">
        <v>95</v>
      </c>
      <c r="G4196" s="237" t="s">
        <v>974</v>
      </c>
      <c r="H4196" s="237" t="s">
        <v>46</v>
      </c>
      <c r="I4196" s="237"/>
      <c r="J4196" s="237"/>
      <c r="K4196" s="237" t="s">
        <v>998</v>
      </c>
      <c r="L4196" s="237" t="s">
        <v>976</v>
      </c>
      <c r="M4196" s="237">
        <v>557.80079999999998</v>
      </c>
      <c r="N4196" s="237"/>
      <c r="O4196" s="237">
        <v>557.80079999999998</v>
      </c>
    </row>
    <row r="4197" spans="1:15">
      <c r="A4197" s="237" t="s">
        <v>969</v>
      </c>
      <c r="B4197" s="237" t="s">
        <v>970</v>
      </c>
      <c r="C4197" s="237" t="s">
        <v>971</v>
      </c>
      <c r="D4197" s="237" t="s">
        <v>972</v>
      </c>
      <c r="E4197" s="237" t="s">
        <v>996</v>
      </c>
      <c r="F4197" s="237" t="s">
        <v>95</v>
      </c>
      <c r="G4197" s="237" t="s">
        <v>974</v>
      </c>
      <c r="H4197" s="237" t="s">
        <v>46</v>
      </c>
      <c r="I4197" s="237"/>
      <c r="J4197" s="237"/>
      <c r="K4197" s="237" t="s">
        <v>998</v>
      </c>
      <c r="L4197" s="237" t="s">
        <v>977</v>
      </c>
      <c r="M4197" s="238">
        <v>8.6839762831309201E-5</v>
      </c>
      <c r="N4197" s="238"/>
      <c r="O4197" s="238">
        <v>8.6839762831309201E-5</v>
      </c>
    </row>
    <row r="4198" spans="1:15">
      <c r="A4198" s="231" t="s">
        <v>969</v>
      </c>
      <c r="B4198" s="231" t="s">
        <v>970</v>
      </c>
      <c r="C4198" s="231" t="s">
        <v>971</v>
      </c>
      <c r="D4198" s="231" t="s">
        <v>972</v>
      </c>
      <c r="E4198" s="231" t="s">
        <v>996</v>
      </c>
      <c r="F4198" s="231" t="s">
        <v>95</v>
      </c>
      <c r="G4198" s="231" t="s">
        <v>974</v>
      </c>
      <c r="H4198" s="231" t="s">
        <v>46</v>
      </c>
      <c r="I4198" s="231" t="s">
        <v>1002</v>
      </c>
      <c r="J4198" s="231" t="s">
        <v>1076</v>
      </c>
      <c r="K4198" s="231" t="s">
        <v>998</v>
      </c>
      <c r="L4198" s="231" t="s">
        <v>978</v>
      </c>
      <c r="M4198" s="234"/>
      <c r="N4198" s="235">
        <v>1</v>
      </c>
      <c r="O4198" s="235">
        <v>1</v>
      </c>
    </row>
    <row r="4199" spans="1:15">
      <c r="A4199" s="231" t="s">
        <v>969</v>
      </c>
      <c r="B4199" s="231" t="s">
        <v>970</v>
      </c>
      <c r="C4199" s="231" t="s">
        <v>971</v>
      </c>
      <c r="D4199" s="231" t="s">
        <v>972</v>
      </c>
      <c r="E4199" s="231" t="s">
        <v>996</v>
      </c>
      <c r="F4199" s="231" t="s">
        <v>95</v>
      </c>
      <c r="G4199" s="231" t="s">
        <v>974</v>
      </c>
      <c r="H4199" s="231" t="s">
        <v>46</v>
      </c>
      <c r="K4199" s="231" t="s">
        <v>998</v>
      </c>
      <c r="L4199" s="231" t="s">
        <v>979</v>
      </c>
      <c r="M4199" s="234"/>
      <c r="N4199" s="236"/>
      <c r="O4199" s="235"/>
    </row>
    <row r="4200" spans="1:15">
      <c r="A4200" s="231" t="s">
        <v>969</v>
      </c>
      <c r="B4200" s="231" t="s">
        <v>970</v>
      </c>
      <c r="C4200" s="231" t="s">
        <v>971</v>
      </c>
      <c r="D4200" s="231" t="s">
        <v>972</v>
      </c>
      <c r="E4200" s="231" t="s">
        <v>996</v>
      </c>
      <c r="F4200" s="231" t="s">
        <v>95</v>
      </c>
      <c r="G4200" s="231" t="s">
        <v>974</v>
      </c>
      <c r="H4200" s="231" t="s">
        <v>46</v>
      </c>
      <c r="K4200" s="231" t="s">
        <v>998</v>
      </c>
      <c r="L4200" s="231" t="s">
        <v>980</v>
      </c>
      <c r="M4200" s="234"/>
      <c r="N4200" s="236"/>
      <c r="O4200" s="235"/>
    </row>
    <row r="4201" spans="1:15">
      <c r="A4201" s="237" t="s">
        <v>969</v>
      </c>
      <c r="B4201" s="237" t="s">
        <v>970</v>
      </c>
      <c r="C4201" s="237" t="s">
        <v>971</v>
      </c>
      <c r="D4201" s="237" t="s">
        <v>972</v>
      </c>
      <c r="E4201" s="237" t="s">
        <v>996</v>
      </c>
      <c r="F4201" s="237" t="s">
        <v>95</v>
      </c>
      <c r="G4201" s="237" t="s">
        <v>974</v>
      </c>
      <c r="H4201" s="237" t="s">
        <v>36</v>
      </c>
      <c r="I4201" s="237"/>
      <c r="J4201" s="237"/>
      <c r="K4201" s="237" t="s">
        <v>998</v>
      </c>
      <c r="L4201" s="237" t="s">
        <v>976</v>
      </c>
      <c r="M4201" s="237">
        <v>77523.433300000004</v>
      </c>
      <c r="N4201" s="237">
        <v>32494.482400000001</v>
      </c>
      <c r="O4201" s="237">
        <v>65094.824099999998</v>
      </c>
    </row>
    <row r="4202" spans="1:15">
      <c r="A4202" s="237" t="s">
        <v>969</v>
      </c>
      <c r="B4202" s="237" t="s">
        <v>970</v>
      </c>
      <c r="C4202" s="237" t="s">
        <v>971</v>
      </c>
      <c r="D4202" s="237" t="s">
        <v>972</v>
      </c>
      <c r="E4202" s="237" t="s">
        <v>996</v>
      </c>
      <c r="F4202" s="237" t="s">
        <v>95</v>
      </c>
      <c r="G4202" s="237" t="s">
        <v>974</v>
      </c>
      <c r="H4202" s="237" t="s">
        <v>36</v>
      </c>
      <c r="I4202" s="237"/>
      <c r="J4202" s="237"/>
      <c r="K4202" s="237" t="s">
        <v>998</v>
      </c>
      <c r="L4202" s="237" t="s">
        <v>977</v>
      </c>
      <c r="M4202" s="238">
        <v>1.21203899950876E-2</v>
      </c>
      <c r="N4202" s="238">
        <v>8.1105177643426701E-3</v>
      </c>
      <c r="O4202" s="238">
        <v>1.0134117925951E-2</v>
      </c>
    </row>
    <row r="4203" spans="1:15">
      <c r="A4203" s="231" t="s">
        <v>969</v>
      </c>
      <c r="B4203" s="231" t="s">
        <v>970</v>
      </c>
      <c r="C4203" s="231" t="s">
        <v>971</v>
      </c>
      <c r="D4203" s="231" t="s">
        <v>972</v>
      </c>
      <c r="E4203" s="231" t="s">
        <v>996</v>
      </c>
      <c r="F4203" s="231" t="s">
        <v>95</v>
      </c>
      <c r="G4203" s="231" t="s">
        <v>974</v>
      </c>
      <c r="H4203" s="231" t="s">
        <v>36</v>
      </c>
      <c r="I4203" s="231" t="s">
        <v>1002</v>
      </c>
      <c r="J4203" s="231" t="s">
        <v>1076</v>
      </c>
      <c r="K4203" s="231" t="s">
        <v>998</v>
      </c>
      <c r="L4203" s="231" t="s">
        <v>978</v>
      </c>
      <c r="M4203" s="234"/>
      <c r="N4203" s="235">
        <v>1</v>
      </c>
      <c r="O4203" s="235">
        <v>1</v>
      </c>
    </row>
    <row r="4204" spans="1:15">
      <c r="A4204" s="231" t="s">
        <v>969</v>
      </c>
      <c r="B4204" s="231" t="s">
        <v>970</v>
      </c>
      <c r="C4204" s="231" t="s">
        <v>971</v>
      </c>
      <c r="D4204" s="231" t="s">
        <v>972</v>
      </c>
      <c r="E4204" s="231" t="s">
        <v>996</v>
      </c>
      <c r="F4204" s="231" t="s">
        <v>95</v>
      </c>
      <c r="G4204" s="231" t="s">
        <v>974</v>
      </c>
      <c r="H4204" s="231" t="s">
        <v>36</v>
      </c>
      <c r="K4204" s="231" t="s">
        <v>998</v>
      </c>
      <c r="L4204" s="231" t="s">
        <v>979</v>
      </c>
      <c r="M4204" s="234"/>
      <c r="N4204" s="235"/>
      <c r="O4204" s="235"/>
    </row>
    <row r="4205" spans="1:15">
      <c r="A4205" s="231" t="s">
        <v>969</v>
      </c>
      <c r="B4205" s="231" t="s">
        <v>970</v>
      </c>
      <c r="C4205" s="231" t="s">
        <v>971</v>
      </c>
      <c r="D4205" s="231" t="s">
        <v>972</v>
      </c>
      <c r="E4205" s="231" t="s">
        <v>996</v>
      </c>
      <c r="F4205" s="231" t="s">
        <v>95</v>
      </c>
      <c r="G4205" s="231" t="s">
        <v>974</v>
      </c>
      <c r="H4205" s="231" t="s">
        <v>36</v>
      </c>
      <c r="K4205" s="231" t="s">
        <v>998</v>
      </c>
      <c r="L4205" s="231" t="s">
        <v>980</v>
      </c>
      <c r="M4205" s="234"/>
      <c r="N4205" s="235"/>
      <c r="O4205" s="235"/>
    </row>
    <row r="4206" spans="1:15">
      <c r="A4206" s="237" t="s">
        <v>969</v>
      </c>
      <c r="B4206" s="237" t="s">
        <v>970</v>
      </c>
      <c r="C4206" s="237" t="s">
        <v>971</v>
      </c>
      <c r="D4206" s="237" t="s">
        <v>972</v>
      </c>
      <c r="E4206" s="237" t="s">
        <v>996</v>
      </c>
      <c r="F4206" s="237" t="s">
        <v>95</v>
      </c>
      <c r="G4206" s="237" t="s">
        <v>974</v>
      </c>
      <c r="H4206" s="237" t="s">
        <v>34</v>
      </c>
      <c r="I4206" s="237"/>
      <c r="J4206" s="237"/>
      <c r="K4206" s="237" t="s">
        <v>998</v>
      </c>
      <c r="L4206" s="237" t="s">
        <v>976</v>
      </c>
      <c r="M4206" s="237">
        <v>2508.4097000000002</v>
      </c>
      <c r="N4206" s="237"/>
      <c r="O4206" s="237">
        <v>1491.4971</v>
      </c>
    </row>
    <row r="4207" spans="1:15">
      <c r="A4207" s="237" t="s">
        <v>969</v>
      </c>
      <c r="B4207" s="237" t="s">
        <v>970</v>
      </c>
      <c r="C4207" s="237" t="s">
        <v>971</v>
      </c>
      <c r="D4207" s="237" t="s">
        <v>972</v>
      </c>
      <c r="E4207" s="237" t="s">
        <v>996</v>
      </c>
      <c r="F4207" s="237" t="s">
        <v>95</v>
      </c>
      <c r="G4207" s="237" t="s">
        <v>974</v>
      </c>
      <c r="H4207" s="237" t="s">
        <v>34</v>
      </c>
      <c r="I4207" s="237"/>
      <c r="J4207" s="237"/>
      <c r="K4207" s="237" t="s">
        <v>998</v>
      </c>
      <c r="L4207" s="237" t="s">
        <v>977</v>
      </c>
      <c r="M4207" s="238">
        <v>3.5275320276241301E-4</v>
      </c>
      <c r="N4207" s="238"/>
      <c r="O4207" s="238">
        <v>2.32199836263386E-4</v>
      </c>
    </row>
    <row r="4208" spans="1:15">
      <c r="A4208" s="231" t="s">
        <v>969</v>
      </c>
      <c r="B4208" s="231" t="s">
        <v>970</v>
      </c>
      <c r="C4208" s="231" t="s">
        <v>971</v>
      </c>
      <c r="D4208" s="231" t="s">
        <v>972</v>
      </c>
      <c r="E4208" s="231" t="s">
        <v>996</v>
      </c>
      <c r="F4208" s="231" t="s">
        <v>95</v>
      </c>
      <c r="G4208" s="231" t="s">
        <v>974</v>
      </c>
      <c r="H4208" s="231" t="s">
        <v>34</v>
      </c>
      <c r="I4208" s="231" t="s">
        <v>1002</v>
      </c>
      <c r="J4208" s="231" t="s">
        <v>1076</v>
      </c>
      <c r="K4208" s="231" t="s">
        <v>998</v>
      </c>
      <c r="L4208" s="231" t="s">
        <v>978</v>
      </c>
      <c r="M4208" s="234"/>
      <c r="N4208" s="235">
        <v>1</v>
      </c>
      <c r="O4208" s="235">
        <v>1</v>
      </c>
    </row>
    <row r="4209" spans="1:15">
      <c r="A4209" s="231" t="s">
        <v>969</v>
      </c>
      <c r="B4209" s="231" t="s">
        <v>970</v>
      </c>
      <c r="C4209" s="231" t="s">
        <v>971</v>
      </c>
      <c r="D4209" s="231" t="s">
        <v>972</v>
      </c>
      <c r="E4209" s="231" t="s">
        <v>996</v>
      </c>
      <c r="F4209" s="231" t="s">
        <v>95</v>
      </c>
      <c r="G4209" s="231" t="s">
        <v>974</v>
      </c>
      <c r="H4209" s="231" t="s">
        <v>34</v>
      </c>
      <c r="K4209" s="231" t="s">
        <v>998</v>
      </c>
      <c r="L4209" s="231" t="s">
        <v>979</v>
      </c>
      <c r="M4209" s="234"/>
      <c r="N4209" s="236"/>
      <c r="O4209" s="235"/>
    </row>
    <row r="4210" spans="1:15">
      <c r="A4210" s="231" t="s">
        <v>969</v>
      </c>
      <c r="B4210" s="231" t="s">
        <v>970</v>
      </c>
      <c r="C4210" s="231" t="s">
        <v>971</v>
      </c>
      <c r="D4210" s="231" t="s">
        <v>972</v>
      </c>
      <c r="E4210" s="231" t="s">
        <v>996</v>
      </c>
      <c r="F4210" s="231" t="s">
        <v>95</v>
      </c>
      <c r="G4210" s="231" t="s">
        <v>974</v>
      </c>
      <c r="H4210" s="231" t="s">
        <v>34</v>
      </c>
      <c r="K4210" s="231" t="s">
        <v>998</v>
      </c>
      <c r="L4210" s="231" t="s">
        <v>980</v>
      </c>
      <c r="M4210" s="234"/>
      <c r="N4210" s="236"/>
      <c r="O4210" s="235"/>
    </row>
    <row r="4211" spans="1:15">
      <c r="A4211" s="237" t="s">
        <v>969</v>
      </c>
      <c r="B4211" s="237" t="s">
        <v>970</v>
      </c>
      <c r="C4211" s="237" t="s">
        <v>971</v>
      </c>
      <c r="D4211" s="237" t="s">
        <v>972</v>
      </c>
      <c r="E4211" s="237" t="s">
        <v>996</v>
      </c>
      <c r="F4211" s="237" t="s">
        <v>95</v>
      </c>
      <c r="G4211" s="237" t="s">
        <v>974</v>
      </c>
      <c r="H4211" s="237" t="s">
        <v>57</v>
      </c>
      <c r="I4211" s="237"/>
      <c r="J4211" s="237"/>
      <c r="K4211" s="237" t="s">
        <v>998</v>
      </c>
      <c r="L4211" s="237" t="s">
        <v>976</v>
      </c>
      <c r="M4211" s="237">
        <v>13.5854</v>
      </c>
      <c r="N4211" s="237">
        <v>4.7962999999999996</v>
      </c>
      <c r="O4211" s="237">
        <v>6.1752000000000002</v>
      </c>
    </row>
    <row r="4212" spans="1:15">
      <c r="A4212" s="237" t="s">
        <v>969</v>
      </c>
      <c r="B4212" s="237" t="s">
        <v>970</v>
      </c>
      <c r="C4212" s="237" t="s">
        <v>971</v>
      </c>
      <c r="D4212" s="237" t="s">
        <v>972</v>
      </c>
      <c r="E4212" s="237" t="s">
        <v>996</v>
      </c>
      <c r="F4212" s="237" t="s">
        <v>95</v>
      </c>
      <c r="G4212" s="237" t="s">
        <v>974</v>
      </c>
      <c r="H4212" s="237" t="s">
        <v>57</v>
      </c>
      <c r="I4212" s="237"/>
      <c r="J4212" s="237"/>
      <c r="K4212" s="237" t="s">
        <v>998</v>
      </c>
      <c r="L4212" s="237" t="s">
        <v>977</v>
      </c>
      <c r="M4212" s="238">
        <v>2.20196199951863E-6</v>
      </c>
      <c r="N4212" s="238">
        <v>1.1971409753280701E-6</v>
      </c>
      <c r="O4212" s="238">
        <v>9.6136990738611491E-7</v>
      </c>
    </row>
    <row r="4213" spans="1:15">
      <c r="A4213" s="231" t="s">
        <v>969</v>
      </c>
      <c r="B4213" s="231" t="s">
        <v>970</v>
      </c>
      <c r="C4213" s="231" t="s">
        <v>971</v>
      </c>
      <c r="D4213" s="231" t="s">
        <v>972</v>
      </c>
      <c r="E4213" s="231" t="s">
        <v>996</v>
      </c>
      <c r="F4213" s="231" t="s">
        <v>95</v>
      </c>
      <c r="G4213" s="231" t="s">
        <v>974</v>
      </c>
      <c r="H4213" s="231" t="s">
        <v>57</v>
      </c>
      <c r="I4213" s="231" t="s">
        <v>1002</v>
      </c>
      <c r="J4213" s="231" t="s">
        <v>1076</v>
      </c>
      <c r="K4213" s="231" t="s">
        <v>998</v>
      </c>
      <c r="L4213" s="231" t="s">
        <v>978</v>
      </c>
      <c r="M4213" s="234"/>
      <c r="N4213" s="235">
        <v>1</v>
      </c>
      <c r="O4213" s="235">
        <v>1</v>
      </c>
    </row>
    <row r="4214" spans="1:15">
      <c r="A4214" s="231" t="s">
        <v>969</v>
      </c>
      <c r="B4214" s="231" t="s">
        <v>970</v>
      </c>
      <c r="C4214" s="231" t="s">
        <v>971</v>
      </c>
      <c r="D4214" s="231" t="s">
        <v>972</v>
      </c>
      <c r="E4214" s="231" t="s">
        <v>996</v>
      </c>
      <c r="F4214" s="231" t="s">
        <v>95</v>
      </c>
      <c r="G4214" s="231" t="s">
        <v>974</v>
      </c>
      <c r="H4214" s="231" t="s">
        <v>57</v>
      </c>
      <c r="K4214" s="231" t="s">
        <v>998</v>
      </c>
      <c r="L4214" s="231" t="s">
        <v>979</v>
      </c>
      <c r="M4214" s="234"/>
      <c r="N4214" s="235"/>
      <c r="O4214" s="235"/>
    </row>
    <row r="4215" spans="1:15">
      <c r="A4215" s="231" t="s">
        <v>969</v>
      </c>
      <c r="B4215" s="231" t="s">
        <v>970</v>
      </c>
      <c r="C4215" s="231" t="s">
        <v>971</v>
      </c>
      <c r="D4215" s="231" t="s">
        <v>972</v>
      </c>
      <c r="E4215" s="231" t="s">
        <v>996</v>
      </c>
      <c r="F4215" s="231" t="s">
        <v>95</v>
      </c>
      <c r="G4215" s="231" t="s">
        <v>974</v>
      </c>
      <c r="H4215" s="231" t="s">
        <v>57</v>
      </c>
      <c r="K4215" s="231" t="s">
        <v>998</v>
      </c>
      <c r="L4215" s="231" t="s">
        <v>980</v>
      </c>
      <c r="M4215" s="234"/>
      <c r="N4215" s="235"/>
      <c r="O4215" s="235"/>
    </row>
    <row r="4216" spans="1:15">
      <c r="A4216" s="237" t="s">
        <v>969</v>
      </c>
      <c r="B4216" s="237" t="s">
        <v>970</v>
      </c>
      <c r="C4216" s="237" t="s">
        <v>971</v>
      </c>
      <c r="D4216" s="237" t="s">
        <v>972</v>
      </c>
      <c r="E4216" s="237" t="s">
        <v>996</v>
      </c>
      <c r="F4216" s="237" t="s">
        <v>95</v>
      </c>
      <c r="G4216" s="237" t="s">
        <v>974</v>
      </c>
      <c r="H4216" s="237" t="s">
        <v>58</v>
      </c>
      <c r="I4216" s="237"/>
      <c r="J4216" s="237"/>
      <c r="K4216" s="237" t="s">
        <v>998</v>
      </c>
      <c r="L4216" s="237" t="s">
        <v>976</v>
      </c>
      <c r="M4216" s="237">
        <v>32.175400000000003</v>
      </c>
      <c r="N4216" s="237"/>
      <c r="O4216" s="237"/>
    </row>
    <row r="4217" spans="1:15">
      <c r="A4217" s="237" t="s">
        <v>969</v>
      </c>
      <c r="B4217" s="237" t="s">
        <v>970</v>
      </c>
      <c r="C4217" s="237" t="s">
        <v>971</v>
      </c>
      <c r="D4217" s="237" t="s">
        <v>972</v>
      </c>
      <c r="E4217" s="237" t="s">
        <v>996</v>
      </c>
      <c r="F4217" s="237" t="s">
        <v>95</v>
      </c>
      <c r="G4217" s="237" t="s">
        <v>974</v>
      </c>
      <c r="H4217" s="237" t="s">
        <v>58</v>
      </c>
      <c r="I4217" s="237"/>
      <c r="J4217" s="237"/>
      <c r="K4217" s="237" t="s">
        <v>998</v>
      </c>
      <c r="L4217" s="237" t="s">
        <v>977</v>
      </c>
      <c r="M4217" s="238">
        <v>3.8937221715022996E-6</v>
      </c>
      <c r="N4217" s="238"/>
      <c r="O4217" s="238"/>
    </row>
    <row r="4218" spans="1:15">
      <c r="A4218" s="231" t="s">
        <v>969</v>
      </c>
      <c r="B4218" s="231" t="s">
        <v>970</v>
      </c>
      <c r="C4218" s="231" t="s">
        <v>971</v>
      </c>
      <c r="D4218" s="231" t="s">
        <v>972</v>
      </c>
      <c r="E4218" s="231" t="s">
        <v>996</v>
      </c>
      <c r="F4218" s="231" t="s">
        <v>95</v>
      </c>
      <c r="G4218" s="231" t="s">
        <v>974</v>
      </c>
      <c r="H4218" s="231" t="s">
        <v>58</v>
      </c>
      <c r="I4218" s="231" t="s">
        <v>1002</v>
      </c>
      <c r="J4218" s="231" t="s">
        <v>1076</v>
      </c>
      <c r="K4218" s="231" t="s">
        <v>998</v>
      </c>
      <c r="L4218" s="231" t="s">
        <v>978</v>
      </c>
      <c r="M4218" s="234"/>
      <c r="N4218" s="235">
        <v>1</v>
      </c>
      <c r="O4218" s="235">
        <v>1</v>
      </c>
    </row>
    <row r="4219" spans="1:15">
      <c r="A4219" s="231" t="s">
        <v>969</v>
      </c>
      <c r="B4219" s="231" t="s">
        <v>970</v>
      </c>
      <c r="C4219" s="231" t="s">
        <v>971</v>
      </c>
      <c r="D4219" s="231" t="s">
        <v>972</v>
      </c>
      <c r="E4219" s="231" t="s">
        <v>996</v>
      </c>
      <c r="F4219" s="231" t="s">
        <v>95</v>
      </c>
      <c r="G4219" s="231" t="s">
        <v>974</v>
      </c>
      <c r="H4219" s="231" t="s">
        <v>58</v>
      </c>
      <c r="K4219" s="231" t="s">
        <v>998</v>
      </c>
      <c r="L4219" s="231" t="s">
        <v>979</v>
      </c>
      <c r="M4219" s="234"/>
      <c r="N4219" s="236"/>
      <c r="O4219" s="236"/>
    </row>
    <row r="4220" spans="1:15">
      <c r="A4220" s="231" t="s">
        <v>969</v>
      </c>
      <c r="B4220" s="231" t="s">
        <v>970</v>
      </c>
      <c r="C4220" s="231" t="s">
        <v>971</v>
      </c>
      <c r="D4220" s="231" t="s">
        <v>972</v>
      </c>
      <c r="E4220" s="231" t="s">
        <v>996</v>
      </c>
      <c r="F4220" s="231" t="s">
        <v>95</v>
      </c>
      <c r="G4220" s="231" t="s">
        <v>974</v>
      </c>
      <c r="H4220" s="231" t="s">
        <v>58</v>
      </c>
      <c r="K4220" s="231" t="s">
        <v>998</v>
      </c>
      <c r="L4220" s="231" t="s">
        <v>980</v>
      </c>
      <c r="M4220" s="234"/>
      <c r="N4220" s="236"/>
      <c r="O4220" s="236"/>
    </row>
    <row r="4221" spans="1:15">
      <c r="A4221" s="237" t="s">
        <v>969</v>
      </c>
      <c r="B4221" s="237" t="s">
        <v>970</v>
      </c>
      <c r="C4221" s="237" t="s">
        <v>971</v>
      </c>
      <c r="D4221" s="237" t="s">
        <v>972</v>
      </c>
      <c r="E4221" s="237" t="s">
        <v>996</v>
      </c>
      <c r="F4221" s="237" t="s">
        <v>95</v>
      </c>
      <c r="G4221" s="237" t="s">
        <v>974</v>
      </c>
      <c r="H4221" s="237" t="s">
        <v>657</v>
      </c>
      <c r="I4221" s="237"/>
      <c r="J4221" s="237"/>
      <c r="K4221" s="237" t="s">
        <v>998</v>
      </c>
      <c r="L4221" s="237" t="s">
        <v>976</v>
      </c>
      <c r="M4221" s="237">
        <v>71.541700000000006</v>
      </c>
      <c r="N4221" s="237"/>
      <c r="O4221" s="237"/>
    </row>
    <row r="4222" spans="1:15">
      <c r="A4222" s="237" t="s">
        <v>969</v>
      </c>
      <c r="B4222" s="237" t="s">
        <v>970</v>
      </c>
      <c r="C4222" s="237" t="s">
        <v>971</v>
      </c>
      <c r="D4222" s="237" t="s">
        <v>972</v>
      </c>
      <c r="E4222" s="237" t="s">
        <v>996</v>
      </c>
      <c r="F4222" s="237" t="s">
        <v>95</v>
      </c>
      <c r="G4222" s="237" t="s">
        <v>974</v>
      </c>
      <c r="H4222" s="237" t="s">
        <v>657</v>
      </c>
      <c r="I4222" s="237"/>
      <c r="J4222" s="237"/>
      <c r="K4222" s="237" t="s">
        <v>998</v>
      </c>
      <c r="L4222" s="237" t="s">
        <v>977</v>
      </c>
      <c r="M4222" s="238">
        <v>8.3320606643114708E-6</v>
      </c>
      <c r="N4222" s="238"/>
      <c r="O4222" s="238"/>
    </row>
    <row r="4223" spans="1:15">
      <c r="A4223" s="231" t="s">
        <v>969</v>
      </c>
      <c r="B4223" s="231" t="s">
        <v>970</v>
      </c>
      <c r="C4223" s="231" t="s">
        <v>971</v>
      </c>
      <c r="D4223" s="231" t="s">
        <v>972</v>
      </c>
      <c r="E4223" s="231" t="s">
        <v>996</v>
      </c>
      <c r="F4223" s="231" t="s">
        <v>95</v>
      </c>
      <c r="G4223" s="231" t="s">
        <v>974</v>
      </c>
      <c r="H4223" s="231" t="s">
        <v>657</v>
      </c>
      <c r="I4223" s="231" t="s">
        <v>1002</v>
      </c>
      <c r="J4223" s="231" t="s">
        <v>1076</v>
      </c>
      <c r="K4223" s="231" t="s">
        <v>998</v>
      </c>
      <c r="L4223" s="231" t="s">
        <v>978</v>
      </c>
      <c r="M4223" s="234"/>
      <c r="N4223" s="235">
        <v>1</v>
      </c>
      <c r="O4223" s="235">
        <v>1</v>
      </c>
    </row>
    <row r="4224" spans="1:15">
      <c r="A4224" s="231" t="s">
        <v>969</v>
      </c>
      <c r="B4224" s="231" t="s">
        <v>970</v>
      </c>
      <c r="C4224" s="231" t="s">
        <v>971</v>
      </c>
      <c r="D4224" s="231" t="s">
        <v>972</v>
      </c>
      <c r="E4224" s="231" t="s">
        <v>996</v>
      </c>
      <c r="F4224" s="231" t="s">
        <v>95</v>
      </c>
      <c r="G4224" s="231" t="s">
        <v>974</v>
      </c>
      <c r="H4224" s="231" t="s">
        <v>657</v>
      </c>
      <c r="K4224" s="231" t="s">
        <v>998</v>
      </c>
      <c r="L4224" s="231" t="s">
        <v>979</v>
      </c>
      <c r="M4224" s="234"/>
      <c r="N4224" s="236"/>
      <c r="O4224" s="236"/>
    </row>
    <row r="4225" spans="1:15">
      <c r="A4225" s="231" t="s">
        <v>969</v>
      </c>
      <c r="B4225" s="231" t="s">
        <v>970</v>
      </c>
      <c r="C4225" s="231" t="s">
        <v>971</v>
      </c>
      <c r="D4225" s="231" t="s">
        <v>972</v>
      </c>
      <c r="E4225" s="231" t="s">
        <v>996</v>
      </c>
      <c r="F4225" s="231" t="s">
        <v>95</v>
      </c>
      <c r="G4225" s="231" t="s">
        <v>974</v>
      </c>
      <c r="H4225" s="231" t="s">
        <v>657</v>
      </c>
      <c r="K4225" s="231" t="s">
        <v>998</v>
      </c>
      <c r="L4225" s="231" t="s">
        <v>980</v>
      </c>
      <c r="M4225" s="234"/>
      <c r="N4225" s="236"/>
      <c r="O4225" s="236"/>
    </row>
    <row r="4226" spans="1:15">
      <c r="A4226" s="237" t="s">
        <v>969</v>
      </c>
      <c r="B4226" s="237" t="s">
        <v>970</v>
      </c>
      <c r="C4226" s="237" t="s">
        <v>971</v>
      </c>
      <c r="D4226" s="237" t="s">
        <v>972</v>
      </c>
      <c r="E4226" s="237" t="s">
        <v>996</v>
      </c>
      <c r="F4226" s="237" t="s">
        <v>95</v>
      </c>
      <c r="G4226" s="237" t="s">
        <v>974</v>
      </c>
      <c r="H4226" s="237" t="s">
        <v>67</v>
      </c>
      <c r="I4226" s="237"/>
      <c r="J4226" s="237"/>
      <c r="K4226" s="237" t="s">
        <v>998</v>
      </c>
      <c r="L4226" s="237" t="s">
        <v>976</v>
      </c>
      <c r="M4226" s="237">
        <v>49674.787400000001</v>
      </c>
      <c r="N4226" s="237">
        <v>29569.265299999999</v>
      </c>
      <c r="O4226" s="237"/>
    </row>
    <row r="4227" spans="1:15">
      <c r="A4227" s="237" t="s">
        <v>969</v>
      </c>
      <c r="B4227" s="237" t="s">
        <v>970</v>
      </c>
      <c r="C4227" s="237" t="s">
        <v>971</v>
      </c>
      <c r="D4227" s="237" t="s">
        <v>972</v>
      </c>
      <c r="E4227" s="237" t="s">
        <v>996</v>
      </c>
      <c r="F4227" s="237" t="s">
        <v>95</v>
      </c>
      <c r="G4227" s="237" t="s">
        <v>974</v>
      </c>
      <c r="H4227" s="237" t="s">
        <v>67</v>
      </c>
      <c r="I4227" s="237"/>
      <c r="J4227" s="237"/>
      <c r="K4227" s="237" t="s">
        <v>998</v>
      </c>
      <c r="L4227" s="237" t="s">
        <v>977</v>
      </c>
      <c r="M4227" s="238">
        <v>9.0011588680028697E-3</v>
      </c>
      <c r="N4227" s="238">
        <v>7.3803930323325098E-3</v>
      </c>
      <c r="O4227" s="238"/>
    </row>
    <row r="4228" spans="1:15">
      <c r="A4228" s="231" t="s">
        <v>969</v>
      </c>
      <c r="B4228" s="231" t="s">
        <v>970</v>
      </c>
      <c r="C4228" s="231" t="s">
        <v>971</v>
      </c>
      <c r="D4228" s="231" t="s">
        <v>972</v>
      </c>
      <c r="E4228" s="231" t="s">
        <v>996</v>
      </c>
      <c r="F4228" s="231" t="s">
        <v>95</v>
      </c>
      <c r="G4228" s="231" t="s">
        <v>974</v>
      </c>
      <c r="H4228" s="231" t="s">
        <v>67</v>
      </c>
      <c r="I4228" s="231" t="s">
        <v>1002</v>
      </c>
      <c r="J4228" s="231" t="s">
        <v>1076</v>
      </c>
      <c r="K4228" s="231" t="s">
        <v>998</v>
      </c>
      <c r="L4228" s="231" t="s">
        <v>978</v>
      </c>
      <c r="M4228" s="234"/>
      <c r="N4228" s="235">
        <v>1</v>
      </c>
      <c r="O4228" s="235">
        <v>1</v>
      </c>
    </row>
    <row r="4229" spans="1:15">
      <c r="A4229" s="231" t="s">
        <v>969</v>
      </c>
      <c r="B4229" s="231" t="s">
        <v>970</v>
      </c>
      <c r="C4229" s="231" t="s">
        <v>971</v>
      </c>
      <c r="D4229" s="231" t="s">
        <v>972</v>
      </c>
      <c r="E4229" s="231" t="s">
        <v>996</v>
      </c>
      <c r="F4229" s="231" t="s">
        <v>95</v>
      </c>
      <c r="G4229" s="231" t="s">
        <v>974</v>
      </c>
      <c r="H4229" s="231" t="s">
        <v>67</v>
      </c>
      <c r="K4229" s="231" t="s">
        <v>998</v>
      </c>
      <c r="L4229" s="231" t="s">
        <v>979</v>
      </c>
      <c r="M4229" s="234"/>
      <c r="N4229" s="235"/>
      <c r="O4229" s="236"/>
    </row>
    <row r="4230" spans="1:15">
      <c r="A4230" s="231" t="s">
        <v>969</v>
      </c>
      <c r="B4230" s="231" t="s">
        <v>970</v>
      </c>
      <c r="C4230" s="231" t="s">
        <v>971</v>
      </c>
      <c r="D4230" s="231" t="s">
        <v>972</v>
      </c>
      <c r="E4230" s="231" t="s">
        <v>996</v>
      </c>
      <c r="F4230" s="231" t="s">
        <v>95</v>
      </c>
      <c r="G4230" s="231" t="s">
        <v>974</v>
      </c>
      <c r="H4230" s="231" t="s">
        <v>67</v>
      </c>
      <c r="K4230" s="231" t="s">
        <v>998</v>
      </c>
      <c r="L4230" s="231" t="s">
        <v>980</v>
      </c>
      <c r="M4230" s="234"/>
      <c r="N4230" s="235"/>
      <c r="O4230" s="236"/>
    </row>
    <row r="4231" spans="1:15">
      <c r="A4231" s="237" t="s">
        <v>969</v>
      </c>
      <c r="B4231" s="237" t="s">
        <v>970</v>
      </c>
      <c r="C4231" s="237" t="s">
        <v>971</v>
      </c>
      <c r="D4231" s="237" t="s">
        <v>972</v>
      </c>
      <c r="E4231" s="237" t="s">
        <v>996</v>
      </c>
      <c r="F4231" s="237" t="s">
        <v>95</v>
      </c>
      <c r="G4231" s="237" t="s">
        <v>974</v>
      </c>
      <c r="H4231" s="237" t="s">
        <v>63</v>
      </c>
      <c r="I4231" s="237"/>
      <c r="J4231" s="237"/>
      <c r="K4231" s="237" t="s">
        <v>998</v>
      </c>
      <c r="L4231" s="237" t="s">
        <v>976</v>
      </c>
      <c r="M4231" s="237">
        <v>191.73849999999999</v>
      </c>
      <c r="N4231" s="237">
        <v>41.780099999999997</v>
      </c>
      <c r="O4231" s="237">
        <v>106.0448</v>
      </c>
    </row>
    <row r="4232" spans="1:15">
      <c r="A4232" s="237" t="s">
        <v>969</v>
      </c>
      <c r="B4232" s="237" t="s">
        <v>970</v>
      </c>
      <c r="C4232" s="237" t="s">
        <v>971</v>
      </c>
      <c r="D4232" s="237" t="s">
        <v>972</v>
      </c>
      <c r="E4232" s="237" t="s">
        <v>996</v>
      </c>
      <c r="F4232" s="237" t="s">
        <v>95</v>
      </c>
      <c r="G4232" s="237" t="s">
        <v>974</v>
      </c>
      <c r="H4232" s="237" t="s">
        <v>63</v>
      </c>
      <c r="I4232" s="237"/>
      <c r="J4232" s="237"/>
      <c r="K4232" s="237" t="s">
        <v>998</v>
      </c>
      <c r="L4232" s="237" t="s">
        <v>977</v>
      </c>
      <c r="M4232" s="238">
        <v>3.19262821226157E-5</v>
      </c>
      <c r="N4232" s="238">
        <v>1.04281779003199E-5</v>
      </c>
      <c r="O4232" s="238">
        <v>1.6509308128445899E-5</v>
      </c>
    </row>
    <row r="4233" spans="1:15">
      <c r="A4233" s="231" t="s">
        <v>969</v>
      </c>
      <c r="B4233" s="231" t="s">
        <v>970</v>
      </c>
      <c r="C4233" s="231" t="s">
        <v>971</v>
      </c>
      <c r="D4233" s="231" t="s">
        <v>972</v>
      </c>
      <c r="E4233" s="231" t="s">
        <v>996</v>
      </c>
      <c r="F4233" s="231" t="s">
        <v>95</v>
      </c>
      <c r="G4233" s="231" t="s">
        <v>974</v>
      </c>
      <c r="H4233" s="231" t="s">
        <v>63</v>
      </c>
      <c r="I4233" s="231" t="s">
        <v>1002</v>
      </c>
      <c r="J4233" s="231" t="s">
        <v>1076</v>
      </c>
      <c r="K4233" s="231" t="s">
        <v>998</v>
      </c>
      <c r="L4233" s="231" t="s">
        <v>978</v>
      </c>
      <c r="M4233" s="234"/>
      <c r="N4233" s="235">
        <v>1</v>
      </c>
      <c r="O4233" s="235">
        <v>1</v>
      </c>
    </row>
    <row r="4234" spans="1:15">
      <c r="A4234" s="231" t="s">
        <v>969</v>
      </c>
      <c r="B4234" s="231" t="s">
        <v>970</v>
      </c>
      <c r="C4234" s="231" t="s">
        <v>971</v>
      </c>
      <c r="D4234" s="231" t="s">
        <v>972</v>
      </c>
      <c r="E4234" s="231" t="s">
        <v>996</v>
      </c>
      <c r="F4234" s="231" t="s">
        <v>95</v>
      </c>
      <c r="G4234" s="231" t="s">
        <v>974</v>
      </c>
      <c r="H4234" s="231" t="s">
        <v>63</v>
      </c>
      <c r="K4234" s="231" t="s">
        <v>998</v>
      </c>
      <c r="L4234" s="231" t="s">
        <v>979</v>
      </c>
      <c r="M4234" s="234"/>
      <c r="N4234" s="235"/>
      <c r="O4234" s="235"/>
    </row>
    <row r="4235" spans="1:15">
      <c r="A4235" s="231" t="s">
        <v>969</v>
      </c>
      <c r="B4235" s="231" t="s">
        <v>970</v>
      </c>
      <c r="C4235" s="231" t="s">
        <v>971</v>
      </c>
      <c r="D4235" s="231" t="s">
        <v>972</v>
      </c>
      <c r="E4235" s="231" t="s">
        <v>996</v>
      </c>
      <c r="F4235" s="231" t="s">
        <v>95</v>
      </c>
      <c r="G4235" s="231" t="s">
        <v>974</v>
      </c>
      <c r="H4235" s="231" t="s">
        <v>63</v>
      </c>
      <c r="K4235" s="231" t="s">
        <v>998</v>
      </c>
      <c r="L4235" s="231" t="s">
        <v>980</v>
      </c>
      <c r="M4235" s="234"/>
      <c r="N4235" s="235"/>
      <c r="O4235" s="235"/>
    </row>
    <row r="4236" spans="1:15">
      <c r="A4236" s="237" t="s">
        <v>969</v>
      </c>
      <c r="B4236" s="237" t="s">
        <v>970</v>
      </c>
      <c r="C4236" s="237" t="s">
        <v>971</v>
      </c>
      <c r="D4236" s="237" t="s">
        <v>972</v>
      </c>
      <c r="E4236" s="237" t="s">
        <v>996</v>
      </c>
      <c r="F4236" s="237" t="s">
        <v>95</v>
      </c>
      <c r="G4236" s="237" t="s">
        <v>974</v>
      </c>
      <c r="H4236" s="237" t="s">
        <v>62</v>
      </c>
      <c r="I4236" s="237"/>
      <c r="J4236" s="237"/>
      <c r="K4236" s="237" t="s">
        <v>998</v>
      </c>
      <c r="L4236" s="237" t="s">
        <v>976</v>
      </c>
      <c r="M4236" s="237">
        <v>574.029</v>
      </c>
      <c r="N4236" s="237">
        <v>34.6327</v>
      </c>
      <c r="O4236" s="237">
        <v>317.45</v>
      </c>
    </row>
    <row r="4237" spans="1:15">
      <c r="A4237" s="237" t="s">
        <v>969</v>
      </c>
      <c r="B4237" s="237" t="s">
        <v>970</v>
      </c>
      <c r="C4237" s="237" t="s">
        <v>971</v>
      </c>
      <c r="D4237" s="237" t="s">
        <v>972</v>
      </c>
      <c r="E4237" s="237" t="s">
        <v>996</v>
      </c>
      <c r="F4237" s="237" t="s">
        <v>95</v>
      </c>
      <c r="G4237" s="237" t="s">
        <v>974</v>
      </c>
      <c r="H4237" s="237" t="s">
        <v>62</v>
      </c>
      <c r="I4237" s="237"/>
      <c r="J4237" s="237"/>
      <c r="K4237" s="237" t="s">
        <v>998</v>
      </c>
      <c r="L4237" s="237" t="s">
        <v>977</v>
      </c>
      <c r="M4237" s="238">
        <v>6.4946393858332299E-5</v>
      </c>
      <c r="N4237" s="238">
        <v>8.6442099652324502E-6</v>
      </c>
      <c r="O4237" s="238">
        <v>4.9421375356218797E-5</v>
      </c>
    </row>
    <row r="4238" spans="1:15">
      <c r="A4238" s="231" t="s">
        <v>969</v>
      </c>
      <c r="B4238" s="231" t="s">
        <v>970</v>
      </c>
      <c r="C4238" s="231" t="s">
        <v>971</v>
      </c>
      <c r="D4238" s="231" t="s">
        <v>972</v>
      </c>
      <c r="E4238" s="231" t="s">
        <v>996</v>
      </c>
      <c r="F4238" s="231" t="s">
        <v>95</v>
      </c>
      <c r="G4238" s="231" t="s">
        <v>974</v>
      </c>
      <c r="H4238" s="231" t="s">
        <v>62</v>
      </c>
      <c r="I4238" s="231" t="s">
        <v>1002</v>
      </c>
      <c r="J4238" s="231" t="s">
        <v>1076</v>
      </c>
      <c r="K4238" s="231" t="s">
        <v>998</v>
      </c>
      <c r="L4238" s="231" t="s">
        <v>978</v>
      </c>
      <c r="M4238" s="234"/>
      <c r="N4238" s="235">
        <v>1</v>
      </c>
      <c r="O4238" s="235">
        <v>1</v>
      </c>
    </row>
    <row r="4239" spans="1:15">
      <c r="A4239" s="231" t="s">
        <v>969</v>
      </c>
      <c r="B4239" s="231" t="s">
        <v>970</v>
      </c>
      <c r="C4239" s="231" t="s">
        <v>971</v>
      </c>
      <c r="D4239" s="231" t="s">
        <v>972</v>
      </c>
      <c r="E4239" s="231" t="s">
        <v>996</v>
      </c>
      <c r="F4239" s="231" t="s">
        <v>95</v>
      </c>
      <c r="G4239" s="231" t="s">
        <v>974</v>
      </c>
      <c r="H4239" s="231" t="s">
        <v>62</v>
      </c>
      <c r="K4239" s="231" t="s">
        <v>998</v>
      </c>
      <c r="L4239" s="231" t="s">
        <v>979</v>
      </c>
      <c r="M4239" s="234"/>
      <c r="N4239" s="235"/>
      <c r="O4239" s="235"/>
    </row>
    <row r="4240" spans="1:15">
      <c r="A4240" s="231" t="s">
        <v>969</v>
      </c>
      <c r="B4240" s="231" t="s">
        <v>970</v>
      </c>
      <c r="C4240" s="231" t="s">
        <v>971</v>
      </c>
      <c r="D4240" s="231" t="s">
        <v>972</v>
      </c>
      <c r="E4240" s="231" t="s">
        <v>996</v>
      </c>
      <c r="F4240" s="231" t="s">
        <v>95</v>
      </c>
      <c r="G4240" s="231" t="s">
        <v>974</v>
      </c>
      <c r="H4240" s="231" t="s">
        <v>62</v>
      </c>
      <c r="K4240" s="231" t="s">
        <v>998</v>
      </c>
      <c r="L4240" s="231" t="s">
        <v>980</v>
      </c>
      <c r="M4240" s="234"/>
      <c r="N4240" s="235"/>
      <c r="O4240" s="235"/>
    </row>
    <row r="4241" spans="1:15">
      <c r="A4241" s="237" t="s">
        <v>969</v>
      </c>
      <c r="B4241" s="237" t="s">
        <v>970</v>
      </c>
      <c r="C4241" s="237" t="s">
        <v>971</v>
      </c>
      <c r="D4241" s="237" t="s">
        <v>972</v>
      </c>
      <c r="E4241" s="237" t="s">
        <v>996</v>
      </c>
      <c r="F4241" s="237" t="s">
        <v>95</v>
      </c>
      <c r="G4241" s="237" t="s">
        <v>974</v>
      </c>
      <c r="H4241" s="237" t="s">
        <v>60</v>
      </c>
      <c r="I4241" s="237"/>
      <c r="J4241" s="237"/>
      <c r="K4241" s="237" t="s">
        <v>998</v>
      </c>
      <c r="L4241" s="237" t="s">
        <v>976</v>
      </c>
      <c r="M4241" s="237">
        <v>377.99160000000001</v>
      </c>
      <c r="N4241" s="237"/>
      <c r="O4241" s="237">
        <v>101.65940000000001</v>
      </c>
    </row>
    <row r="4242" spans="1:15">
      <c r="A4242" s="237" t="s">
        <v>969</v>
      </c>
      <c r="B4242" s="237" t="s">
        <v>970</v>
      </c>
      <c r="C4242" s="237" t="s">
        <v>971</v>
      </c>
      <c r="D4242" s="237" t="s">
        <v>972</v>
      </c>
      <c r="E4242" s="237" t="s">
        <v>996</v>
      </c>
      <c r="F4242" s="237" t="s">
        <v>95</v>
      </c>
      <c r="G4242" s="237" t="s">
        <v>974</v>
      </c>
      <c r="H4242" s="237" t="s">
        <v>60</v>
      </c>
      <c r="I4242" s="237"/>
      <c r="J4242" s="237"/>
      <c r="K4242" s="237" t="s">
        <v>998</v>
      </c>
      <c r="L4242" s="237" t="s">
        <v>977</v>
      </c>
      <c r="M4242" s="238">
        <v>4.2766465333182099E-5</v>
      </c>
      <c r="N4242" s="238"/>
      <c r="O4242" s="238">
        <v>1.5826578566350601E-5</v>
      </c>
    </row>
    <row r="4243" spans="1:15">
      <c r="A4243" s="231" t="s">
        <v>969</v>
      </c>
      <c r="B4243" s="231" t="s">
        <v>970</v>
      </c>
      <c r="C4243" s="231" t="s">
        <v>971</v>
      </c>
      <c r="D4243" s="231" t="s">
        <v>972</v>
      </c>
      <c r="E4243" s="231" t="s">
        <v>996</v>
      </c>
      <c r="F4243" s="231" t="s">
        <v>95</v>
      </c>
      <c r="G4243" s="231" t="s">
        <v>974</v>
      </c>
      <c r="H4243" s="231" t="s">
        <v>60</v>
      </c>
      <c r="I4243" s="231" t="s">
        <v>1002</v>
      </c>
      <c r="J4243" s="231" t="s">
        <v>1076</v>
      </c>
      <c r="K4243" s="231" t="s">
        <v>998</v>
      </c>
      <c r="L4243" s="231" t="s">
        <v>978</v>
      </c>
      <c r="M4243" s="234"/>
      <c r="N4243" s="235">
        <v>1</v>
      </c>
      <c r="O4243" s="235">
        <v>1</v>
      </c>
    </row>
    <row r="4244" spans="1:15">
      <c r="A4244" s="231" t="s">
        <v>969</v>
      </c>
      <c r="B4244" s="231" t="s">
        <v>970</v>
      </c>
      <c r="C4244" s="231" t="s">
        <v>971</v>
      </c>
      <c r="D4244" s="231" t="s">
        <v>972</v>
      </c>
      <c r="E4244" s="231" t="s">
        <v>996</v>
      </c>
      <c r="F4244" s="231" t="s">
        <v>95</v>
      </c>
      <c r="G4244" s="231" t="s">
        <v>974</v>
      </c>
      <c r="H4244" s="231" t="s">
        <v>60</v>
      </c>
      <c r="K4244" s="231" t="s">
        <v>998</v>
      </c>
      <c r="L4244" s="231" t="s">
        <v>979</v>
      </c>
      <c r="M4244" s="234"/>
      <c r="N4244" s="236"/>
      <c r="O4244" s="235"/>
    </row>
    <row r="4245" spans="1:15">
      <c r="A4245" s="231" t="s">
        <v>969</v>
      </c>
      <c r="B4245" s="231" t="s">
        <v>970</v>
      </c>
      <c r="C4245" s="231" t="s">
        <v>971</v>
      </c>
      <c r="D4245" s="231" t="s">
        <v>972</v>
      </c>
      <c r="E4245" s="231" t="s">
        <v>996</v>
      </c>
      <c r="F4245" s="231" t="s">
        <v>95</v>
      </c>
      <c r="G4245" s="231" t="s">
        <v>974</v>
      </c>
      <c r="H4245" s="231" t="s">
        <v>60</v>
      </c>
      <c r="K4245" s="231" t="s">
        <v>998</v>
      </c>
      <c r="L4245" s="231" t="s">
        <v>980</v>
      </c>
      <c r="M4245" s="234"/>
      <c r="N4245" s="236"/>
      <c r="O4245" s="235"/>
    </row>
    <row r="4246" spans="1:15">
      <c r="A4246" s="237" t="s">
        <v>969</v>
      </c>
      <c r="B4246" s="237" t="s">
        <v>970</v>
      </c>
      <c r="C4246" s="237" t="s">
        <v>971</v>
      </c>
      <c r="D4246" s="237" t="s">
        <v>972</v>
      </c>
      <c r="E4246" s="237" t="s">
        <v>996</v>
      </c>
      <c r="F4246" s="237" t="s">
        <v>95</v>
      </c>
      <c r="G4246" s="237" t="s">
        <v>974</v>
      </c>
      <c r="H4246" s="237" t="s">
        <v>17</v>
      </c>
      <c r="I4246" s="237"/>
      <c r="J4246" s="237"/>
      <c r="K4246" s="237" t="s">
        <v>998</v>
      </c>
      <c r="L4246" s="237" t="s">
        <v>976</v>
      </c>
      <c r="M4246" s="237">
        <v>142002.65299999999</v>
      </c>
      <c r="N4246" s="237">
        <v>41224.505799999999</v>
      </c>
      <c r="O4246" s="237">
        <v>92625.061799999996</v>
      </c>
    </row>
    <row r="4247" spans="1:15">
      <c r="A4247" s="237" t="s">
        <v>969</v>
      </c>
      <c r="B4247" s="237" t="s">
        <v>970</v>
      </c>
      <c r="C4247" s="237" t="s">
        <v>971</v>
      </c>
      <c r="D4247" s="237" t="s">
        <v>972</v>
      </c>
      <c r="E4247" s="237" t="s">
        <v>996</v>
      </c>
      <c r="F4247" s="237" t="s">
        <v>95</v>
      </c>
      <c r="G4247" s="237" t="s">
        <v>974</v>
      </c>
      <c r="H4247" s="237" t="s">
        <v>17</v>
      </c>
      <c r="I4247" s="237"/>
      <c r="J4247" s="237"/>
      <c r="K4247" s="237" t="s">
        <v>998</v>
      </c>
      <c r="L4247" s="237" t="s">
        <v>977</v>
      </c>
      <c r="M4247" s="238">
        <v>1.6066366386830799E-2</v>
      </c>
      <c r="N4247" s="238">
        <v>1.0289503384031401E-2</v>
      </c>
      <c r="O4247" s="238">
        <v>1.44200911847874E-2</v>
      </c>
    </row>
    <row r="4248" spans="1:15">
      <c r="A4248" s="231" t="s">
        <v>969</v>
      </c>
      <c r="B4248" s="231" t="s">
        <v>970</v>
      </c>
      <c r="C4248" s="231" t="s">
        <v>971</v>
      </c>
      <c r="D4248" s="231" t="s">
        <v>972</v>
      </c>
      <c r="E4248" s="231" t="s">
        <v>996</v>
      </c>
      <c r="F4248" s="231" t="s">
        <v>95</v>
      </c>
      <c r="G4248" s="231" t="s">
        <v>974</v>
      </c>
      <c r="H4248" s="231" t="s">
        <v>17</v>
      </c>
      <c r="I4248" s="231" t="s">
        <v>1002</v>
      </c>
      <c r="J4248" s="231" t="s">
        <v>1076</v>
      </c>
      <c r="K4248" s="231" t="s">
        <v>998</v>
      </c>
      <c r="L4248" s="231" t="s">
        <v>978</v>
      </c>
      <c r="M4248" s="234"/>
      <c r="N4248" s="235">
        <v>1</v>
      </c>
      <c r="O4248" s="235">
        <v>1</v>
      </c>
    </row>
    <row r="4249" spans="1:15">
      <c r="A4249" s="231" t="s">
        <v>969</v>
      </c>
      <c r="B4249" s="231" t="s">
        <v>970</v>
      </c>
      <c r="C4249" s="231" t="s">
        <v>971</v>
      </c>
      <c r="D4249" s="231" t="s">
        <v>972</v>
      </c>
      <c r="E4249" s="231" t="s">
        <v>996</v>
      </c>
      <c r="F4249" s="231" t="s">
        <v>95</v>
      </c>
      <c r="G4249" s="231" t="s">
        <v>974</v>
      </c>
      <c r="H4249" s="231" t="s">
        <v>17</v>
      </c>
      <c r="K4249" s="231" t="s">
        <v>998</v>
      </c>
      <c r="L4249" s="231" t="s">
        <v>979</v>
      </c>
      <c r="M4249" s="234"/>
      <c r="N4249" s="235"/>
      <c r="O4249" s="235"/>
    </row>
    <row r="4250" spans="1:15">
      <c r="A4250" s="231" t="s">
        <v>969</v>
      </c>
      <c r="B4250" s="231" t="s">
        <v>970</v>
      </c>
      <c r="C4250" s="231" t="s">
        <v>971</v>
      </c>
      <c r="D4250" s="231" t="s">
        <v>972</v>
      </c>
      <c r="E4250" s="231" t="s">
        <v>996</v>
      </c>
      <c r="F4250" s="231" t="s">
        <v>95</v>
      </c>
      <c r="G4250" s="231" t="s">
        <v>974</v>
      </c>
      <c r="H4250" s="231" t="s">
        <v>17</v>
      </c>
      <c r="K4250" s="231" t="s">
        <v>998</v>
      </c>
      <c r="L4250" s="231" t="s">
        <v>980</v>
      </c>
      <c r="M4250" s="234"/>
      <c r="N4250" s="235"/>
      <c r="O4250" s="235"/>
    </row>
    <row r="4251" spans="1:15">
      <c r="A4251" s="237" t="s">
        <v>969</v>
      </c>
      <c r="B4251" s="237" t="s">
        <v>970</v>
      </c>
      <c r="C4251" s="237" t="s">
        <v>971</v>
      </c>
      <c r="D4251" s="237" t="s">
        <v>972</v>
      </c>
      <c r="E4251" s="237" t="s">
        <v>996</v>
      </c>
      <c r="F4251" s="237" t="s">
        <v>95</v>
      </c>
      <c r="G4251" s="237" t="s">
        <v>974</v>
      </c>
      <c r="H4251" s="237" t="s">
        <v>45</v>
      </c>
      <c r="I4251" s="237"/>
      <c r="J4251" s="237"/>
      <c r="K4251" s="237" t="s">
        <v>998</v>
      </c>
      <c r="L4251" s="237" t="s">
        <v>976</v>
      </c>
      <c r="M4251" s="237">
        <v>125745.844</v>
      </c>
      <c r="N4251" s="237">
        <v>1020.1109</v>
      </c>
      <c r="O4251" s="237">
        <v>15575.809600000001</v>
      </c>
    </row>
    <row r="4252" spans="1:15">
      <c r="A4252" s="237" t="s">
        <v>969</v>
      </c>
      <c r="B4252" s="237" t="s">
        <v>970</v>
      </c>
      <c r="C4252" s="237" t="s">
        <v>971</v>
      </c>
      <c r="D4252" s="237" t="s">
        <v>972</v>
      </c>
      <c r="E4252" s="237" t="s">
        <v>996</v>
      </c>
      <c r="F4252" s="237" t="s">
        <v>95</v>
      </c>
      <c r="G4252" s="237" t="s">
        <v>974</v>
      </c>
      <c r="H4252" s="237" t="s">
        <v>45</v>
      </c>
      <c r="I4252" s="237"/>
      <c r="J4252" s="237"/>
      <c r="K4252" s="237" t="s">
        <v>998</v>
      </c>
      <c r="L4252" s="237" t="s">
        <v>977</v>
      </c>
      <c r="M4252" s="238">
        <v>2.1534163524871201E-2</v>
      </c>
      <c r="N4252" s="238">
        <v>2.5461638299705902E-4</v>
      </c>
      <c r="O4252" s="238">
        <v>2.4248792966407198E-3</v>
      </c>
    </row>
    <row r="4253" spans="1:15">
      <c r="A4253" s="231" t="s">
        <v>969</v>
      </c>
      <c r="B4253" s="231" t="s">
        <v>970</v>
      </c>
      <c r="C4253" s="231" t="s">
        <v>971</v>
      </c>
      <c r="D4253" s="231" t="s">
        <v>972</v>
      </c>
      <c r="E4253" s="231" t="s">
        <v>996</v>
      </c>
      <c r="F4253" s="231" t="s">
        <v>95</v>
      </c>
      <c r="G4253" s="231" t="s">
        <v>974</v>
      </c>
      <c r="H4253" s="231" t="s">
        <v>45</v>
      </c>
      <c r="I4253" s="231" t="s">
        <v>1002</v>
      </c>
      <c r="J4253" s="231" t="s">
        <v>1076</v>
      </c>
      <c r="K4253" s="231" t="s">
        <v>998</v>
      </c>
      <c r="L4253" s="231" t="s">
        <v>978</v>
      </c>
      <c r="M4253" s="234"/>
      <c r="N4253" s="235">
        <v>1</v>
      </c>
      <c r="O4253" s="235">
        <v>1</v>
      </c>
    </row>
    <row r="4254" spans="1:15">
      <c r="A4254" s="231" t="s">
        <v>969</v>
      </c>
      <c r="B4254" s="231" t="s">
        <v>970</v>
      </c>
      <c r="C4254" s="231" t="s">
        <v>971</v>
      </c>
      <c r="D4254" s="231" t="s">
        <v>972</v>
      </c>
      <c r="E4254" s="231" t="s">
        <v>996</v>
      </c>
      <c r="F4254" s="231" t="s">
        <v>95</v>
      </c>
      <c r="G4254" s="231" t="s">
        <v>974</v>
      </c>
      <c r="H4254" s="231" t="s">
        <v>45</v>
      </c>
      <c r="K4254" s="231" t="s">
        <v>998</v>
      </c>
      <c r="L4254" s="231" t="s">
        <v>979</v>
      </c>
      <c r="M4254" s="234"/>
      <c r="N4254" s="235"/>
      <c r="O4254" s="235"/>
    </row>
    <row r="4255" spans="1:15">
      <c r="A4255" s="231" t="s">
        <v>969</v>
      </c>
      <c r="B4255" s="231" t="s">
        <v>970</v>
      </c>
      <c r="C4255" s="231" t="s">
        <v>971</v>
      </c>
      <c r="D4255" s="231" t="s">
        <v>972</v>
      </c>
      <c r="E4255" s="231" t="s">
        <v>996</v>
      </c>
      <c r="F4255" s="231" t="s">
        <v>95</v>
      </c>
      <c r="G4255" s="231" t="s">
        <v>974</v>
      </c>
      <c r="H4255" s="231" t="s">
        <v>45</v>
      </c>
      <c r="K4255" s="231" t="s">
        <v>998</v>
      </c>
      <c r="L4255" s="231" t="s">
        <v>980</v>
      </c>
      <c r="M4255" s="234"/>
      <c r="N4255" s="235"/>
      <c r="O4255" s="235"/>
    </row>
    <row r="4256" spans="1:15">
      <c r="A4256" s="237" t="s">
        <v>969</v>
      </c>
      <c r="B4256" s="237" t="s">
        <v>970</v>
      </c>
      <c r="C4256" s="237" t="s">
        <v>971</v>
      </c>
      <c r="D4256" s="237" t="s">
        <v>972</v>
      </c>
      <c r="E4256" s="237" t="s">
        <v>996</v>
      </c>
      <c r="F4256" s="237" t="s">
        <v>359</v>
      </c>
      <c r="G4256" s="237" t="s">
        <v>974</v>
      </c>
      <c r="H4256" s="237" t="s">
        <v>40</v>
      </c>
      <c r="I4256" s="237"/>
      <c r="J4256" s="237"/>
      <c r="K4256" s="237" t="s">
        <v>362</v>
      </c>
      <c r="L4256" s="237" t="s">
        <v>976</v>
      </c>
      <c r="M4256" s="237">
        <v>8.8000000000000005E-3</v>
      </c>
      <c r="N4256" s="237"/>
      <c r="O4256" s="237"/>
    </row>
    <row r="4257" spans="1:15">
      <c r="A4257" s="237" t="s">
        <v>969</v>
      </c>
      <c r="B4257" s="237" t="s">
        <v>970</v>
      </c>
      <c r="C4257" s="237" t="s">
        <v>971</v>
      </c>
      <c r="D4257" s="237" t="s">
        <v>972</v>
      </c>
      <c r="E4257" s="237" t="s">
        <v>996</v>
      </c>
      <c r="F4257" s="237" t="s">
        <v>359</v>
      </c>
      <c r="G4257" s="237" t="s">
        <v>974</v>
      </c>
      <c r="H4257" s="237" t="s">
        <v>40</v>
      </c>
      <c r="I4257" s="237"/>
      <c r="J4257" s="237"/>
      <c r="K4257" s="237" t="s">
        <v>362</v>
      </c>
      <c r="L4257" s="237" t="s">
        <v>977</v>
      </c>
      <c r="M4257" s="238">
        <v>9.9564354057604107E-10</v>
      </c>
      <c r="N4257" s="238"/>
      <c r="O4257" s="238"/>
    </row>
    <row r="4258" spans="1:15">
      <c r="A4258" s="231" t="s">
        <v>969</v>
      </c>
      <c r="B4258" s="231" t="s">
        <v>970</v>
      </c>
      <c r="C4258" s="231" t="s">
        <v>971</v>
      </c>
      <c r="D4258" s="231" t="s">
        <v>972</v>
      </c>
      <c r="E4258" s="231" t="s">
        <v>996</v>
      </c>
      <c r="F4258" s="231" t="s">
        <v>359</v>
      </c>
      <c r="G4258" s="231" t="s">
        <v>974</v>
      </c>
      <c r="H4258" s="231" t="s">
        <v>40</v>
      </c>
      <c r="I4258" s="231" t="s">
        <v>109</v>
      </c>
      <c r="J4258" s="231" t="s">
        <v>811</v>
      </c>
      <c r="K4258" s="231" t="s">
        <v>362</v>
      </c>
      <c r="L4258" s="231" t="s">
        <v>978</v>
      </c>
      <c r="M4258" s="234"/>
      <c r="N4258" s="239">
        <v>1</v>
      </c>
      <c r="O4258" s="239">
        <v>1</v>
      </c>
    </row>
    <row r="4259" spans="1:15">
      <c r="A4259" s="231" t="s">
        <v>969</v>
      </c>
      <c r="B4259" s="231" t="s">
        <v>970</v>
      </c>
      <c r="C4259" s="231" t="s">
        <v>971</v>
      </c>
      <c r="D4259" s="231" t="s">
        <v>972</v>
      </c>
      <c r="E4259" s="231" t="s">
        <v>996</v>
      </c>
      <c r="F4259" s="231" t="s">
        <v>359</v>
      </c>
      <c r="G4259" s="231" t="s">
        <v>974</v>
      </c>
      <c r="H4259" s="231" t="s">
        <v>40</v>
      </c>
      <c r="K4259" s="231" t="s">
        <v>362</v>
      </c>
      <c r="L4259" s="231" t="s">
        <v>979</v>
      </c>
      <c r="M4259" s="234"/>
      <c r="N4259" s="236"/>
      <c r="O4259" s="236"/>
    </row>
    <row r="4260" spans="1:15">
      <c r="A4260" s="231" t="s">
        <v>969</v>
      </c>
      <c r="B4260" s="231" t="s">
        <v>970</v>
      </c>
      <c r="C4260" s="231" t="s">
        <v>971</v>
      </c>
      <c r="D4260" s="231" t="s">
        <v>972</v>
      </c>
      <c r="E4260" s="231" t="s">
        <v>996</v>
      </c>
      <c r="F4260" s="231" t="s">
        <v>359</v>
      </c>
      <c r="G4260" s="231" t="s">
        <v>974</v>
      </c>
      <c r="H4260" s="231" t="s">
        <v>40</v>
      </c>
      <c r="K4260" s="231" t="s">
        <v>362</v>
      </c>
      <c r="L4260" s="231" t="s">
        <v>980</v>
      </c>
      <c r="M4260" s="234"/>
      <c r="N4260" s="236"/>
      <c r="O4260" s="236"/>
    </row>
    <row r="4261" spans="1:15">
      <c r="A4261" s="237" t="s">
        <v>969</v>
      </c>
      <c r="B4261" s="237" t="s">
        <v>970</v>
      </c>
      <c r="C4261" s="237" t="s">
        <v>971</v>
      </c>
      <c r="D4261" s="237" t="s">
        <v>972</v>
      </c>
      <c r="E4261" s="237" t="s">
        <v>996</v>
      </c>
      <c r="F4261" s="237" t="s">
        <v>359</v>
      </c>
      <c r="G4261" s="237" t="s">
        <v>974</v>
      </c>
      <c r="H4261" s="237" t="s">
        <v>56</v>
      </c>
      <c r="I4261" s="237"/>
      <c r="J4261" s="237"/>
      <c r="K4261" s="237" t="s">
        <v>362</v>
      </c>
      <c r="L4261" s="237" t="s">
        <v>976</v>
      </c>
      <c r="M4261" s="237">
        <v>64.201800000000006</v>
      </c>
      <c r="N4261" s="237"/>
      <c r="O4261" s="237"/>
    </row>
    <row r="4262" spans="1:15">
      <c r="A4262" s="237" t="s">
        <v>969</v>
      </c>
      <c r="B4262" s="237" t="s">
        <v>970</v>
      </c>
      <c r="C4262" s="237" t="s">
        <v>971</v>
      </c>
      <c r="D4262" s="237" t="s">
        <v>972</v>
      </c>
      <c r="E4262" s="237" t="s">
        <v>996</v>
      </c>
      <c r="F4262" s="237" t="s">
        <v>359</v>
      </c>
      <c r="G4262" s="237" t="s">
        <v>974</v>
      </c>
      <c r="H4262" s="237" t="s">
        <v>56</v>
      </c>
      <c r="I4262" s="237"/>
      <c r="J4262" s="237"/>
      <c r="K4262" s="237" t="s">
        <v>362</v>
      </c>
      <c r="L4262" s="237" t="s">
        <v>977</v>
      </c>
      <c r="M4262" s="238">
        <v>1.20368569748473E-5</v>
      </c>
      <c r="N4262" s="238"/>
      <c r="O4262" s="238"/>
    </row>
    <row r="4263" spans="1:15">
      <c r="A4263" s="231" t="s">
        <v>969</v>
      </c>
      <c r="B4263" s="231" t="s">
        <v>970</v>
      </c>
      <c r="C4263" s="231" t="s">
        <v>971</v>
      </c>
      <c r="D4263" s="231" t="s">
        <v>972</v>
      </c>
      <c r="E4263" s="231" t="s">
        <v>996</v>
      </c>
      <c r="F4263" s="231" t="s">
        <v>359</v>
      </c>
      <c r="G4263" s="231" t="s">
        <v>974</v>
      </c>
      <c r="H4263" s="231" t="s">
        <v>56</v>
      </c>
      <c r="I4263" s="231" t="s">
        <v>109</v>
      </c>
      <c r="J4263" s="231" t="s">
        <v>811</v>
      </c>
      <c r="K4263" s="231" t="s">
        <v>362</v>
      </c>
      <c r="L4263" s="231" t="s">
        <v>978</v>
      </c>
      <c r="M4263" s="234"/>
      <c r="N4263" s="239">
        <v>1</v>
      </c>
      <c r="O4263" s="239">
        <v>1</v>
      </c>
    </row>
    <row r="4264" spans="1:15">
      <c r="A4264" s="231" t="s">
        <v>969</v>
      </c>
      <c r="B4264" s="231" t="s">
        <v>970</v>
      </c>
      <c r="C4264" s="231" t="s">
        <v>971</v>
      </c>
      <c r="D4264" s="231" t="s">
        <v>972</v>
      </c>
      <c r="E4264" s="231" t="s">
        <v>996</v>
      </c>
      <c r="F4264" s="231" t="s">
        <v>359</v>
      </c>
      <c r="G4264" s="231" t="s">
        <v>974</v>
      </c>
      <c r="H4264" s="231" t="s">
        <v>56</v>
      </c>
      <c r="K4264" s="231" t="s">
        <v>362</v>
      </c>
      <c r="L4264" s="231" t="s">
        <v>979</v>
      </c>
      <c r="M4264" s="234"/>
      <c r="N4264" s="236"/>
      <c r="O4264" s="236"/>
    </row>
    <row r="4265" spans="1:15">
      <c r="A4265" s="231" t="s">
        <v>969</v>
      </c>
      <c r="B4265" s="231" t="s">
        <v>970</v>
      </c>
      <c r="C4265" s="231" t="s">
        <v>971</v>
      </c>
      <c r="D4265" s="231" t="s">
        <v>972</v>
      </c>
      <c r="E4265" s="231" t="s">
        <v>996</v>
      </c>
      <c r="F4265" s="231" t="s">
        <v>359</v>
      </c>
      <c r="G4265" s="231" t="s">
        <v>974</v>
      </c>
      <c r="H4265" s="231" t="s">
        <v>56</v>
      </c>
      <c r="K4265" s="231" t="s">
        <v>362</v>
      </c>
      <c r="L4265" s="231" t="s">
        <v>980</v>
      </c>
      <c r="M4265" s="234"/>
      <c r="N4265" s="236"/>
      <c r="O4265" s="236"/>
    </row>
    <row r="4266" spans="1:15">
      <c r="A4266" s="237" t="s">
        <v>969</v>
      </c>
      <c r="B4266" s="237" t="s">
        <v>970</v>
      </c>
      <c r="C4266" s="237" t="s">
        <v>971</v>
      </c>
      <c r="D4266" s="237" t="s">
        <v>972</v>
      </c>
      <c r="E4266" s="237" t="s">
        <v>996</v>
      </c>
      <c r="F4266" s="237" t="s">
        <v>359</v>
      </c>
      <c r="G4266" s="237" t="s">
        <v>974</v>
      </c>
      <c r="H4266" s="237" t="s">
        <v>90</v>
      </c>
      <c r="I4266" s="237"/>
      <c r="J4266" s="237"/>
      <c r="K4266" s="237" t="s">
        <v>362</v>
      </c>
      <c r="L4266" s="237" t="s">
        <v>976</v>
      </c>
      <c r="M4266" s="237">
        <v>1290.1369999999999</v>
      </c>
      <c r="N4266" s="237">
        <v>1290.1369999999999</v>
      </c>
      <c r="O4266" s="237">
        <v>389.06299999999999</v>
      </c>
    </row>
    <row r="4267" spans="1:15">
      <c r="A4267" s="237" t="s">
        <v>969</v>
      </c>
      <c r="B4267" s="237" t="s">
        <v>970</v>
      </c>
      <c r="C4267" s="237" t="s">
        <v>971</v>
      </c>
      <c r="D4267" s="237" t="s">
        <v>972</v>
      </c>
      <c r="E4267" s="237" t="s">
        <v>996</v>
      </c>
      <c r="F4267" s="237" t="s">
        <v>359</v>
      </c>
      <c r="G4267" s="237" t="s">
        <v>974</v>
      </c>
      <c r="H4267" s="237" t="s">
        <v>90</v>
      </c>
      <c r="I4267" s="237"/>
      <c r="J4267" s="237"/>
      <c r="K4267" s="237" t="s">
        <v>362</v>
      </c>
      <c r="L4267" s="237" t="s">
        <v>977</v>
      </c>
      <c r="M4267" s="238">
        <v>3.2201402466210002E-4</v>
      </c>
      <c r="N4267" s="238">
        <v>3.2201402466210002E-4</v>
      </c>
      <c r="O4267" s="238">
        <v>6.0570258498083302E-5</v>
      </c>
    </row>
    <row r="4268" spans="1:15">
      <c r="A4268" s="231" t="s">
        <v>969</v>
      </c>
      <c r="B4268" s="231" t="s">
        <v>970</v>
      </c>
      <c r="C4268" s="231" t="s">
        <v>971</v>
      </c>
      <c r="D4268" s="231" t="s">
        <v>972</v>
      </c>
      <c r="E4268" s="231" t="s">
        <v>996</v>
      </c>
      <c r="F4268" s="231" t="s">
        <v>359</v>
      </c>
      <c r="G4268" s="231" t="s">
        <v>974</v>
      </c>
      <c r="H4268" s="231" t="s">
        <v>90</v>
      </c>
      <c r="I4268" s="231" t="s">
        <v>109</v>
      </c>
      <c r="J4268" s="231" t="s">
        <v>811</v>
      </c>
      <c r="K4268" s="231" t="s">
        <v>362</v>
      </c>
      <c r="L4268" s="231" t="s">
        <v>978</v>
      </c>
      <c r="M4268" s="234"/>
      <c r="N4268" s="239">
        <v>1</v>
      </c>
      <c r="O4268" s="239">
        <v>1</v>
      </c>
    </row>
    <row r="4269" spans="1:15">
      <c r="A4269" s="231" t="s">
        <v>969</v>
      </c>
      <c r="B4269" s="231" t="s">
        <v>970</v>
      </c>
      <c r="C4269" s="231" t="s">
        <v>971</v>
      </c>
      <c r="D4269" s="231" t="s">
        <v>972</v>
      </c>
      <c r="E4269" s="231" t="s">
        <v>996</v>
      </c>
      <c r="F4269" s="231" t="s">
        <v>359</v>
      </c>
      <c r="G4269" s="231" t="s">
        <v>974</v>
      </c>
      <c r="H4269" s="231" t="s">
        <v>90</v>
      </c>
      <c r="K4269" s="231" t="s">
        <v>362</v>
      </c>
      <c r="L4269" s="231" t="s">
        <v>979</v>
      </c>
      <c r="M4269" s="234"/>
      <c r="N4269" s="235"/>
      <c r="O4269" s="235"/>
    </row>
    <row r="4270" spans="1:15">
      <c r="A4270" s="231" t="s">
        <v>969</v>
      </c>
      <c r="B4270" s="231" t="s">
        <v>970</v>
      </c>
      <c r="C4270" s="231" t="s">
        <v>971</v>
      </c>
      <c r="D4270" s="231" t="s">
        <v>972</v>
      </c>
      <c r="E4270" s="231" t="s">
        <v>996</v>
      </c>
      <c r="F4270" s="231" t="s">
        <v>359</v>
      </c>
      <c r="G4270" s="231" t="s">
        <v>974</v>
      </c>
      <c r="H4270" s="231" t="s">
        <v>90</v>
      </c>
      <c r="K4270" s="231" t="s">
        <v>362</v>
      </c>
      <c r="L4270" s="231" t="s">
        <v>980</v>
      </c>
      <c r="M4270" s="234"/>
      <c r="N4270" s="235"/>
      <c r="O4270" s="235"/>
    </row>
    <row r="4271" spans="1:15">
      <c r="A4271" s="237" t="s">
        <v>969</v>
      </c>
      <c r="B4271" s="237" t="s">
        <v>970</v>
      </c>
      <c r="C4271" s="237" t="s">
        <v>971</v>
      </c>
      <c r="D4271" s="237" t="s">
        <v>972</v>
      </c>
      <c r="E4271" s="237" t="s">
        <v>996</v>
      </c>
      <c r="F4271" s="237" t="s">
        <v>359</v>
      </c>
      <c r="G4271" s="237" t="s">
        <v>974</v>
      </c>
      <c r="H4271" s="237" t="s">
        <v>89</v>
      </c>
      <c r="I4271" s="237"/>
      <c r="J4271" s="237"/>
      <c r="K4271" s="237" t="s">
        <v>362</v>
      </c>
      <c r="L4271" s="237" t="s">
        <v>976</v>
      </c>
      <c r="M4271" s="237">
        <v>167.40710000000001</v>
      </c>
      <c r="N4271" s="237"/>
      <c r="O4271" s="237"/>
    </row>
    <row r="4272" spans="1:15">
      <c r="A4272" s="237" t="s">
        <v>969</v>
      </c>
      <c r="B4272" s="237" t="s">
        <v>970</v>
      </c>
      <c r="C4272" s="237" t="s">
        <v>971</v>
      </c>
      <c r="D4272" s="237" t="s">
        <v>972</v>
      </c>
      <c r="E4272" s="237" t="s">
        <v>996</v>
      </c>
      <c r="F4272" s="237" t="s">
        <v>359</v>
      </c>
      <c r="G4272" s="237" t="s">
        <v>974</v>
      </c>
      <c r="H4272" s="237" t="s">
        <v>89</v>
      </c>
      <c r="I4272" s="237"/>
      <c r="J4272" s="237"/>
      <c r="K4272" s="237" t="s">
        <v>362</v>
      </c>
      <c r="L4272" s="237" t="s">
        <v>977</v>
      </c>
      <c r="M4272" s="238">
        <v>3.2015236736786002E-5</v>
      </c>
      <c r="N4272" s="238"/>
      <c r="O4272" s="238"/>
    </row>
    <row r="4273" spans="1:15">
      <c r="A4273" s="231" t="s">
        <v>969</v>
      </c>
      <c r="B4273" s="231" t="s">
        <v>970</v>
      </c>
      <c r="C4273" s="231" t="s">
        <v>971</v>
      </c>
      <c r="D4273" s="231" t="s">
        <v>972</v>
      </c>
      <c r="E4273" s="231" t="s">
        <v>996</v>
      </c>
      <c r="F4273" s="231" t="s">
        <v>359</v>
      </c>
      <c r="G4273" s="231" t="s">
        <v>974</v>
      </c>
      <c r="H4273" s="231" t="s">
        <v>89</v>
      </c>
      <c r="I4273" s="231" t="s">
        <v>109</v>
      </c>
      <c r="J4273" s="231" t="s">
        <v>811</v>
      </c>
      <c r="K4273" s="231" t="s">
        <v>362</v>
      </c>
      <c r="L4273" s="231" t="s">
        <v>978</v>
      </c>
      <c r="M4273" s="234"/>
      <c r="N4273" s="239">
        <v>1</v>
      </c>
      <c r="O4273" s="239">
        <v>1</v>
      </c>
    </row>
    <row r="4274" spans="1:15">
      <c r="A4274" s="231" t="s">
        <v>969</v>
      </c>
      <c r="B4274" s="231" t="s">
        <v>970</v>
      </c>
      <c r="C4274" s="231" t="s">
        <v>971</v>
      </c>
      <c r="D4274" s="231" t="s">
        <v>972</v>
      </c>
      <c r="E4274" s="231" t="s">
        <v>996</v>
      </c>
      <c r="F4274" s="231" t="s">
        <v>359</v>
      </c>
      <c r="G4274" s="231" t="s">
        <v>974</v>
      </c>
      <c r="H4274" s="231" t="s">
        <v>89</v>
      </c>
      <c r="K4274" s="231" t="s">
        <v>362</v>
      </c>
      <c r="L4274" s="231" t="s">
        <v>979</v>
      </c>
      <c r="M4274" s="234"/>
      <c r="N4274" s="236"/>
      <c r="O4274" s="236"/>
    </row>
    <row r="4275" spans="1:15">
      <c r="A4275" s="231" t="s">
        <v>969</v>
      </c>
      <c r="B4275" s="231" t="s">
        <v>970</v>
      </c>
      <c r="C4275" s="231" t="s">
        <v>971</v>
      </c>
      <c r="D4275" s="231" t="s">
        <v>972</v>
      </c>
      <c r="E4275" s="231" t="s">
        <v>996</v>
      </c>
      <c r="F4275" s="231" t="s">
        <v>359</v>
      </c>
      <c r="G4275" s="231" t="s">
        <v>974</v>
      </c>
      <c r="H4275" s="231" t="s">
        <v>89</v>
      </c>
      <c r="K4275" s="231" t="s">
        <v>362</v>
      </c>
      <c r="L4275" s="231" t="s">
        <v>980</v>
      </c>
      <c r="M4275" s="234"/>
      <c r="N4275" s="236"/>
      <c r="O4275" s="236"/>
    </row>
    <row r="4276" spans="1:15">
      <c r="A4276" s="237" t="s">
        <v>969</v>
      </c>
      <c r="B4276" s="237" t="s">
        <v>970</v>
      </c>
      <c r="C4276" s="237" t="s">
        <v>971</v>
      </c>
      <c r="D4276" s="237" t="s">
        <v>972</v>
      </c>
      <c r="E4276" s="237" t="s">
        <v>996</v>
      </c>
      <c r="F4276" s="237" t="s">
        <v>359</v>
      </c>
      <c r="G4276" s="237" t="s">
        <v>974</v>
      </c>
      <c r="H4276" s="237" t="s">
        <v>70</v>
      </c>
      <c r="I4276" s="237"/>
      <c r="J4276" s="237"/>
      <c r="K4276" s="237" t="s">
        <v>362</v>
      </c>
      <c r="L4276" s="237" t="s">
        <v>976</v>
      </c>
      <c r="M4276" s="237">
        <v>194996.57079999999</v>
      </c>
      <c r="N4276" s="237">
        <v>54525.362699999998</v>
      </c>
      <c r="O4276" s="237">
        <v>118045.1602</v>
      </c>
    </row>
    <row r="4277" spans="1:15">
      <c r="A4277" s="237" t="s">
        <v>969</v>
      </c>
      <c r="B4277" s="237" t="s">
        <v>970</v>
      </c>
      <c r="C4277" s="237" t="s">
        <v>971</v>
      </c>
      <c r="D4277" s="237" t="s">
        <v>972</v>
      </c>
      <c r="E4277" s="237" t="s">
        <v>996</v>
      </c>
      <c r="F4277" s="237" t="s">
        <v>359</v>
      </c>
      <c r="G4277" s="237" t="s">
        <v>974</v>
      </c>
      <c r="H4277" s="237" t="s">
        <v>70</v>
      </c>
      <c r="I4277" s="237"/>
      <c r="J4277" s="237"/>
      <c r="K4277" s="237" t="s">
        <v>362</v>
      </c>
      <c r="L4277" s="237" t="s">
        <v>977</v>
      </c>
      <c r="M4277" s="238">
        <v>2.2062167744488499E-2</v>
      </c>
      <c r="N4277" s="238">
        <v>1.3609354269498299E-2</v>
      </c>
      <c r="O4277" s="238">
        <v>1.8377552909841499E-2</v>
      </c>
    </row>
    <row r="4278" spans="1:15">
      <c r="A4278" s="231" t="s">
        <v>969</v>
      </c>
      <c r="B4278" s="231" t="s">
        <v>970</v>
      </c>
      <c r="C4278" s="231" t="s">
        <v>971</v>
      </c>
      <c r="D4278" s="231" t="s">
        <v>972</v>
      </c>
      <c r="E4278" s="231" t="s">
        <v>996</v>
      </c>
      <c r="F4278" s="231" t="s">
        <v>359</v>
      </c>
      <c r="G4278" s="231" t="s">
        <v>974</v>
      </c>
      <c r="H4278" s="231" t="s">
        <v>70</v>
      </c>
      <c r="I4278" s="231" t="s">
        <v>109</v>
      </c>
      <c r="J4278" s="231" t="s">
        <v>811</v>
      </c>
      <c r="K4278" s="231" t="s">
        <v>362</v>
      </c>
      <c r="L4278" s="231" t="s">
        <v>978</v>
      </c>
      <c r="M4278" s="234"/>
      <c r="N4278" s="239">
        <v>1</v>
      </c>
      <c r="O4278" s="239">
        <v>1</v>
      </c>
    </row>
    <row r="4279" spans="1:15">
      <c r="A4279" s="231" t="s">
        <v>969</v>
      </c>
      <c r="B4279" s="231" t="s">
        <v>970</v>
      </c>
      <c r="C4279" s="231" t="s">
        <v>971</v>
      </c>
      <c r="D4279" s="231" t="s">
        <v>972</v>
      </c>
      <c r="E4279" s="231" t="s">
        <v>996</v>
      </c>
      <c r="F4279" s="231" t="s">
        <v>359</v>
      </c>
      <c r="G4279" s="231" t="s">
        <v>974</v>
      </c>
      <c r="H4279" s="231" t="s">
        <v>70</v>
      </c>
      <c r="K4279" s="231" t="s">
        <v>362</v>
      </c>
      <c r="L4279" s="231" t="s">
        <v>979</v>
      </c>
      <c r="M4279" s="234"/>
      <c r="N4279" s="235"/>
      <c r="O4279" s="235"/>
    </row>
    <row r="4280" spans="1:15">
      <c r="A4280" s="231" t="s">
        <v>969</v>
      </c>
      <c r="B4280" s="231" t="s">
        <v>970</v>
      </c>
      <c r="C4280" s="231" t="s">
        <v>971</v>
      </c>
      <c r="D4280" s="231" t="s">
        <v>972</v>
      </c>
      <c r="E4280" s="231" t="s">
        <v>996</v>
      </c>
      <c r="F4280" s="231" t="s">
        <v>359</v>
      </c>
      <c r="G4280" s="231" t="s">
        <v>974</v>
      </c>
      <c r="H4280" s="231" t="s">
        <v>70</v>
      </c>
      <c r="K4280" s="231" t="s">
        <v>362</v>
      </c>
      <c r="L4280" s="231" t="s">
        <v>980</v>
      </c>
      <c r="M4280" s="234"/>
      <c r="N4280" s="235"/>
      <c r="O4280" s="235"/>
    </row>
    <row r="4281" spans="1:15">
      <c r="A4281" s="237" t="s">
        <v>969</v>
      </c>
      <c r="B4281" s="237" t="s">
        <v>970</v>
      </c>
      <c r="C4281" s="237" t="s">
        <v>971</v>
      </c>
      <c r="D4281" s="237" t="s">
        <v>972</v>
      </c>
      <c r="E4281" s="237" t="s">
        <v>996</v>
      </c>
      <c r="F4281" s="237" t="s">
        <v>359</v>
      </c>
      <c r="G4281" s="237" t="s">
        <v>974</v>
      </c>
      <c r="H4281" s="237" t="s">
        <v>61</v>
      </c>
      <c r="I4281" s="237"/>
      <c r="J4281" s="237"/>
      <c r="K4281" s="237" t="s">
        <v>362</v>
      </c>
      <c r="L4281" s="237" t="s">
        <v>976</v>
      </c>
      <c r="M4281" s="237">
        <v>825.40840000000003</v>
      </c>
      <c r="N4281" s="237">
        <v>601.53340000000003</v>
      </c>
      <c r="O4281" s="237"/>
    </row>
    <row r="4282" spans="1:15">
      <c r="A4282" s="237" t="s">
        <v>969</v>
      </c>
      <c r="B4282" s="237" t="s">
        <v>970</v>
      </c>
      <c r="C4282" s="237" t="s">
        <v>971</v>
      </c>
      <c r="D4282" s="237" t="s">
        <v>972</v>
      </c>
      <c r="E4282" s="237" t="s">
        <v>996</v>
      </c>
      <c r="F4282" s="237" t="s">
        <v>359</v>
      </c>
      <c r="G4282" s="237" t="s">
        <v>974</v>
      </c>
      <c r="H4282" s="237" t="s">
        <v>61</v>
      </c>
      <c r="I4282" s="237"/>
      <c r="J4282" s="237"/>
      <c r="K4282" s="237" t="s">
        <v>362</v>
      </c>
      <c r="L4282" s="237" t="s">
        <v>977</v>
      </c>
      <c r="M4282" s="238">
        <v>1.8877270169368601E-4</v>
      </c>
      <c r="N4282" s="238">
        <v>1.5014079210399901E-4</v>
      </c>
      <c r="O4282" s="238"/>
    </row>
    <row r="4283" spans="1:15">
      <c r="A4283" s="231" t="s">
        <v>969</v>
      </c>
      <c r="B4283" s="231" t="s">
        <v>970</v>
      </c>
      <c r="C4283" s="231" t="s">
        <v>971</v>
      </c>
      <c r="D4283" s="231" t="s">
        <v>972</v>
      </c>
      <c r="E4283" s="231" t="s">
        <v>996</v>
      </c>
      <c r="F4283" s="231" t="s">
        <v>359</v>
      </c>
      <c r="G4283" s="231" t="s">
        <v>974</v>
      </c>
      <c r="H4283" s="231" t="s">
        <v>61</v>
      </c>
      <c r="I4283" s="231" t="s">
        <v>109</v>
      </c>
      <c r="J4283" s="231" t="s">
        <v>811</v>
      </c>
      <c r="K4283" s="231" t="s">
        <v>362</v>
      </c>
      <c r="L4283" s="231" t="s">
        <v>978</v>
      </c>
      <c r="M4283" s="234"/>
      <c r="N4283" s="239">
        <v>1</v>
      </c>
      <c r="O4283" s="239">
        <v>1</v>
      </c>
    </row>
    <row r="4284" spans="1:15">
      <c r="A4284" s="231" t="s">
        <v>969</v>
      </c>
      <c r="B4284" s="231" t="s">
        <v>970</v>
      </c>
      <c r="C4284" s="231" t="s">
        <v>971</v>
      </c>
      <c r="D4284" s="231" t="s">
        <v>972</v>
      </c>
      <c r="E4284" s="231" t="s">
        <v>996</v>
      </c>
      <c r="F4284" s="231" t="s">
        <v>359</v>
      </c>
      <c r="G4284" s="231" t="s">
        <v>974</v>
      </c>
      <c r="H4284" s="231" t="s">
        <v>61</v>
      </c>
      <c r="K4284" s="231" t="s">
        <v>362</v>
      </c>
      <c r="L4284" s="231" t="s">
        <v>979</v>
      </c>
      <c r="M4284" s="234"/>
      <c r="N4284" s="235"/>
      <c r="O4284" s="236"/>
    </row>
    <row r="4285" spans="1:15">
      <c r="A4285" s="231" t="s">
        <v>969</v>
      </c>
      <c r="B4285" s="231" t="s">
        <v>970</v>
      </c>
      <c r="C4285" s="231" t="s">
        <v>971</v>
      </c>
      <c r="D4285" s="231" t="s">
        <v>972</v>
      </c>
      <c r="E4285" s="231" t="s">
        <v>996</v>
      </c>
      <c r="F4285" s="231" t="s">
        <v>359</v>
      </c>
      <c r="G4285" s="231" t="s">
        <v>974</v>
      </c>
      <c r="H4285" s="231" t="s">
        <v>61</v>
      </c>
      <c r="K4285" s="231" t="s">
        <v>362</v>
      </c>
      <c r="L4285" s="231" t="s">
        <v>980</v>
      </c>
      <c r="M4285" s="234"/>
      <c r="N4285" s="235"/>
      <c r="O4285" s="236"/>
    </row>
    <row r="4286" spans="1:15">
      <c r="A4286" s="237" t="s">
        <v>969</v>
      </c>
      <c r="B4286" s="237" t="s">
        <v>970</v>
      </c>
      <c r="C4286" s="237" t="s">
        <v>971</v>
      </c>
      <c r="D4286" s="237" t="s">
        <v>972</v>
      </c>
      <c r="E4286" s="237" t="s">
        <v>996</v>
      </c>
      <c r="F4286" s="237" t="s">
        <v>359</v>
      </c>
      <c r="G4286" s="237" t="s">
        <v>974</v>
      </c>
      <c r="H4286" s="237" t="s">
        <v>19</v>
      </c>
      <c r="I4286" s="237"/>
      <c r="J4286" s="237"/>
      <c r="K4286" s="237" t="s">
        <v>362</v>
      </c>
      <c r="L4286" s="237" t="s">
        <v>976</v>
      </c>
      <c r="M4286" s="237">
        <v>2.0350000000000001</v>
      </c>
      <c r="N4286" s="237"/>
      <c r="O4286" s="237"/>
    </row>
    <row r="4287" spans="1:15">
      <c r="A4287" s="237" t="s">
        <v>969</v>
      </c>
      <c r="B4287" s="237" t="s">
        <v>970</v>
      </c>
      <c r="C4287" s="237" t="s">
        <v>971</v>
      </c>
      <c r="D4287" s="237" t="s">
        <v>972</v>
      </c>
      <c r="E4287" s="237" t="s">
        <v>996</v>
      </c>
      <c r="F4287" s="237" t="s">
        <v>359</v>
      </c>
      <c r="G4287" s="237" t="s">
        <v>974</v>
      </c>
      <c r="H4287" s="237" t="s">
        <v>19</v>
      </c>
      <c r="I4287" s="237"/>
      <c r="J4287" s="237"/>
      <c r="K4287" s="237" t="s">
        <v>362</v>
      </c>
      <c r="L4287" s="237" t="s">
        <v>977</v>
      </c>
      <c r="M4287" s="238">
        <v>2.3700503974428701E-7</v>
      </c>
      <c r="N4287" s="238"/>
      <c r="O4287" s="238"/>
    </row>
    <row r="4288" spans="1:15">
      <c r="A4288" s="231" t="s">
        <v>969</v>
      </c>
      <c r="B4288" s="231" t="s">
        <v>970</v>
      </c>
      <c r="C4288" s="231" t="s">
        <v>971</v>
      </c>
      <c r="D4288" s="231" t="s">
        <v>972</v>
      </c>
      <c r="E4288" s="231" t="s">
        <v>996</v>
      </c>
      <c r="F4288" s="231" t="s">
        <v>359</v>
      </c>
      <c r="G4288" s="231" t="s">
        <v>974</v>
      </c>
      <c r="H4288" s="231" t="s">
        <v>19</v>
      </c>
      <c r="I4288" s="231" t="s">
        <v>109</v>
      </c>
      <c r="J4288" s="231" t="s">
        <v>811</v>
      </c>
      <c r="K4288" s="231" t="s">
        <v>362</v>
      </c>
      <c r="L4288" s="231" t="s">
        <v>978</v>
      </c>
      <c r="M4288" s="234"/>
      <c r="N4288" s="239">
        <v>1</v>
      </c>
      <c r="O4288" s="239">
        <v>1</v>
      </c>
    </row>
    <row r="4289" spans="1:15">
      <c r="A4289" s="231" t="s">
        <v>969</v>
      </c>
      <c r="B4289" s="231" t="s">
        <v>970</v>
      </c>
      <c r="C4289" s="231" t="s">
        <v>971</v>
      </c>
      <c r="D4289" s="231" t="s">
        <v>972</v>
      </c>
      <c r="E4289" s="231" t="s">
        <v>996</v>
      </c>
      <c r="F4289" s="231" t="s">
        <v>359</v>
      </c>
      <c r="G4289" s="231" t="s">
        <v>974</v>
      </c>
      <c r="H4289" s="231" t="s">
        <v>19</v>
      </c>
      <c r="K4289" s="231" t="s">
        <v>362</v>
      </c>
      <c r="L4289" s="231" t="s">
        <v>979</v>
      </c>
      <c r="M4289" s="234"/>
      <c r="N4289" s="236"/>
      <c r="O4289" s="236"/>
    </row>
    <row r="4290" spans="1:15">
      <c r="A4290" s="231" t="s">
        <v>969</v>
      </c>
      <c r="B4290" s="231" t="s">
        <v>970</v>
      </c>
      <c r="C4290" s="231" t="s">
        <v>971</v>
      </c>
      <c r="D4290" s="231" t="s">
        <v>972</v>
      </c>
      <c r="E4290" s="231" t="s">
        <v>996</v>
      </c>
      <c r="F4290" s="231" t="s">
        <v>359</v>
      </c>
      <c r="G4290" s="231" t="s">
        <v>974</v>
      </c>
      <c r="H4290" s="231" t="s">
        <v>19</v>
      </c>
      <c r="K4290" s="231" t="s">
        <v>362</v>
      </c>
      <c r="L4290" s="231" t="s">
        <v>980</v>
      </c>
      <c r="M4290" s="234"/>
      <c r="N4290" s="236"/>
      <c r="O4290" s="236"/>
    </row>
    <row r="4291" spans="1:15">
      <c r="A4291" s="237" t="s">
        <v>969</v>
      </c>
      <c r="B4291" s="237" t="s">
        <v>970</v>
      </c>
      <c r="C4291" s="237" t="s">
        <v>971</v>
      </c>
      <c r="D4291" s="237" t="s">
        <v>972</v>
      </c>
      <c r="E4291" s="237" t="s">
        <v>996</v>
      </c>
      <c r="F4291" s="237" t="s">
        <v>359</v>
      </c>
      <c r="G4291" s="237" t="s">
        <v>974</v>
      </c>
      <c r="H4291" s="237" t="s">
        <v>35</v>
      </c>
      <c r="I4291" s="237"/>
      <c r="J4291" s="237"/>
      <c r="K4291" s="237" t="s">
        <v>362</v>
      </c>
      <c r="L4291" s="237" t="s">
        <v>976</v>
      </c>
      <c r="M4291" s="237">
        <v>251.26589999999999</v>
      </c>
      <c r="N4291" s="237"/>
      <c r="O4291" s="237"/>
    </row>
    <row r="4292" spans="1:15">
      <c r="A4292" s="237" t="s">
        <v>969</v>
      </c>
      <c r="B4292" s="237" t="s">
        <v>970</v>
      </c>
      <c r="C4292" s="237" t="s">
        <v>971</v>
      </c>
      <c r="D4292" s="237" t="s">
        <v>972</v>
      </c>
      <c r="E4292" s="237" t="s">
        <v>996</v>
      </c>
      <c r="F4292" s="237" t="s">
        <v>359</v>
      </c>
      <c r="G4292" s="237" t="s">
        <v>974</v>
      </c>
      <c r="H4292" s="237" t="s">
        <v>35</v>
      </c>
      <c r="I4292" s="237"/>
      <c r="J4292" s="237"/>
      <c r="K4292" s="237" t="s">
        <v>362</v>
      </c>
      <c r="L4292" s="237" t="s">
        <v>977</v>
      </c>
      <c r="M4292" s="238">
        <v>2.8428553443411999E-5</v>
      </c>
      <c r="N4292" s="238"/>
      <c r="O4292" s="238"/>
    </row>
    <row r="4293" spans="1:15">
      <c r="A4293" s="231" t="s">
        <v>969</v>
      </c>
      <c r="B4293" s="231" t="s">
        <v>970</v>
      </c>
      <c r="C4293" s="231" t="s">
        <v>971</v>
      </c>
      <c r="D4293" s="231" t="s">
        <v>972</v>
      </c>
      <c r="E4293" s="231" t="s">
        <v>996</v>
      </c>
      <c r="F4293" s="231" t="s">
        <v>359</v>
      </c>
      <c r="G4293" s="231" t="s">
        <v>974</v>
      </c>
      <c r="H4293" s="231" t="s">
        <v>35</v>
      </c>
      <c r="I4293" s="231" t="s">
        <v>109</v>
      </c>
      <c r="J4293" s="231" t="s">
        <v>811</v>
      </c>
      <c r="K4293" s="231" t="s">
        <v>362</v>
      </c>
      <c r="L4293" s="231" t="s">
        <v>978</v>
      </c>
      <c r="M4293" s="234"/>
      <c r="N4293" s="239">
        <v>1</v>
      </c>
      <c r="O4293" s="239">
        <v>1</v>
      </c>
    </row>
    <row r="4294" spans="1:15">
      <c r="A4294" s="231" t="s">
        <v>969</v>
      </c>
      <c r="B4294" s="231" t="s">
        <v>970</v>
      </c>
      <c r="C4294" s="231" t="s">
        <v>971</v>
      </c>
      <c r="D4294" s="231" t="s">
        <v>972</v>
      </c>
      <c r="E4294" s="231" t="s">
        <v>996</v>
      </c>
      <c r="F4294" s="231" t="s">
        <v>359</v>
      </c>
      <c r="G4294" s="231" t="s">
        <v>974</v>
      </c>
      <c r="H4294" s="231" t="s">
        <v>35</v>
      </c>
      <c r="K4294" s="231" t="s">
        <v>362</v>
      </c>
      <c r="L4294" s="231" t="s">
        <v>979</v>
      </c>
      <c r="M4294" s="234"/>
      <c r="N4294" s="236"/>
      <c r="O4294" s="236"/>
    </row>
    <row r="4295" spans="1:15">
      <c r="A4295" s="231" t="s">
        <v>969</v>
      </c>
      <c r="B4295" s="231" t="s">
        <v>970</v>
      </c>
      <c r="C4295" s="231" t="s">
        <v>971</v>
      </c>
      <c r="D4295" s="231" t="s">
        <v>972</v>
      </c>
      <c r="E4295" s="231" t="s">
        <v>996</v>
      </c>
      <c r="F4295" s="231" t="s">
        <v>359</v>
      </c>
      <c r="G4295" s="231" t="s">
        <v>974</v>
      </c>
      <c r="H4295" s="231" t="s">
        <v>35</v>
      </c>
      <c r="K4295" s="231" t="s">
        <v>362</v>
      </c>
      <c r="L4295" s="231" t="s">
        <v>980</v>
      </c>
      <c r="M4295" s="234"/>
      <c r="N4295" s="236"/>
      <c r="O4295" s="236"/>
    </row>
    <row r="4296" spans="1:15">
      <c r="A4296" s="237" t="s">
        <v>969</v>
      </c>
      <c r="B4296" s="237" t="s">
        <v>970</v>
      </c>
      <c r="C4296" s="237" t="s">
        <v>971</v>
      </c>
      <c r="D4296" s="237" t="s">
        <v>972</v>
      </c>
      <c r="E4296" s="237" t="s">
        <v>996</v>
      </c>
      <c r="F4296" s="237" t="s">
        <v>359</v>
      </c>
      <c r="G4296" s="237" t="s">
        <v>974</v>
      </c>
      <c r="H4296" s="237" t="s">
        <v>40</v>
      </c>
      <c r="I4296" s="237"/>
      <c r="J4296" s="237"/>
      <c r="K4296" s="237" t="s">
        <v>88</v>
      </c>
      <c r="L4296" s="237" t="s">
        <v>976</v>
      </c>
      <c r="M4296" s="237">
        <v>3.4178999999999999</v>
      </c>
      <c r="N4296" s="237"/>
      <c r="O4296" s="237"/>
    </row>
    <row r="4297" spans="1:15">
      <c r="A4297" s="237" t="s">
        <v>969</v>
      </c>
      <c r="B4297" s="237" t="s">
        <v>970</v>
      </c>
      <c r="C4297" s="237" t="s">
        <v>971</v>
      </c>
      <c r="D4297" s="237" t="s">
        <v>972</v>
      </c>
      <c r="E4297" s="237" t="s">
        <v>996</v>
      </c>
      <c r="F4297" s="237" t="s">
        <v>359</v>
      </c>
      <c r="G4297" s="237" t="s">
        <v>974</v>
      </c>
      <c r="H4297" s="237" t="s">
        <v>40</v>
      </c>
      <c r="I4297" s="237"/>
      <c r="J4297" s="237"/>
      <c r="K4297" s="237" t="s">
        <v>88</v>
      </c>
      <c r="L4297" s="237" t="s">
        <v>977</v>
      </c>
      <c r="M4297" s="238">
        <v>5.5398338791310702E-7</v>
      </c>
      <c r="N4297" s="238"/>
      <c r="O4297" s="238"/>
    </row>
    <row r="4298" spans="1:15">
      <c r="A4298" s="231" t="s">
        <v>969</v>
      </c>
      <c r="B4298" s="231" t="s">
        <v>970</v>
      </c>
      <c r="C4298" s="231" t="s">
        <v>971</v>
      </c>
      <c r="D4298" s="231" t="s">
        <v>972</v>
      </c>
      <c r="E4298" s="231" t="s">
        <v>996</v>
      </c>
      <c r="F4298" s="231" t="s">
        <v>359</v>
      </c>
      <c r="G4298" s="231" t="s">
        <v>974</v>
      </c>
      <c r="H4298" s="231" t="s">
        <v>40</v>
      </c>
      <c r="I4298" s="231" t="s">
        <v>109</v>
      </c>
      <c r="J4298" s="231" t="s">
        <v>811</v>
      </c>
      <c r="K4298" s="231" t="s">
        <v>88</v>
      </c>
      <c r="L4298" s="231" t="s">
        <v>978</v>
      </c>
      <c r="M4298" s="234"/>
      <c r="N4298" s="239">
        <v>1</v>
      </c>
      <c r="O4298" s="239">
        <v>1</v>
      </c>
    </row>
    <row r="4299" spans="1:15">
      <c r="A4299" s="231" t="s">
        <v>969</v>
      </c>
      <c r="B4299" s="231" t="s">
        <v>970</v>
      </c>
      <c r="C4299" s="231" t="s">
        <v>971</v>
      </c>
      <c r="D4299" s="231" t="s">
        <v>972</v>
      </c>
      <c r="E4299" s="231" t="s">
        <v>996</v>
      </c>
      <c r="F4299" s="231" t="s">
        <v>359</v>
      </c>
      <c r="G4299" s="231" t="s">
        <v>974</v>
      </c>
      <c r="H4299" s="231" t="s">
        <v>40</v>
      </c>
      <c r="K4299" s="231" t="s">
        <v>88</v>
      </c>
      <c r="L4299" s="231" t="s">
        <v>979</v>
      </c>
      <c r="M4299" s="234"/>
      <c r="N4299" s="236"/>
      <c r="O4299" s="236"/>
    </row>
    <row r="4300" spans="1:15">
      <c r="A4300" s="231" t="s">
        <v>969</v>
      </c>
      <c r="B4300" s="231" t="s">
        <v>970</v>
      </c>
      <c r="C4300" s="231" t="s">
        <v>971</v>
      </c>
      <c r="D4300" s="231" t="s">
        <v>972</v>
      </c>
      <c r="E4300" s="231" t="s">
        <v>996</v>
      </c>
      <c r="F4300" s="231" t="s">
        <v>359</v>
      </c>
      <c r="G4300" s="231" t="s">
        <v>974</v>
      </c>
      <c r="H4300" s="231" t="s">
        <v>40</v>
      </c>
      <c r="K4300" s="231" t="s">
        <v>88</v>
      </c>
      <c r="L4300" s="231" t="s">
        <v>980</v>
      </c>
      <c r="M4300" s="234"/>
      <c r="N4300" s="236"/>
      <c r="O4300" s="236"/>
    </row>
    <row r="4301" spans="1:15">
      <c r="A4301" s="237" t="s">
        <v>969</v>
      </c>
      <c r="B4301" s="237" t="s">
        <v>970</v>
      </c>
      <c r="C4301" s="237" t="s">
        <v>971</v>
      </c>
      <c r="D4301" s="237" t="s">
        <v>972</v>
      </c>
      <c r="E4301" s="237" t="s">
        <v>996</v>
      </c>
      <c r="F4301" s="237" t="s">
        <v>359</v>
      </c>
      <c r="G4301" s="237" t="s">
        <v>974</v>
      </c>
      <c r="H4301" s="237" t="s">
        <v>56</v>
      </c>
      <c r="I4301" s="237"/>
      <c r="J4301" s="237"/>
      <c r="K4301" s="237" t="s">
        <v>88</v>
      </c>
      <c r="L4301" s="237" t="s">
        <v>976</v>
      </c>
      <c r="M4301" s="237">
        <v>35.960900000000002</v>
      </c>
      <c r="N4301" s="237"/>
      <c r="O4301" s="237">
        <v>20.833500000000001</v>
      </c>
    </row>
    <row r="4302" spans="1:15">
      <c r="A4302" s="237" t="s">
        <v>969</v>
      </c>
      <c r="B4302" s="237" t="s">
        <v>970</v>
      </c>
      <c r="C4302" s="237" t="s">
        <v>971</v>
      </c>
      <c r="D4302" s="237" t="s">
        <v>972</v>
      </c>
      <c r="E4302" s="237" t="s">
        <v>996</v>
      </c>
      <c r="F4302" s="237" t="s">
        <v>359</v>
      </c>
      <c r="G4302" s="237" t="s">
        <v>974</v>
      </c>
      <c r="H4302" s="237" t="s">
        <v>56</v>
      </c>
      <c r="I4302" s="237"/>
      <c r="J4302" s="237"/>
      <c r="K4302" s="237" t="s">
        <v>88</v>
      </c>
      <c r="L4302" s="237" t="s">
        <v>977</v>
      </c>
      <c r="M4302" s="238">
        <v>4.3964526841844101E-6</v>
      </c>
      <c r="N4302" s="238"/>
      <c r="O4302" s="238">
        <v>3.2434091147701499E-6</v>
      </c>
    </row>
    <row r="4303" spans="1:15">
      <c r="A4303" s="231" t="s">
        <v>969</v>
      </c>
      <c r="B4303" s="231" t="s">
        <v>970</v>
      </c>
      <c r="C4303" s="231" t="s">
        <v>971</v>
      </c>
      <c r="D4303" s="231" t="s">
        <v>972</v>
      </c>
      <c r="E4303" s="231" t="s">
        <v>996</v>
      </c>
      <c r="F4303" s="231" t="s">
        <v>359</v>
      </c>
      <c r="G4303" s="231" t="s">
        <v>974</v>
      </c>
      <c r="H4303" s="231" t="s">
        <v>56</v>
      </c>
      <c r="I4303" s="231" t="s">
        <v>109</v>
      </c>
      <c r="J4303" s="231" t="s">
        <v>811</v>
      </c>
      <c r="K4303" s="231" t="s">
        <v>88</v>
      </c>
      <c r="L4303" s="231" t="s">
        <v>978</v>
      </c>
      <c r="M4303" s="234"/>
      <c r="N4303" s="239">
        <v>1</v>
      </c>
      <c r="O4303" s="239">
        <v>1</v>
      </c>
    </row>
    <row r="4304" spans="1:15">
      <c r="A4304" s="231" t="s">
        <v>969</v>
      </c>
      <c r="B4304" s="231" t="s">
        <v>970</v>
      </c>
      <c r="C4304" s="231" t="s">
        <v>971</v>
      </c>
      <c r="D4304" s="231" t="s">
        <v>972</v>
      </c>
      <c r="E4304" s="231" t="s">
        <v>996</v>
      </c>
      <c r="F4304" s="231" t="s">
        <v>359</v>
      </c>
      <c r="G4304" s="231" t="s">
        <v>974</v>
      </c>
      <c r="H4304" s="231" t="s">
        <v>56</v>
      </c>
      <c r="K4304" s="231" t="s">
        <v>88</v>
      </c>
      <c r="L4304" s="231" t="s">
        <v>979</v>
      </c>
      <c r="M4304" s="234"/>
      <c r="N4304" s="236"/>
      <c r="O4304" s="235"/>
    </row>
    <row r="4305" spans="1:15">
      <c r="A4305" s="231" t="s">
        <v>969</v>
      </c>
      <c r="B4305" s="231" t="s">
        <v>970</v>
      </c>
      <c r="C4305" s="231" t="s">
        <v>971</v>
      </c>
      <c r="D4305" s="231" t="s">
        <v>972</v>
      </c>
      <c r="E4305" s="231" t="s">
        <v>996</v>
      </c>
      <c r="F4305" s="231" t="s">
        <v>359</v>
      </c>
      <c r="G4305" s="231" t="s">
        <v>974</v>
      </c>
      <c r="H4305" s="231" t="s">
        <v>56</v>
      </c>
      <c r="K4305" s="231" t="s">
        <v>88</v>
      </c>
      <c r="L4305" s="231" t="s">
        <v>980</v>
      </c>
      <c r="M4305" s="234"/>
      <c r="N4305" s="236"/>
      <c r="O4305" s="235"/>
    </row>
    <row r="4306" spans="1:15">
      <c r="A4306" s="237" t="s">
        <v>969</v>
      </c>
      <c r="B4306" s="237" t="s">
        <v>970</v>
      </c>
      <c r="C4306" s="237" t="s">
        <v>971</v>
      </c>
      <c r="D4306" s="237" t="s">
        <v>972</v>
      </c>
      <c r="E4306" s="237" t="s">
        <v>996</v>
      </c>
      <c r="F4306" s="237" t="s">
        <v>359</v>
      </c>
      <c r="G4306" s="237" t="s">
        <v>974</v>
      </c>
      <c r="H4306" s="237" t="s">
        <v>90</v>
      </c>
      <c r="I4306" s="237"/>
      <c r="J4306" s="237"/>
      <c r="K4306" s="237" t="s">
        <v>88</v>
      </c>
      <c r="L4306" s="237" t="s">
        <v>976</v>
      </c>
      <c r="M4306" s="237">
        <v>3338.8267000000001</v>
      </c>
      <c r="N4306" s="237">
        <v>3338.8267000000001</v>
      </c>
      <c r="O4306" s="237">
        <v>1690.1869999999999</v>
      </c>
    </row>
    <row r="4307" spans="1:15">
      <c r="A4307" s="237" t="s">
        <v>969</v>
      </c>
      <c r="B4307" s="237" t="s">
        <v>970</v>
      </c>
      <c r="C4307" s="237" t="s">
        <v>971</v>
      </c>
      <c r="D4307" s="237" t="s">
        <v>972</v>
      </c>
      <c r="E4307" s="237" t="s">
        <v>996</v>
      </c>
      <c r="F4307" s="237" t="s">
        <v>359</v>
      </c>
      <c r="G4307" s="237" t="s">
        <v>974</v>
      </c>
      <c r="H4307" s="237" t="s">
        <v>90</v>
      </c>
      <c r="I4307" s="237"/>
      <c r="J4307" s="237"/>
      <c r="K4307" s="237" t="s">
        <v>88</v>
      </c>
      <c r="L4307" s="237" t="s">
        <v>977</v>
      </c>
      <c r="M4307" s="238">
        <v>8.3336035112261504E-4</v>
      </c>
      <c r="N4307" s="238">
        <v>8.3336035112261504E-4</v>
      </c>
      <c r="O4307" s="238">
        <v>2.6313235517152702E-4</v>
      </c>
    </row>
    <row r="4308" spans="1:15">
      <c r="A4308" s="231" t="s">
        <v>969</v>
      </c>
      <c r="B4308" s="231" t="s">
        <v>970</v>
      </c>
      <c r="C4308" s="231" t="s">
        <v>971</v>
      </c>
      <c r="D4308" s="231" t="s">
        <v>972</v>
      </c>
      <c r="E4308" s="231" t="s">
        <v>996</v>
      </c>
      <c r="F4308" s="231" t="s">
        <v>359</v>
      </c>
      <c r="G4308" s="231" t="s">
        <v>974</v>
      </c>
      <c r="H4308" s="231" t="s">
        <v>90</v>
      </c>
      <c r="I4308" s="231" t="s">
        <v>109</v>
      </c>
      <c r="J4308" s="231" t="s">
        <v>811</v>
      </c>
      <c r="K4308" s="231" t="s">
        <v>88</v>
      </c>
      <c r="L4308" s="231" t="s">
        <v>978</v>
      </c>
      <c r="M4308" s="234"/>
      <c r="N4308" s="239">
        <v>1</v>
      </c>
      <c r="O4308" s="239">
        <v>1</v>
      </c>
    </row>
    <row r="4309" spans="1:15">
      <c r="A4309" s="231" t="s">
        <v>969</v>
      </c>
      <c r="B4309" s="231" t="s">
        <v>970</v>
      </c>
      <c r="C4309" s="231" t="s">
        <v>971</v>
      </c>
      <c r="D4309" s="231" t="s">
        <v>972</v>
      </c>
      <c r="E4309" s="231" t="s">
        <v>996</v>
      </c>
      <c r="F4309" s="231" t="s">
        <v>359</v>
      </c>
      <c r="G4309" s="231" t="s">
        <v>974</v>
      </c>
      <c r="H4309" s="231" t="s">
        <v>90</v>
      </c>
      <c r="K4309" s="231" t="s">
        <v>88</v>
      </c>
      <c r="L4309" s="231" t="s">
        <v>979</v>
      </c>
      <c r="M4309" s="234"/>
      <c r="N4309" s="235"/>
      <c r="O4309" s="235"/>
    </row>
    <row r="4310" spans="1:15">
      <c r="A4310" s="231" t="s">
        <v>969</v>
      </c>
      <c r="B4310" s="231" t="s">
        <v>970</v>
      </c>
      <c r="C4310" s="231" t="s">
        <v>971</v>
      </c>
      <c r="D4310" s="231" t="s">
        <v>972</v>
      </c>
      <c r="E4310" s="231" t="s">
        <v>996</v>
      </c>
      <c r="F4310" s="231" t="s">
        <v>359</v>
      </c>
      <c r="G4310" s="231" t="s">
        <v>974</v>
      </c>
      <c r="H4310" s="231" t="s">
        <v>90</v>
      </c>
      <c r="K4310" s="231" t="s">
        <v>88</v>
      </c>
      <c r="L4310" s="231" t="s">
        <v>980</v>
      </c>
      <c r="M4310" s="234"/>
      <c r="N4310" s="235"/>
      <c r="O4310" s="235"/>
    </row>
    <row r="4311" spans="1:15">
      <c r="A4311" s="237" t="s">
        <v>969</v>
      </c>
      <c r="B4311" s="237" t="s">
        <v>970</v>
      </c>
      <c r="C4311" s="237" t="s">
        <v>971</v>
      </c>
      <c r="D4311" s="237" t="s">
        <v>972</v>
      </c>
      <c r="E4311" s="237" t="s">
        <v>996</v>
      </c>
      <c r="F4311" s="237" t="s">
        <v>359</v>
      </c>
      <c r="G4311" s="237" t="s">
        <v>974</v>
      </c>
      <c r="H4311" s="237" t="s">
        <v>89</v>
      </c>
      <c r="I4311" s="237"/>
      <c r="J4311" s="237"/>
      <c r="K4311" s="237" t="s">
        <v>88</v>
      </c>
      <c r="L4311" s="237" t="s">
        <v>976</v>
      </c>
      <c r="M4311" s="237">
        <v>14282.4925</v>
      </c>
      <c r="N4311" s="237">
        <v>677.84460000000001</v>
      </c>
      <c r="O4311" s="237">
        <v>526.66459999999995</v>
      </c>
    </row>
    <row r="4312" spans="1:15">
      <c r="A4312" s="237" t="s">
        <v>969</v>
      </c>
      <c r="B4312" s="237" t="s">
        <v>970</v>
      </c>
      <c r="C4312" s="237" t="s">
        <v>971</v>
      </c>
      <c r="D4312" s="237" t="s">
        <v>972</v>
      </c>
      <c r="E4312" s="237" t="s">
        <v>996</v>
      </c>
      <c r="F4312" s="237" t="s">
        <v>359</v>
      </c>
      <c r="G4312" s="237" t="s">
        <v>974</v>
      </c>
      <c r="H4312" s="237" t="s">
        <v>89</v>
      </c>
      <c r="I4312" s="237"/>
      <c r="J4312" s="237"/>
      <c r="K4312" s="237" t="s">
        <v>88</v>
      </c>
      <c r="L4312" s="237" t="s">
        <v>977</v>
      </c>
      <c r="M4312" s="238">
        <v>2.7966938451988899E-3</v>
      </c>
      <c r="N4312" s="238">
        <v>1.69187820937986E-4</v>
      </c>
      <c r="O4312" s="238">
        <v>8.1992404735967299E-5</v>
      </c>
    </row>
    <row r="4313" spans="1:15">
      <c r="A4313" s="231" t="s">
        <v>969</v>
      </c>
      <c r="B4313" s="231" t="s">
        <v>970</v>
      </c>
      <c r="C4313" s="231" t="s">
        <v>971</v>
      </c>
      <c r="D4313" s="231" t="s">
        <v>972</v>
      </c>
      <c r="E4313" s="231" t="s">
        <v>996</v>
      </c>
      <c r="F4313" s="231" t="s">
        <v>359</v>
      </c>
      <c r="G4313" s="231" t="s">
        <v>974</v>
      </c>
      <c r="H4313" s="231" t="s">
        <v>89</v>
      </c>
      <c r="I4313" s="231" t="s">
        <v>109</v>
      </c>
      <c r="J4313" s="231" t="s">
        <v>811</v>
      </c>
      <c r="K4313" s="231" t="s">
        <v>88</v>
      </c>
      <c r="L4313" s="231" t="s">
        <v>978</v>
      </c>
      <c r="M4313" s="234"/>
      <c r="N4313" s="239">
        <v>1</v>
      </c>
      <c r="O4313" s="239">
        <v>1</v>
      </c>
    </row>
    <row r="4314" spans="1:15">
      <c r="A4314" s="231" t="s">
        <v>969</v>
      </c>
      <c r="B4314" s="231" t="s">
        <v>970</v>
      </c>
      <c r="C4314" s="231" t="s">
        <v>971</v>
      </c>
      <c r="D4314" s="231" t="s">
        <v>972</v>
      </c>
      <c r="E4314" s="231" t="s">
        <v>996</v>
      </c>
      <c r="F4314" s="231" t="s">
        <v>359</v>
      </c>
      <c r="G4314" s="231" t="s">
        <v>974</v>
      </c>
      <c r="H4314" s="231" t="s">
        <v>89</v>
      </c>
      <c r="K4314" s="231" t="s">
        <v>88</v>
      </c>
      <c r="L4314" s="231" t="s">
        <v>979</v>
      </c>
      <c r="M4314" s="234"/>
      <c r="N4314" s="235"/>
      <c r="O4314" s="235"/>
    </row>
    <row r="4315" spans="1:15">
      <c r="A4315" s="231" t="s">
        <v>969</v>
      </c>
      <c r="B4315" s="231" t="s">
        <v>970</v>
      </c>
      <c r="C4315" s="231" t="s">
        <v>971</v>
      </c>
      <c r="D4315" s="231" t="s">
        <v>972</v>
      </c>
      <c r="E4315" s="231" t="s">
        <v>996</v>
      </c>
      <c r="F4315" s="231" t="s">
        <v>359</v>
      </c>
      <c r="G4315" s="231" t="s">
        <v>974</v>
      </c>
      <c r="H4315" s="231" t="s">
        <v>89</v>
      </c>
      <c r="K4315" s="231" t="s">
        <v>88</v>
      </c>
      <c r="L4315" s="231" t="s">
        <v>980</v>
      </c>
      <c r="M4315" s="234"/>
      <c r="N4315" s="235"/>
      <c r="O4315" s="235"/>
    </row>
    <row r="4316" spans="1:15">
      <c r="A4316" s="237" t="s">
        <v>969</v>
      </c>
      <c r="B4316" s="237" t="s">
        <v>970</v>
      </c>
      <c r="C4316" s="237" t="s">
        <v>971</v>
      </c>
      <c r="D4316" s="237" t="s">
        <v>972</v>
      </c>
      <c r="E4316" s="237" t="s">
        <v>996</v>
      </c>
      <c r="F4316" s="237" t="s">
        <v>359</v>
      </c>
      <c r="G4316" s="237" t="s">
        <v>974</v>
      </c>
      <c r="H4316" s="237" t="s">
        <v>70</v>
      </c>
      <c r="I4316" s="237"/>
      <c r="J4316" s="237"/>
      <c r="K4316" s="237" t="s">
        <v>88</v>
      </c>
      <c r="L4316" s="237" t="s">
        <v>976</v>
      </c>
      <c r="M4316" s="237">
        <v>126919.3842</v>
      </c>
      <c r="N4316" s="237">
        <v>52270.776299999998</v>
      </c>
      <c r="O4316" s="237">
        <v>104935.202</v>
      </c>
    </row>
    <row r="4317" spans="1:15">
      <c r="A4317" s="237" t="s">
        <v>969</v>
      </c>
      <c r="B4317" s="237" t="s">
        <v>970</v>
      </c>
      <c r="C4317" s="237" t="s">
        <v>971</v>
      </c>
      <c r="D4317" s="237" t="s">
        <v>972</v>
      </c>
      <c r="E4317" s="237" t="s">
        <v>996</v>
      </c>
      <c r="F4317" s="237" t="s">
        <v>359</v>
      </c>
      <c r="G4317" s="237" t="s">
        <v>974</v>
      </c>
      <c r="H4317" s="237" t="s">
        <v>70</v>
      </c>
      <c r="I4317" s="237"/>
      <c r="J4317" s="237"/>
      <c r="K4317" s="237" t="s">
        <v>88</v>
      </c>
      <c r="L4317" s="237" t="s">
        <v>977</v>
      </c>
      <c r="M4317" s="238">
        <v>1.6336563257592199E-2</v>
      </c>
      <c r="N4317" s="238">
        <v>1.3046616792306001E-2</v>
      </c>
      <c r="O4317" s="238">
        <v>1.6336563257592199E-2</v>
      </c>
    </row>
    <row r="4318" spans="1:15">
      <c r="A4318" s="231" t="s">
        <v>969</v>
      </c>
      <c r="B4318" s="231" t="s">
        <v>970</v>
      </c>
      <c r="C4318" s="231" t="s">
        <v>971</v>
      </c>
      <c r="D4318" s="231" t="s">
        <v>972</v>
      </c>
      <c r="E4318" s="231" t="s">
        <v>996</v>
      </c>
      <c r="F4318" s="231" t="s">
        <v>359</v>
      </c>
      <c r="G4318" s="231" t="s">
        <v>974</v>
      </c>
      <c r="H4318" s="231" t="s">
        <v>70</v>
      </c>
      <c r="I4318" s="231" t="s">
        <v>109</v>
      </c>
      <c r="J4318" s="231" t="s">
        <v>811</v>
      </c>
      <c r="K4318" s="231" t="s">
        <v>88</v>
      </c>
      <c r="L4318" s="231" t="s">
        <v>978</v>
      </c>
      <c r="M4318" s="234"/>
      <c r="N4318" s="239">
        <v>1</v>
      </c>
      <c r="O4318" s="239">
        <v>1</v>
      </c>
    </row>
    <row r="4319" spans="1:15">
      <c r="A4319" s="231" t="s">
        <v>969</v>
      </c>
      <c r="B4319" s="231" t="s">
        <v>970</v>
      </c>
      <c r="C4319" s="231" t="s">
        <v>971</v>
      </c>
      <c r="D4319" s="231" t="s">
        <v>972</v>
      </c>
      <c r="E4319" s="231" t="s">
        <v>996</v>
      </c>
      <c r="F4319" s="231" t="s">
        <v>359</v>
      </c>
      <c r="G4319" s="231" t="s">
        <v>974</v>
      </c>
      <c r="H4319" s="231" t="s">
        <v>70</v>
      </c>
      <c r="K4319" s="231" t="s">
        <v>88</v>
      </c>
      <c r="L4319" s="231" t="s">
        <v>979</v>
      </c>
      <c r="M4319" s="234"/>
      <c r="N4319" s="235"/>
      <c r="O4319" s="235"/>
    </row>
    <row r="4320" spans="1:15">
      <c r="A4320" s="231" t="s">
        <v>969</v>
      </c>
      <c r="B4320" s="231" t="s">
        <v>970</v>
      </c>
      <c r="C4320" s="231" t="s">
        <v>971</v>
      </c>
      <c r="D4320" s="231" t="s">
        <v>972</v>
      </c>
      <c r="E4320" s="231" t="s">
        <v>996</v>
      </c>
      <c r="F4320" s="231" t="s">
        <v>359</v>
      </c>
      <c r="G4320" s="231" t="s">
        <v>974</v>
      </c>
      <c r="H4320" s="231" t="s">
        <v>70</v>
      </c>
      <c r="K4320" s="231" t="s">
        <v>88</v>
      </c>
      <c r="L4320" s="231" t="s">
        <v>980</v>
      </c>
      <c r="M4320" s="234"/>
      <c r="N4320" s="235"/>
      <c r="O4320" s="235"/>
    </row>
    <row r="4321" spans="1:15">
      <c r="A4321" s="237" t="s">
        <v>969</v>
      </c>
      <c r="B4321" s="237" t="s">
        <v>970</v>
      </c>
      <c r="C4321" s="237" t="s">
        <v>971</v>
      </c>
      <c r="D4321" s="237" t="s">
        <v>972</v>
      </c>
      <c r="E4321" s="237" t="s">
        <v>996</v>
      </c>
      <c r="F4321" s="237" t="s">
        <v>359</v>
      </c>
      <c r="G4321" s="237" t="s">
        <v>974</v>
      </c>
      <c r="H4321" s="237" t="s">
        <v>61</v>
      </c>
      <c r="I4321" s="237"/>
      <c r="J4321" s="237"/>
      <c r="K4321" s="237" t="s">
        <v>88</v>
      </c>
      <c r="L4321" s="237" t="s">
        <v>976</v>
      </c>
      <c r="M4321" s="237">
        <v>13.3515</v>
      </c>
      <c r="N4321" s="237"/>
      <c r="O4321" s="237">
        <v>1.0269999999999999</v>
      </c>
    </row>
    <row r="4322" spans="1:15">
      <c r="A4322" s="237" t="s">
        <v>969</v>
      </c>
      <c r="B4322" s="237" t="s">
        <v>970</v>
      </c>
      <c r="C4322" s="237" t="s">
        <v>971</v>
      </c>
      <c r="D4322" s="237" t="s">
        <v>972</v>
      </c>
      <c r="E4322" s="237" t="s">
        <v>996</v>
      </c>
      <c r="F4322" s="237" t="s">
        <v>359</v>
      </c>
      <c r="G4322" s="237" t="s">
        <v>974</v>
      </c>
      <c r="H4322" s="237" t="s">
        <v>61</v>
      </c>
      <c r="I4322" s="237"/>
      <c r="J4322" s="237"/>
      <c r="K4322" s="237" t="s">
        <v>88</v>
      </c>
      <c r="L4322" s="237" t="s">
        <v>977</v>
      </c>
      <c r="M4322" s="238">
        <v>1.6323072562947E-6</v>
      </c>
      <c r="N4322" s="238"/>
      <c r="O4322" s="238">
        <v>1.5988581663517601E-7</v>
      </c>
    </row>
    <row r="4323" spans="1:15">
      <c r="A4323" s="231" t="s">
        <v>969</v>
      </c>
      <c r="B4323" s="231" t="s">
        <v>970</v>
      </c>
      <c r="C4323" s="231" t="s">
        <v>971</v>
      </c>
      <c r="D4323" s="231" t="s">
        <v>972</v>
      </c>
      <c r="E4323" s="231" t="s">
        <v>996</v>
      </c>
      <c r="F4323" s="231" t="s">
        <v>359</v>
      </c>
      <c r="G4323" s="231" t="s">
        <v>974</v>
      </c>
      <c r="H4323" s="231" t="s">
        <v>61</v>
      </c>
      <c r="I4323" s="231" t="s">
        <v>109</v>
      </c>
      <c r="J4323" s="231" t="s">
        <v>811</v>
      </c>
      <c r="K4323" s="231" t="s">
        <v>88</v>
      </c>
      <c r="L4323" s="231" t="s">
        <v>978</v>
      </c>
      <c r="M4323" s="234"/>
      <c r="N4323" s="239">
        <v>1</v>
      </c>
      <c r="O4323" s="239">
        <v>1</v>
      </c>
    </row>
    <row r="4324" spans="1:15">
      <c r="A4324" s="231" t="s">
        <v>969</v>
      </c>
      <c r="B4324" s="231" t="s">
        <v>970</v>
      </c>
      <c r="C4324" s="231" t="s">
        <v>971</v>
      </c>
      <c r="D4324" s="231" t="s">
        <v>972</v>
      </c>
      <c r="E4324" s="231" t="s">
        <v>996</v>
      </c>
      <c r="F4324" s="231" t="s">
        <v>359</v>
      </c>
      <c r="G4324" s="231" t="s">
        <v>974</v>
      </c>
      <c r="H4324" s="231" t="s">
        <v>61</v>
      </c>
      <c r="K4324" s="231" t="s">
        <v>88</v>
      </c>
      <c r="L4324" s="231" t="s">
        <v>979</v>
      </c>
      <c r="M4324" s="234"/>
      <c r="N4324" s="236"/>
      <c r="O4324" s="235"/>
    </row>
    <row r="4325" spans="1:15">
      <c r="A4325" s="231" t="s">
        <v>969</v>
      </c>
      <c r="B4325" s="231" t="s">
        <v>970</v>
      </c>
      <c r="C4325" s="231" t="s">
        <v>971</v>
      </c>
      <c r="D4325" s="231" t="s">
        <v>972</v>
      </c>
      <c r="E4325" s="231" t="s">
        <v>996</v>
      </c>
      <c r="F4325" s="231" t="s">
        <v>359</v>
      </c>
      <c r="G4325" s="231" t="s">
        <v>974</v>
      </c>
      <c r="H4325" s="231" t="s">
        <v>61</v>
      </c>
      <c r="K4325" s="231" t="s">
        <v>88</v>
      </c>
      <c r="L4325" s="231" t="s">
        <v>980</v>
      </c>
      <c r="M4325" s="234"/>
      <c r="N4325" s="236"/>
      <c r="O4325" s="235"/>
    </row>
    <row r="4326" spans="1:15">
      <c r="A4326" s="237" t="s">
        <v>969</v>
      </c>
      <c r="B4326" s="237" t="s">
        <v>970</v>
      </c>
      <c r="C4326" s="237" t="s">
        <v>971</v>
      </c>
      <c r="D4326" s="237" t="s">
        <v>972</v>
      </c>
      <c r="E4326" s="237" t="s">
        <v>996</v>
      </c>
      <c r="F4326" s="237" t="s">
        <v>359</v>
      </c>
      <c r="G4326" s="237" t="s">
        <v>974</v>
      </c>
      <c r="H4326" s="237" t="s">
        <v>19</v>
      </c>
      <c r="I4326" s="237"/>
      <c r="J4326" s="237"/>
      <c r="K4326" s="237" t="s">
        <v>88</v>
      </c>
      <c r="L4326" s="237" t="s">
        <v>976</v>
      </c>
      <c r="M4326" s="237">
        <v>67.173100000000005</v>
      </c>
      <c r="N4326" s="237"/>
      <c r="O4326" s="237">
        <v>1.0175000000000001</v>
      </c>
    </row>
    <row r="4327" spans="1:15">
      <c r="A4327" s="237" t="s">
        <v>969</v>
      </c>
      <c r="B4327" s="237" t="s">
        <v>970</v>
      </c>
      <c r="C4327" s="237" t="s">
        <v>971</v>
      </c>
      <c r="D4327" s="237" t="s">
        <v>972</v>
      </c>
      <c r="E4327" s="237" t="s">
        <v>996</v>
      </c>
      <c r="F4327" s="237" t="s">
        <v>359</v>
      </c>
      <c r="G4327" s="237" t="s">
        <v>974</v>
      </c>
      <c r="H4327" s="237" t="s">
        <v>19</v>
      </c>
      <c r="I4327" s="237"/>
      <c r="J4327" s="237"/>
      <c r="K4327" s="237" t="s">
        <v>88</v>
      </c>
      <c r="L4327" s="237" t="s">
        <v>977</v>
      </c>
      <c r="M4327" s="238">
        <v>7.8232743170746702E-6</v>
      </c>
      <c r="N4327" s="238"/>
      <c r="O4327" s="238">
        <v>1.5840683391070301E-7</v>
      </c>
    </row>
    <row r="4328" spans="1:15">
      <c r="A4328" s="231" t="s">
        <v>969</v>
      </c>
      <c r="B4328" s="231" t="s">
        <v>970</v>
      </c>
      <c r="C4328" s="231" t="s">
        <v>971</v>
      </c>
      <c r="D4328" s="231" t="s">
        <v>972</v>
      </c>
      <c r="E4328" s="231" t="s">
        <v>996</v>
      </c>
      <c r="F4328" s="231" t="s">
        <v>359</v>
      </c>
      <c r="G4328" s="231" t="s">
        <v>974</v>
      </c>
      <c r="H4328" s="231" t="s">
        <v>19</v>
      </c>
      <c r="I4328" s="231" t="s">
        <v>109</v>
      </c>
      <c r="J4328" s="231" t="s">
        <v>811</v>
      </c>
      <c r="K4328" s="231" t="s">
        <v>88</v>
      </c>
      <c r="L4328" s="231" t="s">
        <v>978</v>
      </c>
      <c r="M4328" s="234"/>
      <c r="N4328" s="239">
        <v>1</v>
      </c>
      <c r="O4328" s="239">
        <v>1</v>
      </c>
    </row>
    <row r="4329" spans="1:15">
      <c r="A4329" s="231" t="s">
        <v>969</v>
      </c>
      <c r="B4329" s="231" t="s">
        <v>970</v>
      </c>
      <c r="C4329" s="231" t="s">
        <v>971</v>
      </c>
      <c r="D4329" s="231" t="s">
        <v>972</v>
      </c>
      <c r="E4329" s="231" t="s">
        <v>996</v>
      </c>
      <c r="F4329" s="231" t="s">
        <v>359</v>
      </c>
      <c r="G4329" s="231" t="s">
        <v>974</v>
      </c>
      <c r="H4329" s="231" t="s">
        <v>19</v>
      </c>
      <c r="K4329" s="231" t="s">
        <v>88</v>
      </c>
      <c r="L4329" s="231" t="s">
        <v>979</v>
      </c>
      <c r="M4329" s="234"/>
      <c r="N4329" s="236"/>
      <c r="O4329" s="235"/>
    </row>
    <row r="4330" spans="1:15">
      <c r="A4330" s="231" t="s">
        <v>969</v>
      </c>
      <c r="B4330" s="231" t="s">
        <v>970</v>
      </c>
      <c r="C4330" s="231" t="s">
        <v>971</v>
      </c>
      <c r="D4330" s="231" t="s">
        <v>972</v>
      </c>
      <c r="E4330" s="231" t="s">
        <v>996</v>
      </c>
      <c r="F4330" s="231" t="s">
        <v>359</v>
      </c>
      <c r="G4330" s="231" t="s">
        <v>974</v>
      </c>
      <c r="H4330" s="231" t="s">
        <v>19</v>
      </c>
      <c r="K4330" s="231" t="s">
        <v>88</v>
      </c>
      <c r="L4330" s="231" t="s">
        <v>980</v>
      </c>
      <c r="M4330" s="234"/>
      <c r="N4330" s="236"/>
      <c r="O4330" s="235"/>
    </row>
    <row r="4331" spans="1:15">
      <c r="A4331" s="237" t="s">
        <v>969</v>
      </c>
      <c r="B4331" s="237" t="s">
        <v>970</v>
      </c>
      <c r="C4331" s="237" t="s">
        <v>971</v>
      </c>
      <c r="D4331" s="237" t="s">
        <v>972</v>
      </c>
      <c r="E4331" s="237" t="s">
        <v>996</v>
      </c>
      <c r="F4331" s="237" t="s">
        <v>359</v>
      </c>
      <c r="G4331" s="237" t="s">
        <v>974</v>
      </c>
      <c r="H4331" s="237" t="s">
        <v>18</v>
      </c>
      <c r="I4331" s="237"/>
      <c r="J4331" s="237"/>
      <c r="K4331" s="237" t="s">
        <v>88</v>
      </c>
      <c r="L4331" s="237" t="s">
        <v>976</v>
      </c>
      <c r="M4331" s="237">
        <v>24.84</v>
      </c>
      <c r="N4331" s="237"/>
      <c r="O4331" s="237"/>
    </row>
    <row r="4332" spans="1:15">
      <c r="A4332" s="237" t="s">
        <v>969</v>
      </c>
      <c r="B4332" s="237" t="s">
        <v>970</v>
      </c>
      <c r="C4332" s="237" t="s">
        <v>971</v>
      </c>
      <c r="D4332" s="237" t="s">
        <v>972</v>
      </c>
      <c r="E4332" s="237" t="s">
        <v>996</v>
      </c>
      <c r="F4332" s="237" t="s">
        <v>359</v>
      </c>
      <c r="G4332" s="237" t="s">
        <v>974</v>
      </c>
      <c r="H4332" s="237" t="s">
        <v>18</v>
      </c>
      <c r="I4332" s="237"/>
      <c r="J4332" s="237"/>
      <c r="K4332" s="237" t="s">
        <v>88</v>
      </c>
      <c r="L4332" s="237" t="s">
        <v>977</v>
      </c>
      <c r="M4332" s="238">
        <v>3.4168972688701702E-6</v>
      </c>
      <c r="N4332" s="238"/>
      <c r="O4332" s="238"/>
    </row>
    <row r="4333" spans="1:15">
      <c r="A4333" s="231" t="s">
        <v>969</v>
      </c>
      <c r="B4333" s="231" t="s">
        <v>970</v>
      </c>
      <c r="C4333" s="231" t="s">
        <v>971</v>
      </c>
      <c r="D4333" s="231" t="s">
        <v>972</v>
      </c>
      <c r="E4333" s="231" t="s">
        <v>996</v>
      </c>
      <c r="F4333" s="231" t="s">
        <v>359</v>
      </c>
      <c r="G4333" s="231" t="s">
        <v>974</v>
      </c>
      <c r="H4333" s="231" t="s">
        <v>18</v>
      </c>
      <c r="I4333" s="231" t="s">
        <v>109</v>
      </c>
      <c r="J4333" s="231" t="s">
        <v>811</v>
      </c>
      <c r="K4333" s="231" t="s">
        <v>88</v>
      </c>
      <c r="L4333" s="231" t="s">
        <v>978</v>
      </c>
      <c r="M4333" s="234"/>
      <c r="N4333" s="239">
        <v>1</v>
      </c>
      <c r="O4333" s="239">
        <v>1</v>
      </c>
    </row>
    <row r="4334" spans="1:15">
      <c r="A4334" s="231" t="s">
        <v>969</v>
      </c>
      <c r="B4334" s="231" t="s">
        <v>970</v>
      </c>
      <c r="C4334" s="231" t="s">
        <v>971</v>
      </c>
      <c r="D4334" s="231" t="s">
        <v>972</v>
      </c>
      <c r="E4334" s="231" t="s">
        <v>996</v>
      </c>
      <c r="F4334" s="231" t="s">
        <v>359</v>
      </c>
      <c r="G4334" s="231" t="s">
        <v>974</v>
      </c>
      <c r="H4334" s="231" t="s">
        <v>18</v>
      </c>
      <c r="K4334" s="231" t="s">
        <v>88</v>
      </c>
      <c r="L4334" s="231" t="s">
        <v>979</v>
      </c>
      <c r="M4334" s="234"/>
      <c r="N4334" s="236"/>
      <c r="O4334" s="236"/>
    </row>
    <row r="4335" spans="1:15">
      <c r="A4335" s="231" t="s">
        <v>969</v>
      </c>
      <c r="B4335" s="231" t="s">
        <v>970</v>
      </c>
      <c r="C4335" s="231" t="s">
        <v>971</v>
      </c>
      <c r="D4335" s="231" t="s">
        <v>972</v>
      </c>
      <c r="E4335" s="231" t="s">
        <v>996</v>
      </c>
      <c r="F4335" s="231" t="s">
        <v>359</v>
      </c>
      <c r="G4335" s="231" t="s">
        <v>974</v>
      </c>
      <c r="H4335" s="231" t="s">
        <v>18</v>
      </c>
      <c r="K4335" s="231" t="s">
        <v>88</v>
      </c>
      <c r="L4335" s="231" t="s">
        <v>980</v>
      </c>
      <c r="M4335" s="234"/>
      <c r="N4335" s="236"/>
      <c r="O4335" s="236"/>
    </row>
    <row r="4336" spans="1:15">
      <c r="A4336" s="237" t="s">
        <v>969</v>
      </c>
      <c r="B4336" s="237" t="s">
        <v>970</v>
      </c>
      <c r="C4336" s="237" t="s">
        <v>971</v>
      </c>
      <c r="D4336" s="237" t="s">
        <v>972</v>
      </c>
      <c r="E4336" s="237" t="s">
        <v>996</v>
      </c>
      <c r="F4336" s="237" t="s">
        <v>359</v>
      </c>
      <c r="G4336" s="237" t="s">
        <v>974</v>
      </c>
      <c r="H4336" s="237" t="s">
        <v>988</v>
      </c>
      <c r="I4336" s="237"/>
      <c r="J4336" s="237"/>
      <c r="K4336" s="237" t="s">
        <v>55</v>
      </c>
      <c r="L4336" s="237" t="s">
        <v>976</v>
      </c>
      <c r="M4336" s="237">
        <v>43808.856899999999</v>
      </c>
      <c r="N4336" s="237">
        <v>711.13509999999997</v>
      </c>
      <c r="O4336" s="237">
        <v>3081.5752000000002</v>
      </c>
    </row>
    <row r="4337" spans="1:15">
      <c r="A4337" s="237" t="s">
        <v>969</v>
      </c>
      <c r="B4337" s="237" t="s">
        <v>970</v>
      </c>
      <c r="C4337" s="237" t="s">
        <v>971</v>
      </c>
      <c r="D4337" s="237" t="s">
        <v>972</v>
      </c>
      <c r="E4337" s="237" t="s">
        <v>996</v>
      </c>
      <c r="F4337" s="237" t="s">
        <v>359</v>
      </c>
      <c r="G4337" s="237" t="s">
        <v>974</v>
      </c>
      <c r="H4337" s="237" t="s">
        <v>988</v>
      </c>
      <c r="I4337" s="237"/>
      <c r="J4337" s="237"/>
      <c r="K4337" s="237" t="s">
        <v>55</v>
      </c>
      <c r="L4337" s="237" t="s">
        <v>977</v>
      </c>
      <c r="M4337" s="238">
        <v>4.9565915218755799E-3</v>
      </c>
      <c r="N4337" s="238">
        <v>1.7749702212205699E-4</v>
      </c>
      <c r="O4337" s="238">
        <v>4.7974699841743599E-4</v>
      </c>
    </row>
    <row r="4338" spans="1:15">
      <c r="A4338" s="231" t="s">
        <v>969</v>
      </c>
      <c r="B4338" s="231" t="s">
        <v>970</v>
      </c>
      <c r="C4338" s="231" t="s">
        <v>971</v>
      </c>
      <c r="D4338" s="231" t="s">
        <v>972</v>
      </c>
      <c r="E4338" s="231" t="s">
        <v>996</v>
      </c>
      <c r="F4338" s="231" t="s">
        <v>359</v>
      </c>
      <c r="G4338" s="231" t="s">
        <v>974</v>
      </c>
      <c r="H4338" s="231" t="s">
        <v>988</v>
      </c>
      <c r="I4338" s="231" t="s">
        <v>400</v>
      </c>
      <c r="J4338" s="231" t="s">
        <v>811</v>
      </c>
      <c r="K4338" s="231" t="s">
        <v>55</v>
      </c>
      <c r="L4338" s="231" t="s">
        <v>978</v>
      </c>
      <c r="M4338" s="234"/>
      <c r="N4338" s="239">
        <v>1</v>
      </c>
      <c r="O4338" s="239">
        <v>1</v>
      </c>
    </row>
    <row r="4339" spans="1:15">
      <c r="A4339" s="231" t="s">
        <v>969</v>
      </c>
      <c r="B4339" s="231" t="s">
        <v>970</v>
      </c>
      <c r="C4339" s="231" t="s">
        <v>971</v>
      </c>
      <c r="D4339" s="231" t="s">
        <v>972</v>
      </c>
      <c r="E4339" s="231" t="s">
        <v>996</v>
      </c>
      <c r="F4339" s="231" t="s">
        <v>359</v>
      </c>
      <c r="G4339" s="231" t="s">
        <v>974</v>
      </c>
      <c r="H4339" s="231" t="s">
        <v>988</v>
      </c>
      <c r="K4339" s="231" t="s">
        <v>55</v>
      </c>
      <c r="L4339" s="231" t="s">
        <v>979</v>
      </c>
      <c r="M4339" s="234"/>
      <c r="N4339" s="235"/>
      <c r="O4339" s="235"/>
    </row>
    <row r="4340" spans="1:15">
      <c r="A4340" s="231" t="s">
        <v>969</v>
      </c>
      <c r="B4340" s="231" t="s">
        <v>970</v>
      </c>
      <c r="C4340" s="231" t="s">
        <v>971</v>
      </c>
      <c r="D4340" s="231" t="s">
        <v>972</v>
      </c>
      <c r="E4340" s="231" t="s">
        <v>996</v>
      </c>
      <c r="F4340" s="231" t="s">
        <v>359</v>
      </c>
      <c r="G4340" s="231" t="s">
        <v>974</v>
      </c>
      <c r="H4340" s="231" t="s">
        <v>988</v>
      </c>
      <c r="K4340" s="231" t="s">
        <v>55</v>
      </c>
      <c r="L4340" s="231" t="s">
        <v>980</v>
      </c>
      <c r="M4340" s="234"/>
      <c r="N4340" s="235"/>
      <c r="O4340" s="235"/>
    </row>
    <row r="4341" spans="1:15">
      <c r="A4341" s="237" t="s">
        <v>969</v>
      </c>
      <c r="B4341" s="237" t="s">
        <v>970</v>
      </c>
      <c r="C4341" s="237" t="s">
        <v>971</v>
      </c>
      <c r="D4341" s="237" t="s">
        <v>972</v>
      </c>
      <c r="E4341" s="237" t="s">
        <v>996</v>
      </c>
      <c r="F4341" s="237" t="s">
        <v>359</v>
      </c>
      <c r="G4341" s="237" t="s">
        <v>974</v>
      </c>
      <c r="H4341" s="237" t="s">
        <v>990</v>
      </c>
      <c r="I4341" s="237"/>
      <c r="J4341" s="237"/>
      <c r="K4341" s="237" t="s">
        <v>55</v>
      </c>
      <c r="L4341" s="237" t="s">
        <v>976</v>
      </c>
      <c r="M4341" s="237">
        <v>31.864100000000001</v>
      </c>
      <c r="N4341" s="237"/>
      <c r="O4341" s="237"/>
    </row>
    <row r="4342" spans="1:15">
      <c r="A4342" s="237" t="s">
        <v>969</v>
      </c>
      <c r="B4342" s="237" t="s">
        <v>970</v>
      </c>
      <c r="C4342" s="237" t="s">
        <v>971</v>
      </c>
      <c r="D4342" s="237" t="s">
        <v>972</v>
      </c>
      <c r="E4342" s="237" t="s">
        <v>996</v>
      </c>
      <c r="F4342" s="237" t="s">
        <v>359</v>
      </c>
      <c r="G4342" s="237" t="s">
        <v>974</v>
      </c>
      <c r="H4342" s="237" t="s">
        <v>990</v>
      </c>
      <c r="I4342" s="237"/>
      <c r="J4342" s="237"/>
      <c r="K4342" s="237" t="s">
        <v>55</v>
      </c>
      <c r="L4342" s="237" t="s">
        <v>977</v>
      </c>
      <c r="M4342" s="238">
        <v>3.9477163525011703E-6</v>
      </c>
      <c r="N4342" s="238"/>
      <c r="O4342" s="238"/>
    </row>
    <row r="4343" spans="1:15">
      <c r="A4343" s="231" t="s">
        <v>969</v>
      </c>
      <c r="B4343" s="231" t="s">
        <v>970</v>
      </c>
      <c r="C4343" s="231" t="s">
        <v>971</v>
      </c>
      <c r="D4343" s="231" t="s">
        <v>972</v>
      </c>
      <c r="E4343" s="231" t="s">
        <v>996</v>
      </c>
      <c r="F4343" s="231" t="s">
        <v>359</v>
      </c>
      <c r="G4343" s="231" t="s">
        <v>974</v>
      </c>
      <c r="H4343" s="231" t="s">
        <v>990</v>
      </c>
      <c r="I4343" s="231" t="s">
        <v>400</v>
      </c>
      <c r="J4343" s="231" t="s">
        <v>811</v>
      </c>
      <c r="K4343" s="231" t="s">
        <v>55</v>
      </c>
      <c r="L4343" s="231" t="s">
        <v>978</v>
      </c>
      <c r="M4343" s="234"/>
      <c r="N4343" s="239">
        <v>1</v>
      </c>
      <c r="O4343" s="239">
        <v>1</v>
      </c>
    </row>
    <row r="4344" spans="1:15">
      <c r="A4344" s="231" t="s">
        <v>969</v>
      </c>
      <c r="B4344" s="231" t="s">
        <v>970</v>
      </c>
      <c r="C4344" s="231" t="s">
        <v>971</v>
      </c>
      <c r="D4344" s="231" t="s">
        <v>972</v>
      </c>
      <c r="E4344" s="231" t="s">
        <v>996</v>
      </c>
      <c r="F4344" s="231" t="s">
        <v>359</v>
      </c>
      <c r="G4344" s="231" t="s">
        <v>974</v>
      </c>
      <c r="H4344" s="231" t="s">
        <v>990</v>
      </c>
      <c r="K4344" s="231" t="s">
        <v>55</v>
      </c>
      <c r="L4344" s="231" t="s">
        <v>979</v>
      </c>
      <c r="M4344" s="234"/>
      <c r="N4344" s="236"/>
      <c r="O4344" s="236"/>
    </row>
    <row r="4345" spans="1:15">
      <c r="A4345" s="231" t="s">
        <v>969</v>
      </c>
      <c r="B4345" s="231" t="s">
        <v>970</v>
      </c>
      <c r="C4345" s="231" t="s">
        <v>971</v>
      </c>
      <c r="D4345" s="231" t="s">
        <v>972</v>
      </c>
      <c r="E4345" s="231" t="s">
        <v>996</v>
      </c>
      <c r="F4345" s="231" t="s">
        <v>359</v>
      </c>
      <c r="G4345" s="231" t="s">
        <v>974</v>
      </c>
      <c r="H4345" s="231" t="s">
        <v>990</v>
      </c>
      <c r="K4345" s="231" t="s">
        <v>55</v>
      </c>
      <c r="L4345" s="231" t="s">
        <v>980</v>
      </c>
      <c r="M4345" s="234"/>
      <c r="N4345" s="236"/>
      <c r="O4345" s="236"/>
    </row>
    <row r="4346" spans="1:15">
      <c r="A4346" s="237" t="s">
        <v>969</v>
      </c>
      <c r="B4346" s="237" t="s">
        <v>970</v>
      </c>
      <c r="C4346" s="237" t="s">
        <v>971</v>
      </c>
      <c r="D4346" s="237" t="s">
        <v>972</v>
      </c>
      <c r="E4346" s="237" t="s">
        <v>996</v>
      </c>
      <c r="F4346" s="237" t="s">
        <v>359</v>
      </c>
      <c r="G4346" s="237" t="s">
        <v>974</v>
      </c>
      <c r="H4346" s="237" t="s">
        <v>43</v>
      </c>
      <c r="I4346" s="237"/>
      <c r="J4346" s="237"/>
      <c r="K4346" s="237" t="s">
        <v>55</v>
      </c>
      <c r="L4346" s="237" t="s">
        <v>976</v>
      </c>
      <c r="M4346" s="237">
        <v>1.1488</v>
      </c>
      <c r="N4346" s="237"/>
      <c r="O4346" s="237"/>
    </row>
    <row r="4347" spans="1:15">
      <c r="A4347" s="237" t="s">
        <v>969</v>
      </c>
      <c r="B4347" s="237" t="s">
        <v>970</v>
      </c>
      <c r="C4347" s="237" t="s">
        <v>971</v>
      </c>
      <c r="D4347" s="237" t="s">
        <v>972</v>
      </c>
      <c r="E4347" s="237" t="s">
        <v>996</v>
      </c>
      <c r="F4347" s="237" t="s">
        <v>359</v>
      </c>
      <c r="G4347" s="237" t="s">
        <v>974</v>
      </c>
      <c r="H4347" s="237" t="s">
        <v>43</v>
      </c>
      <c r="I4347" s="237"/>
      <c r="J4347" s="237"/>
      <c r="K4347" s="237" t="s">
        <v>55</v>
      </c>
      <c r="L4347" s="237" t="s">
        <v>977</v>
      </c>
      <c r="M4347" s="238">
        <v>1.8847227546024701E-7</v>
      </c>
      <c r="N4347" s="238"/>
      <c r="O4347" s="238"/>
    </row>
    <row r="4348" spans="1:15">
      <c r="A4348" s="231" t="s">
        <v>969</v>
      </c>
      <c r="B4348" s="231" t="s">
        <v>970</v>
      </c>
      <c r="C4348" s="231" t="s">
        <v>971</v>
      </c>
      <c r="D4348" s="231" t="s">
        <v>972</v>
      </c>
      <c r="E4348" s="231" t="s">
        <v>996</v>
      </c>
      <c r="F4348" s="231" t="s">
        <v>359</v>
      </c>
      <c r="G4348" s="231" t="s">
        <v>974</v>
      </c>
      <c r="H4348" s="231" t="s">
        <v>43</v>
      </c>
      <c r="I4348" s="231" t="s">
        <v>400</v>
      </c>
      <c r="J4348" s="231" t="s">
        <v>811</v>
      </c>
      <c r="K4348" s="231" t="s">
        <v>55</v>
      </c>
      <c r="L4348" s="231" t="s">
        <v>978</v>
      </c>
      <c r="M4348" s="234"/>
      <c r="N4348" s="239">
        <v>1</v>
      </c>
      <c r="O4348" s="239">
        <v>1</v>
      </c>
    </row>
    <row r="4349" spans="1:15">
      <c r="A4349" s="231" t="s">
        <v>969</v>
      </c>
      <c r="B4349" s="231" t="s">
        <v>970</v>
      </c>
      <c r="C4349" s="231" t="s">
        <v>971</v>
      </c>
      <c r="D4349" s="231" t="s">
        <v>972</v>
      </c>
      <c r="E4349" s="231" t="s">
        <v>996</v>
      </c>
      <c r="F4349" s="231" t="s">
        <v>359</v>
      </c>
      <c r="G4349" s="231" t="s">
        <v>974</v>
      </c>
      <c r="H4349" s="231" t="s">
        <v>43</v>
      </c>
      <c r="K4349" s="231" t="s">
        <v>55</v>
      </c>
      <c r="L4349" s="231" t="s">
        <v>979</v>
      </c>
      <c r="M4349" s="234"/>
      <c r="N4349" s="236"/>
      <c r="O4349" s="236"/>
    </row>
    <row r="4350" spans="1:15">
      <c r="A4350" s="231" t="s">
        <v>969</v>
      </c>
      <c r="B4350" s="231" t="s">
        <v>970</v>
      </c>
      <c r="C4350" s="231" t="s">
        <v>971</v>
      </c>
      <c r="D4350" s="231" t="s">
        <v>972</v>
      </c>
      <c r="E4350" s="231" t="s">
        <v>996</v>
      </c>
      <c r="F4350" s="231" t="s">
        <v>359</v>
      </c>
      <c r="G4350" s="231" t="s">
        <v>974</v>
      </c>
      <c r="H4350" s="231" t="s">
        <v>43</v>
      </c>
      <c r="K4350" s="231" t="s">
        <v>55</v>
      </c>
      <c r="L4350" s="231" t="s">
        <v>980</v>
      </c>
      <c r="M4350" s="234"/>
      <c r="N4350" s="236"/>
      <c r="O4350" s="236"/>
    </row>
    <row r="4351" spans="1:15">
      <c r="A4351" s="237" t="s">
        <v>969</v>
      </c>
      <c r="B4351" s="237" t="s">
        <v>970</v>
      </c>
      <c r="C4351" s="237" t="s">
        <v>971</v>
      </c>
      <c r="D4351" s="237" t="s">
        <v>972</v>
      </c>
      <c r="E4351" s="237" t="s">
        <v>996</v>
      </c>
      <c r="F4351" s="237" t="s">
        <v>359</v>
      </c>
      <c r="G4351" s="237" t="s">
        <v>974</v>
      </c>
      <c r="H4351" s="237" t="s">
        <v>40</v>
      </c>
      <c r="I4351" s="237"/>
      <c r="J4351" s="237"/>
      <c r="K4351" s="237" t="s">
        <v>55</v>
      </c>
      <c r="L4351" s="237" t="s">
        <v>976</v>
      </c>
      <c r="M4351" s="237">
        <v>23871.437000000002</v>
      </c>
      <c r="N4351" s="237">
        <v>3502.6871999999998</v>
      </c>
      <c r="O4351" s="237">
        <v>14605.097900000001</v>
      </c>
    </row>
    <row r="4352" spans="1:15">
      <c r="A4352" s="237" t="s">
        <v>969</v>
      </c>
      <c r="B4352" s="237" t="s">
        <v>970</v>
      </c>
      <c r="C4352" s="237" t="s">
        <v>971</v>
      </c>
      <c r="D4352" s="237" t="s">
        <v>972</v>
      </c>
      <c r="E4352" s="237" t="s">
        <v>996</v>
      </c>
      <c r="F4352" s="237" t="s">
        <v>359</v>
      </c>
      <c r="G4352" s="237" t="s">
        <v>974</v>
      </c>
      <c r="H4352" s="237" t="s">
        <v>40</v>
      </c>
      <c r="I4352" s="237"/>
      <c r="J4352" s="237"/>
      <c r="K4352" s="237" t="s">
        <v>55</v>
      </c>
      <c r="L4352" s="237" t="s">
        <v>977</v>
      </c>
      <c r="M4352" s="238">
        <v>2.8471546529679802E-3</v>
      </c>
      <c r="N4352" s="238">
        <v>8.7425940222195101E-4</v>
      </c>
      <c r="O4352" s="238">
        <v>2.2737565771939602E-3</v>
      </c>
    </row>
    <row r="4353" spans="1:15">
      <c r="A4353" s="231" t="s">
        <v>969</v>
      </c>
      <c r="B4353" s="231" t="s">
        <v>970</v>
      </c>
      <c r="C4353" s="231" t="s">
        <v>971</v>
      </c>
      <c r="D4353" s="231" t="s">
        <v>972</v>
      </c>
      <c r="E4353" s="231" t="s">
        <v>996</v>
      </c>
      <c r="F4353" s="231" t="s">
        <v>359</v>
      </c>
      <c r="G4353" s="231" t="s">
        <v>974</v>
      </c>
      <c r="H4353" s="231" t="s">
        <v>40</v>
      </c>
      <c r="I4353" s="231" t="s">
        <v>111</v>
      </c>
      <c r="J4353" s="231" t="s">
        <v>811</v>
      </c>
      <c r="K4353" s="231" t="s">
        <v>55</v>
      </c>
      <c r="L4353" s="231" t="s">
        <v>978</v>
      </c>
      <c r="M4353" s="234"/>
      <c r="N4353" s="239">
        <v>1</v>
      </c>
      <c r="O4353" s="239">
        <v>1</v>
      </c>
    </row>
    <row r="4354" spans="1:15">
      <c r="A4354" s="231" t="s">
        <v>969</v>
      </c>
      <c r="B4354" s="231" t="s">
        <v>970</v>
      </c>
      <c r="C4354" s="231" t="s">
        <v>971</v>
      </c>
      <c r="D4354" s="231" t="s">
        <v>972</v>
      </c>
      <c r="E4354" s="231" t="s">
        <v>996</v>
      </c>
      <c r="F4354" s="231" t="s">
        <v>359</v>
      </c>
      <c r="G4354" s="231" t="s">
        <v>974</v>
      </c>
      <c r="H4354" s="231" t="s">
        <v>40</v>
      </c>
      <c r="K4354" s="231" t="s">
        <v>55</v>
      </c>
      <c r="L4354" s="231" t="s">
        <v>979</v>
      </c>
      <c r="M4354" s="234"/>
      <c r="N4354" s="235"/>
      <c r="O4354" s="235"/>
    </row>
    <row r="4355" spans="1:15">
      <c r="A4355" s="231" t="s">
        <v>969</v>
      </c>
      <c r="B4355" s="231" t="s">
        <v>970</v>
      </c>
      <c r="C4355" s="231" t="s">
        <v>971</v>
      </c>
      <c r="D4355" s="231" t="s">
        <v>972</v>
      </c>
      <c r="E4355" s="231" t="s">
        <v>996</v>
      </c>
      <c r="F4355" s="231" t="s">
        <v>359</v>
      </c>
      <c r="G4355" s="231" t="s">
        <v>974</v>
      </c>
      <c r="H4355" s="231" t="s">
        <v>40</v>
      </c>
      <c r="K4355" s="231" t="s">
        <v>55</v>
      </c>
      <c r="L4355" s="231" t="s">
        <v>980</v>
      </c>
      <c r="M4355" s="234"/>
      <c r="N4355" s="235"/>
      <c r="O4355" s="235"/>
    </row>
    <row r="4356" spans="1:15">
      <c r="A4356" s="237" t="s">
        <v>969</v>
      </c>
      <c r="B4356" s="237" t="s">
        <v>970</v>
      </c>
      <c r="C4356" s="237" t="s">
        <v>971</v>
      </c>
      <c r="D4356" s="237" t="s">
        <v>972</v>
      </c>
      <c r="E4356" s="237" t="s">
        <v>996</v>
      </c>
      <c r="F4356" s="237" t="s">
        <v>359</v>
      </c>
      <c r="G4356" s="237" t="s">
        <v>974</v>
      </c>
      <c r="H4356" s="237" t="s">
        <v>56</v>
      </c>
      <c r="I4356" s="237"/>
      <c r="J4356" s="237"/>
      <c r="K4356" s="237" t="s">
        <v>55</v>
      </c>
      <c r="L4356" s="237" t="s">
        <v>976</v>
      </c>
      <c r="M4356" s="237">
        <v>1072412.6928999999</v>
      </c>
      <c r="N4356" s="237">
        <v>490781.35070000001</v>
      </c>
      <c r="O4356" s="237">
        <v>864652.11080000002</v>
      </c>
    </row>
    <row r="4357" spans="1:15">
      <c r="A4357" s="237" t="s">
        <v>969</v>
      </c>
      <c r="B4357" s="237" t="s">
        <v>970</v>
      </c>
      <c r="C4357" s="237" t="s">
        <v>971</v>
      </c>
      <c r="D4357" s="237" t="s">
        <v>972</v>
      </c>
      <c r="E4357" s="237" t="s">
        <v>996</v>
      </c>
      <c r="F4357" s="237" t="s">
        <v>359</v>
      </c>
      <c r="G4357" s="237" t="s">
        <v>974</v>
      </c>
      <c r="H4357" s="237" t="s">
        <v>56</v>
      </c>
      <c r="I4357" s="237"/>
      <c r="J4357" s="237"/>
      <c r="K4357" s="237" t="s">
        <v>55</v>
      </c>
      <c r="L4357" s="237" t="s">
        <v>977</v>
      </c>
      <c r="M4357" s="238">
        <v>0.137910283765634</v>
      </c>
      <c r="N4357" s="238">
        <v>0.122497438619316</v>
      </c>
      <c r="O4357" s="238">
        <v>0.134611108900279</v>
      </c>
    </row>
    <row r="4358" spans="1:15">
      <c r="A4358" s="231" t="s">
        <v>969</v>
      </c>
      <c r="B4358" s="231" t="s">
        <v>970</v>
      </c>
      <c r="C4358" s="231" t="s">
        <v>971</v>
      </c>
      <c r="D4358" s="231" t="s">
        <v>972</v>
      </c>
      <c r="E4358" s="231" t="s">
        <v>996</v>
      </c>
      <c r="F4358" s="231" t="s">
        <v>359</v>
      </c>
      <c r="G4358" s="231" t="s">
        <v>974</v>
      </c>
      <c r="H4358" s="231" t="s">
        <v>56</v>
      </c>
      <c r="I4358" s="231" t="s">
        <v>118</v>
      </c>
      <c r="J4358" s="231" t="s">
        <v>811</v>
      </c>
      <c r="K4358" s="231" t="s">
        <v>55</v>
      </c>
      <c r="L4358" s="231" t="s">
        <v>978</v>
      </c>
      <c r="M4358" s="234"/>
      <c r="N4358" s="239">
        <v>1</v>
      </c>
      <c r="O4358" s="239">
        <v>1</v>
      </c>
    </row>
    <row r="4359" spans="1:15">
      <c r="A4359" s="231" t="s">
        <v>969</v>
      </c>
      <c r="B4359" s="231" t="s">
        <v>970</v>
      </c>
      <c r="C4359" s="231" t="s">
        <v>971</v>
      </c>
      <c r="D4359" s="231" t="s">
        <v>972</v>
      </c>
      <c r="E4359" s="231" t="s">
        <v>996</v>
      </c>
      <c r="F4359" s="231" t="s">
        <v>359</v>
      </c>
      <c r="G4359" s="231" t="s">
        <v>974</v>
      </c>
      <c r="H4359" s="231" t="s">
        <v>56</v>
      </c>
      <c r="K4359" s="231" t="s">
        <v>55</v>
      </c>
      <c r="L4359" s="231" t="s">
        <v>979</v>
      </c>
      <c r="M4359" s="234"/>
      <c r="N4359" s="235"/>
      <c r="O4359" s="235"/>
    </row>
    <row r="4360" spans="1:15">
      <c r="A4360" s="231" t="s">
        <v>969</v>
      </c>
      <c r="B4360" s="231" t="s">
        <v>970</v>
      </c>
      <c r="C4360" s="231" t="s">
        <v>971</v>
      </c>
      <c r="D4360" s="231" t="s">
        <v>972</v>
      </c>
      <c r="E4360" s="231" t="s">
        <v>996</v>
      </c>
      <c r="F4360" s="231" t="s">
        <v>359</v>
      </c>
      <c r="G4360" s="231" t="s">
        <v>974</v>
      </c>
      <c r="H4360" s="231" t="s">
        <v>56</v>
      </c>
      <c r="K4360" s="231" t="s">
        <v>55</v>
      </c>
      <c r="L4360" s="231" t="s">
        <v>980</v>
      </c>
      <c r="M4360" s="234"/>
      <c r="N4360" s="235"/>
      <c r="O4360" s="235"/>
    </row>
    <row r="4361" spans="1:15">
      <c r="A4361" s="237" t="s">
        <v>969</v>
      </c>
      <c r="B4361" s="237" t="s">
        <v>970</v>
      </c>
      <c r="C4361" s="237" t="s">
        <v>971</v>
      </c>
      <c r="D4361" s="237" t="s">
        <v>972</v>
      </c>
      <c r="E4361" s="237" t="s">
        <v>996</v>
      </c>
      <c r="F4361" s="237" t="s">
        <v>359</v>
      </c>
      <c r="G4361" s="237" t="s">
        <v>974</v>
      </c>
      <c r="H4361" s="237" t="s">
        <v>90</v>
      </c>
      <c r="I4361" s="237"/>
      <c r="J4361" s="237"/>
      <c r="K4361" s="237" t="s">
        <v>55</v>
      </c>
      <c r="L4361" s="237" t="s">
        <v>976</v>
      </c>
      <c r="M4361" s="237">
        <v>1.9300000000000001E-2</v>
      </c>
      <c r="N4361" s="237"/>
      <c r="O4361" s="237"/>
    </row>
    <row r="4362" spans="1:15">
      <c r="A4362" s="237" t="s">
        <v>969</v>
      </c>
      <c r="B4362" s="237" t="s">
        <v>970</v>
      </c>
      <c r="C4362" s="237" t="s">
        <v>971</v>
      </c>
      <c r="D4362" s="237" t="s">
        <v>972</v>
      </c>
      <c r="E4362" s="237" t="s">
        <v>996</v>
      </c>
      <c r="F4362" s="237" t="s">
        <v>359</v>
      </c>
      <c r="G4362" s="237" t="s">
        <v>974</v>
      </c>
      <c r="H4362" s="237" t="s">
        <v>90</v>
      </c>
      <c r="I4362" s="237"/>
      <c r="J4362" s="237"/>
      <c r="K4362" s="237" t="s">
        <v>55</v>
      </c>
      <c r="L4362" s="237" t="s">
        <v>977</v>
      </c>
      <c r="M4362" s="238">
        <v>2.1836273105815399E-9</v>
      </c>
      <c r="N4362" s="238"/>
      <c r="O4362" s="238"/>
    </row>
    <row r="4363" spans="1:15">
      <c r="A4363" s="231" t="s">
        <v>969</v>
      </c>
      <c r="B4363" s="231" t="s">
        <v>970</v>
      </c>
      <c r="C4363" s="231" t="s">
        <v>971</v>
      </c>
      <c r="D4363" s="231" t="s">
        <v>972</v>
      </c>
      <c r="E4363" s="231" t="s">
        <v>996</v>
      </c>
      <c r="F4363" s="231" t="s">
        <v>359</v>
      </c>
      <c r="G4363" s="231" t="s">
        <v>974</v>
      </c>
      <c r="H4363" s="231" t="s">
        <v>90</v>
      </c>
      <c r="I4363" s="231" t="s">
        <v>109</v>
      </c>
      <c r="J4363" s="231" t="s">
        <v>811</v>
      </c>
      <c r="K4363" s="231" t="s">
        <v>55</v>
      </c>
      <c r="L4363" s="231" t="s">
        <v>978</v>
      </c>
      <c r="M4363" s="234"/>
      <c r="N4363" s="239">
        <v>1</v>
      </c>
      <c r="O4363" s="239">
        <v>1</v>
      </c>
    </row>
    <row r="4364" spans="1:15">
      <c r="A4364" s="231" t="s">
        <v>969</v>
      </c>
      <c r="B4364" s="231" t="s">
        <v>970</v>
      </c>
      <c r="C4364" s="231" t="s">
        <v>971</v>
      </c>
      <c r="D4364" s="231" t="s">
        <v>972</v>
      </c>
      <c r="E4364" s="231" t="s">
        <v>996</v>
      </c>
      <c r="F4364" s="231" t="s">
        <v>359</v>
      </c>
      <c r="G4364" s="231" t="s">
        <v>974</v>
      </c>
      <c r="H4364" s="231" t="s">
        <v>90</v>
      </c>
      <c r="K4364" s="231" t="s">
        <v>55</v>
      </c>
      <c r="L4364" s="231" t="s">
        <v>979</v>
      </c>
      <c r="M4364" s="234"/>
      <c r="N4364" s="236"/>
      <c r="O4364" s="236"/>
    </row>
    <row r="4365" spans="1:15">
      <c r="A4365" s="231" t="s">
        <v>969</v>
      </c>
      <c r="B4365" s="231" t="s">
        <v>970</v>
      </c>
      <c r="C4365" s="231" t="s">
        <v>971</v>
      </c>
      <c r="D4365" s="231" t="s">
        <v>972</v>
      </c>
      <c r="E4365" s="231" t="s">
        <v>996</v>
      </c>
      <c r="F4365" s="231" t="s">
        <v>359</v>
      </c>
      <c r="G4365" s="231" t="s">
        <v>974</v>
      </c>
      <c r="H4365" s="231" t="s">
        <v>90</v>
      </c>
      <c r="K4365" s="231" t="s">
        <v>55</v>
      </c>
      <c r="L4365" s="231" t="s">
        <v>980</v>
      </c>
      <c r="M4365" s="234"/>
      <c r="N4365" s="236"/>
      <c r="O4365" s="236"/>
    </row>
    <row r="4366" spans="1:15">
      <c r="A4366" s="237" t="s">
        <v>969</v>
      </c>
      <c r="B4366" s="237" t="s">
        <v>970</v>
      </c>
      <c r="C4366" s="237" t="s">
        <v>971</v>
      </c>
      <c r="D4366" s="237" t="s">
        <v>972</v>
      </c>
      <c r="E4366" s="237" t="s">
        <v>996</v>
      </c>
      <c r="F4366" s="237" t="s">
        <v>359</v>
      </c>
      <c r="G4366" s="237" t="s">
        <v>974</v>
      </c>
      <c r="H4366" s="237" t="s">
        <v>70</v>
      </c>
      <c r="I4366" s="237"/>
      <c r="J4366" s="237"/>
      <c r="K4366" s="237" t="s">
        <v>55</v>
      </c>
      <c r="L4366" s="237" t="s">
        <v>976</v>
      </c>
      <c r="M4366" s="237">
        <v>3.0811000000000002</v>
      </c>
      <c r="N4366" s="237"/>
      <c r="O4366" s="237"/>
    </row>
    <row r="4367" spans="1:15">
      <c r="A4367" s="237" t="s">
        <v>969</v>
      </c>
      <c r="B4367" s="237" t="s">
        <v>970</v>
      </c>
      <c r="C4367" s="237" t="s">
        <v>971</v>
      </c>
      <c r="D4367" s="237" t="s">
        <v>972</v>
      </c>
      <c r="E4367" s="237" t="s">
        <v>996</v>
      </c>
      <c r="F4367" s="237" t="s">
        <v>359</v>
      </c>
      <c r="G4367" s="237" t="s">
        <v>974</v>
      </c>
      <c r="H4367" s="237" t="s">
        <v>70</v>
      </c>
      <c r="I4367" s="237"/>
      <c r="J4367" s="237"/>
      <c r="K4367" s="237" t="s">
        <v>55</v>
      </c>
      <c r="L4367" s="237" t="s">
        <v>977</v>
      </c>
      <c r="M4367" s="238">
        <v>3.76684409045396E-7</v>
      </c>
      <c r="N4367" s="238"/>
      <c r="O4367" s="238"/>
    </row>
    <row r="4368" spans="1:15">
      <c r="A4368" s="231" t="s">
        <v>969</v>
      </c>
      <c r="B4368" s="231" t="s">
        <v>970</v>
      </c>
      <c r="C4368" s="231" t="s">
        <v>971</v>
      </c>
      <c r="D4368" s="231" t="s">
        <v>972</v>
      </c>
      <c r="E4368" s="231" t="s">
        <v>996</v>
      </c>
      <c r="F4368" s="231" t="s">
        <v>359</v>
      </c>
      <c r="G4368" s="231" t="s">
        <v>974</v>
      </c>
      <c r="H4368" s="231" t="s">
        <v>70</v>
      </c>
      <c r="I4368" s="231" t="s">
        <v>109</v>
      </c>
      <c r="J4368" s="231" t="s">
        <v>811</v>
      </c>
      <c r="K4368" s="231" t="s">
        <v>55</v>
      </c>
      <c r="L4368" s="231" t="s">
        <v>978</v>
      </c>
      <c r="M4368" s="234"/>
      <c r="N4368" s="239">
        <v>1</v>
      </c>
      <c r="O4368" s="239">
        <v>1</v>
      </c>
    </row>
    <row r="4369" spans="1:15">
      <c r="A4369" s="231" t="s">
        <v>969</v>
      </c>
      <c r="B4369" s="231" t="s">
        <v>970</v>
      </c>
      <c r="C4369" s="231" t="s">
        <v>971</v>
      </c>
      <c r="D4369" s="231" t="s">
        <v>972</v>
      </c>
      <c r="E4369" s="231" t="s">
        <v>996</v>
      </c>
      <c r="F4369" s="231" t="s">
        <v>359</v>
      </c>
      <c r="G4369" s="231" t="s">
        <v>974</v>
      </c>
      <c r="H4369" s="231" t="s">
        <v>70</v>
      </c>
      <c r="K4369" s="231" t="s">
        <v>55</v>
      </c>
      <c r="L4369" s="231" t="s">
        <v>979</v>
      </c>
      <c r="M4369" s="234"/>
      <c r="N4369" s="236"/>
      <c r="O4369" s="236"/>
    </row>
    <row r="4370" spans="1:15">
      <c r="A4370" s="231" t="s">
        <v>969</v>
      </c>
      <c r="B4370" s="231" t="s">
        <v>970</v>
      </c>
      <c r="C4370" s="231" t="s">
        <v>971</v>
      </c>
      <c r="D4370" s="231" t="s">
        <v>972</v>
      </c>
      <c r="E4370" s="231" t="s">
        <v>996</v>
      </c>
      <c r="F4370" s="231" t="s">
        <v>359</v>
      </c>
      <c r="G4370" s="231" t="s">
        <v>974</v>
      </c>
      <c r="H4370" s="231" t="s">
        <v>70</v>
      </c>
      <c r="K4370" s="231" t="s">
        <v>55</v>
      </c>
      <c r="L4370" s="231" t="s">
        <v>980</v>
      </c>
      <c r="M4370" s="234"/>
      <c r="N4370" s="236"/>
      <c r="O4370" s="236"/>
    </row>
    <row r="4371" spans="1:15">
      <c r="A4371" s="237" t="s">
        <v>969</v>
      </c>
      <c r="B4371" s="237" t="s">
        <v>970</v>
      </c>
      <c r="C4371" s="237" t="s">
        <v>971</v>
      </c>
      <c r="D4371" s="237" t="s">
        <v>972</v>
      </c>
      <c r="E4371" s="237" t="s">
        <v>996</v>
      </c>
      <c r="F4371" s="237" t="s">
        <v>359</v>
      </c>
      <c r="G4371" s="237" t="s">
        <v>974</v>
      </c>
      <c r="H4371" s="237" t="s">
        <v>61</v>
      </c>
      <c r="I4371" s="237"/>
      <c r="J4371" s="237"/>
      <c r="K4371" s="237" t="s">
        <v>55</v>
      </c>
      <c r="L4371" s="237" t="s">
        <v>976</v>
      </c>
      <c r="M4371" s="237">
        <v>129.39949999999999</v>
      </c>
      <c r="N4371" s="237">
        <v>39.024999999999999</v>
      </c>
      <c r="O4371" s="237">
        <v>13.3491</v>
      </c>
    </row>
    <row r="4372" spans="1:15">
      <c r="A4372" s="237" t="s">
        <v>969</v>
      </c>
      <c r="B4372" s="237" t="s">
        <v>970</v>
      </c>
      <c r="C4372" s="237" t="s">
        <v>971</v>
      </c>
      <c r="D4372" s="237" t="s">
        <v>972</v>
      </c>
      <c r="E4372" s="237" t="s">
        <v>996</v>
      </c>
      <c r="F4372" s="237" t="s">
        <v>359</v>
      </c>
      <c r="G4372" s="237" t="s">
        <v>974</v>
      </c>
      <c r="H4372" s="237" t="s">
        <v>61</v>
      </c>
      <c r="I4372" s="237"/>
      <c r="J4372" s="237"/>
      <c r="K4372" s="237" t="s">
        <v>55</v>
      </c>
      <c r="L4372" s="237" t="s">
        <v>977</v>
      </c>
      <c r="M4372" s="238">
        <v>2.2276305165845201E-5</v>
      </c>
      <c r="N4372" s="238">
        <v>9.7405138465437704E-6</v>
      </c>
      <c r="O4372" s="238">
        <v>2.0782198197123999E-6</v>
      </c>
    </row>
    <row r="4373" spans="1:15">
      <c r="A4373" s="231" t="s">
        <v>969</v>
      </c>
      <c r="B4373" s="231" t="s">
        <v>970</v>
      </c>
      <c r="C4373" s="231" t="s">
        <v>971</v>
      </c>
      <c r="D4373" s="231" t="s">
        <v>972</v>
      </c>
      <c r="E4373" s="231" t="s">
        <v>996</v>
      </c>
      <c r="F4373" s="231" t="s">
        <v>359</v>
      </c>
      <c r="G4373" s="231" t="s">
        <v>974</v>
      </c>
      <c r="H4373" s="231" t="s">
        <v>61</v>
      </c>
      <c r="I4373" s="231" t="s">
        <v>118</v>
      </c>
      <c r="J4373" s="231" t="s">
        <v>811</v>
      </c>
      <c r="K4373" s="231" t="s">
        <v>55</v>
      </c>
      <c r="L4373" s="231" t="s">
        <v>978</v>
      </c>
      <c r="M4373" s="234"/>
      <c r="N4373" s="239">
        <v>1</v>
      </c>
      <c r="O4373" s="239">
        <v>1</v>
      </c>
    </row>
    <row r="4374" spans="1:15">
      <c r="A4374" s="231" t="s">
        <v>969</v>
      </c>
      <c r="B4374" s="231" t="s">
        <v>970</v>
      </c>
      <c r="C4374" s="231" t="s">
        <v>971</v>
      </c>
      <c r="D4374" s="231" t="s">
        <v>972</v>
      </c>
      <c r="E4374" s="231" t="s">
        <v>996</v>
      </c>
      <c r="F4374" s="231" t="s">
        <v>359</v>
      </c>
      <c r="G4374" s="231" t="s">
        <v>974</v>
      </c>
      <c r="H4374" s="231" t="s">
        <v>61</v>
      </c>
      <c r="K4374" s="231" t="s">
        <v>55</v>
      </c>
      <c r="L4374" s="231" t="s">
        <v>979</v>
      </c>
      <c r="M4374" s="234"/>
      <c r="N4374" s="235"/>
      <c r="O4374" s="235"/>
    </row>
    <row r="4375" spans="1:15">
      <c r="A4375" s="231" t="s">
        <v>969</v>
      </c>
      <c r="B4375" s="231" t="s">
        <v>970</v>
      </c>
      <c r="C4375" s="231" t="s">
        <v>971</v>
      </c>
      <c r="D4375" s="231" t="s">
        <v>972</v>
      </c>
      <c r="E4375" s="231" t="s">
        <v>996</v>
      </c>
      <c r="F4375" s="231" t="s">
        <v>359</v>
      </c>
      <c r="G4375" s="231" t="s">
        <v>974</v>
      </c>
      <c r="H4375" s="231" t="s">
        <v>61</v>
      </c>
      <c r="K4375" s="231" t="s">
        <v>55</v>
      </c>
      <c r="L4375" s="231" t="s">
        <v>980</v>
      </c>
      <c r="M4375" s="234"/>
      <c r="N4375" s="235"/>
      <c r="O4375" s="235"/>
    </row>
    <row r="4376" spans="1:15">
      <c r="A4376" s="237" t="s">
        <v>969</v>
      </c>
      <c r="B4376" s="237" t="s">
        <v>970</v>
      </c>
      <c r="C4376" s="237" t="s">
        <v>971</v>
      </c>
      <c r="D4376" s="237" t="s">
        <v>972</v>
      </c>
      <c r="E4376" s="237" t="s">
        <v>996</v>
      </c>
      <c r="F4376" s="237" t="s">
        <v>359</v>
      </c>
      <c r="G4376" s="237" t="s">
        <v>974</v>
      </c>
      <c r="H4376" s="237" t="s">
        <v>19</v>
      </c>
      <c r="I4376" s="237"/>
      <c r="J4376" s="237"/>
      <c r="K4376" s="237" t="s">
        <v>55</v>
      </c>
      <c r="L4376" s="237" t="s">
        <v>976</v>
      </c>
      <c r="M4376" s="237">
        <v>864122.40040000004</v>
      </c>
      <c r="N4376" s="237">
        <v>107555.56570000001</v>
      </c>
      <c r="O4376" s="237">
        <v>541949.61640000006</v>
      </c>
    </row>
    <row r="4377" spans="1:15">
      <c r="A4377" s="237" t="s">
        <v>969</v>
      </c>
      <c r="B4377" s="237" t="s">
        <v>970</v>
      </c>
      <c r="C4377" s="237" t="s">
        <v>971</v>
      </c>
      <c r="D4377" s="237" t="s">
        <v>972</v>
      </c>
      <c r="E4377" s="237" t="s">
        <v>996</v>
      </c>
      <c r="F4377" s="237" t="s">
        <v>359</v>
      </c>
      <c r="G4377" s="237" t="s">
        <v>974</v>
      </c>
      <c r="H4377" s="237" t="s">
        <v>19</v>
      </c>
      <c r="I4377" s="237"/>
      <c r="J4377" s="237"/>
      <c r="K4377" s="237" t="s">
        <v>55</v>
      </c>
      <c r="L4377" s="237" t="s">
        <v>977</v>
      </c>
      <c r="M4377" s="238">
        <v>9.7767941616514004E-2</v>
      </c>
      <c r="N4377" s="238">
        <v>2.68455215111774E-2</v>
      </c>
      <c r="O4377" s="238">
        <v>8.4372012651640196E-2</v>
      </c>
    </row>
    <row r="4378" spans="1:15">
      <c r="A4378" s="231" t="s">
        <v>969</v>
      </c>
      <c r="B4378" s="231" t="s">
        <v>970</v>
      </c>
      <c r="C4378" s="231" t="s">
        <v>971</v>
      </c>
      <c r="D4378" s="231" t="s">
        <v>972</v>
      </c>
      <c r="E4378" s="231" t="s">
        <v>996</v>
      </c>
      <c r="F4378" s="231" t="s">
        <v>359</v>
      </c>
      <c r="G4378" s="231" t="s">
        <v>974</v>
      </c>
      <c r="H4378" s="231" t="s">
        <v>19</v>
      </c>
      <c r="I4378" s="231" t="s">
        <v>111</v>
      </c>
      <c r="J4378" s="231" t="s">
        <v>811</v>
      </c>
      <c r="K4378" s="231" t="s">
        <v>55</v>
      </c>
      <c r="L4378" s="231" t="s">
        <v>978</v>
      </c>
      <c r="M4378" s="234"/>
      <c r="N4378" s="239">
        <v>1</v>
      </c>
      <c r="O4378" s="239">
        <v>1</v>
      </c>
    </row>
    <row r="4379" spans="1:15">
      <c r="A4379" s="231" t="s">
        <v>969</v>
      </c>
      <c r="B4379" s="231" t="s">
        <v>970</v>
      </c>
      <c r="C4379" s="231" t="s">
        <v>971</v>
      </c>
      <c r="D4379" s="231" t="s">
        <v>972</v>
      </c>
      <c r="E4379" s="231" t="s">
        <v>996</v>
      </c>
      <c r="F4379" s="231" t="s">
        <v>359</v>
      </c>
      <c r="G4379" s="231" t="s">
        <v>974</v>
      </c>
      <c r="H4379" s="231" t="s">
        <v>19</v>
      </c>
      <c r="K4379" s="231" t="s">
        <v>55</v>
      </c>
      <c r="L4379" s="231" t="s">
        <v>979</v>
      </c>
      <c r="M4379" s="234"/>
      <c r="N4379" s="235"/>
      <c r="O4379" s="235"/>
    </row>
    <row r="4380" spans="1:15">
      <c r="A4380" s="231" t="s">
        <v>969</v>
      </c>
      <c r="B4380" s="231" t="s">
        <v>970</v>
      </c>
      <c r="C4380" s="231" t="s">
        <v>971</v>
      </c>
      <c r="D4380" s="231" t="s">
        <v>972</v>
      </c>
      <c r="E4380" s="231" t="s">
        <v>996</v>
      </c>
      <c r="F4380" s="231" t="s">
        <v>359</v>
      </c>
      <c r="G4380" s="231" t="s">
        <v>974</v>
      </c>
      <c r="H4380" s="231" t="s">
        <v>19</v>
      </c>
      <c r="K4380" s="231" t="s">
        <v>55</v>
      </c>
      <c r="L4380" s="231" t="s">
        <v>980</v>
      </c>
      <c r="M4380" s="234"/>
      <c r="N4380" s="235"/>
      <c r="O4380" s="235"/>
    </row>
    <row r="4381" spans="1:15">
      <c r="A4381" s="237" t="s">
        <v>969</v>
      </c>
      <c r="B4381" s="237" t="s">
        <v>970</v>
      </c>
      <c r="C4381" s="237" t="s">
        <v>971</v>
      </c>
      <c r="D4381" s="237" t="s">
        <v>972</v>
      </c>
      <c r="E4381" s="237" t="s">
        <v>996</v>
      </c>
      <c r="F4381" s="237" t="s">
        <v>359</v>
      </c>
      <c r="G4381" s="237" t="s">
        <v>974</v>
      </c>
      <c r="H4381" s="237" t="s">
        <v>18</v>
      </c>
      <c r="I4381" s="237"/>
      <c r="J4381" s="237"/>
      <c r="K4381" s="237" t="s">
        <v>55</v>
      </c>
      <c r="L4381" s="237" t="s">
        <v>976</v>
      </c>
      <c r="M4381" s="237">
        <v>195.17529999999999</v>
      </c>
      <c r="N4381" s="237">
        <v>73.344899999999996</v>
      </c>
      <c r="O4381" s="237">
        <v>6.7552000000000003</v>
      </c>
    </row>
    <row r="4382" spans="1:15">
      <c r="A4382" s="237" t="s">
        <v>969</v>
      </c>
      <c r="B4382" s="237" t="s">
        <v>970</v>
      </c>
      <c r="C4382" s="237" t="s">
        <v>971</v>
      </c>
      <c r="D4382" s="237" t="s">
        <v>972</v>
      </c>
      <c r="E4382" s="237" t="s">
        <v>996</v>
      </c>
      <c r="F4382" s="237" t="s">
        <v>359</v>
      </c>
      <c r="G4382" s="237" t="s">
        <v>974</v>
      </c>
      <c r="H4382" s="237" t="s">
        <v>18</v>
      </c>
      <c r="I4382" s="237"/>
      <c r="J4382" s="237"/>
      <c r="K4382" s="237" t="s">
        <v>55</v>
      </c>
      <c r="L4382" s="237" t="s">
        <v>977</v>
      </c>
      <c r="M4382" s="238">
        <v>3.9233363101159303E-5</v>
      </c>
      <c r="N4382" s="238">
        <v>1.8306649942943398E-5</v>
      </c>
      <c r="O4382" s="238">
        <v>1.05166569477502E-6</v>
      </c>
    </row>
    <row r="4383" spans="1:15">
      <c r="A4383" s="231" t="s">
        <v>969</v>
      </c>
      <c r="B4383" s="231" t="s">
        <v>970</v>
      </c>
      <c r="C4383" s="231" t="s">
        <v>971</v>
      </c>
      <c r="D4383" s="231" t="s">
        <v>972</v>
      </c>
      <c r="E4383" s="231" t="s">
        <v>996</v>
      </c>
      <c r="F4383" s="231" t="s">
        <v>359</v>
      </c>
      <c r="G4383" s="231" t="s">
        <v>974</v>
      </c>
      <c r="H4383" s="231" t="s">
        <v>18</v>
      </c>
      <c r="I4383" s="231" t="s">
        <v>118</v>
      </c>
      <c r="J4383" s="231" t="s">
        <v>811</v>
      </c>
      <c r="K4383" s="231" t="s">
        <v>55</v>
      </c>
      <c r="L4383" s="231" t="s">
        <v>978</v>
      </c>
      <c r="M4383" s="234"/>
      <c r="N4383" s="239">
        <v>1</v>
      </c>
      <c r="O4383" s="239">
        <v>1</v>
      </c>
    </row>
    <row r="4384" spans="1:15">
      <c r="A4384" s="231" t="s">
        <v>969</v>
      </c>
      <c r="B4384" s="231" t="s">
        <v>970</v>
      </c>
      <c r="C4384" s="231" t="s">
        <v>971</v>
      </c>
      <c r="D4384" s="231" t="s">
        <v>972</v>
      </c>
      <c r="E4384" s="231" t="s">
        <v>996</v>
      </c>
      <c r="F4384" s="231" t="s">
        <v>359</v>
      </c>
      <c r="G4384" s="231" t="s">
        <v>974</v>
      </c>
      <c r="H4384" s="231" t="s">
        <v>18</v>
      </c>
      <c r="K4384" s="231" t="s">
        <v>55</v>
      </c>
      <c r="L4384" s="231" t="s">
        <v>979</v>
      </c>
      <c r="M4384" s="234"/>
      <c r="N4384" s="235"/>
      <c r="O4384" s="235"/>
    </row>
    <row r="4385" spans="1:15">
      <c r="A4385" s="231" t="s">
        <v>969</v>
      </c>
      <c r="B4385" s="231" t="s">
        <v>970</v>
      </c>
      <c r="C4385" s="231" t="s">
        <v>971</v>
      </c>
      <c r="D4385" s="231" t="s">
        <v>972</v>
      </c>
      <c r="E4385" s="231" t="s">
        <v>996</v>
      </c>
      <c r="F4385" s="231" t="s">
        <v>359</v>
      </c>
      <c r="G4385" s="231" t="s">
        <v>974</v>
      </c>
      <c r="H4385" s="231" t="s">
        <v>18</v>
      </c>
      <c r="K4385" s="231" t="s">
        <v>55</v>
      </c>
      <c r="L4385" s="231" t="s">
        <v>980</v>
      </c>
      <c r="M4385" s="234"/>
      <c r="N4385" s="235"/>
      <c r="O4385" s="235"/>
    </row>
    <row r="4386" spans="1:15">
      <c r="A4386" s="237" t="s">
        <v>969</v>
      </c>
      <c r="B4386" s="237" t="s">
        <v>970</v>
      </c>
      <c r="C4386" s="237" t="s">
        <v>971</v>
      </c>
      <c r="D4386" s="237" t="s">
        <v>972</v>
      </c>
      <c r="E4386" s="237" t="s">
        <v>996</v>
      </c>
      <c r="F4386" s="237" t="s">
        <v>359</v>
      </c>
      <c r="G4386" s="237" t="s">
        <v>974</v>
      </c>
      <c r="H4386" s="237" t="s">
        <v>42</v>
      </c>
      <c r="I4386" s="237"/>
      <c r="J4386" s="237"/>
      <c r="K4386" s="237" t="s">
        <v>55</v>
      </c>
      <c r="L4386" s="237" t="s">
        <v>976</v>
      </c>
      <c r="M4386" s="237">
        <v>1.0508999999999999</v>
      </c>
      <c r="N4386" s="237"/>
      <c r="O4386" s="237"/>
    </row>
    <row r="4387" spans="1:15">
      <c r="A4387" s="237" t="s">
        <v>969</v>
      </c>
      <c r="B4387" s="237" t="s">
        <v>970</v>
      </c>
      <c r="C4387" s="237" t="s">
        <v>971</v>
      </c>
      <c r="D4387" s="237" t="s">
        <v>972</v>
      </c>
      <c r="E4387" s="237" t="s">
        <v>996</v>
      </c>
      <c r="F4387" s="237" t="s">
        <v>359</v>
      </c>
      <c r="G4387" s="237" t="s">
        <v>974</v>
      </c>
      <c r="H4387" s="237" t="s">
        <v>42</v>
      </c>
      <c r="I4387" s="237"/>
      <c r="J4387" s="237"/>
      <c r="K4387" s="237" t="s">
        <v>55</v>
      </c>
      <c r="L4387" s="237" t="s">
        <v>977</v>
      </c>
      <c r="M4387" s="238">
        <v>1.37279883732468E-7</v>
      </c>
      <c r="N4387" s="238"/>
      <c r="O4387" s="238"/>
    </row>
    <row r="4388" spans="1:15">
      <c r="A4388" s="231" t="s">
        <v>969</v>
      </c>
      <c r="B4388" s="231" t="s">
        <v>970</v>
      </c>
      <c r="C4388" s="231" t="s">
        <v>971</v>
      </c>
      <c r="D4388" s="231" t="s">
        <v>972</v>
      </c>
      <c r="E4388" s="231" t="s">
        <v>996</v>
      </c>
      <c r="F4388" s="231" t="s">
        <v>359</v>
      </c>
      <c r="G4388" s="231" t="s">
        <v>974</v>
      </c>
      <c r="H4388" s="231" t="s">
        <v>42</v>
      </c>
      <c r="I4388" s="231" t="s">
        <v>1013</v>
      </c>
      <c r="J4388" s="231" t="s">
        <v>42</v>
      </c>
      <c r="K4388" s="231" t="s">
        <v>55</v>
      </c>
      <c r="L4388" s="231" t="s">
        <v>978</v>
      </c>
      <c r="M4388" s="234"/>
      <c r="N4388" s="239">
        <v>1</v>
      </c>
      <c r="O4388" s="239">
        <v>1</v>
      </c>
    </row>
    <row r="4389" spans="1:15">
      <c r="A4389" s="231" t="s">
        <v>969</v>
      </c>
      <c r="B4389" s="231" t="s">
        <v>970</v>
      </c>
      <c r="C4389" s="231" t="s">
        <v>971</v>
      </c>
      <c r="D4389" s="231" t="s">
        <v>972</v>
      </c>
      <c r="E4389" s="231" t="s">
        <v>996</v>
      </c>
      <c r="F4389" s="231" t="s">
        <v>359</v>
      </c>
      <c r="G4389" s="231" t="s">
        <v>974</v>
      </c>
      <c r="H4389" s="231" t="s">
        <v>42</v>
      </c>
      <c r="K4389" s="231" t="s">
        <v>55</v>
      </c>
      <c r="L4389" s="231" t="s">
        <v>979</v>
      </c>
      <c r="M4389" s="234"/>
      <c r="N4389" s="236"/>
      <c r="O4389" s="236"/>
    </row>
    <row r="4390" spans="1:15">
      <c r="A4390" s="231" t="s">
        <v>969</v>
      </c>
      <c r="B4390" s="231" t="s">
        <v>970</v>
      </c>
      <c r="C4390" s="231" t="s">
        <v>971</v>
      </c>
      <c r="D4390" s="231" t="s">
        <v>972</v>
      </c>
      <c r="E4390" s="231" t="s">
        <v>996</v>
      </c>
      <c r="F4390" s="231" t="s">
        <v>359</v>
      </c>
      <c r="G4390" s="231" t="s">
        <v>974</v>
      </c>
      <c r="H4390" s="231" t="s">
        <v>42</v>
      </c>
      <c r="K4390" s="231" t="s">
        <v>55</v>
      </c>
      <c r="L4390" s="231" t="s">
        <v>980</v>
      </c>
      <c r="M4390" s="234"/>
      <c r="N4390" s="236"/>
      <c r="O4390" s="236"/>
    </row>
    <row r="4391" spans="1:15">
      <c r="A4391" s="237" t="s">
        <v>969</v>
      </c>
      <c r="B4391" s="237" t="s">
        <v>970</v>
      </c>
      <c r="C4391" s="237" t="s">
        <v>971</v>
      </c>
      <c r="D4391" s="237" t="s">
        <v>972</v>
      </c>
      <c r="E4391" s="237" t="s">
        <v>996</v>
      </c>
      <c r="F4391" s="237" t="s">
        <v>359</v>
      </c>
      <c r="G4391" s="237" t="s">
        <v>974</v>
      </c>
      <c r="H4391" s="237" t="s">
        <v>76</v>
      </c>
      <c r="I4391" s="237"/>
      <c r="J4391" s="237"/>
      <c r="K4391" s="237" t="s">
        <v>55</v>
      </c>
      <c r="L4391" s="237" t="s">
        <v>976</v>
      </c>
      <c r="M4391" s="237">
        <v>15.6351</v>
      </c>
      <c r="N4391" s="237"/>
      <c r="O4391" s="237"/>
    </row>
    <row r="4392" spans="1:15">
      <c r="A4392" s="237" t="s">
        <v>969</v>
      </c>
      <c r="B4392" s="237" t="s">
        <v>970</v>
      </c>
      <c r="C4392" s="237" t="s">
        <v>971</v>
      </c>
      <c r="D4392" s="237" t="s">
        <v>972</v>
      </c>
      <c r="E4392" s="237" t="s">
        <v>996</v>
      </c>
      <c r="F4392" s="237" t="s">
        <v>359</v>
      </c>
      <c r="G4392" s="237" t="s">
        <v>974</v>
      </c>
      <c r="H4392" s="237" t="s">
        <v>76</v>
      </c>
      <c r="I4392" s="237"/>
      <c r="J4392" s="237"/>
      <c r="K4392" s="237" t="s">
        <v>55</v>
      </c>
      <c r="L4392" s="237" t="s">
        <v>977</v>
      </c>
      <c r="M4392" s="238">
        <v>2.01518233457646E-6</v>
      </c>
      <c r="N4392" s="238"/>
      <c r="O4392" s="238"/>
    </row>
    <row r="4393" spans="1:15">
      <c r="A4393" s="231" t="s">
        <v>969</v>
      </c>
      <c r="B4393" s="231" t="s">
        <v>970</v>
      </c>
      <c r="C4393" s="231" t="s">
        <v>971</v>
      </c>
      <c r="D4393" s="231" t="s">
        <v>972</v>
      </c>
      <c r="E4393" s="231" t="s">
        <v>996</v>
      </c>
      <c r="F4393" s="231" t="s">
        <v>359</v>
      </c>
      <c r="G4393" s="231" t="s">
        <v>974</v>
      </c>
      <c r="H4393" s="231" t="s">
        <v>76</v>
      </c>
      <c r="I4393" s="231" t="s">
        <v>1013</v>
      </c>
      <c r="J4393" s="231" t="s">
        <v>76</v>
      </c>
      <c r="K4393" s="231" t="s">
        <v>55</v>
      </c>
      <c r="L4393" s="231" t="s">
        <v>978</v>
      </c>
      <c r="M4393" s="234"/>
      <c r="N4393" s="239">
        <v>1</v>
      </c>
      <c r="O4393" s="239">
        <v>1</v>
      </c>
    </row>
    <row r="4394" spans="1:15">
      <c r="A4394" s="231" t="s">
        <v>969</v>
      </c>
      <c r="B4394" s="231" t="s">
        <v>970</v>
      </c>
      <c r="C4394" s="231" t="s">
        <v>971</v>
      </c>
      <c r="D4394" s="231" t="s">
        <v>972</v>
      </c>
      <c r="E4394" s="231" t="s">
        <v>996</v>
      </c>
      <c r="F4394" s="231" t="s">
        <v>359</v>
      </c>
      <c r="G4394" s="231" t="s">
        <v>974</v>
      </c>
      <c r="H4394" s="231" t="s">
        <v>76</v>
      </c>
      <c r="K4394" s="231" t="s">
        <v>55</v>
      </c>
      <c r="L4394" s="231" t="s">
        <v>979</v>
      </c>
      <c r="M4394" s="234"/>
      <c r="N4394" s="236"/>
      <c r="O4394" s="236"/>
    </row>
    <row r="4395" spans="1:15">
      <c r="A4395" s="231" t="s">
        <v>969</v>
      </c>
      <c r="B4395" s="231" t="s">
        <v>970</v>
      </c>
      <c r="C4395" s="231" t="s">
        <v>971</v>
      </c>
      <c r="D4395" s="231" t="s">
        <v>972</v>
      </c>
      <c r="E4395" s="231" t="s">
        <v>996</v>
      </c>
      <c r="F4395" s="231" t="s">
        <v>359</v>
      </c>
      <c r="G4395" s="231" t="s">
        <v>974</v>
      </c>
      <c r="H4395" s="231" t="s">
        <v>76</v>
      </c>
      <c r="K4395" s="231" t="s">
        <v>55</v>
      </c>
      <c r="L4395" s="231" t="s">
        <v>980</v>
      </c>
      <c r="M4395" s="234"/>
      <c r="N4395" s="236"/>
      <c r="O4395" s="236"/>
    </row>
    <row r="4396" spans="1:15">
      <c r="A4396" s="237" t="s">
        <v>969</v>
      </c>
      <c r="B4396" s="237" t="s">
        <v>970</v>
      </c>
      <c r="C4396" s="237" t="s">
        <v>971</v>
      </c>
      <c r="D4396" s="237" t="s">
        <v>972</v>
      </c>
      <c r="E4396" s="237" t="s">
        <v>996</v>
      </c>
      <c r="F4396" s="237" t="s">
        <v>359</v>
      </c>
      <c r="G4396" s="237" t="s">
        <v>974</v>
      </c>
      <c r="H4396" s="237" t="s">
        <v>41</v>
      </c>
      <c r="I4396" s="237"/>
      <c r="J4396" s="237"/>
      <c r="K4396" s="237" t="s">
        <v>55</v>
      </c>
      <c r="L4396" s="237" t="s">
        <v>976</v>
      </c>
      <c r="M4396" s="237">
        <v>16.0505</v>
      </c>
      <c r="N4396" s="237"/>
      <c r="O4396" s="237"/>
    </row>
    <row r="4397" spans="1:15">
      <c r="A4397" s="237" t="s">
        <v>969</v>
      </c>
      <c r="B4397" s="237" t="s">
        <v>970</v>
      </c>
      <c r="C4397" s="237" t="s">
        <v>971</v>
      </c>
      <c r="D4397" s="237" t="s">
        <v>972</v>
      </c>
      <c r="E4397" s="237" t="s">
        <v>996</v>
      </c>
      <c r="F4397" s="237" t="s">
        <v>359</v>
      </c>
      <c r="G4397" s="237" t="s">
        <v>974</v>
      </c>
      <c r="H4397" s="237" t="s">
        <v>41</v>
      </c>
      <c r="I4397" s="237"/>
      <c r="J4397" s="237"/>
      <c r="K4397" s="237" t="s">
        <v>55</v>
      </c>
      <c r="L4397" s="237" t="s">
        <v>977</v>
      </c>
      <c r="M4397" s="238">
        <v>1.8481619216989099E-6</v>
      </c>
      <c r="N4397" s="238"/>
      <c r="O4397" s="238"/>
    </row>
    <row r="4398" spans="1:15">
      <c r="A4398" s="231" t="s">
        <v>969</v>
      </c>
      <c r="B4398" s="231" t="s">
        <v>970</v>
      </c>
      <c r="C4398" s="231" t="s">
        <v>971</v>
      </c>
      <c r="D4398" s="231" t="s">
        <v>972</v>
      </c>
      <c r="E4398" s="231" t="s">
        <v>996</v>
      </c>
      <c r="F4398" s="231" t="s">
        <v>359</v>
      </c>
      <c r="G4398" s="231" t="s">
        <v>974</v>
      </c>
      <c r="H4398" s="231" t="s">
        <v>41</v>
      </c>
      <c r="I4398" s="231" t="s">
        <v>1013</v>
      </c>
      <c r="J4398" s="231" t="s">
        <v>41</v>
      </c>
      <c r="K4398" s="231" t="s">
        <v>55</v>
      </c>
      <c r="L4398" s="231" t="s">
        <v>978</v>
      </c>
      <c r="M4398" s="234"/>
      <c r="N4398" s="239">
        <v>1</v>
      </c>
      <c r="O4398" s="239">
        <v>1</v>
      </c>
    </row>
    <row r="4399" spans="1:15">
      <c r="A4399" s="231" t="s">
        <v>969</v>
      </c>
      <c r="B4399" s="231" t="s">
        <v>970</v>
      </c>
      <c r="C4399" s="231" t="s">
        <v>971</v>
      </c>
      <c r="D4399" s="231" t="s">
        <v>972</v>
      </c>
      <c r="E4399" s="231" t="s">
        <v>996</v>
      </c>
      <c r="F4399" s="231" t="s">
        <v>359</v>
      </c>
      <c r="G4399" s="231" t="s">
        <v>974</v>
      </c>
      <c r="H4399" s="231" t="s">
        <v>41</v>
      </c>
      <c r="K4399" s="231" t="s">
        <v>55</v>
      </c>
      <c r="L4399" s="231" t="s">
        <v>979</v>
      </c>
      <c r="M4399" s="234"/>
      <c r="N4399" s="236"/>
      <c r="O4399" s="236"/>
    </row>
    <row r="4400" spans="1:15">
      <c r="A4400" s="231" t="s">
        <v>969</v>
      </c>
      <c r="B4400" s="231" t="s">
        <v>970</v>
      </c>
      <c r="C4400" s="231" t="s">
        <v>971</v>
      </c>
      <c r="D4400" s="231" t="s">
        <v>972</v>
      </c>
      <c r="E4400" s="231" t="s">
        <v>996</v>
      </c>
      <c r="F4400" s="231" t="s">
        <v>359</v>
      </c>
      <c r="G4400" s="231" t="s">
        <v>974</v>
      </c>
      <c r="H4400" s="231" t="s">
        <v>41</v>
      </c>
      <c r="K4400" s="231" t="s">
        <v>55</v>
      </c>
      <c r="L4400" s="231" t="s">
        <v>980</v>
      </c>
      <c r="M4400" s="234"/>
      <c r="N4400" s="236"/>
      <c r="O4400" s="236"/>
    </row>
    <row r="4401" spans="1:15">
      <c r="A4401" s="237" t="s">
        <v>969</v>
      </c>
      <c r="B4401" s="237" t="s">
        <v>970</v>
      </c>
      <c r="C4401" s="237" t="s">
        <v>971</v>
      </c>
      <c r="D4401" s="237" t="s">
        <v>972</v>
      </c>
      <c r="E4401" s="237" t="s">
        <v>996</v>
      </c>
      <c r="F4401" s="237" t="s">
        <v>359</v>
      </c>
      <c r="G4401" s="237" t="s">
        <v>974</v>
      </c>
      <c r="H4401" s="237" t="s">
        <v>79</v>
      </c>
      <c r="I4401" s="237"/>
      <c r="J4401" s="237"/>
      <c r="K4401" s="237" t="s">
        <v>55</v>
      </c>
      <c r="L4401" s="237" t="s">
        <v>976</v>
      </c>
      <c r="M4401" s="237">
        <v>24.219000000000001</v>
      </c>
      <c r="N4401" s="237"/>
      <c r="O4401" s="237"/>
    </row>
    <row r="4402" spans="1:15">
      <c r="A4402" s="237" t="s">
        <v>969</v>
      </c>
      <c r="B4402" s="237" t="s">
        <v>970</v>
      </c>
      <c r="C4402" s="237" t="s">
        <v>971</v>
      </c>
      <c r="D4402" s="237" t="s">
        <v>972</v>
      </c>
      <c r="E4402" s="237" t="s">
        <v>996</v>
      </c>
      <c r="F4402" s="237" t="s">
        <v>359</v>
      </c>
      <c r="G4402" s="237" t="s">
        <v>974</v>
      </c>
      <c r="H4402" s="237" t="s">
        <v>79</v>
      </c>
      <c r="I4402" s="237"/>
      <c r="J4402" s="237"/>
      <c r="K4402" s="237" t="s">
        <v>55</v>
      </c>
      <c r="L4402" s="237" t="s">
        <v>977</v>
      </c>
      <c r="M4402" s="238">
        <v>2.8206511339395002E-6</v>
      </c>
      <c r="N4402" s="238"/>
      <c r="O4402" s="238"/>
    </row>
    <row r="4403" spans="1:15">
      <c r="A4403" s="231" t="s">
        <v>969</v>
      </c>
      <c r="B4403" s="231" t="s">
        <v>970</v>
      </c>
      <c r="C4403" s="231" t="s">
        <v>971</v>
      </c>
      <c r="D4403" s="231" t="s">
        <v>972</v>
      </c>
      <c r="E4403" s="231" t="s">
        <v>996</v>
      </c>
      <c r="F4403" s="231" t="s">
        <v>359</v>
      </c>
      <c r="G4403" s="231" t="s">
        <v>974</v>
      </c>
      <c r="H4403" s="231" t="s">
        <v>79</v>
      </c>
      <c r="I4403" s="231" t="s">
        <v>1013</v>
      </c>
      <c r="J4403" s="231" t="s">
        <v>79</v>
      </c>
      <c r="K4403" s="231" t="s">
        <v>55</v>
      </c>
      <c r="L4403" s="231" t="s">
        <v>978</v>
      </c>
      <c r="M4403" s="234"/>
      <c r="N4403" s="239">
        <v>1</v>
      </c>
      <c r="O4403" s="239">
        <v>1</v>
      </c>
    </row>
    <row r="4404" spans="1:15">
      <c r="A4404" s="231" t="s">
        <v>969</v>
      </c>
      <c r="B4404" s="231" t="s">
        <v>970</v>
      </c>
      <c r="C4404" s="231" t="s">
        <v>971</v>
      </c>
      <c r="D4404" s="231" t="s">
        <v>972</v>
      </c>
      <c r="E4404" s="231" t="s">
        <v>996</v>
      </c>
      <c r="F4404" s="231" t="s">
        <v>359</v>
      </c>
      <c r="G4404" s="231" t="s">
        <v>974</v>
      </c>
      <c r="H4404" s="231" t="s">
        <v>79</v>
      </c>
      <c r="K4404" s="231" t="s">
        <v>55</v>
      </c>
      <c r="L4404" s="231" t="s">
        <v>979</v>
      </c>
      <c r="M4404" s="234"/>
      <c r="N4404" s="236"/>
      <c r="O4404" s="236"/>
    </row>
    <row r="4405" spans="1:15">
      <c r="A4405" s="231" t="s">
        <v>969</v>
      </c>
      <c r="B4405" s="231" t="s">
        <v>970</v>
      </c>
      <c r="C4405" s="231" t="s">
        <v>971</v>
      </c>
      <c r="D4405" s="231" t="s">
        <v>972</v>
      </c>
      <c r="E4405" s="231" t="s">
        <v>996</v>
      </c>
      <c r="F4405" s="231" t="s">
        <v>359</v>
      </c>
      <c r="G4405" s="231" t="s">
        <v>974</v>
      </c>
      <c r="H4405" s="231" t="s">
        <v>79</v>
      </c>
      <c r="K4405" s="231" t="s">
        <v>55</v>
      </c>
      <c r="L4405" s="231" t="s">
        <v>980</v>
      </c>
      <c r="M4405" s="234"/>
      <c r="N4405" s="236"/>
      <c r="O4405" s="236"/>
    </row>
    <row r="4406" spans="1:15">
      <c r="A4406" s="237" t="s">
        <v>969</v>
      </c>
      <c r="B4406" s="237" t="s">
        <v>970</v>
      </c>
      <c r="C4406" s="237" t="s">
        <v>971</v>
      </c>
      <c r="D4406" s="237" t="s">
        <v>972</v>
      </c>
      <c r="E4406" s="237" t="s">
        <v>996</v>
      </c>
      <c r="F4406" s="237" t="s">
        <v>359</v>
      </c>
      <c r="G4406" s="237" t="s">
        <v>974</v>
      </c>
      <c r="H4406" s="237" t="s">
        <v>35</v>
      </c>
      <c r="I4406" s="237"/>
      <c r="J4406" s="237"/>
      <c r="K4406" s="237" t="s">
        <v>55</v>
      </c>
      <c r="L4406" s="237" t="s">
        <v>976</v>
      </c>
      <c r="M4406" s="237">
        <v>43.947600000000001</v>
      </c>
      <c r="N4406" s="237"/>
      <c r="O4406" s="237"/>
    </row>
    <row r="4407" spans="1:15">
      <c r="A4407" s="237" t="s">
        <v>969</v>
      </c>
      <c r="B4407" s="237" t="s">
        <v>970</v>
      </c>
      <c r="C4407" s="237" t="s">
        <v>971</v>
      </c>
      <c r="D4407" s="237" t="s">
        <v>972</v>
      </c>
      <c r="E4407" s="237" t="s">
        <v>996</v>
      </c>
      <c r="F4407" s="237" t="s">
        <v>359</v>
      </c>
      <c r="G4407" s="237" t="s">
        <v>974</v>
      </c>
      <c r="H4407" s="237" t="s">
        <v>35</v>
      </c>
      <c r="I4407" s="237"/>
      <c r="J4407" s="237"/>
      <c r="K4407" s="237" t="s">
        <v>55</v>
      </c>
      <c r="L4407" s="237" t="s">
        <v>977</v>
      </c>
      <c r="M4407" s="238">
        <v>8.0054229712596207E-6</v>
      </c>
      <c r="N4407" s="238"/>
      <c r="O4407" s="238"/>
    </row>
    <row r="4408" spans="1:15">
      <c r="A4408" s="231" t="s">
        <v>969</v>
      </c>
      <c r="B4408" s="231" t="s">
        <v>970</v>
      </c>
      <c r="C4408" s="231" t="s">
        <v>971</v>
      </c>
      <c r="D4408" s="231" t="s">
        <v>972</v>
      </c>
      <c r="E4408" s="231" t="s">
        <v>996</v>
      </c>
      <c r="F4408" s="231" t="s">
        <v>359</v>
      </c>
      <c r="G4408" s="231" t="s">
        <v>974</v>
      </c>
      <c r="H4408" s="231" t="s">
        <v>35</v>
      </c>
      <c r="I4408" s="231" t="s">
        <v>1013</v>
      </c>
      <c r="J4408" s="231" t="s">
        <v>35</v>
      </c>
      <c r="K4408" s="231" t="s">
        <v>55</v>
      </c>
      <c r="L4408" s="231" t="s">
        <v>978</v>
      </c>
      <c r="M4408" s="234"/>
      <c r="N4408" s="239">
        <v>1</v>
      </c>
      <c r="O4408" s="239">
        <v>1</v>
      </c>
    </row>
    <row r="4409" spans="1:15">
      <c r="A4409" s="231" t="s">
        <v>969</v>
      </c>
      <c r="B4409" s="231" t="s">
        <v>970</v>
      </c>
      <c r="C4409" s="231" t="s">
        <v>971</v>
      </c>
      <c r="D4409" s="231" t="s">
        <v>972</v>
      </c>
      <c r="E4409" s="231" t="s">
        <v>996</v>
      </c>
      <c r="F4409" s="231" t="s">
        <v>359</v>
      </c>
      <c r="G4409" s="231" t="s">
        <v>974</v>
      </c>
      <c r="H4409" s="231" t="s">
        <v>35</v>
      </c>
      <c r="K4409" s="231" t="s">
        <v>55</v>
      </c>
      <c r="L4409" s="231" t="s">
        <v>979</v>
      </c>
      <c r="M4409" s="234"/>
      <c r="N4409" s="236"/>
      <c r="O4409" s="236"/>
    </row>
    <row r="4410" spans="1:15">
      <c r="A4410" s="231" t="s">
        <v>969</v>
      </c>
      <c r="B4410" s="231" t="s">
        <v>970</v>
      </c>
      <c r="C4410" s="231" t="s">
        <v>971</v>
      </c>
      <c r="D4410" s="231" t="s">
        <v>972</v>
      </c>
      <c r="E4410" s="231" t="s">
        <v>996</v>
      </c>
      <c r="F4410" s="231" t="s">
        <v>359</v>
      </c>
      <c r="G4410" s="231" t="s">
        <v>974</v>
      </c>
      <c r="H4410" s="231" t="s">
        <v>35</v>
      </c>
      <c r="K4410" s="231" t="s">
        <v>55</v>
      </c>
      <c r="L4410" s="231" t="s">
        <v>980</v>
      </c>
      <c r="M4410" s="234"/>
      <c r="N4410" s="236"/>
      <c r="O4410" s="236"/>
    </row>
    <row r="4411" spans="1:15">
      <c r="A4411" s="237" t="s">
        <v>969</v>
      </c>
      <c r="B4411" s="237" t="s">
        <v>970</v>
      </c>
      <c r="C4411" s="237" t="s">
        <v>971</v>
      </c>
      <c r="D4411" s="237" t="s">
        <v>972</v>
      </c>
      <c r="E4411" s="237" t="s">
        <v>996</v>
      </c>
      <c r="F4411" s="237" t="s">
        <v>359</v>
      </c>
      <c r="G4411" s="237" t="s">
        <v>974</v>
      </c>
      <c r="H4411" s="237" t="s">
        <v>34</v>
      </c>
      <c r="I4411" s="237"/>
      <c r="J4411" s="237"/>
      <c r="K4411" s="237" t="s">
        <v>55</v>
      </c>
      <c r="L4411" s="237" t="s">
        <v>976</v>
      </c>
      <c r="M4411" s="237">
        <v>162.20830000000001</v>
      </c>
      <c r="N4411" s="237"/>
      <c r="O4411" s="237"/>
    </row>
    <row r="4412" spans="1:15">
      <c r="A4412" s="237" t="s">
        <v>969</v>
      </c>
      <c r="B4412" s="237" t="s">
        <v>970</v>
      </c>
      <c r="C4412" s="237" t="s">
        <v>971</v>
      </c>
      <c r="D4412" s="237" t="s">
        <v>972</v>
      </c>
      <c r="E4412" s="237" t="s">
        <v>996</v>
      </c>
      <c r="F4412" s="237" t="s">
        <v>359</v>
      </c>
      <c r="G4412" s="237" t="s">
        <v>974</v>
      </c>
      <c r="H4412" s="237" t="s">
        <v>34</v>
      </c>
      <c r="I4412" s="237"/>
      <c r="J4412" s="237"/>
      <c r="K4412" s="237" t="s">
        <v>55</v>
      </c>
      <c r="L4412" s="237" t="s">
        <v>977</v>
      </c>
      <c r="M4412" s="238">
        <v>1.83524597866842E-5</v>
      </c>
      <c r="N4412" s="238"/>
      <c r="O4412" s="238"/>
    </row>
    <row r="4413" spans="1:15">
      <c r="A4413" s="231" t="s">
        <v>969</v>
      </c>
      <c r="B4413" s="231" t="s">
        <v>970</v>
      </c>
      <c r="C4413" s="231" t="s">
        <v>971</v>
      </c>
      <c r="D4413" s="231" t="s">
        <v>972</v>
      </c>
      <c r="E4413" s="231" t="s">
        <v>996</v>
      </c>
      <c r="F4413" s="231" t="s">
        <v>359</v>
      </c>
      <c r="G4413" s="231" t="s">
        <v>974</v>
      </c>
      <c r="H4413" s="231" t="s">
        <v>34</v>
      </c>
      <c r="I4413" s="231" t="s">
        <v>713</v>
      </c>
      <c r="J4413" s="231" t="s">
        <v>811</v>
      </c>
      <c r="K4413" s="231" t="s">
        <v>55</v>
      </c>
      <c r="L4413" s="231" t="s">
        <v>978</v>
      </c>
      <c r="M4413" s="234"/>
      <c r="N4413" s="239">
        <v>1</v>
      </c>
      <c r="O4413" s="239">
        <v>1</v>
      </c>
    </row>
    <row r="4414" spans="1:15">
      <c r="A4414" s="231" t="s">
        <v>969</v>
      </c>
      <c r="B4414" s="231" t="s">
        <v>970</v>
      </c>
      <c r="C4414" s="231" t="s">
        <v>971</v>
      </c>
      <c r="D4414" s="231" t="s">
        <v>972</v>
      </c>
      <c r="E4414" s="231" t="s">
        <v>996</v>
      </c>
      <c r="F4414" s="231" t="s">
        <v>359</v>
      </c>
      <c r="G4414" s="231" t="s">
        <v>974</v>
      </c>
      <c r="H4414" s="231" t="s">
        <v>34</v>
      </c>
      <c r="K4414" s="231" t="s">
        <v>55</v>
      </c>
      <c r="L4414" s="231" t="s">
        <v>979</v>
      </c>
      <c r="M4414" s="234"/>
      <c r="N4414" s="236"/>
      <c r="O4414" s="236"/>
    </row>
    <row r="4415" spans="1:15">
      <c r="A4415" s="231" t="s">
        <v>969</v>
      </c>
      <c r="B4415" s="231" t="s">
        <v>970</v>
      </c>
      <c r="C4415" s="231" t="s">
        <v>971</v>
      </c>
      <c r="D4415" s="231" t="s">
        <v>972</v>
      </c>
      <c r="E4415" s="231" t="s">
        <v>996</v>
      </c>
      <c r="F4415" s="231" t="s">
        <v>359</v>
      </c>
      <c r="G4415" s="231" t="s">
        <v>974</v>
      </c>
      <c r="H4415" s="231" t="s">
        <v>34</v>
      </c>
      <c r="K4415" s="231" t="s">
        <v>55</v>
      </c>
      <c r="L4415" s="231" t="s">
        <v>980</v>
      </c>
      <c r="M4415" s="234"/>
      <c r="N4415" s="236"/>
      <c r="O4415" s="236"/>
    </row>
    <row r="4416" spans="1:15">
      <c r="A4416" s="237" t="s">
        <v>969</v>
      </c>
      <c r="B4416" s="237" t="s">
        <v>970</v>
      </c>
      <c r="C4416" s="237" t="s">
        <v>971</v>
      </c>
      <c r="D4416" s="237" t="s">
        <v>972</v>
      </c>
      <c r="E4416" s="237" t="s">
        <v>996</v>
      </c>
      <c r="F4416" s="237" t="s">
        <v>359</v>
      </c>
      <c r="G4416" s="237" t="s">
        <v>974</v>
      </c>
      <c r="H4416" s="237" t="s">
        <v>57</v>
      </c>
      <c r="I4416" s="237"/>
      <c r="J4416" s="237"/>
      <c r="K4416" s="237" t="s">
        <v>55</v>
      </c>
      <c r="L4416" s="237" t="s">
        <v>976</v>
      </c>
      <c r="M4416" s="237">
        <v>47805.980300000003</v>
      </c>
      <c r="N4416" s="237">
        <v>135.6755</v>
      </c>
      <c r="O4416" s="237">
        <v>6476.8950999999997</v>
      </c>
    </row>
    <row r="4417" spans="1:15">
      <c r="A4417" s="237" t="s">
        <v>969</v>
      </c>
      <c r="B4417" s="237" t="s">
        <v>970</v>
      </c>
      <c r="C4417" s="237" t="s">
        <v>971</v>
      </c>
      <c r="D4417" s="237" t="s">
        <v>972</v>
      </c>
      <c r="E4417" s="237" t="s">
        <v>996</v>
      </c>
      <c r="F4417" s="237" t="s">
        <v>359</v>
      </c>
      <c r="G4417" s="237" t="s">
        <v>974</v>
      </c>
      <c r="H4417" s="237" t="s">
        <v>57</v>
      </c>
      <c r="I4417" s="237"/>
      <c r="J4417" s="237"/>
      <c r="K4417" s="237" t="s">
        <v>55</v>
      </c>
      <c r="L4417" s="237" t="s">
        <v>977</v>
      </c>
      <c r="M4417" s="238">
        <v>5.4088313052955096E-3</v>
      </c>
      <c r="N4417" s="238">
        <v>3.3864166211063399E-5</v>
      </c>
      <c r="O4417" s="238">
        <v>1.0083385222238301E-3</v>
      </c>
    </row>
    <row r="4418" spans="1:15">
      <c r="A4418" s="231" t="s">
        <v>969</v>
      </c>
      <c r="B4418" s="231" t="s">
        <v>970</v>
      </c>
      <c r="C4418" s="231" t="s">
        <v>971</v>
      </c>
      <c r="D4418" s="231" t="s">
        <v>972</v>
      </c>
      <c r="E4418" s="231" t="s">
        <v>996</v>
      </c>
      <c r="F4418" s="231" t="s">
        <v>359</v>
      </c>
      <c r="G4418" s="231" t="s">
        <v>974</v>
      </c>
      <c r="H4418" s="231" t="s">
        <v>57</v>
      </c>
      <c r="I4418" s="231" t="s">
        <v>713</v>
      </c>
      <c r="J4418" s="231" t="s">
        <v>811</v>
      </c>
      <c r="K4418" s="231" t="s">
        <v>55</v>
      </c>
      <c r="L4418" s="231" t="s">
        <v>978</v>
      </c>
      <c r="M4418" s="234"/>
      <c r="N4418" s="239">
        <v>1</v>
      </c>
      <c r="O4418" s="239">
        <v>1</v>
      </c>
    </row>
    <row r="4419" spans="1:15">
      <c r="A4419" s="231" t="s">
        <v>969</v>
      </c>
      <c r="B4419" s="231" t="s">
        <v>970</v>
      </c>
      <c r="C4419" s="231" t="s">
        <v>971</v>
      </c>
      <c r="D4419" s="231" t="s">
        <v>972</v>
      </c>
      <c r="E4419" s="231" t="s">
        <v>996</v>
      </c>
      <c r="F4419" s="231" t="s">
        <v>359</v>
      </c>
      <c r="G4419" s="231" t="s">
        <v>974</v>
      </c>
      <c r="H4419" s="231" t="s">
        <v>57</v>
      </c>
      <c r="K4419" s="231" t="s">
        <v>55</v>
      </c>
      <c r="L4419" s="231" t="s">
        <v>979</v>
      </c>
      <c r="M4419" s="234"/>
      <c r="N4419" s="235"/>
      <c r="O4419" s="235"/>
    </row>
    <row r="4420" spans="1:15">
      <c r="A4420" s="231" t="s">
        <v>969</v>
      </c>
      <c r="B4420" s="231" t="s">
        <v>970</v>
      </c>
      <c r="C4420" s="231" t="s">
        <v>971</v>
      </c>
      <c r="D4420" s="231" t="s">
        <v>972</v>
      </c>
      <c r="E4420" s="231" t="s">
        <v>996</v>
      </c>
      <c r="F4420" s="231" t="s">
        <v>359</v>
      </c>
      <c r="G4420" s="231" t="s">
        <v>974</v>
      </c>
      <c r="H4420" s="231" t="s">
        <v>57</v>
      </c>
      <c r="K4420" s="231" t="s">
        <v>55</v>
      </c>
      <c r="L4420" s="231" t="s">
        <v>980</v>
      </c>
      <c r="M4420" s="234"/>
      <c r="N4420" s="235"/>
      <c r="O4420" s="235"/>
    </row>
    <row r="4421" spans="1:15">
      <c r="A4421" s="237" t="s">
        <v>969</v>
      </c>
      <c r="B4421" s="237" t="s">
        <v>970</v>
      </c>
      <c r="C4421" s="237" t="s">
        <v>971</v>
      </c>
      <c r="D4421" s="237" t="s">
        <v>972</v>
      </c>
      <c r="E4421" s="237" t="s">
        <v>996</v>
      </c>
      <c r="F4421" s="237" t="s">
        <v>359</v>
      </c>
      <c r="G4421" s="237" t="s">
        <v>974</v>
      </c>
      <c r="H4421" s="237" t="s">
        <v>58</v>
      </c>
      <c r="I4421" s="237"/>
      <c r="J4421" s="237"/>
      <c r="K4421" s="237" t="s">
        <v>55</v>
      </c>
      <c r="L4421" s="237" t="s">
        <v>976</v>
      </c>
      <c r="M4421" s="237">
        <v>27350.595700000002</v>
      </c>
      <c r="N4421" s="237"/>
      <c r="O4421" s="237">
        <v>659.78380000000004</v>
      </c>
    </row>
    <row r="4422" spans="1:15">
      <c r="A4422" s="237" t="s">
        <v>969</v>
      </c>
      <c r="B4422" s="237" t="s">
        <v>970</v>
      </c>
      <c r="C4422" s="237" t="s">
        <v>971</v>
      </c>
      <c r="D4422" s="237" t="s">
        <v>972</v>
      </c>
      <c r="E4422" s="237" t="s">
        <v>996</v>
      </c>
      <c r="F4422" s="237" t="s">
        <v>359</v>
      </c>
      <c r="G4422" s="237" t="s">
        <v>974</v>
      </c>
      <c r="H4422" s="237" t="s">
        <v>58</v>
      </c>
      <c r="I4422" s="237"/>
      <c r="J4422" s="237"/>
      <c r="K4422" s="237" t="s">
        <v>55</v>
      </c>
      <c r="L4422" s="237" t="s">
        <v>977</v>
      </c>
      <c r="M4422" s="238">
        <v>3.0944822658649802E-3</v>
      </c>
      <c r="N4422" s="238"/>
      <c r="O4422" s="238">
        <v>1.0271672021972699E-4</v>
      </c>
    </row>
    <row r="4423" spans="1:15">
      <c r="A4423" s="231" t="s">
        <v>969</v>
      </c>
      <c r="B4423" s="231" t="s">
        <v>970</v>
      </c>
      <c r="C4423" s="231" t="s">
        <v>971</v>
      </c>
      <c r="D4423" s="231" t="s">
        <v>972</v>
      </c>
      <c r="E4423" s="231" t="s">
        <v>996</v>
      </c>
      <c r="F4423" s="231" t="s">
        <v>359</v>
      </c>
      <c r="G4423" s="231" t="s">
        <v>974</v>
      </c>
      <c r="H4423" s="231" t="s">
        <v>58</v>
      </c>
      <c r="I4423" s="231" t="s">
        <v>116</v>
      </c>
      <c r="J4423" s="231" t="s">
        <v>811</v>
      </c>
      <c r="K4423" s="231" t="s">
        <v>55</v>
      </c>
      <c r="L4423" s="231" t="s">
        <v>978</v>
      </c>
      <c r="M4423" s="234"/>
      <c r="N4423" s="239">
        <v>1</v>
      </c>
      <c r="O4423" s="239">
        <v>1</v>
      </c>
    </row>
    <row r="4424" spans="1:15">
      <c r="A4424" s="231" t="s">
        <v>969</v>
      </c>
      <c r="B4424" s="231" t="s">
        <v>970</v>
      </c>
      <c r="C4424" s="231" t="s">
        <v>971</v>
      </c>
      <c r="D4424" s="231" t="s">
        <v>972</v>
      </c>
      <c r="E4424" s="231" t="s">
        <v>996</v>
      </c>
      <c r="F4424" s="231" t="s">
        <v>359</v>
      </c>
      <c r="G4424" s="231" t="s">
        <v>974</v>
      </c>
      <c r="H4424" s="231" t="s">
        <v>58</v>
      </c>
      <c r="K4424" s="231" t="s">
        <v>55</v>
      </c>
      <c r="L4424" s="231" t="s">
        <v>979</v>
      </c>
      <c r="M4424" s="234"/>
      <c r="N4424" s="236"/>
      <c r="O4424" s="235"/>
    </row>
    <row r="4425" spans="1:15">
      <c r="A4425" s="231" t="s">
        <v>969</v>
      </c>
      <c r="B4425" s="231" t="s">
        <v>970</v>
      </c>
      <c r="C4425" s="231" t="s">
        <v>971</v>
      </c>
      <c r="D4425" s="231" t="s">
        <v>972</v>
      </c>
      <c r="E4425" s="231" t="s">
        <v>996</v>
      </c>
      <c r="F4425" s="231" t="s">
        <v>359</v>
      </c>
      <c r="G4425" s="231" t="s">
        <v>974</v>
      </c>
      <c r="H4425" s="231" t="s">
        <v>58</v>
      </c>
      <c r="K4425" s="231" t="s">
        <v>55</v>
      </c>
      <c r="L4425" s="231" t="s">
        <v>980</v>
      </c>
      <c r="M4425" s="234"/>
      <c r="N4425" s="236"/>
      <c r="O4425" s="235"/>
    </row>
    <row r="4426" spans="1:15">
      <c r="A4426" s="237" t="s">
        <v>969</v>
      </c>
      <c r="B4426" s="237" t="s">
        <v>970</v>
      </c>
      <c r="C4426" s="237" t="s">
        <v>971</v>
      </c>
      <c r="D4426" s="237" t="s">
        <v>972</v>
      </c>
      <c r="E4426" s="237" t="s">
        <v>996</v>
      </c>
      <c r="F4426" s="237" t="s">
        <v>359</v>
      </c>
      <c r="G4426" s="237" t="s">
        <v>974</v>
      </c>
      <c r="H4426" s="237" t="s">
        <v>657</v>
      </c>
      <c r="I4426" s="237"/>
      <c r="J4426" s="237"/>
      <c r="K4426" s="237" t="s">
        <v>55</v>
      </c>
      <c r="L4426" s="237" t="s">
        <v>976</v>
      </c>
      <c r="M4426" s="237">
        <v>9592.5184000000008</v>
      </c>
      <c r="N4426" s="237"/>
      <c r="O4426" s="237">
        <v>2788.2757999999999</v>
      </c>
    </row>
    <row r="4427" spans="1:15">
      <c r="A4427" s="237" t="s">
        <v>969</v>
      </c>
      <c r="B4427" s="237" t="s">
        <v>970</v>
      </c>
      <c r="C4427" s="237" t="s">
        <v>971</v>
      </c>
      <c r="D4427" s="237" t="s">
        <v>972</v>
      </c>
      <c r="E4427" s="237" t="s">
        <v>996</v>
      </c>
      <c r="F4427" s="237" t="s">
        <v>359</v>
      </c>
      <c r="G4427" s="237" t="s">
        <v>974</v>
      </c>
      <c r="H4427" s="237" t="s">
        <v>657</v>
      </c>
      <c r="I4427" s="237"/>
      <c r="J4427" s="237"/>
      <c r="K4427" s="237" t="s">
        <v>55</v>
      </c>
      <c r="L4427" s="237" t="s">
        <v>977</v>
      </c>
      <c r="M4427" s="238">
        <v>1.1171868327468301E-3</v>
      </c>
      <c r="N4427" s="238"/>
      <c r="O4427" s="238">
        <v>4.3408544623865498E-4</v>
      </c>
    </row>
    <row r="4428" spans="1:15">
      <c r="A4428" s="231" t="s">
        <v>969</v>
      </c>
      <c r="B4428" s="231" t="s">
        <v>970</v>
      </c>
      <c r="C4428" s="231" t="s">
        <v>971</v>
      </c>
      <c r="D4428" s="231" t="s">
        <v>972</v>
      </c>
      <c r="E4428" s="231" t="s">
        <v>996</v>
      </c>
      <c r="F4428" s="231" t="s">
        <v>359</v>
      </c>
      <c r="G4428" s="231" t="s">
        <v>974</v>
      </c>
      <c r="H4428" s="231" t="s">
        <v>657</v>
      </c>
      <c r="I4428" s="231" t="s">
        <v>713</v>
      </c>
      <c r="J4428" s="231" t="s">
        <v>811</v>
      </c>
      <c r="K4428" s="231" t="s">
        <v>55</v>
      </c>
      <c r="L4428" s="231" t="s">
        <v>978</v>
      </c>
      <c r="M4428" s="234"/>
      <c r="N4428" s="239">
        <v>1</v>
      </c>
      <c r="O4428" s="239">
        <v>1</v>
      </c>
    </row>
    <row r="4429" spans="1:15">
      <c r="A4429" s="231" t="s">
        <v>969</v>
      </c>
      <c r="B4429" s="231" t="s">
        <v>970</v>
      </c>
      <c r="C4429" s="231" t="s">
        <v>971</v>
      </c>
      <c r="D4429" s="231" t="s">
        <v>972</v>
      </c>
      <c r="E4429" s="231" t="s">
        <v>996</v>
      </c>
      <c r="F4429" s="231" t="s">
        <v>359</v>
      </c>
      <c r="G4429" s="231" t="s">
        <v>974</v>
      </c>
      <c r="H4429" s="231" t="s">
        <v>657</v>
      </c>
      <c r="K4429" s="231" t="s">
        <v>55</v>
      </c>
      <c r="L4429" s="231" t="s">
        <v>979</v>
      </c>
      <c r="M4429" s="234"/>
      <c r="N4429" s="236"/>
      <c r="O4429" s="235"/>
    </row>
    <row r="4430" spans="1:15">
      <c r="A4430" s="231" t="s">
        <v>969</v>
      </c>
      <c r="B4430" s="231" t="s">
        <v>970</v>
      </c>
      <c r="C4430" s="231" t="s">
        <v>971</v>
      </c>
      <c r="D4430" s="231" t="s">
        <v>972</v>
      </c>
      <c r="E4430" s="231" t="s">
        <v>996</v>
      </c>
      <c r="F4430" s="231" t="s">
        <v>359</v>
      </c>
      <c r="G4430" s="231" t="s">
        <v>974</v>
      </c>
      <c r="H4430" s="231" t="s">
        <v>657</v>
      </c>
      <c r="K4430" s="231" t="s">
        <v>55</v>
      </c>
      <c r="L4430" s="231" t="s">
        <v>980</v>
      </c>
      <c r="M4430" s="234"/>
      <c r="N4430" s="236"/>
      <c r="O4430" s="235"/>
    </row>
    <row r="4431" spans="1:15">
      <c r="A4431" s="237" t="s">
        <v>969</v>
      </c>
      <c r="B4431" s="237" t="s">
        <v>970</v>
      </c>
      <c r="C4431" s="237" t="s">
        <v>971</v>
      </c>
      <c r="D4431" s="237" t="s">
        <v>972</v>
      </c>
      <c r="E4431" s="237" t="s">
        <v>996</v>
      </c>
      <c r="F4431" s="237" t="s">
        <v>359</v>
      </c>
      <c r="G4431" s="237" t="s">
        <v>974</v>
      </c>
      <c r="H4431" s="237" t="s">
        <v>17</v>
      </c>
      <c r="I4431" s="237"/>
      <c r="J4431" s="237"/>
      <c r="K4431" s="237" t="s">
        <v>55</v>
      </c>
      <c r="L4431" s="237" t="s">
        <v>976</v>
      </c>
      <c r="M4431" s="237">
        <v>4547.3532999999998</v>
      </c>
      <c r="N4431" s="237"/>
      <c r="O4431" s="237">
        <v>270.85120000000001</v>
      </c>
    </row>
    <row r="4432" spans="1:15">
      <c r="A4432" s="237" t="s">
        <v>969</v>
      </c>
      <c r="B4432" s="237" t="s">
        <v>970</v>
      </c>
      <c r="C4432" s="237" t="s">
        <v>971</v>
      </c>
      <c r="D4432" s="237" t="s">
        <v>972</v>
      </c>
      <c r="E4432" s="237" t="s">
        <v>996</v>
      </c>
      <c r="F4432" s="237" t="s">
        <v>359</v>
      </c>
      <c r="G4432" s="237" t="s">
        <v>974</v>
      </c>
      <c r="H4432" s="237" t="s">
        <v>17</v>
      </c>
      <c r="I4432" s="237"/>
      <c r="J4432" s="237"/>
      <c r="K4432" s="237" t="s">
        <v>55</v>
      </c>
      <c r="L4432" s="237" t="s">
        <v>977</v>
      </c>
      <c r="M4432" s="238">
        <v>5.1449351589342497E-4</v>
      </c>
      <c r="N4432" s="238"/>
      <c r="O4432" s="238">
        <v>4.2166762705567102E-5</v>
      </c>
    </row>
    <row r="4433" spans="1:15">
      <c r="A4433" s="231" t="s">
        <v>969</v>
      </c>
      <c r="B4433" s="231" t="s">
        <v>970</v>
      </c>
      <c r="C4433" s="231" t="s">
        <v>971</v>
      </c>
      <c r="D4433" s="231" t="s">
        <v>972</v>
      </c>
      <c r="E4433" s="231" t="s">
        <v>996</v>
      </c>
      <c r="F4433" s="231" t="s">
        <v>359</v>
      </c>
      <c r="G4433" s="231" t="s">
        <v>974</v>
      </c>
      <c r="H4433" s="231" t="s">
        <v>17</v>
      </c>
      <c r="I4433" s="231" t="s">
        <v>120</v>
      </c>
      <c r="J4433" s="231" t="s">
        <v>811</v>
      </c>
      <c r="K4433" s="231" t="s">
        <v>55</v>
      </c>
      <c r="L4433" s="231" t="s">
        <v>978</v>
      </c>
      <c r="M4433" s="234"/>
      <c r="N4433" s="239">
        <v>1</v>
      </c>
      <c r="O4433" s="239">
        <v>1</v>
      </c>
    </row>
    <row r="4434" spans="1:15">
      <c r="A4434" s="231" t="s">
        <v>969</v>
      </c>
      <c r="B4434" s="231" t="s">
        <v>970</v>
      </c>
      <c r="C4434" s="231" t="s">
        <v>971</v>
      </c>
      <c r="D4434" s="231" t="s">
        <v>972</v>
      </c>
      <c r="E4434" s="231" t="s">
        <v>996</v>
      </c>
      <c r="F4434" s="231" t="s">
        <v>359</v>
      </c>
      <c r="G4434" s="231" t="s">
        <v>974</v>
      </c>
      <c r="H4434" s="231" t="s">
        <v>17</v>
      </c>
      <c r="K4434" s="231" t="s">
        <v>55</v>
      </c>
      <c r="L4434" s="231" t="s">
        <v>979</v>
      </c>
      <c r="M4434" s="234"/>
      <c r="N4434" s="236"/>
      <c r="O4434" s="235"/>
    </row>
    <row r="4435" spans="1:15">
      <c r="A4435" s="231" t="s">
        <v>969</v>
      </c>
      <c r="B4435" s="231" t="s">
        <v>970</v>
      </c>
      <c r="C4435" s="231" t="s">
        <v>971</v>
      </c>
      <c r="D4435" s="231" t="s">
        <v>972</v>
      </c>
      <c r="E4435" s="231" t="s">
        <v>996</v>
      </c>
      <c r="F4435" s="231" t="s">
        <v>359</v>
      </c>
      <c r="G4435" s="231" t="s">
        <v>974</v>
      </c>
      <c r="H4435" s="231" t="s">
        <v>17</v>
      </c>
      <c r="K4435" s="231" t="s">
        <v>55</v>
      </c>
      <c r="L4435" s="231" t="s">
        <v>980</v>
      </c>
      <c r="M4435" s="234"/>
      <c r="N4435" s="236"/>
      <c r="O4435" s="235"/>
    </row>
    <row r="4436" spans="1:15">
      <c r="A4436" s="237" t="s">
        <v>969</v>
      </c>
      <c r="B4436" s="237" t="s">
        <v>970</v>
      </c>
      <c r="C4436" s="237" t="s">
        <v>971</v>
      </c>
      <c r="D4436" s="237" t="s">
        <v>972</v>
      </c>
      <c r="E4436" s="237" t="s">
        <v>996</v>
      </c>
      <c r="F4436" s="237" t="s">
        <v>359</v>
      </c>
      <c r="G4436" s="237" t="s">
        <v>974</v>
      </c>
      <c r="H4436" s="237" t="s">
        <v>975</v>
      </c>
      <c r="I4436" s="237"/>
      <c r="J4436" s="237"/>
      <c r="K4436" s="237" t="s">
        <v>65</v>
      </c>
      <c r="L4436" s="237" t="s">
        <v>976</v>
      </c>
      <c r="M4436" s="237">
        <v>33043.859600000003</v>
      </c>
      <c r="N4436" s="237">
        <v>33043.859600000003</v>
      </c>
      <c r="O4436" s="237"/>
    </row>
    <row r="4437" spans="1:15">
      <c r="A4437" s="237" t="s">
        <v>969</v>
      </c>
      <c r="B4437" s="237" t="s">
        <v>970</v>
      </c>
      <c r="C4437" s="237" t="s">
        <v>971</v>
      </c>
      <c r="D4437" s="237" t="s">
        <v>972</v>
      </c>
      <c r="E4437" s="237" t="s">
        <v>996</v>
      </c>
      <c r="F4437" s="237" t="s">
        <v>359</v>
      </c>
      <c r="G4437" s="237" t="s">
        <v>974</v>
      </c>
      <c r="H4437" s="237" t="s">
        <v>975</v>
      </c>
      <c r="I4437" s="237"/>
      <c r="J4437" s="237"/>
      <c r="K4437" s="237" t="s">
        <v>65</v>
      </c>
      <c r="L4437" s="237" t="s">
        <v>977</v>
      </c>
      <c r="M4437" s="238">
        <v>8.2476405375284598E-3</v>
      </c>
      <c r="N4437" s="238">
        <v>8.2476405375284598E-3</v>
      </c>
      <c r="O4437" s="238"/>
    </row>
    <row r="4438" spans="1:15">
      <c r="A4438" s="231" t="s">
        <v>969</v>
      </c>
      <c r="B4438" s="231" t="s">
        <v>970</v>
      </c>
      <c r="C4438" s="231" t="s">
        <v>971</v>
      </c>
      <c r="D4438" s="231" t="s">
        <v>972</v>
      </c>
      <c r="E4438" s="231" t="s">
        <v>996</v>
      </c>
      <c r="F4438" s="231" t="s">
        <v>359</v>
      </c>
      <c r="G4438" s="231" t="s">
        <v>974</v>
      </c>
      <c r="H4438" s="231" t="s">
        <v>975</v>
      </c>
      <c r="I4438" s="231" t="s">
        <v>122</v>
      </c>
      <c r="J4438" s="231" t="s">
        <v>811</v>
      </c>
      <c r="K4438" s="231" t="s">
        <v>65</v>
      </c>
      <c r="L4438" s="231" t="s">
        <v>978</v>
      </c>
      <c r="M4438" s="234"/>
      <c r="N4438" s="239">
        <v>1</v>
      </c>
      <c r="O4438" s="239">
        <v>1</v>
      </c>
    </row>
    <row r="4439" spans="1:15">
      <c r="A4439" s="231" t="s">
        <v>969</v>
      </c>
      <c r="B4439" s="231" t="s">
        <v>970</v>
      </c>
      <c r="C4439" s="231" t="s">
        <v>971</v>
      </c>
      <c r="D4439" s="231" t="s">
        <v>972</v>
      </c>
      <c r="E4439" s="231" t="s">
        <v>996</v>
      </c>
      <c r="F4439" s="231" t="s">
        <v>359</v>
      </c>
      <c r="G4439" s="231" t="s">
        <v>974</v>
      </c>
      <c r="H4439" s="231" t="s">
        <v>975</v>
      </c>
      <c r="K4439" s="231" t="s">
        <v>65</v>
      </c>
      <c r="L4439" s="231" t="s">
        <v>979</v>
      </c>
      <c r="M4439" s="234"/>
      <c r="N4439" s="235"/>
      <c r="O4439" s="236"/>
    </row>
    <row r="4440" spans="1:15">
      <c r="A4440" s="231" t="s">
        <v>969</v>
      </c>
      <c r="B4440" s="231" t="s">
        <v>970</v>
      </c>
      <c r="C4440" s="231" t="s">
        <v>971</v>
      </c>
      <c r="D4440" s="231" t="s">
        <v>972</v>
      </c>
      <c r="E4440" s="231" t="s">
        <v>996</v>
      </c>
      <c r="F4440" s="231" t="s">
        <v>359</v>
      </c>
      <c r="G4440" s="231" t="s">
        <v>974</v>
      </c>
      <c r="H4440" s="231" t="s">
        <v>975</v>
      </c>
      <c r="K4440" s="231" t="s">
        <v>65</v>
      </c>
      <c r="L4440" s="231" t="s">
        <v>980</v>
      </c>
      <c r="M4440" s="234"/>
      <c r="N4440" s="235"/>
      <c r="O4440" s="236"/>
    </row>
    <row r="4441" spans="1:15">
      <c r="A4441" s="237" t="s">
        <v>969</v>
      </c>
      <c r="B4441" s="237" t="s">
        <v>970</v>
      </c>
      <c r="C4441" s="237" t="s">
        <v>971</v>
      </c>
      <c r="D4441" s="237" t="s">
        <v>972</v>
      </c>
      <c r="E4441" s="237" t="s">
        <v>996</v>
      </c>
      <c r="F4441" s="237" t="s">
        <v>359</v>
      </c>
      <c r="G4441" s="237" t="s">
        <v>974</v>
      </c>
      <c r="H4441" s="237" t="s">
        <v>981</v>
      </c>
      <c r="I4441" s="237"/>
      <c r="J4441" s="237"/>
      <c r="K4441" s="237" t="s">
        <v>65</v>
      </c>
      <c r="L4441" s="237" t="s">
        <v>976</v>
      </c>
      <c r="M4441" s="237">
        <v>843.19029999999998</v>
      </c>
      <c r="N4441" s="237">
        <v>843.19029999999998</v>
      </c>
      <c r="O4441" s="237"/>
    </row>
    <row r="4442" spans="1:15">
      <c r="A4442" s="237" t="s">
        <v>969</v>
      </c>
      <c r="B4442" s="237" t="s">
        <v>970</v>
      </c>
      <c r="C4442" s="237" t="s">
        <v>971</v>
      </c>
      <c r="D4442" s="237" t="s">
        <v>972</v>
      </c>
      <c r="E4442" s="237" t="s">
        <v>996</v>
      </c>
      <c r="F4442" s="237" t="s">
        <v>359</v>
      </c>
      <c r="G4442" s="237" t="s">
        <v>974</v>
      </c>
      <c r="H4442" s="237" t="s">
        <v>981</v>
      </c>
      <c r="I4442" s="237"/>
      <c r="J4442" s="237"/>
      <c r="K4442" s="237" t="s">
        <v>65</v>
      </c>
      <c r="L4442" s="237" t="s">
        <v>977</v>
      </c>
      <c r="M4442" s="238">
        <v>2.1045757315621801E-4</v>
      </c>
      <c r="N4442" s="238">
        <v>2.1045757315621801E-4</v>
      </c>
      <c r="O4442" s="238"/>
    </row>
    <row r="4443" spans="1:15">
      <c r="A4443" s="231" t="s">
        <v>969</v>
      </c>
      <c r="B4443" s="231" t="s">
        <v>970</v>
      </c>
      <c r="C4443" s="231" t="s">
        <v>971</v>
      </c>
      <c r="D4443" s="231" t="s">
        <v>972</v>
      </c>
      <c r="E4443" s="231" t="s">
        <v>996</v>
      </c>
      <c r="F4443" s="231" t="s">
        <v>359</v>
      </c>
      <c r="G4443" s="231" t="s">
        <v>974</v>
      </c>
      <c r="H4443" s="231" t="s">
        <v>981</v>
      </c>
      <c r="I4443" s="231" t="s">
        <v>122</v>
      </c>
      <c r="J4443" s="231" t="s">
        <v>811</v>
      </c>
      <c r="K4443" s="231" t="s">
        <v>65</v>
      </c>
      <c r="L4443" s="231" t="s">
        <v>978</v>
      </c>
      <c r="M4443" s="234"/>
      <c r="N4443" s="239">
        <v>1</v>
      </c>
      <c r="O4443" s="239">
        <v>1</v>
      </c>
    </row>
    <row r="4444" spans="1:15">
      <c r="A4444" s="231" t="s">
        <v>969</v>
      </c>
      <c r="B4444" s="231" t="s">
        <v>970</v>
      </c>
      <c r="C4444" s="231" t="s">
        <v>971</v>
      </c>
      <c r="D4444" s="231" t="s">
        <v>972</v>
      </c>
      <c r="E4444" s="231" t="s">
        <v>996</v>
      </c>
      <c r="F4444" s="231" t="s">
        <v>359</v>
      </c>
      <c r="G4444" s="231" t="s">
        <v>974</v>
      </c>
      <c r="H4444" s="231" t="s">
        <v>981</v>
      </c>
      <c r="K4444" s="231" t="s">
        <v>65</v>
      </c>
      <c r="L4444" s="231" t="s">
        <v>979</v>
      </c>
      <c r="M4444" s="234"/>
      <c r="N4444" s="235"/>
      <c r="O4444" s="236"/>
    </row>
    <row r="4445" spans="1:15">
      <c r="A4445" s="231" t="s">
        <v>969</v>
      </c>
      <c r="B4445" s="231" t="s">
        <v>970</v>
      </c>
      <c r="C4445" s="231" t="s">
        <v>971</v>
      </c>
      <c r="D4445" s="231" t="s">
        <v>972</v>
      </c>
      <c r="E4445" s="231" t="s">
        <v>996</v>
      </c>
      <c r="F4445" s="231" t="s">
        <v>359</v>
      </c>
      <c r="G4445" s="231" t="s">
        <v>974</v>
      </c>
      <c r="H4445" s="231" t="s">
        <v>981</v>
      </c>
      <c r="K4445" s="231" t="s">
        <v>65</v>
      </c>
      <c r="L4445" s="231" t="s">
        <v>980</v>
      </c>
      <c r="M4445" s="234"/>
      <c r="N4445" s="235"/>
      <c r="O4445" s="236"/>
    </row>
    <row r="4446" spans="1:15">
      <c r="A4446" s="237" t="s">
        <v>969</v>
      </c>
      <c r="B4446" s="237" t="s">
        <v>970</v>
      </c>
      <c r="C4446" s="237" t="s">
        <v>971</v>
      </c>
      <c r="D4446" s="237" t="s">
        <v>972</v>
      </c>
      <c r="E4446" s="237" t="s">
        <v>996</v>
      </c>
      <c r="F4446" s="237" t="s">
        <v>359</v>
      </c>
      <c r="G4446" s="237" t="s">
        <v>974</v>
      </c>
      <c r="H4446" s="237" t="s">
        <v>982</v>
      </c>
      <c r="I4446" s="237"/>
      <c r="J4446" s="237"/>
      <c r="K4446" s="237" t="s">
        <v>65</v>
      </c>
      <c r="L4446" s="237" t="s">
        <v>976</v>
      </c>
      <c r="M4446" s="237">
        <v>79.5197</v>
      </c>
      <c r="N4446" s="237"/>
      <c r="O4446" s="237"/>
    </row>
    <row r="4447" spans="1:15">
      <c r="A4447" s="237" t="s">
        <v>969</v>
      </c>
      <c r="B4447" s="237" t="s">
        <v>970</v>
      </c>
      <c r="C4447" s="237" t="s">
        <v>971</v>
      </c>
      <c r="D4447" s="237" t="s">
        <v>972</v>
      </c>
      <c r="E4447" s="237" t="s">
        <v>996</v>
      </c>
      <c r="F4447" s="237" t="s">
        <v>359</v>
      </c>
      <c r="G4447" s="237" t="s">
        <v>974</v>
      </c>
      <c r="H4447" s="237" t="s">
        <v>982</v>
      </c>
      <c r="I4447" s="237"/>
      <c r="J4447" s="237"/>
      <c r="K4447" s="237" t="s">
        <v>65</v>
      </c>
      <c r="L4447" s="237" t="s">
        <v>977</v>
      </c>
      <c r="M4447" s="238">
        <v>1.5872165076516401E-5</v>
      </c>
      <c r="N4447" s="238"/>
      <c r="O4447" s="238"/>
    </row>
    <row r="4448" spans="1:15">
      <c r="A4448" s="231" t="s">
        <v>969</v>
      </c>
      <c r="B4448" s="231" t="s">
        <v>970</v>
      </c>
      <c r="C4448" s="231" t="s">
        <v>971</v>
      </c>
      <c r="D4448" s="231" t="s">
        <v>972</v>
      </c>
      <c r="E4448" s="231" t="s">
        <v>996</v>
      </c>
      <c r="F4448" s="231" t="s">
        <v>359</v>
      </c>
      <c r="G4448" s="231" t="s">
        <v>974</v>
      </c>
      <c r="H4448" s="231" t="s">
        <v>982</v>
      </c>
      <c r="I4448" s="231" t="s">
        <v>122</v>
      </c>
      <c r="J4448" s="231" t="s">
        <v>811</v>
      </c>
      <c r="K4448" s="231" t="s">
        <v>65</v>
      </c>
      <c r="L4448" s="231" t="s">
        <v>978</v>
      </c>
      <c r="M4448" s="234"/>
      <c r="N4448" s="239">
        <v>1</v>
      </c>
      <c r="O4448" s="239">
        <v>1</v>
      </c>
    </row>
    <row r="4449" spans="1:15">
      <c r="A4449" s="231" t="s">
        <v>969</v>
      </c>
      <c r="B4449" s="231" t="s">
        <v>970</v>
      </c>
      <c r="C4449" s="231" t="s">
        <v>971</v>
      </c>
      <c r="D4449" s="231" t="s">
        <v>972</v>
      </c>
      <c r="E4449" s="231" t="s">
        <v>996</v>
      </c>
      <c r="F4449" s="231" t="s">
        <v>359</v>
      </c>
      <c r="G4449" s="231" t="s">
        <v>974</v>
      </c>
      <c r="H4449" s="231" t="s">
        <v>982</v>
      </c>
      <c r="K4449" s="231" t="s">
        <v>65</v>
      </c>
      <c r="L4449" s="231" t="s">
        <v>979</v>
      </c>
      <c r="M4449" s="234"/>
      <c r="N4449" s="236"/>
      <c r="O4449" s="236"/>
    </row>
    <row r="4450" spans="1:15">
      <c r="A4450" s="231" t="s">
        <v>969</v>
      </c>
      <c r="B4450" s="231" t="s">
        <v>970</v>
      </c>
      <c r="C4450" s="231" t="s">
        <v>971</v>
      </c>
      <c r="D4450" s="231" t="s">
        <v>972</v>
      </c>
      <c r="E4450" s="231" t="s">
        <v>996</v>
      </c>
      <c r="F4450" s="231" t="s">
        <v>359</v>
      </c>
      <c r="G4450" s="231" t="s">
        <v>974</v>
      </c>
      <c r="H4450" s="231" t="s">
        <v>982</v>
      </c>
      <c r="K4450" s="231" t="s">
        <v>65</v>
      </c>
      <c r="L4450" s="231" t="s">
        <v>980</v>
      </c>
      <c r="M4450" s="234"/>
      <c r="N4450" s="236"/>
      <c r="O4450" s="236"/>
    </row>
    <row r="4451" spans="1:15">
      <c r="A4451" s="237" t="s">
        <v>969</v>
      </c>
      <c r="B4451" s="237" t="s">
        <v>970</v>
      </c>
      <c r="C4451" s="237" t="s">
        <v>971</v>
      </c>
      <c r="D4451" s="237" t="s">
        <v>972</v>
      </c>
      <c r="E4451" s="237" t="s">
        <v>996</v>
      </c>
      <c r="F4451" s="237" t="s">
        <v>359</v>
      </c>
      <c r="G4451" s="237" t="s">
        <v>974</v>
      </c>
      <c r="H4451" s="237" t="s">
        <v>983</v>
      </c>
      <c r="I4451" s="237"/>
      <c r="J4451" s="237"/>
      <c r="K4451" s="237" t="s">
        <v>65</v>
      </c>
      <c r="L4451" s="237" t="s">
        <v>976</v>
      </c>
      <c r="M4451" s="237">
        <v>263.72519999999997</v>
      </c>
      <c r="N4451" s="237"/>
      <c r="O4451" s="237">
        <v>3.2050999999999998</v>
      </c>
    </row>
    <row r="4452" spans="1:15">
      <c r="A4452" s="237" t="s">
        <v>969</v>
      </c>
      <c r="B4452" s="237" t="s">
        <v>970</v>
      </c>
      <c r="C4452" s="237" t="s">
        <v>971</v>
      </c>
      <c r="D4452" s="237" t="s">
        <v>972</v>
      </c>
      <c r="E4452" s="237" t="s">
        <v>996</v>
      </c>
      <c r="F4452" s="237" t="s">
        <v>359</v>
      </c>
      <c r="G4452" s="237" t="s">
        <v>974</v>
      </c>
      <c r="H4452" s="237" t="s">
        <v>983</v>
      </c>
      <c r="I4452" s="237"/>
      <c r="J4452" s="237"/>
      <c r="K4452" s="237" t="s">
        <v>65</v>
      </c>
      <c r="L4452" s="237" t="s">
        <v>977</v>
      </c>
      <c r="M4452" s="238">
        <v>5.3744268649127899E-5</v>
      </c>
      <c r="N4452" s="238"/>
      <c r="O4452" s="238">
        <v>4.9897763475891196E-7</v>
      </c>
    </row>
    <row r="4453" spans="1:15">
      <c r="A4453" s="231" t="s">
        <v>969</v>
      </c>
      <c r="B4453" s="231" t="s">
        <v>970</v>
      </c>
      <c r="C4453" s="231" t="s">
        <v>971</v>
      </c>
      <c r="D4453" s="231" t="s">
        <v>972</v>
      </c>
      <c r="E4453" s="231" t="s">
        <v>996</v>
      </c>
      <c r="F4453" s="231" t="s">
        <v>359</v>
      </c>
      <c r="G4453" s="231" t="s">
        <v>974</v>
      </c>
      <c r="H4453" s="231" t="s">
        <v>983</v>
      </c>
      <c r="I4453" s="231" t="s">
        <v>122</v>
      </c>
      <c r="J4453" s="231" t="s">
        <v>811</v>
      </c>
      <c r="K4453" s="231" t="s">
        <v>65</v>
      </c>
      <c r="L4453" s="231" t="s">
        <v>978</v>
      </c>
      <c r="M4453" s="234"/>
      <c r="N4453" s="239">
        <v>1</v>
      </c>
      <c r="O4453" s="239">
        <v>1</v>
      </c>
    </row>
    <row r="4454" spans="1:15">
      <c r="A4454" s="231" t="s">
        <v>969</v>
      </c>
      <c r="B4454" s="231" t="s">
        <v>970</v>
      </c>
      <c r="C4454" s="231" t="s">
        <v>971</v>
      </c>
      <c r="D4454" s="231" t="s">
        <v>972</v>
      </c>
      <c r="E4454" s="231" t="s">
        <v>996</v>
      </c>
      <c r="F4454" s="231" t="s">
        <v>359</v>
      </c>
      <c r="G4454" s="231" t="s">
        <v>974</v>
      </c>
      <c r="H4454" s="231" t="s">
        <v>983</v>
      </c>
      <c r="K4454" s="231" t="s">
        <v>65</v>
      </c>
      <c r="L4454" s="231" t="s">
        <v>979</v>
      </c>
      <c r="M4454" s="234"/>
      <c r="N4454" s="236"/>
      <c r="O4454" s="235"/>
    </row>
    <row r="4455" spans="1:15">
      <c r="A4455" s="231" t="s">
        <v>969</v>
      </c>
      <c r="B4455" s="231" t="s">
        <v>970</v>
      </c>
      <c r="C4455" s="231" t="s">
        <v>971</v>
      </c>
      <c r="D4455" s="231" t="s">
        <v>972</v>
      </c>
      <c r="E4455" s="231" t="s">
        <v>996</v>
      </c>
      <c r="F4455" s="231" t="s">
        <v>359</v>
      </c>
      <c r="G4455" s="231" t="s">
        <v>974</v>
      </c>
      <c r="H4455" s="231" t="s">
        <v>983</v>
      </c>
      <c r="K4455" s="231" t="s">
        <v>65</v>
      </c>
      <c r="L4455" s="231" t="s">
        <v>980</v>
      </c>
      <c r="M4455" s="234"/>
      <c r="N4455" s="236"/>
      <c r="O4455" s="235"/>
    </row>
    <row r="4456" spans="1:15">
      <c r="A4456" s="237" t="s">
        <v>969</v>
      </c>
      <c r="B4456" s="237" t="s">
        <v>970</v>
      </c>
      <c r="C4456" s="237" t="s">
        <v>971</v>
      </c>
      <c r="D4456" s="237" t="s">
        <v>972</v>
      </c>
      <c r="E4456" s="237" t="s">
        <v>996</v>
      </c>
      <c r="F4456" s="237" t="s">
        <v>359</v>
      </c>
      <c r="G4456" s="237" t="s">
        <v>974</v>
      </c>
      <c r="H4456" s="237" t="s">
        <v>984</v>
      </c>
      <c r="I4456" s="237"/>
      <c r="J4456" s="237"/>
      <c r="K4456" s="237" t="s">
        <v>65</v>
      </c>
      <c r="L4456" s="237" t="s">
        <v>976</v>
      </c>
      <c r="M4456" s="237">
        <v>23779.086500000001</v>
      </c>
      <c r="N4456" s="237"/>
      <c r="O4456" s="237">
        <v>477.12990000000002</v>
      </c>
    </row>
    <row r="4457" spans="1:15">
      <c r="A4457" s="237" t="s">
        <v>969</v>
      </c>
      <c r="B4457" s="237" t="s">
        <v>970</v>
      </c>
      <c r="C4457" s="237" t="s">
        <v>971</v>
      </c>
      <c r="D4457" s="237" t="s">
        <v>972</v>
      </c>
      <c r="E4457" s="237" t="s">
        <v>996</v>
      </c>
      <c r="F4457" s="237" t="s">
        <v>359</v>
      </c>
      <c r="G4457" s="237" t="s">
        <v>974</v>
      </c>
      <c r="H4457" s="237" t="s">
        <v>984</v>
      </c>
      <c r="I4457" s="237"/>
      <c r="J4457" s="237"/>
      <c r="K4457" s="237" t="s">
        <v>65</v>
      </c>
      <c r="L4457" s="237" t="s">
        <v>977</v>
      </c>
      <c r="M4457" s="238">
        <v>4.8459139023758497E-3</v>
      </c>
      <c r="N4457" s="238"/>
      <c r="O4457" s="238">
        <v>7.4280724150496498E-5</v>
      </c>
    </row>
    <row r="4458" spans="1:15">
      <c r="A4458" s="231" t="s">
        <v>969</v>
      </c>
      <c r="B4458" s="231" t="s">
        <v>970</v>
      </c>
      <c r="C4458" s="231" t="s">
        <v>971</v>
      </c>
      <c r="D4458" s="231" t="s">
        <v>972</v>
      </c>
      <c r="E4458" s="231" t="s">
        <v>996</v>
      </c>
      <c r="F4458" s="231" t="s">
        <v>359</v>
      </c>
      <c r="G4458" s="231" t="s">
        <v>974</v>
      </c>
      <c r="H4458" s="231" t="s">
        <v>984</v>
      </c>
      <c r="I4458" s="231" t="s">
        <v>122</v>
      </c>
      <c r="J4458" s="231" t="s">
        <v>811</v>
      </c>
      <c r="K4458" s="231" t="s">
        <v>65</v>
      </c>
      <c r="L4458" s="231" t="s">
        <v>978</v>
      </c>
      <c r="M4458" s="234"/>
      <c r="N4458" s="239">
        <v>1</v>
      </c>
      <c r="O4458" s="239">
        <v>1</v>
      </c>
    </row>
    <row r="4459" spans="1:15">
      <c r="A4459" s="231" t="s">
        <v>969</v>
      </c>
      <c r="B4459" s="231" t="s">
        <v>970</v>
      </c>
      <c r="C4459" s="231" t="s">
        <v>971</v>
      </c>
      <c r="D4459" s="231" t="s">
        <v>972</v>
      </c>
      <c r="E4459" s="231" t="s">
        <v>996</v>
      </c>
      <c r="F4459" s="231" t="s">
        <v>359</v>
      </c>
      <c r="G4459" s="231" t="s">
        <v>974</v>
      </c>
      <c r="H4459" s="231" t="s">
        <v>984</v>
      </c>
      <c r="K4459" s="231" t="s">
        <v>65</v>
      </c>
      <c r="L4459" s="231" t="s">
        <v>979</v>
      </c>
      <c r="M4459" s="234"/>
      <c r="N4459" s="236"/>
      <c r="O4459" s="235"/>
    </row>
    <row r="4460" spans="1:15">
      <c r="A4460" s="231" t="s">
        <v>969</v>
      </c>
      <c r="B4460" s="231" t="s">
        <v>970</v>
      </c>
      <c r="C4460" s="231" t="s">
        <v>971</v>
      </c>
      <c r="D4460" s="231" t="s">
        <v>972</v>
      </c>
      <c r="E4460" s="231" t="s">
        <v>996</v>
      </c>
      <c r="F4460" s="231" t="s">
        <v>359</v>
      </c>
      <c r="G4460" s="231" t="s">
        <v>974</v>
      </c>
      <c r="H4460" s="231" t="s">
        <v>984</v>
      </c>
      <c r="K4460" s="231" t="s">
        <v>65</v>
      </c>
      <c r="L4460" s="231" t="s">
        <v>980</v>
      </c>
      <c r="M4460" s="234"/>
      <c r="N4460" s="236"/>
      <c r="O4460" s="235"/>
    </row>
    <row r="4461" spans="1:15">
      <c r="A4461" s="237" t="s">
        <v>969</v>
      </c>
      <c r="B4461" s="237" t="s">
        <v>970</v>
      </c>
      <c r="C4461" s="237" t="s">
        <v>971</v>
      </c>
      <c r="D4461" s="237" t="s">
        <v>972</v>
      </c>
      <c r="E4461" s="237" t="s">
        <v>996</v>
      </c>
      <c r="F4461" s="237" t="s">
        <v>359</v>
      </c>
      <c r="G4461" s="237" t="s">
        <v>974</v>
      </c>
      <c r="H4461" s="237" t="s">
        <v>985</v>
      </c>
      <c r="I4461" s="237"/>
      <c r="J4461" s="237"/>
      <c r="K4461" s="237" t="s">
        <v>65</v>
      </c>
      <c r="L4461" s="237" t="s">
        <v>976</v>
      </c>
      <c r="M4461" s="237">
        <v>69.302499999999995</v>
      </c>
      <c r="N4461" s="237"/>
      <c r="O4461" s="237"/>
    </row>
    <row r="4462" spans="1:15">
      <c r="A4462" s="237" t="s">
        <v>969</v>
      </c>
      <c r="B4462" s="237" t="s">
        <v>970</v>
      </c>
      <c r="C4462" s="237" t="s">
        <v>971</v>
      </c>
      <c r="D4462" s="237" t="s">
        <v>972</v>
      </c>
      <c r="E4462" s="237" t="s">
        <v>996</v>
      </c>
      <c r="F4462" s="237" t="s">
        <v>359</v>
      </c>
      <c r="G4462" s="237" t="s">
        <v>974</v>
      </c>
      <c r="H4462" s="237" t="s">
        <v>985</v>
      </c>
      <c r="I4462" s="237"/>
      <c r="J4462" s="237"/>
      <c r="K4462" s="237" t="s">
        <v>65</v>
      </c>
      <c r="L4462" s="237" t="s">
        <v>977</v>
      </c>
      <c r="M4462" s="238">
        <v>1.41230803050152E-5</v>
      </c>
      <c r="N4462" s="238"/>
      <c r="O4462" s="238"/>
    </row>
    <row r="4463" spans="1:15">
      <c r="A4463" s="231" t="s">
        <v>969</v>
      </c>
      <c r="B4463" s="231" t="s">
        <v>970</v>
      </c>
      <c r="C4463" s="231" t="s">
        <v>971</v>
      </c>
      <c r="D4463" s="231" t="s">
        <v>972</v>
      </c>
      <c r="E4463" s="231" t="s">
        <v>996</v>
      </c>
      <c r="F4463" s="231" t="s">
        <v>359</v>
      </c>
      <c r="G4463" s="231" t="s">
        <v>974</v>
      </c>
      <c r="H4463" s="231" t="s">
        <v>985</v>
      </c>
      <c r="I4463" s="231" t="s">
        <v>122</v>
      </c>
      <c r="J4463" s="231" t="s">
        <v>811</v>
      </c>
      <c r="K4463" s="231" t="s">
        <v>65</v>
      </c>
      <c r="L4463" s="231" t="s">
        <v>978</v>
      </c>
      <c r="M4463" s="234"/>
      <c r="N4463" s="239">
        <v>1</v>
      </c>
      <c r="O4463" s="239">
        <v>1</v>
      </c>
    </row>
    <row r="4464" spans="1:15">
      <c r="A4464" s="231" t="s">
        <v>969</v>
      </c>
      <c r="B4464" s="231" t="s">
        <v>970</v>
      </c>
      <c r="C4464" s="231" t="s">
        <v>971</v>
      </c>
      <c r="D4464" s="231" t="s">
        <v>972</v>
      </c>
      <c r="E4464" s="231" t="s">
        <v>996</v>
      </c>
      <c r="F4464" s="231" t="s">
        <v>359</v>
      </c>
      <c r="G4464" s="231" t="s">
        <v>974</v>
      </c>
      <c r="H4464" s="231" t="s">
        <v>985</v>
      </c>
      <c r="K4464" s="231" t="s">
        <v>65</v>
      </c>
      <c r="L4464" s="231" t="s">
        <v>979</v>
      </c>
      <c r="M4464" s="234"/>
      <c r="N4464" s="236"/>
      <c r="O4464" s="236"/>
    </row>
    <row r="4465" spans="1:15">
      <c r="A4465" s="231" t="s">
        <v>969</v>
      </c>
      <c r="B4465" s="231" t="s">
        <v>970</v>
      </c>
      <c r="C4465" s="231" t="s">
        <v>971</v>
      </c>
      <c r="D4465" s="231" t="s">
        <v>972</v>
      </c>
      <c r="E4465" s="231" t="s">
        <v>996</v>
      </c>
      <c r="F4465" s="231" t="s">
        <v>359</v>
      </c>
      <c r="G4465" s="231" t="s">
        <v>974</v>
      </c>
      <c r="H4465" s="231" t="s">
        <v>985</v>
      </c>
      <c r="K4465" s="231" t="s">
        <v>65</v>
      </c>
      <c r="L4465" s="231" t="s">
        <v>980</v>
      </c>
      <c r="M4465" s="234"/>
      <c r="N4465" s="236"/>
      <c r="O4465" s="236"/>
    </row>
    <row r="4466" spans="1:15">
      <c r="A4466" s="237" t="s">
        <v>969</v>
      </c>
      <c r="B4466" s="237" t="s">
        <v>970</v>
      </c>
      <c r="C4466" s="237" t="s">
        <v>971</v>
      </c>
      <c r="D4466" s="237" t="s">
        <v>972</v>
      </c>
      <c r="E4466" s="237" t="s">
        <v>996</v>
      </c>
      <c r="F4466" s="237" t="s">
        <v>359</v>
      </c>
      <c r="G4466" s="237" t="s">
        <v>974</v>
      </c>
      <c r="H4466" s="237" t="s">
        <v>986</v>
      </c>
      <c r="I4466" s="237"/>
      <c r="J4466" s="237"/>
      <c r="K4466" s="237" t="s">
        <v>65</v>
      </c>
      <c r="L4466" s="237" t="s">
        <v>976</v>
      </c>
      <c r="M4466" s="237">
        <v>288.35340000000002</v>
      </c>
      <c r="N4466" s="237"/>
      <c r="O4466" s="237">
        <v>25.528199999999998</v>
      </c>
    </row>
    <row r="4467" spans="1:15">
      <c r="A4467" s="237" t="s">
        <v>969</v>
      </c>
      <c r="B4467" s="237" t="s">
        <v>970</v>
      </c>
      <c r="C4467" s="237" t="s">
        <v>971</v>
      </c>
      <c r="D4467" s="237" t="s">
        <v>972</v>
      </c>
      <c r="E4467" s="237" t="s">
        <v>996</v>
      </c>
      <c r="F4467" s="237" t="s">
        <v>359</v>
      </c>
      <c r="G4467" s="237" t="s">
        <v>974</v>
      </c>
      <c r="H4467" s="237" t="s">
        <v>986</v>
      </c>
      <c r="I4467" s="237"/>
      <c r="J4467" s="237"/>
      <c r="K4467" s="237" t="s">
        <v>65</v>
      </c>
      <c r="L4467" s="237" t="s">
        <v>977</v>
      </c>
      <c r="M4467" s="238">
        <v>5.86597792123133E-5</v>
      </c>
      <c r="N4467" s="238"/>
      <c r="O4467" s="238">
        <v>3.9742912407264898E-6</v>
      </c>
    </row>
    <row r="4468" spans="1:15">
      <c r="A4468" s="231" t="s">
        <v>969</v>
      </c>
      <c r="B4468" s="231" t="s">
        <v>970</v>
      </c>
      <c r="C4468" s="231" t="s">
        <v>971</v>
      </c>
      <c r="D4468" s="231" t="s">
        <v>972</v>
      </c>
      <c r="E4468" s="231" t="s">
        <v>996</v>
      </c>
      <c r="F4468" s="231" t="s">
        <v>359</v>
      </c>
      <c r="G4468" s="231" t="s">
        <v>974</v>
      </c>
      <c r="H4468" s="231" t="s">
        <v>986</v>
      </c>
      <c r="I4468" s="231" t="s">
        <v>122</v>
      </c>
      <c r="J4468" s="231" t="s">
        <v>811</v>
      </c>
      <c r="K4468" s="231" t="s">
        <v>65</v>
      </c>
      <c r="L4468" s="231" t="s">
        <v>978</v>
      </c>
      <c r="M4468" s="234"/>
      <c r="N4468" s="239">
        <v>1</v>
      </c>
      <c r="O4468" s="239">
        <v>1</v>
      </c>
    </row>
    <row r="4469" spans="1:15">
      <c r="A4469" s="231" t="s">
        <v>969</v>
      </c>
      <c r="B4469" s="231" t="s">
        <v>970</v>
      </c>
      <c r="C4469" s="231" t="s">
        <v>971</v>
      </c>
      <c r="D4469" s="231" t="s">
        <v>972</v>
      </c>
      <c r="E4469" s="231" t="s">
        <v>996</v>
      </c>
      <c r="F4469" s="231" t="s">
        <v>359</v>
      </c>
      <c r="G4469" s="231" t="s">
        <v>974</v>
      </c>
      <c r="H4469" s="231" t="s">
        <v>986</v>
      </c>
      <c r="K4469" s="231" t="s">
        <v>65</v>
      </c>
      <c r="L4469" s="231" t="s">
        <v>979</v>
      </c>
      <c r="M4469" s="234"/>
      <c r="N4469" s="236"/>
      <c r="O4469" s="235"/>
    </row>
    <row r="4470" spans="1:15">
      <c r="A4470" s="231" t="s">
        <v>969</v>
      </c>
      <c r="B4470" s="231" t="s">
        <v>970</v>
      </c>
      <c r="C4470" s="231" t="s">
        <v>971</v>
      </c>
      <c r="D4470" s="231" t="s">
        <v>972</v>
      </c>
      <c r="E4470" s="231" t="s">
        <v>996</v>
      </c>
      <c r="F4470" s="231" t="s">
        <v>359</v>
      </c>
      <c r="G4470" s="231" t="s">
        <v>974</v>
      </c>
      <c r="H4470" s="231" t="s">
        <v>986</v>
      </c>
      <c r="K4470" s="231" t="s">
        <v>65</v>
      </c>
      <c r="L4470" s="231" t="s">
        <v>980</v>
      </c>
      <c r="M4470" s="234"/>
      <c r="N4470" s="236"/>
      <c r="O4470" s="235"/>
    </row>
    <row r="4471" spans="1:15">
      <c r="A4471" s="237" t="s">
        <v>969</v>
      </c>
      <c r="B4471" s="237" t="s">
        <v>970</v>
      </c>
      <c r="C4471" s="237" t="s">
        <v>971</v>
      </c>
      <c r="D4471" s="237" t="s">
        <v>972</v>
      </c>
      <c r="E4471" s="237" t="s">
        <v>996</v>
      </c>
      <c r="F4471" s="237" t="s">
        <v>359</v>
      </c>
      <c r="G4471" s="237" t="s">
        <v>974</v>
      </c>
      <c r="H4471" s="237" t="s">
        <v>49</v>
      </c>
      <c r="I4471" s="237"/>
      <c r="J4471" s="237"/>
      <c r="K4471" s="237" t="s">
        <v>65</v>
      </c>
      <c r="L4471" s="237" t="s">
        <v>976</v>
      </c>
      <c r="M4471" s="237">
        <v>916.64459999999997</v>
      </c>
      <c r="N4471" s="237">
        <v>748.71320000000003</v>
      </c>
      <c r="O4471" s="237"/>
    </row>
    <row r="4472" spans="1:15">
      <c r="A4472" s="237" t="s">
        <v>969</v>
      </c>
      <c r="B4472" s="237" t="s">
        <v>970</v>
      </c>
      <c r="C4472" s="237" t="s">
        <v>971</v>
      </c>
      <c r="D4472" s="237" t="s">
        <v>972</v>
      </c>
      <c r="E4472" s="237" t="s">
        <v>996</v>
      </c>
      <c r="F4472" s="237" t="s">
        <v>359</v>
      </c>
      <c r="G4472" s="237" t="s">
        <v>974</v>
      </c>
      <c r="H4472" s="237" t="s">
        <v>49</v>
      </c>
      <c r="I4472" s="237"/>
      <c r="J4472" s="237"/>
      <c r="K4472" s="237" t="s">
        <v>65</v>
      </c>
      <c r="L4472" s="237" t="s">
        <v>977</v>
      </c>
      <c r="M4472" s="238">
        <v>2.19030196258443E-4</v>
      </c>
      <c r="N4472" s="238">
        <v>1.8687639440589601E-4</v>
      </c>
      <c r="O4472" s="238"/>
    </row>
    <row r="4473" spans="1:15">
      <c r="A4473" s="231" t="s">
        <v>969</v>
      </c>
      <c r="B4473" s="231" t="s">
        <v>970</v>
      </c>
      <c r="C4473" s="231" t="s">
        <v>971</v>
      </c>
      <c r="D4473" s="231" t="s">
        <v>972</v>
      </c>
      <c r="E4473" s="231" t="s">
        <v>996</v>
      </c>
      <c r="F4473" s="231" t="s">
        <v>359</v>
      </c>
      <c r="G4473" s="231" t="s">
        <v>974</v>
      </c>
      <c r="H4473" s="231" t="s">
        <v>49</v>
      </c>
      <c r="I4473" s="231" t="s">
        <v>124</v>
      </c>
      <c r="J4473" s="231" t="s">
        <v>811</v>
      </c>
      <c r="K4473" s="231" t="s">
        <v>65</v>
      </c>
      <c r="L4473" s="231" t="s">
        <v>978</v>
      </c>
      <c r="M4473" s="234"/>
      <c r="N4473" s="239">
        <v>1</v>
      </c>
      <c r="O4473" s="239">
        <v>1</v>
      </c>
    </row>
    <row r="4474" spans="1:15">
      <c r="A4474" s="231" t="s">
        <v>969</v>
      </c>
      <c r="B4474" s="231" t="s">
        <v>970</v>
      </c>
      <c r="C4474" s="231" t="s">
        <v>971</v>
      </c>
      <c r="D4474" s="231" t="s">
        <v>972</v>
      </c>
      <c r="E4474" s="231" t="s">
        <v>996</v>
      </c>
      <c r="F4474" s="231" t="s">
        <v>359</v>
      </c>
      <c r="G4474" s="231" t="s">
        <v>974</v>
      </c>
      <c r="H4474" s="231" t="s">
        <v>49</v>
      </c>
      <c r="K4474" s="231" t="s">
        <v>65</v>
      </c>
      <c r="L4474" s="231" t="s">
        <v>979</v>
      </c>
      <c r="M4474" s="234"/>
      <c r="N4474" s="235"/>
      <c r="O4474" s="236"/>
    </row>
    <row r="4475" spans="1:15">
      <c r="A4475" s="231" t="s">
        <v>969</v>
      </c>
      <c r="B4475" s="231" t="s">
        <v>970</v>
      </c>
      <c r="C4475" s="231" t="s">
        <v>971</v>
      </c>
      <c r="D4475" s="231" t="s">
        <v>972</v>
      </c>
      <c r="E4475" s="231" t="s">
        <v>996</v>
      </c>
      <c r="F4475" s="231" t="s">
        <v>359</v>
      </c>
      <c r="G4475" s="231" t="s">
        <v>974</v>
      </c>
      <c r="H4475" s="231" t="s">
        <v>49</v>
      </c>
      <c r="K4475" s="231" t="s">
        <v>65</v>
      </c>
      <c r="L4475" s="231" t="s">
        <v>980</v>
      </c>
      <c r="M4475" s="234"/>
      <c r="N4475" s="235"/>
      <c r="O4475" s="236"/>
    </row>
    <row r="4476" spans="1:15">
      <c r="A4476" s="237" t="s">
        <v>969</v>
      </c>
      <c r="B4476" s="237" t="s">
        <v>970</v>
      </c>
      <c r="C4476" s="237" t="s">
        <v>971</v>
      </c>
      <c r="D4476" s="237" t="s">
        <v>972</v>
      </c>
      <c r="E4476" s="237" t="s">
        <v>996</v>
      </c>
      <c r="F4476" s="237" t="s">
        <v>359</v>
      </c>
      <c r="G4476" s="237" t="s">
        <v>974</v>
      </c>
      <c r="H4476" s="237" t="s">
        <v>27</v>
      </c>
      <c r="I4476" s="237"/>
      <c r="J4476" s="237"/>
      <c r="K4476" s="237" t="s">
        <v>65</v>
      </c>
      <c r="L4476" s="237" t="s">
        <v>976</v>
      </c>
      <c r="M4476" s="237">
        <v>156.52279999999999</v>
      </c>
      <c r="N4476" s="237">
        <v>151.47999999999999</v>
      </c>
      <c r="O4476" s="237">
        <v>7.6401000000000003</v>
      </c>
    </row>
    <row r="4477" spans="1:15">
      <c r="A4477" s="237" t="s">
        <v>969</v>
      </c>
      <c r="B4477" s="237" t="s">
        <v>970</v>
      </c>
      <c r="C4477" s="237" t="s">
        <v>971</v>
      </c>
      <c r="D4477" s="237" t="s">
        <v>972</v>
      </c>
      <c r="E4477" s="237" t="s">
        <v>996</v>
      </c>
      <c r="F4477" s="237" t="s">
        <v>359</v>
      </c>
      <c r="G4477" s="237" t="s">
        <v>974</v>
      </c>
      <c r="H4477" s="237" t="s">
        <v>27</v>
      </c>
      <c r="I4477" s="237"/>
      <c r="J4477" s="237"/>
      <c r="K4477" s="237" t="s">
        <v>65</v>
      </c>
      <c r="L4477" s="237" t="s">
        <v>977</v>
      </c>
      <c r="M4477" s="238">
        <v>3.7808918320934E-5</v>
      </c>
      <c r="N4477" s="238">
        <v>3.7808918320934E-5</v>
      </c>
      <c r="O4477" s="238">
        <v>1.18942904349991E-6</v>
      </c>
    </row>
    <row r="4478" spans="1:15">
      <c r="A4478" s="231" t="s">
        <v>969</v>
      </c>
      <c r="B4478" s="231" t="s">
        <v>970</v>
      </c>
      <c r="C4478" s="231" t="s">
        <v>971</v>
      </c>
      <c r="D4478" s="231" t="s">
        <v>972</v>
      </c>
      <c r="E4478" s="231" t="s">
        <v>996</v>
      </c>
      <c r="F4478" s="231" t="s">
        <v>359</v>
      </c>
      <c r="G4478" s="231" t="s">
        <v>974</v>
      </c>
      <c r="H4478" s="231" t="s">
        <v>27</v>
      </c>
      <c r="I4478" s="231" t="s">
        <v>122</v>
      </c>
      <c r="J4478" s="231" t="s">
        <v>811</v>
      </c>
      <c r="K4478" s="231" t="s">
        <v>65</v>
      </c>
      <c r="L4478" s="231" t="s">
        <v>978</v>
      </c>
      <c r="M4478" s="234"/>
      <c r="N4478" s="239">
        <v>1</v>
      </c>
      <c r="O4478" s="239">
        <v>1</v>
      </c>
    </row>
    <row r="4479" spans="1:15">
      <c r="A4479" s="231" t="s">
        <v>969</v>
      </c>
      <c r="B4479" s="231" t="s">
        <v>970</v>
      </c>
      <c r="C4479" s="231" t="s">
        <v>971</v>
      </c>
      <c r="D4479" s="231" t="s">
        <v>972</v>
      </c>
      <c r="E4479" s="231" t="s">
        <v>996</v>
      </c>
      <c r="F4479" s="231" t="s">
        <v>359</v>
      </c>
      <c r="G4479" s="231" t="s">
        <v>974</v>
      </c>
      <c r="H4479" s="231" t="s">
        <v>27</v>
      </c>
      <c r="K4479" s="231" t="s">
        <v>65</v>
      </c>
      <c r="L4479" s="231" t="s">
        <v>979</v>
      </c>
      <c r="M4479" s="234"/>
      <c r="N4479" s="235"/>
      <c r="O4479" s="235"/>
    </row>
    <row r="4480" spans="1:15">
      <c r="A4480" s="231" t="s">
        <v>969</v>
      </c>
      <c r="B4480" s="231" t="s">
        <v>970</v>
      </c>
      <c r="C4480" s="231" t="s">
        <v>971</v>
      </c>
      <c r="D4480" s="231" t="s">
        <v>972</v>
      </c>
      <c r="E4480" s="231" t="s">
        <v>996</v>
      </c>
      <c r="F4480" s="231" t="s">
        <v>359</v>
      </c>
      <c r="G4480" s="231" t="s">
        <v>974</v>
      </c>
      <c r="H4480" s="231" t="s">
        <v>27</v>
      </c>
      <c r="K4480" s="231" t="s">
        <v>65</v>
      </c>
      <c r="L4480" s="231" t="s">
        <v>980</v>
      </c>
      <c r="M4480" s="234"/>
      <c r="N4480" s="235"/>
      <c r="O4480" s="235"/>
    </row>
    <row r="4481" spans="1:15">
      <c r="A4481" s="237" t="s">
        <v>969</v>
      </c>
      <c r="B4481" s="237" t="s">
        <v>970</v>
      </c>
      <c r="C4481" s="237" t="s">
        <v>971</v>
      </c>
      <c r="D4481" s="237" t="s">
        <v>972</v>
      </c>
      <c r="E4481" s="237" t="s">
        <v>996</v>
      </c>
      <c r="F4481" s="237" t="s">
        <v>359</v>
      </c>
      <c r="G4481" s="237" t="s">
        <v>974</v>
      </c>
      <c r="H4481" s="237" t="s">
        <v>31</v>
      </c>
      <c r="I4481" s="237"/>
      <c r="J4481" s="237"/>
      <c r="K4481" s="237" t="s">
        <v>65</v>
      </c>
      <c r="L4481" s="237" t="s">
        <v>976</v>
      </c>
      <c r="M4481" s="237">
        <v>5.7960000000000003</v>
      </c>
      <c r="N4481" s="237">
        <v>5.7960000000000003</v>
      </c>
      <c r="O4481" s="237"/>
    </row>
    <row r="4482" spans="1:15">
      <c r="A4482" s="237" t="s">
        <v>969</v>
      </c>
      <c r="B4482" s="237" t="s">
        <v>970</v>
      </c>
      <c r="C4482" s="237" t="s">
        <v>971</v>
      </c>
      <c r="D4482" s="237" t="s">
        <v>972</v>
      </c>
      <c r="E4482" s="237" t="s">
        <v>996</v>
      </c>
      <c r="F4482" s="237" t="s">
        <v>359</v>
      </c>
      <c r="G4482" s="237" t="s">
        <v>974</v>
      </c>
      <c r="H4482" s="237" t="s">
        <v>31</v>
      </c>
      <c r="I4482" s="237"/>
      <c r="J4482" s="237"/>
      <c r="K4482" s="237" t="s">
        <v>65</v>
      </c>
      <c r="L4482" s="237" t="s">
        <v>977</v>
      </c>
      <c r="M4482" s="238">
        <v>1.4466628636660501E-6</v>
      </c>
      <c r="N4482" s="238">
        <v>1.4466628636660501E-6</v>
      </c>
      <c r="O4482" s="238"/>
    </row>
    <row r="4483" spans="1:15">
      <c r="A4483" s="231" t="s">
        <v>969</v>
      </c>
      <c r="B4483" s="231" t="s">
        <v>970</v>
      </c>
      <c r="C4483" s="231" t="s">
        <v>971</v>
      </c>
      <c r="D4483" s="231" t="s">
        <v>972</v>
      </c>
      <c r="E4483" s="231" t="s">
        <v>996</v>
      </c>
      <c r="F4483" s="231" t="s">
        <v>359</v>
      </c>
      <c r="G4483" s="231" t="s">
        <v>974</v>
      </c>
      <c r="H4483" s="231" t="s">
        <v>31</v>
      </c>
      <c r="I4483" s="231" t="s">
        <v>122</v>
      </c>
      <c r="J4483" s="231" t="s">
        <v>811</v>
      </c>
      <c r="K4483" s="231" t="s">
        <v>65</v>
      </c>
      <c r="L4483" s="231" t="s">
        <v>978</v>
      </c>
      <c r="M4483" s="234"/>
      <c r="N4483" s="239">
        <v>1</v>
      </c>
      <c r="O4483" s="239">
        <v>1</v>
      </c>
    </row>
    <row r="4484" spans="1:15">
      <c r="A4484" s="231" t="s">
        <v>969</v>
      </c>
      <c r="B4484" s="231" t="s">
        <v>970</v>
      </c>
      <c r="C4484" s="231" t="s">
        <v>971</v>
      </c>
      <c r="D4484" s="231" t="s">
        <v>972</v>
      </c>
      <c r="E4484" s="231" t="s">
        <v>996</v>
      </c>
      <c r="F4484" s="231" t="s">
        <v>359</v>
      </c>
      <c r="G4484" s="231" t="s">
        <v>974</v>
      </c>
      <c r="H4484" s="231" t="s">
        <v>31</v>
      </c>
      <c r="K4484" s="231" t="s">
        <v>65</v>
      </c>
      <c r="L4484" s="231" t="s">
        <v>979</v>
      </c>
      <c r="M4484" s="234"/>
      <c r="N4484" s="235"/>
      <c r="O4484" s="236"/>
    </row>
    <row r="4485" spans="1:15">
      <c r="A4485" s="231" t="s">
        <v>969</v>
      </c>
      <c r="B4485" s="231" t="s">
        <v>970</v>
      </c>
      <c r="C4485" s="231" t="s">
        <v>971</v>
      </c>
      <c r="D4485" s="231" t="s">
        <v>972</v>
      </c>
      <c r="E4485" s="231" t="s">
        <v>996</v>
      </c>
      <c r="F4485" s="231" t="s">
        <v>359</v>
      </c>
      <c r="G4485" s="231" t="s">
        <v>974</v>
      </c>
      <c r="H4485" s="231" t="s">
        <v>31</v>
      </c>
      <c r="K4485" s="231" t="s">
        <v>65</v>
      </c>
      <c r="L4485" s="231" t="s">
        <v>980</v>
      </c>
      <c r="M4485" s="234"/>
      <c r="N4485" s="235"/>
      <c r="O4485" s="236"/>
    </row>
    <row r="4486" spans="1:15">
      <c r="A4486" s="237" t="s">
        <v>969</v>
      </c>
      <c r="B4486" s="237" t="s">
        <v>970</v>
      </c>
      <c r="C4486" s="237" t="s">
        <v>971</v>
      </c>
      <c r="D4486" s="237" t="s">
        <v>972</v>
      </c>
      <c r="E4486" s="237" t="s">
        <v>996</v>
      </c>
      <c r="F4486" s="237" t="s">
        <v>359</v>
      </c>
      <c r="G4486" s="237" t="s">
        <v>974</v>
      </c>
      <c r="H4486" s="237" t="s">
        <v>647</v>
      </c>
      <c r="I4486" s="237"/>
      <c r="J4486" s="237"/>
      <c r="K4486" s="237" t="s">
        <v>65</v>
      </c>
      <c r="L4486" s="237" t="s">
        <v>976</v>
      </c>
      <c r="M4486" s="237">
        <v>216.19630000000001</v>
      </c>
      <c r="N4486" s="237">
        <v>216.19630000000001</v>
      </c>
      <c r="O4486" s="237">
        <v>1.4144000000000001</v>
      </c>
    </row>
    <row r="4487" spans="1:15">
      <c r="A4487" s="237" t="s">
        <v>969</v>
      </c>
      <c r="B4487" s="237" t="s">
        <v>970</v>
      </c>
      <c r="C4487" s="237" t="s">
        <v>971</v>
      </c>
      <c r="D4487" s="237" t="s">
        <v>972</v>
      </c>
      <c r="E4487" s="237" t="s">
        <v>996</v>
      </c>
      <c r="F4487" s="237" t="s">
        <v>359</v>
      </c>
      <c r="G4487" s="237" t="s">
        <v>974</v>
      </c>
      <c r="H4487" s="237" t="s">
        <v>647</v>
      </c>
      <c r="I4487" s="237"/>
      <c r="J4487" s="237"/>
      <c r="K4487" s="237" t="s">
        <v>65</v>
      </c>
      <c r="L4487" s="237" t="s">
        <v>977</v>
      </c>
      <c r="M4487" s="238">
        <v>5.3961897596964299E-5</v>
      </c>
      <c r="N4487" s="238">
        <v>5.3961897596964299E-5</v>
      </c>
      <c r="O4487" s="238">
        <v>2.2019717531528101E-7</v>
      </c>
    </row>
    <row r="4488" spans="1:15">
      <c r="A4488" s="231" t="s">
        <v>969</v>
      </c>
      <c r="B4488" s="231" t="s">
        <v>970</v>
      </c>
      <c r="C4488" s="231" t="s">
        <v>971</v>
      </c>
      <c r="D4488" s="231" t="s">
        <v>972</v>
      </c>
      <c r="E4488" s="231" t="s">
        <v>996</v>
      </c>
      <c r="F4488" s="231" t="s">
        <v>359</v>
      </c>
      <c r="G4488" s="231" t="s">
        <v>974</v>
      </c>
      <c r="H4488" s="231" t="s">
        <v>647</v>
      </c>
      <c r="I4488" s="231" t="s">
        <v>122</v>
      </c>
      <c r="J4488" s="231" t="s">
        <v>811</v>
      </c>
      <c r="K4488" s="231" t="s">
        <v>65</v>
      </c>
      <c r="L4488" s="231" t="s">
        <v>978</v>
      </c>
      <c r="M4488" s="234"/>
      <c r="N4488" s="239">
        <v>1</v>
      </c>
      <c r="O4488" s="239">
        <v>1</v>
      </c>
    </row>
    <row r="4489" spans="1:15">
      <c r="A4489" s="231" t="s">
        <v>969</v>
      </c>
      <c r="B4489" s="231" t="s">
        <v>970</v>
      </c>
      <c r="C4489" s="231" t="s">
        <v>971</v>
      </c>
      <c r="D4489" s="231" t="s">
        <v>972</v>
      </c>
      <c r="E4489" s="231" t="s">
        <v>996</v>
      </c>
      <c r="F4489" s="231" t="s">
        <v>359</v>
      </c>
      <c r="G4489" s="231" t="s">
        <v>974</v>
      </c>
      <c r="H4489" s="231" t="s">
        <v>647</v>
      </c>
      <c r="K4489" s="231" t="s">
        <v>65</v>
      </c>
      <c r="L4489" s="231" t="s">
        <v>979</v>
      </c>
      <c r="M4489" s="234"/>
      <c r="N4489" s="235"/>
      <c r="O4489" s="235"/>
    </row>
    <row r="4490" spans="1:15">
      <c r="A4490" s="231" t="s">
        <v>969</v>
      </c>
      <c r="B4490" s="231" t="s">
        <v>970</v>
      </c>
      <c r="C4490" s="231" t="s">
        <v>971</v>
      </c>
      <c r="D4490" s="231" t="s">
        <v>972</v>
      </c>
      <c r="E4490" s="231" t="s">
        <v>996</v>
      </c>
      <c r="F4490" s="231" t="s">
        <v>359</v>
      </c>
      <c r="G4490" s="231" t="s">
        <v>974</v>
      </c>
      <c r="H4490" s="231" t="s">
        <v>647</v>
      </c>
      <c r="K4490" s="231" t="s">
        <v>65</v>
      </c>
      <c r="L4490" s="231" t="s">
        <v>980</v>
      </c>
      <c r="M4490" s="234"/>
      <c r="N4490" s="235"/>
      <c r="O4490" s="235"/>
    </row>
    <row r="4491" spans="1:15">
      <c r="A4491" s="237" t="s">
        <v>969</v>
      </c>
      <c r="B4491" s="237" t="s">
        <v>970</v>
      </c>
      <c r="C4491" s="237" t="s">
        <v>971</v>
      </c>
      <c r="D4491" s="237" t="s">
        <v>972</v>
      </c>
      <c r="E4491" s="237" t="s">
        <v>996</v>
      </c>
      <c r="F4491" s="237" t="s">
        <v>359</v>
      </c>
      <c r="G4491" s="237" t="s">
        <v>974</v>
      </c>
      <c r="H4491" s="237" t="s">
        <v>32</v>
      </c>
      <c r="I4491" s="237"/>
      <c r="J4491" s="237"/>
      <c r="K4491" s="237" t="s">
        <v>65</v>
      </c>
      <c r="L4491" s="237" t="s">
        <v>976</v>
      </c>
      <c r="M4491" s="237">
        <v>0.17199999999999999</v>
      </c>
      <c r="N4491" s="237"/>
      <c r="O4491" s="237"/>
    </row>
    <row r="4492" spans="1:15">
      <c r="A4492" s="237" t="s">
        <v>969</v>
      </c>
      <c r="B4492" s="237" t="s">
        <v>970</v>
      </c>
      <c r="C4492" s="237" t="s">
        <v>971</v>
      </c>
      <c r="D4492" s="237" t="s">
        <v>972</v>
      </c>
      <c r="E4492" s="237" t="s">
        <v>996</v>
      </c>
      <c r="F4492" s="237" t="s">
        <v>359</v>
      </c>
      <c r="G4492" s="237" t="s">
        <v>974</v>
      </c>
      <c r="H4492" s="237" t="s">
        <v>32</v>
      </c>
      <c r="I4492" s="237"/>
      <c r="J4492" s="237"/>
      <c r="K4492" s="237" t="s">
        <v>65</v>
      </c>
      <c r="L4492" s="237" t="s">
        <v>977</v>
      </c>
      <c r="M4492" s="238">
        <v>3.4829240418995903E-8</v>
      </c>
      <c r="N4492" s="238"/>
      <c r="O4492" s="238"/>
    </row>
    <row r="4493" spans="1:15">
      <c r="A4493" s="231" t="s">
        <v>969</v>
      </c>
      <c r="B4493" s="231" t="s">
        <v>970</v>
      </c>
      <c r="C4493" s="231" t="s">
        <v>971</v>
      </c>
      <c r="D4493" s="231" t="s">
        <v>972</v>
      </c>
      <c r="E4493" s="231" t="s">
        <v>996</v>
      </c>
      <c r="F4493" s="231" t="s">
        <v>359</v>
      </c>
      <c r="G4493" s="231" t="s">
        <v>974</v>
      </c>
      <c r="H4493" s="231" t="s">
        <v>32</v>
      </c>
      <c r="I4493" s="231" t="s">
        <v>122</v>
      </c>
      <c r="J4493" s="231" t="s">
        <v>811</v>
      </c>
      <c r="K4493" s="231" t="s">
        <v>65</v>
      </c>
      <c r="L4493" s="231" t="s">
        <v>978</v>
      </c>
      <c r="M4493" s="234"/>
      <c r="N4493" s="239">
        <v>1</v>
      </c>
      <c r="O4493" s="239">
        <v>1</v>
      </c>
    </row>
    <row r="4494" spans="1:15">
      <c r="A4494" s="231" t="s">
        <v>969</v>
      </c>
      <c r="B4494" s="231" t="s">
        <v>970</v>
      </c>
      <c r="C4494" s="231" t="s">
        <v>971</v>
      </c>
      <c r="D4494" s="231" t="s">
        <v>972</v>
      </c>
      <c r="E4494" s="231" t="s">
        <v>996</v>
      </c>
      <c r="F4494" s="231" t="s">
        <v>359</v>
      </c>
      <c r="G4494" s="231" t="s">
        <v>974</v>
      </c>
      <c r="H4494" s="231" t="s">
        <v>32</v>
      </c>
      <c r="K4494" s="231" t="s">
        <v>65</v>
      </c>
      <c r="L4494" s="231" t="s">
        <v>979</v>
      </c>
      <c r="M4494" s="234"/>
      <c r="N4494" s="236"/>
      <c r="O4494" s="236"/>
    </row>
    <row r="4495" spans="1:15">
      <c r="A4495" s="231" t="s">
        <v>969</v>
      </c>
      <c r="B4495" s="231" t="s">
        <v>970</v>
      </c>
      <c r="C4495" s="231" t="s">
        <v>971</v>
      </c>
      <c r="D4495" s="231" t="s">
        <v>972</v>
      </c>
      <c r="E4495" s="231" t="s">
        <v>996</v>
      </c>
      <c r="F4495" s="231" t="s">
        <v>359</v>
      </c>
      <c r="G4495" s="231" t="s">
        <v>974</v>
      </c>
      <c r="H4495" s="231" t="s">
        <v>32</v>
      </c>
      <c r="K4495" s="231" t="s">
        <v>65</v>
      </c>
      <c r="L4495" s="231" t="s">
        <v>980</v>
      </c>
      <c r="M4495" s="234"/>
      <c r="N4495" s="236"/>
      <c r="O4495" s="236"/>
    </row>
    <row r="4496" spans="1:15">
      <c r="A4496" s="237" t="s">
        <v>969</v>
      </c>
      <c r="B4496" s="237" t="s">
        <v>970</v>
      </c>
      <c r="C4496" s="237" t="s">
        <v>971</v>
      </c>
      <c r="D4496" s="237" t="s">
        <v>972</v>
      </c>
      <c r="E4496" s="237" t="s">
        <v>996</v>
      </c>
      <c r="F4496" s="237" t="s">
        <v>359</v>
      </c>
      <c r="G4496" s="237" t="s">
        <v>974</v>
      </c>
      <c r="H4496" s="237" t="s">
        <v>649</v>
      </c>
      <c r="I4496" s="237"/>
      <c r="J4496" s="237"/>
      <c r="K4496" s="237" t="s">
        <v>65</v>
      </c>
      <c r="L4496" s="237" t="s">
        <v>976</v>
      </c>
      <c r="M4496" s="237">
        <v>0.47599999999999998</v>
      </c>
      <c r="N4496" s="237"/>
      <c r="O4496" s="237"/>
    </row>
    <row r="4497" spans="1:15">
      <c r="A4497" s="237" t="s">
        <v>969</v>
      </c>
      <c r="B4497" s="237" t="s">
        <v>970</v>
      </c>
      <c r="C4497" s="237" t="s">
        <v>971</v>
      </c>
      <c r="D4497" s="237" t="s">
        <v>972</v>
      </c>
      <c r="E4497" s="237" t="s">
        <v>996</v>
      </c>
      <c r="F4497" s="237" t="s">
        <v>359</v>
      </c>
      <c r="G4497" s="237" t="s">
        <v>974</v>
      </c>
      <c r="H4497" s="237" t="s">
        <v>649</v>
      </c>
      <c r="I4497" s="237"/>
      <c r="J4497" s="237"/>
      <c r="K4497" s="237" t="s">
        <v>65</v>
      </c>
      <c r="L4497" s="237" t="s">
        <v>977</v>
      </c>
      <c r="M4497" s="238">
        <v>8.2238826719950096E-8</v>
      </c>
      <c r="N4497" s="238"/>
      <c r="O4497" s="238"/>
    </row>
    <row r="4498" spans="1:15">
      <c r="A4498" s="231" t="s">
        <v>969</v>
      </c>
      <c r="B4498" s="231" t="s">
        <v>970</v>
      </c>
      <c r="C4498" s="231" t="s">
        <v>971</v>
      </c>
      <c r="D4498" s="231" t="s">
        <v>972</v>
      </c>
      <c r="E4498" s="231" t="s">
        <v>996</v>
      </c>
      <c r="F4498" s="231" t="s">
        <v>359</v>
      </c>
      <c r="G4498" s="231" t="s">
        <v>974</v>
      </c>
      <c r="H4498" s="231" t="s">
        <v>649</v>
      </c>
      <c r="I4498" s="231" t="s">
        <v>1002</v>
      </c>
      <c r="J4498" s="231" t="s">
        <v>1009</v>
      </c>
      <c r="K4498" s="231" t="s">
        <v>65</v>
      </c>
      <c r="L4498" s="231" t="s">
        <v>978</v>
      </c>
      <c r="M4498" s="234"/>
      <c r="N4498" s="239">
        <v>1</v>
      </c>
      <c r="O4498" s="239">
        <v>1</v>
      </c>
    </row>
    <row r="4499" spans="1:15">
      <c r="A4499" s="231" t="s">
        <v>969</v>
      </c>
      <c r="B4499" s="231" t="s">
        <v>970</v>
      </c>
      <c r="C4499" s="231" t="s">
        <v>971</v>
      </c>
      <c r="D4499" s="231" t="s">
        <v>972</v>
      </c>
      <c r="E4499" s="231" t="s">
        <v>996</v>
      </c>
      <c r="F4499" s="231" t="s">
        <v>359</v>
      </c>
      <c r="G4499" s="231" t="s">
        <v>974</v>
      </c>
      <c r="H4499" s="231" t="s">
        <v>649</v>
      </c>
      <c r="K4499" s="231" t="s">
        <v>65</v>
      </c>
      <c r="L4499" s="231" t="s">
        <v>979</v>
      </c>
      <c r="M4499" s="234"/>
      <c r="N4499" s="236"/>
      <c r="O4499" s="236"/>
    </row>
    <row r="4500" spans="1:15">
      <c r="A4500" s="231" t="s">
        <v>969</v>
      </c>
      <c r="B4500" s="231" t="s">
        <v>970</v>
      </c>
      <c r="C4500" s="231" t="s">
        <v>971</v>
      </c>
      <c r="D4500" s="231" t="s">
        <v>972</v>
      </c>
      <c r="E4500" s="231" t="s">
        <v>996</v>
      </c>
      <c r="F4500" s="231" t="s">
        <v>359</v>
      </c>
      <c r="G4500" s="231" t="s">
        <v>974</v>
      </c>
      <c r="H4500" s="231" t="s">
        <v>649</v>
      </c>
      <c r="K4500" s="231" t="s">
        <v>65</v>
      </c>
      <c r="L4500" s="231" t="s">
        <v>980</v>
      </c>
      <c r="M4500" s="234"/>
      <c r="N4500" s="236"/>
      <c r="O4500" s="236"/>
    </row>
    <row r="4501" spans="1:15">
      <c r="A4501" s="237" t="s">
        <v>969</v>
      </c>
      <c r="B4501" s="237" t="s">
        <v>970</v>
      </c>
      <c r="C4501" s="237" t="s">
        <v>971</v>
      </c>
      <c r="D4501" s="237" t="s">
        <v>972</v>
      </c>
      <c r="E4501" s="237" t="s">
        <v>996</v>
      </c>
      <c r="F4501" s="237" t="s">
        <v>359</v>
      </c>
      <c r="G4501" s="237" t="s">
        <v>974</v>
      </c>
      <c r="H4501" s="237" t="s">
        <v>650</v>
      </c>
      <c r="I4501" s="237"/>
      <c r="J4501" s="237"/>
      <c r="K4501" s="237" t="s">
        <v>65</v>
      </c>
      <c r="L4501" s="237" t="s">
        <v>976</v>
      </c>
      <c r="M4501" s="237">
        <v>2.1840000000000002</v>
      </c>
      <c r="N4501" s="237"/>
      <c r="O4501" s="237"/>
    </row>
    <row r="4502" spans="1:15">
      <c r="A4502" s="237" t="s">
        <v>969</v>
      </c>
      <c r="B4502" s="237" t="s">
        <v>970</v>
      </c>
      <c r="C4502" s="237" t="s">
        <v>971</v>
      </c>
      <c r="D4502" s="237" t="s">
        <v>972</v>
      </c>
      <c r="E4502" s="237" t="s">
        <v>996</v>
      </c>
      <c r="F4502" s="237" t="s">
        <v>359</v>
      </c>
      <c r="G4502" s="237" t="s">
        <v>974</v>
      </c>
      <c r="H4502" s="237" t="s">
        <v>650</v>
      </c>
      <c r="I4502" s="237"/>
      <c r="J4502" s="237"/>
      <c r="K4502" s="237" t="s">
        <v>65</v>
      </c>
      <c r="L4502" s="237" t="s">
        <v>977</v>
      </c>
      <c r="M4502" s="238">
        <v>2.7058076373920999E-7</v>
      </c>
      <c r="N4502" s="238"/>
      <c r="O4502" s="238"/>
    </row>
    <row r="4503" spans="1:15">
      <c r="A4503" s="231" t="s">
        <v>969</v>
      </c>
      <c r="B4503" s="231" t="s">
        <v>970</v>
      </c>
      <c r="C4503" s="231" t="s">
        <v>971</v>
      </c>
      <c r="D4503" s="231" t="s">
        <v>972</v>
      </c>
      <c r="E4503" s="231" t="s">
        <v>996</v>
      </c>
      <c r="F4503" s="231" t="s">
        <v>359</v>
      </c>
      <c r="G4503" s="231" t="s">
        <v>974</v>
      </c>
      <c r="H4503" s="231" t="s">
        <v>650</v>
      </c>
      <c r="I4503" s="231" t="s">
        <v>1002</v>
      </c>
      <c r="J4503" s="231" t="s">
        <v>1009</v>
      </c>
      <c r="K4503" s="231" t="s">
        <v>65</v>
      </c>
      <c r="L4503" s="231" t="s">
        <v>978</v>
      </c>
      <c r="M4503" s="234"/>
      <c r="N4503" s="239">
        <v>1</v>
      </c>
      <c r="O4503" s="239">
        <v>1</v>
      </c>
    </row>
    <row r="4504" spans="1:15">
      <c r="A4504" s="231" t="s">
        <v>969</v>
      </c>
      <c r="B4504" s="231" t="s">
        <v>970</v>
      </c>
      <c r="C4504" s="231" t="s">
        <v>971</v>
      </c>
      <c r="D4504" s="231" t="s">
        <v>972</v>
      </c>
      <c r="E4504" s="231" t="s">
        <v>996</v>
      </c>
      <c r="F4504" s="231" t="s">
        <v>359</v>
      </c>
      <c r="G4504" s="231" t="s">
        <v>974</v>
      </c>
      <c r="H4504" s="231" t="s">
        <v>650</v>
      </c>
      <c r="K4504" s="231" t="s">
        <v>65</v>
      </c>
      <c r="L4504" s="231" t="s">
        <v>979</v>
      </c>
      <c r="M4504" s="234"/>
      <c r="N4504" s="236"/>
      <c r="O4504" s="236"/>
    </row>
    <row r="4505" spans="1:15">
      <c r="A4505" s="231" t="s">
        <v>969</v>
      </c>
      <c r="B4505" s="231" t="s">
        <v>970</v>
      </c>
      <c r="C4505" s="231" t="s">
        <v>971</v>
      </c>
      <c r="D4505" s="231" t="s">
        <v>972</v>
      </c>
      <c r="E4505" s="231" t="s">
        <v>996</v>
      </c>
      <c r="F4505" s="231" t="s">
        <v>359</v>
      </c>
      <c r="G4505" s="231" t="s">
        <v>974</v>
      </c>
      <c r="H4505" s="231" t="s">
        <v>650</v>
      </c>
      <c r="K4505" s="231" t="s">
        <v>65</v>
      </c>
      <c r="L4505" s="231" t="s">
        <v>980</v>
      </c>
      <c r="M4505" s="234"/>
      <c r="N4505" s="236"/>
      <c r="O4505" s="236"/>
    </row>
    <row r="4506" spans="1:15">
      <c r="A4506" s="237" t="s">
        <v>969</v>
      </c>
      <c r="B4506" s="237" t="s">
        <v>970</v>
      </c>
      <c r="C4506" s="237" t="s">
        <v>971</v>
      </c>
      <c r="D4506" s="237" t="s">
        <v>972</v>
      </c>
      <c r="E4506" s="237" t="s">
        <v>996</v>
      </c>
      <c r="F4506" s="237" t="s">
        <v>359</v>
      </c>
      <c r="G4506" s="237" t="s">
        <v>974</v>
      </c>
      <c r="H4506" s="237" t="s">
        <v>40</v>
      </c>
      <c r="I4506" s="237"/>
      <c r="J4506" s="237"/>
      <c r="K4506" s="237" t="s">
        <v>65</v>
      </c>
      <c r="L4506" s="237" t="s">
        <v>976</v>
      </c>
      <c r="M4506" s="237">
        <v>3.3677000000000001</v>
      </c>
      <c r="N4506" s="237"/>
      <c r="O4506" s="237">
        <v>1.117</v>
      </c>
    </row>
    <row r="4507" spans="1:15">
      <c r="A4507" s="237" t="s">
        <v>969</v>
      </c>
      <c r="B4507" s="237" t="s">
        <v>970</v>
      </c>
      <c r="C4507" s="237" t="s">
        <v>971</v>
      </c>
      <c r="D4507" s="237" t="s">
        <v>972</v>
      </c>
      <c r="E4507" s="237" t="s">
        <v>996</v>
      </c>
      <c r="F4507" s="237" t="s">
        <v>359</v>
      </c>
      <c r="G4507" s="237" t="s">
        <v>974</v>
      </c>
      <c r="H4507" s="237" t="s">
        <v>40</v>
      </c>
      <c r="I4507" s="237"/>
      <c r="J4507" s="237"/>
      <c r="K4507" s="237" t="s">
        <v>65</v>
      </c>
      <c r="L4507" s="237" t="s">
        <v>977</v>
      </c>
      <c r="M4507" s="238">
        <v>4.1723206870171102E-7</v>
      </c>
      <c r="N4507" s="238"/>
      <c r="O4507" s="238">
        <v>1.73897231919661E-7</v>
      </c>
    </row>
    <row r="4508" spans="1:15">
      <c r="A4508" s="231" t="s">
        <v>969</v>
      </c>
      <c r="B4508" s="231" t="s">
        <v>970</v>
      </c>
      <c r="C4508" s="231" t="s">
        <v>971</v>
      </c>
      <c r="D4508" s="231" t="s">
        <v>972</v>
      </c>
      <c r="E4508" s="231" t="s">
        <v>996</v>
      </c>
      <c r="F4508" s="231" t="s">
        <v>359</v>
      </c>
      <c r="G4508" s="231" t="s">
        <v>974</v>
      </c>
      <c r="H4508" s="231" t="s">
        <v>40</v>
      </c>
      <c r="I4508" s="231" t="s">
        <v>124</v>
      </c>
      <c r="J4508" s="231" t="s">
        <v>811</v>
      </c>
      <c r="K4508" s="231" t="s">
        <v>65</v>
      </c>
      <c r="L4508" s="231" t="s">
        <v>978</v>
      </c>
      <c r="M4508" s="234"/>
      <c r="N4508" s="239">
        <v>1</v>
      </c>
      <c r="O4508" s="239">
        <v>1</v>
      </c>
    </row>
    <row r="4509" spans="1:15">
      <c r="A4509" s="231" t="s">
        <v>969</v>
      </c>
      <c r="B4509" s="231" t="s">
        <v>970</v>
      </c>
      <c r="C4509" s="231" t="s">
        <v>971</v>
      </c>
      <c r="D4509" s="231" t="s">
        <v>972</v>
      </c>
      <c r="E4509" s="231" t="s">
        <v>996</v>
      </c>
      <c r="F4509" s="231" t="s">
        <v>359</v>
      </c>
      <c r="G4509" s="231" t="s">
        <v>974</v>
      </c>
      <c r="H4509" s="231" t="s">
        <v>40</v>
      </c>
      <c r="K4509" s="231" t="s">
        <v>65</v>
      </c>
      <c r="L4509" s="231" t="s">
        <v>979</v>
      </c>
      <c r="M4509" s="234"/>
      <c r="N4509" s="236"/>
      <c r="O4509" s="235"/>
    </row>
    <row r="4510" spans="1:15">
      <c r="A4510" s="231" t="s">
        <v>969</v>
      </c>
      <c r="B4510" s="231" t="s">
        <v>970</v>
      </c>
      <c r="C4510" s="231" t="s">
        <v>971</v>
      </c>
      <c r="D4510" s="231" t="s">
        <v>972</v>
      </c>
      <c r="E4510" s="231" t="s">
        <v>996</v>
      </c>
      <c r="F4510" s="231" t="s">
        <v>359</v>
      </c>
      <c r="G4510" s="231" t="s">
        <v>974</v>
      </c>
      <c r="H4510" s="231" t="s">
        <v>40</v>
      </c>
      <c r="K4510" s="231" t="s">
        <v>65</v>
      </c>
      <c r="L4510" s="231" t="s">
        <v>980</v>
      </c>
      <c r="M4510" s="234"/>
      <c r="N4510" s="236"/>
      <c r="O4510" s="235"/>
    </row>
    <row r="4511" spans="1:15">
      <c r="A4511" s="237" t="s">
        <v>969</v>
      </c>
      <c r="B4511" s="237" t="s">
        <v>970</v>
      </c>
      <c r="C4511" s="237" t="s">
        <v>971</v>
      </c>
      <c r="D4511" s="237" t="s">
        <v>972</v>
      </c>
      <c r="E4511" s="237" t="s">
        <v>996</v>
      </c>
      <c r="F4511" s="237" t="s">
        <v>359</v>
      </c>
      <c r="G4511" s="237" t="s">
        <v>974</v>
      </c>
      <c r="H4511" s="237" t="s">
        <v>56</v>
      </c>
      <c r="I4511" s="237"/>
      <c r="J4511" s="237"/>
      <c r="K4511" s="237" t="s">
        <v>65</v>
      </c>
      <c r="L4511" s="237" t="s">
        <v>976</v>
      </c>
      <c r="M4511" s="237">
        <v>102.8496</v>
      </c>
      <c r="N4511" s="237">
        <v>1.07</v>
      </c>
      <c r="O4511" s="237">
        <v>4.2441000000000004</v>
      </c>
    </row>
    <row r="4512" spans="1:15">
      <c r="A4512" s="237" t="s">
        <v>969</v>
      </c>
      <c r="B4512" s="237" t="s">
        <v>970</v>
      </c>
      <c r="C4512" s="237" t="s">
        <v>971</v>
      </c>
      <c r="D4512" s="237" t="s">
        <v>972</v>
      </c>
      <c r="E4512" s="237" t="s">
        <v>996</v>
      </c>
      <c r="F4512" s="237" t="s">
        <v>359</v>
      </c>
      <c r="G4512" s="237" t="s">
        <v>974</v>
      </c>
      <c r="H4512" s="237" t="s">
        <v>56</v>
      </c>
      <c r="I4512" s="237"/>
      <c r="J4512" s="237"/>
      <c r="K4512" s="237" t="s">
        <v>65</v>
      </c>
      <c r="L4512" s="237" t="s">
        <v>977</v>
      </c>
      <c r="M4512" s="238">
        <v>1.22093851954337E-5</v>
      </c>
      <c r="N4512" s="238">
        <v>2.6706854108396799E-7</v>
      </c>
      <c r="O4512" s="238">
        <v>6.6073164009868705E-7</v>
      </c>
    </row>
    <row r="4513" spans="1:15">
      <c r="A4513" s="231" t="s">
        <v>969</v>
      </c>
      <c r="B4513" s="231" t="s">
        <v>970</v>
      </c>
      <c r="C4513" s="231" t="s">
        <v>971</v>
      </c>
      <c r="D4513" s="231" t="s">
        <v>972</v>
      </c>
      <c r="E4513" s="231" t="s">
        <v>996</v>
      </c>
      <c r="F4513" s="231" t="s">
        <v>359</v>
      </c>
      <c r="G4513" s="231" t="s">
        <v>974</v>
      </c>
      <c r="H4513" s="231" t="s">
        <v>56</v>
      </c>
      <c r="I4513" s="231" t="s">
        <v>1028</v>
      </c>
      <c r="J4513" s="231" t="s">
        <v>811</v>
      </c>
      <c r="K4513" s="231" t="s">
        <v>65</v>
      </c>
      <c r="L4513" s="231" t="s">
        <v>978</v>
      </c>
      <c r="M4513" s="234"/>
      <c r="N4513" s="239">
        <v>1</v>
      </c>
      <c r="O4513" s="239">
        <v>1</v>
      </c>
    </row>
    <row r="4514" spans="1:15">
      <c r="A4514" s="231" t="s">
        <v>969</v>
      </c>
      <c r="B4514" s="231" t="s">
        <v>970</v>
      </c>
      <c r="C4514" s="231" t="s">
        <v>971</v>
      </c>
      <c r="D4514" s="231" t="s">
        <v>972</v>
      </c>
      <c r="E4514" s="231" t="s">
        <v>996</v>
      </c>
      <c r="F4514" s="231" t="s">
        <v>359</v>
      </c>
      <c r="G4514" s="231" t="s">
        <v>974</v>
      </c>
      <c r="H4514" s="231" t="s">
        <v>56</v>
      </c>
      <c r="K4514" s="231" t="s">
        <v>65</v>
      </c>
      <c r="L4514" s="231" t="s">
        <v>979</v>
      </c>
      <c r="M4514" s="234"/>
      <c r="N4514" s="235"/>
      <c r="O4514" s="235"/>
    </row>
    <row r="4515" spans="1:15">
      <c r="A4515" s="231" t="s">
        <v>969</v>
      </c>
      <c r="B4515" s="231" t="s">
        <v>970</v>
      </c>
      <c r="C4515" s="231" t="s">
        <v>971</v>
      </c>
      <c r="D4515" s="231" t="s">
        <v>972</v>
      </c>
      <c r="E4515" s="231" t="s">
        <v>996</v>
      </c>
      <c r="F4515" s="231" t="s">
        <v>359</v>
      </c>
      <c r="G4515" s="231" t="s">
        <v>974</v>
      </c>
      <c r="H4515" s="231" t="s">
        <v>56</v>
      </c>
      <c r="K4515" s="231" t="s">
        <v>65</v>
      </c>
      <c r="L4515" s="231" t="s">
        <v>980</v>
      </c>
      <c r="M4515" s="234"/>
      <c r="N4515" s="235"/>
      <c r="O4515" s="235"/>
    </row>
    <row r="4516" spans="1:15">
      <c r="A4516" s="237" t="s">
        <v>969</v>
      </c>
      <c r="B4516" s="237" t="s">
        <v>970</v>
      </c>
      <c r="C4516" s="237" t="s">
        <v>971</v>
      </c>
      <c r="D4516" s="237" t="s">
        <v>972</v>
      </c>
      <c r="E4516" s="237" t="s">
        <v>996</v>
      </c>
      <c r="F4516" s="237" t="s">
        <v>359</v>
      </c>
      <c r="G4516" s="237" t="s">
        <v>974</v>
      </c>
      <c r="H4516" s="237" t="s">
        <v>61</v>
      </c>
      <c r="I4516" s="237"/>
      <c r="J4516" s="237"/>
      <c r="K4516" s="237" t="s">
        <v>65</v>
      </c>
      <c r="L4516" s="237" t="s">
        <v>976</v>
      </c>
      <c r="M4516" s="237">
        <v>56.1096</v>
      </c>
      <c r="N4516" s="237">
        <v>53.9983</v>
      </c>
      <c r="O4516" s="237">
        <v>13.349</v>
      </c>
    </row>
    <row r="4517" spans="1:15">
      <c r="A4517" s="237" t="s">
        <v>969</v>
      </c>
      <c r="B4517" s="237" t="s">
        <v>970</v>
      </c>
      <c r="C4517" s="237" t="s">
        <v>971</v>
      </c>
      <c r="D4517" s="237" t="s">
        <v>972</v>
      </c>
      <c r="E4517" s="237" t="s">
        <v>996</v>
      </c>
      <c r="F4517" s="237" t="s">
        <v>359</v>
      </c>
      <c r="G4517" s="237" t="s">
        <v>974</v>
      </c>
      <c r="H4517" s="237" t="s">
        <v>61</v>
      </c>
      <c r="I4517" s="237"/>
      <c r="J4517" s="237"/>
      <c r="K4517" s="237" t="s">
        <v>65</v>
      </c>
      <c r="L4517" s="237" t="s">
        <v>977</v>
      </c>
      <c r="M4517" s="238">
        <v>1.34778011233779E-5</v>
      </c>
      <c r="N4517" s="238">
        <v>1.34778011233779E-5</v>
      </c>
      <c r="O4517" s="238">
        <v>2.07820425147319E-6</v>
      </c>
    </row>
    <row r="4518" spans="1:15">
      <c r="A4518" s="231" t="s">
        <v>969</v>
      </c>
      <c r="B4518" s="231" t="s">
        <v>970</v>
      </c>
      <c r="C4518" s="231" t="s">
        <v>971</v>
      </c>
      <c r="D4518" s="231" t="s">
        <v>972</v>
      </c>
      <c r="E4518" s="231" t="s">
        <v>996</v>
      </c>
      <c r="F4518" s="231" t="s">
        <v>359</v>
      </c>
      <c r="G4518" s="231" t="s">
        <v>974</v>
      </c>
      <c r="H4518" s="231" t="s">
        <v>61</v>
      </c>
      <c r="I4518" s="231" t="s">
        <v>124</v>
      </c>
      <c r="J4518" s="231" t="s">
        <v>811</v>
      </c>
      <c r="K4518" s="231" t="s">
        <v>65</v>
      </c>
      <c r="L4518" s="231" t="s">
        <v>978</v>
      </c>
      <c r="M4518" s="234"/>
      <c r="N4518" s="239">
        <v>1</v>
      </c>
      <c r="O4518" s="239">
        <v>1</v>
      </c>
    </row>
    <row r="4519" spans="1:15">
      <c r="A4519" s="231" t="s">
        <v>969</v>
      </c>
      <c r="B4519" s="231" t="s">
        <v>970</v>
      </c>
      <c r="C4519" s="231" t="s">
        <v>971</v>
      </c>
      <c r="D4519" s="231" t="s">
        <v>972</v>
      </c>
      <c r="E4519" s="231" t="s">
        <v>996</v>
      </c>
      <c r="F4519" s="231" t="s">
        <v>359</v>
      </c>
      <c r="G4519" s="231" t="s">
        <v>974</v>
      </c>
      <c r="H4519" s="231" t="s">
        <v>61</v>
      </c>
      <c r="K4519" s="231" t="s">
        <v>65</v>
      </c>
      <c r="L4519" s="231" t="s">
        <v>979</v>
      </c>
      <c r="M4519" s="234"/>
      <c r="N4519" s="235"/>
      <c r="O4519" s="235"/>
    </row>
    <row r="4520" spans="1:15">
      <c r="A4520" s="231" t="s">
        <v>969</v>
      </c>
      <c r="B4520" s="231" t="s">
        <v>970</v>
      </c>
      <c r="C4520" s="231" t="s">
        <v>971</v>
      </c>
      <c r="D4520" s="231" t="s">
        <v>972</v>
      </c>
      <c r="E4520" s="231" t="s">
        <v>996</v>
      </c>
      <c r="F4520" s="231" t="s">
        <v>359</v>
      </c>
      <c r="G4520" s="231" t="s">
        <v>974</v>
      </c>
      <c r="H4520" s="231" t="s">
        <v>61</v>
      </c>
      <c r="K4520" s="231" t="s">
        <v>65</v>
      </c>
      <c r="L4520" s="231" t="s">
        <v>980</v>
      </c>
      <c r="M4520" s="234"/>
      <c r="N4520" s="235"/>
      <c r="O4520" s="235"/>
    </row>
    <row r="4521" spans="1:15">
      <c r="A4521" s="237" t="s">
        <v>969</v>
      </c>
      <c r="B4521" s="237" t="s">
        <v>970</v>
      </c>
      <c r="C4521" s="237" t="s">
        <v>971</v>
      </c>
      <c r="D4521" s="237" t="s">
        <v>972</v>
      </c>
      <c r="E4521" s="237" t="s">
        <v>996</v>
      </c>
      <c r="F4521" s="237" t="s">
        <v>359</v>
      </c>
      <c r="G4521" s="237" t="s">
        <v>974</v>
      </c>
      <c r="H4521" s="237" t="s">
        <v>19</v>
      </c>
      <c r="I4521" s="237"/>
      <c r="J4521" s="237"/>
      <c r="K4521" s="237" t="s">
        <v>65</v>
      </c>
      <c r="L4521" s="237" t="s">
        <v>976</v>
      </c>
      <c r="M4521" s="237">
        <v>36846.461000000003</v>
      </c>
      <c r="N4521" s="237">
        <v>28614.113499999999</v>
      </c>
      <c r="O4521" s="237">
        <v>26661.568599999999</v>
      </c>
    </row>
    <row r="4522" spans="1:15">
      <c r="A4522" s="237" t="s">
        <v>969</v>
      </c>
      <c r="B4522" s="237" t="s">
        <v>970</v>
      </c>
      <c r="C4522" s="237" t="s">
        <v>971</v>
      </c>
      <c r="D4522" s="237" t="s">
        <v>972</v>
      </c>
      <c r="E4522" s="237" t="s">
        <v>996</v>
      </c>
      <c r="F4522" s="237" t="s">
        <v>359</v>
      </c>
      <c r="G4522" s="237" t="s">
        <v>974</v>
      </c>
      <c r="H4522" s="237" t="s">
        <v>19</v>
      </c>
      <c r="I4522" s="237"/>
      <c r="J4522" s="237"/>
      <c r="K4522" s="237" t="s">
        <v>65</v>
      </c>
      <c r="L4522" s="237" t="s">
        <v>977</v>
      </c>
      <c r="M4522" s="238">
        <v>7.9751447833378408E-3</v>
      </c>
      <c r="N4522" s="238">
        <v>7.1419902307065996E-3</v>
      </c>
      <c r="O4522" s="238">
        <v>4.1507367754486596E-3</v>
      </c>
    </row>
    <row r="4523" spans="1:15">
      <c r="A4523" s="231" t="s">
        <v>969</v>
      </c>
      <c r="B4523" s="231" t="s">
        <v>970</v>
      </c>
      <c r="C4523" s="231" t="s">
        <v>971</v>
      </c>
      <c r="D4523" s="231" t="s">
        <v>972</v>
      </c>
      <c r="E4523" s="231" t="s">
        <v>996</v>
      </c>
      <c r="F4523" s="231" t="s">
        <v>359</v>
      </c>
      <c r="G4523" s="231" t="s">
        <v>974</v>
      </c>
      <c r="H4523" s="231" t="s">
        <v>19</v>
      </c>
      <c r="I4523" s="231" t="s">
        <v>124</v>
      </c>
      <c r="J4523" s="231" t="s">
        <v>811</v>
      </c>
      <c r="K4523" s="231" t="s">
        <v>65</v>
      </c>
      <c r="L4523" s="231" t="s">
        <v>978</v>
      </c>
      <c r="M4523" s="234"/>
      <c r="N4523" s="239">
        <v>1</v>
      </c>
      <c r="O4523" s="239">
        <v>1</v>
      </c>
    </row>
    <row r="4524" spans="1:15">
      <c r="A4524" s="231" t="s">
        <v>969</v>
      </c>
      <c r="B4524" s="231" t="s">
        <v>970</v>
      </c>
      <c r="C4524" s="231" t="s">
        <v>971</v>
      </c>
      <c r="D4524" s="231" t="s">
        <v>972</v>
      </c>
      <c r="E4524" s="231" t="s">
        <v>996</v>
      </c>
      <c r="F4524" s="231" t="s">
        <v>359</v>
      </c>
      <c r="G4524" s="231" t="s">
        <v>974</v>
      </c>
      <c r="H4524" s="231" t="s">
        <v>19</v>
      </c>
      <c r="K4524" s="231" t="s">
        <v>65</v>
      </c>
      <c r="L4524" s="231" t="s">
        <v>979</v>
      </c>
      <c r="M4524" s="234"/>
      <c r="N4524" s="235"/>
      <c r="O4524" s="235"/>
    </row>
    <row r="4525" spans="1:15">
      <c r="A4525" s="231" t="s">
        <v>969</v>
      </c>
      <c r="B4525" s="231" t="s">
        <v>970</v>
      </c>
      <c r="C4525" s="231" t="s">
        <v>971</v>
      </c>
      <c r="D4525" s="231" t="s">
        <v>972</v>
      </c>
      <c r="E4525" s="231" t="s">
        <v>996</v>
      </c>
      <c r="F4525" s="231" t="s">
        <v>359</v>
      </c>
      <c r="G4525" s="231" t="s">
        <v>974</v>
      </c>
      <c r="H4525" s="231" t="s">
        <v>19</v>
      </c>
      <c r="K4525" s="231" t="s">
        <v>65</v>
      </c>
      <c r="L4525" s="231" t="s">
        <v>980</v>
      </c>
      <c r="M4525" s="234"/>
      <c r="N4525" s="235"/>
      <c r="O4525" s="235"/>
    </row>
    <row r="4526" spans="1:15">
      <c r="A4526" s="237" t="s">
        <v>969</v>
      </c>
      <c r="B4526" s="237" t="s">
        <v>970</v>
      </c>
      <c r="C4526" s="237" t="s">
        <v>971</v>
      </c>
      <c r="D4526" s="237" t="s">
        <v>972</v>
      </c>
      <c r="E4526" s="237" t="s">
        <v>996</v>
      </c>
      <c r="F4526" s="237" t="s">
        <v>359</v>
      </c>
      <c r="G4526" s="237" t="s">
        <v>974</v>
      </c>
      <c r="H4526" s="237" t="s">
        <v>18</v>
      </c>
      <c r="I4526" s="237"/>
      <c r="J4526" s="237"/>
      <c r="K4526" s="237" t="s">
        <v>65</v>
      </c>
      <c r="L4526" s="237" t="s">
        <v>976</v>
      </c>
      <c r="M4526" s="237">
        <v>6489.2642999999998</v>
      </c>
      <c r="N4526" s="237">
        <v>6489.2642999999998</v>
      </c>
      <c r="O4526" s="237">
        <v>160.3253</v>
      </c>
    </row>
    <row r="4527" spans="1:15">
      <c r="A4527" s="237" t="s">
        <v>969</v>
      </c>
      <c r="B4527" s="237" t="s">
        <v>970</v>
      </c>
      <c r="C4527" s="237" t="s">
        <v>971</v>
      </c>
      <c r="D4527" s="237" t="s">
        <v>972</v>
      </c>
      <c r="E4527" s="237" t="s">
        <v>996</v>
      </c>
      <c r="F4527" s="237" t="s">
        <v>359</v>
      </c>
      <c r="G4527" s="237" t="s">
        <v>974</v>
      </c>
      <c r="H4527" s="237" t="s">
        <v>18</v>
      </c>
      <c r="I4527" s="237"/>
      <c r="J4527" s="237"/>
      <c r="K4527" s="237" t="s">
        <v>65</v>
      </c>
      <c r="L4527" s="237" t="s">
        <v>977</v>
      </c>
      <c r="M4527" s="238">
        <v>1.6196993918778299E-3</v>
      </c>
      <c r="N4527" s="238">
        <v>1.6196993918778299E-3</v>
      </c>
      <c r="O4527" s="238">
        <v>2.4959826210106701E-5</v>
      </c>
    </row>
    <row r="4528" spans="1:15">
      <c r="A4528" s="231" t="s">
        <v>969</v>
      </c>
      <c r="B4528" s="231" t="s">
        <v>970</v>
      </c>
      <c r="C4528" s="231" t="s">
        <v>971</v>
      </c>
      <c r="D4528" s="231" t="s">
        <v>972</v>
      </c>
      <c r="E4528" s="231" t="s">
        <v>996</v>
      </c>
      <c r="F4528" s="231" t="s">
        <v>359</v>
      </c>
      <c r="G4528" s="231" t="s">
        <v>974</v>
      </c>
      <c r="H4528" s="231" t="s">
        <v>18</v>
      </c>
      <c r="I4528" s="231" t="s">
        <v>124</v>
      </c>
      <c r="J4528" s="231" t="s">
        <v>811</v>
      </c>
      <c r="K4528" s="231" t="s">
        <v>65</v>
      </c>
      <c r="L4528" s="231" t="s">
        <v>978</v>
      </c>
      <c r="M4528" s="234"/>
      <c r="N4528" s="239">
        <v>1</v>
      </c>
      <c r="O4528" s="239">
        <v>1</v>
      </c>
    </row>
    <row r="4529" spans="1:15">
      <c r="A4529" s="231" t="s">
        <v>969</v>
      </c>
      <c r="B4529" s="231" t="s">
        <v>970</v>
      </c>
      <c r="C4529" s="231" t="s">
        <v>971</v>
      </c>
      <c r="D4529" s="231" t="s">
        <v>972</v>
      </c>
      <c r="E4529" s="231" t="s">
        <v>996</v>
      </c>
      <c r="F4529" s="231" t="s">
        <v>359</v>
      </c>
      <c r="G4529" s="231" t="s">
        <v>974</v>
      </c>
      <c r="H4529" s="231" t="s">
        <v>18</v>
      </c>
      <c r="K4529" s="231" t="s">
        <v>65</v>
      </c>
      <c r="L4529" s="231" t="s">
        <v>979</v>
      </c>
      <c r="M4529" s="234"/>
      <c r="N4529" s="235"/>
      <c r="O4529" s="235"/>
    </row>
    <row r="4530" spans="1:15">
      <c r="A4530" s="231" t="s">
        <v>969</v>
      </c>
      <c r="B4530" s="231" t="s">
        <v>970</v>
      </c>
      <c r="C4530" s="231" t="s">
        <v>971</v>
      </c>
      <c r="D4530" s="231" t="s">
        <v>972</v>
      </c>
      <c r="E4530" s="231" t="s">
        <v>996</v>
      </c>
      <c r="F4530" s="231" t="s">
        <v>359</v>
      </c>
      <c r="G4530" s="231" t="s">
        <v>974</v>
      </c>
      <c r="H4530" s="231" t="s">
        <v>18</v>
      </c>
      <c r="K4530" s="231" t="s">
        <v>65</v>
      </c>
      <c r="L4530" s="231" t="s">
        <v>980</v>
      </c>
      <c r="M4530" s="234"/>
      <c r="N4530" s="235"/>
      <c r="O4530" s="235"/>
    </row>
    <row r="4531" spans="1:15">
      <c r="A4531" s="237" t="s">
        <v>969</v>
      </c>
      <c r="B4531" s="237" t="s">
        <v>970</v>
      </c>
      <c r="C4531" s="237" t="s">
        <v>971</v>
      </c>
      <c r="D4531" s="237" t="s">
        <v>972</v>
      </c>
      <c r="E4531" s="237" t="s">
        <v>996</v>
      </c>
      <c r="F4531" s="237" t="s">
        <v>359</v>
      </c>
      <c r="G4531" s="237" t="s">
        <v>974</v>
      </c>
      <c r="H4531" s="237" t="s">
        <v>76</v>
      </c>
      <c r="I4531" s="237"/>
      <c r="J4531" s="237"/>
      <c r="K4531" s="237" t="s">
        <v>65</v>
      </c>
      <c r="L4531" s="237" t="s">
        <v>976</v>
      </c>
      <c r="M4531" s="237">
        <v>7.2896000000000001</v>
      </c>
      <c r="N4531" s="237"/>
      <c r="O4531" s="237">
        <v>1.0414000000000001</v>
      </c>
    </row>
    <row r="4532" spans="1:15">
      <c r="A4532" s="237" t="s">
        <v>969</v>
      </c>
      <c r="B4532" s="237" t="s">
        <v>970</v>
      </c>
      <c r="C4532" s="237" t="s">
        <v>971</v>
      </c>
      <c r="D4532" s="237" t="s">
        <v>972</v>
      </c>
      <c r="E4532" s="237" t="s">
        <v>996</v>
      </c>
      <c r="F4532" s="237" t="s">
        <v>359</v>
      </c>
      <c r="G4532" s="237" t="s">
        <v>974</v>
      </c>
      <c r="H4532" s="237" t="s">
        <v>76</v>
      </c>
      <c r="I4532" s="237"/>
      <c r="J4532" s="237"/>
      <c r="K4532" s="237" t="s">
        <v>65</v>
      </c>
      <c r="L4532" s="237" t="s">
        <v>977</v>
      </c>
      <c r="M4532" s="238">
        <v>1.16037823580666E-6</v>
      </c>
      <c r="N4532" s="238"/>
      <c r="O4532" s="238">
        <v>1.6212764308069401E-7</v>
      </c>
    </row>
    <row r="4533" spans="1:15">
      <c r="A4533" s="231" t="s">
        <v>969</v>
      </c>
      <c r="B4533" s="231" t="s">
        <v>970</v>
      </c>
      <c r="C4533" s="231" t="s">
        <v>971</v>
      </c>
      <c r="D4533" s="231" t="s">
        <v>972</v>
      </c>
      <c r="E4533" s="231" t="s">
        <v>996</v>
      </c>
      <c r="F4533" s="231" t="s">
        <v>359</v>
      </c>
      <c r="G4533" s="231" t="s">
        <v>974</v>
      </c>
      <c r="H4533" s="231" t="s">
        <v>76</v>
      </c>
      <c r="I4533" s="231" t="s">
        <v>1013</v>
      </c>
      <c r="J4533" s="231" t="s">
        <v>76</v>
      </c>
      <c r="K4533" s="231" t="s">
        <v>65</v>
      </c>
      <c r="L4533" s="231" t="s">
        <v>978</v>
      </c>
      <c r="M4533" s="234"/>
      <c r="N4533" s="239">
        <v>1</v>
      </c>
      <c r="O4533" s="239">
        <v>1</v>
      </c>
    </row>
    <row r="4534" spans="1:15">
      <c r="A4534" s="231" t="s">
        <v>969</v>
      </c>
      <c r="B4534" s="231" t="s">
        <v>970</v>
      </c>
      <c r="C4534" s="231" t="s">
        <v>971</v>
      </c>
      <c r="D4534" s="231" t="s">
        <v>972</v>
      </c>
      <c r="E4534" s="231" t="s">
        <v>996</v>
      </c>
      <c r="F4534" s="231" t="s">
        <v>359</v>
      </c>
      <c r="G4534" s="231" t="s">
        <v>974</v>
      </c>
      <c r="H4534" s="231" t="s">
        <v>76</v>
      </c>
      <c r="K4534" s="231" t="s">
        <v>65</v>
      </c>
      <c r="L4534" s="231" t="s">
        <v>979</v>
      </c>
      <c r="M4534" s="234"/>
      <c r="N4534" s="236"/>
      <c r="O4534" s="235"/>
    </row>
    <row r="4535" spans="1:15">
      <c r="A4535" s="231" t="s">
        <v>969</v>
      </c>
      <c r="B4535" s="231" t="s">
        <v>970</v>
      </c>
      <c r="C4535" s="231" t="s">
        <v>971</v>
      </c>
      <c r="D4535" s="231" t="s">
        <v>972</v>
      </c>
      <c r="E4535" s="231" t="s">
        <v>996</v>
      </c>
      <c r="F4535" s="231" t="s">
        <v>359</v>
      </c>
      <c r="G4535" s="231" t="s">
        <v>974</v>
      </c>
      <c r="H4535" s="231" t="s">
        <v>76</v>
      </c>
      <c r="K4535" s="231" t="s">
        <v>65</v>
      </c>
      <c r="L4535" s="231" t="s">
        <v>980</v>
      </c>
      <c r="M4535" s="234"/>
      <c r="N4535" s="236"/>
      <c r="O4535" s="235"/>
    </row>
    <row r="4536" spans="1:15">
      <c r="A4536" s="237" t="s">
        <v>969</v>
      </c>
      <c r="B4536" s="237" t="s">
        <v>970</v>
      </c>
      <c r="C4536" s="237" t="s">
        <v>971</v>
      </c>
      <c r="D4536" s="237" t="s">
        <v>972</v>
      </c>
      <c r="E4536" s="237" t="s">
        <v>996</v>
      </c>
      <c r="F4536" s="237" t="s">
        <v>359</v>
      </c>
      <c r="G4536" s="237" t="s">
        <v>974</v>
      </c>
      <c r="H4536" s="237" t="s">
        <v>41</v>
      </c>
      <c r="I4536" s="237"/>
      <c r="J4536" s="237"/>
      <c r="K4536" s="237" t="s">
        <v>65</v>
      </c>
      <c r="L4536" s="237" t="s">
        <v>976</v>
      </c>
      <c r="M4536" s="237">
        <v>3.0739000000000001</v>
      </c>
      <c r="N4536" s="237"/>
      <c r="O4536" s="237"/>
    </row>
    <row r="4537" spans="1:15">
      <c r="A4537" s="237" t="s">
        <v>969</v>
      </c>
      <c r="B4537" s="237" t="s">
        <v>970</v>
      </c>
      <c r="C4537" s="237" t="s">
        <v>971</v>
      </c>
      <c r="D4537" s="237" t="s">
        <v>972</v>
      </c>
      <c r="E4537" s="237" t="s">
        <v>996</v>
      </c>
      <c r="F4537" s="237" t="s">
        <v>359</v>
      </c>
      <c r="G4537" s="237" t="s">
        <v>974</v>
      </c>
      <c r="H4537" s="237" t="s">
        <v>41</v>
      </c>
      <c r="I4537" s="237"/>
      <c r="J4537" s="237"/>
      <c r="K4537" s="237" t="s">
        <v>65</v>
      </c>
      <c r="L4537" s="237" t="s">
        <v>977</v>
      </c>
      <c r="M4537" s="238">
        <v>4.01545945956068E-7</v>
      </c>
      <c r="N4537" s="238"/>
      <c r="O4537" s="238"/>
    </row>
    <row r="4538" spans="1:15">
      <c r="A4538" s="231" t="s">
        <v>969</v>
      </c>
      <c r="B4538" s="231" t="s">
        <v>970</v>
      </c>
      <c r="C4538" s="231" t="s">
        <v>971</v>
      </c>
      <c r="D4538" s="231" t="s">
        <v>972</v>
      </c>
      <c r="E4538" s="231" t="s">
        <v>996</v>
      </c>
      <c r="F4538" s="231" t="s">
        <v>359</v>
      </c>
      <c r="G4538" s="231" t="s">
        <v>974</v>
      </c>
      <c r="H4538" s="231" t="s">
        <v>41</v>
      </c>
      <c r="I4538" s="231" t="s">
        <v>1013</v>
      </c>
      <c r="J4538" s="231" t="s">
        <v>41</v>
      </c>
      <c r="K4538" s="231" t="s">
        <v>65</v>
      </c>
      <c r="L4538" s="231" t="s">
        <v>978</v>
      </c>
      <c r="M4538" s="234"/>
      <c r="N4538" s="239">
        <v>1</v>
      </c>
      <c r="O4538" s="239">
        <v>1</v>
      </c>
    </row>
    <row r="4539" spans="1:15">
      <c r="A4539" s="231" t="s">
        <v>969</v>
      </c>
      <c r="B4539" s="231" t="s">
        <v>970</v>
      </c>
      <c r="C4539" s="231" t="s">
        <v>971</v>
      </c>
      <c r="D4539" s="231" t="s">
        <v>972</v>
      </c>
      <c r="E4539" s="231" t="s">
        <v>996</v>
      </c>
      <c r="F4539" s="231" t="s">
        <v>359</v>
      </c>
      <c r="G4539" s="231" t="s">
        <v>974</v>
      </c>
      <c r="H4539" s="231" t="s">
        <v>41</v>
      </c>
      <c r="K4539" s="231" t="s">
        <v>65</v>
      </c>
      <c r="L4539" s="231" t="s">
        <v>979</v>
      </c>
      <c r="M4539" s="234"/>
      <c r="N4539" s="236"/>
      <c r="O4539" s="236"/>
    </row>
    <row r="4540" spans="1:15">
      <c r="A4540" s="231" t="s">
        <v>969</v>
      </c>
      <c r="B4540" s="231" t="s">
        <v>970</v>
      </c>
      <c r="C4540" s="231" t="s">
        <v>971</v>
      </c>
      <c r="D4540" s="231" t="s">
        <v>972</v>
      </c>
      <c r="E4540" s="231" t="s">
        <v>996</v>
      </c>
      <c r="F4540" s="231" t="s">
        <v>359</v>
      </c>
      <c r="G4540" s="231" t="s">
        <v>974</v>
      </c>
      <c r="H4540" s="231" t="s">
        <v>41</v>
      </c>
      <c r="K4540" s="231" t="s">
        <v>65</v>
      </c>
      <c r="L4540" s="231" t="s">
        <v>980</v>
      </c>
      <c r="M4540" s="234"/>
      <c r="N4540" s="236"/>
      <c r="O4540" s="236"/>
    </row>
    <row r="4541" spans="1:15">
      <c r="A4541" s="237" t="s">
        <v>969</v>
      </c>
      <c r="B4541" s="237" t="s">
        <v>970</v>
      </c>
      <c r="C4541" s="237" t="s">
        <v>971</v>
      </c>
      <c r="D4541" s="237" t="s">
        <v>972</v>
      </c>
      <c r="E4541" s="237" t="s">
        <v>996</v>
      </c>
      <c r="F4541" s="237" t="s">
        <v>359</v>
      </c>
      <c r="G4541" s="237" t="s">
        <v>974</v>
      </c>
      <c r="H4541" s="237" t="s">
        <v>35</v>
      </c>
      <c r="I4541" s="237"/>
      <c r="J4541" s="237"/>
      <c r="K4541" s="237" t="s">
        <v>65</v>
      </c>
      <c r="L4541" s="237" t="s">
        <v>976</v>
      </c>
      <c r="M4541" s="237">
        <v>111.7799</v>
      </c>
      <c r="N4541" s="237"/>
      <c r="O4541" s="237"/>
    </row>
    <row r="4542" spans="1:15">
      <c r="A4542" s="237" t="s">
        <v>969</v>
      </c>
      <c r="B4542" s="237" t="s">
        <v>970</v>
      </c>
      <c r="C4542" s="237" t="s">
        <v>971</v>
      </c>
      <c r="D4542" s="237" t="s">
        <v>972</v>
      </c>
      <c r="E4542" s="237" t="s">
        <v>996</v>
      </c>
      <c r="F4542" s="237" t="s">
        <v>359</v>
      </c>
      <c r="G4542" s="237" t="s">
        <v>974</v>
      </c>
      <c r="H4542" s="237" t="s">
        <v>35</v>
      </c>
      <c r="I4542" s="237"/>
      <c r="J4542" s="237"/>
      <c r="K4542" s="237" t="s">
        <v>65</v>
      </c>
      <c r="L4542" s="237" t="s">
        <v>977</v>
      </c>
      <c r="M4542" s="238">
        <v>1.30183782025122E-5</v>
      </c>
      <c r="N4542" s="238"/>
      <c r="O4542" s="238"/>
    </row>
    <row r="4543" spans="1:15">
      <c r="A4543" s="231" t="s">
        <v>969</v>
      </c>
      <c r="B4543" s="231" t="s">
        <v>970</v>
      </c>
      <c r="C4543" s="231" t="s">
        <v>971</v>
      </c>
      <c r="D4543" s="231" t="s">
        <v>972</v>
      </c>
      <c r="E4543" s="231" t="s">
        <v>996</v>
      </c>
      <c r="F4543" s="231" t="s">
        <v>359</v>
      </c>
      <c r="G4543" s="231" t="s">
        <v>974</v>
      </c>
      <c r="H4543" s="231" t="s">
        <v>35</v>
      </c>
      <c r="I4543" s="231" t="s">
        <v>1013</v>
      </c>
      <c r="J4543" s="231" t="s">
        <v>35</v>
      </c>
      <c r="K4543" s="231" t="s">
        <v>65</v>
      </c>
      <c r="L4543" s="231" t="s">
        <v>978</v>
      </c>
      <c r="M4543" s="234"/>
      <c r="N4543" s="239">
        <v>1</v>
      </c>
      <c r="O4543" s="239">
        <v>1</v>
      </c>
    </row>
    <row r="4544" spans="1:15">
      <c r="A4544" s="231" t="s">
        <v>969</v>
      </c>
      <c r="B4544" s="231" t="s">
        <v>970</v>
      </c>
      <c r="C4544" s="231" t="s">
        <v>971</v>
      </c>
      <c r="D4544" s="231" t="s">
        <v>972</v>
      </c>
      <c r="E4544" s="231" t="s">
        <v>996</v>
      </c>
      <c r="F4544" s="231" t="s">
        <v>359</v>
      </c>
      <c r="G4544" s="231" t="s">
        <v>974</v>
      </c>
      <c r="H4544" s="231" t="s">
        <v>35</v>
      </c>
      <c r="K4544" s="231" t="s">
        <v>65</v>
      </c>
      <c r="L4544" s="231" t="s">
        <v>979</v>
      </c>
      <c r="M4544" s="234"/>
      <c r="N4544" s="236"/>
      <c r="O4544" s="236"/>
    </row>
    <row r="4545" spans="1:15">
      <c r="A4545" s="231" t="s">
        <v>969</v>
      </c>
      <c r="B4545" s="231" t="s">
        <v>970</v>
      </c>
      <c r="C4545" s="231" t="s">
        <v>971</v>
      </c>
      <c r="D4545" s="231" t="s">
        <v>972</v>
      </c>
      <c r="E4545" s="231" t="s">
        <v>996</v>
      </c>
      <c r="F4545" s="231" t="s">
        <v>359</v>
      </c>
      <c r="G4545" s="231" t="s">
        <v>974</v>
      </c>
      <c r="H4545" s="231" t="s">
        <v>35</v>
      </c>
      <c r="K4545" s="231" t="s">
        <v>65</v>
      </c>
      <c r="L4545" s="231" t="s">
        <v>980</v>
      </c>
      <c r="M4545" s="234"/>
      <c r="N4545" s="236"/>
      <c r="O4545" s="236"/>
    </row>
    <row r="4546" spans="1:15">
      <c r="A4546" s="237" t="s">
        <v>969</v>
      </c>
      <c r="B4546" s="237" t="s">
        <v>970</v>
      </c>
      <c r="C4546" s="237" t="s">
        <v>971</v>
      </c>
      <c r="D4546" s="237" t="s">
        <v>972</v>
      </c>
      <c r="E4546" s="237" t="s">
        <v>996</v>
      </c>
      <c r="F4546" s="237" t="s">
        <v>359</v>
      </c>
      <c r="G4546" s="237" t="s">
        <v>974</v>
      </c>
      <c r="H4546" s="237" t="s">
        <v>73</v>
      </c>
      <c r="I4546" s="237"/>
      <c r="J4546" s="237"/>
      <c r="K4546" s="237" t="s">
        <v>65</v>
      </c>
      <c r="L4546" s="237" t="s">
        <v>976</v>
      </c>
      <c r="M4546" s="237">
        <v>0.215</v>
      </c>
      <c r="N4546" s="237"/>
      <c r="O4546" s="237"/>
    </row>
    <row r="4547" spans="1:15">
      <c r="A4547" s="237" t="s">
        <v>969</v>
      </c>
      <c r="B4547" s="237" t="s">
        <v>970</v>
      </c>
      <c r="C4547" s="237" t="s">
        <v>971</v>
      </c>
      <c r="D4547" s="237" t="s">
        <v>972</v>
      </c>
      <c r="E4547" s="237" t="s">
        <v>996</v>
      </c>
      <c r="F4547" s="237" t="s">
        <v>359</v>
      </c>
      <c r="G4547" s="237" t="s">
        <v>974</v>
      </c>
      <c r="H4547" s="237" t="s">
        <v>73</v>
      </c>
      <c r="I4547" s="237"/>
      <c r="J4547" s="237"/>
      <c r="K4547" s="237" t="s">
        <v>65</v>
      </c>
      <c r="L4547" s="237" t="s">
        <v>977</v>
      </c>
      <c r="M4547" s="238">
        <v>3.7975763596260998E-8</v>
      </c>
      <c r="N4547" s="238"/>
      <c r="O4547" s="238"/>
    </row>
    <row r="4548" spans="1:15">
      <c r="A4548" s="231" t="s">
        <v>969</v>
      </c>
      <c r="B4548" s="231" t="s">
        <v>970</v>
      </c>
      <c r="C4548" s="231" t="s">
        <v>971</v>
      </c>
      <c r="D4548" s="231" t="s">
        <v>972</v>
      </c>
      <c r="E4548" s="231" t="s">
        <v>996</v>
      </c>
      <c r="F4548" s="231" t="s">
        <v>359</v>
      </c>
      <c r="G4548" s="231" t="s">
        <v>974</v>
      </c>
      <c r="H4548" s="231" t="s">
        <v>73</v>
      </c>
      <c r="I4548" s="231" t="s">
        <v>122</v>
      </c>
      <c r="J4548" s="231" t="s">
        <v>811</v>
      </c>
      <c r="K4548" s="231" t="s">
        <v>65</v>
      </c>
      <c r="L4548" s="231" t="s">
        <v>978</v>
      </c>
      <c r="M4548" s="234"/>
      <c r="N4548" s="239">
        <v>1</v>
      </c>
      <c r="O4548" s="239">
        <v>1</v>
      </c>
    </row>
    <row r="4549" spans="1:15">
      <c r="A4549" s="231" t="s">
        <v>969</v>
      </c>
      <c r="B4549" s="231" t="s">
        <v>970</v>
      </c>
      <c r="C4549" s="231" t="s">
        <v>971</v>
      </c>
      <c r="D4549" s="231" t="s">
        <v>972</v>
      </c>
      <c r="E4549" s="231" t="s">
        <v>996</v>
      </c>
      <c r="F4549" s="231" t="s">
        <v>359</v>
      </c>
      <c r="G4549" s="231" t="s">
        <v>974</v>
      </c>
      <c r="H4549" s="231" t="s">
        <v>73</v>
      </c>
      <c r="K4549" s="231" t="s">
        <v>65</v>
      </c>
      <c r="L4549" s="231" t="s">
        <v>979</v>
      </c>
      <c r="M4549" s="234"/>
      <c r="N4549" s="236"/>
      <c r="O4549" s="236"/>
    </row>
    <row r="4550" spans="1:15">
      <c r="A4550" s="231" t="s">
        <v>969</v>
      </c>
      <c r="B4550" s="231" t="s">
        <v>970</v>
      </c>
      <c r="C4550" s="231" t="s">
        <v>971</v>
      </c>
      <c r="D4550" s="231" t="s">
        <v>972</v>
      </c>
      <c r="E4550" s="231" t="s">
        <v>996</v>
      </c>
      <c r="F4550" s="231" t="s">
        <v>359</v>
      </c>
      <c r="G4550" s="231" t="s">
        <v>974</v>
      </c>
      <c r="H4550" s="231" t="s">
        <v>73</v>
      </c>
      <c r="K4550" s="231" t="s">
        <v>65</v>
      </c>
      <c r="L4550" s="231" t="s">
        <v>980</v>
      </c>
      <c r="M4550" s="234"/>
      <c r="N4550" s="236"/>
      <c r="O4550" s="236"/>
    </row>
    <row r="4551" spans="1:15">
      <c r="A4551" s="237" t="s">
        <v>969</v>
      </c>
      <c r="B4551" s="237" t="s">
        <v>970</v>
      </c>
      <c r="C4551" s="237" t="s">
        <v>971</v>
      </c>
      <c r="D4551" s="237" t="s">
        <v>972</v>
      </c>
      <c r="E4551" s="237" t="s">
        <v>996</v>
      </c>
      <c r="F4551" s="237" t="s">
        <v>359</v>
      </c>
      <c r="G4551" s="237" t="s">
        <v>974</v>
      </c>
      <c r="H4551" s="237" t="s">
        <v>36</v>
      </c>
      <c r="I4551" s="237"/>
      <c r="J4551" s="237"/>
      <c r="K4551" s="237" t="s">
        <v>65</v>
      </c>
      <c r="L4551" s="237" t="s">
        <v>976</v>
      </c>
      <c r="M4551" s="237">
        <v>44.497</v>
      </c>
      <c r="N4551" s="237">
        <v>44.497</v>
      </c>
      <c r="O4551" s="237">
        <v>7.5236000000000001</v>
      </c>
    </row>
    <row r="4552" spans="1:15">
      <c r="A4552" s="237" t="s">
        <v>969</v>
      </c>
      <c r="B4552" s="237" t="s">
        <v>970</v>
      </c>
      <c r="C4552" s="237" t="s">
        <v>971</v>
      </c>
      <c r="D4552" s="237" t="s">
        <v>972</v>
      </c>
      <c r="E4552" s="237" t="s">
        <v>996</v>
      </c>
      <c r="F4552" s="237" t="s">
        <v>359</v>
      </c>
      <c r="G4552" s="237" t="s">
        <v>974</v>
      </c>
      <c r="H4552" s="237" t="s">
        <v>36</v>
      </c>
      <c r="I4552" s="237"/>
      <c r="J4552" s="237"/>
      <c r="K4552" s="237" t="s">
        <v>65</v>
      </c>
      <c r="L4552" s="237" t="s">
        <v>977</v>
      </c>
      <c r="M4552" s="238">
        <v>1.1106307357582501E-5</v>
      </c>
      <c r="N4552" s="238">
        <v>1.1106307357582501E-5</v>
      </c>
      <c r="O4552" s="238">
        <v>1.17129204482611E-6</v>
      </c>
    </row>
    <row r="4553" spans="1:15">
      <c r="A4553" s="231" t="s">
        <v>969</v>
      </c>
      <c r="B4553" s="231" t="s">
        <v>970</v>
      </c>
      <c r="C4553" s="231" t="s">
        <v>971</v>
      </c>
      <c r="D4553" s="231" t="s">
        <v>972</v>
      </c>
      <c r="E4553" s="231" t="s">
        <v>996</v>
      </c>
      <c r="F4553" s="231" t="s">
        <v>359</v>
      </c>
      <c r="G4553" s="231" t="s">
        <v>974</v>
      </c>
      <c r="H4553" s="231" t="s">
        <v>36</v>
      </c>
      <c r="I4553" s="231" t="s">
        <v>122</v>
      </c>
      <c r="J4553" s="231" t="s">
        <v>811</v>
      </c>
      <c r="K4553" s="231" t="s">
        <v>65</v>
      </c>
      <c r="L4553" s="231" t="s">
        <v>978</v>
      </c>
      <c r="M4553" s="234"/>
      <c r="N4553" s="239">
        <v>1</v>
      </c>
      <c r="O4553" s="239">
        <v>1</v>
      </c>
    </row>
    <row r="4554" spans="1:15">
      <c r="A4554" s="231" t="s">
        <v>969</v>
      </c>
      <c r="B4554" s="231" t="s">
        <v>970</v>
      </c>
      <c r="C4554" s="231" t="s">
        <v>971</v>
      </c>
      <c r="D4554" s="231" t="s">
        <v>972</v>
      </c>
      <c r="E4554" s="231" t="s">
        <v>996</v>
      </c>
      <c r="F4554" s="231" t="s">
        <v>359</v>
      </c>
      <c r="G4554" s="231" t="s">
        <v>974</v>
      </c>
      <c r="H4554" s="231" t="s">
        <v>36</v>
      </c>
      <c r="K4554" s="231" t="s">
        <v>65</v>
      </c>
      <c r="L4554" s="231" t="s">
        <v>979</v>
      </c>
      <c r="M4554" s="234"/>
      <c r="N4554" s="235"/>
      <c r="O4554" s="235"/>
    </row>
    <row r="4555" spans="1:15">
      <c r="A4555" s="231" t="s">
        <v>969</v>
      </c>
      <c r="B4555" s="231" t="s">
        <v>970</v>
      </c>
      <c r="C4555" s="231" t="s">
        <v>971</v>
      </c>
      <c r="D4555" s="231" t="s">
        <v>972</v>
      </c>
      <c r="E4555" s="231" t="s">
        <v>996</v>
      </c>
      <c r="F4555" s="231" t="s">
        <v>359</v>
      </c>
      <c r="G4555" s="231" t="s">
        <v>974</v>
      </c>
      <c r="H4555" s="231" t="s">
        <v>36</v>
      </c>
      <c r="K4555" s="231" t="s">
        <v>65</v>
      </c>
      <c r="L4555" s="231" t="s">
        <v>980</v>
      </c>
      <c r="M4555" s="234"/>
      <c r="N4555" s="235"/>
      <c r="O4555" s="235"/>
    </row>
    <row r="4556" spans="1:15">
      <c r="A4556" s="237" t="s">
        <v>969</v>
      </c>
      <c r="B4556" s="237" t="s">
        <v>970</v>
      </c>
      <c r="C4556" s="237" t="s">
        <v>971</v>
      </c>
      <c r="D4556" s="237" t="s">
        <v>972</v>
      </c>
      <c r="E4556" s="237" t="s">
        <v>996</v>
      </c>
      <c r="F4556" s="237" t="s">
        <v>359</v>
      </c>
      <c r="G4556" s="237" t="s">
        <v>974</v>
      </c>
      <c r="H4556" s="237" t="s">
        <v>58</v>
      </c>
      <c r="I4556" s="237"/>
      <c r="J4556" s="237"/>
      <c r="K4556" s="237" t="s">
        <v>65</v>
      </c>
      <c r="L4556" s="237" t="s">
        <v>976</v>
      </c>
      <c r="M4556" s="237">
        <v>496.83940000000001</v>
      </c>
      <c r="N4556" s="237"/>
      <c r="O4556" s="237"/>
    </row>
    <row r="4557" spans="1:15">
      <c r="A4557" s="237" t="s">
        <v>969</v>
      </c>
      <c r="B4557" s="237" t="s">
        <v>970</v>
      </c>
      <c r="C4557" s="237" t="s">
        <v>971</v>
      </c>
      <c r="D4557" s="237" t="s">
        <v>972</v>
      </c>
      <c r="E4557" s="237" t="s">
        <v>996</v>
      </c>
      <c r="F4557" s="237" t="s">
        <v>359</v>
      </c>
      <c r="G4557" s="237" t="s">
        <v>974</v>
      </c>
      <c r="H4557" s="237" t="s">
        <v>58</v>
      </c>
      <c r="I4557" s="237"/>
      <c r="J4557" s="237"/>
      <c r="K4557" s="237" t="s">
        <v>65</v>
      </c>
      <c r="L4557" s="237" t="s">
        <v>977</v>
      </c>
      <c r="M4557" s="238">
        <v>5.6213061285645001E-5</v>
      </c>
      <c r="N4557" s="238"/>
      <c r="O4557" s="238"/>
    </row>
    <row r="4558" spans="1:15">
      <c r="A4558" s="231" t="s">
        <v>969</v>
      </c>
      <c r="B4558" s="231" t="s">
        <v>970</v>
      </c>
      <c r="C4558" s="231" t="s">
        <v>971</v>
      </c>
      <c r="D4558" s="231" t="s">
        <v>972</v>
      </c>
      <c r="E4558" s="231" t="s">
        <v>996</v>
      </c>
      <c r="F4558" s="231" t="s">
        <v>359</v>
      </c>
      <c r="G4558" s="231" t="s">
        <v>974</v>
      </c>
      <c r="H4558" s="231" t="s">
        <v>58</v>
      </c>
      <c r="I4558" s="231" t="s">
        <v>124</v>
      </c>
      <c r="J4558" s="231" t="s">
        <v>811</v>
      </c>
      <c r="K4558" s="231" t="s">
        <v>65</v>
      </c>
      <c r="L4558" s="231" t="s">
        <v>978</v>
      </c>
      <c r="M4558" s="234"/>
      <c r="N4558" s="239">
        <v>1</v>
      </c>
      <c r="O4558" s="239">
        <v>1</v>
      </c>
    </row>
    <row r="4559" spans="1:15">
      <c r="A4559" s="231" t="s">
        <v>969</v>
      </c>
      <c r="B4559" s="231" t="s">
        <v>970</v>
      </c>
      <c r="C4559" s="231" t="s">
        <v>971</v>
      </c>
      <c r="D4559" s="231" t="s">
        <v>972</v>
      </c>
      <c r="E4559" s="231" t="s">
        <v>996</v>
      </c>
      <c r="F4559" s="231" t="s">
        <v>359</v>
      </c>
      <c r="G4559" s="231" t="s">
        <v>974</v>
      </c>
      <c r="H4559" s="231" t="s">
        <v>58</v>
      </c>
      <c r="K4559" s="231" t="s">
        <v>65</v>
      </c>
      <c r="L4559" s="231" t="s">
        <v>979</v>
      </c>
      <c r="M4559" s="234"/>
      <c r="N4559" s="236"/>
      <c r="O4559" s="236"/>
    </row>
    <row r="4560" spans="1:15">
      <c r="A4560" s="231" t="s">
        <v>969</v>
      </c>
      <c r="B4560" s="231" t="s">
        <v>970</v>
      </c>
      <c r="C4560" s="231" t="s">
        <v>971</v>
      </c>
      <c r="D4560" s="231" t="s">
        <v>972</v>
      </c>
      <c r="E4560" s="231" t="s">
        <v>996</v>
      </c>
      <c r="F4560" s="231" t="s">
        <v>359</v>
      </c>
      <c r="G4560" s="231" t="s">
        <v>974</v>
      </c>
      <c r="H4560" s="231" t="s">
        <v>58</v>
      </c>
      <c r="K4560" s="231" t="s">
        <v>65</v>
      </c>
      <c r="L4560" s="231" t="s">
        <v>980</v>
      </c>
      <c r="M4560" s="234"/>
      <c r="N4560" s="236"/>
      <c r="O4560" s="236"/>
    </row>
    <row r="4561" spans="1:15">
      <c r="A4561" s="237" t="s">
        <v>969</v>
      </c>
      <c r="B4561" s="237" t="s">
        <v>970</v>
      </c>
      <c r="C4561" s="237" t="s">
        <v>971</v>
      </c>
      <c r="D4561" s="237" t="s">
        <v>972</v>
      </c>
      <c r="E4561" s="237" t="s">
        <v>996</v>
      </c>
      <c r="F4561" s="237" t="s">
        <v>359</v>
      </c>
      <c r="G4561" s="237" t="s">
        <v>974</v>
      </c>
      <c r="H4561" s="237" t="s">
        <v>17</v>
      </c>
      <c r="I4561" s="237"/>
      <c r="J4561" s="237"/>
      <c r="K4561" s="237" t="s">
        <v>65</v>
      </c>
      <c r="L4561" s="237" t="s">
        <v>976</v>
      </c>
      <c r="M4561" s="237">
        <v>22123.048299999999</v>
      </c>
      <c r="N4561" s="237">
        <v>9337.7476000000006</v>
      </c>
      <c r="O4561" s="237">
        <v>13587.615100000001</v>
      </c>
    </row>
    <row r="4562" spans="1:15">
      <c r="A4562" s="237" t="s">
        <v>969</v>
      </c>
      <c r="B4562" s="237" t="s">
        <v>970</v>
      </c>
      <c r="C4562" s="237" t="s">
        <v>971</v>
      </c>
      <c r="D4562" s="237" t="s">
        <v>972</v>
      </c>
      <c r="E4562" s="237" t="s">
        <v>996</v>
      </c>
      <c r="F4562" s="237" t="s">
        <v>359</v>
      </c>
      <c r="G4562" s="237" t="s">
        <v>974</v>
      </c>
      <c r="H4562" s="237" t="s">
        <v>17</v>
      </c>
      <c r="I4562" s="237"/>
      <c r="J4562" s="237"/>
      <c r="K4562" s="237" t="s">
        <v>65</v>
      </c>
      <c r="L4562" s="237" t="s">
        <v>977</v>
      </c>
      <c r="M4562" s="238">
        <v>2.7453313685852302E-3</v>
      </c>
      <c r="N4562" s="238">
        <v>2.3306716154601098E-3</v>
      </c>
      <c r="O4562" s="238">
        <v>2.1153524210204E-3</v>
      </c>
    </row>
    <row r="4563" spans="1:15">
      <c r="A4563" s="231" t="s">
        <v>969</v>
      </c>
      <c r="B4563" s="231" t="s">
        <v>970</v>
      </c>
      <c r="C4563" s="231" t="s">
        <v>971</v>
      </c>
      <c r="D4563" s="231" t="s">
        <v>972</v>
      </c>
      <c r="E4563" s="231" t="s">
        <v>996</v>
      </c>
      <c r="F4563" s="231" t="s">
        <v>359</v>
      </c>
      <c r="G4563" s="231" t="s">
        <v>974</v>
      </c>
      <c r="H4563" s="231" t="s">
        <v>17</v>
      </c>
      <c r="I4563" s="231" t="s">
        <v>126</v>
      </c>
      <c r="J4563" s="231" t="s">
        <v>811</v>
      </c>
      <c r="K4563" s="231" t="s">
        <v>65</v>
      </c>
      <c r="L4563" s="231" t="s">
        <v>978</v>
      </c>
      <c r="M4563" s="234"/>
      <c r="N4563" s="239">
        <v>1</v>
      </c>
      <c r="O4563" s="239">
        <v>1</v>
      </c>
    </row>
    <row r="4564" spans="1:15">
      <c r="A4564" s="231" t="s">
        <v>969</v>
      </c>
      <c r="B4564" s="231" t="s">
        <v>970</v>
      </c>
      <c r="C4564" s="231" t="s">
        <v>971</v>
      </c>
      <c r="D4564" s="231" t="s">
        <v>972</v>
      </c>
      <c r="E4564" s="231" t="s">
        <v>996</v>
      </c>
      <c r="F4564" s="231" t="s">
        <v>359</v>
      </c>
      <c r="G4564" s="231" t="s">
        <v>974</v>
      </c>
      <c r="H4564" s="231" t="s">
        <v>17</v>
      </c>
      <c r="K4564" s="231" t="s">
        <v>65</v>
      </c>
      <c r="L4564" s="231" t="s">
        <v>979</v>
      </c>
      <c r="M4564" s="234"/>
      <c r="N4564" s="235"/>
      <c r="O4564" s="235"/>
    </row>
    <row r="4565" spans="1:15">
      <c r="A4565" s="231" t="s">
        <v>969</v>
      </c>
      <c r="B4565" s="231" t="s">
        <v>970</v>
      </c>
      <c r="C4565" s="231" t="s">
        <v>971</v>
      </c>
      <c r="D4565" s="231" t="s">
        <v>972</v>
      </c>
      <c r="E4565" s="231" t="s">
        <v>996</v>
      </c>
      <c r="F4565" s="231" t="s">
        <v>359</v>
      </c>
      <c r="G4565" s="231" t="s">
        <v>974</v>
      </c>
      <c r="H4565" s="231" t="s">
        <v>17</v>
      </c>
      <c r="K4565" s="231" t="s">
        <v>65</v>
      </c>
      <c r="L4565" s="231" t="s">
        <v>980</v>
      </c>
      <c r="M4565" s="234"/>
      <c r="N4565" s="235"/>
      <c r="O4565" s="235"/>
    </row>
    <row r="4566" spans="1:15">
      <c r="A4566" s="237" t="s">
        <v>969</v>
      </c>
      <c r="B4566" s="237" t="s">
        <v>970</v>
      </c>
      <c r="C4566" s="237" t="s">
        <v>971</v>
      </c>
      <c r="D4566" s="237" t="s">
        <v>972</v>
      </c>
      <c r="E4566" s="237" t="s">
        <v>996</v>
      </c>
      <c r="F4566" s="237" t="s">
        <v>359</v>
      </c>
      <c r="G4566" s="237" t="s">
        <v>974</v>
      </c>
      <c r="H4566" s="237" t="s">
        <v>988</v>
      </c>
      <c r="I4566" s="237"/>
      <c r="J4566" s="237"/>
      <c r="K4566" s="237" t="s">
        <v>361</v>
      </c>
      <c r="L4566" s="237" t="s">
        <v>976</v>
      </c>
      <c r="M4566" s="237">
        <v>66931.753700000001</v>
      </c>
      <c r="N4566" s="237">
        <v>17365.2837</v>
      </c>
      <c r="O4566" s="237">
        <v>54405.245000000003</v>
      </c>
    </row>
    <row r="4567" spans="1:15">
      <c r="A4567" s="237" t="s">
        <v>969</v>
      </c>
      <c r="B4567" s="237" t="s">
        <v>970</v>
      </c>
      <c r="C4567" s="237" t="s">
        <v>971</v>
      </c>
      <c r="D4567" s="237" t="s">
        <v>972</v>
      </c>
      <c r="E4567" s="237" t="s">
        <v>996</v>
      </c>
      <c r="F4567" s="237" t="s">
        <v>359</v>
      </c>
      <c r="G4567" s="237" t="s">
        <v>974</v>
      </c>
      <c r="H4567" s="237" t="s">
        <v>988</v>
      </c>
      <c r="I4567" s="237"/>
      <c r="J4567" s="237"/>
      <c r="K4567" s="237" t="s">
        <v>361</v>
      </c>
      <c r="L4567" s="237" t="s">
        <v>977</v>
      </c>
      <c r="M4567" s="238">
        <v>9.8311950304266604E-3</v>
      </c>
      <c r="N4567" s="238">
        <v>4.33431867595159E-3</v>
      </c>
      <c r="O4567" s="238">
        <v>8.4699386816571003E-3</v>
      </c>
    </row>
    <row r="4568" spans="1:15">
      <c r="A4568" s="231" t="s">
        <v>969</v>
      </c>
      <c r="B4568" s="231" t="s">
        <v>970</v>
      </c>
      <c r="C4568" s="231" t="s">
        <v>971</v>
      </c>
      <c r="D4568" s="231" t="s">
        <v>972</v>
      </c>
      <c r="E4568" s="231" t="s">
        <v>996</v>
      </c>
      <c r="F4568" s="231" t="s">
        <v>359</v>
      </c>
      <c r="G4568" s="231" t="s">
        <v>974</v>
      </c>
      <c r="H4568" s="231" t="s">
        <v>988</v>
      </c>
      <c r="I4568" s="231" t="s">
        <v>1028</v>
      </c>
      <c r="J4568" s="231" t="s">
        <v>811</v>
      </c>
      <c r="K4568" s="231" t="s">
        <v>361</v>
      </c>
      <c r="L4568" s="231" t="s">
        <v>978</v>
      </c>
      <c r="M4568" s="234"/>
      <c r="N4568" s="239">
        <v>1</v>
      </c>
      <c r="O4568" s="239">
        <v>1</v>
      </c>
    </row>
    <row r="4569" spans="1:15">
      <c r="A4569" s="231" t="s">
        <v>969</v>
      </c>
      <c r="B4569" s="231" t="s">
        <v>970</v>
      </c>
      <c r="C4569" s="231" t="s">
        <v>971</v>
      </c>
      <c r="D4569" s="231" t="s">
        <v>972</v>
      </c>
      <c r="E4569" s="231" t="s">
        <v>996</v>
      </c>
      <c r="F4569" s="231" t="s">
        <v>359</v>
      </c>
      <c r="G4569" s="231" t="s">
        <v>974</v>
      </c>
      <c r="H4569" s="231" t="s">
        <v>988</v>
      </c>
      <c r="K4569" s="231" t="s">
        <v>361</v>
      </c>
      <c r="L4569" s="231" t="s">
        <v>979</v>
      </c>
      <c r="M4569" s="234"/>
      <c r="N4569" s="235"/>
      <c r="O4569" s="235"/>
    </row>
    <row r="4570" spans="1:15">
      <c r="A4570" s="231" t="s">
        <v>969</v>
      </c>
      <c r="B4570" s="231" t="s">
        <v>970</v>
      </c>
      <c r="C4570" s="231" t="s">
        <v>971</v>
      </c>
      <c r="D4570" s="231" t="s">
        <v>972</v>
      </c>
      <c r="E4570" s="231" t="s">
        <v>996</v>
      </c>
      <c r="F4570" s="231" t="s">
        <v>359</v>
      </c>
      <c r="G4570" s="231" t="s">
        <v>974</v>
      </c>
      <c r="H4570" s="231" t="s">
        <v>988</v>
      </c>
      <c r="K4570" s="231" t="s">
        <v>361</v>
      </c>
      <c r="L4570" s="231" t="s">
        <v>980</v>
      </c>
      <c r="M4570" s="234"/>
      <c r="N4570" s="235"/>
      <c r="O4570" s="235"/>
    </row>
    <row r="4571" spans="1:15">
      <c r="A4571" s="237" t="s">
        <v>969</v>
      </c>
      <c r="B4571" s="237" t="s">
        <v>970</v>
      </c>
      <c r="C4571" s="237" t="s">
        <v>971</v>
      </c>
      <c r="D4571" s="237" t="s">
        <v>972</v>
      </c>
      <c r="E4571" s="237" t="s">
        <v>996</v>
      </c>
      <c r="F4571" s="237" t="s">
        <v>359</v>
      </c>
      <c r="G4571" s="237" t="s">
        <v>974</v>
      </c>
      <c r="H4571" s="237" t="s">
        <v>989</v>
      </c>
      <c r="I4571" s="237"/>
      <c r="J4571" s="237"/>
      <c r="K4571" s="237" t="s">
        <v>361</v>
      </c>
      <c r="L4571" s="237" t="s">
        <v>976</v>
      </c>
      <c r="M4571" s="237">
        <v>37.184699999999999</v>
      </c>
      <c r="N4571" s="237"/>
      <c r="O4571" s="237">
        <v>10.049899999999999</v>
      </c>
    </row>
    <row r="4572" spans="1:15">
      <c r="A4572" s="237" t="s">
        <v>969</v>
      </c>
      <c r="B4572" s="237" t="s">
        <v>970</v>
      </c>
      <c r="C4572" s="237" t="s">
        <v>971</v>
      </c>
      <c r="D4572" s="237" t="s">
        <v>972</v>
      </c>
      <c r="E4572" s="237" t="s">
        <v>996</v>
      </c>
      <c r="F4572" s="237" t="s">
        <v>359</v>
      </c>
      <c r="G4572" s="237" t="s">
        <v>974</v>
      </c>
      <c r="H4572" s="237" t="s">
        <v>989</v>
      </c>
      <c r="I4572" s="237"/>
      <c r="J4572" s="237"/>
      <c r="K4572" s="237" t="s">
        <v>361</v>
      </c>
      <c r="L4572" s="237" t="s">
        <v>977</v>
      </c>
      <c r="M4572" s="238">
        <v>6.0553738717464396E-6</v>
      </c>
      <c r="N4572" s="238"/>
      <c r="O4572" s="238">
        <v>1.56459247186159E-6</v>
      </c>
    </row>
    <row r="4573" spans="1:15">
      <c r="A4573" s="231" t="s">
        <v>969</v>
      </c>
      <c r="B4573" s="231" t="s">
        <v>970</v>
      </c>
      <c r="C4573" s="231" t="s">
        <v>971</v>
      </c>
      <c r="D4573" s="231" t="s">
        <v>972</v>
      </c>
      <c r="E4573" s="231" t="s">
        <v>996</v>
      </c>
      <c r="F4573" s="231" t="s">
        <v>359</v>
      </c>
      <c r="G4573" s="231" t="s">
        <v>974</v>
      </c>
      <c r="H4573" s="231" t="s">
        <v>989</v>
      </c>
      <c r="I4573" s="231" t="s">
        <v>1028</v>
      </c>
      <c r="J4573" s="231" t="s">
        <v>811</v>
      </c>
      <c r="K4573" s="231" t="s">
        <v>361</v>
      </c>
      <c r="L4573" s="231" t="s">
        <v>978</v>
      </c>
      <c r="M4573" s="234"/>
      <c r="N4573" s="239">
        <v>1</v>
      </c>
      <c r="O4573" s="239">
        <v>1</v>
      </c>
    </row>
    <row r="4574" spans="1:15">
      <c r="A4574" s="231" t="s">
        <v>969</v>
      </c>
      <c r="B4574" s="231" t="s">
        <v>970</v>
      </c>
      <c r="C4574" s="231" t="s">
        <v>971</v>
      </c>
      <c r="D4574" s="231" t="s">
        <v>972</v>
      </c>
      <c r="E4574" s="231" t="s">
        <v>996</v>
      </c>
      <c r="F4574" s="231" t="s">
        <v>359</v>
      </c>
      <c r="G4574" s="231" t="s">
        <v>974</v>
      </c>
      <c r="H4574" s="231" t="s">
        <v>989</v>
      </c>
      <c r="K4574" s="231" t="s">
        <v>361</v>
      </c>
      <c r="L4574" s="231" t="s">
        <v>979</v>
      </c>
      <c r="M4574" s="234"/>
      <c r="N4574" s="236"/>
      <c r="O4574" s="235"/>
    </row>
    <row r="4575" spans="1:15">
      <c r="A4575" s="231" t="s">
        <v>969</v>
      </c>
      <c r="B4575" s="231" t="s">
        <v>970</v>
      </c>
      <c r="C4575" s="231" t="s">
        <v>971</v>
      </c>
      <c r="D4575" s="231" t="s">
        <v>972</v>
      </c>
      <c r="E4575" s="231" t="s">
        <v>996</v>
      </c>
      <c r="F4575" s="231" t="s">
        <v>359</v>
      </c>
      <c r="G4575" s="231" t="s">
        <v>974</v>
      </c>
      <c r="H4575" s="231" t="s">
        <v>989</v>
      </c>
      <c r="K4575" s="231" t="s">
        <v>361</v>
      </c>
      <c r="L4575" s="231" t="s">
        <v>980</v>
      </c>
      <c r="M4575" s="234"/>
      <c r="N4575" s="236"/>
      <c r="O4575" s="235"/>
    </row>
    <row r="4576" spans="1:15">
      <c r="A4576" s="237" t="s">
        <v>969</v>
      </c>
      <c r="B4576" s="237" t="s">
        <v>970</v>
      </c>
      <c r="C4576" s="237" t="s">
        <v>971</v>
      </c>
      <c r="D4576" s="237" t="s">
        <v>972</v>
      </c>
      <c r="E4576" s="237" t="s">
        <v>996</v>
      </c>
      <c r="F4576" s="237" t="s">
        <v>359</v>
      </c>
      <c r="G4576" s="237" t="s">
        <v>974</v>
      </c>
      <c r="H4576" s="237" t="s">
        <v>40</v>
      </c>
      <c r="I4576" s="237"/>
      <c r="J4576" s="237"/>
      <c r="K4576" s="237" t="s">
        <v>361</v>
      </c>
      <c r="L4576" s="237" t="s">
        <v>976</v>
      </c>
      <c r="M4576" s="237">
        <v>10.9869</v>
      </c>
      <c r="N4576" s="237"/>
      <c r="O4576" s="237"/>
    </row>
    <row r="4577" spans="1:15">
      <c r="A4577" s="237" t="s">
        <v>969</v>
      </c>
      <c r="B4577" s="237" t="s">
        <v>970</v>
      </c>
      <c r="C4577" s="237" t="s">
        <v>971</v>
      </c>
      <c r="D4577" s="237" t="s">
        <v>972</v>
      </c>
      <c r="E4577" s="237" t="s">
        <v>996</v>
      </c>
      <c r="F4577" s="237" t="s">
        <v>359</v>
      </c>
      <c r="G4577" s="237" t="s">
        <v>974</v>
      </c>
      <c r="H4577" s="237" t="s">
        <v>40</v>
      </c>
      <c r="I4577" s="237"/>
      <c r="J4577" s="237"/>
      <c r="K4577" s="237" t="s">
        <v>361</v>
      </c>
      <c r="L4577" s="237" t="s">
        <v>977</v>
      </c>
      <c r="M4577" s="238">
        <v>1.43409758594825E-6</v>
      </c>
      <c r="N4577" s="238"/>
      <c r="O4577" s="238"/>
    </row>
    <row r="4578" spans="1:15">
      <c r="A4578" s="231" t="s">
        <v>969</v>
      </c>
      <c r="B4578" s="231" t="s">
        <v>970</v>
      </c>
      <c r="C4578" s="231" t="s">
        <v>971</v>
      </c>
      <c r="D4578" s="231" t="s">
        <v>972</v>
      </c>
      <c r="E4578" s="231" t="s">
        <v>996</v>
      </c>
      <c r="F4578" s="231" t="s">
        <v>359</v>
      </c>
      <c r="G4578" s="231" t="s">
        <v>974</v>
      </c>
      <c r="H4578" s="231" t="s">
        <v>40</v>
      </c>
      <c r="I4578" s="231" t="s">
        <v>1028</v>
      </c>
      <c r="J4578" s="231" t="s">
        <v>811</v>
      </c>
      <c r="K4578" s="231" t="s">
        <v>361</v>
      </c>
      <c r="L4578" s="231" t="s">
        <v>978</v>
      </c>
      <c r="M4578" s="234"/>
      <c r="N4578" s="239">
        <v>1</v>
      </c>
      <c r="O4578" s="239">
        <v>1</v>
      </c>
    </row>
    <row r="4579" spans="1:15">
      <c r="A4579" s="231" t="s">
        <v>969</v>
      </c>
      <c r="B4579" s="231" t="s">
        <v>970</v>
      </c>
      <c r="C4579" s="231" t="s">
        <v>971</v>
      </c>
      <c r="D4579" s="231" t="s">
        <v>972</v>
      </c>
      <c r="E4579" s="231" t="s">
        <v>996</v>
      </c>
      <c r="F4579" s="231" t="s">
        <v>359</v>
      </c>
      <c r="G4579" s="231" t="s">
        <v>974</v>
      </c>
      <c r="H4579" s="231" t="s">
        <v>40</v>
      </c>
      <c r="K4579" s="231" t="s">
        <v>361</v>
      </c>
      <c r="L4579" s="231" t="s">
        <v>979</v>
      </c>
      <c r="M4579" s="234"/>
      <c r="N4579" s="236"/>
      <c r="O4579" s="236"/>
    </row>
    <row r="4580" spans="1:15">
      <c r="A4580" s="231" t="s">
        <v>969</v>
      </c>
      <c r="B4580" s="231" t="s">
        <v>970</v>
      </c>
      <c r="C4580" s="231" t="s">
        <v>971</v>
      </c>
      <c r="D4580" s="231" t="s">
        <v>972</v>
      </c>
      <c r="E4580" s="231" t="s">
        <v>996</v>
      </c>
      <c r="F4580" s="231" t="s">
        <v>359</v>
      </c>
      <c r="G4580" s="231" t="s">
        <v>974</v>
      </c>
      <c r="H4580" s="231" t="s">
        <v>40</v>
      </c>
      <c r="K4580" s="231" t="s">
        <v>361</v>
      </c>
      <c r="L4580" s="231" t="s">
        <v>980</v>
      </c>
      <c r="M4580" s="234"/>
      <c r="N4580" s="236"/>
      <c r="O4580" s="236"/>
    </row>
    <row r="4581" spans="1:15">
      <c r="A4581" s="237" t="s">
        <v>969</v>
      </c>
      <c r="B4581" s="237" t="s">
        <v>970</v>
      </c>
      <c r="C4581" s="237" t="s">
        <v>971</v>
      </c>
      <c r="D4581" s="237" t="s">
        <v>972</v>
      </c>
      <c r="E4581" s="237" t="s">
        <v>996</v>
      </c>
      <c r="F4581" s="237" t="s">
        <v>359</v>
      </c>
      <c r="G4581" s="237" t="s">
        <v>974</v>
      </c>
      <c r="H4581" s="237" t="s">
        <v>56</v>
      </c>
      <c r="I4581" s="237"/>
      <c r="J4581" s="237"/>
      <c r="K4581" s="237" t="s">
        <v>361</v>
      </c>
      <c r="L4581" s="237" t="s">
        <v>976</v>
      </c>
      <c r="M4581" s="237">
        <v>87.226500000000001</v>
      </c>
      <c r="N4581" s="237"/>
      <c r="O4581" s="237"/>
    </row>
    <row r="4582" spans="1:15">
      <c r="A4582" s="237" t="s">
        <v>969</v>
      </c>
      <c r="B4582" s="237" t="s">
        <v>970</v>
      </c>
      <c r="C4582" s="237" t="s">
        <v>971</v>
      </c>
      <c r="D4582" s="237" t="s">
        <v>972</v>
      </c>
      <c r="E4582" s="237" t="s">
        <v>996</v>
      </c>
      <c r="F4582" s="237" t="s">
        <v>359</v>
      </c>
      <c r="G4582" s="237" t="s">
        <v>974</v>
      </c>
      <c r="H4582" s="237" t="s">
        <v>56</v>
      </c>
      <c r="I4582" s="237"/>
      <c r="J4582" s="237"/>
      <c r="K4582" s="237" t="s">
        <v>361</v>
      </c>
      <c r="L4582" s="237" t="s">
        <v>977</v>
      </c>
      <c r="M4582" s="238">
        <v>1.0806690928708E-5</v>
      </c>
      <c r="N4582" s="238"/>
      <c r="O4582" s="238"/>
    </row>
    <row r="4583" spans="1:15">
      <c r="A4583" s="231" t="s">
        <v>969</v>
      </c>
      <c r="B4583" s="231" t="s">
        <v>970</v>
      </c>
      <c r="C4583" s="231" t="s">
        <v>971</v>
      </c>
      <c r="D4583" s="231" t="s">
        <v>972</v>
      </c>
      <c r="E4583" s="231" t="s">
        <v>996</v>
      </c>
      <c r="F4583" s="231" t="s">
        <v>359</v>
      </c>
      <c r="G4583" s="231" t="s">
        <v>974</v>
      </c>
      <c r="H4583" s="231" t="s">
        <v>56</v>
      </c>
      <c r="I4583" s="231" t="s">
        <v>1028</v>
      </c>
      <c r="J4583" s="231" t="s">
        <v>811</v>
      </c>
      <c r="K4583" s="231" t="s">
        <v>361</v>
      </c>
      <c r="L4583" s="231" t="s">
        <v>978</v>
      </c>
      <c r="M4583" s="234"/>
      <c r="N4583" s="239">
        <v>1</v>
      </c>
      <c r="O4583" s="239">
        <v>1</v>
      </c>
    </row>
    <row r="4584" spans="1:15">
      <c r="A4584" s="231" t="s">
        <v>969</v>
      </c>
      <c r="B4584" s="231" t="s">
        <v>970</v>
      </c>
      <c r="C4584" s="231" t="s">
        <v>971</v>
      </c>
      <c r="D4584" s="231" t="s">
        <v>972</v>
      </c>
      <c r="E4584" s="231" t="s">
        <v>996</v>
      </c>
      <c r="F4584" s="231" t="s">
        <v>359</v>
      </c>
      <c r="G4584" s="231" t="s">
        <v>974</v>
      </c>
      <c r="H4584" s="231" t="s">
        <v>56</v>
      </c>
      <c r="K4584" s="231" t="s">
        <v>361</v>
      </c>
      <c r="L4584" s="231" t="s">
        <v>979</v>
      </c>
      <c r="M4584" s="234"/>
      <c r="N4584" s="236"/>
      <c r="O4584" s="236"/>
    </row>
    <row r="4585" spans="1:15">
      <c r="A4585" s="231" t="s">
        <v>969</v>
      </c>
      <c r="B4585" s="231" t="s">
        <v>970</v>
      </c>
      <c r="C4585" s="231" t="s">
        <v>971</v>
      </c>
      <c r="D4585" s="231" t="s">
        <v>972</v>
      </c>
      <c r="E4585" s="231" t="s">
        <v>996</v>
      </c>
      <c r="F4585" s="231" t="s">
        <v>359</v>
      </c>
      <c r="G4585" s="231" t="s">
        <v>974</v>
      </c>
      <c r="H4585" s="231" t="s">
        <v>56</v>
      </c>
      <c r="K4585" s="231" t="s">
        <v>361</v>
      </c>
      <c r="L4585" s="231" t="s">
        <v>980</v>
      </c>
      <c r="M4585" s="234"/>
      <c r="N4585" s="236"/>
      <c r="O4585" s="236"/>
    </row>
    <row r="4586" spans="1:15">
      <c r="A4586" s="237" t="s">
        <v>969</v>
      </c>
      <c r="B4586" s="237" t="s">
        <v>970</v>
      </c>
      <c r="C4586" s="237" t="s">
        <v>971</v>
      </c>
      <c r="D4586" s="237" t="s">
        <v>972</v>
      </c>
      <c r="E4586" s="237" t="s">
        <v>996</v>
      </c>
      <c r="F4586" s="237" t="s">
        <v>359</v>
      </c>
      <c r="G4586" s="237" t="s">
        <v>974</v>
      </c>
      <c r="H4586" s="237" t="s">
        <v>61</v>
      </c>
      <c r="I4586" s="237"/>
      <c r="J4586" s="237"/>
      <c r="K4586" s="237" t="s">
        <v>361</v>
      </c>
      <c r="L4586" s="237" t="s">
        <v>976</v>
      </c>
      <c r="M4586" s="237">
        <v>193.5153</v>
      </c>
      <c r="N4586" s="237"/>
      <c r="O4586" s="237">
        <v>185.08170000000001</v>
      </c>
    </row>
    <row r="4587" spans="1:15">
      <c r="A4587" s="237" t="s">
        <v>969</v>
      </c>
      <c r="B4587" s="237" t="s">
        <v>970</v>
      </c>
      <c r="C4587" s="237" t="s">
        <v>971</v>
      </c>
      <c r="D4587" s="237" t="s">
        <v>972</v>
      </c>
      <c r="E4587" s="237" t="s">
        <v>996</v>
      </c>
      <c r="F4587" s="237" t="s">
        <v>359</v>
      </c>
      <c r="G4587" s="237" t="s">
        <v>974</v>
      </c>
      <c r="H4587" s="237" t="s">
        <v>61</v>
      </c>
      <c r="I4587" s="237"/>
      <c r="J4587" s="237"/>
      <c r="K4587" s="237" t="s">
        <v>361</v>
      </c>
      <c r="L4587" s="237" t="s">
        <v>977</v>
      </c>
      <c r="M4587" s="238">
        <v>3.0804288632517198E-5</v>
      </c>
      <c r="N4587" s="238"/>
      <c r="O4587" s="238">
        <v>2.8813961780649199E-5</v>
      </c>
    </row>
    <row r="4588" spans="1:15">
      <c r="A4588" s="231" t="s">
        <v>969</v>
      </c>
      <c r="B4588" s="231" t="s">
        <v>970</v>
      </c>
      <c r="C4588" s="231" t="s">
        <v>971</v>
      </c>
      <c r="D4588" s="231" t="s">
        <v>972</v>
      </c>
      <c r="E4588" s="231" t="s">
        <v>996</v>
      </c>
      <c r="F4588" s="231" t="s">
        <v>359</v>
      </c>
      <c r="G4588" s="231" t="s">
        <v>974</v>
      </c>
      <c r="H4588" s="231" t="s">
        <v>61</v>
      </c>
      <c r="I4588" s="231" t="s">
        <v>1028</v>
      </c>
      <c r="J4588" s="231" t="s">
        <v>811</v>
      </c>
      <c r="K4588" s="231" t="s">
        <v>361</v>
      </c>
      <c r="L4588" s="231" t="s">
        <v>978</v>
      </c>
      <c r="M4588" s="234"/>
      <c r="N4588" s="239">
        <v>1</v>
      </c>
      <c r="O4588" s="239">
        <v>1</v>
      </c>
    </row>
    <row r="4589" spans="1:15">
      <c r="A4589" s="231" t="s">
        <v>969</v>
      </c>
      <c r="B4589" s="231" t="s">
        <v>970</v>
      </c>
      <c r="C4589" s="231" t="s">
        <v>971</v>
      </c>
      <c r="D4589" s="231" t="s">
        <v>972</v>
      </c>
      <c r="E4589" s="231" t="s">
        <v>996</v>
      </c>
      <c r="F4589" s="231" t="s">
        <v>359</v>
      </c>
      <c r="G4589" s="231" t="s">
        <v>974</v>
      </c>
      <c r="H4589" s="231" t="s">
        <v>61</v>
      </c>
      <c r="K4589" s="231" t="s">
        <v>361</v>
      </c>
      <c r="L4589" s="231" t="s">
        <v>979</v>
      </c>
      <c r="M4589" s="234"/>
      <c r="N4589" s="236"/>
      <c r="O4589" s="235"/>
    </row>
    <row r="4590" spans="1:15">
      <c r="A4590" s="231" t="s">
        <v>969</v>
      </c>
      <c r="B4590" s="231" t="s">
        <v>970</v>
      </c>
      <c r="C4590" s="231" t="s">
        <v>971</v>
      </c>
      <c r="D4590" s="231" t="s">
        <v>972</v>
      </c>
      <c r="E4590" s="231" t="s">
        <v>996</v>
      </c>
      <c r="F4590" s="231" t="s">
        <v>359</v>
      </c>
      <c r="G4590" s="231" t="s">
        <v>974</v>
      </c>
      <c r="H4590" s="231" t="s">
        <v>61</v>
      </c>
      <c r="K4590" s="231" t="s">
        <v>361</v>
      </c>
      <c r="L4590" s="231" t="s">
        <v>980</v>
      </c>
      <c r="M4590" s="234"/>
      <c r="N4590" s="236"/>
      <c r="O4590" s="235"/>
    </row>
    <row r="4591" spans="1:15">
      <c r="A4591" s="237" t="s">
        <v>969</v>
      </c>
      <c r="B4591" s="237" t="s">
        <v>970</v>
      </c>
      <c r="C4591" s="237" t="s">
        <v>971</v>
      </c>
      <c r="D4591" s="237" t="s">
        <v>972</v>
      </c>
      <c r="E4591" s="237" t="s">
        <v>996</v>
      </c>
      <c r="F4591" s="237" t="s">
        <v>359</v>
      </c>
      <c r="G4591" s="237" t="s">
        <v>974</v>
      </c>
      <c r="H4591" s="237" t="s">
        <v>19</v>
      </c>
      <c r="I4591" s="237"/>
      <c r="J4591" s="237"/>
      <c r="K4591" s="237" t="s">
        <v>361</v>
      </c>
      <c r="L4591" s="237" t="s">
        <v>976</v>
      </c>
      <c r="M4591" s="237">
        <v>915.1309</v>
      </c>
      <c r="N4591" s="237"/>
      <c r="O4591" s="237">
        <v>378.72910000000002</v>
      </c>
    </row>
    <row r="4592" spans="1:15">
      <c r="A4592" s="237" t="s">
        <v>969</v>
      </c>
      <c r="B4592" s="237" t="s">
        <v>970</v>
      </c>
      <c r="C4592" s="237" t="s">
        <v>971</v>
      </c>
      <c r="D4592" s="237" t="s">
        <v>972</v>
      </c>
      <c r="E4592" s="237" t="s">
        <v>996</v>
      </c>
      <c r="F4592" s="237" t="s">
        <v>359</v>
      </c>
      <c r="G4592" s="237" t="s">
        <v>974</v>
      </c>
      <c r="H4592" s="237" t="s">
        <v>19</v>
      </c>
      <c r="I4592" s="237"/>
      <c r="J4592" s="237"/>
      <c r="K4592" s="237" t="s">
        <v>361</v>
      </c>
      <c r="L4592" s="237" t="s">
        <v>977</v>
      </c>
      <c r="M4592" s="238">
        <v>1.4567301076522199E-4</v>
      </c>
      <c r="N4592" s="238"/>
      <c r="O4592" s="238">
        <v>5.8961452226879601E-5</v>
      </c>
    </row>
    <row r="4593" spans="1:15">
      <c r="A4593" s="231" t="s">
        <v>969</v>
      </c>
      <c r="B4593" s="231" t="s">
        <v>970</v>
      </c>
      <c r="C4593" s="231" t="s">
        <v>971</v>
      </c>
      <c r="D4593" s="231" t="s">
        <v>972</v>
      </c>
      <c r="E4593" s="231" t="s">
        <v>996</v>
      </c>
      <c r="F4593" s="231" t="s">
        <v>359</v>
      </c>
      <c r="G4593" s="231" t="s">
        <v>974</v>
      </c>
      <c r="H4593" s="231" t="s">
        <v>19</v>
      </c>
      <c r="I4593" s="231" t="s">
        <v>99</v>
      </c>
      <c r="J4593" s="231" t="s">
        <v>811</v>
      </c>
      <c r="K4593" s="231" t="s">
        <v>361</v>
      </c>
      <c r="L4593" s="231" t="s">
        <v>978</v>
      </c>
      <c r="M4593" s="234"/>
      <c r="N4593" s="239">
        <v>1</v>
      </c>
      <c r="O4593" s="239">
        <v>1</v>
      </c>
    </row>
    <row r="4594" spans="1:15">
      <c r="A4594" s="231" t="s">
        <v>969</v>
      </c>
      <c r="B4594" s="231" t="s">
        <v>970</v>
      </c>
      <c r="C4594" s="231" t="s">
        <v>971</v>
      </c>
      <c r="D4594" s="231" t="s">
        <v>972</v>
      </c>
      <c r="E4594" s="231" t="s">
        <v>996</v>
      </c>
      <c r="F4594" s="231" t="s">
        <v>359</v>
      </c>
      <c r="G4594" s="231" t="s">
        <v>974</v>
      </c>
      <c r="H4594" s="231" t="s">
        <v>19</v>
      </c>
      <c r="K4594" s="231" t="s">
        <v>361</v>
      </c>
      <c r="L4594" s="231" t="s">
        <v>979</v>
      </c>
      <c r="M4594" s="234"/>
      <c r="N4594" s="236"/>
      <c r="O4594" s="235"/>
    </row>
    <row r="4595" spans="1:15">
      <c r="A4595" s="231" t="s">
        <v>969</v>
      </c>
      <c r="B4595" s="231" t="s">
        <v>970</v>
      </c>
      <c r="C4595" s="231" t="s">
        <v>971</v>
      </c>
      <c r="D4595" s="231" t="s">
        <v>972</v>
      </c>
      <c r="E4595" s="231" t="s">
        <v>996</v>
      </c>
      <c r="F4595" s="231" t="s">
        <v>359</v>
      </c>
      <c r="G4595" s="231" t="s">
        <v>974</v>
      </c>
      <c r="H4595" s="231" t="s">
        <v>19</v>
      </c>
      <c r="K4595" s="231" t="s">
        <v>361</v>
      </c>
      <c r="L4595" s="231" t="s">
        <v>980</v>
      </c>
      <c r="M4595" s="234"/>
      <c r="N4595" s="236"/>
      <c r="O4595" s="235"/>
    </row>
    <row r="4596" spans="1:15">
      <c r="A4596" s="237" t="s">
        <v>969</v>
      </c>
      <c r="B4596" s="237" t="s">
        <v>970</v>
      </c>
      <c r="C4596" s="237" t="s">
        <v>971</v>
      </c>
      <c r="D4596" s="237" t="s">
        <v>972</v>
      </c>
      <c r="E4596" s="237" t="s">
        <v>996</v>
      </c>
      <c r="F4596" s="237" t="s">
        <v>359</v>
      </c>
      <c r="G4596" s="237" t="s">
        <v>974</v>
      </c>
      <c r="H4596" s="237" t="s">
        <v>18</v>
      </c>
      <c r="I4596" s="237"/>
      <c r="J4596" s="237"/>
      <c r="K4596" s="237" t="s">
        <v>361</v>
      </c>
      <c r="L4596" s="237" t="s">
        <v>976</v>
      </c>
      <c r="M4596" s="237">
        <v>9.5538000000000007</v>
      </c>
      <c r="N4596" s="237"/>
      <c r="O4596" s="237">
        <v>0.95540000000000003</v>
      </c>
    </row>
    <row r="4597" spans="1:15">
      <c r="A4597" s="237" t="s">
        <v>969</v>
      </c>
      <c r="B4597" s="237" t="s">
        <v>970</v>
      </c>
      <c r="C4597" s="237" t="s">
        <v>971</v>
      </c>
      <c r="D4597" s="237" t="s">
        <v>972</v>
      </c>
      <c r="E4597" s="237" t="s">
        <v>996</v>
      </c>
      <c r="F4597" s="237" t="s">
        <v>359</v>
      </c>
      <c r="G4597" s="237" t="s">
        <v>974</v>
      </c>
      <c r="H4597" s="237" t="s">
        <v>18</v>
      </c>
      <c r="I4597" s="237"/>
      <c r="J4597" s="237"/>
      <c r="K4597" s="237" t="s">
        <v>361</v>
      </c>
      <c r="L4597" s="237" t="s">
        <v>977</v>
      </c>
      <c r="M4597" s="238">
        <v>1.1000884313589699E-6</v>
      </c>
      <c r="N4597" s="238"/>
      <c r="O4597" s="238">
        <v>1.48738957364408E-7</v>
      </c>
    </row>
    <row r="4598" spans="1:15">
      <c r="A4598" s="231" t="s">
        <v>969</v>
      </c>
      <c r="B4598" s="231" t="s">
        <v>970</v>
      </c>
      <c r="C4598" s="231" t="s">
        <v>971</v>
      </c>
      <c r="D4598" s="231" t="s">
        <v>972</v>
      </c>
      <c r="E4598" s="231" t="s">
        <v>996</v>
      </c>
      <c r="F4598" s="231" t="s">
        <v>359</v>
      </c>
      <c r="G4598" s="231" t="s">
        <v>974</v>
      </c>
      <c r="H4598" s="231" t="s">
        <v>18</v>
      </c>
      <c r="I4598" s="231" t="s">
        <v>1028</v>
      </c>
      <c r="J4598" s="231" t="s">
        <v>811</v>
      </c>
      <c r="K4598" s="231" t="s">
        <v>361</v>
      </c>
      <c r="L4598" s="231" t="s">
        <v>978</v>
      </c>
      <c r="M4598" s="234"/>
      <c r="N4598" s="239">
        <v>1</v>
      </c>
      <c r="O4598" s="239">
        <v>1</v>
      </c>
    </row>
    <row r="4599" spans="1:15">
      <c r="A4599" s="231" t="s">
        <v>969</v>
      </c>
      <c r="B4599" s="231" t="s">
        <v>970</v>
      </c>
      <c r="C4599" s="231" t="s">
        <v>971</v>
      </c>
      <c r="D4599" s="231" t="s">
        <v>972</v>
      </c>
      <c r="E4599" s="231" t="s">
        <v>996</v>
      </c>
      <c r="F4599" s="231" t="s">
        <v>359</v>
      </c>
      <c r="G4599" s="231" t="s">
        <v>974</v>
      </c>
      <c r="H4599" s="231" t="s">
        <v>18</v>
      </c>
      <c r="K4599" s="231" t="s">
        <v>361</v>
      </c>
      <c r="L4599" s="231" t="s">
        <v>979</v>
      </c>
      <c r="M4599" s="234"/>
      <c r="N4599" s="236"/>
      <c r="O4599" s="235"/>
    </row>
    <row r="4600" spans="1:15">
      <c r="A4600" s="231" t="s">
        <v>969</v>
      </c>
      <c r="B4600" s="231" t="s">
        <v>970</v>
      </c>
      <c r="C4600" s="231" t="s">
        <v>971</v>
      </c>
      <c r="D4600" s="231" t="s">
        <v>972</v>
      </c>
      <c r="E4600" s="231" t="s">
        <v>996</v>
      </c>
      <c r="F4600" s="231" t="s">
        <v>359</v>
      </c>
      <c r="G4600" s="231" t="s">
        <v>974</v>
      </c>
      <c r="H4600" s="231" t="s">
        <v>18</v>
      </c>
      <c r="K4600" s="231" t="s">
        <v>361</v>
      </c>
      <c r="L4600" s="231" t="s">
        <v>980</v>
      </c>
      <c r="M4600" s="234"/>
      <c r="N4600" s="236"/>
      <c r="O4600" s="235"/>
    </row>
    <row r="4601" spans="1:15">
      <c r="A4601" s="237" t="s">
        <v>969</v>
      </c>
      <c r="B4601" s="237" t="s">
        <v>970</v>
      </c>
      <c r="C4601" s="237" t="s">
        <v>971</v>
      </c>
      <c r="D4601" s="237" t="s">
        <v>972</v>
      </c>
      <c r="E4601" s="237" t="s">
        <v>996</v>
      </c>
      <c r="F4601" s="237" t="s">
        <v>359</v>
      </c>
      <c r="G4601" s="237" t="s">
        <v>974</v>
      </c>
      <c r="H4601" s="237" t="s">
        <v>79</v>
      </c>
      <c r="I4601" s="237"/>
      <c r="J4601" s="237"/>
      <c r="K4601" s="237" t="s">
        <v>361</v>
      </c>
      <c r="L4601" s="237" t="s">
        <v>976</v>
      </c>
      <c r="M4601" s="237">
        <v>15.8355</v>
      </c>
      <c r="N4601" s="237"/>
      <c r="O4601" s="237"/>
    </row>
    <row r="4602" spans="1:15">
      <c r="A4602" s="237" t="s">
        <v>969</v>
      </c>
      <c r="B4602" s="237" t="s">
        <v>970</v>
      </c>
      <c r="C4602" s="237" t="s">
        <v>971</v>
      </c>
      <c r="D4602" s="237" t="s">
        <v>972</v>
      </c>
      <c r="E4602" s="237" t="s">
        <v>996</v>
      </c>
      <c r="F4602" s="237" t="s">
        <v>359</v>
      </c>
      <c r="G4602" s="237" t="s">
        <v>974</v>
      </c>
      <c r="H4602" s="237" t="s">
        <v>79</v>
      </c>
      <c r="I4602" s="237"/>
      <c r="J4602" s="237"/>
      <c r="K4602" s="237" t="s">
        <v>361</v>
      </c>
      <c r="L4602" s="237" t="s">
        <v>977</v>
      </c>
      <c r="M4602" s="238">
        <v>1.82340538369915E-6</v>
      </c>
      <c r="N4602" s="238"/>
      <c r="O4602" s="238"/>
    </row>
    <row r="4603" spans="1:15">
      <c r="A4603" s="231" t="s">
        <v>969</v>
      </c>
      <c r="B4603" s="231" t="s">
        <v>970</v>
      </c>
      <c r="C4603" s="231" t="s">
        <v>971</v>
      </c>
      <c r="D4603" s="231" t="s">
        <v>972</v>
      </c>
      <c r="E4603" s="231" t="s">
        <v>996</v>
      </c>
      <c r="F4603" s="231" t="s">
        <v>359</v>
      </c>
      <c r="G4603" s="231" t="s">
        <v>974</v>
      </c>
      <c r="H4603" s="231" t="s">
        <v>79</v>
      </c>
      <c r="I4603" s="231" t="s">
        <v>1013</v>
      </c>
      <c r="J4603" s="231" t="s">
        <v>79</v>
      </c>
      <c r="K4603" s="231" t="s">
        <v>361</v>
      </c>
      <c r="L4603" s="231" t="s">
        <v>978</v>
      </c>
      <c r="M4603" s="234"/>
      <c r="N4603" s="239">
        <v>1</v>
      </c>
      <c r="O4603" s="239">
        <v>1</v>
      </c>
    </row>
    <row r="4604" spans="1:15">
      <c r="A4604" s="231" t="s">
        <v>969</v>
      </c>
      <c r="B4604" s="231" t="s">
        <v>970</v>
      </c>
      <c r="C4604" s="231" t="s">
        <v>971</v>
      </c>
      <c r="D4604" s="231" t="s">
        <v>972</v>
      </c>
      <c r="E4604" s="231" t="s">
        <v>996</v>
      </c>
      <c r="F4604" s="231" t="s">
        <v>359</v>
      </c>
      <c r="G4604" s="231" t="s">
        <v>974</v>
      </c>
      <c r="H4604" s="231" t="s">
        <v>79</v>
      </c>
      <c r="K4604" s="231" t="s">
        <v>361</v>
      </c>
      <c r="L4604" s="231" t="s">
        <v>979</v>
      </c>
      <c r="M4604" s="234"/>
      <c r="N4604" s="236"/>
      <c r="O4604" s="236"/>
    </row>
    <row r="4605" spans="1:15">
      <c r="A4605" s="231" t="s">
        <v>969</v>
      </c>
      <c r="B4605" s="231" t="s">
        <v>970</v>
      </c>
      <c r="C4605" s="231" t="s">
        <v>971</v>
      </c>
      <c r="D4605" s="231" t="s">
        <v>972</v>
      </c>
      <c r="E4605" s="231" t="s">
        <v>996</v>
      </c>
      <c r="F4605" s="231" t="s">
        <v>359</v>
      </c>
      <c r="G4605" s="231" t="s">
        <v>974</v>
      </c>
      <c r="H4605" s="231" t="s">
        <v>79</v>
      </c>
      <c r="K4605" s="231" t="s">
        <v>361</v>
      </c>
      <c r="L4605" s="231" t="s">
        <v>980</v>
      </c>
      <c r="M4605" s="234"/>
      <c r="N4605" s="236"/>
      <c r="O4605" s="236"/>
    </row>
    <row r="4606" spans="1:15">
      <c r="A4606" s="237" t="s">
        <v>969</v>
      </c>
      <c r="B4606" s="237" t="s">
        <v>970</v>
      </c>
      <c r="C4606" s="237" t="s">
        <v>971</v>
      </c>
      <c r="D4606" s="237" t="s">
        <v>972</v>
      </c>
      <c r="E4606" s="237" t="s">
        <v>996</v>
      </c>
      <c r="F4606" s="237" t="s">
        <v>359</v>
      </c>
      <c r="G4606" s="237" t="s">
        <v>974</v>
      </c>
      <c r="H4606" s="237" t="s">
        <v>35</v>
      </c>
      <c r="I4606" s="237"/>
      <c r="J4606" s="237"/>
      <c r="K4606" s="237" t="s">
        <v>361</v>
      </c>
      <c r="L4606" s="237" t="s">
        <v>976</v>
      </c>
      <c r="M4606" s="237">
        <v>9.5538000000000007</v>
      </c>
      <c r="N4606" s="237"/>
      <c r="O4606" s="237"/>
    </row>
    <row r="4607" spans="1:15">
      <c r="A4607" s="237" t="s">
        <v>969</v>
      </c>
      <c r="B4607" s="237" t="s">
        <v>970</v>
      </c>
      <c r="C4607" s="237" t="s">
        <v>971</v>
      </c>
      <c r="D4607" s="237" t="s">
        <v>972</v>
      </c>
      <c r="E4607" s="237" t="s">
        <v>996</v>
      </c>
      <c r="F4607" s="237" t="s">
        <v>359</v>
      </c>
      <c r="G4607" s="237" t="s">
        <v>974</v>
      </c>
      <c r="H4607" s="237" t="s">
        <v>35</v>
      </c>
      <c r="I4607" s="237"/>
      <c r="J4607" s="237"/>
      <c r="K4607" s="237" t="s">
        <v>361</v>
      </c>
      <c r="L4607" s="237" t="s">
        <v>977</v>
      </c>
      <c r="M4607" s="238">
        <v>1.18364217060973E-6</v>
      </c>
      <c r="N4607" s="238"/>
      <c r="O4607" s="238"/>
    </row>
    <row r="4608" spans="1:15">
      <c r="A4608" s="231" t="s">
        <v>969</v>
      </c>
      <c r="B4608" s="231" t="s">
        <v>970</v>
      </c>
      <c r="C4608" s="231" t="s">
        <v>971</v>
      </c>
      <c r="D4608" s="231" t="s">
        <v>972</v>
      </c>
      <c r="E4608" s="231" t="s">
        <v>996</v>
      </c>
      <c r="F4608" s="231" t="s">
        <v>359</v>
      </c>
      <c r="G4608" s="231" t="s">
        <v>974</v>
      </c>
      <c r="H4608" s="231" t="s">
        <v>35</v>
      </c>
      <c r="I4608" s="231" t="s">
        <v>1013</v>
      </c>
      <c r="J4608" s="231" t="s">
        <v>35</v>
      </c>
      <c r="K4608" s="231" t="s">
        <v>361</v>
      </c>
      <c r="L4608" s="231" t="s">
        <v>978</v>
      </c>
      <c r="M4608" s="234"/>
      <c r="N4608" s="239">
        <v>1</v>
      </c>
      <c r="O4608" s="239">
        <v>1</v>
      </c>
    </row>
    <row r="4609" spans="1:15">
      <c r="A4609" s="231" t="s">
        <v>969</v>
      </c>
      <c r="B4609" s="231" t="s">
        <v>970</v>
      </c>
      <c r="C4609" s="231" t="s">
        <v>971</v>
      </c>
      <c r="D4609" s="231" t="s">
        <v>972</v>
      </c>
      <c r="E4609" s="231" t="s">
        <v>996</v>
      </c>
      <c r="F4609" s="231" t="s">
        <v>359</v>
      </c>
      <c r="G4609" s="231" t="s">
        <v>974</v>
      </c>
      <c r="H4609" s="231" t="s">
        <v>35</v>
      </c>
      <c r="K4609" s="231" t="s">
        <v>361</v>
      </c>
      <c r="L4609" s="231" t="s">
        <v>979</v>
      </c>
      <c r="M4609" s="234"/>
      <c r="N4609" s="236"/>
      <c r="O4609" s="236"/>
    </row>
    <row r="4610" spans="1:15">
      <c r="A4610" s="231" t="s">
        <v>969</v>
      </c>
      <c r="B4610" s="231" t="s">
        <v>970</v>
      </c>
      <c r="C4610" s="231" t="s">
        <v>971</v>
      </c>
      <c r="D4610" s="231" t="s">
        <v>972</v>
      </c>
      <c r="E4610" s="231" t="s">
        <v>996</v>
      </c>
      <c r="F4610" s="231" t="s">
        <v>359</v>
      </c>
      <c r="G4610" s="231" t="s">
        <v>974</v>
      </c>
      <c r="H4610" s="231" t="s">
        <v>35</v>
      </c>
      <c r="K4610" s="231" t="s">
        <v>361</v>
      </c>
      <c r="L4610" s="231" t="s">
        <v>980</v>
      </c>
      <c r="M4610" s="234"/>
      <c r="N4610" s="236"/>
      <c r="O4610" s="236"/>
    </row>
    <row r="4611" spans="1:15">
      <c r="A4611" s="237" t="s">
        <v>969</v>
      </c>
      <c r="B4611" s="237" t="s">
        <v>970</v>
      </c>
      <c r="C4611" s="237" t="s">
        <v>971</v>
      </c>
      <c r="D4611" s="237" t="s">
        <v>972</v>
      </c>
      <c r="E4611" s="237" t="s">
        <v>996</v>
      </c>
      <c r="F4611" s="237" t="s">
        <v>359</v>
      </c>
      <c r="G4611" s="237" t="s">
        <v>974</v>
      </c>
      <c r="H4611" s="237" t="s">
        <v>17</v>
      </c>
      <c r="I4611" s="237"/>
      <c r="J4611" s="237"/>
      <c r="K4611" s="237" t="s">
        <v>361</v>
      </c>
      <c r="L4611" s="237" t="s">
        <v>976</v>
      </c>
      <c r="M4611" s="237">
        <v>3618.7447000000002</v>
      </c>
      <c r="N4611" s="237">
        <v>121.15219999999999</v>
      </c>
      <c r="O4611" s="237">
        <v>2685.8126999999999</v>
      </c>
    </row>
    <row r="4612" spans="1:15">
      <c r="A4612" s="237" t="s">
        <v>969</v>
      </c>
      <c r="B4612" s="237" t="s">
        <v>970</v>
      </c>
      <c r="C4612" s="237" t="s">
        <v>971</v>
      </c>
      <c r="D4612" s="237" t="s">
        <v>972</v>
      </c>
      <c r="E4612" s="237" t="s">
        <v>996</v>
      </c>
      <c r="F4612" s="237" t="s">
        <v>359</v>
      </c>
      <c r="G4612" s="237" t="s">
        <v>974</v>
      </c>
      <c r="H4612" s="237" t="s">
        <v>17</v>
      </c>
      <c r="I4612" s="237"/>
      <c r="J4612" s="237"/>
      <c r="K4612" s="237" t="s">
        <v>361</v>
      </c>
      <c r="L4612" s="237" t="s">
        <v>977</v>
      </c>
      <c r="M4612" s="238">
        <v>6.2521285362823005E-4</v>
      </c>
      <c r="N4612" s="238">
        <v>3.02391974795449E-5</v>
      </c>
      <c r="O4612" s="238">
        <v>4.18133745733814E-4</v>
      </c>
    </row>
    <row r="4613" spans="1:15">
      <c r="A4613" s="231" t="s">
        <v>969</v>
      </c>
      <c r="B4613" s="231" t="s">
        <v>970</v>
      </c>
      <c r="C4613" s="231" t="s">
        <v>971</v>
      </c>
      <c r="D4613" s="231" t="s">
        <v>972</v>
      </c>
      <c r="E4613" s="231" t="s">
        <v>996</v>
      </c>
      <c r="F4613" s="231" t="s">
        <v>359</v>
      </c>
      <c r="G4613" s="231" t="s">
        <v>974</v>
      </c>
      <c r="H4613" s="231" t="s">
        <v>17</v>
      </c>
      <c r="I4613" s="231" t="s">
        <v>101</v>
      </c>
      <c r="J4613" s="231" t="s">
        <v>811</v>
      </c>
      <c r="K4613" s="231" t="s">
        <v>361</v>
      </c>
      <c r="L4613" s="231" t="s">
        <v>978</v>
      </c>
      <c r="M4613" s="234"/>
      <c r="N4613" s="235">
        <f>'4.c Electricity breakdown'!N16</f>
        <v>0.47499999999999998</v>
      </c>
      <c r="O4613" s="235">
        <f>'4.c Electricity breakdown'!AQ16</f>
        <v>0.47499999999999998</v>
      </c>
    </row>
    <row r="4614" spans="1:15">
      <c r="A4614" s="231" t="s">
        <v>969</v>
      </c>
      <c r="B4614" s="231" t="s">
        <v>970</v>
      </c>
      <c r="C4614" s="231" t="s">
        <v>971</v>
      </c>
      <c r="D4614" s="231" t="s">
        <v>972</v>
      </c>
      <c r="E4614" s="231" t="s">
        <v>996</v>
      </c>
      <c r="F4614" s="231" t="s">
        <v>359</v>
      </c>
      <c r="G4614" s="231" t="s">
        <v>974</v>
      </c>
      <c r="H4614" s="231" t="s">
        <v>17</v>
      </c>
      <c r="I4614" s="231" t="s">
        <v>1005</v>
      </c>
      <c r="J4614" s="231" t="s">
        <v>1009</v>
      </c>
      <c r="K4614" s="231" t="s">
        <v>361</v>
      </c>
      <c r="L4614" s="231" t="s">
        <v>979</v>
      </c>
      <c r="M4614" s="234"/>
      <c r="N4614" s="235">
        <f>'4.c Electricity breakdown'!N15</f>
        <v>0.47499999999999998</v>
      </c>
      <c r="O4614" s="235">
        <f>'4.c Electricity breakdown'!AQ15</f>
        <v>0.47499999999999998</v>
      </c>
    </row>
    <row r="4615" spans="1:15">
      <c r="A4615" s="231" t="s">
        <v>969</v>
      </c>
      <c r="B4615" s="231" t="s">
        <v>970</v>
      </c>
      <c r="C4615" s="231" t="s">
        <v>971</v>
      </c>
      <c r="D4615" s="231" t="s">
        <v>972</v>
      </c>
      <c r="E4615" s="231" t="s">
        <v>996</v>
      </c>
      <c r="F4615" s="231" t="s">
        <v>359</v>
      </c>
      <c r="G4615" s="231" t="s">
        <v>974</v>
      </c>
      <c r="H4615" s="231" t="s">
        <v>17</v>
      </c>
      <c r="I4615" s="231" t="s">
        <v>105</v>
      </c>
      <c r="J4615" s="231" t="s">
        <v>813</v>
      </c>
      <c r="K4615" s="231" t="s">
        <v>361</v>
      </c>
      <c r="L4615" s="231" t="s">
        <v>980</v>
      </c>
      <c r="M4615" s="234"/>
      <c r="N4615" s="235">
        <f>'4.c Electricity breakdown'!N17</f>
        <v>0.05</v>
      </c>
      <c r="O4615" s="235">
        <f>'4.c Electricity breakdown'!AQ17</f>
        <v>0.05</v>
      </c>
    </row>
    <row r="4616" spans="1:15">
      <c r="A4616" s="237" t="s">
        <v>969</v>
      </c>
      <c r="B4616" s="237" t="s">
        <v>970</v>
      </c>
      <c r="C4616" s="237" t="s">
        <v>971</v>
      </c>
      <c r="D4616" s="237" t="s">
        <v>972</v>
      </c>
      <c r="E4616" s="237" t="s">
        <v>996</v>
      </c>
      <c r="F4616" s="237" t="s">
        <v>359</v>
      </c>
      <c r="G4616" s="237" t="s">
        <v>974</v>
      </c>
      <c r="H4616" s="237" t="s">
        <v>975</v>
      </c>
      <c r="I4616" s="237"/>
      <c r="J4616" s="237"/>
      <c r="K4616" s="237" t="s">
        <v>360</v>
      </c>
      <c r="L4616" s="237" t="s">
        <v>976</v>
      </c>
      <c r="M4616" s="237">
        <v>24.799800000000001</v>
      </c>
      <c r="N4616" s="237">
        <v>24.799800000000001</v>
      </c>
      <c r="O4616" s="237"/>
    </row>
    <row r="4617" spans="1:15">
      <c r="A4617" s="237" t="s">
        <v>969</v>
      </c>
      <c r="B4617" s="237" t="s">
        <v>970</v>
      </c>
      <c r="C4617" s="237" t="s">
        <v>971</v>
      </c>
      <c r="D4617" s="237" t="s">
        <v>972</v>
      </c>
      <c r="E4617" s="237" t="s">
        <v>996</v>
      </c>
      <c r="F4617" s="237" t="s">
        <v>359</v>
      </c>
      <c r="G4617" s="237" t="s">
        <v>974</v>
      </c>
      <c r="H4617" s="237" t="s">
        <v>975</v>
      </c>
      <c r="I4617" s="237"/>
      <c r="J4617" s="237"/>
      <c r="K4617" s="237" t="s">
        <v>360</v>
      </c>
      <c r="L4617" s="237" t="s">
        <v>977</v>
      </c>
      <c r="M4617" s="238">
        <v>6.1899499113777404E-6</v>
      </c>
      <c r="N4617" s="238">
        <v>6.1899499113777404E-6</v>
      </c>
      <c r="O4617" s="238"/>
    </row>
    <row r="4618" spans="1:15">
      <c r="A4618" s="231" t="s">
        <v>969</v>
      </c>
      <c r="B4618" s="231" t="s">
        <v>970</v>
      </c>
      <c r="C4618" s="231" t="s">
        <v>971</v>
      </c>
      <c r="D4618" s="231" t="s">
        <v>972</v>
      </c>
      <c r="E4618" s="231" t="s">
        <v>996</v>
      </c>
      <c r="F4618" s="231" t="s">
        <v>359</v>
      </c>
      <c r="G4618" s="231" t="s">
        <v>974</v>
      </c>
      <c r="H4618" s="231" t="s">
        <v>975</v>
      </c>
      <c r="I4618" s="231" t="s">
        <v>128</v>
      </c>
      <c r="J4618" s="231" t="s">
        <v>811</v>
      </c>
      <c r="K4618" s="231" t="s">
        <v>360</v>
      </c>
      <c r="L4618" s="231" t="s">
        <v>978</v>
      </c>
      <c r="M4618" s="234"/>
      <c r="N4618" s="239">
        <v>1</v>
      </c>
      <c r="O4618" s="239">
        <v>1</v>
      </c>
    </row>
    <row r="4619" spans="1:15">
      <c r="A4619" s="231" t="s">
        <v>969</v>
      </c>
      <c r="B4619" s="231" t="s">
        <v>970</v>
      </c>
      <c r="C4619" s="231" t="s">
        <v>971</v>
      </c>
      <c r="D4619" s="231" t="s">
        <v>972</v>
      </c>
      <c r="E4619" s="231" t="s">
        <v>996</v>
      </c>
      <c r="F4619" s="231" t="s">
        <v>359</v>
      </c>
      <c r="G4619" s="231" t="s">
        <v>974</v>
      </c>
      <c r="H4619" s="231" t="s">
        <v>975</v>
      </c>
      <c r="K4619" s="231" t="s">
        <v>360</v>
      </c>
      <c r="L4619" s="231" t="s">
        <v>979</v>
      </c>
      <c r="M4619" s="234"/>
      <c r="N4619" s="235"/>
      <c r="O4619" s="236"/>
    </row>
    <row r="4620" spans="1:15">
      <c r="A4620" s="231" t="s">
        <v>969</v>
      </c>
      <c r="B4620" s="231" t="s">
        <v>970</v>
      </c>
      <c r="C4620" s="231" t="s">
        <v>971</v>
      </c>
      <c r="D4620" s="231" t="s">
        <v>972</v>
      </c>
      <c r="E4620" s="231" t="s">
        <v>996</v>
      </c>
      <c r="F4620" s="231" t="s">
        <v>359</v>
      </c>
      <c r="G4620" s="231" t="s">
        <v>974</v>
      </c>
      <c r="H4620" s="231" t="s">
        <v>975</v>
      </c>
      <c r="K4620" s="231" t="s">
        <v>360</v>
      </c>
      <c r="L4620" s="231" t="s">
        <v>980</v>
      </c>
      <c r="M4620" s="234"/>
      <c r="N4620" s="235"/>
      <c r="O4620" s="236"/>
    </row>
    <row r="4621" spans="1:15">
      <c r="A4621" s="237" t="s">
        <v>969</v>
      </c>
      <c r="B4621" s="237" t="s">
        <v>970</v>
      </c>
      <c r="C4621" s="237" t="s">
        <v>971</v>
      </c>
      <c r="D4621" s="237" t="s">
        <v>972</v>
      </c>
      <c r="E4621" s="237" t="s">
        <v>996</v>
      </c>
      <c r="F4621" s="237" t="s">
        <v>359</v>
      </c>
      <c r="G4621" s="237" t="s">
        <v>974</v>
      </c>
      <c r="H4621" s="237" t="s">
        <v>988</v>
      </c>
      <c r="I4621" s="237"/>
      <c r="J4621" s="237"/>
      <c r="K4621" s="237" t="s">
        <v>360</v>
      </c>
      <c r="L4621" s="237" t="s">
        <v>976</v>
      </c>
      <c r="M4621" s="237">
        <v>61.147399999999998</v>
      </c>
      <c r="N4621" s="237"/>
      <c r="O4621" s="237"/>
    </row>
    <row r="4622" spans="1:15">
      <c r="A4622" s="237" t="s">
        <v>969</v>
      </c>
      <c r="B4622" s="237" t="s">
        <v>970</v>
      </c>
      <c r="C4622" s="237" t="s">
        <v>971</v>
      </c>
      <c r="D4622" s="237" t="s">
        <v>972</v>
      </c>
      <c r="E4622" s="237" t="s">
        <v>996</v>
      </c>
      <c r="F4622" s="237" t="s">
        <v>359</v>
      </c>
      <c r="G4622" s="237" t="s">
        <v>974</v>
      </c>
      <c r="H4622" s="237" t="s">
        <v>988</v>
      </c>
      <c r="I4622" s="237"/>
      <c r="J4622" s="237"/>
      <c r="K4622" s="237" t="s">
        <v>360</v>
      </c>
      <c r="L4622" s="237" t="s">
        <v>977</v>
      </c>
      <c r="M4622" s="238">
        <v>6.9182970264794803E-6</v>
      </c>
      <c r="N4622" s="238"/>
      <c r="O4622" s="238"/>
    </row>
    <row r="4623" spans="1:15">
      <c r="A4623" s="231" t="s">
        <v>969</v>
      </c>
      <c r="B4623" s="231" t="s">
        <v>970</v>
      </c>
      <c r="C4623" s="231" t="s">
        <v>971</v>
      </c>
      <c r="D4623" s="231" t="s">
        <v>972</v>
      </c>
      <c r="E4623" s="231" t="s">
        <v>996</v>
      </c>
      <c r="F4623" s="231" t="s">
        <v>359</v>
      </c>
      <c r="G4623" s="231" t="s">
        <v>974</v>
      </c>
      <c r="H4623" s="231" t="s">
        <v>988</v>
      </c>
      <c r="I4623" s="231" t="s">
        <v>128</v>
      </c>
      <c r="J4623" s="231" t="s">
        <v>811</v>
      </c>
      <c r="K4623" s="231" t="s">
        <v>360</v>
      </c>
      <c r="L4623" s="231" t="s">
        <v>978</v>
      </c>
      <c r="M4623" s="234"/>
      <c r="N4623" s="239">
        <v>1</v>
      </c>
      <c r="O4623" s="239">
        <v>1</v>
      </c>
    </row>
    <row r="4624" spans="1:15">
      <c r="A4624" s="231" t="s">
        <v>969</v>
      </c>
      <c r="B4624" s="231" t="s">
        <v>970</v>
      </c>
      <c r="C4624" s="231" t="s">
        <v>971</v>
      </c>
      <c r="D4624" s="231" t="s">
        <v>972</v>
      </c>
      <c r="E4624" s="231" t="s">
        <v>996</v>
      </c>
      <c r="F4624" s="231" t="s">
        <v>359</v>
      </c>
      <c r="G4624" s="231" t="s">
        <v>974</v>
      </c>
      <c r="H4624" s="231" t="s">
        <v>988</v>
      </c>
      <c r="K4624" s="231" t="s">
        <v>360</v>
      </c>
      <c r="L4624" s="231" t="s">
        <v>979</v>
      </c>
      <c r="M4624" s="234"/>
      <c r="N4624" s="236"/>
      <c r="O4624" s="236"/>
    </row>
    <row r="4625" spans="1:15">
      <c r="A4625" s="231" t="s">
        <v>969</v>
      </c>
      <c r="B4625" s="231" t="s">
        <v>970</v>
      </c>
      <c r="C4625" s="231" t="s">
        <v>971</v>
      </c>
      <c r="D4625" s="231" t="s">
        <v>972</v>
      </c>
      <c r="E4625" s="231" t="s">
        <v>996</v>
      </c>
      <c r="F4625" s="231" t="s">
        <v>359</v>
      </c>
      <c r="G4625" s="231" t="s">
        <v>974</v>
      </c>
      <c r="H4625" s="231" t="s">
        <v>988</v>
      </c>
      <c r="K4625" s="231" t="s">
        <v>360</v>
      </c>
      <c r="L4625" s="231" t="s">
        <v>980</v>
      </c>
      <c r="M4625" s="234"/>
      <c r="N4625" s="236"/>
      <c r="O4625" s="236"/>
    </row>
    <row r="4626" spans="1:15">
      <c r="A4626" s="237" t="s">
        <v>969</v>
      </c>
      <c r="B4626" s="237" t="s">
        <v>970</v>
      </c>
      <c r="C4626" s="237" t="s">
        <v>971</v>
      </c>
      <c r="D4626" s="237" t="s">
        <v>972</v>
      </c>
      <c r="E4626" s="237" t="s">
        <v>996</v>
      </c>
      <c r="F4626" s="237" t="s">
        <v>359</v>
      </c>
      <c r="G4626" s="237" t="s">
        <v>974</v>
      </c>
      <c r="H4626" s="237" t="s">
        <v>56</v>
      </c>
      <c r="I4626" s="237"/>
      <c r="J4626" s="237"/>
      <c r="K4626" s="237" t="s">
        <v>360</v>
      </c>
      <c r="L4626" s="237" t="s">
        <v>976</v>
      </c>
      <c r="M4626" s="237">
        <v>9.6255000000000006</v>
      </c>
      <c r="N4626" s="237"/>
      <c r="O4626" s="237"/>
    </row>
    <row r="4627" spans="1:15">
      <c r="A4627" s="237" t="s">
        <v>969</v>
      </c>
      <c r="B4627" s="237" t="s">
        <v>970</v>
      </c>
      <c r="C4627" s="237" t="s">
        <v>971</v>
      </c>
      <c r="D4627" s="237" t="s">
        <v>972</v>
      </c>
      <c r="E4627" s="237" t="s">
        <v>996</v>
      </c>
      <c r="F4627" s="237" t="s">
        <v>359</v>
      </c>
      <c r="G4627" s="237" t="s">
        <v>974</v>
      </c>
      <c r="H4627" s="237" t="s">
        <v>56</v>
      </c>
      <c r="I4627" s="237"/>
      <c r="J4627" s="237"/>
      <c r="K4627" s="237" t="s">
        <v>360</v>
      </c>
      <c r="L4627" s="237" t="s">
        <v>977</v>
      </c>
      <c r="M4627" s="238">
        <v>1.1756182134239501E-6</v>
      </c>
      <c r="N4627" s="238"/>
      <c r="O4627" s="238"/>
    </row>
    <row r="4628" spans="1:15">
      <c r="A4628" s="231" t="s">
        <v>969</v>
      </c>
      <c r="B4628" s="231" t="s">
        <v>970</v>
      </c>
      <c r="C4628" s="231" t="s">
        <v>971</v>
      </c>
      <c r="D4628" s="231" t="s">
        <v>972</v>
      </c>
      <c r="E4628" s="231" t="s">
        <v>996</v>
      </c>
      <c r="F4628" s="231" t="s">
        <v>359</v>
      </c>
      <c r="G4628" s="231" t="s">
        <v>974</v>
      </c>
      <c r="H4628" s="231" t="s">
        <v>56</v>
      </c>
      <c r="I4628" s="231" t="s">
        <v>128</v>
      </c>
      <c r="J4628" s="231" t="s">
        <v>811</v>
      </c>
      <c r="K4628" s="231" t="s">
        <v>360</v>
      </c>
      <c r="L4628" s="231" t="s">
        <v>978</v>
      </c>
      <c r="M4628" s="234"/>
      <c r="N4628" s="239">
        <v>1</v>
      </c>
      <c r="O4628" s="239">
        <v>1</v>
      </c>
    </row>
    <row r="4629" spans="1:15">
      <c r="A4629" s="231" t="s">
        <v>969</v>
      </c>
      <c r="B4629" s="231" t="s">
        <v>970</v>
      </c>
      <c r="C4629" s="231" t="s">
        <v>971</v>
      </c>
      <c r="D4629" s="231" t="s">
        <v>972</v>
      </c>
      <c r="E4629" s="231" t="s">
        <v>996</v>
      </c>
      <c r="F4629" s="231" t="s">
        <v>359</v>
      </c>
      <c r="G4629" s="231" t="s">
        <v>974</v>
      </c>
      <c r="H4629" s="231" t="s">
        <v>56</v>
      </c>
      <c r="K4629" s="231" t="s">
        <v>360</v>
      </c>
      <c r="L4629" s="231" t="s">
        <v>979</v>
      </c>
      <c r="M4629" s="234"/>
      <c r="N4629" s="236"/>
      <c r="O4629" s="236"/>
    </row>
    <row r="4630" spans="1:15">
      <c r="A4630" s="231" t="s">
        <v>969</v>
      </c>
      <c r="B4630" s="231" t="s">
        <v>970</v>
      </c>
      <c r="C4630" s="231" t="s">
        <v>971</v>
      </c>
      <c r="D4630" s="231" t="s">
        <v>972</v>
      </c>
      <c r="E4630" s="231" t="s">
        <v>996</v>
      </c>
      <c r="F4630" s="231" t="s">
        <v>359</v>
      </c>
      <c r="G4630" s="231" t="s">
        <v>974</v>
      </c>
      <c r="H4630" s="231" t="s">
        <v>56</v>
      </c>
      <c r="K4630" s="231" t="s">
        <v>360</v>
      </c>
      <c r="L4630" s="231" t="s">
        <v>980</v>
      </c>
      <c r="M4630" s="234"/>
      <c r="N4630" s="236"/>
      <c r="O4630" s="236"/>
    </row>
    <row r="4631" spans="1:15">
      <c r="A4631" s="237" t="s">
        <v>969</v>
      </c>
      <c r="B4631" s="237" t="s">
        <v>970</v>
      </c>
      <c r="C4631" s="237" t="s">
        <v>971</v>
      </c>
      <c r="D4631" s="237" t="s">
        <v>972</v>
      </c>
      <c r="E4631" s="237" t="s">
        <v>996</v>
      </c>
      <c r="F4631" s="237" t="s">
        <v>359</v>
      </c>
      <c r="G4631" s="237" t="s">
        <v>974</v>
      </c>
      <c r="H4631" s="237" t="s">
        <v>70</v>
      </c>
      <c r="I4631" s="237"/>
      <c r="J4631" s="237"/>
      <c r="K4631" s="237" t="s">
        <v>360</v>
      </c>
      <c r="L4631" s="237" t="s">
        <v>976</v>
      </c>
      <c r="M4631" s="237">
        <v>60.939599999999999</v>
      </c>
      <c r="N4631" s="237"/>
      <c r="O4631" s="237">
        <v>22.3703</v>
      </c>
    </row>
    <row r="4632" spans="1:15">
      <c r="A4632" s="237" t="s">
        <v>969</v>
      </c>
      <c r="B4632" s="237" t="s">
        <v>970</v>
      </c>
      <c r="C4632" s="237" t="s">
        <v>971</v>
      </c>
      <c r="D4632" s="237" t="s">
        <v>972</v>
      </c>
      <c r="E4632" s="237" t="s">
        <v>996</v>
      </c>
      <c r="F4632" s="237" t="s">
        <v>359</v>
      </c>
      <c r="G4632" s="237" t="s">
        <v>974</v>
      </c>
      <c r="H4632" s="237" t="s">
        <v>70</v>
      </c>
      <c r="I4632" s="237"/>
      <c r="J4632" s="237"/>
      <c r="K4632" s="237" t="s">
        <v>360</v>
      </c>
      <c r="L4632" s="237" t="s">
        <v>977</v>
      </c>
      <c r="M4632" s="238">
        <v>6.8947862619645101E-6</v>
      </c>
      <c r="N4632" s="238"/>
      <c r="O4632" s="238">
        <v>3.4826618148723299E-6</v>
      </c>
    </row>
    <row r="4633" spans="1:15">
      <c r="A4633" s="231" t="s">
        <v>969</v>
      </c>
      <c r="B4633" s="231" t="s">
        <v>970</v>
      </c>
      <c r="C4633" s="231" t="s">
        <v>971</v>
      </c>
      <c r="D4633" s="231" t="s">
        <v>972</v>
      </c>
      <c r="E4633" s="231" t="s">
        <v>996</v>
      </c>
      <c r="F4633" s="231" t="s">
        <v>359</v>
      </c>
      <c r="G4633" s="231" t="s">
        <v>974</v>
      </c>
      <c r="H4633" s="231" t="s">
        <v>70</v>
      </c>
      <c r="I4633" s="231" t="s">
        <v>128</v>
      </c>
      <c r="J4633" s="231" t="s">
        <v>811</v>
      </c>
      <c r="K4633" s="231" t="s">
        <v>360</v>
      </c>
      <c r="L4633" s="231" t="s">
        <v>978</v>
      </c>
      <c r="M4633" s="234"/>
      <c r="N4633" s="239">
        <v>1</v>
      </c>
      <c r="O4633" s="239">
        <v>1</v>
      </c>
    </row>
    <row r="4634" spans="1:15">
      <c r="A4634" s="231" t="s">
        <v>969</v>
      </c>
      <c r="B4634" s="231" t="s">
        <v>970</v>
      </c>
      <c r="C4634" s="231" t="s">
        <v>971</v>
      </c>
      <c r="D4634" s="231" t="s">
        <v>972</v>
      </c>
      <c r="E4634" s="231" t="s">
        <v>996</v>
      </c>
      <c r="F4634" s="231" t="s">
        <v>359</v>
      </c>
      <c r="G4634" s="231" t="s">
        <v>974</v>
      </c>
      <c r="H4634" s="231" t="s">
        <v>70</v>
      </c>
      <c r="K4634" s="231" t="s">
        <v>360</v>
      </c>
      <c r="L4634" s="231" t="s">
        <v>979</v>
      </c>
      <c r="M4634" s="234"/>
      <c r="N4634" s="236"/>
      <c r="O4634" s="235"/>
    </row>
    <row r="4635" spans="1:15">
      <c r="A4635" s="231" t="s">
        <v>969</v>
      </c>
      <c r="B4635" s="231" t="s">
        <v>970</v>
      </c>
      <c r="C4635" s="231" t="s">
        <v>971</v>
      </c>
      <c r="D4635" s="231" t="s">
        <v>972</v>
      </c>
      <c r="E4635" s="231" t="s">
        <v>996</v>
      </c>
      <c r="F4635" s="231" t="s">
        <v>359</v>
      </c>
      <c r="G4635" s="231" t="s">
        <v>974</v>
      </c>
      <c r="H4635" s="231" t="s">
        <v>70</v>
      </c>
      <c r="K4635" s="231" t="s">
        <v>360</v>
      </c>
      <c r="L4635" s="231" t="s">
        <v>980</v>
      </c>
      <c r="M4635" s="234"/>
      <c r="N4635" s="236"/>
      <c r="O4635" s="235"/>
    </row>
    <row r="4636" spans="1:15">
      <c r="A4636" s="237" t="s">
        <v>969</v>
      </c>
      <c r="B4636" s="237" t="s">
        <v>970</v>
      </c>
      <c r="C4636" s="237" t="s">
        <v>971</v>
      </c>
      <c r="D4636" s="237" t="s">
        <v>972</v>
      </c>
      <c r="E4636" s="237" t="s">
        <v>996</v>
      </c>
      <c r="F4636" s="237" t="s">
        <v>359</v>
      </c>
      <c r="G4636" s="237" t="s">
        <v>974</v>
      </c>
      <c r="H4636" s="237" t="s">
        <v>61</v>
      </c>
      <c r="I4636" s="237"/>
      <c r="J4636" s="237"/>
      <c r="K4636" s="237" t="s">
        <v>360</v>
      </c>
      <c r="L4636" s="237" t="s">
        <v>976</v>
      </c>
      <c r="M4636" s="237">
        <v>155.08260000000001</v>
      </c>
      <c r="N4636" s="237"/>
      <c r="O4636" s="237">
        <v>2.0493000000000001</v>
      </c>
    </row>
    <row r="4637" spans="1:15">
      <c r="A4637" s="237" t="s">
        <v>969</v>
      </c>
      <c r="B4637" s="237" t="s">
        <v>970</v>
      </c>
      <c r="C4637" s="237" t="s">
        <v>971</v>
      </c>
      <c r="D4637" s="237" t="s">
        <v>972</v>
      </c>
      <c r="E4637" s="237" t="s">
        <v>996</v>
      </c>
      <c r="F4637" s="237" t="s">
        <v>359</v>
      </c>
      <c r="G4637" s="237" t="s">
        <v>974</v>
      </c>
      <c r="H4637" s="237" t="s">
        <v>61</v>
      </c>
      <c r="I4637" s="237"/>
      <c r="J4637" s="237"/>
      <c r="K4637" s="237" t="s">
        <v>360</v>
      </c>
      <c r="L4637" s="237" t="s">
        <v>977</v>
      </c>
      <c r="M4637" s="238">
        <v>1.7546248743833902E-5</v>
      </c>
      <c r="N4637" s="238"/>
      <c r="O4637" s="238">
        <v>3.1903992602771801E-7</v>
      </c>
    </row>
    <row r="4638" spans="1:15">
      <c r="A4638" s="231" t="s">
        <v>969</v>
      </c>
      <c r="B4638" s="231" t="s">
        <v>970</v>
      </c>
      <c r="C4638" s="231" t="s">
        <v>971</v>
      </c>
      <c r="D4638" s="231" t="s">
        <v>972</v>
      </c>
      <c r="E4638" s="231" t="s">
        <v>996</v>
      </c>
      <c r="F4638" s="231" t="s">
        <v>359</v>
      </c>
      <c r="G4638" s="231" t="s">
        <v>974</v>
      </c>
      <c r="H4638" s="231" t="s">
        <v>61</v>
      </c>
      <c r="I4638" s="231" t="s">
        <v>128</v>
      </c>
      <c r="J4638" s="231" t="s">
        <v>811</v>
      </c>
      <c r="K4638" s="231" t="s">
        <v>360</v>
      </c>
      <c r="L4638" s="231" t="s">
        <v>978</v>
      </c>
      <c r="M4638" s="234"/>
      <c r="N4638" s="239">
        <v>1</v>
      </c>
      <c r="O4638" s="239">
        <v>1</v>
      </c>
    </row>
    <row r="4639" spans="1:15">
      <c r="A4639" s="231" t="s">
        <v>969</v>
      </c>
      <c r="B4639" s="231" t="s">
        <v>970</v>
      </c>
      <c r="C4639" s="231" t="s">
        <v>971</v>
      </c>
      <c r="D4639" s="231" t="s">
        <v>972</v>
      </c>
      <c r="E4639" s="231" t="s">
        <v>996</v>
      </c>
      <c r="F4639" s="231" t="s">
        <v>359</v>
      </c>
      <c r="G4639" s="231" t="s">
        <v>974</v>
      </c>
      <c r="H4639" s="231" t="s">
        <v>61</v>
      </c>
      <c r="K4639" s="231" t="s">
        <v>360</v>
      </c>
      <c r="L4639" s="231" t="s">
        <v>979</v>
      </c>
      <c r="M4639" s="234"/>
      <c r="N4639" s="236"/>
      <c r="O4639" s="235"/>
    </row>
    <row r="4640" spans="1:15">
      <c r="A4640" s="231" t="s">
        <v>969</v>
      </c>
      <c r="B4640" s="231" t="s">
        <v>970</v>
      </c>
      <c r="C4640" s="231" t="s">
        <v>971</v>
      </c>
      <c r="D4640" s="231" t="s">
        <v>972</v>
      </c>
      <c r="E4640" s="231" t="s">
        <v>996</v>
      </c>
      <c r="F4640" s="231" t="s">
        <v>359</v>
      </c>
      <c r="G4640" s="231" t="s">
        <v>974</v>
      </c>
      <c r="H4640" s="231" t="s">
        <v>61</v>
      </c>
      <c r="K4640" s="231" t="s">
        <v>360</v>
      </c>
      <c r="L4640" s="231" t="s">
        <v>980</v>
      </c>
      <c r="M4640" s="234"/>
      <c r="N4640" s="236"/>
      <c r="O4640" s="235"/>
    </row>
    <row r="4641" spans="1:15">
      <c r="A4641" s="237" t="s">
        <v>969</v>
      </c>
      <c r="B4641" s="237" t="s">
        <v>970</v>
      </c>
      <c r="C4641" s="237" t="s">
        <v>971</v>
      </c>
      <c r="D4641" s="237" t="s">
        <v>972</v>
      </c>
      <c r="E4641" s="237" t="s">
        <v>996</v>
      </c>
      <c r="F4641" s="237" t="s">
        <v>359</v>
      </c>
      <c r="G4641" s="237" t="s">
        <v>974</v>
      </c>
      <c r="H4641" s="237" t="s">
        <v>19</v>
      </c>
      <c r="I4641" s="237"/>
      <c r="J4641" s="237"/>
      <c r="K4641" s="237" t="s">
        <v>360</v>
      </c>
      <c r="L4641" s="237" t="s">
        <v>976</v>
      </c>
      <c r="M4641" s="237">
        <v>42738.324399999998</v>
      </c>
      <c r="N4641" s="237">
        <v>13451.998</v>
      </c>
      <c r="O4641" s="237">
        <v>27648.020700000001</v>
      </c>
    </row>
    <row r="4642" spans="1:15">
      <c r="A4642" s="237" t="s">
        <v>969</v>
      </c>
      <c r="B4642" s="237" t="s">
        <v>970</v>
      </c>
      <c r="C4642" s="237" t="s">
        <v>971</v>
      </c>
      <c r="D4642" s="237" t="s">
        <v>972</v>
      </c>
      <c r="E4642" s="237" t="s">
        <v>996</v>
      </c>
      <c r="F4642" s="237" t="s">
        <v>359</v>
      </c>
      <c r="G4642" s="237" t="s">
        <v>974</v>
      </c>
      <c r="H4642" s="237" t="s">
        <v>19</v>
      </c>
      <c r="I4642" s="237"/>
      <c r="J4642" s="237"/>
      <c r="K4642" s="237" t="s">
        <v>360</v>
      </c>
      <c r="L4642" s="237" t="s">
        <v>977</v>
      </c>
      <c r="M4642" s="238">
        <v>4.97749300885809E-3</v>
      </c>
      <c r="N4642" s="238">
        <v>3.3575752154434099E-3</v>
      </c>
      <c r="O4642" s="238">
        <v>4.3043099980192403E-3</v>
      </c>
    </row>
    <row r="4643" spans="1:15">
      <c r="A4643" s="231" t="s">
        <v>969</v>
      </c>
      <c r="B4643" s="231" t="s">
        <v>970</v>
      </c>
      <c r="C4643" s="231" t="s">
        <v>971</v>
      </c>
      <c r="D4643" s="231" t="s">
        <v>972</v>
      </c>
      <c r="E4643" s="231" t="s">
        <v>996</v>
      </c>
      <c r="F4643" s="231" t="s">
        <v>359</v>
      </c>
      <c r="G4643" s="231" t="s">
        <v>974</v>
      </c>
      <c r="H4643" s="231" t="s">
        <v>19</v>
      </c>
      <c r="I4643" s="231" t="s">
        <v>128</v>
      </c>
      <c r="J4643" s="231" t="s">
        <v>811</v>
      </c>
      <c r="K4643" s="231" t="s">
        <v>360</v>
      </c>
      <c r="L4643" s="231" t="s">
        <v>978</v>
      </c>
      <c r="M4643" s="234"/>
      <c r="N4643" s="239">
        <v>1</v>
      </c>
      <c r="O4643" s="239">
        <v>1</v>
      </c>
    </row>
    <row r="4644" spans="1:15">
      <c r="A4644" s="231" t="s">
        <v>969</v>
      </c>
      <c r="B4644" s="231" t="s">
        <v>970</v>
      </c>
      <c r="C4644" s="231" t="s">
        <v>971</v>
      </c>
      <c r="D4644" s="231" t="s">
        <v>972</v>
      </c>
      <c r="E4644" s="231" t="s">
        <v>996</v>
      </c>
      <c r="F4644" s="231" t="s">
        <v>359</v>
      </c>
      <c r="G4644" s="231" t="s">
        <v>974</v>
      </c>
      <c r="H4644" s="231" t="s">
        <v>19</v>
      </c>
      <c r="K4644" s="231" t="s">
        <v>360</v>
      </c>
      <c r="L4644" s="231" t="s">
        <v>979</v>
      </c>
      <c r="M4644" s="234"/>
      <c r="N4644" s="235"/>
      <c r="O4644" s="235"/>
    </row>
    <row r="4645" spans="1:15">
      <c r="A4645" s="231" t="s">
        <v>969</v>
      </c>
      <c r="B4645" s="231" t="s">
        <v>970</v>
      </c>
      <c r="C4645" s="231" t="s">
        <v>971</v>
      </c>
      <c r="D4645" s="231" t="s">
        <v>972</v>
      </c>
      <c r="E4645" s="231" t="s">
        <v>996</v>
      </c>
      <c r="F4645" s="231" t="s">
        <v>359</v>
      </c>
      <c r="G4645" s="231" t="s">
        <v>974</v>
      </c>
      <c r="H4645" s="231" t="s">
        <v>19</v>
      </c>
      <c r="K4645" s="231" t="s">
        <v>360</v>
      </c>
      <c r="L4645" s="231" t="s">
        <v>980</v>
      </c>
      <c r="M4645" s="234"/>
      <c r="N4645" s="235"/>
      <c r="O4645" s="235"/>
    </row>
    <row r="4646" spans="1:15">
      <c r="A4646" s="237" t="s">
        <v>969</v>
      </c>
      <c r="B4646" s="237" t="s">
        <v>970</v>
      </c>
      <c r="C4646" s="237" t="s">
        <v>971</v>
      </c>
      <c r="D4646" s="237" t="s">
        <v>972</v>
      </c>
      <c r="E4646" s="237" t="s">
        <v>996</v>
      </c>
      <c r="F4646" s="237" t="s">
        <v>359</v>
      </c>
      <c r="G4646" s="237" t="s">
        <v>974</v>
      </c>
      <c r="H4646" s="237" t="s">
        <v>18</v>
      </c>
      <c r="I4646" s="237"/>
      <c r="J4646" s="237"/>
      <c r="K4646" s="237" t="s">
        <v>360</v>
      </c>
      <c r="L4646" s="237" t="s">
        <v>976</v>
      </c>
      <c r="M4646" s="237">
        <v>178181.5</v>
      </c>
      <c r="N4646" s="237">
        <v>96014.914399999994</v>
      </c>
      <c r="O4646" s="237">
        <v>126933.30899999999</v>
      </c>
    </row>
    <row r="4647" spans="1:15">
      <c r="A4647" s="237" t="s">
        <v>969</v>
      </c>
      <c r="B4647" s="237" t="s">
        <v>970</v>
      </c>
      <c r="C4647" s="237" t="s">
        <v>971</v>
      </c>
      <c r="D4647" s="237" t="s">
        <v>972</v>
      </c>
      <c r="E4647" s="237" t="s">
        <v>996</v>
      </c>
      <c r="F4647" s="237" t="s">
        <v>359</v>
      </c>
      <c r="G4647" s="237" t="s">
        <v>974</v>
      </c>
      <c r="H4647" s="237" t="s">
        <v>18</v>
      </c>
      <c r="I4647" s="237"/>
      <c r="J4647" s="237"/>
      <c r="K4647" s="237" t="s">
        <v>360</v>
      </c>
      <c r="L4647" s="237" t="s">
        <v>977</v>
      </c>
      <c r="M4647" s="238">
        <v>2.4230448340567999E-2</v>
      </c>
      <c r="N4647" s="238">
        <v>2.3965012253373899E-2</v>
      </c>
      <c r="O4647" s="238">
        <v>1.9761281175920301E-2</v>
      </c>
    </row>
    <row r="4648" spans="1:15">
      <c r="A4648" s="231" t="s">
        <v>969</v>
      </c>
      <c r="B4648" s="231" t="s">
        <v>970</v>
      </c>
      <c r="C4648" s="231" t="s">
        <v>971</v>
      </c>
      <c r="D4648" s="231" t="s">
        <v>972</v>
      </c>
      <c r="E4648" s="231" t="s">
        <v>996</v>
      </c>
      <c r="F4648" s="231" t="s">
        <v>359</v>
      </c>
      <c r="G4648" s="231" t="s">
        <v>974</v>
      </c>
      <c r="H4648" s="231" t="s">
        <v>18</v>
      </c>
      <c r="I4648" s="231" t="s">
        <v>128</v>
      </c>
      <c r="J4648" s="231" t="s">
        <v>811</v>
      </c>
      <c r="K4648" s="231" t="s">
        <v>360</v>
      </c>
      <c r="L4648" s="231" t="s">
        <v>978</v>
      </c>
      <c r="M4648" s="234"/>
      <c r="N4648" s="239">
        <v>1</v>
      </c>
      <c r="O4648" s="239">
        <v>1</v>
      </c>
    </row>
    <row r="4649" spans="1:15">
      <c r="A4649" s="231" t="s">
        <v>969</v>
      </c>
      <c r="B4649" s="231" t="s">
        <v>970</v>
      </c>
      <c r="C4649" s="231" t="s">
        <v>971</v>
      </c>
      <c r="D4649" s="231" t="s">
        <v>972</v>
      </c>
      <c r="E4649" s="231" t="s">
        <v>996</v>
      </c>
      <c r="F4649" s="231" t="s">
        <v>359</v>
      </c>
      <c r="G4649" s="231" t="s">
        <v>974</v>
      </c>
      <c r="H4649" s="231" t="s">
        <v>18</v>
      </c>
      <c r="K4649" s="231" t="s">
        <v>360</v>
      </c>
      <c r="L4649" s="231" t="s">
        <v>979</v>
      </c>
      <c r="M4649" s="234"/>
      <c r="N4649" s="235"/>
      <c r="O4649" s="235"/>
    </row>
    <row r="4650" spans="1:15">
      <c r="A4650" s="231" t="s">
        <v>969</v>
      </c>
      <c r="B4650" s="231" t="s">
        <v>970</v>
      </c>
      <c r="C4650" s="231" t="s">
        <v>971</v>
      </c>
      <c r="D4650" s="231" t="s">
        <v>972</v>
      </c>
      <c r="E4650" s="231" t="s">
        <v>996</v>
      </c>
      <c r="F4650" s="231" t="s">
        <v>359</v>
      </c>
      <c r="G4650" s="231" t="s">
        <v>974</v>
      </c>
      <c r="H4650" s="231" t="s">
        <v>18</v>
      </c>
      <c r="K4650" s="231" t="s">
        <v>360</v>
      </c>
      <c r="L4650" s="231" t="s">
        <v>980</v>
      </c>
      <c r="M4650" s="234"/>
      <c r="N4650" s="235"/>
      <c r="O4650" s="235"/>
    </row>
    <row r="4651" spans="1:15">
      <c r="A4651" s="237" t="s">
        <v>969</v>
      </c>
      <c r="B4651" s="237" t="s">
        <v>970</v>
      </c>
      <c r="C4651" s="237" t="s">
        <v>971</v>
      </c>
      <c r="D4651" s="237" t="s">
        <v>972</v>
      </c>
      <c r="E4651" s="237" t="s">
        <v>996</v>
      </c>
      <c r="F4651" s="237" t="s">
        <v>359</v>
      </c>
      <c r="G4651" s="237" t="s">
        <v>974</v>
      </c>
      <c r="H4651" s="237" t="s">
        <v>41</v>
      </c>
      <c r="I4651" s="237"/>
      <c r="J4651" s="237"/>
      <c r="K4651" s="237" t="s">
        <v>360</v>
      </c>
      <c r="L4651" s="237" t="s">
        <v>976</v>
      </c>
      <c r="M4651" s="237">
        <v>377.70159999999998</v>
      </c>
      <c r="N4651" s="237">
        <v>318.75170000000003</v>
      </c>
      <c r="O4651" s="237">
        <v>377.70159999999998</v>
      </c>
    </row>
    <row r="4652" spans="1:15">
      <c r="A4652" s="237" t="s">
        <v>969</v>
      </c>
      <c r="B4652" s="237" t="s">
        <v>970</v>
      </c>
      <c r="C4652" s="237" t="s">
        <v>971</v>
      </c>
      <c r="D4652" s="237" t="s">
        <v>972</v>
      </c>
      <c r="E4652" s="237" t="s">
        <v>996</v>
      </c>
      <c r="F4652" s="237" t="s">
        <v>359</v>
      </c>
      <c r="G4652" s="237" t="s">
        <v>974</v>
      </c>
      <c r="H4652" s="237" t="s">
        <v>41</v>
      </c>
      <c r="I4652" s="237"/>
      <c r="J4652" s="237"/>
      <c r="K4652" s="237" t="s">
        <v>360</v>
      </c>
      <c r="L4652" s="237" t="s">
        <v>977</v>
      </c>
      <c r="M4652" s="238">
        <v>8.3126610605496195E-5</v>
      </c>
      <c r="N4652" s="238">
        <v>7.9559393913116401E-5</v>
      </c>
      <c r="O4652" s="238">
        <v>5.8801488569048399E-5</v>
      </c>
    </row>
    <row r="4653" spans="1:15">
      <c r="A4653" s="231" t="s">
        <v>969</v>
      </c>
      <c r="B4653" s="231" t="s">
        <v>970</v>
      </c>
      <c r="C4653" s="231" t="s">
        <v>971</v>
      </c>
      <c r="D4653" s="231" t="s">
        <v>972</v>
      </c>
      <c r="E4653" s="231" t="s">
        <v>996</v>
      </c>
      <c r="F4653" s="231" t="s">
        <v>359</v>
      </c>
      <c r="G4653" s="231" t="s">
        <v>974</v>
      </c>
      <c r="H4653" s="231" t="s">
        <v>41</v>
      </c>
      <c r="I4653" s="231" t="s">
        <v>1013</v>
      </c>
      <c r="J4653" s="231" t="s">
        <v>41</v>
      </c>
      <c r="K4653" s="231" t="s">
        <v>360</v>
      </c>
      <c r="L4653" s="231" t="s">
        <v>978</v>
      </c>
      <c r="M4653" s="234"/>
      <c r="N4653" s="239">
        <v>1</v>
      </c>
      <c r="O4653" s="239">
        <v>1</v>
      </c>
    </row>
    <row r="4654" spans="1:15">
      <c r="A4654" s="231" t="s">
        <v>969</v>
      </c>
      <c r="B4654" s="231" t="s">
        <v>970</v>
      </c>
      <c r="C4654" s="231" t="s">
        <v>971</v>
      </c>
      <c r="D4654" s="231" t="s">
        <v>972</v>
      </c>
      <c r="E4654" s="231" t="s">
        <v>996</v>
      </c>
      <c r="F4654" s="231" t="s">
        <v>359</v>
      </c>
      <c r="G4654" s="231" t="s">
        <v>974</v>
      </c>
      <c r="H4654" s="231" t="s">
        <v>41</v>
      </c>
      <c r="K4654" s="231" t="s">
        <v>360</v>
      </c>
      <c r="L4654" s="231" t="s">
        <v>979</v>
      </c>
      <c r="M4654" s="234"/>
      <c r="N4654" s="235"/>
      <c r="O4654" s="235"/>
    </row>
    <row r="4655" spans="1:15">
      <c r="A4655" s="231" t="s">
        <v>969</v>
      </c>
      <c r="B4655" s="231" t="s">
        <v>970</v>
      </c>
      <c r="C4655" s="231" t="s">
        <v>971</v>
      </c>
      <c r="D4655" s="231" t="s">
        <v>972</v>
      </c>
      <c r="E4655" s="231" t="s">
        <v>996</v>
      </c>
      <c r="F4655" s="231" t="s">
        <v>359</v>
      </c>
      <c r="G4655" s="231" t="s">
        <v>974</v>
      </c>
      <c r="H4655" s="231" t="s">
        <v>41</v>
      </c>
      <c r="K4655" s="231" t="s">
        <v>360</v>
      </c>
      <c r="L4655" s="231" t="s">
        <v>980</v>
      </c>
      <c r="M4655" s="234"/>
      <c r="N4655" s="235"/>
      <c r="O4655" s="235"/>
    </row>
    <row r="4656" spans="1:15">
      <c r="A4656" s="237" t="s">
        <v>969</v>
      </c>
      <c r="B4656" s="237" t="s">
        <v>970</v>
      </c>
      <c r="C4656" s="237" t="s">
        <v>971</v>
      </c>
      <c r="D4656" s="237" t="s">
        <v>972</v>
      </c>
      <c r="E4656" s="237" t="s">
        <v>996</v>
      </c>
      <c r="F4656" s="237" t="s">
        <v>359</v>
      </c>
      <c r="G4656" s="237" t="s">
        <v>974</v>
      </c>
      <c r="H4656" s="237" t="s">
        <v>35</v>
      </c>
      <c r="I4656" s="237"/>
      <c r="J4656" s="237"/>
      <c r="K4656" s="237" t="s">
        <v>360</v>
      </c>
      <c r="L4656" s="237" t="s">
        <v>976</v>
      </c>
      <c r="M4656" s="237">
        <v>37.616100000000003</v>
      </c>
      <c r="N4656" s="237"/>
      <c r="O4656" s="237">
        <v>28.063800000000001</v>
      </c>
    </row>
    <row r="4657" spans="1:15">
      <c r="A4657" s="237" t="s">
        <v>969</v>
      </c>
      <c r="B4657" s="237" t="s">
        <v>970</v>
      </c>
      <c r="C4657" s="237" t="s">
        <v>971</v>
      </c>
      <c r="D4657" s="237" t="s">
        <v>972</v>
      </c>
      <c r="E4657" s="237" t="s">
        <v>996</v>
      </c>
      <c r="F4657" s="237" t="s">
        <v>359</v>
      </c>
      <c r="G4657" s="237" t="s">
        <v>974</v>
      </c>
      <c r="H4657" s="237" t="s">
        <v>35</v>
      </c>
      <c r="I4657" s="237"/>
      <c r="J4657" s="237"/>
      <c r="K4657" s="237" t="s">
        <v>360</v>
      </c>
      <c r="L4657" s="237" t="s">
        <v>977</v>
      </c>
      <c r="M4657" s="238">
        <v>5.98783249505145E-6</v>
      </c>
      <c r="N4657" s="238"/>
      <c r="O4657" s="238">
        <v>4.36903951400804E-6</v>
      </c>
    </row>
    <row r="4658" spans="1:15">
      <c r="A4658" s="231" t="s">
        <v>969</v>
      </c>
      <c r="B4658" s="231" t="s">
        <v>970</v>
      </c>
      <c r="C4658" s="231" t="s">
        <v>971</v>
      </c>
      <c r="D4658" s="231" t="s">
        <v>972</v>
      </c>
      <c r="E4658" s="231" t="s">
        <v>996</v>
      </c>
      <c r="F4658" s="231" t="s">
        <v>359</v>
      </c>
      <c r="G4658" s="231" t="s">
        <v>974</v>
      </c>
      <c r="H4658" s="231" t="s">
        <v>35</v>
      </c>
      <c r="I4658" s="231" t="s">
        <v>1013</v>
      </c>
      <c r="J4658" s="231" t="s">
        <v>35</v>
      </c>
      <c r="K4658" s="231" t="s">
        <v>360</v>
      </c>
      <c r="L4658" s="231" t="s">
        <v>978</v>
      </c>
      <c r="M4658" s="234"/>
      <c r="N4658" s="239">
        <v>1</v>
      </c>
      <c r="O4658" s="239">
        <v>1</v>
      </c>
    </row>
    <row r="4659" spans="1:15">
      <c r="A4659" s="231" t="s">
        <v>969</v>
      </c>
      <c r="B4659" s="231" t="s">
        <v>970</v>
      </c>
      <c r="C4659" s="231" t="s">
        <v>971</v>
      </c>
      <c r="D4659" s="231" t="s">
        <v>972</v>
      </c>
      <c r="E4659" s="231" t="s">
        <v>996</v>
      </c>
      <c r="F4659" s="231" t="s">
        <v>359</v>
      </c>
      <c r="G4659" s="231" t="s">
        <v>974</v>
      </c>
      <c r="H4659" s="231" t="s">
        <v>35</v>
      </c>
      <c r="K4659" s="231" t="s">
        <v>360</v>
      </c>
      <c r="L4659" s="231" t="s">
        <v>979</v>
      </c>
      <c r="M4659" s="234"/>
      <c r="N4659" s="236"/>
      <c r="O4659" s="235"/>
    </row>
    <row r="4660" spans="1:15">
      <c r="A4660" s="231" t="s">
        <v>969</v>
      </c>
      <c r="B4660" s="231" t="s">
        <v>970</v>
      </c>
      <c r="C4660" s="231" t="s">
        <v>971</v>
      </c>
      <c r="D4660" s="231" t="s">
        <v>972</v>
      </c>
      <c r="E4660" s="231" t="s">
        <v>996</v>
      </c>
      <c r="F4660" s="231" t="s">
        <v>359</v>
      </c>
      <c r="G4660" s="231" t="s">
        <v>974</v>
      </c>
      <c r="H4660" s="231" t="s">
        <v>35</v>
      </c>
      <c r="K4660" s="231" t="s">
        <v>360</v>
      </c>
      <c r="L4660" s="231" t="s">
        <v>980</v>
      </c>
      <c r="M4660" s="234"/>
      <c r="N4660" s="236"/>
      <c r="O4660" s="235"/>
    </row>
    <row r="4661" spans="1:15">
      <c r="A4661" s="237" t="s">
        <v>969</v>
      </c>
      <c r="B4661" s="237" t="s">
        <v>970</v>
      </c>
      <c r="C4661" s="237" t="s">
        <v>971</v>
      </c>
      <c r="D4661" s="237" t="s">
        <v>972</v>
      </c>
      <c r="E4661" s="237" t="s">
        <v>996</v>
      </c>
      <c r="F4661" s="237" t="s">
        <v>359</v>
      </c>
      <c r="G4661" s="237" t="s">
        <v>974</v>
      </c>
      <c r="H4661" s="237" t="s">
        <v>58</v>
      </c>
      <c r="I4661" s="237"/>
      <c r="J4661" s="237"/>
      <c r="K4661" s="237" t="s">
        <v>360</v>
      </c>
      <c r="L4661" s="237" t="s">
        <v>976</v>
      </c>
      <c r="M4661" s="237">
        <v>221.63419999999999</v>
      </c>
      <c r="N4661" s="237"/>
      <c r="O4661" s="237"/>
    </row>
    <row r="4662" spans="1:15">
      <c r="A4662" s="237" t="s">
        <v>969</v>
      </c>
      <c r="B4662" s="237" t="s">
        <v>970</v>
      </c>
      <c r="C4662" s="237" t="s">
        <v>971</v>
      </c>
      <c r="D4662" s="237" t="s">
        <v>972</v>
      </c>
      <c r="E4662" s="237" t="s">
        <v>996</v>
      </c>
      <c r="F4662" s="237" t="s">
        <v>359</v>
      </c>
      <c r="G4662" s="237" t="s">
        <v>974</v>
      </c>
      <c r="H4662" s="237" t="s">
        <v>58</v>
      </c>
      <c r="I4662" s="237"/>
      <c r="J4662" s="237"/>
      <c r="K4662" s="237" t="s">
        <v>360</v>
      </c>
      <c r="L4662" s="237" t="s">
        <v>977</v>
      </c>
      <c r="M4662" s="238">
        <v>2.50759840455384E-5</v>
      </c>
      <c r="N4662" s="238"/>
      <c r="O4662" s="238"/>
    </row>
    <row r="4663" spans="1:15">
      <c r="A4663" s="231" t="s">
        <v>969</v>
      </c>
      <c r="B4663" s="231" t="s">
        <v>970</v>
      </c>
      <c r="C4663" s="231" t="s">
        <v>971</v>
      </c>
      <c r="D4663" s="231" t="s">
        <v>972</v>
      </c>
      <c r="E4663" s="231" t="s">
        <v>996</v>
      </c>
      <c r="F4663" s="231" t="s">
        <v>359</v>
      </c>
      <c r="G4663" s="231" t="s">
        <v>974</v>
      </c>
      <c r="H4663" s="231" t="s">
        <v>58</v>
      </c>
      <c r="I4663" s="231" t="s">
        <v>128</v>
      </c>
      <c r="J4663" s="231" t="s">
        <v>811</v>
      </c>
      <c r="K4663" s="231" t="s">
        <v>360</v>
      </c>
      <c r="L4663" s="231" t="s">
        <v>978</v>
      </c>
      <c r="M4663" s="234"/>
      <c r="N4663" s="239">
        <v>1</v>
      </c>
      <c r="O4663" s="239">
        <v>1</v>
      </c>
    </row>
    <row r="4664" spans="1:15">
      <c r="A4664" s="231" t="s">
        <v>969</v>
      </c>
      <c r="B4664" s="231" t="s">
        <v>970</v>
      </c>
      <c r="C4664" s="231" t="s">
        <v>971</v>
      </c>
      <c r="D4664" s="231" t="s">
        <v>972</v>
      </c>
      <c r="E4664" s="231" t="s">
        <v>996</v>
      </c>
      <c r="F4664" s="231" t="s">
        <v>359</v>
      </c>
      <c r="G4664" s="231" t="s">
        <v>974</v>
      </c>
      <c r="H4664" s="231" t="s">
        <v>58</v>
      </c>
      <c r="K4664" s="231" t="s">
        <v>360</v>
      </c>
      <c r="L4664" s="231" t="s">
        <v>979</v>
      </c>
      <c r="M4664" s="234"/>
      <c r="N4664" s="236"/>
      <c r="O4664" s="236"/>
    </row>
    <row r="4665" spans="1:15">
      <c r="A4665" s="231" t="s">
        <v>969</v>
      </c>
      <c r="B4665" s="231" t="s">
        <v>970</v>
      </c>
      <c r="C4665" s="231" t="s">
        <v>971</v>
      </c>
      <c r="D4665" s="231" t="s">
        <v>972</v>
      </c>
      <c r="E4665" s="231" t="s">
        <v>996</v>
      </c>
      <c r="F4665" s="231" t="s">
        <v>359</v>
      </c>
      <c r="G4665" s="231" t="s">
        <v>974</v>
      </c>
      <c r="H4665" s="231" t="s">
        <v>58</v>
      </c>
      <c r="K4665" s="231" t="s">
        <v>360</v>
      </c>
      <c r="L4665" s="231" t="s">
        <v>980</v>
      </c>
      <c r="M4665" s="234"/>
      <c r="N4665" s="236"/>
      <c r="O4665" s="236"/>
    </row>
    <row r="4666" spans="1:15">
      <c r="A4666" s="237" t="s">
        <v>969</v>
      </c>
      <c r="B4666" s="237" t="s">
        <v>970</v>
      </c>
      <c r="C4666" s="237" t="s">
        <v>971</v>
      </c>
      <c r="D4666" s="237" t="s">
        <v>972</v>
      </c>
      <c r="E4666" s="237" t="s">
        <v>996</v>
      </c>
      <c r="F4666" s="237" t="s">
        <v>359</v>
      </c>
      <c r="G4666" s="237" t="s">
        <v>974</v>
      </c>
      <c r="H4666" s="237" t="s">
        <v>975</v>
      </c>
      <c r="I4666" s="237"/>
      <c r="J4666" s="237"/>
      <c r="K4666" s="237" t="s">
        <v>87</v>
      </c>
      <c r="L4666" s="237" t="s">
        <v>976</v>
      </c>
      <c r="M4666" s="237">
        <v>262.28840000000002</v>
      </c>
      <c r="N4666" s="237">
        <v>262.28840000000002</v>
      </c>
      <c r="O4666" s="237"/>
    </row>
    <row r="4667" spans="1:15">
      <c r="A4667" s="237" t="s">
        <v>969</v>
      </c>
      <c r="B4667" s="237" t="s">
        <v>970</v>
      </c>
      <c r="C4667" s="237" t="s">
        <v>971</v>
      </c>
      <c r="D4667" s="237" t="s">
        <v>972</v>
      </c>
      <c r="E4667" s="237" t="s">
        <v>996</v>
      </c>
      <c r="F4667" s="237" t="s">
        <v>359</v>
      </c>
      <c r="G4667" s="237" t="s">
        <v>974</v>
      </c>
      <c r="H4667" s="237" t="s">
        <v>975</v>
      </c>
      <c r="I4667" s="237"/>
      <c r="J4667" s="237"/>
      <c r="K4667" s="237" t="s">
        <v>87</v>
      </c>
      <c r="L4667" s="237" t="s">
        <v>977</v>
      </c>
      <c r="M4667" s="238">
        <v>6.5466336758175802E-5</v>
      </c>
      <c r="N4667" s="238">
        <v>6.5466336758175802E-5</v>
      </c>
      <c r="O4667" s="238"/>
    </row>
    <row r="4668" spans="1:15">
      <c r="A4668" s="231" t="s">
        <v>969</v>
      </c>
      <c r="B4668" s="231" t="s">
        <v>970</v>
      </c>
      <c r="C4668" s="231" t="s">
        <v>971</v>
      </c>
      <c r="D4668" s="231" t="s">
        <v>972</v>
      </c>
      <c r="E4668" s="231" t="s">
        <v>996</v>
      </c>
      <c r="F4668" s="231" t="s">
        <v>359</v>
      </c>
      <c r="G4668" s="231" t="s">
        <v>974</v>
      </c>
      <c r="H4668" s="231" t="s">
        <v>975</v>
      </c>
      <c r="I4668" s="231" t="s">
        <v>128</v>
      </c>
      <c r="J4668" s="231" t="s">
        <v>811</v>
      </c>
      <c r="K4668" s="231" t="s">
        <v>87</v>
      </c>
      <c r="L4668" s="231" t="s">
        <v>978</v>
      </c>
      <c r="M4668" s="234"/>
      <c r="N4668" s="239">
        <v>1</v>
      </c>
      <c r="O4668" s="239">
        <v>1</v>
      </c>
    </row>
    <row r="4669" spans="1:15">
      <c r="A4669" s="231" t="s">
        <v>969</v>
      </c>
      <c r="B4669" s="231" t="s">
        <v>970</v>
      </c>
      <c r="C4669" s="231" t="s">
        <v>971</v>
      </c>
      <c r="D4669" s="231" t="s">
        <v>972</v>
      </c>
      <c r="E4669" s="231" t="s">
        <v>996</v>
      </c>
      <c r="F4669" s="231" t="s">
        <v>359</v>
      </c>
      <c r="G4669" s="231" t="s">
        <v>974</v>
      </c>
      <c r="H4669" s="231" t="s">
        <v>975</v>
      </c>
      <c r="K4669" s="231" t="s">
        <v>87</v>
      </c>
      <c r="L4669" s="231" t="s">
        <v>979</v>
      </c>
      <c r="M4669" s="234"/>
      <c r="N4669" s="235"/>
      <c r="O4669" s="236"/>
    </row>
    <row r="4670" spans="1:15">
      <c r="A4670" s="231" t="s">
        <v>969</v>
      </c>
      <c r="B4670" s="231" t="s">
        <v>970</v>
      </c>
      <c r="C4670" s="231" t="s">
        <v>971</v>
      </c>
      <c r="D4670" s="231" t="s">
        <v>972</v>
      </c>
      <c r="E4670" s="231" t="s">
        <v>996</v>
      </c>
      <c r="F4670" s="231" t="s">
        <v>359</v>
      </c>
      <c r="G4670" s="231" t="s">
        <v>974</v>
      </c>
      <c r="H4670" s="231" t="s">
        <v>975</v>
      </c>
      <c r="K4670" s="231" t="s">
        <v>87</v>
      </c>
      <c r="L4670" s="231" t="s">
        <v>980</v>
      </c>
      <c r="M4670" s="234"/>
      <c r="N4670" s="235"/>
      <c r="O4670" s="236"/>
    </row>
    <row r="4671" spans="1:15">
      <c r="A4671" s="237" t="s">
        <v>969</v>
      </c>
      <c r="B4671" s="237" t="s">
        <v>970</v>
      </c>
      <c r="C4671" s="237" t="s">
        <v>971</v>
      </c>
      <c r="D4671" s="237" t="s">
        <v>972</v>
      </c>
      <c r="E4671" s="237" t="s">
        <v>996</v>
      </c>
      <c r="F4671" s="237" t="s">
        <v>359</v>
      </c>
      <c r="G4671" s="237" t="s">
        <v>974</v>
      </c>
      <c r="H4671" s="237" t="s">
        <v>981</v>
      </c>
      <c r="I4671" s="237"/>
      <c r="J4671" s="237"/>
      <c r="K4671" s="237" t="s">
        <v>87</v>
      </c>
      <c r="L4671" s="237" t="s">
        <v>976</v>
      </c>
      <c r="M4671" s="237">
        <v>0.3014</v>
      </c>
      <c r="N4671" s="237">
        <v>0.3014</v>
      </c>
      <c r="O4671" s="237"/>
    </row>
    <row r="4672" spans="1:15">
      <c r="A4672" s="237" t="s">
        <v>969</v>
      </c>
      <c r="B4672" s="237" t="s">
        <v>970</v>
      </c>
      <c r="C4672" s="237" t="s">
        <v>971</v>
      </c>
      <c r="D4672" s="237" t="s">
        <v>972</v>
      </c>
      <c r="E4672" s="237" t="s">
        <v>996</v>
      </c>
      <c r="F4672" s="237" t="s">
        <v>359</v>
      </c>
      <c r="G4672" s="237" t="s">
        <v>974</v>
      </c>
      <c r="H4672" s="237" t="s">
        <v>981</v>
      </c>
      <c r="I4672" s="237"/>
      <c r="J4672" s="237"/>
      <c r="K4672" s="237" t="s">
        <v>87</v>
      </c>
      <c r="L4672" s="237" t="s">
        <v>977</v>
      </c>
      <c r="M4672" s="238">
        <v>7.5228465684773698E-8</v>
      </c>
      <c r="N4672" s="238">
        <v>7.5228465684773698E-8</v>
      </c>
      <c r="O4672" s="238"/>
    </row>
    <row r="4673" spans="1:15">
      <c r="A4673" s="231" t="s">
        <v>969</v>
      </c>
      <c r="B4673" s="231" t="s">
        <v>970</v>
      </c>
      <c r="C4673" s="231" t="s">
        <v>971</v>
      </c>
      <c r="D4673" s="231" t="s">
        <v>972</v>
      </c>
      <c r="E4673" s="231" t="s">
        <v>996</v>
      </c>
      <c r="F4673" s="231" t="s">
        <v>359</v>
      </c>
      <c r="G4673" s="231" t="s">
        <v>974</v>
      </c>
      <c r="H4673" s="231" t="s">
        <v>981</v>
      </c>
      <c r="I4673" s="231" t="s">
        <v>128</v>
      </c>
      <c r="J4673" s="231" t="s">
        <v>811</v>
      </c>
      <c r="K4673" s="231" t="s">
        <v>87</v>
      </c>
      <c r="L4673" s="231" t="s">
        <v>978</v>
      </c>
      <c r="M4673" s="234"/>
      <c r="N4673" s="239">
        <v>1</v>
      </c>
      <c r="O4673" s="239">
        <v>1</v>
      </c>
    </row>
    <row r="4674" spans="1:15">
      <c r="A4674" s="231" t="s">
        <v>969</v>
      </c>
      <c r="B4674" s="231" t="s">
        <v>970</v>
      </c>
      <c r="C4674" s="231" t="s">
        <v>971</v>
      </c>
      <c r="D4674" s="231" t="s">
        <v>972</v>
      </c>
      <c r="E4674" s="231" t="s">
        <v>996</v>
      </c>
      <c r="F4674" s="231" t="s">
        <v>359</v>
      </c>
      <c r="G4674" s="231" t="s">
        <v>974</v>
      </c>
      <c r="H4674" s="231" t="s">
        <v>981</v>
      </c>
      <c r="K4674" s="231" t="s">
        <v>87</v>
      </c>
      <c r="L4674" s="231" t="s">
        <v>979</v>
      </c>
      <c r="M4674" s="234"/>
      <c r="N4674" s="235"/>
      <c r="O4674" s="236"/>
    </row>
    <row r="4675" spans="1:15">
      <c r="A4675" s="231" t="s">
        <v>969</v>
      </c>
      <c r="B4675" s="231" t="s">
        <v>970</v>
      </c>
      <c r="C4675" s="231" t="s">
        <v>971</v>
      </c>
      <c r="D4675" s="231" t="s">
        <v>972</v>
      </c>
      <c r="E4675" s="231" t="s">
        <v>996</v>
      </c>
      <c r="F4675" s="231" t="s">
        <v>359</v>
      </c>
      <c r="G4675" s="231" t="s">
        <v>974</v>
      </c>
      <c r="H4675" s="231" t="s">
        <v>981</v>
      </c>
      <c r="K4675" s="231" t="s">
        <v>87</v>
      </c>
      <c r="L4675" s="231" t="s">
        <v>980</v>
      </c>
      <c r="M4675" s="234"/>
      <c r="N4675" s="235"/>
      <c r="O4675" s="236"/>
    </row>
    <row r="4676" spans="1:15">
      <c r="A4676" s="237" t="s">
        <v>969</v>
      </c>
      <c r="B4676" s="237" t="s">
        <v>970</v>
      </c>
      <c r="C4676" s="237" t="s">
        <v>971</v>
      </c>
      <c r="D4676" s="237" t="s">
        <v>972</v>
      </c>
      <c r="E4676" s="237" t="s">
        <v>996</v>
      </c>
      <c r="F4676" s="237" t="s">
        <v>359</v>
      </c>
      <c r="G4676" s="237" t="s">
        <v>974</v>
      </c>
      <c r="H4676" s="237" t="s">
        <v>983</v>
      </c>
      <c r="I4676" s="237"/>
      <c r="J4676" s="237"/>
      <c r="K4676" s="237" t="s">
        <v>87</v>
      </c>
      <c r="L4676" s="237" t="s">
        <v>976</v>
      </c>
      <c r="M4676" s="237">
        <v>9.1545000000000005</v>
      </c>
      <c r="N4676" s="237"/>
      <c r="O4676" s="237"/>
    </row>
    <row r="4677" spans="1:15">
      <c r="A4677" s="237" t="s">
        <v>969</v>
      </c>
      <c r="B4677" s="237" t="s">
        <v>970</v>
      </c>
      <c r="C4677" s="237" t="s">
        <v>971</v>
      </c>
      <c r="D4677" s="237" t="s">
        <v>972</v>
      </c>
      <c r="E4677" s="237" t="s">
        <v>996</v>
      </c>
      <c r="F4677" s="237" t="s">
        <v>359</v>
      </c>
      <c r="G4677" s="237" t="s">
        <v>974</v>
      </c>
      <c r="H4677" s="237" t="s">
        <v>983</v>
      </c>
      <c r="I4677" s="237"/>
      <c r="J4677" s="237"/>
      <c r="K4677" s="237" t="s">
        <v>87</v>
      </c>
      <c r="L4677" s="237" t="s">
        <v>977</v>
      </c>
      <c r="M4677" s="238">
        <v>1.86558549334095E-6</v>
      </c>
      <c r="N4677" s="238"/>
      <c r="O4677" s="238"/>
    </row>
    <row r="4678" spans="1:15">
      <c r="A4678" s="231" t="s">
        <v>969</v>
      </c>
      <c r="B4678" s="231" t="s">
        <v>970</v>
      </c>
      <c r="C4678" s="231" t="s">
        <v>971</v>
      </c>
      <c r="D4678" s="231" t="s">
        <v>972</v>
      </c>
      <c r="E4678" s="231" t="s">
        <v>996</v>
      </c>
      <c r="F4678" s="231" t="s">
        <v>359</v>
      </c>
      <c r="G4678" s="231" t="s">
        <v>974</v>
      </c>
      <c r="H4678" s="231" t="s">
        <v>983</v>
      </c>
      <c r="I4678" s="231" t="s">
        <v>128</v>
      </c>
      <c r="J4678" s="231" t="s">
        <v>811</v>
      </c>
      <c r="K4678" s="231" t="s">
        <v>87</v>
      </c>
      <c r="L4678" s="231" t="s">
        <v>978</v>
      </c>
      <c r="M4678" s="234"/>
      <c r="N4678" s="239">
        <v>1</v>
      </c>
      <c r="O4678" s="239">
        <v>1</v>
      </c>
    </row>
    <row r="4679" spans="1:15">
      <c r="A4679" s="231" t="s">
        <v>969</v>
      </c>
      <c r="B4679" s="231" t="s">
        <v>970</v>
      </c>
      <c r="C4679" s="231" t="s">
        <v>971</v>
      </c>
      <c r="D4679" s="231" t="s">
        <v>972</v>
      </c>
      <c r="E4679" s="231" t="s">
        <v>996</v>
      </c>
      <c r="F4679" s="231" t="s">
        <v>359</v>
      </c>
      <c r="G4679" s="231" t="s">
        <v>974</v>
      </c>
      <c r="H4679" s="231" t="s">
        <v>983</v>
      </c>
      <c r="K4679" s="231" t="s">
        <v>87</v>
      </c>
      <c r="L4679" s="231" t="s">
        <v>979</v>
      </c>
      <c r="M4679" s="234"/>
      <c r="N4679" s="236"/>
      <c r="O4679" s="236"/>
    </row>
    <row r="4680" spans="1:15">
      <c r="A4680" s="231" t="s">
        <v>969</v>
      </c>
      <c r="B4680" s="231" t="s">
        <v>970</v>
      </c>
      <c r="C4680" s="231" t="s">
        <v>971</v>
      </c>
      <c r="D4680" s="231" t="s">
        <v>972</v>
      </c>
      <c r="E4680" s="231" t="s">
        <v>996</v>
      </c>
      <c r="F4680" s="231" t="s">
        <v>359</v>
      </c>
      <c r="G4680" s="231" t="s">
        <v>974</v>
      </c>
      <c r="H4680" s="231" t="s">
        <v>983</v>
      </c>
      <c r="K4680" s="231" t="s">
        <v>87</v>
      </c>
      <c r="L4680" s="231" t="s">
        <v>980</v>
      </c>
      <c r="M4680" s="234"/>
      <c r="N4680" s="236"/>
      <c r="O4680" s="236"/>
    </row>
    <row r="4681" spans="1:15">
      <c r="A4681" s="237" t="s">
        <v>969</v>
      </c>
      <c r="B4681" s="237" t="s">
        <v>970</v>
      </c>
      <c r="C4681" s="237" t="s">
        <v>971</v>
      </c>
      <c r="D4681" s="237" t="s">
        <v>972</v>
      </c>
      <c r="E4681" s="237" t="s">
        <v>996</v>
      </c>
      <c r="F4681" s="237" t="s">
        <v>359</v>
      </c>
      <c r="G4681" s="237" t="s">
        <v>974</v>
      </c>
      <c r="H4681" s="237" t="s">
        <v>984</v>
      </c>
      <c r="I4681" s="237"/>
      <c r="J4681" s="237"/>
      <c r="K4681" s="237" t="s">
        <v>87</v>
      </c>
      <c r="L4681" s="237" t="s">
        <v>976</v>
      </c>
      <c r="M4681" s="237">
        <v>137.73009999999999</v>
      </c>
      <c r="N4681" s="237"/>
      <c r="O4681" s="237"/>
    </row>
    <row r="4682" spans="1:15">
      <c r="A4682" s="237" t="s">
        <v>969</v>
      </c>
      <c r="B4682" s="237" t="s">
        <v>970</v>
      </c>
      <c r="C4682" s="237" t="s">
        <v>971</v>
      </c>
      <c r="D4682" s="237" t="s">
        <v>972</v>
      </c>
      <c r="E4682" s="237" t="s">
        <v>996</v>
      </c>
      <c r="F4682" s="237" t="s">
        <v>359</v>
      </c>
      <c r="G4682" s="237" t="s">
        <v>974</v>
      </c>
      <c r="H4682" s="237" t="s">
        <v>984</v>
      </c>
      <c r="I4682" s="237"/>
      <c r="J4682" s="237"/>
      <c r="K4682" s="237" t="s">
        <v>87</v>
      </c>
      <c r="L4682" s="237" t="s">
        <v>977</v>
      </c>
      <c r="M4682" s="238">
        <v>2.7484805419203699E-5</v>
      </c>
      <c r="N4682" s="238"/>
      <c r="O4682" s="238"/>
    </row>
    <row r="4683" spans="1:15">
      <c r="A4683" s="231" t="s">
        <v>969</v>
      </c>
      <c r="B4683" s="231" t="s">
        <v>970</v>
      </c>
      <c r="C4683" s="231" t="s">
        <v>971</v>
      </c>
      <c r="D4683" s="231" t="s">
        <v>972</v>
      </c>
      <c r="E4683" s="231" t="s">
        <v>996</v>
      </c>
      <c r="F4683" s="231" t="s">
        <v>359</v>
      </c>
      <c r="G4683" s="231" t="s">
        <v>974</v>
      </c>
      <c r="H4683" s="231" t="s">
        <v>984</v>
      </c>
      <c r="I4683" s="231" t="s">
        <v>128</v>
      </c>
      <c r="J4683" s="231" t="s">
        <v>811</v>
      </c>
      <c r="K4683" s="231" t="s">
        <v>87</v>
      </c>
      <c r="L4683" s="231" t="s">
        <v>978</v>
      </c>
      <c r="M4683" s="234"/>
      <c r="N4683" s="239">
        <v>1</v>
      </c>
      <c r="O4683" s="239">
        <v>1</v>
      </c>
    </row>
    <row r="4684" spans="1:15">
      <c r="A4684" s="231" t="s">
        <v>969</v>
      </c>
      <c r="B4684" s="231" t="s">
        <v>970</v>
      </c>
      <c r="C4684" s="231" t="s">
        <v>971</v>
      </c>
      <c r="D4684" s="231" t="s">
        <v>972</v>
      </c>
      <c r="E4684" s="231" t="s">
        <v>996</v>
      </c>
      <c r="F4684" s="231" t="s">
        <v>359</v>
      </c>
      <c r="G4684" s="231" t="s">
        <v>974</v>
      </c>
      <c r="H4684" s="231" t="s">
        <v>984</v>
      </c>
      <c r="K4684" s="231" t="s">
        <v>87</v>
      </c>
      <c r="L4684" s="231" t="s">
        <v>979</v>
      </c>
      <c r="M4684" s="234"/>
      <c r="N4684" s="236"/>
      <c r="O4684" s="236"/>
    </row>
    <row r="4685" spans="1:15">
      <c r="A4685" s="231" t="s">
        <v>969</v>
      </c>
      <c r="B4685" s="231" t="s">
        <v>970</v>
      </c>
      <c r="C4685" s="231" t="s">
        <v>971</v>
      </c>
      <c r="D4685" s="231" t="s">
        <v>972</v>
      </c>
      <c r="E4685" s="231" t="s">
        <v>996</v>
      </c>
      <c r="F4685" s="231" t="s">
        <v>359</v>
      </c>
      <c r="G4685" s="231" t="s">
        <v>974</v>
      </c>
      <c r="H4685" s="231" t="s">
        <v>984</v>
      </c>
      <c r="K4685" s="231" t="s">
        <v>87</v>
      </c>
      <c r="L4685" s="231" t="s">
        <v>980</v>
      </c>
      <c r="M4685" s="234"/>
      <c r="N4685" s="236"/>
      <c r="O4685" s="236"/>
    </row>
    <row r="4686" spans="1:15">
      <c r="A4686" s="237" t="s">
        <v>969</v>
      </c>
      <c r="B4686" s="237" t="s">
        <v>970</v>
      </c>
      <c r="C4686" s="237" t="s">
        <v>971</v>
      </c>
      <c r="D4686" s="237" t="s">
        <v>972</v>
      </c>
      <c r="E4686" s="237" t="s">
        <v>996</v>
      </c>
      <c r="F4686" s="237" t="s">
        <v>359</v>
      </c>
      <c r="G4686" s="237" t="s">
        <v>974</v>
      </c>
      <c r="H4686" s="237" t="s">
        <v>985</v>
      </c>
      <c r="I4686" s="237"/>
      <c r="J4686" s="237"/>
      <c r="K4686" s="237" t="s">
        <v>87</v>
      </c>
      <c r="L4686" s="237" t="s">
        <v>976</v>
      </c>
      <c r="M4686" s="237">
        <v>181.3905</v>
      </c>
      <c r="N4686" s="237"/>
      <c r="O4686" s="237">
        <v>88.267899999999997</v>
      </c>
    </row>
    <row r="4687" spans="1:15">
      <c r="A4687" s="237" t="s">
        <v>969</v>
      </c>
      <c r="B4687" s="237" t="s">
        <v>970</v>
      </c>
      <c r="C4687" s="237" t="s">
        <v>971</v>
      </c>
      <c r="D4687" s="237" t="s">
        <v>972</v>
      </c>
      <c r="E4687" s="237" t="s">
        <v>996</v>
      </c>
      <c r="F4687" s="237" t="s">
        <v>359</v>
      </c>
      <c r="G4687" s="237" t="s">
        <v>974</v>
      </c>
      <c r="H4687" s="237" t="s">
        <v>985</v>
      </c>
      <c r="I4687" s="237"/>
      <c r="J4687" s="237"/>
      <c r="K4687" s="237" t="s">
        <v>87</v>
      </c>
      <c r="L4687" s="237" t="s">
        <v>977</v>
      </c>
      <c r="M4687" s="238">
        <v>2.4951397103421701E-5</v>
      </c>
      <c r="N4687" s="238"/>
      <c r="O4687" s="238">
        <v>1.3741757813215299E-5</v>
      </c>
    </row>
    <row r="4688" spans="1:15">
      <c r="A4688" s="231" t="s">
        <v>969</v>
      </c>
      <c r="B4688" s="231" t="s">
        <v>970</v>
      </c>
      <c r="C4688" s="231" t="s">
        <v>971</v>
      </c>
      <c r="D4688" s="231" t="s">
        <v>972</v>
      </c>
      <c r="E4688" s="231" t="s">
        <v>996</v>
      </c>
      <c r="F4688" s="231" t="s">
        <v>359</v>
      </c>
      <c r="G4688" s="231" t="s">
        <v>974</v>
      </c>
      <c r="H4688" s="231" t="s">
        <v>985</v>
      </c>
      <c r="I4688" s="231" t="s">
        <v>128</v>
      </c>
      <c r="J4688" s="231" t="s">
        <v>811</v>
      </c>
      <c r="K4688" s="231" t="s">
        <v>87</v>
      </c>
      <c r="L4688" s="231" t="s">
        <v>978</v>
      </c>
      <c r="M4688" s="234"/>
      <c r="N4688" s="239">
        <v>1</v>
      </c>
      <c r="O4688" s="239">
        <v>1</v>
      </c>
    </row>
    <row r="4689" spans="1:15">
      <c r="A4689" s="231" t="s">
        <v>969</v>
      </c>
      <c r="B4689" s="231" t="s">
        <v>970</v>
      </c>
      <c r="C4689" s="231" t="s">
        <v>971</v>
      </c>
      <c r="D4689" s="231" t="s">
        <v>972</v>
      </c>
      <c r="E4689" s="231" t="s">
        <v>996</v>
      </c>
      <c r="F4689" s="231" t="s">
        <v>359</v>
      </c>
      <c r="G4689" s="231" t="s">
        <v>974</v>
      </c>
      <c r="H4689" s="231" t="s">
        <v>985</v>
      </c>
      <c r="K4689" s="231" t="s">
        <v>87</v>
      </c>
      <c r="L4689" s="231" t="s">
        <v>979</v>
      </c>
      <c r="M4689" s="234"/>
      <c r="N4689" s="236"/>
      <c r="O4689" s="235"/>
    </row>
    <row r="4690" spans="1:15">
      <c r="A4690" s="231" t="s">
        <v>969</v>
      </c>
      <c r="B4690" s="231" t="s">
        <v>970</v>
      </c>
      <c r="C4690" s="231" t="s">
        <v>971</v>
      </c>
      <c r="D4690" s="231" t="s">
        <v>972</v>
      </c>
      <c r="E4690" s="231" t="s">
        <v>996</v>
      </c>
      <c r="F4690" s="231" t="s">
        <v>359</v>
      </c>
      <c r="G4690" s="231" t="s">
        <v>974</v>
      </c>
      <c r="H4690" s="231" t="s">
        <v>985</v>
      </c>
      <c r="K4690" s="231" t="s">
        <v>87</v>
      </c>
      <c r="L4690" s="231" t="s">
        <v>980</v>
      </c>
      <c r="M4690" s="234"/>
      <c r="N4690" s="236"/>
      <c r="O4690" s="235"/>
    </row>
    <row r="4691" spans="1:15">
      <c r="A4691" s="237" t="s">
        <v>969</v>
      </c>
      <c r="B4691" s="237" t="s">
        <v>970</v>
      </c>
      <c r="C4691" s="237" t="s">
        <v>971</v>
      </c>
      <c r="D4691" s="237" t="s">
        <v>972</v>
      </c>
      <c r="E4691" s="237" t="s">
        <v>996</v>
      </c>
      <c r="F4691" s="237" t="s">
        <v>359</v>
      </c>
      <c r="G4691" s="237" t="s">
        <v>974</v>
      </c>
      <c r="H4691" s="237" t="s">
        <v>986</v>
      </c>
      <c r="I4691" s="237"/>
      <c r="J4691" s="237"/>
      <c r="K4691" s="237" t="s">
        <v>87</v>
      </c>
      <c r="L4691" s="237" t="s">
        <v>976</v>
      </c>
      <c r="M4691" s="237">
        <v>1.4</v>
      </c>
      <c r="N4691" s="237"/>
      <c r="O4691" s="237"/>
    </row>
    <row r="4692" spans="1:15">
      <c r="A4692" s="237" t="s">
        <v>969</v>
      </c>
      <c r="B4692" s="237" t="s">
        <v>970</v>
      </c>
      <c r="C4692" s="237" t="s">
        <v>971</v>
      </c>
      <c r="D4692" s="237" t="s">
        <v>972</v>
      </c>
      <c r="E4692" s="237" t="s">
        <v>996</v>
      </c>
      <c r="F4692" s="237" t="s">
        <v>359</v>
      </c>
      <c r="G4692" s="237" t="s">
        <v>974</v>
      </c>
      <c r="H4692" s="237" t="s">
        <v>986</v>
      </c>
      <c r="I4692" s="237"/>
      <c r="J4692" s="237"/>
      <c r="K4692" s="237" t="s">
        <v>87</v>
      </c>
      <c r="L4692" s="237" t="s">
        <v>977</v>
      </c>
      <c r="M4692" s="238">
        <v>1.5839783600073401E-7</v>
      </c>
      <c r="N4692" s="238"/>
      <c r="O4692" s="238"/>
    </row>
    <row r="4693" spans="1:15">
      <c r="A4693" s="231" t="s">
        <v>969</v>
      </c>
      <c r="B4693" s="231" t="s">
        <v>970</v>
      </c>
      <c r="C4693" s="231" t="s">
        <v>971</v>
      </c>
      <c r="D4693" s="231" t="s">
        <v>972</v>
      </c>
      <c r="E4693" s="231" t="s">
        <v>996</v>
      </c>
      <c r="F4693" s="231" t="s">
        <v>359</v>
      </c>
      <c r="G4693" s="231" t="s">
        <v>974</v>
      </c>
      <c r="H4693" s="231" t="s">
        <v>986</v>
      </c>
      <c r="I4693" s="231" t="s">
        <v>128</v>
      </c>
      <c r="J4693" s="231" t="s">
        <v>811</v>
      </c>
      <c r="K4693" s="231" t="s">
        <v>87</v>
      </c>
      <c r="L4693" s="231" t="s">
        <v>978</v>
      </c>
      <c r="M4693" s="234"/>
      <c r="N4693" s="239">
        <v>1</v>
      </c>
      <c r="O4693" s="239">
        <v>1</v>
      </c>
    </row>
    <row r="4694" spans="1:15">
      <c r="A4694" s="231" t="s">
        <v>969</v>
      </c>
      <c r="B4694" s="231" t="s">
        <v>970</v>
      </c>
      <c r="C4694" s="231" t="s">
        <v>971</v>
      </c>
      <c r="D4694" s="231" t="s">
        <v>972</v>
      </c>
      <c r="E4694" s="231" t="s">
        <v>996</v>
      </c>
      <c r="F4694" s="231" t="s">
        <v>359</v>
      </c>
      <c r="G4694" s="231" t="s">
        <v>974</v>
      </c>
      <c r="H4694" s="231" t="s">
        <v>986</v>
      </c>
      <c r="K4694" s="231" t="s">
        <v>87</v>
      </c>
      <c r="L4694" s="231" t="s">
        <v>979</v>
      </c>
      <c r="M4694" s="234"/>
      <c r="N4694" s="236"/>
      <c r="O4694" s="236"/>
    </row>
    <row r="4695" spans="1:15">
      <c r="A4695" s="231" t="s">
        <v>969</v>
      </c>
      <c r="B4695" s="231" t="s">
        <v>970</v>
      </c>
      <c r="C4695" s="231" t="s">
        <v>971</v>
      </c>
      <c r="D4695" s="231" t="s">
        <v>972</v>
      </c>
      <c r="E4695" s="231" t="s">
        <v>996</v>
      </c>
      <c r="F4695" s="231" t="s">
        <v>359</v>
      </c>
      <c r="G4695" s="231" t="s">
        <v>974</v>
      </c>
      <c r="H4695" s="231" t="s">
        <v>986</v>
      </c>
      <c r="K4695" s="231" t="s">
        <v>87</v>
      </c>
      <c r="L4695" s="231" t="s">
        <v>980</v>
      </c>
      <c r="M4695" s="234"/>
      <c r="N4695" s="236"/>
      <c r="O4695" s="236"/>
    </row>
    <row r="4696" spans="1:15">
      <c r="A4696" s="237" t="s">
        <v>969</v>
      </c>
      <c r="B4696" s="237" t="s">
        <v>970</v>
      </c>
      <c r="C4696" s="237" t="s">
        <v>971</v>
      </c>
      <c r="D4696" s="237" t="s">
        <v>972</v>
      </c>
      <c r="E4696" s="237" t="s">
        <v>996</v>
      </c>
      <c r="F4696" s="237" t="s">
        <v>359</v>
      </c>
      <c r="G4696" s="237" t="s">
        <v>974</v>
      </c>
      <c r="H4696" s="237" t="s">
        <v>27</v>
      </c>
      <c r="I4696" s="237"/>
      <c r="J4696" s="237"/>
      <c r="K4696" s="237" t="s">
        <v>87</v>
      </c>
      <c r="L4696" s="237" t="s">
        <v>976</v>
      </c>
      <c r="M4696" s="237">
        <v>10.2402</v>
      </c>
      <c r="N4696" s="237">
        <v>3.2945000000000002</v>
      </c>
      <c r="O4696" s="237">
        <v>8.3201000000000001</v>
      </c>
    </row>
    <row r="4697" spans="1:15">
      <c r="A4697" s="237" t="s">
        <v>969</v>
      </c>
      <c r="B4697" s="237" t="s">
        <v>970</v>
      </c>
      <c r="C4697" s="237" t="s">
        <v>971</v>
      </c>
      <c r="D4697" s="237" t="s">
        <v>972</v>
      </c>
      <c r="E4697" s="237" t="s">
        <v>996</v>
      </c>
      <c r="F4697" s="237" t="s">
        <v>359</v>
      </c>
      <c r="G4697" s="237" t="s">
        <v>974</v>
      </c>
      <c r="H4697" s="237" t="s">
        <v>27</v>
      </c>
      <c r="I4697" s="237"/>
      <c r="J4697" s="237"/>
      <c r="K4697" s="237" t="s">
        <v>87</v>
      </c>
      <c r="L4697" s="237" t="s">
        <v>977</v>
      </c>
      <c r="M4697" s="238">
        <v>1.56295975257869E-6</v>
      </c>
      <c r="N4697" s="238">
        <v>8.2229655009451504E-7</v>
      </c>
      <c r="O4697" s="238">
        <v>1.2952930700938E-6</v>
      </c>
    </row>
    <row r="4698" spans="1:15">
      <c r="A4698" s="231" t="s">
        <v>969</v>
      </c>
      <c r="B4698" s="231" t="s">
        <v>970</v>
      </c>
      <c r="C4698" s="231" t="s">
        <v>971</v>
      </c>
      <c r="D4698" s="231" t="s">
        <v>972</v>
      </c>
      <c r="E4698" s="231" t="s">
        <v>996</v>
      </c>
      <c r="F4698" s="231" t="s">
        <v>359</v>
      </c>
      <c r="G4698" s="231" t="s">
        <v>974</v>
      </c>
      <c r="H4698" s="231" t="s">
        <v>27</v>
      </c>
      <c r="I4698" s="231" t="s">
        <v>128</v>
      </c>
      <c r="J4698" s="231" t="s">
        <v>811</v>
      </c>
      <c r="K4698" s="231" t="s">
        <v>87</v>
      </c>
      <c r="L4698" s="231" t="s">
        <v>978</v>
      </c>
      <c r="M4698" s="234"/>
      <c r="N4698" s="239">
        <v>1</v>
      </c>
      <c r="O4698" s="239">
        <v>1</v>
      </c>
    </row>
    <row r="4699" spans="1:15">
      <c r="A4699" s="231" t="s">
        <v>969</v>
      </c>
      <c r="B4699" s="231" t="s">
        <v>970</v>
      </c>
      <c r="C4699" s="231" t="s">
        <v>971</v>
      </c>
      <c r="D4699" s="231" t="s">
        <v>972</v>
      </c>
      <c r="E4699" s="231" t="s">
        <v>996</v>
      </c>
      <c r="F4699" s="231" t="s">
        <v>359</v>
      </c>
      <c r="G4699" s="231" t="s">
        <v>974</v>
      </c>
      <c r="H4699" s="231" t="s">
        <v>27</v>
      </c>
      <c r="K4699" s="231" t="s">
        <v>87</v>
      </c>
      <c r="L4699" s="231" t="s">
        <v>979</v>
      </c>
      <c r="M4699" s="234"/>
      <c r="N4699" s="235"/>
      <c r="O4699" s="235"/>
    </row>
    <row r="4700" spans="1:15">
      <c r="A4700" s="231" t="s">
        <v>969</v>
      </c>
      <c r="B4700" s="231" t="s">
        <v>970</v>
      </c>
      <c r="C4700" s="231" t="s">
        <v>971</v>
      </c>
      <c r="D4700" s="231" t="s">
        <v>972</v>
      </c>
      <c r="E4700" s="231" t="s">
        <v>996</v>
      </c>
      <c r="F4700" s="231" t="s">
        <v>359</v>
      </c>
      <c r="G4700" s="231" t="s">
        <v>974</v>
      </c>
      <c r="H4700" s="231" t="s">
        <v>27</v>
      </c>
      <c r="K4700" s="231" t="s">
        <v>87</v>
      </c>
      <c r="L4700" s="231" t="s">
        <v>980</v>
      </c>
      <c r="M4700" s="234"/>
      <c r="N4700" s="235"/>
      <c r="O4700" s="235"/>
    </row>
    <row r="4701" spans="1:15">
      <c r="A4701" s="237" t="s">
        <v>969</v>
      </c>
      <c r="B4701" s="237" t="s">
        <v>970</v>
      </c>
      <c r="C4701" s="237" t="s">
        <v>971</v>
      </c>
      <c r="D4701" s="237" t="s">
        <v>972</v>
      </c>
      <c r="E4701" s="237" t="s">
        <v>996</v>
      </c>
      <c r="F4701" s="237" t="s">
        <v>359</v>
      </c>
      <c r="G4701" s="237" t="s">
        <v>974</v>
      </c>
      <c r="H4701" s="237" t="s">
        <v>988</v>
      </c>
      <c r="I4701" s="237"/>
      <c r="J4701" s="237"/>
      <c r="K4701" s="237" t="s">
        <v>87</v>
      </c>
      <c r="L4701" s="237" t="s">
        <v>976</v>
      </c>
      <c r="M4701" s="237">
        <v>108.0181</v>
      </c>
      <c r="N4701" s="237"/>
      <c r="O4701" s="237">
        <v>1.1393</v>
      </c>
    </row>
    <row r="4702" spans="1:15">
      <c r="A4702" s="237" t="s">
        <v>969</v>
      </c>
      <c r="B4702" s="237" t="s">
        <v>970</v>
      </c>
      <c r="C4702" s="237" t="s">
        <v>971</v>
      </c>
      <c r="D4702" s="237" t="s">
        <v>972</v>
      </c>
      <c r="E4702" s="237" t="s">
        <v>996</v>
      </c>
      <c r="F4702" s="237" t="s">
        <v>359</v>
      </c>
      <c r="G4702" s="237" t="s">
        <v>974</v>
      </c>
      <c r="H4702" s="237" t="s">
        <v>988</v>
      </c>
      <c r="I4702" s="237"/>
      <c r="J4702" s="237"/>
      <c r="K4702" s="237" t="s">
        <v>87</v>
      </c>
      <c r="L4702" s="237" t="s">
        <v>977</v>
      </c>
      <c r="M4702" s="238">
        <v>1.2580262448944601E-5</v>
      </c>
      <c r="N4702" s="238"/>
      <c r="O4702" s="238">
        <v>1.7736894926237201E-7</v>
      </c>
    </row>
    <row r="4703" spans="1:15">
      <c r="A4703" s="231" t="s">
        <v>969</v>
      </c>
      <c r="B4703" s="231" t="s">
        <v>970</v>
      </c>
      <c r="C4703" s="231" t="s">
        <v>971</v>
      </c>
      <c r="D4703" s="231" t="s">
        <v>972</v>
      </c>
      <c r="E4703" s="231" t="s">
        <v>996</v>
      </c>
      <c r="F4703" s="231" t="s">
        <v>359</v>
      </c>
      <c r="G4703" s="231" t="s">
        <v>974</v>
      </c>
      <c r="H4703" s="231" t="s">
        <v>988</v>
      </c>
      <c r="I4703" s="231" t="s">
        <v>128</v>
      </c>
      <c r="J4703" s="231" t="s">
        <v>811</v>
      </c>
      <c r="K4703" s="231" t="s">
        <v>87</v>
      </c>
      <c r="L4703" s="231" t="s">
        <v>978</v>
      </c>
      <c r="M4703" s="234"/>
      <c r="N4703" s="239">
        <v>1</v>
      </c>
      <c r="O4703" s="239">
        <v>1</v>
      </c>
    </row>
    <row r="4704" spans="1:15">
      <c r="A4704" s="231" t="s">
        <v>969</v>
      </c>
      <c r="B4704" s="231" t="s">
        <v>970</v>
      </c>
      <c r="C4704" s="231" t="s">
        <v>971</v>
      </c>
      <c r="D4704" s="231" t="s">
        <v>972</v>
      </c>
      <c r="E4704" s="231" t="s">
        <v>996</v>
      </c>
      <c r="F4704" s="231" t="s">
        <v>359</v>
      </c>
      <c r="G4704" s="231" t="s">
        <v>974</v>
      </c>
      <c r="H4704" s="231" t="s">
        <v>988</v>
      </c>
      <c r="K4704" s="231" t="s">
        <v>87</v>
      </c>
      <c r="L4704" s="231" t="s">
        <v>979</v>
      </c>
      <c r="M4704" s="234"/>
      <c r="N4704" s="236"/>
      <c r="O4704" s="235"/>
    </row>
    <row r="4705" spans="1:15">
      <c r="A4705" s="231" t="s">
        <v>969</v>
      </c>
      <c r="B4705" s="231" t="s">
        <v>970</v>
      </c>
      <c r="C4705" s="231" t="s">
        <v>971</v>
      </c>
      <c r="D4705" s="231" t="s">
        <v>972</v>
      </c>
      <c r="E4705" s="231" t="s">
        <v>996</v>
      </c>
      <c r="F4705" s="231" t="s">
        <v>359</v>
      </c>
      <c r="G4705" s="231" t="s">
        <v>974</v>
      </c>
      <c r="H4705" s="231" t="s">
        <v>988</v>
      </c>
      <c r="K4705" s="231" t="s">
        <v>87</v>
      </c>
      <c r="L4705" s="231" t="s">
        <v>980</v>
      </c>
      <c r="M4705" s="234"/>
      <c r="N4705" s="236"/>
      <c r="O4705" s="235"/>
    </row>
    <row r="4706" spans="1:15">
      <c r="A4706" s="237" t="s">
        <v>969</v>
      </c>
      <c r="B4706" s="237" t="s">
        <v>970</v>
      </c>
      <c r="C4706" s="237" t="s">
        <v>971</v>
      </c>
      <c r="D4706" s="237" t="s">
        <v>972</v>
      </c>
      <c r="E4706" s="237" t="s">
        <v>996</v>
      </c>
      <c r="F4706" s="237" t="s">
        <v>359</v>
      </c>
      <c r="G4706" s="237" t="s">
        <v>974</v>
      </c>
      <c r="H4706" s="237" t="s">
        <v>40</v>
      </c>
      <c r="I4706" s="237"/>
      <c r="J4706" s="237"/>
      <c r="K4706" s="237" t="s">
        <v>87</v>
      </c>
      <c r="L4706" s="237" t="s">
        <v>976</v>
      </c>
      <c r="M4706" s="237">
        <v>8.9177999999999997</v>
      </c>
      <c r="N4706" s="237">
        <v>5.4935</v>
      </c>
      <c r="O4706" s="237"/>
    </row>
    <row r="4707" spans="1:15">
      <c r="A4707" s="237" t="s">
        <v>969</v>
      </c>
      <c r="B4707" s="237" t="s">
        <v>970</v>
      </c>
      <c r="C4707" s="237" t="s">
        <v>971</v>
      </c>
      <c r="D4707" s="237" t="s">
        <v>972</v>
      </c>
      <c r="E4707" s="237" t="s">
        <v>996</v>
      </c>
      <c r="F4707" s="237" t="s">
        <v>359</v>
      </c>
      <c r="G4707" s="237" t="s">
        <v>974</v>
      </c>
      <c r="H4707" s="237" t="s">
        <v>40</v>
      </c>
      <c r="I4707" s="237"/>
      <c r="J4707" s="237"/>
      <c r="K4707" s="237" t="s">
        <v>87</v>
      </c>
      <c r="L4707" s="237" t="s">
        <v>977</v>
      </c>
      <c r="M4707" s="238">
        <v>1.5751915843664101E-6</v>
      </c>
      <c r="N4707" s="238">
        <v>1.3711598415371701E-6</v>
      </c>
      <c r="O4707" s="238"/>
    </row>
    <row r="4708" spans="1:15">
      <c r="A4708" s="231" t="s">
        <v>969</v>
      </c>
      <c r="B4708" s="231" t="s">
        <v>970</v>
      </c>
      <c r="C4708" s="231" t="s">
        <v>971</v>
      </c>
      <c r="D4708" s="231" t="s">
        <v>972</v>
      </c>
      <c r="E4708" s="231" t="s">
        <v>996</v>
      </c>
      <c r="F4708" s="231" t="s">
        <v>359</v>
      </c>
      <c r="G4708" s="231" t="s">
        <v>974</v>
      </c>
      <c r="H4708" s="231" t="s">
        <v>40</v>
      </c>
      <c r="I4708" s="231" t="s">
        <v>128</v>
      </c>
      <c r="J4708" s="231" t="s">
        <v>811</v>
      </c>
      <c r="K4708" s="231" t="s">
        <v>87</v>
      </c>
      <c r="L4708" s="231" t="s">
        <v>978</v>
      </c>
      <c r="M4708" s="234"/>
      <c r="N4708" s="239">
        <v>1</v>
      </c>
      <c r="O4708" s="239">
        <v>1</v>
      </c>
    </row>
    <row r="4709" spans="1:15">
      <c r="A4709" s="231" t="s">
        <v>969</v>
      </c>
      <c r="B4709" s="231" t="s">
        <v>970</v>
      </c>
      <c r="C4709" s="231" t="s">
        <v>971</v>
      </c>
      <c r="D4709" s="231" t="s">
        <v>972</v>
      </c>
      <c r="E4709" s="231" t="s">
        <v>996</v>
      </c>
      <c r="F4709" s="231" t="s">
        <v>359</v>
      </c>
      <c r="G4709" s="231" t="s">
        <v>974</v>
      </c>
      <c r="H4709" s="231" t="s">
        <v>40</v>
      </c>
      <c r="K4709" s="231" t="s">
        <v>87</v>
      </c>
      <c r="L4709" s="231" t="s">
        <v>979</v>
      </c>
      <c r="M4709" s="234"/>
      <c r="N4709" s="235"/>
      <c r="O4709" s="236"/>
    </row>
    <row r="4710" spans="1:15">
      <c r="A4710" s="231" t="s">
        <v>969</v>
      </c>
      <c r="B4710" s="231" t="s">
        <v>970</v>
      </c>
      <c r="C4710" s="231" t="s">
        <v>971</v>
      </c>
      <c r="D4710" s="231" t="s">
        <v>972</v>
      </c>
      <c r="E4710" s="231" t="s">
        <v>996</v>
      </c>
      <c r="F4710" s="231" t="s">
        <v>359</v>
      </c>
      <c r="G4710" s="231" t="s">
        <v>974</v>
      </c>
      <c r="H4710" s="231" t="s">
        <v>40</v>
      </c>
      <c r="K4710" s="231" t="s">
        <v>87</v>
      </c>
      <c r="L4710" s="231" t="s">
        <v>980</v>
      </c>
      <c r="M4710" s="234"/>
      <c r="N4710" s="235"/>
      <c r="O4710" s="236"/>
    </row>
    <row r="4711" spans="1:15">
      <c r="A4711" s="237" t="s">
        <v>969</v>
      </c>
      <c r="B4711" s="237" t="s">
        <v>970</v>
      </c>
      <c r="C4711" s="237" t="s">
        <v>971</v>
      </c>
      <c r="D4711" s="237" t="s">
        <v>972</v>
      </c>
      <c r="E4711" s="237" t="s">
        <v>996</v>
      </c>
      <c r="F4711" s="237" t="s">
        <v>359</v>
      </c>
      <c r="G4711" s="237" t="s">
        <v>974</v>
      </c>
      <c r="H4711" s="237" t="s">
        <v>56</v>
      </c>
      <c r="I4711" s="237"/>
      <c r="J4711" s="237"/>
      <c r="K4711" s="237" t="s">
        <v>87</v>
      </c>
      <c r="L4711" s="237" t="s">
        <v>976</v>
      </c>
      <c r="M4711" s="237">
        <v>5446.0330000000004</v>
      </c>
      <c r="N4711" s="237">
        <v>331.29430000000002</v>
      </c>
      <c r="O4711" s="237">
        <v>3849.0792999999999</v>
      </c>
    </row>
    <row r="4712" spans="1:15">
      <c r="A4712" s="237" t="s">
        <v>969</v>
      </c>
      <c r="B4712" s="237" t="s">
        <v>970</v>
      </c>
      <c r="C4712" s="237" t="s">
        <v>971</v>
      </c>
      <c r="D4712" s="237" t="s">
        <v>972</v>
      </c>
      <c r="E4712" s="237" t="s">
        <v>996</v>
      </c>
      <c r="F4712" s="237" t="s">
        <v>359</v>
      </c>
      <c r="G4712" s="237" t="s">
        <v>974</v>
      </c>
      <c r="H4712" s="237" t="s">
        <v>56</v>
      </c>
      <c r="I4712" s="237"/>
      <c r="J4712" s="237"/>
      <c r="K4712" s="237" t="s">
        <v>87</v>
      </c>
      <c r="L4712" s="237" t="s">
        <v>977</v>
      </c>
      <c r="M4712" s="238">
        <v>8.7762578020166796E-4</v>
      </c>
      <c r="N4712" s="238">
        <v>8.2689986327508702E-5</v>
      </c>
      <c r="O4712" s="238">
        <v>5.9923387261348799E-4</v>
      </c>
    </row>
    <row r="4713" spans="1:15">
      <c r="A4713" s="231" t="s">
        <v>969</v>
      </c>
      <c r="B4713" s="231" t="s">
        <v>970</v>
      </c>
      <c r="C4713" s="231" t="s">
        <v>971</v>
      </c>
      <c r="D4713" s="231" t="s">
        <v>972</v>
      </c>
      <c r="E4713" s="231" t="s">
        <v>996</v>
      </c>
      <c r="F4713" s="231" t="s">
        <v>359</v>
      </c>
      <c r="G4713" s="231" t="s">
        <v>974</v>
      </c>
      <c r="H4713" s="231" t="s">
        <v>56</v>
      </c>
      <c r="I4713" s="231" t="s">
        <v>128</v>
      </c>
      <c r="J4713" s="231" t="s">
        <v>811</v>
      </c>
      <c r="K4713" s="231" t="s">
        <v>87</v>
      </c>
      <c r="L4713" s="231" t="s">
        <v>978</v>
      </c>
      <c r="M4713" s="234"/>
      <c r="N4713" s="239">
        <v>1</v>
      </c>
      <c r="O4713" s="239">
        <v>1</v>
      </c>
    </row>
    <row r="4714" spans="1:15">
      <c r="A4714" s="231" t="s">
        <v>969</v>
      </c>
      <c r="B4714" s="231" t="s">
        <v>970</v>
      </c>
      <c r="C4714" s="231" t="s">
        <v>971</v>
      </c>
      <c r="D4714" s="231" t="s">
        <v>972</v>
      </c>
      <c r="E4714" s="231" t="s">
        <v>996</v>
      </c>
      <c r="F4714" s="231" t="s">
        <v>359</v>
      </c>
      <c r="G4714" s="231" t="s">
        <v>974</v>
      </c>
      <c r="H4714" s="231" t="s">
        <v>56</v>
      </c>
      <c r="K4714" s="231" t="s">
        <v>87</v>
      </c>
      <c r="L4714" s="231" t="s">
        <v>979</v>
      </c>
      <c r="M4714" s="234"/>
      <c r="N4714" s="235"/>
      <c r="O4714" s="235"/>
    </row>
    <row r="4715" spans="1:15">
      <c r="A4715" s="231" t="s">
        <v>969</v>
      </c>
      <c r="B4715" s="231" t="s">
        <v>970</v>
      </c>
      <c r="C4715" s="231" t="s">
        <v>971</v>
      </c>
      <c r="D4715" s="231" t="s">
        <v>972</v>
      </c>
      <c r="E4715" s="231" t="s">
        <v>996</v>
      </c>
      <c r="F4715" s="231" t="s">
        <v>359</v>
      </c>
      <c r="G4715" s="231" t="s">
        <v>974</v>
      </c>
      <c r="H4715" s="231" t="s">
        <v>56</v>
      </c>
      <c r="K4715" s="231" t="s">
        <v>87</v>
      </c>
      <c r="L4715" s="231" t="s">
        <v>980</v>
      </c>
      <c r="M4715" s="234"/>
      <c r="N4715" s="235"/>
      <c r="O4715" s="235"/>
    </row>
    <row r="4716" spans="1:15">
      <c r="A4716" s="237" t="s">
        <v>969</v>
      </c>
      <c r="B4716" s="237" t="s">
        <v>970</v>
      </c>
      <c r="C4716" s="237" t="s">
        <v>971</v>
      </c>
      <c r="D4716" s="237" t="s">
        <v>972</v>
      </c>
      <c r="E4716" s="237" t="s">
        <v>996</v>
      </c>
      <c r="F4716" s="237" t="s">
        <v>359</v>
      </c>
      <c r="G4716" s="237" t="s">
        <v>974</v>
      </c>
      <c r="H4716" s="237" t="s">
        <v>61</v>
      </c>
      <c r="I4716" s="237"/>
      <c r="J4716" s="237"/>
      <c r="K4716" s="237" t="s">
        <v>87</v>
      </c>
      <c r="L4716" s="237" t="s">
        <v>976</v>
      </c>
      <c r="M4716" s="237">
        <v>62.3705</v>
      </c>
      <c r="N4716" s="237">
        <v>51.877299999999998</v>
      </c>
      <c r="O4716" s="237">
        <v>11.2926</v>
      </c>
    </row>
    <row r="4717" spans="1:15">
      <c r="A4717" s="237" t="s">
        <v>969</v>
      </c>
      <c r="B4717" s="237" t="s">
        <v>970</v>
      </c>
      <c r="C4717" s="237" t="s">
        <v>971</v>
      </c>
      <c r="D4717" s="237" t="s">
        <v>972</v>
      </c>
      <c r="E4717" s="237" t="s">
        <v>996</v>
      </c>
      <c r="F4717" s="237" t="s">
        <v>359</v>
      </c>
      <c r="G4717" s="237" t="s">
        <v>974</v>
      </c>
      <c r="H4717" s="237" t="s">
        <v>61</v>
      </c>
      <c r="I4717" s="237"/>
      <c r="J4717" s="237"/>
      <c r="K4717" s="237" t="s">
        <v>87</v>
      </c>
      <c r="L4717" s="237" t="s">
        <v>977</v>
      </c>
      <c r="M4717" s="238">
        <v>1.4903292787343399E-5</v>
      </c>
      <c r="N4717" s="238">
        <v>1.294840637979E-5</v>
      </c>
      <c r="O4717" s="238">
        <v>1.7580589804619199E-6</v>
      </c>
    </row>
    <row r="4718" spans="1:15">
      <c r="A4718" s="231" t="s">
        <v>969</v>
      </c>
      <c r="B4718" s="231" t="s">
        <v>970</v>
      </c>
      <c r="C4718" s="231" t="s">
        <v>971</v>
      </c>
      <c r="D4718" s="231" t="s">
        <v>972</v>
      </c>
      <c r="E4718" s="231" t="s">
        <v>996</v>
      </c>
      <c r="F4718" s="231" t="s">
        <v>359</v>
      </c>
      <c r="G4718" s="231" t="s">
        <v>974</v>
      </c>
      <c r="H4718" s="231" t="s">
        <v>61</v>
      </c>
      <c r="I4718" s="231" t="s">
        <v>128</v>
      </c>
      <c r="J4718" s="231" t="s">
        <v>811</v>
      </c>
      <c r="K4718" s="231" t="s">
        <v>87</v>
      </c>
      <c r="L4718" s="231" t="s">
        <v>978</v>
      </c>
      <c r="M4718" s="234"/>
      <c r="N4718" s="239">
        <v>1</v>
      </c>
      <c r="O4718" s="239">
        <v>1</v>
      </c>
    </row>
    <row r="4719" spans="1:15">
      <c r="A4719" s="231" t="s">
        <v>969</v>
      </c>
      <c r="B4719" s="231" t="s">
        <v>970</v>
      </c>
      <c r="C4719" s="231" t="s">
        <v>971</v>
      </c>
      <c r="D4719" s="231" t="s">
        <v>972</v>
      </c>
      <c r="E4719" s="231" t="s">
        <v>996</v>
      </c>
      <c r="F4719" s="231" t="s">
        <v>359</v>
      </c>
      <c r="G4719" s="231" t="s">
        <v>974</v>
      </c>
      <c r="H4719" s="231" t="s">
        <v>61</v>
      </c>
      <c r="K4719" s="231" t="s">
        <v>87</v>
      </c>
      <c r="L4719" s="231" t="s">
        <v>979</v>
      </c>
      <c r="M4719" s="234"/>
      <c r="N4719" s="235"/>
      <c r="O4719" s="235"/>
    </row>
    <row r="4720" spans="1:15">
      <c r="A4720" s="231" t="s">
        <v>969</v>
      </c>
      <c r="B4720" s="231" t="s">
        <v>970</v>
      </c>
      <c r="C4720" s="231" t="s">
        <v>971</v>
      </c>
      <c r="D4720" s="231" t="s">
        <v>972</v>
      </c>
      <c r="E4720" s="231" t="s">
        <v>996</v>
      </c>
      <c r="F4720" s="231" t="s">
        <v>359</v>
      </c>
      <c r="G4720" s="231" t="s">
        <v>974</v>
      </c>
      <c r="H4720" s="231" t="s">
        <v>61</v>
      </c>
      <c r="K4720" s="231" t="s">
        <v>87</v>
      </c>
      <c r="L4720" s="231" t="s">
        <v>980</v>
      </c>
      <c r="M4720" s="234"/>
      <c r="N4720" s="235"/>
      <c r="O4720" s="235"/>
    </row>
    <row r="4721" spans="1:15">
      <c r="A4721" s="237" t="s">
        <v>969</v>
      </c>
      <c r="B4721" s="237" t="s">
        <v>970</v>
      </c>
      <c r="C4721" s="237" t="s">
        <v>971</v>
      </c>
      <c r="D4721" s="237" t="s">
        <v>972</v>
      </c>
      <c r="E4721" s="237" t="s">
        <v>996</v>
      </c>
      <c r="F4721" s="237" t="s">
        <v>359</v>
      </c>
      <c r="G4721" s="237" t="s">
        <v>974</v>
      </c>
      <c r="H4721" s="237" t="s">
        <v>19</v>
      </c>
      <c r="I4721" s="237"/>
      <c r="J4721" s="237"/>
      <c r="K4721" s="237" t="s">
        <v>87</v>
      </c>
      <c r="L4721" s="237" t="s">
        <v>976</v>
      </c>
      <c r="M4721" s="237">
        <v>34383.468500000003</v>
      </c>
      <c r="N4721" s="237">
        <v>16947.3037</v>
      </c>
      <c r="O4721" s="237">
        <v>20948.739000000001</v>
      </c>
    </row>
    <row r="4722" spans="1:15">
      <c r="A4722" s="237" t="s">
        <v>969</v>
      </c>
      <c r="B4722" s="237" t="s">
        <v>970</v>
      </c>
      <c r="C4722" s="237" t="s">
        <v>971</v>
      </c>
      <c r="D4722" s="237" t="s">
        <v>972</v>
      </c>
      <c r="E4722" s="237" t="s">
        <v>996</v>
      </c>
      <c r="F4722" s="237" t="s">
        <v>359</v>
      </c>
      <c r="G4722" s="237" t="s">
        <v>974</v>
      </c>
      <c r="H4722" s="237" t="s">
        <v>19</v>
      </c>
      <c r="I4722" s="237"/>
      <c r="J4722" s="237"/>
      <c r="K4722" s="237" t="s">
        <v>87</v>
      </c>
      <c r="L4722" s="237" t="s">
        <v>977</v>
      </c>
      <c r="M4722" s="238">
        <v>4.6526052461988996E-3</v>
      </c>
      <c r="N4722" s="238">
        <v>4.22999221912703E-3</v>
      </c>
      <c r="O4722" s="238">
        <v>3.2613497979475802E-3</v>
      </c>
    </row>
    <row r="4723" spans="1:15">
      <c r="A4723" s="231" t="s">
        <v>969</v>
      </c>
      <c r="B4723" s="231" t="s">
        <v>970</v>
      </c>
      <c r="C4723" s="231" t="s">
        <v>971</v>
      </c>
      <c r="D4723" s="231" t="s">
        <v>972</v>
      </c>
      <c r="E4723" s="231" t="s">
        <v>996</v>
      </c>
      <c r="F4723" s="231" t="s">
        <v>359</v>
      </c>
      <c r="G4723" s="231" t="s">
        <v>974</v>
      </c>
      <c r="H4723" s="231" t="s">
        <v>19</v>
      </c>
      <c r="I4723" s="231" t="s">
        <v>128</v>
      </c>
      <c r="J4723" s="231" t="s">
        <v>811</v>
      </c>
      <c r="K4723" s="231" t="s">
        <v>87</v>
      </c>
      <c r="L4723" s="231" t="s">
        <v>978</v>
      </c>
      <c r="M4723" s="234"/>
      <c r="N4723" s="239">
        <v>1</v>
      </c>
      <c r="O4723" s="239">
        <v>1</v>
      </c>
    </row>
    <row r="4724" spans="1:15">
      <c r="A4724" s="231" t="s">
        <v>969</v>
      </c>
      <c r="B4724" s="231" t="s">
        <v>970</v>
      </c>
      <c r="C4724" s="231" t="s">
        <v>971</v>
      </c>
      <c r="D4724" s="231" t="s">
        <v>972</v>
      </c>
      <c r="E4724" s="231" t="s">
        <v>996</v>
      </c>
      <c r="F4724" s="231" t="s">
        <v>359</v>
      </c>
      <c r="G4724" s="231" t="s">
        <v>974</v>
      </c>
      <c r="H4724" s="231" t="s">
        <v>19</v>
      </c>
      <c r="K4724" s="231" t="s">
        <v>87</v>
      </c>
      <c r="L4724" s="231" t="s">
        <v>979</v>
      </c>
      <c r="M4724" s="234"/>
      <c r="N4724" s="235"/>
      <c r="O4724" s="235"/>
    </row>
    <row r="4725" spans="1:15">
      <c r="A4725" s="231" t="s">
        <v>969</v>
      </c>
      <c r="B4725" s="231" t="s">
        <v>970</v>
      </c>
      <c r="C4725" s="231" t="s">
        <v>971</v>
      </c>
      <c r="D4725" s="231" t="s">
        <v>972</v>
      </c>
      <c r="E4725" s="231" t="s">
        <v>996</v>
      </c>
      <c r="F4725" s="231" t="s">
        <v>359</v>
      </c>
      <c r="G4725" s="231" t="s">
        <v>974</v>
      </c>
      <c r="H4725" s="231" t="s">
        <v>19</v>
      </c>
      <c r="K4725" s="231" t="s">
        <v>87</v>
      </c>
      <c r="L4725" s="231" t="s">
        <v>980</v>
      </c>
      <c r="M4725" s="234"/>
      <c r="N4725" s="235"/>
      <c r="O4725" s="235"/>
    </row>
    <row r="4726" spans="1:15">
      <c r="A4726" s="237" t="s">
        <v>969</v>
      </c>
      <c r="B4726" s="237" t="s">
        <v>970</v>
      </c>
      <c r="C4726" s="237" t="s">
        <v>971</v>
      </c>
      <c r="D4726" s="237" t="s">
        <v>972</v>
      </c>
      <c r="E4726" s="237" t="s">
        <v>996</v>
      </c>
      <c r="F4726" s="237" t="s">
        <v>359</v>
      </c>
      <c r="G4726" s="237" t="s">
        <v>974</v>
      </c>
      <c r="H4726" s="237" t="s">
        <v>18</v>
      </c>
      <c r="I4726" s="237"/>
      <c r="J4726" s="237"/>
      <c r="K4726" s="237" t="s">
        <v>87</v>
      </c>
      <c r="L4726" s="237" t="s">
        <v>976</v>
      </c>
      <c r="M4726" s="237">
        <v>18414.633600000001</v>
      </c>
      <c r="N4726" s="237">
        <v>13342.5682</v>
      </c>
      <c r="O4726" s="237">
        <v>14327.456099999999</v>
      </c>
    </row>
    <row r="4727" spans="1:15">
      <c r="A4727" s="237" t="s">
        <v>969</v>
      </c>
      <c r="B4727" s="237" t="s">
        <v>970</v>
      </c>
      <c r="C4727" s="237" t="s">
        <v>971</v>
      </c>
      <c r="D4727" s="237" t="s">
        <v>972</v>
      </c>
      <c r="E4727" s="237" t="s">
        <v>996</v>
      </c>
      <c r="F4727" s="237" t="s">
        <v>359</v>
      </c>
      <c r="G4727" s="237" t="s">
        <v>974</v>
      </c>
      <c r="H4727" s="237" t="s">
        <v>18</v>
      </c>
      <c r="I4727" s="237"/>
      <c r="J4727" s="237"/>
      <c r="K4727" s="237" t="s">
        <v>87</v>
      </c>
      <c r="L4727" s="237" t="s">
        <v>977</v>
      </c>
      <c r="M4727" s="238">
        <v>3.3302618911096602E-3</v>
      </c>
      <c r="N4727" s="238">
        <v>3.3302618911096602E-3</v>
      </c>
      <c r="O4727" s="238">
        <v>2.2305326376369401E-3</v>
      </c>
    </row>
    <row r="4728" spans="1:15">
      <c r="A4728" s="231" t="s">
        <v>969</v>
      </c>
      <c r="B4728" s="231" t="s">
        <v>970</v>
      </c>
      <c r="C4728" s="231" t="s">
        <v>971</v>
      </c>
      <c r="D4728" s="231" t="s">
        <v>972</v>
      </c>
      <c r="E4728" s="231" t="s">
        <v>996</v>
      </c>
      <c r="F4728" s="231" t="s">
        <v>359</v>
      </c>
      <c r="G4728" s="231" t="s">
        <v>974</v>
      </c>
      <c r="H4728" s="231" t="s">
        <v>18</v>
      </c>
      <c r="I4728" s="231" t="s">
        <v>128</v>
      </c>
      <c r="J4728" s="231" t="s">
        <v>811</v>
      </c>
      <c r="K4728" s="231" t="s">
        <v>87</v>
      </c>
      <c r="L4728" s="231" t="s">
        <v>978</v>
      </c>
      <c r="M4728" s="234"/>
      <c r="N4728" s="239">
        <v>1</v>
      </c>
      <c r="O4728" s="239">
        <v>1</v>
      </c>
    </row>
    <row r="4729" spans="1:15">
      <c r="A4729" s="231" t="s">
        <v>969</v>
      </c>
      <c r="B4729" s="231" t="s">
        <v>970</v>
      </c>
      <c r="C4729" s="231" t="s">
        <v>971</v>
      </c>
      <c r="D4729" s="231" t="s">
        <v>972</v>
      </c>
      <c r="E4729" s="231" t="s">
        <v>996</v>
      </c>
      <c r="F4729" s="231" t="s">
        <v>359</v>
      </c>
      <c r="G4729" s="231" t="s">
        <v>974</v>
      </c>
      <c r="H4729" s="231" t="s">
        <v>18</v>
      </c>
      <c r="K4729" s="231" t="s">
        <v>87</v>
      </c>
      <c r="L4729" s="231" t="s">
        <v>979</v>
      </c>
      <c r="M4729" s="234"/>
      <c r="N4729" s="235"/>
      <c r="O4729" s="235"/>
    </row>
    <row r="4730" spans="1:15">
      <c r="A4730" s="231" t="s">
        <v>969</v>
      </c>
      <c r="B4730" s="231" t="s">
        <v>970</v>
      </c>
      <c r="C4730" s="231" t="s">
        <v>971</v>
      </c>
      <c r="D4730" s="231" t="s">
        <v>972</v>
      </c>
      <c r="E4730" s="231" t="s">
        <v>996</v>
      </c>
      <c r="F4730" s="231" t="s">
        <v>359</v>
      </c>
      <c r="G4730" s="231" t="s">
        <v>974</v>
      </c>
      <c r="H4730" s="231" t="s">
        <v>18</v>
      </c>
      <c r="K4730" s="231" t="s">
        <v>87</v>
      </c>
      <c r="L4730" s="231" t="s">
        <v>980</v>
      </c>
      <c r="M4730" s="234"/>
      <c r="N4730" s="235"/>
      <c r="O4730" s="235"/>
    </row>
    <row r="4731" spans="1:15">
      <c r="A4731" s="237" t="s">
        <v>969</v>
      </c>
      <c r="B4731" s="237" t="s">
        <v>970</v>
      </c>
      <c r="C4731" s="237" t="s">
        <v>971</v>
      </c>
      <c r="D4731" s="237" t="s">
        <v>972</v>
      </c>
      <c r="E4731" s="237" t="s">
        <v>996</v>
      </c>
      <c r="F4731" s="237" t="s">
        <v>359</v>
      </c>
      <c r="G4731" s="237" t="s">
        <v>974</v>
      </c>
      <c r="H4731" s="237" t="s">
        <v>76</v>
      </c>
      <c r="I4731" s="237"/>
      <c r="J4731" s="237"/>
      <c r="K4731" s="237" t="s">
        <v>87</v>
      </c>
      <c r="L4731" s="237" t="s">
        <v>976</v>
      </c>
      <c r="M4731" s="237">
        <v>4.1081000000000003</v>
      </c>
      <c r="N4731" s="237"/>
      <c r="O4731" s="237"/>
    </row>
    <row r="4732" spans="1:15">
      <c r="A4732" s="237" t="s">
        <v>969</v>
      </c>
      <c r="B4732" s="237" t="s">
        <v>970</v>
      </c>
      <c r="C4732" s="237" t="s">
        <v>971</v>
      </c>
      <c r="D4732" s="237" t="s">
        <v>972</v>
      </c>
      <c r="E4732" s="237" t="s">
        <v>996</v>
      </c>
      <c r="F4732" s="237" t="s">
        <v>359</v>
      </c>
      <c r="G4732" s="237" t="s">
        <v>974</v>
      </c>
      <c r="H4732" s="237" t="s">
        <v>76</v>
      </c>
      <c r="I4732" s="237"/>
      <c r="J4732" s="237"/>
      <c r="K4732" s="237" t="s">
        <v>87</v>
      </c>
      <c r="L4732" s="237" t="s">
        <v>977</v>
      </c>
      <c r="M4732" s="238">
        <v>8.2579393476465901E-7</v>
      </c>
      <c r="N4732" s="238"/>
      <c r="O4732" s="238"/>
    </row>
    <row r="4733" spans="1:15">
      <c r="A4733" s="231" t="s">
        <v>969</v>
      </c>
      <c r="B4733" s="231" t="s">
        <v>970</v>
      </c>
      <c r="C4733" s="231" t="s">
        <v>971</v>
      </c>
      <c r="D4733" s="231" t="s">
        <v>972</v>
      </c>
      <c r="E4733" s="231" t="s">
        <v>996</v>
      </c>
      <c r="F4733" s="231" t="s">
        <v>359</v>
      </c>
      <c r="G4733" s="231" t="s">
        <v>974</v>
      </c>
      <c r="H4733" s="231" t="s">
        <v>76</v>
      </c>
      <c r="I4733" s="231" t="s">
        <v>1013</v>
      </c>
      <c r="J4733" s="231" t="s">
        <v>76</v>
      </c>
      <c r="K4733" s="231" t="s">
        <v>87</v>
      </c>
      <c r="L4733" s="231" t="s">
        <v>978</v>
      </c>
      <c r="M4733" s="234"/>
      <c r="N4733" s="239">
        <v>1</v>
      </c>
      <c r="O4733" s="239">
        <v>1</v>
      </c>
    </row>
    <row r="4734" spans="1:15">
      <c r="A4734" s="231" t="s">
        <v>969</v>
      </c>
      <c r="B4734" s="231" t="s">
        <v>970</v>
      </c>
      <c r="C4734" s="231" t="s">
        <v>971</v>
      </c>
      <c r="D4734" s="231" t="s">
        <v>972</v>
      </c>
      <c r="E4734" s="231" t="s">
        <v>996</v>
      </c>
      <c r="F4734" s="231" t="s">
        <v>359</v>
      </c>
      <c r="G4734" s="231" t="s">
        <v>974</v>
      </c>
      <c r="H4734" s="231" t="s">
        <v>76</v>
      </c>
      <c r="K4734" s="231" t="s">
        <v>87</v>
      </c>
      <c r="L4734" s="231" t="s">
        <v>979</v>
      </c>
      <c r="M4734" s="234"/>
      <c r="N4734" s="236"/>
      <c r="O4734" s="236"/>
    </row>
    <row r="4735" spans="1:15">
      <c r="A4735" s="231" t="s">
        <v>969</v>
      </c>
      <c r="B4735" s="231" t="s">
        <v>970</v>
      </c>
      <c r="C4735" s="231" t="s">
        <v>971</v>
      </c>
      <c r="D4735" s="231" t="s">
        <v>972</v>
      </c>
      <c r="E4735" s="231" t="s">
        <v>996</v>
      </c>
      <c r="F4735" s="231" t="s">
        <v>359</v>
      </c>
      <c r="G4735" s="231" t="s">
        <v>974</v>
      </c>
      <c r="H4735" s="231" t="s">
        <v>76</v>
      </c>
      <c r="K4735" s="231" t="s">
        <v>87</v>
      </c>
      <c r="L4735" s="231" t="s">
        <v>980</v>
      </c>
      <c r="M4735" s="234"/>
      <c r="N4735" s="236"/>
      <c r="O4735" s="236"/>
    </row>
    <row r="4736" spans="1:15">
      <c r="A4736" s="237" t="s">
        <v>969</v>
      </c>
      <c r="B4736" s="237" t="s">
        <v>970</v>
      </c>
      <c r="C4736" s="237" t="s">
        <v>971</v>
      </c>
      <c r="D4736" s="237" t="s">
        <v>972</v>
      </c>
      <c r="E4736" s="237" t="s">
        <v>996</v>
      </c>
      <c r="F4736" s="237" t="s">
        <v>359</v>
      </c>
      <c r="G4736" s="237" t="s">
        <v>974</v>
      </c>
      <c r="H4736" s="237" t="s">
        <v>41</v>
      </c>
      <c r="I4736" s="237"/>
      <c r="J4736" s="237"/>
      <c r="K4736" s="237" t="s">
        <v>87</v>
      </c>
      <c r="L4736" s="237" t="s">
        <v>976</v>
      </c>
      <c r="M4736" s="237">
        <v>3.0095000000000001</v>
      </c>
      <c r="N4736" s="237"/>
      <c r="O4736" s="237">
        <v>2.0063</v>
      </c>
    </row>
    <row r="4737" spans="1:15">
      <c r="A4737" s="237" t="s">
        <v>969</v>
      </c>
      <c r="B4737" s="237" t="s">
        <v>970</v>
      </c>
      <c r="C4737" s="237" t="s">
        <v>971</v>
      </c>
      <c r="D4737" s="237" t="s">
        <v>972</v>
      </c>
      <c r="E4737" s="237" t="s">
        <v>996</v>
      </c>
      <c r="F4737" s="237" t="s">
        <v>359</v>
      </c>
      <c r="G4737" s="237" t="s">
        <v>974</v>
      </c>
      <c r="H4737" s="237" t="s">
        <v>41</v>
      </c>
      <c r="I4737" s="237"/>
      <c r="J4737" s="237"/>
      <c r="K4737" s="237" t="s">
        <v>87</v>
      </c>
      <c r="L4737" s="237" t="s">
        <v>977</v>
      </c>
      <c r="M4737" s="238">
        <v>4.4578279015174799E-7</v>
      </c>
      <c r="N4737" s="238"/>
      <c r="O4737" s="238">
        <v>3.1234558316957502E-7</v>
      </c>
    </row>
    <row r="4738" spans="1:15">
      <c r="A4738" s="231" t="s">
        <v>969</v>
      </c>
      <c r="B4738" s="231" t="s">
        <v>970</v>
      </c>
      <c r="C4738" s="231" t="s">
        <v>971</v>
      </c>
      <c r="D4738" s="231" t="s">
        <v>972</v>
      </c>
      <c r="E4738" s="231" t="s">
        <v>996</v>
      </c>
      <c r="F4738" s="231" t="s">
        <v>359</v>
      </c>
      <c r="G4738" s="231" t="s">
        <v>974</v>
      </c>
      <c r="H4738" s="231" t="s">
        <v>41</v>
      </c>
      <c r="I4738" s="231" t="s">
        <v>1013</v>
      </c>
      <c r="J4738" s="231" t="s">
        <v>41</v>
      </c>
      <c r="K4738" s="231" t="s">
        <v>87</v>
      </c>
      <c r="L4738" s="231" t="s">
        <v>978</v>
      </c>
      <c r="M4738" s="234"/>
      <c r="N4738" s="239">
        <v>1</v>
      </c>
      <c r="O4738" s="239">
        <v>1</v>
      </c>
    </row>
    <row r="4739" spans="1:15">
      <c r="A4739" s="231" t="s">
        <v>969</v>
      </c>
      <c r="B4739" s="231" t="s">
        <v>970</v>
      </c>
      <c r="C4739" s="231" t="s">
        <v>971</v>
      </c>
      <c r="D4739" s="231" t="s">
        <v>972</v>
      </c>
      <c r="E4739" s="231" t="s">
        <v>996</v>
      </c>
      <c r="F4739" s="231" t="s">
        <v>359</v>
      </c>
      <c r="G4739" s="231" t="s">
        <v>974</v>
      </c>
      <c r="H4739" s="231" t="s">
        <v>41</v>
      </c>
      <c r="K4739" s="231" t="s">
        <v>87</v>
      </c>
      <c r="L4739" s="231" t="s">
        <v>979</v>
      </c>
      <c r="M4739" s="234"/>
      <c r="N4739" s="236"/>
      <c r="O4739" s="235"/>
    </row>
    <row r="4740" spans="1:15">
      <c r="A4740" s="231" t="s">
        <v>969</v>
      </c>
      <c r="B4740" s="231" t="s">
        <v>970</v>
      </c>
      <c r="C4740" s="231" t="s">
        <v>971</v>
      </c>
      <c r="D4740" s="231" t="s">
        <v>972</v>
      </c>
      <c r="E4740" s="231" t="s">
        <v>996</v>
      </c>
      <c r="F4740" s="231" t="s">
        <v>359</v>
      </c>
      <c r="G4740" s="231" t="s">
        <v>974</v>
      </c>
      <c r="H4740" s="231" t="s">
        <v>41</v>
      </c>
      <c r="K4740" s="231" t="s">
        <v>87</v>
      </c>
      <c r="L4740" s="231" t="s">
        <v>980</v>
      </c>
      <c r="M4740" s="234"/>
      <c r="N4740" s="236"/>
      <c r="O4740" s="235"/>
    </row>
    <row r="4741" spans="1:15">
      <c r="A4741" s="237" t="s">
        <v>969</v>
      </c>
      <c r="B4741" s="237" t="s">
        <v>970</v>
      </c>
      <c r="C4741" s="237" t="s">
        <v>971</v>
      </c>
      <c r="D4741" s="237" t="s">
        <v>972</v>
      </c>
      <c r="E4741" s="237" t="s">
        <v>996</v>
      </c>
      <c r="F4741" s="237" t="s">
        <v>359</v>
      </c>
      <c r="G4741" s="237" t="s">
        <v>974</v>
      </c>
      <c r="H4741" s="237" t="s">
        <v>35</v>
      </c>
      <c r="I4741" s="237"/>
      <c r="J4741" s="237"/>
      <c r="K4741" s="237" t="s">
        <v>87</v>
      </c>
      <c r="L4741" s="237" t="s">
        <v>976</v>
      </c>
      <c r="M4741" s="237">
        <v>34.393799999999999</v>
      </c>
      <c r="N4741" s="237"/>
      <c r="O4741" s="237">
        <v>15.286099999999999</v>
      </c>
    </row>
    <row r="4742" spans="1:15">
      <c r="A4742" s="237" t="s">
        <v>969</v>
      </c>
      <c r="B4742" s="237" t="s">
        <v>970</v>
      </c>
      <c r="C4742" s="237" t="s">
        <v>971</v>
      </c>
      <c r="D4742" s="237" t="s">
        <v>972</v>
      </c>
      <c r="E4742" s="237" t="s">
        <v>996</v>
      </c>
      <c r="F4742" s="237" t="s">
        <v>359</v>
      </c>
      <c r="G4742" s="237" t="s">
        <v>974</v>
      </c>
      <c r="H4742" s="237" t="s">
        <v>35</v>
      </c>
      <c r="I4742" s="237"/>
      <c r="J4742" s="237"/>
      <c r="K4742" s="237" t="s">
        <v>87</v>
      </c>
      <c r="L4742" s="237" t="s">
        <v>977</v>
      </c>
      <c r="M4742" s="238">
        <v>5.24951906586208E-6</v>
      </c>
      <c r="N4742" s="238"/>
      <c r="O4742" s="238">
        <v>2.3797766131129199E-6</v>
      </c>
    </row>
    <row r="4743" spans="1:15">
      <c r="A4743" s="231" t="s">
        <v>969</v>
      </c>
      <c r="B4743" s="231" t="s">
        <v>970</v>
      </c>
      <c r="C4743" s="231" t="s">
        <v>971</v>
      </c>
      <c r="D4743" s="231" t="s">
        <v>972</v>
      </c>
      <c r="E4743" s="231" t="s">
        <v>996</v>
      </c>
      <c r="F4743" s="231" t="s">
        <v>359</v>
      </c>
      <c r="G4743" s="231" t="s">
        <v>974</v>
      </c>
      <c r="H4743" s="231" t="s">
        <v>35</v>
      </c>
      <c r="I4743" s="231" t="s">
        <v>1013</v>
      </c>
      <c r="J4743" s="231" t="s">
        <v>35</v>
      </c>
      <c r="K4743" s="231" t="s">
        <v>87</v>
      </c>
      <c r="L4743" s="231" t="s">
        <v>978</v>
      </c>
      <c r="M4743" s="234"/>
      <c r="N4743" s="239">
        <v>1</v>
      </c>
      <c r="O4743" s="239">
        <v>1</v>
      </c>
    </row>
    <row r="4744" spans="1:15">
      <c r="A4744" s="231" t="s">
        <v>969</v>
      </c>
      <c r="B4744" s="231" t="s">
        <v>970</v>
      </c>
      <c r="C4744" s="231" t="s">
        <v>971</v>
      </c>
      <c r="D4744" s="231" t="s">
        <v>972</v>
      </c>
      <c r="E4744" s="231" t="s">
        <v>996</v>
      </c>
      <c r="F4744" s="231" t="s">
        <v>359</v>
      </c>
      <c r="G4744" s="231" t="s">
        <v>974</v>
      </c>
      <c r="H4744" s="231" t="s">
        <v>35</v>
      </c>
      <c r="K4744" s="231" t="s">
        <v>87</v>
      </c>
      <c r="L4744" s="231" t="s">
        <v>979</v>
      </c>
      <c r="M4744" s="234"/>
      <c r="N4744" s="236"/>
      <c r="O4744" s="235"/>
    </row>
    <row r="4745" spans="1:15">
      <c r="A4745" s="231" t="s">
        <v>969</v>
      </c>
      <c r="B4745" s="231" t="s">
        <v>970</v>
      </c>
      <c r="C4745" s="231" t="s">
        <v>971</v>
      </c>
      <c r="D4745" s="231" t="s">
        <v>972</v>
      </c>
      <c r="E4745" s="231" t="s">
        <v>996</v>
      </c>
      <c r="F4745" s="231" t="s">
        <v>359</v>
      </c>
      <c r="G4745" s="231" t="s">
        <v>974</v>
      </c>
      <c r="H4745" s="231" t="s">
        <v>35</v>
      </c>
      <c r="K4745" s="231" t="s">
        <v>87</v>
      </c>
      <c r="L4745" s="231" t="s">
        <v>980</v>
      </c>
      <c r="M4745" s="234"/>
      <c r="N4745" s="236"/>
      <c r="O4745" s="235"/>
    </row>
    <row r="4746" spans="1:15">
      <c r="A4746" s="237" t="s">
        <v>969</v>
      </c>
      <c r="B4746" s="237" t="s">
        <v>970</v>
      </c>
      <c r="C4746" s="237" t="s">
        <v>971</v>
      </c>
      <c r="D4746" s="237" t="s">
        <v>972</v>
      </c>
      <c r="E4746" s="237" t="s">
        <v>996</v>
      </c>
      <c r="F4746" s="237" t="s">
        <v>359</v>
      </c>
      <c r="G4746" s="237" t="s">
        <v>974</v>
      </c>
      <c r="H4746" s="237" t="s">
        <v>36</v>
      </c>
      <c r="I4746" s="237"/>
      <c r="J4746" s="237"/>
      <c r="K4746" s="237" t="s">
        <v>87</v>
      </c>
      <c r="L4746" s="237" t="s">
        <v>976</v>
      </c>
      <c r="M4746" s="237">
        <v>9.2911000000000001</v>
      </c>
      <c r="N4746" s="237">
        <v>9.2911000000000001</v>
      </c>
      <c r="O4746" s="237"/>
    </row>
    <row r="4747" spans="1:15">
      <c r="A4747" s="237" t="s">
        <v>969</v>
      </c>
      <c r="B4747" s="237" t="s">
        <v>970</v>
      </c>
      <c r="C4747" s="237" t="s">
        <v>971</v>
      </c>
      <c r="D4747" s="237" t="s">
        <v>972</v>
      </c>
      <c r="E4747" s="237" t="s">
        <v>996</v>
      </c>
      <c r="F4747" s="237" t="s">
        <v>359</v>
      </c>
      <c r="G4747" s="237" t="s">
        <v>974</v>
      </c>
      <c r="H4747" s="237" t="s">
        <v>36</v>
      </c>
      <c r="I4747" s="237"/>
      <c r="J4747" s="237"/>
      <c r="K4747" s="237" t="s">
        <v>87</v>
      </c>
      <c r="L4747" s="237" t="s">
        <v>977</v>
      </c>
      <c r="M4747" s="238">
        <v>2.31902852529463E-6</v>
      </c>
      <c r="N4747" s="238">
        <v>2.31902852529463E-6</v>
      </c>
      <c r="O4747" s="238"/>
    </row>
    <row r="4748" spans="1:15">
      <c r="A4748" s="231" t="s">
        <v>969</v>
      </c>
      <c r="B4748" s="231" t="s">
        <v>970</v>
      </c>
      <c r="C4748" s="231" t="s">
        <v>971</v>
      </c>
      <c r="D4748" s="231" t="s">
        <v>972</v>
      </c>
      <c r="E4748" s="231" t="s">
        <v>996</v>
      </c>
      <c r="F4748" s="231" t="s">
        <v>359</v>
      </c>
      <c r="G4748" s="231" t="s">
        <v>974</v>
      </c>
      <c r="H4748" s="231" t="s">
        <v>36</v>
      </c>
      <c r="I4748" s="231" t="s">
        <v>128</v>
      </c>
      <c r="J4748" s="231" t="s">
        <v>811</v>
      </c>
      <c r="K4748" s="231" t="s">
        <v>87</v>
      </c>
      <c r="L4748" s="231" t="s">
        <v>978</v>
      </c>
      <c r="M4748" s="234"/>
      <c r="N4748" s="239">
        <v>1</v>
      </c>
      <c r="O4748" s="239">
        <v>1</v>
      </c>
    </row>
    <row r="4749" spans="1:15">
      <c r="A4749" s="231" t="s">
        <v>969</v>
      </c>
      <c r="B4749" s="231" t="s">
        <v>970</v>
      </c>
      <c r="C4749" s="231" t="s">
        <v>971</v>
      </c>
      <c r="D4749" s="231" t="s">
        <v>972</v>
      </c>
      <c r="E4749" s="231" t="s">
        <v>996</v>
      </c>
      <c r="F4749" s="231" t="s">
        <v>359</v>
      </c>
      <c r="G4749" s="231" t="s">
        <v>974</v>
      </c>
      <c r="H4749" s="231" t="s">
        <v>36</v>
      </c>
      <c r="K4749" s="231" t="s">
        <v>87</v>
      </c>
      <c r="L4749" s="231" t="s">
        <v>979</v>
      </c>
      <c r="M4749" s="234"/>
      <c r="N4749" s="235"/>
      <c r="O4749" s="236"/>
    </row>
    <row r="4750" spans="1:15">
      <c r="A4750" s="231" t="s">
        <v>969</v>
      </c>
      <c r="B4750" s="231" t="s">
        <v>970</v>
      </c>
      <c r="C4750" s="231" t="s">
        <v>971</v>
      </c>
      <c r="D4750" s="231" t="s">
        <v>972</v>
      </c>
      <c r="E4750" s="231" t="s">
        <v>996</v>
      </c>
      <c r="F4750" s="231" t="s">
        <v>359</v>
      </c>
      <c r="G4750" s="231" t="s">
        <v>974</v>
      </c>
      <c r="H4750" s="231" t="s">
        <v>36</v>
      </c>
      <c r="K4750" s="231" t="s">
        <v>87</v>
      </c>
      <c r="L4750" s="231" t="s">
        <v>980</v>
      </c>
      <c r="M4750" s="234"/>
      <c r="N4750" s="235"/>
      <c r="O4750" s="236"/>
    </row>
    <row r="4751" spans="1:15">
      <c r="A4751" s="237" t="s">
        <v>969</v>
      </c>
      <c r="B4751" s="237" t="s">
        <v>970</v>
      </c>
      <c r="C4751" s="237" t="s">
        <v>971</v>
      </c>
      <c r="D4751" s="237" t="s">
        <v>972</v>
      </c>
      <c r="E4751" s="237" t="s">
        <v>996</v>
      </c>
      <c r="F4751" s="237" t="s">
        <v>359</v>
      </c>
      <c r="G4751" s="237" t="s">
        <v>974</v>
      </c>
      <c r="H4751" s="237" t="s">
        <v>57</v>
      </c>
      <c r="I4751" s="237"/>
      <c r="J4751" s="237"/>
      <c r="K4751" s="237" t="s">
        <v>87</v>
      </c>
      <c r="L4751" s="237" t="s">
        <v>976</v>
      </c>
      <c r="M4751" s="237">
        <v>7.1847000000000003</v>
      </c>
      <c r="N4751" s="237"/>
      <c r="O4751" s="237"/>
    </row>
    <row r="4752" spans="1:15">
      <c r="A4752" s="237" t="s">
        <v>969</v>
      </c>
      <c r="B4752" s="237" t="s">
        <v>970</v>
      </c>
      <c r="C4752" s="237" t="s">
        <v>971</v>
      </c>
      <c r="D4752" s="237" t="s">
        <v>972</v>
      </c>
      <c r="E4752" s="237" t="s">
        <v>996</v>
      </c>
      <c r="F4752" s="237" t="s">
        <v>359</v>
      </c>
      <c r="G4752" s="237" t="s">
        <v>974</v>
      </c>
      <c r="H4752" s="237" t="s">
        <v>57</v>
      </c>
      <c r="I4752" s="237"/>
      <c r="J4752" s="237"/>
      <c r="K4752" s="237" t="s">
        <v>87</v>
      </c>
      <c r="L4752" s="237" t="s">
        <v>977</v>
      </c>
      <c r="M4752" s="238">
        <v>8.27294411939203E-7</v>
      </c>
      <c r="N4752" s="238"/>
      <c r="O4752" s="238"/>
    </row>
    <row r="4753" spans="1:15">
      <c r="A4753" s="231" t="s">
        <v>969</v>
      </c>
      <c r="B4753" s="231" t="s">
        <v>970</v>
      </c>
      <c r="C4753" s="231" t="s">
        <v>971</v>
      </c>
      <c r="D4753" s="231" t="s">
        <v>972</v>
      </c>
      <c r="E4753" s="231" t="s">
        <v>996</v>
      </c>
      <c r="F4753" s="231" t="s">
        <v>359</v>
      </c>
      <c r="G4753" s="231" t="s">
        <v>974</v>
      </c>
      <c r="H4753" s="231" t="s">
        <v>57</v>
      </c>
      <c r="I4753" s="231" t="s">
        <v>128</v>
      </c>
      <c r="J4753" s="231" t="s">
        <v>811</v>
      </c>
      <c r="K4753" s="231" t="s">
        <v>87</v>
      </c>
      <c r="L4753" s="231" t="s">
        <v>978</v>
      </c>
      <c r="M4753" s="234"/>
      <c r="N4753" s="239">
        <v>1</v>
      </c>
      <c r="O4753" s="239">
        <v>1</v>
      </c>
    </row>
    <row r="4754" spans="1:15">
      <c r="A4754" s="231" t="s">
        <v>969</v>
      </c>
      <c r="B4754" s="231" t="s">
        <v>970</v>
      </c>
      <c r="C4754" s="231" t="s">
        <v>971</v>
      </c>
      <c r="D4754" s="231" t="s">
        <v>972</v>
      </c>
      <c r="E4754" s="231" t="s">
        <v>996</v>
      </c>
      <c r="F4754" s="231" t="s">
        <v>359</v>
      </c>
      <c r="G4754" s="231" t="s">
        <v>974</v>
      </c>
      <c r="H4754" s="231" t="s">
        <v>57</v>
      </c>
      <c r="K4754" s="231" t="s">
        <v>87</v>
      </c>
      <c r="L4754" s="231" t="s">
        <v>979</v>
      </c>
      <c r="M4754" s="234"/>
      <c r="N4754" s="236"/>
      <c r="O4754" s="236"/>
    </row>
    <row r="4755" spans="1:15">
      <c r="A4755" s="231" t="s">
        <v>969</v>
      </c>
      <c r="B4755" s="231" t="s">
        <v>970</v>
      </c>
      <c r="C4755" s="231" t="s">
        <v>971</v>
      </c>
      <c r="D4755" s="231" t="s">
        <v>972</v>
      </c>
      <c r="E4755" s="231" t="s">
        <v>996</v>
      </c>
      <c r="F4755" s="231" t="s">
        <v>359</v>
      </c>
      <c r="G4755" s="231" t="s">
        <v>974</v>
      </c>
      <c r="H4755" s="231" t="s">
        <v>57</v>
      </c>
      <c r="K4755" s="231" t="s">
        <v>87</v>
      </c>
      <c r="L4755" s="231" t="s">
        <v>980</v>
      </c>
      <c r="M4755" s="234"/>
      <c r="N4755" s="236"/>
      <c r="O4755" s="236"/>
    </row>
    <row r="4756" spans="1:15">
      <c r="A4756" s="237" t="s">
        <v>969</v>
      </c>
      <c r="B4756" s="237" t="s">
        <v>970</v>
      </c>
      <c r="C4756" s="237" t="s">
        <v>971</v>
      </c>
      <c r="D4756" s="237" t="s">
        <v>972</v>
      </c>
      <c r="E4756" s="237" t="s">
        <v>996</v>
      </c>
      <c r="F4756" s="237" t="s">
        <v>359</v>
      </c>
      <c r="G4756" s="237" t="s">
        <v>974</v>
      </c>
      <c r="H4756" s="237" t="s">
        <v>58</v>
      </c>
      <c r="I4756" s="237"/>
      <c r="J4756" s="237"/>
      <c r="K4756" s="237" t="s">
        <v>87</v>
      </c>
      <c r="L4756" s="237" t="s">
        <v>976</v>
      </c>
      <c r="M4756" s="237">
        <v>132.8742</v>
      </c>
      <c r="N4756" s="237"/>
      <c r="O4756" s="237"/>
    </row>
    <row r="4757" spans="1:15">
      <c r="A4757" s="237" t="s">
        <v>969</v>
      </c>
      <c r="B4757" s="237" t="s">
        <v>970</v>
      </c>
      <c r="C4757" s="237" t="s">
        <v>971</v>
      </c>
      <c r="D4757" s="237" t="s">
        <v>972</v>
      </c>
      <c r="E4757" s="237" t="s">
        <v>996</v>
      </c>
      <c r="F4757" s="237" t="s">
        <v>359</v>
      </c>
      <c r="G4757" s="237" t="s">
        <v>974</v>
      </c>
      <c r="H4757" s="237" t="s">
        <v>58</v>
      </c>
      <c r="I4757" s="237"/>
      <c r="J4757" s="237"/>
      <c r="K4757" s="237" t="s">
        <v>87</v>
      </c>
      <c r="L4757" s="237" t="s">
        <v>977</v>
      </c>
      <c r="M4757" s="238">
        <v>1.5033561243091899E-5</v>
      </c>
      <c r="N4757" s="238"/>
      <c r="O4757" s="238"/>
    </row>
    <row r="4758" spans="1:15">
      <c r="A4758" s="231" t="s">
        <v>969</v>
      </c>
      <c r="B4758" s="231" t="s">
        <v>970</v>
      </c>
      <c r="C4758" s="231" t="s">
        <v>971</v>
      </c>
      <c r="D4758" s="231" t="s">
        <v>972</v>
      </c>
      <c r="E4758" s="231" t="s">
        <v>996</v>
      </c>
      <c r="F4758" s="231" t="s">
        <v>359</v>
      </c>
      <c r="G4758" s="231" t="s">
        <v>974</v>
      </c>
      <c r="H4758" s="231" t="s">
        <v>58</v>
      </c>
      <c r="I4758" s="231" t="s">
        <v>128</v>
      </c>
      <c r="J4758" s="231" t="s">
        <v>811</v>
      </c>
      <c r="K4758" s="231" t="s">
        <v>87</v>
      </c>
      <c r="L4758" s="231" t="s">
        <v>978</v>
      </c>
      <c r="M4758" s="234"/>
      <c r="N4758" s="239">
        <v>1</v>
      </c>
      <c r="O4758" s="239">
        <v>1</v>
      </c>
    </row>
    <row r="4759" spans="1:15">
      <c r="A4759" s="231" t="s">
        <v>969</v>
      </c>
      <c r="B4759" s="231" t="s">
        <v>970</v>
      </c>
      <c r="C4759" s="231" t="s">
        <v>971</v>
      </c>
      <c r="D4759" s="231" t="s">
        <v>972</v>
      </c>
      <c r="E4759" s="231" t="s">
        <v>996</v>
      </c>
      <c r="F4759" s="231" t="s">
        <v>359</v>
      </c>
      <c r="G4759" s="231" t="s">
        <v>974</v>
      </c>
      <c r="H4759" s="231" t="s">
        <v>58</v>
      </c>
      <c r="K4759" s="231" t="s">
        <v>87</v>
      </c>
      <c r="L4759" s="231" t="s">
        <v>979</v>
      </c>
      <c r="M4759" s="234"/>
      <c r="N4759" s="236"/>
      <c r="O4759" s="236"/>
    </row>
    <row r="4760" spans="1:15">
      <c r="A4760" s="231" t="s">
        <v>969</v>
      </c>
      <c r="B4760" s="231" t="s">
        <v>970</v>
      </c>
      <c r="C4760" s="231" t="s">
        <v>971</v>
      </c>
      <c r="D4760" s="231" t="s">
        <v>972</v>
      </c>
      <c r="E4760" s="231" t="s">
        <v>996</v>
      </c>
      <c r="F4760" s="231" t="s">
        <v>359</v>
      </c>
      <c r="G4760" s="231" t="s">
        <v>974</v>
      </c>
      <c r="H4760" s="231" t="s">
        <v>58</v>
      </c>
      <c r="K4760" s="231" t="s">
        <v>87</v>
      </c>
      <c r="L4760" s="231" t="s">
        <v>980</v>
      </c>
      <c r="M4760" s="234"/>
      <c r="N4760" s="236"/>
      <c r="O4760" s="236"/>
    </row>
    <row r="4761" spans="1:15">
      <c r="A4761" s="237" t="s">
        <v>969</v>
      </c>
      <c r="B4761" s="237" t="s">
        <v>970</v>
      </c>
      <c r="C4761" s="237" t="s">
        <v>971</v>
      </c>
      <c r="D4761" s="237" t="s">
        <v>972</v>
      </c>
      <c r="E4761" s="237" t="s">
        <v>996</v>
      </c>
      <c r="F4761" s="237" t="s">
        <v>359</v>
      </c>
      <c r="G4761" s="237" t="s">
        <v>974</v>
      </c>
      <c r="H4761" s="237" t="s">
        <v>982</v>
      </c>
      <c r="I4761" s="237"/>
      <c r="J4761" s="237"/>
      <c r="K4761" s="237" t="s">
        <v>68</v>
      </c>
      <c r="L4761" s="237" t="s">
        <v>976</v>
      </c>
      <c r="M4761" s="237">
        <v>1.7263999999999999</v>
      </c>
      <c r="N4761" s="237"/>
      <c r="O4761" s="237"/>
    </row>
    <row r="4762" spans="1:15">
      <c r="A4762" s="237" t="s">
        <v>969</v>
      </c>
      <c r="B4762" s="237" t="s">
        <v>970</v>
      </c>
      <c r="C4762" s="237" t="s">
        <v>971</v>
      </c>
      <c r="D4762" s="237" t="s">
        <v>972</v>
      </c>
      <c r="E4762" s="237" t="s">
        <v>996</v>
      </c>
      <c r="F4762" s="237" t="s">
        <v>359</v>
      </c>
      <c r="G4762" s="237" t="s">
        <v>974</v>
      </c>
      <c r="H4762" s="237" t="s">
        <v>982</v>
      </c>
      <c r="I4762" s="237"/>
      <c r="J4762" s="237"/>
      <c r="K4762" s="237" t="s">
        <v>68</v>
      </c>
      <c r="L4762" s="237" t="s">
        <v>977</v>
      </c>
      <c r="M4762" s="238">
        <v>2.0494277665053501E-7</v>
      </c>
      <c r="N4762" s="238"/>
      <c r="O4762" s="238"/>
    </row>
    <row r="4763" spans="1:15">
      <c r="A4763" s="231" t="s">
        <v>969</v>
      </c>
      <c r="B4763" s="231" t="s">
        <v>970</v>
      </c>
      <c r="C4763" s="231" t="s">
        <v>971</v>
      </c>
      <c r="D4763" s="231" t="s">
        <v>972</v>
      </c>
      <c r="E4763" s="231" t="s">
        <v>996</v>
      </c>
      <c r="F4763" s="231" t="s">
        <v>359</v>
      </c>
      <c r="G4763" s="231" t="s">
        <v>974</v>
      </c>
      <c r="H4763" s="231" t="s">
        <v>982</v>
      </c>
      <c r="I4763" s="231" t="s">
        <v>1002</v>
      </c>
      <c r="J4763" s="231" t="s">
        <v>1076</v>
      </c>
      <c r="K4763" s="231" t="s">
        <v>68</v>
      </c>
      <c r="L4763" s="231" t="s">
        <v>978</v>
      </c>
      <c r="M4763" s="234"/>
      <c r="N4763" s="239">
        <v>1</v>
      </c>
      <c r="O4763" s="239">
        <v>1</v>
      </c>
    </row>
    <row r="4764" spans="1:15">
      <c r="A4764" s="231" t="s">
        <v>969</v>
      </c>
      <c r="B4764" s="231" t="s">
        <v>970</v>
      </c>
      <c r="C4764" s="231" t="s">
        <v>971</v>
      </c>
      <c r="D4764" s="231" t="s">
        <v>972</v>
      </c>
      <c r="E4764" s="231" t="s">
        <v>996</v>
      </c>
      <c r="F4764" s="231" t="s">
        <v>359</v>
      </c>
      <c r="G4764" s="231" t="s">
        <v>974</v>
      </c>
      <c r="H4764" s="231" t="s">
        <v>982</v>
      </c>
      <c r="K4764" s="231" t="s">
        <v>68</v>
      </c>
      <c r="L4764" s="231" t="s">
        <v>979</v>
      </c>
      <c r="M4764" s="234"/>
      <c r="N4764" s="236"/>
      <c r="O4764" s="236"/>
    </row>
    <row r="4765" spans="1:15">
      <c r="A4765" s="231" t="s">
        <v>969</v>
      </c>
      <c r="B4765" s="231" t="s">
        <v>970</v>
      </c>
      <c r="C4765" s="231" t="s">
        <v>971</v>
      </c>
      <c r="D4765" s="231" t="s">
        <v>972</v>
      </c>
      <c r="E4765" s="231" t="s">
        <v>996</v>
      </c>
      <c r="F4765" s="231" t="s">
        <v>359</v>
      </c>
      <c r="G4765" s="231" t="s">
        <v>974</v>
      </c>
      <c r="H4765" s="231" t="s">
        <v>982</v>
      </c>
      <c r="K4765" s="231" t="s">
        <v>68</v>
      </c>
      <c r="L4765" s="231" t="s">
        <v>980</v>
      </c>
      <c r="M4765" s="234"/>
      <c r="N4765" s="236"/>
      <c r="O4765" s="236"/>
    </row>
    <row r="4766" spans="1:15">
      <c r="A4766" s="237" t="s">
        <v>969</v>
      </c>
      <c r="B4766" s="237" t="s">
        <v>970</v>
      </c>
      <c r="C4766" s="237" t="s">
        <v>971</v>
      </c>
      <c r="D4766" s="237" t="s">
        <v>972</v>
      </c>
      <c r="E4766" s="237" t="s">
        <v>996</v>
      </c>
      <c r="F4766" s="237" t="s">
        <v>359</v>
      </c>
      <c r="G4766" s="237" t="s">
        <v>974</v>
      </c>
      <c r="H4766" s="237" t="s">
        <v>983</v>
      </c>
      <c r="I4766" s="237"/>
      <c r="J4766" s="237"/>
      <c r="K4766" s="237" t="s">
        <v>68</v>
      </c>
      <c r="L4766" s="237" t="s">
        <v>976</v>
      </c>
      <c r="M4766" s="237">
        <v>1.7751999999999999</v>
      </c>
      <c r="N4766" s="237"/>
      <c r="O4766" s="237"/>
    </row>
    <row r="4767" spans="1:15">
      <c r="A4767" s="237" t="s">
        <v>969</v>
      </c>
      <c r="B4767" s="237" t="s">
        <v>970</v>
      </c>
      <c r="C4767" s="237" t="s">
        <v>971</v>
      </c>
      <c r="D4767" s="237" t="s">
        <v>972</v>
      </c>
      <c r="E4767" s="237" t="s">
        <v>996</v>
      </c>
      <c r="F4767" s="237" t="s">
        <v>359</v>
      </c>
      <c r="G4767" s="237" t="s">
        <v>974</v>
      </c>
      <c r="H4767" s="237" t="s">
        <v>983</v>
      </c>
      <c r="I4767" s="237"/>
      <c r="J4767" s="237"/>
      <c r="K4767" s="237" t="s">
        <v>68</v>
      </c>
      <c r="L4767" s="237" t="s">
        <v>977</v>
      </c>
      <c r="M4767" s="238">
        <v>2.0901738733099099E-7</v>
      </c>
      <c r="N4767" s="238"/>
      <c r="O4767" s="238"/>
    </row>
    <row r="4768" spans="1:15">
      <c r="A4768" s="231" t="s">
        <v>969</v>
      </c>
      <c r="B4768" s="231" t="s">
        <v>970</v>
      </c>
      <c r="C4768" s="231" t="s">
        <v>971</v>
      </c>
      <c r="D4768" s="231" t="s">
        <v>972</v>
      </c>
      <c r="E4768" s="231" t="s">
        <v>996</v>
      </c>
      <c r="F4768" s="231" t="s">
        <v>359</v>
      </c>
      <c r="G4768" s="231" t="s">
        <v>974</v>
      </c>
      <c r="H4768" s="231" t="s">
        <v>983</v>
      </c>
      <c r="I4768" s="231" t="s">
        <v>1002</v>
      </c>
      <c r="J4768" s="231" t="s">
        <v>1076</v>
      </c>
      <c r="K4768" s="231" t="s">
        <v>68</v>
      </c>
      <c r="L4768" s="231" t="s">
        <v>978</v>
      </c>
      <c r="M4768" s="234"/>
      <c r="N4768" s="239">
        <v>1</v>
      </c>
      <c r="O4768" s="239">
        <v>1</v>
      </c>
    </row>
    <row r="4769" spans="1:15">
      <c r="A4769" s="231" t="s">
        <v>969</v>
      </c>
      <c r="B4769" s="231" t="s">
        <v>970</v>
      </c>
      <c r="C4769" s="231" t="s">
        <v>971</v>
      </c>
      <c r="D4769" s="231" t="s">
        <v>972</v>
      </c>
      <c r="E4769" s="231" t="s">
        <v>996</v>
      </c>
      <c r="F4769" s="231" t="s">
        <v>359</v>
      </c>
      <c r="G4769" s="231" t="s">
        <v>974</v>
      </c>
      <c r="H4769" s="231" t="s">
        <v>983</v>
      </c>
      <c r="K4769" s="231" t="s">
        <v>68</v>
      </c>
      <c r="L4769" s="231" t="s">
        <v>979</v>
      </c>
      <c r="M4769" s="234"/>
      <c r="N4769" s="236"/>
      <c r="O4769" s="236"/>
    </row>
    <row r="4770" spans="1:15">
      <c r="A4770" s="231" t="s">
        <v>969</v>
      </c>
      <c r="B4770" s="231" t="s">
        <v>970</v>
      </c>
      <c r="C4770" s="231" t="s">
        <v>971</v>
      </c>
      <c r="D4770" s="231" t="s">
        <v>972</v>
      </c>
      <c r="E4770" s="231" t="s">
        <v>996</v>
      </c>
      <c r="F4770" s="231" t="s">
        <v>359</v>
      </c>
      <c r="G4770" s="231" t="s">
        <v>974</v>
      </c>
      <c r="H4770" s="231" t="s">
        <v>983</v>
      </c>
      <c r="K4770" s="231" t="s">
        <v>68</v>
      </c>
      <c r="L4770" s="231" t="s">
        <v>980</v>
      </c>
      <c r="M4770" s="234"/>
      <c r="N4770" s="236"/>
      <c r="O4770" s="236"/>
    </row>
    <row r="4771" spans="1:15">
      <c r="A4771" s="237" t="s">
        <v>969</v>
      </c>
      <c r="B4771" s="237" t="s">
        <v>970</v>
      </c>
      <c r="C4771" s="237" t="s">
        <v>971</v>
      </c>
      <c r="D4771" s="237" t="s">
        <v>972</v>
      </c>
      <c r="E4771" s="237" t="s">
        <v>996</v>
      </c>
      <c r="F4771" s="237" t="s">
        <v>359</v>
      </c>
      <c r="G4771" s="237" t="s">
        <v>974</v>
      </c>
      <c r="H4771" s="237" t="s">
        <v>984</v>
      </c>
      <c r="I4771" s="237"/>
      <c r="J4771" s="237"/>
      <c r="K4771" s="237" t="s">
        <v>68</v>
      </c>
      <c r="L4771" s="237" t="s">
        <v>976</v>
      </c>
      <c r="M4771" s="237">
        <v>89.551900000000003</v>
      </c>
      <c r="N4771" s="237"/>
      <c r="O4771" s="237"/>
    </row>
    <row r="4772" spans="1:15">
      <c r="A4772" s="237" t="s">
        <v>969</v>
      </c>
      <c r="B4772" s="237" t="s">
        <v>970</v>
      </c>
      <c r="C4772" s="237" t="s">
        <v>971</v>
      </c>
      <c r="D4772" s="237" t="s">
        <v>972</v>
      </c>
      <c r="E4772" s="237" t="s">
        <v>996</v>
      </c>
      <c r="F4772" s="237" t="s">
        <v>359</v>
      </c>
      <c r="G4772" s="237" t="s">
        <v>974</v>
      </c>
      <c r="H4772" s="237" t="s">
        <v>984</v>
      </c>
      <c r="I4772" s="237"/>
      <c r="J4772" s="237"/>
      <c r="K4772" s="237" t="s">
        <v>68</v>
      </c>
      <c r="L4772" s="237" t="s">
        <v>977</v>
      </c>
      <c r="M4772" s="238">
        <v>1.2137189598160699E-5</v>
      </c>
      <c r="N4772" s="238"/>
      <c r="O4772" s="238"/>
    </row>
    <row r="4773" spans="1:15">
      <c r="A4773" s="231" t="s">
        <v>969</v>
      </c>
      <c r="B4773" s="231" t="s">
        <v>970</v>
      </c>
      <c r="C4773" s="231" t="s">
        <v>971</v>
      </c>
      <c r="D4773" s="231" t="s">
        <v>972</v>
      </c>
      <c r="E4773" s="231" t="s">
        <v>996</v>
      </c>
      <c r="F4773" s="231" t="s">
        <v>359</v>
      </c>
      <c r="G4773" s="231" t="s">
        <v>974</v>
      </c>
      <c r="H4773" s="231" t="s">
        <v>984</v>
      </c>
      <c r="I4773" s="231" t="s">
        <v>1002</v>
      </c>
      <c r="J4773" s="231" t="s">
        <v>1076</v>
      </c>
      <c r="K4773" s="231" t="s">
        <v>68</v>
      </c>
      <c r="L4773" s="231" t="s">
        <v>978</v>
      </c>
      <c r="M4773" s="234"/>
      <c r="N4773" s="239">
        <v>1</v>
      </c>
      <c r="O4773" s="239">
        <v>1</v>
      </c>
    </row>
    <row r="4774" spans="1:15">
      <c r="A4774" s="231" t="s">
        <v>969</v>
      </c>
      <c r="B4774" s="231" t="s">
        <v>970</v>
      </c>
      <c r="C4774" s="231" t="s">
        <v>971</v>
      </c>
      <c r="D4774" s="231" t="s">
        <v>972</v>
      </c>
      <c r="E4774" s="231" t="s">
        <v>996</v>
      </c>
      <c r="F4774" s="231" t="s">
        <v>359</v>
      </c>
      <c r="G4774" s="231" t="s">
        <v>974</v>
      </c>
      <c r="H4774" s="231" t="s">
        <v>984</v>
      </c>
      <c r="K4774" s="231" t="s">
        <v>68</v>
      </c>
      <c r="L4774" s="231" t="s">
        <v>979</v>
      </c>
      <c r="M4774" s="234"/>
      <c r="N4774" s="236"/>
      <c r="O4774" s="236"/>
    </row>
    <row r="4775" spans="1:15">
      <c r="A4775" s="231" t="s">
        <v>969</v>
      </c>
      <c r="B4775" s="231" t="s">
        <v>970</v>
      </c>
      <c r="C4775" s="231" t="s">
        <v>971</v>
      </c>
      <c r="D4775" s="231" t="s">
        <v>972</v>
      </c>
      <c r="E4775" s="231" t="s">
        <v>996</v>
      </c>
      <c r="F4775" s="231" t="s">
        <v>359</v>
      </c>
      <c r="G4775" s="231" t="s">
        <v>974</v>
      </c>
      <c r="H4775" s="231" t="s">
        <v>984</v>
      </c>
      <c r="K4775" s="231" t="s">
        <v>68</v>
      </c>
      <c r="L4775" s="231" t="s">
        <v>980</v>
      </c>
      <c r="M4775" s="234"/>
      <c r="N4775" s="236"/>
      <c r="O4775" s="236"/>
    </row>
    <row r="4776" spans="1:15">
      <c r="A4776" s="237" t="s">
        <v>969</v>
      </c>
      <c r="B4776" s="237" t="s">
        <v>970</v>
      </c>
      <c r="C4776" s="237" t="s">
        <v>971</v>
      </c>
      <c r="D4776" s="237" t="s">
        <v>972</v>
      </c>
      <c r="E4776" s="237" t="s">
        <v>996</v>
      </c>
      <c r="F4776" s="237" t="s">
        <v>359</v>
      </c>
      <c r="G4776" s="237" t="s">
        <v>974</v>
      </c>
      <c r="H4776" s="237" t="s">
        <v>985</v>
      </c>
      <c r="I4776" s="237"/>
      <c r="J4776" s="237"/>
      <c r="K4776" s="237" t="s">
        <v>68</v>
      </c>
      <c r="L4776" s="237" t="s">
        <v>976</v>
      </c>
      <c r="M4776" s="237">
        <v>1.5548</v>
      </c>
      <c r="N4776" s="237"/>
      <c r="O4776" s="237">
        <v>1.5349999999999999</v>
      </c>
    </row>
    <row r="4777" spans="1:15">
      <c r="A4777" s="237" t="s">
        <v>969</v>
      </c>
      <c r="B4777" s="237" t="s">
        <v>970</v>
      </c>
      <c r="C4777" s="237" t="s">
        <v>971</v>
      </c>
      <c r="D4777" s="237" t="s">
        <v>972</v>
      </c>
      <c r="E4777" s="237" t="s">
        <v>996</v>
      </c>
      <c r="F4777" s="237" t="s">
        <v>359</v>
      </c>
      <c r="G4777" s="237" t="s">
        <v>974</v>
      </c>
      <c r="H4777" s="237" t="s">
        <v>985</v>
      </c>
      <c r="I4777" s="237"/>
      <c r="J4777" s="237"/>
      <c r="K4777" s="237" t="s">
        <v>68</v>
      </c>
      <c r="L4777" s="237" t="s">
        <v>977</v>
      </c>
      <c r="M4777" s="238">
        <v>2.6437364001442799E-7</v>
      </c>
      <c r="N4777" s="238"/>
      <c r="O4777" s="238">
        <v>2.3897247179649001E-7</v>
      </c>
    </row>
    <row r="4778" spans="1:15">
      <c r="A4778" s="231" t="s">
        <v>969</v>
      </c>
      <c r="B4778" s="231" t="s">
        <v>970</v>
      </c>
      <c r="C4778" s="231" t="s">
        <v>971</v>
      </c>
      <c r="D4778" s="231" t="s">
        <v>972</v>
      </c>
      <c r="E4778" s="231" t="s">
        <v>996</v>
      </c>
      <c r="F4778" s="231" t="s">
        <v>359</v>
      </c>
      <c r="G4778" s="231" t="s">
        <v>974</v>
      </c>
      <c r="H4778" s="231" t="s">
        <v>985</v>
      </c>
      <c r="I4778" s="231" t="s">
        <v>1002</v>
      </c>
      <c r="J4778" s="231" t="s">
        <v>1076</v>
      </c>
      <c r="K4778" s="231" t="s">
        <v>68</v>
      </c>
      <c r="L4778" s="231" t="s">
        <v>978</v>
      </c>
      <c r="M4778" s="234"/>
      <c r="N4778" s="239">
        <v>1</v>
      </c>
      <c r="O4778" s="239">
        <v>1</v>
      </c>
    </row>
    <row r="4779" spans="1:15">
      <c r="A4779" s="231" t="s">
        <v>969</v>
      </c>
      <c r="B4779" s="231" t="s">
        <v>970</v>
      </c>
      <c r="C4779" s="231" t="s">
        <v>971</v>
      </c>
      <c r="D4779" s="231" t="s">
        <v>972</v>
      </c>
      <c r="E4779" s="231" t="s">
        <v>996</v>
      </c>
      <c r="F4779" s="231" t="s">
        <v>359</v>
      </c>
      <c r="G4779" s="231" t="s">
        <v>974</v>
      </c>
      <c r="H4779" s="231" t="s">
        <v>985</v>
      </c>
      <c r="K4779" s="231" t="s">
        <v>68</v>
      </c>
      <c r="L4779" s="231" t="s">
        <v>979</v>
      </c>
      <c r="M4779" s="234"/>
      <c r="N4779" s="236"/>
      <c r="O4779" s="235"/>
    </row>
    <row r="4780" spans="1:15">
      <c r="A4780" s="231" t="s">
        <v>969</v>
      </c>
      <c r="B4780" s="231" t="s">
        <v>970</v>
      </c>
      <c r="C4780" s="231" t="s">
        <v>971</v>
      </c>
      <c r="D4780" s="231" t="s">
        <v>972</v>
      </c>
      <c r="E4780" s="231" t="s">
        <v>996</v>
      </c>
      <c r="F4780" s="231" t="s">
        <v>359</v>
      </c>
      <c r="G4780" s="231" t="s">
        <v>974</v>
      </c>
      <c r="H4780" s="231" t="s">
        <v>985</v>
      </c>
      <c r="K4780" s="231" t="s">
        <v>68</v>
      </c>
      <c r="L4780" s="231" t="s">
        <v>980</v>
      </c>
      <c r="M4780" s="234"/>
      <c r="N4780" s="236"/>
      <c r="O4780" s="235"/>
    </row>
    <row r="4781" spans="1:15">
      <c r="A4781" s="237" t="s">
        <v>969</v>
      </c>
      <c r="B4781" s="237" t="s">
        <v>970</v>
      </c>
      <c r="C4781" s="237" t="s">
        <v>971</v>
      </c>
      <c r="D4781" s="237" t="s">
        <v>972</v>
      </c>
      <c r="E4781" s="237" t="s">
        <v>996</v>
      </c>
      <c r="F4781" s="237" t="s">
        <v>359</v>
      </c>
      <c r="G4781" s="237" t="s">
        <v>974</v>
      </c>
      <c r="H4781" s="237" t="s">
        <v>986</v>
      </c>
      <c r="I4781" s="237"/>
      <c r="J4781" s="237"/>
      <c r="K4781" s="237" t="s">
        <v>68</v>
      </c>
      <c r="L4781" s="237" t="s">
        <v>976</v>
      </c>
      <c r="M4781" s="237">
        <v>6.7468000000000004</v>
      </c>
      <c r="N4781" s="237"/>
      <c r="O4781" s="237"/>
    </row>
    <row r="4782" spans="1:15">
      <c r="A4782" s="237" t="s">
        <v>969</v>
      </c>
      <c r="B4782" s="237" t="s">
        <v>970</v>
      </c>
      <c r="C4782" s="237" t="s">
        <v>971</v>
      </c>
      <c r="D4782" s="237" t="s">
        <v>972</v>
      </c>
      <c r="E4782" s="237" t="s">
        <v>996</v>
      </c>
      <c r="F4782" s="237" t="s">
        <v>359</v>
      </c>
      <c r="G4782" s="237" t="s">
        <v>974</v>
      </c>
      <c r="H4782" s="237" t="s">
        <v>986</v>
      </c>
      <c r="I4782" s="237"/>
      <c r="J4782" s="237"/>
      <c r="K4782" s="237" t="s">
        <v>68</v>
      </c>
      <c r="L4782" s="237" t="s">
        <v>977</v>
      </c>
      <c r="M4782" s="238">
        <v>1.1847368846336099E-6</v>
      </c>
      <c r="N4782" s="238"/>
      <c r="O4782" s="238"/>
    </row>
    <row r="4783" spans="1:15">
      <c r="A4783" s="231" t="s">
        <v>969</v>
      </c>
      <c r="B4783" s="231" t="s">
        <v>970</v>
      </c>
      <c r="C4783" s="231" t="s">
        <v>971</v>
      </c>
      <c r="D4783" s="231" t="s">
        <v>972</v>
      </c>
      <c r="E4783" s="231" t="s">
        <v>996</v>
      </c>
      <c r="F4783" s="231" t="s">
        <v>359</v>
      </c>
      <c r="G4783" s="231" t="s">
        <v>974</v>
      </c>
      <c r="H4783" s="231" t="s">
        <v>986</v>
      </c>
      <c r="I4783" s="231" t="s">
        <v>1002</v>
      </c>
      <c r="J4783" s="231" t="s">
        <v>1076</v>
      </c>
      <c r="K4783" s="231" t="s">
        <v>68</v>
      </c>
      <c r="L4783" s="231" t="s">
        <v>978</v>
      </c>
      <c r="M4783" s="234"/>
      <c r="N4783" s="239">
        <v>1</v>
      </c>
      <c r="O4783" s="239">
        <v>1</v>
      </c>
    </row>
    <row r="4784" spans="1:15">
      <c r="A4784" s="231" t="s">
        <v>969</v>
      </c>
      <c r="B4784" s="231" t="s">
        <v>970</v>
      </c>
      <c r="C4784" s="231" t="s">
        <v>971</v>
      </c>
      <c r="D4784" s="231" t="s">
        <v>972</v>
      </c>
      <c r="E4784" s="231" t="s">
        <v>996</v>
      </c>
      <c r="F4784" s="231" t="s">
        <v>359</v>
      </c>
      <c r="G4784" s="231" t="s">
        <v>974</v>
      </c>
      <c r="H4784" s="231" t="s">
        <v>986</v>
      </c>
      <c r="K4784" s="231" t="s">
        <v>68</v>
      </c>
      <c r="L4784" s="231" t="s">
        <v>979</v>
      </c>
      <c r="M4784" s="234"/>
      <c r="N4784" s="236"/>
      <c r="O4784" s="236"/>
    </row>
    <row r="4785" spans="1:15">
      <c r="A4785" s="231" t="s">
        <v>969</v>
      </c>
      <c r="B4785" s="231" t="s">
        <v>970</v>
      </c>
      <c r="C4785" s="231" t="s">
        <v>971</v>
      </c>
      <c r="D4785" s="231" t="s">
        <v>972</v>
      </c>
      <c r="E4785" s="231" t="s">
        <v>996</v>
      </c>
      <c r="F4785" s="231" t="s">
        <v>359</v>
      </c>
      <c r="G4785" s="231" t="s">
        <v>974</v>
      </c>
      <c r="H4785" s="231" t="s">
        <v>986</v>
      </c>
      <c r="K4785" s="231" t="s">
        <v>68</v>
      </c>
      <c r="L4785" s="231" t="s">
        <v>980</v>
      </c>
      <c r="M4785" s="234"/>
      <c r="N4785" s="236"/>
      <c r="O4785" s="236"/>
    </row>
    <row r="4786" spans="1:15">
      <c r="A4786" s="237" t="s">
        <v>969</v>
      </c>
      <c r="B4786" s="237" t="s">
        <v>970</v>
      </c>
      <c r="C4786" s="237" t="s">
        <v>971</v>
      </c>
      <c r="D4786" s="237" t="s">
        <v>972</v>
      </c>
      <c r="E4786" s="237" t="s">
        <v>996</v>
      </c>
      <c r="F4786" s="237" t="s">
        <v>359</v>
      </c>
      <c r="G4786" s="237" t="s">
        <v>974</v>
      </c>
      <c r="H4786" s="237" t="s">
        <v>27</v>
      </c>
      <c r="I4786" s="237"/>
      <c r="J4786" s="237"/>
      <c r="K4786" s="237" t="s">
        <v>68</v>
      </c>
      <c r="L4786" s="237" t="s">
        <v>976</v>
      </c>
      <c r="M4786" s="237">
        <v>55.230699999999999</v>
      </c>
      <c r="N4786" s="237"/>
      <c r="O4786" s="237"/>
    </row>
    <row r="4787" spans="1:15">
      <c r="A4787" s="237" t="s">
        <v>969</v>
      </c>
      <c r="B4787" s="237" t="s">
        <v>970</v>
      </c>
      <c r="C4787" s="237" t="s">
        <v>971</v>
      </c>
      <c r="D4787" s="237" t="s">
        <v>972</v>
      </c>
      <c r="E4787" s="237" t="s">
        <v>996</v>
      </c>
      <c r="F4787" s="237" t="s">
        <v>359</v>
      </c>
      <c r="G4787" s="237" t="s">
        <v>974</v>
      </c>
      <c r="H4787" s="237" t="s">
        <v>27</v>
      </c>
      <c r="I4787" s="237"/>
      <c r="J4787" s="237"/>
      <c r="K4787" s="237" t="s">
        <v>68</v>
      </c>
      <c r="L4787" s="237" t="s">
        <v>977</v>
      </c>
      <c r="M4787" s="238">
        <v>1.10215925398037E-5</v>
      </c>
      <c r="N4787" s="238"/>
      <c r="O4787" s="238"/>
    </row>
    <row r="4788" spans="1:15">
      <c r="A4788" s="231" t="s">
        <v>969</v>
      </c>
      <c r="B4788" s="231" t="s">
        <v>970</v>
      </c>
      <c r="C4788" s="231" t="s">
        <v>971</v>
      </c>
      <c r="D4788" s="231" t="s">
        <v>972</v>
      </c>
      <c r="E4788" s="231" t="s">
        <v>996</v>
      </c>
      <c r="F4788" s="231" t="s">
        <v>359</v>
      </c>
      <c r="G4788" s="231" t="s">
        <v>974</v>
      </c>
      <c r="H4788" s="231" t="s">
        <v>27</v>
      </c>
      <c r="I4788" s="231" t="s">
        <v>1002</v>
      </c>
      <c r="J4788" s="231" t="s">
        <v>1076</v>
      </c>
      <c r="K4788" s="231" t="s">
        <v>68</v>
      </c>
      <c r="L4788" s="231" t="s">
        <v>978</v>
      </c>
      <c r="M4788" s="234"/>
      <c r="N4788" s="239">
        <v>1</v>
      </c>
      <c r="O4788" s="239">
        <v>1</v>
      </c>
    </row>
    <row r="4789" spans="1:15">
      <c r="A4789" s="231" t="s">
        <v>969</v>
      </c>
      <c r="B4789" s="231" t="s">
        <v>970</v>
      </c>
      <c r="C4789" s="231" t="s">
        <v>971</v>
      </c>
      <c r="D4789" s="231" t="s">
        <v>972</v>
      </c>
      <c r="E4789" s="231" t="s">
        <v>996</v>
      </c>
      <c r="F4789" s="231" t="s">
        <v>359</v>
      </c>
      <c r="G4789" s="231" t="s">
        <v>974</v>
      </c>
      <c r="H4789" s="231" t="s">
        <v>27</v>
      </c>
      <c r="K4789" s="231" t="s">
        <v>68</v>
      </c>
      <c r="L4789" s="231" t="s">
        <v>979</v>
      </c>
      <c r="M4789" s="234"/>
      <c r="N4789" s="236"/>
      <c r="O4789" s="236"/>
    </row>
    <row r="4790" spans="1:15">
      <c r="A4790" s="231" t="s">
        <v>969</v>
      </c>
      <c r="B4790" s="231" t="s">
        <v>970</v>
      </c>
      <c r="C4790" s="231" t="s">
        <v>971</v>
      </c>
      <c r="D4790" s="231" t="s">
        <v>972</v>
      </c>
      <c r="E4790" s="231" t="s">
        <v>996</v>
      </c>
      <c r="F4790" s="231" t="s">
        <v>359</v>
      </c>
      <c r="G4790" s="231" t="s">
        <v>974</v>
      </c>
      <c r="H4790" s="231" t="s">
        <v>27</v>
      </c>
      <c r="K4790" s="231" t="s">
        <v>68</v>
      </c>
      <c r="L4790" s="231" t="s">
        <v>980</v>
      </c>
      <c r="M4790" s="234"/>
      <c r="N4790" s="236"/>
      <c r="O4790" s="236"/>
    </row>
    <row r="4791" spans="1:15">
      <c r="A4791" s="237" t="s">
        <v>969</v>
      </c>
      <c r="B4791" s="237" t="s">
        <v>970</v>
      </c>
      <c r="C4791" s="237" t="s">
        <v>971</v>
      </c>
      <c r="D4791" s="237" t="s">
        <v>972</v>
      </c>
      <c r="E4791" s="237" t="s">
        <v>996</v>
      </c>
      <c r="F4791" s="237" t="s">
        <v>359</v>
      </c>
      <c r="G4791" s="237" t="s">
        <v>974</v>
      </c>
      <c r="H4791" s="237" t="s">
        <v>650</v>
      </c>
      <c r="I4791" s="237"/>
      <c r="J4791" s="237"/>
      <c r="K4791" s="237" t="s">
        <v>68</v>
      </c>
      <c r="L4791" s="237" t="s">
        <v>976</v>
      </c>
      <c r="M4791" s="237">
        <v>0.36909999999999998</v>
      </c>
      <c r="N4791" s="237"/>
      <c r="O4791" s="237"/>
    </row>
    <row r="4792" spans="1:15">
      <c r="A4792" s="237" t="s">
        <v>969</v>
      </c>
      <c r="B4792" s="237" t="s">
        <v>970</v>
      </c>
      <c r="C4792" s="237" t="s">
        <v>971</v>
      </c>
      <c r="D4792" s="237" t="s">
        <v>972</v>
      </c>
      <c r="E4792" s="237" t="s">
        <v>996</v>
      </c>
      <c r="F4792" s="237" t="s">
        <v>359</v>
      </c>
      <c r="G4792" s="237" t="s">
        <v>974</v>
      </c>
      <c r="H4792" s="237" t="s">
        <v>650</v>
      </c>
      <c r="I4792" s="237"/>
      <c r="J4792" s="237"/>
      <c r="K4792" s="237" t="s">
        <v>68</v>
      </c>
      <c r="L4792" s="237" t="s">
        <v>977</v>
      </c>
      <c r="M4792" s="238">
        <v>6.2888514550550106E-8</v>
      </c>
      <c r="N4792" s="238"/>
      <c r="O4792" s="238"/>
    </row>
    <row r="4793" spans="1:15">
      <c r="A4793" s="231" t="s">
        <v>969</v>
      </c>
      <c r="B4793" s="231" t="s">
        <v>970</v>
      </c>
      <c r="C4793" s="231" t="s">
        <v>971</v>
      </c>
      <c r="D4793" s="231" t="s">
        <v>972</v>
      </c>
      <c r="E4793" s="231" t="s">
        <v>996</v>
      </c>
      <c r="F4793" s="231" t="s">
        <v>359</v>
      </c>
      <c r="G4793" s="231" t="s">
        <v>974</v>
      </c>
      <c r="H4793" s="231" t="s">
        <v>650</v>
      </c>
      <c r="I4793" s="231" t="s">
        <v>1002</v>
      </c>
      <c r="J4793" s="231" t="s">
        <v>1076</v>
      </c>
      <c r="K4793" s="231" t="s">
        <v>68</v>
      </c>
      <c r="L4793" s="231" t="s">
        <v>978</v>
      </c>
      <c r="M4793" s="234"/>
      <c r="N4793" s="239">
        <v>1</v>
      </c>
      <c r="O4793" s="239">
        <v>1</v>
      </c>
    </row>
    <row r="4794" spans="1:15">
      <c r="A4794" s="231" t="s">
        <v>969</v>
      </c>
      <c r="B4794" s="231" t="s">
        <v>970</v>
      </c>
      <c r="C4794" s="231" t="s">
        <v>971</v>
      </c>
      <c r="D4794" s="231" t="s">
        <v>972</v>
      </c>
      <c r="E4794" s="231" t="s">
        <v>996</v>
      </c>
      <c r="F4794" s="231" t="s">
        <v>359</v>
      </c>
      <c r="G4794" s="231" t="s">
        <v>974</v>
      </c>
      <c r="H4794" s="231" t="s">
        <v>650</v>
      </c>
      <c r="K4794" s="231" t="s">
        <v>68</v>
      </c>
      <c r="L4794" s="231" t="s">
        <v>979</v>
      </c>
      <c r="M4794" s="234"/>
      <c r="N4794" s="236"/>
      <c r="O4794" s="236"/>
    </row>
    <row r="4795" spans="1:15">
      <c r="A4795" s="231" t="s">
        <v>969</v>
      </c>
      <c r="B4795" s="231" t="s">
        <v>970</v>
      </c>
      <c r="C4795" s="231" t="s">
        <v>971</v>
      </c>
      <c r="D4795" s="231" t="s">
        <v>972</v>
      </c>
      <c r="E4795" s="231" t="s">
        <v>996</v>
      </c>
      <c r="F4795" s="231" t="s">
        <v>359</v>
      </c>
      <c r="G4795" s="231" t="s">
        <v>974</v>
      </c>
      <c r="H4795" s="231" t="s">
        <v>650</v>
      </c>
      <c r="K4795" s="231" t="s">
        <v>68</v>
      </c>
      <c r="L4795" s="231" t="s">
        <v>980</v>
      </c>
      <c r="M4795" s="234"/>
      <c r="N4795" s="236"/>
      <c r="O4795" s="236"/>
    </row>
    <row r="4796" spans="1:15">
      <c r="A4796" s="237" t="s">
        <v>969</v>
      </c>
      <c r="B4796" s="237" t="s">
        <v>970</v>
      </c>
      <c r="C4796" s="237" t="s">
        <v>971</v>
      </c>
      <c r="D4796" s="237" t="s">
        <v>972</v>
      </c>
      <c r="E4796" s="237" t="s">
        <v>996</v>
      </c>
      <c r="F4796" s="237" t="s">
        <v>359</v>
      </c>
      <c r="G4796" s="237" t="s">
        <v>974</v>
      </c>
      <c r="H4796" s="237" t="s">
        <v>988</v>
      </c>
      <c r="I4796" s="237"/>
      <c r="J4796" s="237"/>
      <c r="K4796" s="237" t="s">
        <v>68</v>
      </c>
      <c r="L4796" s="237" t="s">
        <v>976</v>
      </c>
      <c r="M4796" s="237">
        <v>384.71620000000001</v>
      </c>
      <c r="N4796" s="237">
        <v>13.0052</v>
      </c>
      <c r="O4796" s="237">
        <v>118.0783</v>
      </c>
    </row>
    <row r="4797" spans="1:15">
      <c r="A4797" s="237" t="s">
        <v>969</v>
      </c>
      <c r="B4797" s="237" t="s">
        <v>970</v>
      </c>
      <c r="C4797" s="237" t="s">
        <v>971</v>
      </c>
      <c r="D4797" s="237" t="s">
        <v>972</v>
      </c>
      <c r="E4797" s="237" t="s">
        <v>996</v>
      </c>
      <c r="F4797" s="237" t="s">
        <v>359</v>
      </c>
      <c r="G4797" s="237" t="s">
        <v>974</v>
      </c>
      <c r="H4797" s="237" t="s">
        <v>988</v>
      </c>
      <c r="I4797" s="237"/>
      <c r="J4797" s="237"/>
      <c r="K4797" s="237" t="s">
        <v>68</v>
      </c>
      <c r="L4797" s="237" t="s">
        <v>977</v>
      </c>
      <c r="M4797" s="238">
        <v>6.7556096557787402E-5</v>
      </c>
      <c r="N4797" s="238">
        <v>3.2460558789768399E-6</v>
      </c>
      <c r="O4797" s="238">
        <v>1.8382712193177501E-5</v>
      </c>
    </row>
    <row r="4798" spans="1:15">
      <c r="A4798" s="231" t="s">
        <v>969</v>
      </c>
      <c r="B4798" s="231" t="s">
        <v>970</v>
      </c>
      <c r="C4798" s="231" t="s">
        <v>971</v>
      </c>
      <c r="D4798" s="231" t="s">
        <v>972</v>
      </c>
      <c r="E4798" s="231" t="s">
        <v>996</v>
      </c>
      <c r="F4798" s="231" t="s">
        <v>359</v>
      </c>
      <c r="G4798" s="231" t="s">
        <v>974</v>
      </c>
      <c r="H4798" s="231" t="s">
        <v>988</v>
      </c>
      <c r="I4798" s="231" t="s">
        <v>1002</v>
      </c>
      <c r="J4798" s="231" t="s">
        <v>1076</v>
      </c>
      <c r="K4798" s="231" t="s">
        <v>68</v>
      </c>
      <c r="L4798" s="231" t="s">
        <v>978</v>
      </c>
      <c r="M4798" s="234"/>
      <c r="N4798" s="239">
        <v>1</v>
      </c>
      <c r="O4798" s="239">
        <v>1</v>
      </c>
    </row>
    <row r="4799" spans="1:15">
      <c r="A4799" s="231" t="s">
        <v>969</v>
      </c>
      <c r="B4799" s="231" t="s">
        <v>970</v>
      </c>
      <c r="C4799" s="231" t="s">
        <v>971</v>
      </c>
      <c r="D4799" s="231" t="s">
        <v>972</v>
      </c>
      <c r="E4799" s="231" t="s">
        <v>996</v>
      </c>
      <c r="F4799" s="231" t="s">
        <v>359</v>
      </c>
      <c r="G4799" s="231" t="s">
        <v>974</v>
      </c>
      <c r="H4799" s="231" t="s">
        <v>988</v>
      </c>
      <c r="K4799" s="231" t="s">
        <v>68</v>
      </c>
      <c r="L4799" s="231" t="s">
        <v>979</v>
      </c>
      <c r="M4799" s="234"/>
      <c r="N4799" s="235"/>
      <c r="O4799" s="235"/>
    </row>
    <row r="4800" spans="1:15">
      <c r="A4800" s="231" t="s">
        <v>969</v>
      </c>
      <c r="B4800" s="231" t="s">
        <v>970</v>
      </c>
      <c r="C4800" s="231" t="s">
        <v>971</v>
      </c>
      <c r="D4800" s="231" t="s">
        <v>972</v>
      </c>
      <c r="E4800" s="231" t="s">
        <v>996</v>
      </c>
      <c r="F4800" s="231" t="s">
        <v>359</v>
      </c>
      <c r="G4800" s="231" t="s">
        <v>974</v>
      </c>
      <c r="H4800" s="231" t="s">
        <v>988</v>
      </c>
      <c r="K4800" s="231" t="s">
        <v>68</v>
      </c>
      <c r="L4800" s="231" t="s">
        <v>980</v>
      </c>
      <c r="M4800" s="234"/>
      <c r="N4800" s="235"/>
      <c r="O4800" s="235"/>
    </row>
    <row r="4801" spans="1:15">
      <c r="A4801" s="237" t="s">
        <v>969</v>
      </c>
      <c r="B4801" s="237" t="s">
        <v>970</v>
      </c>
      <c r="C4801" s="237" t="s">
        <v>971</v>
      </c>
      <c r="D4801" s="237" t="s">
        <v>972</v>
      </c>
      <c r="E4801" s="237" t="s">
        <v>996</v>
      </c>
      <c r="F4801" s="237" t="s">
        <v>359</v>
      </c>
      <c r="G4801" s="237" t="s">
        <v>974</v>
      </c>
      <c r="H4801" s="237" t="s">
        <v>989</v>
      </c>
      <c r="I4801" s="237"/>
      <c r="J4801" s="237"/>
      <c r="K4801" s="237" t="s">
        <v>68</v>
      </c>
      <c r="L4801" s="237" t="s">
        <v>976</v>
      </c>
      <c r="M4801" s="237">
        <v>6.0419999999999998</v>
      </c>
      <c r="N4801" s="237"/>
      <c r="O4801" s="237"/>
    </row>
    <row r="4802" spans="1:15">
      <c r="A4802" s="237" t="s">
        <v>969</v>
      </c>
      <c r="B4802" s="237" t="s">
        <v>970</v>
      </c>
      <c r="C4802" s="237" t="s">
        <v>971</v>
      </c>
      <c r="D4802" s="237" t="s">
        <v>972</v>
      </c>
      <c r="E4802" s="237" t="s">
        <v>996</v>
      </c>
      <c r="F4802" s="237" t="s">
        <v>359</v>
      </c>
      <c r="G4802" s="237" t="s">
        <v>974</v>
      </c>
      <c r="H4802" s="237" t="s">
        <v>989</v>
      </c>
      <c r="I4802" s="237"/>
      <c r="J4802" s="237"/>
      <c r="K4802" s="237" t="s">
        <v>68</v>
      </c>
      <c r="L4802" s="237" t="s">
        <v>977</v>
      </c>
      <c r="M4802" s="238">
        <v>7.3117566091538501E-7</v>
      </c>
      <c r="N4802" s="238"/>
      <c r="O4802" s="238"/>
    </row>
    <row r="4803" spans="1:15">
      <c r="A4803" s="231" t="s">
        <v>969</v>
      </c>
      <c r="B4803" s="231" t="s">
        <v>970</v>
      </c>
      <c r="C4803" s="231" t="s">
        <v>971</v>
      </c>
      <c r="D4803" s="231" t="s">
        <v>972</v>
      </c>
      <c r="E4803" s="231" t="s">
        <v>996</v>
      </c>
      <c r="F4803" s="231" t="s">
        <v>359</v>
      </c>
      <c r="G4803" s="231" t="s">
        <v>974</v>
      </c>
      <c r="H4803" s="231" t="s">
        <v>989</v>
      </c>
      <c r="I4803" s="231" t="s">
        <v>1002</v>
      </c>
      <c r="J4803" s="231" t="s">
        <v>1076</v>
      </c>
      <c r="K4803" s="231" t="s">
        <v>68</v>
      </c>
      <c r="L4803" s="231" t="s">
        <v>978</v>
      </c>
      <c r="M4803" s="234"/>
      <c r="N4803" s="239">
        <v>1</v>
      </c>
      <c r="O4803" s="239">
        <v>1</v>
      </c>
    </row>
    <row r="4804" spans="1:15">
      <c r="A4804" s="231" t="s">
        <v>969</v>
      </c>
      <c r="B4804" s="231" t="s">
        <v>970</v>
      </c>
      <c r="C4804" s="231" t="s">
        <v>971</v>
      </c>
      <c r="D4804" s="231" t="s">
        <v>972</v>
      </c>
      <c r="E4804" s="231" t="s">
        <v>996</v>
      </c>
      <c r="F4804" s="231" t="s">
        <v>359</v>
      </c>
      <c r="G4804" s="231" t="s">
        <v>974</v>
      </c>
      <c r="H4804" s="231" t="s">
        <v>989</v>
      </c>
      <c r="K4804" s="231" t="s">
        <v>68</v>
      </c>
      <c r="L4804" s="231" t="s">
        <v>979</v>
      </c>
      <c r="M4804" s="234"/>
      <c r="N4804" s="236"/>
      <c r="O4804" s="236"/>
    </row>
    <row r="4805" spans="1:15">
      <c r="A4805" s="231" t="s">
        <v>969</v>
      </c>
      <c r="B4805" s="231" t="s">
        <v>970</v>
      </c>
      <c r="C4805" s="231" t="s">
        <v>971</v>
      </c>
      <c r="D4805" s="231" t="s">
        <v>972</v>
      </c>
      <c r="E4805" s="231" t="s">
        <v>996</v>
      </c>
      <c r="F4805" s="231" t="s">
        <v>359</v>
      </c>
      <c r="G4805" s="231" t="s">
        <v>974</v>
      </c>
      <c r="H4805" s="231" t="s">
        <v>989</v>
      </c>
      <c r="K4805" s="231" t="s">
        <v>68</v>
      </c>
      <c r="L4805" s="231" t="s">
        <v>980</v>
      </c>
      <c r="M4805" s="234"/>
      <c r="N4805" s="236"/>
      <c r="O4805" s="236"/>
    </row>
    <row r="4806" spans="1:15">
      <c r="A4806" s="237" t="s">
        <v>969</v>
      </c>
      <c r="B4806" s="237" t="s">
        <v>970</v>
      </c>
      <c r="C4806" s="237" t="s">
        <v>971</v>
      </c>
      <c r="D4806" s="237" t="s">
        <v>972</v>
      </c>
      <c r="E4806" s="237" t="s">
        <v>996</v>
      </c>
      <c r="F4806" s="237" t="s">
        <v>359</v>
      </c>
      <c r="G4806" s="237" t="s">
        <v>974</v>
      </c>
      <c r="H4806" s="237" t="s">
        <v>40</v>
      </c>
      <c r="I4806" s="237"/>
      <c r="J4806" s="237"/>
      <c r="K4806" s="237" t="s">
        <v>68</v>
      </c>
      <c r="L4806" s="237" t="s">
        <v>976</v>
      </c>
      <c r="M4806" s="237">
        <v>725.55119999999999</v>
      </c>
      <c r="N4806" s="237"/>
      <c r="O4806" s="237">
        <v>298.2627</v>
      </c>
    </row>
    <row r="4807" spans="1:15">
      <c r="A4807" s="237" t="s">
        <v>969</v>
      </c>
      <c r="B4807" s="237" t="s">
        <v>970</v>
      </c>
      <c r="C4807" s="237" t="s">
        <v>971</v>
      </c>
      <c r="D4807" s="237" t="s">
        <v>972</v>
      </c>
      <c r="E4807" s="237" t="s">
        <v>996</v>
      </c>
      <c r="F4807" s="237" t="s">
        <v>359</v>
      </c>
      <c r="G4807" s="237" t="s">
        <v>974</v>
      </c>
      <c r="H4807" s="237" t="s">
        <v>40</v>
      </c>
      <c r="I4807" s="237"/>
      <c r="J4807" s="237"/>
      <c r="K4807" s="237" t="s">
        <v>68</v>
      </c>
      <c r="L4807" s="237" t="s">
        <v>977</v>
      </c>
      <c r="M4807" s="238">
        <v>8.4500880094601899E-5</v>
      </c>
      <c r="N4807" s="238"/>
      <c r="O4807" s="238">
        <v>4.6434250595241101E-5</v>
      </c>
    </row>
    <row r="4808" spans="1:15">
      <c r="A4808" s="231" t="s">
        <v>969</v>
      </c>
      <c r="B4808" s="231" t="s">
        <v>970</v>
      </c>
      <c r="C4808" s="231" t="s">
        <v>971</v>
      </c>
      <c r="D4808" s="231" t="s">
        <v>972</v>
      </c>
      <c r="E4808" s="231" t="s">
        <v>996</v>
      </c>
      <c r="F4808" s="231" t="s">
        <v>359</v>
      </c>
      <c r="G4808" s="231" t="s">
        <v>974</v>
      </c>
      <c r="H4808" s="231" t="s">
        <v>40</v>
      </c>
      <c r="I4808" s="231" t="s">
        <v>1002</v>
      </c>
      <c r="J4808" s="231" t="s">
        <v>1076</v>
      </c>
      <c r="K4808" s="231" t="s">
        <v>68</v>
      </c>
      <c r="L4808" s="231" t="s">
        <v>978</v>
      </c>
      <c r="M4808" s="234"/>
      <c r="N4808" s="239">
        <v>1</v>
      </c>
      <c r="O4808" s="239">
        <v>1</v>
      </c>
    </row>
    <row r="4809" spans="1:15">
      <c r="A4809" s="231" t="s">
        <v>969</v>
      </c>
      <c r="B4809" s="231" t="s">
        <v>970</v>
      </c>
      <c r="C4809" s="231" t="s">
        <v>971</v>
      </c>
      <c r="D4809" s="231" t="s">
        <v>972</v>
      </c>
      <c r="E4809" s="231" t="s">
        <v>996</v>
      </c>
      <c r="F4809" s="231" t="s">
        <v>359</v>
      </c>
      <c r="G4809" s="231" t="s">
        <v>974</v>
      </c>
      <c r="H4809" s="231" t="s">
        <v>40</v>
      </c>
      <c r="K4809" s="231" t="s">
        <v>68</v>
      </c>
      <c r="L4809" s="231" t="s">
        <v>979</v>
      </c>
      <c r="M4809" s="234"/>
      <c r="N4809" s="236"/>
      <c r="O4809" s="235"/>
    </row>
    <row r="4810" spans="1:15">
      <c r="A4810" s="231" t="s">
        <v>969</v>
      </c>
      <c r="B4810" s="231" t="s">
        <v>970</v>
      </c>
      <c r="C4810" s="231" t="s">
        <v>971</v>
      </c>
      <c r="D4810" s="231" t="s">
        <v>972</v>
      </c>
      <c r="E4810" s="231" t="s">
        <v>996</v>
      </c>
      <c r="F4810" s="231" t="s">
        <v>359</v>
      </c>
      <c r="G4810" s="231" t="s">
        <v>974</v>
      </c>
      <c r="H4810" s="231" t="s">
        <v>40</v>
      </c>
      <c r="K4810" s="231" t="s">
        <v>68</v>
      </c>
      <c r="L4810" s="231" t="s">
        <v>980</v>
      </c>
      <c r="M4810" s="234"/>
      <c r="N4810" s="236"/>
      <c r="O4810" s="235"/>
    </row>
    <row r="4811" spans="1:15">
      <c r="A4811" s="237" t="s">
        <v>969</v>
      </c>
      <c r="B4811" s="237" t="s">
        <v>970</v>
      </c>
      <c r="C4811" s="237" t="s">
        <v>971</v>
      </c>
      <c r="D4811" s="237" t="s">
        <v>972</v>
      </c>
      <c r="E4811" s="237" t="s">
        <v>996</v>
      </c>
      <c r="F4811" s="237" t="s">
        <v>359</v>
      </c>
      <c r="G4811" s="237" t="s">
        <v>974</v>
      </c>
      <c r="H4811" s="237" t="s">
        <v>56</v>
      </c>
      <c r="I4811" s="237"/>
      <c r="J4811" s="237"/>
      <c r="K4811" s="237" t="s">
        <v>68</v>
      </c>
      <c r="L4811" s="237" t="s">
        <v>976</v>
      </c>
      <c r="M4811" s="237">
        <v>12611.063</v>
      </c>
      <c r="N4811" s="237">
        <v>1366.1990000000001</v>
      </c>
      <c r="O4811" s="237">
        <v>519.05029999999999</v>
      </c>
    </row>
    <row r="4812" spans="1:15">
      <c r="A4812" s="237" t="s">
        <v>969</v>
      </c>
      <c r="B4812" s="237" t="s">
        <v>970</v>
      </c>
      <c r="C4812" s="237" t="s">
        <v>971</v>
      </c>
      <c r="D4812" s="237" t="s">
        <v>972</v>
      </c>
      <c r="E4812" s="237" t="s">
        <v>996</v>
      </c>
      <c r="F4812" s="237" t="s">
        <v>359</v>
      </c>
      <c r="G4812" s="237" t="s">
        <v>974</v>
      </c>
      <c r="H4812" s="237" t="s">
        <v>56</v>
      </c>
      <c r="I4812" s="237"/>
      <c r="J4812" s="237"/>
      <c r="K4812" s="237" t="s">
        <v>68</v>
      </c>
      <c r="L4812" s="237" t="s">
        <v>977</v>
      </c>
      <c r="M4812" s="238">
        <v>2.4117625085645798E-3</v>
      </c>
      <c r="N4812" s="238">
        <v>3.4099885398165901E-4</v>
      </c>
      <c r="O4812" s="238">
        <v>8.0806992298182301E-5</v>
      </c>
    </row>
    <row r="4813" spans="1:15">
      <c r="A4813" s="231" t="s">
        <v>969</v>
      </c>
      <c r="B4813" s="231" t="s">
        <v>970</v>
      </c>
      <c r="C4813" s="231" t="s">
        <v>971</v>
      </c>
      <c r="D4813" s="231" t="s">
        <v>972</v>
      </c>
      <c r="E4813" s="231" t="s">
        <v>996</v>
      </c>
      <c r="F4813" s="231" t="s">
        <v>359</v>
      </c>
      <c r="G4813" s="231" t="s">
        <v>974</v>
      </c>
      <c r="H4813" s="231" t="s">
        <v>56</v>
      </c>
      <c r="I4813" s="231" t="s">
        <v>1002</v>
      </c>
      <c r="J4813" s="231" t="s">
        <v>1076</v>
      </c>
      <c r="K4813" s="231" t="s">
        <v>68</v>
      </c>
      <c r="L4813" s="231" t="s">
        <v>978</v>
      </c>
      <c r="M4813" s="234"/>
      <c r="N4813" s="239">
        <v>1</v>
      </c>
      <c r="O4813" s="239">
        <v>1</v>
      </c>
    </row>
    <row r="4814" spans="1:15">
      <c r="A4814" s="231" t="s">
        <v>969</v>
      </c>
      <c r="B4814" s="231" t="s">
        <v>970</v>
      </c>
      <c r="C4814" s="231" t="s">
        <v>971</v>
      </c>
      <c r="D4814" s="231" t="s">
        <v>972</v>
      </c>
      <c r="E4814" s="231" t="s">
        <v>996</v>
      </c>
      <c r="F4814" s="231" t="s">
        <v>359</v>
      </c>
      <c r="G4814" s="231" t="s">
        <v>974</v>
      </c>
      <c r="H4814" s="231" t="s">
        <v>56</v>
      </c>
      <c r="K4814" s="231" t="s">
        <v>68</v>
      </c>
      <c r="L4814" s="231" t="s">
        <v>979</v>
      </c>
      <c r="M4814" s="234"/>
      <c r="N4814" s="235"/>
      <c r="O4814" s="235"/>
    </row>
    <row r="4815" spans="1:15">
      <c r="A4815" s="231" t="s">
        <v>969</v>
      </c>
      <c r="B4815" s="231" t="s">
        <v>970</v>
      </c>
      <c r="C4815" s="231" t="s">
        <v>971</v>
      </c>
      <c r="D4815" s="231" t="s">
        <v>972</v>
      </c>
      <c r="E4815" s="231" t="s">
        <v>996</v>
      </c>
      <c r="F4815" s="231" t="s">
        <v>359</v>
      </c>
      <c r="G4815" s="231" t="s">
        <v>974</v>
      </c>
      <c r="H4815" s="231" t="s">
        <v>56</v>
      </c>
      <c r="K4815" s="231" t="s">
        <v>68</v>
      </c>
      <c r="L4815" s="231" t="s">
        <v>980</v>
      </c>
      <c r="M4815" s="234"/>
      <c r="N4815" s="235"/>
      <c r="O4815" s="235"/>
    </row>
    <row r="4816" spans="1:15">
      <c r="A4816" s="237" t="s">
        <v>969</v>
      </c>
      <c r="B4816" s="237" t="s">
        <v>970</v>
      </c>
      <c r="C4816" s="237" t="s">
        <v>971</v>
      </c>
      <c r="D4816" s="237" t="s">
        <v>972</v>
      </c>
      <c r="E4816" s="237" t="s">
        <v>996</v>
      </c>
      <c r="F4816" s="237" t="s">
        <v>359</v>
      </c>
      <c r="G4816" s="237" t="s">
        <v>974</v>
      </c>
      <c r="H4816" s="237" t="s">
        <v>90</v>
      </c>
      <c r="I4816" s="237"/>
      <c r="J4816" s="237"/>
      <c r="K4816" s="237" t="s">
        <v>68</v>
      </c>
      <c r="L4816" s="237" t="s">
        <v>976</v>
      </c>
      <c r="M4816" s="237">
        <v>13.9414</v>
      </c>
      <c r="N4816" s="237"/>
      <c r="O4816" s="237"/>
    </row>
    <row r="4817" spans="1:15">
      <c r="A4817" s="237" t="s">
        <v>969</v>
      </c>
      <c r="B4817" s="237" t="s">
        <v>970</v>
      </c>
      <c r="C4817" s="237" t="s">
        <v>971</v>
      </c>
      <c r="D4817" s="237" t="s">
        <v>972</v>
      </c>
      <c r="E4817" s="237" t="s">
        <v>996</v>
      </c>
      <c r="F4817" s="237" t="s">
        <v>359</v>
      </c>
      <c r="G4817" s="237" t="s">
        <v>974</v>
      </c>
      <c r="H4817" s="237" t="s">
        <v>90</v>
      </c>
      <c r="I4817" s="237"/>
      <c r="J4817" s="237"/>
      <c r="K4817" s="237" t="s">
        <v>68</v>
      </c>
      <c r="L4817" s="237" t="s">
        <v>977</v>
      </c>
      <c r="M4817" s="238">
        <v>1.65499839341738E-6</v>
      </c>
      <c r="N4817" s="238"/>
      <c r="O4817" s="238"/>
    </row>
    <row r="4818" spans="1:15">
      <c r="A4818" s="231" t="s">
        <v>969</v>
      </c>
      <c r="B4818" s="231" t="s">
        <v>970</v>
      </c>
      <c r="C4818" s="231" t="s">
        <v>971</v>
      </c>
      <c r="D4818" s="231" t="s">
        <v>972</v>
      </c>
      <c r="E4818" s="231" t="s">
        <v>996</v>
      </c>
      <c r="F4818" s="231" t="s">
        <v>359</v>
      </c>
      <c r="G4818" s="231" t="s">
        <v>974</v>
      </c>
      <c r="H4818" s="231" t="s">
        <v>90</v>
      </c>
      <c r="I4818" s="231" t="s">
        <v>1002</v>
      </c>
      <c r="J4818" s="231" t="s">
        <v>1076</v>
      </c>
      <c r="K4818" s="231" t="s">
        <v>68</v>
      </c>
      <c r="L4818" s="231" t="s">
        <v>978</v>
      </c>
      <c r="M4818" s="234"/>
      <c r="N4818" s="239">
        <v>1</v>
      </c>
      <c r="O4818" s="239">
        <v>1</v>
      </c>
    </row>
    <row r="4819" spans="1:15">
      <c r="A4819" s="231" t="s">
        <v>969</v>
      </c>
      <c r="B4819" s="231" t="s">
        <v>970</v>
      </c>
      <c r="C4819" s="231" t="s">
        <v>971</v>
      </c>
      <c r="D4819" s="231" t="s">
        <v>972</v>
      </c>
      <c r="E4819" s="231" t="s">
        <v>996</v>
      </c>
      <c r="F4819" s="231" t="s">
        <v>359</v>
      </c>
      <c r="G4819" s="231" t="s">
        <v>974</v>
      </c>
      <c r="H4819" s="231" t="s">
        <v>90</v>
      </c>
      <c r="K4819" s="231" t="s">
        <v>68</v>
      </c>
      <c r="L4819" s="231" t="s">
        <v>979</v>
      </c>
      <c r="M4819" s="234"/>
      <c r="N4819" s="236"/>
      <c r="O4819" s="236"/>
    </row>
    <row r="4820" spans="1:15">
      <c r="A4820" s="231" t="s">
        <v>969</v>
      </c>
      <c r="B4820" s="231" t="s">
        <v>970</v>
      </c>
      <c r="C4820" s="231" t="s">
        <v>971</v>
      </c>
      <c r="D4820" s="231" t="s">
        <v>972</v>
      </c>
      <c r="E4820" s="231" t="s">
        <v>996</v>
      </c>
      <c r="F4820" s="231" t="s">
        <v>359</v>
      </c>
      <c r="G4820" s="231" t="s">
        <v>974</v>
      </c>
      <c r="H4820" s="231" t="s">
        <v>90</v>
      </c>
      <c r="K4820" s="231" t="s">
        <v>68</v>
      </c>
      <c r="L4820" s="231" t="s">
        <v>980</v>
      </c>
      <c r="M4820" s="234"/>
      <c r="N4820" s="236"/>
      <c r="O4820" s="236"/>
    </row>
    <row r="4821" spans="1:15">
      <c r="A4821" s="237" t="s">
        <v>969</v>
      </c>
      <c r="B4821" s="237" t="s">
        <v>970</v>
      </c>
      <c r="C4821" s="237" t="s">
        <v>971</v>
      </c>
      <c r="D4821" s="237" t="s">
        <v>972</v>
      </c>
      <c r="E4821" s="237" t="s">
        <v>996</v>
      </c>
      <c r="F4821" s="237" t="s">
        <v>359</v>
      </c>
      <c r="G4821" s="237" t="s">
        <v>974</v>
      </c>
      <c r="H4821" s="237" t="s">
        <v>70</v>
      </c>
      <c r="I4821" s="237"/>
      <c r="J4821" s="237"/>
      <c r="K4821" s="237" t="s">
        <v>68</v>
      </c>
      <c r="L4821" s="237" t="s">
        <v>976</v>
      </c>
      <c r="M4821" s="237">
        <v>181.80950000000001</v>
      </c>
      <c r="N4821" s="237"/>
      <c r="O4821" s="237">
        <v>34.143000000000001</v>
      </c>
    </row>
    <row r="4822" spans="1:15">
      <c r="A4822" s="237" t="s">
        <v>969</v>
      </c>
      <c r="B4822" s="237" t="s">
        <v>970</v>
      </c>
      <c r="C4822" s="237" t="s">
        <v>971</v>
      </c>
      <c r="D4822" s="237" t="s">
        <v>972</v>
      </c>
      <c r="E4822" s="237" t="s">
        <v>996</v>
      </c>
      <c r="F4822" s="237" t="s">
        <v>359</v>
      </c>
      <c r="G4822" s="237" t="s">
        <v>974</v>
      </c>
      <c r="H4822" s="237" t="s">
        <v>70</v>
      </c>
      <c r="I4822" s="237"/>
      <c r="J4822" s="237"/>
      <c r="K4822" s="237" t="s">
        <v>68</v>
      </c>
      <c r="L4822" s="237" t="s">
        <v>977</v>
      </c>
      <c r="M4822" s="238">
        <v>2.2227387642834999E-5</v>
      </c>
      <c r="N4822" s="238"/>
      <c r="O4822" s="238">
        <v>5.3154639117573697E-6</v>
      </c>
    </row>
    <row r="4823" spans="1:15">
      <c r="A4823" s="231" t="s">
        <v>969</v>
      </c>
      <c r="B4823" s="231" t="s">
        <v>970</v>
      </c>
      <c r="C4823" s="231" t="s">
        <v>971</v>
      </c>
      <c r="D4823" s="231" t="s">
        <v>972</v>
      </c>
      <c r="E4823" s="231" t="s">
        <v>996</v>
      </c>
      <c r="F4823" s="231" t="s">
        <v>359</v>
      </c>
      <c r="G4823" s="231" t="s">
        <v>974</v>
      </c>
      <c r="H4823" s="231" t="s">
        <v>70</v>
      </c>
      <c r="I4823" s="231" t="s">
        <v>1002</v>
      </c>
      <c r="J4823" s="231" t="s">
        <v>1076</v>
      </c>
      <c r="K4823" s="231" t="s">
        <v>68</v>
      </c>
      <c r="L4823" s="231" t="s">
        <v>978</v>
      </c>
      <c r="M4823" s="234"/>
      <c r="N4823" s="239">
        <v>1</v>
      </c>
      <c r="O4823" s="239">
        <v>1</v>
      </c>
    </row>
    <row r="4824" spans="1:15">
      <c r="A4824" s="231" t="s">
        <v>969</v>
      </c>
      <c r="B4824" s="231" t="s">
        <v>970</v>
      </c>
      <c r="C4824" s="231" t="s">
        <v>971</v>
      </c>
      <c r="D4824" s="231" t="s">
        <v>972</v>
      </c>
      <c r="E4824" s="231" t="s">
        <v>996</v>
      </c>
      <c r="F4824" s="231" t="s">
        <v>359</v>
      </c>
      <c r="G4824" s="231" t="s">
        <v>974</v>
      </c>
      <c r="H4824" s="231" t="s">
        <v>70</v>
      </c>
      <c r="K4824" s="231" t="s">
        <v>68</v>
      </c>
      <c r="L4824" s="231" t="s">
        <v>979</v>
      </c>
      <c r="M4824" s="234"/>
      <c r="N4824" s="236"/>
      <c r="O4824" s="235"/>
    </row>
    <row r="4825" spans="1:15">
      <c r="A4825" s="231" t="s">
        <v>969</v>
      </c>
      <c r="B4825" s="231" t="s">
        <v>970</v>
      </c>
      <c r="C4825" s="231" t="s">
        <v>971</v>
      </c>
      <c r="D4825" s="231" t="s">
        <v>972</v>
      </c>
      <c r="E4825" s="231" t="s">
        <v>996</v>
      </c>
      <c r="F4825" s="231" t="s">
        <v>359</v>
      </c>
      <c r="G4825" s="231" t="s">
        <v>974</v>
      </c>
      <c r="H4825" s="231" t="s">
        <v>70</v>
      </c>
      <c r="K4825" s="231" t="s">
        <v>68</v>
      </c>
      <c r="L4825" s="231" t="s">
        <v>980</v>
      </c>
      <c r="M4825" s="234"/>
      <c r="N4825" s="236"/>
      <c r="O4825" s="235"/>
    </row>
    <row r="4826" spans="1:15">
      <c r="A4826" s="237" t="s">
        <v>969</v>
      </c>
      <c r="B4826" s="237" t="s">
        <v>970</v>
      </c>
      <c r="C4826" s="237" t="s">
        <v>971</v>
      </c>
      <c r="D4826" s="237" t="s">
        <v>972</v>
      </c>
      <c r="E4826" s="237" t="s">
        <v>996</v>
      </c>
      <c r="F4826" s="237" t="s">
        <v>359</v>
      </c>
      <c r="G4826" s="237" t="s">
        <v>974</v>
      </c>
      <c r="H4826" s="237" t="s">
        <v>61</v>
      </c>
      <c r="I4826" s="237"/>
      <c r="J4826" s="237"/>
      <c r="K4826" s="237" t="s">
        <v>68</v>
      </c>
      <c r="L4826" s="237" t="s">
        <v>976</v>
      </c>
      <c r="M4826" s="237">
        <v>959.45299999999997</v>
      </c>
      <c r="N4826" s="237">
        <v>38.393999999999998</v>
      </c>
      <c r="O4826" s="237">
        <v>9.2728999999999999</v>
      </c>
    </row>
    <row r="4827" spans="1:15">
      <c r="A4827" s="237" t="s">
        <v>969</v>
      </c>
      <c r="B4827" s="237" t="s">
        <v>970</v>
      </c>
      <c r="C4827" s="237" t="s">
        <v>971</v>
      </c>
      <c r="D4827" s="237" t="s">
        <v>972</v>
      </c>
      <c r="E4827" s="237" t="s">
        <v>996</v>
      </c>
      <c r="F4827" s="237" t="s">
        <v>359</v>
      </c>
      <c r="G4827" s="237" t="s">
        <v>974</v>
      </c>
      <c r="H4827" s="237" t="s">
        <v>61</v>
      </c>
      <c r="I4827" s="237"/>
      <c r="J4827" s="237"/>
      <c r="K4827" s="237" t="s">
        <v>68</v>
      </c>
      <c r="L4827" s="237" t="s">
        <v>977</v>
      </c>
      <c r="M4827" s="238">
        <v>1.65765313052387E-4</v>
      </c>
      <c r="N4827" s="238">
        <v>9.58301828633444E-6</v>
      </c>
      <c r="O4827" s="238">
        <v>1.4436272532388799E-6</v>
      </c>
    </row>
    <row r="4828" spans="1:15">
      <c r="A4828" s="231" t="s">
        <v>969</v>
      </c>
      <c r="B4828" s="231" t="s">
        <v>970</v>
      </c>
      <c r="C4828" s="231" t="s">
        <v>971</v>
      </c>
      <c r="D4828" s="231" t="s">
        <v>972</v>
      </c>
      <c r="E4828" s="231" t="s">
        <v>996</v>
      </c>
      <c r="F4828" s="231" t="s">
        <v>359</v>
      </c>
      <c r="G4828" s="231" t="s">
        <v>974</v>
      </c>
      <c r="H4828" s="231" t="s">
        <v>61</v>
      </c>
      <c r="I4828" s="231" t="s">
        <v>1002</v>
      </c>
      <c r="J4828" s="231" t="s">
        <v>1076</v>
      </c>
      <c r="K4828" s="231" t="s">
        <v>68</v>
      </c>
      <c r="L4828" s="231" t="s">
        <v>978</v>
      </c>
      <c r="M4828" s="234"/>
      <c r="N4828" s="239">
        <v>1</v>
      </c>
      <c r="O4828" s="239">
        <v>1</v>
      </c>
    </row>
    <row r="4829" spans="1:15">
      <c r="A4829" s="231" t="s">
        <v>969</v>
      </c>
      <c r="B4829" s="231" t="s">
        <v>970</v>
      </c>
      <c r="C4829" s="231" t="s">
        <v>971</v>
      </c>
      <c r="D4829" s="231" t="s">
        <v>972</v>
      </c>
      <c r="E4829" s="231" t="s">
        <v>996</v>
      </c>
      <c r="F4829" s="231" t="s">
        <v>359</v>
      </c>
      <c r="G4829" s="231" t="s">
        <v>974</v>
      </c>
      <c r="H4829" s="231" t="s">
        <v>61</v>
      </c>
      <c r="K4829" s="231" t="s">
        <v>68</v>
      </c>
      <c r="L4829" s="231" t="s">
        <v>979</v>
      </c>
      <c r="M4829" s="234"/>
      <c r="N4829" s="235"/>
      <c r="O4829" s="235"/>
    </row>
    <row r="4830" spans="1:15">
      <c r="A4830" s="231" t="s">
        <v>969</v>
      </c>
      <c r="B4830" s="231" t="s">
        <v>970</v>
      </c>
      <c r="C4830" s="231" t="s">
        <v>971</v>
      </c>
      <c r="D4830" s="231" t="s">
        <v>972</v>
      </c>
      <c r="E4830" s="231" t="s">
        <v>996</v>
      </c>
      <c r="F4830" s="231" t="s">
        <v>359</v>
      </c>
      <c r="G4830" s="231" t="s">
        <v>974</v>
      </c>
      <c r="H4830" s="231" t="s">
        <v>61</v>
      </c>
      <c r="K4830" s="231" t="s">
        <v>68</v>
      </c>
      <c r="L4830" s="231" t="s">
        <v>980</v>
      </c>
      <c r="M4830" s="234"/>
      <c r="N4830" s="235"/>
      <c r="O4830" s="235"/>
    </row>
    <row r="4831" spans="1:15">
      <c r="A4831" s="237" t="s">
        <v>969</v>
      </c>
      <c r="B4831" s="237" t="s">
        <v>970</v>
      </c>
      <c r="C4831" s="237" t="s">
        <v>971</v>
      </c>
      <c r="D4831" s="237" t="s">
        <v>972</v>
      </c>
      <c r="E4831" s="237" t="s">
        <v>996</v>
      </c>
      <c r="F4831" s="237" t="s">
        <v>359</v>
      </c>
      <c r="G4831" s="237" t="s">
        <v>974</v>
      </c>
      <c r="H4831" s="237" t="s">
        <v>19</v>
      </c>
      <c r="I4831" s="237"/>
      <c r="J4831" s="237"/>
      <c r="K4831" s="237" t="s">
        <v>68</v>
      </c>
      <c r="L4831" s="237" t="s">
        <v>976</v>
      </c>
      <c r="M4831" s="237">
        <v>16671.565299999998</v>
      </c>
      <c r="N4831" s="237">
        <v>8181.7779</v>
      </c>
      <c r="O4831" s="237">
        <v>1570.2735</v>
      </c>
    </row>
    <row r="4832" spans="1:15">
      <c r="A4832" s="237" t="s">
        <v>969</v>
      </c>
      <c r="B4832" s="237" t="s">
        <v>970</v>
      </c>
      <c r="C4832" s="237" t="s">
        <v>971</v>
      </c>
      <c r="D4832" s="237" t="s">
        <v>972</v>
      </c>
      <c r="E4832" s="237" t="s">
        <v>996</v>
      </c>
      <c r="F4832" s="237" t="s">
        <v>359</v>
      </c>
      <c r="G4832" s="237" t="s">
        <v>974</v>
      </c>
      <c r="H4832" s="237" t="s">
        <v>19</v>
      </c>
      <c r="I4832" s="237"/>
      <c r="J4832" s="237"/>
      <c r="K4832" s="237" t="s">
        <v>68</v>
      </c>
      <c r="L4832" s="237" t="s">
        <v>977</v>
      </c>
      <c r="M4832" s="238">
        <v>3.30201534556635E-3</v>
      </c>
      <c r="N4832" s="238">
        <v>2.0421453151645299E-3</v>
      </c>
      <c r="O4832" s="238">
        <v>2.4446393465246002E-4</v>
      </c>
    </row>
    <row r="4833" spans="1:15">
      <c r="A4833" s="231" t="s">
        <v>969</v>
      </c>
      <c r="B4833" s="231" t="s">
        <v>970</v>
      </c>
      <c r="C4833" s="231" t="s">
        <v>971</v>
      </c>
      <c r="D4833" s="231" t="s">
        <v>972</v>
      </c>
      <c r="E4833" s="231" t="s">
        <v>996</v>
      </c>
      <c r="F4833" s="231" t="s">
        <v>359</v>
      </c>
      <c r="G4833" s="231" t="s">
        <v>974</v>
      </c>
      <c r="H4833" s="231" t="s">
        <v>19</v>
      </c>
      <c r="I4833" s="231" t="s">
        <v>1002</v>
      </c>
      <c r="J4833" s="231" t="s">
        <v>1076</v>
      </c>
      <c r="K4833" s="231" t="s">
        <v>68</v>
      </c>
      <c r="L4833" s="231" t="s">
        <v>978</v>
      </c>
      <c r="M4833" s="234"/>
      <c r="N4833" s="239">
        <v>1</v>
      </c>
      <c r="O4833" s="239">
        <v>1</v>
      </c>
    </row>
    <row r="4834" spans="1:15">
      <c r="A4834" s="231" t="s">
        <v>969</v>
      </c>
      <c r="B4834" s="231" t="s">
        <v>970</v>
      </c>
      <c r="C4834" s="231" t="s">
        <v>971</v>
      </c>
      <c r="D4834" s="231" t="s">
        <v>972</v>
      </c>
      <c r="E4834" s="231" t="s">
        <v>996</v>
      </c>
      <c r="F4834" s="231" t="s">
        <v>359</v>
      </c>
      <c r="G4834" s="231" t="s">
        <v>974</v>
      </c>
      <c r="H4834" s="231" t="s">
        <v>19</v>
      </c>
      <c r="K4834" s="231" t="s">
        <v>68</v>
      </c>
      <c r="L4834" s="231" t="s">
        <v>979</v>
      </c>
      <c r="M4834" s="234"/>
      <c r="N4834" s="235"/>
      <c r="O4834" s="235"/>
    </row>
    <row r="4835" spans="1:15">
      <c r="A4835" s="231" t="s">
        <v>969</v>
      </c>
      <c r="B4835" s="231" t="s">
        <v>970</v>
      </c>
      <c r="C4835" s="231" t="s">
        <v>971</v>
      </c>
      <c r="D4835" s="231" t="s">
        <v>972</v>
      </c>
      <c r="E4835" s="231" t="s">
        <v>996</v>
      </c>
      <c r="F4835" s="231" t="s">
        <v>359</v>
      </c>
      <c r="G4835" s="231" t="s">
        <v>974</v>
      </c>
      <c r="H4835" s="231" t="s">
        <v>19</v>
      </c>
      <c r="K4835" s="231" t="s">
        <v>68</v>
      </c>
      <c r="L4835" s="231" t="s">
        <v>980</v>
      </c>
      <c r="M4835" s="234"/>
      <c r="N4835" s="235"/>
      <c r="O4835" s="235"/>
    </row>
    <row r="4836" spans="1:15">
      <c r="A4836" s="237" t="s">
        <v>969</v>
      </c>
      <c r="B4836" s="237" t="s">
        <v>970</v>
      </c>
      <c r="C4836" s="237" t="s">
        <v>971</v>
      </c>
      <c r="D4836" s="237" t="s">
        <v>972</v>
      </c>
      <c r="E4836" s="237" t="s">
        <v>996</v>
      </c>
      <c r="F4836" s="237" t="s">
        <v>359</v>
      </c>
      <c r="G4836" s="237" t="s">
        <v>974</v>
      </c>
      <c r="H4836" s="237" t="s">
        <v>18</v>
      </c>
      <c r="I4836" s="237"/>
      <c r="J4836" s="237"/>
      <c r="K4836" s="237" t="s">
        <v>68</v>
      </c>
      <c r="L4836" s="237" t="s">
        <v>976</v>
      </c>
      <c r="M4836" s="237">
        <v>4748.7995000000001</v>
      </c>
      <c r="N4836" s="237">
        <v>1055.9237000000001</v>
      </c>
      <c r="O4836" s="237">
        <v>715.15430000000003</v>
      </c>
    </row>
    <row r="4837" spans="1:15">
      <c r="A4837" s="237" t="s">
        <v>969</v>
      </c>
      <c r="B4837" s="237" t="s">
        <v>970</v>
      </c>
      <c r="C4837" s="237" t="s">
        <v>971</v>
      </c>
      <c r="D4837" s="237" t="s">
        <v>972</v>
      </c>
      <c r="E4837" s="237" t="s">
        <v>996</v>
      </c>
      <c r="F4837" s="237" t="s">
        <v>359</v>
      </c>
      <c r="G4837" s="237" t="s">
        <v>974</v>
      </c>
      <c r="H4837" s="237" t="s">
        <v>18</v>
      </c>
      <c r="I4837" s="237"/>
      <c r="J4837" s="237"/>
      <c r="K4837" s="237" t="s">
        <v>68</v>
      </c>
      <c r="L4837" s="237" t="s">
        <v>977</v>
      </c>
      <c r="M4837" s="238">
        <v>5.5306605122120301E-4</v>
      </c>
      <c r="N4837" s="238">
        <v>2.6355514210746301E-4</v>
      </c>
      <c r="O4837" s="238">
        <v>1.11336932108722E-4</v>
      </c>
    </row>
    <row r="4838" spans="1:15">
      <c r="A4838" s="231" t="s">
        <v>969</v>
      </c>
      <c r="B4838" s="231" t="s">
        <v>970</v>
      </c>
      <c r="C4838" s="231" t="s">
        <v>971</v>
      </c>
      <c r="D4838" s="231" t="s">
        <v>972</v>
      </c>
      <c r="E4838" s="231" t="s">
        <v>996</v>
      </c>
      <c r="F4838" s="231" t="s">
        <v>359</v>
      </c>
      <c r="G4838" s="231" t="s">
        <v>974</v>
      </c>
      <c r="H4838" s="231" t="s">
        <v>18</v>
      </c>
      <c r="I4838" s="231" t="s">
        <v>1002</v>
      </c>
      <c r="J4838" s="231" t="s">
        <v>1076</v>
      </c>
      <c r="K4838" s="231" t="s">
        <v>68</v>
      </c>
      <c r="L4838" s="231" t="s">
        <v>978</v>
      </c>
      <c r="M4838" s="234"/>
      <c r="N4838" s="239">
        <v>1</v>
      </c>
      <c r="O4838" s="239">
        <v>1</v>
      </c>
    </row>
    <row r="4839" spans="1:15">
      <c r="A4839" s="231" t="s">
        <v>969</v>
      </c>
      <c r="B4839" s="231" t="s">
        <v>970</v>
      </c>
      <c r="C4839" s="231" t="s">
        <v>971</v>
      </c>
      <c r="D4839" s="231" t="s">
        <v>972</v>
      </c>
      <c r="E4839" s="231" t="s">
        <v>996</v>
      </c>
      <c r="F4839" s="231" t="s">
        <v>359</v>
      </c>
      <c r="G4839" s="231" t="s">
        <v>974</v>
      </c>
      <c r="H4839" s="231" t="s">
        <v>18</v>
      </c>
      <c r="K4839" s="231" t="s">
        <v>68</v>
      </c>
      <c r="L4839" s="231" t="s">
        <v>979</v>
      </c>
      <c r="M4839" s="234"/>
      <c r="N4839" s="235"/>
      <c r="O4839" s="235"/>
    </row>
    <row r="4840" spans="1:15">
      <c r="A4840" s="231" t="s">
        <v>969</v>
      </c>
      <c r="B4840" s="231" t="s">
        <v>970</v>
      </c>
      <c r="C4840" s="231" t="s">
        <v>971</v>
      </c>
      <c r="D4840" s="231" t="s">
        <v>972</v>
      </c>
      <c r="E4840" s="231" t="s">
        <v>996</v>
      </c>
      <c r="F4840" s="231" t="s">
        <v>359</v>
      </c>
      <c r="G4840" s="231" t="s">
        <v>974</v>
      </c>
      <c r="H4840" s="231" t="s">
        <v>18</v>
      </c>
      <c r="K4840" s="231" t="s">
        <v>68</v>
      </c>
      <c r="L4840" s="231" t="s">
        <v>980</v>
      </c>
      <c r="M4840" s="234"/>
      <c r="N4840" s="235"/>
      <c r="O4840" s="235"/>
    </row>
    <row r="4841" spans="1:15">
      <c r="A4841" s="237" t="s">
        <v>969</v>
      </c>
      <c r="B4841" s="237" t="s">
        <v>970</v>
      </c>
      <c r="C4841" s="237" t="s">
        <v>971</v>
      </c>
      <c r="D4841" s="237" t="s">
        <v>972</v>
      </c>
      <c r="E4841" s="237" t="s">
        <v>996</v>
      </c>
      <c r="F4841" s="237" t="s">
        <v>359</v>
      </c>
      <c r="G4841" s="237" t="s">
        <v>974</v>
      </c>
      <c r="H4841" s="237" t="s">
        <v>41</v>
      </c>
      <c r="I4841" s="237"/>
      <c r="J4841" s="237"/>
      <c r="K4841" s="237" t="s">
        <v>68</v>
      </c>
      <c r="L4841" s="237" t="s">
        <v>976</v>
      </c>
      <c r="M4841" s="237">
        <v>2.0063</v>
      </c>
      <c r="N4841" s="237"/>
      <c r="O4841" s="237"/>
    </row>
    <row r="4842" spans="1:15">
      <c r="A4842" s="237" t="s">
        <v>969</v>
      </c>
      <c r="B4842" s="237" t="s">
        <v>970</v>
      </c>
      <c r="C4842" s="237" t="s">
        <v>971</v>
      </c>
      <c r="D4842" s="237" t="s">
        <v>972</v>
      </c>
      <c r="E4842" s="237" t="s">
        <v>996</v>
      </c>
      <c r="F4842" s="237" t="s">
        <v>359</v>
      </c>
      <c r="G4842" s="237" t="s">
        <v>974</v>
      </c>
      <c r="H4842" s="237" t="s">
        <v>41</v>
      </c>
      <c r="I4842" s="237"/>
      <c r="J4842" s="237"/>
      <c r="K4842" s="237" t="s">
        <v>68</v>
      </c>
      <c r="L4842" s="237" t="s">
        <v>977</v>
      </c>
      <c r="M4842" s="238">
        <v>2.2699541312019399E-7</v>
      </c>
      <c r="N4842" s="238"/>
      <c r="O4842" s="238"/>
    </row>
    <row r="4843" spans="1:15">
      <c r="A4843" s="231" t="s">
        <v>969</v>
      </c>
      <c r="B4843" s="231" t="s">
        <v>970</v>
      </c>
      <c r="C4843" s="231" t="s">
        <v>971</v>
      </c>
      <c r="D4843" s="231" t="s">
        <v>972</v>
      </c>
      <c r="E4843" s="231" t="s">
        <v>996</v>
      </c>
      <c r="F4843" s="231" t="s">
        <v>359</v>
      </c>
      <c r="G4843" s="231" t="s">
        <v>974</v>
      </c>
      <c r="H4843" s="231" t="s">
        <v>41</v>
      </c>
      <c r="I4843" s="231" t="s">
        <v>1002</v>
      </c>
      <c r="J4843" s="231" t="s">
        <v>1076</v>
      </c>
      <c r="K4843" s="231" t="s">
        <v>68</v>
      </c>
      <c r="L4843" s="231" t="s">
        <v>978</v>
      </c>
      <c r="M4843" s="234"/>
      <c r="N4843" s="239">
        <v>1</v>
      </c>
      <c r="O4843" s="239">
        <v>1</v>
      </c>
    </row>
    <row r="4844" spans="1:15">
      <c r="A4844" s="231" t="s">
        <v>969</v>
      </c>
      <c r="B4844" s="231" t="s">
        <v>970</v>
      </c>
      <c r="C4844" s="231" t="s">
        <v>971</v>
      </c>
      <c r="D4844" s="231" t="s">
        <v>972</v>
      </c>
      <c r="E4844" s="231" t="s">
        <v>996</v>
      </c>
      <c r="F4844" s="231" t="s">
        <v>359</v>
      </c>
      <c r="G4844" s="231" t="s">
        <v>974</v>
      </c>
      <c r="H4844" s="231" t="s">
        <v>41</v>
      </c>
      <c r="K4844" s="231" t="s">
        <v>68</v>
      </c>
      <c r="L4844" s="231" t="s">
        <v>979</v>
      </c>
      <c r="M4844" s="234"/>
      <c r="N4844" s="236"/>
      <c r="O4844" s="236"/>
    </row>
    <row r="4845" spans="1:15">
      <c r="A4845" s="231" t="s">
        <v>969</v>
      </c>
      <c r="B4845" s="231" t="s">
        <v>970</v>
      </c>
      <c r="C4845" s="231" t="s">
        <v>971</v>
      </c>
      <c r="D4845" s="231" t="s">
        <v>972</v>
      </c>
      <c r="E4845" s="231" t="s">
        <v>996</v>
      </c>
      <c r="F4845" s="231" t="s">
        <v>359</v>
      </c>
      <c r="G4845" s="231" t="s">
        <v>974</v>
      </c>
      <c r="H4845" s="231" t="s">
        <v>41</v>
      </c>
      <c r="K4845" s="231" t="s">
        <v>68</v>
      </c>
      <c r="L4845" s="231" t="s">
        <v>980</v>
      </c>
      <c r="M4845" s="234"/>
      <c r="N4845" s="236"/>
      <c r="O4845" s="236"/>
    </row>
    <row r="4846" spans="1:15">
      <c r="A4846" s="237" t="s">
        <v>969</v>
      </c>
      <c r="B4846" s="237" t="s">
        <v>970</v>
      </c>
      <c r="C4846" s="237" t="s">
        <v>971</v>
      </c>
      <c r="D4846" s="237" t="s">
        <v>972</v>
      </c>
      <c r="E4846" s="237" t="s">
        <v>996</v>
      </c>
      <c r="F4846" s="237" t="s">
        <v>359</v>
      </c>
      <c r="G4846" s="237" t="s">
        <v>974</v>
      </c>
      <c r="H4846" s="237" t="s">
        <v>79</v>
      </c>
      <c r="I4846" s="237"/>
      <c r="J4846" s="237"/>
      <c r="K4846" s="237" t="s">
        <v>68</v>
      </c>
      <c r="L4846" s="237" t="s">
        <v>976</v>
      </c>
      <c r="M4846" s="237">
        <v>13.041</v>
      </c>
      <c r="N4846" s="237"/>
      <c r="O4846" s="237">
        <v>1.863</v>
      </c>
    </row>
    <row r="4847" spans="1:15">
      <c r="A4847" s="237" t="s">
        <v>969</v>
      </c>
      <c r="B4847" s="237" t="s">
        <v>970</v>
      </c>
      <c r="C4847" s="237" t="s">
        <v>971</v>
      </c>
      <c r="D4847" s="237" t="s">
        <v>972</v>
      </c>
      <c r="E4847" s="237" t="s">
        <v>996</v>
      </c>
      <c r="F4847" s="237" t="s">
        <v>359</v>
      </c>
      <c r="G4847" s="237" t="s">
        <v>974</v>
      </c>
      <c r="H4847" s="237" t="s">
        <v>79</v>
      </c>
      <c r="I4847" s="237"/>
      <c r="J4847" s="237"/>
      <c r="K4847" s="237" t="s">
        <v>68</v>
      </c>
      <c r="L4847" s="237" t="s">
        <v>977</v>
      </c>
      <c r="M4847" s="238">
        <v>1.47547584234684E-6</v>
      </c>
      <c r="N4847" s="238"/>
      <c r="O4847" s="238">
        <v>2.9003629638883501E-7</v>
      </c>
    </row>
    <row r="4848" spans="1:15">
      <c r="A4848" s="231" t="s">
        <v>969</v>
      </c>
      <c r="B4848" s="231" t="s">
        <v>970</v>
      </c>
      <c r="C4848" s="231" t="s">
        <v>971</v>
      </c>
      <c r="D4848" s="231" t="s">
        <v>972</v>
      </c>
      <c r="E4848" s="231" t="s">
        <v>996</v>
      </c>
      <c r="F4848" s="231" t="s">
        <v>359</v>
      </c>
      <c r="G4848" s="231" t="s">
        <v>974</v>
      </c>
      <c r="H4848" s="231" t="s">
        <v>79</v>
      </c>
      <c r="I4848" s="231" t="s">
        <v>1002</v>
      </c>
      <c r="J4848" s="231" t="s">
        <v>1076</v>
      </c>
      <c r="K4848" s="231" t="s">
        <v>68</v>
      </c>
      <c r="L4848" s="231" t="s">
        <v>978</v>
      </c>
      <c r="M4848" s="234"/>
      <c r="N4848" s="239">
        <v>1</v>
      </c>
      <c r="O4848" s="239">
        <v>1</v>
      </c>
    </row>
    <row r="4849" spans="1:15">
      <c r="A4849" s="231" t="s">
        <v>969</v>
      </c>
      <c r="B4849" s="231" t="s">
        <v>970</v>
      </c>
      <c r="C4849" s="231" t="s">
        <v>971</v>
      </c>
      <c r="D4849" s="231" t="s">
        <v>972</v>
      </c>
      <c r="E4849" s="231" t="s">
        <v>996</v>
      </c>
      <c r="F4849" s="231" t="s">
        <v>359</v>
      </c>
      <c r="G4849" s="231" t="s">
        <v>974</v>
      </c>
      <c r="H4849" s="231" t="s">
        <v>79</v>
      </c>
      <c r="K4849" s="231" t="s">
        <v>68</v>
      </c>
      <c r="L4849" s="231" t="s">
        <v>979</v>
      </c>
      <c r="M4849" s="234"/>
      <c r="N4849" s="236"/>
      <c r="O4849" s="235"/>
    </row>
    <row r="4850" spans="1:15">
      <c r="A4850" s="231" t="s">
        <v>969</v>
      </c>
      <c r="B4850" s="231" t="s">
        <v>970</v>
      </c>
      <c r="C4850" s="231" t="s">
        <v>971</v>
      </c>
      <c r="D4850" s="231" t="s">
        <v>972</v>
      </c>
      <c r="E4850" s="231" t="s">
        <v>996</v>
      </c>
      <c r="F4850" s="231" t="s">
        <v>359</v>
      </c>
      <c r="G4850" s="231" t="s">
        <v>974</v>
      </c>
      <c r="H4850" s="231" t="s">
        <v>79</v>
      </c>
      <c r="K4850" s="231" t="s">
        <v>68</v>
      </c>
      <c r="L4850" s="231" t="s">
        <v>980</v>
      </c>
      <c r="M4850" s="234"/>
      <c r="N4850" s="236"/>
      <c r="O4850" s="235"/>
    </row>
    <row r="4851" spans="1:15">
      <c r="A4851" s="237" t="s">
        <v>969</v>
      </c>
      <c r="B4851" s="237" t="s">
        <v>970</v>
      </c>
      <c r="C4851" s="237" t="s">
        <v>971</v>
      </c>
      <c r="D4851" s="237" t="s">
        <v>972</v>
      </c>
      <c r="E4851" s="237" t="s">
        <v>996</v>
      </c>
      <c r="F4851" s="237" t="s">
        <v>359</v>
      </c>
      <c r="G4851" s="237" t="s">
        <v>974</v>
      </c>
      <c r="H4851" s="237" t="s">
        <v>35</v>
      </c>
      <c r="I4851" s="237"/>
      <c r="J4851" s="237"/>
      <c r="K4851" s="237" t="s">
        <v>68</v>
      </c>
      <c r="L4851" s="237" t="s">
        <v>976</v>
      </c>
      <c r="M4851" s="237">
        <v>18.1523</v>
      </c>
      <c r="N4851" s="237"/>
      <c r="O4851" s="237"/>
    </row>
    <row r="4852" spans="1:15">
      <c r="A4852" s="237" t="s">
        <v>969</v>
      </c>
      <c r="B4852" s="237" t="s">
        <v>970</v>
      </c>
      <c r="C4852" s="237" t="s">
        <v>971</v>
      </c>
      <c r="D4852" s="237" t="s">
        <v>972</v>
      </c>
      <c r="E4852" s="237" t="s">
        <v>996</v>
      </c>
      <c r="F4852" s="237" t="s">
        <v>359</v>
      </c>
      <c r="G4852" s="237" t="s">
        <v>974</v>
      </c>
      <c r="H4852" s="237" t="s">
        <v>35</v>
      </c>
      <c r="I4852" s="237"/>
      <c r="J4852" s="237"/>
      <c r="K4852" s="237" t="s">
        <v>68</v>
      </c>
      <c r="L4852" s="237" t="s">
        <v>977</v>
      </c>
      <c r="M4852" s="238">
        <v>2.6888130724942899E-6</v>
      </c>
      <c r="N4852" s="238"/>
      <c r="O4852" s="238"/>
    </row>
    <row r="4853" spans="1:15">
      <c r="A4853" s="231" t="s">
        <v>969</v>
      </c>
      <c r="B4853" s="231" t="s">
        <v>970</v>
      </c>
      <c r="C4853" s="231" t="s">
        <v>971</v>
      </c>
      <c r="D4853" s="231" t="s">
        <v>972</v>
      </c>
      <c r="E4853" s="231" t="s">
        <v>996</v>
      </c>
      <c r="F4853" s="231" t="s">
        <v>359</v>
      </c>
      <c r="G4853" s="231" t="s">
        <v>974</v>
      </c>
      <c r="H4853" s="231" t="s">
        <v>35</v>
      </c>
      <c r="I4853" s="231" t="s">
        <v>1002</v>
      </c>
      <c r="J4853" s="231" t="s">
        <v>1076</v>
      </c>
      <c r="K4853" s="231" t="s">
        <v>68</v>
      </c>
      <c r="L4853" s="231" t="s">
        <v>978</v>
      </c>
      <c r="M4853" s="234"/>
      <c r="N4853" s="239">
        <v>1</v>
      </c>
      <c r="O4853" s="239">
        <v>1</v>
      </c>
    </row>
    <row r="4854" spans="1:15">
      <c r="A4854" s="231" t="s">
        <v>969</v>
      </c>
      <c r="B4854" s="231" t="s">
        <v>970</v>
      </c>
      <c r="C4854" s="231" t="s">
        <v>971</v>
      </c>
      <c r="D4854" s="231" t="s">
        <v>972</v>
      </c>
      <c r="E4854" s="231" t="s">
        <v>996</v>
      </c>
      <c r="F4854" s="231" t="s">
        <v>359</v>
      </c>
      <c r="G4854" s="231" t="s">
        <v>974</v>
      </c>
      <c r="H4854" s="231" t="s">
        <v>35</v>
      </c>
      <c r="K4854" s="231" t="s">
        <v>68</v>
      </c>
      <c r="L4854" s="231" t="s">
        <v>979</v>
      </c>
      <c r="M4854" s="234"/>
      <c r="N4854" s="236"/>
      <c r="O4854" s="236"/>
    </row>
    <row r="4855" spans="1:15">
      <c r="A4855" s="231" t="s">
        <v>969</v>
      </c>
      <c r="B4855" s="231" t="s">
        <v>970</v>
      </c>
      <c r="C4855" s="231" t="s">
        <v>971</v>
      </c>
      <c r="D4855" s="231" t="s">
        <v>972</v>
      </c>
      <c r="E4855" s="231" t="s">
        <v>996</v>
      </c>
      <c r="F4855" s="231" t="s">
        <v>359</v>
      </c>
      <c r="G4855" s="231" t="s">
        <v>974</v>
      </c>
      <c r="H4855" s="231" t="s">
        <v>35</v>
      </c>
      <c r="K4855" s="231" t="s">
        <v>68</v>
      </c>
      <c r="L4855" s="231" t="s">
        <v>980</v>
      </c>
      <c r="M4855" s="234"/>
      <c r="N4855" s="236"/>
      <c r="O4855" s="236"/>
    </row>
    <row r="4856" spans="1:15">
      <c r="A4856" s="237" t="s">
        <v>969</v>
      </c>
      <c r="B4856" s="237" t="s">
        <v>970</v>
      </c>
      <c r="C4856" s="237" t="s">
        <v>971</v>
      </c>
      <c r="D4856" s="237" t="s">
        <v>972</v>
      </c>
      <c r="E4856" s="237" t="s">
        <v>996</v>
      </c>
      <c r="F4856" s="237" t="s">
        <v>359</v>
      </c>
      <c r="G4856" s="237" t="s">
        <v>974</v>
      </c>
      <c r="H4856" s="237" t="s">
        <v>36</v>
      </c>
      <c r="I4856" s="237"/>
      <c r="J4856" s="237"/>
      <c r="K4856" s="237" t="s">
        <v>68</v>
      </c>
      <c r="L4856" s="237" t="s">
        <v>976</v>
      </c>
      <c r="M4856" s="237">
        <v>42.084600000000002</v>
      </c>
      <c r="N4856" s="237">
        <v>42.084600000000002</v>
      </c>
      <c r="O4856" s="237"/>
    </row>
    <row r="4857" spans="1:15">
      <c r="A4857" s="237" t="s">
        <v>969</v>
      </c>
      <c r="B4857" s="237" t="s">
        <v>970</v>
      </c>
      <c r="C4857" s="237" t="s">
        <v>971</v>
      </c>
      <c r="D4857" s="237" t="s">
        <v>972</v>
      </c>
      <c r="E4857" s="237" t="s">
        <v>996</v>
      </c>
      <c r="F4857" s="237" t="s">
        <v>359</v>
      </c>
      <c r="G4857" s="237" t="s">
        <v>974</v>
      </c>
      <c r="H4857" s="237" t="s">
        <v>36</v>
      </c>
      <c r="I4857" s="237"/>
      <c r="J4857" s="237"/>
      <c r="K4857" s="237" t="s">
        <v>68</v>
      </c>
      <c r="L4857" s="237" t="s">
        <v>977</v>
      </c>
      <c r="M4857" s="238">
        <v>1.05041801159835E-5</v>
      </c>
      <c r="N4857" s="238">
        <v>1.05041801159835E-5</v>
      </c>
      <c r="O4857" s="238"/>
    </row>
    <row r="4858" spans="1:15">
      <c r="A4858" s="231" t="s">
        <v>969</v>
      </c>
      <c r="B4858" s="231" t="s">
        <v>970</v>
      </c>
      <c r="C4858" s="231" t="s">
        <v>971</v>
      </c>
      <c r="D4858" s="231" t="s">
        <v>972</v>
      </c>
      <c r="E4858" s="231" t="s">
        <v>996</v>
      </c>
      <c r="F4858" s="231" t="s">
        <v>359</v>
      </c>
      <c r="G4858" s="231" t="s">
        <v>974</v>
      </c>
      <c r="H4858" s="231" t="s">
        <v>36</v>
      </c>
      <c r="I4858" s="231" t="s">
        <v>1002</v>
      </c>
      <c r="J4858" s="231" t="s">
        <v>1076</v>
      </c>
      <c r="K4858" s="231" t="s">
        <v>68</v>
      </c>
      <c r="L4858" s="231" t="s">
        <v>978</v>
      </c>
      <c r="M4858" s="234"/>
      <c r="N4858" s="239">
        <v>1</v>
      </c>
      <c r="O4858" s="239">
        <v>1</v>
      </c>
    </row>
    <row r="4859" spans="1:15">
      <c r="A4859" s="231" t="s">
        <v>969</v>
      </c>
      <c r="B4859" s="231" t="s">
        <v>970</v>
      </c>
      <c r="C4859" s="231" t="s">
        <v>971</v>
      </c>
      <c r="D4859" s="231" t="s">
        <v>972</v>
      </c>
      <c r="E4859" s="231" t="s">
        <v>996</v>
      </c>
      <c r="F4859" s="231" t="s">
        <v>359</v>
      </c>
      <c r="G4859" s="231" t="s">
        <v>974</v>
      </c>
      <c r="H4859" s="231" t="s">
        <v>36</v>
      </c>
      <c r="K4859" s="231" t="s">
        <v>68</v>
      </c>
      <c r="L4859" s="231" t="s">
        <v>979</v>
      </c>
      <c r="M4859" s="234"/>
      <c r="N4859" s="235"/>
      <c r="O4859" s="236"/>
    </row>
    <row r="4860" spans="1:15">
      <c r="A4860" s="231" t="s">
        <v>969</v>
      </c>
      <c r="B4860" s="231" t="s">
        <v>970</v>
      </c>
      <c r="C4860" s="231" t="s">
        <v>971</v>
      </c>
      <c r="D4860" s="231" t="s">
        <v>972</v>
      </c>
      <c r="E4860" s="231" t="s">
        <v>996</v>
      </c>
      <c r="F4860" s="231" t="s">
        <v>359</v>
      </c>
      <c r="G4860" s="231" t="s">
        <v>974</v>
      </c>
      <c r="H4860" s="231" t="s">
        <v>36</v>
      </c>
      <c r="K4860" s="231" t="s">
        <v>68</v>
      </c>
      <c r="L4860" s="231" t="s">
        <v>980</v>
      </c>
      <c r="M4860" s="234"/>
      <c r="N4860" s="235"/>
      <c r="O4860" s="236"/>
    </row>
    <row r="4861" spans="1:15">
      <c r="A4861" s="237" t="s">
        <v>969</v>
      </c>
      <c r="B4861" s="237" t="s">
        <v>970</v>
      </c>
      <c r="C4861" s="237" t="s">
        <v>971</v>
      </c>
      <c r="D4861" s="237" t="s">
        <v>972</v>
      </c>
      <c r="E4861" s="237" t="s">
        <v>996</v>
      </c>
      <c r="F4861" s="237" t="s">
        <v>359</v>
      </c>
      <c r="G4861" s="237" t="s">
        <v>974</v>
      </c>
      <c r="H4861" s="237" t="s">
        <v>34</v>
      </c>
      <c r="I4861" s="237"/>
      <c r="J4861" s="237"/>
      <c r="K4861" s="237" t="s">
        <v>68</v>
      </c>
      <c r="L4861" s="237" t="s">
        <v>976</v>
      </c>
      <c r="M4861" s="237">
        <v>0.38219999999999998</v>
      </c>
      <c r="N4861" s="237"/>
      <c r="O4861" s="237">
        <v>0.16719999999999999</v>
      </c>
    </row>
    <row r="4862" spans="1:15">
      <c r="A4862" s="237" t="s">
        <v>969</v>
      </c>
      <c r="B4862" s="237" t="s">
        <v>970</v>
      </c>
      <c r="C4862" s="237" t="s">
        <v>971</v>
      </c>
      <c r="D4862" s="237" t="s">
        <v>972</v>
      </c>
      <c r="E4862" s="237" t="s">
        <v>996</v>
      </c>
      <c r="F4862" s="237" t="s">
        <v>359</v>
      </c>
      <c r="G4862" s="237" t="s">
        <v>974</v>
      </c>
      <c r="H4862" s="237" t="s">
        <v>34</v>
      </c>
      <c r="I4862" s="237"/>
      <c r="J4862" s="237"/>
      <c r="K4862" s="237" t="s">
        <v>68</v>
      </c>
      <c r="L4862" s="237" t="s">
        <v>977</v>
      </c>
      <c r="M4862" s="238">
        <v>4.9286404647189299E-8</v>
      </c>
      <c r="N4862" s="238"/>
      <c r="O4862" s="238">
        <v>2.60300959507317E-8</v>
      </c>
    </row>
    <row r="4863" spans="1:15">
      <c r="A4863" s="231" t="s">
        <v>969</v>
      </c>
      <c r="B4863" s="231" t="s">
        <v>970</v>
      </c>
      <c r="C4863" s="231" t="s">
        <v>971</v>
      </c>
      <c r="D4863" s="231" t="s">
        <v>972</v>
      </c>
      <c r="E4863" s="231" t="s">
        <v>996</v>
      </c>
      <c r="F4863" s="231" t="s">
        <v>359</v>
      </c>
      <c r="G4863" s="231" t="s">
        <v>974</v>
      </c>
      <c r="H4863" s="231" t="s">
        <v>34</v>
      </c>
      <c r="I4863" s="231" t="s">
        <v>1002</v>
      </c>
      <c r="J4863" s="231" t="s">
        <v>1076</v>
      </c>
      <c r="K4863" s="231" t="s">
        <v>68</v>
      </c>
      <c r="L4863" s="231" t="s">
        <v>978</v>
      </c>
      <c r="M4863" s="234"/>
      <c r="N4863" s="239">
        <v>1</v>
      </c>
      <c r="O4863" s="239">
        <v>1</v>
      </c>
    </row>
    <row r="4864" spans="1:15">
      <c r="A4864" s="231" t="s">
        <v>969</v>
      </c>
      <c r="B4864" s="231" t="s">
        <v>970</v>
      </c>
      <c r="C4864" s="231" t="s">
        <v>971</v>
      </c>
      <c r="D4864" s="231" t="s">
        <v>972</v>
      </c>
      <c r="E4864" s="231" t="s">
        <v>996</v>
      </c>
      <c r="F4864" s="231" t="s">
        <v>359</v>
      </c>
      <c r="G4864" s="231" t="s">
        <v>974</v>
      </c>
      <c r="H4864" s="231" t="s">
        <v>34</v>
      </c>
      <c r="K4864" s="231" t="s">
        <v>68</v>
      </c>
      <c r="L4864" s="231" t="s">
        <v>979</v>
      </c>
      <c r="M4864" s="234"/>
      <c r="N4864" s="236"/>
      <c r="O4864" s="235"/>
    </row>
    <row r="4865" spans="1:15">
      <c r="A4865" s="231" t="s">
        <v>969</v>
      </c>
      <c r="B4865" s="231" t="s">
        <v>970</v>
      </c>
      <c r="C4865" s="231" t="s">
        <v>971</v>
      </c>
      <c r="D4865" s="231" t="s">
        <v>972</v>
      </c>
      <c r="E4865" s="231" t="s">
        <v>996</v>
      </c>
      <c r="F4865" s="231" t="s">
        <v>359</v>
      </c>
      <c r="G4865" s="231" t="s">
        <v>974</v>
      </c>
      <c r="H4865" s="231" t="s">
        <v>34</v>
      </c>
      <c r="K4865" s="231" t="s">
        <v>68</v>
      </c>
      <c r="L4865" s="231" t="s">
        <v>980</v>
      </c>
      <c r="M4865" s="234"/>
      <c r="N4865" s="236"/>
      <c r="O4865" s="235"/>
    </row>
    <row r="4866" spans="1:15">
      <c r="A4866" s="237" t="s">
        <v>969</v>
      </c>
      <c r="B4866" s="237" t="s">
        <v>970</v>
      </c>
      <c r="C4866" s="237" t="s">
        <v>971</v>
      </c>
      <c r="D4866" s="237" t="s">
        <v>972</v>
      </c>
      <c r="E4866" s="237" t="s">
        <v>996</v>
      </c>
      <c r="F4866" s="237" t="s">
        <v>359</v>
      </c>
      <c r="G4866" s="237" t="s">
        <v>974</v>
      </c>
      <c r="H4866" s="237" t="s">
        <v>57</v>
      </c>
      <c r="I4866" s="237"/>
      <c r="J4866" s="237"/>
      <c r="K4866" s="237" t="s">
        <v>68</v>
      </c>
      <c r="L4866" s="237" t="s">
        <v>976</v>
      </c>
      <c r="M4866" s="237">
        <v>0.6391</v>
      </c>
      <c r="N4866" s="237"/>
      <c r="O4866" s="237"/>
    </row>
    <row r="4867" spans="1:15">
      <c r="A4867" s="237" t="s">
        <v>969</v>
      </c>
      <c r="B4867" s="237" t="s">
        <v>970</v>
      </c>
      <c r="C4867" s="237" t="s">
        <v>971</v>
      </c>
      <c r="D4867" s="237" t="s">
        <v>972</v>
      </c>
      <c r="E4867" s="237" t="s">
        <v>996</v>
      </c>
      <c r="F4867" s="237" t="s">
        <v>359</v>
      </c>
      <c r="G4867" s="237" t="s">
        <v>974</v>
      </c>
      <c r="H4867" s="237" t="s">
        <v>57</v>
      </c>
      <c r="I4867" s="237"/>
      <c r="J4867" s="237"/>
      <c r="K4867" s="237" t="s">
        <v>68</v>
      </c>
      <c r="L4867" s="237" t="s">
        <v>977</v>
      </c>
      <c r="M4867" s="238">
        <v>7.7341007098812101E-8</v>
      </c>
      <c r="N4867" s="238"/>
      <c r="O4867" s="238"/>
    </row>
    <row r="4868" spans="1:15">
      <c r="A4868" s="231" t="s">
        <v>969</v>
      </c>
      <c r="B4868" s="231" t="s">
        <v>970</v>
      </c>
      <c r="C4868" s="231" t="s">
        <v>971</v>
      </c>
      <c r="D4868" s="231" t="s">
        <v>972</v>
      </c>
      <c r="E4868" s="231" t="s">
        <v>996</v>
      </c>
      <c r="F4868" s="231" t="s">
        <v>359</v>
      </c>
      <c r="G4868" s="231" t="s">
        <v>974</v>
      </c>
      <c r="H4868" s="231" t="s">
        <v>57</v>
      </c>
      <c r="I4868" s="231" t="s">
        <v>1002</v>
      </c>
      <c r="J4868" s="231" t="s">
        <v>1076</v>
      </c>
      <c r="K4868" s="231" t="s">
        <v>68</v>
      </c>
      <c r="L4868" s="231" t="s">
        <v>978</v>
      </c>
      <c r="M4868" s="234"/>
      <c r="N4868" s="239">
        <v>1</v>
      </c>
      <c r="O4868" s="239">
        <v>1</v>
      </c>
    </row>
    <row r="4869" spans="1:15">
      <c r="A4869" s="231" t="s">
        <v>969</v>
      </c>
      <c r="B4869" s="231" t="s">
        <v>970</v>
      </c>
      <c r="C4869" s="231" t="s">
        <v>971</v>
      </c>
      <c r="D4869" s="231" t="s">
        <v>972</v>
      </c>
      <c r="E4869" s="231" t="s">
        <v>996</v>
      </c>
      <c r="F4869" s="231" t="s">
        <v>359</v>
      </c>
      <c r="G4869" s="231" t="s">
        <v>974</v>
      </c>
      <c r="H4869" s="231" t="s">
        <v>57</v>
      </c>
      <c r="K4869" s="231" t="s">
        <v>68</v>
      </c>
      <c r="L4869" s="231" t="s">
        <v>979</v>
      </c>
      <c r="M4869" s="234"/>
      <c r="N4869" s="236"/>
      <c r="O4869" s="236"/>
    </row>
    <row r="4870" spans="1:15">
      <c r="A4870" s="231" t="s">
        <v>969</v>
      </c>
      <c r="B4870" s="231" t="s">
        <v>970</v>
      </c>
      <c r="C4870" s="231" t="s">
        <v>971</v>
      </c>
      <c r="D4870" s="231" t="s">
        <v>972</v>
      </c>
      <c r="E4870" s="231" t="s">
        <v>996</v>
      </c>
      <c r="F4870" s="231" t="s">
        <v>359</v>
      </c>
      <c r="G4870" s="231" t="s">
        <v>974</v>
      </c>
      <c r="H4870" s="231" t="s">
        <v>57</v>
      </c>
      <c r="K4870" s="231" t="s">
        <v>68</v>
      </c>
      <c r="L4870" s="231" t="s">
        <v>980</v>
      </c>
      <c r="M4870" s="234"/>
      <c r="N4870" s="236"/>
      <c r="O4870" s="236"/>
    </row>
    <row r="4871" spans="1:15">
      <c r="A4871" s="237" t="s">
        <v>969</v>
      </c>
      <c r="B4871" s="237" t="s">
        <v>970</v>
      </c>
      <c r="C4871" s="237" t="s">
        <v>971</v>
      </c>
      <c r="D4871" s="237" t="s">
        <v>972</v>
      </c>
      <c r="E4871" s="237" t="s">
        <v>996</v>
      </c>
      <c r="F4871" s="237" t="s">
        <v>359</v>
      </c>
      <c r="G4871" s="237" t="s">
        <v>974</v>
      </c>
      <c r="H4871" s="237" t="s">
        <v>58</v>
      </c>
      <c r="I4871" s="237"/>
      <c r="J4871" s="237"/>
      <c r="K4871" s="237" t="s">
        <v>68</v>
      </c>
      <c r="L4871" s="237" t="s">
        <v>976</v>
      </c>
      <c r="M4871" s="237">
        <v>63.699599999999997</v>
      </c>
      <c r="N4871" s="237"/>
      <c r="O4871" s="237"/>
    </row>
    <row r="4872" spans="1:15">
      <c r="A4872" s="237" t="s">
        <v>969</v>
      </c>
      <c r="B4872" s="237" t="s">
        <v>970</v>
      </c>
      <c r="C4872" s="237" t="s">
        <v>971</v>
      </c>
      <c r="D4872" s="237" t="s">
        <v>972</v>
      </c>
      <c r="E4872" s="237" t="s">
        <v>996</v>
      </c>
      <c r="F4872" s="237" t="s">
        <v>359</v>
      </c>
      <c r="G4872" s="237" t="s">
        <v>974</v>
      </c>
      <c r="H4872" s="237" t="s">
        <v>58</v>
      </c>
      <c r="I4872" s="237"/>
      <c r="J4872" s="237"/>
      <c r="K4872" s="237" t="s">
        <v>68</v>
      </c>
      <c r="L4872" s="237" t="s">
        <v>977</v>
      </c>
      <c r="M4872" s="238">
        <v>7.7086390483359294E-6</v>
      </c>
      <c r="N4872" s="238"/>
      <c r="O4872" s="238"/>
    </row>
    <row r="4873" spans="1:15">
      <c r="A4873" s="231" t="s">
        <v>969</v>
      </c>
      <c r="B4873" s="231" t="s">
        <v>970</v>
      </c>
      <c r="C4873" s="231" t="s">
        <v>971</v>
      </c>
      <c r="D4873" s="231" t="s">
        <v>972</v>
      </c>
      <c r="E4873" s="231" t="s">
        <v>996</v>
      </c>
      <c r="F4873" s="231" t="s">
        <v>359</v>
      </c>
      <c r="G4873" s="231" t="s">
        <v>974</v>
      </c>
      <c r="H4873" s="231" t="s">
        <v>58</v>
      </c>
      <c r="I4873" s="231" t="s">
        <v>1002</v>
      </c>
      <c r="J4873" s="231" t="s">
        <v>1076</v>
      </c>
      <c r="K4873" s="231" t="s">
        <v>68</v>
      </c>
      <c r="L4873" s="231" t="s">
        <v>978</v>
      </c>
      <c r="M4873" s="234"/>
      <c r="N4873" s="239">
        <v>1</v>
      </c>
      <c r="O4873" s="239">
        <v>1</v>
      </c>
    </row>
    <row r="4874" spans="1:15">
      <c r="A4874" s="231" t="s">
        <v>969</v>
      </c>
      <c r="B4874" s="231" t="s">
        <v>970</v>
      </c>
      <c r="C4874" s="231" t="s">
        <v>971</v>
      </c>
      <c r="D4874" s="231" t="s">
        <v>972</v>
      </c>
      <c r="E4874" s="231" t="s">
        <v>996</v>
      </c>
      <c r="F4874" s="231" t="s">
        <v>359</v>
      </c>
      <c r="G4874" s="231" t="s">
        <v>974</v>
      </c>
      <c r="H4874" s="231" t="s">
        <v>58</v>
      </c>
      <c r="K4874" s="231" t="s">
        <v>68</v>
      </c>
      <c r="L4874" s="231" t="s">
        <v>979</v>
      </c>
      <c r="M4874" s="234"/>
      <c r="N4874" s="236"/>
      <c r="O4874" s="236"/>
    </row>
    <row r="4875" spans="1:15">
      <c r="A4875" s="231" t="s">
        <v>969</v>
      </c>
      <c r="B4875" s="231" t="s">
        <v>970</v>
      </c>
      <c r="C4875" s="231" t="s">
        <v>971</v>
      </c>
      <c r="D4875" s="231" t="s">
        <v>972</v>
      </c>
      <c r="E4875" s="231" t="s">
        <v>996</v>
      </c>
      <c r="F4875" s="231" t="s">
        <v>359</v>
      </c>
      <c r="G4875" s="231" t="s">
        <v>974</v>
      </c>
      <c r="H4875" s="231" t="s">
        <v>58</v>
      </c>
      <c r="K4875" s="231" t="s">
        <v>68</v>
      </c>
      <c r="L4875" s="231" t="s">
        <v>980</v>
      </c>
      <c r="M4875" s="234"/>
      <c r="N4875" s="236"/>
      <c r="O4875" s="236"/>
    </row>
    <row r="4876" spans="1:15">
      <c r="A4876" s="237" t="s">
        <v>969</v>
      </c>
      <c r="B4876" s="237" t="s">
        <v>970</v>
      </c>
      <c r="C4876" s="237" t="s">
        <v>971</v>
      </c>
      <c r="D4876" s="237" t="s">
        <v>972</v>
      </c>
      <c r="E4876" s="237" t="s">
        <v>996</v>
      </c>
      <c r="F4876" s="237" t="s">
        <v>359</v>
      </c>
      <c r="G4876" s="237" t="s">
        <v>974</v>
      </c>
      <c r="H4876" s="237" t="s">
        <v>17</v>
      </c>
      <c r="I4876" s="237"/>
      <c r="J4876" s="237"/>
      <c r="K4876" s="237" t="s">
        <v>68</v>
      </c>
      <c r="L4876" s="237" t="s">
        <v>976</v>
      </c>
      <c r="M4876" s="237">
        <v>8429.9824000000008</v>
      </c>
      <c r="N4876" s="237">
        <v>251.67679999999999</v>
      </c>
      <c r="O4876" s="237">
        <v>2209.9886000000001</v>
      </c>
    </row>
    <row r="4877" spans="1:15">
      <c r="A4877" s="237" t="s">
        <v>969</v>
      </c>
      <c r="B4877" s="237" t="s">
        <v>970</v>
      </c>
      <c r="C4877" s="237" t="s">
        <v>971</v>
      </c>
      <c r="D4877" s="237" t="s">
        <v>972</v>
      </c>
      <c r="E4877" s="237" t="s">
        <v>996</v>
      </c>
      <c r="F4877" s="237" t="s">
        <v>359</v>
      </c>
      <c r="G4877" s="237" t="s">
        <v>974</v>
      </c>
      <c r="H4877" s="237" t="s">
        <v>17</v>
      </c>
      <c r="I4877" s="237"/>
      <c r="J4877" s="237"/>
      <c r="K4877" s="237" t="s">
        <v>68</v>
      </c>
      <c r="L4877" s="237" t="s">
        <v>977</v>
      </c>
      <c r="M4877" s="238">
        <v>1.45645349127275E-3</v>
      </c>
      <c r="N4877" s="238">
        <v>6.2817715701571499E-5</v>
      </c>
      <c r="O4877" s="238">
        <v>3.44056311650857E-4</v>
      </c>
    </row>
    <row r="4878" spans="1:15">
      <c r="A4878" s="231" t="s">
        <v>969</v>
      </c>
      <c r="B4878" s="231" t="s">
        <v>970</v>
      </c>
      <c r="C4878" s="231" t="s">
        <v>971</v>
      </c>
      <c r="D4878" s="231" t="s">
        <v>972</v>
      </c>
      <c r="E4878" s="231" t="s">
        <v>996</v>
      </c>
      <c r="F4878" s="231" t="s">
        <v>359</v>
      </c>
      <c r="G4878" s="231" t="s">
        <v>974</v>
      </c>
      <c r="H4878" s="231" t="s">
        <v>17</v>
      </c>
      <c r="I4878" s="231" t="s">
        <v>1002</v>
      </c>
      <c r="J4878" s="231" t="s">
        <v>1076</v>
      </c>
      <c r="K4878" s="231" t="s">
        <v>68</v>
      </c>
      <c r="L4878" s="231" t="s">
        <v>978</v>
      </c>
      <c r="M4878" s="234"/>
      <c r="N4878" s="239">
        <v>1</v>
      </c>
      <c r="O4878" s="239">
        <v>1</v>
      </c>
    </row>
    <row r="4879" spans="1:15">
      <c r="A4879" s="231" t="s">
        <v>969</v>
      </c>
      <c r="B4879" s="231" t="s">
        <v>970</v>
      </c>
      <c r="C4879" s="231" t="s">
        <v>971</v>
      </c>
      <c r="D4879" s="231" t="s">
        <v>972</v>
      </c>
      <c r="E4879" s="231" t="s">
        <v>996</v>
      </c>
      <c r="F4879" s="231" t="s">
        <v>359</v>
      </c>
      <c r="G4879" s="231" t="s">
        <v>974</v>
      </c>
      <c r="H4879" s="231" t="s">
        <v>17</v>
      </c>
      <c r="K4879" s="231" t="s">
        <v>68</v>
      </c>
      <c r="L4879" s="231" t="s">
        <v>979</v>
      </c>
      <c r="M4879" s="234"/>
      <c r="N4879" s="235"/>
      <c r="O4879" s="235"/>
    </row>
    <row r="4880" spans="1:15">
      <c r="A4880" s="231" t="s">
        <v>969</v>
      </c>
      <c r="B4880" s="231" t="s">
        <v>970</v>
      </c>
      <c r="C4880" s="231" t="s">
        <v>971</v>
      </c>
      <c r="D4880" s="231" t="s">
        <v>972</v>
      </c>
      <c r="E4880" s="231" t="s">
        <v>996</v>
      </c>
      <c r="F4880" s="231" t="s">
        <v>359</v>
      </c>
      <c r="G4880" s="231" t="s">
        <v>974</v>
      </c>
      <c r="H4880" s="231" t="s">
        <v>17</v>
      </c>
      <c r="K4880" s="231" t="s">
        <v>68</v>
      </c>
      <c r="L4880" s="231" t="s">
        <v>980</v>
      </c>
      <c r="M4880" s="234"/>
      <c r="N4880" s="235"/>
      <c r="O4880" s="235"/>
    </row>
    <row r="4881" spans="1:15">
      <c r="A4881" s="237" t="s">
        <v>969</v>
      </c>
      <c r="B4881" s="237" t="s">
        <v>970</v>
      </c>
      <c r="C4881" s="237" t="s">
        <v>971</v>
      </c>
      <c r="D4881" s="237" t="s">
        <v>972</v>
      </c>
      <c r="E4881" s="237" t="s">
        <v>996</v>
      </c>
      <c r="F4881" s="237" t="s">
        <v>999</v>
      </c>
      <c r="G4881" s="237" t="s">
        <v>974</v>
      </c>
      <c r="H4881" s="237" t="s">
        <v>975</v>
      </c>
      <c r="I4881" s="237"/>
      <c r="J4881" s="237"/>
      <c r="K4881" s="237" t="s">
        <v>59</v>
      </c>
      <c r="L4881" s="237" t="s">
        <v>976</v>
      </c>
      <c r="M4881" s="237">
        <v>85635.658899999995</v>
      </c>
      <c r="N4881" s="237">
        <v>77261.152499999997</v>
      </c>
      <c r="O4881" s="237"/>
    </row>
    <row r="4882" spans="1:15">
      <c r="A4882" s="237" t="s">
        <v>969</v>
      </c>
      <c r="B4882" s="237" t="s">
        <v>970</v>
      </c>
      <c r="C4882" s="237" t="s">
        <v>971</v>
      </c>
      <c r="D4882" s="237" t="s">
        <v>972</v>
      </c>
      <c r="E4882" s="237" t="s">
        <v>996</v>
      </c>
      <c r="F4882" s="237" t="s">
        <v>999</v>
      </c>
      <c r="G4882" s="237" t="s">
        <v>974</v>
      </c>
      <c r="H4882" s="237" t="s">
        <v>975</v>
      </c>
      <c r="I4882" s="237"/>
      <c r="J4882" s="237"/>
      <c r="K4882" s="237" t="s">
        <v>59</v>
      </c>
      <c r="L4882" s="237" t="s">
        <v>977</v>
      </c>
      <c r="M4882" s="238">
        <v>1.92841339071411E-2</v>
      </c>
      <c r="N4882" s="238">
        <v>1.92841339071411E-2</v>
      </c>
      <c r="O4882" s="238"/>
    </row>
    <row r="4883" spans="1:15">
      <c r="A4883" s="231" t="s">
        <v>969</v>
      </c>
      <c r="B4883" s="231" t="s">
        <v>970</v>
      </c>
      <c r="C4883" s="231" t="s">
        <v>971</v>
      </c>
      <c r="D4883" s="231" t="s">
        <v>972</v>
      </c>
      <c r="E4883" s="231" t="s">
        <v>996</v>
      </c>
      <c r="F4883" s="231" t="s">
        <v>999</v>
      </c>
      <c r="G4883" s="231" t="s">
        <v>974</v>
      </c>
      <c r="H4883" s="231" t="s">
        <v>975</v>
      </c>
      <c r="I4883" s="240" t="s">
        <v>130</v>
      </c>
      <c r="J4883" s="240" t="s">
        <v>1016</v>
      </c>
      <c r="K4883" s="231" t="s">
        <v>59</v>
      </c>
      <c r="L4883" s="231" t="s">
        <v>978</v>
      </c>
      <c r="M4883" s="234"/>
      <c r="N4883" s="235">
        <v>1</v>
      </c>
      <c r="O4883" s="235">
        <v>1</v>
      </c>
    </row>
    <row r="4884" spans="1:15">
      <c r="A4884" s="231" t="s">
        <v>969</v>
      </c>
      <c r="B4884" s="231" t="s">
        <v>970</v>
      </c>
      <c r="C4884" s="231" t="s">
        <v>971</v>
      </c>
      <c r="D4884" s="231" t="s">
        <v>972</v>
      </c>
      <c r="E4884" s="231" t="s">
        <v>996</v>
      </c>
      <c r="F4884" s="231" t="s">
        <v>999</v>
      </c>
      <c r="G4884" s="231" t="s">
        <v>974</v>
      </c>
      <c r="H4884" s="231" t="s">
        <v>975</v>
      </c>
      <c r="K4884" s="231" t="s">
        <v>59</v>
      </c>
      <c r="L4884" s="231" t="s">
        <v>979</v>
      </c>
      <c r="M4884" s="234"/>
      <c r="N4884" s="235"/>
      <c r="O4884" s="236"/>
    </row>
    <row r="4885" spans="1:15">
      <c r="A4885" s="231" t="s">
        <v>969</v>
      </c>
      <c r="B4885" s="231" t="s">
        <v>970</v>
      </c>
      <c r="C4885" s="231" t="s">
        <v>971</v>
      </c>
      <c r="D4885" s="231" t="s">
        <v>972</v>
      </c>
      <c r="E4885" s="231" t="s">
        <v>996</v>
      </c>
      <c r="F4885" s="231" t="s">
        <v>999</v>
      </c>
      <c r="G4885" s="231" t="s">
        <v>974</v>
      </c>
      <c r="H4885" s="231" t="s">
        <v>975</v>
      </c>
      <c r="K4885" s="231" t="s">
        <v>59</v>
      </c>
      <c r="L4885" s="231" t="s">
        <v>980</v>
      </c>
      <c r="M4885" s="234"/>
      <c r="N4885" s="235"/>
      <c r="O4885" s="236"/>
    </row>
    <row r="4886" spans="1:15">
      <c r="A4886" s="237" t="s">
        <v>969</v>
      </c>
      <c r="B4886" s="237" t="s">
        <v>970</v>
      </c>
      <c r="C4886" s="237" t="s">
        <v>971</v>
      </c>
      <c r="D4886" s="237" t="s">
        <v>972</v>
      </c>
      <c r="E4886" s="237" t="s">
        <v>996</v>
      </c>
      <c r="F4886" s="237" t="s">
        <v>999</v>
      </c>
      <c r="G4886" s="237" t="s">
        <v>974</v>
      </c>
      <c r="H4886" s="237" t="s">
        <v>981</v>
      </c>
      <c r="I4886" s="237"/>
      <c r="J4886" s="237"/>
      <c r="K4886" s="237" t="s">
        <v>59</v>
      </c>
      <c r="L4886" s="237" t="s">
        <v>976</v>
      </c>
      <c r="M4886" s="237">
        <v>8744.9778000000006</v>
      </c>
      <c r="N4886" s="237">
        <v>8647.991</v>
      </c>
      <c r="O4886" s="237"/>
    </row>
    <row r="4887" spans="1:15">
      <c r="A4887" s="237" t="s">
        <v>969</v>
      </c>
      <c r="B4887" s="237" t="s">
        <v>970</v>
      </c>
      <c r="C4887" s="237" t="s">
        <v>971</v>
      </c>
      <c r="D4887" s="237" t="s">
        <v>972</v>
      </c>
      <c r="E4887" s="237" t="s">
        <v>996</v>
      </c>
      <c r="F4887" s="237" t="s">
        <v>999</v>
      </c>
      <c r="G4887" s="237" t="s">
        <v>974</v>
      </c>
      <c r="H4887" s="237" t="s">
        <v>981</v>
      </c>
      <c r="I4887" s="237"/>
      <c r="J4887" s="237"/>
      <c r="K4887" s="237" t="s">
        <v>59</v>
      </c>
      <c r="L4887" s="237" t="s">
        <v>977</v>
      </c>
      <c r="M4887" s="238">
        <v>2.1585105978292399E-3</v>
      </c>
      <c r="N4887" s="238">
        <v>2.1585105978292399E-3</v>
      </c>
      <c r="O4887" s="238"/>
    </row>
    <row r="4888" spans="1:15">
      <c r="A4888" s="231" t="s">
        <v>969</v>
      </c>
      <c r="B4888" s="231" t="s">
        <v>970</v>
      </c>
      <c r="C4888" s="231" t="s">
        <v>971</v>
      </c>
      <c r="D4888" s="231" t="s">
        <v>972</v>
      </c>
      <c r="E4888" s="231" t="s">
        <v>996</v>
      </c>
      <c r="F4888" s="231" t="s">
        <v>999</v>
      </c>
      <c r="G4888" s="231" t="s">
        <v>974</v>
      </c>
      <c r="H4888" s="231" t="s">
        <v>981</v>
      </c>
      <c r="I4888" s="240" t="s">
        <v>130</v>
      </c>
      <c r="J4888" s="240" t="s">
        <v>1016</v>
      </c>
      <c r="K4888" s="231" t="s">
        <v>59</v>
      </c>
      <c r="L4888" s="231" t="s">
        <v>978</v>
      </c>
      <c r="M4888" s="234"/>
      <c r="N4888" s="235">
        <v>1</v>
      </c>
      <c r="O4888" s="235">
        <v>1</v>
      </c>
    </row>
    <row r="4889" spans="1:15">
      <c r="A4889" s="231" t="s">
        <v>969</v>
      </c>
      <c r="B4889" s="231" t="s">
        <v>970</v>
      </c>
      <c r="C4889" s="231" t="s">
        <v>971</v>
      </c>
      <c r="D4889" s="231" t="s">
        <v>972</v>
      </c>
      <c r="E4889" s="231" t="s">
        <v>996</v>
      </c>
      <c r="F4889" s="231" t="s">
        <v>999</v>
      </c>
      <c r="G4889" s="231" t="s">
        <v>974</v>
      </c>
      <c r="H4889" s="231" t="s">
        <v>981</v>
      </c>
      <c r="K4889" s="231" t="s">
        <v>59</v>
      </c>
      <c r="L4889" s="231" t="s">
        <v>979</v>
      </c>
      <c r="M4889" s="234"/>
      <c r="N4889" s="235"/>
      <c r="O4889" s="236"/>
    </row>
    <row r="4890" spans="1:15">
      <c r="A4890" s="231" t="s">
        <v>969</v>
      </c>
      <c r="B4890" s="231" t="s">
        <v>970</v>
      </c>
      <c r="C4890" s="231" t="s">
        <v>971</v>
      </c>
      <c r="D4890" s="231" t="s">
        <v>972</v>
      </c>
      <c r="E4890" s="231" t="s">
        <v>996</v>
      </c>
      <c r="F4890" s="231" t="s">
        <v>999</v>
      </c>
      <c r="G4890" s="231" t="s">
        <v>974</v>
      </c>
      <c r="H4890" s="231" t="s">
        <v>981</v>
      </c>
      <c r="K4890" s="231" t="s">
        <v>59</v>
      </c>
      <c r="L4890" s="231" t="s">
        <v>980</v>
      </c>
      <c r="M4890" s="234"/>
      <c r="N4890" s="235"/>
      <c r="O4890" s="236"/>
    </row>
    <row r="4891" spans="1:15">
      <c r="A4891" s="237" t="s">
        <v>969</v>
      </c>
      <c r="B4891" s="237" t="s">
        <v>970</v>
      </c>
      <c r="C4891" s="237" t="s">
        <v>971</v>
      </c>
      <c r="D4891" s="237" t="s">
        <v>972</v>
      </c>
      <c r="E4891" s="237" t="s">
        <v>996</v>
      </c>
      <c r="F4891" s="237" t="s">
        <v>999</v>
      </c>
      <c r="G4891" s="237" t="s">
        <v>974</v>
      </c>
      <c r="H4891" s="237" t="s">
        <v>982</v>
      </c>
      <c r="I4891" s="237"/>
      <c r="J4891" s="237"/>
      <c r="K4891" s="237" t="s">
        <v>59</v>
      </c>
      <c r="L4891" s="237" t="s">
        <v>976</v>
      </c>
      <c r="M4891" s="237">
        <v>2234.0625</v>
      </c>
      <c r="N4891" s="237"/>
      <c r="O4891" s="237">
        <v>621.82939999999996</v>
      </c>
    </row>
    <row r="4892" spans="1:15">
      <c r="A4892" s="237" t="s">
        <v>969</v>
      </c>
      <c r="B4892" s="237" t="s">
        <v>970</v>
      </c>
      <c r="C4892" s="237" t="s">
        <v>971</v>
      </c>
      <c r="D4892" s="237" t="s">
        <v>972</v>
      </c>
      <c r="E4892" s="237" t="s">
        <v>996</v>
      </c>
      <c r="F4892" s="237" t="s">
        <v>999</v>
      </c>
      <c r="G4892" s="237" t="s">
        <v>974</v>
      </c>
      <c r="H4892" s="237" t="s">
        <v>982</v>
      </c>
      <c r="I4892" s="237"/>
      <c r="J4892" s="237"/>
      <c r="K4892" s="237" t="s">
        <v>59</v>
      </c>
      <c r="L4892" s="237" t="s">
        <v>977</v>
      </c>
      <c r="M4892" s="238">
        <v>2.5276476106456401E-4</v>
      </c>
      <c r="N4892" s="238"/>
      <c r="O4892" s="238">
        <v>9.6807888438911005E-5</v>
      </c>
    </row>
    <row r="4893" spans="1:15">
      <c r="A4893" s="231" t="s">
        <v>969</v>
      </c>
      <c r="B4893" s="231" t="s">
        <v>970</v>
      </c>
      <c r="C4893" s="231" t="s">
        <v>971</v>
      </c>
      <c r="D4893" s="231" t="s">
        <v>972</v>
      </c>
      <c r="E4893" s="231" t="s">
        <v>996</v>
      </c>
      <c r="F4893" s="231" t="s">
        <v>999</v>
      </c>
      <c r="G4893" s="231" t="s">
        <v>974</v>
      </c>
      <c r="H4893" s="231" t="s">
        <v>982</v>
      </c>
      <c r="I4893" s="240" t="s">
        <v>130</v>
      </c>
      <c r="J4893" s="240" t="s">
        <v>1016</v>
      </c>
      <c r="K4893" s="231" t="s">
        <v>59</v>
      </c>
      <c r="L4893" s="231" t="s">
        <v>978</v>
      </c>
      <c r="M4893" s="234"/>
      <c r="N4893" s="235">
        <v>1</v>
      </c>
      <c r="O4893" s="235">
        <v>1</v>
      </c>
    </row>
    <row r="4894" spans="1:15">
      <c r="A4894" s="231" t="s">
        <v>969</v>
      </c>
      <c r="B4894" s="231" t="s">
        <v>970</v>
      </c>
      <c r="C4894" s="231" t="s">
        <v>971</v>
      </c>
      <c r="D4894" s="231" t="s">
        <v>972</v>
      </c>
      <c r="E4894" s="231" t="s">
        <v>996</v>
      </c>
      <c r="F4894" s="231" t="s">
        <v>999</v>
      </c>
      <c r="G4894" s="231" t="s">
        <v>974</v>
      </c>
      <c r="H4894" s="231" t="s">
        <v>982</v>
      </c>
      <c r="K4894" s="231" t="s">
        <v>59</v>
      </c>
      <c r="L4894" s="231" t="s">
        <v>979</v>
      </c>
      <c r="M4894" s="234"/>
      <c r="N4894" s="236"/>
      <c r="O4894" s="235"/>
    </row>
    <row r="4895" spans="1:15">
      <c r="A4895" s="231" t="s">
        <v>969</v>
      </c>
      <c r="B4895" s="231" t="s">
        <v>970</v>
      </c>
      <c r="C4895" s="231" t="s">
        <v>971</v>
      </c>
      <c r="D4895" s="231" t="s">
        <v>972</v>
      </c>
      <c r="E4895" s="231" t="s">
        <v>996</v>
      </c>
      <c r="F4895" s="231" t="s">
        <v>999</v>
      </c>
      <c r="G4895" s="231" t="s">
        <v>974</v>
      </c>
      <c r="H4895" s="231" t="s">
        <v>982</v>
      </c>
      <c r="K4895" s="231" t="s">
        <v>59</v>
      </c>
      <c r="L4895" s="231" t="s">
        <v>980</v>
      </c>
      <c r="M4895" s="234"/>
      <c r="N4895" s="236"/>
      <c r="O4895" s="235"/>
    </row>
    <row r="4896" spans="1:15">
      <c r="A4896" s="237" t="s">
        <v>969</v>
      </c>
      <c r="B4896" s="237" t="s">
        <v>970</v>
      </c>
      <c r="C4896" s="237" t="s">
        <v>971</v>
      </c>
      <c r="D4896" s="237" t="s">
        <v>972</v>
      </c>
      <c r="E4896" s="237" t="s">
        <v>996</v>
      </c>
      <c r="F4896" s="237" t="s">
        <v>999</v>
      </c>
      <c r="G4896" s="237" t="s">
        <v>974</v>
      </c>
      <c r="H4896" s="237" t="s">
        <v>983</v>
      </c>
      <c r="I4896" s="237"/>
      <c r="J4896" s="237"/>
      <c r="K4896" s="237" t="s">
        <v>59</v>
      </c>
      <c r="L4896" s="237" t="s">
        <v>976</v>
      </c>
      <c r="M4896" s="237">
        <v>660.70169999999996</v>
      </c>
      <c r="N4896" s="237"/>
      <c r="O4896" s="237">
        <v>267.13130000000001</v>
      </c>
    </row>
    <row r="4897" spans="1:15">
      <c r="A4897" s="237" t="s">
        <v>969</v>
      </c>
      <c r="B4897" s="237" t="s">
        <v>970</v>
      </c>
      <c r="C4897" s="237" t="s">
        <v>971</v>
      </c>
      <c r="D4897" s="237" t="s">
        <v>972</v>
      </c>
      <c r="E4897" s="237" t="s">
        <v>996</v>
      </c>
      <c r="F4897" s="237" t="s">
        <v>999</v>
      </c>
      <c r="G4897" s="237" t="s">
        <v>974</v>
      </c>
      <c r="H4897" s="237" t="s">
        <v>983</v>
      </c>
      <c r="I4897" s="237"/>
      <c r="J4897" s="237"/>
      <c r="K4897" s="237" t="s">
        <v>59</v>
      </c>
      <c r="L4897" s="237" t="s">
        <v>977</v>
      </c>
      <c r="M4897" s="238">
        <v>1.1374072305374199E-4</v>
      </c>
      <c r="N4897" s="238"/>
      <c r="O4897" s="238">
        <v>4.1587639775381002E-5</v>
      </c>
    </row>
    <row r="4898" spans="1:15">
      <c r="A4898" s="231" t="s">
        <v>969</v>
      </c>
      <c r="B4898" s="231" t="s">
        <v>970</v>
      </c>
      <c r="C4898" s="231" t="s">
        <v>971</v>
      </c>
      <c r="D4898" s="231" t="s">
        <v>972</v>
      </c>
      <c r="E4898" s="231" t="s">
        <v>996</v>
      </c>
      <c r="F4898" s="231" t="s">
        <v>999</v>
      </c>
      <c r="G4898" s="231" t="s">
        <v>974</v>
      </c>
      <c r="H4898" s="231" t="s">
        <v>983</v>
      </c>
      <c r="I4898" s="240" t="s">
        <v>130</v>
      </c>
      <c r="J4898" s="240" t="s">
        <v>1016</v>
      </c>
      <c r="K4898" s="231" t="s">
        <v>59</v>
      </c>
      <c r="L4898" s="231" t="s">
        <v>978</v>
      </c>
      <c r="M4898" s="234"/>
      <c r="N4898" s="235">
        <v>1</v>
      </c>
      <c r="O4898" s="235">
        <v>1</v>
      </c>
    </row>
    <row r="4899" spans="1:15">
      <c r="A4899" s="231" t="s">
        <v>969</v>
      </c>
      <c r="B4899" s="231" t="s">
        <v>970</v>
      </c>
      <c r="C4899" s="231" t="s">
        <v>971</v>
      </c>
      <c r="D4899" s="231" t="s">
        <v>972</v>
      </c>
      <c r="E4899" s="231" t="s">
        <v>996</v>
      </c>
      <c r="F4899" s="231" t="s">
        <v>999</v>
      </c>
      <c r="G4899" s="231" t="s">
        <v>974</v>
      </c>
      <c r="H4899" s="231" t="s">
        <v>983</v>
      </c>
      <c r="K4899" s="231" t="s">
        <v>59</v>
      </c>
      <c r="L4899" s="231" t="s">
        <v>979</v>
      </c>
      <c r="M4899" s="234"/>
      <c r="N4899" s="236"/>
      <c r="O4899" s="235"/>
    </row>
    <row r="4900" spans="1:15">
      <c r="A4900" s="231" t="s">
        <v>969</v>
      </c>
      <c r="B4900" s="231" t="s">
        <v>970</v>
      </c>
      <c r="C4900" s="231" t="s">
        <v>971</v>
      </c>
      <c r="D4900" s="231" t="s">
        <v>972</v>
      </c>
      <c r="E4900" s="231" t="s">
        <v>996</v>
      </c>
      <c r="F4900" s="231" t="s">
        <v>999</v>
      </c>
      <c r="G4900" s="231" t="s">
        <v>974</v>
      </c>
      <c r="H4900" s="231" t="s">
        <v>983</v>
      </c>
      <c r="K4900" s="231" t="s">
        <v>59</v>
      </c>
      <c r="L4900" s="231" t="s">
        <v>980</v>
      </c>
      <c r="M4900" s="234"/>
      <c r="N4900" s="236"/>
      <c r="O4900" s="235"/>
    </row>
    <row r="4901" spans="1:15">
      <c r="A4901" s="237" t="s">
        <v>969</v>
      </c>
      <c r="B4901" s="237" t="s">
        <v>970</v>
      </c>
      <c r="C4901" s="237" t="s">
        <v>971</v>
      </c>
      <c r="D4901" s="237" t="s">
        <v>972</v>
      </c>
      <c r="E4901" s="237" t="s">
        <v>996</v>
      </c>
      <c r="F4901" s="237" t="s">
        <v>999</v>
      </c>
      <c r="G4901" s="237" t="s">
        <v>974</v>
      </c>
      <c r="H4901" s="237" t="s">
        <v>984</v>
      </c>
      <c r="I4901" s="237"/>
      <c r="J4901" s="237"/>
      <c r="K4901" s="237" t="s">
        <v>59</v>
      </c>
      <c r="L4901" s="237" t="s">
        <v>976</v>
      </c>
      <c r="M4901" s="237">
        <v>111691.33</v>
      </c>
      <c r="N4901" s="237"/>
      <c r="O4901" s="237">
        <v>59385.6253</v>
      </c>
    </row>
    <row r="4902" spans="1:15">
      <c r="A4902" s="237" t="s">
        <v>969</v>
      </c>
      <c r="B4902" s="237" t="s">
        <v>970</v>
      </c>
      <c r="C4902" s="237" t="s">
        <v>971</v>
      </c>
      <c r="D4902" s="237" t="s">
        <v>972</v>
      </c>
      <c r="E4902" s="237" t="s">
        <v>996</v>
      </c>
      <c r="F4902" s="237" t="s">
        <v>999</v>
      </c>
      <c r="G4902" s="237" t="s">
        <v>974</v>
      </c>
      <c r="H4902" s="237" t="s">
        <v>984</v>
      </c>
      <c r="I4902" s="237"/>
      <c r="J4902" s="237"/>
      <c r="K4902" s="237" t="s">
        <v>59</v>
      </c>
      <c r="L4902" s="237" t="s">
        <v>977</v>
      </c>
      <c r="M4902" s="238">
        <v>1.9296983054602399E-2</v>
      </c>
      <c r="N4902" s="238"/>
      <c r="O4902" s="238">
        <v>9.24529620007895E-3</v>
      </c>
    </row>
    <row r="4903" spans="1:15">
      <c r="A4903" s="231" t="s">
        <v>969</v>
      </c>
      <c r="B4903" s="231" t="s">
        <v>970</v>
      </c>
      <c r="C4903" s="231" t="s">
        <v>971</v>
      </c>
      <c r="D4903" s="231" t="s">
        <v>972</v>
      </c>
      <c r="E4903" s="231" t="s">
        <v>996</v>
      </c>
      <c r="F4903" s="231" t="s">
        <v>999</v>
      </c>
      <c r="G4903" s="231" t="s">
        <v>974</v>
      </c>
      <c r="H4903" s="231" t="s">
        <v>984</v>
      </c>
      <c r="I4903" s="240" t="s">
        <v>130</v>
      </c>
      <c r="J4903" s="240" t="s">
        <v>1016</v>
      </c>
      <c r="K4903" s="231" t="s">
        <v>59</v>
      </c>
      <c r="L4903" s="231" t="s">
        <v>978</v>
      </c>
      <c r="M4903" s="234"/>
      <c r="N4903" s="235">
        <v>1</v>
      </c>
      <c r="O4903" s="235">
        <v>1</v>
      </c>
    </row>
    <row r="4904" spans="1:15">
      <c r="A4904" s="231" t="s">
        <v>969</v>
      </c>
      <c r="B4904" s="231" t="s">
        <v>970</v>
      </c>
      <c r="C4904" s="231" t="s">
        <v>971</v>
      </c>
      <c r="D4904" s="231" t="s">
        <v>972</v>
      </c>
      <c r="E4904" s="231" t="s">
        <v>996</v>
      </c>
      <c r="F4904" s="231" t="s">
        <v>999</v>
      </c>
      <c r="G4904" s="231" t="s">
        <v>974</v>
      </c>
      <c r="H4904" s="231" t="s">
        <v>984</v>
      </c>
      <c r="K4904" s="231" t="s">
        <v>59</v>
      </c>
      <c r="L4904" s="231" t="s">
        <v>979</v>
      </c>
      <c r="M4904" s="234"/>
      <c r="N4904" s="236"/>
      <c r="O4904" s="235"/>
    </row>
    <row r="4905" spans="1:15">
      <c r="A4905" s="231" t="s">
        <v>969</v>
      </c>
      <c r="B4905" s="231" t="s">
        <v>970</v>
      </c>
      <c r="C4905" s="231" t="s">
        <v>971</v>
      </c>
      <c r="D4905" s="231" t="s">
        <v>972</v>
      </c>
      <c r="E4905" s="231" t="s">
        <v>996</v>
      </c>
      <c r="F4905" s="231" t="s">
        <v>999</v>
      </c>
      <c r="G4905" s="231" t="s">
        <v>974</v>
      </c>
      <c r="H4905" s="231" t="s">
        <v>984</v>
      </c>
      <c r="K4905" s="231" t="s">
        <v>59</v>
      </c>
      <c r="L4905" s="231" t="s">
        <v>980</v>
      </c>
      <c r="M4905" s="234"/>
      <c r="N4905" s="236"/>
      <c r="O4905" s="235"/>
    </row>
    <row r="4906" spans="1:15">
      <c r="A4906" s="237" t="s">
        <v>969</v>
      </c>
      <c r="B4906" s="237" t="s">
        <v>970</v>
      </c>
      <c r="C4906" s="237" t="s">
        <v>971</v>
      </c>
      <c r="D4906" s="237" t="s">
        <v>972</v>
      </c>
      <c r="E4906" s="237" t="s">
        <v>996</v>
      </c>
      <c r="F4906" s="237" t="s">
        <v>999</v>
      </c>
      <c r="G4906" s="237" t="s">
        <v>974</v>
      </c>
      <c r="H4906" s="237" t="s">
        <v>985</v>
      </c>
      <c r="I4906" s="237"/>
      <c r="J4906" s="237"/>
      <c r="K4906" s="237" t="s">
        <v>59</v>
      </c>
      <c r="L4906" s="237" t="s">
        <v>976</v>
      </c>
      <c r="M4906" s="237">
        <v>858.46420000000001</v>
      </c>
      <c r="N4906" s="237"/>
      <c r="O4906" s="237">
        <v>324.93540000000002</v>
      </c>
    </row>
    <row r="4907" spans="1:15">
      <c r="A4907" s="237" t="s">
        <v>969</v>
      </c>
      <c r="B4907" s="237" t="s">
        <v>970</v>
      </c>
      <c r="C4907" s="237" t="s">
        <v>971</v>
      </c>
      <c r="D4907" s="237" t="s">
        <v>972</v>
      </c>
      <c r="E4907" s="237" t="s">
        <v>996</v>
      </c>
      <c r="F4907" s="237" t="s">
        <v>999</v>
      </c>
      <c r="G4907" s="237" t="s">
        <v>974</v>
      </c>
      <c r="H4907" s="237" t="s">
        <v>985</v>
      </c>
      <c r="I4907" s="237"/>
      <c r="J4907" s="237"/>
      <c r="K4907" s="237" t="s">
        <v>59</v>
      </c>
      <c r="L4907" s="237" t="s">
        <v>977</v>
      </c>
      <c r="M4907" s="238">
        <v>1.47013275946104E-4</v>
      </c>
      <c r="N4907" s="238"/>
      <c r="O4907" s="238">
        <v>5.0586720333668602E-5</v>
      </c>
    </row>
    <row r="4908" spans="1:15">
      <c r="A4908" s="231" t="s">
        <v>969</v>
      </c>
      <c r="B4908" s="231" t="s">
        <v>970</v>
      </c>
      <c r="C4908" s="231" t="s">
        <v>971</v>
      </c>
      <c r="D4908" s="231" t="s">
        <v>972</v>
      </c>
      <c r="E4908" s="231" t="s">
        <v>996</v>
      </c>
      <c r="F4908" s="231" t="s">
        <v>999</v>
      </c>
      <c r="G4908" s="231" t="s">
        <v>974</v>
      </c>
      <c r="H4908" s="231" t="s">
        <v>985</v>
      </c>
      <c r="I4908" s="240" t="s">
        <v>130</v>
      </c>
      <c r="J4908" s="240" t="s">
        <v>1016</v>
      </c>
      <c r="K4908" s="231" t="s">
        <v>59</v>
      </c>
      <c r="L4908" s="231" t="s">
        <v>978</v>
      </c>
      <c r="M4908" s="234"/>
      <c r="N4908" s="235">
        <v>1</v>
      </c>
      <c r="O4908" s="235">
        <v>1</v>
      </c>
    </row>
    <row r="4909" spans="1:15">
      <c r="A4909" s="231" t="s">
        <v>969</v>
      </c>
      <c r="B4909" s="231" t="s">
        <v>970</v>
      </c>
      <c r="C4909" s="231" t="s">
        <v>971</v>
      </c>
      <c r="D4909" s="231" t="s">
        <v>972</v>
      </c>
      <c r="E4909" s="231" t="s">
        <v>996</v>
      </c>
      <c r="F4909" s="231" t="s">
        <v>999</v>
      </c>
      <c r="G4909" s="231" t="s">
        <v>974</v>
      </c>
      <c r="H4909" s="231" t="s">
        <v>985</v>
      </c>
      <c r="K4909" s="231" t="s">
        <v>59</v>
      </c>
      <c r="L4909" s="231" t="s">
        <v>979</v>
      </c>
      <c r="M4909" s="234"/>
      <c r="N4909" s="236"/>
      <c r="O4909" s="235"/>
    </row>
    <row r="4910" spans="1:15">
      <c r="A4910" s="231" t="s">
        <v>969</v>
      </c>
      <c r="B4910" s="231" t="s">
        <v>970</v>
      </c>
      <c r="C4910" s="231" t="s">
        <v>971</v>
      </c>
      <c r="D4910" s="231" t="s">
        <v>972</v>
      </c>
      <c r="E4910" s="231" t="s">
        <v>996</v>
      </c>
      <c r="F4910" s="231" t="s">
        <v>999</v>
      </c>
      <c r="G4910" s="231" t="s">
        <v>974</v>
      </c>
      <c r="H4910" s="231" t="s">
        <v>985</v>
      </c>
      <c r="K4910" s="231" t="s">
        <v>59</v>
      </c>
      <c r="L4910" s="231" t="s">
        <v>980</v>
      </c>
      <c r="M4910" s="234"/>
      <c r="N4910" s="236"/>
      <c r="O4910" s="235"/>
    </row>
    <row r="4911" spans="1:15">
      <c r="A4911" s="237" t="s">
        <v>969</v>
      </c>
      <c r="B4911" s="237" t="s">
        <v>970</v>
      </c>
      <c r="C4911" s="237" t="s">
        <v>971</v>
      </c>
      <c r="D4911" s="237" t="s">
        <v>972</v>
      </c>
      <c r="E4911" s="237" t="s">
        <v>996</v>
      </c>
      <c r="F4911" s="237" t="s">
        <v>999</v>
      </c>
      <c r="G4911" s="237" t="s">
        <v>974</v>
      </c>
      <c r="H4911" s="237" t="s">
        <v>986</v>
      </c>
      <c r="I4911" s="237"/>
      <c r="J4911" s="237"/>
      <c r="K4911" s="237" t="s">
        <v>59</v>
      </c>
      <c r="L4911" s="237" t="s">
        <v>976</v>
      </c>
      <c r="M4911" s="237">
        <v>9352.8392000000003</v>
      </c>
      <c r="N4911" s="237"/>
      <c r="O4911" s="237">
        <v>3390.8524000000002</v>
      </c>
    </row>
    <row r="4912" spans="1:15">
      <c r="A4912" s="237" t="s">
        <v>969</v>
      </c>
      <c r="B4912" s="237" t="s">
        <v>970</v>
      </c>
      <c r="C4912" s="237" t="s">
        <v>971</v>
      </c>
      <c r="D4912" s="237" t="s">
        <v>972</v>
      </c>
      <c r="E4912" s="237" t="s">
        <v>996</v>
      </c>
      <c r="F4912" s="237" t="s">
        <v>999</v>
      </c>
      <c r="G4912" s="237" t="s">
        <v>974</v>
      </c>
      <c r="H4912" s="237" t="s">
        <v>986</v>
      </c>
      <c r="I4912" s="237"/>
      <c r="J4912" s="237"/>
      <c r="K4912" s="237" t="s">
        <v>59</v>
      </c>
      <c r="L4912" s="237" t="s">
        <v>977</v>
      </c>
      <c r="M4912" s="238">
        <v>1.7036978988198999E-3</v>
      </c>
      <c r="N4912" s="238"/>
      <c r="O4912" s="238">
        <v>5.2789601271991001E-4</v>
      </c>
    </row>
    <row r="4913" spans="1:15">
      <c r="A4913" s="231" t="s">
        <v>969</v>
      </c>
      <c r="B4913" s="231" t="s">
        <v>970</v>
      </c>
      <c r="C4913" s="231" t="s">
        <v>971</v>
      </c>
      <c r="D4913" s="231" t="s">
        <v>972</v>
      </c>
      <c r="E4913" s="231" t="s">
        <v>996</v>
      </c>
      <c r="F4913" s="231" t="s">
        <v>999</v>
      </c>
      <c r="G4913" s="231" t="s">
        <v>974</v>
      </c>
      <c r="H4913" s="231" t="s">
        <v>986</v>
      </c>
      <c r="I4913" s="240" t="s">
        <v>130</v>
      </c>
      <c r="J4913" s="240" t="s">
        <v>1016</v>
      </c>
      <c r="K4913" s="231" t="s">
        <v>59</v>
      </c>
      <c r="L4913" s="231" t="s">
        <v>978</v>
      </c>
      <c r="M4913" s="234"/>
      <c r="N4913" s="235">
        <v>1</v>
      </c>
      <c r="O4913" s="235">
        <v>1</v>
      </c>
    </row>
    <row r="4914" spans="1:15">
      <c r="A4914" s="231" t="s">
        <v>969</v>
      </c>
      <c r="B4914" s="231" t="s">
        <v>970</v>
      </c>
      <c r="C4914" s="231" t="s">
        <v>971</v>
      </c>
      <c r="D4914" s="231" t="s">
        <v>972</v>
      </c>
      <c r="E4914" s="231" t="s">
        <v>996</v>
      </c>
      <c r="F4914" s="231" t="s">
        <v>999</v>
      </c>
      <c r="G4914" s="231" t="s">
        <v>974</v>
      </c>
      <c r="H4914" s="231" t="s">
        <v>986</v>
      </c>
      <c r="K4914" s="231" t="s">
        <v>59</v>
      </c>
      <c r="L4914" s="231" t="s">
        <v>979</v>
      </c>
      <c r="M4914" s="234"/>
      <c r="N4914" s="236"/>
      <c r="O4914" s="235"/>
    </row>
    <row r="4915" spans="1:15">
      <c r="A4915" s="231" t="s">
        <v>969</v>
      </c>
      <c r="B4915" s="231" t="s">
        <v>970</v>
      </c>
      <c r="C4915" s="231" t="s">
        <v>971</v>
      </c>
      <c r="D4915" s="231" t="s">
        <v>972</v>
      </c>
      <c r="E4915" s="231" t="s">
        <v>996</v>
      </c>
      <c r="F4915" s="231" t="s">
        <v>999</v>
      </c>
      <c r="G4915" s="231" t="s">
        <v>974</v>
      </c>
      <c r="H4915" s="231" t="s">
        <v>986</v>
      </c>
      <c r="K4915" s="231" t="s">
        <v>59</v>
      </c>
      <c r="L4915" s="231" t="s">
        <v>980</v>
      </c>
      <c r="M4915" s="234"/>
      <c r="N4915" s="236"/>
      <c r="O4915" s="235"/>
    </row>
    <row r="4916" spans="1:15">
      <c r="A4916" s="237" t="s">
        <v>969</v>
      </c>
      <c r="B4916" s="237" t="s">
        <v>970</v>
      </c>
      <c r="C4916" s="237" t="s">
        <v>971</v>
      </c>
      <c r="D4916" s="237" t="s">
        <v>972</v>
      </c>
      <c r="E4916" s="237" t="s">
        <v>996</v>
      </c>
      <c r="F4916" s="237" t="s">
        <v>999</v>
      </c>
      <c r="G4916" s="237" t="s">
        <v>974</v>
      </c>
      <c r="H4916" s="237" t="s">
        <v>49</v>
      </c>
      <c r="I4916" s="237"/>
      <c r="J4916" s="237"/>
      <c r="K4916" s="237" t="s">
        <v>59</v>
      </c>
      <c r="L4916" s="237" t="s">
        <v>976</v>
      </c>
      <c r="M4916" s="237">
        <v>16267.9272</v>
      </c>
      <c r="N4916" s="237">
        <v>12335.122799999999</v>
      </c>
      <c r="O4916" s="237">
        <v>5338.0898999999999</v>
      </c>
    </row>
    <row r="4917" spans="1:15">
      <c r="A4917" s="237" t="s">
        <v>969</v>
      </c>
      <c r="B4917" s="237" t="s">
        <v>970</v>
      </c>
      <c r="C4917" s="237" t="s">
        <v>971</v>
      </c>
      <c r="D4917" s="237" t="s">
        <v>972</v>
      </c>
      <c r="E4917" s="237" t="s">
        <v>996</v>
      </c>
      <c r="F4917" s="237" t="s">
        <v>999</v>
      </c>
      <c r="G4917" s="237" t="s">
        <v>974</v>
      </c>
      <c r="H4917" s="237" t="s">
        <v>49</v>
      </c>
      <c r="I4917" s="237"/>
      <c r="J4917" s="237"/>
      <c r="K4917" s="237" t="s">
        <v>59</v>
      </c>
      <c r="L4917" s="237" t="s">
        <v>977</v>
      </c>
      <c r="M4917" s="238">
        <v>3.1111078354789001E-3</v>
      </c>
      <c r="N4917" s="238">
        <v>3.0788067759697098E-3</v>
      </c>
      <c r="O4917" s="238">
        <v>8.3104660460904198E-4</v>
      </c>
    </row>
    <row r="4918" spans="1:15">
      <c r="A4918" s="231" t="s">
        <v>969</v>
      </c>
      <c r="B4918" s="231" t="s">
        <v>970</v>
      </c>
      <c r="C4918" s="231" t="s">
        <v>971</v>
      </c>
      <c r="D4918" s="231" t="s">
        <v>972</v>
      </c>
      <c r="E4918" s="231" t="s">
        <v>996</v>
      </c>
      <c r="F4918" s="231" t="s">
        <v>999</v>
      </c>
      <c r="G4918" s="231" t="s">
        <v>974</v>
      </c>
      <c r="H4918" s="231" t="s">
        <v>49</v>
      </c>
      <c r="I4918" s="240" t="s">
        <v>130</v>
      </c>
      <c r="J4918" s="240" t="s">
        <v>1016</v>
      </c>
      <c r="K4918" s="231" t="s">
        <v>59</v>
      </c>
      <c r="L4918" s="231" t="s">
        <v>978</v>
      </c>
      <c r="M4918" s="234"/>
      <c r="N4918" s="235">
        <v>1</v>
      </c>
      <c r="O4918" s="235">
        <v>1</v>
      </c>
    </row>
    <row r="4919" spans="1:15">
      <c r="A4919" s="231" t="s">
        <v>969</v>
      </c>
      <c r="B4919" s="231" t="s">
        <v>970</v>
      </c>
      <c r="C4919" s="231" t="s">
        <v>971</v>
      </c>
      <c r="D4919" s="231" t="s">
        <v>972</v>
      </c>
      <c r="E4919" s="231" t="s">
        <v>996</v>
      </c>
      <c r="F4919" s="231" t="s">
        <v>999</v>
      </c>
      <c r="G4919" s="231" t="s">
        <v>974</v>
      </c>
      <c r="H4919" s="231" t="s">
        <v>49</v>
      </c>
      <c r="K4919" s="231" t="s">
        <v>59</v>
      </c>
      <c r="L4919" s="231" t="s">
        <v>979</v>
      </c>
      <c r="M4919" s="234"/>
      <c r="N4919" s="235"/>
      <c r="O4919" s="235"/>
    </row>
    <row r="4920" spans="1:15">
      <c r="A4920" s="231" t="s">
        <v>969</v>
      </c>
      <c r="B4920" s="231" t="s">
        <v>970</v>
      </c>
      <c r="C4920" s="231" t="s">
        <v>971</v>
      </c>
      <c r="D4920" s="231" t="s">
        <v>972</v>
      </c>
      <c r="E4920" s="231" t="s">
        <v>996</v>
      </c>
      <c r="F4920" s="231" t="s">
        <v>999</v>
      </c>
      <c r="G4920" s="231" t="s">
        <v>974</v>
      </c>
      <c r="H4920" s="231" t="s">
        <v>49</v>
      </c>
      <c r="K4920" s="231" t="s">
        <v>59</v>
      </c>
      <c r="L4920" s="231" t="s">
        <v>980</v>
      </c>
      <c r="M4920" s="234"/>
      <c r="N4920" s="235"/>
      <c r="O4920" s="235"/>
    </row>
    <row r="4921" spans="1:15">
      <c r="A4921" s="237" t="s">
        <v>969</v>
      </c>
      <c r="B4921" s="237" t="s">
        <v>970</v>
      </c>
      <c r="C4921" s="237" t="s">
        <v>971</v>
      </c>
      <c r="D4921" s="237" t="s">
        <v>972</v>
      </c>
      <c r="E4921" s="237" t="s">
        <v>996</v>
      </c>
      <c r="F4921" s="237" t="s">
        <v>999</v>
      </c>
      <c r="G4921" s="237" t="s">
        <v>974</v>
      </c>
      <c r="H4921" s="237" t="s">
        <v>27</v>
      </c>
      <c r="I4921" s="237"/>
      <c r="J4921" s="237"/>
      <c r="K4921" s="237" t="s">
        <v>59</v>
      </c>
      <c r="L4921" s="237" t="s">
        <v>976</v>
      </c>
      <c r="M4921" s="237">
        <v>6406.7709000000004</v>
      </c>
      <c r="N4921" s="237">
        <v>6406.7709000000004</v>
      </c>
      <c r="O4921" s="237">
        <v>1708.8142</v>
      </c>
    </row>
    <row r="4922" spans="1:15">
      <c r="A4922" s="237" t="s">
        <v>969</v>
      </c>
      <c r="B4922" s="237" t="s">
        <v>970</v>
      </c>
      <c r="C4922" s="237" t="s">
        <v>971</v>
      </c>
      <c r="D4922" s="237" t="s">
        <v>972</v>
      </c>
      <c r="E4922" s="237" t="s">
        <v>996</v>
      </c>
      <c r="F4922" s="237" t="s">
        <v>999</v>
      </c>
      <c r="G4922" s="237" t="s">
        <v>974</v>
      </c>
      <c r="H4922" s="237" t="s">
        <v>27</v>
      </c>
      <c r="I4922" s="237"/>
      <c r="J4922" s="237"/>
      <c r="K4922" s="237" t="s">
        <v>59</v>
      </c>
      <c r="L4922" s="237" t="s">
        <v>977</v>
      </c>
      <c r="M4922" s="238">
        <v>1.5991093059086099E-3</v>
      </c>
      <c r="N4922" s="238">
        <v>1.5991093059086099E-3</v>
      </c>
      <c r="O4922" s="238">
        <v>2.6603228222471802E-4</v>
      </c>
    </row>
    <row r="4923" spans="1:15">
      <c r="A4923" s="231" t="s">
        <v>969</v>
      </c>
      <c r="B4923" s="231" t="s">
        <v>970</v>
      </c>
      <c r="C4923" s="231" t="s">
        <v>971</v>
      </c>
      <c r="D4923" s="231" t="s">
        <v>972</v>
      </c>
      <c r="E4923" s="231" t="s">
        <v>996</v>
      </c>
      <c r="F4923" s="231" t="s">
        <v>999</v>
      </c>
      <c r="G4923" s="231" t="s">
        <v>974</v>
      </c>
      <c r="H4923" s="231" t="s">
        <v>27</v>
      </c>
      <c r="I4923" s="240" t="s">
        <v>130</v>
      </c>
      <c r="J4923" s="240" t="s">
        <v>1016</v>
      </c>
      <c r="K4923" s="231" t="s">
        <v>59</v>
      </c>
      <c r="L4923" s="231" t="s">
        <v>978</v>
      </c>
      <c r="M4923" s="234"/>
      <c r="N4923" s="235">
        <v>1</v>
      </c>
      <c r="O4923" s="235">
        <v>1</v>
      </c>
    </row>
    <row r="4924" spans="1:15">
      <c r="A4924" s="231" t="s">
        <v>969</v>
      </c>
      <c r="B4924" s="231" t="s">
        <v>970</v>
      </c>
      <c r="C4924" s="231" t="s">
        <v>971</v>
      </c>
      <c r="D4924" s="231" t="s">
        <v>972</v>
      </c>
      <c r="E4924" s="231" t="s">
        <v>996</v>
      </c>
      <c r="F4924" s="231" t="s">
        <v>999</v>
      </c>
      <c r="G4924" s="231" t="s">
        <v>974</v>
      </c>
      <c r="H4924" s="231" t="s">
        <v>27</v>
      </c>
      <c r="K4924" s="231" t="s">
        <v>59</v>
      </c>
      <c r="L4924" s="231" t="s">
        <v>979</v>
      </c>
      <c r="M4924" s="234"/>
      <c r="N4924" s="235"/>
      <c r="O4924" s="235"/>
    </row>
    <row r="4925" spans="1:15">
      <c r="A4925" s="231" t="s">
        <v>969</v>
      </c>
      <c r="B4925" s="231" t="s">
        <v>970</v>
      </c>
      <c r="C4925" s="231" t="s">
        <v>971</v>
      </c>
      <c r="D4925" s="231" t="s">
        <v>972</v>
      </c>
      <c r="E4925" s="231" t="s">
        <v>996</v>
      </c>
      <c r="F4925" s="231" t="s">
        <v>999</v>
      </c>
      <c r="G4925" s="231" t="s">
        <v>974</v>
      </c>
      <c r="H4925" s="231" t="s">
        <v>27</v>
      </c>
      <c r="K4925" s="231" t="s">
        <v>59</v>
      </c>
      <c r="L4925" s="231" t="s">
        <v>980</v>
      </c>
      <c r="M4925" s="234"/>
      <c r="N4925" s="235"/>
      <c r="O4925" s="235"/>
    </row>
    <row r="4926" spans="1:15">
      <c r="A4926" s="237" t="s">
        <v>969</v>
      </c>
      <c r="B4926" s="237" t="s">
        <v>970</v>
      </c>
      <c r="C4926" s="237" t="s">
        <v>971</v>
      </c>
      <c r="D4926" s="237" t="s">
        <v>972</v>
      </c>
      <c r="E4926" s="237" t="s">
        <v>996</v>
      </c>
      <c r="F4926" s="237" t="s">
        <v>999</v>
      </c>
      <c r="G4926" s="237" t="s">
        <v>974</v>
      </c>
      <c r="H4926" s="237" t="s">
        <v>31</v>
      </c>
      <c r="I4926" s="237"/>
      <c r="J4926" s="237"/>
      <c r="K4926" s="237" t="s">
        <v>59</v>
      </c>
      <c r="L4926" s="237" t="s">
        <v>976</v>
      </c>
      <c r="M4926" s="237">
        <v>1823.7607</v>
      </c>
      <c r="N4926" s="237">
        <v>1823.7607</v>
      </c>
      <c r="O4926" s="237"/>
    </row>
    <row r="4927" spans="1:15">
      <c r="A4927" s="237" t="s">
        <v>969</v>
      </c>
      <c r="B4927" s="237" t="s">
        <v>970</v>
      </c>
      <c r="C4927" s="237" t="s">
        <v>971</v>
      </c>
      <c r="D4927" s="237" t="s">
        <v>972</v>
      </c>
      <c r="E4927" s="237" t="s">
        <v>996</v>
      </c>
      <c r="F4927" s="237" t="s">
        <v>999</v>
      </c>
      <c r="G4927" s="237" t="s">
        <v>974</v>
      </c>
      <c r="H4927" s="237" t="s">
        <v>31</v>
      </c>
      <c r="I4927" s="237"/>
      <c r="J4927" s="237"/>
      <c r="K4927" s="237" t="s">
        <v>59</v>
      </c>
      <c r="L4927" s="237" t="s">
        <v>977</v>
      </c>
      <c r="M4927" s="238">
        <v>4.5520477517315501E-4</v>
      </c>
      <c r="N4927" s="238">
        <v>4.5520477517315501E-4</v>
      </c>
      <c r="O4927" s="238"/>
    </row>
    <row r="4928" spans="1:15">
      <c r="A4928" s="231" t="s">
        <v>969</v>
      </c>
      <c r="B4928" s="231" t="s">
        <v>970</v>
      </c>
      <c r="C4928" s="231" t="s">
        <v>971</v>
      </c>
      <c r="D4928" s="231" t="s">
        <v>972</v>
      </c>
      <c r="E4928" s="231" t="s">
        <v>996</v>
      </c>
      <c r="F4928" s="231" t="s">
        <v>999</v>
      </c>
      <c r="G4928" s="231" t="s">
        <v>974</v>
      </c>
      <c r="H4928" s="231" t="s">
        <v>31</v>
      </c>
      <c r="I4928" s="240" t="s">
        <v>130</v>
      </c>
      <c r="J4928" s="240" t="s">
        <v>1016</v>
      </c>
      <c r="K4928" s="231" t="s">
        <v>59</v>
      </c>
      <c r="L4928" s="231" t="s">
        <v>978</v>
      </c>
      <c r="M4928" s="234"/>
      <c r="N4928" s="235">
        <v>1</v>
      </c>
      <c r="O4928" s="235">
        <v>1</v>
      </c>
    </row>
    <row r="4929" spans="1:15">
      <c r="A4929" s="231" t="s">
        <v>969</v>
      </c>
      <c r="B4929" s="231" t="s">
        <v>970</v>
      </c>
      <c r="C4929" s="231" t="s">
        <v>971</v>
      </c>
      <c r="D4929" s="231" t="s">
        <v>972</v>
      </c>
      <c r="E4929" s="231" t="s">
        <v>996</v>
      </c>
      <c r="F4929" s="231" t="s">
        <v>999</v>
      </c>
      <c r="G4929" s="231" t="s">
        <v>974</v>
      </c>
      <c r="H4929" s="231" t="s">
        <v>31</v>
      </c>
      <c r="K4929" s="231" t="s">
        <v>59</v>
      </c>
      <c r="L4929" s="231" t="s">
        <v>979</v>
      </c>
      <c r="M4929" s="234"/>
      <c r="N4929" s="235"/>
      <c r="O4929" s="236"/>
    </row>
    <row r="4930" spans="1:15">
      <c r="A4930" s="231" t="s">
        <v>969</v>
      </c>
      <c r="B4930" s="231" t="s">
        <v>970</v>
      </c>
      <c r="C4930" s="231" t="s">
        <v>971</v>
      </c>
      <c r="D4930" s="231" t="s">
        <v>972</v>
      </c>
      <c r="E4930" s="231" t="s">
        <v>996</v>
      </c>
      <c r="F4930" s="231" t="s">
        <v>999</v>
      </c>
      <c r="G4930" s="231" t="s">
        <v>974</v>
      </c>
      <c r="H4930" s="231" t="s">
        <v>31</v>
      </c>
      <c r="K4930" s="231" t="s">
        <v>59</v>
      </c>
      <c r="L4930" s="231" t="s">
        <v>980</v>
      </c>
      <c r="M4930" s="234"/>
      <c r="N4930" s="235"/>
      <c r="O4930" s="236"/>
    </row>
    <row r="4931" spans="1:15">
      <c r="A4931" s="237" t="s">
        <v>969</v>
      </c>
      <c r="B4931" s="237" t="s">
        <v>970</v>
      </c>
      <c r="C4931" s="237" t="s">
        <v>971</v>
      </c>
      <c r="D4931" s="237" t="s">
        <v>972</v>
      </c>
      <c r="E4931" s="237" t="s">
        <v>996</v>
      </c>
      <c r="F4931" s="237" t="s">
        <v>999</v>
      </c>
      <c r="G4931" s="237" t="s">
        <v>974</v>
      </c>
      <c r="H4931" s="237" t="s">
        <v>647</v>
      </c>
      <c r="I4931" s="237"/>
      <c r="J4931" s="237"/>
      <c r="K4931" s="237" t="s">
        <v>59</v>
      </c>
      <c r="L4931" s="237" t="s">
        <v>976</v>
      </c>
      <c r="M4931" s="237">
        <v>13213.822</v>
      </c>
      <c r="N4931" s="237">
        <v>12065.1319</v>
      </c>
      <c r="O4931" s="237">
        <v>1577.4671000000001</v>
      </c>
    </row>
    <row r="4932" spans="1:15">
      <c r="A4932" s="237" t="s">
        <v>969</v>
      </c>
      <c r="B4932" s="237" t="s">
        <v>970</v>
      </c>
      <c r="C4932" s="237" t="s">
        <v>971</v>
      </c>
      <c r="D4932" s="237" t="s">
        <v>972</v>
      </c>
      <c r="E4932" s="237" t="s">
        <v>996</v>
      </c>
      <c r="F4932" s="237" t="s">
        <v>999</v>
      </c>
      <c r="G4932" s="237" t="s">
        <v>974</v>
      </c>
      <c r="H4932" s="237" t="s">
        <v>647</v>
      </c>
      <c r="I4932" s="237"/>
      <c r="J4932" s="237"/>
      <c r="K4932" s="237" t="s">
        <v>59</v>
      </c>
      <c r="L4932" s="237" t="s">
        <v>977</v>
      </c>
      <c r="M4932" s="238">
        <v>3.01141792011088E-3</v>
      </c>
      <c r="N4932" s="238">
        <v>3.01141792011088E-3</v>
      </c>
      <c r="O4932" s="238">
        <v>2.4558385150790998E-4</v>
      </c>
    </row>
    <row r="4933" spans="1:15">
      <c r="A4933" s="231" t="s">
        <v>969</v>
      </c>
      <c r="B4933" s="231" t="s">
        <v>970</v>
      </c>
      <c r="C4933" s="231" t="s">
        <v>971</v>
      </c>
      <c r="D4933" s="231" t="s">
        <v>972</v>
      </c>
      <c r="E4933" s="231" t="s">
        <v>996</v>
      </c>
      <c r="F4933" s="231" t="s">
        <v>999</v>
      </c>
      <c r="G4933" s="231" t="s">
        <v>974</v>
      </c>
      <c r="H4933" s="231" t="s">
        <v>647</v>
      </c>
      <c r="I4933" s="240" t="s">
        <v>130</v>
      </c>
      <c r="J4933" s="240" t="s">
        <v>1016</v>
      </c>
      <c r="K4933" s="231" t="s">
        <v>59</v>
      </c>
      <c r="L4933" s="231" t="s">
        <v>978</v>
      </c>
      <c r="M4933" s="234"/>
      <c r="N4933" s="235">
        <v>1</v>
      </c>
      <c r="O4933" s="235">
        <v>1</v>
      </c>
    </row>
    <row r="4934" spans="1:15">
      <c r="A4934" s="231" t="s">
        <v>969</v>
      </c>
      <c r="B4934" s="231" t="s">
        <v>970</v>
      </c>
      <c r="C4934" s="231" t="s">
        <v>971</v>
      </c>
      <c r="D4934" s="231" t="s">
        <v>972</v>
      </c>
      <c r="E4934" s="231" t="s">
        <v>996</v>
      </c>
      <c r="F4934" s="231" t="s">
        <v>999</v>
      </c>
      <c r="G4934" s="231" t="s">
        <v>974</v>
      </c>
      <c r="H4934" s="231" t="s">
        <v>647</v>
      </c>
      <c r="K4934" s="231" t="s">
        <v>59</v>
      </c>
      <c r="L4934" s="231" t="s">
        <v>979</v>
      </c>
      <c r="M4934" s="234"/>
      <c r="N4934" s="235"/>
      <c r="O4934" s="235"/>
    </row>
    <row r="4935" spans="1:15">
      <c r="A4935" s="231" t="s">
        <v>969</v>
      </c>
      <c r="B4935" s="231" t="s">
        <v>970</v>
      </c>
      <c r="C4935" s="231" t="s">
        <v>971</v>
      </c>
      <c r="D4935" s="231" t="s">
        <v>972</v>
      </c>
      <c r="E4935" s="231" t="s">
        <v>996</v>
      </c>
      <c r="F4935" s="231" t="s">
        <v>999</v>
      </c>
      <c r="G4935" s="231" t="s">
        <v>974</v>
      </c>
      <c r="H4935" s="231" t="s">
        <v>647</v>
      </c>
      <c r="K4935" s="231" t="s">
        <v>59</v>
      </c>
      <c r="L4935" s="231" t="s">
        <v>980</v>
      </c>
      <c r="M4935" s="234"/>
      <c r="N4935" s="235"/>
      <c r="O4935" s="235"/>
    </row>
    <row r="4936" spans="1:15">
      <c r="A4936" s="237" t="s">
        <v>969</v>
      </c>
      <c r="B4936" s="237" t="s">
        <v>970</v>
      </c>
      <c r="C4936" s="237" t="s">
        <v>971</v>
      </c>
      <c r="D4936" s="237" t="s">
        <v>972</v>
      </c>
      <c r="E4936" s="237" t="s">
        <v>996</v>
      </c>
      <c r="F4936" s="237" t="s">
        <v>999</v>
      </c>
      <c r="G4936" s="237" t="s">
        <v>974</v>
      </c>
      <c r="H4936" s="237" t="s">
        <v>32</v>
      </c>
      <c r="I4936" s="237"/>
      <c r="J4936" s="237"/>
      <c r="K4936" s="237" t="s">
        <v>59</v>
      </c>
      <c r="L4936" s="237" t="s">
        <v>976</v>
      </c>
      <c r="M4936" s="237">
        <v>12062.6396</v>
      </c>
      <c r="N4936" s="237">
        <v>12062.6396</v>
      </c>
      <c r="O4936" s="237">
        <v>2009.3079</v>
      </c>
    </row>
    <row r="4937" spans="1:15">
      <c r="A4937" s="237" t="s">
        <v>969</v>
      </c>
      <c r="B4937" s="237" t="s">
        <v>970</v>
      </c>
      <c r="C4937" s="237" t="s">
        <v>971</v>
      </c>
      <c r="D4937" s="237" t="s">
        <v>972</v>
      </c>
      <c r="E4937" s="237" t="s">
        <v>996</v>
      </c>
      <c r="F4937" s="237" t="s">
        <v>999</v>
      </c>
      <c r="G4937" s="237" t="s">
        <v>974</v>
      </c>
      <c r="H4937" s="237" t="s">
        <v>32</v>
      </c>
      <c r="I4937" s="237"/>
      <c r="J4937" s="237"/>
      <c r="K4937" s="237" t="s">
        <v>59</v>
      </c>
      <c r="L4937" s="237" t="s">
        <v>977</v>
      </c>
      <c r="M4937" s="238">
        <v>3.0107958500875599E-3</v>
      </c>
      <c r="N4937" s="238">
        <v>3.0107958500875599E-3</v>
      </c>
      <c r="O4937" s="238">
        <v>3.1281386023662201E-4</v>
      </c>
    </row>
    <row r="4938" spans="1:15">
      <c r="A4938" s="231" t="s">
        <v>969</v>
      </c>
      <c r="B4938" s="231" t="s">
        <v>970</v>
      </c>
      <c r="C4938" s="231" t="s">
        <v>971</v>
      </c>
      <c r="D4938" s="231" t="s">
        <v>972</v>
      </c>
      <c r="E4938" s="231" t="s">
        <v>996</v>
      </c>
      <c r="F4938" s="231" t="s">
        <v>999</v>
      </c>
      <c r="G4938" s="231" t="s">
        <v>974</v>
      </c>
      <c r="H4938" s="231" t="s">
        <v>32</v>
      </c>
      <c r="I4938" s="240" t="s">
        <v>130</v>
      </c>
      <c r="J4938" s="240" t="s">
        <v>1016</v>
      </c>
      <c r="K4938" s="231" t="s">
        <v>59</v>
      </c>
      <c r="L4938" s="231" t="s">
        <v>978</v>
      </c>
      <c r="M4938" s="234"/>
      <c r="N4938" s="235">
        <v>1</v>
      </c>
      <c r="O4938" s="235">
        <v>1</v>
      </c>
    </row>
    <row r="4939" spans="1:15">
      <c r="A4939" s="231" t="s">
        <v>969</v>
      </c>
      <c r="B4939" s="231" t="s">
        <v>970</v>
      </c>
      <c r="C4939" s="231" t="s">
        <v>971</v>
      </c>
      <c r="D4939" s="231" t="s">
        <v>972</v>
      </c>
      <c r="E4939" s="231" t="s">
        <v>996</v>
      </c>
      <c r="F4939" s="231" t="s">
        <v>999</v>
      </c>
      <c r="G4939" s="231" t="s">
        <v>974</v>
      </c>
      <c r="H4939" s="231" t="s">
        <v>32</v>
      </c>
      <c r="K4939" s="231" t="s">
        <v>59</v>
      </c>
      <c r="L4939" s="231" t="s">
        <v>979</v>
      </c>
      <c r="M4939" s="234"/>
      <c r="N4939" s="235"/>
      <c r="O4939" s="235"/>
    </row>
    <row r="4940" spans="1:15">
      <c r="A4940" s="231" t="s">
        <v>969</v>
      </c>
      <c r="B4940" s="231" t="s">
        <v>970</v>
      </c>
      <c r="C4940" s="231" t="s">
        <v>971</v>
      </c>
      <c r="D4940" s="231" t="s">
        <v>972</v>
      </c>
      <c r="E4940" s="231" t="s">
        <v>996</v>
      </c>
      <c r="F4940" s="231" t="s">
        <v>999</v>
      </c>
      <c r="G4940" s="231" t="s">
        <v>974</v>
      </c>
      <c r="H4940" s="231" t="s">
        <v>32</v>
      </c>
      <c r="K4940" s="231" t="s">
        <v>59</v>
      </c>
      <c r="L4940" s="231" t="s">
        <v>980</v>
      </c>
      <c r="M4940" s="234"/>
      <c r="N4940" s="235"/>
      <c r="O4940" s="235"/>
    </row>
    <row r="4941" spans="1:15">
      <c r="A4941" s="237" t="s">
        <v>969</v>
      </c>
      <c r="B4941" s="237" t="s">
        <v>970</v>
      </c>
      <c r="C4941" s="237" t="s">
        <v>971</v>
      </c>
      <c r="D4941" s="237" t="s">
        <v>972</v>
      </c>
      <c r="E4941" s="237" t="s">
        <v>996</v>
      </c>
      <c r="F4941" s="237" t="s">
        <v>999</v>
      </c>
      <c r="G4941" s="237" t="s">
        <v>974</v>
      </c>
      <c r="H4941" s="237" t="s">
        <v>28</v>
      </c>
      <c r="I4941" s="237"/>
      <c r="J4941" s="237"/>
      <c r="K4941" s="237" t="s">
        <v>59</v>
      </c>
      <c r="L4941" s="237" t="s">
        <v>976</v>
      </c>
      <c r="M4941" s="237">
        <v>2111.2855</v>
      </c>
      <c r="N4941" s="237">
        <v>1296.2382</v>
      </c>
      <c r="O4941" s="237">
        <v>1465.1333</v>
      </c>
    </row>
    <row r="4942" spans="1:15">
      <c r="A4942" s="237" t="s">
        <v>969</v>
      </c>
      <c r="B4942" s="237" t="s">
        <v>970</v>
      </c>
      <c r="C4942" s="237" t="s">
        <v>971</v>
      </c>
      <c r="D4942" s="237" t="s">
        <v>972</v>
      </c>
      <c r="E4942" s="237" t="s">
        <v>996</v>
      </c>
      <c r="F4942" s="237" t="s">
        <v>999</v>
      </c>
      <c r="G4942" s="237" t="s">
        <v>974</v>
      </c>
      <c r="H4942" s="237" t="s">
        <v>28</v>
      </c>
      <c r="I4942" s="237"/>
      <c r="J4942" s="237"/>
      <c r="K4942" s="237" t="s">
        <v>59</v>
      </c>
      <c r="L4942" s="237" t="s">
        <v>977</v>
      </c>
      <c r="M4942" s="238">
        <v>3.2353686445916601E-4</v>
      </c>
      <c r="N4942" s="238">
        <v>3.2353686445916601E-4</v>
      </c>
      <c r="O4942" s="238">
        <v>2.2809545681586201E-4</v>
      </c>
    </row>
    <row r="4943" spans="1:15">
      <c r="A4943" s="231" t="s">
        <v>969</v>
      </c>
      <c r="B4943" s="231" t="s">
        <v>970</v>
      </c>
      <c r="C4943" s="231" t="s">
        <v>971</v>
      </c>
      <c r="D4943" s="231" t="s">
        <v>972</v>
      </c>
      <c r="E4943" s="231" t="s">
        <v>996</v>
      </c>
      <c r="F4943" s="231" t="s">
        <v>999</v>
      </c>
      <c r="G4943" s="231" t="s">
        <v>974</v>
      </c>
      <c r="H4943" s="231" t="s">
        <v>28</v>
      </c>
      <c r="I4943" s="240" t="s">
        <v>130</v>
      </c>
      <c r="J4943" s="240" t="s">
        <v>1016</v>
      </c>
      <c r="K4943" s="231" t="s">
        <v>59</v>
      </c>
      <c r="L4943" s="231" t="s">
        <v>978</v>
      </c>
      <c r="M4943" s="234"/>
      <c r="N4943" s="235">
        <v>1</v>
      </c>
      <c r="O4943" s="235">
        <v>1</v>
      </c>
    </row>
    <row r="4944" spans="1:15">
      <c r="A4944" s="231" t="s">
        <v>969</v>
      </c>
      <c r="B4944" s="231" t="s">
        <v>970</v>
      </c>
      <c r="C4944" s="231" t="s">
        <v>971</v>
      </c>
      <c r="D4944" s="231" t="s">
        <v>972</v>
      </c>
      <c r="E4944" s="231" t="s">
        <v>996</v>
      </c>
      <c r="F4944" s="231" t="s">
        <v>999</v>
      </c>
      <c r="G4944" s="231" t="s">
        <v>974</v>
      </c>
      <c r="H4944" s="231" t="s">
        <v>28</v>
      </c>
      <c r="K4944" s="231" t="s">
        <v>59</v>
      </c>
      <c r="L4944" s="231" t="s">
        <v>979</v>
      </c>
      <c r="M4944" s="234"/>
      <c r="N4944" s="235"/>
      <c r="O4944" s="235"/>
    </row>
    <row r="4945" spans="1:15">
      <c r="A4945" s="231" t="s">
        <v>969</v>
      </c>
      <c r="B4945" s="231" t="s">
        <v>970</v>
      </c>
      <c r="C4945" s="231" t="s">
        <v>971</v>
      </c>
      <c r="D4945" s="231" t="s">
        <v>972</v>
      </c>
      <c r="E4945" s="231" t="s">
        <v>996</v>
      </c>
      <c r="F4945" s="231" t="s">
        <v>999</v>
      </c>
      <c r="G4945" s="231" t="s">
        <v>974</v>
      </c>
      <c r="H4945" s="231" t="s">
        <v>28</v>
      </c>
      <c r="K4945" s="231" t="s">
        <v>59</v>
      </c>
      <c r="L4945" s="231" t="s">
        <v>980</v>
      </c>
      <c r="M4945" s="234"/>
      <c r="N4945" s="235"/>
      <c r="O4945" s="235"/>
    </row>
    <row r="4946" spans="1:15">
      <c r="A4946" s="237" t="s">
        <v>969</v>
      </c>
      <c r="B4946" s="237" t="s">
        <v>970</v>
      </c>
      <c r="C4946" s="237" t="s">
        <v>971</v>
      </c>
      <c r="D4946" s="237" t="s">
        <v>972</v>
      </c>
      <c r="E4946" s="237" t="s">
        <v>996</v>
      </c>
      <c r="F4946" s="237" t="s">
        <v>999</v>
      </c>
      <c r="G4946" s="237" t="s">
        <v>974</v>
      </c>
      <c r="H4946" s="237" t="s">
        <v>25</v>
      </c>
      <c r="I4946" s="237"/>
      <c r="J4946" s="237"/>
      <c r="K4946" s="237" t="s">
        <v>59</v>
      </c>
      <c r="L4946" s="237" t="s">
        <v>976</v>
      </c>
      <c r="M4946" s="237">
        <v>0.11940000000000001</v>
      </c>
      <c r="N4946" s="237"/>
      <c r="O4946" s="237"/>
    </row>
    <row r="4947" spans="1:15">
      <c r="A4947" s="237" t="s">
        <v>969</v>
      </c>
      <c r="B4947" s="237" t="s">
        <v>970</v>
      </c>
      <c r="C4947" s="237" t="s">
        <v>971</v>
      </c>
      <c r="D4947" s="237" t="s">
        <v>972</v>
      </c>
      <c r="E4947" s="237" t="s">
        <v>996</v>
      </c>
      <c r="F4947" s="237" t="s">
        <v>999</v>
      </c>
      <c r="G4947" s="237" t="s">
        <v>974</v>
      </c>
      <c r="H4947" s="237" t="s">
        <v>25</v>
      </c>
      <c r="I4947" s="237"/>
      <c r="J4947" s="237"/>
      <c r="K4947" s="237" t="s">
        <v>59</v>
      </c>
      <c r="L4947" s="237" t="s">
        <v>977</v>
      </c>
      <c r="M4947" s="238">
        <v>1.9588779326213001E-8</v>
      </c>
      <c r="N4947" s="238"/>
      <c r="O4947" s="238"/>
    </row>
    <row r="4948" spans="1:15">
      <c r="A4948" s="231" t="s">
        <v>969</v>
      </c>
      <c r="B4948" s="231" t="s">
        <v>970</v>
      </c>
      <c r="C4948" s="231" t="s">
        <v>971</v>
      </c>
      <c r="D4948" s="231" t="s">
        <v>972</v>
      </c>
      <c r="E4948" s="231" t="s">
        <v>996</v>
      </c>
      <c r="F4948" s="231" t="s">
        <v>999</v>
      </c>
      <c r="G4948" s="231" t="s">
        <v>974</v>
      </c>
      <c r="H4948" s="231" t="s">
        <v>25</v>
      </c>
      <c r="I4948" s="240" t="s">
        <v>130</v>
      </c>
      <c r="J4948" s="240" t="s">
        <v>1016</v>
      </c>
      <c r="K4948" s="231" t="s">
        <v>59</v>
      </c>
      <c r="L4948" s="231" t="s">
        <v>978</v>
      </c>
      <c r="M4948" s="234"/>
      <c r="N4948" s="235">
        <v>1</v>
      </c>
      <c r="O4948" s="235">
        <v>1</v>
      </c>
    </row>
    <row r="4949" spans="1:15">
      <c r="A4949" s="231" t="s">
        <v>969</v>
      </c>
      <c r="B4949" s="231" t="s">
        <v>970</v>
      </c>
      <c r="C4949" s="231" t="s">
        <v>971</v>
      </c>
      <c r="D4949" s="231" t="s">
        <v>972</v>
      </c>
      <c r="E4949" s="231" t="s">
        <v>996</v>
      </c>
      <c r="F4949" s="231" t="s">
        <v>999</v>
      </c>
      <c r="G4949" s="231" t="s">
        <v>974</v>
      </c>
      <c r="H4949" s="231" t="s">
        <v>25</v>
      </c>
      <c r="K4949" s="231" t="s">
        <v>59</v>
      </c>
      <c r="L4949" s="231" t="s">
        <v>979</v>
      </c>
      <c r="M4949" s="234"/>
      <c r="N4949" s="236"/>
      <c r="O4949" s="236"/>
    </row>
    <row r="4950" spans="1:15">
      <c r="A4950" s="231" t="s">
        <v>969</v>
      </c>
      <c r="B4950" s="231" t="s">
        <v>970</v>
      </c>
      <c r="C4950" s="231" t="s">
        <v>971</v>
      </c>
      <c r="D4950" s="231" t="s">
        <v>972</v>
      </c>
      <c r="E4950" s="231" t="s">
        <v>996</v>
      </c>
      <c r="F4950" s="231" t="s">
        <v>999</v>
      </c>
      <c r="G4950" s="231" t="s">
        <v>974</v>
      </c>
      <c r="H4950" s="231" t="s">
        <v>25</v>
      </c>
      <c r="K4950" s="231" t="s">
        <v>59</v>
      </c>
      <c r="L4950" s="231" t="s">
        <v>980</v>
      </c>
      <c r="M4950" s="234"/>
      <c r="N4950" s="236"/>
      <c r="O4950" s="236"/>
    </row>
    <row r="4951" spans="1:15">
      <c r="A4951" s="237" t="s">
        <v>969</v>
      </c>
      <c r="B4951" s="237" t="s">
        <v>970</v>
      </c>
      <c r="C4951" s="237" t="s">
        <v>971</v>
      </c>
      <c r="D4951" s="237" t="s">
        <v>972</v>
      </c>
      <c r="E4951" s="237" t="s">
        <v>996</v>
      </c>
      <c r="F4951" s="237" t="s">
        <v>999</v>
      </c>
      <c r="G4951" s="237" t="s">
        <v>974</v>
      </c>
      <c r="H4951" s="237" t="s">
        <v>649</v>
      </c>
      <c r="I4951" s="237"/>
      <c r="J4951" s="237"/>
      <c r="K4951" s="237" t="s">
        <v>59</v>
      </c>
      <c r="L4951" s="237" t="s">
        <v>976</v>
      </c>
      <c r="M4951" s="237">
        <v>1636.5021999999999</v>
      </c>
      <c r="N4951" s="237">
        <v>534.55650000000003</v>
      </c>
      <c r="O4951" s="237">
        <v>401.2989</v>
      </c>
    </row>
    <row r="4952" spans="1:15">
      <c r="A4952" s="237" t="s">
        <v>969</v>
      </c>
      <c r="B4952" s="237" t="s">
        <v>970</v>
      </c>
      <c r="C4952" s="237" t="s">
        <v>971</v>
      </c>
      <c r="D4952" s="237" t="s">
        <v>972</v>
      </c>
      <c r="E4952" s="237" t="s">
        <v>996</v>
      </c>
      <c r="F4952" s="237" t="s">
        <v>999</v>
      </c>
      <c r="G4952" s="237" t="s">
        <v>974</v>
      </c>
      <c r="H4952" s="237" t="s">
        <v>649</v>
      </c>
      <c r="I4952" s="237"/>
      <c r="J4952" s="237"/>
      <c r="K4952" s="237" t="s">
        <v>59</v>
      </c>
      <c r="L4952" s="237" t="s">
        <v>977</v>
      </c>
      <c r="M4952" s="238">
        <v>2.8172614586437298E-4</v>
      </c>
      <c r="N4952" s="238">
        <v>1.3342357437565601E-4</v>
      </c>
      <c r="O4952" s="238">
        <v>6.2475172678965799E-5</v>
      </c>
    </row>
    <row r="4953" spans="1:15">
      <c r="A4953" s="231" t="s">
        <v>969</v>
      </c>
      <c r="B4953" s="231" t="s">
        <v>970</v>
      </c>
      <c r="C4953" s="231" t="s">
        <v>971</v>
      </c>
      <c r="D4953" s="231" t="s">
        <v>972</v>
      </c>
      <c r="E4953" s="231" t="s">
        <v>996</v>
      </c>
      <c r="F4953" s="231" t="s">
        <v>999</v>
      </c>
      <c r="G4953" s="231" t="s">
        <v>974</v>
      </c>
      <c r="H4953" s="231" t="s">
        <v>649</v>
      </c>
      <c r="I4953" s="240" t="s">
        <v>130</v>
      </c>
      <c r="J4953" s="240" t="s">
        <v>1016</v>
      </c>
      <c r="K4953" s="231" t="s">
        <v>59</v>
      </c>
      <c r="L4953" s="231" t="s">
        <v>978</v>
      </c>
      <c r="M4953" s="234"/>
      <c r="N4953" s="235">
        <v>1</v>
      </c>
      <c r="O4953" s="235">
        <v>1</v>
      </c>
    </row>
    <row r="4954" spans="1:15">
      <c r="A4954" s="231" t="s">
        <v>969</v>
      </c>
      <c r="B4954" s="231" t="s">
        <v>970</v>
      </c>
      <c r="C4954" s="231" t="s">
        <v>971</v>
      </c>
      <c r="D4954" s="231" t="s">
        <v>972</v>
      </c>
      <c r="E4954" s="231" t="s">
        <v>996</v>
      </c>
      <c r="F4954" s="231" t="s">
        <v>999</v>
      </c>
      <c r="G4954" s="231" t="s">
        <v>974</v>
      </c>
      <c r="H4954" s="231" t="s">
        <v>649</v>
      </c>
      <c r="K4954" s="231" t="s">
        <v>59</v>
      </c>
      <c r="L4954" s="231" t="s">
        <v>979</v>
      </c>
      <c r="M4954" s="234"/>
      <c r="N4954" s="235"/>
      <c r="O4954" s="235"/>
    </row>
    <row r="4955" spans="1:15">
      <c r="A4955" s="231" t="s">
        <v>969</v>
      </c>
      <c r="B4955" s="231" t="s">
        <v>970</v>
      </c>
      <c r="C4955" s="231" t="s">
        <v>971</v>
      </c>
      <c r="D4955" s="231" t="s">
        <v>972</v>
      </c>
      <c r="E4955" s="231" t="s">
        <v>996</v>
      </c>
      <c r="F4955" s="231" t="s">
        <v>999</v>
      </c>
      <c r="G4955" s="231" t="s">
        <v>974</v>
      </c>
      <c r="H4955" s="231" t="s">
        <v>649</v>
      </c>
      <c r="K4955" s="231" t="s">
        <v>59</v>
      </c>
      <c r="L4955" s="231" t="s">
        <v>980</v>
      </c>
      <c r="M4955" s="234"/>
      <c r="N4955" s="235"/>
      <c r="O4955" s="235"/>
    </row>
    <row r="4956" spans="1:15">
      <c r="A4956" s="237" t="s">
        <v>969</v>
      </c>
      <c r="B4956" s="237" t="s">
        <v>970</v>
      </c>
      <c r="C4956" s="237" t="s">
        <v>971</v>
      </c>
      <c r="D4956" s="237" t="s">
        <v>972</v>
      </c>
      <c r="E4956" s="237" t="s">
        <v>996</v>
      </c>
      <c r="F4956" s="237" t="s">
        <v>999</v>
      </c>
      <c r="G4956" s="237" t="s">
        <v>974</v>
      </c>
      <c r="H4956" s="237" t="s">
        <v>650</v>
      </c>
      <c r="I4956" s="237"/>
      <c r="J4956" s="237"/>
      <c r="K4956" s="237" t="s">
        <v>59</v>
      </c>
      <c r="L4956" s="237" t="s">
        <v>976</v>
      </c>
      <c r="M4956" s="237">
        <v>975.26400000000001</v>
      </c>
      <c r="N4956" s="237"/>
      <c r="O4956" s="237">
        <v>515.94539999999995</v>
      </c>
    </row>
    <row r="4957" spans="1:15">
      <c r="A4957" s="237" t="s">
        <v>969</v>
      </c>
      <c r="B4957" s="237" t="s">
        <v>970</v>
      </c>
      <c r="C4957" s="237" t="s">
        <v>971</v>
      </c>
      <c r="D4957" s="237" t="s">
        <v>972</v>
      </c>
      <c r="E4957" s="237" t="s">
        <v>996</v>
      </c>
      <c r="F4957" s="237" t="s">
        <v>999</v>
      </c>
      <c r="G4957" s="237" t="s">
        <v>974</v>
      </c>
      <c r="H4957" s="237" t="s">
        <v>650</v>
      </c>
      <c r="I4957" s="237"/>
      <c r="J4957" s="237"/>
      <c r="K4957" s="237" t="s">
        <v>59</v>
      </c>
      <c r="L4957" s="237" t="s">
        <v>977</v>
      </c>
      <c r="M4957" s="238">
        <v>1.6789306358419299E-4</v>
      </c>
      <c r="N4957" s="238"/>
      <c r="O4957" s="238">
        <v>8.0323614039106694E-5</v>
      </c>
    </row>
    <row r="4958" spans="1:15">
      <c r="A4958" s="231" t="s">
        <v>969</v>
      </c>
      <c r="B4958" s="231" t="s">
        <v>970</v>
      </c>
      <c r="C4958" s="231" t="s">
        <v>971</v>
      </c>
      <c r="D4958" s="231" t="s">
        <v>972</v>
      </c>
      <c r="E4958" s="231" t="s">
        <v>996</v>
      </c>
      <c r="F4958" s="231" t="s">
        <v>999</v>
      </c>
      <c r="G4958" s="231" t="s">
        <v>974</v>
      </c>
      <c r="H4958" s="231" t="s">
        <v>650</v>
      </c>
      <c r="I4958" s="240" t="s">
        <v>130</v>
      </c>
      <c r="J4958" s="240" t="s">
        <v>1016</v>
      </c>
      <c r="K4958" s="231" t="s">
        <v>59</v>
      </c>
      <c r="L4958" s="231" t="s">
        <v>978</v>
      </c>
      <c r="M4958" s="234"/>
      <c r="N4958" s="235">
        <v>1</v>
      </c>
      <c r="O4958" s="235">
        <v>1</v>
      </c>
    </row>
    <row r="4959" spans="1:15">
      <c r="A4959" s="231" t="s">
        <v>969</v>
      </c>
      <c r="B4959" s="231" t="s">
        <v>970</v>
      </c>
      <c r="C4959" s="231" t="s">
        <v>971</v>
      </c>
      <c r="D4959" s="231" t="s">
        <v>972</v>
      </c>
      <c r="E4959" s="231" t="s">
        <v>996</v>
      </c>
      <c r="F4959" s="231" t="s">
        <v>999</v>
      </c>
      <c r="G4959" s="231" t="s">
        <v>974</v>
      </c>
      <c r="H4959" s="231" t="s">
        <v>650</v>
      </c>
      <c r="K4959" s="231" t="s">
        <v>59</v>
      </c>
      <c r="L4959" s="231" t="s">
        <v>979</v>
      </c>
      <c r="M4959" s="234"/>
      <c r="N4959" s="236"/>
      <c r="O4959" s="235"/>
    </row>
    <row r="4960" spans="1:15">
      <c r="A4960" s="231" t="s">
        <v>969</v>
      </c>
      <c r="B4960" s="231" t="s">
        <v>970</v>
      </c>
      <c r="C4960" s="231" t="s">
        <v>971</v>
      </c>
      <c r="D4960" s="231" t="s">
        <v>972</v>
      </c>
      <c r="E4960" s="231" t="s">
        <v>996</v>
      </c>
      <c r="F4960" s="231" t="s">
        <v>999</v>
      </c>
      <c r="G4960" s="231" t="s">
        <v>974</v>
      </c>
      <c r="H4960" s="231" t="s">
        <v>650</v>
      </c>
      <c r="K4960" s="231" t="s">
        <v>59</v>
      </c>
      <c r="L4960" s="231" t="s">
        <v>980</v>
      </c>
      <c r="M4960" s="234"/>
      <c r="N4960" s="236"/>
      <c r="O4960" s="235"/>
    </row>
    <row r="4961" spans="1:15">
      <c r="A4961" s="237" t="s">
        <v>969</v>
      </c>
      <c r="B4961" s="237" t="s">
        <v>970</v>
      </c>
      <c r="C4961" s="237" t="s">
        <v>971</v>
      </c>
      <c r="D4961" s="237" t="s">
        <v>972</v>
      </c>
      <c r="E4961" s="237" t="s">
        <v>996</v>
      </c>
      <c r="F4961" s="237" t="s">
        <v>999</v>
      </c>
      <c r="G4961" s="237" t="s">
        <v>974</v>
      </c>
      <c r="H4961" s="237" t="s">
        <v>987</v>
      </c>
      <c r="I4961" s="237"/>
      <c r="J4961" s="237"/>
      <c r="K4961" s="237" t="s">
        <v>59</v>
      </c>
      <c r="L4961" s="237" t="s">
        <v>976</v>
      </c>
      <c r="M4961" s="237">
        <v>0.61770000000000003</v>
      </c>
      <c r="N4961" s="237"/>
      <c r="O4961" s="237">
        <v>0.2175</v>
      </c>
    </row>
    <row r="4962" spans="1:15">
      <c r="A4962" s="237" t="s">
        <v>969</v>
      </c>
      <c r="B4962" s="237" t="s">
        <v>970</v>
      </c>
      <c r="C4962" s="237" t="s">
        <v>971</v>
      </c>
      <c r="D4962" s="237" t="s">
        <v>972</v>
      </c>
      <c r="E4962" s="237" t="s">
        <v>996</v>
      </c>
      <c r="F4962" s="237" t="s">
        <v>999</v>
      </c>
      <c r="G4962" s="237" t="s">
        <v>974</v>
      </c>
      <c r="H4962" s="237" t="s">
        <v>987</v>
      </c>
      <c r="I4962" s="237"/>
      <c r="J4962" s="237"/>
      <c r="K4962" s="237" t="s">
        <v>59</v>
      </c>
      <c r="L4962" s="237" t="s">
        <v>977</v>
      </c>
      <c r="M4962" s="238">
        <v>1.0546596943832899E-7</v>
      </c>
      <c r="N4962" s="238"/>
      <c r="O4962" s="238">
        <v>3.3860920270838198E-8</v>
      </c>
    </row>
    <row r="4963" spans="1:15">
      <c r="A4963" s="231" t="s">
        <v>969</v>
      </c>
      <c r="B4963" s="231" t="s">
        <v>970</v>
      </c>
      <c r="C4963" s="231" t="s">
        <v>971</v>
      </c>
      <c r="D4963" s="231" t="s">
        <v>972</v>
      </c>
      <c r="E4963" s="231" t="s">
        <v>996</v>
      </c>
      <c r="F4963" s="231" t="s">
        <v>999</v>
      </c>
      <c r="G4963" s="231" t="s">
        <v>974</v>
      </c>
      <c r="H4963" s="231" t="s">
        <v>987</v>
      </c>
      <c r="I4963" s="240" t="s">
        <v>130</v>
      </c>
      <c r="J4963" s="240" t="s">
        <v>1016</v>
      </c>
      <c r="K4963" s="231" t="s">
        <v>59</v>
      </c>
      <c r="L4963" s="231" t="s">
        <v>978</v>
      </c>
      <c r="M4963" s="234"/>
      <c r="N4963" s="235">
        <v>1</v>
      </c>
      <c r="O4963" s="235">
        <v>1</v>
      </c>
    </row>
    <row r="4964" spans="1:15">
      <c r="A4964" s="231" t="s">
        <v>969</v>
      </c>
      <c r="B4964" s="231" t="s">
        <v>970</v>
      </c>
      <c r="C4964" s="231" t="s">
        <v>971</v>
      </c>
      <c r="D4964" s="231" t="s">
        <v>972</v>
      </c>
      <c r="E4964" s="231" t="s">
        <v>996</v>
      </c>
      <c r="F4964" s="231" t="s">
        <v>999</v>
      </c>
      <c r="G4964" s="231" t="s">
        <v>974</v>
      </c>
      <c r="H4964" s="231" t="s">
        <v>987</v>
      </c>
      <c r="K4964" s="231" t="s">
        <v>59</v>
      </c>
      <c r="L4964" s="231" t="s">
        <v>979</v>
      </c>
      <c r="M4964" s="234"/>
      <c r="N4964" s="236"/>
      <c r="O4964" s="235"/>
    </row>
    <row r="4965" spans="1:15">
      <c r="A4965" s="231" t="s">
        <v>969</v>
      </c>
      <c r="B4965" s="231" t="s">
        <v>970</v>
      </c>
      <c r="C4965" s="231" t="s">
        <v>971</v>
      </c>
      <c r="D4965" s="231" t="s">
        <v>972</v>
      </c>
      <c r="E4965" s="231" t="s">
        <v>996</v>
      </c>
      <c r="F4965" s="231" t="s">
        <v>999</v>
      </c>
      <c r="G4965" s="231" t="s">
        <v>974</v>
      </c>
      <c r="H4965" s="231" t="s">
        <v>987</v>
      </c>
      <c r="K4965" s="231" t="s">
        <v>59</v>
      </c>
      <c r="L4965" s="231" t="s">
        <v>980</v>
      </c>
      <c r="M4965" s="234"/>
      <c r="N4965" s="236"/>
      <c r="O4965" s="235"/>
    </row>
    <row r="4966" spans="1:15">
      <c r="A4966" s="237" t="s">
        <v>969</v>
      </c>
      <c r="B4966" s="237" t="s">
        <v>970</v>
      </c>
      <c r="C4966" s="237" t="s">
        <v>971</v>
      </c>
      <c r="D4966" s="237" t="s">
        <v>972</v>
      </c>
      <c r="E4966" s="237" t="s">
        <v>996</v>
      </c>
      <c r="F4966" s="237" t="s">
        <v>999</v>
      </c>
      <c r="G4966" s="237" t="s">
        <v>974</v>
      </c>
      <c r="H4966" s="237" t="s">
        <v>988</v>
      </c>
      <c r="I4966" s="237"/>
      <c r="J4966" s="237"/>
      <c r="K4966" s="237" t="s">
        <v>59</v>
      </c>
      <c r="L4966" s="237" t="s">
        <v>976</v>
      </c>
      <c r="M4966" s="237">
        <v>440580.78149999998</v>
      </c>
      <c r="N4966" s="237">
        <v>138693.74429999999</v>
      </c>
      <c r="O4966" s="237">
        <v>368262.50579999998</v>
      </c>
    </row>
    <row r="4967" spans="1:15">
      <c r="A4967" s="237" t="s">
        <v>969</v>
      </c>
      <c r="B4967" s="237" t="s">
        <v>970</v>
      </c>
      <c r="C4967" s="237" t="s">
        <v>971</v>
      </c>
      <c r="D4967" s="237" t="s">
        <v>972</v>
      </c>
      <c r="E4967" s="237" t="s">
        <v>996</v>
      </c>
      <c r="F4967" s="237" t="s">
        <v>999</v>
      </c>
      <c r="G4967" s="237" t="s">
        <v>974</v>
      </c>
      <c r="H4967" s="237" t="s">
        <v>988</v>
      </c>
      <c r="I4967" s="237"/>
      <c r="J4967" s="237"/>
      <c r="K4967" s="237" t="s">
        <v>59</v>
      </c>
      <c r="L4967" s="237" t="s">
        <v>977</v>
      </c>
      <c r="M4967" s="238">
        <v>5.9594344294985002E-2</v>
      </c>
      <c r="N4967" s="238">
        <v>3.4617510231470902E-2</v>
      </c>
      <c r="O4967" s="238">
        <v>5.7331987805208699E-2</v>
      </c>
    </row>
    <row r="4968" spans="1:15">
      <c r="A4968" s="231" t="s">
        <v>969</v>
      </c>
      <c r="B4968" s="231" t="s">
        <v>970</v>
      </c>
      <c r="C4968" s="231" t="s">
        <v>971</v>
      </c>
      <c r="D4968" s="231" t="s">
        <v>972</v>
      </c>
      <c r="E4968" s="231" t="s">
        <v>996</v>
      </c>
      <c r="F4968" s="231" t="s">
        <v>999</v>
      </c>
      <c r="G4968" s="231" t="s">
        <v>974</v>
      </c>
      <c r="H4968" s="231" t="s">
        <v>988</v>
      </c>
      <c r="I4968" s="240" t="s">
        <v>130</v>
      </c>
      <c r="J4968" s="240" t="s">
        <v>1016</v>
      </c>
      <c r="K4968" s="231" t="s">
        <v>59</v>
      </c>
      <c r="L4968" s="231" t="s">
        <v>978</v>
      </c>
      <c r="M4968" s="234"/>
      <c r="N4968" s="235">
        <v>1</v>
      </c>
      <c r="O4968" s="235">
        <v>1</v>
      </c>
    </row>
    <row r="4969" spans="1:15">
      <c r="A4969" s="231" t="s">
        <v>969</v>
      </c>
      <c r="B4969" s="231" t="s">
        <v>970</v>
      </c>
      <c r="C4969" s="231" t="s">
        <v>971</v>
      </c>
      <c r="D4969" s="231" t="s">
        <v>972</v>
      </c>
      <c r="E4969" s="231" t="s">
        <v>996</v>
      </c>
      <c r="F4969" s="231" t="s">
        <v>999</v>
      </c>
      <c r="G4969" s="231" t="s">
        <v>974</v>
      </c>
      <c r="H4969" s="231" t="s">
        <v>988</v>
      </c>
      <c r="K4969" s="231" t="s">
        <v>59</v>
      </c>
      <c r="L4969" s="231" t="s">
        <v>979</v>
      </c>
      <c r="M4969" s="234"/>
      <c r="N4969" s="235"/>
      <c r="O4969" s="235"/>
    </row>
    <row r="4970" spans="1:15">
      <c r="A4970" s="231" t="s">
        <v>969</v>
      </c>
      <c r="B4970" s="231" t="s">
        <v>970</v>
      </c>
      <c r="C4970" s="231" t="s">
        <v>971</v>
      </c>
      <c r="D4970" s="231" t="s">
        <v>972</v>
      </c>
      <c r="E4970" s="231" t="s">
        <v>996</v>
      </c>
      <c r="F4970" s="231" t="s">
        <v>999</v>
      </c>
      <c r="G4970" s="231" t="s">
        <v>974</v>
      </c>
      <c r="H4970" s="231" t="s">
        <v>988</v>
      </c>
      <c r="K4970" s="231" t="s">
        <v>59</v>
      </c>
      <c r="L4970" s="231" t="s">
        <v>980</v>
      </c>
      <c r="M4970" s="234"/>
      <c r="N4970" s="235"/>
      <c r="O4970" s="235"/>
    </row>
    <row r="4971" spans="1:15">
      <c r="A4971" s="237" t="s">
        <v>969</v>
      </c>
      <c r="B4971" s="237" t="s">
        <v>970</v>
      </c>
      <c r="C4971" s="237" t="s">
        <v>971</v>
      </c>
      <c r="D4971" s="237" t="s">
        <v>972</v>
      </c>
      <c r="E4971" s="237" t="s">
        <v>996</v>
      </c>
      <c r="F4971" s="237" t="s">
        <v>999</v>
      </c>
      <c r="G4971" s="237" t="s">
        <v>974</v>
      </c>
      <c r="H4971" s="237" t="s">
        <v>989</v>
      </c>
      <c r="I4971" s="237"/>
      <c r="J4971" s="237"/>
      <c r="K4971" s="237" t="s">
        <v>59</v>
      </c>
      <c r="L4971" s="237" t="s">
        <v>976</v>
      </c>
      <c r="M4971" s="237">
        <v>721.58420000000001</v>
      </c>
      <c r="N4971" s="237"/>
      <c r="O4971" s="237">
        <v>721.58420000000001</v>
      </c>
    </row>
    <row r="4972" spans="1:15">
      <c r="A4972" s="237" t="s">
        <v>969</v>
      </c>
      <c r="B4972" s="237" t="s">
        <v>970</v>
      </c>
      <c r="C4972" s="237" t="s">
        <v>971</v>
      </c>
      <c r="D4972" s="237" t="s">
        <v>972</v>
      </c>
      <c r="E4972" s="237" t="s">
        <v>996</v>
      </c>
      <c r="F4972" s="237" t="s">
        <v>999</v>
      </c>
      <c r="G4972" s="237" t="s">
        <v>974</v>
      </c>
      <c r="H4972" s="237" t="s">
        <v>989</v>
      </c>
      <c r="I4972" s="237"/>
      <c r="J4972" s="237"/>
      <c r="K4972" s="237" t="s">
        <v>59</v>
      </c>
      <c r="L4972" s="237" t="s">
        <v>977</v>
      </c>
      <c r="M4972" s="238">
        <v>1.12337954321363E-4</v>
      </c>
      <c r="N4972" s="238"/>
      <c r="O4972" s="238">
        <v>1.12337954321363E-4</v>
      </c>
    </row>
    <row r="4973" spans="1:15">
      <c r="A4973" s="231" t="s">
        <v>969</v>
      </c>
      <c r="B4973" s="231" t="s">
        <v>970</v>
      </c>
      <c r="C4973" s="231" t="s">
        <v>971</v>
      </c>
      <c r="D4973" s="231" t="s">
        <v>972</v>
      </c>
      <c r="E4973" s="231" t="s">
        <v>996</v>
      </c>
      <c r="F4973" s="231" t="s">
        <v>999</v>
      </c>
      <c r="G4973" s="231" t="s">
        <v>974</v>
      </c>
      <c r="H4973" s="231" t="s">
        <v>989</v>
      </c>
      <c r="I4973" s="240" t="s">
        <v>130</v>
      </c>
      <c r="J4973" s="240" t="s">
        <v>1016</v>
      </c>
      <c r="K4973" s="231" t="s">
        <v>59</v>
      </c>
      <c r="L4973" s="231" t="s">
        <v>978</v>
      </c>
      <c r="M4973" s="234"/>
      <c r="N4973" s="235">
        <v>1</v>
      </c>
      <c r="O4973" s="235">
        <v>1</v>
      </c>
    </row>
    <row r="4974" spans="1:15">
      <c r="A4974" s="231" t="s">
        <v>969</v>
      </c>
      <c r="B4974" s="231" t="s">
        <v>970</v>
      </c>
      <c r="C4974" s="231" t="s">
        <v>971</v>
      </c>
      <c r="D4974" s="231" t="s">
        <v>972</v>
      </c>
      <c r="E4974" s="231" t="s">
        <v>996</v>
      </c>
      <c r="F4974" s="231" t="s">
        <v>999</v>
      </c>
      <c r="G4974" s="231" t="s">
        <v>974</v>
      </c>
      <c r="H4974" s="231" t="s">
        <v>989</v>
      </c>
      <c r="K4974" s="231" t="s">
        <v>59</v>
      </c>
      <c r="L4974" s="231" t="s">
        <v>979</v>
      </c>
      <c r="M4974" s="234"/>
      <c r="N4974" s="236"/>
      <c r="O4974" s="235"/>
    </row>
    <row r="4975" spans="1:15">
      <c r="A4975" s="231" t="s">
        <v>969</v>
      </c>
      <c r="B4975" s="231" t="s">
        <v>970</v>
      </c>
      <c r="C4975" s="231" t="s">
        <v>971</v>
      </c>
      <c r="D4975" s="231" t="s">
        <v>972</v>
      </c>
      <c r="E4975" s="231" t="s">
        <v>996</v>
      </c>
      <c r="F4975" s="231" t="s">
        <v>999</v>
      </c>
      <c r="G4975" s="231" t="s">
        <v>974</v>
      </c>
      <c r="H4975" s="231" t="s">
        <v>989</v>
      </c>
      <c r="K4975" s="231" t="s">
        <v>59</v>
      </c>
      <c r="L4975" s="231" t="s">
        <v>980</v>
      </c>
      <c r="M4975" s="234"/>
      <c r="N4975" s="236"/>
      <c r="O4975" s="235"/>
    </row>
    <row r="4976" spans="1:15">
      <c r="A4976" s="237" t="s">
        <v>969</v>
      </c>
      <c r="B4976" s="237" t="s">
        <v>970</v>
      </c>
      <c r="C4976" s="237" t="s">
        <v>971</v>
      </c>
      <c r="D4976" s="237" t="s">
        <v>972</v>
      </c>
      <c r="E4976" s="237" t="s">
        <v>996</v>
      </c>
      <c r="F4976" s="237" t="s">
        <v>999</v>
      </c>
      <c r="G4976" s="237" t="s">
        <v>974</v>
      </c>
      <c r="H4976" s="237" t="s">
        <v>990</v>
      </c>
      <c r="I4976" s="237"/>
      <c r="J4976" s="237"/>
      <c r="K4976" s="237" t="s">
        <v>59</v>
      </c>
      <c r="L4976" s="237" t="s">
        <v>976</v>
      </c>
      <c r="M4976" s="237">
        <v>554.87519999999995</v>
      </c>
      <c r="N4976" s="237">
        <v>1.02</v>
      </c>
      <c r="O4976" s="237"/>
    </row>
    <row r="4977" spans="1:15">
      <c r="A4977" s="237" t="s">
        <v>969</v>
      </c>
      <c r="B4977" s="237" t="s">
        <v>970</v>
      </c>
      <c r="C4977" s="237" t="s">
        <v>971</v>
      </c>
      <c r="D4977" s="237" t="s">
        <v>972</v>
      </c>
      <c r="E4977" s="237" t="s">
        <v>996</v>
      </c>
      <c r="F4977" s="237" t="s">
        <v>999</v>
      </c>
      <c r="G4977" s="237" t="s">
        <v>974</v>
      </c>
      <c r="H4977" s="237" t="s">
        <v>990</v>
      </c>
      <c r="I4977" s="237"/>
      <c r="J4977" s="237"/>
      <c r="K4977" s="237" t="s">
        <v>59</v>
      </c>
      <c r="L4977" s="237" t="s">
        <v>977</v>
      </c>
      <c r="M4977" s="238">
        <v>6.8744759796678906E-5</v>
      </c>
      <c r="N4977" s="238">
        <v>2.5458870271555798E-7</v>
      </c>
      <c r="O4977" s="238"/>
    </row>
    <row r="4978" spans="1:15">
      <c r="A4978" s="231" t="s">
        <v>969</v>
      </c>
      <c r="B4978" s="231" t="s">
        <v>970</v>
      </c>
      <c r="C4978" s="231" t="s">
        <v>971</v>
      </c>
      <c r="D4978" s="231" t="s">
        <v>972</v>
      </c>
      <c r="E4978" s="231" t="s">
        <v>996</v>
      </c>
      <c r="F4978" s="231" t="s">
        <v>999</v>
      </c>
      <c r="G4978" s="231" t="s">
        <v>974</v>
      </c>
      <c r="H4978" s="231" t="s">
        <v>990</v>
      </c>
      <c r="I4978" s="240" t="s">
        <v>130</v>
      </c>
      <c r="J4978" s="240" t="s">
        <v>1016</v>
      </c>
      <c r="K4978" s="231" t="s">
        <v>59</v>
      </c>
      <c r="L4978" s="231" t="s">
        <v>978</v>
      </c>
      <c r="M4978" s="234"/>
      <c r="N4978" s="235">
        <v>1</v>
      </c>
      <c r="O4978" s="235">
        <v>1</v>
      </c>
    </row>
    <row r="4979" spans="1:15">
      <c r="A4979" s="231" t="s">
        <v>969</v>
      </c>
      <c r="B4979" s="231" t="s">
        <v>970</v>
      </c>
      <c r="C4979" s="231" t="s">
        <v>971</v>
      </c>
      <c r="D4979" s="231" t="s">
        <v>972</v>
      </c>
      <c r="E4979" s="231" t="s">
        <v>996</v>
      </c>
      <c r="F4979" s="231" t="s">
        <v>999</v>
      </c>
      <c r="G4979" s="231" t="s">
        <v>974</v>
      </c>
      <c r="H4979" s="231" t="s">
        <v>990</v>
      </c>
      <c r="K4979" s="231" t="s">
        <v>59</v>
      </c>
      <c r="L4979" s="231" t="s">
        <v>979</v>
      </c>
      <c r="M4979" s="234"/>
      <c r="N4979" s="235"/>
      <c r="O4979" s="236"/>
    </row>
    <row r="4980" spans="1:15">
      <c r="A4980" s="231" t="s">
        <v>969</v>
      </c>
      <c r="B4980" s="231" t="s">
        <v>970</v>
      </c>
      <c r="C4980" s="231" t="s">
        <v>971</v>
      </c>
      <c r="D4980" s="231" t="s">
        <v>972</v>
      </c>
      <c r="E4980" s="231" t="s">
        <v>996</v>
      </c>
      <c r="F4980" s="231" t="s">
        <v>999</v>
      </c>
      <c r="G4980" s="231" t="s">
        <v>974</v>
      </c>
      <c r="H4980" s="231" t="s">
        <v>990</v>
      </c>
      <c r="K4980" s="231" t="s">
        <v>59</v>
      </c>
      <c r="L4980" s="231" t="s">
        <v>980</v>
      </c>
      <c r="M4980" s="234"/>
      <c r="N4980" s="235"/>
      <c r="O4980" s="236"/>
    </row>
    <row r="4981" spans="1:15">
      <c r="A4981" s="237" t="s">
        <v>969</v>
      </c>
      <c r="B4981" s="237" t="s">
        <v>970</v>
      </c>
      <c r="C4981" s="237" t="s">
        <v>971</v>
      </c>
      <c r="D4981" s="237" t="s">
        <v>972</v>
      </c>
      <c r="E4981" s="237" t="s">
        <v>996</v>
      </c>
      <c r="F4981" s="237" t="s">
        <v>999</v>
      </c>
      <c r="G4981" s="237" t="s">
        <v>974</v>
      </c>
      <c r="H4981" s="237" t="s">
        <v>43</v>
      </c>
      <c r="I4981" s="237"/>
      <c r="J4981" s="237"/>
      <c r="K4981" s="237" t="s">
        <v>59</v>
      </c>
      <c r="L4981" s="237" t="s">
        <v>976</v>
      </c>
      <c r="M4981" s="237">
        <v>98.129800000000003</v>
      </c>
      <c r="N4981" s="237"/>
      <c r="O4981" s="237"/>
    </row>
    <row r="4982" spans="1:15">
      <c r="A4982" s="237" t="s">
        <v>969</v>
      </c>
      <c r="B4982" s="237" t="s">
        <v>970</v>
      </c>
      <c r="C4982" s="237" t="s">
        <v>971</v>
      </c>
      <c r="D4982" s="237" t="s">
        <v>972</v>
      </c>
      <c r="E4982" s="237" t="s">
        <v>996</v>
      </c>
      <c r="F4982" s="237" t="s">
        <v>999</v>
      </c>
      <c r="G4982" s="237" t="s">
        <v>974</v>
      </c>
      <c r="H4982" s="237" t="s">
        <v>43</v>
      </c>
      <c r="I4982" s="237"/>
      <c r="J4982" s="237"/>
      <c r="K4982" s="237" t="s">
        <v>59</v>
      </c>
      <c r="L4982" s="237" t="s">
        <v>977</v>
      </c>
      <c r="M4982" s="238">
        <v>1.39302162406905E-5</v>
      </c>
      <c r="N4982" s="238"/>
      <c r="O4982" s="238"/>
    </row>
    <row r="4983" spans="1:15">
      <c r="A4983" s="231" t="s">
        <v>969</v>
      </c>
      <c r="B4983" s="231" t="s">
        <v>970</v>
      </c>
      <c r="C4983" s="231" t="s">
        <v>971</v>
      </c>
      <c r="D4983" s="231" t="s">
        <v>972</v>
      </c>
      <c r="E4983" s="231" t="s">
        <v>996</v>
      </c>
      <c r="F4983" s="231" t="s">
        <v>999</v>
      </c>
      <c r="G4983" s="231" t="s">
        <v>974</v>
      </c>
      <c r="H4983" s="231" t="s">
        <v>43</v>
      </c>
      <c r="I4983" s="240" t="s">
        <v>130</v>
      </c>
      <c r="J4983" s="240" t="s">
        <v>1016</v>
      </c>
      <c r="K4983" s="231" t="s">
        <v>59</v>
      </c>
      <c r="L4983" s="231" t="s">
        <v>978</v>
      </c>
      <c r="M4983" s="234"/>
      <c r="N4983" s="235">
        <v>1</v>
      </c>
      <c r="O4983" s="235">
        <v>1</v>
      </c>
    </row>
    <row r="4984" spans="1:15">
      <c r="A4984" s="231" t="s">
        <v>969</v>
      </c>
      <c r="B4984" s="231" t="s">
        <v>970</v>
      </c>
      <c r="C4984" s="231" t="s">
        <v>971</v>
      </c>
      <c r="D4984" s="231" t="s">
        <v>972</v>
      </c>
      <c r="E4984" s="231" t="s">
        <v>996</v>
      </c>
      <c r="F4984" s="231" t="s">
        <v>999</v>
      </c>
      <c r="G4984" s="231" t="s">
        <v>974</v>
      </c>
      <c r="H4984" s="231" t="s">
        <v>43</v>
      </c>
      <c r="K4984" s="231" t="s">
        <v>59</v>
      </c>
      <c r="L4984" s="231" t="s">
        <v>979</v>
      </c>
      <c r="M4984" s="234"/>
      <c r="N4984" s="236"/>
      <c r="O4984" s="236"/>
    </row>
    <row r="4985" spans="1:15">
      <c r="A4985" s="231" t="s">
        <v>969</v>
      </c>
      <c r="B4985" s="231" t="s">
        <v>970</v>
      </c>
      <c r="C4985" s="231" t="s">
        <v>971</v>
      </c>
      <c r="D4985" s="231" t="s">
        <v>972</v>
      </c>
      <c r="E4985" s="231" t="s">
        <v>996</v>
      </c>
      <c r="F4985" s="231" t="s">
        <v>999</v>
      </c>
      <c r="G4985" s="231" t="s">
        <v>974</v>
      </c>
      <c r="H4985" s="231" t="s">
        <v>43</v>
      </c>
      <c r="K4985" s="231" t="s">
        <v>59</v>
      </c>
      <c r="L4985" s="231" t="s">
        <v>980</v>
      </c>
      <c r="M4985" s="234"/>
      <c r="N4985" s="236"/>
      <c r="O4985" s="236"/>
    </row>
    <row r="4986" spans="1:15">
      <c r="A4986" s="237" t="s">
        <v>969</v>
      </c>
      <c r="B4986" s="237" t="s">
        <v>970</v>
      </c>
      <c r="C4986" s="237" t="s">
        <v>971</v>
      </c>
      <c r="D4986" s="237" t="s">
        <v>972</v>
      </c>
      <c r="E4986" s="237" t="s">
        <v>996</v>
      </c>
      <c r="F4986" s="237" t="s">
        <v>999</v>
      </c>
      <c r="G4986" s="237" t="s">
        <v>974</v>
      </c>
      <c r="H4986" s="237" t="s">
        <v>40</v>
      </c>
      <c r="I4986" s="237"/>
      <c r="J4986" s="237"/>
      <c r="K4986" s="237" t="s">
        <v>59</v>
      </c>
      <c r="L4986" s="237" t="s">
        <v>976</v>
      </c>
      <c r="M4986" s="237">
        <v>142938.07629999999</v>
      </c>
      <c r="N4986" s="237">
        <v>32657.6931</v>
      </c>
      <c r="O4986" s="237">
        <v>86436.347299999994</v>
      </c>
    </row>
    <row r="4987" spans="1:15">
      <c r="A4987" s="237" t="s">
        <v>969</v>
      </c>
      <c r="B4987" s="237" t="s">
        <v>970</v>
      </c>
      <c r="C4987" s="237" t="s">
        <v>971</v>
      </c>
      <c r="D4987" s="237" t="s">
        <v>972</v>
      </c>
      <c r="E4987" s="237" t="s">
        <v>996</v>
      </c>
      <c r="F4987" s="237" t="s">
        <v>999</v>
      </c>
      <c r="G4987" s="237" t="s">
        <v>974</v>
      </c>
      <c r="H4987" s="237" t="s">
        <v>40</v>
      </c>
      <c r="I4987" s="237"/>
      <c r="J4987" s="237"/>
      <c r="K4987" s="237" t="s">
        <v>59</v>
      </c>
      <c r="L4987" s="237" t="s">
        <v>977</v>
      </c>
      <c r="M4987" s="238">
        <v>1.61722014057341E-2</v>
      </c>
      <c r="N4987" s="238">
        <v>8.1512546274625699E-3</v>
      </c>
      <c r="O4987" s="238">
        <v>1.34566173077139E-2</v>
      </c>
    </row>
    <row r="4988" spans="1:15">
      <c r="A4988" s="231" t="s">
        <v>969</v>
      </c>
      <c r="B4988" s="231" t="s">
        <v>970</v>
      </c>
      <c r="C4988" s="231" t="s">
        <v>971</v>
      </c>
      <c r="D4988" s="231" t="s">
        <v>972</v>
      </c>
      <c r="E4988" s="231" t="s">
        <v>996</v>
      </c>
      <c r="F4988" s="231" t="s">
        <v>999</v>
      </c>
      <c r="G4988" s="231" t="s">
        <v>974</v>
      </c>
      <c r="H4988" s="231" t="s">
        <v>40</v>
      </c>
      <c r="I4988" s="240" t="s">
        <v>130</v>
      </c>
      <c r="J4988" s="240" t="s">
        <v>1016</v>
      </c>
      <c r="K4988" s="231" t="s">
        <v>59</v>
      </c>
      <c r="L4988" s="231" t="s">
        <v>978</v>
      </c>
      <c r="M4988" s="234"/>
      <c r="N4988" s="235">
        <v>1</v>
      </c>
      <c r="O4988" s="235">
        <v>1</v>
      </c>
    </row>
    <row r="4989" spans="1:15">
      <c r="A4989" s="231" t="s">
        <v>969</v>
      </c>
      <c r="B4989" s="231" t="s">
        <v>970</v>
      </c>
      <c r="C4989" s="231" t="s">
        <v>971</v>
      </c>
      <c r="D4989" s="231" t="s">
        <v>972</v>
      </c>
      <c r="E4989" s="231" t="s">
        <v>996</v>
      </c>
      <c r="F4989" s="231" t="s">
        <v>999</v>
      </c>
      <c r="G4989" s="231" t="s">
        <v>974</v>
      </c>
      <c r="H4989" s="231" t="s">
        <v>40</v>
      </c>
      <c r="K4989" s="231" t="s">
        <v>59</v>
      </c>
      <c r="L4989" s="231" t="s">
        <v>979</v>
      </c>
      <c r="M4989" s="234"/>
      <c r="N4989" s="235"/>
      <c r="O4989" s="235"/>
    </row>
    <row r="4990" spans="1:15">
      <c r="A4990" s="231" t="s">
        <v>969</v>
      </c>
      <c r="B4990" s="231" t="s">
        <v>970</v>
      </c>
      <c r="C4990" s="231" t="s">
        <v>971</v>
      </c>
      <c r="D4990" s="231" t="s">
        <v>972</v>
      </c>
      <c r="E4990" s="231" t="s">
        <v>996</v>
      </c>
      <c r="F4990" s="231" t="s">
        <v>999</v>
      </c>
      <c r="G4990" s="231" t="s">
        <v>974</v>
      </c>
      <c r="H4990" s="231" t="s">
        <v>40</v>
      </c>
      <c r="K4990" s="231" t="s">
        <v>59</v>
      </c>
      <c r="L4990" s="231" t="s">
        <v>980</v>
      </c>
      <c r="M4990" s="234"/>
      <c r="N4990" s="235"/>
      <c r="O4990" s="235"/>
    </row>
    <row r="4991" spans="1:15">
      <c r="A4991" s="237" t="s">
        <v>969</v>
      </c>
      <c r="B4991" s="237" t="s">
        <v>970</v>
      </c>
      <c r="C4991" s="237" t="s">
        <v>971</v>
      </c>
      <c r="D4991" s="237" t="s">
        <v>972</v>
      </c>
      <c r="E4991" s="237" t="s">
        <v>996</v>
      </c>
      <c r="F4991" s="237" t="s">
        <v>999</v>
      </c>
      <c r="G4991" s="237" t="s">
        <v>974</v>
      </c>
      <c r="H4991" s="237" t="s">
        <v>56</v>
      </c>
      <c r="I4991" s="237"/>
      <c r="J4991" s="237"/>
      <c r="K4991" s="237" t="s">
        <v>59</v>
      </c>
      <c r="L4991" s="237" t="s">
        <v>976</v>
      </c>
      <c r="M4991" s="237">
        <v>2319.9032000000002</v>
      </c>
      <c r="N4991" s="237">
        <v>278.60899999999998</v>
      </c>
      <c r="O4991" s="237">
        <v>281.0224</v>
      </c>
    </row>
    <row r="4992" spans="1:15">
      <c r="A4992" s="237" t="s">
        <v>969</v>
      </c>
      <c r="B4992" s="237" t="s">
        <v>970</v>
      </c>
      <c r="C4992" s="237" t="s">
        <v>971</v>
      </c>
      <c r="D4992" s="237" t="s">
        <v>972</v>
      </c>
      <c r="E4992" s="237" t="s">
        <v>996</v>
      </c>
      <c r="F4992" s="237" t="s">
        <v>999</v>
      </c>
      <c r="G4992" s="237" t="s">
        <v>974</v>
      </c>
      <c r="H4992" s="237" t="s">
        <v>56</v>
      </c>
      <c r="I4992" s="237"/>
      <c r="J4992" s="237"/>
      <c r="K4992" s="237" t="s">
        <v>59</v>
      </c>
      <c r="L4992" s="237" t="s">
        <v>977</v>
      </c>
      <c r="M4992" s="238">
        <v>4.0081117073919703E-4</v>
      </c>
      <c r="N4992" s="238">
        <v>6.9539905759685095E-5</v>
      </c>
      <c r="O4992" s="238">
        <v>4.3750239451584401E-5</v>
      </c>
    </row>
    <row r="4993" spans="1:15">
      <c r="A4993" s="231" t="s">
        <v>969</v>
      </c>
      <c r="B4993" s="231" t="s">
        <v>970</v>
      </c>
      <c r="C4993" s="231" t="s">
        <v>971</v>
      </c>
      <c r="D4993" s="231" t="s">
        <v>972</v>
      </c>
      <c r="E4993" s="231" t="s">
        <v>996</v>
      </c>
      <c r="F4993" s="231" t="s">
        <v>999</v>
      </c>
      <c r="G4993" s="231" t="s">
        <v>974</v>
      </c>
      <c r="H4993" s="231" t="s">
        <v>56</v>
      </c>
      <c r="I4993" s="240" t="s">
        <v>130</v>
      </c>
      <c r="J4993" s="240" t="s">
        <v>1016</v>
      </c>
      <c r="K4993" s="231" t="s">
        <v>59</v>
      </c>
      <c r="L4993" s="231" t="s">
        <v>978</v>
      </c>
      <c r="M4993" s="234"/>
      <c r="N4993" s="235">
        <v>1</v>
      </c>
      <c r="O4993" s="235">
        <v>1</v>
      </c>
    </row>
    <row r="4994" spans="1:15">
      <c r="A4994" s="231" t="s">
        <v>969</v>
      </c>
      <c r="B4994" s="231" t="s">
        <v>970</v>
      </c>
      <c r="C4994" s="231" t="s">
        <v>971</v>
      </c>
      <c r="D4994" s="231" t="s">
        <v>972</v>
      </c>
      <c r="E4994" s="231" t="s">
        <v>996</v>
      </c>
      <c r="F4994" s="231" t="s">
        <v>999</v>
      </c>
      <c r="G4994" s="231" t="s">
        <v>974</v>
      </c>
      <c r="H4994" s="231" t="s">
        <v>56</v>
      </c>
      <c r="K4994" s="231" t="s">
        <v>59</v>
      </c>
      <c r="L4994" s="231" t="s">
        <v>979</v>
      </c>
      <c r="M4994" s="234"/>
      <c r="N4994" s="235"/>
      <c r="O4994" s="235"/>
    </row>
    <row r="4995" spans="1:15">
      <c r="A4995" s="231" t="s">
        <v>969</v>
      </c>
      <c r="B4995" s="231" t="s">
        <v>970</v>
      </c>
      <c r="C4995" s="231" t="s">
        <v>971</v>
      </c>
      <c r="D4995" s="231" t="s">
        <v>972</v>
      </c>
      <c r="E4995" s="231" t="s">
        <v>996</v>
      </c>
      <c r="F4995" s="231" t="s">
        <v>999</v>
      </c>
      <c r="G4995" s="231" t="s">
        <v>974</v>
      </c>
      <c r="H4995" s="231" t="s">
        <v>56</v>
      </c>
      <c r="K4995" s="231" t="s">
        <v>59</v>
      </c>
      <c r="L4995" s="231" t="s">
        <v>980</v>
      </c>
      <c r="M4995" s="234"/>
      <c r="N4995" s="235"/>
      <c r="O4995" s="235"/>
    </row>
    <row r="4996" spans="1:15">
      <c r="A4996" s="237" t="s">
        <v>969</v>
      </c>
      <c r="B4996" s="237" t="s">
        <v>970</v>
      </c>
      <c r="C4996" s="237" t="s">
        <v>971</v>
      </c>
      <c r="D4996" s="237" t="s">
        <v>972</v>
      </c>
      <c r="E4996" s="237" t="s">
        <v>996</v>
      </c>
      <c r="F4996" s="237" t="s">
        <v>999</v>
      </c>
      <c r="G4996" s="237" t="s">
        <v>974</v>
      </c>
      <c r="H4996" s="237" t="s">
        <v>61</v>
      </c>
      <c r="I4996" s="237"/>
      <c r="J4996" s="237"/>
      <c r="K4996" s="237" t="s">
        <v>59</v>
      </c>
      <c r="L4996" s="237" t="s">
        <v>976</v>
      </c>
      <c r="M4996" s="237">
        <v>61967.656900000002</v>
      </c>
      <c r="N4996" s="237">
        <v>43169.113700000002</v>
      </c>
      <c r="O4996" s="237">
        <v>61967.656900000002</v>
      </c>
    </row>
    <row r="4997" spans="1:15">
      <c r="A4997" s="237" t="s">
        <v>969</v>
      </c>
      <c r="B4997" s="237" t="s">
        <v>970</v>
      </c>
      <c r="C4997" s="237" t="s">
        <v>971</v>
      </c>
      <c r="D4997" s="237" t="s">
        <v>972</v>
      </c>
      <c r="E4997" s="237" t="s">
        <v>996</v>
      </c>
      <c r="F4997" s="237" t="s">
        <v>999</v>
      </c>
      <c r="G4997" s="237" t="s">
        <v>974</v>
      </c>
      <c r="H4997" s="237" t="s">
        <v>61</v>
      </c>
      <c r="I4997" s="237"/>
      <c r="J4997" s="237"/>
      <c r="K4997" s="237" t="s">
        <v>59</v>
      </c>
      <c r="L4997" s="237" t="s">
        <v>977</v>
      </c>
      <c r="M4997" s="238">
        <v>1.077487122967E-2</v>
      </c>
      <c r="N4997" s="238">
        <v>1.077487122967E-2</v>
      </c>
      <c r="O4997" s="238">
        <v>9.6472730559151992E-3</v>
      </c>
    </row>
    <row r="4998" spans="1:15">
      <c r="A4998" s="231" t="s">
        <v>969</v>
      </c>
      <c r="B4998" s="231" t="s">
        <v>970</v>
      </c>
      <c r="C4998" s="231" t="s">
        <v>971</v>
      </c>
      <c r="D4998" s="231" t="s">
        <v>972</v>
      </c>
      <c r="E4998" s="231" t="s">
        <v>996</v>
      </c>
      <c r="F4998" s="231" t="s">
        <v>999</v>
      </c>
      <c r="G4998" s="231" t="s">
        <v>974</v>
      </c>
      <c r="H4998" s="231" t="s">
        <v>61</v>
      </c>
      <c r="I4998" s="240" t="s">
        <v>130</v>
      </c>
      <c r="J4998" s="240" t="s">
        <v>1016</v>
      </c>
      <c r="K4998" s="231" t="s">
        <v>59</v>
      </c>
      <c r="L4998" s="231" t="s">
        <v>978</v>
      </c>
      <c r="M4998" s="234"/>
      <c r="N4998" s="235">
        <v>1</v>
      </c>
      <c r="O4998" s="235">
        <v>1</v>
      </c>
    </row>
    <row r="4999" spans="1:15">
      <c r="A4999" s="231" t="s">
        <v>969</v>
      </c>
      <c r="B4999" s="231" t="s">
        <v>970</v>
      </c>
      <c r="C4999" s="231" t="s">
        <v>971</v>
      </c>
      <c r="D4999" s="231" t="s">
        <v>972</v>
      </c>
      <c r="E4999" s="231" t="s">
        <v>996</v>
      </c>
      <c r="F4999" s="231" t="s">
        <v>999</v>
      </c>
      <c r="G4999" s="231" t="s">
        <v>974</v>
      </c>
      <c r="H4999" s="231" t="s">
        <v>61</v>
      </c>
      <c r="K4999" s="231" t="s">
        <v>59</v>
      </c>
      <c r="L4999" s="231" t="s">
        <v>979</v>
      </c>
      <c r="M4999" s="234"/>
      <c r="N4999" s="235"/>
      <c r="O4999" s="235"/>
    </row>
    <row r="5000" spans="1:15">
      <c r="A5000" s="231" t="s">
        <v>969</v>
      </c>
      <c r="B5000" s="231" t="s">
        <v>970</v>
      </c>
      <c r="C5000" s="231" t="s">
        <v>971</v>
      </c>
      <c r="D5000" s="231" t="s">
        <v>972</v>
      </c>
      <c r="E5000" s="231" t="s">
        <v>996</v>
      </c>
      <c r="F5000" s="231" t="s">
        <v>999</v>
      </c>
      <c r="G5000" s="231" t="s">
        <v>974</v>
      </c>
      <c r="H5000" s="231" t="s">
        <v>61</v>
      </c>
      <c r="K5000" s="231" t="s">
        <v>59</v>
      </c>
      <c r="L5000" s="231" t="s">
        <v>980</v>
      </c>
      <c r="M5000" s="234"/>
      <c r="N5000" s="235"/>
      <c r="O5000" s="235"/>
    </row>
    <row r="5001" spans="1:15">
      <c r="A5001" s="237" t="s">
        <v>969</v>
      </c>
      <c r="B5001" s="237" t="s">
        <v>970</v>
      </c>
      <c r="C5001" s="237" t="s">
        <v>971</v>
      </c>
      <c r="D5001" s="237" t="s">
        <v>972</v>
      </c>
      <c r="E5001" s="237" t="s">
        <v>996</v>
      </c>
      <c r="F5001" s="237" t="s">
        <v>999</v>
      </c>
      <c r="G5001" s="237" t="s">
        <v>974</v>
      </c>
      <c r="H5001" s="237" t="s">
        <v>19</v>
      </c>
      <c r="I5001" s="237"/>
      <c r="J5001" s="237"/>
      <c r="K5001" s="237" t="s">
        <v>59</v>
      </c>
      <c r="L5001" s="237" t="s">
        <v>976</v>
      </c>
      <c r="M5001" s="237">
        <v>129988.84420000001</v>
      </c>
      <c r="N5001" s="237">
        <v>118530.3296</v>
      </c>
      <c r="O5001" s="237">
        <v>74944.112800000003</v>
      </c>
    </row>
    <row r="5002" spans="1:15">
      <c r="A5002" s="237" t="s">
        <v>969</v>
      </c>
      <c r="B5002" s="237" t="s">
        <v>970</v>
      </c>
      <c r="C5002" s="237" t="s">
        <v>971</v>
      </c>
      <c r="D5002" s="237" t="s">
        <v>972</v>
      </c>
      <c r="E5002" s="237" t="s">
        <v>996</v>
      </c>
      <c r="F5002" s="237" t="s">
        <v>999</v>
      </c>
      <c r="G5002" s="237" t="s">
        <v>974</v>
      </c>
      <c r="H5002" s="237" t="s">
        <v>19</v>
      </c>
      <c r="I5002" s="237"/>
      <c r="J5002" s="237"/>
      <c r="K5002" s="237" t="s">
        <v>59</v>
      </c>
      <c r="L5002" s="237" t="s">
        <v>977</v>
      </c>
      <c r="M5002" s="238">
        <v>3.0403934510088999E-2</v>
      </c>
      <c r="N5002" s="238">
        <v>2.95847871032466E-2</v>
      </c>
      <c r="O5002" s="238">
        <v>1.1667478750756299E-2</v>
      </c>
    </row>
    <row r="5003" spans="1:15">
      <c r="A5003" s="231" t="s">
        <v>969</v>
      </c>
      <c r="B5003" s="231" t="s">
        <v>970</v>
      </c>
      <c r="C5003" s="231" t="s">
        <v>971</v>
      </c>
      <c r="D5003" s="231" t="s">
        <v>972</v>
      </c>
      <c r="E5003" s="231" t="s">
        <v>996</v>
      </c>
      <c r="F5003" s="231" t="s">
        <v>999</v>
      </c>
      <c r="G5003" s="231" t="s">
        <v>974</v>
      </c>
      <c r="H5003" s="231" t="s">
        <v>19</v>
      </c>
      <c r="I5003" s="240" t="s">
        <v>130</v>
      </c>
      <c r="J5003" s="240" t="s">
        <v>1016</v>
      </c>
      <c r="K5003" s="231" t="s">
        <v>59</v>
      </c>
      <c r="L5003" s="231" t="s">
        <v>978</v>
      </c>
      <c r="M5003" s="234"/>
      <c r="N5003" s="235">
        <v>1</v>
      </c>
      <c r="O5003" s="235">
        <v>1</v>
      </c>
    </row>
    <row r="5004" spans="1:15">
      <c r="A5004" s="231" t="s">
        <v>969</v>
      </c>
      <c r="B5004" s="231" t="s">
        <v>970</v>
      </c>
      <c r="C5004" s="231" t="s">
        <v>971</v>
      </c>
      <c r="D5004" s="231" t="s">
        <v>972</v>
      </c>
      <c r="E5004" s="231" t="s">
        <v>996</v>
      </c>
      <c r="F5004" s="231" t="s">
        <v>999</v>
      </c>
      <c r="G5004" s="231" t="s">
        <v>974</v>
      </c>
      <c r="H5004" s="231" t="s">
        <v>19</v>
      </c>
      <c r="K5004" s="231" t="s">
        <v>59</v>
      </c>
      <c r="L5004" s="231" t="s">
        <v>979</v>
      </c>
      <c r="M5004" s="234"/>
      <c r="N5004" s="235"/>
      <c r="O5004" s="235"/>
    </row>
    <row r="5005" spans="1:15">
      <c r="A5005" s="231" t="s">
        <v>969</v>
      </c>
      <c r="B5005" s="231" t="s">
        <v>970</v>
      </c>
      <c r="C5005" s="231" t="s">
        <v>971</v>
      </c>
      <c r="D5005" s="231" t="s">
        <v>972</v>
      </c>
      <c r="E5005" s="231" t="s">
        <v>996</v>
      </c>
      <c r="F5005" s="231" t="s">
        <v>999</v>
      </c>
      <c r="G5005" s="231" t="s">
        <v>974</v>
      </c>
      <c r="H5005" s="231" t="s">
        <v>19</v>
      </c>
      <c r="K5005" s="231" t="s">
        <v>59</v>
      </c>
      <c r="L5005" s="231" t="s">
        <v>980</v>
      </c>
      <c r="M5005" s="234"/>
      <c r="N5005" s="235"/>
      <c r="O5005" s="235"/>
    </row>
    <row r="5006" spans="1:15">
      <c r="A5006" s="237" t="s">
        <v>969</v>
      </c>
      <c r="B5006" s="237" t="s">
        <v>970</v>
      </c>
      <c r="C5006" s="237" t="s">
        <v>971</v>
      </c>
      <c r="D5006" s="237" t="s">
        <v>972</v>
      </c>
      <c r="E5006" s="237" t="s">
        <v>996</v>
      </c>
      <c r="F5006" s="237" t="s">
        <v>999</v>
      </c>
      <c r="G5006" s="237" t="s">
        <v>974</v>
      </c>
      <c r="H5006" s="237" t="s">
        <v>18</v>
      </c>
      <c r="I5006" s="237"/>
      <c r="J5006" s="237"/>
      <c r="K5006" s="237" t="s">
        <v>59</v>
      </c>
      <c r="L5006" s="237" t="s">
        <v>976</v>
      </c>
      <c r="M5006" s="237">
        <v>18287.150000000001</v>
      </c>
      <c r="N5006" s="237">
        <v>18287.150000000001</v>
      </c>
      <c r="O5006" s="237">
        <v>3298.6516999999999</v>
      </c>
    </row>
    <row r="5007" spans="1:15">
      <c r="A5007" s="237" t="s">
        <v>969</v>
      </c>
      <c r="B5007" s="237" t="s">
        <v>970</v>
      </c>
      <c r="C5007" s="237" t="s">
        <v>971</v>
      </c>
      <c r="D5007" s="237" t="s">
        <v>972</v>
      </c>
      <c r="E5007" s="237" t="s">
        <v>996</v>
      </c>
      <c r="F5007" s="237" t="s">
        <v>999</v>
      </c>
      <c r="G5007" s="237" t="s">
        <v>974</v>
      </c>
      <c r="H5007" s="237" t="s">
        <v>18</v>
      </c>
      <c r="I5007" s="237"/>
      <c r="J5007" s="237"/>
      <c r="K5007" s="237" t="s">
        <v>59</v>
      </c>
      <c r="L5007" s="237" t="s">
        <v>977</v>
      </c>
      <c r="M5007" s="238">
        <v>4.5644135243772697E-3</v>
      </c>
      <c r="N5007" s="238">
        <v>4.5644135243772697E-3</v>
      </c>
      <c r="O5007" s="238">
        <v>5.1354198719524098E-4</v>
      </c>
    </row>
    <row r="5008" spans="1:15">
      <c r="A5008" s="231" t="s">
        <v>969</v>
      </c>
      <c r="B5008" s="231" t="s">
        <v>970</v>
      </c>
      <c r="C5008" s="231" t="s">
        <v>971</v>
      </c>
      <c r="D5008" s="231" t="s">
        <v>972</v>
      </c>
      <c r="E5008" s="231" t="s">
        <v>996</v>
      </c>
      <c r="F5008" s="231" t="s">
        <v>999</v>
      </c>
      <c r="G5008" s="231" t="s">
        <v>974</v>
      </c>
      <c r="H5008" s="231" t="s">
        <v>18</v>
      </c>
      <c r="I5008" s="240" t="s">
        <v>130</v>
      </c>
      <c r="J5008" s="240" t="s">
        <v>1016</v>
      </c>
      <c r="K5008" s="231" t="s">
        <v>59</v>
      </c>
      <c r="L5008" s="231" t="s">
        <v>978</v>
      </c>
      <c r="M5008" s="234"/>
      <c r="N5008" s="235">
        <v>1</v>
      </c>
      <c r="O5008" s="235">
        <v>1</v>
      </c>
    </row>
    <row r="5009" spans="1:15">
      <c r="A5009" s="231" t="s">
        <v>969</v>
      </c>
      <c r="B5009" s="231" t="s">
        <v>970</v>
      </c>
      <c r="C5009" s="231" t="s">
        <v>971</v>
      </c>
      <c r="D5009" s="231" t="s">
        <v>972</v>
      </c>
      <c r="E5009" s="231" t="s">
        <v>996</v>
      </c>
      <c r="F5009" s="231" t="s">
        <v>999</v>
      </c>
      <c r="G5009" s="231" t="s">
        <v>974</v>
      </c>
      <c r="H5009" s="231" t="s">
        <v>18</v>
      </c>
      <c r="K5009" s="231" t="s">
        <v>59</v>
      </c>
      <c r="L5009" s="231" t="s">
        <v>979</v>
      </c>
      <c r="M5009" s="234"/>
      <c r="N5009" s="235"/>
      <c r="O5009" s="235"/>
    </row>
    <row r="5010" spans="1:15">
      <c r="A5010" s="231" t="s">
        <v>969</v>
      </c>
      <c r="B5010" s="231" t="s">
        <v>970</v>
      </c>
      <c r="C5010" s="231" t="s">
        <v>971</v>
      </c>
      <c r="D5010" s="231" t="s">
        <v>972</v>
      </c>
      <c r="E5010" s="231" t="s">
        <v>996</v>
      </c>
      <c r="F5010" s="231" t="s">
        <v>999</v>
      </c>
      <c r="G5010" s="231" t="s">
        <v>974</v>
      </c>
      <c r="H5010" s="231" t="s">
        <v>18</v>
      </c>
      <c r="K5010" s="231" t="s">
        <v>59</v>
      </c>
      <c r="L5010" s="231" t="s">
        <v>980</v>
      </c>
      <c r="M5010" s="234"/>
      <c r="N5010" s="235"/>
      <c r="O5010" s="235"/>
    </row>
    <row r="5011" spans="1:15">
      <c r="A5011" s="237" t="s">
        <v>969</v>
      </c>
      <c r="B5011" s="237" t="s">
        <v>970</v>
      </c>
      <c r="C5011" s="237" t="s">
        <v>971</v>
      </c>
      <c r="D5011" s="237" t="s">
        <v>972</v>
      </c>
      <c r="E5011" s="237" t="s">
        <v>996</v>
      </c>
      <c r="F5011" s="237" t="s">
        <v>999</v>
      </c>
      <c r="G5011" s="237" t="s">
        <v>974</v>
      </c>
      <c r="H5011" s="237" t="s">
        <v>42</v>
      </c>
      <c r="I5011" s="237"/>
      <c r="J5011" s="237"/>
      <c r="K5011" s="237" t="s">
        <v>59</v>
      </c>
      <c r="L5011" s="237" t="s">
        <v>976</v>
      </c>
      <c r="M5011" s="237">
        <v>7.3564999999999996</v>
      </c>
      <c r="N5011" s="237"/>
      <c r="O5011" s="237"/>
    </row>
    <row r="5012" spans="1:15">
      <c r="A5012" s="237" t="s">
        <v>969</v>
      </c>
      <c r="B5012" s="237" t="s">
        <v>970</v>
      </c>
      <c r="C5012" s="237" t="s">
        <v>971</v>
      </c>
      <c r="D5012" s="237" t="s">
        <v>972</v>
      </c>
      <c r="E5012" s="237" t="s">
        <v>996</v>
      </c>
      <c r="F5012" s="237" t="s">
        <v>999</v>
      </c>
      <c r="G5012" s="237" t="s">
        <v>974</v>
      </c>
      <c r="H5012" s="237" t="s">
        <v>42</v>
      </c>
      <c r="I5012" s="237"/>
      <c r="J5012" s="237"/>
      <c r="K5012" s="237" t="s">
        <v>59</v>
      </c>
      <c r="L5012" s="237" t="s">
        <v>977</v>
      </c>
      <c r="M5012" s="238">
        <v>9.6098531228270791E-7</v>
      </c>
      <c r="N5012" s="238"/>
      <c r="O5012" s="238"/>
    </row>
    <row r="5013" spans="1:15">
      <c r="A5013" s="231" t="s">
        <v>969</v>
      </c>
      <c r="B5013" s="231" t="s">
        <v>970</v>
      </c>
      <c r="C5013" s="231" t="s">
        <v>971</v>
      </c>
      <c r="D5013" s="231" t="s">
        <v>972</v>
      </c>
      <c r="E5013" s="231" t="s">
        <v>996</v>
      </c>
      <c r="F5013" s="231" t="s">
        <v>999</v>
      </c>
      <c r="G5013" s="231" t="s">
        <v>974</v>
      </c>
      <c r="H5013" s="231" t="s">
        <v>42</v>
      </c>
      <c r="I5013" s="231" t="s">
        <v>1013</v>
      </c>
      <c r="J5013" s="231" t="s">
        <v>42</v>
      </c>
      <c r="K5013" s="231" t="s">
        <v>59</v>
      </c>
      <c r="L5013" s="231" t="s">
        <v>978</v>
      </c>
      <c r="M5013" s="234"/>
      <c r="N5013" s="235">
        <v>1</v>
      </c>
      <c r="O5013" s="235">
        <v>1</v>
      </c>
    </row>
    <row r="5014" spans="1:15">
      <c r="A5014" s="231" t="s">
        <v>969</v>
      </c>
      <c r="B5014" s="231" t="s">
        <v>970</v>
      </c>
      <c r="C5014" s="231" t="s">
        <v>971</v>
      </c>
      <c r="D5014" s="231" t="s">
        <v>972</v>
      </c>
      <c r="E5014" s="231" t="s">
        <v>996</v>
      </c>
      <c r="F5014" s="231" t="s">
        <v>999</v>
      </c>
      <c r="G5014" s="231" t="s">
        <v>974</v>
      </c>
      <c r="H5014" s="231" t="s">
        <v>42</v>
      </c>
      <c r="K5014" s="231" t="s">
        <v>59</v>
      </c>
      <c r="L5014" s="231" t="s">
        <v>979</v>
      </c>
      <c r="M5014" s="234"/>
      <c r="N5014" s="236"/>
      <c r="O5014" s="236"/>
    </row>
    <row r="5015" spans="1:15">
      <c r="A5015" s="231" t="s">
        <v>969</v>
      </c>
      <c r="B5015" s="231" t="s">
        <v>970</v>
      </c>
      <c r="C5015" s="231" t="s">
        <v>971</v>
      </c>
      <c r="D5015" s="231" t="s">
        <v>972</v>
      </c>
      <c r="E5015" s="231" t="s">
        <v>996</v>
      </c>
      <c r="F5015" s="231" t="s">
        <v>999</v>
      </c>
      <c r="G5015" s="231" t="s">
        <v>974</v>
      </c>
      <c r="H5015" s="231" t="s">
        <v>42</v>
      </c>
      <c r="K5015" s="231" t="s">
        <v>59</v>
      </c>
      <c r="L5015" s="231" t="s">
        <v>980</v>
      </c>
      <c r="M5015" s="234"/>
      <c r="N5015" s="236"/>
      <c r="O5015" s="236"/>
    </row>
    <row r="5016" spans="1:15">
      <c r="A5016" s="237" t="s">
        <v>969</v>
      </c>
      <c r="B5016" s="237" t="s">
        <v>970</v>
      </c>
      <c r="C5016" s="237" t="s">
        <v>971</v>
      </c>
      <c r="D5016" s="237" t="s">
        <v>972</v>
      </c>
      <c r="E5016" s="237" t="s">
        <v>996</v>
      </c>
      <c r="F5016" s="237" t="s">
        <v>999</v>
      </c>
      <c r="G5016" s="237" t="s">
        <v>974</v>
      </c>
      <c r="H5016" s="237" t="s">
        <v>41</v>
      </c>
      <c r="I5016" s="237"/>
      <c r="J5016" s="237"/>
      <c r="K5016" s="237" t="s">
        <v>59</v>
      </c>
      <c r="L5016" s="237" t="s">
        <v>976</v>
      </c>
      <c r="M5016" s="237">
        <v>7.0221</v>
      </c>
      <c r="N5016" s="237"/>
      <c r="O5016" s="237"/>
    </row>
    <row r="5017" spans="1:15">
      <c r="A5017" s="237" t="s">
        <v>969</v>
      </c>
      <c r="B5017" s="237" t="s">
        <v>970</v>
      </c>
      <c r="C5017" s="237" t="s">
        <v>971</v>
      </c>
      <c r="D5017" s="237" t="s">
        <v>972</v>
      </c>
      <c r="E5017" s="237" t="s">
        <v>996</v>
      </c>
      <c r="F5017" s="237" t="s">
        <v>999</v>
      </c>
      <c r="G5017" s="237" t="s">
        <v>974</v>
      </c>
      <c r="H5017" s="237" t="s">
        <v>41</v>
      </c>
      <c r="I5017" s="237"/>
      <c r="J5017" s="237"/>
      <c r="K5017" s="237" t="s">
        <v>59</v>
      </c>
      <c r="L5017" s="237" t="s">
        <v>977</v>
      </c>
      <c r="M5017" s="238">
        <v>8.1782461404833197E-7</v>
      </c>
      <c r="N5017" s="238"/>
      <c r="O5017" s="238"/>
    </row>
    <row r="5018" spans="1:15">
      <c r="A5018" s="231" t="s">
        <v>969</v>
      </c>
      <c r="B5018" s="231" t="s">
        <v>970</v>
      </c>
      <c r="C5018" s="231" t="s">
        <v>971</v>
      </c>
      <c r="D5018" s="231" t="s">
        <v>972</v>
      </c>
      <c r="E5018" s="231" t="s">
        <v>996</v>
      </c>
      <c r="F5018" s="231" t="s">
        <v>999</v>
      </c>
      <c r="G5018" s="231" t="s">
        <v>974</v>
      </c>
      <c r="H5018" s="231" t="s">
        <v>41</v>
      </c>
      <c r="I5018" s="231" t="s">
        <v>1013</v>
      </c>
      <c r="J5018" s="231" t="s">
        <v>41</v>
      </c>
      <c r="K5018" s="231" t="s">
        <v>59</v>
      </c>
      <c r="L5018" s="231" t="s">
        <v>978</v>
      </c>
      <c r="M5018" s="234"/>
      <c r="N5018" s="235">
        <v>1</v>
      </c>
      <c r="O5018" s="235">
        <v>1</v>
      </c>
    </row>
    <row r="5019" spans="1:15">
      <c r="A5019" s="231" t="s">
        <v>969</v>
      </c>
      <c r="B5019" s="231" t="s">
        <v>970</v>
      </c>
      <c r="C5019" s="231" t="s">
        <v>971</v>
      </c>
      <c r="D5019" s="231" t="s">
        <v>972</v>
      </c>
      <c r="E5019" s="231" t="s">
        <v>996</v>
      </c>
      <c r="F5019" s="231" t="s">
        <v>999</v>
      </c>
      <c r="G5019" s="231" t="s">
        <v>974</v>
      </c>
      <c r="H5019" s="231" t="s">
        <v>41</v>
      </c>
      <c r="K5019" s="231" t="s">
        <v>59</v>
      </c>
      <c r="L5019" s="231" t="s">
        <v>979</v>
      </c>
      <c r="M5019" s="234"/>
      <c r="N5019" s="236"/>
      <c r="O5019" s="236"/>
    </row>
    <row r="5020" spans="1:15">
      <c r="A5020" s="231" t="s">
        <v>969</v>
      </c>
      <c r="B5020" s="231" t="s">
        <v>970</v>
      </c>
      <c r="C5020" s="231" t="s">
        <v>971</v>
      </c>
      <c r="D5020" s="231" t="s">
        <v>972</v>
      </c>
      <c r="E5020" s="231" t="s">
        <v>996</v>
      </c>
      <c r="F5020" s="231" t="s">
        <v>999</v>
      </c>
      <c r="G5020" s="231" t="s">
        <v>974</v>
      </c>
      <c r="H5020" s="231" t="s">
        <v>41</v>
      </c>
      <c r="K5020" s="231" t="s">
        <v>59</v>
      </c>
      <c r="L5020" s="231" t="s">
        <v>980</v>
      </c>
      <c r="M5020" s="234"/>
      <c r="N5020" s="236"/>
      <c r="O5020" s="236"/>
    </row>
    <row r="5021" spans="1:15">
      <c r="A5021" s="237" t="s">
        <v>969</v>
      </c>
      <c r="B5021" s="237" t="s">
        <v>970</v>
      </c>
      <c r="C5021" s="237" t="s">
        <v>971</v>
      </c>
      <c r="D5021" s="237" t="s">
        <v>972</v>
      </c>
      <c r="E5021" s="237" t="s">
        <v>996</v>
      </c>
      <c r="F5021" s="237" t="s">
        <v>999</v>
      </c>
      <c r="G5021" s="237" t="s">
        <v>974</v>
      </c>
      <c r="H5021" s="237" t="s">
        <v>79</v>
      </c>
      <c r="I5021" s="237"/>
      <c r="J5021" s="237"/>
      <c r="K5021" s="237" t="s">
        <v>59</v>
      </c>
      <c r="L5021" s="237" t="s">
        <v>976</v>
      </c>
      <c r="M5021" s="237">
        <v>4.6574999999999998</v>
      </c>
      <c r="N5021" s="237"/>
      <c r="O5021" s="237"/>
    </row>
    <row r="5022" spans="1:15">
      <c r="A5022" s="237" t="s">
        <v>969</v>
      </c>
      <c r="B5022" s="237" t="s">
        <v>970</v>
      </c>
      <c r="C5022" s="237" t="s">
        <v>971</v>
      </c>
      <c r="D5022" s="237" t="s">
        <v>972</v>
      </c>
      <c r="E5022" s="237" t="s">
        <v>996</v>
      </c>
      <c r="F5022" s="237" t="s">
        <v>999</v>
      </c>
      <c r="G5022" s="237" t="s">
        <v>974</v>
      </c>
      <c r="H5022" s="237" t="s">
        <v>79</v>
      </c>
      <c r="I5022" s="237"/>
      <c r="J5022" s="237"/>
      <c r="K5022" s="237" t="s">
        <v>59</v>
      </c>
      <c r="L5022" s="237" t="s">
        <v>977</v>
      </c>
      <c r="M5022" s="238">
        <v>5.4243291037298105E-7</v>
      </c>
      <c r="N5022" s="238"/>
      <c r="O5022" s="238"/>
    </row>
    <row r="5023" spans="1:15">
      <c r="A5023" s="231" t="s">
        <v>969</v>
      </c>
      <c r="B5023" s="231" t="s">
        <v>970</v>
      </c>
      <c r="C5023" s="231" t="s">
        <v>971</v>
      </c>
      <c r="D5023" s="231" t="s">
        <v>972</v>
      </c>
      <c r="E5023" s="231" t="s">
        <v>996</v>
      </c>
      <c r="F5023" s="231" t="s">
        <v>999</v>
      </c>
      <c r="G5023" s="231" t="s">
        <v>974</v>
      </c>
      <c r="H5023" s="231" t="s">
        <v>79</v>
      </c>
      <c r="I5023" s="231" t="s">
        <v>1013</v>
      </c>
      <c r="J5023" s="231" t="s">
        <v>79</v>
      </c>
      <c r="K5023" s="231" t="s">
        <v>59</v>
      </c>
      <c r="L5023" s="231" t="s">
        <v>978</v>
      </c>
      <c r="M5023" s="234"/>
      <c r="N5023" s="235">
        <v>1</v>
      </c>
      <c r="O5023" s="235">
        <v>1</v>
      </c>
    </row>
    <row r="5024" spans="1:15">
      <c r="A5024" s="231" t="s">
        <v>969</v>
      </c>
      <c r="B5024" s="231" t="s">
        <v>970</v>
      </c>
      <c r="C5024" s="231" t="s">
        <v>971</v>
      </c>
      <c r="D5024" s="231" t="s">
        <v>972</v>
      </c>
      <c r="E5024" s="231" t="s">
        <v>996</v>
      </c>
      <c r="F5024" s="231" t="s">
        <v>999</v>
      </c>
      <c r="G5024" s="231" t="s">
        <v>974</v>
      </c>
      <c r="H5024" s="231" t="s">
        <v>79</v>
      </c>
      <c r="K5024" s="231" t="s">
        <v>59</v>
      </c>
      <c r="L5024" s="231" t="s">
        <v>979</v>
      </c>
      <c r="M5024" s="234"/>
      <c r="N5024" s="236"/>
      <c r="O5024" s="236"/>
    </row>
    <row r="5025" spans="1:15">
      <c r="A5025" s="231" t="s">
        <v>969</v>
      </c>
      <c r="B5025" s="231" t="s">
        <v>970</v>
      </c>
      <c r="C5025" s="231" t="s">
        <v>971</v>
      </c>
      <c r="D5025" s="231" t="s">
        <v>972</v>
      </c>
      <c r="E5025" s="231" t="s">
        <v>996</v>
      </c>
      <c r="F5025" s="231" t="s">
        <v>999</v>
      </c>
      <c r="G5025" s="231" t="s">
        <v>974</v>
      </c>
      <c r="H5025" s="231" t="s">
        <v>79</v>
      </c>
      <c r="K5025" s="231" t="s">
        <v>59</v>
      </c>
      <c r="L5025" s="231" t="s">
        <v>980</v>
      </c>
      <c r="M5025" s="234"/>
      <c r="N5025" s="236"/>
      <c r="O5025" s="236"/>
    </row>
    <row r="5026" spans="1:15">
      <c r="A5026" s="237" t="s">
        <v>969</v>
      </c>
      <c r="B5026" s="237" t="s">
        <v>970</v>
      </c>
      <c r="C5026" s="237" t="s">
        <v>971</v>
      </c>
      <c r="D5026" s="237" t="s">
        <v>972</v>
      </c>
      <c r="E5026" s="237" t="s">
        <v>996</v>
      </c>
      <c r="F5026" s="237" t="s">
        <v>999</v>
      </c>
      <c r="G5026" s="237" t="s">
        <v>974</v>
      </c>
      <c r="H5026" s="237" t="s">
        <v>78</v>
      </c>
      <c r="I5026" s="237"/>
      <c r="J5026" s="237"/>
      <c r="K5026" s="237" t="s">
        <v>59</v>
      </c>
      <c r="L5026" s="237" t="s">
        <v>976</v>
      </c>
      <c r="M5026" s="237">
        <v>5.7323000000000004</v>
      </c>
      <c r="N5026" s="237"/>
      <c r="O5026" s="237"/>
    </row>
    <row r="5027" spans="1:15">
      <c r="A5027" s="237" t="s">
        <v>969</v>
      </c>
      <c r="B5027" s="237" t="s">
        <v>970</v>
      </c>
      <c r="C5027" s="237" t="s">
        <v>971</v>
      </c>
      <c r="D5027" s="237" t="s">
        <v>972</v>
      </c>
      <c r="E5027" s="237" t="s">
        <v>996</v>
      </c>
      <c r="F5027" s="237" t="s">
        <v>999</v>
      </c>
      <c r="G5027" s="237" t="s">
        <v>974</v>
      </c>
      <c r="H5027" s="237" t="s">
        <v>78</v>
      </c>
      <c r="I5027" s="237"/>
      <c r="J5027" s="237"/>
      <c r="K5027" s="237" t="s">
        <v>59</v>
      </c>
      <c r="L5027" s="237" t="s">
        <v>977</v>
      </c>
      <c r="M5027" s="238">
        <v>6.8048741809190199E-7</v>
      </c>
      <c r="N5027" s="238"/>
      <c r="O5027" s="238"/>
    </row>
    <row r="5028" spans="1:15">
      <c r="A5028" s="231" t="s">
        <v>969</v>
      </c>
      <c r="B5028" s="231" t="s">
        <v>970</v>
      </c>
      <c r="C5028" s="231" t="s">
        <v>971</v>
      </c>
      <c r="D5028" s="231" t="s">
        <v>972</v>
      </c>
      <c r="E5028" s="231" t="s">
        <v>996</v>
      </c>
      <c r="F5028" s="231" t="s">
        <v>999</v>
      </c>
      <c r="G5028" s="231" t="s">
        <v>974</v>
      </c>
      <c r="H5028" s="231" t="s">
        <v>78</v>
      </c>
      <c r="I5028" s="231" t="s">
        <v>1013</v>
      </c>
      <c r="J5028" s="231" t="s">
        <v>78</v>
      </c>
      <c r="K5028" s="231" t="s">
        <v>59</v>
      </c>
      <c r="L5028" s="231" t="s">
        <v>978</v>
      </c>
      <c r="M5028" s="234"/>
      <c r="N5028" s="235">
        <v>1</v>
      </c>
      <c r="O5028" s="235">
        <v>1</v>
      </c>
    </row>
    <row r="5029" spans="1:15">
      <c r="A5029" s="231" t="s">
        <v>969</v>
      </c>
      <c r="B5029" s="231" t="s">
        <v>970</v>
      </c>
      <c r="C5029" s="231" t="s">
        <v>971</v>
      </c>
      <c r="D5029" s="231" t="s">
        <v>972</v>
      </c>
      <c r="E5029" s="231" t="s">
        <v>996</v>
      </c>
      <c r="F5029" s="231" t="s">
        <v>999</v>
      </c>
      <c r="G5029" s="231" t="s">
        <v>974</v>
      </c>
      <c r="H5029" s="231" t="s">
        <v>78</v>
      </c>
      <c r="K5029" s="231" t="s">
        <v>59</v>
      </c>
      <c r="L5029" s="231" t="s">
        <v>979</v>
      </c>
      <c r="M5029" s="234"/>
      <c r="N5029" s="236"/>
      <c r="O5029" s="236"/>
    </row>
    <row r="5030" spans="1:15">
      <c r="A5030" s="231" t="s">
        <v>969</v>
      </c>
      <c r="B5030" s="231" t="s">
        <v>970</v>
      </c>
      <c r="C5030" s="231" t="s">
        <v>971</v>
      </c>
      <c r="D5030" s="231" t="s">
        <v>972</v>
      </c>
      <c r="E5030" s="231" t="s">
        <v>996</v>
      </c>
      <c r="F5030" s="231" t="s">
        <v>999</v>
      </c>
      <c r="G5030" s="231" t="s">
        <v>974</v>
      </c>
      <c r="H5030" s="231" t="s">
        <v>78</v>
      </c>
      <c r="K5030" s="231" t="s">
        <v>59</v>
      </c>
      <c r="L5030" s="231" t="s">
        <v>980</v>
      </c>
      <c r="M5030" s="234"/>
      <c r="N5030" s="236"/>
      <c r="O5030" s="236"/>
    </row>
    <row r="5031" spans="1:15">
      <c r="A5031" s="237" t="s">
        <v>969</v>
      </c>
      <c r="B5031" s="237" t="s">
        <v>970</v>
      </c>
      <c r="C5031" s="237" t="s">
        <v>971</v>
      </c>
      <c r="D5031" s="237" t="s">
        <v>972</v>
      </c>
      <c r="E5031" s="237" t="s">
        <v>996</v>
      </c>
      <c r="F5031" s="237" t="s">
        <v>999</v>
      </c>
      <c r="G5031" s="237" t="s">
        <v>974</v>
      </c>
      <c r="H5031" s="237" t="s">
        <v>10</v>
      </c>
      <c r="I5031" s="237"/>
      <c r="J5031" s="237"/>
      <c r="K5031" s="237" t="s">
        <v>59</v>
      </c>
      <c r="L5031" s="237" t="s">
        <v>976</v>
      </c>
      <c r="M5031" s="237">
        <v>86.366600000000005</v>
      </c>
      <c r="N5031" s="237"/>
      <c r="O5031" s="237">
        <v>66.494600000000005</v>
      </c>
    </row>
    <row r="5032" spans="1:15">
      <c r="A5032" s="237" t="s">
        <v>969</v>
      </c>
      <c r="B5032" s="237" t="s">
        <v>970</v>
      </c>
      <c r="C5032" s="237" t="s">
        <v>971</v>
      </c>
      <c r="D5032" s="237" t="s">
        <v>972</v>
      </c>
      <c r="E5032" s="237" t="s">
        <v>996</v>
      </c>
      <c r="F5032" s="237" t="s">
        <v>999</v>
      </c>
      <c r="G5032" s="237" t="s">
        <v>974</v>
      </c>
      <c r="H5032" s="237" t="s">
        <v>10</v>
      </c>
      <c r="I5032" s="237"/>
      <c r="J5032" s="237"/>
      <c r="K5032" s="237" t="s">
        <v>59</v>
      </c>
      <c r="L5032" s="237" t="s">
        <v>977</v>
      </c>
      <c r="M5032" s="238">
        <v>1.33734827355913E-5</v>
      </c>
      <c r="N5032" s="238"/>
      <c r="O5032" s="238">
        <v>1.0352038386396701E-5</v>
      </c>
    </row>
    <row r="5033" spans="1:15">
      <c r="A5033" s="231" t="s">
        <v>969</v>
      </c>
      <c r="B5033" s="231" t="s">
        <v>970</v>
      </c>
      <c r="C5033" s="231" t="s">
        <v>971</v>
      </c>
      <c r="D5033" s="231" t="s">
        <v>972</v>
      </c>
      <c r="E5033" s="231" t="s">
        <v>996</v>
      </c>
      <c r="F5033" s="231" t="s">
        <v>999</v>
      </c>
      <c r="G5033" s="231" t="s">
        <v>974</v>
      </c>
      <c r="H5033" s="231" t="s">
        <v>10</v>
      </c>
      <c r="I5033" s="240" t="s">
        <v>130</v>
      </c>
      <c r="J5033" s="240" t="s">
        <v>1016</v>
      </c>
      <c r="K5033" s="231" t="s">
        <v>59</v>
      </c>
      <c r="L5033" s="231" t="s">
        <v>978</v>
      </c>
      <c r="M5033" s="234"/>
      <c r="N5033" s="235">
        <v>1</v>
      </c>
      <c r="O5033" s="235">
        <v>1</v>
      </c>
    </row>
    <row r="5034" spans="1:15">
      <c r="A5034" s="231" t="s">
        <v>969</v>
      </c>
      <c r="B5034" s="231" t="s">
        <v>970</v>
      </c>
      <c r="C5034" s="231" t="s">
        <v>971</v>
      </c>
      <c r="D5034" s="231" t="s">
        <v>972</v>
      </c>
      <c r="E5034" s="231" t="s">
        <v>996</v>
      </c>
      <c r="F5034" s="231" t="s">
        <v>999</v>
      </c>
      <c r="G5034" s="231" t="s">
        <v>974</v>
      </c>
      <c r="H5034" s="231" t="s">
        <v>10</v>
      </c>
      <c r="K5034" s="231" t="s">
        <v>59</v>
      </c>
      <c r="L5034" s="231" t="s">
        <v>979</v>
      </c>
      <c r="M5034" s="234"/>
      <c r="N5034" s="236"/>
      <c r="O5034" s="235"/>
    </row>
    <row r="5035" spans="1:15">
      <c r="A5035" s="231" t="s">
        <v>969</v>
      </c>
      <c r="B5035" s="231" t="s">
        <v>970</v>
      </c>
      <c r="C5035" s="231" t="s">
        <v>971</v>
      </c>
      <c r="D5035" s="231" t="s">
        <v>972</v>
      </c>
      <c r="E5035" s="231" t="s">
        <v>996</v>
      </c>
      <c r="F5035" s="231" t="s">
        <v>999</v>
      </c>
      <c r="G5035" s="231" t="s">
        <v>974</v>
      </c>
      <c r="H5035" s="231" t="s">
        <v>10</v>
      </c>
      <c r="K5035" s="231" t="s">
        <v>59</v>
      </c>
      <c r="L5035" s="231" t="s">
        <v>980</v>
      </c>
      <c r="M5035" s="234"/>
      <c r="N5035" s="236"/>
      <c r="O5035" s="235"/>
    </row>
    <row r="5036" spans="1:15">
      <c r="A5036" s="237" t="s">
        <v>969</v>
      </c>
      <c r="B5036" s="237" t="s">
        <v>970</v>
      </c>
      <c r="C5036" s="237" t="s">
        <v>971</v>
      </c>
      <c r="D5036" s="237" t="s">
        <v>972</v>
      </c>
      <c r="E5036" s="237" t="s">
        <v>996</v>
      </c>
      <c r="F5036" s="237" t="s">
        <v>999</v>
      </c>
      <c r="G5036" s="237" t="s">
        <v>974</v>
      </c>
      <c r="H5036" s="237" t="s">
        <v>35</v>
      </c>
      <c r="I5036" s="237"/>
      <c r="J5036" s="237"/>
      <c r="K5036" s="237" t="s">
        <v>59</v>
      </c>
      <c r="L5036" s="237" t="s">
        <v>976</v>
      </c>
      <c r="M5036" s="237">
        <v>123.2445</v>
      </c>
      <c r="N5036" s="237"/>
      <c r="O5036" s="237">
        <v>0.95540000000000003</v>
      </c>
    </row>
    <row r="5037" spans="1:15">
      <c r="A5037" s="237" t="s">
        <v>969</v>
      </c>
      <c r="B5037" s="237" t="s">
        <v>970</v>
      </c>
      <c r="C5037" s="237" t="s">
        <v>971</v>
      </c>
      <c r="D5037" s="237" t="s">
        <v>972</v>
      </c>
      <c r="E5037" s="237" t="s">
        <v>996</v>
      </c>
      <c r="F5037" s="237" t="s">
        <v>999</v>
      </c>
      <c r="G5037" s="237" t="s">
        <v>974</v>
      </c>
      <c r="H5037" s="237" t="s">
        <v>35</v>
      </c>
      <c r="I5037" s="237"/>
      <c r="J5037" s="237"/>
      <c r="K5037" s="237" t="s">
        <v>59</v>
      </c>
      <c r="L5037" s="237" t="s">
        <v>977</v>
      </c>
      <c r="M5037" s="238">
        <v>1.8810784284162799E-5</v>
      </c>
      <c r="N5037" s="238"/>
      <c r="O5037" s="238">
        <v>1.48738957364408E-7</v>
      </c>
    </row>
    <row r="5038" spans="1:15">
      <c r="A5038" s="231" t="s">
        <v>969</v>
      </c>
      <c r="B5038" s="231" t="s">
        <v>970</v>
      </c>
      <c r="C5038" s="231" t="s">
        <v>971</v>
      </c>
      <c r="D5038" s="231" t="s">
        <v>972</v>
      </c>
      <c r="E5038" s="231" t="s">
        <v>996</v>
      </c>
      <c r="F5038" s="231" t="s">
        <v>999</v>
      </c>
      <c r="G5038" s="231" t="s">
        <v>974</v>
      </c>
      <c r="H5038" s="231" t="s">
        <v>35</v>
      </c>
      <c r="I5038" s="231" t="s">
        <v>1013</v>
      </c>
      <c r="J5038" s="231" t="s">
        <v>35</v>
      </c>
      <c r="K5038" s="231" t="s">
        <v>59</v>
      </c>
      <c r="L5038" s="231" t="s">
        <v>978</v>
      </c>
      <c r="M5038" s="234"/>
      <c r="N5038" s="235">
        <v>1</v>
      </c>
      <c r="O5038" s="235">
        <v>1</v>
      </c>
    </row>
    <row r="5039" spans="1:15">
      <c r="A5039" s="231" t="s">
        <v>969</v>
      </c>
      <c r="B5039" s="231" t="s">
        <v>970</v>
      </c>
      <c r="C5039" s="231" t="s">
        <v>971</v>
      </c>
      <c r="D5039" s="231" t="s">
        <v>972</v>
      </c>
      <c r="E5039" s="231" t="s">
        <v>996</v>
      </c>
      <c r="F5039" s="231" t="s">
        <v>999</v>
      </c>
      <c r="G5039" s="231" t="s">
        <v>974</v>
      </c>
      <c r="H5039" s="231" t="s">
        <v>35</v>
      </c>
      <c r="K5039" s="231" t="s">
        <v>59</v>
      </c>
      <c r="L5039" s="231" t="s">
        <v>979</v>
      </c>
      <c r="M5039" s="234"/>
      <c r="N5039" s="236"/>
      <c r="O5039" s="235"/>
    </row>
    <row r="5040" spans="1:15">
      <c r="A5040" s="231" t="s">
        <v>969</v>
      </c>
      <c r="B5040" s="231" t="s">
        <v>970</v>
      </c>
      <c r="C5040" s="231" t="s">
        <v>971</v>
      </c>
      <c r="D5040" s="231" t="s">
        <v>972</v>
      </c>
      <c r="E5040" s="231" t="s">
        <v>996</v>
      </c>
      <c r="F5040" s="231" t="s">
        <v>999</v>
      </c>
      <c r="G5040" s="231" t="s">
        <v>974</v>
      </c>
      <c r="H5040" s="231" t="s">
        <v>35</v>
      </c>
      <c r="K5040" s="231" t="s">
        <v>59</v>
      </c>
      <c r="L5040" s="231" t="s">
        <v>980</v>
      </c>
      <c r="M5040" s="234"/>
      <c r="N5040" s="236"/>
      <c r="O5040" s="235"/>
    </row>
    <row r="5041" spans="1:15">
      <c r="A5041" s="237" t="s">
        <v>969</v>
      </c>
      <c r="B5041" s="237" t="s">
        <v>970</v>
      </c>
      <c r="C5041" s="237" t="s">
        <v>971</v>
      </c>
      <c r="D5041" s="237" t="s">
        <v>972</v>
      </c>
      <c r="E5041" s="237" t="s">
        <v>996</v>
      </c>
      <c r="F5041" s="237" t="s">
        <v>999</v>
      </c>
      <c r="G5041" s="237" t="s">
        <v>974</v>
      </c>
      <c r="H5041" s="237" t="s">
        <v>73</v>
      </c>
      <c r="I5041" s="237"/>
      <c r="J5041" s="237"/>
      <c r="K5041" s="237" t="s">
        <v>59</v>
      </c>
      <c r="L5041" s="237" t="s">
        <v>976</v>
      </c>
      <c r="M5041" s="237">
        <v>46.336100000000002</v>
      </c>
      <c r="N5041" s="237"/>
      <c r="O5041" s="237">
        <v>5.9473000000000003</v>
      </c>
    </row>
    <row r="5042" spans="1:15">
      <c r="A5042" s="237" t="s">
        <v>969</v>
      </c>
      <c r="B5042" s="237" t="s">
        <v>970</v>
      </c>
      <c r="C5042" s="237" t="s">
        <v>971</v>
      </c>
      <c r="D5042" s="237" t="s">
        <v>972</v>
      </c>
      <c r="E5042" s="237" t="s">
        <v>996</v>
      </c>
      <c r="F5042" s="237" t="s">
        <v>999</v>
      </c>
      <c r="G5042" s="237" t="s">
        <v>974</v>
      </c>
      <c r="H5042" s="237" t="s">
        <v>73</v>
      </c>
      <c r="I5042" s="237"/>
      <c r="J5042" s="237"/>
      <c r="K5042" s="237" t="s">
        <v>59</v>
      </c>
      <c r="L5042" s="237" t="s">
        <v>977</v>
      </c>
      <c r="M5042" s="238">
        <v>6.8635440912943698E-6</v>
      </c>
      <c r="N5042" s="238"/>
      <c r="O5042" s="238">
        <v>9.2588989023795904E-7</v>
      </c>
    </row>
    <row r="5043" spans="1:15">
      <c r="A5043" s="231" t="s">
        <v>969</v>
      </c>
      <c r="B5043" s="231" t="s">
        <v>970</v>
      </c>
      <c r="C5043" s="231" t="s">
        <v>971</v>
      </c>
      <c r="D5043" s="231" t="s">
        <v>972</v>
      </c>
      <c r="E5043" s="231" t="s">
        <v>996</v>
      </c>
      <c r="F5043" s="231" t="s">
        <v>999</v>
      </c>
      <c r="G5043" s="231" t="s">
        <v>974</v>
      </c>
      <c r="H5043" s="231" t="s">
        <v>73</v>
      </c>
      <c r="I5043" s="240" t="s">
        <v>130</v>
      </c>
      <c r="J5043" s="240" t="s">
        <v>1016</v>
      </c>
      <c r="K5043" s="231" t="s">
        <v>59</v>
      </c>
      <c r="L5043" s="231" t="s">
        <v>978</v>
      </c>
      <c r="M5043" s="234"/>
      <c r="N5043" s="235">
        <v>1</v>
      </c>
      <c r="O5043" s="235">
        <v>1</v>
      </c>
    </row>
    <row r="5044" spans="1:15">
      <c r="A5044" s="231" t="s">
        <v>969</v>
      </c>
      <c r="B5044" s="231" t="s">
        <v>970</v>
      </c>
      <c r="C5044" s="231" t="s">
        <v>971</v>
      </c>
      <c r="D5044" s="231" t="s">
        <v>972</v>
      </c>
      <c r="E5044" s="231" t="s">
        <v>996</v>
      </c>
      <c r="F5044" s="231" t="s">
        <v>999</v>
      </c>
      <c r="G5044" s="231" t="s">
        <v>974</v>
      </c>
      <c r="H5044" s="231" t="s">
        <v>73</v>
      </c>
      <c r="K5044" s="231" t="s">
        <v>59</v>
      </c>
      <c r="L5044" s="231" t="s">
        <v>979</v>
      </c>
      <c r="M5044" s="234"/>
      <c r="N5044" s="236"/>
      <c r="O5044" s="235"/>
    </row>
    <row r="5045" spans="1:15">
      <c r="A5045" s="231" t="s">
        <v>969</v>
      </c>
      <c r="B5045" s="231" t="s">
        <v>970</v>
      </c>
      <c r="C5045" s="231" t="s">
        <v>971</v>
      </c>
      <c r="D5045" s="231" t="s">
        <v>972</v>
      </c>
      <c r="E5045" s="231" t="s">
        <v>996</v>
      </c>
      <c r="F5045" s="231" t="s">
        <v>999</v>
      </c>
      <c r="G5045" s="231" t="s">
        <v>974</v>
      </c>
      <c r="H5045" s="231" t="s">
        <v>73</v>
      </c>
      <c r="K5045" s="231" t="s">
        <v>59</v>
      </c>
      <c r="L5045" s="231" t="s">
        <v>980</v>
      </c>
      <c r="M5045" s="234"/>
      <c r="N5045" s="236"/>
      <c r="O5045" s="235"/>
    </row>
    <row r="5046" spans="1:15">
      <c r="A5046" s="237" t="s">
        <v>969</v>
      </c>
      <c r="B5046" s="237" t="s">
        <v>970</v>
      </c>
      <c r="C5046" s="237" t="s">
        <v>971</v>
      </c>
      <c r="D5046" s="237" t="s">
        <v>972</v>
      </c>
      <c r="E5046" s="237" t="s">
        <v>996</v>
      </c>
      <c r="F5046" s="237" t="s">
        <v>999</v>
      </c>
      <c r="G5046" s="237" t="s">
        <v>974</v>
      </c>
      <c r="H5046" s="237" t="s">
        <v>47</v>
      </c>
      <c r="I5046" s="237"/>
      <c r="J5046" s="237"/>
      <c r="K5046" s="237" t="s">
        <v>59</v>
      </c>
      <c r="L5046" s="237" t="s">
        <v>976</v>
      </c>
      <c r="M5046" s="237">
        <v>10.0793</v>
      </c>
      <c r="N5046" s="237"/>
      <c r="O5046" s="237"/>
    </row>
    <row r="5047" spans="1:15">
      <c r="A5047" s="237" t="s">
        <v>969</v>
      </c>
      <c r="B5047" s="237" t="s">
        <v>970</v>
      </c>
      <c r="C5047" s="237" t="s">
        <v>971</v>
      </c>
      <c r="D5047" s="237" t="s">
        <v>972</v>
      </c>
      <c r="E5047" s="237" t="s">
        <v>996</v>
      </c>
      <c r="F5047" s="237" t="s">
        <v>999</v>
      </c>
      <c r="G5047" s="237" t="s">
        <v>974</v>
      </c>
      <c r="H5047" s="237" t="s">
        <v>47</v>
      </c>
      <c r="I5047" s="237"/>
      <c r="J5047" s="237"/>
      <c r="K5047" s="237" t="s">
        <v>59</v>
      </c>
      <c r="L5047" s="237" t="s">
        <v>977</v>
      </c>
      <c r="M5047" s="238">
        <v>1.5607346420589099E-6</v>
      </c>
      <c r="N5047" s="238"/>
      <c r="O5047" s="238"/>
    </row>
    <row r="5048" spans="1:15">
      <c r="A5048" s="231" t="s">
        <v>969</v>
      </c>
      <c r="B5048" s="231" t="s">
        <v>970</v>
      </c>
      <c r="C5048" s="231" t="s">
        <v>971</v>
      </c>
      <c r="D5048" s="231" t="s">
        <v>972</v>
      </c>
      <c r="E5048" s="231" t="s">
        <v>996</v>
      </c>
      <c r="F5048" s="231" t="s">
        <v>999</v>
      </c>
      <c r="G5048" s="231" t="s">
        <v>974</v>
      </c>
      <c r="H5048" s="231" t="s">
        <v>47</v>
      </c>
      <c r="I5048" s="240" t="s">
        <v>130</v>
      </c>
      <c r="J5048" s="240" t="s">
        <v>1016</v>
      </c>
      <c r="K5048" s="231" t="s">
        <v>59</v>
      </c>
      <c r="L5048" s="231" t="s">
        <v>978</v>
      </c>
      <c r="M5048" s="234"/>
      <c r="N5048" s="235">
        <v>1</v>
      </c>
      <c r="O5048" s="235">
        <v>1</v>
      </c>
    </row>
    <row r="5049" spans="1:15">
      <c r="A5049" s="231" t="s">
        <v>969</v>
      </c>
      <c r="B5049" s="231" t="s">
        <v>970</v>
      </c>
      <c r="C5049" s="231" t="s">
        <v>971</v>
      </c>
      <c r="D5049" s="231" t="s">
        <v>972</v>
      </c>
      <c r="E5049" s="231" t="s">
        <v>996</v>
      </c>
      <c r="F5049" s="231" t="s">
        <v>999</v>
      </c>
      <c r="G5049" s="231" t="s">
        <v>974</v>
      </c>
      <c r="H5049" s="231" t="s">
        <v>47</v>
      </c>
      <c r="K5049" s="231" t="s">
        <v>59</v>
      </c>
      <c r="L5049" s="231" t="s">
        <v>979</v>
      </c>
      <c r="M5049" s="234"/>
      <c r="N5049" s="236"/>
      <c r="O5049" s="236"/>
    </row>
    <row r="5050" spans="1:15">
      <c r="A5050" s="231" t="s">
        <v>969</v>
      </c>
      <c r="B5050" s="231" t="s">
        <v>970</v>
      </c>
      <c r="C5050" s="231" t="s">
        <v>971</v>
      </c>
      <c r="D5050" s="231" t="s">
        <v>972</v>
      </c>
      <c r="E5050" s="231" t="s">
        <v>996</v>
      </c>
      <c r="F5050" s="231" t="s">
        <v>999</v>
      </c>
      <c r="G5050" s="231" t="s">
        <v>974</v>
      </c>
      <c r="H5050" s="231" t="s">
        <v>47</v>
      </c>
      <c r="K5050" s="231" t="s">
        <v>59</v>
      </c>
      <c r="L5050" s="231" t="s">
        <v>980</v>
      </c>
      <c r="M5050" s="234"/>
      <c r="N5050" s="236"/>
      <c r="O5050" s="236"/>
    </row>
    <row r="5051" spans="1:15">
      <c r="A5051" s="237" t="s">
        <v>969</v>
      </c>
      <c r="B5051" s="237" t="s">
        <v>970</v>
      </c>
      <c r="C5051" s="237" t="s">
        <v>971</v>
      </c>
      <c r="D5051" s="237" t="s">
        <v>972</v>
      </c>
      <c r="E5051" s="237" t="s">
        <v>996</v>
      </c>
      <c r="F5051" s="237" t="s">
        <v>999</v>
      </c>
      <c r="G5051" s="237" t="s">
        <v>974</v>
      </c>
      <c r="H5051" s="237" t="s">
        <v>46</v>
      </c>
      <c r="I5051" s="237"/>
      <c r="J5051" s="237"/>
      <c r="K5051" s="237" t="s">
        <v>59</v>
      </c>
      <c r="L5051" s="237" t="s">
        <v>976</v>
      </c>
      <c r="M5051" s="237">
        <v>7.4042000000000003</v>
      </c>
      <c r="N5051" s="237"/>
      <c r="O5051" s="237"/>
    </row>
    <row r="5052" spans="1:15">
      <c r="A5052" s="237" t="s">
        <v>969</v>
      </c>
      <c r="B5052" s="237" t="s">
        <v>970</v>
      </c>
      <c r="C5052" s="237" t="s">
        <v>971</v>
      </c>
      <c r="D5052" s="237" t="s">
        <v>972</v>
      </c>
      <c r="E5052" s="237" t="s">
        <v>996</v>
      </c>
      <c r="F5052" s="237" t="s">
        <v>999</v>
      </c>
      <c r="G5052" s="237" t="s">
        <v>974</v>
      </c>
      <c r="H5052" s="237" t="s">
        <v>46</v>
      </c>
      <c r="I5052" s="237"/>
      <c r="J5052" s="237"/>
      <c r="K5052" s="237" t="s">
        <v>59</v>
      </c>
      <c r="L5052" s="237" t="s">
        <v>977</v>
      </c>
      <c r="M5052" s="238">
        <v>9.3570062355854203E-7</v>
      </c>
      <c r="N5052" s="238"/>
      <c r="O5052" s="238"/>
    </row>
    <row r="5053" spans="1:15">
      <c r="A5053" s="231" t="s">
        <v>969</v>
      </c>
      <c r="B5053" s="231" t="s">
        <v>970</v>
      </c>
      <c r="C5053" s="231" t="s">
        <v>971</v>
      </c>
      <c r="D5053" s="231" t="s">
        <v>972</v>
      </c>
      <c r="E5053" s="231" t="s">
        <v>996</v>
      </c>
      <c r="F5053" s="231" t="s">
        <v>999</v>
      </c>
      <c r="G5053" s="231" t="s">
        <v>974</v>
      </c>
      <c r="H5053" s="231" t="s">
        <v>46</v>
      </c>
      <c r="I5053" s="240" t="s">
        <v>130</v>
      </c>
      <c r="J5053" s="240" t="s">
        <v>1016</v>
      </c>
      <c r="K5053" s="231" t="s">
        <v>59</v>
      </c>
      <c r="L5053" s="231" t="s">
        <v>978</v>
      </c>
      <c r="M5053" s="234"/>
      <c r="N5053" s="235">
        <v>1</v>
      </c>
      <c r="O5053" s="235">
        <v>1</v>
      </c>
    </row>
    <row r="5054" spans="1:15">
      <c r="A5054" s="231" t="s">
        <v>969</v>
      </c>
      <c r="B5054" s="231" t="s">
        <v>970</v>
      </c>
      <c r="C5054" s="231" t="s">
        <v>971</v>
      </c>
      <c r="D5054" s="231" t="s">
        <v>972</v>
      </c>
      <c r="E5054" s="231" t="s">
        <v>996</v>
      </c>
      <c r="F5054" s="231" t="s">
        <v>999</v>
      </c>
      <c r="G5054" s="231" t="s">
        <v>974</v>
      </c>
      <c r="H5054" s="231" t="s">
        <v>46</v>
      </c>
      <c r="K5054" s="231" t="s">
        <v>59</v>
      </c>
      <c r="L5054" s="231" t="s">
        <v>979</v>
      </c>
      <c r="M5054" s="234"/>
      <c r="N5054" s="236"/>
      <c r="O5054" s="236"/>
    </row>
    <row r="5055" spans="1:15">
      <c r="A5055" s="231" t="s">
        <v>969</v>
      </c>
      <c r="B5055" s="231" t="s">
        <v>970</v>
      </c>
      <c r="C5055" s="231" t="s">
        <v>971</v>
      </c>
      <c r="D5055" s="231" t="s">
        <v>972</v>
      </c>
      <c r="E5055" s="231" t="s">
        <v>996</v>
      </c>
      <c r="F5055" s="231" t="s">
        <v>999</v>
      </c>
      <c r="G5055" s="231" t="s">
        <v>974</v>
      </c>
      <c r="H5055" s="231" t="s">
        <v>46</v>
      </c>
      <c r="K5055" s="231" t="s">
        <v>59</v>
      </c>
      <c r="L5055" s="231" t="s">
        <v>980</v>
      </c>
      <c r="M5055" s="234"/>
      <c r="N5055" s="236"/>
      <c r="O5055" s="236"/>
    </row>
    <row r="5056" spans="1:15">
      <c r="A5056" s="237" t="s">
        <v>969</v>
      </c>
      <c r="B5056" s="237" t="s">
        <v>970</v>
      </c>
      <c r="C5056" s="237" t="s">
        <v>971</v>
      </c>
      <c r="D5056" s="237" t="s">
        <v>972</v>
      </c>
      <c r="E5056" s="237" t="s">
        <v>996</v>
      </c>
      <c r="F5056" s="237" t="s">
        <v>999</v>
      </c>
      <c r="G5056" s="237" t="s">
        <v>974</v>
      </c>
      <c r="H5056" s="237" t="s">
        <v>36</v>
      </c>
      <c r="I5056" s="237"/>
      <c r="J5056" s="237"/>
      <c r="K5056" s="237" t="s">
        <v>59</v>
      </c>
      <c r="L5056" s="237" t="s">
        <v>976</v>
      </c>
      <c r="M5056" s="237">
        <v>694036.83219999995</v>
      </c>
      <c r="N5056" s="237">
        <v>434193.10700000002</v>
      </c>
      <c r="O5056" s="237">
        <v>684409.71730000002</v>
      </c>
    </row>
    <row r="5057" spans="1:15">
      <c r="A5057" s="237" t="s">
        <v>969</v>
      </c>
      <c r="B5057" s="237" t="s">
        <v>970</v>
      </c>
      <c r="C5057" s="237" t="s">
        <v>971</v>
      </c>
      <c r="D5057" s="237" t="s">
        <v>972</v>
      </c>
      <c r="E5057" s="237" t="s">
        <v>996</v>
      </c>
      <c r="F5057" s="237" t="s">
        <v>999</v>
      </c>
      <c r="G5057" s="237" t="s">
        <v>974</v>
      </c>
      <c r="H5057" s="237" t="s">
        <v>36</v>
      </c>
      <c r="I5057" s="237"/>
      <c r="J5057" s="237"/>
      <c r="K5057" s="237" t="s">
        <v>59</v>
      </c>
      <c r="L5057" s="237" t="s">
        <v>977</v>
      </c>
      <c r="M5057" s="238">
        <v>0.11187630827987299</v>
      </c>
      <c r="N5057" s="238">
        <v>0.10837319592075199</v>
      </c>
      <c r="O5057" s="238">
        <v>0.106550541931412</v>
      </c>
    </row>
    <row r="5058" spans="1:15">
      <c r="A5058" s="231" t="s">
        <v>969</v>
      </c>
      <c r="B5058" s="231" t="s">
        <v>970</v>
      </c>
      <c r="C5058" s="231" t="s">
        <v>971</v>
      </c>
      <c r="D5058" s="231" t="s">
        <v>972</v>
      </c>
      <c r="E5058" s="231" t="s">
        <v>996</v>
      </c>
      <c r="F5058" s="231" t="s">
        <v>999</v>
      </c>
      <c r="G5058" s="231" t="s">
        <v>974</v>
      </c>
      <c r="H5058" s="231" t="s">
        <v>36</v>
      </c>
      <c r="I5058" s="240" t="s">
        <v>130</v>
      </c>
      <c r="J5058" s="240" t="s">
        <v>1016</v>
      </c>
      <c r="K5058" s="231" t="s">
        <v>59</v>
      </c>
      <c r="L5058" s="231" t="s">
        <v>978</v>
      </c>
      <c r="M5058" s="234"/>
      <c r="N5058" s="235">
        <v>1</v>
      </c>
      <c r="O5058" s="235">
        <v>1</v>
      </c>
    </row>
    <row r="5059" spans="1:15">
      <c r="A5059" s="231" t="s">
        <v>969</v>
      </c>
      <c r="B5059" s="231" t="s">
        <v>970</v>
      </c>
      <c r="C5059" s="231" t="s">
        <v>971</v>
      </c>
      <c r="D5059" s="231" t="s">
        <v>972</v>
      </c>
      <c r="E5059" s="231" t="s">
        <v>996</v>
      </c>
      <c r="F5059" s="231" t="s">
        <v>999</v>
      </c>
      <c r="G5059" s="231" t="s">
        <v>974</v>
      </c>
      <c r="H5059" s="231" t="s">
        <v>36</v>
      </c>
      <c r="K5059" s="231" t="s">
        <v>59</v>
      </c>
      <c r="L5059" s="231" t="s">
        <v>979</v>
      </c>
      <c r="M5059" s="234"/>
      <c r="N5059" s="235"/>
      <c r="O5059" s="235"/>
    </row>
    <row r="5060" spans="1:15">
      <c r="A5060" s="231" t="s">
        <v>969</v>
      </c>
      <c r="B5060" s="231" t="s">
        <v>970</v>
      </c>
      <c r="C5060" s="231" t="s">
        <v>971</v>
      </c>
      <c r="D5060" s="231" t="s">
        <v>972</v>
      </c>
      <c r="E5060" s="231" t="s">
        <v>996</v>
      </c>
      <c r="F5060" s="231" t="s">
        <v>999</v>
      </c>
      <c r="G5060" s="231" t="s">
        <v>974</v>
      </c>
      <c r="H5060" s="231" t="s">
        <v>36</v>
      </c>
      <c r="K5060" s="231" t="s">
        <v>59</v>
      </c>
      <c r="L5060" s="231" t="s">
        <v>980</v>
      </c>
      <c r="M5060" s="234"/>
      <c r="N5060" s="235"/>
      <c r="O5060" s="235"/>
    </row>
    <row r="5061" spans="1:15">
      <c r="A5061" s="237" t="s">
        <v>969</v>
      </c>
      <c r="B5061" s="237" t="s">
        <v>970</v>
      </c>
      <c r="C5061" s="237" t="s">
        <v>971</v>
      </c>
      <c r="D5061" s="237" t="s">
        <v>972</v>
      </c>
      <c r="E5061" s="237" t="s">
        <v>996</v>
      </c>
      <c r="F5061" s="237" t="s">
        <v>999</v>
      </c>
      <c r="G5061" s="237" t="s">
        <v>974</v>
      </c>
      <c r="H5061" s="237" t="s">
        <v>34</v>
      </c>
      <c r="I5061" s="237"/>
      <c r="J5061" s="237"/>
      <c r="K5061" s="237" t="s">
        <v>59</v>
      </c>
      <c r="L5061" s="237" t="s">
        <v>976</v>
      </c>
      <c r="M5061" s="237">
        <v>8196.4637999999995</v>
      </c>
      <c r="N5061" s="237"/>
      <c r="O5061" s="237">
        <v>1164.1826000000001</v>
      </c>
    </row>
    <row r="5062" spans="1:15">
      <c r="A5062" s="237" t="s">
        <v>969</v>
      </c>
      <c r="B5062" s="237" t="s">
        <v>970</v>
      </c>
      <c r="C5062" s="237" t="s">
        <v>971</v>
      </c>
      <c r="D5062" s="237" t="s">
        <v>972</v>
      </c>
      <c r="E5062" s="237" t="s">
        <v>996</v>
      </c>
      <c r="F5062" s="237" t="s">
        <v>999</v>
      </c>
      <c r="G5062" s="237" t="s">
        <v>974</v>
      </c>
      <c r="H5062" s="237" t="s">
        <v>34</v>
      </c>
      <c r="I5062" s="237"/>
      <c r="J5062" s="237"/>
      <c r="K5062" s="237" t="s">
        <v>59</v>
      </c>
      <c r="L5062" s="237" t="s">
        <v>977</v>
      </c>
      <c r="M5062" s="238">
        <v>1.02186768438036E-3</v>
      </c>
      <c r="N5062" s="238"/>
      <c r="O5062" s="238">
        <v>1.8124273195079099E-4</v>
      </c>
    </row>
    <row r="5063" spans="1:15">
      <c r="A5063" s="231" t="s">
        <v>969</v>
      </c>
      <c r="B5063" s="231" t="s">
        <v>970</v>
      </c>
      <c r="C5063" s="231" t="s">
        <v>971</v>
      </c>
      <c r="D5063" s="231" t="s">
        <v>972</v>
      </c>
      <c r="E5063" s="231" t="s">
        <v>996</v>
      </c>
      <c r="F5063" s="231" t="s">
        <v>999</v>
      </c>
      <c r="G5063" s="231" t="s">
        <v>974</v>
      </c>
      <c r="H5063" s="231" t="s">
        <v>34</v>
      </c>
      <c r="I5063" s="240" t="s">
        <v>130</v>
      </c>
      <c r="J5063" s="240" t="s">
        <v>1016</v>
      </c>
      <c r="K5063" s="231" t="s">
        <v>59</v>
      </c>
      <c r="L5063" s="231" t="s">
        <v>978</v>
      </c>
      <c r="M5063" s="234"/>
      <c r="N5063" s="235">
        <v>1</v>
      </c>
      <c r="O5063" s="235">
        <v>1</v>
      </c>
    </row>
    <row r="5064" spans="1:15">
      <c r="A5064" s="231" t="s">
        <v>969</v>
      </c>
      <c r="B5064" s="231" t="s">
        <v>970</v>
      </c>
      <c r="C5064" s="231" t="s">
        <v>971</v>
      </c>
      <c r="D5064" s="231" t="s">
        <v>972</v>
      </c>
      <c r="E5064" s="231" t="s">
        <v>996</v>
      </c>
      <c r="F5064" s="231" t="s">
        <v>999</v>
      </c>
      <c r="G5064" s="231" t="s">
        <v>974</v>
      </c>
      <c r="H5064" s="231" t="s">
        <v>34</v>
      </c>
      <c r="K5064" s="231" t="s">
        <v>59</v>
      </c>
      <c r="L5064" s="231" t="s">
        <v>979</v>
      </c>
      <c r="M5064" s="234"/>
      <c r="N5064" s="236"/>
      <c r="O5064" s="235"/>
    </row>
    <row r="5065" spans="1:15">
      <c r="A5065" s="231" t="s">
        <v>969</v>
      </c>
      <c r="B5065" s="231" t="s">
        <v>970</v>
      </c>
      <c r="C5065" s="231" t="s">
        <v>971</v>
      </c>
      <c r="D5065" s="231" t="s">
        <v>972</v>
      </c>
      <c r="E5065" s="231" t="s">
        <v>996</v>
      </c>
      <c r="F5065" s="231" t="s">
        <v>999</v>
      </c>
      <c r="G5065" s="231" t="s">
        <v>974</v>
      </c>
      <c r="H5065" s="231" t="s">
        <v>34</v>
      </c>
      <c r="K5065" s="231" t="s">
        <v>59</v>
      </c>
      <c r="L5065" s="231" t="s">
        <v>980</v>
      </c>
      <c r="M5065" s="234"/>
      <c r="N5065" s="236"/>
      <c r="O5065" s="235"/>
    </row>
    <row r="5066" spans="1:15">
      <c r="A5066" s="237" t="s">
        <v>969</v>
      </c>
      <c r="B5066" s="237" t="s">
        <v>970</v>
      </c>
      <c r="C5066" s="237" t="s">
        <v>971</v>
      </c>
      <c r="D5066" s="237" t="s">
        <v>972</v>
      </c>
      <c r="E5066" s="237" t="s">
        <v>996</v>
      </c>
      <c r="F5066" s="237" t="s">
        <v>999</v>
      </c>
      <c r="G5066" s="237" t="s">
        <v>974</v>
      </c>
      <c r="H5066" s="237" t="s">
        <v>57</v>
      </c>
      <c r="I5066" s="237"/>
      <c r="J5066" s="237"/>
      <c r="K5066" s="237" t="s">
        <v>59</v>
      </c>
      <c r="L5066" s="237" t="s">
        <v>976</v>
      </c>
      <c r="M5066" s="237">
        <v>1282.4074000000001</v>
      </c>
      <c r="N5066" s="237">
        <v>794.38520000000005</v>
      </c>
      <c r="O5066" s="237">
        <v>845.38130000000001</v>
      </c>
    </row>
    <row r="5067" spans="1:15">
      <c r="A5067" s="237" t="s">
        <v>969</v>
      </c>
      <c r="B5067" s="237" t="s">
        <v>970</v>
      </c>
      <c r="C5067" s="237" t="s">
        <v>971</v>
      </c>
      <c r="D5067" s="237" t="s">
        <v>972</v>
      </c>
      <c r="E5067" s="237" t="s">
        <v>996</v>
      </c>
      <c r="F5067" s="237" t="s">
        <v>999</v>
      </c>
      <c r="G5067" s="237" t="s">
        <v>974</v>
      </c>
      <c r="H5067" s="237" t="s">
        <v>57</v>
      </c>
      <c r="I5067" s="237"/>
      <c r="J5067" s="237"/>
      <c r="K5067" s="237" t="s">
        <v>59</v>
      </c>
      <c r="L5067" s="237" t="s">
        <v>977</v>
      </c>
      <c r="M5067" s="238">
        <v>2.1963710206087501E-4</v>
      </c>
      <c r="N5067" s="238">
        <v>1.9827597796513599E-4</v>
      </c>
      <c r="O5067" s="238">
        <v>1.3161098297819599E-4</v>
      </c>
    </row>
    <row r="5068" spans="1:15">
      <c r="A5068" s="231" t="s">
        <v>969</v>
      </c>
      <c r="B5068" s="231" t="s">
        <v>970</v>
      </c>
      <c r="C5068" s="231" t="s">
        <v>971</v>
      </c>
      <c r="D5068" s="231" t="s">
        <v>972</v>
      </c>
      <c r="E5068" s="231" t="s">
        <v>996</v>
      </c>
      <c r="F5068" s="231" t="s">
        <v>999</v>
      </c>
      <c r="G5068" s="231" t="s">
        <v>974</v>
      </c>
      <c r="H5068" s="231" t="s">
        <v>57</v>
      </c>
      <c r="I5068" s="240" t="s">
        <v>130</v>
      </c>
      <c r="J5068" s="240" t="s">
        <v>1016</v>
      </c>
      <c r="K5068" s="231" t="s">
        <v>59</v>
      </c>
      <c r="L5068" s="231" t="s">
        <v>978</v>
      </c>
      <c r="M5068" s="234"/>
      <c r="N5068" s="235">
        <v>1</v>
      </c>
      <c r="O5068" s="235">
        <v>1</v>
      </c>
    </row>
    <row r="5069" spans="1:15">
      <c r="A5069" s="231" t="s">
        <v>969</v>
      </c>
      <c r="B5069" s="231" t="s">
        <v>970</v>
      </c>
      <c r="C5069" s="231" t="s">
        <v>971</v>
      </c>
      <c r="D5069" s="231" t="s">
        <v>972</v>
      </c>
      <c r="E5069" s="231" t="s">
        <v>996</v>
      </c>
      <c r="F5069" s="231" t="s">
        <v>999</v>
      </c>
      <c r="G5069" s="231" t="s">
        <v>974</v>
      </c>
      <c r="H5069" s="231" t="s">
        <v>57</v>
      </c>
      <c r="K5069" s="231" t="s">
        <v>59</v>
      </c>
      <c r="L5069" s="231" t="s">
        <v>979</v>
      </c>
      <c r="M5069" s="234"/>
      <c r="N5069" s="235"/>
      <c r="O5069" s="235"/>
    </row>
    <row r="5070" spans="1:15">
      <c r="A5070" s="231" t="s">
        <v>969</v>
      </c>
      <c r="B5070" s="231" t="s">
        <v>970</v>
      </c>
      <c r="C5070" s="231" t="s">
        <v>971</v>
      </c>
      <c r="D5070" s="231" t="s">
        <v>972</v>
      </c>
      <c r="E5070" s="231" t="s">
        <v>996</v>
      </c>
      <c r="F5070" s="231" t="s">
        <v>999</v>
      </c>
      <c r="G5070" s="231" t="s">
        <v>974</v>
      </c>
      <c r="H5070" s="231" t="s">
        <v>57</v>
      </c>
      <c r="K5070" s="231" t="s">
        <v>59</v>
      </c>
      <c r="L5070" s="231" t="s">
        <v>980</v>
      </c>
      <c r="M5070" s="234"/>
      <c r="N5070" s="235"/>
      <c r="O5070" s="235"/>
    </row>
    <row r="5071" spans="1:15">
      <c r="A5071" s="237" t="s">
        <v>969</v>
      </c>
      <c r="B5071" s="237" t="s">
        <v>970</v>
      </c>
      <c r="C5071" s="237" t="s">
        <v>971</v>
      </c>
      <c r="D5071" s="237" t="s">
        <v>972</v>
      </c>
      <c r="E5071" s="237" t="s">
        <v>996</v>
      </c>
      <c r="F5071" s="237" t="s">
        <v>999</v>
      </c>
      <c r="G5071" s="237" t="s">
        <v>974</v>
      </c>
      <c r="H5071" s="237" t="s">
        <v>58</v>
      </c>
      <c r="I5071" s="237"/>
      <c r="J5071" s="237"/>
      <c r="K5071" s="237" t="s">
        <v>59</v>
      </c>
      <c r="L5071" s="237" t="s">
        <v>976</v>
      </c>
      <c r="M5071" s="237">
        <v>423.18430000000001</v>
      </c>
      <c r="N5071" s="237"/>
      <c r="O5071" s="237"/>
    </row>
    <row r="5072" spans="1:15">
      <c r="A5072" s="237" t="s">
        <v>969</v>
      </c>
      <c r="B5072" s="237" t="s">
        <v>970</v>
      </c>
      <c r="C5072" s="237" t="s">
        <v>971</v>
      </c>
      <c r="D5072" s="237" t="s">
        <v>972</v>
      </c>
      <c r="E5072" s="237" t="s">
        <v>996</v>
      </c>
      <c r="F5072" s="237" t="s">
        <v>999</v>
      </c>
      <c r="G5072" s="237" t="s">
        <v>974</v>
      </c>
      <c r="H5072" s="237" t="s">
        <v>58</v>
      </c>
      <c r="I5072" s="237"/>
      <c r="J5072" s="237"/>
      <c r="K5072" s="237" t="s">
        <v>59</v>
      </c>
      <c r="L5072" s="237" t="s">
        <v>977</v>
      </c>
      <c r="M5072" s="238">
        <v>4.7879626678203803E-5</v>
      </c>
      <c r="N5072" s="238"/>
      <c r="O5072" s="238"/>
    </row>
    <row r="5073" spans="1:15">
      <c r="A5073" s="231" t="s">
        <v>969</v>
      </c>
      <c r="B5073" s="231" t="s">
        <v>970</v>
      </c>
      <c r="C5073" s="231" t="s">
        <v>971</v>
      </c>
      <c r="D5073" s="231" t="s">
        <v>972</v>
      </c>
      <c r="E5073" s="231" t="s">
        <v>996</v>
      </c>
      <c r="F5073" s="231" t="s">
        <v>999</v>
      </c>
      <c r="G5073" s="231" t="s">
        <v>974</v>
      </c>
      <c r="H5073" s="231" t="s">
        <v>58</v>
      </c>
      <c r="I5073" s="240" t="s">
        <v>130</v>
      </c>
      <c r="J5073" s="240" t="s">
        <v>1016</v>
      </c>
      <c r="K5073" s="231" t="s">
        <v>59</v>
      </c>
      <c r="L5073" s="231" t="s">
        <v>978</v>
      </c>
      <c r="M5073" s="234"/>
      <c r="N5073" s="235">
        <v>1</v>
      </c>
      <c r="O5073" s="235">
        <v>1</v>
      </c>
    </row>
    <row r="5074" spans="1:15">
      <c r="A5074" s="231" t="s">
        <v>969</v>
      </c>
      <c r="B5074" s="231" t="s">
        <v>970</v>
      </c>
      <c r="C5074" s="231" t="s">
        <v>971</v>
      </c>
      <c r="D5074" s="231" t="s">
        <v>972</v>
      </c>
      <c r="E5074" s="231" t="s">
        <v>996</v>
      </c>
      <c r="F5074" s="231" t="s">
        <v>999</v>
      </c>
      <c r="G5074" s="231" t="s">
        <v>974</v>
      </c>
      <c r="H5074" s="231" t="s">
        <v>58</v>
      </c>
      <c r="K5074" s="231" t="s">
        <v>59</v>
      </c>
      <c r="L5074" s="231" t="s">
        <v>979</v>
      </c>
      <c r="M5074" s="234"/>
      <c r="N5074" s="236"/>
      <c r="O5074" s="236"/>
    </row>
    <row r="5075" spans="1:15">
      <c r="A5075" s="231" t="s">
        <v>969</v>
      </c>
      <c r="B5075" s="231" t="s">
        <v>970</v>
      </c>
      <c r="C5075" s="231" t="s">
        <v>971</v>
      </c>
      <c r="D5075" s="231" t="s">
        <v>972</v>
      </c>
      <c r="E5075" s="231" t="s">
        <v>996</v>
      </c>
      <c r="F5075" s="231" t="s">
        <v>999</v>
      </c>
      <c r="G5075" s="231" t="s">
        <v>974</v>
      </c>
      <c r="H5075" s="231" t="s">
        <v>58</v>
      </c>
      <c r="K5075" s="231" t="s">
        <v>59</v>
      </c>
      <c r="L5075" s="231" t="s">
        <v>980</v>
      </c>
      <c r="M5075" s="234"/>
      <c r="N5075" s="236"/>
      <c r="O5075" s="236"/>
    </row>
    <row r="5076" spans="1:15">
      <c r="A5076" s="237" t="s">
        <v>969</v>
      </c>
      <c r="B5076" s="237" t="s">
        <v>970</v>
      </c>
      <c r="C5076" s="237" t="s">
        <v>971</v>
      </c>
      <c r="D5076" s="237" t="s">
        <v>972</v>
      </c>
      <c r="E5076" s="237" t="s">
        <v>996</v>
      </c>
      <c r="F5076" s="237" t="s">
        <v>999</v>
      </c>
      <c r="G5076" s="237" t="s">
        <v>974</v>
      </c>
      <c r="H5076" s="237" t="s">
        <v>657</v>
      </c>
      <c r="I5076" s="237"/>
      <c r="J5076" s="237"/>
      <c r="K5076" s="237" t="s">
        <v>59</v>
      </c>
      <c r="L5076" s="237" t="s">
        <v>976</v>
      </c>
      <c r="M5076" s="237">
        <v>13.1053</v>
      </c>
      <c r="N5076" s="237"/>
      <c r="O5076" s="237"/>
    </row>
    <row r="5077" spans="1:15">
      <c r="A5077" s="237" t="s">
        <v>969</v>
      </c>
      <c r="B5077" s="237" t="s">
        <v>970</v>
      </c>
      <c r="C5077" s="237" t="s">
        <v>971</v>
      </c>
      <c r="D5077" s="237" t="s">
        <v>972</v>
      </c>
      <c r="E5077" s="237" t="s">
        <v>996</v>
      </c>
      <c r="F5077" s="237" t="s">
        <v>999</v>
      </c>
      <c r="G5077" s="237" t="s">
        <v>974</v>
      </c>
      <c r="H5077" s="237" t="s">
        <v>657</v>
      </c>
      <c r="I5077" s="237"/>
      <c r="J5077" s="237"/>
      <c r="K5077" s="237" t="s">
        <v>59</v>
      </c>
      <c r="L5077" s="237" t="s">
        <v>977</v>
      </c>
      <c r="M5077" s="238">
        <v>1.6236456424136699E-6</v>
      </c>
      <c r="N5077" s="238"/>
      <c r="O5077" s="238"/>
    </row>
    <row r="5078" spans="1:15">
      <c r="A5078" s="231" t="s">
        <v>969</v>
      </c>
      <c r="B5078" s="231" t="s">
        <v>970</v>
      </c>
      <c r="C5078" s="231" t="s">
        <v>971</v>
      </c>
      <c r="D5078" s="231" t="s">
        <v>972</v>
      </c>
      <c r="E5078" s="231" t="s">
        <v>996</v>
      </c>
      <c r="F5078" s="231" t="s">
        <v>999</v>
      </c>
      <c r="G5078" s="231" t="s">
        <v>974</v>
      </c>
      <c r="H5078" s="231" t="s">
        <v>657</v>
      </c>
      <c r="I5078" s="240" t="s">
        <v>130</v>
      </c>
      <c r="J5078" s="240" t="s">
        <v>1016</v>
      </c>
      <c r="K5078" s="231" t="s">
        <v>59</v>
      </c>
      <c r="L5078" s="231" t="s">
        <v>978</v>
      </c>
      <c r="M5078" s="234"/>
      <c r="N5078" s="235">
        <v>1</v>
      </c>
      <c r="O5078" s="235">
        <v>1</v>
      </c>
    </row>
    <row r="5079" spans="1:15">
      <c r="A5079" s="231" t="s">
        <v>969</v>
      </c>
      <c r="B5079" s="231" t="s">
        <v>970</v>
      </c>
      <c r="C5079" s="231" t="s">
        <v>971</v>
      </c>
      <c r="D5079" s="231" t="s">
        <v>972</v>
      </c>
      <c r="E5079" s="231" t="s">
        <v>996</v>
      </c>
      <c r="F5079" s="231" t="s">
        <v>999</v>
      </c>
      <c r="G5079" s="231" t="s">
        <v>974</v>
      </c>
      <c r="H5079" s="231" t="s">
        <v>657</v>
      </c>
      <c r="K5079" s="231" t="s">
        <v>59</v>
      </c>
      <c r="L5079" s="231" t="s">
        <v>979</v>
      </c>
      <c r="M5079" s="234"/>
      <c r="N5079" s="236"/>
      <c r="O5079" s="236"/>
    </row>
    <row r="5080" spans="1:15">
      <c r="A5080" s="231" t="s">
        <v>969</v>
      </c>
      <c r="B5080" s="231" t="s">
        <v>970</v>
      </c>
      <c r="C5080" s="231" t="s">
        <v>971</v>
      </c>
      <c r="D5080" s="231" t="s">
        <v>972</v>
      </c>
      <c r="E5080" s="231" t="s">
        <v>996</v>
      </c>
      <c r="F5080" s="231" t="s">
        <v>999</v>
      </c>
      <c r="G5080" s="231" t="s">
        <v>974</v>
      </c>
      <c r="H5080" s="231" t="s">
        <v>657</v>
      </c>
      <c r="K5080" s="231" t="s">
        <v>59</v>
      </c>
      <c r="L5080" s="231" t="s">
        <v>980</v>
      </c>
      <c r="M5080" s="234"/>
      <c r="N5080" s="236"/>
      <c r="O5080" s="236"/>
    </row>
    <row r="5081" spans="1:15">
      <c r="A5081" s="237" t="s">
        <v>969</v>
      </c>
      <c r="B5081" s="237" t="s">
        <v>970</v>
      </c>
      <c r="C5081" s="237" t="s">
        <v>971</v>
      </c>
      <c r="D5081" s="237" t="s">
        <v>972</v>
      </c>
      <c r="E5081" s="237" t="s">
        <v>996</v>
      </c>
      <c r="F5081" s="237" t="s">
        <v>999</v>
      </c>
      <c r="G5081" s="237" t="s">
        <v>974</v>
      </c>
      <c r="H5081" s="237" t="s">
        <v>67</v>
      </c>
      <c r="I5081" s="237"/>
      <c r="J5081" s="237"/>
      <c r="K5081" s="237" t="s">
        <v>59</v>
      </c>
      <c r="L5081" s="237" t="s">
        <v>976</v>
      </c>
      <c r="M5081" s="237">
        <v>11459.228999999999</v>
      </c>
      <c r="N5081" s="237">
        <v>9422.5184000000008</v>
      </c>
      <c r="O5081" s="237"/>
    </row>
    <row r="5082" spans="1:15">
      <c r="A5082" s="237" t="s">
        <v>969</v>
      </c>
      <c r="B5082" s="237" t="s">
        <v>970</v>
      </c>
      <c r="C5082" s="237" t="s">
        <v>971</v>
      </c>
      <c r="D5082" s="237" t="s">
        <v>972</v>
      </c>
      <c r="E5082" s="237" t="s">
        <v>996</v>
      </c>
      <c r="F5082" s="237" t="s">
        <v>999</v>
      </c>
      <c r="G5082" s="237" t="s">
        <v>974</v>
      </c>
      <c r="H5082" s="237" t="s">
        <v>67</v>
      </c>
      <c r="I5082" s="237"/>
      <c r="J5082" s="237"/>
      <c r="K5082" s="237" t="s">
        <v>59</v>
      </c>
      <c r="L5082" s="237" t="s">
        <v>977</v>
      </c>
      <c r="M5082" s="238">
        <v>2.42161393311918E-3</v>
      </c>
      <c r="N5082" s="238">
        <v>2.3518301331073299E-3</v>
      </c>
      <c r="O5082" s="238"/>
    </row>
    <row r="5083" spans="1:15">
      <c r="A5083" s="231" t="s">
        <v>969</v>
      </c>
      <c r="B5083" s="231" t="s">
        <v>970</v>
      </c>
      <c r="C5083" s="231" t="s">
        <v>971</v>
      </c>
      <c r="D5083" s="231" t="s">
        <v>972</v>
      </c>
      <c r="E5083" s="231" t="s">
        <v>996</v>
      </c>
      <c r="F5083" s="231" t="s">
        <v>999</v>
      </c>
      <c r="G5083" s="231" t="s">
        <v>974</v>
      </c>
      <c r="H5083" s="231" t="s">
        <v>67</v>
      </c>
      <c r="I5083" s="240" t="s">
        <v>130</v>
      </c>
      <c r="J5083" s="240" t="s">
        <v>1016</v>
      </c>
      <c r="K5083" s="231" t="s">
        <v>59</v>
      </c>
      <c r="L5083" s="231" t="s">
        <v>978</v>
      </c>
      <c r="M5083" s="234"/>
      <c r="N5083" s="235">
        <v>1</v>
      </c>
      <c r="O5083" s="235">
        <v>1</v>
      </c>
    </row>
    <row r="5084" spans="1:15">
      <c r="A5084" s="231" t="s">
        <v>969</v>
      </c>
      <c r="B5084" s="231" t="s">
        <v>970</v>
      </c>
      <c r="C5084" s="231" t="s">
        <v>971</v>
      </c>
      <c r="D5084" s="231" t="s">
        <v>972</v>
      </c>
      <c r="E5084" s="231" t="s">
        <v>996</v>
      </c>
      <c r="F5084" s="231" t="s">
        <v>999</v>
      </c>
      <c r="G5084" s="231" t="s">
        <v>974</v>
      </c>
      <c r="H5084" s="231" t="s">
        <v>67</v>
      </c>
      <c r="K5084" s="231" t="s">
        <v>59</v>
      </c>
      <c r="L5084" s="231" t="s">
        <v>979</v>
      </c>
      <c r="M5084" s="234"/>
      <c r="N5084" s="235"/>
      <c r="O5084" s="236"/>
    </row>
    <row r="5085" spans="1:15">
      <c r="A5085" s="231" t="s">
        <v>969</v>
      </c>
      <c r="B5085" s="231" t="s">
        <v>970</v>
      </c>
      <c r="C5085" s="231" t="s">
        <v>971</v>
      </c>
      <c r="D5085" s="231" t="s">
        <v>972</v>
      </c>
      <c r="E5085" s="231" t="s">
        <v>996</v>
      </c>
      <c r="F5085" s="231" t="s">
        <v>999</v>
      </c>
      <c r="G5085" s="231" t="s">
        <v>974</v>
      </c>
      <c r="H5085" s="231" t="s">
        <v>67</v>
      </c>
      <c r="K5085" s="231" t="s">
        <v>59</v>
      </c>
      <c r="L5085" s="231" t="s">
        <v>980</v>
      </c>
      <c r="M5085" s="234"/>
      <c r="N5085" s="235"/>
      <c r="O5085" s="236"/>
    </row>
    <row r="5086" spans="1:15">
      <c r="A5086" s="237" t="s">
        <v>969</v>
      </c>
      <c r="B5086" s="237" t="s">
        <v>970</v>
      </c>
      <c r="C5086" s="237" t="s">
        <v>971</v>
      </c>
      <c r="D5086" s="237" t="s">
        <v>972</v>
      </c>
      <c r="E5086" s="237" t="s">
        <v>996</v>
      </c>
      <c r="F5086" s="237" t="s">
        <v>999</v>
      </c>
      <c r="G5086" s="237" t="s">
        <v>974</v>
      </c>
      <c r="H5086" s="237" t="s">
        <v>63</v>
      </c>
      <c r="I5086" s="237"/>
      <c r="J5086" s="237"/>
      <c r="K5086" s="237" t="s">
        <v>59</v>
      </c>
      <c r="L5086" s="237" t="s">
        <v>976</v>
      </c>
      <c r="M5086" s="237">
        <v>30735.060099999999</v>
      </c>
      <c r="N5086" s="237">
        <v>10495.191999999999</v>
      </c>
      <c r="O5086" s="237">
        <v>20060.922900000001</v>
      </c>
    </row>
    <row r="5087" spans="1:15">
      <c r="A5087" s="237" t="s">
        <v>969</v>
      </c>
      <c r="B5087" s="237" t="s">
        <v>970</v>
      </c>
      <c r="C5087" s="237" t="s">
        <v>971</v>
      </c>
      <c r="D5087" s="237" t="s">
        <v>972</v>
      </c>
      <c r="E5087" s="237" t="s">
        <v>996</v>
      </c>
      <c r="F5087" s="237" t="s">
        <v>999</v>
      </c>
      <c r="G5087" s="237" t="s">
        <v>974</v>
      </c>
      <c r="H5087" s="237" t="s">
        <v>63</v>
      </c>
      <c r="I5087" s="237"/>
      <c r="J5087" s="237"/>
      <c r="K5087" s="237" t="s">
        <v>59</v>
      </c>
      <c r="L5087" s="237" t="s">
        <v>977</v>
      </c>
      <c r="M5087" s="238">
        <v>3.6377188394161701E-3</v>
      </c>
      <c r="N5087" s="238">
        <v>2.6195659961085302E-3</v>
      </c>
      <c r="O5087" s="238">
        <v>3.1231324637992302E-3</v>
      </c>
    </row>
    <row r="5088" spans="1:15">
      <c r="A5088" s="231" t="s">
        <v>969</v>
      </c>
      <c r="B5088" s="231" t="s">
        <v>970</v>
      </c>
      <c r="C5088" s="231" t="s">
        <v>971</v>
      </c>
      <c r="D5088" s="231" t="s">
        <v>972</v>
      </c>
      <c r="E5088" s="231" t="s">
        <v>996</v>
      </c>
      <c r="F5088" s="231" t="s">
        <v>999</v>
      </c>
      <c r="G5088" s="231" t="s">
        <v>974</v>
      </c>
      <c r="H5088" s="231" t="s">
        <v>63</v>
      </c>
      <c r="I5088" s="240" t="s">
        <v>130</v>
      </c>
      <c r="J5088" s="240" t="s">
        <v>1016</v>
      </c>
      <c r="K5088" s="231" t="s">
        <v>59</v>
      </c>
      <c r="L5088" s="231" t="s">
        <v>978</v>
      </c>
      <c r="M5088" s="234"/>
      <c r="N5088" s="235">
        <v>1</v>
      </c>
      <c r="O5088" s="235">
        <v>1</v>
      </c>
    </row>
    <row r="5089" spans="1:15">
      <c r="A5089" s="231" t="s">
        <v>969</v>
      </c>
      <c r="B5089" s="231" t="s">
        <v>970</v>
      </c>
      <c r="C5089" s="231" t="s">
        <v>971</v>
      </c>
      <c r="D5089" s="231" t="s">
        <v>972</v>
      </c>
      <c r="E5089" s="231" t="s">
        <v>996</v>
      </c>
      <c r="F5089" s="231" t="s">
        <v>999</v>
      </c>
      <c r="G5089" s="231" t="s">
        <v>974</v>
      </c>
      <c r="H5089" s="231" t="s">
        <v>63</v>
      </c>
      <c r="K5089" s="231" t="s">
        <v>59</v>
      </c>
      <c r="L5089" s="231" t="s">
        <v>979</v>
      </c>
      <c r="M5089" s="234"/>
      <c r="N5089" s="235"/>
      <c r="O5089" s="235"/>
    </row>
    <row r="5090" spans="1:15">
      <c r="A5090" s="231" t="s">
        <v>969</v>
      </c>
      <c r="B5090" s="231" t="s">
        <v>970</v>
      </c>
      <c r="C5090" s="231" t="s">
        <v>971</v>
      </c>
      <c r="D5090" s="231" t="s">
        <v>972</v>
      </c>
      <c r="E5090" s="231" t="s">
        <v>996</v>
      </c>
      <c r="F5090" s="231" t="s">
        <v>999</v>
      </c>
      <c r="G5090" s="231" t="s">
        <v>974</v>
      </c>
      <c r="H5090" s="231" t="s">
        <v>63</v>
      </c>
      <c r="K5090" s="231" t="s">
        <v>59</v>
      </c>
      <c r="L5090" s="231" t="s">
        <v>980</v>
      </c>
      <c r="M5090" s="234"/>
      <c r="N5090" s="235"/>
      <c r="O5090" s="235"/>
    </row>
    <row r="5091" spans="1:15">
      <c r="A5091" s="237" t="s">
        <v>969</v>
      </c>
      <c r="B5091" s="237" t="s">
        <v>970</v>
      </c>
      <c r="C5091" s="237" t="s">
        <v>971</v>
      </c>
      <c r="D5091" s="237" t="s">
        <v>972</v>
      </c>
      <c r="E5091" s="237" t="s">
        <v>996</v>
      </c>
      <c r="F5091" s="237" t="s">
        <v>999</v>
      </c>
      <c r="G5091" s="237" t="s">
        <v>974</v>
      </c>
      <c r="H5091" s="237" t="s">
        <v>62</v>
      </c>
      <c r="I5091" s="237"/>
      <c r="J5091" s="237"/>
      <c r="K5091" s="237" t="s">
        <v>59</v>
      </c>
      <c r="L5091" s="237" t="s">
        <v>976</v>
      </c>
      <c r="M5091" s="237">
        <v>7113.8620000000001</v>
      </c>
      <c r="N5091" s="237">
        <v>239.63409999999999</v>
      </c>
      <c r="O5091" s="237">
        <v>1823.5543</v>
      </c>
    </row>
    <row r="5092" spans="1:15">
      <c r="A5092" s="237" t="s">
        <v>969</v>
      </c>
      <c r="B5092" s="237" t="s">
        <v>970</v>
      </c>
      <c r="C5092" s="237" t="s">
        <v>971</v>
      </c>
      <c r="D5092" s="237" t="s">
        <v>972</v>
      </c>
      <c r="E5092" s="237" t="s">
        <v>996</v>
      </c>
      <c r="F5092" s="237" t="s">
        <v>999</v>
      </c>
      <c r="G5092" s="237" t="s">
        <v>974</v>
      </c>
      <c r="H5092" s="237" t="s">
        <v>62</v>
      </c>
      <c r="I5092" s="237"/>
      <c r="J5092" s="237"/>
      <c r="K5092" s="237" t="s">
        <v>59</v>
      </c>
      <c r="L5092" s="237" t="s">
        <v>977</v>
      </c>
      <c r="M5092" s="238">
        <v>8.0487167600560899E-4</v>
      </c>
      <c r="N5092" s="238">
        <v>5.9811896711186499E-5</v>
      </c>
      <c r="O5092" s="238">
        <v>2.8389529545675497E-4</v>
      </c>
    </row>
    <row r="5093" spans="1:15">
      <c r="A5093" s="231" t="s">
        <v>969</v>
      </c>
      <c r="B5093" s="231" t="s">
        <v>970</v>
      </c>
      <c r="C5093" s="231" t="s">
        <v>971</v>
      </c>
      <c r="D5093" s="231" t="s">
        <v>972</v>
      </c>
      <c r="E5093" s="231" t="s">
        <v>996</v>
      </c>
      <c r="F5093" s="231" t="s">
        <v>999</v>
      </c>
      <c r="G5093" s="231" t="s">
        <v>974</v>
      </c>
      <c r="H5093" s="231" t="s">
        <v>62</v>
      </c>
      <c r="I5093" s="240" t="s">
        <v>130</v>
      </c>
      <c r="J5093" s="240" t="s">
        <v>1016</v>
      </c>
      <c r="K5093" s="231" t="s">
        <v>59</v>
      </c>
      <c r="L5093" s="231" t="s">
        <v>978</v>
      </c>
      <c r="M5093" s="234"/>
      <c r="N5093" s="235">
        <v>1</v>
      </c>
      <c r="O5093" s="235">
        <v>1</v>
      </c>
    </row>
    <row r="5094" spans="1:15">
      <c r="A5094" s="231" t="s">
        <v>969</v>
      </c>
      <c r="B5094" s="231" t="s">
        <v>970</v>
      </c>
      <c r="C5094" s="231" t="s">
        <v>971</v>
      </c>
      <c r="D5094" s="231" t="s">
        <v>972</v>
      </c>
      <c r="E5094" s="231" t="s">
        <v>996</v>
      </c>
      <c r="F5094" s="231" t="s">
        <v>999</v>
      </c>
      <c r="G5094" s="231" t="s">
        <v>974</v>
      </c>
      <c r="H5094" s="231" t="s">
        <v>62</v>
      </c>
      <c r="K5094" s="231" t="s">
        <v>59</v>
      </c>
      <c r="L5094" s="231" t="s">
        <v>979</v>
      </c>
      <c r="M5094" s="234"/>
      <c r="N5094" s="235"/>
      <c r="O5094" s="235"/>
    </row>
    <row r="5095" spans="1:15">
      <c r="A5095" s="231" t="s">
        <v>969</v>
      </c>
      <c r="B5095" s="231" t="s">
        <v>970</v>
      </c>
      <c r="C5095" s="231" t="s">
        <v>971</v>
      </c>
      <c r="D5095" s="231" t="s">
        <v>972</v>
      </c>
      <c r="E5095" s="231" t="s">
        <v>996</v>
      </c>
      <c r="F5095" s="231" t="s">
        <v>999</v>
      </c>
      <c r="G5095" s="231" t="s">
        <v>974</v>
      </c>
      <c r="H5095" s="231" t="s">
        <v>62</v>
      </c>
      <c r="K5095" s="231" t="s">
        <v>59</v>
      </c>
      <c r="L5095" s="231" t="s">
        <v>980</v>
      </c>
      <c r="M5095" s="234"/>
      <c r="N5095" s="235"/>
      <c r="O5095" s="235"/>
    </row>
    <row r="5096" spans="1:15">
      <c r="A5096" s="237" t="s">
        <v>969</v>
      </c>
      <c r="B5096" s="237" t="s">
        <v>970</v>
      </c>
      <c r="C5096" s="237" t="s">
        <v>971</v>
      </c>
      <c r="D5096" s="237" t="s">
        <v>972</v>
      </c>
      <c r="E5096" s="237" t="s">
        <v>996</v>
      </c>
      <c r="F5096" s="237" t="s">
        <v>999</v>
      </c>
      <c r="G5096" s="237" t="s">
        <v>974</v>
      </c>
      <c r="H5096" s="237" t="s">
        <v>60</v>
      </c>
      <c r="I5096" s="237"/>
      <c r="J5096" s="237"/>
      <c r="K5096" s="237" t="s">
        <v>59</v>
      </c>
      <c r="L5096" s="237" t="s">
        <v>976</v>
      </c>
      <c r="M5096" s="237">
        <v>25611.173500000001</v>
      </c>
      <c r="N5096" s="237"/>
      <c r="O5096" s="237">
        <v>4514.9794000000002</v>
      </c>
    </row>
    <row r="5097" spans="1:15">
      <c r="A5097" s="237" t="s">
        <v>969</v>
      </c>
      <c r="B5097" s="237" t="s">
        <v>970</v>
      </c>
      <c r="C5097" s="237" t="s">
        <v>971</v>
      </c>
      <c r="D5097" s="237" t="s">
        <v>972</v>
      </c>
      <c r="E5097" s="237" t="s">
        <v>996</v>
      </c>
      <c r="F5097" s="237" t="s">
        <v>999</v>
      </c>
      <c r="G5097" s="237" t="s">
        <v>974</v>
      </c>
      <c r="H5097" s="237" t="s">
        <v>60</v>
      </c>
      <c r="I5097" s="237"/>
      <c r="J5097" s="237"/>
      <c r="K5097" s="237" t="s">
        <v>59</v>
      </c>
      <c r="L5097" s="237" t="s">
        <v>977</v>
      </c>
      <c r="M5097" s="238">
        <v>2.8976817570281E-3</v>
      </c>
      <c r="N5097" s="238"/>
      <c r="O5097" s="238">
        <v>7.0290279304771001E-4</v>
      </c>
    </row>
    <row r="5098" spans="1:15">
      <c r="A5098" s="231" t="s">
        <v>969</v>
      </c>
      <c r="B5098" s="231" t="s">
        <v>970</v>
      </c>
      <c r="C5098" s="231" t="s">
        <v>971</v>
      </c>
      <c r="D5098" s="231" t="s">
        <v>972</v>
      </c>
      <c r="E5098" s="231" t="s">
        <v>996</v>
      </c>
      <c r="F5098" s="231" t="s">
        <v>999</v>
      </c>
      <c r="G5098" s="231" t="s">
        <v>974</v>
      </c>
      <c r="H5098" s="231" t="s">
        <v>60</v>
      </c>
      <c r="I5098" s="240" t="s">
        <v>130</v>
      </c>
      <c r="J5098" s="240" t="s">
        <v>1016</v>
      </c>
      <c r="K5098" s="231" t="s">
        <v>59</v>
      </c>
      <c r="L5098" s="231" t="s">
        <v>978</v>
      </c>
      <c r="M5098" s="234"/>
      <c r="N5098" s="235">
        <v>1</v>
      </c>
      <c r="O5098" s="235">
        <v>1</v>
      </c>
    </row>
    <row r="5099" spans="1:15">
      <c r="A5099" s="231" t="s">
        <v>969</v>
      </c>
      <c r="B5099" s="231" t="s">
        <v>970</v>
      </c>
      <c r="C5099" s="231" t="s">
        <v>971</v>
      </c>
      <c r="D5099" s="231" t="s">
        <v>972</v>
      </c>
      <c r="E5099" s="231" t="s">
        <v>996</v>
      </c>
      <c r="F5099" s="231" t="s">
        <v>999</v>
      </c>
      <c r="G5099" s="231" t="s">
        <v>974</v>
      </c>
      <c r="H5099" s="231" t="s">
        <v>60</v>
      </c>
      <c r="K5099" s="231" t="s">
        <v>59</v>
      </c>
      <c r="L5099" s="231" t="s">
        <v>979</v>
      </c>
      <c r="M5099" s="234"/>
      <c r="N5099" s="236"/>
      <c r="O5099" s="235"/>
    </row>
    <row r="5100" spans="1:15">
      <c r="A5100" s="231" t="s">
        <v>969</v>
      </c>
      <c r="B5100" s="231" t="s">
        <v>970</v>
      </c>
      <c r="C5100" s="231" t="s">
        <v>971</v>
      </c>
      <c r="D5100" s="231" t="s">
        <v>972</v>
      </c>
      <c r="E5100" s="231" t="s">
        <v>996</v>
      </c>
      <c r="F5100" s="231" t="s">
        <v>999</v>
      </c>
      <c r="G5100" s="231" t="s">
        <v>974</v>
      </c>
      <c r="H5100" s="231" t="s">
        <v>60</v>
      </c>
      <c r="K5100" s="231" t="s">
        <v>59</v>
      </c>
      <c r="L5100" s="231" t="s">
        <v>980</v>
      </c>
      <c r="M5100" s="234"/>
      <c r="N5100" s="236"/>
      <c r="O5100" s="235"/>
    </row>
    <row r="5101" spans="1:15">
      <c r="A5101" s="237" t="s">
        <v>969</v>
      </c>
      <c r="B5101" s="237" t="s">
        <v>970</v>
      </c>
      <c r="C5101" s="237" t="s">
        <v>971</v>
      </c>
      <c r="D5101" s="237" t="s">
        <v>972</v>
      </c>
      <c r="E5101" s="237" t="s">
        <v>996</v>
      </c>
      <c r="F5101" s="237" t="s">
        <v>999</v>
      </c>
      <c r="G5101" s="237" t="s">
        <v>974</v>
      </c>
      <c r="H5101" s="237" t="s">
        <v>17</v>
      </c>
      <c r="I5101" s="237"/>
      <c r="J5101" s="237"/>
      <c r="K5101" s="237" t="s">
        <v>59</v>
      </c>
      <c r="L5101" s="237" t="s">
        <v>976</v>
      </c>
      <c r="M5101" s="237">
        <v>496583.38740000001</v>
      </c>
      <c r="N5101" s="237">
        <v>85690.455199999997</v>
      </c>
      <c r="O5101" s="237">
        <v>306591.40429999999</v>
      </c>
    </row>
    <row r="5102" spans="1:15">
      <c r="A5102" s="237" t="s">
        <v>969</v>
      </c>
      <c r="B5102" s="237" t="s">
        <v>970</v>
      </c>
      <c r="C5102" s="237" t="s">
        <v>971</v>
      </c>
      <c r="D5102" s="237" t="s">
        <v>972</v>
      </c>
      <c r="E5102" s="237" t="s">
        <v>996</v>
      </c>
      <c r="F5102" s="237" t="s">
        <v>999</v>
      </c>
      <c r="G5102" s="237" t="s">
        <v>974</v>
      </c>
      <c r="H5102" s="237" t="s">
        <v>17</v>
      </c>
      <c r="I5102" s="237"/>
      <c r="J5102" s="237"/>
      <c r="K5102" s="237" t="s">
        <v>59</v>
      </c>
      <c r="L5102" s="237" t="s">
        <v>977</v>
      </c>
      <c r="M5102" s="238">
        <v>5.62327972047258E-2</v>
      </c>
      <c r="N5102" s="238">
        <v>2.1388060612229001E-2</v>
      </c>
      <c r="O5102" s="238">
        <v>4.7730883203340797E-2</v>
      </c>
    </row>
    <row r="5103" spans="1:15">
      <c r="A5103" s="231" t="s">
        <v>969</v>
      </c>
      <c r="B5103" s="231" t="s">
        <v>970</v>
      </c>
      <c r="C5103" s="231" t="s">
        <v>971</v>
      </c>
      <c r="D5103" s="231" t="s">
        <v>972</v>
      </c>
      <c r="E5103" s="231" t="s">
        <v>996</v>
      </c>
      <c r="F5103" s="231" t="s">
        <v>999</v>
      </c>
      <c r="G5103" s="231" t="s">
        <v>974</v>
      </c>
      <c r="H5103" s="231" t="s">
        <v>17</v>
      </c>
      <c r="I5103" s="240" t="s">
        <v>136</v>
      </c>
      <c r="J5103" s="240" t="s">
        <v>1016</v>
      </c>
      <c r="K5103" s="231" t="s">
        <v>59</v>
      </c>
      <c r="L5103" s="231" t="s">
        <v>978</v>
      </c>
      <c r="M5103" s="234"/>
      <c r="N5103" s="235">
        <f>'4.c Electricity breakdown'!N139</f>
        <v>0.28877456488455061</v>
      </c>
      <c r="O5103" s="235">
        <f>'4.c Electricity breakdown'!AQ139</f>
        <v>0.13190445786188951</v>
      </c>
    </row>
    <row r="5104" spans="1:15">
      <c r="A5104" s="231" t="s">
        <v>969</v>
      </c>
      <c r="B5104" s="231" t="s">
        <v>970</v>
      </c>
      <c r="C5104" s="231" t="s">
        <v>971</v>
      </c>
      <c r="D5104" s="231" t="s">
        <v>972</v>
      </c>
      <c r="E5104" s="231" t="s">
        <v>996</v>
      </c>
      <c r="F5104" s="231" t="s">
        <v>999</v>
      </c>
      <c r="G5104" s="231" t="s">
        <v>974</v>
      </c>
      <c r="H5104" s="231" t="s">
        <v>17</v>
      </c>
      <c r="I5104" s="240" t="s">
        <v>1017</v>
      </c>
      <c r="J5104" s="240" t="s">
        <v>1018</v>
      </c>
      <c r="K5104" s="231" t="s">
        <v>59</v>
      </c>
      <c r="L5104" s="231" t="s">
        <v>979</v>
      </c>
      <c r="M5104" s="234"/>
      <c r="N5104" s="235">
        <f>'4.c Electricity breakdown'!N156</f>
        <v>2.0543669000000001E-2</v>
      </c>
      <c r="O5104" s="235">
        <f>'4.c Electricity breakdown'!AQ156</f>
        <v>7.4704250999999999E-2</v>
      </c>
    </row>
    <row r="5105" spans="1:15">
      <c r="A5105" s="231" t="s">
        <v>969</v>
      </c>
      <c r="B5105" s="231" t="s">
        <v>970</v>
      </c>
      <c r="C5105" s="231" t="s">
        <v>971</v>
      </c>
      <c r="D5105" s="231" t="s">
        <v>972</v>
      </c>
      <c r="E5105" s="231" t="s">
        <v>996</v>
      </c>
      <c r="F5105" s="231" t="s">
        <v>999</v>
      </c>
      <c r="G5105" s="231" t="s">
        <v>974</v>
      </c>
      <c r="H5105" s="231" t="s">
        <v>17</v>
      </c>
      <c r="I5105" s="240" t="s">
        <v>134</v>
      </c>
      <c r="J5105" s="240" t="s">
        <v>811</v>
      </c>
      <c r="K5105" s="231" t="s">
        <v>59</v>
      </c>
      <c r="L5105" s="231" t="s">
        <v>980</v>
      </c>
      <c r="M5105" s="234"/>
      <c r="N5105" s="235">
        <f>'4.c Electricity breakdown'!N157</f>
        <v>0.10076896103837277</v>
      </c>
      <c r="O5105" s="235">
        <f>'4.c Electricity breakdown'!AQ157</f>
        <v>0.30976179922597913</v>
      </c>
    </row>
    <row r="5106" spans="1:15">
      <c r="A5106" s="231" t="s">
        <v>969</v>
      </c>
      <c r="B5106" s="231" t="s">
        <v>970</v>
      </c>
      <c r="C5106" s="231" t="s">
        <v>971</v>
      </c>
      <c r="D5106" s="231" t="s">
        <v>972</v>
      </c>
      <c r="E5106" s="231" t="s">
        <v>996</v>
      </c>
      <c r="F5106" s="231" t="s">
        <v>999</v>
      </c>
      <c r="G5106" s="231" t="s">
        <v>974</v>
      </c>
      <c r="H5106" s="231" t="s">
        <v>17</v>
      </c>
      <c r="I5106" s="240" t="s">
        <v>105</v>
      </c>
      <c r="J5106" s="240" t="s">
        <v>813</v>
      </c>
      <c r="K5106" s="231" t="s">
        <v>59</v>
      </c>
      <c r="L5106" s="231" t="s">
        <v>1006</v>
      </c>
      <c r="M5106" s="236"/>
      <c r="N5106" s="235">
        <f>'4.c Electricity breakdown'!N158</f>
        <v>0.15281231219922697</v>
      </c>
      <c r="O5106" s="235">
        <f>'4.c Electricity breakdown'!AQ158</f>
        <v>0.13081370890860997</v>
      </c>
    </row>
    <row r="5107" spans="1:15">
      <c r="A5107" s="231" t="s">
        <v>969</v>
      </c>
      <c r="B5107" s="231" t="s">
        <v>970</v>
      </c>
      <c r="C5107" s="231" t="s">
        <v>971</v>
      </c>
      <c r="D5107" s="231" t="s">
        <v>972</v>
      </c>
      <c r="E5107" s="231" t="s">
        <v>996</v>
      </c>
      <c r="F5107" s="231" t="s">
        <v>999</v>
      </c>
      <c r="G5107" s="231" t="s">
        <v>974</v>
      </c>
      <c r="H5107" s="231" t="s">
        <v>17</v>
      </c>
      <c r="I5107" s="240" t="s">
        <v>138</v>
      </c>
      <c r="J5107" s="240" t="s">
        <v>811</v>
      </c>
      <c r="K5107" s="231" t="s">
        <v>59</v>
      </c>
      <c r="L5107" s="231" t="s">
        <v>1012</v>
      </c>
      <c r="M5107" s="234"/>
      <c r="N5107" s="235">
        <f>'4.c Electricity breakdown'!N159</f>
        <v>0.43710049287784963</v>
      </c>
      <c r="O5107" s="235">
        <f>'4.c Electricity breakdown'!AQ159</f>
        <v>0.35281578300352145</v>
      </c>
    </row>
    <row r="5108" spans="1:15">
      <c r="A5108" s="237" t="s">
        <v>969</v>
      </c>
      <c r="B5108" s="237" t="s">
        <v>970</v>
      </c>
      <c r="C5108" s="237" t="s">
        <v>971</v>
      </c>
      <c r="D5108" s="237" t="s">
        <v>972</v>
      </c>
      <c r="E5108" s="237" t="s">
        <v>996</v>
      </c>
      <c r="F5108" s="237" t="s">
        <v>999</v>
      </c>
      <c r="G5108" s="237" t="s">
        <v>974</v>
      </c>
      <c r="H5108" s="237" t="s">
        <v>45</v>
      </c>
      <c r="I5108" s="237"/>
      <c r="J5108" s="237"/>
      <c r="K5108" s="237" t="s">
        <v>59</v>
      </c>
      <c r="L5108" s="237" t="s">
        <v>976</v>
      </c>
      <c r="M5108" s="237">
        <v>128677.8844</v>
      </c>
      <c r="N5108" s="237">
        <v>9967.8035999999993</v>
      </c>
      <c r="O5108" s="237">
        <v>109797.46309999999</v>
      </c>
    </row>
    <row r="5109" spans="1:15">
      <c r="A5109" s="237" t="s">
        <v>969</v>
      </c>
      <c r="B5109" s="237" t="s">
        <v>970</v>
      </c>
      <c r="C5109" s="237" t="s">
        <v>971</v>
      </c>
      <c r="D5109" s="237" t="s">
        <v>972</v>
      </c>
      <c r="E5109" s="237" t="s">
        <v>996</v>
      </c>
      <c r="F5109" s="237" t="s">
        <v>999</v>
      </c>
      <c r="G5109" s="237" t="s">
        <v>974</v>
      </c>
      <c r="H5109" s="237" t="s">
        <v>45</v>
      </c>
      <c r="I5109" s="237"/>
      <c r="J5109" s="237"/>
      <c r="K5109" s="237" t="s">
        <v>59</v>
      </c>
      <c r="L5109" s="237" t="s">
        <v>977</v>
      </c>
      <c r="M5109" s="238">
        <v>2.1970435200775702E-2</v>
      </c>
      <c r="N5109" s="238">
        <v>2.4879315563210501E-3</v>
      </c>
      <c r="O5109" s="238">
        <v>1.7093531696411E-2</v>
      </c>
    </row>
    <row r="5110" spans="1:15">
      <c r="A5110" s="231" t="s">
        <v>969</v>
      </c>
      <c r="B5110" s="231" t="s">
        <v>970</v>
      </c>
      <c r="C5110" s="231" t="s">
        <v>971</v>
      </c>
      <c r="D5110" s="231" t="s">
        <v>972</v>
      </c>
      <c r="E5110" s="231" t="s">
        <v>996</v>
      </c>
      <c r="F5110" s="231" t="s">
        <v>999</v>
      </c>
      <c r="G5110" s="231" t="s">
        <v>974</v>
      </c>
      <c r="H5110" s="231" t="s">
        <v>45</v>
      </c>
      <c r="I5110" s="308" t="s">
        <v>1075</v>
      </c>
      <c r="J5110" s="240" t="s">
        <v>1016</v>
      </c>
      <c r="K5110" s="231" t="s">
        <v>59</v>
      </c>
      <c r="L5110" s="231" t="s">
        <v>978</v>
      </c>
      <c r="M5110" s="234"/>
      <c r="N5110" s="235">
        <v>0.5</v>
      </c>
      <c r="O5110" s="235">
        <v>0.5</v>
      </c>
    </row>
    <row r="5111" spans="1:15">
      <c r="A5111" s="231" t="s">
        <v>969</v>
      </c>
      <c r="B5111" s="231" t="s">
        <v>970</v>
      </c>
      <c r="C5111" s="231" t="s">
        <v>971</v>
      </c>
      <c r="D5111" s="231" t="s">
        <v>972</v>
      </c>
      <c r="E5111" s="231" t="s">
        <v>996</v>
      </c>
      <c r="F5111" s="231" t="s">
        <v>999</v>
      </c>
      <c r="G5111" s="231" t="s">
        <v>974</v>
      </c>
      <c r="H5111" s="231" t="s">
        <v>45</v>
      </c>
      <c r="I5111" s="308" t="s">
        <v>1075</v>
      </c>
      <c r="J5111" s="231" t="s">
        <v>1074</v>
      </c>
      <c r="K5111" s="231" t="s">
        <v>59</v>
      </c>
      <c r="L5111" s="231" t="s">
        <v>979</v>
      </c>
      <c r="M5111" s="234"/>
      <c r="N5111" s="235">
        <v>0.5</v>
      </c>
      <c r="O5111" s="235">
        <v>0.5</v>
      </c>
    </row>
    <row r="5112" spans="1:15">
      <c r="A5112" s="231" t="s">
        <v>969</v>
      </c>
      <c r="B5112" s="231" t="s">
        <v>970</v>
      </c>
      <c r="C5112" s="231" t="s">
        <v>971</v>
      </c>
      <c r="D5112" s="231" t="s">
        <v>972</v>
      </c>
      <c r="E5112" s="231" t="s">
        <v>996</v>
      </c>
      <c r="F5112" s="231" t="s">
        <v>999</v>
      </c>
      <c r="G5112" s="231" t="s">
        <v>974</v>
      </c>
      <c r="H5112" s="231" t="s">
        <v>45</v>
      </c>
      <c r="K5112" s="231" t="s">
        <v>59</v>
      </c>
      <c r="L5112" s="231" t="s">
        <v>980</v>
      </c>
      <c r="M5112" s="234"/>
      <c r="N5112" s="235"/>
      <c r="O5112" s="235"/>
    </row>
    <row r="5113" spans="1:15">
      <c r="A5113" s="237" t="s">
        <v>969</v>
      </c>
      <c r="B5113" s="237" t="s">
        <v>970</v>
      </c>
      <c r="C5113" s="237" t="s">
        <v>971</v>
      </c>
      <c r="D5113" s="237" t="s">
        <v>972</v>
      </c>
      <c r="E5113" s="237" t="s">
        <v>996</v>
      </c>
      <c r="F5113" s="237" t="s">
        <v>999</v>
      </c>
      <c r="G5113" s="237" t="s">
        <v>974</v>
      </c>
      <c r="H5113" s="237" t="s">
        <v>975</v>
      </c>
      <c r="I5113" s="237"/>
      <c r="J5113" s="237"/>
      <c r="K5113" s="237" t="s">
        <v>92</v>
      </c>
      <c r="L5113" s="237" t="s">
        <v>976</v>
      </c>
      <c r="M5113" s="237">
        <v>73422.513500000001</v>
      </c>
      <c r="N5113" s="237">
        <v>64807.866399999999</v>
      </c>
      <c r="O5113" s="237"/>
    </row>
    <row r="5114" spans="1:15">
      <c r="A5114" s="237" t="s">
        <v>969</v>
      </c>
      <c r="B5114" s="237" t="s">
        <v>970</v>
      </c>
      <c r="C5114" s="237" t="s">
        <v>971</v>
      </c>
      <c r="D5114" s="237" t="s">
        <v>972</v>
      </c>
      <c r="E5114" s="237" t="s">
        <v>996</v>
      </c>
      <c r="F5114" s="237" t="s">
        <v>999</v>
      </c>
      <c r="G5114" s="237" t="s">
        <v>974</v>
      </c>
      <c r="H5114" s="237" t="s">
        <v>975</v>
      </c>
      <c r="I5114" s="237"/>
      <c r="J5114" s="237"/>
      <c r="K5114" s="237" t="s">
        <v>92</v>
      </c>
      <c r="L5114" s="237" t="s">
        <v>977</v>
      </c>
      <c r="M5114" s="238">
        <v>1.6192989982025299E-2</v>
      </c>
      <c r="N5114" s="238">
        <v>1.61758339534698E-2</v>
      </c>
      <c r="O5114" s="238"/>
    </row>
    <row r="5115" spans="1:15">
      <c r="A5115" s="231" t="s">
        <v>969</v>
      </c>
      <c r="B5115" s="231" t="s">
        <v>970</v>
      </c>
      <c r="C5115" s="231" t="s">
        <v>971</v>
      </c>
      <c r="D5115" s="231" t="s">
        <v>972</v>
      </c>
      <c r="E5115" s="231" t="s">
        <v>996</v>
      </c>
      <c r="F5115" s="231" t="s">
        <v>999</v>
      </c>
      <c r="G5115" s="231" t="s">
        <v>974</v>
      </c>
      <c r="H5115" s="231" t="s">
        <v>975</v>
      </c>
      <c r="I5115" s="231" t="s">
        <v>1002</v>
      </c>
      <c r="J5115" s="231" t="s">
        <v>1016</v>
      </c>
      <c r="K5115" s="231" t="s">
        <v>92</v>
      </c>
      <c r="L5115" s="231" t="s">
        <v>978</v>
      </c>
      <c r="M5115" s="234"/>
      <c r="N5115" s="235">
        <v>1</v>
      </c>
      <c r="O5115" s="235">
        <v>1</v>
      </c>
    </row>
    <row r="5116" spans="1:15">
      <c r="A5116" s="231" t="s">
        <v>969</v>
      </c>
      <c r="B5116" s="231" t="s">
        <v>970</v>
      </c>
      <c r="C5116" s="231" t="s">
        <v>971</v>
      </c>
      <c r="D5116" s="231" t="s">
        <v>972</v>
      </c>
      <c r="E5116" s="231" t="s">
        <v>996</v>
      </c>
      <c r="F5116" s="231" t="s">
        <v>999</v>
      </c>
      <c r="G5116" s="231" t="s">
        <v>974</v>
      </c>
      <c r="H5116" s="231" t="s">
        <v>975</v>
      </c>
      <c r="K5116" s="231" t="s">
        <v>92</v>
      </c>
      <c r="L5116" s="231" t="s">
        <v>979</v>
      </c>
      <c r="M5116" s="234"/>
      <c r="N5116" s="235"/>
      <c r="O5116" s="236"/>
    </row>
    <row r="5117" spans="1:15">
      <c r="A5117" s="231" t="s">
        <v>969</v>
      </c>
      <c r="B5117" s="231" t="s">
        <v>970</v>
      </c>
      <c r="C5117" s="231" t="s">
        <v>971</v>
      </c>
      <c r="D5117" s="231" t="s">
        <v>972</v>
      </c>
      <c r="E5117" s="231" t="s">
        <v>996</v>
      </c>
      <c r="F5117" s="231" t="s">
        <v>999</v>
      </c>
      <c r="G5117" s="231" t="s">
        <v>974</v>
      </c>
      <c r="H5117" s="231" t="s">
        <v>975</v>
      </c>
      <c r="K5117" s="231" t="s">
        <v>92</v>
      </c>
      <c r="L5117" s="231" t="s">
        <v>980</v>
      </c>
      <c r="M5117" s="234"/>
      <c r="N5117" s="235"/>
      <c r="O5117" s="236"/>
    </row>
    <row r="5118" spans="1:15">
      <c r="A5118" s="237" t="s">
        <v>969</v>
      </c>
      <c r="B5118" s="237" t="s">
        <v>970</v>
      </c>
      <c r="C5118" s="237" t="s">
        <v>971</v>
      </c>
      <c r="D5118" s="237" t="s">
        <v>972</v>
      </c>
      <c r="E5118" s="237" t="s">
        <v>996</v>
      </c>
      <c r="F5118" s="237" t="s">
        <v>999</v>
      </c>
      <c r="G5118" s="237" t="s">
        <v>974</v>
      </c>
      <c r="H5118" s="237" t="s">
        <v>981</v>
      </c>
      <c r="I5118" s="237"/>
      <c r="J5118" s="237"/>
      <c r="K5118" s="237" t="s">
        <v>92</v>
      </c>
      <c r="L5118" s="237" t="s">
        <v>976</v>
      </c>
      <c r="M5118" s="237">
        <v>1018.4822</v>
      </c>
      <c r="N5118" s="237">
        <v>848.16660000000002</v>
      </c>
      <c r="O5118" s="237"/>
    </row>
    <row r="5119" spans="1:15">
      <c r="A5119" s="237" t="s">
        <v>969</v>
      </c>
      <c r="B5119" s="237" t="s">
        <v>970</v>
      </c>
      <c r="C5119" s="237" t="s">
        <v>971</v>
      </c>
      <c r="D5119" s="237" t="s">
        <v>972</v>
      </c>
      <c r="E5119" s="237" t="s">
        <v>996</v>
      </c>
      <c r="F5119" s="237" t="s">
        <v>999</v>
      </c>
      <c r="G5119" s="237" t="s">
        <v>974</v>
      </c>
      <c r="H5119" s="237" t="s">
        <v>981</v>
      </c>
      <c r="I5119" s="237"/>
      <c r="J5119" s="237"/>
      <c r="K5119" s="237" t="s">
        <v>92</v>
      </c>
      <c r="L5119" s="237" t="s">
        <v>977</v>
      </c>
      <c r="M5119" s="238">
        <v>2.4336406514774799E-4</v>
      </c>
      <c r="N5119" s="238">
        <v>2.1169964154967201E-4</v>
      </c>
      <c r="O5119" s="238"/>
    </row>
    <row r="5120" spans="1:15">
      <c r="A5120" s="231" t="s">
        <v>969</v>
      </c>
      <c r="B5120" s="231" t="s">
        <v>970</v>
      </c>
      <c r="C5120" s="231" t="s">
        <v>971</v>
      </c>
      <c r="D5120" s="231" t="s">
        <v>972</v>
      </c>
      <c r="E5120" s="231" t="s">
        <v>996</v>
      </c>
      <c r="F5120" s="231" t="s">
        <v>999</v>
      </c>
      <c r="G5120" s="231" t="s">
        <v>974</v>
      </c>
      <c r="H5120" s="231" t="s">
        <v>981</v>
      </c>
      <c r="I5120" s="231" t="s">
        <v>1002</v>
      </c>
      <c r="J5120" s="231" t="s">
        <v>1016</v>
      </c>
      <c r="K5120" s="231" t="s">
        <v>92</v>
      </c>
      <c r="L5120" s="231" t="s">
        <v>978</v>
      </c>
      <c r="M5120" s="234"/>
      <c r="N5120" s="235">
        <v>1</v>
      </c>
      <c r="O5120" s="235">
        <v>1</v>
      </c>
    </row>
    <row r="5121" spans="1:15">
      <c r="A5121" s="231" t="s">
        <v>969</v>
      </c>
      <c r="B5121" s="231" t="s">
        <v>970</v>
      </c>
      <c r="C5121" s="231" t="s">
        <v>971</v>
      </c>
      <c r="D5121" s="231" t="s">
        <v>972</v>
      </c>
      <c r="E5121" s="231" t="s">
        <v>996</v>
      </c>
      <c r="F5121" s="231" t="s">
        <v>999</v>
      </c>
      <c r="G5121" s="231" t="s">
        <v>974</v>
      </c>
      <c r="H5121" s="231" t="s">
        <v>981</v>
      </c>
      <c r="K5121" s="231" t="s">
        <v>92</v>
      </c>
      <c r="L5121" s="231" t="s">
        <v>979</v>
      </c>
      <c r="M5121" s="234"/>
      <c r="N5121" s="235"/>
      <c r="O5121" s="236"/>
    </row>
    <row r="5122" spans="1:15">
      <c r="A5122" s="231" t="s">
        <v>969</v>
      </c>
      <c r="B5122" s="231" t="s">
        <v>970</v>
      </c>
      <c r="C5122" s="231" t="s">
        <v>971</v>
      </c>
      <c r="D5122" s="231" t="s">
        <v>972</v>
      </c>
      <c r="E5122" s="231" t="s">
        <v>996</v>
      </c>
      <c r="F5122" s="231" t="s">
        <v>999</v>
      </c>
      <c r="G5122" s="231" t="s">
        <v>974</v>
      </c>
      <c r="H5122" s="231" t="s">
        <v>981</v>
      </c>
      <c r="K5122" s="231" t="s">
        <v>92</v>
      </c>
      <c r="L5122" s="231" t="s">
        <v>980</v>
      </c>
      <c r="M5122" s="234"/>
      <c r="N5122" s="235"/>
      <c r="O5122" s="236"/>
    </row>
    <row r="5123" spans="1:15">
      <c r="A5123" s="237" t="s">
        <v>969</v>
      </c>
      <c r="B5123" s="237" t="s">
        <v>970</v>
      </c>
      <c r="C5123" s="237" t="s">
        <v>971</v>
      </c>
      <c r="D5123" s="237" t="s">
        <v>972</v>
      </c>
      <c r="E5123" s="237" t="s">
        <v>996</v>
      </c>
      <c r="F5123" s="237" t="s">
        <v>999</v>
      </c>
      <c r="G5123" s="237" t="s">
        <v>974</v>
      </c>
      <c r="H5123" s="237" t="s">
        <v>982</v>
      </c>
      <c r="I5123" s="237"/>
      <c r="J5123" s="237"/>
      <c r="K5123" s="237" t="s">
        <v>92</v>
      </c>
      <c r="L5123" s="237" t="s">
        <v>976</v>
      </c>
      <c r="M5123" s="237">
        <v>726.22839999999997</v>
      </c>
      <c r="N5123" s="237"/>
      <c r="O5123" s="237">
        <v>276.07909999999998</v>
      </c>
    </row>
    <row r="5124" spans="1:15">
      <c r="A5124" s="237" t="s">
        <v>969</v>
      </c>
      <c r="B5124" s="237" t="s">
        <v>970</v>
      </c>
      <c r="C5124" s="237" t="s">
        <v>971</v>
      </c>
      <c r="D5124" s="237" t="s">
        <v>972</v>
      </c>
      <c r="E5124" s="237" t="s">
        <v>996</v>
      </c>
      <c r="F5124" s="237" t="s">
        <v>999</v>
      </c>
      <c r="G5124" s="237" t="s">
        <v>974</v>
      </c>
      <c r="H5124" s="237" t="s">
        <v>982</v>
      </c>
      <c r="I5124" s="237"/>
      <c r="J5124" s="237"/>
      <c r="K5124" s="237" t="s">
        <v>92</v>
      </c>
      <c r="L5124" s="237" t="s">
        <v>977</v>
      </c>
      <c r="M5124" s="238">
        <v>9.7479528929900902E-5</v>
      </c>
      <c r="N5124" s="238"/>
      <c r="O5124" s="238">
        <v>4.2980654682964401E-5</v>
      </c>
    </row>
    <row r="5125" spans="1:15">
      <c r="A5125" s="231" t="s">
        <v>969</v>
      </c>
      <c r="B5125" s="231" t="s">
        <v>970</v>
      </c>
      <c r="C5125" s="231" t="s">
        <v>971</v>
      </c>
      <c r="D5125" s="231" t="s">
        <v>972</v>
      </c>
      <c r="E5125" s="231" t="s">
        <v>996</v>
      </c>
      <c r="F5125" s="231" t="s">
        <v>999</v>
      </c>
      <c r="G5125" s="231" t="s">
        <v>974</v>
      </c>
      <c r="H5125" s="231" t="s">
        <v>982</v>
      </c>
      <c r="I5125" s="231" t="s">
        <v>1002</v>
      </c>
      <c r="J5125" s="231" t="s">
        <v>1016</v>
      </c>
      <c r="K5125" s="231" t="s">
        <v>92</v>
      </c>
      <c r="L5125" s="231" t="s">
        <v>978</v>
      </c>
      <c r="M5125" s="234"/>
      <c r="N5125" s="235">
        <v>1</v>
      </c>
      <c r="O5125" s="235">
        <v>1</v>
      </c>
    </row>
    <row r="5126" spans="1:15">
      <c r="A5126" s="231" t="s">
        <v>969</v>
      </c>
      <c r="B5126" s="231" t="s">
        <v>970</v>
      </c>
      <c r="C5126" s="231" t="s">
        <v>971</v>
      </c>
      <c r="D5126" s="231" t="s">
        <v>972</v>
      </c>
      <c r="E5126" s="231" t="s">
        <v>996</v>
      </c>
      <c r="F5126" s="231" t="s">
        <v>999</v>
      </c>
      <c r="G5126" s="231" t="s">
        <v>974</v>
      </c>
      <c r="H5126" s="231" t="s">
        <v>982</v>
      </c>
      <c r="K5126" s="231" t="s">
        <v>92</v>
      </c>
      <c r="L5126" s="231" t="s">
        <v>979</v>
      </c>
      <c r="M5126" s="234"/>
      <c r="N5126" s="236"/>
      <c r="O5126" s="235"/>
    </row>
    <row r="5127" spans="1:15">
      <c r="A5127" s="231" t="s">
        <v>969</v>
      </c>
      <c r="B5127" s="231" t="s">
        <v>970</v>
      </c>
      <c r="C5127" s="231" t="s">
        <v>971</v>
      </c>
      <c r="D5127" s="231" t="s">
        <v>972</v>
      </c>
      <c r="E5127" s="231" t="s">
        <v>996</v>
      </c>
      <c r="F5127" s="231" t="s">
        <v>999</v>
      </c>
      <c r="G5127" s="231" t="s">
        <v>974</v>
      </c>
      <c r="H5127" s="231" t="s">
        <v>982</v>
      </c>
      <c r="K5127" s="231" t="s">
        <v>92</v>
      </c>
      <c r="L5127" s="231" t="s">
        <v>980</v>
      </c>
      <c r="M5127" s="234"/>
      <c r="N5127" s="236"/>
      <c r="O5127" s="235"/>
    </row>
    <row r="5128" spans="1:15">
      <c r="A5128" s="237" t="s">
        <v>969</v>
      </c>
      <c r="B5128" s="237" t="s">
        <v>970</v>
      </c>
      <c r="C5128" s="237" t="s">
        <v>971</v>
      </c>
      <c r="D5128" s="237" t="s">
        <v>972</v>
      </c>
      <c r="E5128" s="237" t="s">
        <v>996</v>
      </c>
      <c r="F5128" s="237" t="s">
        <v>999</v>
      </c>
      <c r="G5128" s="237" t="s">
        <v>974</v>
      </c>
      <c r="H5128" s="237" t="s">
        <v>983</v>
      </c>
      <c r="I5128" s="237"/>
      <c r="J5128" s="237"/>
      <c r="K5128" s="237" t="s">
        <v>92</v>
      </c>
      <c r="L5128" s="237" t="s">
        <v>976</v>
      </c>
      <c r="M5128" s="237">
        <v>410.4119</v>
      </c>
      <c r="N5128" s="237"/>
      <c r="O5128" s="237">
        <v>1.9770000000000001</v>
      </c>
    </row>
    <row r="5129" spans="1:15">
      <c r="A5129" s="237" t="s">
        <v>969</v>
      </c>
      <c r="B5129" s="237" t="s">
        <v>970</v>
      </c>
      <c r="C5129" s="237" t="s">
        <v>971</v>
      </c>
      <c r="D5129" s="237" t="s">
        <v>972</v>
      </c>
      <c r="E5129" s="237" t="s">
        <v>996</v>
      </c>
      <c r="F5129" s="237" t="s">
        <v>999</v>
      </c>
      <c r="G5129" s="237" t="s">
        <v>974</v>
      </c>
      <c r="H5129" s="237" t="s">
        <v>983</v>
      </c>
      <c r="I5129" s="237"/>
      <c r="J5129" s="237"/>
      <c r="K5129" s="237" t="s">
        <v>92</v>
      </c>
      <c r="L5129" s="237" t="s">
        <v>977</v>
      </c>
      <c r="M5129" s="238">
        <v>7.0283650624295004E-5</v>
      </c>
      <c r="N5129" s="238"/>
      <c r="O5129" s="238">
        <v>3.0778408908251502E-7</v>
      </c>
    </row>
    <row r="5130" spans="1:15">
      <c r="A5130" s="231" t="s">
        <v>969</v>
      </c>
      <c r="B5130" s="231" t="s">
        <v>970</v>
      </c>
      <c r="C5130" s="231" t="s">
        <v>971</v>
      </c>
      <c r="D5130" s="231" t="s">
        <v>972</v>
      </c>
      <c r="E5130" s="231" t="s">
        <v>996</v>
      </c>
      <c r="F5130" s="231" t="s">
        <v>999</v>
      </c>
      <c r="G5130" s="231" t="s">
        <v>974</v>
      </c>
      <c r="H5130" s="231" t="s">
        <v>983</v>
      </c>
      <c r="I5130" s="231" t="s">
        <v>1002</v>
      </c>
      <c r="J5130" s="231" t="s">
        <v>1016</v>
      </c>
      <c r="K5130" s="231" t="s">
        <v>92</v>
      </c>
      <c r="L5130" s="231" t="s">
        <v>978</v>
      </c>
      <c r="M5130" s="234"/>
      <c r="N5130" s="235">
        <v>1</v>
      </c>
      <c r="O5130" s="235">
        <v>1</v>
      </c>
    </row>
    <row r="5131" spans="1:15">
      <c r="A5131" s="231" t="s">
        <v>969</v>
      </c>
      <c r="B5131" s="231" t="s">
        <v>970</v>
      </c>
      <c r="C5131" s="231" t="s">
        <v>971</v>
      </c>
      <c r="D5131" s="231" t="s">
        <v>972</v>
      </c>
      <c r="E5131" s="231" t="s">
        <v>996</v>
      </c>
      <c r="F5131" s="231" t="s">
        <v>999</v>
      </c>
      <c r="G5131" s="231" t="s">
        <v>974</v>
      </c>
      <c r="H5131" s="231" t="s">
        <v>983</v>
      </c>
      <c r="K5131" s="231" t="s">
        <v>92</v>
      </c>
      <c r="L5131" s="231" t="s">
        <v>979</v>
      </c>
      <c r="M5131" s="234"/>
      <c r="N5131" s="236"/>
      <c r="O5131" s="235"/>
    </row>
    <row r="5132" spans="1:15">
      <c r="A5132" s="231" t="s">
        <v>969</v>
      </c>
      <c r="B5132" s="231" t="s">
        <v>970</v>
      </c>
      <c r="C5132" s="231" t="s">
        <v>971</v>
      </c>
      <c r="D5132" s="231" t="s">
        <v>972</v>
      </c>
      <c r="E5132" s="231" t="s">
        <v>996</v>
      </c>
      <c r="F5132" s="231" t="s">
        <v>999</v>
      </c>
      <c r="G5132" s="231" t="s">
        <v>974</v>
      </c>
      <c r="H5132" s="231" t="s">
        <v>983</v>
      </c>
      <c r="K5132" s="231" t="s">
        <v>92</v>
      </c>
      <c r="L5132" s="231" t="s">
        <v>980</v>
      </c>
      <c r="M5132" s="234"/>
      <c r="N5132" s="236"/>
      <c r="O5132" s="235"/>
    </row>
    <row r="5133" spans="1:15">
      <c r="A5133" s="237" t="s">
        <v>969</v>
      </c>
      <c r="B5133" s="237" t="s">
        <v>970</v>
      </c>
      <c r="C5133" s="237" t="s">
        <v>971</v>
      </c>
      <c r="D5133" s="237" t="s">
        <v>972</v>
      </c>
      <c r="E5133" s="237" t="s">
        <v>996</v>
      </c>
      <c r="F5133" s="237" t="s">
        <v>999</v>
      </c>
      <c r="G5133" s="237" t="s">
        <v>974</v>
      </c>
      <c r="H5133" s="237" t="s">
        <v>984</v>
      </c>
      <c r="I5133" s="237"/>
      <c r="J5133" s="237"/>
      <c r="K5133" s="237" t="s">
        <v>92</v>
      </c>
      <c r="L5133" s="237" t="s">
        <v>976</v>
      </c>
      <c r="M5133" s="237">
        <v>78019.598700000002</v>
      </c>
      <c r="N5133" s="237"/>
      <c r="O5133" s="237">
        <v>12893.8542</v>
      </c>
    </row>
    <row r="5134" spans="1:15">
      <c r="A5134" s="237" t="s">
        <v>969</v>
      </c>
      <c r="B5134" s="237" t="s">
        <v>970</v>
      </c>
      <c r="C5134" s="237" t="s">
        <v>971</v>
      </c>
      <c r="D5134" s="237" t="s">
        <v>972</v>
      </c>
      <c r="E5134" s="237" t="s">
        <v>996</v>
      </c>
      <c r="F5134" s="237" t="s">
        <v>999</v>
      </c>
      <c r="G5134" s="237" t="s">
        <v>974</v>
      </c>
      <c r="H5134" s="237" t="s">
        <v>984</v>
      </c>
      <c r="I5134" s="237"/>
      <c r="J5134" s="237"/>
      <c r="K5134" s="237" t="s">
        <v>92</v>
      </c>
      <c r="L5134" s="237" t="s">
        <v>977</v>
      </c>
      <c r="M5134" s="238">
        <v>1.5478936425635701E-2</v>
      </c>
      <c r="N5134" s="238"/>
      <c r="O5134" s="238">
        <v>2.00734606459776E-3</v>
      </c>
    </row>
    <row r="5135" spans="1:15">
      <c r="A5135" s="231" t="s">
        <v>969</v>
      </c>
      <c r="B5135" s="231" t="s">
        <v>970</v>
      </c>
      <c r="C5135" s="231" t="s">
        <v>971</v>
      </c>
      <c r="D5135" s="231" t="s">
        <v>972</v>
      </c>
      <c r="E5135" s="231" t="s">
        <v>996</v>
      </c>
      <c r="F5135" s="231" t="s">
        <v>999</v>
      </c>
      <c r="G5135" s="231" t="s">
        <v>974</v>
      </c>
      <c r="H5135" s="231" t="s">
        <v>984</v>
      </c>
      <c r="I5135" s="231" t="s">
        <v>1002</v>
      </c>
      <c r="J5135" s="231" t="s">
        <v>1016</v>
      </c>
      <c r="K5135" s="231" t="s">
        <v>92</v>
      </c>
      <c r="L5135" s="231" t="s">
        <v>978</v>
      </c>
      <c r="M5135" s="234"/>
      <c r="N5135" s="235">
        <v>1</v>
      </c>
      <c r="O5135" s="235">
        <v>1</v>
      </c>
    </row>
    <row r="5136" spans="1:15">
      <c r="A5136" s="231" t="s">
        <v>969</v>
      </c>
      <c r="B5136" s="231" t="s">
        <v>970</v>
      </c>
      <c r="C5136" s="231" t="s">
        <v>971</v>
      </c>
      <c r="D5136" s="231" t="s">
        <v>972</v>
      </c>
      <c r="E5136" s="231" t="s">
        <v>996</v>
      </c>
      <c r="F5136" s="231" t="s">
        <v>999</v>
      </c>
      <c r="G5136" s="231" t="s">
        <v>974</v>
      </c>
      <c r="H5136" s="231" t="s">
        <v>984</v>
      </c>
      <c r="K5136" s="231" t="s">
        <v>92</v>
      </c>
      <c r="L5136" s="231" t="s">
        <v>979</v>
      </c>
      <c r="M5136" s="234"/>
      <c r="N5136" s="236"/>
      <c r="O5136" s="235"/>
    </row>
    <row r="5137" spans="1:15">
      <c r="A5137" s="231" t="s">
        <v>969</v>
      </c>
      <c r="B5137" s="231" t="s">
        <v>970</v>
      </c>
      <c r="C5137" s="231" t="s">
        <v>971</v>
      </c>
      <c r="D5137" s="231" t="s">
        <v>972</v>
      </c>
      <c r="E5137" s="231" t="s">
        <v>996</v>
      </c>
      <c r="F5137" s="231" t="s">
        <v>999</v>
      </c>
      <c r="G5137" s="231" t="s">
        <v>974</v>
      </c>
      <c r="H5137" s="231" t="s">
        <v>984</v>
      </c>
      <c r="K5137" s="231" t="s">
        <v>92</v>
      </c>
      <c r="L5137" s="231" t="s">
        <v>980</v>
      </c>
      <c r="M5137" s="234"/>
      <c r="N5137" s="236"/>
      <c r="O5137" s="235"/>
    </row>
    <row r="5138" spans="1:15">
      <c r="A5138" s="237" t="s">
        <v>969</v>
      </c>
      <c r="B5138" s="237" t="s">
        <v>970</v>
      </c>
      <c r="C5138" s="237" t="s">
        <v>971</v>
      </c>
      <c r="D5138" s="237" t="s">
        <v>972</v>
      </c>
      <c r="E5138" s="237" t="s">
        <v>996</v>
      </c>
      <c r="F5138" s="237" t="s">
        <v>999</v>
      </c>
      <c r="G5138" s="237" t="s">
        <v>974</v>
      </c>
      <c r="H5138" s="237" t="s">
        <v>985</v>
      </c>
      <c r="I5138" s="237"/>
      <c r="J5138" s="237"/>
      <c r="K5138" s="237" t="s">
        <v>92</v>
      </c>
      <c r="L5138" s="237" t="s">
        <v>976</v>
      </c>
      <c r="M5138" s="237">
        <v>573.25869999999998</v>
      </c>
      <c r="N5138" s="237"/>
      <c r="O5138" s="237">
        <v>233.93340000000001</v>
      </c>
    </row>
    <row r="5139" spans="1:15">
      <c r="A5139" s="237" t="s">
        <v>969</v>
      </c>
      <c r="B5139" s="237" t="s">
        <v>970</v>
      </c>
      <c r="C5139" s="237" t="s">
        <v>971</v>
      </c>
      <c r="D5139" s="237" t="s">
        <v>972</v>
      </c>
      <c r="E5139" s="237" t="s">
        <v>996</v>
      </c>
      <c r="F5139" s="237" t="s">
        <v>999</v>
      </c>
      <c r="G5139" s="237" t="s">
        <v>974</v>
      </c>
      <c r="H5139" s="237" t="s">
        <v>985</v>
      </c>
      <c r="I5139" s="237"/>
      <c r="J5139" s="237"/>
      <c r="K5139" s="237" t="s">
        <v>92</v>
      </c>
      <c r="L5139" s="237" t="s">
        <v>977</v>
      </c>
      <c r="M5139" s="238">
        <v>7.8855317487361694E-5</v>
      </c>
      <c r="N5139" s="238"/>
      <c r="O5139" s="238">
        <v>3.64193112923499E-5</v>
      </c>
    </row>
    <row r="5140" spans="1:15">
      <c r="A5140" s="231" t="s">
        <v>969</v>
      </c>
      <c r="B5140" s="231" t="s">
        <v>970</v>
      </c>
      <c r="C5140" s="231" t="s">
        <v>971</v>
      </c>
      <c r="D5140" s="231" t="s">
        <v>972</v>
      </c>
      <c r="E5140" s="231" t="s">
        <v>996</v>
      </c>
      <c r="F5140" s="231" t="s">
        <v>999</v>
      </c>
      <c r="G5140" s="231" t="s">
        <v>974</v>
      </c>
      <c r="H5140" s="231" t="s">
        <v>985</v>
      </c>
      <c r="I5140" s="231" t="s">
        <v>1002</v>
      </c>
      <c r="J5140" s="231" t="s">
        <v>1016</v>
      </c>
      <c r="K5140" s="231" t="s">
        <v>92</v>
      </c>
      <c r="L5140" s="231" t="s">
        <v>978</v>
      </c>
      <c r="M5140" s="234"/>
      <c r="N5140" s="235">
        <v>1</v>
      </c>
      <c r="O5140" s="235">
        <v>1</v>
      </c>
    </row>
    <row r="5141" spans="1:15">
      <c r="A5141" s="231" t="s">
        <v>969</v>
      </c>
      <c r="B5141" s="231" t="s">
        <v>970</v>
      </c>
      <c r="C5141" s="231" t="s">
        <v>971</v>
      </c>
      <c r="D5141" s="231" t="s">
        <v>972</v>
      </c>
      <c r="E5141" s="231" t="s">
        <v>996</v>
      </c>
      <c r="F5141" s="231" t="s">
        <v>999</v>
      </c>
      <c r="G5141" s="231" t="s">
        <v>974</v>
      </c>
      <c r="H5141" s="231" t="s">
        <v>985</v>
      </c>
      <c r="K5141" s="231" t="s">
        <v>92</v>
      </c>
      <c r="L5141" s="231" t="s">
        <v>979</v>
      </c>
      <c r="M5141" s="234"/>
      <c r="N5141" s="236"/>
      <c r="O5141" s="235"/>
    </row>
    <row r="5142" spans="1:15">
      <c r="A5142" s="231" t="s">
        <v>969</v>
      </c>
      <c r="B5142" s="231" t="s">
        <v>970</v>
      </c>
      <c r="C5142" s="231" t="s">
        <v>971</v>
      </c>
      <c r="D5142" s="231" t="s">
        <v>972</v>
      </c>
      <c r="E5142" s="231" t="s">
        <v>996</v>
      </c>
      <c r="F5142" s="231" t="s">
        <v>999</v>
      </c>
      <c r="G5142" s="231" t="s">
        <v>974</v>
      </c>
      <c r="H5142" s="231" t="s">
        <v>985</v>
      </c>
      <c r="K5142" s="231" t="s">
        <v>92</v>
      </c>
      <c r="L5142" s="231" t="s">
        <v>980</v>
      </c>
      <c r="M5142" s="234"/>
      <c r="N5142" s="236"/>
      <c r="O5142" s="235"/>
    </row>
    <row r="5143" spans="1:15">
      <c r="A5143" s="237" t="s">
        <v>969</v>
      </c>
      <c r="B5143" s="237" t="s">
        <v>970</v>
      </c>
      <c r="C5143" s="237" t="s">
        <v>971</v>
      </c>
      <c r="D5143" s="237" t="s">
        <v>972</v>
      </c>
      <c r="E5143" s="237" t="s">
        <v>996</v>
      </c>
      <c r="F5143" s="237" t="s">
        <v>999</v>
      </c>
      <c r="G5143" s="237" t="s">
        <v>974</v>
      </c>
      <c r="H5143" s="237" t="s">
        <v>986</v>
      </c>
      <c r="I5143" s="237"/>
      <c r="J5143" s="237"/>
      <c r="K5143" s="237" t="s">
        <v>92</v>
      </c>
      <c r="L5143" s="237" t="s">
        <v>976</v>
      </c>
      <c r="M5143" s="237">
        <v>4803.7515000000003</v>
      </c>
      <c r="N5143" s="237"/>
      <c r="O5143" s="237">
        <v>652.13639999999998</v>
      </c>
    </row>
    <row r="5144" spans="1:15">
      <c r="A5144" s="237" t="s">
        <v>969</v>
      </c>
      <c r="B5144" s="237" t="s">
        <v>970</v>
      </c>
      <c r="C5144" s="237" t="s">
        <v>971</v>
      </c>
      <c r="D5144" s="237" t="s">
        <v>972</v>
      </c>
      <c r="E5144" s="237" t="s">
        <v>996</v>
      </c>
      <c r="F5144" s="237" t="s">
        <v>999</v>
      </c>
      <c r="G5144" s="237" t="s">
        <v>974</v>
      </c>
      <c r="H5144" s="237" t="s">
        <v>986</v>
      </c>
      <c r="I5144" s="237"/>
      <c r="J5144" s="237"/>
      <c r="K5144" s="237" t="s">
        <v>92</v>
      </c>
      <c r="L5144" s="237" t="s">
        <v>977</v>
      </c>
      <c r="M5144" s="238">
        <v>9.1867812952491697E-4</v>
      </c>
      <c r="N5144" s="238"/>
      <c r="O5144" s="238">
        <v>1.01526154694765E-4</v>
      </c>
    </row>
    <row r="5145" spans="1:15">
      <c r="A5145" s="231" t="s">
        <v>969</v>
      </c>
      <c r="B5145" s="231" t="s">
        <v>970</v>
      </c>
      <c r="C5145" s="231" t="s">
        <v>971</v>
      </c>
      <c r="D5145" s="231" t="s">
        <v>972</v>
      </c>
      <c r="E5145" s="231" t="s">
        <v>996</v>
      </c>
      <c r="F5145" s="231" t="s">
        <v>999</v>
      </c>
      <c r="G5145" s="231" t="s">
        <v>974</v>
      </c>
      <c r="H5145" s="231" t="s">
        <v>986</v>
      </c>
      <c r="I5145" s="231" t="s">
        <v>1002</v>
      </c>
      <c r="J5145" s="231" t="s">
        <v>1016</v>
      </c>
      <c r="K5145" s="231" t="s">
        <v>92</v>
      </c>
      <c r="L5145" s="231" t="s">
        <v>978</v>
      </c>
      <c r="M5145" s="234"/>
      <c r="N5145" s="235">
        <v>1</v>
      </c>
      <c r="O5145" s="235">
        <v>1</v>
      </c>
    </row>
    <row r="5146" spans="1:15">
      <c r="A5146" s="231" t="s">
        <v>969</v>
      </c>
      <c r="B5146" s="231" t="s">
        <v>970</v>
      </c>
      <c r="C5146" s="231" t="s">
        <v>971</v>
      </c>
      <c r="D5146" s="231" t="s">
        <v>972</v>
      </c>
      <c r="E5146" s="231" t="s">
        <v>996</v>
      </c>
      <c r="F5146" s="231" t="s">
        <v>999</v>
      </c>
      <c r="G5146" s="231" t="s">
        <v>974</v>
      </c>
      <c r="H5146" s="231" t="s">
        <v>986</v>
      </c>
      <c r="K5146" s="231" t="s">
        <v>92</v>
      </c>
      <c r="L5146" s="231" t="s">
        <v>979</v>
      </c>
      <c r="M5146" s="234"/>
      <c r="N5146" s="236"/>
      <c r="O5146" s="235"/>
    </row>
    <row r="5147" spans="1:15">
      <c r="A5147" s="231" t="s">
        <v>969</v>
      </c>
      <c r="B5147" s="231" t="s">
        <v>970</v>
      </c>
      <c r="C5147" s="231" t="s">
        <v>971</v>
      </c>
      <c r="D5147" s="231" t="s">
        <v>972</v>
      </c>
      <c r="E5147" s="231" t="s">
        <v>996</v>
      </c>
      <c r="F5147" s="231" t="s">
        <v>999</v>
      </c>
      <c r="G5147" s="231" t="s">
        <v>974</v>
      </c>
      <c r="H5147" s="231" t="s">
        <v>986</v>
      </c>
      <c r="K5147" s="231" t="s">
        <v>92</v>
      </c>
      <c r="L5147" s="231" t="s">
        <v>980</v>
      </c>
      <c r="M5147" s="234"/>
      <c r="N5147" s="236"/>
      <c r="O5147" s="235"/>
    </row>
    <row r="5148" spans="1:15">
      <c r="A5148" s="237" t="s">
        <v>969</v>
      </c>
      <c r="B5148" s="237" t="s">
        <v>970</v>
      </c>
      <c r="C5148" s="237" t="s">
        <v>971</v>
      </c>
      <c r="D5148" s="237" t="s">
        <v>972</v>
      </c>
      <c r="E5148" s="237" t="s">
        <v>996</v>
      </c>
      <c r="F5148" s="237" t="s">
        <v>999</v>
      </c>
      <c r="G5148" s="237" t="s">
        <v>974</v>
      </c>
      <c r="H5148" s="237" t="s">
        <v>49</v>
      </c>
      <c r="I5148" s="237"/>
      <c r="J5148" s="237"/>
      <c r="K5148" s="237" t="s">
        <v>92</v>
      </c>
      <c r="L5148" s="237" t="s">
        <v>976</v>
      </c>
      <c r="M5148" s="237">
        <v>240.482</v>
      </c>
      <c r="N5148" s="237">
        <v>139.9862</v>
      </c>
      <c r="O5148" s="237">
        <v>94.465100000000007</v>
      </c>
    </row>
    <row r="5149" spans="1:15">
      <c r="A5149" s="237" t="s">
        <v>969</v>
      </c>
      <c r="B5149" s="237" t="s">
        <v>970</v>
      </c>
      <c r="C5149" s="237" t="s">
        <v>971</v>
      </c>
      <c r="D5149" s="237" t="s">
        <v>972</v>
      </c>
      <c r="E5149" s="237" t="s">
        <v>996</v>
      </c>
      <c r="F5149" s="237" t="s">
        <v>999</v>
      </c>
      <c r="G5149" s="237" t="s">
        <v>974</v>
      </c>
      <c r="H5149" s="237" t="s">
        <v>49</v>
      </c>
      <c r="I5149" s="237"/>
      <c r="J5149" s="237"/>
      <c r="K5149" s="237" t="s">
        <v>92</v>
      </c>
      <c r="L5149" s="237" t="s">
        <v>977</v>
      </c>
      <c r="M5149" s="238">
        <v>4.1881797111791701E-5</v>
      </c>
      <c r="N5149" s="238">
        <v>3.4940102996157502E-5</v>
      </c>
      <c r="O5149" s="238">
        <v>1.4706552733226499E-5</v>
      </c>
    </row>
    <row r="5150" spans="1:15">
      <c r="A5150" s="231" t="s">
        <v>969</v>
      </c>
      <c r="B5150" s="231" t="s">
        <v>970</v>
      </c>
      <c r="C5150" s="231" t="s">
        <v>971</v>
      </c>
      <c r="D5150" s="231" t="s">
        <v>972</v>
      </c>
      <c r="E5150" s="231" t="s">
        <v>996</v>
      </c>
      <c r="F5150" s="231" t="s">
        <v>999</v>
      </c>
      <c r="G5150" s="231" t="s">
        <v>974</v>
      </c>
      <c r="H5150" s="231" t="s">
        <v>49</v>
      </c>
      <c r="I5150" s="231" t="s">
        <v>1002</v>
      </c>
      <c r="J5150" s="231" t="s">
        <v>1016</v>
      </c>
      <c r="K5150" s="231" t="s">
        <v>92</v>
      </c>
      <c r="L5150" s="231" t="s">
        <v>978</v>
      </c>
      <c r="M5150" s="234"/>
      <c r="N5150" s="235">
        <v>1</v>
      </c>
      <c r="O5150" s="235">
        <v>1</v>
      </c>
    </row>
    <row r="5151" spans="1:15">
      <c r="A5151" s="231" t="s">
        <v>969</v>
      </c>
      <c r="B5151" s="231" t="s">
        <v>970</v>
      </c>
      <c r="C5151" s="231" t="s">
        <v>971</v>
      </c>
      <c r="D5151" s="231" t="s">
        <v>972</v>
      </c>
      <c r="E5151" s="231" t="s">
        <v>996</v>
      </c>
      <c r="F5151" s="231" t="s">
        <v>999</v>
      </c>
      <c r="G5151" s="231" t="s">
        <v>974</v>
      </c>
      <c r="H5151" s="231" t="s">
        <v>49</v>
      </c>
      <c r="K5151" s="231" t="s">
        <v>92</v>
      </c>
      <c r="L5151" s="231" t="s">
        <v>979</v>
      </c>
      <c r="M5151" s="234"/>
      <c r="N5151" s="235"/>
      <c r="O5151" s="235"/>
    </row>
    <row r="5152" spans="1:15">
      <c r="A5152" s="231" t="s">
        <v>969</v>
      </c>
      <c r="B5152" s="231" t="s">
        <v>970</v>
      </c>
      <c r="C5152" s="231" t="s">
        <v>971</v>
      </c>
      <c r="D5152" s="231" t="s">
        <v>972</v>
      </c>
      <c r="E5152" s="231" t="s">
        <v>996</v>
      </c>
      <c r="F5152" s="231" t="s">
        <v>999</v>
      </c>
      <c r="G5152" s="231" t="s">
        <v>974</v>
      </c>
      <c r="H5152" s="231" t="s">
        <v>49</v>
      </c>
      <c r="K5152" s="231" t="s">
        <v>92</v>
      </c>
      <c r="L5152" s="231" t="s">
        <v>980</v>
      </c>
      <c r="M5152" s="234"/>
      <c r="N5152" s="235"/>
      <c r="O5152" s="235"/>
    </row>
    <row r="5153" spans="1:15">
      <c r="A5153" s="237" t="s">
        <v>969</v>
      </c>
      <c r="B5153" s="237" t="s">
        <v>970</v>
      </c>
      <c r="C5153" s="237" t="s">
        <v>971</v>
      </c>
      <c r="D5153" s="237" t="s">
        <v>972</v>
      </c>
      <c r="E5153" s="237" t="s">
        <v>996</v>
      </c>
      <c r="F5153" s="237" t="s">
        <v>999</v>
      </c>
      <c r="G5153" s="237" t="s">
        <v>974</v>
      </c>
      <c r="H5153" s="237" t="s">
        <v>27</v>
      </c>
      <c r="I5153" s="237"/>
      <c r="J5153" s="237"/>
      <c r="K5153" s="237" t="s">
        <v>92</v>
      </c>
      <c r="L5153" s="237" t="s">
        <v>976</v>
      </c>
      <c r="M5153" s="237">
        <v>3719.2768000000001</v>
      </c>
      <c r="N5153" s="237">
        <v>2689.8447999999999</v>
      </c>
      <c r="O5153" s="237">
        <v>686.86689999999999</v>
      </c>
    </row>
    <row r="5154" spans="1:15">
      <c r="A5154" s="237" t="s">
        <v>969</v>
      </c>
      <c r="B5154" s="237" t="s">
        <v>970</v>
      </c>
      <c r="C5154" s="237" t="s">
        <v>971</v>
      </c>
      <c r="D5154" s="237" t="s">
        <v>972</v>
      </c>
      <c r="E5154" s="237" t="s">
        <v>996</v>
      </c>
      <c r="F5154" s="237" t="s">
        <v>999</v>
      </c>
      <c r="G5154" s="237" t="s">
        <v>974</v>
      </c>
      <c r="H5154" s="237" t="s">
        <v>27</v>
      </c>
      <c r="I5154" s="237"/>
      <c r="J5154" s="237"/>
      <c r="K5154" s="237" t="s">
        <v>92</v>
      </c>
      <c r="L5154" s="237" t="s">
        <v>977</v>
      </c>
      <c r="M5154" s="238">
        <v>7.11281225477508E-4</v>
      </c>
      <c r="N5154" s="238">
        <v>6.7137656680214602E-4</v>
      </c>
      <c r="O5154" s="238">
        <v>1.06933082011852E-4</v>
      </c>
    </row>
    <row r="5155" spans="1:15">
      <c r="A5155" s="231" t="s">
        <v>969</v>
      </c>
      <c r="B5155" s="231" t="s">
        <v>970</v>
      </c>
      <c r="C5155" s="231" t="s">
        <v>971</v>
      </c>
      <c r="D5155" s="231" t="s">
        <v>972</v>
      </c>
      <c r="E5155" s="231" t="s">
        <v>996</v>
      </c>
      <c r="F5155" s="231" t="s">
        <v>999</v>
      </c>
      <c r="G5155" s="231" t="s">
        <v>974</v>
      </c>
      <c r="H5155" s="231" t="s">
        <v>27</v>
      </c>
      <c r="I5155" s="231" t="s">
        <v>1002</v>
      </c>
      <c r="J5155" s="231" t="s">
        <v>1016</v>
      </c>
      <c r="K5155" s="231" t="s">
        <v>92</v>
      </c>
      <c r="L5155" s="231" t="s">
        <v>978</v>
      </c>
      <c r="M5155" s="234"/>
      <c r="N5155" s="235">
        <v>1</v>
      </c>
      <c r="O5155" s="235">
        <v>1</v>
      </c>
    </row>
    <row r="5156" spans="1:15">
      <c r="A5156" s="231" t="s">
        <v>969</v>
      </c>
      <c r="B5156" s="231" t="s">
        <v>970</v>
      </c>
      <c r="C5156" s="231" t="s">
        <v>971</v>
      </c>
      <c r="D5156" s="231" t="s">
        <v>972</v>
      </c>
      <c r="E5156" s="231" t="s">
        <v>996</v>
      </c>
      <c r="F5156" s="231" t="s">
        <v>999</v>
      </c>
      <c r="G5156" s="231" t="s">
        <v>974</v>
      </c>
      <c r="H5156" s="231" t="s">
        <v>27</v>
      </c>
      <c r="K5156" s="231" t="s">
        <v>92</v>
      </c>
      <c r="L5156" s="231" t="s">
        <v>979</v>
      </c>
      <c r="M5156" s="234"/>
      <c r="N5156" s="235"/>
      <c r="O5156" s="235"/>
    </row>
    <row r="5157" spans="1:15">
      <c r="A5157" s="231" t="s">
        <v>969</v>
      </c>
      <c r="B5157" s="231" t="s">
        <v>970</v>
      </c>
      <c r="C5157" s="231" t="s">
        <v>971</v>
      </c>
      <c r="D5157" s="231" t="s">
        <v>972</v>
      </c>
      <c r="E5157" s="231" t="s">
        <v>996</v>
      </c>
      <c r="F5157" s="231" t="s">
        <v>999</v>
      </c>
      <c r="G5157" s="231" t="s">
        <v>974</v>
      </c>
      <c r="H5157" s="231" t="s">
        <v>27</v>
      </c>
      <c r="K5157" s="231" t="s">
        <v>92</v>
      </c>
      <c r="L5157" s="231" t="s">
        <v>980</v>
      </c>
      <c r="M5157" s="234"/>
      <c r="N5157" s="235"/>
      <c r="O5157" s="235"/>
    </row>
    <row r="5158" spans="1:15">
      <c r="A5158" s="237" t="s">
        <v>969</v>
      </c>
      <c r="B5158" s="237" t="s">
        <v>970</v>
      </c>
      <c r="C5158" s="237" t="s">
        <v>971</v>
      </c>
      <c r="D5158" s="237" t="s">
        <v>972</v>
      </c>
      <c r="E5158" s="237" t="s">
        <v>996</v>
      </c>
      <c r="F5158" s="237" t="s">
        <v>999</v>
      </c>
      <c r="G5158" s="237" t="s">
        <v>974</v>
      </c>
      <c r="H5158" s="237" t="s">
        <v>31</v>
      </c>
      <c r="I5158" s="237"/>
      <c r="J5158" s="237"/>
      <c r="K5158" s="237" t="s">
        <v>92</v>
      </c>
      <c r="L5158" s="237" t="s">
        <v>976</v>
      </c>
      <c r="M5158" s="237">
        <v>306.44099999999997</v>
      </c>
      <c r="N5158" s="237">
        <v>269.7346</v>
      </c>
      <c r="O5158" s="237"/>
    </row>
    <row r="5159" spans="1:15">
      <c r="A5159" s="237" t="s">
        <v>969</v>
      </c>
      <c r="B5159" s="237" t="s">
        <v>970</v>
      </c>
      <c r="C5159" s="237" t="s">
        <v>971</v>
      </c>
      <c r="D5159" s="237" t="s">
        <v>972</v>
      </c>
      <c r="E5159" s="237" t="s">
        <v>996</v>
      </c>
      <c r="F5159" s="237" t="s">
        <v>999</v>
      </c>
      <c r="G5159" s="237" t="s">
        <v>974</v>
      </c>
      <c r="H5159" s="237" t="s">
        <v>31</v>
      </c>
      <c r="I5159" s="237"/>
      <c r="J5159" s="237"/>
      <c r="K5159" s="237" t="s">
        <v>92</v>
      </c>
      <c r="L5159" s="237" t="s">
        <v>977</v>
      </c>
      <c r="M5159" s="238">
        <v>7.3223398001399497E-5</v>
      </c>
      <c r="N5159" s="238">
        <v>6.7324884207352906E-5</v>
      </c>
      <c r="O5159" s="238"/>
    </row>
    <row r="5160" spans="1:15">
      <c r="A5160" s="231" t="s">
        <v>969</v>
      </c>
      <c r="B5160" s="231" t="s">
        <v>970</v>
      </c>
      <c r="C5160" s="231" t="s">
        <v>971</v>
      </c>
      <c r="D5160" s="231" t="s">
        <v>972</v>
      </c>
      <c r="E5160" s="231" t="s">
        <v>996</v>
      </c>
      <c r="F5160" s="231" t="s">
        <v>999</v>
      </c>
      <c r="G5160" s="231" t="s">
        <v>974</v>
      </c>
      <c r="H5160" s="231" t="s">
        <v>31</v>
      </c>
      <c r="I5160" s="231" t="s">
        <v>1002</v>
      </c>
      <c r="J5160" s="231" t="s">
        <v>1016</v>
      </c>
      <c r="K5160" s="231" t="s">
        <v>92</v>
      </c>
      <c r="L5160" s="231" t="s">
        <v>978</v>
      </c>
      <c r="M5160" s="234"/>
      <c r="N5160" s="235">
        <v>1</v>
      </c>
      <c r="O5160" s="235">
        <v>1</v>
      </c>
    </row>
    <row r="5161" spans="1:15">
      <c r="A5161" s="231" t="s">
        <v>969</v>
      </c>
      <c r="B5161" s="231" t="s">
        <v>970</v>
      </c>
      <c r="C5161" s="231" t="s">
        <v>971</v>
      </c>
      <c r="D5161" s="231" t="s">
        <v>972</v>
      </c>
      <c r="E5161" s="231" t="s">
        <v>996</v>
      </c>
      <c r="F5161" s="231" t="s">
        <v>999</v>
      </c>
      <c r="G5161" s="231" t="s">
        <v>974</v>
      </c>
      <c r="H5161" s="231" t="s">
        <v>31</v>
      </c>
      <c r="K5161" s="231" t="s">
        <v>92</v>
      </c>
      <c r="L5161" s="231" t="s">
        <v>979</v>
      </c>
      <c r="M5161" s="234"/>
      <c r="N5161" s="235"/>
      <c r="O5161" s="236"/>
    </row>
    <row r="5162" spans="1:15">
      <c r="A5162" s="231" t="s">
        <v>969</v>
      </c>
      <c r="B5162" s="231" t="s">
        <v>970</v>
      </c>
      <c r="C5162" s="231" t="s">
        <v>971</v>
      </c>
      <c r="D5162" s="231" t="s">
        <v>972</v>
      </c>
      <c r="E5162" s="231" t="s">
        <v>996</v>
      </c>
      <c r="F5162" s="231" t="s">
        <v>999</v>
      </c>
      <c r="G5162" s="231" t="s">
        <v>974</v>
      </c>
      <c r="H5162" s="231" t="s">
        <v>31</v>
      </c>
      <c r="K5162" s="231" t="s">
        <v>92</v>
      </c>
      <c r="L5162" s="231" t="s">
        <v>980</v>
      </c>
      <c r="M5162" s="234"/>
      <c r="N5162" s="235"/>
      <c r="O5162" s="236"/>
    </row>
    <row r="5163" spans="1:15">
      <c r="A5163" s="237" t="s">
        <v>969</v>
      </c>
      <c r="B5163" s="237" t="s">
        <v>970</v>
      </c>
      <c r="C5163" s="237" t="s">
        <v>971</v>
      </c>
      <c r="D5163" s="237" t="s">
        <v>972</v>
      </c>
      <c r="E5163" s="237" t="s">
        <v>996</v>
      </c>
      <c r="F5163" s="237" t="s">
        <v>999</v>
      </c>
      <c r="G5163" s="237" t="s">
        <v>974</v>
      </c>
      <c r="H5163" s="237" t="s">
        <v>26</v>
      </c>
      <c r="I5163" s="237"/>
      <c r="J5163" s="237"/>
      <c r="K5163" s="237" t="s">
        <v>92</v>
      </c>
      <c r="L5163" s="237" t="s">
        <v>976</v>
      </c>
      <c r="M5163" s="237">
        <v>0.24</v>
      </c>
      <c r="N5163" s="237"/>
      <c r="O5163" s="237"/>
    </row>
    <row r="5164" spans="1:15">
      <c r="A5164" s="237" t="s">
        <v>969</v>
      </c>
      <c r="B5164" s="237" t="s">
        <v>970</v>
      </c>
      <c r="C5164" s="237" t="s">
        <v>971</v>
      </c>
      <c r="D5164" s="237" t="s">
        <v>972</v>
      </c>
      <c r="E5164" s="237" t="s">
        <v>996</v>
      </c>
      <c r="F5164" s="237" t="s">
        <v>999</v>
      </c>
      <c r="G5164" s="237" t="s">
        <v>974</v>
      </c>
      <c r="H5164" s="237" t="s">
        <v>26</v>
      </c>
      <c r="I5164" s="237"/>
      <c r="J5164" s="237"/>
      <c r="K5164" s="237" t="s">
        <v>92</v>
      </c>
      <c r="L5164" s="237" t="s">
        <v>977</v>
      </c>
      <c r="M5164" s="238">
        <v>2.7153914742982899E-8</v>
      </c>
      <c r="N5164" s="238"/>
      <c r="O5164" s="238"/>
    </row>
    <row r="5165" spans="1:15">
      <c r="A5165" s="231" t="s">
        <v>969</v>
      </c>
      <c r="B5165" s="231" t="s">
        <v>970</v>
      </c>
      <c r="C5165" s="231" t="s">
        <v>971</v>
      </c>
      <c r="D5165" s="231" t="s">
        <v>972</v>
      </c>
      <c r="E5165" s="231" t="s">
        <v>996</v>
      </c>
      <c r="F5165" s="231" t="s">
        <v>999</v>
      </c>
      <c r="G5165" s="231" t="s">
        <v>974</v>
      </c>
      <c r="H5165" s="231" t="s">
        <v>26</v>
      </c>
      <c r="I5165" s="231" t="s">
        <v>1002</v>
      </c>
      <c r="J5165" s="231" t="s">
        <v>1016</v>
      </c>
      <c r="K5165" s="231" t="s">
        <v>92</v>
      </c>
      <c r="L5165" s="231" t="s">
        <v>978</v>
      </c>
      <c r="M5165" s="234"/>
      <c r="N5165" s="235">
        <v>1</v>
      </c>
      <c r="O5165" s="235">
        <v>1</v>
      </c>
    </row>
    <row r="5166" spans="1:15">
      <c r="A5166" s="231" t="s">
        <v>969</v>
      </c>
      <c r="B5166" s="231" t="s">
        <v>970</v>
      </c>
      <c r="C5166" s="231" t="s">
        <v>971</v>
      </c>
      <c r="D5166" s="231" t="s">
        <v>972</v>
      </c>
      <c r="E5166" s="231" t="s">
        <v>996</v>
      </c>
      <c r="F5166" s="231" t="s">
        <v>999</v>
      </c>
      <c r="G5166" s="231" t="s">
        <v>974</v>
      </c>
      <c r="H5166" s="231" t="s">
        <v>26</v>
      </c>
      <c r="K5166" s="231" t="s">
        <v>92</v>
      </c>
      <c r="L5166" s="231" t="s">
        <v>979</v>
      </c>
      <c r="M5166" s="234"/>
      <c r="N5166" s="236"/>
      <c r="O5166" s="236"/>
    </row>
    <row r="5167" spans="1:15">
      <c r="A5167" s="231" t="s">
        <v>969</v>
      </c>
      <c r="B5167" s="231" t="s">
        <v>970</v>
      </c>
      <c r="C5167" s="231" t="s">
        <v>971</v>
      </c>
      <c r="D5167" s="231" t="s">
        <v>972</v>
      </c>
      <c r="E5167" s="231" t="s">
        <v>996</v>
      </c>
      <c r="F5167" s="231" t="s">
        <v>999</v>
      </c>
      <c r="G5167" s="231" t="s">
        <v>974</v>
      </c>
      <c r="H5167" s="231" t="s">
        <v>26</v>
      </c>
      <c r="K5167" s="231" t="s">
        <v>92</v>
      </c>
      <c r="L5167" s="231" t="s">
        <v>980</v>
      </c>
      <c r="M5167" s="234"/>
      <c r="N5167" s="236"/>
      <c r="O5167" s="236"/>
    </row>
    <row r="5168" spans="1:15">
      <c r="A5168" s="237" t="s">
        <v>969</v>
      </c>
      <c r="B5168" s="237" t="s">
        <v>970</v>
      </c>
      <c r="C5168" s="237" t="s">
        <v>971</v>
      </c>
      <c r="D5168" s="237" t="s">
        <v>972</v>
      </c>
      <c r="E5168" s="237" t="s">
        <v>996</v>
      </c>
      <c r="F5168" s="237" t="s">
        <v>999</v>
      </c>
      <c r="G5168" s="237" t="s">
        <v>974</v>
      </c>
      <c r="H5168" s="237" t="s">
        <v>647</v>
      </c>
      <c r="I5168" s="237"/>
      <c r="J5168" s="237"/>
      <c r="K5168" s="237" t="s">
        <v>92</v>
      </c>
      <c r="L5168" s="237" t="s">
        <v>976</v>
      </c>
      <c r="M5168" s="237">
        <v>4430.7938999999997</v>
      </c>
      <c r="N5168" s="237">
        <v>3582.5664999999999</v>
      </c>
      <c r="O5168" s="237">
        <v>191.71279999999999</v>
      </c>
    </row>
    <row r="5169" spans="1:15">
      <c r="A5169" s="237" t="s">
        <v>969</v>
      </c>
      <c r="B5169" s="237" t="s">
        <v>970</v>
      </c>
      <c r="C5169" s="237" t="s">
        <v>971</v>
      </c>
      <c r="D5169" s="237" t="s">
        <v>972</v>
      </c>
      <c r="E5169" s="237" t="s">
        <v>996</v>
      </c>
      <c r="F5169" s="237" t="s">
        <v>999</v>
      </c>
      <c r="G5169" s="237" t="s">
        <v>974</v>
      </c>
      <c r="H5169" s="237" t="s">
        <v>647</v>
      </c>
      <c r="I5169" s="237"/>
      <c r="J5169" s="237"/>
      <c r="K5169" s="237" t="s">
        <v>92</v>
      </c>
      <c r="L5169" s="237" t="s">
        <v>977</v>
      </c>
      <c r="M5169" s="238">
        <v>8.9419701728158502E-4</v>
      </c>
      <c r="N5169" s="238">
        <v>8.9419701728158502E-4</v>
      </c>
      <c r="O5169" s="238">
        <v>2.9846307290570799E-5</v>
      </c>
    </row>
    <row r="5170" spans="1:15">
      <c r="A5170" s="231" t="s">
        <v>969</v>
      </c>
      <c r="B5170" s="231" t="s">
        <v>970</v>
      </c>
      <c r="C5170" s="231" t="s">
        <v>971</v>
      </c>
      <c r="D5170" s="231" t="s">
        <v>972</v>
      </c>
      <c r="E5170" s="231" t="s">
        <v>996</v>
      </c>
      <c r="F5170" s="231" t="s">
        <v>999</v>
      </c>
      <c r="G5170" s="231" t="s">
        <v>974</v>
      </c>
      <c r="H5170" s="231" t="s">
        <v>647</v>
      </c>
      <c r="I5170" s="231" t="s">
        <v>1002</v>
      </c>
      <c r="J5170" s="231" t="s">
        <v>1016</v>
      </c>
      <c r="K5170" s="231" t="s">
        <v>92</v>
      </c>
      <c r="L5170" s="231" t="s">
        <v>978</v>
      </c>
      <c r="M5170" s="234"/>
      <c r="N5170" s="235">
        <v>1</v>
      </c>
      <c r="O5170" s="235">
        <v>1</v>
      </c>
    </row>
    <row r="5171" spans="1:15">
      <c r="A5171" s="231" t="s">
        <v>969</v>
      </c>
      <c r="B5171" s="231" t="s">
        <v>970</v>
      </c>
      <c r="C5171" s="231" t="s">
        <v>971</v>
      </c>
      <c r="D5171" s="231" t="s">
        <v>972</v>
      </c>
      <c r="E5171" s="231" t="s">
        <v>996</v>
      </c>
      <c r="F5171" s="231" t="s">
        <v>999</v>
      </c>
      <c r="G5171" s="231" t="s">
        <v>974</v>
      </c>
      <c r="H5171" s="231" t="s">
        <v>647</v>
      </c>
      <c r="K5171" s="231" t="s">
        <v>92</v>
      </c>
      <c r="L5171" s="231" t="s">
        <v>979</v>
      </c>
      <c r="M5171" s="234"/>
      <c r="N5171" s="235"/>
      <c r="O5171" s="235"/>
    </row>
    <row r="5172" spans="1:15">
      <c r="A5172" s="231" t="s">
        <v>969</v>
      </c>
      <c r="B5172" s="231" t="s">
        <v>970</v>
      </c>
      <c r="C5172" s="231" t="s">
        <v>971</v>
      </c>
      <c r="D5172" s="231" t="s">
        <v>972</v>
      </c>
      <c r="E5172" s="231" t="s">
        <v>996</v>
      </c>
      <c r="F5172" s="231" t="s">
        <v>999</v>
      </c>
      <c r="G5172" s="231" t="s">
        <v>974</v>
      </c>
      <c r="H5172" s="231" t="s">
        <v>647</v>
      </c>
      <c r="K5172" s="231" t="s">
        <v>92</v>
      </c>
      <c r="L5172" s="231" t="s">
        <v>980</v>
      </c>
      <c r="M5172" s="234"/>
      <c r="N5172" s="235"/>
      <c r="O5172" s="235"/>
    </row>
    <row r="5173" spans="1:15">
      <c r="A5173" s="237" t="s">
        <v>969</v>
      </c>
      <c r="B5173" s="237" t="s">
        <v>970</v>
      </c>
      <c r="C5173" s="237" t="s">
        <v>971</v>
      </c>
      <c r="D5173" s="237" t="s">
        <v>972</v>
      </c>
      <c r="E5173" s="237" t="s">
        <v>996</v>
      </c>
      <c r="F5173" s="237" t="s">
        <v>999</v>
      </c>
      <c r="G5173" s="237" t="s">
        <v>974</v>
      </c>
      <c r="H5173" s="237" t="s">
        <v>32</v>
      </c>
      <c r="I5173" s="237"/>
      <c r="J5173" s="237"/>
      <c r="K5173" s="237" t="s">
        <v>92</v>
      </c>
      <c r="L5173" s="237" t="s">
        <v>976</v>
      </c>
      <c r="M5173" s="237">
        <v>3595.2062999999998</v>
      </c>
      <c r="N5173" s="237">
        <v>3595.2062999999998</v>
      </c>
      <c r="O5173" s="237">
        <v>185.12479999999999</v>
      </c>
    </row>
    <row r="5174" spans="1:15">
      <c r="A5174" s="237" t="s">
        <v>969</v>
      </c>
      <c r="B5174" s="237" t="s">
        <v>970</v>
      </c>
      <c r="C5174" s="237" t="s">
        <v>971</v>
      </c>
      <c r="D5174" s="237" t="s">
        <v>972</v>
      </c>
      <c r="E5174" s="237" t="s">
        <v>996</v>
      </c>
      <c r="F5174" s="237" t="s">
        <v>999</v>
      </c>
      <c r="G5174" s="237" t="s">
        <v>974</v>
      </c>
      <c r="H5174" s="237" t="s">
        <v>32</v>
      </c>
      <c r="I5174" s="237"/>
      <c r="J5174" s="237"/>
      <c r="K5174" s="237" t="s">
        <v>92</v>
      </c>
      <c r="L5174" s="237" t="s">
        <v>977</v>
      </c>
      <c r="M5174" s="238">
        <v>8.9735187050176497E-4</v>
      </c>
      <c r="N5174" s="238">
        <v>8.9735187050176497E-4</v>
      </c>
      <c r="O5174" s="238">
        <v>2.8820671691746499E-5</v>
      </c>
    </row>
    <row r="5175" spans="1:15">
      <c r="A5175" s="231" t="s">
        <v>969</v>
      </c>
      <c r="B5175" s="231" t="s">
        <v>970</v>
      </c>
      <c r="C5175" s="231" t="s">
        <v>971</v>
      </c>
      <c r="D5175" s="231" t="s">
        <v>972</v>
      </c>
      <c r="E5175" s="231" t="s">
        <v>996</v>
      </c>
      <c r="F5175" s="231" t="s">
        <v>999</v>
      </c>
      <c r="G5175" s="231" t="s">
        <v>974</v>
      </c>
      <c r="H5175" s="231" t="s">
        <v>32</v>
      </c>
      <c r="I5175" s="231" t="s">
        <v>1002</v>
      </c>
      <c r="J5175" s="231" t="s">
        <v>1016</v>
      </c>
      <c r="K5175" s="231" t="s">
        <v>92</v>
      </c>
      <c r="L5175" s="231" t="s">
        <v>978</v>
      </c>
      <c r="M5175" s="234"/>
      <c r="N5175" s="235">
        <v>1</v>
      </c>
      <c r="O5175" s="235">
        <v>1</v>
      </c>
    </row>
    <row r="5176" spans="1:15">
      <c r="A5176" s="231" t="s">
        <v>969</v>
      </c>
      <c r="B5176" s="231" t="s">
        <v>970</v>
      </c>
      <c r="C5176" s="231" t="s">
        <v>971</v>
      </c>
      <c r="D5176" s="231" t="s">
        <v>972</v>
      </c>
      <c r="E5176" s="231" t="s">
        <v>996</v>
      </c>
      <c r="F5176" s="231" t="s">
        <v>999</v>
      </c>
      <c r="G5176" s="231" t="s">
        <v>974</v>
      </c>
      <c r="H5176" s="231" t="s">
        <v>32</v>
      </c>
      <c r="K5176" s="231" t="s">
        <v>92</v>
      </c>
      <c r="L5176" s="231" t="s">
        <v>979</v>
      </c>
      <c r="M5176" s="234"/>
      <c r="N5176" s="235"/>
      <c r="O5176" s="235"/>
    </row>
    <row r="5177" spans="1:15">
      <c r="A5177" s="231" t="s">
        <v>969</v>
      </c>
      <c r="B5177" s="231" t="s">
        <v>970</v>
      </c>
      <c r="C5177" s="231" t="s">
        <v>971</v>
      </c>
      <c r="D5177" s="231" t="s">
        <v>972</v>
      </c>
      <c r="E5177" s="231" t="s">
        <v>996</v>
      </c>
      <c r="F5177" s="231" t="s">
        <v>999</v>
      </c>
      <c r="G5177" s="231" t="s">
        <v>974</v>
      </c>
      <c r="H5177" s="231" t="s">
        <v>32</v>
      </c>
      <c r="K5177" s="231" t="s">
        <v>92</v>
      </c>
      <c r="L5177" s="231" t="s">
        <v>980</v>
      </c>
      <c r="M5177" s="234"/>
      <c r="N5177" s="235"/>
      <c r="O5177" s="235"/>
    </row>
    <row r="5178" spans="1:15">
      <c r="A5178" s="237" t="s">
        <v>969</v>
      </c>
      <c r="B5178" s="237" t="s">
        <v>970</v>
      </c>
      <c r="C5178" s="237" t="s">
        <v>971</v>
      </c>
      <c r="D5178" s="237" t="s">
        <v>972</v>
      </c>
      <c r="E5178" s="237" t="s">
        <v>996</v>
      </c>
      <c r="F5178" s="237" t="s">
        <v>999</v>
      </c>
      <c r="G5178" s="237" t="s">
        <v>974</v>
      </c>
      <c r="H5178" s="237" t="s">
        <v>28</v>
      </c>
      <c r="I5178" s="237"/>
      <c r="J5178" s="237"/>
      <c r="K5178" s="237" t="s">
        <v>92</v>
      </c>
      <c r="L5178" s="237" t="s">
        <v>976</v>
      </c>
      <c r="M5178" s="237">
        <v>387.4033</v>
      </c>
      <c r="N5178" s="237">
        <v>387.4033</v>
      </c>
      <c r="O5178" s="237">
        <v>199.785</v>
      </c>
    </row>
    <row r="5179" spans="1:15">
      <c r="A5179" s="237" t="s">
        <v>969</v>
      </c>
      <c r="B5179" s="237" t="s">
        <v>970</v>
      </c>
      <c r="C5179" s="237" t="s">
        <v>971</v>
      </c>
      <c r="D5179" s="237" t="s">
        <v>972</v>
      </c>
      <c r="E5179" s="237" t="s">
        <v>996</v>
      </c>
      <c r="F5179" s="237" t="s">
        <v>999</v>
      </c>
      <c r="G5179" s="237" t="s">
        <v>974</v>
      </c>
      <c r="H5179" s="237" t="s">
        <v>28</v>
      </c>
      <c r="I5179" s="237"/>
      <c r="J5179" s="237"/>
      <c r="K5179" s="237" t="s">
        <v>92</v>
      </c>
      <c r="L5179" s="237" t="s">
        <v>977</v>
      </c>
      <c r="M5179" s="238">
        <v>9.6694611347770699E-5</v>
      </c>
      <c r="N5179" s="238">
        <v>9.6694611347770699E-5</v>
      </c>
      <c r="O5179" s="238">
        <v>3.1103006695675403E-5</v>
      </c>
    </row>
    <row r="5180" spans="1:15">
      <c r="A5180" s="231" t="s">
        <v>969</v>
      </c>
      <c r="B5180" s="231" t="s">
        <v>970</v>
      </c>
      <c r="C5180" s="231" t="s">
        <v>971</v>
      </c>
      <c r="D5180" s="231" t="s">
        <v>972</v>
      </c>
      <c r="E5180" s="231" t="s">
        <v>996</v>
      </c>
      <c r="F5180" s="231" t="s">
        <v>999</v>
      </c>
      <c r="G5180" s="231" t="s">
        <v>974</v>
      </c>
      <c r="H5180" s="231" t="s">
        <v>28</v>
      </c>
      <c r="I5180" s="231" t="s">
        <v>1002</v>
      </c>
      <c r="J5180" s="231" t="s">
        <v>1016</v>
      </c>
      <c r="K5180" s="231" t="s">
        <v>92</v>
      </c>
      <c r="L5180" s="231" t="s">
        <v>978</v>
      </c>
      <c r="M5180" s="234"/>
      <c r="N5180" s="235">
        <v>1</v>
      </c>
      <c r="O5180" s="235">
        <v>1</v>
      </c>
    </row>
    <row r="5181" spans="1:15">
      <c r="A5181" s="231" t="s">
        <v>969</v>
      </c>
      <c r="B5181" s="231" t="s">
        <v>970</v>
      </c>
      <c r="C5181" s="231" t="s">
        <v>971</v>
      </c>
      <c r="D5181" s="231" t="s">
        <v>972</v>
      </c>
      <c r="E5181" s="231" t="s">
        <v>996</v>
      </c>
      <c r="F5181" s="231" t="s">
        <v>999</v>
      </c>
      <c r="G5181" s="231" t="s">
        <v>974</v>
      </c>
      <c r="H5181" s="231" t="s">
        <v>28</v>
      </c>
      <c r="K5181" s="231" t="s">
        <v>92</v>
      </c>
      <c r="L5181" s="231" t="s">
        <v>979</v>
      </c>
      <c r="M5181" s="234"/>
      <c r="N5181" s="235"/>
      <c r="O5181" s="235"/>
    </row>
    <row r="5182" spans="1:15">
      <c r="A5182" s="231" t="s">
        <v>969</v>
      </c>
      <c r="B5182" s="231" t="s">
        <v>970</v>
      </c>
      <c r="C5182" s="231" t="s">
        <v>971</v>
      </c>
      <c r="D5182" s="231" t="s">
        <v>972</v>
      </c>
      <c r="E5182" s="231" t="s">
        <v>996</v>
      </c>
      <c r="F5182" s="231" t="s">
        <v>999</v>
      </c>
      <c r="G5182" s="231" t="s">
        <v>974</v>
      </c>
      <c r="H5182" s="231" t="s">
        <v>28</v>
      </c>
      <c r="K5182" s="231" t="s">
        <v>92</v>
      </c>
      <c r="L5182" s="231" t="s">
        <v>980</v>
      </c>
      <c r="M5182" s="234"/>
      <c r="N5182" s="235"/>
      <c r="O5182" s="235"/>
    </row>
    <row r="5183" spans="1:15">
      <c r="A5183" s="237" t="s">
        <v>969</v>
      </c>
      <c r="B5183" s="237" t="s">
        <v>970</v>
      </c>
      <c r="C5183" s="237" t="s">
        <v>971</v>
      </c>
      <c r="D5183" s="237" t="s">
        <v>972</v>
      </c>
      <c r="E5183" s="237" t="s">
        <v>996</v>
      </c>
      <c r="F5183" s="237" t="s">
        <v>999</v>
      </c>
      <c r="G5183" s="237" t="s">
        <v>974</v>
      </c>
      <c r="H5183" s="237" t="s">
        <v>649</v>
      </c>
      <c r="I5183" s="237"/>
      <c r="J5183" s="237"/>
      <c r="K5183" s="237" t="s">
        <v>92</v>
      </c>
      <c r="L5183" s="237" t="s">
        <v>976</v>
      </c>
      <c r="M5183" s="237">
        <v>29.801400000000001</v>
      </c>
      <c r="N5183" s="237"/>
      <c r="O5183" s="237">
        <v>11.747400000000001</v>
      </c>
    </row>
    <row r="5184" spans="1:15">
      <c r="A5184" s="237" t="s">
        <v>969</v>
      </c>
      <c r="B5184" s="237" t="s">
        <v>970</v>
      </c>
      <c r="C5184" s="237" t="s">
        <v>971</v>
      </c>
      <c r="D5184" s="237" t="s">
        <v>972</v>
      </c>
      <c r="E5184" s="237" t="s">
        <v>996</v>
      </c>
      <c r="F5184" s="237" t="s">
        <v>999</v>
      </c>
      <c r="G5184" s="237" t="s">
        <v>974</v>
      </c>
      <c r="H5184" s="237" t="s">
        <v>649</v>
      </c>
      <c r="I5184" s="237"/>
      <c r="J5184" s="237"/>
      <c r="K5184" s="237" t="s">
        <v>92</v>
      </c>
      <c r="L5184" s="237" t="s">
        <v>977</v>
      </c>
      <c r="M5184" s="238">
        <v>5.2331205599276701E-6</v>
      </c>
      <c r="N5184" s="238"/>
      <c r="O5184" s="238">
        <v>1.8288633323661799E-6</v>
      </c>
    </row>
    <row r="5185" spans="1:15">
      <c r="A5185" s="231" t="s">
        <v>969</v>
      </c>
      <c r="B5185" s="231" t="s">
        <v>970</v>
      </c>
      <c r="C5185" s="231" t="s">
        <v>971</v>
      </c>
      <c r="D5185" s="231" t="s">
        <v>972</v>
      </c>
      <c r="E5185" s="231" t="s">
        <v>996</v>
      </c>
      <c r="F5185" s="231" t="s">
        <v>999</v>
      </c>
      <c r="G5185" s="231" t="s">
        <v>974</v>
      </c>
      <c r="H5185" s="231" t="s">
        <v>649</v>
      </c>
      <c r="I5185" s="231" t="s">
        <v>1002</v>
      </c>
      <c r="J5185" s="231" t="s">
        <v>1016</v>
      </c>
      <c r="K5185" s="231" t="s">
        <v>92</v>
      </c>
      <c r="L5185" s="231" t="s">
        <v>978</v>
      </c>
      <c r="M5185" s="234"/>
      <c r="N5185" s="235">
        <v>1</v>
      </c>
      <c r="O5185" s="235">
        <v>1</v>
      </c>
    </row>
    <row r="5186" spans="1:15">
      <c r="A5186" s="231" t="s">
        <v>969</v>
      </c>
      <c r="B5186" s="231" t="s">
        <v>970</v>
      </c>
      <c r="C5186" s="231" t="s">
        <v>971</v>
      </c>
      <c r="D5186" s="231" t="s">
        <v>972</v>
      </c>
      <c r="E5186" s="231" t="s">
        <v>996</v>
      </c>
      <c r="F5186" s="231" t="s">
        <v>999</v>
      </c>
      <c r="G5186" s="231" t="s">
        <v>974</v>
      </c>
      <c r="H5186" s="231" t="s">
        <v>649</v>
      </c>
      <c r="K5186" s="231" t="s">
        <v>92</v>
      </c>
      <c r="L5186" s="231" t="s">
        <v>979</v>
      </c>
      <c r="M5186" s="234"/>
      <c r="N5186" s="236"/>
      <c r="O5186" s="235"/>
    </row>
    <row r="5187" spans="1:15">
      <c r="A5187" s="231" t="s">
        <v>969</v>
      </c>
      <c r="B5187" s="231" t="s">
        <v>970</v>
      </c>
      <c r="C5187" s="231" t="s">
        <v>971</v>
      </c>
      <c r="D5187" s="231" t="s">
        <v>972</v>
      </c>
      <c r="E5187" s="231" t="s">
        <v>996</v>
      </c>
      <c r="F5187" s="231" t="s">
        <v>999</v>
      </c>
      <c r="G5187" s="231" t="s">
        <v>974</v>
      </c>
      <c r="H5187" s="231" t="s">
        <v>649</v>
      </c>
      <c r="K5187" s="231" t="s">
        <v>92</v>
      </c>
      <c r="L5187" s="231" t="s">
        <v>980</v>
      </c>
      <c r="M5187" s="234"/>
      <c r="N5187" s="236"/>
      <c r="O5187" s="235"/>
    </row>
    <row r="5188" spans="1:15">
      <c r="A5188" s="237" t="s">
        <v>969</v>
      </c>
      <c r="B5188" s="237" t="s">
        <v>970</v>
      </c>
      <c r="C5188" s="237" t="s">
        <v>971</v>
      </c>
      <c r="D5188" s="237" t="s">
        <v>972</v>
      </c>
      <c r="E5188" s="237" t="s">
        <v>996</v>
      </c>
      <c r="F5188" s="237" t="s">
        <v>999</v>
      </c>
      <c r="G5188" s="237" t="s">
        <v>974</v>
      </c>
      <c r="H5188" s="237" t="s">
        <v>650</v>
      </c>
      <c r="I5188" s="237"/>
      <c r="J5188" s="237"/>
      <c r="K5188" s="237" t="s">
        <v>92</v>
      </c>
      <c r="L5188" s="237" t="s">
        <v>976</v>
      </c>
      <c r="M5188" s="237">
        <v>137.75309999999999</v>
      </c>
      <c r="N5188" s="237"/>
      <c r="O5188" s="237">
        <v>50.245199999999997</v>
      </c>
    </row>
    <row r="5189" spans="1:15">
      <c r="A5189" s="237" t="s">
        <v>969</v>
      </c>
      <c r="B5189" s="237" t="s">
        <v>970</v>
      </c>
      <c r="C5189" s="237" t="s">
        <v>971</v>
      </c>
      <c r="D5189" s="237" t="s">
        <v>972</v>
      </c>
      <c r="E5189" s="237" t="s">
        <v>996</v>
      </c>
      <c r="F5189" s="237" t="s">
        <v>999</v>
      </c>
      <c r="G5189" s="237" t="s">
        <v>974</v>
      </c>
      <c r="H5189" s="237" t="s">
        <v>650</v>
      </c>
      <c r="I5189" s="237"/>
      <c r="J5189" s="237"/>
      <c r="K5189" s="237" t="s">
        <v>92</v>
      </c>
      <c r="L5189" s="237" t="s">
        <v>977</v>
      </c>
      <c r="M5189" s="238">
        <v>2.3799691850915899E-5</v>
      </c>
      <c r="N5189" s="238"/>
      <c r="O5189" s="238">
        <v>7.8222929250221602E-6</v>
      </c>
    </row>
    <row r="5190" spans="1:15">
      <c r="A5190" s="231" t="s">
        <v>969</v>
      </c>
      <c r="B5190" s="231" t="s">
        <v>970</v>
      </c>
      <c r="C5190" s="231" t="s">
        <v>971</v>
      </c>
      <c r="D5190" s="231" t="s">
        <v>972</v>
      </c>
      <c r="E5190" s="231" t="s">
        <v>996</v>
      </c>
      <c r="F5190" s="231" t="s">
        <v>999</v>
      </c>
      <c r="G5190" s="231" t="s">
        <v>974</v>
      </c>
      <c r="H5190" s="231" t="s">
        <v>650</v>
      </c>
      <c r="I5190" s="231" t="s">
        <v>1002</v>
      </c>
      <c r="J5190" s="231" t="s">
        <v>1016</v>
      </c>
      <c r="K5190" s="231" t="s">
        <v>92</v>
      </c>
      <c r="L5190" s="231" t="s">
        <v>978</v>
      </c>
      <c r="M5190" s="234"/>
      <c r="N5190" s="235">
        <v>1</v>
      </c>
      <c r="O5190" s="235">
        <v>1</v>
      </c>
    </row>
    <row r="5191" spans="1:15">
      <c r="A5191" s="231" t="s">
        <v>969</v>
      </c>
      <c r="B5191" s="231" t="s">
        <v>970</v>
      </c>
      <c r="C5191" s="231" t="s">
        <v>971</v>
      </c>
      <c r="D5191" s="231" t="s">
        <v>972</v>
      </c>
      <c r="E5191" s="231" t="s">
        <v>996</v>
      </c>
      <c r="F5191" s="231" t="s">
        <v>999</v>
      </c>
      <c r="G5191" s="231" t="s">
        <v>974</v>
      </c>
      <c r="H5191" s="231" t="s">
        <v>650</v>
      </c>
      <c r="K5191" s="231" t="s">
        <v>92</v>
      </c>
      <c r="L5191" s="231" t="s">
        <v>979</v>
      </c>
      <c r="M5191" s="234"/>
      <c r="N5191" s="236"/>
      <c r="O5191" s="235"/>
    </row>
    <row r="5192" spans="1:15">
      <c r="A5192" s="231" t="s">
        <v>969</v>
      </c>
      <c r="B5192" s="231" t="s">
        <v>970</v>
      </c>
      <c r="C5192" s="231" t="s">
        <v>971</v>
      </c>
      <c r="D5192" s="231" t="s">
        <v>972</v>
      </c>
      <c r="E5192" s="231" t="s">
        <v>996</v>
      </c>
      <c r="F5192" s="231" t="s">
        <v>999</v>
      </c>
      <c r="G5192" s="231" t="s">
        <v>974</v>
      </c>
      <c r="H5192" s="231" t="s">
        <v>650</v>
      </c>
      <c r="K5192" s="231" t="s">
        <v>92</v>
      </c>
      <c r="L5192" s="231" t="s">
        <v>980</v>
      </c>
      <c r="M5192" s="234"/>
      <c r="N5192" s="236"/>
      <c r="O5192" s="235"/>
    </row>
    <row r="5193" spans="1:15">
      <c r="A5193" s="237" t="s">
        <v>969</v>
      </c>
      <c r="B5193" s="237" t="s">
        <v>970</v>
      </c>
      <c r="C5193" s="237" t="s">
        <v>971</v>
      </c>
      <c r="D5193" s="237" t="s">
        <v>972</v>
      </c>
      <c r="E5193" s="237" t="s">
        <v>996</v>
      </c>
      <c r="F5193" s="237" t="s">
        <v>999</v>
      </c>
      <c r="G5193" s="237" t="s">
        <v>974</v>
      </c>
      <c r="H5193" s="237" t="s">
        <v>988</v>
      </c>
      <c r="I5193" s="237"/>
      <c r="J5193" s="237"/>
      <c r="K5193" s="237" t="s">
        <v>92</v>
      </c>
      <c r="L5193" s="237" t="s">
        <v>976</v>
      </c>
      <c r="M5193" s="237">
        <v>190306.78450000001</v>
      </c>
      <c r="N5193" s="237">
        <v>65684.243400000007</v>
      </c>
      <c r="O5193" s="237">
        <v>142678.65169999999</v>
      </c>
    </row>
    <row r="5194" spans="1:15">
      <c r="A5194" s="237" t="s">
        <v>969</v>
      </c>
      <c r="B5194" s="237" t="s">
        <v>970</v>
      </c>
      <c r="C5194" s="237" t="s">
        <v>971</v>
      </c>
      <c r="D5194" s="237" t="s">
        <v>972</v>
      </c>
      <c r="E5194" s="237" t="s">
        <v>996</v>
      </c>
      <c r="F5194" s="237" t="s">
        <v>999</v>
      </c>
      <c r="G5194" s="237" t="s">
        <v>974</v>
      </c>
      <c r="H5194" s="237" t="s">
        <v>988</v>
      </c>
      <c r="I5194" s="237"/>
      <c r="J5194" s="237"/>
      <c r="K5194" s="237" t="s">
        <v>92</v>
      </c>
      <c r="L5194" s="237" t="s">
        <v>977</v>
      </c>
      <c r="M5194" s="238">
        <v>2.3359720494721199E-2</v>
      </c>
      <c r="N5194" s="238">
        <v>1.6394574819665601E-2</v>
      </c>
      <c r="O5194" s="238">
        <v>2.2212553791100601E-2</v>
      </c>
    </row>
    <row r="5195" spans="1:15">
      <c r="A5195" s="231" t="s">
        <v>969</v>
      </c>
      <c r="B5195" s="231" t="s">
        <v>970</v>
      </c>
      <c r="C5195" s="231" t="s">
        <v>971</v>
      </c>
      <c r="D5195" s="231" t="s">
        <v>972</v>
      </c>
      <c r="E5195" s="231" t="s">
        <v>996</v>
      </c>
      <c r="F5195" s="231" t="s">
        <v>999</v>
      </c>
      <c r="G5195" s="231" t="s">
        <v>974</v>
      </c>
      <c r="H5195" s="231" t="s">
        <v>988</v>
      </c>
      <c r="I5195" s="231" t="s">
        <v>1002</v>
      </c>
      <c r="J5195" s="231" t="s">
        <v>1016</v>
      </c>
      <c r="K5195" s="231" t="s">
        <v>92</v>
      </c>
      <c r="L5195" s="231" t="s">
        <v>978</v>
      </c>
      <c r="M5195" s="234"/>
      <c r="N5195" s="235">
        <v>1</v>
      </c>
      <c r="O5195" s="235">
        <v>1</v>
      </c>
    </row>
    <row r="5196" spans="1:15">
      <c r="A5196" s="231" t="s">
        <v>969</v>
      </c>
      <c r="B5196" s="231" t="s">
        <v>970</v>
      </c>
      <c r="C5196" s="231" t="s">
        <v>971</v>
      </c>
      <c r="D5196" s="231" t="s">
        <v>972</v>
      </c>
      <c r="E5196" s="231" t="s">
        <v>996</v>
      </c>
      <c r="F5196" s="231" t="s">
        <v>999</v>
      </c>
      <c r="G5196" s="231" t="s">
        <v>974</v>
      </c>
      <c r="H5196" s="231" t="s">
        <v>988</v>
      </c>
      <c r="K5196" s="231" t="s">
        <v>92</v>
      </c>
      <c r="L5196" s="231" t="s">
        <v>979</v>
      </c>
      <c r="M5196" s="234"/>
      <c r="N5196" s="235"/>
      <c r="O5196" s="235"/>
    </row>
    <row r="5197" spans="1:15">
      <c r="A5197" s="231" t="s">
        <v>969</v>
      </c>
      <c r="B5197" s="231" t="s">
        <v>970</v>
      </c>
      <c r="C5197" s="231" t="s">
        <v>971</v>
      </c>
      <c r="D5197" s="231" t="s">
        <v>972</v>
      </c>
      <c r="E5197" s="231" t="s">
        <v>996</v>
      </c>
      <c r="F5197" s="231" t="s">
        <v>999</v>
      </c>
      <c r="G5197" s="231" t="s">
        <v>974</v>
      </c>
      <c r="H5197" s="231" t="s">
        <v>988</v>
      </c>
      <c r="K5197" s="231" t="s">
        <v>92</v>
      </c>
      <c r="L5197" s="231" t="s">
        <v>980</v>
      </c>
      <c r="M5197" s="234"/>
      <c r="N5197" s="235"/>
      <c r="O5197" s="235"/>
    </row>
    <row r="5198" spans="1:15">
      <c r="A5198" s="237" t="s">
        <v>969</v>
      </c>
      <c r="B5198" s="237" t="s">
        <v>970</v>
      </c>
      <c r="C5198" s="237" t="s">
        <v>971</v>
      </c>
      <c r="D5198" s="237" t="s">
        <v>972</v>
      </c>
      <c r="E5198" s="237" t="s">
        <v>996</v>
      </c>
      <c r="F5198" s="237" t="s">
        <v>999</v>
      </c>
      <c r="G5198" s="237" t="s">
        <v>974</v>
      </c>
      <c r="H5198" s="237" t="s">
        <v>989</v>
      </c>
      <c r="I5198" s="237"/>
      <c r="J5198" s="237"/>
      <c r="K5198" s="237" t="s">
        <v>92</v>
      </c>
      <c r="L5198" s="237" t="s">
        <v>976</v>
      </c>
      <c r="M5198" s="237">
        <v>34.169699999999999</v>
      </c>
      <c r="N5198" s="237"/>
      <c r="O5198" s="237"/>
    </row>
    <row r="5199" spans="1:15">
      <c r="A5199" s="237" t="s">
        <v>969</v>
      </c>
      <c r="B5199" s="237" t="s">
        <v>970</v>
      </c>
      <c r="C5199" s="237" t="s">
        <v>971</v>
      </c>
      <c r="D5199" s="237" t="s">
        <v>972</v>
      </c>
      <c r="E5199" s="237" t="s">
        <v>996</v>
      </c>
      <c r="F5199" s="237" t="s">
        <v>999</v>
      </c>
      <c r="G5199" s="237" t="s">
        <v>974</v>
      </c>
      <c r="H5199" s="237" t="s">
        <v>989</v>
      </c>
      <c r="I5199" s="237"/>
      <c r="J5199" s="237"/>
      <c r="K5199" s="237" t="s">
        <v>92</v>
      </c>
      <c r="L5199" s="237" t="s">
        <v>977</v>
      </c>
      <c r="M5199" s="238">
        <v>4.5864995911424497E-6</v>
      </c>
      <c r="N5199" s="238"/>
      <c r="O5199" s="238"/>
    </row>
    <row r="5200" spans="1:15">
      <c r="A5200" s="231" t="s">
        <v>969</v>
      </c>
      <c r="B5200" s="231" t="s">
        <v>970</v>
      </c>
      <c r="C5200" s="231" t="s">
        <v>971</v>
      </c>
      <c r="D5200" s="231" t="s">
        <v>972</v>
      </c>
      <c r="E5200" s="231" t="s">
        <v>996</v>
      </c>
      <c r="F5200" s="231" t="s">
        <v>999</v>
      </c>
      <c r="G5200" s="231" t="s">
        <v>974</v>
      </c>
      <c r="H5200" s="231" t="s">
        <v>989</v>
      </c>
      <c r="I5200" s="231" t="s">
        <v>1002</v>
      </c>
      <c r="J5200" s="231" t="s">
        <v>1016</v>
      </c>
      <c r="K5200" s="231" t="s">
        <v>92</v>
      </c>
      <c r="L5200" s="231" t="s">
        <v>978</v>
      </c>
      <c r="M5200" s="234"/>
      <c r="N5200" s="235">
        <v>1</v>
      </c>
      <c r="O5200" s="235">
        <v>1</v>
      </c>
    </row>
    <row r="5201" spans="1:15">
      <c r="A5201" s="231" t="s">
        <v>969</v>
      </c>
      <c r="B5201" s="231" t="s">
        <v>970</v>
      </c>
      <c r="C5201" s="231" t="s">
        <v>971</v>
      </c>
      <c r="D5201" s="231" t="s">
        <v>972</v>
      </c>
      <c r="E5201" s="231" t="s">
        <v>996</v>
      </c>
      <c r="F5201" s="231" t="s">
        <v>999</v>
      </c>
      <c r="G5201" s="231" t="s">
        <v>974</v>
      </c>
      <c r="H5201" s="231" t="s">
        <v>989</v>
      </c>
      <c r="K5201" s="231" t="s">
        <v>92</v>
      </c>
      <c r="L5201" s="231" t="s">
        <v>979</v>
      </c>
      <c r="M5201" s="234"/>
      <c r="N5201" s="236"/>
      <c r="O5201" s="236"/>
    </row>
    <row r="5202" spans="1:15">
      <c r="A5202" s="231" t="s">
        <v>969</v>
      </c>
      <c r="B5202" s="231" t="s">
        <v>970</v>
      </c>
      <c r="C5202" s="231" t="s">
        <v>971</v>
      </c>
      <c r="D5202" s="231" t="s">
        <v>972</v>
      </c>
      <c r="E5202" s="231" t="s">
        <v>996</v>
      </c>
      <c r="F5202" s="231" t="s">
        <v>999</v>
      </c>
      <c r="G5202" s="231" t="s">
        <v>974</v>
      </c>
      <c r="H5202" s="231" t="s">
        <v>989</v>
      </c>
      <c r="K5202" s="231" t="s">
        <v>92</v>
      </c>
      <c r="L5202" s="231" t="s">
        <v>980</v>
      </c>
      <c r="M5202" s="234"/>
      <c r="N5202" s="236"/>
      <c r="O5202" s="236"/>
    </row>
    <row r="5203" spans="1:15">
      <c r="A5203" s="237" t="s">
        <v>969</v>
      </c>
      <c r="B5203" s="237" t="s">
        <v>970</v>
      </c>
      <c r="C5203" s="237" t="s">
        <v>971</v>
      </c>
      <c r="D5203" s="237" t="s">
        <v>972</v>
      </c>
      <c r="E5203" s="237" t="s">
        <v>996</v>
      </c>
      <c r="F5203" s="237" t="s">
        <v>999</v>
      </c>
      <c r="G5203" s="237" t="s">
        <v>974</v>
      </c>
      <c r="H5203" s="237" t="s">
        <v>990</v>
      </c>
      <c r="I5203" s="237"/>
      <c r="J5203" s="237"/>
      <c r="K5203" s="237" t="s">
        <v>92</v>
      </c>
      <c r="L5203" s="237" t="s">
        <v>976</v>
      </c>
      <c r="M5203" s="237">
        <v>97.789900000000003</v>
      </c>
      <c r="N5203" s="237"/>
      <c r="O5203" s="237"/>
    </row>
    <row r="5204" spans="1:15">
      <c r="A5204" s="237" t="s">
        <v>969</v>
      </c>
      <c r="B5204" s="237" t="s">
        <v>970</v>
      </c>
      <c r="C5204" s="237" t="s">
        <v>971</v>
      </c>
      <c r="D5204" s="237" t="s">
        <v>972</v>
      </c>
      <c r="E5204" s="237" t="s">
        <v>996</v>
      </c>
      <c r="F5204" s="237" t="s">
        <v>999</v>
      </c>
      <c r="G5204" s="237" t="s">
        <v>974</v>
      </c>
      <c r="H5204" s="237" t="s">
        <v>990</v>
      </c>
      <c r="I5204" s="237"/>
      <c r="J5204" s="237"/>
      <c r="K5204" s="237" t="s">
        <v>92</v>
      </c>
      <c r="L5204" s="237" t="s">
        <v>977</v>
      </c>
      <c r="M5204" s="238">
        <v>1.21154147564015E-5</v>
      </c>
      <c r="N5204" s="238"/>
      <c r="O5204" s="238"/>
    </row>
    <row r="5205" spans="1:15">
      <c r="A5205" s="231" t="s">
        <v>969</v>
      </c>
      <c r="B5205" s="231" t="s">
        <v>970</v>
      </c>
      <c r="C5205" s="231" t="s">
        <v>971</v>
      </c>
      <c r="D5205" s="231" t="s">
        <v>972</v>
      </c>
      <c r="E5205" s="231" t="s">
        <v>996</v>
      </c>
      <c r="F5205" s="231" t="s">
        <v>999</v>
      </c>
      <c r="G5205" s="231" t="s">
        <v>974</v>
      </c>
      <c r="H5205" s="231" t="s">
        <v>990</v>
      </c>
      <c r="I5205" s="231" t="s">
        <v>1002</v>
      </c>
      <c r="J5205" s="231" t="s">
        <v>1016</v>
      </c>
      <c r="K5205" s="231" t="s">
        <v>92</v>
      </c>
      <c r="L5205" s="231" t="s">
        <v>978</v>
      </c>
      <c r="M5205" s="234"/>
      <c r="N5205" s="235">
        <v>1</v>
      </c>
      <c r="O5205" s="235">
        <v>1</v>
      </c>
    </row>
    <row r="5206" spans="1:15">
      <c r="A5206" s="231" t="s">
        <v>969</v>
      </c>
      <c r="B5206" s="231" t="s">
        <v>970</v>
      </c>
      <c r="C5206" s="231" t="s">
        <v>971</v>
      </c>
      <c r="D5206" s="231" t="s">
        <v>972</v>
      </c>
      <c r="E5206" s="231" t="s">
        <v>996</v>
      </c>
      <c r="F5206" s="231" t="s">
        <v>999</v>
      </c>
      <c r="G5206" s="231" t="s">
        <v>974</v>
      </c>
      <c r="H5206" s="231" t="s">
        <v>990</v>
      </c>
      <c r="K5206" s="231" t="s">
        <v>92</v>
      </c>
      <c r="L5206" s="231" t="s">
        <v>979</v>
      </c>
      <c r="M5206" s="234"/>
      <c r="N5206" s="236"/>
      <c r="O5206" s="236"/>
    </row>
    <row r="5207" spans="1:15">
      <c r="A5207" s="231" t="s">
        <v>969</v>
      </c>
      <c r="B5207" s="231" t="s">
        <v>970</v>
      </c>
      <c r="C5207" s="231" t="s">
        <v>971</v>
      </c>
      <c r="D5207" s="231" t="s">
        <v>972</v>
      </c>
      <c r="E5207" s="231" t="s">
        <v>996</v>
      </c>
      <c r="F5207" s="231" t="s">
        <v>999</v>
      </c>
      <c r="G5207" s="231" t="s">
        <v>974</v>
      </c>
      <c r="H5207" s="231" t="s">
        <v>990</v>
      </c>
      <c r="K5207" s="231" t="s">
        <v>92</v>
      </c>
      <c r="L5207" s="231" t="s">
        <v>980</v>
      </c>
      <c r="M5207" s="234"/>
      <c r="N5207" s="236"/>
      <c r="O5207" s="236"/>
    </row>
    <row r="5208" spans="1:15">
      <c r="A5208" s="237" t="s">
        <v>969</v>
      </c>
      <c r="B5208" s="237" t="s">
        <v>970</v>
      </c>
      <c r="C5208" s="237" t="s">
        <v>971</v>
      </c>
      <c r="D5208" s="237" t="s">
        <v>972</v>
      </c>
      <c r="E5208" s="237" t="s">
        <v>996</v>
      </c>
      <c r="F5208" s="237" t="s">
        <v>999</v>
      </c>
      <c r="G5208" s="237" t="s">
        <v>974</v>
      </c>
      <c r="H5208" s="237" t="s">
        <v>43</v>
      </c>
      <c r="I5208" s="237"/>
      <c r="J5208" s="237"/>
      <c r="K5208" s="237" t="s">
        <v>92</v>
      </c>
      <c r="L5208" s="237" t="s">
        <v>976</v>
      </c>
      <c r="M5208" s="237">
        <v>23.645700000000001</v>
      </c>
      <c r="N5208" s="237"/>
      <c r="O5208" s="237"/>
    </row>
    <row r="5209" spans="1:15">
      <c r="A5209" s="237" t="s">
        <v>969</v>
      </c>
      <c r="B5209" s="237" t="s">
        <v>970</v>
      </c>
      <c r="C5209" s="237" t="s">
        <v>971</v>
      </c>
      <c r="D5209" s="237" t="s">
        <v>972</v>
      </c>
      <c r="E5209" s="237" t="s">
        <v>996</v>
      </c>
      <c r="F5209" s="237" t="s">
        <v>999</v>
      </c>
      <c r="G5209" s="237" t="s">
        <v>974</v>
      </c>
      <c r="H5209" s="237" t="s">
        <v>43</v>
      </c>
      <c r="I5209" s="237"/>
      <c r="J5209" s="237"/>
      <c r="K5209" s="237" t="s">
        <v>92</v>
      </c>
      <c r="L5209" s="237" t="s">
        <v>977</v>
      </c>
      <c r="M5209" s="238">
        <v>3.2526138385879002E-6</v>
      </c>
      <c r="N5209" s="238"/>
      <c r="O5209" s="238"/>
    </row>
    <row r="5210" spans="1:15">
      <c r="A5210" s="231" t="s">
        <v>969</v>
      </c>
      <c r="B5210" s="231" t="s">
        <v>970</v>
      </c>
      <c r="C5210" s="231" t="s">
        <v>971</v>
      </c>
      <c r="D5210" s="231" t="s">
        <v>972</v>
      </c>
      <c r="E5210" s="231" t="s">
        <v>996</v>
      </c>
      <c r="F5210" s="231" t="s">
        <v>999</v>
      </c>
      <c r="G5210" s="231" t="s">
        <v>974</v>
      </c>
      <c r="H5210" s="231" t="s">
        <v>43</v>
      </c>
      <c r="I5210" s="231" t="s">
        <v>1002</v>
      </c>
      <c r="J5210" s="231" t="s">
        <v>1016</v>
      </c>
      <c r="K5210" s="231" t="s">
        <v>92</v>
      </c>
      <c r="L5210" s="231" t="s">
        <v>978</v>
      </c>
      <c r="M5210" s="234"/>
      <c r="N5210" s="235">
        <v>1</v>
      </c>
      <c r="O5210" s="235">
        <v>1</v>
      </c>
    </row>
    <row r="5211" spans="1:15">
      <c r="A5211" s="231" t="s">
        <v>969</v>
      </c>
      <c r="B5211" s="231" t="s">
        <v>970</v>
      </c>
      <c r="C5211" s="231" t="s">
        <v>971</v>
      </c>
      <c r="D5211" s="231" t="s">
        <v>972</v>
      </c>
      <c r="E5211" s="231" t="s">
        <v>996</v>
      </c>
      <c r="F5211" s="231" t="s">
        <v>999</v>
      </c>
      <c r="G5211" s="231" t="s">
        <v>974</v>
      </c>
      <c r="H5211" s="231" t="s">
        <v>43</v>
      </c>
      <c r="K5211" s="231" t="s">
        <v>92</v>
      </c>
      <c r="L5211" s="231" t="s">
        <v>979</v>
      </c>
      <c r="M5211" s="234"/>
      <c r="N5211" s="236"/>
      <c r="O5211" s="236"/>
    </row>
    <row r="5212" spans="1:15">
      <c r="A5212" s="231" t="s">
        <v>969</v>
      </c>
      <c r="B5212" s="231" t="s">
        <v>970</v>
      </c>
      <c r="C5212" s="231" t="s">
        <v>971</v>
      </c>
      <c r="D5212" s="231" t="s">
        <v>972</v>
      </c>
      <c r="E5212" s="231" t="s">
        <v>996</v>
      </c>
      <c r="F5212" s="231" t="s">
        <v>999</v>
      </c>
      <c r="G5212" s="231" t="s">
        <v>974</v>
      </c>
      <c r="H5212" s="231" t="s">
        <v>43</v>
      </c>
      <c r="K5212" s="231" t="s">
        <v>92</v>
      </c>
      <c r="L5212" s="231" t="s">
        <v>980</v>
      </c>
      <c r="M5212" s="234"/>
      <c r="N5212" s="236"/>
      <c r="O5212" s="236"/>
    </row>
    <row r="5213" spans="1:15">
      <c r="A5213" s="237" t="s">
        <v>969</v>
      </c>
      <c r="B5213" s="237" t="s">
        <v>970</v>
      </c>
      <c r="C5213" s="237" t="s">
        <v>971</v>
      </c>
      <c r="D5213" s="237" t="s">
        <v>972</v>
      </c>
      <c r="E5213" s="237" t="s">
        <v>996</v>
      </c>
      <c r="F5213" s="237" t="s">
        <v>999</v>
      </c>
      <c r="G5213" s="237" t="s">
        <v>974</v>
      </c>
      <c r="H5213" s="237" t="s">
        <v>40</v>
      </c>
      <c r="I5213" s="237"/>
      <c r="J5213" s="237"/>
      <c r="K5213" s="237" t="s">
        <v>92</v>
      </c>
      <c r="L5213" s="237" t="s">
        <v>976</v>
      </c>
      <c r="M5213" s="237">
        <v>20342.0363</v>
      </c>
      <c r="N5213" s="237">
        <v>5345.1544000000004</v>
      </c>
      <c r="O5213" s="237">
        <v>16115.787700000001</v>
      </c>
    </row>
    <row r="5214" spans="1:15">
      <c r="A5214" s="237" t="s">
        <v>969</v>
      </c>
      <c r="B5214" s="237" t="s">
        <v>970</v>
      </c>
      <c r="C5214" s="237" t="s">
        <v>971</v>
      </c>
      <c r="D5214" s="237" t="s">
        <v>972</v>
      </c>
      <c r="E5214" s="237" t="s">
        <v>996</v>
      </c>
      <c r="F5214" s="237" t="s">
        <v>999</v>
      </c>
      <c r="G5214" s="237" t="s">
        <v>974</v>
      </c>
      <c r="H5214" s="237" t="s">
        <v>40</v>
      </c>
      <c r="I5214" s="237"/>
      <c r="J5214" s="237"/>
      <c r="K5214" s="237" t="s">
        <v>92</v>
      </c>
      <c r="L5214" s="237" t="s">
        <v>977</v>
      </c>
      <c r="M5214" s="238">
        <v>2.62240345881602E-3</v>
      </c>
      <c r="N5214" s="238">
        <v>1.33413325932388E-3</v>
      </c>
      <c r="O5214" s="238">
        <v>2.5089443789032399E-3</v>
      </c>
    </row>
    <row r="5215" spans="1:15">
      <c r="A5215" s="231" t="s">
        <v>969</v>
      </c>
      <c r="B5215" s="231" t="s">
        <v>970</v>
      </c>
      <c r="C5215" s="231" t="s">
        <v>971</v>
      </c>
      <c r="D5215" s="231" t="s">
        <v>972</v>
      </c>
      <c r="E5215" s="231" t="s">
        <v>996</v>
      </c>
      <c r="F5215" s="231" t="s">
        <v>999</v>
      </c>
      <c r="G5215" s="231" t="s">
        <v>974</v>
      </c>
      <c r="H5215" s="231" t="s">
        <v>40</v>
      </c>
      <c r="I5215" s="231" t="s">
        <v>1002</v>
      </c>
      <c r="J5215" s="231" t="s">
        <v>1016</v>
      </c>
      <c r="K5215" s="231" t="s">
        <v>92</v>
      </c>
      <c r="L5215" s="231" t="s">
        <v>978</v>
      </c>
      <c r="M5215" s="234"/>
      <c r="N5215" s="235">
        <v>1</v>
      </c>
      <c r="O5215" s="235">
        <v>1</v>
      </c>
    </row>
    <row r="5216" spans="1:15">
      <c r="A5216" s="231" t="s">
        <v>969</v>
      </c>
      <c r="B5216" s="231" t="s">
        <v>970</v>
      </c>
      <c r="C5216" s="231" t="s">
        <v>971</v>
      </c>
      <c r="D5216" s="231" t="s">
        <v>972</v>
      </c>
      <c r="E5216" s="231" t="s">
        <v>996</v>
      </c>
      <c r="F5216" s="231" t="s">
        <v>999</v>
      </c>
      <c r="G5216" s="231" t="s">
        <v>974</v>
      </c>
      <c r="H5216" s="231" t="s">
        <v>40</v>
      </c>
      <c r="K5216" s="231" t="s">
        <v>92</v>
      </c>
      <c r="L5216" s="231" t="s">
        <v>979</v>
      </c>
      <c r="M5216" s="234"/>
      <c r="N5216" s="235"/>
      <c r="O5216" s="235"/>
    </row>
    <row r="5217" spans="1:15">
      <c r="A5217" s="231" t="s">
        <v>969</v>
      </c>
      <c r="B5217" s="231" t="s">
        <v>970</v>
      </c>
      <c r="C5217" s="231" t="s">
        <v>971</v>
      </c>
      <c r="D5217" s="231" t="s">
        <v>972</v>
      </c>
      <c r="E5217" s="231" t="s">
        <v>996</v>
      </c>
      <c r="F5217" s="231" t="s">
        <v>999</v>
      </c>
      <c r="G5217" s="231" t="s">
        <v>974</v>
      </c>
      <c r="H5217" s="231" t="s">
        <v>40</v>
      </c>
      <c r="K5217" s="231" t="s">
        <v>92</v>
      </c>
      <c r="L5217" s="231" t="s">
        <v>980</v>
      </c>
      <c r="M5217" s="234"/>
      <c r="N5217" s="235"/>
      <c r="O5217" s="235"/>
    </row>
    <row r="5218" spans="1:15">
      <c r="A5218" s="237" t="s">
        <v>969</v>
      </c>
      <c r="B5218" s="237" t="s">
        <v>970</v>
      </c>
      <c r="C5218" s="237" t="s">
        <v>971</v>
      </c>
      <c r="D5218" s="237" t="s">
        <v>972</v>
      </c>
      <c r="E5218" s="237" t="s">
        <v>996</v>
      </c>
      <c r="F5218" s="237" t="s">
        <v>999</v>
      </c>
      <c r="G5218" s="237" t="s">
        <v>974</v>
      </c>
      <c r="H5218" s="237" t="s">
        <v>56</v>
      </c>
      <c r="I5218" s="237"/>
      <c r="J5218" s="237"/>
      <c r="K5218" s="237" t="s">
        <v>92</v>
      </c>
      <c r="L5218" s="237" t="s">
        <v>976</v>
      </c>
      <c r="M5218" s="237">
        <v>2919.1361000000002</v>
      </c>
      <c r="N5218" s="237">
        <v>2225.9636999999998</v>
      </c>
      <c r="O5218" s="237">
        <v>1483.3933999999999</v>
      </c>
    </row>
    <row r="5219" spans="1:15">
      <c r="A5219" s="237" t="s">
        <v>969</v>
      </c>
      <c r="B5219" s="237" t="s">
        <v>970</v>
      </c>
      <c r="C5219" s="237" t="s">
        <v>971</v>
      </c>
      <c r="D5219" s="237" t="s">
        <v>972</v>
      </c>
      <c r="E5219" s="237" t="s">
        <v>996</v>
      </c>
      <c r="F5219" s="237" t="s">
        <v>999</v>
      </c>
      <c r="G5219" s="237" t="s">
        <v>974</v>
      </c>
      <c r="H5219" s="237" t="s">
        <v>56</v>
      </c>
      <c r="I5219" s="237"/>
      <c r="J5219" s="237"/>
      <c r="K5219" s="237" t="s">
        <v>92</v>
      </c>
      <c r="L5219" s="237" t="s">
        <v>977</v>
      </c>
      <c r="M5219" s="238">
        <v>5.5559334379894402E-4</v>
      </c>
      <c r="N5219" s="238">
        <v>5.5559334379894402E-4</v>
      </c>
      <c r="O5219" s="238">
        <v>2.3093823286293101E-4</v>
      </c>
    </row>
    <row r="5220" spans="1:15">
      <c r="A5220" s="231" t="s">
        <v>969</v>
      </c>
      <c r="B5220" s="231" t="s">
        <v>970</v>
      </c>
      <c r="C5220" s="231" t="s">
        <v>971</v>
      </c>
      <c r="D5220" s="231" t="s">
        <v>972</v>
      </c>
      <c r="E5220" s="231" t="s">
        <v>996</v>
      </c>
      <c r="F5220" s="231" t="s">
        <v>999</v>
      </c>
      <c r="G5220" s="231" t="s">
        <v>974</v>
      </c>
      <c r="H5220" s="231" t="s">
        <v>56</v>
      </c>
      <c r="I5220" s="231" t="s">
        <v>99</v>
      </c>
      <c r="J5220" s="231" t="s">
        <v>811</v>
      </c>
      <c r="K5220" s="231" t="s">
        <v>92</v>
      </c>
      <c r="L5220" s="231" t="s">
        <v>978</v>
      </c>
      <c r="M5220" s="234"/>
      <c r="N5220" s="235">
        <v>1</v>
      </c>
      <c r="O5220" s="235">
        <v>1</v>
      </c>
    </row>
    <row r="5221" spans="1:15">
      <c r="A5221" s="231" t="s">
        <v>969</v>
      </c>
      <c r="B5221" s="231" t="s">
        <v>970</v>
      </c>
      <c r="C5221" s="231" t="s">
        <v>971</v>
      </c>
      <c r="D5221" s="231" t="s">
        <v>972</v>
      </c>
      <c r="E5221" s="231" t="s">
        <v>996</v>
      </c>
      <c r="F5221" s="231" t="s">
        <v>999</v>
      </c>
      <c r="G5221" s="231" t="s">
        <v>974</v>
      </c>
      <c r="H5221" s="231" t="s">
        <v>56</v>
      </c>
      <c r="K5221" s="231" t="s">
        <v>92</v>
      </c>
      <c r="L5221" s="231" t="s">
        <v>979</v>
      </c>
      <c r="M5221" s="234"/>
      <c r="N5221" s="235"/>
      <c r="O5221" s="235"/>
    </row>
    <row r="5222" spans="1:15">
      <c r="A5222" s="231" t="s">
        <v>969</v>
      </c>
      <c r="B5222" s="231" t="s">
        <v>970</v>
      </c>
      <c r="C5222" s="231" t="s">
        <v>971</v>
      </c>
      <c r="D5222" s="231" t="s">
        <v>972</v>
      </c>
      <c r="E5222" s="231" t="s">
        <v>996</v>
      </c>
      <c r="F5222" s="231" t="s">
        <v>999</v>
      </c>
      <c r="G5222" s="231" t="s">
        <v>974</v>
      </c>
      <c r="H5222" s="231" t="s">
        <v>56</v>
      </c>
      <c r="K5222" s="231" t="s">
        <v>92</v>
      </c>
      <c r="L5222" s="231" t="s">
        <v>980</v>
      </c>
      <c r="M5222" s="234"/>
      <c r="N5222" s="235"/>
      <c r="O5222" s="235"/>
    </row>
    <row r="5223" spans="1:15">
      <c r="A5223" s="237" t="s">
        <v>969</v>
      </c>
      <c r="B5223" s="237" t="s">
        <v>970</v>
      </c>
      <c r="C5223" s="237" t="s">
        <v>971</v>
      </c>
      <c r="D5223" s="237" t="s">
        <v>972</v>
      </c>
      <c r="E5223" s="237" t="s">
        <v>996</v>
      </c>
      <c r="F5223" s="237" t="s">
        <v>999</v>
      </c>
      <c r="G5223" s="237" t="s">
        <v>974</v>
      </c>
      <c r="H5223" s="237" t="s">
        <v>90</v>
      </c>
      <c r="I5223" s="237"/>
      <c r="J5223" s="237"/>
      <c r="K5223" s="237" t="s">
        <v>92</v>
      </c>
      <c r="L5223" s="237" t="s">
        <v>976</v>
      </c>
      <c r="M5223" s="237">
        <v>47.081299999999999</v>
      </c>
      <c r="N5223" s="237"/>
      <c r="O5223" s="237"/>
    </row>
    <row r="5224" spans="1:15">
      <c r="A5224" s="237" t="s">
        <v>969</v>
      </c>
      <c r="B5224" s="237" t="s">
        <v>970</v>
      </c>
      <c r="C5224" s="237" t="s">
        <v>971</v>
      </c>
      <c r="D5224" s="237" t="s">
        <v>972</v>
      </c>
      <c r="E5224" s="237" t="s">
        <v>996</v>
      </c>
      <c r="F5224" s="237" t="s">
        <v>999</v>
      </c>
      <c r="G5224" s="237" t="s">
        <v>974</v>
      </c>
      <c r="H5224" s="237" t="s">
        <v>90</v>
      </c>
      <c r="I5224" s="237"/>
      <c r="J5224" s="237"/>
      <c r="K5224" s="237" t="s">
        <v>92</v>
      </c>
      <c r="L5224" s="237" t="s">
        <v>977</v>
      </c>
      <c r="M5224" s="238">
        <v>6.4763271088911903E-6</v>
      </c>
      <c r="N5224" s="238"/>
      <c r="O5224" s="238"/>
    </row>
    <row r="5225" spans="1:15">
      <c r="A5225" s="231" t="s">
        <v>969</v>
      </c>
      <c r="B5225" s="231" t="s">
        <v>970</v>
      </c>
      <c r="C5225" s="231" t="s">
        <v>971</v>
      </c>
      <c r="D5225" s="231" t="s">
        <v>972</v>
      </c>
      <c r="E5225" s="231" t="s">
        <v>996</v>
      </c>
      <c r="F5225" s="231" t="s">
        <v>999</v>
      </c>
      <c r="G5225" s="231" t="s">
        <v>974</v>
      </c>
      <c r="H5225" s="231" t="s">
        <v>90</v>
      </c>
      <c r="I5225" s="231" t="s">
        <v>109</v>
      </c>
      <c r="J5225" s="231" t="s">
        <v>811</v>
      </c>
      <c r="K5225" s="231" t="s">
        <v>92</v>
      </c>
      <c r="L5225" s="231" t="s">
        <v>978</v>
      </c>
      <c r="M5225" s="234"/>
      <c r="N5225" s="235">
        <v>1</v>
      </c>
      <c r="O5225" s="235">
        <v>1</v>
      </c>
    </row>
    <row r="5226" spans="1:15">
      <c r="A5226" s="231" t="s">
        <v>969</v>
      </c>
      <c r="B5226" s="231" t="s">
        <v>970</v>
      </c>
      <c r="C5226" s="231" t="s">
        <v>971</v>
      </c>
      <c r="D5226" s="231" t="s">
        <v>972</v>
      </c>
      <c r="E5226" s="231" t="s">
        <v>996</v>
      </c>
      <c r="F5226" s="231" t="s">
        <v>999</v>
      </c>
      <c r="G5226" s="231" t="s">
        <v>974</v>
      </c>
      <c r="H5226" s="231" t="s">
        <v>90</v>
      </c>
      <c r="K5226" s="231" t="s">
        <v>92</v>
      </c>
      <c r="L5226" s="231" t="s">
        <v>979</v>
      </c>
      <c r="M5226" s="234"/>
      <c r="N5226" s="236"/>
      <c r="O5226" s="236"/>
    </row>
    <row r="5227" spans="1:15">
      <c r="A5227" s="231" t="s">
        <v>969</v>
      </c>
      <c r="B5227" s="231" t="s">
        <v>970</v>
      </c>
      <c r="C5227" s="231" t="s">
        <v>971</v>
      </c>
      <c r="D5227" s="231" t="s">
        <v>972</v>
      </c>
      <c r="E5227" s="231" t="s">
        <v>996</v>
      </c>
      <c r="F5227" s="231" t="s">
        <v>999</v>
      </c>
      <c r="G5227" s="231" t="s">
        <v>974</v>
      </c>
      <c r="H5227" s="231" t="s">
        <v>90</v>
      </c>
      <c r="K5227" s="231" t="s">
        <v>92</v>
      </c>
      <c r="L5227" s="231" t="s">
        <v>980</v>
      </c>
      <c r="M5227" s="234"/>
      <c r="N5227" s="236"/>
      <c r="O5227" s="236"/>
    </row>
    <row r="5228" spans="1:15">
      <c r="A5228" s="237" t="s">
        <v>969</v>
      </c>
      <c r="B5228" s="237" t="s">
        <v>970</v>
      </c>
      <c r="C5228" s="237" t="s">
        <v>971</v>
      </c>
      <c r="D5228" s="237" t="s">
        <v>972</v>
      </c>
      <c r="E5228" s="237" t="s">
        <v>996</v>
      </c>
      <c r="F5228" s="237" t="s">
        <v>999</v>
      </c>
      <c r="G5228" s="237" t="s">
        <v>974</v>
      </c>
      <c r="H5228" s="237" t="s">
        <v>89</v>
      </c>
      <c r="I5228" s="237"/>
      <c r="J5228" s="237"/>
      <c r="K5228" s="237" t="s">
        <v>92</v>
      </c>
      <c r="L5228" s="237" t="s">
        <v>976</v>
      </c>
      <c r="M5228" s="237">
        <v>236.47649999999999</v>
      </c>
      <c r="N5228" s="237"/>
      <c r="O5228" s="237">
        <v>97.372699999999995</v>
      </c>
    </row>
    <row r="5229" spans="1:15">
      <c r="A5229" s="237" t="s">
        <v>969</v>
      </c>
      <c r="B5229" s="237" t="s">
        <v>970</v>
      </c>
      <c r="C5229" s="237" t="s">
        <v>971</v>
      </c>
      <c r="D5229" s="237" t="s">
        <v>972</v>
      </c>
      <c r="E5229" s="237" t="s">
        <v>996</v>
      </c>
      <c r="F5229" s="237" t="s">
        <v>999</v>
      </c>
      <c r="G5229" s="237" t="s">
        <v>974</v>
      </c>
      <c r="H5229" s="237" t="s">
        <v>89</v>
      </c>
      <c r="I5229" s="237"/>
      <c r="J5229" s="237"/>
      <c r="K5229" s="237" t="s">
        <v>92</v>
      </c>
      <c r="L5229" s="237" t="s">
        <v>977</v>
      </c>
      <c r="M5229" s="238">
        <v>4.0709760691123101E-5</v>
      </c>
      <c r="N5229" s="238"/>
      <c r="O5229" s="238">
        <v>1.51592148563506E-5</v>
      </c>
    </row>
    <row r="5230" spans="1:15">
      <c r="A5230" s="231" t="s">
        <v>969</v>
      </c>
      <c r="B5230" s="231" t="s">
        <v>970</v>
      </c>
      <c r="C5230" s="231" t="s">
        <v>971</v>
      </c>
      <c r="D5230" s="231" t="s">
        <v>972</v>
      </c>
      <c r="E5230" s="231" t="s">
        <v>996</v>
      </c>
      <c r="F5230" s="231" t="s">
        <v>999</v>
      </c>
      <c r="G5230" s="231" t="s">
        <v>974</v>
      </c>
      <c r="H5230" s="231" t="s">
        <v>89</v>
      </c>
      <c r="I5230" s="231" t="s">
        <v>109</v>
      </c>
      <c r="J5230" s="231" t="s">
        <v>811</v>
      </c>
      <c r="K5230" s="231" t="s">
        <v>92</v>
      </c>
      <c r="L5230" s="231" t="s">
        <v>978</v>
      </c>
      <c r="M5230" s="234"/>
      <c r="N5230" s="235">
        <v>1</v>
      </c>
      <c r="O5230" s="235">
        <v>1</v>
      </c>
    </row>
    <row r="5231" spans="1:15">
      <c r="A5231" s="231" t="s">
        <v>969</v>
      </c>
      <c r="B5231" s="231" t="s">
        <v>970</v>
      </c>
      <c r="C5231" s="231" t="s">
        <v>971</v>
      </c>
      <c r="D5231" s="231" t="s">
        <v>972</v>
      </c>
      <c r="E5231" s="231" t="s">
        <v>996</v>
      </c>
      <c r="F5231" s="231" t="s">
        <v>999</v>
      </c>
      <c r="G5231" s="231" t="s">
        <v>974</v>
      </c>
      <c r="H5231" s="231" t="s">
        <v>89</v>
      </c>
      <c r="K5231" s="231" t="s">
        <v>92</v>
      </c>
      <c r="L5231" s="231" t="s">
        <v>979</v>
      </c>
      <c r="M5231" s="234"/>
      <c r="N5231" s="236"/>
      <c r="O5231" s="235"/>
    </row>
    <row r="5232" spans="1:15">
      <c r="A5232" s="231" t="s">
        <v>969</v>
      </c>
      <c r="B5232" s="231" t="s">
        <v>970</v>
      </c>
      <c r="C5232" s="231" t="s">
        <v>971</v>
      </c>
      <c r="D5232" s="231" t="s">
        <v>972</v>
      </c>
      <c r="E5232" s="231" t="s">
        <v>996</v>
      </c>
      <c r="F5232" s="231" t="s">
        <v>999</v>
      </c>
      <c r="G5232" s="231" t="s">
        <v>974</v>
      </c>
      <c r="H5232" s="231" t="s">
        <v>89</v>
      </c>
      <c r="K5232" s="231" t="s">
        <v>92</v>
      </c>
      <c r="L5232" s="231" t="s">
        <v>980</v>
      </c>
      <c r="M5232" s="234"/>
      <c r="N5232" s="236"/>
      <c r="O5232" s="235"/>
    </row>
    <row r="5233" spans="1:15">
      <c r="A5233" s="237" t="s">
        <v>969</v>
      </c>
      <c r="B5233" s="237" t="s">
        <v>970</v>
      </c>
      <c r="C5233" s="237" t="s">
        <v>971</v>
      </c>
      <c r="D5233" s="237" t="s">
        <v>972</v>
      </c>
      <c r="E5233" s="237" t="s">
        <v>996</v>
      </c>
      <c r="F5233" s="237" t="s">
        <v>999</v>
      </c>
      <c r="G5233" s="237" t="s">
        <v>974</v>
      </c>
      <c r="H5233" s="237" t="s">
        <v>70</v>
      </c>
      <c r="I5233" s="237"/>
      <c r="J5233" s="237"/>
      <c r="K5233" s="237" t="s">
        <v>92</v>
      </c>
      <c r="L5233" s="237" t="s">
        <v>976</v>
      </c>
      <c r="M5233" s="237">
        <v>2282.8098</v>
      </c>
      <c r="N5233" s="237"/>
      <c r="O5233" s="237">
        <v>296.82920000000001</v>
      </c>
    </row>
    <row r="5234" spans="1:15">
      <c r="A5234" s="237" t="s">
        <v>969</v>
      </c>
      <c r="B5234" s="237" t="s">
        <v>970</v>
      </c>
      <c r="C5234" s="237" t="s">
        <v>971</v>
      </c>
      <c r="D5234" s="237" t="s">
        <v>972</v>
      </c>
      <c r="E5234" s="237" t="s">
        <v>996</v>
      </c>
      <c r="F5234" s="237" t="s">
        <v>999</v>
      </c>
      <c r="G5234" s="237" t="s">
        <v>974</v>
      </c>
      <c r="H5234" s="237" t="s">
        <v>70</v>
      </c>
      <c r="I5234" s="237"/>
      <c r="J5234" s="237"/>
      <c r="K5234" s="237" t="s">
        <v>92</v>
      </c>
      <c r="L5234" s="237" t="s">
        <v>977</v>
      </c>
      <c r="M5234" s="238">
        <v>2.9820521831509903E-4</v>
      </c>
      <c r="N5234" s="238"/>
      <c r="O5234" s="238">
        <v>4.6211079886237601E-5</v>
      </c>
    </row>
    <row r="5235" spans="1:15">
      <c r="A5235" s="231" t="s">
        <v>969</v>
      </c>
      <c r="B5235" s="231" t="s">
        <v>970</v>
      </c>
      <c r="C5235" s="231" t="s">
        <v>971</v>
      </c>
      <c r="D5235" s="231" t="s">
        <v>972</v>
      </c>
      <c r="E5235" s="231" t="s">
        <v>996</v>
      </c>
      <c r="F5235" s="231" t="s">
        <v>999</v>
      </c>
      <c r="G5235" s="231" t="s">
        <v>974</v>
      </c>
      <c r="H5235" s="231" t="s">
        <v>70</v>
      </c>
      <c r="I5235" s="231" t="s">
        <v>109</v>
      </c>
      <c r="J5235" s="231" t="s">
        <v>811</v>
      </c>
      <c r="K5235" s="231" t="s">
        <v>92</v>
      </c>
      <c r="L5235" s="231" t="s">
        <v>978</v>
      </c>
      <c r="M5235" s="234"/>
      <c r="N5235" s="235">
        <v>1</v>
      </c>
      <c r="O5235" s="235">
        <v>1</v>
      </c>
    </row>
    <row r="5236" spans="1:15">
      <c r="A5236" s="231" t="s">
        <v>969</v>
      </c>
      <c r="B5236" s="231" t="s">
        <v>970</v>
      </c>
      <c r="C5236" s="231" t="s">
        <v>971</v>
      </c>
      <c r="D5236" s="231" t="s">
        <v>972</v>
      </c>
      <c r="E5236" s="231" t="s">
        <v>996</v>
      </c>
      <c r="F5236" s="231" t="s">
        <v>999</v>
      </c>
      <c r="G5236" s="231" t="s">
        <v>974</v>
      </c>
      <c r="H5236" s="231" t="s">
        <v>70</v>
      </c>
      <c r="K5236" s="231" t="s">
        <v>92</v>
      </c>
      <c r="L5236" s="231" t="s">
        <v>979</v>
      </c>
      <c r="M5236" s="234"/>
      <c r="N5236" s="236"/>
      <c r="O5236" s="235"/>
    </row>
    <row r="5237" spans="1:15">
      <c r="A5237" s="231" t="s">
        <v>969</v>
      </c>
      <c r="B5237" s="231" t="s">
        <v>970</v>
      </c>
      <c r="C5237" s="231" t="s">
        <v>971</v>
      </c>
      <c r="D5237" s="231" t="s">
        <v>972</v>
      </c>
      <c r="E5237" s="231" t="s">
        <v>996</v>
      </c>
      <c r="F5237" s="231" t="s">
        <v>999</v>
      </c>
      <c r="G5237" s="231" t="s">
        <v>974</v>
      </c>
      <c r="H5237" s="231" t="s">
        <v>70</v>
      </c>
      <c r="K5237" s="231" t="s">
        <v>92</v>
      </c>
      <c r="L5237" s="231" t="s">
        <v>980</v>
      </c>
      <c r="M5237" s="234"/>
      <c r="N5237" s="236"/>
      <c r="O5237" s="235"/>
    </row>
    <row r="5238" spans="1:15">
      <c r="A5238" s="237" t="s">
        <v>969</v>
      </c>
      <c r="B5238" s="237" t="s">
        <v>970</v>
      </c>
      <c r="C5238" s="237" t="s">
        <v>971</v>
      </c>
      <c r="D5238" s="237" t="s">
        <v>972</v>
      </c>
      <c r="E5238" s="237" t="s">
        <v>996</v>
      </c>
      <c r="F5238" s="237" t="s">
        <v>999</v>
      </c>
      <c r="G5238" s="237" t="s">
        <v>974</v>
      </c>
      <c r="H5238" s="237" t="s">
        <v>61</v>
      </c>
      <c r="I5238" s="237"/>
      <c r="J5238" s="237"/>
      <c r="K5238" s="237" t="s">
        <v>92</v>
      </c>
      <c r="L5238" s="237" t="s">
        <v>976</v>
      </c>
      <c r="M5238" s="237">
        <v>20459.125800000002</v>
      </c>
      <c r="N5238" s="237">
        <v>10280.706399999999</v>
      </c>
      <c r="O5238" s="237">
        <v>17087.984499999999</v>
      </c>
    </row>
    <row r="5239" spans="1:15">
      <c r="A5239" s="237" t="s">
        <v>969</v>
      </c>
      <c r="B5239" s="237" t="s">
        <v>970</v>
      </c>
      <c r="C5239" s="237" t="s">
        <v>971</v>
      </c>
      <c r="D5239" s="237" t="s">
        <v>972</v>
      </c>
      <c r="E5239" s="237" t="s">
        <v>996</v>
      </c>
      <c r="F5239" s="237" t="s">
        <v>999</v>
      </c>
      <c r="G5239" s="237" t="s">
        <v>974</v>
      </c>
      <c r="H5239" s="237" t="s">
        <v>61</v>
      </c>
      <c r="I5239" s="237"/>
      <c r="J5239" s="237"/>
      <c r="K5239" s="237" t="s">
        <v>92</v>
      </c>
      <c r="L5239" s="237" t="s">
        <v>977</v>
      </c>
      <c r="M5239" s="238">
        <v>3.32730193214585E-3</v>
      </c>
      <c r="N5239" s="238">
        <v>2.5660310837015E-3</v>
      </c>
      <c r="O5239" s="238">
        <v>2.6602983022704302E-3</v>
      </c>
    </row>
    <row r="5240" spans="1:15">
      <c r="A5240" s="231" t="s">
        <v>969</v>
      </c>
      <c r="B5240" s="231" t="s">
        <v>970</v>
      </c>
      <c r="C5240" s="231" t="s">
        <v>971</v>
      </c>
      <c r="D5240" s="231" t="s">
        <v>972</v>
      </c>
      <c r="E5240" s="231" t="s">
        <v>996</v>
      </c>
      <c r="F5240" s="231" t="s">
        <v>999</v>
      </c>
      <c r="G5240" s="231" t="s">
        <v>974</v>
      </c>
      <c r="H5240" s="231" t="s">
        <v>61</v>
      </c>
      <c r="I5240" s="231" t="s">
        <v>1002</v>
      </c>
      <c r="J5240" s="231" t="s">
        <v>1016</v>
      </c>
      <c r="K5240" s="231" t="s">
        <v>92</v>
      </c>
      <c r="L5240" s="231" t="s">
        <v>978</v>
      </c>
      <c r="M5240" s="234"/>
      <c r="N5240" s="235">
        <v>1</v>
      </c>
      <c r="O5240" s="235">
        <v>1</v>
      </c>
    </row>
    <row r="5241" spans="1:15">
      <c r="A5241" s="231" t="s">
        <v>969</v>
      </c>
      <c r="B5241" s="231" t="s">
        <v>970</v>
      </c>
      <c r="C5241" s="231" t="s">
        <v>971</v>
      </c>
      <c r="D5241" s="231" t="s">
        <v>972</v>
      </c>
      <c r="E5241" s="231" t="s">
        <v>996</v>
      </c>
      <c r="F5241" s="231" t="s">
        <v>999</v>
      </c>
      <c r="G5241" s="231" t="s">
        <v>974</v>
      </c>
      <c r="H5241" s="231" t="s">
        <v>61</v>
      </c>
      <c r="K5241" s="231" t="s">
        <v>92</v>
      </c>
      <c r="L5241" s="231" t="s">
        <v>979</v>
      </c>
      <c r="M5241" s="234"/>
      <c r="N5241" s="235"/>
      <c r="O5241" s="235"/>
    </row>
    <row r="5242" spans="1:15">
      <c r="A5242" s="231" t="s">
        <v>969</v>
      </c>
      <c r="B5242" s="231" t="s">
        <v>970</v>
      </c>
      <c r="C5242" s="231" t="s">
        <v>971</v>
      </c>
      <c r="D5242" s="231" t="s">
        <v>972</v>
      </c>
      <c r="E5242" s="231" t="s">
        <v>996</v>
      </c>
      <c r="F5242" s="231" t="s">
        <v>999</v>
      </c>
      <c r="G5242" s="231" t="s">
        <v>974</v>
      </c>
      <c r="H5242" s="231" t="s">
        <v>61</v>
      </c>
      <c r="K5242" s="231" t="s">
        <v>92</v>
      </c>
      <c r="L5242" s="231" t="s">
        <v>980</v>
      </c>
      <c r="M5242" s="234"/>
      <c r="N5242" s="235"/>
      <c r="O5242" s="235"/>
    </row>
    <row r="5243" spans="1:15">
      <c r="A5243" s="237" t="s">
        <v>969</v>
      </c>
      <c r="B5243" s="237" t="s">
        <v>970</v>
      </c>
      <c r="C5243" s="237" t="s">
        <v>971</v>
      </c>
      <c r="D5243" s="237" t="s">
        <v>972</v>
      </c>
      <c r="E5243" s="237" t="s">
        <v>996</v>
      </c>
      <c r="F5243" s="237" t="s">
        <v>999</v>
      </c>
      <c r="G5243" s="237" t="s">
        <v>974</v>
      </c>
      <c r="H5243" s="237" t="s">
        <v>19</v>
      </c>
      <c r="I5243" s="237"/>
      <c r="J5243" s="237"/>
      <c r="K5243" s="237" t="s">
        <v>92</v>
      </c>
      <c r="L5243" s="237" t="s">
        <v>976</v>
      </c>
      <c r="M5243" s="237">
        <v>75667.264800000004</v>
      </c>
      <c r="N5243" s="237">
        <v>59362.395900000003</v>
      </c>
      <c r="O5243" s="237">
        <v>57208.424899999998</v>
      </c>
    </row>
    <row r="5244" spans="1:15">
      <c r="A5244" s="237" t="s">
        <v>969</v>
      </c>
      <c r="B5244" s="237" t="s">
        <v>970</v>
      </c>
      <c r="C5244" s="237" t="s">
        <v>971</v>
      </c>
      <c r="D5244" s="237" t="s">
        <v>972</v>
      </c>
      <c r="E5244" s="237" t="s">
        <v>996</v>
      </c>
      <c r="F5244" s="237" t="s">
        <v>999</v>
      </c>
      <c r="G5244" s="237" t="s">
        <v>974</v>
      </c>
      <c r="H5244" s="237" t="s">
        <v>19</v>
      </c>
      <c r="I5244" s="237"/>
      <c r="J5244" s="237"/>
      <c r="K5244" s="237" t="s">
        <v>92</v>
      </c>
      <c r="L5244" s="237" t="s">
        <v>977</v>
      </c>
      <c r="M5244" s="238">
        <v>1.6559712245107602E-2</v>
      </c>
      <c r="N5244" s="238">
        <v>1.4816662119870899E-2</v>
      </c>
      <c r="O5244" s="238">
        <v>8.9063444338350999E-3</v>
      </c>
    </row>
    <row r="5245" spans="1:15">
      <c r="A5245" s="231" t="s">
        <v>969</v>
      </c>
      <c r="B5245" s="231" t="s">
        <v>970</v>
      </c>
      <c r="C5245" s="231" t="s">
        <v>971</v>
      </c>
      <c r="D5245" s="231" t="s">
        <v>972</v>
      </c>
      <c r="E5245" s="231" t="s">
        <v>996</v>
      </c>
      <c r="F5245" s="231" t="s">
        <v>999</v>
      </c>
      <c r="G5245" s="231" t="s">
        <v>974</v>
      </c>
      <c r="H5245" s="231" t="s">
        <v>19</v>
      </c>
      <c r="I5245" s="231" t="s">
        <v>99</v>
      </c>
      <c r="J5245" s="231" t="s">
        <v>811</v>
      </c>
      <c r="K5245" s="231" t="s">
        <v>92</v>
      </c>
      <c r="L5245" s="231" t="s">
        <v>978</v>
      </c>
      <c r="M5245" s="234"/>
      <c r="N5245" s="235">
        <v>1</v>
      </c>
      <c r="O5245" s="235">
        <v>1</v>
      </c>
    </row>
    <row r="5246" spans="1:15">
      <c r="A5246" s="231" t="s">
        <v>969</v>
      </c>
      <c r="B5246" s="231" t="s">
        <v>970</v>
      </c>
      <c r="C5246" s="231" t="s">
        <v>971</v>
      </c>
      <c r="D5246" s="231" t="s">
        <v>972</v>
      </c>
      <c r="E5246" s="231" t="s">
        <v>996</v>
      </c>
      <c r="F5246" s="231" t="s">
        <v>999</v>
      </c>
      <c r="G5246" s="231" t="s">
        <v>974</v>
      </c>
      <c r="H5246" s="231" t="s">
        <v>19</v>
      </c>
      <c r="K5246" s="231" t="s">
        <v>92</v>
      </c>
      <c r="L5246" s="231" t="s">
        <v>979</v>
      </c>
      <c r="M5246" s="234"/>
      <c r="N5246" s="235"/>
      <c r="O5246" s="235"/>
    </row>
    <row r="5247" spans="1:15">
      <c r="A5247" s="231" t="s">
        <v>969</v>
      </c>
      <c r="B5247" s="231" t="s">
        <v>970</v>
      </c>
      <c r="C5247" s="231" t="s">
        <v>971</v>
      </c>
      <c r="D5247" s="231" t="s">
        <v>972</v>
      </c>
      <c r="E5247" s="231" t="s">
        <v>996</v>
      </c>
      <c r="F5247" s="231" t="s">
        <v>999</v>
      </c>
      <c r="G5247" s="231" t="s">
        <v>974</v>
      </c>
      <c r="H5247" s="231" t="s">
        <v>19</v>
      </c>
      <c r="K5247" s="231" t="s">
        <v>92</v>
      </c>
      <c r="L5247" s="231" t="s">
        <v>980</v>
      </c>
      <c r="M5247" s="234"/>
      <c r="N5247" s="235"/>
      <c r="O5247" s="235"/>
    </row>
    <row r="5248" spans="1:15">
      <c r="A5248" s="237" t="s">
        <v>969</v>
      </c>
      <c r="B5248" s="237" t="s">
        <v>970</v>
      </c>
      <c r="C5248" s="237" t="s">
        <v>971</v>
      </c>
      <c r="D5248" s="237" t="s">
        <v>972</v>
      </c>
      <c r="E5248" s="237" t="s">
        <v>996</v>
      </c>
      <c r="F5248" s="237" t="s">
        <v>999</v>
      </c>
      <c r="G5248" s="237" t="s">
        <v>974</v>
      </c>
      <c r="H5248" s="237" t="s">
        <v>18</v>
      </c>
      <c r="I5248" s="237"/>
      <c r="J5248" s="237"/>
      <c r="K5248" s="237" t="s">
        <v>92</v>
      </c>
      <c r="L5248" s="237" t="s">
        <v>976</v>
      </c>
      <c r="M5248" s="237">
        <v>52491.199800000002</v>
      </c>
      <c r="N5248" s="237">
        <v>50961.875</v>
      </c>
      <c r="O5248" s="237">
        <v>9322.9829000000009</v>
      </c>
    </row>
    <row r="5249" spans="1:15">
      <c r="A5249" s="237" t="s">
        <v>969</v>
      </c>
      <c r="B5249" s="237" t="s">
        <v>970</v>
      </c>
      <c r="C5249" s="237" t="s">
        <v>971</v>
      </c>
      <c r="D5249" s="237" t="s">
        <v>972</v>
      </c>
      <c r="E5249" s="237" t="s">
        <v>996</v>
      </c>
      <c r="F5249" s="237" t="s">
        <v>999</v>
      </c>
      <c r="G5249" s="237" t="s">
        <v>974</v>
      </c>
      <c r="H5249" s="237" t="s">
        <v>18</v>
      </c>
      <c r="I5249" s="237"/>
      <c r="J5249" s="237"/>
      <c r="K5249" s="237" t="s">
        <v>92</v>
      </c>
      <c r="L5249" s="237" t="s">
        <v>977</v>
      </c>
      <c r="M5249" s="238">
        <v>1.2719919259022E-2</v>
      </c>
      <c r="N5249" s="238">
        <v>1.2719919259022E-2</v>
      </c>
      <c r="O5249" s="238">
        <v>1.45142427891167E-3</v>
      </c>
    </row>
    <row r="5250" spans="1:15">
      <c r="A5250" s="231" t="s">
        <v>969</v>
      </c>
      <c r="B5250" s="231" t="s">
        <v>970</v>
      </c>
      <c r="C5250" s="231" t="s">
        <v>971</v>
      </c>
      <c r="D5250" s="231" t="s">
        <v>972</v>
      </c>
      <c r="E5250" s="231" t="s">
        <v>996</v>
      </c>
      <c r="F5250" s="231" t="s">
        <v>999</v>
      </c>
      <c r="G5250" s="231" t="s">
        <v>974</v>
      </c>
      <c r="H5250" s="231" t="s">
        <v>18</v>
      </c>
      <c r="I5250" s="231" t="s">
        <v>1002</v>
      </c>
      <c r="J5250" s="231" t="s">
        <v>1016</v>
      </c>
      <c r="K5250" s="231" t="s">
        <v>92</v>
      </c>
      <c r="L5250" s="231" t="s">
        <v>978</v>
      </c>
      <c r="M5250" s="234"/>
      <c r="N5250" s="235">
        <v>1</v>
      </c>
      <c r="O5250" s="235">
        <v>1</v>
      </c>
    </row>
    <row r="5251" spans="1:15">
      <c r="A5251" s="231" t="s">
        <v>969</v>
      </c>
      <c r="B5251" s="231" t="s">
        <v>970</v>
      </c>
      <c r="C5251" s="231" t="s">
        <v>971</v>
      </c>
      <c r="D5251" s="231" t="s">
        <v>972</v>
      </c>
      <c r="E5251" s="231" t="s">
        <v>996</v>
      </c>
      <c r="F5251" s="231" t="s">
        <v>999</v>
      </c>
      <c r="G5251" s="231" t="s">
        <v>974</v>
      </c>
      <c r="H5251" s="231" t="s">
        <v>18</v>
      </c>
      <c r="K5251" s="231" t="s">
        <v>92</v>
      </c>
      <c r="L5251" s="231" t="s">
        <v>979</v>
      </c>
      <c r="M5251" s="234"/>
      <c r="N5251" s="235"/>
      <c r="O5251" s="235"/>
    </row>
    <row r="5252" spans="1:15">
      <c r="A5252" s="231" t="s">
        <v>969</v>
      </c>
      <c r="B5252" s="231" t="s">
        <v>970</v>
      </c>
      <c r="C5252" s="231" t="s">
        <v>971</v>
      </c>
      <c r="D5252" s="231" t="s">
        <v>972</v>
      </c>
      <c r="E5252" s="231" t="s">
        <v>996</v>
      </c>
      <c r="F5252" s="231" t="s">
        <v>999</v>
      </c>
      <c r="G5252" s="231" t="s">
        <v>974</v>
      </c>
      <c r="H5252" s="231" t="s">
        <v>18</v>
      </c>
      <c r="K5252" s="231" t="s">
        <v>92</v>
      </c>
      <c r="L5252" s="231" t="s">
        <v>980</v>
      </c>
      <c r="M5252" s="234"/>
      <c r="N5252" s="235"/>
      <c r="O5252" s="235"/>
    </row>
    <row r="5253" spans="1:15">
      <c r="A5253" s="237" t="s">
        <v>969</v>
      </c>
      <c r="B5253" s="237" t="s">
        <v>970</v>
      </c>
      <c r="C5253" s="237" t="s">
        <v>971</v>
      </c>
      <c r="D5253" s="237" t="s">
        <v>972</v>
      </c>
      <c r="E5253" s="237" t="s">
        <v>996</v>
      </c>
      <c r="F5253" s="237" t="s">
        <v>999</v>
      </c>
      <c r="G5253" s="237" t="s">
        <v>974</v>
      </c>
      <c r="H5253" s="237" t="s">
        <v>42</v>
      </c>
      <c r="I5253" s="237"/>
      <c r="J5253" s="237"/>
      <c r="K5253" s="237" t="s">
        <v>92</v>
      </c>
      <c r="L5253" s="237" t="s">
        <v>976</v>
      </c>
      <c r="M5253" s="237">
        <v>2.0636000000000001</v>
      </c>
      <c r="N5253" s="237"/>
      <c r="O5253" s="237">
        <v>2.0636000000000001</v>
      </c>
    </row>
    <row r="5254" spans="1:15">
      <c r="A5254" s="237" t="s">
        <v>969</v>
      </c>
      <c r="B5254" s="237" t="s">
        <v>970</v>
      </c>
      <c r="C5254" s="237" t="s">
        <v>971</v>
      </c>
      <c r="D5254" s="237" t="s">
        <v>972</v>
      </c>
      <c r="E5254" s="237" t="s">
        <v>996</v>
      </c>
      <c r="F5254" s="237" t="s">
        <v>999</v>
      </c>
      <c r="G5254" s="237" t="s">
        <v>974</v>
      </c>
      <c r="H5254" s="237" t="s">
        <v>42</v>
      </c>
      <c r="I5254" s="237"/>
      <c r="J5254" s="237"/>
      <c r="K5254" s="237" t="s">
        <v>92</v>
      </c>
      <c r="L5254" s="237" t="s">
        <v>977</v>
      </c>
      <c r="M5254" s="238">
        <v>3.2126618423403101E-7</v>
      </c>
      <c r="N5254" s="238"/>
      <c r="O5254" s="238">
        <v>3.2126618423403101E-7</v>
      </c>
    </row>
    <row r="5255" spans="1:15">
      <c r="A5255" s="231" t="s">
        <v>969</v>
      </c>
      <c r="B5255" s="231" t="s">
        <v>970</v>
      </c>
      <c r="C5255" s="231" t="s">
        <v>971</v>
      </c>
      <c r="D5255" s="231" t="s">
        <v>972</v>
      </c>
      <c r="E5255" s="231" t="s">
        <v>996</v>
      </c>
      <c r="F5255" s="231" t="s">
        <v>999</v>
      </c>
      <c r="G5255" s="231" t="s">
        <v>974</v>
      </c>
      <c r="H5255" s="231" t="s">
        <v>42</v>
      </c>
      <c r="I5255" s="231" t="s">
        <v>1013</v>
      </c>
      <c r="J5255" s="231" t="s">
        <v>42</v>
      </c>
      <c r="K5255" s="231" t="s">
        <v>92</v>
      </c>
      <c r="L5255" s="231" t="s">
        <v>978</v>
      </c>
      <c r="M5255" s="234"/>
      <c r="N5255" s="235">
        <v>1</v>
      </c>
      <c r="O5255" s="235">
        <v>1</v>
      </c>
    </row>
    <row r="5256" spans="1:15">
      <c r="A5256" s="231" t="s">
        <v>969</v>
      </c>
      <c r="B5256" s="231" t="s">
        <v>970</v>
      </c>
      <c r="C5256" s="231" t="s">
        <v>971</v>
      </c>
      <c r="D5256" s="231" t="s">
        <v>972</v>
      </c>
      <c r="E5256" s="231" t="s">
        <v>996</v>
      </c>
      <c r="F5256" s="231" t="s">
        <v>999</v>
      </c>
      <c r="G5256" s="231" t="s">
        <v>974</v>
      </c>
      <c r="H5256" s="231" t="s">
        <v>42</v>
      </c>
      <c r="K5256" s="231" t="s">
        <v>92</v>
      </c>
      <c r="L5256" s="231" t="s">
        <v>979</v>
      </c>
      <c r="M5256" s="234"/>
      <c r="N5256" s="236"/>
      <c r="O5256" s="235"/>
    </row>
    <row r="5257" spans="1:15">
      <c r="A5257" s="231" t="s">
        <v>969</v>
      </c>
      <c r="B5257" s="231" t="s">
        <v>970</v>
      </c>
      <c r="C5257" s="231" t="s">
        <v>971</v>
      </c>
      <c r="D5257" s="231" t="s">
        <v>972</v>
      </c>
      <c r="E5257" s="231" t="s">
        <v>996</v>
      </c>
      <c r="F5257" s="231" t="s">
        <v>999</v>
      </c>
      <c r="G5257" s="231" t="s">
        <v>974</v>
      </c>
      <c r="H5257" s="231" t="s">
        <v>42</v>
      </c>
      <c r="K5257" s="231" t="s">
        <v>92</v>
      </c>
      <c r="L5257" s="231" t="s">
        <v>980</v>
      </c>
      <c r="M5257" s="234"/>
      <c r="N5257" s="236"/>
      <c r="O5257" s="235"/>
    </row>
    <row r="5258" spans="1:15">
      <c r="A5258" s="237" t="s">
        <v>969</v>
      </c>
      <c r="B5258" s="237" t="s">
        <v>970</v>
      </c>
      <c r="C5258" s="237" t="s">
        <v>971</v>
      </c>
      <c r="D5258" s="237" t="s">
        <v>972</v>
      </c>
      <c r="E5258" s="237" t="s">
        <v>996</v>
      </c>
      <c r="F5258" s="237" t="s">
        <v>999</v>
      </c>
      <c r="G5258" s="237" t="s">
        <v>974</v>
      </c>
      <c r="H5258" s="237" t="s">
        <v>76</v>
      </c>
      <c r="I5258" s="237"/>
      <c r="J5258" s="237"/>
      <c r="K5258" s="237" t="s">
        <v>92</v>
      </c>
      <c r="L5258" s="237" t="s">
        <v>976</v>
      </c>
      <c r="M5258" s="237">
        <v>1.3516999999999999</v>
      </c>
      <c r="N5258" s="237"/>
      <c r="O5258" s="237"/>
    </row>
    <row r="5259" spans="1:15">
      <c r="A5259" s="237" t="s">
        <v>969</v>
      </c>
      <c r="B5259" s="237" t="s">
        <v>970</v>
      </c>
      <c r="C5259" s="237" t="s">
        <v>971</v>
      </c>
      <c r="D5259" s="237" t="s">
        <v>972</v>
      </c>
      <c r="E5259" s="237" t="s">
        <v>996</v>
      </c>
      <c r="F5259" s="237" t="s">
        <v>999</v>
      </c>
      <c r="G5259" s="237" t="s">
        <v>974</v>
      </c>
      <c r="H5259" s="237" t="s">
        <v>76</v>
      </c>
      <c r="I5259" s="237"/>
      <c r="J5259" s="237"/>
      <c r="K5259" s="237" t="s">
        <v>92</v>
      </c>
      <c r="L5259" s="237" t="s">
        <v>977</v>
      </c>
      <c r="M5259" s="238">
        <v>1.59153223555262E-7</v>
      </c>
      <c r="N5259" s="238"/>
      <c r="O5259" s="238"/>
    </row>
    <row r="5260" spans="1:15">
      <c r="A5260" s="231" t="s">
        <v>969</v>
      </c>
      <c r="B5260" s="231" t="s">
        <v>970</v>
      </c>
      <c r="C5260" s="231" t="s">
        <v>971</v>
      </c>
      <c r="D5260" s="231" t="s">
        <v>972</v>
      </c>
      <c r="E5260" s="231" t="s">
        <v>996</v>
      </c>
      <c r="F5260" s="231" t="s">
        <v>999</v>
      </c>
      <c r="G5260" s="231" t="s">
        <v>974</v>
      </c>
      <c r="H5260" s="231" t="s">
        <v>76</v>
      </c>
      <c r="I5260" s="231" t="s">
        <v>1013</v>
      </c>
      <c r="J5260" s="231" t="s">
        <v>76</v>
      </c>
      <c r="K5260" s="231" t="s">
        <v>92</v>
      </c>
      <c r="L5260" s="231" t="s">
        <v>978</v>
      </c>
      <c r="M5260" s="234"/>
      <c r="N5260" s="235">
        <v>1</v>
      </c>
      <c r="O5260" s="235">
        <v>1</v>
      </c>
    </row>
    <row r="5261" spans="1:15">
      <c r="A5261" s="231" t="s">
        <v>969</v>
      </c>
      <c r="B5261" s="231" t="s">
        <v>970</v>
      </c>
      <c r="C5261" s="231" t="s">
        <v>971</v>
      </c>
      <c r="D5261" s="231" t="s">
        <v>972</v>
      </c>
      <c r="E5261" s="231" t="s">
        <v>996</v>
      </c>
      <c r="F5261" s="231" t="s">
        <v>999</v>
      </c>
      <c r="G5261" s="231" t="s">
        <v>974</v>
      </c>
      <c r="H5261" s="231" t="s">
        <v>76</v>
      </c>
      <c r="K5261" s="231" t="s">
        <v>92</v>
      </c>
      <c r="L5261" s="231" t="s">
        <v>979</v>
      </c>
      <c r="M5261" s="234"/>
      <c r="N5261" s="236"/>
      <c r="O5261" s="236"/>
    </row>
    <row r="5262" spans="1:15">
      <c r="A5262" s="231" t="s">
        <v>969</v>
      </c>
      <c r="B5262" s="231" t="s">
        <v>970</v>
      </c>
      <c r="C5262" s="231" t="s">
        <v>971</v>
      </c>
      <c r="D5262" s="231" t="s">
        <v>972</v>
      </c>
      <c r="E5262" s="231" t="s">
        <v>996</v>
      </c>
      <c r="F5262" s="231" t="s">
        <v>999</v>
      </c>
      <c r="G5262" s="231" t="s">
        <v>974</v>
      </c>
      <c r="H5262" s="231" t="s">
        <v>76</v>
      </c>
      <c r="K5262" s="231" t="s">
        <v>92</v>
      </c>
      <c r="L5262" s="231" t="s">
        <v>980</v>
      </c>
      <c r="M5262" s="234"/>
      <c r="N5262" s="236"/>
      <c r="O5262" s="236"/>
    </row>
    <row r="5263" spans="1:15">
      <c r="A5263" s="237" t="s">
        <v>969</v>
      </c>
      <c r="B5263" s="237" t="s">
        <v>970</v>
      </c>
      <c r="C5263" s="237" t="s">
        <v>971</v>
      </c>
      <c r="D5263" s="237" t="s">
        <v>972</v>
      </c>
      <c r="E5263" s="237" t="s">
        <v>996</v>
      </c>
      <c r="F5263" s="237" t="s">
        <v>999</v>
      </c>
      <c r="G5263" s="237" t="s">
        <v>974</v>
      </c>
      <c r="H5263" s="237" t="s">
        <v>41</v>
      </c>
      <c r="I5263" s="237"/>
      <c r="J5263" s="237"/>
      <c r="K5263" s="237" t="s">
        <v>92</v>
      </c>
      <c r="L5263" s="237" t="s">
        <v>976</v>
      </c>
      <c r="M5263" s="237">
        <v>108.34050000000001</v>
      </c>
      <c r="N5263" s="237"/>
      <c r="O5263" s="237"/>
    </row>
    <row r="5264" spans="1:15">
      <c r="A5264" s="237" t="s">
        <v>969</v>
      </c>
      <c r="B5264" s="237" t="s">
        <v>970</v>
      </c>
      <c r="C5264" s="237" t="s">
        <v>971</v>
      </c>
      <c r="D5264" s="237" t="s">
        <v>972</v>
      </c>
      <c r="E5264" s="237" t="s">
        <v>996</v>
      </c>
      <c r="F5264" s="237" t="s">
        <v>999</v>
      </c>
      <c r="G5264" s="237" t="s">
        <v>974</v>
      </c>
      <c r="H5264" s="237" t="s">
        <v>41</v>
      </c>
      <c r="I5264" s="237"/>
      <c r="J5264" s="237"/>
      <c r="K5264" s="237" t="s">
        <v>92</v>
      </c>
      <c r="L5264" s="237" t="s">
        <v>977</v>
      </c>
      <c r="M5264" s="238">
        <v>1.2475049791459501E-5</v>
      </c>
      <c r="N5264" s="238"/>
      <c r="O5264" s="238"/>
    </row>
    <row r="5265" spans="1:15">
      <c r="A5265" s="231" t="s">
        <v>969</v>
      </c>
      <c r="B5265" s="231" t="s">
        <v>970</v>
      </c>
      <c r="C5265" s="231" t="s">
        <v>971</v>
      </c>
      <c r="D5265" s="231" t="s">
        <v>972</v>
      </c>
      <c r="E5265" s="231" t="s">
        <v>996</v>
      </c>
      <c r="F5265" s="231" t="s">
        <v>999</v>
      </c>
      <c r="G5265" s="231" t="s">
        <v>974</v>
      </c>
      <c r="H5265" s="231" t="s">
        <v>41</v>
      </c>
      <c r="I5265" s="231" t="s">
        <v>1013</v>
      </c>
      <c r="J5265" s="231" t="s">
        <v>41</v>
      </c>
      <c r="K5265" s="231" t="s">
        <v>92</v>
      </c>
      <c r="L5265" s="231" t="s">
        <v>978</v>
      </c>
      <c r="M5265" s="234"/>
      <c r="N5265" s="235">
        <v>1</v>
      </c>
      <c r="O5265" s="235">
        <v>1</v>
      </c>
    </row>
    <row r="5266" spans="1:15">
      <c r="A5266" s="231" t="s">
        <v>969</v>
      </c>
      <c r="B5266" s="231" t="s">
        <v>970</v>
      </c>
      <c r="C5266" s="231" t="s">
        <v>971</v>
      </c>
      <c r="D5266" s="231" t="s">
        <v>972</v>
      </c>
      <c r="E5266" s="231" t="s">
        <v>996</v>
      </c>
      <c r="F5266" s="231" t="s">
        <v>999</v>
      </c>
      <c r="G5266" s="231" t="s">
        <v>974</v>
      </c>
      <c r="H5266" s="231" t="s">
        <v>41</v>
      </c>
      <c r="K5266" s="231" t="s">
        <v>92</v>
      </c>
      <c r="L5266" s="231" t="s">
        <v>979</v>
      </c>
      <c r="M5266" s="234"/>
      <c r="N5266" s="236"/>
      <c r="O5266" s="236"/>
    </row>
    <row r="5267" spans="1:15">
      <c r="A5267" s="231" t="s">
        <v>969</v>
      </c>
      <c r="B5267" s="231" t="s">
        <v>970</v>
      </c>
      <c r="C5267" s="231" t="s">
        <v>971</v>
      </c>
      <c r="D5267" s="231" t="s">
        <v>972</v>
      </c>
      <c r="E5267" s="231" t="s">
        <v>996</v>
      </c>
      <c r="F5267" s="231" t="s">
        <v>999</v>
      </c>
      <c r="G5267" s="231" t="s">
        <v>974</v>
      </c>
      <c r="H5267" s="231" t="s">
        <v>41</v>
      </c>
      <c r="K5267" s="231" t="s">
        <v>92</v>
      </c>
      <c r="L5267" s="231" t="s">
        <v>980</v>
      </c>
      <c r="M5267" s="234"/>
      <c r="N5267" s="236"/>
      <c r="O5267" s="236"/>
    </row>
    <row r="5268" spans="1:15">
      <c r="A5268" s="237" t="s">
        <v>969</v>
      </c>
      <c r="B5268" s="237" t="s">
        <v>970</v>
      </c>
      <c r="C5268" s="237" t="s">
        <v>971</v>
      </c>
      <c r="D5268" s="237" t="s">
        <v>972</v>
      </c>
      <c r="E5268" s="237" t="s">
        <v>996</v>
      </c>
      <c r="F5268" s="237" t="s">
        <v>999</v>
      </c>
      <c r="G5268" s="237" t="s">
        <v>974</v>
      </c>
      <c r="H5268" s="237" t="s">
        <v>79</v>
      </c>
      <c r="I5268" s="237"/>
      <c r="J5268" s="237"/>
      <c r="K5268" s="237" t="s">
        <v>92</v>
      </c>
      <c r="L5268" s="237" t="s">
        <v>976</v>
      </c>
      <c r="M5268" s="237">
        <v>15.840199999999999</v>
      </c>
      <c r="N5268" s="237"/>
      <c r="O5268" s="237"/>
    </row>
    <row r="5269" spans="1:15">
      <c r="A5269" s="237" t="s">
        <v>969</v>
      </c>
      <c r="B5269" s="237" t="s">
        <v>970</v>
      </c>
      <c r="C5269" s="237" t="s">
        <v>971</v>
      </c>
      <c r="D5269" s="237" t="s">
        <v>972</v>
      </c>
      <c r="E5269" s="237" t="s">
        <v>996</v>
      </c>
      <c r="F5269" s="237" t="s">
        <v>999</v>
      </c>
      <c r="G5269" s="237" t="s">
        <v>974</v>
      </c>
      <c r="H5269" s="237" t="s">
        <v>79</v>
      </c>
      <c r="I5269" s="237"/>
      <c r="J5269" s="237"/>
      <c r="K5269" s="237" t="s">
        <v>92</v>
      </c>
      <c r="L5269" s="237" t="s">
        <v>977</v>
      </c>
      <c r="M5269" s="238">
        <v>1.7921810012991599E-6</v>
      </c>
      <c r="N5269" s="238"/>
      <c r="O5269" s="238"/>
    </row>
    <row r="5270" spans="1:15">
      <c r="A5270" s="231" t="s">
        <v>969</v>
      </c>
      <c r="B5270" s="231" t="s">
        <v>970</v>
      </c>
      <c r="C5270" s="231" t="s">
        <v>971</v>
      </c>
      <c r="D5270" s="231" t="s">
        <v>972</v>
      </c>
      <c r="E5270" s="231" t="s">
        <v>996</v>
      </c>
      <c r="F5270" s="231" t="s">
        <v>999</v>
      </c>
      <c r="G5270" s="231" t="s">
        <v>974</v>
      </c>
      <c r="H5270" s="231" t="s">
        <v>79</v>
      </c>
      <c r="I5270" s="231" t="s">
        <v>1013</v>
      </c>
      <c r="J5270" s="231" t="s">
        <v>79</v>
      </c>
      <c r="K5270" s="231" t="s">
        <v>92</v>
      </c>
      <c r="L5270" s="231" t="s">
        <v>978</v>
      </c>
      <c r="M5270" s="234"/>
      <c r="N5270" s="235">
        <v>1</v>
      </c>
      <c r="O5270" s="235">
        <v>1</v>
      </c>
    </row>
    <row r="5271" spans="1:15">
      <c r="A5271" s="231" t="s">
        <v>969</v>
      </c>
      <c r="B5271" s="231" t="s">
        <v>970</v>
      </c>
      <c r="C5271" s="231" t="s">
        <v>971</v>
      </c>
      <c r="D5271" s="231" t="s">
        <v>972</v>
      </c>
      <c r="E5271" s="231" t="s">
        <v>996</v>
      </c>
      <c r="F5271" s="231" t="s">
        <v>999</v>
      </c>
      <c r="G5271" s="231" t="s">
        <v>974</v>
      </c>
      <c r="H5271" s="231" t="s">
        <v>79</v>
      </c>
      <c r="K5271" s="231" t="s">
        <v>92</v>
      </c>
      <c r="L5271" s="231" t="s">
        <v>979</v>
      </c>
      <c r="M5271" s="234"/>
      <c r="N5271" s="236"/>
      <c r="O5271" s="236"/>
    </row>
    <row r="5272" spans="1:15">
      <c r="A5272" s="231" t="s">
        <v>969</v>
      </c>
      <c r="B5272" s="231" t="s">
        <v>970</v>
      </c>
      <c r="C5272" s="231" t="s">
        <v>971</v>
      </c>
      <c r="D5272" s="231" t="s">
        <v>972</v>
      </c>
      <c r="E5272" s="231" t="s">
        <v>996</v>
      </c>
      <c r="F5272" s="231" t="s">
        <v>999</v>
      </c>
      <c r="G5272" s="231" t="s">
        <v>974</v>
      </c>
      <c r="H5272" s="231" t="s">
        <v>79</v>
      </c>
      <c r="K5272" s="231" t="s">
        <v>92</v>
      </c>
      <c r="L5272" s="231" t="s">
        <v>980</v>
      </c>
      <c r="M5272" s="234"/>
      <c r="N5272" s="236"/>
      <c r="O5272" s="236"/>
    </row>
    <row r="5273" spans="1:15">
      <c r="A5273" s="237" t="s">
        <v>969</v>
      </c>
      <c r="B5273" s="237" t="s">
        <v>970</v>
      </c>
      <c r="C5273" s="237" t="s">
        <v>971</v>
      </c>
      <c r="D5273" s="237" t="s">
        <v>972</v>
      </c>
      <c r="E5273" s="237" t="s">
        <v>996</v>
      </c>
      <c r="F5273" s="237" t="s">
        <v>999</v>
      </c>
      <c r="G5273" s="237" t="s">
        <v>974</v>
      </c>
      <c r="H5273" s="237" t="s">
        <v>10</v>
      </c>
      <c r="I5273" s="237"/>
      <c r="J5273" s="237"/>
      <c r="K5273" s="237" t="s">
        <v>92</v>
      </c>
      <c r="L5273" s="237" t="s">
        <v>976</v>
      </c>
      <c r="M5273" s="237">
        <v>123.8177</v>
      </c>
      <c r="N5273" s="237"/>
      <c r="O5273" s="237">
        <v>4.5857999999999999</v>
      </c>
    </row>
    <row r="5274" spans="1:15">
      <c r="A5274" s="237" t="s">
        <v>969</v>
      </c>
      <c r="B5274" s="237" t="s">
        <v>970</v>
      </c>
      <c r="C5274" s="237" t="s">
        <v>971</v>
      </c>
      <c r="D5274" s="237" t="s">
        <v>972</v>
      </c>
      <c r="E5274" s="237" t="s">
        <v>996</v>
      </c>
      <c r="F5274" s="237" t="s">
        <v>999</v>
      </c>
      <c r="G5274" s="237" t="s">
        <v>974</v>
      </c>
      <c r="H5274" s="237" t="s">
        <v>10</v>
      </c>
      <c r="I5274" s="237"/>
      <c r="J5274" s="237"/>
      <c r="K5274" s="237" t="s">
        <v>92</v>
      </c>
      <c r="L5274" s="237" t="s">
        <v>977</v>
      </c>
      <c r="M5274" s="238">
        <v>1.42571981167153E-5</v>
      </c>
      <c r="N5274" s="238"/>
      <c r="O5274" s="238">
        <v>7.1392831346211403E-7</v>
      </c>
    </row>
    <row r="5275" spans="1:15">
      <c r="A5275" s="231" t="s">
        <v>969</v>
      </c>
      <c r="B5275" s="231" t="s">
        <v>970</v>
      </c>
      <c r="C5275" s="231" t="s">
        <v>971</v>
      </c>
      <c r="D5275" s="231" t="s">
        <v>972</v>
      </c>
      <c r="E5275" s="231" t="s">
        <v>996</v>
      </c>
      <c r="F5275" s="231" t="s">
        <v>999</v>
      </c>
      <c r="G5275" s="231" t="s">
        <v>974</v>
      </c>
      <c r="H5275" s="231" t="s">
        <v>10</v>
      </c>
      <c r="I5275" s="231" t="s">
        <v>1002</v>
      </c>
      <c r="J5275" s="231" t="s">
        <v>1016</v>
      </c>
      <c r="K5275" s="231" t="s">
        <v>92</v>
      </c>
      <c r="L5275" s="231" t="s">
        <v>978</v>
      </c>
      <c r="M5275" s="234"/>
      <c r="N5275" s="235">
        <v>1</v>
      </c>
      <c r="O5275" s="235">
        <v>1</v>
      </c>
    </row>
    <row r="5276" spans="1:15">
      <c r="A5276" s="231" t="s">
        <v>969</v>
      </c>
      <c r="B5276" s="231" t="s">
        <v>970</v>
      </c>
      <c r="C5276" s="231" t="s">
        <v>971</v>
      </c>
      <c r="D5276" s="231" t="s">
        <v>972</v>
      </c>
      <c r="E5276" s="231" t="s">
        <v>996</v>
      </c>
      <c r="F5276" s="231" t="s">
        <v>999</v>
      </c>
      <c r="G5276" s="231" t="s">
        <v>974</v>
      </c>
      <c r="H5276" s="231" t="s">
        <v>10</v>
      </c>
      <c r="K5276" s="231" t="s">
        <v>92</v>
      </c>
      <c r="L5276" s="231" t="s">
        <v>979</v>
      </c>
      <c r="M5276" s="234"/>
      <c r="N5276" s="236"/>
      <c r="O5276" s="235"/>
    </row>
    <row r="5277" spans="1:15">
      <c r="A5277" s="231" t="s">
        <v>969</v>
      </c>
      <c r="B5277" s="231" t="s">
        <v>970</v>
      </c>
      <c r="C5277" s="231" t="s">
        <v>971</v>
      </c>
      <c r="D5277" s="231" t="s">
        <v>972</v>
      </c>
      <c r="E5277" s="231" t="s">
        <v>996</v>
      </c>
      <c r="F5277" s="231" t="s">
        <v>999</v>
      </c>
      <c r="G5277" s="231" t="s">
        <v>974</v>
      </c>
      <c r="H5277" s="231" t="s">
        <v>10</v>
      </c>
      <c r="K5277" s="231" t="s">
        <v>92</v>
      </c>
      <c r="L5277" s="231" t="s">
        <v>980</v>
      </c>
      <c r="M5277" s="234"/>
      <c r="N5277" s="236"/>
      <c r="O5277" s="235"/>
    </row>
    <row r="5278" spans="1:15">
      <c r="A5278" s="237" t="s">
        <v>969</v>
      </c>
      <c r="B5278" s="237" t="s">
        <v>970</v>
      </c>
      <c r="C5278" s="237" t="s">
        <v>971</v>
      </c>
      <c r="D5278" s="237" t="s">
        <v>972</v>
      </c>
      <c r="E5278" s="237" t="s">
        <v>996</v>
      </c>
      <c r="F5278" s="237" t="s">
        <v>999</v>
      </c>
      <c r="G5278" s="237" t="s">
        <v>974</v>
      </c>
      <c r="H5278" s="237" t="s">
        <v>35</v>
      </c>
      <c r="I5278" s="237"/>
      <c r="J5278" s="237"/>
      <c r="K5278" s="237" t="s">
        <v>92</v>
      </c>
      <c r="L5278" s="237" t="s">
        <v>976</v>
      </c>
      <c r="M5278" s="237">
        <v>114.8028</v>
      </c>
      <c r="N5278" s="237"/>
      <c r="O5278" s="237">
        <v>47.769199999999998</v>
      </c>
    </row>
    <row r="5279" spans="1:15">
      <c r="A5279" s="237" t="s">
        <v>969</v>
      </c>
      <c r="B5279" s="237" t="s">
        <v>970</v>
      </c>
      <c r="C5279" s="237" t="s">
        <v>971</v>
      </c>
      <c r="D5279" s="237" t="s">
        <v>972</v>
      </c>
      <c r="E5279" s="237" t="s">
        <v>996</v>
      </c>
      <c r="F5279" s="237" t="s">
        <v>999</v>
      </c>
      <c r="G5279" s="237" t="s">
        <v>974</v>
      </c>
      <c r="H5279" s="237" t="s">
        <v>35</v>
      </c>
      <c r="I5279" s="237"/>
      <c r="J5279" s="237"/>
      <c r="K5279" s="237" t="s">
        <v>92</v>
      </c>
      <c r="L5279" s="237" t="s">
        <v>977</v>
      </c>
      <c r="M5279" s="238">
        <v>1.5829271047200001E-5</v>
      </c>
      <c r="N5279" s="238"/>
      <c r="O5279" s="238">
        <v>7.4368233223067803E-6</v>
      </c>
    </row>
    <row r="5280" spans="1:15">
      <c r="A5280" s="231" t="s">
        <v>969</v>
      </c>
      <c r="B5280" s="231" t="s">
        <v>970</v>
      </c>
      <c r="C5280" s="231" t="s">
        <v>971</v>
      </c>
      <c r="D5280" s="231" t="s">
        <v>972</v>
      </c>
      <c r="E5280" s="231" t="s">
        <v>996</v>
      </c>
      <c r="F5280" s="231" t="s">
        <v>999</v>
      </c>
      <c r="G5280" s="231" t="s">
        <v>974</v>
      </c>
      <c r="H5280" s="231" t="s">
        <v>35</v>
      </c>
      <c r="I5280" s="231" t="s">
        <v>1013</v>
      </c>
      <c r="J5280" s="231" t="s">
        <v>35</v>
      </c>
      <c r="K5280" s="231" t="s">
        <v>92</v>
      </c>
      <c r="L5280" s="231" t="s">
        <v>978</v>
      </c>
      <c r="M5280" s="234"/>
      <c r="N5280" s="235">
        <v>1</v>
      </c>
      <c r="O5280" s="235">
        <v>1</v>
      </c>
    </row>
    <row r="5281" spans="1:15">
      <c r="A5281" s="231" t="s">
        <v>969</v>
      </c>
      <c r="B5281" s="231" t="s">
        <v>970</v>
      </c>
      <c r="C5281" s="231" t="s">
        <v>971</v>
      </c>
      <c r="D5281" s="231" t="s">
        <v>972</v>
      </c>
      <c r="E5281" s="231" t="s">
        <v>996</v>
      </c>
      <c r="F5281" s="231" t="s">
        <v>999</v>
      </c>
      <c r="G5281" s="231" t="s">
        <v>974</v>
      </c>
      <c r="H5281" s="231" t="s">
        <v>35</v>
      </c>
      <c r="K5281" s="231" t="s">
        <v>92</v>
      </c>
      <c r="L5281" s="231" t="s">
        <v>979</v>
      </c>
      <c r="M5281" s="234"/>
      <c r="N5281" s="236"/>
      <c r="O5281" s="235"/>
    </row>
    <row r="5282" spans="1:15">
      <c r="A5282" s="231" t="s">
        <v>969</v>
      </c>
      <c r="B5282" s="231" t="s">
        <v>970</v>
      </c>
      <c r="C5282" s="231" t="s">
        <v>971</v>
      </c>
      <c r="D5282" s="231" t="s">
        <v>972</v>
      </c>
      <c r="E5282" s="231" t="s">
        <v>996</v>
      </c>
      <c r="F5282" s="231" t="s">
        <v>999</v>
      </c>
      <c r="G5282" s="231" t="s">
        <v>974</v>
      </c>
      <c r="H5282" s="231" t="s">
        <v>35</v>
      </c>
      <c r="K5282" s="231" t="s">
        <v>92</v>
      </c>
      <c r="L5282" s="231" t="s">
        <v>980</v>
      </c>
      <c r="M5282" s="234"/>
      <c r="N5282" s="236"/>
      <c r="O5282" s="235"/>
    </row>
    <row r="5283" spans="1:15">
      <c r="A5283" s="237" t="s">
        <v>969</v>
      </c>
      <c r="B5283" s="237" t="s">
        <v>970</v>
      </c>
      <c r="C5283" s="237" t="s">
        <v>971</v>
      </c>
      <c r="D5283" s="237" t="s">
        <v>972</v>
      </c>
      <c r="E5283" s="237" t="s">
        <v>996</v>
      </c>
      <c r="F5283" s="237" t="s">
        <v>999</v>
      </c>
      <c r="G5283" s="237" t="s">
        <v>974</v>
      </c>
      <c r="H5283" s="237" t="s">
        <v>73</v>
      </c>
      <c r="I5283" s="237"/>
      <c r="J5283" s="237"/>
      <c r="K5283" s="237" t="s">
        <v>92</v>
      </c>
      <c r="L5283" s="237" t="s">
        <v>976</v>
      </c>
      <c r="M5283" s="237">
        <v>898.74810000000002</v>
      </c>
      <c r="N5283" s="237"/>
      <c r="O5283" s="237">
        <v>77.239400000000003</v>
      </c>
    </row>
    <row r="5284" spans="1:15">
      <c r="A5284" s="237" t="s">
        <v>969</v>
      </c>
      <c r="B5284" s="237" t="s">
        <v>970</v>
      </c>
      <c r="C5284" s="237" t="s">
        <v>971</v>
      </c>
      <c r="D5284" s="237" t="s">
        <v>972</v>
      </c>
      <c r="E5284" s="237" t="s">
        <v>996</v>
      </c>
      <c r="F5284" s="237" t="s">
        <v>999</v>
      </c>
      <c r="G5284" s="237" t="s">
        <v>974</v>
      </c>
      <c r="H5284" s="237" t="s">
        <v>73</v>
      </c>
      <c r="I5284" s="237"/>
      <c r="J5284" s="237"/>
      <c r="K5284" s="237" t="s">
        <v>92</v>
      </c>
      <c r="L5284" s="237" t="s">
        <v>977</v>
      </c>
      <c r="M5284" s="238">
        <v>1.0669134101216E-4</v>
      </c>
      <c r="N5284" s="238"/>
      <c r="O5284" s="238">
        <v>1.20248145524937E-5</v>
      </c>
    </row>
    <row r="5285" spans="1:15">
      <c r="A5285" s="231" t="s">
        <v>969</v>
      </c>
      <c r="B5285" s="231" t="s">
        <v>970</v>
      </c>
      <c r="C5285" s="231" t="s">
        <v>971</v>
      </c>
      <c r="D5285" s="231" t="s">
        <v>972</v>
      </c>
      <c r="E5285" s="231" t="s">
        <v>996</v>
      </c>
      <c r="F5285" s="231" t="s">
        <v>999</v>
      </c>
      <c r="G5285" s="231" t="s">
        <v>974</v>
      </c>
      <c r="H5285" s="231" t="s">
        <v>73</v>
      </c>
      <c r="I5285" s="231" t="s">
        <v>1002</v>
      </c>
      <c r="J5285" s="231" t="s">
        <v>1016</v>
      </c>
      <c r="K5285" s="231" t="s">
        <v>92</v>
      </c>
      <c r="L5285" s="231" t="s">
        <v>978</v>
      </c>
      <c r="M5285" s="234"/>
      <c r="N5285" s="235">
        <v>1</v>
      </c>
      <c r="O5285" s="235">
        <v>1</v>
      </c>
    </row>
    <row r="5286" spans="1:15">
      <c r="A5286" s="231" t="s">
        <v>969</v>
      </c>
      <c r="B5286" s="231" t="s">
        <v>970</v>
      </c>
      <c r="C5286" s="231" t="s">
        <v>971</v>
      </c>
      <c r="D5286" s="231" t="s">
        <v>972</v>
      </c>
      <c r="E5286" s="231" t="s">
        <v>996</v>
      </c>
      <c r="F5286" s="231" t="s">
        <v>999</v>
      </c>
      <c r="G5286" s="231" t="s">
        <v>974</v>
      </c>
      <c r="H5286" s="231" t="s">
        <v>73</v>
      </c>
      <c r="K5286" s="231" t="s">
        <v>92</v>
      </c>
      <c r="L5286" s="231" t="s">
        <v>979</v>
      </c>
      <c r="M5286" s="234"/>
      <c r="N5286" s="236"/>
      <c r="O5286" s="235"/>
    </row>
    <row r="5287" spans="1:15">
      <c r="A5287" s="231" t="s">
        <v>969</v>
      </c>
      <c r="B5287" s="231" t="s">
        <v>970</v>
      </c>
      <c r="C5287" s="231" t="s">
        <v>971</v>
      </c>
      <c r="D5287" s="231" t="s">
        <v>972</v>
      </c>
      <c r="E5287" s="231" t="s">
        <v>996</v>
      </c>
      <c r="F5287" s="231" t="s">
        <v>999</v>
      </c>
      <c r="G5287" s="231" t="s">
        <v>974</v>
      </c>
      <c r="H5287" s="231" t="s">
        <v>73</v>
      </c>
      <c r="K5287" s="231" t="s">
        <v>92</v>
      </c>
      <c r="L5287" s="231" t="s">
        <v>980</v>
      </c>
      <c r="M5287" s="234"/>
      <c r="N5287" s="236"/>
      <c r="O5287" s="235"/>
    </row>
    <row r="5288" spans="1:15">
      <c r="A5288" s="237" t="s">
        <v>969</v>
      </c>
      <c r="B5288" s="237" t="s">
        <v>970</v>
      </c>
      <c r="C5288" s="237" t="s">
        <v>971</v>
      </c>
      <c r="D5288" s="237" t="s">
        <v>972</v>
      </c>
      <c r="E5288" s="237" t="s">
        <v>996</v>
      </c>
      <c r="F5288" s="237" t="s">
        <v>999</v>
      </c>
      <c r="G5288" s="237" t="s">
        <v>974</v>
      </c>
      <c r="H5288" s="237" t="s">
        <v>47</v>
      </c>
      <c r="I5288" s="237"/>
      <c r="J5288" s="237"/>
      <c r="K5288" s="237" t="s">
        <v>92</v>
      </c>
      <c r="L5288" s="237" t="s">
        <v>976</v>
      </c>
      <c r="M5288" s="237">
        <v>819.7201</v>
      </c>
      <c r="N5288" s="237"/>
      <c r="O5288" s="237">
        <v>308.08730000000003</v>
      </c>
    </row>
    <row r="5289" spans="1:15">
      <c r="A5289" s="237" t="s">
        <v>969</v>
      </c>
      <c r="B5289" s="237" t="s">
        <v>970</v>
      </c>
      <c r="C5289" s="237" t="s">
        <v>971</v>
      </c>
      <c r="D5289" s="237" t="s">
        <v>972</v>
      </c>
      <c r="E5289" s="237" t="s">
        <v>996</v>
      </c>
      <c r="F5289" s="237" t="s">
        <v>999</v>
      </c>
      <c r="G5289" s="237" t="s">
        <v>974</v>
      </c>
      <c r="H5289" s="237" t="s">
        <v>47</v>
      </c>
      <c r="I5289" s="237"/>
      <c r="J5289" s="237"/>
      <c r="K5289" s="237" t="s">
        <v>92</v>
      </c>
      <c r="L5289" s="237" t="s">
        <v>977</v>
      </c>
      <c r="M5289" s="238">
        <v>1.06755997653631E-4</v>
      </c>
      <c r="N5289" s="238"/>
      <c r="O5289" s="238">
        <v>4.7963767824173798E-5</v>
      </c>
    </row>
    <row r="5290" spans="1:15">
      <c r="A5290" s="231" t="s">
        <v>969</v>
      </c>
      <c r="B5290" s="231" t="s">
        <v>970</v>
      </c>
      <c r="C5290" s="231" t="s">
        <v>971</v>
      </c>
      <c r="D5290" s="231" t="s">
        <v>972</v>
      </c>
      <c r="E5290" s="231" t="s">
        <v>996</v>
      </c>
      <c r="F5290" s="231" t="s">
        <v>999</v>
      </c>
      <c r="G5290" s="231" t="s">
        <v>974</v>
      </c>
      <c r="H5290" s="231" t="s">
        <v>47</v>
      </c>
      <c r="I5290" s="231" t="s">
        <v>1002</v>
      </c>
      <c r="J5290" s="231" t="s">
        <v>1016</v>
      </c>
      <c r="K5290" s="231" t="s">
        <v>92</v>
      </c>
      <c r="L5290" s="231" t="s">
        <v>978</v>
      </c>
      <c r="M5290" s="234"/>
      <c r="N5290" s="235">
        <v>1</v>
      </c>
      <c r="O5290" s="235">
        <v>1</v>
      </c>
    </row>
    <row r="5291" spans="1:15">
      <c r="A5291" s="231" t="s">
        <v>969</v>
      </c>
      <c r="B5291" s="231" t="s">
        <v>970</v>
      </c>
      <c r="C5291" s="231" t="s">
        <v>971</v>
      </c>
      <c r="D5291" s="231" t="s">
        <v>972</v>
      </c>
      <c r="E5291" s="231" t="s">
        <v>996</v>
      </c>
      <c r="F5291" s="231" t="s">
        <v>999</v>
      </c>
      <c r="G5291" s="231" t="s">
        <v>974</v>
      </c>
      <c r="H5291" s="231" t="s">
        <v>47</v>
      </c>
      <c r="K5291" s="231" t="s">
        <v>92</v>
      </c>
      <c r="L5291" s="231" t="s">
        <v>979</v>
      </c>
      <c r="M5291" s="234"/>
      <c r="N5291" s="236"/>
      <c r="O5291" s="235"/>
    </row>
    <row r="5292" spans="1:15">
      <c r="A5292" s="231" t="s">
        <v>969</v>
      </c>
      <c r="B5292" s="231" t="s">
        <v>970</v>
      </c>
      <c r="C5292" s="231" t="s">
        <v>971</v>
      </c>
      <c r="D5292" s="231" t="s">
        <v>972</v>
      </c>
      <c r="E5292" s="231" t="s">
        <v>996</v>
      </c>
      <c r="F5292" s="231" t="s">
        <v>999</v>
      </c>
      <c r="G5292" s="231" t="s">
        <v>974</v>
      </c>
      <c r="H5292" s="231" t="s">
        <v>47</v>
      </c>
      <c r="K5292" s="231" t="s">
        <v>92</v>
      </c>
      <c r="L5292" s="231" t="s">
        <v>980</v>
      </c>
      <c r="M5292" s="234"/>
      <c r="N5292" s="236"/>
      <c r="O5292" s="235"/>
    </row>
    <row r="5293" spans="1:15">
      <c r="A5293" s="237" t="s">
        <v>969</v>
      </c>
      <c r="B5293" s="237" t="s">
        <v>970</v>
      </c>
      <c r="C5293" s="237" t="s">
        <v>971</v>
      </c>
      <c r="D5293" s="237" t="s">
        <v>972</v>
      </c>
      <c r="E5293" s="237" t="s">
        <v>996</v>
      </c>
      <c r="F5293" s="237" t="s">
        <v>999</v>
      </c>
      <c r="G5293" s="237" t="s">
        <v>974</v>
      </c>
      <c r="H5293" s="237" t="s">
        <v>46</v>
      </c>
      <c r="I5293" s="237"/>
      <c r="J5293" s="237"/>
      <c r="K5293" s="237" t="s">
        <v>92</v>
      </c>
      <c r="L5293" s="237" t="s">
        <v>976</v>
      </c>
      <c r="M5293" s="237">
        <v>943.65679999999998</v>
      </c>
      <c r="N5293" s="237"/>
      <c r="O5293" s="237">
        <v>282.7457</v>
      </c>
    </row>
    <row r="5294" spans="1:15">
      <c r="A5294" s="237" t="s">
        <v>969</v>
      </c>
      <c r="B5294" s="237" t="s">
        <v>970</v>
      </c>
      <c r="C5294" s="237" t="s">
        <v>971</v>
      </c>
      <c r="D5294" s="237" t="s">
        <v>972</v>
      </c>
      <c r="E5294" s="237" t="s">
        <v>996</v>
      </c>
      <c r="F5294" s="237" t="s">
        <v>999</v>
      </c>
      <c r="G5294" s="237" t="s">
        <v>974</v>
      </c>
      <c r="H5294" s="237" t="s">
        <v>46</v>
      </c>
      <c r="I5294" s="237"/>
      <c r="J5294" s="237"/>
      <c r="K5294" s="237" t="s">
        <v>92</v>
      </c>
      <c r="L5294" s="237" t="s">
        <v>977</v>
      </c>
      <c r="M5294" s="238">
        <v>1.0676656789098399E-4</v>
      </c>
      <c r="N5294" s="238"/>
      <c r="O5294" s="238">
        <v>4.40185269178038E-5</v>
      </c>
    </row>
    <row r="5295" spans="1:15">
      <c r="A5295" s="231" t="s">
        <v>969</v>
      </c>
      <c r="B5295" s="231" t="s">
        <v>970</v>
      </c>
      <c r="C5295" s="231" t="s">
        <v>971</v>
      </c>
      <c r="D5295" s="231" t="s">
        <v>972</v>
      </c>
      <c r="E5295" s="231" t="s">
        <v>996</v>
      </c>
      <c r="F5295" s="231" t="s">
        <v>999</v>
      </c>
      <c r="G5295" s="231" t="s">
        <v>974</v>
      </c>
      <c r="H5295" s="231" t="s">
        <v>46</v>
      </c>
      <c r="I5295" s="231" t="s">
        <v>1002</v>
      </c>
      <c r="J5295" s="231" t="s">
        <v>1016</v>
      </c>
      <c r="K5295" s="231" t="s">
        <v>92</v>
      </c>
      <c r="L5295" s="231" t="s">
        <v>978</v>
      </c>
      <c r="M5295" s="234"/>
      <c r="N5295" s="235">
        <v>1</v>
      </c>
      <c r="O5295" s="235">
        <v>1</v>
      </c>
    </row>
    <row r="5296" spans="1:15">
      <c r="A5296" s="231" t="s">
        <v>969</v>
      </c>
      <c r="B5296" s="231" t="s">
        <v>970</v>
      </c>
      <c r="C5296" s="231" t="s">
        <v>971</v>
      </c>
      <c r="D5296" s="231" t="s">
        <v>972</v>
      </c>
      <c r="E5296" s="231" t="s">
        <v>996</v>
      </c>
      <c r="F5296" s="231" t="s">
        <v>999</v>
      </c>
      <c r="G5296" s="231" t="s">
        <v>974</v>
      </c>
      <c r="H5296" s="231" t="s">
        <v>46</v>
      </c>
      <c r="K5296" s="231" t="s">
        <v>92</v>
      </c>
      <c r="L5296" s="231" t="s">
        <v>979</v>
      </c>
      <c r="M5296" s="234"/>
      <c r="N5296" s="236"/>
      <c r="O5296" s="235"/>
    </row>
    <row r="5297" spans="1:15">
      <c r="A5297" s="231" t="s">
        <v>969</v>
      </c>
      <c r="B5297" s="231" t="s">
        <v>970</v>
      </c>
      <c r="C5297" s="231" t="s">
        <v>971</v>
      </c>
      <c r="D5297" s="231" t="s">
        <v>972</v>
      </c>
      <c r="E5297" s="231" t="s">
        <v>996</v>
      </c>
      <c r="F5297" s="231" t="s">
        <v>999</v>
      </c>
      <c r="G5297" s="231" t="s">
        <v>974</v>
      </c>
      <c r="H5297" s="231" t="s">
        <v>46</v>
      </c>
      <c r="K5297" s="231" t="s">
        <v>92</v>
      </c>
      <c r="L5297" s="231" t="s">
        <v>980</v>
      </c>
      <c r="M5297" s="234"/>
      <c r="N5297" s="236"/>
      <c r="O5297" s="235"/>
    </row>
    <row r="5298" spans="1:15">
      <c r="A5298" s="237" t="s">
        <v>969</v>
      </c>
      <c r="B5298" s="237" t="s">
        <v>970</v>
      </c>
      <c r="C5298" s="237" t="s">
        <v>971</v>
      </c>
      <c r="D5298" s="237" t="s">
        <v>972</v>
      </c>
      <c r="E5298" s="237" t="s">
        <v>996</v>
      </c>
      <c r="F5298" s="237" t="s">
        <v>999</v>
      </c>
      <c r="G5298" s="237" t="s">
        <v>974</v>
      </c>
      <c r="H5298" s="237" t="s">
        <v>36</v>
      </c>
      <c r="I5298" s="237"/>
      <c r="J5298" s="237"/>
      <c r="K5298" s="237" t="s">
        <v>92</v>
      </c>
      <c r="L5298" s="237" t="s">
        <v>976</v>
      </c>
      <c r="M5298" s="237">
        <v>23604.530699999999</v>
      </c>
      <c r="N5298" s="237">
        <v>5482.7791999999999</v>
      </c>
      <c r="O5298" s="237">
        <v>13101.613600000001</v>
      </c>
    </row>
    <row r="5299" spans="1:15">
      <c r="A5299" s="237" t="s">
        <v>969</v>
      </c>
      <c r="B5299" s="237" t="s">
        <v>970</v>
      </c>
      <c r="C5299" s="237" t="s">
        <v>971</v>
      </c>
      <c r="D5299" s="237" t="s">
        <v>972</v>
      </c>
      <c r="E5299" s="237" t="s">
        <v>996</v>
      </c>
      <c r="F5299" s="237" t="s">
        <v>999</v>
      </c>
      <c r="G5299" s="237" t="s">
        <v>974</v>
      </c>
      <c r="H5299" s="237" t="s">
        <v>36</v>
      </c>
      <c r="I5299" s="237"/>
      <c r="J5299" s="237"/>
      <c r="K5299" s="237" t="s">
        <v>92</v>
      </c>
      <c r="L5299" s="237" t="s">
        <v>977</v>
      </c>
      <c r="M5299" s="238">
        <v>2.6783920674270201E-3</v>
      </c>
      <c r="N5299" s="238">
        <v>1.3684839645135699E-3</v>
      </c>
      <c r="O5299" s="238">
        <v>2.0396905449605899E-3</v>
      </c>
    </row>
    <row r="5300" spans="1:15">
      <c r="A5300" s="231" t="s">
        <v>969</v>
      </c>
      <c r="B5300" s="231" t="s">
        <v>970</v>
      </c>
      <c r="C5300" s="231" t="s">
        <v>971</v>
      </c>
      <c r="D5300" s="231" t="s">
        <v>972</v>
      </c>
      <c r="E5300" s="231" t="s">
        <v>996</v>
      </c>
      <c r="F5300" s="231" t="s">
        <v>999</v>
      </c>
      <c r="G5300" s="231" t="s">
        <v>974</v>
      </c>
      <c r="H5300" s="231" t="s">
        <v>36</v>
      </c>
      <c r="I5300" s="231" t="s">
        <v>1002</v>
      </c>
      <c r="J5300" s="231" t="s">
        <v>1016</v>
      </c>
      <c r="K5300" s="231" t="s">
        <v>92</v>
      </c>
      <c r="L5300" s="231" t="s">
        <v>978</v>
      </c>
      <c r="M5300" s="234"/>
      <c r="N5300" s="235">
        <v>1</v>
      </c>
      <c r="O5300" s="235">
        <v>1</v>
      </c>
    </row>
    <row r="5301" spans="1:15">
      <c r="A5301" s="231" t="s">
        <v>969</v>
      </c>
      <c r="B5301" s="231" t="s">
        <v>970</v>
      </c>
      <c r="C5301" s="231" t="s">
        <v>971</v>
      </c>
      <c r="D5301" s="231" t="s">
        <v>972</v>
      </c>
      <c r="E5301" s="231" t="s">
        <v>996</v>
      </c>
      <c r="F5301" s="231" t="s">
        <v>999</v>
      </c>
      <c r="G5301" s="231" t="s">
        <v>974</v>
      </c>
      <c r="H5301" s="231" t="s">
        <v>36</v>
      </c>
      <c r="K5301" s="231" t="s">
        <v>92</v>
      </c>
      <c r="L5301" s="231" t="s">
        <v>979</v>
      </c>
      <c r="M5301" s="234"/>
      <c r="N5301" s="235"/>
      <c r="O5301" s="235"/>
    </row>
    <row r="5302" spans="1:15">
      <c r="A5302" s="231" t="s">
        <v>969</v>
      </c>
      <c r="B5302" s="231" t="s">
        <v>970</v>
      </c>
      <c r="C5302" s="231" t="s">
        <v>971</v>
      </c>
      <c r="D5302" s="231" t="s">
        <v>972</v>
      </c>
      <c r="E5302" s="231" t="s">
        <v>996</v>
      </c>
      <c r="F5302" s="231" t="s">
        <v>999</v>
      </c>
      <c r="G5302" s="231" t="s">
        <v>974</v>
      </c>
      <c r="H5302" s="231" t="s">
        <v>36</v>
      </c>
      <c r="K5302" s="231" t="s">
        <v>92</v>
      </c>
      <c r="L5302" s="231" t="s">
        <v>980</v>
      </c>
      <c r="M5302" s="234"/>
      <c r="N5302" s="235"/>
      <c r="O5302" s="235"/>
    </row>
    <row r="5303" spans="1:15">
      <c r="A5303" s="237" t="s">
        <v>969</v>
      </c>
      <c r="B5303" s="237" t="s">
        <v>970</v>
      </c>
      <c r="C5303" s="237" t="s">
        <v>971</v>
      </c>
      <c r="D5303" s="237" t="s">
        <v>972</v>
      </c>
      <c r="E5303" s="237" t="s">
        <v>996</v>
      </c>
      <c r="F5303" s="237" t="s">
        <v>999</v>
      </c>
      <c r="G5303" s="237" t="s">
        <v>974</v>
      </c>
      <c r="H5303" s="237" t="s">
        <v>34</v>
      </c>
      <c r="I5303" s="237"/>
      <c r="J5303" s="237"/>
      <c r="K5303" s="237" t="s">
        <v>92</v>
      </c>
      <c r="L5303" s="237" t="s">
        <v>976</v>
      </c>
      <c r="M5303" s="237">
        <v>1971.35</v>
      </c>
      <c r="N5303" s="237">
        <v>2.3885000000000001</v>
      </c>
      <c r="O5303" s="237">
        <v>259.29669999999999</v>
      </c>
    </row>
    <row r="5304" spans="1:15">
      <c r="A5304" s="237" t="s">
        <v>969</v>
      </c>
      <c r="B5304" s="237" t="s">
        <v>970</v>
      </c>
      <c r="C5304" s="237" t="s">
        <v>971</v>
      </c>
      <c r="D5304" s="237" t="s">
        <v>972</v>
      </c>
      <c r="E5304" s="237" t="s">
        <v>996</v>
      </c>
      <c r="F5304" s="237" t="s">
        <v>999</v>
      </c>
      <c r="G5304" s="237" t="s">
        <v>974</v>
      </c>
      <c r="H5304" s="237" t="s">
        <v>34</v>
      </c>
      <c r="I5304" s="237"/>
      <c r="J5304" s="237"/>
      <c r="K5304" s="237" t="s">
        <v>92</v>
      </c>
      <c r="L5304" s="237" t="s">
        <v>977</v>
      </c>
      <c r="M5304" s="238">
        <v>2.2699442412019299E-4</v>
      </c>
      <c r="N5304" s="238">
        <v>5.96161878858931E-7</v>
      </c>
      <c r="O5304" s="238">
        <v>4.0367930506627298E-5</v>
      </c>
    </row>
    <row r="5305" spans="1:15">
      <c r="A5305" s="231" t="s">
        <v>969</v>
      </c>
      <c r="B5305" s="231" t="s">
        <v>970</v>
      </c>
      <c r="C5305" s="231" t="s">
        <v>971</v>
      </c>
      <c r="D5305" s="231" t="s">
        <v>972</v>
      </c>
      <c r="E5305" s="231" t="s">
        <v>996</v>
      </c>
      <c r="F5305" s="231" t="s">
        <v>999</v>
      </c>
      <c r="G5305" s="231" t="s">
        <v>974</v>
      </c>
      <c r="H5305" s="231" t="s">
        <v>34</v>
      </c>
      <c r="I5305" s="231" t="s">
        <v>1002</v>
      </c>
      <c r="J5305" s="231" t="s">
        <v>1016</v>
      </c>
      <c r="K5305" s="231" t="s">
        <v>92</v>
      </c>
      <c r="L5305" s="231" t="s">
        <v>978</v>
      </c>
      <c r="M5305" s="234"/>
      <c r="N5305" s="235">
        <v>1</v>
      </c>
      <c r="O5305" s="235">
        <v>1</v>
      </c>
    </row>
    <row r="5306" spans="1:15">
      <c r="A5306" s="231" t="s">
        <v>969</v>
      </c>
      <c r="B5306" s="231" t="s">
        <v>970</v>
      </c>
      <c r="C5306" s="231" t="s">
        <v>971</v>
      </c>
      <c r="D5306" s="231" t="s">
        <v>972</v>
      </c>
      <c r="E5306" s="231" t="s">
        <v>996</v>
      </c>
      <c r="F5306" s="231" t="s">
        <v>999</v>
      </c>
      <c r="G5306" s="231" t="s">
        <v>974</v>
      </c>
      <c r="H5306" s="231" t="s">
        <v>34</v>
      </c>
      <c r="K5306" s="231" t="s">
        <v>92</v>
      </c>
      <c r="L5306" s="231" t="s">
        <v>979</v>
      </c>
      <c r="M5306" s="234"/>
      <c r="N5306" s="235"/>
      <c r="O5306" s="235"/>
    </row>
    <row r="5307" spans="1:15">
      <c r="A5307" s="231" t="s">
        <v>969</v>
      </c>
      <c r="B5307" s="231" t="s">
        <v>970</v>
      </c>
      <c r="C5307" s="231" t="s">
        <v>971</v>
      </c>
      <c r="D5307" s="231" t="s">
        <v>972</v>
      </c>
      <c r="E5307" s="231" t="s">
        <v>996</v>
      </c>
      <c r="F5307" s="231" t="s">
        <v>999</v>
      </c>
      <c r="G5307" s="231" t="s">
        <v>974</v>
      </c>
      <c r="H5307" s="231" t="s">
        <v>34</v>
      </c>
      <c r="K5307" s="231" t="s">
        <v>92</v>
      </c>
      <c r="L5307" s="231" t="s">
        <v>980</v>
      </c>
      <c r="M5307" s="234"/>
      <c r="N5307" s="235"/>
      <c r="O5307" s="235"/>
    </row>
    <row r="5308" spans="1:15">
      <c r="A5308" s="237" t="s">
        <v>969</v>
      </c>
      <c r="B5308" s="237" t="s">
        <v>970</v>
      </c>
      <c r="C5308" s="237" t="s">
        <v>971</v>
      </c>
      <c r="D5308" s="237" t="s">
        <v>972</v>
      </c>
      <c r="E5308" s="237" t="s">
        <v>996</v>
      </c>
      <c r="F5308" s="237" t="s">
        <v>999</v>
      </c>
      <c r="G5308" s="237" t="s">
        <v>974</v>
      </c>
      <c r="H5308" s="237" t="s">
        <v>57</v>
      </c>
      <c r="I5308" s="237"/>
      <c r="J5308" s="237"/>
      <c r="K5308" s="237" t="s">
        <v>92</v>
      </c>
      <c r="L5308" s="237" t="s">
        <v>976</v>
      </c>
      <c r="M5308" s="237">
        <v>13.518700000000001</v>
      </c>
      <c r="N5308" s="237"/>
      <c r="O5308" s="237"/>
    </row>
    <row r="5309" spans="1:15">
      <c r="A5309" s="237" t="s">
        <v>969</v>
      </c>
      <c r="B5309" s="237" t="s">
        <v>970</v>
      </c>
      <c r="C5309" s="237" t="s">
        <v>971</v>
      </c>
      <c r="D5309" s="237" t="s">
        <v>972</v>
      </c>
      <c r="E5309" s="237" t="s">
        <v>996</v>
      </c>
      <c r="F5309" s="237" t="s">
        <v>999</v>
      </c>
      <c r="G5309" s="237" t="s">
        <v>974</v>
      </c>
      <c r="H5309" s="237" t="s">
        <v>57</v>
      </c>
      <c r="I5309" s="237"/>
      <c r="J5309" s="237"/>
      <c r="K5309" s="237" t="s">
        <v>92</v>
      </c>
      <c r="L5309" s="237" t="s">
        <v>977</v>
      </c>
      <c r="M5309" s="238">
        <v>1.55663353608119E-6</v>
      </c>
      <c r="N5309" s="238"/>
      <c r="O5309" s="238"/>
    </row>
    <row r="5310" spans="1:15">
      <c r="A5310" s="231" t="s">
        <v>969</v>
      </c>
      <c r="B5310" s="231" t="s">
        <v>970</v>
      </c>
      <c r="C5310" s="231" t="s">
        <v>971</v>
      </c>
      <c r="D5310" s="231" t="s">
        <v>972</v>
      </c>
      <c r="E5310" s="231" t="s">
        <v>996</v>
      </c>
      <c r="F5310" s="231" t="s">
        <v>999</v>
      </c>
      <c r="G5310" s="231" t="s">
        <v>974</v>
      </c>
      <c r="H5310" s="231" t="s">
        <v>57</v>
      </c>
      <c r="I5310" s="231" t="s">
        <v>99</v>
      </c>
      <c r="J5310" s="231" t="s">
        <v>811</v>
      </c>
      <c r="K5310" s="231" t="s">
        <v>92</v>
      </c>
      <c r="L5310" s="231" t="s">
        <v>978</v>
      </c>
      <c r="M5310" s="234"/>
      <c r="N5310" s="235">
        <v>1</v>
      </c>
      <c r="O5310" s="235">
        <v>1</v>
      </c>
    </row>
    <row r="5311" spans="1:15">
      <c r="A5311" s="231" t="s">
        <v>969</v>
      </c>
      <c r="B5311" s="231" t="s">
        <v>970</v>
      </c>
      <c r="C5311" s="231" t="s">
        <v>971</v>
      </c>
      <c r="D5311" s="231" t="s">
        <v>972</v>
      </c>
      <c r="E5311" s="231" t="s">
        <v>996</v>
      </c>
      <c r="F5311" s="231" t="s">
        <v>999</v>
      </c>
      <c r="G5311" s="231" t="s">
        <v>974</v>
      </c>
      <c r="H5311" s="231" t="s">
        <v>57</v>
      </c>
      <c r="K5311" s="231" t="s">
        <v>92</v>
      </c>
      <c r="L5311" s="231" t="s">
        <v>979</v>
      </c>
      <c r="M5311" s="234"/>
      <c r="N5311" s="236"/>
      <c r="O5311" s="236"/>
    </row>
    <row r="5312" spans="1:15">
      <c r="A5312" s="231" t="s">
        <v>969</v>
      </c>
      <c r="B5312" s="231" t="s">
        <v>970</v>
      </c>
      <c r="C5312" s="231" t="s">
        <v>971</v>
      </c>
      <c r="D5312" s="231" t="s">
        <v>972</v>
      </c>
      <c r="E5312" s="231" t="s">
        <v>996</v>
      </c>
      <c r="F5312" s="231" t="s">
        <v>999</v>
      </c>
      <c r="G5312" s="231" t="s">
        <v>974</v>
      </c>
      <c r="H5312" s="231" t="s">
        <v>57</v>
      </c>
      <c r="K5312" s="231" t="s">
        <v>92</v>
      </c>
      <c r="L5312" s="231" t="s">
        <v>980</v>
      </c>
      <c r="M5312" s="234"/>
      <c r="N5312" s="236"/>
      <c r="O5312" s="236"/>
    </row>
    <row r="5313" spans="1:15">
      <c r="A5313" s="237" t="s">
        <v>969</v>
      </c>
      <c r="B5313" s="237" t="s">
        <v>970</v>
      </c>
      <c r="C5313" s="237" t="s">
        <v>971</v>
      </c>
      <c r="D5313" s="237" t="s">
        <v>972</v>
      </c>
      <c r="E5313" s="237" t="s">
        <v>996</v>
      </c>
      <c r="F5313" s="237" t="s">
        <v>999</v>
      </c>
      <c r="G5313" s="237" t="s">
        <v>974</v>
      </c>
      <c r="H5313" s="237" t="s">
        <v>58</v>
      </c>
      <c r="I5313" s="237"/>
      <c r="J5313" s="237"/>
      <c r="K5313" s="237" t="s">
        <v>92</v>
      </c>
      <c r="L5313" s="237" t="s">
        <v>976</v>
      </c>
      <c r="M5313" s="237">
        <v>510.62849999999997</v>
      </c>
      <c r="N5313" s="237"/>
      <c r="O5313" s="237"/>
    </row>
    <row r="5314" spans="1:15">
      <c r="A5314" s="237" t="s">
        <v>969</v>
      </c>
      <c r="B5314" s="237" t="s">
        <v>970</v>
      </c>
      <c r="C5314" s="237" t="s">
        <v>971</v>
      </c>
      <c r="D5314" s="237" t="s">
        <v>972</v>
      </c>
      <c r="E5314" s="237" t="s">
        <v>996</v>
      </c>
      <c r="F5314" s="237" t="s">
        <v>999</v>
      </c>
      <c r="G5314" s="237" t="s">
        <v>974</v>
      </c>
      <c r="H5314" s="237" t="s">
        <v>58</v>
      </c>
      <c r="I5314" s="237"/>
      <c r="J5314" s="237"/>
      <c r="K5314" s="237" t="s">
        <v>92</v>
      </c>
      <c r="L5314" s="237" t="s">
        <v>977</v>
      </c>
      <c r="M5314" s="238">
        <v>5.7773178143071899E-5</v>
      </c>
      <c r="N5314" s="238"/>
      <c r="O5314" s="238"/>
    </row>
    <row r="5315" spans="1:15">
      <c r="A5315" s="231" t="s">
        <v>969</v>
      </c>
      <c r="B5315" s="231" t="s">
        <v>970</v>
      </c>
      <c r="C5315" s="231" t="s">
        <v>971</v>
      </c>
      <c r="D5315" s="231" t="s">
        <v>972</v>
      </c>
      <c r="E5315" s="231" t="s">
        <v>996</v>
      </c>
      <c r="F5315" s="231" t="s">
        <v>999</v>
      </c>
      <c r="G5315" s="231" t="s">
        <v>974</v>
      </c>
      <c r="H5315" s="231" t="s">
        <v>58</v>
      </c>
      <c r="I5315" s="231" t="s">
        <v>99</v>
      </c>
      <c r="J5315" s="231" t="s">
        <v>811</v>
      </c>
      <c r="K5315" s="231" t="s">
        <v>92</v>
      </c>
      <c r="L5315" s="231" t="s">
        <v>978</v>
      </c>
      <c r="M5315" s="234"/>
      <c r="N5315" s="235">
        <v>1</v>
      </c>
      <c r="O5315" s="235">
        <v>1</v>
      </c>
    </row>
    <row r="5316" spans="1:15">
      <c r="A5316" s="231" t="s">
        <v>969</v>
      </c>
      <c r="B5316" s="231" t="s">
        <v>970</v>
      </c>
      <c r="C5316" s="231" t="s">
        <v>971</v>
      </c>
      <c r="D5316" s="231" t="s">
        <v>972</v>
      </c>
      <c r="E5316" s="231" t="s">
        <v>996</v>
      </c>
      <c r="F5316" s="231" t="s">
        <v>999</v>
      </c>
      <c r="G5316" s="231" t="s">
        <v>974</v>
      </c>
      <c r="H5316" s="231" t="s">
        <v>58</v>
      </c>
      <c r="K5316" s="231" t="s">
        <v>92</v>
      </c>
      <c r="L5316" s="231" t="s">
        <v>979</v>
      </c>
      <c r="M5316" s="234"/>
      <c r="N5316" s="236"/>
      <c r="O5316" s="236"/>
    </row>
    <row r="5317" spans="1:15">
      <c r="A5317" s="231" t="s">
        <v>969</v>
      </c>
      <c r="B5317" s="231" t="s">
        <v>970</v>
      </c>
      <c r="C5317" s="231" t="s">
        <v>971</v>
      </c>
      <c r="D5317" s="231" t="s">
        <v>972</v>
      </c>
      <c r="E5317" s="231" t="s">
        <v>996</v>
      </c>
      <c r="F5317" s="231" t="s">
        <v>999</v>
      </c>
      <c r="G5317" s="231" t="s">
        <v>974</v>
      </c>
      <c r="H5317" s="231" t="s">
        <v>58</v>
      </c>
      <c r="K5317" s="231" t="s">
        <v>92</v>
      </c>
      <c r="L5317" s="231" t="s">
        <v>980</v>
      </c>
      <c r="M5317" s="234"/>
      <c r="N5317" s="236"/>
      <c r="O5317" s="236"/>
    </row>
    <row r="5318" spans="1:15">
      <c r="A5318" s="237" t="s">
        <v>969</v>
      </c>
      <c r="B5318" s="237" t="s">
        <v>970</v>
      </c>
      <c r="C5318" s="237" t="s">
        <v>971</v>
      </c>
      <c r="D5318" s="237" t="s">
        <v>972</v>
      </c>
      <c r="E5318" s="237" t="s">
        <v>996</v>
      </c>
      <c r="F5318" s="237" t="s">
        <v>999</v>
      </c>
      <c r="G5318" s="237" t="s">
        <v>974</v>
      </c>
      <c r="H5318" s="237" t="s">
        <v>657</v>
      </c>
      <c r="I5318" s="237"/>
      <c r="J5318" s="237"/>
      <c r="K5318" s="237" t="s">
        <v>92</v>
      </c>
      <c r="L5318" s="237" t="s">
        <v>976</v>
      </c>
      <c r="M5318" s="237">
        <v>99.787300000000002</v>
      </c>
      <c r="N5318" s="237"/>
      <c r="O5318" s="237"/>
    </row>
    <row r="5319" spans="1:15">
      <c r="A5319" s="237" t="s">
        <v>969</v>
      </c>
      <c r="B5319" s="237" t="s">
        <v>970</v>
      </c>
      <c r="C5319" s="237" t="s">
        <v>971</v>
      </c>
      <c r="D5319" s="237" t="s">
        <v>972</v>
      </c>
      <c r="E5319" s="237" t="s">
        <v>996</v>
      </c>
      <c r="F5319" s="237" t="s">
        <v>999</v>
      </c>
      <c r="G5319" s="237" t="s">
        <v>974</v>
      </c>
      <c r="H5319" s="237" t="s">
        <v>657</v>
      </c>
      <c r="I5319" s="237"/>
      <c r="J5319" s="237"/>
      <c r="K5319" s="237" t="s">
        <v>92</v>
      </c>
      <c r="L5319" s="237" t="s">
        <v>977</v>
      </c>
      <c r="M5319" s="238">
        <v>1.30250321781662E-5</v>
      </c>
      <c r="N5319" s="238"/>
      <c r="O5319" s="238"/>
    </row>
    <row r="5320" spans="1:15">
      <c r="A5320" s="231" t="s">
        <v>969</v>
      </c>
      <c r="B5320" s="231" t="s">
        <v>970</v>
      </c>
      <c r="C5320" s="231" t="s">
        <v>971</v>
      </c>
      <c r="D5320" s="231" t="s">
        <v>972</v>
      </c>
      <c r="E5320" s="231" t="s">
        <v>996</v>
      </c>
      <c r="F5320" s="231" t="s">
        <v>999</v>
      </c>
      <c r="G5320" s="231" t="s">
        <v>974</v>
      </c>
      <c r="H5320" s="231" t="s">
        <v>657</v>
      </c>
      <c r="I5320" s="231" t="s">
        <v>1002</v>
      </c>
      <c r="J5320" s="231" t="s">
        <v>1016</v>
      </c>
      <c r="K5320" s="231" t="s">
        <v>92</v>
      </c>
      <c r="L5320" s="231" t="s">
        <v>978</v>
      </c>
      <c r="M5320" s="234"/>
      <c r="N5320" s="235">
        <v>1</v>
      </c>
      <c r="O5320" s="235">
        <v>1</v>
      </c>
    </row>
    <row r="5321" spans="1:15">
      <c r="A5321" s="231" t="s">
        <v>969</v>
      </c>
      <c r="B5321" s="231" t="s">
        <v>970</v>
      </c>
      <c r="C5321" s="231" t="s">
        <v>971</v>
      </c>
      <c r="D5321" s="231" t="s">
        <v>972</v>
      </c>
      <c r="E5321" s="231" t="s">
        <v>996</v>
      </c>
      <c r="F5321" s="231" t="s">
        <v>999</v>
      </c>
      <c r="G5321" s="231" t="s">
        <v>974</v>
      </c>
      <c r="H5321" s="231" t="s">
        <v>657</v>
      </c>
      <c r="K5321" s="231" t="s">
        <v>92</v>
      </c>
      <c r="L5321" s="231" t="s">
        <v>979</v>
      </c>
      <c r="M5321" s="234"/>
      <c r="N5321" s="236"/>
      <c r="O5321" s="236"/>
    </row>
    <row r="5322" spans="1:15">
      <c r="A5322" s="231" t="s">
        <v>969</v>
      </c>
      <c r="B5322" s="231" t="s">
        <v>970</v>
      </c>
      <c r="C5322" s="231" t="s">
        <v>971</v>
      </c>
      <c r="D5322" s="231" t="s">
        <v>972</v>
      </c>
      <c r="E5322" s="231" t="s">
        <v>996</v>
      </c>
      <c r="F5322" s="231" t="s">
        <v>999</v>
      </c>
      <c r="G5322" s="231" t="s">
        <v>974</v>
      </c>
      <c r="H5322" s="231" t="s">
        <v>657</v>
      </c>
      <c r="K5322" s="231" t="s">
        <v>92</v>
      </c>
      <c r="L5322" s="231" t="s">
        <v>980</v>
      </c>
      <c r="M5322" s="234"/>
      <c r="N5322" s="236"/>
      <c r="O5322" s="236"/>
    </row>
    <row r="5323" spans="1:15">
      <c r="A5323" s="237" t="s">
        <v>969</v>
      </c>
      <c r="B5323" s="237" t="s">
        <v>970</v>
      </c>
      <c r="C5323" s="237" t="s">
        <v>971</v>
      </c>
      <c r="D5323" s="237" t="s">
        <v>972</v>
      </c>
      <c r="E5323" s="237" t="s">
        <v>996</v>
      </c>
      <c r="F5323" s="237" t="s">
        <v>999</v>
      </c>
      <c r="G5323" s="237" t="s">
        <v>974</v>
      </c>
      <c r="H5323" s="237" t="s">
        <v>67</v>
      </c>
      <c r="I5323" s="237"/>
      <c r="J5323" s="237"/>
      <c r="K5323" s="237" t="s">
        <v>92</v>
      </c>
      <c r="L5323" s="237" t="s">
        <v>976</v>
      </c>
      <c r="M5323" s="237">
        <v>1105.2593999999999</v>
      </c>
      <c r="N5323" s="237">
        <v>734.09289999999999</v>
      </c>
      <c r="O5323" s="237"/>
    </row>
    <row r="5324" spans="1:15">
      <c r="A5324" s="237" t="s">
        <v>969</v>
      </c>
      <c r="B5324" s="237" t="s">
        <v>970</v>
      </c>
      <c r="C5324" s="237" t="s">
        <v>971</v>
      </c>
      <c r="D5324" s="237" t="s">
        <v>972</v>
      </c>
      <c r="E5324" s="237" t="s">
        <v>996</v>
      </c>
      <c r="F5324" s="237" t="s">
        <v>999</v>
      </c>
      <c r="G5324" s="237" t="s">
        <v>974</v>
      </c>
      <c r="H5324" s="237" t="s">
        <v>67</v>
      </c>
      <c r="I5324" s="237"/>
      <c r="J5324" s="237"/>
      <c r="K5324" s="237" t="s">
        <v>92</v>
      </c>
      <c r="L5324" s="237" t="s">
        <v>977</v>
      </c>
      <c r="M5324" s="238">
        <v>2.25159254718034E-4</v>
      </c>
      <c r="N5324" s="238">
        <v>1.8322721478794299E-4</v>
      </c>
      <c r="O5324" s="238"/>
    </row>
    <row r="5325" spans="1:15">
      <c r="A5325" s="231" t="s">
        <v>969</v>
      </c>
      <c r="B5325" s="231" t="s">
        <v>970</v>
      </c>
      <c r="C5325" s="231" t="s">
        <v>971</v>
      </c>
      <c r="D5325" s="231" t="s">
        <v>972</v>
      </c>
      <c r="E5325" s="231" t="s">
        <v>996</v>
      </c>
      <c r="F5325" s="231" t="s">
        <v>999</v>
      </c>
      <c r="G5325" s="231" t="s">
        <v>974</v>
      </c>
      <c r="H5325" s="231" t="s">
        <v>67</v>
      </c>
      <c r="I5325" s="231" t="s">
        <v>1002</v>
      </c>
      <c r="J5325" s="231" t="s">
        <v>1016</v>
      </c>
      <c r="K5325" s="231" t="s">
        <v>92</v>
      </c>
      <c r="L5325" s="231" t="s">
        <v>978</v>
      </c>
      <c r="M5325" s="234"/>
      <c r="N5325" s="235">
        <v>1</v>
      </c>
      <c r="O5325" s="235">
        <v>1</v>
      </c>
    </row>
    <row r="5326" spans="1:15">
      <c r="A5326" s="231" t="s">
        <v>969</v>
      </c>
      <c r="B5326" s="231" t="s">
        <v>970</v>
      </c>
      <c r="C5326" s="231" t="s">
        <v>971</v>
      </c>
      <c r="D5326" s="231" t="s">
        <v>972</v>
      </c>
      <c r="E5326" s="231" t="s">
        <v>996</v>
      </c>
      <c r="F5326" s="231" t="s">
        <v>999</v>
      </c>
      <c r="G5326" s="231" t="s">
        <v>974</v>
      </c>
      <c r="H5326" s="231" t="s">
        <v>67</v>
      </c>
      <c r="K5326" s="231" t="s">
        <v>92</v>
      </c>
      <c r="L5326" s="231" t="s">
        <v>979</v>
      </c>
      <c r="M5326" s="234"/>
      <c r="N5326" s="235"/>
      <c r="O5326" s="236"/>
    </row>
    <row r="5327" spans="1:15">
      <c r="A5327" s="231" t="s">
        <v>969</v>
      </c>
      <c r="B5327" s="231" t="s">
        <v>970</v>
      </c>
      <c r="C5327" s="231" t="s">
        <v>971</v>
      </c>
      <c r="D5327" s="231" t="s">
        <v>972</v>
      </c>
      <c r="E5327" s="231" t="s">
        <v>996</v>
      </c>
      <c r="F5327" s="231" t="s">
        <v>999</v>
      </c>
      <c r="G5327" s="231" t="s">
        <v>974</v>
      </c>
      <c r="H5327" s="231" t="s">
        <v>67</v>
      </c>
      <c r="K5327" s="231" t="s">
        <v>92</v>
      </c>
      <c r="L5327" s="231" t="s">
        <v>980</v>
      </c>
      <c r="M5327" s="234"/>
      <c r="N5327" s="235"/>
      <c r="O5327" s="236"/>
    </row>
    <row r="5328" spans="1:15">
      <c r="A5328" s="237" t="s">
        <v>969</v>
      </c>
      <c r="B5328" s="237" t="s">
        <v>970</v>
      </c>
      <c r="C5328" s="237" t="s">
        <v>971</v>
      </c>
      <c r="D5328" s="237" t="s">
        <v>972</v>
      </c>
      <c r="E5328" s="237" t="s">
        <v>996</v>
      </c>
      <c r="F5328" s="237" t="s">
        <v>999</v>
      </c>
      <c r="G5328" s="237" t="s">
        <v>974</v>
      </c>
      <c r="H5328" s="237" t="s">
        <v>63</v>
      </c>
      <c r="I5328" s="237"/>
      <c r="J5328" s="237"/>
      <c r="K5328" s="237" t="s">
        <v>92</v>
      </c>
      <c r="L5328" s="237" t="s">
        <v>976</v>
      </c>
      <c r="M5328" s="237">
        <v>2248.9692</v>
      </c>
      <c r="N5328" s="237">
        <v>261.3116</v>
      </c>
      <c r="O5328" s="237">
        <v>836.18550000000005</v>
      </c>
    </row>
    <row r="5329" spans="1:15">
      <c r="A5329" s="237" t="s">
        <v>969</v>
      </c>
      <c r="B5329" s="237" t="s">
        <v>970</v>
      </c>
      <c r="C5329" s="237" t="s">
        <v>971</v>
      </c>
      <c r="D5329" s="237" t="s">
        <v>972</v>
      </c>
      <c r="E5329" s="237" t="s">
        <v>996</v>
      </c>
      <c r="F5329" s="237" t="s">
        <v>999</v>
      </c>
      <c r="G5329" s="237" t="s">
        <v>974</v>
      </c>
      <c r="H5329" s="237" t="s">
        <v>63</v>
      </c>
      <c r="I5329" s="237"/>
      <c r="J5329" s="237"/>
      <c r="K5329" s="237" t="s">
        <v>92</v>
      </c>
      <c r="L5329" s="237" t="s">
        <v>977</v>
      </c>
      <c r="M5329" s="238">
        <v>2.5672572510033499E-4</v>
      </c>
      <c r="N5329" s="238">
        <v>6.5222530635810594E-5</v>
      </c>
      <c r="O5329" s="238">
        <v>1.30179358837384E-4</v>
      </c>
    </row>
    <row r="5330" spans="1:15">
      <c r="A5330" s="231" t="s">
        <v>969</v>
      </c>
      <c r="B5330" s="231" t="s">
        <v>970</v>
      </c>
      <c r="C5330" s="231" t="s">
        <v>971</v>
      </c>
      <c r="D5330" s="231" t="s">
        <v>972</v>
      </c>
      <c r="E5330" s="231" t="s">
        <v>996</v>
      </c>
      <c r="F5330" s="231" t="s">
        <v>999</v>
      </c>
      <c r="G5330" s="231" t="s">
        <v>974</v>
      </c>
      <c r="H5330" s="231" t="s">
        <v>63</v>
      </c>
      <c r="I5330" s="231" t="s">
        <v>1002</v>
      </c>
      <c r="J5330" s="231" t="s">
        <v>1016</v>
      </c>
      <c r="K5330" s="231" t="s">
        <v>92</v>
      </c>
      <c r="L5330" s="231" t="s">
        <v>978</v>
      </c>
      <c r="M5330" s="234"/>
      <c r="N5330" s="235">
        <v>1</v>
      </c>
      <c r="O5330" s="235">
        <v>1</v>
      </c>
    </row>
    <row r="5331" spans="1:15">
      <c r="A5331" s="231" t="s">
        <v>969</v>
      </c>
      <c r="B5331" s="231" t="s">
        <v>970</v>
      </c>
      <c r="C5331" s="231" t="s">
        <v>971</v>
      </c>
      <c r="D5331" s="231" t="s">
        <v>972</v>
      </c>
      <c r="E5331" s="231" t="s">
        <v>996</v>
      </c>
      <c r="F5331" s="231" t="s">
        <v>999</v>
      </c>
      <c r="G5331" s="231" t="s">
        <v>974</v>
      </c>
      <c r="H5331" s="231" t="s">
        <v>63</v>
      </c>
      <c r="K5331" s="231" t="s">
        <v>92</v>
      </c>
      <c r="L5331" s="231" t="s">
        <v>979</v>
      </c>
      <c r="M5331" s="234"/>
      <c r="N5331" s="235"/>
      <c r="O5331" s="235"/>
    </row>
    <row r="5332" spans="1:15">
      <c r="A5332" s="231" t="s">
        <v>969</v>
      </c>
      <c r="B5332" s="231" t="s">
        <v>970</v>
      </c>
      <c r="C5332" s="231" t="s">
        <v>971</v>
      </c>
      <c r="D5332" s="231" t="s">
        <v>972</v>
      </c>
      <c r="E5332" s="231" t="s">
        <v>996</v>
      </c>
      <c r="F5332" s="231" t="s">
        <v>999</v>
      </c>
      <c r="G5332" s="231" t="s">
        <v>974</v>
      </c>
      <c r="H5332" s="231" t="s">
        <v>63</v>
      </c>
      <c r="K5332" s="231" t="s">
        <v>92</v>
      </c>
      <c r="L5332" s="231" t="s">
        <v>980</v>
      </c>
      <c r="M5332" s="234"/>
      <c r="N5332" s="235"/>
      <c r="O5332" s="235"/>
    </row>
    <row r="5333" spans="1:15">
      <c r="A5333" s="237" t="s">
        <v>969</v>
      </c>
      <c r="B5333" s="237" t="s">
        <v>970</v>
      </c>
      <c r="C5333" s="237" t="s">
        <v>971</v>
      </c>
      <c r="D5333" s="237" t="s">
        <v>972</v>
      </c>
      <c r="E5333" s="237" t="s">
        <v>996</v>
      </c>
      <c r="F5333" s="237" t="s">
        <v>999</v>
      </c>
      <c r="G5333" s="237" t="s">
        <v>974</v>
      </c>
      <c r="H5333" s="237" t="s">
        <v>62</v>
      </c>
      <c r="I5333" s="237"/>
      <c r="J5333" s="237"/>
      <c r="K5333" s="237" t="s">
        <v>92</v>
      </c>
      <c r="L5333" s="237" t="s">
        <v>976</v>
      </c>
      <c r="M5333" s="237">
        <v>3576.3323999999998</v>
      </c>
      <c r="N5333" s="237">
        <v>12.205</v>
      </c>
      <c r="O5333" s="237">
        <v>1093.7107000000001</v>
      </c>
    </row>
    <row r="5334" spans="1:15">
      <c r="A5334" s="237" t="s">
        <v>969</v>
      </c>
      <c r="B5334" s="237" t="s">
        <v>970</v>
      </c>
      <c r="C5334" s="237" t="s">
        <v>971</v>
      </c>
      <c r="D5334" s="237" t="s">
        <v>972</v>
      </c>
      <c r="E5334" s="237" t="s">
        <v>996</v>
      </c>
      <c r="F5334" s="237" t="s">
        <v>999</v>
      </c>
      <c r="G5334" s="237" t="s">
        <v>974</v>
      </c>
      <c r="H5334" s="237" t="s">
        <v>62</v>
      </c>
      <c r="I5334" s="237"/>
      <c r="J5334" s="237"/>
      <c r="K5334" s="237" t="s">
        <v>92</v>
      </c>
      <c r="L5334" s="237" t="s">
        <v>977</v>
      </c>
      <c r="M5334" s="238">
        <v>4.0463093784236503E-4</v>
      </c>
      <c r="N5334" s="238">
        <v>3.0463285457288101E-6</v>
      </c>
      <c r="O5334" s="238">
        <v>1.70271497986495E-4</v>
      </c>
    </row>
    <row r="5335" spans="1:15">
      <c r="A5335" s="231" t="s">
        <v>969</v>
      </c>
      <c r="B5335" s="231" t="s">
        <v>970</v>
      </c>
      <c r="C5335" s="231" t="s">
        <v>971</v>
      </c>
      <c r="D5335" s="231" t="s">
        <v>972</v>
      </c>
      <c r="E5335" s="231" t="s">
        <v>996</v>
      </c>
      <c r="F5335" s="231" t="s">
        <v>999</v>
      </c>
      <c r="G5335" s="231" t="s">
        <v>974</v>
      </c>
      <c r="H5335" s="231" t="s">
        <v>62</v>
      </c>
      <c r="I5335" s="231" t="s">
        <v>1002</v>
      </c>
      <c r="J5335" s="231" t="s">
        <v>1016</v>
      </c>
      <c r="K5335" s="231" t="s">
        <v>92</v>
      </c>
      <c r="L5335" s="231" t="s">
        <v>978</v>
      </c>
      <c r="M5335" s="234"/>
      <c r="N5335" s="235">
        <v>1</v>
      </c>
      <c r="O5335" s="235">
        <v>1</v>
      </c>
    </row>
    <row r="5336" spans="1:15">
      <c r="A5336" s="231" t="s">
        <v>969</v>
      </c>
      <c r="B5336" s="231" t="s">
        <v>970</v>
      </c>
      <c r="C5336" s="231" t="s">
        <v>971</v>
      </c>
      <c r="D5336" s="231" t="s">
        <v>972</v>
      </c>
      <c r="E5336" s="231" t="s">
        <v>996</v>
      </c>
      <c r="F5336" s="231" t="s">
        <v>999</v>
      </c>
      <c r="G5336" s="231" t="s">
        <v>974</v>
      </c>
      <c r="H5336" s="231" t="s">
        <v>62</v>
      </c>
      <c r="K5336" s="231" t="s">
        <v>92</v>
      </c>
      <c r="L5336" s="231" t="s">
        <v>979</v>
      </c>
      <c r="M5336" s="234"/>
      <c r="N5336" s="235"/>
      <c r="O5336" s="235"/>
    </row>
    <row r="5337" spans="1:15">
      <c r="A5337" s="231" t="s">
        <v>969</v>
      </c>
      <c r="B5337" s="231" t="s">
        <v>970</v>
      </c>
      <c r="C5337" s="231" t="s">
        <v>971</v>
      </c>
      <c r="D5337" s="231" t="s">
        <v>972</v>
      </c>
      <c r="E5337" s="231" t="s">
        <v>996</v>
      </c>
      <c r="F5337" s="231" t="s">
        <v>999</v>
      </c>
      <c r="G5337" s="231" t="s">
        <v>974</v>
      </c>
      <c r="H5337" s="231" t="s">
        <v>62</v>
      </c>
      <c r="K5337" s="231" t="s">
        <v>92</v>
      </c>
      <c r="L5337" s="231" t="s">
        <v>980</v>
      </c>
      <c r="M5337" s="234"/>
      <c r="N5337" s="235"/>
      <c r="O5337" s="235"/>
    </row>
    <row r="5338" spans="1:15">
      <c r="A5338" s="237" t="s">
        <v>969</v>
      </c>
      <c r="B5338" s="237" t="s">
        <v>970</v>
      </c>
      <c r="C5338" s="237" t="s">
        <v>971</v>
      </c>
      <c r="D5338" s="237" t="s">
        <v>972</v>
      </c>
      <c r="E5338" s="237" t="s">
        <v>996</v>
      </c>
      <c r="F5338" s="237" t="s">
        <v>999</v>
      </c>
      <c r="G5338" s="237" t="s">
        <v>974</v>
      </c>
      <c r="H5338" s="237" t="s">
        <v>60</v>
      </c>
      <c r="I5338" s="237"/>
      <c r="J5338" s="237"/>
      <c r="K5338" s="237" t="s">
        <v>92</v>
      </c>
      <c r="L5338" s="237" t="s">
        <v>976</v>
      </c>
      <c r="M5338" s="237">
        <v>4729.6885000000002</v>
      </c>
      <c r="N5338" s="237"/>
      <c r="O5338" s="237">
        <v>209.10849999999999</v>
      </c>
    </row>
    <row r="5339" spans="1:15">
      <c r="A5339" s="237" t="s">
        <v>969</v>
      </c>
      <c r="B5339" s="237" t="s">
        <v>970</v>
      </c>
      <c r="C5339" s="237" t="s">
        <v>971</v>
      </c>
      <c r="D5339" s="237" t="s">
        <v>972</v>
      </c>
      <c r="E5339" s="237" t="s">
        <v>996</v>
      </c>
      <c r="F5339" s="237" t="s">
        <v>999</v>
      </c>
      <c r="G5339" s="237" t="s">
        <v>974</v>
      </c>
      <c r="H5339" s="237" t="s">
        <v>60</v>
      </c>
      <c r="I5339" s="237"/>
      <c r="J5339" s="237"/>
      <c r="K5339" s="237" t="s">
        <v>92</v>
      </c>
      <c r="L5339" s="237" t="s">
        <v>977</v>
      </c>
      <c r="M5339" s="238">
        <v>5.5084030020668105E-4</v>
      </c>
      <c r="N5339" s="238"/>
      <c r="O5339" s="238">
        <v>3.2554511477952E-5</v>
      </c>
    </row>
    <row r="5340" spans="1:15">
      <c r="A5340" s="231" t="s">
        <v>969</v>
      </c>
      <c r="B5340" s="231" t="s">
        <v>970</v>
      </c>
      <c r="C5340" s="231" t="s">
        <v>971</v>
      </c>
      <c r="D5340" s="231" t="s">
        <v>972</v>
      </c>
      <c r="E5340" s="231" t="s">
        <v>996</v>
      </c>
      <c r="F5340" s="231" t="s">
        <v>999</v>
      </c>
      <c r="G5340" s="231" t="s">
        <v>974</v>
      </c>
      <c r="H5340" s="231" t="s">
        <v>60</v>
      </c>
      <c r="I5340" s="231" t="s">
        <v>1002</v>
      </c>
      <c r="J5340" s="231" t="s">
        <v>1016</v>
      </c>
      <c r="K5340" s="231" t="s">
        <v>92</v>
      </c>
      <c r="L5340" s="231" t="s">
        <v>978</v>
      </c>
      <c r="M5340" s="234"/>
      <c r="N5340" s="235">
        <v>1</v>
      </c>
      <c r="O5340" s="235">
        <v>1</v>
      </c>
    </row>
    <row r="5341" spans="1:15">
      <c r="A5341" s="231" t="s">
        <v>969</v>
      </c>
      <c r="B5341" s="231" t="s">
        <v>970</v>
      </c>
      <c r="C5341" s="231" t="s">
        <v>971</v>
      </c>
      <c r="D5341" s="231" t="s">
        <v>972</v>
      </c>
      <c r="E5341" s="231" t="s">
        <v>996</v>
      </c>
      <c r="F5341" s="231" t="s">
        <v>999</v>
      </c>
      <c r="G5341" s="231" t="s">
        <v>974</v>
      </c>
      <c r="H5341" s="231" t="s">
        <v>60</v>
      </c>
      <c r="K5341" s="231" t="s">
        <v>92</v>
      </c>
      <c r="L5341" s="231" t="s">
        <v>979</v>
      </c>
      <c r="M5341" s="234"/>
      <c r="N5341" s="236"/>
      <c r="O5341" s="235"/>
    </row>
    <row r="5342" spans="1:15">
      <c r="A5342" s="231" t="s">
        <v>969</v>
      </c>
      <c r="B5342" s="231" t="s">
        <v>970</v>
      </c>
      <c r="C5342" s="231" t="s">
        <v>971</v>
      </c>
      <c r="D5342" s="231" t="s">
        <v>972</v>
      </c>
      <c r="E5342" s="231" t="s">
        <v>996</v>
      </c>
      <c r="F5342" s="231" t="s">
        <v>999</v>
      </c>
      <c r="G5342" s="231" t="s">
        <v>974</v>
      </c>
      <c r="H5342" s="231" t="s">
        <v>60</v>
      </c>
      <c r="K5342" s="231" t="s">
        <v>92</v>
      </c>
      <c r="L5342" s="231" t="s">
        <v>980</v>
      </c>
      <c r="M5342" s="234"/>
      <c r="N5342" s="236"/>
      <c r="O5342" s="235"/>
    </row>
    <row r="5343" spans="1:15">
      <c r="A5343" s="237" t="s">
        <v>969</v>
      </c>
      <c r="B5343" s="237" t="s">
        <v>970</v>
      </c>
      <c r="C5343" s="237" t="s">
        <v>971</v>
      </c>
      <c r="D5343" s="237" t="s">
        <v>972</v>
      </c>
      <c r="E5343" s="237" t="s">
        <v>996</v>
      </c>
      <c r="F5343" s="237" t="s">
        <v>999</v>
      </c>
      <c r="G5343" s="237" t="s">
        <v>974</v>
      </c>
      <c r="H5343" s="237" t="s">
        <v>17</v>
      </c>
      <c r="I5343" s="237"/>
      <c r="J5343" s="237"/>
      <c r="K5343" s="237" t="s">
        <v>92</v>
      </c>
      <c r="L5343" s="237" t="s">
        <v>976</v>
      </c>
      <c r="M5343" s="237">
        <v>398728.58730000001</v>
      </c>
      <c r="N5343" s="237">
        <v>55137.747499999998</v>
      </c>
      <c r="O5343" s="237">
        <v>257499.51389999999</v>
      </c>
    </row>
    <row r="5344" spans="1:15">
      <c r="A5344" s="237" t="s">
        <v>969</v>
      </c>
      <c r="B5344" s="237" t="s">
        <v>970</v>
      </c>
      <c r="C5344" s="237" t="s">
        <v>971</v>
      </c>
      <c r="D5344" s="237" t="s">
        <v>972</v>
      </c>
      <c r="E5344" s="237" t="s">
        <v>996</v>
      </c>
      <c r="F5344" s="237" t="s">
        <v>999</v>
      </c>
      <c r="G5344" s="237" t="s">
        <v>974</v>
      </c>
      <c r="H5344" s="237" t="s">
        <v>17</v>
      </c>
      <c r="I5344" s="237"/>
      <c r="J5344" s="237"/>
      <c r="K5344" s="237" t="s">
        <v>92</v>
      </c>
      <c r="L5344" s="237" t="s">
        <v>977</v>
      </c>
      <c r="M5344" s="238">
        <v>4.5240110771129403E-2</v>
      </c>
      <c r="N5344" s="238">
        <v>1.3762203535963699E-2</v>
      </c>
      <c r="O5344" s="238">
        <v>4.0088140275620597E-2</v>
      </c>
    </row>
    <row r="5345" spans="1:15">
      <c r="A5345" s="231" t="s">
        <v>969</v>
      </c>
      <c r="B5345" s="231" t="s">
        <v>970</v>
      </c>
      <c r="C5345" s="231" t="s">
        <v>971</v>
      </c>
      <c r="D5345" s="231" t="s">
        <v>972</v>
      </c>
      <c r="E5345" s="231" t="s">
        <v>996</v>
      </c>
      <c r="F5345" s="231" t="s">
        <v>999</v>
      </c>
      <c r="G5345" s="231" t="s">
        <v>974</v>
      </c>
      <c r="H5345" s="231" t="s">
        <v>17</v>
      </c>
      <c r="I5345" s="240" t="s">
        <v>1019</v>
      </c>
      <c r="J5345" s="240" t="s">
        <v>1016</v>
      </c>
      <c r="K5345" s="231" t="s">
        <v>92</v>
      </c>
      <c r="L5345" s="231" t="s">
        <v>978</v>
      </c>
      <c r="M5345" s="234"/>
      <c r="N5345" s="235">
        <f>'4.c Electricity breakdown'!N155</f>
        <v>0.28877456488455061</v>
      </c>
      <c r="O5345" s="235">
        <f>'4.c Electricity breakdown'!AQ155</f>
        <v>0.13190445786188951</v>
      </c>
    </row>
    <row r="5346" spans="1:15">
      <c r="A5346" s="231" t="s">
        <v>969</v>
      </c>
      <c r="B5346" s="231" t="s">
        <v>970</v>
      </c>
      <c r="C5346" s="231" t="s">
        <v>971</v>
      </c>
      <c r="D5346" s="231" t="s">
        <v>972</v>
      </c>
      <c r="E5346" s="231" t="s">
        <v>996</v>
      </c>
      <c r="F5346" s="231" t="s">
        <v>999</v>
      </c>
      <c r="G5346" s="231" t="s">
        <v>974</v>
      </c>
      <c r="H5346" s="231" t="s">
        <v>17</v>
      </c>
      <c r="I5346" s="240" t="s">
        <v>1017</v>
      </c>
      <c r="J5346" s="240" t="s">
        <v>1018</v>
      </c>
      <c r="K5346" s="231" t="s">
        <v>92</v>
      </c>
      <c r="L5346" s="231" t="s">
        <v>979</v>
      </c>
      <c r="M5346" s="234"/>
      <c r="N5346" s="235">
        <f>'4.c Electricity breakdown'!N156</f>
        <v>2.0543669000000001E-2</v>
      </c>
      <c r="O5346" s="235">
        <f>'4.c Electricity breakdown'!AQ156</f>
        <v>7.4704250999999999E-2</v>
      </c>
    </row>
    <row r="5347" spans="1:15">
      <c r="A5347" s="231" t="s">
        <v>969</v>
      </c>
      <c r="B5347" s="231" t="s">
        <v>970</v>
      </c>
      <c r="C5347" s="231" t="s">
        <v>971</v>
      </c>
      <c r="D5347" s="231" t="s">
        <v>972</v>
      </c>
      <c r="E5347" s="231" t="s">
        <v>996</v>
      </c>
      <c r="F5347" s="231" t="s">
        <v>999</v>
      </c>
      <c r="G5347" s="231" t="s">
        <v>974</v>
      </c>
      <c r="H5347" s="231" t="s">
        <v>17</v>
      </c>
      <c r="I5347" s="240" t="s">
        <v>855</v>
      </c>
      <c r="J5347" s="240" t="s">
        <v>811</v>
      </c>
      <c r="K5347" s="231" t="s">
        <v>92</v>
      </c>
      <c r="L5347" s="231" t="s">
        <v>980</v>
      </c>
      <c r="M5347" s="234"/>
      <c r="N5347" s="235">
        <f>'4.c Electricity breakdown'!N157</f>
        <v>0.10076896103837277</v>
      </c>
      <c r="O5347" s="235">
        <f>'4.c Electricity breakdown'!AQ157</f>
        <v>0.30976179922597913</v>
      </c>
    </row>
    <row r="5348" spans="1:15">
      <c r="E5348" s="231" t="s">
        <v>996</v>
      </c>
      <c r="F5348" s="231" t="s">
        <v>999</v>
      </c>
      <c r="G5348" s="231" t="s">
        <v>974</v>
      </c>
      <c r="H5348" s="231" t="s">
        <v>17</v>
      </c>
      <c r="I5348" s="240" t="s">
        <v>105</v>
      </c>
      <c r="J5348" s="240" t="s">
        <v>813</v>
      </c>
      <c r="K5348" s="231" t="s">
        <v>92</v>
      </c>
      <c r="L5348" s="231" t="s">
        <v>1006</v>
      </c>
      <c r="M5348" s="234"/>
      <c r="N5348" s="235">
        <f>'4.c Electricity breakdown'!N158</f>
        <v>0.15281231219922697</v>
      </c>
      <c r="O5348" s="235">
        <f>'4.c Electricity breakdown'!AQ158</f>
        <v>0.13081370890860997</v>
      </c>
    </row>
    <row r="5349" spans="1:15">
      <c r="E5349" s="231" t="s">
        <v>996</v>
      </c>
      <c r="F5349" s="231" t="s">
        <v>999</v>
      </c>
      <c r="G5349" s="231" t="s">
        <v>974</v>
      </c>
      <c r="H5349" s="231" t="s">
        <v>17</v>
      </c>
      <c r="I5349" s="240" t="s">
        <v>138</v>
      </c>
      <c r="J5349" s="240" t="s">
        <v>811</v>
      </c>
      <c r="K5349" s="231" t="s">
        <v>92</v>
      </c>
      <c r="L5349" s="231" t="s">
        <v>1012</v>
      </c>
      <c r="M5349" s="234"/>
      <c r="N5349" s="235">
        <f>'4.c Electricity breakdown'!N159</f>
        <v>0.43710049287784963</v>
      </c>
      <c r="O5349" s="235">
        <f>'4.c Electricity breakdown'!AQ159</f>
        <v>0.35281578300352145</v>
      </c>
    </row>
    <row r="5350" spans="1:15">
      <c r="A5350" s="237" t="s">
        <v>969</v>
      </c>
      <c r="B5350" s="237" t="s">
        <v>970</v>
      </c>
      <c r="C5350" s="237" t="s">
        <v>971</v>
      </c>
      <c r="D5350" s="237" t="s">
        <v>972</v>
      </c>
      <c r="E5350" s="237" t="s">
        <v>996</v>
      </c>
      <c r="F5350" s="237" t="s">
        <v>999</v>
      </c>
      <c r="G5350" s="237" t="s">
        <v>974</v>
      </c>
      <c r="H5350" s="237" t="s">
        <v>45</v>
      </c>
      <c r="I5350" s="237"/>
      <c r="J5350" s="237"/>
      <c r="K5350" s="237" t="s">
        <v>92</v>
      </c>
      <c r="L5350" s="237" t="s">
        <v>976</v>
      </c>
      <c r="M5350" s="237">
        <v>39014.505100000002</v>
      </c>
      <c r="N5350" s="237">
        <v>747.82650000000001</v>
      </c>
      <c r="O5350" s="237">
        <v>23793.2284</v>
      </c>
    </row>
    <row r="5351" spans="1:15">
      <c r="A5351" s="237" t="s">
        <v>969</v>
      </c>
      <c r="B5351" s="237" t="s">
        <v>970</v>
      </c>
      <c r="C5351" s="237" t="s">
        <v>971</v>
      </c>
      <c r="D5351" s="237" t="s">
        <v>972</v>
      </c>
      <c r="E5351" s="237" t="s">
        <v>996</v>
      </c>
      <c r="F5351" s="237" t="s">
        <v>999</v>
      </c>
      <c r="G5351" s="237" t="s">
        <v>974</v>
      </c>
      <c r="H5351" s="237" t="s">
        <v>45</v>
      </c>
      <c r="I5351" s="237"/>
      <c r="J5351" s="237"/>
      <c r="K5351" s="237" t="s">
        <v>92</v>
      </c>
      <c r="L5351" s="237" t="s">
        <v>977</v>
      </c>
      <c r="M5351" s="238">
        <v>4.8252629567424E-3</v>
      </c>
      <c r="N5351" s="238">
        <v>1.8665507695227101E-4</v>
      </c>
      <c r="O5351" s="238">
        <v>3.7041867118999699E-3</v>
      </c>
    </row>
    <row r="5352" spans="1:15">
      <c r="A5352" s="231" t="s">
        <v>969</v>
      </c>
      <c r="B5352" s="231" t="s">
        <v>970</v>
      </c>
      <c r="C5352" s="231" t="s">
        <v>971</v>
      </c>
      <c r="D5352" s="231" t="s">
        <v>972</v>
      </c>
      <c r="E5352" s="231" t="s">
        <v>996</v>
      </c>
      <c r="F5352" s="231" t="s">
        <v>999</v>
      </c>
      <c r="G5352" s="231" t="s">
        <v>974</v>
      </c>
      <c r="H5352" s="231" t="s">
        <v>45</v>
      </c>
      <c r="I5352" s="231" t="s">
        <v>1075</v>
      </c>
      <c r="J5352" s="231" t="s">
        <v>1016</v>
      </c>
      <c r="K5352" s="231" t="s">
        <v>92</v>
      </c>
      <c r="L5352" s="231" t="s">
        <v>978</v>
      </c>
      <c r="M5352" s="234"/>
      <c r="N5352" s="239">
        <v>0.5</v>
      </c>
      <c r="O5352" s="239">
        <v>0.5</v>
      </c>
    </row>
    <row r="5353" spans="1:15">
      <c r="A5353" s="231" t="s">
        <v>969</v>
      </c>
      <c r="B5353" s="231" t="s">
        <v>970</v>
      </c>
      <c r="C5353" s="231" t="s">
        <v>971</v>
      </c>
      <c r="D5353" s="231" t="s">
        <v>972</v>
      </c>
      <c r="E5353" s="231" t="s">
        <v>996</v>
      </c>
      <c r="F5353" s="231" t="s">
        <v>999</v>
      </c>
      <c r="G5353" s="231" t="s">
        <v>974</v>
      </c>
      <c r="H5353" s="231" t="s">
        <v>45</v>
      </c>
      <c r="I5353" s="231" t="s">
        <v>1075</v>
      </c>
      <c r="J5353" s="231" t="s">
        <v>1074</v>
      </c>
      <c r="K5353" s="231" t="s">
        <v>92</v>
      </c>
      <c r="L5353" s="231" t="s">
        <v>979</v>
      </c>
      <c r="M5353" s="234"/>
      <c r="N5353" s="239">
        <v>0.5</v>
      </c>
      <c r="O5353" s="239">
        <v>0.5</v>
      </c>
    </row>
    <row r="5354" spans="1:15">
      <c r="A5354" s="231" t="s">
        <v>969</v>
      </c>
      <c r="B5354" s="231" t="s">
        <v>970</v>
      </c>
      <c r="C5354" s="231" t="s">
        <v>971</v>
      </c>
      <c r="D5354" s="231" t="s">
        <v>972</v>
      </c>
      <c r="E5354" s="231" t="s">
        <v>996</v>
      </c>
      <c r="F5354" s="231" t="s">
        <v>999</v>
      </c>
      <c r="G5354" s="231" t="s">
        <v>974</v>
      </c>
      <c r="H5354" s="231" t="s">
        <v>45</v>
      </c>
      <c r="K5354" s="231" t="s">
        <v>92</v>
      </c>
      <c r="L5354" s="231" t="s">
        <v>980</v>
      </c>
      <c r="M5354" s="234"/>
      <c r="N5354" s="235"/>
      <c r="O5354" s="235"/>
    </row>
    <row r="5355" spans="1:15">
      <c r="A5355" s="237" t="s">
        <v>969</v>
      </c>
      <c r="B5355" s="237" t="s">
        <v>970</v>
      </c>
      <c r="C5355" s="237" t="s">
        <v>971</v>
      </c>
      <c r="D5355" s="237" t="s">
        <v>972</v>
      </c>
      <c r="E5355" s="237" t="s">
        <v>996</v>
      </c>
      <c r="F5355" s="237" t="s">
        <v>999</v>
      </c>
      <c r="G5355" s="237" t="s">
        <v>974</v>
      </c>
      <c r="H5355" s="237" t="s">
        <v>975</v>
      </c>
      <c r="I5355" s="237"/>
      <c r="J5355" s="237"/>
      <c r="K5355" s="237" t="s">
        <v>94</v>
      </c>
      <c r="L5355" s="237" t="s">
        <v>976</v>
      </c>
      <c r="M5355" s="237">
        <v>13448.377699999999</v>
      </c>
      <c r="N5355" s="237">
        <v>11463.749100000001</v>
      </c>
      <c r="O5355" s="237"/>
    </row>
    <row r="5356" spans="1:15">
      <c r="A5356" s="237" t="s">
        <v>969</v>
      </c>
      <c r="B5356" s="237" t="s">
        <v>970</v>
      </c>
      <c r="C5356" s="237" t="s">
        <v>971</v>
      </c>
      <c r="D5356" s="237" t="s">
        <v>972</v>
      </c>
      <c r="E5356" s="237" t="s">
        <v>996</v>
      </c>
      <c r="F5356" s="237" t="s">
        <v>999</v>
      </c>
      <c r="G5356" s="237" t="s">
        <v>974</v>
      </c>
      <c r="H5356" s="237" t="s">
        <v>975</v>
      </c>
      <c r="I5356" s="237"/>
      <c r="J5356" s="237"/>
      <c r="K5356" s="237" t="s">
        <v>94</v>
      </c>
      <c r="L5356" s="237" t="s">
        <v>977</v>
      </c>
      <c r="M5356" s="238">
        <v>2.9213928466853101E-3</v>
      </c>
      <c r="N5356" s="238">
        <v>2.8613147172800398E-3</v>
      </c>
      <c r="O5356" s="238"/>
    </row>
    <row r="5357" spans="1:15">
      <c r="A5357" s="231" t="s">
        <v>969</v>
      </c>
      <c r="B5357" s="231" t="s">
        <v>970</v>
      </c>
      <c r="C5357" s="231" t="s">
        <v>971</v>
      </c>
      <c r="D5357" s="231" t="s">
        <v>972</v>
      </c>
      <c r="E5357" s="231" t="s">
        <v>996</v>
      </c>
      <c r="F5357" s="231" t="s">
        <v>999</v>
      </c>
      <c r="G5357" s="231" t="s">
        <v>974</v>
      </c>
      <c r="H5357" s="231" t="s">
        <v>975</v>
      </c>
      <c r="I5357" s="231" t="s">
        <v>1002</v>
      </c>
      <c r="J5357" s="231" t="s">
        <v>1009</v>
      </c>
      <c r="K5357" s="231" t="s">
        <v>94</v>
      </c>
      <c r="L5357" s="231" t="s">
        <v>978</v>
      </c>
      <c r="M5357" s="234"/>
      <c r="N5357" s="235">
        <v>1</v>
      </c>
      <c r="O5357" s="235">
        <v>1</v>
      </c>
    </row>
    <row r="5358" spans="1:15">
      <c r="A5358" s="231" t="s">
        <v>969</v>
      </c>
      <c r="B5358" s="231" t="s">
        <v>970</v>
      </c>
      <c r="C5358" s="231" t="s">
        <v>971</v>
      </c>
      <c r="D5358" s="231" t="s">
        <v>972</v>
      </c>
      <c r="E5358" s="231" t="s">
        <v>996</v>
      </c>
      <c r="F5358" s="231" t="s">
        <v>999</v>
      </c>
      <c r="G5358" s="231" t="s">
        <v>974</v>
      </c>
      <c r="H5358" s="231" t="s">
        <v>975</v>
      </c>
      <c r="K5358" s="231" t="s">
        <v>94</v>
      </c>
      <c r="L5358" s="231" t="s">
        <v>979</v>
      </c>
      <c r="M5358" s="234"/>
      <c r="N5358" s="235"/>
      <c r="O5358" s="236"/>
    </row>
    <row r="5359" spans="1:15">
      <c r="A5359" s="231" t="s">
        <v>969</v>
      </c>
      <c r="B5359" s="231" t="s">
        <v>970</v>
      </c>
      <c r="C5359" s="231" t="s">
        <v>971</v>
      </c>
      <c r="D5359" s="231" t="s">
        <v>972</v>
      </c>
      <c r="E5359" s="231" t="s">
        <v>996</v>
      </c>
      <c r="F5359" s="231" t="s">
        <v>999</v>
      </c>
      <c r="G5359" s="231" t="s">
        <v>974</v>
      </c>
      <c r="H5359" s="231" t="s">
        <v>975</v>
      </c>
      <c r="K5359" s="231" t="s">
        <v>94</v>
      </c>
      <c r="L5359" s="231" t="s">
        <v>980</v>
      </c>
      <c r="M5359" s="234"/>
      <c r="N5359" s="235"/>
      <c r="O5359" s="236"/>
    </row>
    <row r="5360" spans="1:15">
      <c r="A5360" s="237" t="s">
        <v>969</v>
      </c>
      <c r="B5360" s="237" t="s">
        <v>970</v>
      </c>
      <c r="C5360" s="237" t="s">
        <v>971</v>
      </c>
      <c r="D5360" s="237" t="s">
        <v>972</v>
      </c>
      <c r="E5360" s="237" t="s">
        <v>996</v>
      </c>
      <c r="F5360" s="237" t="s">
        <v>999</v>
      </c>
      <c r="G5360" s="237" t="s">
        <v>974</v>
      </c>
      <c r="H5360" s="237" t="s">
        <v>981</v>
      </c>
      <c r="I5360" s="237"/>
      <c r="J5360" s="237"/>
      <c r="K5360" s="237" t="s">
        <v>94</v>
      </c>
      <c r="L5360" s="237" t="s">
        <v>976</v>
      </c>
      <c r="M5360" s="237">
        <v>647.61689999999999</v>
      </c>
      <c r="N5360" s="237">
        <v>647.61689999999999</v>
      </c>
      <c r="O5360" s="237"/>
    </row>
    <row r="5361" spans="1:15">
      <c r="A5361" s="237" t="s">
        <v>969</v>
      </c>
      <c r="B5361" s="237" t="s">
        <v>970</v>
      </c>
      <c r="C5361" s="237" t="s">
        <v>971</v>
      </c>
      <c r="D5361" s="237" t="s">
        <v>972</v>
      </c>
      <c r="E5361" s="237" t="s">
        <v>996</v>
      </c>
      <c r="F5361" s="237" t="s">
        <v>999</v>
      </c>
      <c r="G5361" s="237" t="s">
        <v>974</v>
      </c>
      <c r="H5361" s="237" t="s">
        <v>981</v>
      </c>
      <c r="I5361" s="237"/>
      <c r="J5361" s="237"/>
      <c r="K5361" s="237" t="s">
        <v>94</v>
      </c>
      <c r="L5361" s="237" t="s">
        <v>977</v>
      </c>
      <c r="M5361" s="238">
        <v>1.61643084733011E-4</v>
      </c>
      <c r="N5361" s="238">
        <v>1.61643084733011E-4</v>
      </c>
      <c r="O5361" s="238"/>
    </row>
    <row r="5362" spans="1:15">
      <c r="A5362" s="231" t="s">
        <v>969</v>
      </c>
      <c r="B5362" s="231" t="s">
        <v>970</v>
      </c>
      <c r="C5362" s="231" t="s">
        <v>971</v>
      </c>
      <c r="D5362" s="231" t="s">
        <v>972</v>
      </c>
      <c r="E5362" s="231" t="s">
        <v>996</v>
      </c>
      <c r="F5362" s="231" t="s">
        <v>999</v>
      </c>
      <c r="G5362" s="231" t="s">
        <v>974</v>
      </c>
      <c r="H5362" s="231" t="s">
        <v>981</v>
      </c>
      <c r="I5362" s="231" t="s">
        <v>1002</v>
      </c>
      <c r="J5362" s="231" t="s">
        <v>1009</v>
      </c>
      <c r="K5362" s="231" t="s">
        <v>94</v>
      </c>
      <c r="L5362" s="231" t="s">
        <v>978</v>
      </c>
      <c r="M5362" s="234"/>
      <c r="N5362" s="235">
        <v>1</v>
      </c>
      <c r="O5362" s="235">
        <v>1</v>
      </c>
    </row>
    <row r="5363" spans="1:15">
      <c r="A5363" s="231" t="s">
        <v>969</v>
      </c>
      <c r="B5363" s="231" t="s">
        <v>970</v>
      </c>
      <c r="C5363" s="231" t="s">
        <v>971</v>
      </c>
      <c r="D5363" s="231" t="s">
        <v>972</v>
      </c>
      <c r="E5363" s="231" t="s">
        <v>996</v>
      </c>
      <c r="F5363" s="231" t="s">
        <v>999</v>
      </c>
      <c r="G5363" s="231" t="s">
        <v>974</v>
      </c>
      <c r="H5363" s="231" t="s">
        <v>981</v>
      </c>
      <c r="K5363" s="231" t="s">
        <v>94</v>
      </c>
      <c r="L5363" s="231" t="s">
        <v>979</v>
      </c>
      <c r="M5363" s="234"/>
      <c r="N5363" s="235"/>
      <c r="O5363" s="236"/>
    </row>
    <row r="5364" spans="1:15">
      <c r="A5364" s="231" t="s">
        <v>969</v>
      </c>
      <c r="B5364" s="231" t="s">
        <v>970</v>
      </c>
      <c r="C5364" s="231" t="s">
        <v>971</v>
      </c>
      <c r="D5364" s="231" t="s">
        <v>972</v>
      </c>
      <c r="E5364" s="231" t="s">
        <v>996</v>
      </c>
      <c r="F5364" s="231" t="s">
        <v>999</v>
      </c>
      <c r="G5364" s="231" t="s">
        <v>974</v>
      </c>
      <c r="H5364" s="231" t="s">
        <v>981</v>
      </c>
      <c r="K5364" s="231" t="s">
        <v>94</v>
      </c>
      <c r="L5364" s="231" t="s">
        <v>980</v>
      </c>
      <c r="M5364" s="234"/>
      <c r="N5364" s="235"/>
      <c r="O5364" s="236"/>
    </row>
    <row r="5365" spans="1:15">
      <c r="A5365" s="237" t="s">
        <v>969</v>
      </c>
      <c r="B5365" s="237" t="s">
        <v>970</v>
      </c>
      <c r="C5365" s="237" t="s">
        <v>971</v>
      </c>
      <c r="D5365" s="237" t="s">
        <v>972</v>
      </c>
      <c r="E5365" s="237" t="s">
        <v>996</v>
      </c>
      <c r="F5365" s="237" t="s">
        <v>999</v>
      </c>
      <c r="G5365" s="237" t="s">
        <v>974</v>
      </c>
      <c r="H5365" s="237" t="s">
        <v>982</v>
      </c>
      <c r="I5365" s="237"/>
      <c r="J5365" s="237"/>
      <c r="K5365" s="237" t="s">
        <v>94</v>
      </c>
      <c r="L5365" s="237" t="s">
        <v>976</v>
      </c>
      <c r="M5365" s="237">
        <v>199.65440000000001</v>
      </c>
      <c r="N5365" s="237"/>
      <c r="O5365" s="237">
        <v>24.079899999999999</v>
      </c>
    </row>
    <row r="5366" spans="1:15">
      <c r="A5366" s="237" t="s">
        <v>969</v>
      </c>
      <c r="B5366" s="237" t="s">
        <v>970</v>
      </c>
      <c r="C5366" s="237" t="s">
        <v>971</v>
      </c>
      <c r="D5366" s="237" t="s">
        <v>972</v>
      </c>
      <c r="E5366" s="237" t="s">
        <v>996</v>
      </c>
      <c r="F5366" s="237" t="s">
        <v>999</v>
      </c>
      <c r="G5366" s="237" t="s">
        <v>974</v>
      </c>
      <c r="H5366" s="237" t="s">
        <v>982</v>
      </c>
      <c r="I5366" s="237"/>
      <c r="J5366" s="237"/>
      <c r="K5366" s="237" t="s">
        <v>94</v>
      </c>
      <c r="L5366" s="237" t="s">
        <v>977</v>
      </c>
      <c r="M5366" s="238">
        <v>2.8342348251044099E-5</v>
      </c>
      <c r="N5366" s="238"/>
      <c r="O5366" s="238">
        <v>3.74881643232072E-6</v>
      </c>
    </row>
    <row r="5367" spans="1:15">
      <c r="A5367" s="231" t="s">
        <v>969</v>
      </c>
      <c r="B5367" s="231" t="s">
        <v>970</v>
      </c>
      <c r="C5367" s="231" t="s">
        <v>971</v>
      </c>
      <c r="D5367" s="231" t="s">
        <v>972</v>
      </c>
      <c r="E5367" s="231" t="s">
        <v>996</v>
      </c>
      <c r="F5367" s="231" t="s">
        <v>999</v>
      </c>
      <c r="G5367" s="231" t="s">
        <v>974</v>
      </c>
      <c r="H5367" s="231" t="s">
        <v>982</v>
      </c>
      <c r="I5367" s="231" t="s">
        <v>1002</v>
      </c>
      <c r="J5367" s="231" t="s">
        <v>1009</v>
      </c>
      <c r="K5367" s="231" t="s">
        <v>94</v>
      </c>
      <c r="L5367" s="231" t="s">
        <v>978</v>
      </c>
      <c r="M5367" s="234"/>
      <c r="N5367" s="235">
        <v>1</v>
      </c>
      <c r="O5367" s="235">
        <v>1</v>
      </c>
    </row>
    <row r="5368" spans="1:15">
      <c r="A5368" s="231" t="s">
        <v>969</v>
      </c>
      <c r="B5368" s="231" t="s">
        <v>970</v>
      </c>
      <c r="C5368" s="231" t="s">
        <v>971</v>
      </c>
      <c r="D5368" s="231" t="s">
        <v>972</v>
      </c>
      <c r="E5368" s="231" t="s">
        <v>996</v>
      </c>
      <c r="F5368" s="231" t="s">
        <v>999</v>
      </c>
      <c r="G5368" s="231" t="s">
        <v>974</v>
      </c>
      <c r="H5368" s="231" t="s">
        <v>982</v>
      </c>
      <c r="K5368" s="231" t="s">
        <v>94</v>
      </c>
      <c r="L5368" s="231" t="s">
        <v>979</v>
      </c>
      <c r="M5368" s="234"/>
      <c r="N5368" s="236"/>
      <c r="O5368" s="235"/>
    </row>
    <row r="5369" spans="1:15">
      <c r="A5369" s="231" t="s">
        <v>969</v>
      </c>
      <c r="B5369" s="231" t="s">
        <v>970</v>
      </c>
      <c r="C5369" s="231" t="s">
        <v>971</v>
      </c>
      <c r="D5369" s="231" t="s">
        <v>972</v>
      </c>
      <c r="E5369" s="231" t="s">
        <v>996</v>
      </c>
      <c r="F5369" s="231" t="s">
        <v>999</v>
      </c>
      <c r="G5369" s="231" t="s">
        <v>974</v>
      </c>
      <c r="H5369" s="231" t="s">
        <v>982</v>
      </c>
      <c r="K5369" s="231" t="s">
        <v>94</v>
      </c>
      <c r="L5369" s="231" t="s">
        <v>980</v>
      </c>
      <c r="M5369" s="234"/>
      <c r="N5369" s="236"/>
      <c r="O5369" s="235"/>
    </row>
    <row r="5370" spans="1:15">
      <c r="A5370" s="237" t="s">
        <v>969</v>
      </c>
      <c r="B5370" s="237" t="s">
        <v>970</v>
      </c>
      <c r="C5370" s="237" t="s">
        <v>971</v>
      </c>
      <c r="D5370" s="237" t="s">
        <v>972</v>
      </c>
      <c r="E5370" s="237" t="s">
        <v>996</v>
      </c>
      <c r="F5370" s="237" t="s">
        <v>999</v>
      </c>
      <c r="G5370" s="237" t="s">
        <v>974</v>
      </c>
      <c r="H5370" s="237" t="s">
        <v>983</v>
      </c>
      <c r="I5370" s="237"/>
      <c r="J5370" s="237"/>
      <c r="K5370" s="237" t="s">
        <v>94</v>
      </c>
      <c r="L5370" s="237" t="s">
        <v>976</v>
      </c>
      <c r="M5370" s="237">
        <v>135.06960000000001</v>
      </c>
      <c r="N5370" s="237"/>
      <c r="O5370" s="237">
        <v>0.69940000000000002</v>
      </c>
    </row>
    <row r="5371" spans="1:15">
      <c r="A5371" s="237" t="s">
        <v>969</v>
      </c>
      <c r="B5371" s="237" t="s">
        <v>970</v>
      </c>
      <c r="C5371" s="237" t="s">
        <v>971</v>
      </c>
      <c r="D5371" s="237" t="s">
        <v>972</v>
      </c>
      <c r="E5371" s="237" t="s">
        <v>996</v>
      </c>
      <c r="F5371" s="237" t="s">
        <v>999</v>
      </c>
      <c r="G5371" s="237" t="s">
        <v>974</v>
      </c>
      <c r="H5371" s="237" t="s">
        <v>983</v>
      </c>
      <c r="I5371" s="237"/>
      <c r="J5371" s="237"/>
      <c r="K5371" s="237" t="s">
        <v>94</v>
      </c>
      <c r="L5371" s="237" t="s">
        <v>977</v>
      </c>
      <c r="M5371" s="238">
        <v>2.19665955157364E-5</v>
      </c>
      <c r="N5371" s="238"/>
      <c r="O5371" s="238">
        <v>1.0888426499965199E-7</v>
      </c>
    </row>
    <row r="5372" spans="1:15">
      <c r="A5372" s="231" t="s">
        <v>969</v>
      </c>
      <c r="B5372" s="231" t="s">
        <v>970</v>
      </c>
      <c r="C5372" s="231" t="s">
        <v>971</v>
      </c>
      <c r="D5372" s="231" t="s">
        <v>972</v>
      </c>
      <c r="E5372" s="231" t="s">
        <v>996</v>
      </c>
      <c r="F5372" s="231" t="s">
        <v>999</v>
      </c>
      <c r="G5372" s="231" t="s">
        <v>974</v>
      </c>
      <c r="H5372" s="231" t="s">
        <v>983</v>
      </c>
      <c r="I5372" s="231" t="s">
        <v>1002</v>
      </c>
      <c r="J5372" s="231" t="s">
        <v>1009</v>
      </c>
      <c r="K5372" s="231" t="s">
        <v>94</v>
      </c>
      <c r="L5372" s="231" t="s">
        <v>978</v>
      </c>
      <c r="M5372" s="234"/>
      <c r="N5372" s="235">
        <v>1</v>
      </c>
      <c r="O5372" s="235">
        <v>1</v>
      </c>
    </row>
    <row r="5373" spans="1:15">
      <c r="A5373" s="231" t="s">
        <v>969</v>
      </c>
      <c r="B5373" s="231" t="s">
        <v>970</v>
      </c>
      <c r="C5373" s="231" t="s">
        <v>971</v>
      </c>
      <c r="D5373" s="231" t="s">
        <v>972</v>
      </c>
      <c r="E5373" s="231" t="s">
        <v>996</v>
      </c>
      <c r="F5373" s="231" t="s">
        <v>999</v>
      </c>
      <c r="G5373" s="231" t="s">
        <v>974</v>
      </c>
      <c r="H5373" s="231" t="s">
        <v>983</v>
      </c>
      <c r="K5373" s="231" t="s">
        <v>94</v>
      </c>
      <c r="L5373" s="231" t="s">
        <v>979</v>
      </c>
      <c r="M5373" s="234"/>
      <c r="N5373" s="236"/>
      <c r="O5373" s="235"/>
    </row>
    <row r="5374" spans="1:15">
      <c r="A5374" s="231" t="s">
        <v>969</v>
      </c>
      <c r="B5374" s="231" t="s">
        <v>970</v>
      </c>
      <c r="C5374" s="231" t="s">
        <v>971</v>
      </c>
      <c r="D5374" s="231" t="s">
        <v>972</v>
      </c>
      <c r="E5374" s="231" t="s">
        <v>996</v>
      </c>
      <c r="F5374" s="231" t="s">
        <v>999</v>
      </c>
      <c r="G5374" s="231" t="s">
        <v>974</v>
      </c>
      <c r="H5374" s="231" t="s">
        <v>983</v>
      </c>
      <c r="K5374" s="231" t="s">
        <v>94</v>
      </c>
      <c r="L5374" s="231" t="s">
        <v>980</v>
      </c>
      <c r="M5374" s="234"/>
      <c r="N5374" s="236"/>
      <c r="O5374" s="235"/>
    </row>
    <row r="5375" spans="1:15">
      <c r="A5375" s="237" t="s">
        <v>969</v>
      </c>
      <c r="B5375" s="237" t="s">
        <v>970</v>
      </c>
      <c r="C5375" s="237" t="s">
        <v>971</v>
      </c>
      <c r="D5375" s="237" t="s">
        <v>972</v>
      </c>
      <c r="E5375" s="237" t="s">
        <v>996</v>
      </c>
      <c r="F5375" s="237" t="s">
        <v>999</v>
      </c>
      <c r="G5375" s="237" t="s">
        <v>974</v>
      </c>
      <c r="H5375" s="237" t="s">
        <v>984</v>
      </c>
      <c r="I5375" s="237"/>
      <c r="J5375" s="237"/>
      <c r="K5375" s="237" t="s">
        <v>94</v>
      </c>
      <c r="L5375" s="237" t="s">
        <v>976</v>
      </c>
      <c r="M5375" s="237">
        <v>21434.4499</v>
      </c>
      <c r="N5375" s="237"/>
      <c r="O5375" s="237">
        <v>6864.6985999999997</v>
      </c>
    </row>
    <row r="5376" spans="1:15">
      <c r="A5376" s="237" t="s">
        <v>969</v>
      </c>
      <c r="B5376" s="237" t="s">
        <v>970</v>
      </c>
      <c r="C5376" s="237" t="s">
        <v>971</v>
      </c>
      <c r="D5376" s="237" t="s">
        <v>972</v>
      </c>
      <c r="E5376" s="237" t="s">
        <v>996</v>
      </c>
      <c r="F5376" s="237" t="s">
        <v>999</v>
      </c>
      <c r="G5376" s="237" t="s">
        <v>974</v>
      </c>
      <c r="H5376" s="237" t="s">
        <v>984</v>
      </c>
      <c r="I5376" s="237"/>
      <c r="J5376" s="237"/>
      <c r="K5376" s="237" t="s">
        <v>94</v>
      </c>
      <c r="L5376" s="237" t="s">
        <v>977</v>
      </c>
      <c r="M5376" s="238">
        <v>3.7859981498525601E-3</v>
      </c>
      <c r="N5376" s="238"/>
      <c r="O5376" s="238">
        <v>1.0687126987491201E-3</v>
      </c>
    </row>
    <row r="5377" spans="1:15">
      <c r="A5377" s="231" t="s">
        <v>969</v>
      </c>
      <c r="B5377" s="231" t="s">
        <v>970</v>
      </c>
      <c r="C5377" s="231" t="s">
        <v>971</v>
      </c>
      <c r="D5377" s="231" t="s">
        <v>972</v>
      </c>
      <c r="E5377" s="231" t="s">
        <v>996</v>
      </c>
      <c r="F5377" s="231" t="s">
        <v>999</v>
      </c>
      <c r="G5377" s="231" t="s">
        <v>974</v>
      </c>
      <c r="H5377" s="231" t="s">
        <v>984</v>
      </c>
      <c r="I5377" s="231" t="s">
        <v>1002</v>
      </c>
      <c r="J5377" s="231" t="s">
        <v>1009</v>
      </c>
      <c r="K5377" s="231" t="s">
        <v>94</v>
      </c>
      <c r="L5377" s="231" t="s">
        <v>978</v>
      </c>
      <c r="M5377" s="234"/>
      <c r="N5377" s="235">
        <v>1</v>
      </c>
      <c r="O5377" s="235">
        <v>1</v>
      </c>
    </row>
    <row r="5378" spans="1:15">
      <c r="A5378" s="231" t="s">
        <v>969</v>
      </c>
      <c r="B5378" s="231" t="s">
        <v>970</v>
      </c>
      <c r="C5378" s="231" t="s">
        <v>971</v>
      </c>
      <c r="D5378" s="231" t="s">
        <v>972</v>
      </c>
      <c r="E5378" s="231" t="s">
        <v>996</v>
      </c>
      <c r="F5378" s="231" t="s">
        <v>999</v>
      </c>
      <c r="G5378" s="231" t="s">
        <v>974</v>
      </c>
      <c r="H5378" s="231" t="s">
        <v>984</v>
      </c>
      <c r="K5378" s="231" t="s">
        <v>94</v>
      </c>
      <c r="L5378" s="231" t="s">
        <v>979</v>
      </c>
      <c r="M5378" s="234"/>
      <c r="N5378" s="236"/>
      <c r="O5378" s="235"/>
    </row>
    <row r="5379" spans="1:15">
      <c r="A5379" s="231" t="s">
        <v>969</v>
      </c>
      <c r="B5379" s="231" t="s">
        <v>970</v>
      </c>
      <c r="C5379" s="231" t="s">
        <v>971</v>
      </c>
      <c r="D5379" s="231" t="s">
        <v>972</v>
      </c>
      <c r="E5379" s="231" t="s">
        <v>996</v>
      </c>
      <c r="F5379" s="231" t="s">
        <v>999</v>
      </c>
      <c r="G5379" s="231" t="s">
        <v>974</v>
      </c>
      <c r="H5379" s="231" t="s">
        <v>984</v>
      </c>
      <c r="K5379" s="231" t="s">
        <v>94</v>
      </c>
      <c r="L5379" s="231" t="s">
        <v>980</v>
      </c>
      <c r="M5379" s="234"/>
      <c r="N5379" s="236"/>
      <c r="O5379" s="235"/>
    </row>
    <row r="5380" spans="1:15">
      <c r="A5380" s="237" t="s">
        <v>969</v>
      </c>
      <c r="B5380" s="237" t="s">
        <v>970</v>
      </c>
      <c r="C5380" s="237" t="s">
        <v>971</v>
      </c>
      <c r="D5380" s="237" t="s">
        <v>972</v>
      </c>
      <c r="E5380" s="237" t="s">
        <v>996</v>
      </c>
      <c r="F5380" s="237" t="s">
        <v>999</v>
      </c>
      <c r="G5380" s="237" t="s">
        <v>974</v>
      </c>
      <c r="H5380" s="237" t="s">
        <v>985</v>
      </c>
      <c r="I5380" s="237"/>
      <c r="J5380" s="237"/>
      <c r="K5380" s="237" t="s">
        <v>94</v>
      </c>
      <c r="L5380" s="237" t="s">
        <v>976</v>
      </c>
      <c r="M5380" s="237">
        <v>85.524199999999993</v>
      </c>
      <c r="N5380" s="237"/>
      <c r="O5380" s="237">
        <v>18.270499999999998</v>
      </c>
    </row>
    <row r="5381" spans="1:15">
      <c r="A5381" s="237" t="s">
        <v>969</v>
      </c>
      <c r="B5381" s="237" t="s">
        <v>970</v>
      </c>
      <c r="C5381" s="237" t="s">
        <v>971</v>
      </c>
      <c r="D5381" s="237" t="s">
        <v>972</v>
      </c>
      <c r="E5381" s="237" t="s">
        <v>996</v>
      </c>
      <c r="F5381" s="237" t="s">
        <v>999</v>
      </c>
      <c r="G5381" s="237" t="s">
        <v>974</v>
      </c>
      <c r="H5381" s="237" t="s">
        <v>985</v>
      </c>
      <c r="I5381" s="237"/>
      <c r="J5381" s="237"/>
      <c r="K5381" s="237" t="s">
        <v>94</v>
      </c>
      <c r="L5381" s="237" t="s">
        <v>977</v>
      </c>
      <c r="M5381" s="238">
        <v>1.2140762539127399E-5</v>
      </c>
      <c r="N5381" s="238"/>
      <c r="O5381" s="238">
        <v>2.8443951439464298E-6</v>
      </c>
    </row>
    <row r="5382" spans="1:15">
      <c r="A5382" s="231" t="s">
        <v>969</v>
      </c>
      <c r="B5382" s="231" t="s">
        <v>970</v>
      </c>
      <c r="C5382" s="231" t="s">
        <v>971</v>
      </c>
      <c r="D5382" s="231" t="s">
        <v>972</v>
      </c>
      <c r="E5382" s="231" t="s">
        <v>996</v>
      </c>
      <c r="F5382" s="231" t="s">
        <v>999</v>
      </c>
      <c r="G5382" s="231" t="s">
        <v>974</v>
      </c>
      <c r="H5382" s="231" t="s">
        <v>985</v>
      </c>
      <c r="I5382" s="231" t="s">
        <v>1002</v>
      </c>
      <c r="J5382" s="231" t="s">
        <v>1009</v>
      </c>
      <c r="K5382" s="231" t="s">
        <v>94</v>
      </c>
      <c r="L5382" s="231" t="s">
        <v>978</v>
      </c>
      <c r="M5382" s="234"/>
      <c r="N5382" s="235">
        <v>1</v>
      </c>
      <c r="O5382" s="235">
        <v>1</v>
      </c>
    </row>
    <row r="5383" spans="1:15">
      <c r="A5383" s="231" t="s">
        <v>969</v>
      </c>
      <c r="B5383" s="231" t="s">
        <v>970</v>
      </c>
      <c r="C5383" s="231" t="s">
        <v>971</v>
      </c>
      <c r="D5383" s="231" t="s">
        <v>972</v>
      </c>
      <c r="E5383" s="231" t="s">
        <v>996</v>
      </c>
      <c r="F5383" s="231" t="s">
        <v>999</v>
      </c>
      <c r="G5383" s="231" t="s">
        <v>974</v>
      </c>
      <c r="H5383" s="231" t="s">
        <v>985</v>
      </c>
      <c r="K5383" s="231" t="s">
        <v>94</v>
      </c>
      <c r="L5383" s="231" t="s">
        <v>979</v>
      </c>
      <c r="M5383" s="234"/>
      <c r="N5383" s="236"/>
      <c r="O5383" s="235"/>
    </row>
    <row r="5384" spans="1:15">
      <c r="A5384" s="231" t="s">
        <v>969</v>
      </c>
      <c r="B5384" s="231" t="s">
        <v>970</v>
      </c>
      <c r="C5384" s="231" t="s">
        <v>971</v>
      </c>
      <c r="D5384" s="231" t="s">
        <v>972</v>
      </c>
      <c r="E5384" s="231" t="s">
        <v>996</v>
      </c>
      <c r="F5384" s="231" t="s">
        <v>999</v>
      </c>
      <c r="G5384" s="231" t="s">
        <v>974</v>
      </c>
      <c r="H5384" s="231" t="s">
        <v>985</v>
      </c>
      <c r="K5384" s="231" t="s">
        <v>94</v>
      </c>
      <c r="L5384" s="231" t="s">
        <v>980</v>
      </c>
      <c r="M5384" s="234"/>
      <c r="N5384" s="236"/>
      <c r="O5384" s="235"/>
    </row>
    <row r="5385" spans="1:15">
      <c r="A5385" s="237" t="s">
        <v>969</v>
      </c>
      <c r="B5385" s="237" t="s">
        <v>970</v>
      </c>
      <c r="C5385" s="237" t="s">
        <v>971</v>
      </c>
      <c r="D5385" s="237" t="s">
        <v>972</v>
      </c>
      <c r="E5385" s="237" t="s">
        <v>996</v>
      </c>
      <c r="F5385" s="237" t="s">
        <v>999</v>
      </c>
      <c r="G5385" s="237" t="s">
        <v>974</v>
      </c>
      <c r="H5385" s="237" t="s">
        <v>986</v>
      </c>
      <c r="I5385" s="237"/>
      <c r="J5385" s="237"/>
      <c r="K5385" s="237" t="s">
        <v>94</v>
      </c>
      <c r="L5385" s="237" t="s">
        <v>976</v>
      </c>
      <c r="M5385" s="237">
        <v>800.89480000000003</v>
      </c>
      <c r="N5385" s="237"/>
      <c r="O5385" s="237">
        <v>199.74199999999999</v>
      </c>
    </row>
    <row r="5386" spans="1:15">
      <c r="A5386" s="237" t="s">
        <v>969</v>
      </c>
      <c r="B5386" s="237" t="s">
        <v>970</v>
      </c>
      <c r="C5386" s="237" t="s">
        <v>971</v>
      </c>
      <c r="D5386" s="237" t="s">
        <v>972</v>
      </c>
      <c r="E5386" s="237" t="s">
        <v>996</v>
      </c>
      <c r="F5386" s="237" t="s">
        <v>999</v>
      </c>
      <c r="G5386" s="237" t="s">
        <v>974</v>
      </c>
      <c r="H5386" s="237" t="s">
        <v>986</v>
      </c>
      <c r="I5386" s="237"/>
      <c r="J5386" s="237"/>
      <c r="K5386" s="237" t="s">
        <v>94</v>
      </c>
      <c r="L5386" s="237" t="s">
        <v>977</v>
      </c>
      <c r="M5386" s="238">
        <v>1.4588968747968899E-4</v>
      </c>
      <c r="N5386" s="238"/>
      <c r="O5386" s="238">
        <v>3.1096312352817299E-5</v>
      </c>
    </row>
    <row r="5387" spans="1:15">
      <c r="A5387" s="231" t="s">
        <v>969</v>
      </c>
      <c r="B5387" s="231" t="s">
        <v>970</v>
      </c>
      <c r="C5387" s="231" t="s">
        <v>971</v>
      </c>
      <c r="D5387" s="231" t="s">
        <v>972</v>
      </c>
      <c r="E5387" s="231" t="s">
        <v>996</v>
      </c>
      <c r="F5387" s="231" t="s">
        <v>999</v>
      </c>
      <c r="G5387" s="231" t="s">
        <v>974</v>
      </c>
      <c r="H5387" s="231" t="s">
        <v>986</v>
      </c>
      <c r="I5387" s="231" t="s">
        <v>1002</v>
      </c>
      <c r="J5387" s="231" t="s">
        <v>1009</v>
      </c>
      <c r="K5387" s="231" t="s">
        <v>94</v>
      </c>
      <c r="L5387" s="231" t="s">
        <v>978</v>
      </c>
      <c r="M5387" s="234"/>
      <c r="N5387" s="235">
        <v>1</v>
      </c>
      <c r="O5387" s="235">
        <v>1</v>
      </c>
    </row>
    <row r="5388" spans="1:15">
      <c r="A5388" s="231" t="s">
        <v>969</v>
      </c>
      <c r="B5388" s="231" t="s">
        <v>970</v>
      </c>
      <c r="C5388" s="231" t="s">
        <v>971</v>
      </c>
      <c r="D5388" s="231" t="s">
        <v>972</v>
      </c>
      <c r="E5388" s="231" t="s">
        <v>996</v>
      </c>
      <c r="F5388" s="231" t="s">
        <v>999</v>
      </c>
      <c r="G5388" s="231" t="s">
        <v>974</v>
      </c>
      <c r="H5388" s="231" t="s">
        <v>986</v>
      </c>
      <c r="K5388" s="231" t="s">
        <v>94</v>
      </c>
      <c r="L5388" s="231" t="s">
        <v>979</v>
      </c>
      <c r="M5388" s="234"/>
      <c r="N5388" s="236"/>
      <c r="O5388" s="235"/>
    </row>
    <row r="5389" spans="1:15">
      <c r="A5389" s="231" t="s">
        <v>969</v>
      </c>
      <c r="B5389" s="231" t="s">
        <v>970</v>
      </c>
      <c r="C5389" s="231" t="s">
        <v>971</v>
      </c>
      <c r="D5389" s="231" t="s">
        <v>972</v>
      </c>
      <c r="E5389" s="231" t="s">
        <v>996</v>
      </c>
      <c r="F5389" s="231" t="s">
        <v>999</v>
      </c>
      <c r="G5389" s="231" t="s">
        <v>974</v>
      </c>
      <c r="H5389" s="231" t="s">
        <v>986</v>
      </c>
      <c r="K5389" s="231" t="s">
        <v>94</v>
      </c>
      <c r="L5389" s="231" t="s">
        <v>980</v>
      </c>
      <c r="M5389" s="234"/>
      <c r="N5389" s="236"/>
      <c r="O5389" s="235"/>
    </row>
    <row r="5390" spans="1:15">
      <c r="A5390" s="237" t="s">
        <v>969</v>
      </c>
      <c r="B5390" s="237" t="s">
        <v>970</v>
      </c>
      <c r="C5390" s="237" t="s">
        <v>971</v>
      </c>
      <c r="D5390" s="237" t="s">
        <v>972</v>
      </c>
      <c r="E5390" s="237" t="s">
        <v>996</v>
      </c>
      <c r="F5390" s="237" t="s">
        <v>999</v>
      </c>
      <c r="G5390" s="237" t="s">
        <v>974</v>
      </c>
      <c r="H5390" s="237" t="s">
        <v>49</v>
      </c>
      <c r="I5390" s="237"/>
      <c r="J5390" s="237"/>
      <c r="K5390" s="237" t="s">
        <v>94</v>
      </c>
      <c r="L5390" s="237" t="s">
        <v>976</v>
      </c>
      <c r="M5390" s="237">
        <v>38.337600000000002</v>
      </c>
      <c r="N5390" s="237">
        <v>35.302700000000002</v>
      </c>
      <c r="O5390" s="237">
        <v>4.0202999999999998</v>
      </c>
    </row>
    <row r="5391" spans="1:15">
      <c r="A5391" s="237" t="s">
        <v>969</v>
      </c>
      <c r="B5391" s="237" t="s">
        <v>970</v>
      </c>
      <c r="C5391" s="237" t="s">
        <v>971</v>
      </c>
      <c r="D5391" s="237" t="s">
        <v>972</v>
      </c>
      <c r="E5391" s="237" t="s">
        <v>996</v>
      </c>
      <c r="F5391" s="237" t="s">
        <v>999</v>
      </c>
      <c r="G5391" s="237" t="s">
        <v>974</v>
      </c>
      <c r="H5391" s="237" t="s">
        <v>49</v>
      </c>
      <c r="I5391" s="237"/>
      <c r="J5391" s="237"/>
      <c r="K5391" s="237" t="s">
        <v>94</v>
      </c>
      <c r="L5391" s="237" t="s">
        <v>977</v>
      </c>
      <c r="M5391" s="238">
        <v>8.8114397993691396E-6</v>
      </c>
      <c r="N5391" s="238">
        <v>8.8114397993691396E-6</v>
      </c>
      <c r="O5391" s="238">
        <v>6.2588992075793501E-7</v>
      </c>
    </row>
    <row r="5392" spans="1:15">
      <c r="A5392" s="231" t="s">
        <v>969</v>
      </c>
      <c r="B5392" s="231" t="s">
        <v>970</v>
      </c>
      <c r="C5392" s="231" t="s">
        <v>971</v>
      </c>
      <c r="D5392" s="231" t="s">
        <v>972</v>
      </c>
      <c r="E5392" s="231" t="s">
        <v>996</v>
      </c>
      <c r="F5392" s="231" t="s">
        <v>999</v>
      </c>
      <c r="G5392" s="231" t="s">
        <v>974</v>
      </c>
      <c r="H5392" s="231" t="s">
        <v>49</v>
      </c>
      <c r="I5392" s="231" t="s">
        <v>1002</v>
      </c>
      <c r="J5392" s="231" t="s">
        <v>1009</v>
      </c>
      <c r="K5392" s="231" t="s">
        <v>94</v>
      </c>
      <c r="L5392" s="231" t="s">
        <v>978</v>
      </c>
      <c r="M5392" s="234"/>
      <c r="N5392" s="235">
        <v>1</v>
      </c>
      <c r="O5392" s="235">
        <v>1</v>
      </c>
    </row>
    <row r="5393" spans="1:15">
      <c r="A5393" s="231" t="s">
        <v>969</v>
      </c>
      <c r="B5393" s="231" t="s">
        <v>970</v>
      </c>
      <c r="C5393" s="231" t="s">
        <v>971</v>
      </c>
      <c r="D5393" s="231" t="s">
        <v>972</v>
      </c>
      <c r="E5393" s="231" t="s">
        <v>996</v>
      </c>
      <c r="F5393" s="231" t="s">
        <v>999</v>
      </c>
      <c r="G5393" s="231" t="s">
        <v>974</v>
      </c>
      <c r="H5393" s="231" t="s">
        <v>49</v>
      </c>
      <c r="K5393" s="231" t="s">
        <v>94</v>
      </c>
      <c r="L5393" s="231" t="s">
        <v>979</v>
      </c>
      <c r="M5393" s="234"/>
      <c r="N5393" s="235"/>
      <c r="O5393" s="235"/>
    </row>
    <row r="5394" spans="1:15">
      <c r="A5394" s="231" t="s">
        <v>969</v>
      </c>
      <c r="B5394" s="231" t="s">
        <v>970</v>
      </c>
      <c r="C5394" s="231" t="s">
        <v>971</v>
      </c>
      <c r="D5394" s="231" t="s">
        <v>972</v>
      </c>
      <c r="E5394" s="231" t="s">
        <v>996</v>
      </c>
      <c r="F5394" s="231" t="s">
        <v>999</v>
      </c>
      <c r="G5394" s="231" t="s">
        <v>974</v>
      </c>
      <c r="H5394" s="231" t="s">
        <v>49</v>
      </c>
      <c r="K5394" s="231" t="s">
        <v>94</v>
      </c>
      <c r="L5394" s="231" t="s">
        <v>980</v>
      </c>
      <c r="M5394" s="234"/>
      <c r="N5394" s="235"/>
      <c r="O5394" s="235"/>
    </row>
    <row r="5395" spans="1:15">
      <c r="A5395" s="237" t="s">
        <v>969</v>
      </c>
      <c r="B5395" s="237" t="s">
        <v>970</v>
      </c>
      <c r="C5395" s="237" t="s">
        <v>971</v>
      </c>
      <c r="D5395" s="237" t="s">
        <v>972</v>
      </c>
      <c r="E5395" s="237" t="s">
        <v>996</v>
      </c>
      <c r="F5395" s="237" t="s">
        <v>999</v>
      </c>
      <c r="G5395" s="237" t="s">
        <v>974</v>
      </c>
      <c r="H5395" s="237" t="s">
        <v>27</v>
      </c>
      <c r="I5395" s="237"/>
      <c r="J5395" s="237"/>
      <c r="K5395" s="237" t="s">
        <v>94</v>
      </c>
      <c r="L5395" s="237" t="s">
        <v>976</v>
      </c>
      <c r="M5395" s="237">
        <v>1125.848</v>
      </c>
      <c r="N5395" s="237">
        <v>300.8981</v>
      </c>
      <c r="O5395" s="237">
        <v>558.48040000000003</v>
      </c>
    </row>
    <row r="5396" spans="1:15">
      <c r="A5396" s="237" t="s">
        <v>969</v>
      </c>
      <c r="B5396" s="237" t="s">
        <v>970</v>
      </c>
      <c r="C5396" s="237" t="s">
        <v>971</v>
      </c>
      <c r="D5396" s="237" t="s">
        <v>972</v>
      </c>
      <c r="E5396" s="237" t="s">
        <v>996</v>
      </c>
      <c r="F5396" s="237" t="s">
        <v>999</v>
      </c>
      <c r="G5396" s="237" t="s">
        <v>974</v>
      </c>
      <c r="H5396" s="237" t="s">
        <v>27</v>
      </c>
      <c r="I5396" s="237"/>
      <c r="J5396" s="237"/>
      <c r="K5396" s="237" t="s">
        <v>94</v>
      </c>
      <c r="L5396" s="237" t="s">
        <v>977</v>
      </c>
      <c r="M5396" s="238">
        <v>1.83098547920485E-4</v>
      </c>
      <c r="N5396" s="238">
        <v>7.5103193067231597E-5</v>
      </c>
      <c r="O5396" s="238">
        <v>8.6945564584946301E-5</v>
      </c>
    </row>
    <row r="5397" spans="1:15">
      <c r="A5397" s="231" t="s">
        <v>969</v>
      </c>
      <c r="B5397" s="231" t="s">
        <v>970</v>
      </c>
      <c r="C5397" s="231" t="s">
        <v>971</v>
      </c>
      <c r="D5397" s="231" t="s">
        <v>972</v>
      </c>
      <c r="E5397" s="231" t="s">
        <v>996</v>
      </c>
      <c r="F5397" s="231" t="s">
        <v>999</v>
      </c>
      <c r="G5397" s="231" t="s">
        <v>974</v>
      </c>
      <c r="H5397" s="231" t="s">
        <v>27</v>
      </c>
      <c r="I5397" s="231" t="s">
        <v>1002</v>
      </c>
      <c r="J5397" s="231" t="s">
        <v>1009</v>
      </c>
      <c r="K5397" s="231" t="s">
        <v>94</v>
      </c>
      <c r="L5397" s="231" t="s">
        <v>978</v>
      </c>
      <c r="M5397" s="234"/>
      <c r="N5397" s="235">
        <v>1</v>
      </c>
      <c r="O5397" s="235">
        <v>1</v>
      </c>
    </row>
    <row r="5398" spans="1:15">
      <c r="A5398" s="231" t="s">
        <v>969</v>
      </c>
      <c r="B5398" s="231" t="s">
        <v>970</v>
      </c>
      <c r="C5398" s="231" t="s">
        <v>971</v>
      </c>
      <c r="D5398" s="231" t="s">
        <v>972</v>
      </c>
      <c r="E5398" s="231" t="s">
        <v>996</v>
      </c>
      <c r="F5398" s="231" t="s">
        <v>999</v>
      </c>
      <c r="G5398" s="231" t="s">
        <v>974</v>
      </c>
      <c r="H5398" s="231" t="s">
        <v>27</v>
      </c>
      <c r="K5398" s="231" t="s">
        <v>94</v>
      </c>
      <c r="L5398" s="231" t="s">
        <v>979</v>
      </c>
      <c r="M5398" s="234"/>
      <c r="N5398" s="235"/>
      <c r="O5398" s="235"/>
    </row>
    <row r="5399" spans="1:15">
      <c r="A5399" s="231" t="s">
        <v>969</v>
      </c>
      <c r="B5399" s="231" t="s">
        <v>970</v>
      </c>
      <c r="C5399" s="231" t="s">
        <v>971</v>
      </c>
      <c r="D5399" s="231" t="s">
        <v>972</v>
      </c>
      <c r="E5399" s="231" t="s">
        <v>996</v>
      </c>
      <c r="F5399" s="231" t="s">
        <v>999</v>
      </c>
      <c r="G5399" s="231" t="s">
        <v>974</v>
      </c>
      <c r="H5399" s="231" t="s">
        <v>27</v>
      </c>
      <c r="K5399" s="231" t="s">
        <v>94</v>
      </c>
      <c r="L5399" s="231" t="s">
        <v>980</v>
      </c>
      <c r="M5399" s="234"/>
      <c r="N5399" s="235"/>
      <c r="O5399" s="235"/>
    </row>
    <row r="5400" spans="1:15">
      <c r="A5400" s="237" t="s">
        <v>969</v>
      </c>
      <c r="B5400" s="237" t="s">
        <v>970</v>
      </c>
      <c r="C5400" s="237" t="s">
        <v>971</v>
      </c>
      <c r="D5400" s="237" t="s">
        <v>972</v>
      </c>
      <c r="E5400" s="237" t="s">
        <v>996</v>
      </c>
      <c r="F5400" s="237" t="s">
        <v>999</v>
      </c>
      <c r="G5400" s="237" t="s">
        <v>974</v>
      </c>
      <c r="H5400" s="237" t="s">
        <v>647</v>
      </c>
      <c r="I5400" s="237"/>
      <c r="J5400" s="237"/>
      <c r="K5400" s="237" t="s">
        <v>94</v>
      </c>
      <c r="L5400" s="237" t="s">
        <v>976</v>
      </c>
      <c r="M5400" s="237">
        <v>326.8963</v>
      </c>
      <c r="N5400" s="237">
        <v>18.642800000000001</v>
      </c>
      <c r="O5400" s="237">
        <v>12.16</v>
      </c>
    </row>
    <row r="5401" spans="1:15">
      <c r="A5401" s="237" t="s">
        <v>969</v>
      </c>
      <c r="B5401" s="237" t="s">
        <v>970</v>
      </c>
      <c r="C5401" s="237" t="s">
        <v>971</v>
      </c>
      <c r="D5401" s="237" t="s">
        <v>972</v>
      </c>
      <c r="E5401" s="237" t="s">
        <v>996</v>
      </c>
      <c r="F5401" s="237" t="s">
        <v>999</v>
      </c>
      <c r="G5401" s="237" t="s">
        <v>974</v>
      </c>
      <c r="H5401" s="237" t="s">
        <v>647</v>
      </c>
      <c r="I5401" s="237"/>
      <c r="J5401" s="237"/>
      <c r="K5401" s="237" t="s">
        <v>94</v>
      </c>
      <c r="L5401" s="237" t="s">
        <v>977</v>
      </c>
      <c r="M5401" s="238">
        <v>5.7740170275778597E-5</v>
      </c>
      <c r="N5401" s="238">
        <v>4.6531826146917697E-6</v>
      </c>
      <c r="O5401" s="238">
        <v>1.89309788732594E-6</v>
      </c>
    </row>
    <row r="5402" spans="1:15">
      <c r="A5402" s="231" t="s">
        <v>969</v>
      </c>
      <c r="B5402" s="231" t="s">
        <v>970</v>
      </c>
      <c r="C5402" s="231" t="s">
        <v>971</v>
      </c>
      <c r="D5402" s="231" t="s">
        <v>972</v>
      </c>
      <c r="E5402" s="231" t="s">
        <v>996</v>
      </c>
      <c r="F5402" s="231" t="s">
        <v>999</v>
      </c>
      <c r="G5402" s="231" t="s">
        <v>974</v>
      </c>
      <c r="H5402" s="231" t="s">
        <v>647</v>
      </c>
      <c r="I5402" s="231" t="s">
        <v>1002</v>
      </c>
      <c r="J5402" s="231" t="s">
        <v>1009</v>
      </c>
      <c r="K5402" s="231" t="s">
        <v>94</v>
      </c>
      <c r="L5402" s="231" t="s">
        <v>978</v>
      </c>
      <c r="M5402" s="234"/>
      <c r="N5402" s="235">
        <v>1</v>
      </c>
      <c r="O5402" s="235">
        <v>1</v>
      </c>
    </row>
    <row r="5403" spans="1:15">
      <c r="A5403" s="231" t="s">
        <v>969</v>
      </c>
      <c r="B5403" s="231" t="s">
        <v>970</v>
      </c>
      <c r="C5403" s="231" t="s">
        <v>971</v>
      </c>
      <c r="D5403" s="231" t="s">
        <v>972</v>
      </c>
      <c r="E5403" s="231" t="s">
        <v>996</v>
      </c>
      <c r="F5403" s="231" t="s">
        <v>999</v>
      </c>
      <c r="G5403" s="231" t="s">
        <v>974</v>
      </c>
      <c r="H5403" s="231" t="s">
        <v>647</v>
      </c>
      <c r="K5403" s="231" t="s">
        <v>94</v>
      </c>
      <c r="L5403" s="231" t="s">
        <v>979</v>
      </c>
      <c r="M5403" s="234"/>
      <c r="N5403" s="235"/>
      <c r="O5403" s="235"/>
    </row>
    <row r="5404" spans="1:15">
      <c r="A5404" s="231" t="s">
        <v>969</v>
      </c>
      <c r="B5404" s="231" t="s">
        <v>970</v>
      </c>
      <c r="C5404" s="231" t="s">
        <v>971</v>
      </c>
      <c r="D5404" s="231" t="s">
        <v>972</v>
      </c>
      <c r="E5404" s="231" t="s">
        <v>996</v>
      </c>
      <c r="F5404" s="231" t="s">
        <v>999</v>
      </c>
      <c r="G5404" s="231" t="s">
        <v>974</v>
      </c>
      <c r="H5404" s="231" t="s">
        <v>647</v>
      </c>
      <c r="K5404" s="231" t="s">
        <v>94</v>
      </c>
      <c r="L5404" s="231" t="s">
        <v>980</v>
      </c>
      <c r="M5404" s="234"/>
      <c r="N5404" s="235"/>
      <c r="O5404" s="235"/>
    </row>
    <row r="5405" spans="1:15">
      <c r="A5405" s="237" t="s">
        <v>969</v>
      </c>
      <c r="B5405" s="237" t="s">
        <v>970</v>
      </c>
      <c r="C5405" s="237" t="s">
        <v>971</v>
      </c>
      <c r="D5405" s="237" t="s">
        <v>972</v>
      </c>
      <c r="E5405" s="237" t="s">
        <v>996</v>
      </c>
      <c r="F5405" s="237" t="s">
        <v>999</v>
      </c>
      <c r="G5405" s="237" t="s">
        <v>974</v>
      </c>
      <c r="H5405" s="237" t="s">
        <v>32</v>
      </c>
      <c r="I5405" s="237"/>
      <c r="J5405" s="237"/>
      <c r="K5405" s="237" t="s">
        <v>94</v>
      </c>
      <c r="L5405" s="237" t="s">
        <v>976</v>
      </c>
      <c r="M5405" s="237">
        <v>28.116900000000001</v>
      </c>
      <c r="N5405" s="237">
        <v>8.19</v>
      </c>
      <c r="O5405" s="237">
        <v>0.1075</v>
      </c>
    </row>
    <row r="5406" spans="1:15">
      <c r="A5406" s="237" t="s">
        <v>969</v>
      </c>
      <c r="B5406" s="237" t="s">
        <v>970</v>
      </c>
      <c r="C5406" s="237" t="s">
        <v>971</v>
      </c>
      <c r="D5406" s="237" t="s">
        <v>972</v>
      </c>
      <c r="E5406" s="237" t="s">
        <v>996</v>
      </c>
      <c r="F5406" s="237" t="s">
        <v>999</v>
      </c>
      <c r="G5406" s="237" t="s">
        <v>974</v>
      </c>
      <c r="H5406" s="237" t="s">
        <v>32</v>
      </c>
      <c r="I5406" s="237"/>
      <c r="J5406" s="237"/>
      <c r="K5406" s="237" t="s">
        <v>94</v>
      </c>
      <c r="L5406" s="237" t="s">
        <v>977</v>
      </c>
      <c r="M5406" s="238">
        <v>4.8150611038282202E-6</v>
      </c>
      <c r="N5406" s="238">
        <v>2.0441975247455099E-6</v>
      </c>
      <c r="O5406" s="238">
        <v>1.6735857145356799E-8</v>
      </c>
    </row>
    <row r="5407" spans="1:15">
      <c r="A5407" s="231" t="s">
        <v>969</v>
      </c>
      <c r="B5407" s="231" t="s">
        <v>970</v>
      </c>
      <c r="C5407" s="231" t="s">
        <v>971</v>
      </c>
      <c r="D5407" s="231" t="s">
        <v>972</v>
      </c>
      <c r="E5407" s="231" t="s">
        <v>996</v>
      </c>
      <c r="F5407" s="231" t="s">
        <v>999</v>
      </c>
      <c r="G5407" s="231" t="s">
        <v>974</v>
      </c>
      <c r="H5407" s="231" t="s">
        <v>32</v>
      </c>
      <c r="I5407" s="231" t="s">
        <v>1002</v>
      </c>
      <c r="J5407" s="231" t="s">
        <v>1009</v>
      </c>
      <c r="K5407" s="231" t="s">
        <v>94</v>
      </c>
      <c r="L5407" s="231" t="s">
        <v>978</v>
      </c>
      <c r="M5407" s="234"/>
      <c r="N5407" s="235">
        <v>1</v>
      </c>
      <c r="O5407" s="235">
        <v>1</v>
      </c>
    </row>
    <row r="5408" spans="1:15">
      <c r="A5408" s="231" t="s">
        <v>969</v>
      </c>
      <c r="B5408" s="231" t="s">
        <v>970</v>
      </c>
      <c r="C5408" s="231" t="s">
        <v>971</v>
      </c>
      <c r="D5408" s="231" t="s">
        <v>972</v>
      </c>
      <c r="E5408" s="231" t="s">
        <v>996</v>
      </c>
      <c r="F5408" s="231" t="s">
        <v>999</v>
      </c>
      <c r="G5408" s="231" t="s">
        <v>974</v>
      </c>
      <c r="H5408" s="231" t="s">
        <v>32</v>
      </c>
      <c r="K5408" s="231" t="s">
        <v>94</v>
      </c>
      <c r="L5408" s="231" t="s">
        <v>979</v>
      </c>
      <c r="M5408" s="234"/>
      <c r="N5408" s="235"/>
      <c r="O5408" s="235"/>
    </row>
    <row r="5409" spans="1:15">
      <c r="A5409" s="231" t="s">
        <v>969</v>
      </c>
      <c r="B5409" s="231" t="s">
        <v>970</v>
      </c>
      <c r="C5409" s="231" t="s">
        <v>971</v>
      </c>
      <c r="D5409" s="231" t="s">
        <v>972</v>
      </c>
      <c r="E5409" s="231" t="s">
        <v>996</v>
      </c>
      <c r="F5409" s="231" t="s">
        <v>999</v>
      </c>
      <c r="G5409" s="231" t="s">
        <v>974</v>
      </c>
      <c r="H5409" s="231" t="s">
        <v>32</v>
      </c>
      <c r="K5409" s="231" t="s">
        <v>94</v>
      </c>
      <c r="L5409" s="231" t="s">
        <v>980</v>
      </c>
      <c r="M5409" s="234"/>
      <c r="N5409" s="235"/>
      <c r="O5409" s="235"/>
    </row>
    <row r="5410" spans="1:15">
      <c r="A5410" s="237" t="s">
        <v>969</v>
      </c>
      <c r="B5410" s="237" t="s">
        <v>970</v>
      </c>
      <c r="C5410" s="237" t="s">
        <v>971</v>
      </c>
      <c r="D5410" s="237" t="s">
        <v>972</v>
      </c>
      <c r="E5410" s="237" t="s">
        <v>996</v>
      </c>
      <c r="F5410" s="237" t="s">
        <v>999</v>
      </c>
      <c r="G5410" s="237" t="s">
        <v>974</v>
      </c>
      <c r="H5410" s="237" t="s">
        <v>28</v>
      </c>
      <c r="I5410" s="237"/>
      <c r="J5410" s="237"/>
      <c r="K5410" s="237" t="s">
        <v>94</v>
      </c>
      <c r="L5410" s="237" t="s">
        <v>976</v>
      </c>
      <c r="M5410" s="237">
        <v>23.215800000000002</v>
      </c>
      <c r="N5410" s="237">
        <v>23.215800000000002</v>
      </c>
      <c r="O5410" s="237"/>
    </row>
    <row r="5411" spans="1:15">
      <c r="A5411" s="237" t="s">
        <v>969</v>
      </c>
      <c r="B5411" s="237" t="s">
        <v>970</v>
      </c>
      <c r="C5411" s="237" t="s">
        <v>971</v>
      </c>
      <c r="D5411" s="237" t="s">
        <v>972</v>
      </c>
      <c r="E5411" s="237" t="s">
        <v>996</v>
      </c>
      <c r="F5411" s="237" t="s">
        <v>999</v>
      </c>
      <c r="G5411" s="237" t="s">
        <v>974</v>
      </c>
      <c r="H5411" s="237" t="s">
        <v>28</v>
      </c>
      <c r="I5411" s="237"/>
      <c r="J5411" s="237"/>
      <c r="K5411" s="237" t="s">
        <v>94</v>
      </c>
      <c r="L5411" s="237" t="s">
        <v>977</v>
      </c>
      <c r="M5411" s="238">
        <v>5.7945886318665201E-6</v>
      </c>
      <c r="N5411" s="238">
        <v>5.7945886318665201E-6</v>
      </c>
      <c r="O5411" s="238"/>
    </row>
    <row r="5412" spans="1:15">
      <c r="A5412" s="231" t="s">
        <v>969</v>
      </c>
      <c r="B5412" s="231" t="s">
        <v>970</v>
      </c>
      <c r="C5412" s="231" t="s">
        <v>971</v>
      </c>
      <c r="D5412" s="231" t="s">
        <v>972</v>
      </c>
      <c r="E5412" s="231" t="s">
        <v>996</v>
      </c>
      <c r="F5412" s="231" t="s">
        <v>999</v>
      </c>
      <c r="G5412" s="231" t="s">
        <v>974</v>
      </c>
      <c r="H5412" s="231" t="s">
        <v>28</v>
      </c>
      <c r="I5412" s="231" t="s">
        <v>1002</v>
      </c>
      <c r="J5412" s="231" t="s">
        <v>1009</v>
      </c>
      <c r="K5412" s="231" t="s">
        <v>94</v>
      </c>
      <c r="L5412" s="231" t="s">
        <v>978</v>
      </c>
      <c r="M5412" s="234"/>
      <c r="N5412" s="235">
        <v>1</v>
      </c>
      <c r="O5412" s="235">
        <v>1</v>
      </c>
    </row>
    <row r="5413" spans="1:15">
      <c r="A5413" s="231" t="s">
        <v>969</v>
      </c>
      <c r="B5413" s="231" t="s">
        <v>970</v>
      </c>
      <c r="C5413" s="231" t="s">
        <v>971</v>
      </c>
      <c r="D5413" s="231" t="s">
        <v>972</v>
      </c>
      <c r="E5413" s="231" t="s">
        <v>996</v>
      </c>
      <c r="F5413" s="231" t="s">
        <v>999</v>
      </c>
      <c r="G5413" s="231" t="s">
        <v>974</v>
      </c>
      <c r="H5413" s="231" t="s">
        <v>28</v>
      </c>
      <c r="K5413" s="231" t="s">
        <v>94</v>
      </c>
      <c r="L5413" s="231" t="s">
        <v>979</v>
      </c>
      <c r="M5413" s="234"/>
      <c r="N5413" s="235"/>
      <c r="O5413" s="236"/>
    </row>
    <row r="5414" spans="1:15">
      <c r="A5414" s="231" t="s">
        <v>969</v>
      </c>
      <c r="B5414" s="231" t="s">
        <v>970</v>
      </c>
      <c r="C5414" s="231" t="s">
        <v>971</v>
      </c>
      <c r="D5414" s="231" t="s">
        <v>972</v>
      </c>
      <c r="E5414" s="231" t="s">
        <v>996</v>
      </c>
      <c r="F5414" s="231" t="s">
        <v>999</v>
      </c>
      <c r="G5414" s="231" t="s">
        <v>974</v>
      </c>
      <c r="H5414" s="231" t="s">
        <v>28</v>
      </c>
      <c r="K5414" s="231" t="s">
        <v>94</v>
      </c>
      <c r="L5414" s="231" t="s">
        <v>980</v>
      </c>
      <c r="M5414" s="234"/>
      <c r="N5414" s="235"/>
      <c r="O5414" s="236"/>
    </row>
    <row r="5415" spans="1:15">
      <c r="A5415" s="237" t="s">
        <v>969</v>
      </c>
      <c r="B5415" s="237" t="s">
        <v>970</v>
      </c>
      <c r="C5415" s="237" t="s">
        <v>971</v>
      </c>
      <c r="D5415" s="237" t="s">
        <v>972</v>
      </c>
      <c r="E5415" s="237" t="s">
        <v>996</v>
      </c>
      <c r="F5415" s="237" t="s">
        <v>999</v>
      </c>
      <c r="G5415" s="237" t="s">
        <v>974</v>
      </c>
      <c r="H5415" s="237" t="s">
        <v>649</v>
      </c>
      <c r="I5415" s="237"/>
      <c r="J5415" s="237"/>
      <c r="K5415" s="237" t="s">
        <v>94</v>
      </c>
      <c r="L5415" s="237" t="s">
        <v>976</v>
      </c>
      <c r="M5415" s="237">
        <v>61.571899999999999</v>
      </c>
      <c r="N5415" s="237"/>
      <c r="O5415" s="237">
        <v>19.7882</v>
      </c>
    </row>
    <row r="5416" spans="1:15">
      <c r="A5416" s="237" t="s">
        <v>969</v>
      </c>
      <c r="B5416" s="237" t="s">
        <v>970</v>
      </c>
      <c r="C5416" s="237" t="s">
        <v>971</v>
      </c>
      <c r="D5416" s="237" t="s">
        <v>972</v>
      </c>
      <c r="E5416" s="237" t="s">
        <v>996</v>
      </c>
      <c r="F5416" s="237" t="s">
        <v>999</v>
      </c>
      <c r="G5416" s="237" t="s">
        <v>974</v>
      </c>
      <c r="H5416" s="237" t="s">
        <v>649</v>
      </c>
      <c r="I5416" s="237"/>
      <c r="J5416" s="237"/>
      <c r="K5416" s="237" t="s">
        <v>94</v>
      </c>
      <c r="L5416" s="237" t="s">
        <v>977</v>
      </c>
      <c r="M5416" s="238">
        <v>7.44574085603521E-6</v>
      </c>
      <c r="N5416" s="238"/>
      <c r="O5416" s="238">
        <v>3.0806743103604601E-6</v>
      </c>
    </row>
    <row r="5417" spans="1:15">
      <c r="A5417" s="231" t="s">
        <v>969</v>
      </c>
      <c r="B5417" s="231" t="s">
        <v>970</v>
      </c>
      <c r="C5417" s="231" t="s">
        <v>971</v>
      </c>
      <c r="D5417" s="231" t="s">
        <v>972</v>
      </c>
      <c r="E5417" s="231" t="s">
        <v>996</v>
      </c>
      <c r="F5417" s="231" t="s">
        <v>999</v>
      </c>
      <c r="G5417" s="231" t="s">
        <v>974</v>
      </c>
      <c r="H5417" s="231" t="s">
        <v>649</v>
      </c>
      <c r="I5417" s="231" t="s">
        <v>1002</v>
      </c>
      <c r="J5417" s="231" t="s">
        <v>1009</v>
      </c>
      <c r="K5417" s="231" t="s">
        <v>94</v>
      </c>
      <c r="L5417" s="231" t="s">
        <v>978</v>
      </c>
      <c r="M5417" s="234"/>
      <c r="N5417" s="235">
        <v>1</v>
      </c>
      <c r="O5417" s="235">
        <v>1</v>
      </c>
    </row>
    <row r="5418" spans="1:15">
      <c r="A5418" s="231" t="s">
        <v>969</v>
      </c>
      <c r="B5418" s="231" t="s">
        <v>970</v>
      </c>
      <c r="C5418" s="231" t="s">
        <v>971</v>
      </c>
      <c r="D5418" s="231" t="s">
        <v>972</v>
      </c>
      <c r="E5418" s="231" t="s">
        <v>996</v>
      </c>
      <c r="F5418" s="231" t="s">
        <v>999</v>
      </c>
      <c r="G5418" s="231" t="s">
        <v>974</v>
      </c>
      <c r="H5418" s="231" t="s">
        <v>649</v>
      </c>
      <c r="K5418" s="231" t="s">
        <v>94</v>
      </c>
      <c r="L5418" s="231" t="s">
        <v>979</v>
      </c>
      <c r="M5418" s="234"/>
      <c r="N5418" s="236"/>
      <c r="O5418" s="235"/>
    </row>
    <row r="5419" spans="1:15">
      <c r="A5419" s="231" t="s">
        <v>969</v>
      </c>
      <c r="B5419" s="231" t="s">
        <v>970</v>
      </c>
      <c r="C5419" s="231" t="s">
        <v>971</v>
      </c>
      <c r="D5419" s="231" t="s">
        <v>972</v>
      </c>
      <c r="E5419" s="231" t="s">
        <v>996</v>
      </c>
      <c r="F5419" s="231" t="s">
        <v>999</v>
      </c>
      <c r="G5419" s="231" t="s">
        <v>974</v>
      </c>
      <c r="H5419" s="231" t="s">
        <v>649</v>
      </c>
      <c r="K5419" s="231" t="s">
        <v>94</v>
      </c>
      <c r="L5419" s="231" t="s">
        <v>980</v>
      </c>
      <c r="M5419" s="234"/>
      <c r="N5419" s="236"/>
      <c r="O5419" s="235"/>
    </row>
    <row r="5420" spans="1:15">
      <c r="A5420" s="237" t="s">
        <v>969</v>
      </c>
      <c r="B5420" s="237" t="s">
        <v>970</v>
      </c>
      <c r="C5420" s="237" t="s">
        <v>971</v>
      </c>
      <c r="D5420" s="237" t="s">
        <v>972</v>
      </c>
      <c r="E5420" s="237" t="s">
        <v>996</v>
      </c>
      <c r="F5420" s="237" t="s">
        <v>999</v>
      </c>
      <c r="G5420" s="237" t="s">
        <v>974</v>
      </c>
      <c r="H5420" s="237" t="s">
        <v>650</v>
      </c>
      <c r="I5420" s="237"/>
      <c r="J5420" s="237"/>
      <c r="K5420" s="237" t="s">
        <v>94</v>
      </c>
      <c r="L5420" s="237" t="s">
        <v>976</v>
      </c>
      <c r="M5420" s="237">
        <v>4.6719999999999997</v>
      </c>
      <c r="N5420" s="237"/>
      <c r="O5420" s="237">
        <v>0.72799999999999998</v>
      </c>
    </row>
    <row r="5421" spans="1:15">
      <c r="A5421" s="237" t="s">
        <v>969</v>
      </c>
      <c r="B5421" s="237" t="s">
        <v>970</v>
      </c>
      <c r="C5421" s="237" t="s">
        <v>971</v>
      </c>
      <c r="D5421" s="237" t="s">
        <v>972</v>
      </c>
      <c r="E5421" s="237" t="s">
        <v>996</v>
      </c>
      <c r="F5421" s="237" t="s">
        <v>999</v>
      </c>
      <c r="G5421" s="237" t="s">
        <v>974</v>
      </c>
      <c r="H5421" s="237" t="s">
        <v>650</v>
      </c>
      <c r="I5421" s="237"/>
      <c r="J5421" s="237"/>
      <c r="K5421" s="237" t="s">
        <v>94</v>
      </c>
      <c r="L5421" s="237" t="s">
        <v>977</v>
      </c>
      <c r="M5421" s="238">
        <v>5.8998201585877605E-7</v>
      </c>
      <c r="N5421" s="238"/>
      <c r="O5421" s="238">
        <v>1.13336781412277E-7</v>
      </c>
    </row>
    <row r="5422" spans="1:15">
      <c r="A5422" s="231" t="s">
        <v>969</v>
      </c>
      <c r="B5422" s="231" t="s">
        <v>970</v>
      </c>
      <c r="C5422" s="231" t="s">
        <v>971</v>
      </c>
      <c r="D5422" s="231" t="s">
        <v>972</v>
      </c>
      <c r="E5422" s="231" t="s">
        <v>996</v>
      </c>
      <c r="F5422" s="231" t="s">
        <v>999</v>
      </c>
      <c r="G5422" s="231" t="s">
        <v>974</v>
      </c>
      <c r="H5422" s="231" t="s">
        <v>650</v>
      </c>
      <c r="I5422" s="231" t="s">
        <v>1002</v>
      </c>
      <c r="J5422" s="231" t="s">
        <v>1009</v>
      </c>
      <c r="K5422" s="231" t="s">
        <v>94</v>
      </c>
      <c r="L5422" s="231" t="s">
        <v>978</v>
      </c>
      <c r="M5422" s="234"/>
      <c r="N5422" s="235">
        <v>1</v>
      </c>
      <c r="O5422" s="235">
        <v>1</v>
      </c>
    </row>
    <row r="5423" spans="1:15">
      <c r="A5423" s="231" t="s">
        <v>969</v>
      </c>
      <c r="B5423" s="231" t="s">
        <v>970</v>
      </c>
      <c r="C5423" s="231" t="s">
        <v>971</v>
      </c>
      <c r="D5423" s="231" t="s">
        <v>972</v>
      </c>
      <c r="E5423" s="231" t="s">
        <v>996</v>
      </c>
      <c r="F5423" s="231" t="s">
        <v>999</v>
      </c>
      <c r="G5423" s="231" t="s">
        <v>974</v>
      </c>
      <c r="H5423" s="231" t="s">
        <v>650</v>
      </c>
      <c r="K5423" s="231" t="s">
        <v>94</v>
      </c>
      <c r="L5423" s="231" t="s">
        <v>979</v>
      </c>
      <c r="M5423" s="234"/>
      <c r="N5423" s="236"/>
      <c r="O5423" s="235"/>
    </row>
    <row r="5424" spans="1:15">
      <c r="A5424" s="231" t="s">
        <v>969</v>
      </c>
      <c r="B5424" s="231" t="s">
        <v>970</v>
      </c>
      <c r="C5424" s="231" t="s">
        <v>971</v>
      </c>
      <c r="D5424" s="231" t="s">
        <v>972</v>
      </c>
      <c r="E5424" s="231" t="s">
        <v>996</v>
      </c>
      <c r="F5424" s="231" t="s">
        <v>999</v>
      </c>
      <c r="G5424" s="231" t="s">
        <v>974</v>
      </c>
      <c r="H5424" s="231" t="s">
        <v>650</v>
      </c>
      <c r="K5424" s="231" t="s">
        <v>94</v>
      </c>
      <c r="L5424" s="231" t="s">
        <v>980</v>
      </c>
      <c r="M5424" s="234"/>
      <c r="N5424" s="236"/>
      <c r="O5424" s="235"/>
    </row>
    <row r="5425" spans="1:15">
      <c r="A5425" s="237" t="s">
        <v>969</v>
      </c>
      <c r="B5425" s="237" t="s">
        <v>970</v>
      </c>
      <c r="C5425" s="237" t="s">
        <v>971</v>
      </c>
      <c r="D5425" s="237" t="s">
        <v>972</v>
      </c>
      <c r="E5425" s="237" t="s">
        <v>996</v>
      </c>
      <c r="F5425" s="237" t="s">
        <v>999</v>
      </c>
      <c r="G5425" s="237" t="s">
        <v>974</v>
      </c>
      <c r="H5425" s="237" t="s">
        <v>987</v>
      </c>
      <c r="I5425" s="237"/>
      <c r="J5425" s="237"/>
      <c r="K5425" s="237" t="s">
        <v>94</v>
      </c>
      <c r="L5425" s="237" t="s">
        <v>976</v>
      </c>
      <c r="M5425" s="237">
        <v>0.21510000000000001</v>
      </c>
      <c r="N5425" s="237"/>
      <c r="O5425" s="237"/>
    </row>
    <row r="5426" spans="1:15">
      <c r="A5426" s="237" t="s">
        <v>969</v>
      </c>
      <c r="B5426" s="237" t="s">
        <v>970</v>
      </c>
      <c r="C5426" s="237" t="s">
        <v>971</v>
      </c>
      <c r="D5426" s="237" t="s">
        <v>972</v>
      </c>
      <c r="E5426" s="237" t="s">
        <v>996</v>
      </c>
      <c r="F5426" s="237" t="s">
        <v>999</v>
      </c>
      <c r="G5426" s="237" t="s">
        <v>974</v>
      </c>
      <c r="H5426" s="237" t="s">
        <v>987</v>
      </c>
      <c r="I5426" s="237"/>
      <c r="J5426" s="237"/>
      <c r="K5426" s="237" t="s">
        <v>94</v>
      </c>
      <c r="L5426" s="237" t="s">
        <v>977</v>
      </c>
      <c r="M5426" s="238">
        <v>3.65890152877018E-8</v>
      </c>
      <c r="N5426" s="238"/>
      <c r="O5426" s="238"/>
    </row>
    <row r="5427" spans="1:15">
      <c r="A5427" s="231" t="s">
        <v>969</v>
      </c>
      <c r="B5427" s="231" t="s">
        <v>970</v>
      </c>
      <c r="C5427" s="231" t="s">
        <v>971</v>
      </c>
      <c r="D5427" s="231" t="s">
        <v>972</v>
      </c>
      <c r="E5427" s="231" t="s">
        <v>996</v>
      </c>
      <c r="F5427" s="231" t="s">
        <v>999</v>
      </c>
      <c r="G5427" s="231" t="s">
        <v>974</v>
      </c>
      <c r="H5427" s="231" t="s">
        <v>987</v>
      </c>
      <c r="I5427" s="231" t="s">
        <v>1002</v>
      </c>
      <c r="J5427" s="231" t="s">
        <v>1009</v>
      </c>
      <c r="K5427" s="231" t="s">
        <v>94</v>
      </c>
      <c r="L5427" s="231" t="s">
        <v>978</v>
      </c>
      <c r="M5427" s="234"/>
      <c r="N5427" s="235">
        <v>1</v>
      </c>
      <c r="O5427" s="235">
        <v>1</v>
      </c>
    </row>
    <row r="5428" spans="1:15">
      <c r="A5428" s="231" t="s">
        <v>969</v>
      </c>
      <c r="B5428" s="231" t="s">
        <v>970</v>
      </c>
      <c r="C5428" s="231" t="s">
        <v>971</v>
      </c>
      <c r="D5428" s="231" t="s">
        <v>972</v>
      </c>
      <c r="E5428" s="231" t="s">
        <v>996</v>
      </c>
      <c r="F5428" s="231" t="s">
        <v>999</v>
      </c>
      <c r="G5428" s="231" t="s">
        <v>974</v>
      </c>
      <c r="H5428" s="231" t="s">
        <v>987</v>
      </c>
      <c r="K5428" s="231" t="s">
        <v>94</v>
      </c>
      <c r="L5428" s="231" t="s">
        <v>979</v>
      </c>
      <c r="M5428" s="234"/>
      <c r="N5428" s="236"/>
      <c r="O5428" s="236"/>
    </row>
    <row r="5429" spans="1:15">
      <c r="A5429" s="231" t="s">
        <v>969</v>
      </c>
      <c r="B5429" s="231" t="s">
        <v>970</v>
      </c>
      <c r="C5429" s="231" t="s">
        <v>971</v>
      </c>
      <c r="D5429" s="231" t="s">
        <v>972</v>
      </c>
      <c r="E5429" s="231" t="s">
        <v>996</v>
      </c>
      <c r="F5429" s="231" t="s">
        <v>999</v>
      </c>
      <c r="G5429" s="231" t="s">
        <v>974</v>
      </c>
      <c r="H5429" s="231" t="s">
        <v>987</v>
      </c>
      <c r="K5429" s="231" t="s">
        <v>94</v>
      </c>
      <c r="L5429" s="231" t="s">
        <v>980</v>
      </c>
      <c r="M5429" s="234"/>
      <c r="N5429" s="236"/>
      <c r="O5429" s="236"/>
    </row>
    <row r="5430" spans="1:15">
      <c r="A5430" s="237" t="s">
        <v>969</v>
      </c>
      <c r="B5430" s="237" t="s">
        <v>970</v>
      </c>
      <c r="C5430" s="237" t="s">
        <v>971</v>
      </c>
      <c r="D5430" s="237" t="s">
        <v>972</v>
      </c>
      <c r="E5430" s="237" t="s">
        <v>996</v>
      </c>
      <c r="F5430" s="237" t="s">
        <v>999</v>
      </c>
      <c r="G5430" s="237" t="s">
        <v>974</v>
      </c>
      <c r="H5430" s="237" t="s">
        <v>988</v>
      </c>
      <c r="I5430" s="237"/>
      <c r="J5430" s="237"/>
      <c r="K5430" s="237" t="s">
        <v>94</v>
      </c>
      <c r="L5430" s="237" t="s">
        <v>976</v>
      </c>
      <c r="M5430" s="237">
        <v>14486.8014</v>
      </c>
      <c r="N5430" s="237">
        <v>938.4778</v>
      </c>
      <c r="O5430" s="237">
        <v>5829.5721000000003</v>
      </c>
    </row>
    <row r="5431" spans="1:15">
      <c r="A5431" s="237" t="s">
        <v>969</v>
      </c>
      <c r="B5431" s="237" t="s">
        <v>970</v>
      </c>
      <c r="C5431" s="237" t="s">
        <v>971</v>
      </c>
      <c r="D5431" s="237" t="s">
        <v>972</v>
      </c>
      <c r="E5431" s="237" t="s">
        <v>996</v>
      </c>
      <c r="F5431" s="237" t="s">
        <v>999</v>
      </c>
      <c r="G5431" s="237" t="s">
        <v>974</v>
      </c>
      <c r="H5431" s="237" t="s">
        <v>988</v>
      </c>
      <c r="I5431" s="237"/>
      <c r="J5431" s="237"/>
      <c r="K5431" s="237" t="s">
        <v>94</v>
      </c>
      <c r="L5431" s="237" t="s">
        <v>977</v>
      </c>
      <c r="M5431" s="238">
        <v>2.5438797591364501E-3</v>
      </c>
      <c r="N5431" s="238">
        <v>2.3424102512681401E-4</v>
      </c>
      <c r="O5431" s="238">
        <v>9.0756172915495504E-4</v>
      </c>
    </row>
    <row r="5432" spans="1:15">
      <c r="A5432" s="231" t="s">
        <v>969</v>
      </c>
      <c r="B5432" s="231" t="s">
        <v>970</v>
      </c>
      <c r="C5432" s="231" t="s">
        <v>971</v>
      </c>
      <c r="D5432" s="231" t="s">
        <v>972</v>
      </c>
      <c r="E5432" s="231" t="s">
        <v>996</v>
      </c>
      <c r="F5432" s="231" t="s">
        <v>999</v>
      </c>
      <c r="G5432" s="231" t="s">
        <v>974</v>
      </c>
      <c r="H5432" s="231" t="s">
        <v>988</v>
      </c>
      <c r="I5432" s="231" t="s">
        <v>1002</v>
      </c>
      <c r="J5432" s="231" t="s">
        <v>1009</v>
      </c>
      <c r="K5432" s="231" t="s">
        <v>94</v>
      </c>
      <c r="L5432" s="231" t="s">
        <v>978</v>
      </c>
      <c r="M5432" s="234"/>
      <c r="N5432" s="235">
        <v>1</v>
      </c>
      <c r="O5432" s="235">
        <v>1</v>
      </c>
    </row>
    <row r="5433" spans="1:15">
      <c r="A5433" s="231" t="s">
        <v>969</v>
      </c>
      <c r="B5433" s="231" t="s">
        <v>970</v>
      </c>
      <c r="C5433" s="231" t="s">
        <v>971</v>
      </c>
      <c r="D5433" s="231" t="s">
        <v>972</v>
      </c>
      <c r="E5433" s="231" t="s">
        <v>996</v>
      </c>
      <c r="F5433" s="231" t="s">
        <v>999</v>
      </c>
      <c r="G5433" s="231" t="s">
        <v>974</v>
      </c>
      <c r="H5433" s="231" t="s">
        <v>988</v>
      </c>
      <c r="K5433" s="231" t="s">
        <v>94</v>
      </c>
      <c r="L5433" s="231" t="s">
        <v>979</v>
      </c>
      <c r="M5433" s="234"/>
      <c r="N5433" s="235"/>
      <c r="O5433" s="235"/>
    </row>
    <row r="5434" spans="1:15">
      <c r="A5434" s="231" t="s">
        <v>969</v>
      </c>
      <c r="B5434" s="231" t="s">
        <v>970</v>
      </c>
      <c r="C5434" s="231" t="s">
        <v>971</v>
      </c>
      <c r="D5434" s="231" t="s">
        <v>972</v>
      </c>
      <c r="E5434" s="231" t="s">
        <v>996</v>
      </c>
      <c r="F5434" s="231" t="s">
        <v>999</v>
      </c>
      <c r="G5434" s="231" t="s">
        <v>974</v>
      </c>
      <c r="H5434" s="231" t="s">
        <v>988</v>
      </c>
      <c r="K5434" s="231" t="s">
        <v>94</v>
      </c>
      <c r="L5434" s="231" t="s">
        <v>980</v>
      </c>
      <c r="M5434" s="234"/>
      <c r="N5434" s="235"/>
      <c r="O5434" s="235"/>
    </row>
    <row r="5435" spans="1:15">
      <c r="A5435" s="237" t="s">
        <v>969</v>
      </c>
      <c r="B5435" s="237" t="s">
        <v>970</v>
      </c>
      <c r="C5435" s="237" t="s">
        <v>971</v>
      </c>
      <c r="D5435" s="237" t="s">
        <v>972</v>
      </c>
      <c r="E5435" s="237" t="s">
        <v>996</v>
      </c>
      <c r="F5435" s="237" t="s">
        <v>999</v>
      </c>
      <c r="G5435" s="237" t="s">
        <v>974</v>
      </c>
      <c r="H5435" s="237" t="s">
        <v>989</v>
      </c>
      <c r="I5435" s="237"/>
      <c r="J5435" s="237"/>
      <c r="K5435" s="237" t="s">
        <v>94</v>
      </c>
      <c r="L5435" s="237" t="s">
        <v>976</v>
      </c>
      <c r="M5435" s="237">
        <v>20.099799999999998</v>
      </c>
      <c r="N5435" s="237"/>
      <c r="O5435" s="237">
        <v>1.0049999999999999</v>
      </c>
    </row>
    <row r="5436" spans="1:15">
      <c r="A5436" s="237" t="s">
        <v>969</v>
      </c>
      <c r="B5436" s="237" t="s">
        <v>970</v>
      </c>
      <c r="C5436" s="237" t="s">
        <v>971</v>
      </c>
      <c r="D5436" s="237" t="s">
        <v>972</v>
      </c>
      <c r="E5436" s="237" t="s">
        <v>996</v>
      </c>
      <c r="F5436" s="237" t="s">
        <v>999</v>
      </c>
      <c r="G5436" s="237" t="s">
        <v>974</v>
      </c>
      <c r="H5436" s="237" t="s">
        <v>989</v>
      </c>
      <c r="I5436" s="237"/>
      <c r="J5436" s="237"/>
      <c r="K5436" s="237" t="s">
        <v>94</v>
      </c>
      <c r="L5436" s="237" t="s">
        <v>977</v>
      </c>
      <c r="M5436" s="238">
        <v>2.7208940335299198E-6</v>
      </c>
      <c r="N5436" s="238"/>
      <c r="O5436" s="238">
        <v>1.5646080401008E-7</v>
      </c>
    </row>
    <row r="5437" spans="1:15">
      <c r="A5437" s="231" t="s">
        <v>969</v>
      </c>
      <c r="B5437" s="231" t="s">
        <v>970</v>
      </c>
      <c r="C5437" s="231" t="s">
        <v>971</v>
      </c>
      <c r="D5437" s="231" t="s">
        <v>972</v>
      </c>
      <c r="E5437" s="231" t="s">
        <v>996</v>
      </c>
      <c r="F5437" s="231" t="s">
        <v>999</v>
      </c>
      <c r="G5437" s="231" t="s">
        <v>974</v>
      </c>
      <c r="H5437" s="231" t="s">
        <v>989</v>
      </c>
      <c r="I5437" s="231" t="s">
        <v>1002</v>
      </c>
      <c r="J5437" s="231" t="s">
        <v>1009</v>
      </c>
      <c r="K5437" s="231" t="s">
        <v>94</v>
      </c>
      <c r="L5437" s="231" t="s">
        <v>978</v>
      </c>
      <c r="M5437" s="234"/>
      <c r="N5437" s="235">
        <v>1</v>
      </c>
      <c r="O5437" s="235">
        <v>1</v>
      </c>
    </row>
    <row r="5438" spans="1:15">
      <c r="A5438" s="231" t="s">
        <v>969</v>
      </c>
      <c r="B5438" s="231" t="s">
        <v>970</v>
      </c>
      <c r="C5438" s="231" t="s">
        <v>971</v>
      </c>
      <c r="D5438" s="231" t="s">
        <v>972</v>
      </c>
      <c r="E5438" s="231" t="s">
        <v>996</v>
      </c>
      <c r="F5438" s="231" t="s">
        <v>999</v>
      </c>
      <c r="G5438" s="231" t="s">
        <v>974</v>
      </c>
      <c r="H5438" s="231" t="s">
        <v>989</v>
      </c>
      <c r="K5438" s="231" t="s">
        <v>94</v>
      </c>
      <c r="L5438" s="231" t="s">
        <v>979</v>
      </c>
      <c r="M5438" s="234"/>
      <c r="N5438" s="236"/>
      <c r="O5438" s="235"/>
    </row>
    <row r="5439" spans="1:15">
      <c r="A5439" s="231" t="s">
        <v>969</v>
      </c>
      <c r="B5439" s="231" t="s">
        <v>970</v>
      </c>
      <c r="C5439" s="231" t="s">
        <v>971</v>
      </c>
      <c r="D5439" s="231" t="s">
        <v>972</v>
      </c>
      <c r="E5439" s="231" t="s">
        <v>996</v>
      </c>
      <c r="F5439" s="231" t="s">
        <v>999</v>
      </c>
      <c r="G5439" s="231" t="s">
        <v>974</v>
      </c>
      <c r="H5439" s="231" t="s">
        <v>989</v>
      </c>
      <c r="K5439" s="231" t="s">
        <v>94</v>
      </c>
      <c r="L5439" s="231" t="s">
        <v>980</v>
      </c>
      <c r="M5439" s="234"/>
      <c r="N5439" s="236"/>
      <c r="O5439" s="235"/>
    </row>
    <row r="5440" spans="1:15">
      <c r="A5440" s="237" t="s">
        <v>969</v>
      </c>
      <c r="B5440" s="237" t="s">
        <v>970</v>
      </c>
      <c r="C5440" s="237" t="s">
        <v>971</v>
      </c>
      <c r="D5440" s="237" t="s">
        <v>972</v>
      </c>
      <c r="E5440" s="237" t="s">
        <v>996</v>
      </c>
      <c r="F5440" s="237" t="s">
        <v>999</v>
      </c>
      <c r="G5440" s="237" t="s">
        <v>974</v>
      </c>
      <c r="H5440" s="237" t="s">
        <v>990</v>
      </c>
      <c r="I5440" s="237"/>
      <c r="J5440" s="237"/>
      <c r="K5440" s="237" t="s">
        <v>94</v>
      </c>
      <c r="L5440" s="237" t="s">
        <v>976</v>
      </c>
      <c r="M5440" s="237">
        <v>82.407200000000003</v>
      </c>
      <c r="N5440" s="237"/>
      <c r="O5440" s="237"/>
    </row>
    <row r="5441" spans="1:15">
      <c r="A5441" s="237" t="s">
        <v>969</v>
      </c>
      <c r="B5441" s="237" t="s">
        <v>970</v>
      </c>
      <c r="C5441" s="237" t="s">
        <v>971</v>
      </c>
      <c r="D5441" s="237" t="s">
        <v>972</v>
      </c>
      <c r="E5441" s="237" t="s">
        <v>996</v>
      </c>
      <c r="F5441" s="237" t="s">
        <v>999</v>
      </c>
      <c r="G5441" s="237" t="s">
        <v>974</v>
      </c>
      <c r="H5441" s="237" t="s">
        <v>990</v>
      </c>
      <c r="I5441" s="237"/>
      <c r="J5441" s="237"/>
      <c r="K5441" s="237" t="s">
        <v>94</v>
      </c>
      <c r="L5441" s="237" t="s">
        <v>977</v>
      </c>
      <c r="M5441" s="238">
        <v>1.0209616810260901E-5</v>
      </c>
      <c r="N5441" s="238"/>
      <c r="O5441" s="238"/>
    </row>
    <row r="5442" spans="1:15">
      <c r="A5442" s="231" t="s">
        <v>969</v>
      </c>
      <c r="B5442" s="231" t="s">
        <v>970</v>
      </c>
      <c r="C5442" s="231" t="s">
        <v>971</v>
      </c>
      <c r="D5442" s="231" t="s">
        <v>972</v>
      </c>
      <c r="E5442" s="231" t="s">
        <v>996</v>
      </c>
      <c r="F5442" s="231" t="s">
        <v>999</v>
      </c>
      <c r="G5442" s="231" t="s">
        <v>974</v>
      </c>
      <c r="H5442" s="231" t="s">
        <v>990</v>
      </c>
      <c r="I5442" s="231" t="s">
        <v>1002</v>
      </c>
      <c r="J5442" s="231" t="s">
        <v>1009</v>
      </c>
      <c r="K5442" s="231" t="s">
        <v>94</v>
      </c>
      <c r="L5442" s="231" t="s">
        <v>978</v>
      </c>
      <c r="M5442" s="234"/>
      <c r="N5442" s="235">
        <v>1</v>
      </c>
      <c r="O5442" s="235">
        <v>1</v>
      </c>
    </row>
    <row r="5443" spans="1:15">
      <c r="A5443" s="231" t="s">
        <v>969</v>
      </c>
      <c r="B5443" s="231" t="s">
        <v>970</v>
      </c>
      <c r="C5443" s="231" t="s">
        <v>971</v>
      </c>
      <c r="D5443" s="231" t="s">
        <v>972</v>
      </c>
      <c r="E5443" s="231" t="s">
        <v>996</v>
      </c>
      <c r="F5443" s="231" t="s">
        <v>999</v>
      </c>
      <c r="G5443" s="231" t="s">
        <v>974</v>
      </c>
      <c r="H5443" s="231" t="s">
        <v>990</v>
      </c>
      <c r="K5443" s="231" t="s">
        <v>94</v>
      </c>
      <c r="L5443" s="231" t="s">
        <v>979</v>
      </c>
      <c r="M5443" s="234"/>
      <c r="N5443" s="236"/>
      <c r="O5443" s="236"/>
    </row>
    <row r="5444" spans="1:15">
      <c r="A5444" s="231" t="s">
        <v>969</v>
      </c>
      <c r="B5444" s="231" t="s">
        <v>970</v>
      </c>
      <c r="C5444" s="231" t="s">
        <v>971</v>
      </c>
      <c r="D5444" s="231" t="s">
        <v>972</v>
      </c>
      <c r="E5444" s="231" t="s">
        <v>996</v>
      </c>
      <c r="F5444" s="231" t="s">
        <v>999</v>
      </c>
      <c r="G5444" s="231" t="s">
        <v>974</v>
      </c>
      <c r="H5444" s="231" t="s">
        <v>990</v>
      </c>
      <c r="K5444" s="231" t="s">
        <v>94</v>
      </c>
      <c r="L5444" s="231" t="s">
        <v>980</v>
      </c>
      <c r="M5444" s="234"/>
      <c r="N5444" s="236"/>
      <c r="O5444" s="236"/>
    </row>
    <row r="5445" spans="1:15">
      <c r="A5445" s="237" t="s">
        <v>969</v>
      </c>
      <c r="B5445" s="237" t="s">
        <v>970</v>
      </c>
      <c r="C5445" s="237" t="s">
        <v>971</v>
      </c>
      <c r="D5445" s="237" t="s">
        <v>972</v>
      </c>
      <c r="E5445" s="237" t="s">
        <v>996</v>
      </c>
      <c r="F5445" s="237" t="s">
        <v>999</v>
      </c>
      <c r="G5445" s="237" t="s">
        <v>974</v>
      </c>
      <c r="H5445" s="237" t="s">
        <v>40</v>
      </c>
      <c r="I5445" s="237"/>
      <c r="J5445" s="237"/>
      <c r="K5445" s="237" t="s">
        <v>94</v>
      </c>
      <c r="L5445" s="237" t="s">
        <v>976</v>
      </c>
      <c r="M5445" s="237">
        <v>3518.0972000000002</v>
      </c>
      <c r="N5445" s="237">
        <v>89.304400000000001</v>
      </c>
      <c r="O5445" s="237">
        <v>3065.2154</v>
      </c>
    </row>
    <row r="5446" spans="1:15">
      <c r="A5446" s="237" t="s">
        <v>969</v>
      </c>
      <c r="B5446" s="237" t="s">
        <v>970</v>
      </c>
      <c r="C5446" s="237" t="s">
        <v>971</v>
      </c>
      <c r="D5446" s="237" t="s">
        <v>972</v>
      </c>
      <c r="E5446" s="237" t="s">
        <v>996</v>
      </c>
      <c r="F5446" s="237" t="s">
        <v>999</v>
      </c>
      <c r="G5446" s="237" t="s">
        <v>974</v>
      </c>
      <c r="H5446" s="237" t="s">
        <v>40</v>
      </c>
      <c r="I5446" s="237"/>
      <c r="J5446" s="237"/>
      <c r="K5446" s="237" t="s">
        <v>94</v>
      </c>
      <c r="L5446" s="237" t="s">
        <v>977</v>
      </c>
      <c r="M5446" s="238">
        <v>6.7280727472743902E-4</v>
      </c>
      <c r="N5446" s="238">
        <v>2.2290089551756102E-5</v>
      </c>
      <c r="O5446" s="238">
        <v>4.7720006561997901E-4</v>
      </c>
    </row>
    <row r="5447" spans="1:15">
      <c r="A5447" s="231" t="s">
        <v>969</v>
      </c>
      <c r="B5447" s="231" t="s">
        <v>970</v>
      </c>
      <c r="C5447" s="231" t="s">
        <v>971</v>
      </c>
      <c r="D5447" s="231" t="s">
        <v>972</v>
      </c>
      <c r="E5447" s="231" t="s">
        <v>996</v>
      </c>
      <c r="F5447" s="231" t="s">
        <v>999</v>
      </c>
      <c r="G5447" s="231" t="s">
        <v>974</v>
      </c>
      <c r="H5447" s="231" t="s">
        <v>40</v>
      </c>
      <c r="I5447" s="231" t="s">
        <v>1002</v>
      </c>
      <c r="J5447" s="231" t="s">
        <v>1009</v>
      </c>
      <c r="K5447" s="231" t="s">
        <v>94</v>
      </c>
      <c r="L5447" s="231" t="s">
        <v>978</v>
      </c>
      <c r="M5447" s="234"/>
      <c r="N5447" s="235">
        <v>1</v>
      </c>
      <c r="O5447" s="235">
        <v>1</v>
      </c>
    </row>
    <row r="5448" spans="1:15">
      <c r="A5448" s="231" t="s">
        <v>969</v>
      </c>
      <c r="B5448" s="231" t="s">
        <v>970</v>
      </c>
      <c r="C5448" s="231" t="s">
        <v>971</v>
      </c>
      <c r="D5448" s="231" t="s">
        <v>972</v>
      </c>
      <c r="E5448" s="231" t="s">
        <v>996</v>
      </c>
      <c r="F5448" s="231" t="s">
        <v>999</v>
      </c>
      <c r="G5448" s="231" t="s">
        <v>974</v>
      </c>
      <c r="H5448" s="231" t="s">
        <v>40</v>
      </c>
      <c r="K5448" s="231" t="s">
        <v>94</v>
      </c>
      <c r="L5448" s="231" t="s">
        <v>979</v>
      </c>
      <c r="M5448" s="234"/>
      <c r="N5448" s="235"/>
      <c r="O5448" s="235"/>
    </row>
    <row r="5449" spans="1:15">
      <c r="A5449" s="231" t="s">
        <v>969</v>
      </c>
      <c r="B5449" s="231" t="s">
        <v>970</v>
      </c>
      <c r="C5449" s="231" t="s">
        <v>971</v>
      </c>
      <c r="D5449" s="231" t="s">
        <v>972</v>
      </c>
      <c r="E5449" s="231" t="s">
        <v>996</v>
      </c>
      <c r="F5449" s="231" t="s">
        <v>999</v>
      </c>
      <c r="G5449" s="231" t="s">
        <v>974</v>
      </c>
      <c r="H5449" s="231" t="s">
        <v>40</v>
      </c>
      <c r="K5449" s="231" t="s">
        <v>94</v>
      </c>
      <c r="L5449" s="231" t="s">
        <v>980</v>
      </c>
      <c r="M5449" s="234"/>
      <c r="N5449" s="235"/>
      <c r="O5449" s="235"/>
    </row>
    <row r="5450" spans="1:15">
      <c r="A5450" s="237" t="s">
        <v>969</v>
      </c>
      <c r="B5450" s="237" t="s">
        <v>970</v>
      </c>
      <c r="C5450" s="237" t="s">
        <v>971</v>
      </c>
      <c r="D5450" s="237" t="s">
        <v>972</v>
      </c>
      <c r="E5450" s="237" t="s">
        <v>996</v>
      </c>
      <c r="F5450" s="237" t="s">
        <v>999</v>
      </c>
      <c r="G5450" s="237" t="s">
        <v>974</v>
      </c>
      <c r="H5450" s="237" t="s">
        <v>56</v>
      </c>
      <c r="I5450" s="237"/>
      <c r="J5450" s="237"/>
      <c r="K5450" s="237" t="s">
        <v>94</v>
      </c>
      <c r="L5450" s="237" t="s">
        <v>976</v>
      </c>
      <c r="M5450" s="237">
        <v>28733.5003</v>
      </c>
      <c r="N5450" s="237">
        <v>25314.344000000001</v>
      </c>
      <c r="O5450" s="237">
        <v>3542.1044999999999</v>
      </c>
    </row>
    <row r="5451" spans="1:15">
      <c r="A5451" s="237" t="s">
        <v>969</v>
      </c>
      <c r="B5451" s="237" t="s">
        <v>970</v>
      </c>
      <c r="C5451" s="237" t="s">
        <v>971</v>
      </c>
      <c r="D5451" s="237" t="s">
        <v>972</v>
      </c>
      <c r="E5451" s="237" t="s">
        <v>996</v>
      </c>
      <c r="F5451" s="237" t="s">
        <v>999</v>
      </c>
      <c r="G5451" s="237" t="s">
        <v>974</v>
      </c>
      <c r="H5451" s="237" t="s">
        <v>56</v>
      </c>
      <c r="I5451" s="237"/>
      <c r="J5451" s="237"/>
      <c r="K5451" s="237" t="s">
        <v>94</v>
      </c>
      <c r="L5451" s="237" t="s">
        <v>977</v>
      </c>
      <c r="M5451" s="238">
        <v>6.3183784304464401E-3</v>
      </c>
      <c r="N5451" s="238">
        <v>6.3183784304464401E-3</v>
      </c>
      <c r="O5451" s="238">
        <v>5.5144330145047004E-4</v>
      </c>
    </row>
    <row r="5452" spans="1:15">
      <c r="A5452" s="231" t="s">
        <v>969</v>
      </c>
      <c r="B5452" s="231" t="s">
        <v>970</v>
      </c>
      <c r="C5452" s="231" t="s">
        <v>971</v>
      </c>
      <c r="D5452" s="231" t="s">
        <v>972</v>
      </c>
      <c r="E5452" s="231" t="s">
        <v>996</v>
      </c>
      <c r="F5452" s="231" t="s">
        <v>999</v>
      </c>
      <c r="G5452" s="231" t="s">
        <v>974</v>
      </c>
      <c r="H5452" s="231" t="s">
        <v>56</v>
      </c>
      <c r="I5452" s="231" t="s">
        <v>142</v>
      </c>
      <c r="J5452" s="231" t="s">
        <v>811</v>
      </c>
      <c r="K5452" s="231" t="s">
        <v>94</v>
      </c>
      <c r="L5452" s="231" t="s">
        <v>978</v>
      </c>
      <c r="M5452" s="234"/>
      <c r="N5452" s="235">
        <v>1</v>
      </c>
      <c r="O5452" s="235">
        <v>1</v>
      </c>
    </row>
    <row r="5453" spans="1:15">
      <c r="A5453" s="231" t="s">
        <v>969</v>
      </c>
      <c r="B5453" s="231" t="s">
        <v>970</v>
      </c>
      <c r="C5453" s="231" t="s">
        <v>971</v>
      </c>
      <c r="D5453" s="231" t="s">
        <v>972</v>
      </c>
      <c r="E5453" s="231" t="s">
        <v>996</v>
      </c>
      <c r="F5453" s="231" t="s">
        <v>999</v>
      </c>
      <c r="G5453" s="231" t="s">
        <v>974</v>
      </c>
      <c r="H5453" s="231" t="s">
        <v>56</v>
      </c>
      <c r="K5453" s="231" t="s">
        <v>94</v>
      </c>
      <c r="L5453" s="231" t="s">
        <v>979</v>
      </c>
      <c r="M5453" s="234"/>
      <c r="N5453" s="235"/>
      <c r="O5453" s="235"/>
    </row>
    <row r="5454" spans="1:15">
      <c r="A5454" s="231" t="s">
        <v>969</v>
      </c>
      <c r="B5454" s="231" t="s">
        <v>970</v>
      </c>
      <c r="C5454" s="231" t="s">
        <v>971</v>
      </c>
      <c r="D5454" s="231" t="s">
        <v>972</v>
      </c>
      <c r="E5454" s="231" t="s">
        <v>996</v>
      </c>
      <c r="F5454" s="231" t="s">
        <v>999</v>
      </c>
      <c r="G5454" s="231" t="s">
        <v>974</v>
      </c>
      <c r="H5454" s="231" t="s">
        <v>56</v>
      </c>
      <c r="K5454" s="231" t="s">
        <v>94</v>
      </c>
      <c r="L5454" s="231" t="s">
        <v>980</v>
      </c>
      <c r="M5454" s="234"/>
      <c r="N5454" s="235"/>
      <c r="O5454" s="235"/>
    </row>
    <row r="5455" spans="1:15">
      <c r="A5455" s="237" t="s">
        <v>969</v>
      </c>
      <c r="B5455" s="237" t="s">
        <v>970</v>
      </c>
      <c r="C5455" s="237" t="s">
        <v>971</v>
      </c>
      <c r="D5455" s="237" t="s">
        <v>972</v>
      </c>
      <c r="E5455" s="237" t="s">
        <v>996</v>
      </c>
      <c r="F5455" s="237" t="s">
        <v>999</v>
      </c>
      <c r="G5455" s="237" t="s">
        <v>974</v>
      </c>
      <c r="H5455" s="237" t="s">
        <v>90</v>
      </c>
      <c r="I5455" s="237"/>
      <c r="J5455" s="237"/>
      <c r="K5455" s="237" t="s">
        <v>94</v>
      </c>
      <c r="L5455" s="237" t="s">
        <v>976</v>
      </c>
      <c r="M5455" s="237">
        <v>3.2101000000000002</v>
      </c>
      <c r="N5455" s="237"/>
      <c r="O5455" s="237"/>
    </row>
    <row r="5456" spans="1:15">
      <c r="A5456" s="237" t="s">
        <v>969</v>
      </c>
      <c r="B5456" s="237" t="s">
        <v>970</v>
      </c>
      <c r="C5456" s="237" t="s">
        <v>971</v>
      </c>
      <c r="D5456" s="237" t="s">
        <v>972</v>
      </c>
      <c r="E5456" s="237" t="s">
        <v>996</v>
      </c>
      <c r="F5456" s="237" t="s">
        <v>999</v>
      </c>
      <c r="G5456" s="237" t="s">
        <v>974</v>
      </c>
      <c r="H5456" s="237" t="s">
        <v>90</v>
      </c>
      <c r="I5456" s="237"/>
      <c r="J5456" s="237"/>
      <c r="K5456" s="237" t="s">
        <v>94</v>
      </c>
      <c r="L5456" s="237" t="s">
        <v>977</v>
      </c>
      <c r="M5456" s="238">
        <v>7.6704628272422004E-7</v>
      </c>
      <c r="N5456" s="238"/>
      <c r="O5456" s="238"/>
    </row>
    <row r="5457" spans="1:15">
      <c r="A5457" s="231" t="s">
        <v>969</v>
      </c>
      <c r="B5457" s="231" t="s">
        <v>970</v>
      </c>
      <c r="C5457" s="231" t="s">
        <v>971</v>
      </c>
      <c r="D5457" s="231" t="s">
        <v>972</v>
      </c>
      <c r="E5457" s="231" t="s">
        <v>996</v>
      </c>
      <c r="F5457" s="231" t="s">
        <v>999</v>
      </c>
      <c r="G5457" s="231" t="s">
        <v>974</v>
      </c>
      <c r="H5457" s="231" t="s">
        <v>90</v>
      </c>
      <c r="I5457" s="231" t="s">
        <v>109</v>
      </c>
      <c r="J5457" s="231" t="s">
        <v>811</v>
      </c>
      <c r="K5457" s="231" t="s">
        <v>94</v>
      </c>
      <c r="L5457" s="231" t="s">
        <v>978</v>
      </c>
      <c r="M5457" s="234"/>
      <c r="N5457" s="235">
        <v>1</v>
      </c>
      <c r="O5457" s="235">
        <v>1</v>
      </c>
    </row>
    <row r="5458" spans="1:15">
      <c r="A5458" s="231" t="s">
        <v>969</v>
      </c>
      <c r="B5458" s="231" t="s">
        <v>970</v>
      </c>
      <c r="C5458" s="231" t="s">
        <v>971</v>
      </c>
      <c r="D5458" s="231" t="s">
        <v>972</v>
      </c>
      <c r="E5458" s="231" t="s">
        <v>996</v>
      </c>
      <c r="F5458" s="231" t="s">
        <v>999</v>
      </c>
      <c r="G5458" s="231" t="s">
        <v>974</v>
      </c>
      <c r="H5458" s="231" t="s">
        <v>90</v>
      </c>
      <c r="K5458" s="231" t="s">
        <v>94</v>
      </c>
      <c r="L5458" s="231" t="s">
        <v>979</v>
      </c>
      <c r="M5458" s="234"/>
      <c r="N5458" s="236"/>
      <c r="O5458" s="236"/>
    </row>
    <row r="5459" spans="1:15">
      <c r="A5459" s="231" t="s">
        <v>969</v>
      </c>
      <c r="B5459" s="231" t="s">
        <v>970</v>
      </c>
      <c r="C5459" s="231" t="s">
        <v>971</v>
      </c>
      <c r="D5459" s="231" t="s">
        <v>972</v>
      </c>
      <c r="E5459" s="231" t="s">
        <v>996</v>
      </c>
      <c r="F5459" s="231" t="s">
        <v>999</v>
      </c>
      <c r="G5459" s="231" t="s">
        <v>974</v>
      </c>
      <c r="H5459" s="231" t="s">
        <v>90</v>
      </c>
      <c r="K5459" s="231" t="s">
        <v>94</v>
      </c>
      <c r="L5459" s="231" t="s">
        <v>980</v>
      </c>
      <c r="M5459" s="234"/>
      <c r="N5459" s="236"/>
      <c r="O5459" s="236"/>
    </row>
    <row r="5460" spans="1:15">
      <c r="A5460" s="237" t="s">
        <v>969</v>
      </c>
      <c r="B5460" s="237" t="s">
        <v>970</v>
      </c>
      <c r="C5460" s="237" t="s">
        <v>971</v>
      </c>
      <c r="D5460" s="237" t="s">
        <v>972</v>
      </c>
      <c r="E5460" s="237" t="s">
        <v>996</v>
      </c>
      <c r="F5460" s="237" t="s">
        <v>999</v>
      </c>
      <c r="G5460" s="237" t="s">
        <v>974</v>
      </c>
      <c r="H5460" s="237" t="s">
        <v>61</v>
      </c>
      <c r="I5460" s="237"/>
      <c r="J5460" s="237"/>
      <c r="K5460" s="237" t="s">
        <v>94</v>
      </c>
      <c r="L5460" s="237" t="s">
        <v>976</v>
      </c>
      <c r="M5460" s="237">
        <v>8511.7538000000004</v>
      </c>
      <c r="N5460" s="237">
        <v>8511.7538000000004</v>
      </c>
      <c r="O5460" s="237">
        <v>1627.4250999999999</v>
      </c>
    </row>
    <row r="5461" spans="1:15">
      <c r="A5461" s="237" t="s">
        <v>969</v>
      </c>
      <c r="B5461" s="237" t="s">
        <v>970</v>
      </c>
      <c r="C5461" s="237" t="s">
        <v>971</v>
      </c>
      <c r="D5461" s="237" t="s">
        <v>972</v>
      </c>
      <c r="E5461" s="237" t="s">
        <v>996</v>
      </c>
      <c r="F5461" s="237" t="s">
        <v>999</v>
      </c>
      <c r="G5461" s="237" t="s">
        <v>974</v>
      </c>
      <c r="H5461" s="237" t="s">
        <v>61</v>
      </c>
      <c r="I5461" s="237"/>
      <c r="J5461" s="237"/>
      <c r="K5461" s="237" t="s">
        <v>94</v>
      </c>
      <c r="L5461" s="237" t="s">
        <v>977</v>
      </c>
      <c r="M5461" s="238">
        <v>2.12450623311394E-3</v>
      </c>
      <c r="N5461" s="238">
        <v>2.12450623311394E-3</v>
      </c>
      <c r="O5461" s="238">
        <v>2.5336143244993498E-4</v>
      </c>
    </row>
    <row r="5462" spans="1:15">
      <c r="A5462" s="231" t="s">
        <v>969</v>
      </c>
      <c r="B5462" s="231" t="s">
        <v>970</v>
      </c>
      <c r="C5462" s="231" t="s">
        <v>971</v>
      </c>
      <c r="D5462" s="231" t="s">
        <v>972</v>
      </c>
      <c r="E5462" s="231" t="s">
        <v>996</v>
      </c>
      <c r="F5462" s="231" t="s">
        <v>999</v>
      </c>
      <c r="G5462" s="231" t="s">
        <v>974</v>
      </c>
      <c r="H5462" s="231" t="s">
        <v>61</v>
      </c>
      <c r="I5462" s="231" t="s">
        <v>142</v>
      </c>
      <c r="J5462" s="231" t="s">
        <v>811</v>
      </c>
      <c r="K5462" s="231" t="s">
        <v>94</v>
      </c>
      <c r="L5462" s="231" t="s">
        <v>978</v>
      </c>
      <c r="M5462" s="234"/>
      <c r="N5462" s="235">
        <v>1</v>
      </c>
      <c r="O5462" s="235">
        <v>1</v>
      </c>
    </row>
    <row r="5463" spans="1:15">
      <c r="A5463" s="231" t="s">
        <v>969</v>
      </c>
      <c r="B5463" s="231" t="s">
        <v>970</v>
      </c>
      <c r="C5463" s="231" t="s">
        <v>971</v>
      </c>
      <c r="D5463" s="231" t="s">
        <v>972</v>
      </c>
      <c r="E5463" s="231" t="s">
        <v>996</v>
      </c>
      <c r="F5463" s="231" t="s">
        <v>999</v>
      </c>
      <c r="G5463" s="231" t="s">
        <v>974</v>
      </c>
      <c r="H5463" s="231" t="s">
        <v>61</v>
      </c>
      <c r="K5463" s="231" t="s">
        <v>94</v>
      </c>
      <c r="L5463" s="231" t="s">
        <v>979</v>
      </c>
      <c r="M5463" s="234"/>
      <c r="N5463" s="235"/>
      <c r="O5463" s="235"/>
    </row>
    <row r="5464" spans="1:15">
      <c r="A5464" s="231" t="s">
        <v>969</v>
      </c>
      <c r="B5464" s="231" t="s">
        <v>970</v>
      </c>
      <c r="C5464" s="231" t="s">
        <v>971</v>
      </c>
      <c r="D5464" s="231" t="s">
        <v>972</v>
      </c>
      <c r="E5464" s="231" t="s">
        <v>996</v>
      </c>
      <c r="F5464" s="231" t="s">
        <v>999</v>
      </c>
      <c r="G5464" s="231" t="s">
        <v>974</v>
      </c>
      <c r="H5464" s="231" t="s">
        <v>61</v>
      </c>
      <c r="K5464" s="231" t="s">
        <v>94</v>
      </c>
      <c r="L5464" s="231" t="s">
        <v>980</v>
      </c>
      <c r="M5464" s="234"/>
      <c r="N5464" s="235"/>
      <c r="O5464" s="235"/>
    </row>
    <row r="5465" spans="1:15">
      <c r="A5465" s="237" t="s">
        <v>969</v>
      </c>
      <c r="B5465" s="237" t="s">
        <v>970</v>
      </c>
      <c r="C5465" s="237" t="s">
        <v>971</v>
      </c>
      <c r="D5465" s="237" t="s">
        <v>972</v>
      </c>
      <c r="E5465" s="237" t="s">
        <v>996</v>
      </c>
      <c r="F5465" s="237" t="s">
        <v>999</v>
      </c>
      <c r="G5465" s="237" t="s">
        <v>974</v>
      </c>
      <c r="H5465" s="237" t="s">
        <v>19</v>
      </c>
      <c r="I5465" s="237"/>
      <c r="J5465" s="237"/>
      <c r="K5465" s="237" t="s">
        <v>94</v>
      </c>
      <c r="L5465" s="237" t="s">
        <v>976</v>
      </c>
      <c r="M5465" s="237">
        <v>108093.8904</v>
      </c>
      <c r="N5465" s="237">
        <v>50540.493199999997</v>
      </c>
      <c r="O5465" s="237">
        <v>85749.073999999993</v>
      </c>
    </row>
    <row r="5466" spans="1:15">
      <c r="A5466" s="237" t="s">
        <v>969</v>
      </c>
      <c r="B5466" s="237" t="s">
        <v>970</v>
      </c>
      <c r="C5466" s="237" t="s">
        <v>971</v>
      </c>
      <c r="D5466" s="237" t="s">
        <v>972</v>
      </c>
      <c r="E5466" s="237" t="s">
        <v>996</v>
      </c>
      <c r="F5466" s="237" t="s">
        <v>999</v>
      </c>
      <c r="G5466" s="237" t="s">
        <v>974</v>
      </c>
      <c r="H5466" s="237" t="s">
        <v>19</v>
      </c>
      <c r="I5466" s="237"/>
      <c r="J5466" s="237"/>
      <c r="K5466" s="237" t="s">
        <v>94</v>
      </c>
      <c r="L5466" s="237" t="s">
        <v>977</v>
      </c>
      <c r="M5466" s="238">
        <v>1.95663355592465E-2</v>
      </c>
      <c r="N5466" s="238">
        <v>1.2614743723914201E-2</v>
      </c>
      <c r="O5466" s="238">
        <v>1.33496209563779E-2</v>
      </c>
    </row>
    <row r="5467" spans="1:15">
      <c r="A5467" s="231" t="s">
        <v>969</v>
      </c>
      <c r="B5467" s="231" t="s">
        <v>970</v>
      </c>
      <c r="C5467" s="231" t="s">
        <v>971</v>
      </c>
      <c r="D5467" s="231" t="s">
        <v>972</v>
      </c>
      <c r="E5467" s="231" t="s">
        <v>996</v>
      </c>
      <c r="F5467" s="231" t="s">
        <v>999</v>
      </c>
      <c r="G5467" s="231" t="s">
        <v>974</v>
      </c>
      <c r="H5467" s="231" t="s">
        <v>19</v>
      </c>
      <c r="I5467" s="231" t="s">
        <v>142</v>
      </c>
      <c r="J5467" s="231" t="s">
        <v>811</v>
      </c>
      <c r="K5467" s="231" t="s">
        <v>94</v>
      </c>
      <c r="L5467" s="231" t="s">
        <v>978</v>
      </c>
      <c r="M5467" s="234"/>
      <c r="N5467" s="235">
        <v>1</v>
      </c>
      <c r="O5467" s="235">
        <v>1</v>
      </c>
    </row>
    <row r="5468" spans="1:15">
      <c r="A5468" s="231" t="s">
        <v>969</v>
      </c>
      <c r="B5468" s="231" t="s">
        <v>970</v>
      </c>
      <c r="C5468" s="231" t="s">
        <v>971</v>
      </c>
      <c r="D5468" s="231" t="s">
        <v>972</v>
      </c>
      <c r="E5468" s="231" t="s">
        <v>996</v>
      </c>
      <c r="F5468" s="231" t="s">
        <v>999</v>
      </c>
      <c r="G5468" s="231" t="s">
        <v>974</v>
      </c>
      <c r="H5468" s="231" t="s">
        <v>19</v>
      </c>
      <c r="K5468" s="231" t="s">
        <v>94</v>
      </c>
      <c r="L5468" s="231" t="s">
        <v>979</v>
      </c>
      <c r="M5468" s="234"/>
      <c r="N5468" s="235"/>
      <c r="O5468" s="235"/>
    </row>
    <row r="5469" spans="1:15">
      <c r="A5469" s="231" t="s">
        <v>969</v>
      </c>
      <c r="B5469" s="231" t="s">
        <v>970</v>
      </c>
      <c r="C5469" s="231" t="s">
        <v>971</v>
      </c>
      <c r="D5469" s="231" t="s">
        <v>972</v>
      </c>
      <c r="E5469" s="231" t="s">
        <v>996</v>
      </c>
      <c r="F5469" s="231" t="s">
        <v>999</v>
      </c>
      <c r="G5469" s="231" t="s">
        <v>974</v>
      </c>
      <c r="H5469" s="231" t="s">
        <v>19</v>
      </c>
      <c r="K5469" s="231" t="s">
        <v>94</v>
      </c>
      <c r="L5469" s="231" t="s">
        <v>980</v>
      </c>
      <c r="M5469" s="234"/>
      <c r="N5469" s="235"/>
      <c r="O5469" s="235"/>
    </row>
    <row r="5470" spans="1:15">
      <c r="A5470" s="237" t="s">
        <v>969</v>
      </c>
      <c r="B5470" s="237" t="s">
        <v>970</v>
      </c>
      <c r="C5470" s="237" t="s">
        <v>971</v>
      </c>
      <c r="D5470" s="237" t="s">
        <v>972</v>
      </c>
      <c r="E5470" s="237" t="s">
        <v>996</v>
      </c>
      <c r="F5470" s="237" t="s">
        <v>999</v>
      </c>
      <c r="G5470" s="237" t="s">
        <v>974</v>
      </c>
      <c r="H5470" s="237" t="s">
        <v>18</v>
      </c>
      <c r="I5470" s="237"/>
      <c r="J5470" s="237"/>
      <c r="K5470" s="237" t="s">
        <v>94</v>
      </c>
      <c r="L5470" s="237" t="s">
        <v>976</v>
      </c>
      <c r="M5470" s="237">
        <v>4667.4085999999998</v>
      </c>
      <c r="N5470" s="237">
        <v>2313.7366999999999</v>
      </c>
      <c r="O5470" s="237">
        <v>1900.8315</v>
      </c>
    </row>
    <row r="5471" spans="1:15">
      <c r="A5471" s="237" t="s">
        <v>969</v>
      </c>
      <c r="B5471" s="237" t="s">
        <v>970</v>
      </c>
      <c r="C5471" s="237" t="s">
        <v>971</v>
      </c>
      <c r="D5471" s="237" t="s">
        <v>972</v>
      </c>
      <c r="E5471" s="237" t="s">
        <v>996</v>
      </c>
      <c r="F5471" s="237" t="s">
        <v>999</v>
      </c>
      <c r="G5471" s="237" t="s">
        <v>974</v>
      </c>
      <c r="H5471" s="237" t="s">
        <v>18</v>
      </c>
      <c r="I5471" s="237"/>
      <c r="J5471" s="237"/>
      <c r="K5471" s="237" t="s">
        <v>94</v>
      </c>
      <c r="L5471" s="237" t="s">
        <v>977</v>
      </c>
      <c r="M5471" s="238">
        <v>7.9930069124026302E-4</v>
      </c>
      <c r="N5471" s="238">
        <v>5.7750120086115303E-4</v>
      </c>
      <c r="O5471" s="238">
        <v>2.9592599480366799E-4</v>
      </c>
    </row>
    <row r="5472" spans="1:15">
      <c r="A5472" s="231" t="s">
        <v>969</v>
      </c>
      <c r="B5472" s="231" t="s">
        <v>970</v>
      </c>
      <c r="C5472" s="231" t="s">
        <v>971</v>
      </c>
      <c r="D5472" s="231" t="s">
        <v>972</v>
      </c>
      <c r="E5472" s="231" t="s">
        <v>996</v>
      </c>
      <c r="F5472" s="231" t="s">
        <v>999</v>
      </c>
      <c r="G5472" s="231" t="s">
        <v>974</v>
      </c>
      <c r="H5472" s="231" t="s">
        <v>18</v>
      </c>
      <c r="I5472" s="231" t="s">
        <v>142</v>
      </c>
      <c r="J5472" s="231" t="s">
        <v>811</v>
      </c>
      <c r="K5472" s="231" t="s">
        <v>94</v>
      </c>
      <c r="L5472" s="231" t="s">
        <v>978</v>
      </c>
      <c r="M5472" s="234"/>
      <c r="N5472" s="235">
        <v>1</v>
      </c>
      <c r="O5472" s="235">
        <v>1</v>
      </c>
    </row>
    <row r="5473" spans="1:15">
      <c r="A5473" s="231" t="s">
        <v>969</v>
      </c>
      <c r="B5473" s="231" t="s">
        <v>970</v>
      </c>
      <c r="C5473" s="231" t="s">
        <v>971</v>
      </c>
      <c r="D5473" s="231" t="s">
        <v>972</v>
      </c>
      <c r="E5473" s="231" t="s">
        <v>996</v>
      </c>
      <c r="F5473" s="231" t="s">
        <v>999</v>
      </c>
      <c r="G5473" s="231" t="s">
        <v>974</v>
      </c>
      <c r="H5473" s="231" t="s">
        <v>18</v>
      </c>
      <c r="K5473" s="231" t="s">
        <v>94</v>
      </c>
      <c r="L5473" s="231" t="s">
        <v>979</v>
      </c>
      <c r="M5473" s="234"/>
      <c r="N5473" s="235"/>
      <c r="O5473" s="235"/>
    </row>
    <row r="5474" spans="1:15">
      <c r="A5474" s="231" t="s">
        <v>969</v>
      </c>
      <c r="B5474" s="231" t="s">
        <v>970</v>
      </c>
      <c r="C5474" s="231" t="s">
        <v>971</v>
      </c>
      <c r="D5474" s="231" t="s">
        <v>972</v>
      </c>
      <c r="E5474" s="231" t="s">
        <v>996</v>
      </c>
      <c r="F5474" s="231" t="s">
        <v>999</v>
      </c>
      <c r="G5474" s="231" t="s">
        <v>974</v>
      </c>
      <c r="H5474" s="231" t="s">
        <v>18</v>
      </c>
      <c r="K5474" s="231" t="s">
        <v>94</v>
      </c>
      <c r="L5474" s="231" t="s">
        <v>980</v>
      </c>
      <c r="M5474" s="234"/>
      <c r="N5474" s="235"/>
      <c r="O5474" s="235"/>
    </row>
    <row r="5475" spans="1:15">
      <c r="A5475" s="237" t="s">
        <v>969</v>
      </c>
      <c r="B5475" s="237" t="s">
        <v>970</v>
      </c>
      <c r="C5475" s="237" t="s">
        <v>971</v>
      </c>
      <c r="D5475" s="237" t="s">
        <v>972</v>
      </c>
      <c r="E5475" s="237" t="s">
        <v>996</v>
      </c>
      <c r="F5475" s="237" t="s">
        <v>999</v>
      </c>
      <c r="G5475" s="237" t="s">
        <v>974</v>
      </c>
      <c r="H5475" s="237" t="s">
        <v>41</v>
      </c>
      <c r="I5475" s="237"/>
      <c r="J5475" s="237"/>
      <c r="K5475" s="237" t="s">
        <v>94</v>
      </c>
      <c r="L5475" s="237" t="s">
        <v>976</v>
      </c>
      <c r="M5475" s="237">
        <v>10.8003</v>
      </c>
      <c r="N5475" s="237"/>
      <c r="O5475" s="237">
        <v>8.0701000000000001</v>
      </c>
    </row>
    <row r="5476" spans="1:15">
      <c r="A5476" s="237" t="s">
        <v>969</v>
      </c>
      <c r="B5476" s="237" t="s">
        <v>970</v>
      </c>
      <c r="C5476" s="237" t="s">
        <v>971</v>
      </c>
      <c r="D5476" s="237" t="s">
        <v>972</v>
      </c>
      <c r="E5476" s="237" t="s">
        <v>996</v>
      </c>
      <c r="F5476" s="237" t="s">
        <v>999</v>
      </c>
      <c r="G5476" s="237" t="s">
        <v>974</v>
      </c>
      <c r="H5476" s="237" t="s">
        <v>41</v>
      </c>
      <c r="I5476" s="237"/>
      <c r="J5476" s="237"/>
      <c r="K5476" s="237" t="s">
        <v>94</v>
      </c>
      <c r="L5476" s="237" t="s">
        <v>977</v>
      </c>
      <c r="M5476" s="238">
        <v>1.7623296808281099E-6</v>
      </c>
      <c r="N5476" s="238"/>
      <c r="O5476" s="238">
        <v>1.25637247208134E-6</v>
      </c>
    </row>
    <row r="5477" spans="1:15">
      <c r="A5477" s="231" t="s">
        <v>969</v>
      </c>
      <c r="B5477" s="231" t="s">
        <v>970</v>
      </c>
      <c r="C5477" s="231" t="s">
        <v>971</v>
      </c>
      <c r="D5477" s="231" t="s">
        <v>972</v>
      </c>
      <c r="E5477" s="231" t="s">
        <v>996</v>
      </c>
      <c r="F5477" s="231" t="s">
        <v>999</v>
      </c>
      <c r="G5477" s="231" t="s">
        <v>974</v>
      </c>
      <c r="H5477" s="231" t="s">
        <v>41</v>
      </c>
      <c r="I5477" s="231" t="s">
        <v>1013</v>
      </c>
      <c r="J5477" s="231" t="s">
        <v>41</v>
      </c>
      <c r="K5477" s="231" t="s">
        <v>94</v>
      </c>
      <c r="L5477" s="231" t="s">
        <v>978</v>
      </c>
      <c r="M5477" s="234"/>
      <c r="N5477" s="235">
        <v>1</v>
      </c>
      <c r="O5477" s="235">
        <v>1</v>
      </c>
    </row>
    <row r="5478" spans="1:15">
      <c r="A5478" s="231" t="s">
        <v>969</v>
      </c>
      <c r="B5478" s="231" t="s">
        <v>970</v>
      </c>
      <c r="C5478" s="231" t="s">
        <v>971</v>
      </c>
      <c r="D5478" s="231" t="s">
        <v>972</v>
      </c>
      <c r="E5478" s="231" t="s">
        <v>996</v>
      </c>
      <c r="F5478" s="231" t="s">
        <v>999</v>
      </c>
      <c r="G5478" s="231" t="s">
        <v>974</v>
      </c>
      <c r="H5478" s="231" t="s">
        <v>41</v>
      </c>
      <c r="K5478" s="231" t="s">
        <v>94</v>
      </c>
      <c r="L5478" s="231" t="s">
        <v>979</v>
      </c>
      <c r="M5478" s="234"/>
      <c r="N5478" s="236"/>
      <c r="O5478" s="235"/>
    </row>
    <row r="5479" spans="1:15">
      <c r="A5479" s="231" t="s">
        <v>969</v>
      </c>
      <c r="B5479" s="231" t="s">
        <v>970</v>
      </c>
      <c r="C5479" s="231" t="s">
        <v>971</v>
      </c>
      <c r="D5479" s="231" t="s">
        <v>972</v>
      </c>
      <c r="E5479" s="231" t="s">
        <v>996</v>
      </c>
      <c r="F5479" s="231" t="s">
        <v>999</v>
      </c>
      <c r="G5479" s="231" t="s">
        <v>974</v>
      </c>
      <c r="H5479" s="231" t="s">
        <v>41</v>
      </c>
      <c r="K5479" s="231" t="s">
        <v>94</v>
      </c>
      <c r="L5479" s="231" t="s">
        <v>980</v>
      </c>
      <c r="M5479" s="234"/>
      <c r="N5479" s="236"/>
      <c r="O5479" s="235"/>
    </row>
    <row r="5480" spans="1:15">
      <c r="A5480" s="237" t="s">
        <v>969</v>
      </c>
      <c r="B5480" s="237" t="s">
        <v>970</v>
      </c>
      <c r="C5480" s="237" t="s">
        <v>971</v>
      </c>
      <c r="D5480" s="237" t="s">
        <v>972</v>
      </c>
      <c r="E5480" s="237" t="s">
        <v>996</v>
      </c>
      <c r="F5480" s="237" t="s">
        <v>999</v>
      </c>
      <c r="G5480" s="237" t="s">
        <v>974</v>
      </c>
      <c r="H5480" s="237" t="s">
        <v>79</v>
      </c>
      <c r="I5480" s="237"/>
      <c r="J5480" s="237"/>
      <c r="K5480" s="237" t="s">
        <v>94</v>
      </c>
      <c r="L5480" s="237" t="s">
        <v>976</v>
      </c>
      <c r="M5480" s="237">
        <v>9.2999999999999992E-3</v>
      </c>
      <c r="N5480" s="237"/>
      <c r="O5480" s="237"/>
    </row>
    <row r="5481" spans="1:15">
      <c r="A5481" s="237" t="s">
        <v>969</v>
      </c>
      <c r="B5481" s="237" t="s">
        <v>970</v>
      </c>
      <c r="C5481" s="237" t="s">
        <v>971</v>
      </c>
      <c r="D5481" s="237" t="s">
        <v>972</v>
      </c>
      <c r="E5481" s="237" t="s">
        <v>996</v>
      </c>
      <c r="F5481" s="237" t="s">
        <v>999</v>
      </c>
      <c r="G5481" s="237" t="s">
        <v>974</v>
      </c>
      <c r="H5481" s="237" t="s">
        <v>79</v>
      </c>
      <c r="I5481" s="237"/>
      <c r="J5481" s="237"/>
      <c r="K5481" s="237" t="s">
        <v>94</v>
      </c>
      <c r="L5481" s="237" t="s">
        <v>977</v>
      </c>
      <c r="M5481" s="238">
        <v>1.0522141962905899E-9</v>
      </c>
      <c r="N5481" s="238"/>
      <c r="O5481" s="238"/>
    </row>
    <row r="5482" spans="1:15">
      <c r="A5482" s="231" t="s">
        <v>969</v>
      </c>
      <c r="B5482" s="231" t="s">
        <v>970</v>
      </c>
      <c r="C5482" s="231" t="s">
        <v>971</v>
      </c>
      <c r="D5482" s="231" t="s">
        <v>972</v>
      </c>
      <c r="E5482" s="231" t="s">
        <v>996</v>
      </c>
      <c r="F5482" s="231" t="s">
        <v>999</v>
      </c>
      <c r="G5482" s="231" t="s">
        <v>974</v>
      </c>
      <c r="H5482" s="231" t="s">
        <v>79</v>
      </c>
      <c r="I5482" s="231" t="s">
        <v>1013</v>
      </c>
      <c r="J5482" s="231" t="s">
        <v>79</v>
      </c>
      <c r="K5482" s="231" t="s">
        <v>94</v>
      </c>
      <c r="L5482" s="231" t="s">
        <v>978</v>
      </c>
      <c r="M5482" s="234"/>
      <c r="N5482" s="235">
        <v>1</v>
      </c>
      <c r="O5482" s="235">
        <v>1</v>
      </c>
    </row>
    <row r="5483" spans="1:15">
      <c r="A5483" s="231" t="s">
        <v>969</v>
      </c>
      <c r="B5483" s="231" t="s">
        <v>970</v>
      </c>
      <c r="C5483" s="231" t="s">
        <v>971</v>
      </c>
      <c r="D5483" s="231" t="s">
        <v>972</v>
      </c>
      <c r="E5483" s="231" t="s">
        <v>996</v>
      </c>
      <c r="F5483" s="231" t="s">
        <v>999</v>
      </c>
      <c r="G5483" s="231" t="s">
        <v>974</v>
      </c>
      <c r="H5483" s="231" t="s">
        <v>79</v>
      </c>
      <c r="K5483" s="231" t="s">
        <v>94</v>
      </c>
      <c r="L5483" s="231" t="s">
        <v>979</v>
      </c>
      <c r="M5483" s="234"/>
      <c r="N5483" s="236"/>
      <c r="O5483" s="236"/>
    </row>
    <row r="5484" spans="1:15">
      <c r="A5484" s="231" t="s">
        <v>969</v>
      </c>
      <c r="B5484" s="231" t="s">
        <v>970</v>
      </c>
      <c r="C5484" s="231" t="s">
        <v>971</v>
      </c>
      <c r="D5484" s="231" t="s">
        <v>972</v>
      </c>
      <c r="E5484" s="231" t="s">
        <v>996</v>
      </c>
      <c r="F5484" s="231" t="s">
        <v>999</v>
      </c>
      <c r="G5484" s="231" t="s">
        <v>974</v>
      </c>
      <c r="H5484" s="231" t="s">
        <v>79</v>
      </c>
      <c r="K5484" s="231" t="s">
        <v>94</v>
      </c>
      <c r="L5484" s="231" t="s">
        <v>980</v>
      </c>
      <c r="M5484" s="234"/>
      <c r="N5484" s="236"/>
      <c r="O5484" s="236"/>
    </row>
    <row r="5485" spans="1:15">
      <c r="A5485" s="237" t="s">
        <v>969</v>
      </c>
      <c r="B5485" s="237" t="s">
        <v>970</v>
      </c>
      <c r="C5485" s="237" t="s">
        <v>971</v>
      </c>
      <c r="D5485" s="237" t="s">
        <v>972</v>
      </c>
      <c r="E5485" s="237" t="s">
        <v>996</v>
      </c>
      <c r="F5485" s="237" t="s">
        <v>999</v>
      </c>
      <c r="G5485" s="237" t="s">
        <v>974</v>
      </c>
      <c r="H5485" s="237" t="s">
        <v>10</v>
      </c>
      <c r="I5485" s="237"/>
      <c r="J5485" s="237"/>
      <c r="K5485" s="237" t="s">
        <v>94</v>
      </c>
      <c r="L5485" s="237" t="s">
        <v>976</v>
      </c>
      <c r="M5485" s="237">
        <v>22.164899999999999</v>
      </c>
      <c r="N5485" s="237"/>
      <c r="O5485" s="237">
        <v>19.107700000000001</v>
      </c>
    </row>
    <row r="5486" spans="1:15">
      <c r="A5486" s="237" t="s">
        <v>969</v>
      </c>
      <c r="B5486" s="237" t="s">
        <v>970</v>
      </c>
      <c r="C5486" s="237" t="s">
        <v>971</v>
      </c>
      <c r="D5486" s="237" t="s">
        <v>972</v>
      </c>
      <c r="E5486" s="237" t="s">
        <v>996</v>
      </c>
      <c r="F5486" s="237" t="s">
        <v>999</v>
      </c>
      <c r="G5486" s="237" t="s">
        <v>974</v>
      </c>
      <c r="H5486" s="237" t="s">
        <v>10</v>
      </c>
      <c r="I5486" s="237"/>
      <c r="J5486" s="237"/>
      <c r="K5486" s="237" t="s">
        <v>94</v>
      </c>
      <c r="L5486" s="237" t="s">
        <v>977</v>
      </c>
      <c r="M5486" s="238">
        <v>3.79577221742945E-6</v>
      </c>
      <c r="N5486" s="238"/>
      <c r="O5486" s="238">
        <v>2.9747324425705502E-6</v>
      </c>
    </row>
    <row r="5487" spans="1:15">
      <c r="A5487" s="231" t="s">
        <v>969</v>
      </c>
      <c r="B5487" s="231" t="s">
        <v>970</v>
      </c>
      <c r="C5487" s="231" t="s">
        <v>971</v>
      </c>
      <c r="D5487" s="231" t="s">
        <v>972</v>
      </c>
      <c r="E5487" s="231" t="s">
        <v>996</v>
      </c>
      <c r="F5487" s="231" t="s">
        <v>999</v>
      </c>
      <c r="G5487" s="231" t="s">
        <v>974</v>
      </c>
      <c r="H5487" s="231" t="s">
        <v>10</v>
      </c>
      <c r="I5487" s="231" t="s">
        <v>1002</v>
      </c>
      <c r="J5487" s="231" t="s">
        <v>1009</v>
      </c>
      <c r="K5487" s="231" t="s">
        <v>94</v>
      </c>
      <c r="L5487" s="231" t="s">
        <v>978</v>
      </c>
      <c r="M5487" s="234"/>
      <c r="N5487" s="235">
        <v>1</v>
      </c>
      <c r="O5487" s="235">
        <v>1</v>
      </c>
    </row>
    <row r="5488" spans="1:15">
      <c r="A5488" s="231" t="s">
        <v>969</v>
      </c>
      <c r="B5488" s="231" t="s">
        <v>970</v>
      </c>
      <c r="C5488" s="231" t="s">
        <v>971</v>
      </c>
      <c r="D5488" s="231" t="s">
        <v>972</v>
      </c>
      <c r="E5488" s="231" t="s">
        <v>996</v>
      </c>
      <c r="F5488" s="231" t="s">
        <v>999</v>
      </c>
      <c r="G5488" s="231" t="s">
        <v>974</v>
      </c>
      <c r="H5488" s="231" t="s">
        <v>10</v>
      </c>
      <c r="K5488" s="231" t="s">
        <v>94</v>
      </c>
      <c r="L5488" s="231" t="s">
        <v>979</v>
      </c>
      <c r="M5488" s="234"/>
      <c r="N5488" s="236"/>
      <c r="O5488" s="235"/>
    </row>
    <row r="5489" spans="1:15">
      <c r="A5489" s="231" t="s">
        <v>969</v>
      </c>
      <c r="B5489" s="231" t="s">
        <v>970</v>
      </c>
      <c r="C5489" s="231" t="s">
        <v>971</v>
      </c>
      <c r="D5489" s="231" t="s">
        <v>972</v>
      </c>
      <c r="E5489" s="231" t="s">
        <v>996</v>
      </c>
      <c r="F5489" s="231" t="s">
        <v>999</v>
      </c>
      <c r="G5489" s="231" t="s">
        <v>974</v>
      </c>
      <c r="H5489" s="231" t="s">
        <v>10</v>
      </c>
      <c r="K5489" s="231" t="s">
        <v>94</v>
      </c>
      <c r="L5489" s="231" t="s">
        <v>980</v>
      </c>
      <c r="M5489" s="234"/>
      <c r="N5489" s="236"/>
      <c r="O5489" s="235"/>
    </row>
    <row r="5490" spans="1:15">
      <c r="A5490" s="237" t="s">
        <v>969</v>
      </c>
      <c r="B5490" s="237" t="s">
        <v>970</v>
      </c>
      <c r="C5490" s="237" t="s">
        <v>971</v>
      </c>
      <c r="D5490" s="237" t="s">
        <v>972</v>
      </c>
      <c r="E5490" s="237" t="s">
        <v>996</v>
      </c>
      <c r="F5490" s="237" t="s">
        <v>999</v>
      </c>
      <c r="G5490" s="237" t="s">
        <v>974</v>
      </c>
      <c r="H5490" s="237" t="s">
        <v>35</v>
      </c>
      <c r="I5490" s="237"/>
      <c r="J5490" s="237"/>
      <c r="K5490" s="237" t="s">
        <v>94</v>
      </c>
      <c r="L5490" s="237" t="s">
        <v>976</v>
      </c>
      <c r="M5490" s="237">
        <v>71.653800000000004</v>
      </c>
      <c r="N5490" s="237"/>
      <c r="O5490" s="237">
        <v>42.9923</v>
      </c>
    </row>
    <row r="5491" spans="1:15">
      <c r="A5491" s="237" t="s">
        <v>969</v>
      </c>
      <c r="B5491" s="237" t="s">
        <v>970</v>
      </c>
      <c r="C5491" s="237" t="s">
        <v>971</v>
      </c>
      <c r="D5491" s="237" t="s">
        <v>972</v>
      </c>
      <c r="E5491" s="237" t="s">
        <v>996</v>
      </c>
      <c r="F5491" s="237" t="s">
        <v>999</v>
      </c>
      <c r="G5491" s="237" t="s">
        <v>974</v>
      </c>
      <c r="H5491" s="237" t="s">
        <v>35</v>
      </c>
      <c r="I5491" s="237"/>
      <c r="J5491" s="237"/>
      <c r="K5491" s="237" t="s">
        <v>94</v>
      </c>
      <c r="L5491" s="237" t="s">
        <v>977</v>
      </c>
      <c r="M5491" s="238">
        <v>9.3601915814915701E-6</v>
      </c>
      <c r="N5491" s="238"/>
      <c r="O5491" s="238">
        <v>6.6931441037239403E-6</v>
      </c>
    </row>
    <row r="5492" spans="1:15">
      <c r="A5492" s="231" t="s">
        <v>969</v>
      </c>
      <c r="B5492" s="231" t="s">
        <v>970</v>
      </c>
      <c r="C5492" s="231" t="s">
        <v>971</v>
      </c>
      <c r="D5492" s="231" t="s">
        <v>972</v>
      </c>
      <c r="E5492" s="231" t="s">
        <v>996</v>
      </c>
      <c r="F5492" s="231" t="s">
        <v>999</v>
      </c>
      <c r="G5492" s="231" t="s">
        <v>974</v>
      </c>
      <c r="H5492" s="231" t="s">
        <v>35</v>
      </c>
      <c r="I5492" s="231" t="s">
        <v>1013</v>
      </c>
      <c r="J5492" s="231" t="s">
        <v>35</v>
      </c>
      <c r="K5492" s="231" t="s">
        <v>94</v>
      </c>
      <c r="L5492" s="231" t="s">
        <v>978</v>
      </c>
      <c r="M5492" s="234"/>
      <c r="N5492" s="235">
        <v>1</v>
      </c>
      <c r="O5492" s="235">
        <v>1</v>
      </c>
    </row>
    <row r="5493" spans="1:15">
      <c r="A5493" s="231" t="s">
        <v>969</v>
      </c>
      <c r="B5493" s="231" t="s">
        <v>970</v>
      </c>
      <c r="C5493" s="231" t="s">
        <v>971</v>
      </c>
      <c r="D5493" s="231" t="s">
        <v>972</v>
      </c>
      <c r="E5493" s="231" t="s">
        <v>996</v>
      </c>
      <c r="F5493" s="231" t="s">
        <v>999</v>
      </c>
      <c r="G5493" s="231" t="s">
        <v>974</v>
      </c>
      <c r="H5493" s="231" t="s">
        <v>35</v>
      </c>
      <c r="K5493" s="231" t="s">
        <v>94</v>
      </c>
      <c r="L5493" s="231" t="s">
        <v>979</v>
      </c>
      <c r="M5493" s="234"/>
      <c r="N5493" s="236"/>
      <c r="O5493" s="235"/>
    </row>
    <row r="5494" spans="1:15">
      <c r="A5494" s="231" t="s">
        <v>969</v>
      </c>
      <c r="B5494" s="231" t="s">
        <v>970</v>
      </c>
      <c r="C5494" s="231" t="s">
        <v>971</v>
      </c>
      <c r="D5494" s="231" t="s">
        <v>972</v>
      </c>
      <c r="E5494" s="231" t="s">
        <v>996</v>
      </c>
      <c r="F5494" s="231" t="s">
        <v>999</v>
      </c>
      <c r="G5494" s="231" t="s">
        <v>974</v>
      </c>
      <c r="H5494" s="231" t="s">
        <v>35</v>
      </c>
      <c r="K5494" s="231" t="s">
        <v>94</v>
      </c>
      <c r="L5494" s="231" t="s">
        <v>980</v>
      </c>
      <c r="M5494" s="234"/>
      <c r="N5494" s="236"/>
      <c r="O5494" s="235"/>
    </row>
    <row r="5495" spans="1:15">
      <c r="A5495" s="237" t="s">
        <v>969</v>
      </c>
      <c r="B5495" s="237" t="s">
        <v>970</v>
      </c>
      <c r="C5495" s="237" t="s">
        <v>971</v>
      </c>
      <c r="D5495" s="237" t="s">
        <v>972</v>
      </c>
      <c r="E5495" s="237" t="s">
        <v>996</v>
      </c>
      <c r="F5495" s="237" t="s">
        <v>999</v>
      </c>
      <c r="G5495" s="237" t="s">
        <v>974</v>
      </c>
      <c r="H5495" s="237" t="s">
        <v>73</v>
      </c>
      <c r="I5495" s="237"/>
      <c r="J5495" s="237"/>
      <c r="K5495" s="237" t="s">
        <v>94</v>
      </c>
      <c r="L5495" s="237" t="s">
        <v>976</v>
      </c>
      <c r="M5495" s="237">
        <v>61.741700000000002</v>
      </c>
      <c r="N5495" s="237"/>
      <c r="O5495" s="237">
        <v>0.66879999999999995</v>
      </c>
    </row>
    <row r="5496" spans="1:15">
      <c r="A5496" s="237" t="s">
        <v>969</v>
      </c>
      <c r="B5496" s="237" t="s">
        <v>970</v>
      </c>
      <c r="C5496" s="237" t="s">
        <v>971</v>
      </c>
      <c r="D5496" s="237" t="s">
        <v>972</v>
      </c>
      <c r="E5496" s="237" t="s">
        <v>996</v>
      </c>
      <c r="F5496" s="237" t="s">
        <v>999</v>
      </c>
      <c r="G5496" s="237" t="s">
        <v>974</v>
      </c>
      <c r="H5496" s="237" t="s">
        <v>73</v>
      </c>
      <c r="I5496" s="237"/>
      <c r="J5496" s="237"/>
      <c r="K5496" s="237" t="s">
        <v>94</v>
      </c>
      <c r="L5496" s="237" t="s">
        <v>977</v>
      </c>
      <c r="M5496" s="238">
        <v>7.1093522893964598E-6</v>
      </c>
      <c r="N5496" s="238"/>
      <c r="O5496" s="238">
        <v>1.04120383802927E-7</v>
      </c>
    </row>
    <row r="5497" spans="1:15">
      <c r="A5497" s="231" t="s">
        <v>969</v>
      </c>
      <c r="B5497" s="231" t="s">
        <v>970</v>
      </c>
      <c r="C5497" s="231" t="s">
        <v>971</v>
      </c>
      <c r="D5497" s="231" t="s">
        <v>972</v>
      </c>
      <c r="E5497" s="231" t="s">
        <v>996</v>
      </c>
      <c r="F5497" s="231" t="s">
        <v>999</v>
      </c>
      <c r="G5497" s="231" t="s">
        <v>974</v>
      </c>
      <c r="H5497" s="231" t="s">
        <v>73</v>
      </c>
      <c r="I5497" s="231" t="s">
        <v>1002</v>
      </c>
      <c r="J5497" s="231" t="s">
        <v>1009</v>
      </c>
      <c r="K5497" s="231" t="s">
        <v>94</v>
      </c>
      <c r="L5497" s="231" t="s">
        <v>978</v>
      </c>
      <c r="M5497" s="234"/>
      <c r="N5497" s="235">
        <v>1</v>
      </c>
      <c r="O5497" s="235">
        <v>1</v>
      </c>
    </row>
    <row r="5498" spans="1:15">
      <c r="A5498" s="231" t="s">
        <v>969</v>
      </c>
      <c r="B5498" s="231" t="s">
        <v>970</v>
      </c>
      <c r="C5498" s="231" t="s">
        <v>971</v>
      </c>
      <c r="D5498" s="231" t="s">
        <v>972</v>
      </c>
      <c r="E5498" s="231" t="s">
        <v>996</v>
      </c>
      <c r="F5498" s="231" t="s">
        <v>999</v>
      </c>
      <c r="G5498" s="231" t="s">
        <v>974</v>
      </c>
      <c r="H5498" s="231" t="s">
        <v>73</v>
      </c>
      <c r="K5498" s="231" t="s">
        <v>94</v>
      </c>
      <c r="L5498" s="231" t="s">
        <v>979</v>
      </c>
      <c r="M5498" s="234"/>
      <c r="N5498" s="236"/>
      <c r="O5498" s="235"/>
    </row>
    <row r="5499" spans="1:15">
      <c r="A5499" s="231" t="s">
        <v>969</v>
      </c>
      <c r="B5499" s="231" t="s">
        <v>970</v>
      </c>
      <c r="C5499" s="231" t="s">
        <v>971</v>
      </c>
      <c r="D5499" s="231" t="s">
        <v>972</v>
      </c>
      <c r="E5499" s="231" t="s">
        <v>996</v>
      </c>
      <c r="F5499" s="231" t="s">
        <v>999</v>
      </c>
      <c r="G5499" s="231" t="s">
        <v>974</v>
      </c>
      <c r="H5499" s="231" t="s">
        <v>73</v>
      </c>
      <c r="K5499" s="231" t="s">
        <v>94</v>
      </c>
      <c r="L5499" s="231" t="s">
        <v>980</v>
      </c>
      <c r="M5499" s="234"/>
      <c r="N5499" s="236"/>
      <c r="O5499" s="235"/>
    </row>
    <row r="5500" spans="1:15">
      <c r="A5500" s="237" t="s">
        <v>969</v>
      </c>
      <c r="B5500" s="237" t="s">
        <v>970</v>
      </c>
      <c r="C5500" s="237" t="s">
        <v>971</v>
      </c>
      <c r="D5500" s="237" t="s">
        <v>972</v>
      </c>
      <c r="E5500" s="237" t="s">
        <v>996</v>
      </c>
      <c r="F5500" s="237" t="s">
        <v>999</v>
      </c>
      <c r="G5500" s="237" t="s">
        <v>974</v>
      </c>
      <c r="H5500" s="237" t="s">
        <v>47</v>
      </c>
      <c r="I5500" s="237"/>
      <c r="J5500" s="237"/>
      <c r="K5500" s="237" t="s">
        <v>94</v>
      </c>
      <c r="L5500" s="237" t="s">
        <v>976</v>
      </c>
      <c r="M5500" s="237">
        <v>0.33439999999999998</v>
      </c>
      <c r="N5500" s="237"/>
      <c r="O5500" s="237">
        <v>0.3105</v>
      </c>
    </row>
    <row r="5501" spans="1:15">
      <c r="A5501" s="237" t="s">
        <v>969</v>
      </c>
      <c r="B5501" s="237" t="s">
        <v>970</v>
      </c>
      <c r="C5501" s="237" t="s">
        <v>971</v>
      </c>
      <c r="D5501" s="237" t="s">
        <v>972</v>
      </c>
      <c r="E5501" s="237" t="s">
        <v>996</v>
      </c>
      <c r="F5501" s="237" t="s">
        <v>999</v>
      </c>
      <c r="G5501" s="237" t="s">
        <v>974</v>
      </c>
      <c r="H5501" s="237" t="s">
        <v>47</v>
      </c>
      <c r="I5501" s="237"/>
      <c r="J5501" s="237"/>
      <c r="K5501" s="237" t="s">
        <v>94</v>
      </c>
      <c r="L5501" s="237" t="s">
        <v>977</v>
      </c>
      <c r="M5501" s="238">
        <v>4.8339382731472503E-8</v>
      </c>
      <c r="N5501" s="238"/>
      <c r="O5501" s="238">
        <v>4.8339382731472503E-8</v>
      </c>
    </row>
    <row r="5502" spans="1:15">
      <c r="A5502" s="231" t="s">
        <v>969</v>
      </c>
      <c r="B5502" s="231" t="s">
        <v>970</v>
      </c>
      <c r="C5502" s="231" t="s">
        <v>971</v>
      </c>
      <c r="D5502" s="231" t="s">
        <v>972</v>
      </c>
      <c r="E5502" s="231" t="s">
        <v>996</v>
      </c>
      <c r="F5502" s="231" t="s">
        <v>999</v>
      </c>
      <c r="G5502" s="231" t="s">
        <v>974</v>
      </c>
      <c r="H5502" s="231" t="s">
        <v>47</v>
      </c>
      <c r="I5502" s="231" t="s">
        <v>1002</v>
      </c>
      <c r="J5502" s="231" t="s">
        <v>1009</v>
      </c>
      <c r="K5502" s="231" t="s">
        <v>94</v>
      </c>
      <c r="L5502" s="231" t="s">
        <v>978</v>
      </c>
      <c r="M5502" s="234"/>
      <c r="N5502" s="235">
        <v>1</v>
      </c>
      <c r="O5502" s="235">
        <v>1</v>
      </c>
    </row>
    <row r="5503" spans="1:15">
      <c r="A5503" s="231" t="s">
        <v>969</v>
      </c>
      <c r="B5503" s="231" t="s">
        <v>970</v>
      </c>
      <c r="C5503" s="231" t="s">
        <v>971</v>
      </c>
      <c r="D5503" s="231" t="s">
        <v>972</v>
      </c>
      <c r="E5503" s="231" t="s">
        <v>996</v>
      </c>
      <c r="F5503" s="231" t="s">
        <v>999</v>
      </c>
      <c r="G5503" s="231" t="s">
        <v>974</v>
      </c>
      <c r="H5503" s="231" t="s">
        <v>47</v>
      </c>
      <c r="K5503" s="231" t="s">
        <v>94</v>
      </c>
      <c r="L5503" s="231" t="s">
        <v>979</v>
      </c>
      <c r="M5503" s="234"/>
      <c r="N5503" s="236"/>
      <c r="O5503" s="235"/>
    </row>
    <row r="5504" spans="1:15">
      <c r="A5504" s="231" t="s">
        <v>969</v>
      </c>
      <c r="B5504" s="231" t="s">
        <v>970</v>
      </c>
      <c r="C5504" s="231" t="s">
        <v>971</v>
      </c>
      <c r="D5504" s="231" t="s">
        <v>972</v>
      </c>
      <c r="E5504" s="231" t="s">
        <v>996</v>
      </c>
      <c r="F5504" s="231" t="s">
        <v>999</v>
      </c>
      <c r="G5504" s="231" t="s">
        <v>974</v>
      </c>
      <c r="H5504" s="231" t="s">
        <v>47</v>
      </c>
      <c r="K5504" s="231" t="s">
        <v>94</v>
      </c>
      <c r="L5504" s="231" t="s">
        <v>980</v>
      </c>
      <c r="M5504" s="234"/>
      <c r="N5504" s="236"/>
      <c r="O5504" s="235"/>
    </row>
    <row r="5505" spans="1:15">
      <c r="A5505" s="237" t="s">
        <v>969</v>
      </c>
      <c r="B5505" s="237" t="s">
        <v>970</v>
      </c>
      <c r="C5505" s="237" t="s">
        <v>971</v>
      </c>
      <c r="D5505" s="237" t="s">
        <v>972</v>
      </c>
      <c r="E5505" s="237" t="s">
        <v>996</v>
      </c>
      <c r="F5505" s="237" t="s">
        <v>999</v>
      </c>
      <c r="G5505" s="237" t="s">
        <v>974</v>
      </c>
      <c r="H5505" s="237" t="s">
        <v>46</v>
      </c>
      <c r="I5505" s="237"/>
      <c r="J5505" s="237"/>
      <c r="K5505" s="237" t="s">
        <v>94</v>
      </c>
      <c r="L5505" s="237" t="s">
        <v>976</v>
      </c>
      <c r="M5505" s="237">
        <v>0.52549999999999997</v>
      </c>
      <c r="N5505" s="237"/>
      <c r="O5505" s="237">
        <v>0.28660000000000002</v>
      </c>
    </row>
    <row r="5506" spans="1:15">
      <c r="A5506" s="237" t="s">
        <v>969</v>
      </c>
      <c r="B5506" s="237" t="s">
        <v>970</v>
      </c>
      <c r="C5506" s="237" t="s">
        <v>971</v>
      </c>
      <c r="D5506" s="237" t="s">
        <v>972</v>
      </c>
      <c r="E5506" s="237" t="s">
        <v>996</v>
      </c>
      <c r="F5506" s="237" t="s">
        <v>999</v>
      </c>
      <c r="G5506" s="237" t="s">
        <v>974</v>
      </c>
      <c r="H5506" s="237" t="s">
        <v>46</v>
      </c>
      <c r="I5506" s="237"/>
      <c r="J5506" s="237"/>
      <c r="K5506" s="237" t="s">
        <v>94</v>
      </c>
      <c r="L5506" s="237" t="s">
        <v>977</v>
      </c>
      <c r="M5506" s="238">
        <v>6.1202038518733499E-8</v>
      </c>
      <c r="N5506" s="238"/>
      <c r="O5506" s="238">
        <v>4.4618573561481501E-8</v>
      </c>
    </row>
    <row r="5507" spans="1:15">
      <c r="A5507" s="231" t="s">
        <v>969</v>
      </c>
      <c r="B5507" s="231" t="s">
        <v>970</v>
      </c>
      <c r="C5507" s="231" t="s">
        <v>971</v>
      </c>
      <c r="D5507" s="231" t="s">
        <v>972</v>
      </c>
      <c r="E5507" s="231" t="s">
        <v>996</v>
      </c>
      <c r="F5507" s="231" t="s">
        <v>999</v>
      </c>
      <c r="G5507" s="231" t="s">
        <v>974</v>
      </c>
      <c r="H5507" s="231" t="s">
        <v>46</v>
      </c>
      <c r="I5507" s="231" t="s">
        <v>1002</v>
      </c>
      <c r="J5507" s="231" t="s">
        <v>1009</v>
      </c>
      <c r="K5507" s="231" t="s">
        <v>94</v>
      </c>
      <c r="L5507" s="231" t="s">
        <v>978</v>
      </c>
      <c r="M5507" s="234"/>
      <c r="N5507" s="235">
        <v>1</v>
      </c>
      <c r="O5507" s="235">
        <v>1</v>
      </c>
    </row>
    <row r="5508" spans="1:15">
      <c r="A5508" s="231" t="s">
        <v>969</v>
      </c>
      <c r="B5508" s="231" t="s">
        <v>970</v>
      </c>
      <c r="C5508" s="231" t="s">
        <v>971</v>
      </c>
      <c r="D5508" s="231" t="s">
        <v>972</v>
      </c>
      <c r="E5508" s="231" t="s">
        <v>996</v>
      </c>
      <c r="F5508" s="231" t="s">
        <v>999</v>
      </c>
      <c r="G5508" s="231" t="s">
        <v>974</v>
      </c>
      <c r="H5508" s="231" t="s">
        <v>46</v>
      </c>
      <c r="K5508" s="231" t="s">
        <v>94</v>
      </c>
      <c r="L5508" s="231" t="s">
        <v>979</v>
      </c>
      <c r="M5508" s="234"/>
      <c r="N5508" s="236"/>
      <c r="O5508" s="235"/>
    </row>
    <row r="5509" spans="1:15">
      <c r="A5509" s="231" t="s">
        <v>969</v>
      </c>
      <c r="B5509" s="231" t="s">
        <v>970</v>
      </c>
      <c r="C5509" s="231" t="s">
        <v>971</v>
      </c>
      <c r="D5509" s="231" t="s">
        <v>972</v>
      </c>
      <c r="E5509" s="231" t="s">
        <v>996</v>
      </c>
      <c r="F5509" s="231" t="s">
        <v>999</v>
      </c>
      <c r="G5509" s="231" t="s">
        <v>974</v>
      </c>
      <c r="H5509" s="231" t="s">
        <v>46</v>
      </c>
      <c r="K5509" s="231" t="s">
        <v>94</v>
      </c>
      <c r="L5509" s="231" t="s">
        <v>980</v>
      </c>
      <c r="M5509" s="234"/>
      <c r="N5509" s="236"/>
      <c r="O5509" s="235"/>
    </row>
    <row r="5510" spans="1:15">
      <c r="A5510" s="237" t="s">
        <v>969</v>
      </c>
      <c r="B5510" s="237" t="s">
        <v>970</v>
      </c>
      <c r="C5510" s="237" t="s">
        <v>971</v>
      </c>
      <c r="D5510" s="237" t="s">
        <v>972</v>
      </c>
      <c r="E5510" s="237" t="s">
        <v>996</v>
      </c>
      <c r="F5510" s="237" t="s">
        <v>999</v>
      </c>
      <c r="G5510" s="237" t="s">
        <v>974</v>
      </c>
      <c r="H5510" s="237" t="s">
        <v>36</v>
      </c>
      <c r="I5510" s="237"/>
      <c r="J5510" s="237"/>
      <c r="K5510" s="237" t="s">
        <v>94</v>
      </c>
      <c r="L5510" s="237" t="s">
        <v>976</v>
      </c>
      <c r="M5510" s="237">
        <v>9704.7468000000008</v>
      </c>
      <c r="N5510" s="237">
        <v>5667.9562999999998</v>
      </c>
      <c r="O5510" s="237">
        <v>4876.8510999999999</v>
      </c>
    </row>
    <row r="5511" spans="1:15">
      <c r="A5511" s="237" t="s">
        <v>969</v>
      </c>
      <c r="B5511" s="237" t="s">
        <v>970</v>
      </c>
      <c r="C5511" s="237" t="s">
        <v>971</v>
      </c>
      <c r="D5511" s="237" t="s">
        <v>972</v>
      </c>
      <c r="E5511" s="237" t="s">
        <v>996</v>
      </c>
      <c r="F5511" s="237" t="s">
        <v>999</v>
      </c>
      <c r="G5511" s="237" t="s">
        <v>974</v>
      </c>
      <c r="H5511" s="237" t="s">
        <v>36</v>
      </c>
      <c r="I5511" s="237"/>
      <c r="J5511" s="237"/>
      <c r="K5511" s="237" t="s">
        <v>94</v>
      </c>
      <c r="L5511" s="237" t="s">
        <v>977</v>
      </c>
      <c r="M5511" s="238">
        <v>1.4147035700641901E-3</v>
      </c>
      <c r="N5511" s="238">
        <v>1.4147035700641901E-3</v>
      </c>
      <c r="O5511" s="238">
        <v>7.5923984491884798E-4</v>
      </c>
    </row>
    <row r="5512" spans="1:15">
      <c r="A5512" s="231" t="s">
        <v>969</v>
      </c>
      <c r="B5512" s="231" t="s">
        <v>970</v>
      </c>
      <c r="C5512" s="231" t="s">
        <v>971</v>
      </c>
      <c r="D5512" s="231" t="s">
        <v>972</v>
      </c>
      <c r="E5512" s="231" t="s">
        <v>996</v>
      </c>
      <c r="F5512" s="231" t="s">
        <v>999</v>
      </c>
      <c r="G5512" s="231" t="s">
        <v>974</v>
      </c>
      <c r="H5512" s="231" t="s">
        <v>36</v>
      </c>
      <c r="I5512" s="231" t="s">
        <v>1002</v>
      </c>
      <c r="J5512" s="231" t="s">
        <v>1009</v>
      </c>
      <c r="K5512" s="231" t="s">
        <v>94</v>
      </c>
      <c r="L5512" s="231" t="s">
        <v>978</v>
      </c>
      <c r="M5512" s="234"/>
      <c r="N5512" s="235">
        <v>1</v>
      </c>
      <c r="O5512" s="235">
        <v>1</v>
      </c>
    </row>
    <row r="5513" spans="1:15">
      <c r="A5513" s="231" t="s">
        <v>969</v>
      </c>
      <c r="B5513" s="231" t="s">
        <v>970</v>
      </c>
      <c r="C5513" s="231" t="s">
        <v>971</v>
      </c>
      <c r="D5513" s="231" t="s">
        <v>972</v>
      </c>
      <c r="E5513" s="231" t="s">
        <v>996</v>
      </c>
      <c r="F5513" s="231" t="s">
        <v>999</v>
      </c>
      <c r="G5513" s="231" t="s">
        <v>974</v>
      </c>
      <c r="H5513" s="231" t="s">
        <v>36</v>
      </c>
      <c r="K5513" s="231" t="s">
        <v>94</v>
      </c>
      <c r="L5513" s="231" t="s">
        <v>979</v>
      </c>
      <c r="M5513" s="234"/>
      <c r="N5513" s="235"/>
      <c r="O5513" s="235"/>
    </row>
    <row r="5514" spans="1:15">
      <c r="A5514" s="231" t="s">
        <v>969</v>
      </c>
      <c r="B5514" s="231" t="s">
        <v>970</v>
      </c>
      <c r="C5514" s="231" t="s">
        <v>971</v>
      </c>
      <c r="D5514" s="231" t="s">
        <v>972</v>
      </c>
      <c r="E5514" s="231" t="s">
        <v>996</v>
      </c>
      <c r="F5514" s="231" t="s">
        <v>999</v>
      </c>
      <c r="G5514" s="231" t="s">
        <v>974</v>
      </c>
      <c r="H5514" s="231" t="s">
        <v>36</v>
      </c>
      <c r="K5514" s="231" t="s">
        <v>94</v>
      </c>
      <c r="L5514" s="231" t="s">
        <v>980</v>
      </c>
      <c r="M5514" s="234"/>
      <c r="N5514" s="235"/>
      <c r="O5514" s="235"/>
    </row>
    <row r="5515" spans="1:15">
      <c r="A5515" s="237" t="s">
        <v>969</v>
      </c>
      <c r="B5515" s="237" t="s">
        <v>970</v>
      </c>
      <c r="C5515" s="237" t="s">
        <v>971</v>
      </c>
      <c r="D5515" s="237" t="s">
        <v>972</v>
      </c>
      <c r="E5515" s="237" t="s">
        <v>996</v>
      </c>
      <c r="F5515" s="237" t="s">
        <v>999</v>
      </c>
      <c r="G5515" s="237" t="s">
        <v>974</v>
      </c>
      <c r="H5515" s="237" t="s">
        <v>34</v>
      </c>
      <c r="I5515" s="237"/>
      <c r="J5515" s="237"/>
      <c r="K5515" s="237" t="s">
        <v>94</v>
      </c>
      <c r="L5515" s="237" t="s">
        <v>976</v>
      </c>
      <c r="M5515" s="237">
        <v>546.55439999999999</v>
      </c>
      <c r="N5515" s="237"/>
      <c r="O5515" s="237">
        <v>4.7173999999999996</v>
      </c>
    </row>
    <row r="5516" spans="1:15">
      <c r="A5516" s="237" t="s">
        <v>969</v>
      </c>
      <c r="B5516" s="237" t="s">
        <v>970</v>
      </c>
      <c r="C5516" s="237" t="s">
        <v>971</v>
      </c>
      <c r="D5516" s="237" t="s">
        <v>972</v>
      </c>
      <c r="E5516" s="237" t="s">
        <v>996</v>
      </c>
      <c r="F5516" s="237" t="s">
        <v>999</v>
      </c>
      <c r="G5516" s="237" t="s">
        <v>974</v>
      </c>
      <c r="H5516" s="237" t="s">
        <v>34</v>
      </c>
      <c r="I5516" s="237"/>
      <c r="J5516" s="237"/>
      <c r="K5516" s="237" t="s">
        <v>94</v>
      </c>
      <c r="L5516" s="237" t="s">
        <v>977</v>
      </c>
      <c r="M5516" s="238">
        <v>6.1837881583342498E-5</v>
      </c>
      <c r="N5516" s="238"/>
      <c r="O5516" s="238">
        <v>7.3441611625587195E-7</v>
      </c>
    </row>
    <row r="5517" spans="1:15">
      <c r="A5517" s="231" t="s">
        <v>969</v>
      </c>
      <c r="B5517" s="231" t="s">
        <v>970</v>
      </c>
      <c r="C5517" s="231" t="s">
        <v>971</v>
      </c>
      <c r="D5517" s="231" t="s">
        <v>972</v>
      </c>
      <c r="E5517" s="231" t="s">
        <v>996</v>
      </c>
      <c r="F5517" s="231" t="s">
        <v>999</v>
      </c>
      <c r="G5517" s="231" t="s">
        <v>974</v>
      </c>
      <c r="H5517" s="231" t="s">
        <v>34</v>
      </c>
      <c r="I5517" s="231" t="s">
        <v>1002</v>
      </c>
      <c r="J5517" s="231" t="s">
        <v>1009</v>
      </c>
      <c r="K5517" s="231" t="s">
        <v>94</v>
      </c>
      <c r="L5517" s="231" t="s">
        <v>978</v>
      </c>
      <c r="M5517" s="234"/>
      <c r="N5517" s="235">
        <v>1</v>
      </c>
      <c r="O5517" s="235">
        <v>1</v>
      </c>
    </row>
    <row r="5518" spans="1:15">
      <c r="A5518" s="231" t="s">
        <v>969</v>
      </c>
      <c r="B5518" s="231" t="s">
        <v>970</v>
      </c>
      <c r="C5518" s="231" t="s">
        <v>971</v>
      </c>
      <c r="D5518" s="231" t="s">
        <v>972</v>
      </c>
      <c r="E5518" s="231" t="s">
        <v>996</v>
      </c>
      <c r="F5518" s="231" t="s">
        <v>999</v>
      </c>
      <c r="G5518" s="231" t="s">
        <v>974</v>
      </c>
      <c r="H5518" s="231" t="s">
        <v>34</v>
      </c>
      <c r="K5518" s="231" t="s">
        <v>94</v>
      </c>
      <c r="L5518" s="231" t="s">
        <v>979</v>
      </c>
      <c r="M5518" s="234"/>
      <c r="N5518" s="236"/>
      <c r="O5518" s="235"/>
    </row>
    <row r="5519" spans="1:15">
      <c r="A5519" s="231" t="s">
        <v>969</v>
      </c>
      <c r="B5519" s="231" t="s">
        <v>970</v>
      </c>
      <c r="C5519" s="231" t="s">
        <v>971</v>
      </c>
      <c r="D5519" s="231" t="s">
        <v>972</v>
      </c>
      <c r="E5519" s="231" t="s">
        <v>996</v>
      </c>
      <c r="F5519" s="231" t="s">
        <v>999</v>
      </c>
      <c r="G5519" s="231" t="s">
        <v>974</v>
      </c>
      <c r="H5519" s="231" t="s">
        <v>34</v>
      </c>
      <c r="K5519" s="231" t="s">
        <v>94</v>
      </c>
      <c r="L5519" s="231" t="s">
        <v>980</v>
      </c>
      <c r="M5519" s="234"/>
      <c r="N5519" s="236"/>
      <c r="O5519" s="235"/>
    </row>
    <row r="5520" spans="1:15">
      <c r="A5520" s="237" t="s">
        <v>969</v>
      </c>
      <c r="B5520" s="237" t="s">
        <v>970</v>
      </c>
      <c r="C5520" s="237" t="s">
        <v>971</v>
      </c>
      <c r="D5520" s="237" t="s">
        <v>972</v>
      </c>
      <c r="E5520" s="237" t="s">
        <v>996</v>
      </c>
      <c r="F5520" s="237" t="s">
        <v>999</v>
      </c>
      <c r="G5520" s="237" t="s">
        <v>974</v>
      </c>
      <c r="H5520" s="237" t="s">
        <v>57</v>
      </c>
      <c r="I5520" s="237"/>
      <c r="J5520" s="237"/>
      <c r="K5520" s="237" t="s">
        <v>94</v>
      </c>
      <c r="L5520" s="237" t="s">
        <v>976</v>
      </c>
      <c r="M5520" s="237">
        <v>2.6011000000000002</v>
      </c>
      <c r="N5520" s="237"/>
      <c r="O5520" s="237"/>
    </row>
    <row r="5521" spans="1:15">
      <c r="A5521" s="237" t="s">
        <v>969</v>
      </c>
      <c r="B5521" s="237" t="s">
        <v>970</v>
      </c>
      <c r="C5521" s="237" t="s">
        <v>971</v>
      </c>
      <c r="D5521" s="237" t="s">
        <v>972</v>
      </c>
      <c r="E5521" s="237" t="s">
        <v>996</v>
      </c>
      <c r="F5521" s="237" t="s">
        <v>999</v>
      </c>
      <c r="G5521" s="237" t="s">
        <v>974</v>
      </c>
      <c r="H5521" s="237" t="s">
        <v>57</v>
      </c>
      <c r="I5521" s="237"/>
      <c r="J5521" s="237"/>
      <c r="K5521" s="237" t="s">
        <v>94</v>
      </c>
      <c r="L5521" s="237" t="s">
        <v>977</v>
      </c>
      <c r="M5521" s="238">
        <v>3.1184484617888999E-7</v>
      </c>
      <c r="N5521" s="238"/>
      <c r="O5521" s="238"/>
    </row>
    <row r="5522" spans="1:15">
      <c r="A5522" s="231" t="s">
        <v>969</v>
      </c>
      <c r="B5522" s="231" t="s">
        <v>970</v>
      </c>
      <c r="C5522" s="231" t="s">
        <v>971</v>
      </c>
      <c r="D5522" s="231" t="s">
        <v>972</v>
      </c>
      <c r="E5522" s="231" t="s">
        <v>996</v>
      </c>
      <c r="F5522" s="231" t="s">
        <v>999</v>
      </c>
      <c r="G5522" s="231" t="s">
        <v>974</v>
      </c>
      <c r="H5522" s="231" t="s">
        <v>57</v>
      </c>
      <c r="I5522" s="231" t="s">
        <v>142</v>
      </c>
      <c r="J5522" s="231" t="s">
        <v>811</v>
      </c>
      <c r="K5522" s="231" t="s">
        <v>94</v>
      </c>
      <c r="L5522" s="231" t="s">
        <v>978</v>
      </c>
      <c r="M5522" s="234"/>
      <c r="N5522" s="235">
        <v>1</v>
      </c>
      <c r="O5522" s="235">
        <v>1</v>
      </c>
    </row>
    <row r="5523" spans="1:15">
      <c r="A5523" s="231" t="s">
        <v>969</v>
      </c>
      <c r="B5523" s="231" t="s">
        <v>970</v>
      </c>
      <c r="C5523" s="231" t="s">
        <v>971</v>
      </c>
      <c r="D5523" s="231" t="s">
        <v>972</v>
      </c>
      <c r="E5523" s="231" t="s">
        <v>996</v>
      </c>
      <c r="F5523" s="231" t="s">
        <v>999</v>
      </c>
      <c r="G5523" s="231" t="s">
        <v>974</v>
      </c>
      <c r="H5523" s="231" t="s">
        <v>57</v>
      </c>
      <c r="K5523" s="231" t="s">
        <v>94</v>
      </c>
      <c r="L5523" s="231" t="s">
        <v>979</v>
      </c>
      <c r="M5523" s="234"/>
      <c r="N5523" s="236"/>
      <c r="O5523" s="236"/>
    </row>
    <row r="5524" spans="1:15">
      <c r="A5524" s="231" t="s">
        <v>969</v>
      </c>
      <c r="B5524" s="231" t="s">
        <v>970</v>
      </c>
      <c r="C5524" s="231" t="s">
        <v>971</v>
      </c>
      <c r="D5524" s="231" t="s">
        <v>972</v>
      </c>
      <c r="E5524" s="231" t="s">
        <v>996</v>
      </c>
      <c r="F5524" s="231" t="s">
        <v>999</v>
      </c>
      <c r="G5524" s="231" t="s">
        <v>974</v>
      </c>
      <c r="H5524" s="231" t="s">
        <v>57</v>
      </c>
      <c r="K5524" s="231" t="s">
        <v>94</v>
      </c>
      <c r="L5524" s="231" t="s">
        <v>980</v>
      </c>
      <c r="M5524" s="234"/>
      <c r="N5524" s="236"/>
      <c r="O5524" s="236"/>
    </row>
    <row r="5525" spans="1:15">
      <c r="A5525" s="237" t="s">
        <v>969</v>
      </c>
      <c r="B5525" s="237" t="s">
        <v>970</v>
      </c>
      <c r="C5525" s="237" t="s">
        <v>971</v>
      </c>
      <c r="D5525" s="237" t="s">
        <v>972</v>
      </c>
      <c r="E5525" s="237" t="s">
        <v>996</v>
      </c>
      <c r="F5525" s="237" t="s">
        <v>999</v>
      </c>
      <c r="G5525" s="237" t="s">
        <v>974</v>
      </c>
      <c r="H5525" s="237" t="s">
        <v>58</v>
      </c>
      <c r="I5525" s="237"/>
      <c r="J5525" s="237"/>
      <c r="K5525" s="237" t="s">
        <v>94</v>
      </c>
      <c r="L5525" s="237" t="s">
        <v>976</v>
      </c>
      <c r="M5525" s="237">
        <v>400.05599999999998</v>
      </c>
      <c r="N5525" s="237"/>
      <c r="O5525" s="237">
        <v>1.4555</v>
      </c>
    </row>
    <row r="5526" spans="1:15">
      <c r="A5526" s="237" t="s">
        <v>969</v>
      </c>
      <c r="B5526" s="237" t="s">
        <v>970</v>
      </c>
      <c r="C5526" s="237" t="s">
        <v>971</v>
      </c>
      <c r="D5526" s="237" t="s">
        <v>972</v>
      </c>
      <c r="E5526" s="237" t="s">
        <v>996</v>
      </c>
      <c r="F5526" s="237" t="s">
        <v>999</v>
      </c>
      <c r="G5526" s="237" t="s">
        <v>974</v>
      </c>
      <c r="H5526" s="237" t="s">
        <v>58</v>
      </c>
      <c r="I5526" s="237"/>
      <c r="J5526" s="237"/>
      <c r="K5526" s="237" t="s">
        <v>94</v>
      </c>
      <c r="L5526" s="237" t="s">
        <v>977</v>
      </c>
      <c r="M5526" s="238">
        <v>4.5262860485078199E-5</v>
      </c>
      <c r="N5526" s="238"/>
      <c r="O5526" s="238">
        <v>2.2659572162852901E-7</v>
      </c>
    </row>
    <row r="5527" spans="1:15">
      <c r="A5527" s="231" t="s">
        <v>969</v>
      </c>
      <c r="B5527" s="231" t="s">
        <v>970</v>
      </c>
      <c r="C5527" s="231" t="s">
        <v>971</v>
      </c>
      <c r="D5527" s="231" t="s">
        <v>972</v>
      </c>
      <c r="E5527" s="231" t="s">
        <v>996</v>
      </c>
      <c r="F5527" s="231" t="s">
        <v>999</v>
      </c>
      <c r="G5527" s="231" t="s">
        <v>974</v>
      </c>
      <c r="H5527" s="231" t="s">
        <v>58</v>
      </c>
      <c r="I5527" s="231" t="s">
        <v>142</v>
      </c>
      <c r="J5527" s="231" t="s">
        <v>811</v>
      </c>
      <c r="K5527" s="231" t="s">
        <v>94</v>
      </c>
      <c r="L5527" s="231" t="s">
        <v>978</v>
      </c>
      <c r="M5527" s="234"/>
      <c r="N5527" s="235">
        <v>1</v>
      </c>
      <c r="O5527" s="235">
        <v>1</v>
      </c>
    </row>
    <row r="5528" spans="1:15">
      <c r="A5528" s="231" t="s">
        <v>969</v>
      </c>
      <c r="B5528" s="231" t="s">
        <v>970</v>
      </c>
      <c r="C5528" s="231" t="s">
        <v>971</v>
      </c>
      <c r="D5528" s="231" t="s">
        <v>972</v>
      </c>
      <c r="E5528" s="231" t="s">
        <v>996</v>
      </c>
      <c r="F5528" s="231" t="s">
        <v>999</v>
      </c>
      <c r="G5528" s="231" t="s">
        <v>974</v>
      </c>
      <c r="H5528" s="231" t="s">
        <v>58</v>
      </c>
      <c r="K5528" s="231" t="s">
        <v>94</v>
      </c>
      <c r="L5528" s="231" t="s">
        <v>979</v>
      </c>
      <c r="M5528" s="234"/>
      <c r="N5528" s="236"/>
      <c r="O5528" s="235"/>
    </row>
    <row r="5529" spans="1:15">
      <c r="A5529" s="231" t="s">
        <v>969</v>
      </c>
      <c r="B5529" s="231" t="s">
        <v>970</v>
      </c>
      <c r="C5529" s="231" t="s">
        <v>971</v>
      </c>
      <c r="D5529" s="231" t="s">
        <v>972</v>
      </c>
      <c r="E5529" s="231" t="s">
        <v>996</v>
      </c>
      <c r="F5529" s="231" t="s">
        <v>999</v>
      </c>
      <c r="G5529" s="231" t="s">
        <v>974</v>
      </c>
      <c r="H5529" s="231" t="s">
        <v>58</v>
      </c>
      <c r="K5529" s="231" t="s">
        <v>94</v>
      </c>
      <c r="L5529" s="231" t="s">
        <v>980</v>
      </c>
      <c r="M5529" s="234"/>
      <c r="N5529" s="236"/>
      <c r="O5529" s="235"/>
    </row>
    <row r="5530" spans="1:15">
      <c r="A5530" s="237" t="s">
        <v>969</v>
      </c>
      <c r="B5530" s="237" t="s">
        <v>970</v>
      </c>
      <c r="C5530" s="237" t="s">
        <v>971</v>
      </c>
      <c r="D5530" s="237" t="s">
        <v>972</v>
      </c>
      <c r="E5530" s="237" t="s">
        <v>996</v>
      </c>
      <c r="F5530" s="237" t="s">
        <v>999</v>
      </c>
      <c r="G5530" s="237" t="s">
        <v>974</v>
      </c>
      <c r="H5530" s="237" t="s">
        <v>657</v>
      </c>
      <c r="I5530" s="237"/>
      <c r="J5530" s="237"/>
      <c r="K5530" s="237" t="s">
        <v>94</v>
      </c>
      <c r="L5530" s="237" t="s">
        <v>976</v>
      </c>
      <c r="M5530" s="237">
        <v>18.138200000000001</v>
      </c>
      <c r="N5530" s="237"/>
      <c r="O5530" s="237"/>
    </row>
    <row r="5531" spans="1:15">
      <c r="A5531" s="237" t="s">
        <v>969</v>
      </c>
      <c r="B5531" s="237" t="s">
        <v>970</v>
      </c>
      <c r="C5531" s="237" t="s">
        <v>971</v>
      </c>
      <c r="D5531" s="237" t="s">
        <v>972</v>
      </c>
      <c r="E5531" s="237" t="s">
        <v>996</v>
      </c>
      <c r="F5531" s="237" t="s">
        <v>999</v>
      </c>
      <c r="G5531" s="237" t="s">
        <v>974</v>
      </c>
      <c r="H5531" s="237" t="s">
        <v>657</v>
      </c>
      <c r="I5531" s="237"/>
      <c r="J5531" s="237"/>
      <c r="K5531" s="237" t="s">
        <v>94</v>
      </c>
      <c r="L5531" s="237" t="s">
        <v>977</v>
      </c>
      <c r="M5531" s="238">
        <v>2.2471831542374199E-6</v>
      </c>
      <c r="N5531" s="238"/>
      <c r="O5531" s="238"/>
    </row>
    <row r="5532" spans="1:15">
      <c r="A5532" s="231" t="s">
        <v>969</v>
      </c>
      <c r="B5532" s="231" t="s">
        <v>970</v>
      </c>
      <c r="C5532" s="231" t="s">
        <v>971</v>
      </c>
      <c r="D5532" s="231" t="s">
        <v>972</v>
      </c>
      <c r="E5532" s="231" t="s">
        <v>996</v>
      </c>
      <c r="F5532" s="231" t="s">
        <v>999</v>
      </c>
      <c r="G5532" s="231" t="s">
        <v>974</v>
      </c>
      <c r="H5532" s="231" t="s">
        <v>657</v>
      </c>
      <c r="I5532" s="231" t="s">
        <v>142</v>
      </c>
      <c r="J5532" s="231" t="s">
        <v>811</v>
      </c>
      <c r="K5532" s="231" t="s">
        <v>94</v>
      </c>
      <c r="L5532" s="231" t="s">
        <v>978</v>
      </c>
      <c r="M5532" s="234"/>
      <c r="N5532" s="235">
        <v>1</v>
      </c>
      <c r="O5532" s="235">
        <v>1</v>
      </c>
    </row>
    <row r="5533" spans="1:15">
      <c r="A5533" s="231" t="s">
        <v>969</v>
      </c>
      <c r="B5533" s="231" t="s">
        <v>970</v>
      </c>
      <c r="C5533" s="231" t="s">
        <v>971</v>
      </c>
      <c r="D5533" s="231" t="s">
        <v>972</v>
      </c>
      <c r="E5533" s="231" t="s">
        <v>996</v>
      </c>
      <c r="F5533" s="231" t="s">
        <v>999</v>
      </c>
      <c r="G5533" s="231" t="s">
        <v>974</v>
      </c>
      <c r="H5533" s="231" t="s">
        <v>657</v>
      </c>
      <c r="K5533" s="231" t="s">
        <v>94</v>
      </c>
      <c r="L5533" s="231" t="s">
        <v>979</v>
      </c>
      <c r="M5533" s="234"/>
      <c r="N5533" s="236"/>
      <c r="O5533" s="236"/>
    </row>
    <row r="5534" spans="1:15">
      <c r="A5534" s="231" t="s">
        <v>969</v>
      </c>
      <c r="B5534" s="231" t="s">
        <v>970</v>
      </c>
      <c r="C5534" s="231" t="s">
        <v>971</v>
      </c>
      <c r="D5534" s="231" t="s">
        <v>972</v>
      </c>
      <c r="E5534" s="231" t="s">
        <v>996</v>
      </c>
      <c r="F5534" s="231" t="s">
        <v>999</v>
      </c>
      <c r="G5534" s="231" t="s">
        <v>974</v>
      </c>
      <c r="H5534" s="231" t="s">
        <v>657</v>
      </c>
      <c r="K5534" s="231" t="s">
        <v>94</v>
      </c>
      <c r="L5534" s="231" t="s">
        <v>980</v>
      </c>
      <c r="M5534" s="234"/>
      <c r="N5534" s="236"/>
      <c r="O5534" s="236"/>
    </row>
    <row r="5535" spans="1:15">
      <c r="A5535" s="237" t="s">
        <v>969</v>
      </c>
      <c r="B5535" s="237" t="s">
        <v>970</v>
      </c>
      <c r="C5535" s="237" t="s">
        <v>971</v>
      </c>
      <c r="D5535" s="237" t="s">
        <v>972</v>
      </c>
      <c r="E5535" s="237" t="s">
        <v>996</v>
      </c>
      <c r="F5535" s="237" t="s">
        <v>999</v>
      </c>
      <c r="G5535" s="237" t="s">
        <v>974</v>
      </c>
      <c r="H5535" s="237" t="s">
        <v>67</v>
      </c>
      <c r="I5535" s="237"/>
      <c r="J5535" s="237"/>
      <c r="K5535" s="237" t="s">
        <v>94</v>
      </c>
      <c r="L5535" s="237" t="s">
        <v>976</v>
      </c>
      <c r="M5535" s="237">
        <v>126.5167</v>
      </c>
      <c r="N5535" s="237"/>
      <c r="O5535" s="237"/>
    </row>
    <row r="5536" spans="1:15">
      <c r="A5536" s="237" t="s">
        <v>969</v>
      </c>
      <c r="B5536" s="237" t="s">
        <v>970</v>
      </c>
      <c r="C5536" s="237" t="s">
        <v>971</v>
      </c>
      <c r="D5536" s="237" t="s">
        <v>972</v>
      </c>
      <c r="E5536" s="237" t="s">
        <v>996</v>
      </c>
      <c r="F5536" s="237" t="s">
        <v>999</v>
      </c>
      <c r="G5536" s="237" t="s">
        <v>974</v>
      </c>
      <c r="H5536" s="237" t="s">
        <v>67</v>
      </c>
      <c r="I5536" s="237"/>
      <c r="J5536" s="237"/>
      <c r="K5536" s="237" t="s">
        <v>94</v>
      </c>
      <c r="L5536" s="237" t="s">
        <v>977</v>
      </c>
      <c r="M5536" s="238">
        <v>2.5619073030918501E-5</v>
      </c>
      <c r="N5536" s="238"/>
      <c r="O5536" s="238"/>
    </row>
    <row r="5537" spans="1:15">
      <c r="A5537" s="231" t="s">
        <v>969</v>
      </c>
      <c r="B5537" s="231" t="s">
        <v>970</v>
      </c>
      <c r="C5537" s="231" t="s">
        <v>971</v>
      </c>
      <c r="D5537" s="231" t="s">
        <v>972</v>
      </c>
      <c r="E5537" s="231" t="s">
        <v>996</v>
      </c>
      <c r="F5537" s="231" t="s">
        <v>999</v>
      </c>
      <c r="G5537" s="231" t="s">
        <v>974</v>
      </c>
      <c r="H5537" s="231" t="s">
        <v>67</v>
      </c>
      <c r="I5537" s="231" t="s">
        <v>1002</v>
      </c>
      <c r="J5537" s="231" t="s">
        <v>1009</v>
      </c>
      <c r="K5537" s="231" t="s">
        <v>94</v>
      </c>
      <c r="L5537" s="231" t="s">
        <v>978</v>
      </c>
      <c r="M5537" s="234"/>
      <c r="N5537" s="235">
        <v>1</v>
      </c>
      <c r="O5537" s="235">
        <v>1</v>
      </c>
    </row>
    <row r="5538" spans="1:15">
      <c r="A5538" s="231" t="s">
        <v>969</v>
      </c>
      <c r="B5538" s="231" t="s">
        <v>970</v>
      </c>
      <c r="C5538" s="231" t="s">
        <v>971</v>
      </c>
      <c r="D5538" s="231" t="s">
        <v>972</v>
      </c>
      <c r="E5538" s="231" t="s">
        <v>996</v>
      </c>
      <c r="F5538" s="231" t="s">
        <v>999</v>
      </c>
      <c r="G5538" s="231" t="s">
        <v>974</v>
      </c>
      <c r="H5538" s="231" t="s">
        <v>67</v>
      </c>
      <c r="K5538" s="231" t="s">
        <v>94</v>
      </c>
      <c r="L5538" s="231" t="s">
        <v>979</v>
      </c>
      <c r="M5538" s="234"/>
      <c r="N5538" s="236"/>
      <c r="O5538" s="236"/>
    </row>
    <row r="5539" spans="1:15">
      <c r="A5539" s="231" t="s">
        <v>969</v>
      </c>
      <c r="B5539" s="231" t="s">
        <v>970</v>
      </c>
      <c r="C5539" s="231" t="s">
        <v>971</v>
      </c>
      <c r="D5539" s="231" t="s">
        <v>972</v>
      </c>
      <c r="E5539" s="231" t="s">
        <v>996</v>
      </c>
      <c r="F5539" s="231" t="s">
        <v>999</v>
      </c>
      <c r="G5539" s="231" t="s">
        <v>974</v>
      </c>
      <c r="H5539" s="231" t="s">
        <v>67</v>
      </c>
      <c r="K5539" s="231" t="s">
        <v>94</v>
      </c>
      <c r="L5539" s="231" t="s">
        <v>980</v>
      </c>
      <c r="M5539" s="234"/>
      <c r="N5539" s="236"/>
      <c r="O5539" s="236"/>
    </row>
    <row r="5540" spans="1:15">
      <c r="A5540" s="237" t="s">
        <v>969</v>
      </c>
      <c r="B5540" s="237" t="s">
        <v>970</v>
      </c>
      <c r="C5540" s="237" t="s">
        <v>971</v>
      </c>
      <c r="D5540" s="237" t="s">
        <v>972</v>
      </c>
      <c r="E5540" s="237" t="s">
        <v>996</v>
      </c>
      <c r="F5540" s="237" t="s">
        <v>999</v>
      </c>
      <c r="G5540" s="237" t="s">
        <v>974</v>
      </c>
      <c r="H5540" s="237" t="s">
        <v>63</v>
      </c>
      <c r="I5540" s="237"/>
      <c r="J5540" s="237"/>
      <c r="K5540" s="237" t="s">
        <v>94</v>
      </c>
      <c r="L5540" s="237" t="s">
        <v>976</v>
      </c>
      <c r="M5540" s="237">
        <v>43.432099999999998</v>
      </c>
      <c r="N5540" s="237">
        <v>21.5871</v>
      </c>
      <c r="O5540" s="237">
        <v>5.9932999999999996</v>
      </c>
    </row>
    <row r="5541" spans="1:15">
      <c r="A5541" s="237" t="s">
        <v>969</v>
      </c>
      <c r="B5541" s="237" t="s">
        <v>970</v>
      </c>
      <c r="C5541" s="237" t="s">
        <v>971</v>
      </c>
      <c r="D5541" s="237" t="s">
        <v>972</v>
      </c>
      <c r="E5541" s="237" t="s">
        <v>996</v>
      </c>
      <c r="F5541" s="237" t="s">
        <v>999</v>
      </c>
      <c r="G5541" s="237" t="s">
        <v>974</v>
      </c>
      <c r="H5541" s="237" t="s">
        <v>63</v>
      </c>
      <c r="I5541" s="237"/>
      <c r="J5541" s="237"/>
      <c r="K5541" s="237" t="s">
        <v>94</v>
      </c>
      <c r="L5541" s="237" t="s">
        <v>977</v>
      </c>
      <c r="M5541" s="238">
        <v>5.3880703768539399E-6</v>
      </c>
      <c r="N5541" s="238">
        <v>5.3880703768539399E-6</v>
      </c>
      <c r="O5541" s="238">
        <v>9.3305128027225099E-7</v>
      </c>
    </row>
    <row r="5542" spans="1:15">
      <c r="A5542" s="231" t="s">
        <v>969</v>
      </c>
      <c r="B5542" s="231" t="s">
        <v>970</v>
      </c>
      <c r="C5542" s="231" t="s">
        <v>971</v>
      </c>
      <c r="D5542" s="231" t="s">
        <v>972</v>
      </c>
      <c r="E5542" s="231" t="s">
        <v>996</v>
      </c>
      <c r="F5542" s="231" t="s">
        <v>999</v>
      </c>
      <c r="G5542" s="231" t="s">
        <v>974</v>
      </c>
      <c r="H5542" s="231" t="s">
        <v>63</v>
      </c>
      <c r="I5542" s="231" t="s">
        <v>1002</v>
      </c>
      <c r="J5542" s="231" t="s">
        <v>1009</v>
      </c>
      <c r="K5542" s="231" t="s">
        <v>94</v>
      </c>
      <c r="L5542" s="231" t="s">
        <v>978</v>
      </c>
      <c r="M5542" s="234"/>
      <c r="N5542" s="235">
        <v>1</v>
      </c>
      <c r="O5542" s="235">
        <v>1</v>
      </c>
    </row>
    <row r="5543" spans="1:15">
      <c r="A5543" s="231" t="s">
        <v>969</v>
      </c>
      <c r="B5543" s="231" t="s">
        <v>970</v>
      </c>
      <c r="C5543" s="231" t="s">
        <v>971</v>
      </c>
      <c r="D5543" s="231" t="s">
        <v>972</v>
      </c>
      <c r="E5543" s="231" t="s">
        <v>996</v>
      </c>
      <c r="F5543" s="231" t="s">
        <v>999</v>
      </c>
      <c r="G5543" s="231" t="s">
        <v>974</v>
      </c>
      <c r="H5543" s="231" t="s">
        <v>63</v>
      </c>
      <c r="K5543" s="231" t="s">
        <v>94</v>
      </c>
      <c r="L5543" s="231" t="s">
        <v>979</v>
      </c>
      <c r="M5543" s="234"/>
      <c r="N5543" s="235"/>
      <c r="O5543" s="235"/>
    </row>
    <row r="5544" spans="1:15">
      <c r="A5544" s="231" t="s">
        <v>969</v>
      </c>
      <c r="B5544" s="231" t="s">
        <v>970</v>
      </c>
      <c r="C5544" s="231" t="s">
        <v>971</v>
      </c>
      <c r="D5544" s="231" t="s">
        <v>972</v>
      </c>
      <c r="E5544" s="231" t="s">
        <v>996</v>
      </c>
      <c r="F5544" s="231" t="s">
        <v>999</v>
      </c>
      <c r="G5544" s="231" t="s">
        <v>974</v>
      </c>
      <c r="H5544" s="231" t="s">
        <v>63</v>
      </c>
      <c r="K5544" s="231" t="s">
        <v>94</v>
      </c>
      <c r="L5544" s="231" t="s">
        <v>980</v>
      </c>
      <c r="M5544" s="234"/>
      <c r="N5544" s="235"/>
      <c r="O5544" s="235"/>
    </row>
    <row r="5545" spans="1:15">
      <c r="A5545" s="237" t="s">
        <v>969</v>
      </c>
      <c r="B5545" s="237" t="s">
        <v>970</v>
      </c>
      <c r="C5545" s="237" t="s">
        <v>971</v>
      </c>
      <c r="D5545" s="237" t="s">
        <v>972</v>
      </c>
      <c r="E5545" s="237" t="s">
        <v>996</v>
      </c>
      <c r="F5545" s="237" t="s">
        <v>999</v>
      </c>
      <c r="G5545" s="237" t="s">
        <v>974</v>
      </c>
      <c r="H5545" s="237" t="s">
        <v>62</v>
      </c>
      <c r="I5545" s="237"/>
      <c r="J5545" s="237"/>
      <c r="K5545" s="237" t="s">
        <v>94</v>
      </c>
      <c r="L5545" s="237" t="s">
        <v>976</v>
      </c>
      <c r="M5545" s="237">
        <v>2172.991</v>
      </c>
      <c r="N5545" s="237">
        <v>19.609300000000001</v>
      </c>
      <c r="O5545" s="237">
        <v>362.19349999999997</v>
      </c>
    </row>
    <row r="5546" spans="1:15">
      <c r="A5546" s="237" t="s">
        <v>969</v>
      </c>
      <c r="B5546" s="237" t="s">
        <v>970</v>
      </c>
      <c r="C5546" s="237" t="s">
        <v>971</v>
      </c>
      <c r="D5546" s="237" t="s">
        <v>972</v>
      </c>
      <c r="E5546" s="237" t="s">
        <v>996</v>
      </c>
      <c r="F5546" s="237" t="s">
        <v>999</v>
      </c>
      <c r="G5546" s="237" t="s">
        <v>974</v>
      </c>
      <c r="H5546" s="237" t="s">
        <v>62</v>
      </c>
      <c r="I5546" s="237"/>
      <c r="J5546" s="237"/>
      <c r="K5546" s="237" t="s">
        <v>94</v>
      </c>
      <c r="L5546" s="237" t="s">
        <v>977</v>
      </c>
      <c r="M5546" s="238">
        <v>2.45855051463622E-4</v>
      </c>
      <c r="N5546" s="238">
        <v>4.8944178903531301E-6</v>
      </c>
      <c r="O5546" s="238">
        <v>5.63871504649004E-5</v>
      </c>
    </row>
    <row r="5547" spans="1:15">
      <c r="A5547" s="231" t="s">
        <v>969</v>
      </c>
      <c r="B5547" s="231" t="s">
        <v>970</v>
      </c>
      <c r="C5547" s="231" t="s">
        <v>971</v>
      </c>
      <c r="D5547" s="231" t="s">
        <v>972</v>
      </c>
      <c r="E5547" s="231" t="s">
        <v>996</v>
      </c>
      <c r="F5547" s="231" t="s">
        <v>999</v>
      </c>
      <c r="G5547" s="231" t="s">
        <v>974</v>
      </c>
      <c r="H5547" s="231" t="s">
        <v>62</v>
      </c>
      <c r="I5547" s="231" t="s">
        <v>1002</v>
      </c>
      <c r="J5547" s="231" t="s">
        <v>1009</v>
      </c>
      <c r="K5547" s="231" t="s">
        <v>94</v>
      </c>
      <c r="L5547" s="231" t="s">
        <v>978</v>
      </c>
      <c r="M5547" s="234"/>
      <c r="N5547" s="235">
        <v>1</v>
      </c>
      <c r="O5547" s="235">
        <v>1</v>
      </c>
    </row>
    <row r="5548" spans="1:15">
      <c r="A5548" s="231" t="s">
        <v>969</v>
      </c>
      <c r="B5548" s="231" t="s">
        <v>970</v>
      </c>
      <c r="C5548" s="231" t="s">
        <v>971</v>
      </c>
      <c r="D5548" s="231" t="s">
        <v>972</v>
      </c>
      <c r="E5548" s="231" t="s">
        <v>996</v>
      </c>
      <c r="F5548" s="231" t="s">
        <v>999</v>
      </c>
      <c r="G5548" s="231" t="s">
        <v>974</v>
      </c>
      <c r="H5548" s="231" t="s">
        <v>62</v>
      </c>
      <c r="K5548" s="231" t="s">
        <v>94</v>
      </c>
      <c r="L5548" s="231" t="s">
        <v>979</v>
      </c>
      <c r="M5548" s="234"/>
      <c r="N5548" s="235"/>
      <c r="O5548" s="235"/>
    </row>
    <row r="5549" spans="1:15">
      <c r="A5549" s="231" t="s">
        <v>969</v>
      </c>
      <c r="B5549" s="231" t="s">
        <v>970</v>
      </c>
      <c r="C5549" s="231" t="s">
        <v>971</v>
      </c>
      <c r="D5549" s="231" t="s">
        <v>972</v>
      </c>
      <c r="E5549" s="231" t="s">
        <v>996</v>
      </c>
      <c r="F5549" s="231" t="s">
        <v>999</v>
      </c>
      <c r="G5549" s="231" t="s">
        <v>974</v>
      </c>
      <c r="H5549" s="231" t="s">
        <v>62</v>
      </c>
      <c r="K5549" s="231" t="s">
        <v>94</v>
      </c>
      <c r="L5549" s="231" t="s">
        <v>980</v>
      </c>
      <c r="M5549" s="234"/>
      <c r="N5549" s="235"/>
      <c r="O5549" s="235"/>
    </row>
    <row r="5550" spans="1:15">
      <c r="A5550" s="237" t="s">
        <v>969</v>
      </c>
      <c r="B5550" s="237" t="s">
        <v>970</v>
      </c>
      <c r="C5550" s="237" t="s">
        <v>971</v>
      </c>
      <c r="D5550" s="237" t="s">
        <v>972</v>
      </c>
      <c r="E5550" s="237" t="s">
        <v>996</v>
      </c>
      <c r="F5550" s="237" t="s">
        <v>999</v>
      </c>
      <c r="G5550" s="237" t="s">
        <v>974</v>
      </c>
      <c r="H5550" s="237" t="s">
        <v>60</v>
      </c>
      <c r="I5550" s="237"/>
      <c r="J5550" s="237"/>
      <c r="K5550" s="237" t="s">
        <v>94</v>
      </c>
      <c r="L5550" s="237" t="s">
        <v>976</v>
      </c>
      <c r="M5550" s="237">
        <v>7.8131000000000004</v>
      </c>
      <c r="N5550" s="237"/>
      <c r="O5550" s="237">
        <v>1.0396000000000001</v>
      </c>
    </row>
    <row r="5551" spans="1:15">
      <c r="A5551" s="237" t="s">
        <v>969</v>
      </c>
      <c r="B5551" s="237" t="s">
        <v>970</v>
      </c>
      <c r="C5551" s="237" t="s">
        <v>971</v>
      </c>
      <c r="D5551" s="237" t="s">
        <v>972</v>
      </c>
      <c r="E5551" s="237" t="s">
        <v>996</v>
      </c>
      <c r="F5551" s="237" t="s">
        <v>999</v>
      </c>
      <c r="G5551" s="237" t="s">
        <v>974</v>
      </c>
      <c r="H5551" s="237" t="s">
        <v>60</v>
      </c>
      <c r="I5551" s="237"/>
      <c r="J5551" s="237"/>
      <c r="K5551" s="237" t="s">
        <v>94</v>
      </c>
      <c r="L5551" s="237" t="s">
        <v>977</v>
      </c>
      <c r="M5551" s="238">
        <v>8.83984380326666E-7</v>
      </c>
      <c r="N5551" s="238"/>
      <c r="O5551" s="238">
        <v>1.6184741477500399E-7</v>
      </c>
    </row>
    <row r="5552" spans="1:15">
      <c r="A5552" s="231" t="s">
        <v>969</v>
      </c>
      <c r="B5552" s="231" t="s">
        <v>970</v>
      </c>
      <c r="C5552" s="231" t="s">
        <v>971</v>
      </c>
      <c r="D5552" s="231" t="s">
        <v>972</v>
      </c>
      <c r="E5552" s="231" t="s">
        <v>996</v>
      </c>
      <c r="F5552" s="231" t="s">
        <v>999</v>
      </c>
      <c r="G5552" s="231" t="s">
        <v>974</v>
      </c>
      <c r="H5552" s="231" t="s">
        <v>60</v>
      </c>
      <c r="I5552" s="231" t="s">
        <v>1002</v>
      </c>
      <c r="J5552" s="231" t="s">
        <v>1009</v>
      </c>
      <c r="K5552" s="231" t="s">
        <v>94</v>
      </c>
      <c r="L5552" s="231" t="s">
        <v>978</v>
      </c>
      <c r="M5552" s="234"/>
      <c r="N5552" s="235">
        <v>1</v>
      </c>
      <c r="O5552" s="235">
        <v>1</v>
      </c>
    </row>
    <row r="5553" spans="1:15">
      <c r="A5553" s="231" t="s">
        <v>969</v>
      </c>
      <c r="B5553" s="231" t="s">
        <v>970</v>
      </c>
      <c r="C5553" s="231" t="s">
        <v>971</v>
      </c>
      <c r="D5553" s="231" t="s">
        <v>972</v>
      </c>
      <c r="E5553" s="231" t="s">
        <v>996</v>
      </c>
      <c r="F5553" s="231" t="s">
        <v>999</v>
      </c>
      <c r="G5553" s="231" t="s">
        <v>974</v>
      </c>
      <c r="H5553" s="231" t="s">
        <v>60</v>
      </c>
      <c r="K5553" s="231" t="s">
        <v>94</v>
      </c>
      <c r="L5553" s="231" t="s">
        <v>979</v>
      </c>
      <c r="M5553" s="234"/>
      <c r="N5553" s="236"/>
      <c r="O5553" s="235"/>
    </row>
    <row r="5554" spans="1:15">
      <c r="A5554" s="231" t="s">
        <v>969</v>
      </c>
      <c r="B5554" s="231" t="s">
        <v>970</v>
      </c>
      <c r="C5554" s="231" t="s">
        <v>971</v>
      </c>
      <c r="D5554" s="231" t="s">
        <v>972</v>
      </c>
      <c r="E5554" s="231" t="s">
        <v>996</v>
      </c>
      <c r="F5554" s="231" t="s">
        <v>999</v>
      </c>
      <c r="G5554" s="231" t="s">
        <v>974</v>
      </c>
      <c r="H5554" s="231" t="s">
        <v>60</v>
      </c>
      <c r="K5554" s="231" t="s">
        <v>94</v>
      </c>
      <c r="L5554" s="231" t="s">
        <v>980</v>
      </c>
      <c r="M5554" s="234"/>
      <c r="N5554" s="236"/>
      <c r="O5554" s="235"/>
    </row>
    <row r="5555" spans="1:15">
      <c r="A5555" s="237" t="s">
        <v>969</v>
      </c>
      <c r="B5555" s="237" t="s">
        <v>970</v>
      </c>
      <c r="C5555" s="237" t="s">
        <v>971</v>
      </c>
      <c r="D5555" s="237" t="s">
        <v>972</v>
      </c>
      <c r="E5555" s="237" t="s">
        <v>996</v>
      </c>
      <c r="F5555" s="237" t="s">
        <v>999</v>
      </c>
      <c r="G5555" s="237" t="s">
        <v>974</v>
      </c>
      <c r="H5555" s="237" t="s">
        <v>17</v>
      </c>
      <c r="I5555" s="237"/>
      <c r="J5555" s="237"/>
      <c r="K5555" s="237" t="s">
        <v>94</v>
      </c>
      <c r="L5555" s="237" t="s">
        <v>976</v>
      </c>
      <c r="M5555" s="237">
        <v>55180.479899999998</v>
      </c>
      <c r="N5555" s="237">
        <v>9675.3217000000004</v>
      </c>
      <c r="O5555" s="237">
        <v>28519.647499999999</v>
      </c>
    </row>
    <row r="5556" spans="1:15">
      <c r="A5556" s="237" t="s">
        <v>969</v>
      </c>
      <c r="B5556" s="237" t="s">
        <v>970</v>
      </c>
      <c r="C5556" s="237" t="s">
        <v>971</v>
      </c>
      <c r="D5556" s="237" t="s">
        <v>972</v>
      </c>
      <c r="E5556" s="237" t="s">
        <v>996</v>
      </c>
      <c r="F5556" s="237" t="s">
        <v>999</v>
      </c>
      <c r="G5556" s="237" t="s">
        <v>974</v>
      </c>
      <c r="H5556" s="237" t="s">
        <v>17</v>
      </c>
      <c r="I5556" s="237"/>
      <c r="J5556" s="237"/>
      <c r="K5556" s="237" t="s">
        <v>94</v>
      </c>
      <c r="L5556" s="237" t="s">
        <v>977</v>
      </c>
      <c r="M5556" s="238">
        <v>6.2431918611728504E-3</v>
      </c>
      <c r="N5556" s="238">
        <v>2.4149290195673401E-3</v>
      </c>
      <c r="O5556" s="238">
        <v>4.4400069432179801E-3</v>
      </c>
    </row>
    <row r="5557" spans="1:15">
      <c r="A5557" s="231" t="s">
        <v>969</v>
      </c>
      <c r="B5557" s="231" t="s">
        <v>970</v>
      </c>
      <c r="C5557" s="231" t="s">
        <v>971</v>
      </c>
      <c r="D5557" s="231" t="s">
        <v>972</v>
      </c>
      <c r="E5557" s="231" t="s">
        <v>996</v>
      </c>
      <c r="F5557" s="231" t="s">
        <v>999</v>
      </c>
      <c r="G5557" s="231" t="s">
        <v>974</v>
      </c>
      <c r="H5557" s="231" t="s">
        <v>17</v>
      </c>
      <c r="I5557" s="240" t="s">
        <v>1020</v>
      </c>
      <c r="J5557" s="240" t="s">
        <v>811</v>
      </c>
      <c r="K5557" s="231" t="s">
        <v>94</v>
      </c>
      <c r="L5557" s="231" t="s">
        <v>978</v>
      </c>
      <c r="M5557" s="234"/>
      <c r="N5557" s="235">
        <f>'4.c Electricity breakdown'!N170</f>
        <v>0.7</v>
      </c>
      <c r="O5557" s="235">
        <f>'4.c Electricity breakdown'!AQ170</f>
        <v>0.7</v>
      </c>
    </row>
    <row r="5558" spans="1:15">
      <c r="A5558" s="231" t="s">
        <v>969</v>
      </c>
      <c r="B5558" s="231" t="s">
        <v>970</v>
      </c>
      <c r="C5558" s="231" t="s">
        <v>971</v>
      </c>
      <c r="D5558" s="231" t="s">
        <v>972</v>
      </c>
      <c r="E5558" s="231" t="s">
        <v>996</v>
      </c>
      <c r="F5558" s="231" t="s">
        <v>999</v>
      </c>
      <c r="G5558" s="231" t="s">
        <v>974</v>
      </c>
      <c r="H5558" s="231" t="s">
        <v>17</v>
      </c>
      <c r="I5558" s="240" t="s">
        <v>1005</v>
      </c>
      <c r="J5558" s="240" t="s">
        <v>1009</v>
      </c>
      <c r="K5558" s="231" t="s">
        <v>94</v>
      </c>
      <c r="L5558" s="231" t="s">
        <v>979</v>
      </c>
      <c r="M5558" s="234"/>
      <c r="N5558" s="235">
        <f>'4.c Electricity breakdown'!N171</f>
        <v>0.15</v>
      </c>
      <c r="O5558" s="235">
        <f>'4.c Electricity breakdown'!AQ171</f>
        <v>0.15</v>
      </c>
    </row>
    <row r="5559" spans="1:15">
      <c r="A5559" s="231" t="s">
        <v>969</v>
      </c>
      <c r="B5559" s="231" t="s">
        <v>970</v>
      </c>
      <c r="C5559" s="231" t="s">
        <v>971</v>
      </c>
      <c r="D5559" s="231" t="s">
        <v>972</v>
      </c>
      <c r="E5559" s="231" t="s">
        <v>996</v>
      </c>
      <c r="F5559" s="231" t="s">
        <v>999</v>
      </c>
      <c r="G5559" s="231" t="s">
        <v>974</v>
      </c>
      <c r="H5559" s="231" t="s">
        <v>17</v>
      </c>
      <c r="I5559" s="240" t="s">
        <v>105</v>
      </c>
      <c r="J5559" s="240" t="s">
        <v>813</v>
      </c>
      <c r="K5559" s="231" t="s">
        <v>94</v>
      </c>
      <c r="L5559" s="231" t="s">
        <v>980</v>
      </c>
      <c r="M5559" s="234"/>
      <c r="N5559" s="235">
        <f>'4.c Electricity breakdown'!N172</f>
        <v>0.15</v>
      </c>
      <c r="O5559" s="235">
        <f>'4.c Electricity breakdown'!AQ172</f>
        <v>0.15</v>
      </c>
    </row>
    <row r="5560" spans="1:15">
      <c r="A5560" s="237" t="s">
        <v>969</v>
      </c>
      <c r="B5560" s="237" t="s">
        <v>970</v>
      </c>
      <c r="C5560" s="237" t="s">
        <v>971</v>
      </c>
      <c r="D5560" s="237" t="s">
        <v>972</v>
      </c>
      <c r="E5560" s="237" t="s">
        <v>996</v>
      </c>
      <c r="F5560" s="237" t="s">
        <v>999</v>
      </c>
      <c r="G5560" s="237" t="s">
        <v>974</v>
      </c>
      <c r="H5560" s="237" t="s">
        <v>45</v>
      </c>
      <c r="I5560" s="237"/>
      <c r="J5560" s="237"/>
      <c r="K5560" s="237" t="s">
        <v>94</v>
      </c>
      <c r="L5560" s="237" t="s">
        <v>976</v>
      </c>
      <c r="M5560" s="237">
        <v>9764.0205000000005</v>
      </c>
      <c r="N5560" s="237">
        <v>353.85019999999997</v>
      </c>
      <c r="O5560" s="237">
        <v>5141.3491999999997</v>
      </c>
    </row>
    <row r="5561" spans="1:15">
      <c r="A5561" s="237" t="s">
        <v>969</v>
      </c>
      <c r="B5561" s="237" t="s">
        <v>970</v>
      </c>
      <c r="C5561" s="237" t="s">
        <v>971</v>
      </c>
      <c r="D5561" s="237" t="s">
        <v>972</v>
      </c>
      <c r="E5561" s="237" t="s">
        <v>996</v>
      </c>
      <c r="F5561" s="237" t="s">
        <v>999</v>
      </c>
      <c r="G5561" s="237" t="s">
        <v>974</v>
      </c>
      <c r="H5561" s="237" t="s">
        <v>45</v>
      </c>
      <c r="I5561" s="237"/>
      <c r="J5561" s="237"/>
      <c r="K5561" s="237" t="s">
        <v>94</v>
      </c>
      <c r="L5561" s="237" t="s">
        <v>977</v>
      </c>
      <c r="M5561" s="238">
        <v>1.6616553271810899E-3</v>
      </c>
      <c r="N5561" s="238">
        <v>8.8319866052588903E-5</v>
      </c>
      <c r="O5561" s="238">
        <v>8.0041754181948402E-4</v>
      </c>
    </row>
    <row r="5562" spans="1:15">
      <c r="A5562" s="231" t="s">
        <v>969</v>
      </c>
      <c r="B5562" s="231" t="s">
        <v>970</v>
      </c>
      <c r="C5562" s="231" t="s">
        <v>971</v>
      </c>
      <c r="D5562" s="231" t="s">
        <v>972</v>
      </c>
      <c r="E5562" s="231" t="s">
        <v>996</v>
      </c>
      <c r="F5562" s="231" t="s">
        <v>999</v>
      </c>
      <c r="G5562" s="231" t="s">
        <v>974</v>
      </c>
      <c r="H5562" s="231" t="s">
        <v>45</v>
      </c>
      <c r="I5562" s="231" t="s">
        <v>1075</v>
      </c>
      <c r="J5562" s="231" t="s">
        <v>1016</v>
      </c>
      <c r="K5562" s="231" t="s">
        <v>94</v>
      </c>
      <c r="L5562" s="231" t="s">
        <v>978</v>
      </c>
      <c r="M5562" s="234"/>
      <c r="N5562" s="239">
        <v>0.5</v>
      </c>
      <c r="O5562" s="239">
        <v>0.5</v>
      </c>
    </row>
    <row r="5563" spans="1:15">
      <c r="A5563" s="231" t="s">
        <v>969</v>
      </c>
      <c r="B5563" s="231" t="s">
        <v>970</v>
      </c>
      <c r="C5563" s="231" t="s">
        <v>971</v>
      </c>
      <c r="D5563" s="231" t="s">
        <v>972</v>
      </c>
      <c r="E5563" s="231" t="s">
        <v>996</v>
      </c>
      <c r="F5563" s="231" t="s">
        <v>999</v>
      </c>
      <c r="G5563" s="231" t="s">
        <v>974</v>
      </c>
      <c r="H5563" s="231" t="s">
        <v>45</v>
      </c>
      <c r="I5563" s="231" t="s">
        <v>1075</v>
      </c>
      <c r="J5563" s="231" t="s">
        <v>1074</v>
      </c>
      <c r="K5563" s="231" t="s">
        <v>94</v>
      </c>
      <c r="L5563" s="231" t="s">
        <v>979</v>
      </c>
      <c r="M5563" s="234"/>
      <c r="N5563" s="239">
        <v>0.5</v>
      </c>
      <c r="O5563" s="239">
        <v>0.5</v>
      </c>
    </row>
    <row r="5564" spans="1:15">
      <c r="A5564" s="231" t="s">
        <v>969</v>
      </c>
      <c r="B5564" s="231" t="s">
        <v>970</v>
      </c>
      <c r="C5564" s="231" t="s">
        <v>971</v>
      </c>
      <c r="D5564" s="231" t="s">
        <v>972</v>
      </c>
      <c r="E5564" s="231" t="s">
        <v>996</v>
      </c>
      <c r="F5564" s="231" t="s">
        <v>999</v>
      </c>
      <c r="G5564" s="231" t="s">
        <v>974</v>
      </c>
      <c r="H5564" s="231" t="s">
        <v>45</v>
      </c>
      <c r="K5564" s="231" t="s">
        <v>94</v>
      </c>
      <c r="L5564" s="231" t="s">
        <v>980</v>
      </c>
      <c r="M5564" s="234"/>
      <c r="N5564" s="235"/>
      <c r="O5564" s="235"/>
    </row>
    <row r="5565" spans="1:15">
      <c r="A5565" s="237" t="s">
        <v>969</v>
      </c>
      <c r="B5565" s="237" t="s">
        <v>970</v>
      </c>
      <c r="C5565" s="237" t="s">
        <v>971</v>
      </c>
      <c r="D5565" s="237" t="s">
        <v>972</v>
      </c>
      <c r="E5565" s="237" t="s">
        <v>996</v>
      </c>
      <c r="F5565" s="237" t="s">
        <v>999</v>
      </c>
      <c r="G5565" s="237" t="s">
        <v>974</v>
      </c>
      <c r="H5565" s="237" t="s">
        <v>984</v>
      </c>
      <c r="I5565" s="237"/>
      <c r="J5565" s="237"/>
      <c r="K5565" s="237" t="s">
        <v>86</v>
      </c>
      <c r="L5565" s="237" t="s">
        <v>976</v>
      </c>
      <c r="M5565" s="237">
        <v>81.076899999999995</v>
      </c>
      <c r="N5565" s="237"/>
      <c r="O5565" s="237">
        <v>9.3039000000000005</v>
      </c>
    </row>
    <row r="5566" spans="1:15">
      <c r="A5566" s="237" t="s">
        <v>969</v>
      </c>
      <c r="B5566" s="237" t="s">
        <v>970</v>
      </c>
      <c r="C5566" s="237" t="s">
        <v>971</v>
      </c>
      <c r="D5566" s="237" t="s">
        <v>972</v>
      </c>
      <c r="E5566" s="237" t="s">
        <v>996</v>
      </c>
      <c r="F5566" s="237" t="s">
        <v>999</v>
      </c>
      <c r="G5566" s="237" t="s">
        <v>974</v>
      </c>
      <c r="H5566" s="237" t="s">
        <v>984</v>
      </c>
      <c r="I5566" s="237"/>
      <c r="J5566" s="237"/>
      <c r="K5566" s="237" t="s">
        <v>86</v>
      </c>
      <c r="L5566" s="237" t="s">
        <v>977</v>
      </c>
      <c r="M5566" s="238">
        <v>1.3884540173666699E-5</v>
      </c>
      <c r="N5566" s="238"/>
      <c r="O5566" s="238">
        <v>1.44845340739242E-6</v>
      </c>
    </row>
    <row r="5567" spans="1:15">
      <c r="A5567" s="231" t="s">
        <v>969</v>
      </c>
      <c r="B5567" s="231" t="s">
        <v>970</v>
      </c>
      <c r="C5567" s="231" t="s">
        <v>971</v>
      </c>
      <c r="D5567" s="231" t="s">
        <v>972</v>
      </c>
      <c r="E5567" s="231" t="s">
        <v>996</v>
      </c>
      <c r="F5567" s="231" t="s">
        <v>999</v>
      </c>
      <c r="G5567" s="231" t="s">
        <v>974</v>
      </c>
      <c r="H5567" s="231" t="s">
        <v>984</v>
      </c>
      <c r="I5567" s="231" t="s">
        <v>1002</v>
      </c>
      <c r="J5567" s="231" t="s">
        <v>1009</v>
      </c>
      <c r="K5567" s="231" t="s">
        <v>86</v>
      </c>
      <c r="L5567" s="231" t="s">
        <v>978</v>
      </c>
      <c r="M5567" s="234"/>
      <c r="N5567" s="235">
        <v>1</v>
      </c>
      <c r="O5567" s="235">
        <v>1</v>
      </c>
    </row>
    <row r="5568" spans="1:15">
      <c r="A5568" s="231" t="s">
        <v>969</v>
      </c>
      <c r="B5568" s="231" t="s">
        <v>970</v>
      </c>
      <c r="C5568" s="231" t="s">
        <v>971</v>
      </c>
      <c r="D5568" s="231" t="s">
        <v>972</v>
      </c>
      <c r="E5568" s="231" t="s">
        <v>996</v>
      </c>
      <c r="F5568" s="231" t="s">
        <v>999</v>
      </c>
      <c r="G5568" s="231" t="s">
        <v>974</v>
      </c>
      <c r="H5568" s="231" t="s">
        <v>984</v>
      </c>
      <c r="K5568" s="231" t="s">
        <v>86</v>
      </c>
      <c r="L5568" s="231" t="s">
        <v>979</v>
      </c>
      <c r="M5568" s="234"/>
      <c r="N5568" s="236"/>
      <c r="O5568" s="235"/>
    </row>
    <row r="5569" spans="1:15">
      <c r="A5569" s="231" t="s">
        <v>969</v>
      </c>
      <c r="B5569" s="231" t="s">
        <v>970</v>
      </c>
      <c r="C5569" s="231" t="s">
        <v>971</v>
      </c>
      <c r="D5569" s="231" t="s">
        <v>972</v>
      </c>
      <c r="E5569" s="231" t="s">
        <v>996</v>
      </c>
      <c r="F5569" s="231" t="s">
        <v>999</v>
      </c>
      <c r="G5569" s="231" t="s">
        <v>974</v>
      </c>
      <c r="H5569" s="231" t="s">
        <v>984</v>
      </c>
      <c r="K5569" s="231" t="s">
        <v>86</v>
      </c>
      <c r="L5569" s="231" t="s">
        <v>980</v>
      </c>
      <c r="M5569" s="234"/>
      <c r="N5569" s="236"/>
      <c r="O5569" s="235"/>
    </row>
    <row r="5570" spans="1:15">
      <c r="A5570" s="237" t="s">
        <v>969</v>
      </c>
      <c r="B5570" s="237" t="s">
        <v>970</v>
      </c>
      <c r="C5570" s="237" t="s">
        <v>971</v>
      </c>
      <c r="D5570" s="237" t="s">
        <v>972</v>
      </c>
      <c r="E5570" s="237" t="s">
        <v>996</v>
      </c>
      <c r="F5570" s="237" t="s">
        <v>999</v>
      </c>
      <c r="G5570" s="237" t="s">
        <v>974</v>
      </c>
      <c r="H5570" s="237" t="s">
        <v>986</v>
      </c>
      <c r="I5570" s="237"/>
      <c r="J5570" s="237"/>
      <c r="K5570" s="237" t="s">
        <v>86</v>
      </c>
      <c r="L5570" s="237" t="s">
        <v>976</v>
      </c>
      <c r="M5570" s="237">
        <v>1.0689</v>
      </c>
      <c r="N5570" s="237"/>
      <c r="O5570" s="237"/>
    </row>
    <row r="5571" spans="1:15">
      <c r="A5571" s="237" t="s">
        <v>969</v>
      </c>
      <c r="B5571" s="237" t="s">
        <v>970</v>
      </c>
      <c r="C5571" s="237" t="s">
        <v>971</v>
      </c>
      <c r="D5571" s="237" t="s">
        <v>972</v>
      </c>
      <c r="E5571" s="237" t="s">
        <v>996</v>
      </c>
      <c r="F5571" s="237" t="s">
        <v>999</v>
      </c>
      <c r="G5571" s="237" t="s">
        <v>974</v>
      </c>
      <c r="H5571" s="237" t="s">
        <v>986</v>
      </c>
      <c r="I5571" s="237"/>
      <c r="J5571" s="237"/>
      <c r="K5571" s="237" t="s">
        <v>86</v>
      </c>
      <c r="L5571" s="237" t="s">
        <v>977</v>
      </c>
      <c r="M5571" s="238">
        <v>1.3242846994544E-7</v>
      </c>
      <c r="N5571" s="238"/>
      <c r="O5571" s="238"/>
    </row>
    <row r="5572" spans="1:15">
      <c r="A5572" s="231" t="s">
        <v>969</v>
      </c>
      <c r="B5572" s="231" t="s">
        <v>970</v>
      </c>
      <c r="C5572" s="231" t="s">
        <v>971</v>
      </c>
      <c r="D5572" s="231" t="s">
        <v>972</v>
      </c>
      <c r="E5572" s="231" t="s">
        <v>996</v>
      </c>
      <c r="F5572" s="231" t="s">
        <v>999</v>
      </c>
      <c r="G5572" s="231" t="s">
        <v>974</v>
      </c>
      <c r="H5572" s="231" t="s">
        <v>986</v>
      </c>
      <c r="I5572" s="231" t="s">
        <v>1002</v>
      </c>
      <c r="J5572" s="231" t="s">
        <v>1009</v>
      </c>
      <c r="K5572" s="231" t="s">
        <v>86</v>
      </c>
      <c r="L5572" s="231" t="s">
        <v>978</v>
      </c>
      <c r="M5572" s="234"/>
      <c r="N5572" s="235">
        <v>1</v>
      </c>
      <c r="O5572" s="235">
        <v>1</v>
      </c>
    </row>
    <row r="5573" spans="1:15">
      <c r="A5573" s="231" t="s">
        <v>969</v>
      </c>
      <c r="B5573" s="231" t="s">
        <v>970</v>
      </c>
      <c r="C5573" s="231" t="s">
        <v>971</v>
      </c>
      <c r="D5573" s="231" t="s">
        <v>972</v>
      </c>
      <c r="E5573" s="231" t="s">
        <v>996</v>
      </c>
      <c r="F5573" s="231" t="s">
        <v>999</v>
      </c>
      <c r="G5573" s="231" t="s">
        <v>974</v>
      </c>
      <c r="H5573" s="231" t="s">
        <v>986</v>
      </c>
      <c r="K5573" s="231" t="s">
        <v>86</v>
      </c>
      <c r="L5573" s="231" t="s">
        <v>979</v>
      </c>
      <c r="M5573" s="234"/>
      <c r="N5573" s="236"/>
      <c r="O5573" s="236"/>
    </row>
    <row r="5574" spans="1:15">
      <c r="A5574" s="231" t="s">
        <v>969</v>
      </c>
      <c r="B5574" s="231" t="s">
        <v>970</v>
      </c>
      <c r="C5574" s="231" t="s">
        <v>971</v>
      </c>
      <c r="D5574" s="231" t="s">
        <v>972</v>
      </c>
      <c r="E5574" s="231" t="s">
        <v>996</v>
      </c>
      <c r="F5574" s="231" t="s">
        <v>999</v>
      </c>
      <c r="G5574" s="231" t="s">
        <v>974</v>
      </c>
      <c r="H5574" s="231" t="s">
        <v>986</v>
      </c>
      <c r="K5574" s="231" t="s">
        <v>86</v>
      </c>
      <c r="L5574" s="231" t="s">
        <v>980</v>
      </c>
      <c r="M5574" s="234"/>
      <c r="N5574" s="236"/>
      <c r="O5574" s="236"/>
    </row>
    <row r="5575" spans="1:15">
      <c r="A5575" s="237" t="s">
        <v>969</v>
      </c>
      <c r="B5575" s="237" t="s">
        <v>970</v>
      </c>
      <c r="C5575" s="237" t="s">
        <v>971</v>
      </c>
      <c r="D5575" s="237" t="s">
        <v>972</v>
      </c>
      <c r="E5575" s="237" t="s">
        <v>996</v>
      </c>
      <c r="F5575" s="237" t="s">
        <v>999</v>
      </c>
      <c r="G5575" s="237" t="s">
        <v>974</v>
      </c>
      <c r="H5575" s="237" t="s">
        <v>988</v>
      </c>
      <c r="I5575" s="237"/>
      <c r="J5575" s="237"/>
      <c r="K5575" s="237" t="s">
        <v>86</v>
      </c>
      <c r="L5575" s="237" t="s">
        <v>976</v>
      </c>
      <c r="M5575" s="237">
        <v>97.108699999999999</v>
      </c>
      <c r="N5575" s="237"/>
      <c r="O5575" s="237">
        <v>1.3342000000000001</v>
      </c>
    </row>
    <row r="5576" spans="1:15">
      <c r="A5576" s="237" t="s">
        <v>969</v>
      </c>
      <c r="B5576" s="237" t="s">
        <v>970</v>
      </c>
      <c r="C5576" s="237" t="s">
        <v>971</v>
      </c>
      <c r="D5576" s="237" t="s">
        <v>972</v>
      </c>
      <c r="E5576" s="237" t="s">
        <v>996</v>
      </c>
      <c r="F5576" s="237" t="s">
        <v>999</v>
      </c>
      <c r="G5576" s="237" t="s">
        <v>974</v>
      </c>
      <c r="H5576" s="237" t="s">
        <v>988</v>
      </c>
      <c r="I5576" s="237"/>
      <c r="J5576" s="237"/>
      <c r="K5576" s="237" t="s">
        <v>86</v>
      </c>
      <c r="L5576" s="237" t="s">
        <v>977</v>
      </c>
      <c r="M5576" s="238">
        <v>1.13097058000079E-5</v>
      </c>
      <c r="N5576" s="238"/>
      <c r="O5576" s="238">
        <v>2.07711447472884E-7</v>
      </c>
    </row>
    <row r="5577" spans="1:15">
      <c r="A5577" s="231" t="s">
        <v>969</v>
      </c>
      <c r="B5577" s="231" t="s">
        <v>970</v>
      </c>
      <c r="C5577" s="231" t="s">
        <v>971</v>
      </c>
      <c r="D5577" s="231" t="s">
        <v>972</v>
      </c>
      <c r="E5577" s="231" t="s">
        <v>996</v>
      </c>
      <c r="F5577" s="231" t="s">
        <v>999</v>
      </c>
      <c r="G5577" s="231" t="s">
        <v>974</v>
      </c>
      <c r="H5577" s="231" t="s">
        <v>988</v>
      </c>
      <c r="I5577" s="231" t="s">
        <v>1002</v>
      </c>
      <c r="J5577" s="231" t="s">
        <v>1009</v>
      </c>
      <c r="K5577" s="231" t="s">
        <v>86</v>
      </c>
      <c r="L5577" s="231" t="s">
        <v>978</v>
      </c>
      <c r="M5577" s="234"/>
      <c r="N5577" s="235">
        <v>1</v>
      </c>
      <c r="O5577" s="235">
        <v>1</v>
      </c>
    </row>
    <row r="5578" spans="1:15">
      <c r="A5578" s="231" t="s">
        <v>969</v>
      </c>
      <c r="B5578" s="231" t="s">
        <v>970</v>
      </c>
      <c r="C5578" s="231" t="s">
        <v>971</v>
      </c>
      <c r="D5578" s="231" t="s">
        <v>972</v>
      </c>
      <c r="E5578" s="231" t="s">
        <v>996</v>
      </c>
      <c r="F5578" s="231" t="s">
        <v>999</v>
      </c>
      <c r="G5578" s="231" t="s">
        <v>974</v>
      </c>
      <c r="H5578" s="231" t="s">
        <v>988</v>
      </c>
      <c r="K5578" s="231" t="s">
        <v>86</v>
      </c>
      <c r="L5578" s="231" t="s">
        <v>979</v>
      </c>
      <c r="M5578" s="234"/>
      <c r="N5578" s="236"/>
      <c r="O5578" s="235"/>
    </row>
    <row r="5579" spans="1:15">
      <c r="A5579" s="231" t="s">
        <v>969</v>
      </c>
      <c r="B5579" s="231" t="s">
        <v>970</v>
      </c>
      <c r="C5579" s="231" t="s">
        <v>971</v>
      </c>
      <c r="D5579" s="231" t="s">
        <v>972</v>
      </c>
      <c r="E5579" s="231" t="s">
        <v>996</v>
      </c>
      <c r="F5579" s="231" t="s">
        <v>999</v>
      </c>
      <c r="G5579" s="231" t="s">
        <v>974</v>
      </c>
      <c r="H5579" s="231" t="s">
        <v>988</v>
      </c>
      <c r="K5579" s="231" t="s">
        <v>86</v>
      </c>
      <c r="L5579" s="231" t="s">
        <v>980</v>
      </c>
      <c r="M5579" s="234"/>
      <c r="N5579" s="236"/>
      <c r="O5579" s="235"/>
    </row>
    <row r="5580" spans="1:15">
      <c r="A5580" s="237" t="s">
        <v>969</v>
      </c>
      <c r="B5580" s="237" t="s">
        <v>970</v>
      </c>
      <c r="C5580" s="237" t="s">
        <v>971</v>
      </c>
      <c r="D5580" s="237" t="s">
        <v>972</v>
      </c>
      <c r="E5580" s="237" t="s">
        <v>996</v>
      </c>
      <c r="F5580" s="237" t="s">
        <v>999</v>
      </c>
      <c r="G5580" s="237" t="s">
        <v>974</v>
      </c>
      <c r="H5580" s="237" t="s">
        <v>40</v>
      </c>
      <c r="I5580" s="237"/>
      <c r="J5580" s="237"/>
      <c r="K5580" s="237" t="s">
        <v>86</v>
      </c>
      <c r="L5580" s="237" t="s">
        <v>976</v>
      </c>
      <c r="M5580" s="237">
        <v>23.0014</v>
      </c>
      <c r="N5580" s="237"/>
      <c r="O5580" s="237">
        <v>0.48420000000000002</v>
      </c>
    </row>
    <row r="5581" spans="1:15">
      <c r="A5581" s="237" t="s">
        <v>969</v>
      </c>
      <c r="B5581" s="237" t="s">
        <v>970</v>
      </c>
      <c r="C5581" s="237" t="s">
        <v>971</v>
      </c>
      <c r="D5581" s="237" t="s">
        <v>972</v>
      </c>
      <c r="E5581" s="237" t="s">
        <v>996</v>
      </c>
      <c r="F5581" s="237" t="s">
        <v>999</v>
      </c>
      <c r="G5581" s="237" t="s">
        <v>974</v>
      </c>
      <c r="H5581" s="237" t="s">
        <v>40</v>
      </c>
      <c r="I5581" s="237"/>
      <c r="J5581" s="237"/>
      <c r="K5581" s="237" t="s">
        <v>86</v>
      </c>
      <c r="L5581" s="237" t="s">
        <v>977</v>
      </c>
      <c r="M5581" s="238">
        <v>3.16398634622344E-6</v>
      </c>
      <c r="N5581" s="238"/>
      <c r="O5581" s="238">
        <v>7.5381414230527995E-8</v>
      </c>
    </row>
    <row r="5582" spans="1:15">
      <c r="A5582" s="231" t="s">
        <v>969</v>
      </c>
      <c r="B5582" s="231" t="s">
        <v>970</v>
      </c>
      <c r="C5582" s="231" t="s">
        <v>971</v>
      </c>
      <c r="D5582" s="231" t="s">
        <v>972</v>
      </c>
      <c r="E5582" s="231" t="s">
        <v>996</v>
      </c>
      <c r="F5582" s="231" t="s">
        <v>999</v>
      </c>
      <c r="G5582" s="231" t="s">
        <v>974</v>
      </c>
      <c r="H5582" s="231" t="s">
        <v>40</v>
      </c>
      <c r="I5582" s="231" t="s">
        <v>128</v>
      </c>
      <c r="J5582" s="231" t="s">
        <v>811</v>
      </c>
      <c r="K5582" s="231" t="s">
        <v>86</v>
      </c>
      <c r="L5582" s="231" t="s">
        <v>978</v>
      </c>
      <c r="M5582" s="234"/>
      <c r="N5582" s="235">
        <v>1</v>
      </c>
      <c r="O5582" s="235">
        <v>1</v>
      </c>
    </row>
    <row r="5583" spans="1:15">
      <c r="A5583" s="231" t="s">
        <v>969</v>
      </c>
      <c r="B5583" s="231" t="s">
        <v>970</v>
      </c>
      <c r="C5583" s="231" t="s">
        <v>971</v>
      </c>
      <c r="D5583" s="231" t="s">
        <v>972</v>
      </c>
      <c r="E5583" s="231" t="s">
        <v>996</v>
      </c>
      <c r="F5583" s="231" t="s">
        <v>999</v>
      </c>
      <c r="G5583" s="231" t="s">
        <v>974</v>
      </c>
      <c r="H5583" s="231" t="s">
        <v>40</v>
      </c>
      <c r="K5583" s="231" t="s">
        <v>86</v>
      </c>
      <c r="L5583" s="231" t="s">
        <v>979</v>
      </c>
      <c r="M5583" s="234"/>
      <c r="N5583" s="236"/>
      <c r="O5583" s="235"/>
    </row>
    <row r="5584" spans="1:15">
      <c r="A5584" s="231" t="s">
        <v>969</v>
      </c>
      <c r="B5584" s="231" t="s">
        <v>970</v>
      </c>
      <c r="C5584" s="231" t="s">
        <v>971</v>
      </c>
      <c r="D5584" s="231" t="s">
        <v>972</v>
      </c>
      <c r="E5584" s="231" t="s">
        <v>996</v>
      </c>
      <c r="F5584" s="231" t="s">
        <v>999</v>
      </c>
      <c r="G5584" s="231" t="s">
        <v>974</v>
      </c>
      <c r="H5584" s="231" t="s">
        <v>40</v>
      </c>
      <c r="K5584" s="231" t="s">
        <v>86</v>
      </c>
      <c r="L5584" s="231" t="s">
        <v>980</v>
      </c>
      <c r="M5584" s="234"/>
      <c r="N5584" s="236"/>
      <c r="O5584" s="235"/>
    </row>
    <row r="5585" spans="1:15">
      <c r="A5585" s="237" t="s">
        <v>969</v>
      </c>
      <c r="B5585" s="237" t="s">
        <v>970</v>
      </c>
      <c r="C5585" s="237" t="s">
        <v>971</v>
      </c>
      <c r="D5585" s="237" t="s">
        <v>972</v>
      </c>
      <c r="E5585" s="237" t="s">
        <v>996</v>
      </c>
      <c r="F5585" s="237" t="s">
        <v>999</v>
      </c>
      <c r="G5585" s="237" t="s">
        <v>974</v>
      </c>
      <c r="H5585" s="237" t="s">
        <v>56</v>
      </c>
      <c r="I5585" s="237"/>
      <c r="J5585" s="237"/>
      <c r="K5585" s="237" t="s">
        <v>86</v>
      </c>
      <c r="L5585" s="237" t="s">
        <v>976</v>
      </c>
      <c r="M5585" s="237">
        <v>177.57730000000001</v>
      </c>
      <c r="N5585" s="237">
        <v>17.8657</v>
      </c>
      <c r="O5585" s="237">
        <v>40.547800000000002</v>
      </c>
    </row>
    <row r="5586" spans="1:15">
      <c r="A5586" s="237" t="s">
        <v>969</v>
      </c>
      <c r="B5586" s="237" t="s">
        <v>970</v>
      </c>
      <c r="C5586" s="237" t="s">
        <v>971</v>
      </c>
      <c r="D5586" s="237" t="s">
        <v>972</v>
      </c>
      <c r="E5586" s="237" t="s">
        <v>996</v>
      </c>
      <c r="F5586" s="237" t="s">
        <v>999</v>
      </c>
      <c r="G5586" s="237" t="s">
        <v>974</v>
      </c>
      <c r="H5586" s="237" t="s">
        <v>56</v>
      </c>
      <c r="I5586" s="237"/>
      <c r="J5586" s="237"/>
      <c r="K5586" s="237" t="s">
        <v>86</v>
      </c>
      <c r="L5586" s="237" t="s">
        <v>977</v>
      </c>
      <c r="M5586" s="238">
        <v>2.1080389789217401E-5</v>
      </c>
      <c r="N5586" s="238">
        <v>4.4592209667699399E-6</v>
      </c>
      <c r="O5586" s="238">
        <v>6.31257849635813E-6</v>
      </c>
    </row>
    <row r="5587" spans="1:15">
      <c r="A5587" s="231" t="s">
        <v>969</v>
      </c>
      <c r="B5587" s="231" t="s">
        <v>970</v>
      </c>
      <c r="C5587" s="231" t="s">
        <v>971</v>
      </c>
      <c r="D5587" s="231" t="s">
        <v>972</v>
      </c>
      <c r="E5587" s="231" t="s">
        <v>996</v>
      </c>
      <c r="F5587" s="231" t="s">
        <v>999</v>
      </c>
      <c r="G5587" s="231" t="s">
        <v>974</v>
      </c>
      <c r="H5587" s="231" t="s">
        <v>56</v>
      </c>
      <c r="I5587" s="231" t="s">
        <v>128</v>
      </c>
      <c r="J5587" s="231" t="s">
        <v>811</v>
      </c>
      <c r="K5587" s="231" t="s">
        <v>86</v>
      </c>
      <c r="L5587" s="231" t="s">
        <v>978</v>
      </c>
      <c r="M5587" s="234"/>
      <c r="N5587" s="235">
        <v>1</v>
      </c>
      <c r="O5587" s="235">
        <v>1</v>
      </c>
    </row>
    <row r="5588" spans="1:15">
      <c r="A5588" s="231" t="s">
        <v>969</v>
      </c>
      <c r="B5588" s="231" t="s">
        <v>970</v>
      </c>
      <c r="C5588" s="231" t="s">
        <v>971</v>
      </c>
      <c r="D5588" s="231" t="s">
        <v>972</v>
      </c>
      <c r="E5588" s="231" t="s">
        <v>996</v>
      </c>
      <c r="F5588" s="231" t="s">
        <v>999</v>
      </c>
      <c r="G5588" s="231" t="s">
        <v>974</v>
      </c>
      <c r="H5588" s="231" t="s">
        <v>56</v>
      </c>
      <c r="K5588" s="231" t="s">
        <v>86</v>
      </c>
      <c r="L5588" s="231" t="s">
        <v>979</v>
      </c>
      <c r="M5588" s="234"/>
      <c r="N5588" s="235"/>
      <c r="O5588" s="235"/>
    </row>
    <row r="5589" spans="1:15">
      <c r="A5589" s="231" t="s">
        <v>969</v>
      </c>
      <c r="B5589" s="231" t="s">
        <v>970</v>
      </c>
      <c r="C5589" s="231" t="s">
        <v>971</v>
      </c>
      <c r="D5589" s="231" t="s">
        <v>972</v>
      </c>
      <c r="E5589" s="231" t="s">
        <v>996</v>
      </c>
      <c r="F5589" s="231" t="s">
        <v>999</v>
      </c>
      <c r="G5589" s="231" t="s">
        <v>974</v>
      </c>
      <c r="H5589" s="231" t="s">
        <v>56</v>
      </c>
      <c r="K5589" s="231" t="s">
        <v>86</v>
      </c>
      <c r="L5589" s="231" t="s">
        <v>980</v>
      </c>
      <c r="M5589" s="234"/>
      <c r="N5589" s="235"/>
      <c r="O5589" s="235"/>
    </row>
    <row r="5590" spans="1:15">
      <c r="A5590" s="237" t="s">
        <v>969</v>
      </c>
      <c r="B5590" s="237" t="s">
        <v>970</v>
      </c>
      <c r="C5590" s="237" t="s">
        <v>971</v>
      </c>
      <c r="D5590" s="237" t="s">
        <v>972</v>
      </c>
      <c r="E5590" s="237" t="s">
        <v>996</v>
      </c>
      <c r="F5590" s="237" t="s">
        <v>999</v>
      </c>
      <c r="G5590" s="237" t="s">
        <v>974</v>
      </c>
      <c r="H5590" s="237" t="s">
        <v>61</v>
      </c>
      <c r="I5590" s="237"/>
      <c r="J5590" s="237"/>
      <c r="K5590" s="237" t="s">
        <v>86</v>
      </c>
      <c r="L5590" s="237" t="s">
        <v>976</v>
      </c>
      <c r="M5590" s="237">
        <v>15.0351</v>
      </c>
      <c r="N5590" s="237">
        <v>8.3691999999999993</v>
      </c>
      <c r="O5590" s="237">
        <v>6.8815999999999997</v>
      </c>
    </row>
    <row r="5591" spans="1:15">
      <c r="A5591" s="237" t="s">
        <v>969</v>
      </c>
      <c r="B5591" s="237" t="s">
        <v>970</v>
      </c>
      <c r="C5591" s="237" t="s">
        <v>971</v>
      </c>
      <c r="D5591" s="237" t="s">
        <v>972</v>
      </c>
      <c r="E5591" s="237" t="s">
        <v>996</v>
      </c>
      <c r="F5591" s="237" t="s">
        <v>999</v>
      </c>
      <c r="G5591" s="237" t="s">
        <v>974</v>
      </c>
      <c r="H5591" s="237" t="s">
        <v>61</v>
      </c>
      <c r="I5591" s="237"/>
      <c r="J5591" s="237"/>
      <c r="K5591" s="237" t="s">
        <v>86</v>
      </c>
      <c r="L5591" s="237" t="s">
        <v>977</v>
      </c>
      <c r="M5591" s="238">
        <v>2.60345704602553E-6</v>
      </c>
      <c r="N5591" s="238">
        <v>2.08892526545789E-6</v>
      </c>
      <c r="O5591" s="238">
        <v>1.07134394913012E-6</v>
      </c>
    </row>
    <row r="5592" spans="1:15">
      <c r="A5592" s="231" t="s">
        <v>969</v>
      </c>
      <c r="B5592" s="231" t="s">
        <v>970</v>
      </c>
      <c r="C5592" s="231" t="s">
        <v>971</v>
      </c>
      <c r="D5592" s="231" t="s">
        <v>972</v>
      </c>
      <c r="E5592" s="231" t="s">
        <v>996</v>
      </c>
      <c r="F5592" s="231" t="s">
        <v>999</v>
      </c>
      <c r="G5592" s="231" t="s">
        <v>974</v>
      </c>
      <c r="H5592" s="231" t="s">
        <v>61</v>
      </c>
      <c r="I5592" s="231" t="s">
        <v>128</v>
      </c>
      <c r="J5592" s="231" t="s">
        <v>811</v>
      </c>
      <c r="K5592" s="231" t="s">
        <v>86</v>
      </c>
      <c r="L5592" s="231" t="s">
        <v>978</v>
      </c>
      <c r="M5592" s="234"/>
      <c r="N5592" s="235">
        <v>1</v>
      </c>
      <c r="O5592" s="235">
        <v>1</v>
      </c>
    </row>
    <row r="5593" spans="1:15">
      <c r="A5593" s="231" t="s">
        <v>969</v>
      </c>
      <c r="B5593" s="231" t="s">
        <v>970</v>
      </c>
      <c r="C5593" s="231" t="s">
        <v>971</v>
      </c>
      <c r="D5593" s="231" t="s">
        <v>972</v>
      </c>
      <c r="E5593" s="231" t="s">
        <v>996</v>
      </c>
      <c r="F5593" s="231" t="s">
        <v>999</v>
      </c>
      <c r="G5593" s="231" t="s">
        <v>974</v>
      </c>
      <c r="H5593" s="231" t="s">
        <v>61</v>
      </c>
      <c r="K5593" s="231" t="s">
        <v>86</v>
      </c>
      <c r="L5593" s="231" t="s">
        <v>979</v>
      </c>
      <c r="M5593" s="234"/>
      <c r="N5593" s="235"/>
      <c r="O5593" s="235"/>
    </row>
    <row r="5594" spans="1:15">
      <c r="A5594" s="231" t="s">
        <v>969</v>
      </c>
      <c r="B5594" s="231" t="s">
        <v>970</v>
      </c>
      <c r="C5594" s="231" t="s">
        <v>971</v>
      </c>
      <c r="D5594" s="231" t="s">
        <v>972</v>
      </c>
      <c r="E5594" s="231" t="s">
        <v>996</v>
      </c>
      <c r="F5594" s="231" t="s">
        <v>999</v>
      </c>
      <c r="G5594" s="231" t="s">
        <v>974</v>
      </c>
      <c r="H5594" s="231" t="s">
        <v>61</v>
      </c>
      <c r="K5594" s="231" t="s">
        <v>86</v>
      </c>
      <c r="L5594" s="231" t="s">
        <v>980</v>
      </c>
      <c r="M5594" s="234"/>
      <c r="N5594" s="235"/>
      <c r="O5594" s="235"/>
    </row>
    <row r="5595" spans="1:15">
      <c r="A5595" s="237" t="s">
        <v>969</v>
      </c>
      <c r="B5595" s="237" t="s">
        <v>970</v>
      </c>
      <c r="C5595" s="237" t="s">
        <v>971</v>
      </c>
      <c r="D5595" s="237" t="s">
        <v>972</v>
      </c>
      <c r="E5595" s="237" t="s">
        <v>996</v>
      </c>
      <c r="F5595" s="237" t="s">
        <v>999</v>
      </c>
      <c r="G5595" s="237" t="s">
        <v>974</v>
      </c>
      <c r="H5595" s="237" t="s">
        <v>19</v>
      </c>
      <c r="I5595" s="237"/>
      <c r="J5595" s="237"/>
      <c r="K5595" s="237" t="s">
        <v>86</v>
      </c>
      <c r="L5595" s="237" t="s">
        <v>976</v>
      </c>
      <c r="M5595" s="237">
        <v>6961.3595999999998</v>
      </c>
      <c r="N5595" s="237">
        <v>114.5582</v>
      </c>
      <c r="O5595" s="237">
        <v>5346.5766000000003</v>
      </c>
    </row>
    <row r="5596" spans="1:15">
      <c r="A5596" s="237" t="s">
        <v>969</v>
      </c>
      <c r="B5596" s="237" t="s">
        <v>970</v>
      </c>
      <c r="C5596" s="237" t="s">
        <v>971</v>
      </c>
      <c r="D5596" s="237" t="s">
        <v>972</v>
      </c>
      <c r="E5596" s="237" t="s">
        <v>996</v>
      </c>
      <c r="F5596" s="237" t="s">
        <v>999</v>
      </c>
      <c r="G5596" s="237" t="s">
        <v>974</v>
      </c>
      <c r="H5596" s="237" t="s">
        <v>19</v>
      </c>
      <c r="I5596" s="237"/>
      <c r="J5596" s="237"/>
      <c r="K5596" s="237" t="s">
        <v>86</v>
      </c>
      <c r="L5596" s="237" t="s">
        <v>977</v>
      </c>
      <c r="M5596" s="238">
        <v>9.8925795668587994E-4</v>
      </c>
      <c r="N5596" s="238">
        <v>2.8593356395519002E-5</v>
      </c>
      <c r="O5596" s="238">
        <v>8.3236783436565099E-4</v>
      </c>
    </row>
    <row r="5597" spans="1:15">
      <c r="A5597" s="231" t="s">
        <v>969</v>
      </c>
      <c r="B5597" s="231" t="s">
        <v>970</v>
      </c>
      <c r="C5597" s="231" t="s">
        <v>971</v>
      </c>
      <c r="D5597" s="231" t="s">
        <v>972</v>
      </c>
      <c r="E5597" s="231" t="s">
        <v>996</v>
      </c>
      <c r="F5597" s="231" t="s">
        <v>999</v>
      </c>
      <c r="G5597" s="231" t="s">
        <v>974</v>
      </c>
      <c r="H5597" s="231" t="s">
        <v>19</v>
      </c>
      <c r="I5597" s="231" t="s">
        <v>128</v>
      </c>
      <c r="J5597" s="231" t="s">
        <v>811</v>
      </c>
      <c r="K5597" s="231" t="s">
        <v>86</v>
      </c>
      <c r="L5597" s="231" t="s">
        <v>978</v>
      </c>
      <c r="M5597" s="234"/>
      <c r="N5597" s="235">
        <v>1</v>
      </c>
      <c r="O5597" s="235">
        <v>1</v>
      </c>
    </row>
    <row r="5598" spans="1:15">
      <c r="A5598" s="231" t="s">
        <v>969</v>
      </c>
      <c r="B5598" s="231" t="s">
        <v>970</v>
      </c>
      <c r="C5598" s="231" t="s">
        <v>971</v>
      </c>
      <c r="D5598" s="231" t="s">
        <v>972</v>
      </c>
      <c r="E5598" s="231" t="s">
        <v>996</v>
      </c>
      <c r="F5598" s="231" t="s">
        <v>999</v>
      </c>
      <c r="G5598" s="231" t="s">
        <v>974</v>
      </c>
      <c r="H5598" s="231" t="s">
        <v>19</v>
      </c>
      <c r="K5598" s="231" t="s">
        <v>86</v>
      </c>
      <c r="L5598" s="231" t="s">
        <v>979</v>
      </c>
      <c r="M5598" s="234"/>
      <c r="N5598" s="235"/>
      <c r="O5598" s="235"/>
    </row>
    <row r="5599" spans="1:15">
      <c r="A5599" s="231" t="s">
        <v>969</v>
      </c>
      <c r="B5599" s="231" t="s">
        <v>970</v>
      </c>
      <c r="C5599" s="231" t="s">
        <v>971</v>
      </c>
      <c r="D5599" s="231" t="s">
        <v>972</v>
      </c>
      <c r="E5599" s="231" t="s">
        <v>996</v>
      </c>
      <c r="F5599" s="231" t="s">
        <v>999</v>
      </c>
      <c r="G5599" s="231" t="s">
        <v>974</v>
      </c>
      <c r="H5599" s="231" t="s">
        <v>19</v>
      </c>
      <c r="K5599" s="231" t="s">
        <v>86</v>
      </c>
      <c r="L5599" s="231" t="s">
        <v>980</v>
      </c>
      <c r="M5599" s="234"/>
      <c r="N5599" s="235"/>
      <c r="O5599" s="235"/>
    </row>
    <row r="5600" spans="1:15">
      <c r="A5600" s="237" t="s">
        <v>969</v>
      </c>
      <c r="B5600" s="237" t="s">
        <v>970</v>
      </c>
      <c r="C5600" s="237" t="s">
        <v>971</v>
      </c>
      <c r="D5600" s="237" t="s">
        <v>972</v>
      </c>
      <c r="E5600" s="237" t="s">
        <v>996</v>
      </c>
      <c r="F5600" s="237" t="s">
        <v>999</v>
      </c>
      <c r="G5600" s="237" t="s">
        <v>974</v>
      </c>
      <c r="H5600" s="237" t="s">
        <v>18</v>
      </c>
      <c r="I5600" s="237"/>
      <c r="J5600" s="237"/>
      <c r="K5600" s="237" t="s">
        <v>86</v>
      </c>
      <c r="L5600" s="237" t="s">
        <v>976</v>
      </c>
      <c r="M5600" s="237">
        <v>998.40549999999996</v>
      </c>
      <c r="N5600" s="237">
        <v>384.06420000000003</v>
      </c>
      <c r="O5600" s="237">
        <v>536.06740000000002</v>
      </c>
    </row>
    <row r="5601" spans="1:15">
      <c r="A5601" s="237" t="s">
        <v>969</v>
      </c>
      <c r="B5601" s="237" t="s">
        <v>970</v>
      </c>
      <c r="C5601" s="237" t="s">
        <v>971</v>
      </c>
      <c r="D5601" s="237" t="s">
        <v>972</v>
      </c>
      <c r="E5601" s="237" t="s">
        <v>996</v>
      </c>
      <c r="F5601" s="237" t="s">
        <v>999</v>
      </c>
      <c r="G5601" s="237" t="s">
        <v>974</v>
      </c>
      <c r="H5601" s="237" t="s">
        <v>18</v>
      </c>
      <c r="I5601" s="237"/>
      <c r="J5601" s="237"/>
      <c r="K5601" s="237" t="s">
        <v>86</v>
      </c>
      <c r="L5601" s="237" t="s">
        <v>977</v>
      </c>
      <c r="M5601" s="238">
        <v>1.30319827917561E-4</v>
      </c>
      <c r="N5601" s="238">
        <v>9.5861182781851499E-5</v>
      </c>
      <c r="O5601" s="238">
        <v>8.3456255131933506E-5</v>
      </c>
    </row>
    <row r="5602" spans="1:15">
      <c r="A5602" s="231" t="s">
        <v>969</v>
      </c>
      <c r="B5602" s="231" t="s">
        <v>970</v>
      </c>
      <c r="C5602" s="231" t="s">
        <v>971</v>
      </c>
      <c r="D5602" s="231" t="s">
        <v>972</v>
      </c>
      <c r="E5602" s="231" t="s">
        <v>996</v>
      </c>
      <c r="F5602" s="231" t="s">
        <v>999</v>
      </c>
      <c r="G5602" s="231" t="s">
        <v>974</v>
      </c>
      <c r="H5602" s="231" t="s">
        <v>18</v>
      </c>
      <c r="I5602" s="231" t="s">
        <v>128</v>
      </c>
      <c r="J5602" s="231" t="s">
        <v>811</v>
      </c>
      <c r="K5602" s="231" t="s">
        <v>86</v>
      </c>
      <c r="L5602" s="231" t="s">
        <v>978</v>
      </c>
      <c r="M5602" s="234"/>
      <c r="N5602" s="235">
        <v>1</v>
      </c>
      <c r="O5602" s="235">
        <v>1</v>
      </c>
    </row>
    <row r="5603" spans="1:15">
      <c r="A5603" s="231" t="s">
        <v>969</v>
      </c>
      <c r="B5603" s="231" t="s">
        <v>970</v>
      </c>
      <c r="C5603" s="231" t="s">
        <v>971</v>
      </c>
      <c r="D5603" s="231" t="s">
        <v>972</v>
      </c>
      <c r="E5603" s="231" t="s">
        <v>996</v>
      </c>
      <c r="F5603" s="231" t="s">
        <v>999</v>
      </c>
      <c r="G5603" s="231" t="s">
        <v>974</v>
      </c>
      <c r="H5603" s="231" t="s">
        <v>18</v>
      </c>
      <c r="K5603" s="231" t="s">
        <v>86</v>
      </c>
      <c r="L5603" s="231" t="s">
        <v>979</v>
      </c>
      <c r="M5603" s="234"/>
      <c r="N5603" s="235"/>
      <c r="O5603" s="235"/>
    </row>
    <row r="5604" spans="1:15">
      <c r="A5604" s="231" t="s">
        <v>969</v>
      </c>
      <c r="B5604" s="231" t="s">
        <v>970</v>
      </c>
      <c r="C5604" s="231" t="s">
        <v>971</v>
      </c>
      <c r="D5604" s="231" t="s">
        <v>972</v>
      </c>
      <c r="E5604" s="231" t="s">
        <v>996</v>
      </c>
      <c r="F5604" s="231" t="s">
        <v>999</v>
      </c>
      <c r="G5604" s="231" t="s">
        <v>974</v>
      </c>
      <c r="H5604" s="231" t="s">
        <v>18</v>
      </c>
      <c r="K5604" s="231" t="s">
        <v>86</v>
      </c>
      <c r="L5604" s="231" t="s">
        <v>980</v>
      </c>
      <c r="M5604" s="234"/>
      <c r="N5604" s="235"/>
      <c r="O5604" s="235"/>
    </row>
    <row r="5605" spans="1:15">
      <c r="A5605" s="237" t="s">
        <v>969</v>
      </c>
      <c r="B5605" s="237" t="s">
        <v>970</v>
      </c>
      <c r="C5605" s="237" t="s">
        <v>971</v>
      </c>
      <c r="D5605" s="237" t="s">
        <v>972</v>
      </c>
      <c r="E5605" s="237" t="s">
        <v>996</v>
      </c>
      <c r="F5605" s="237" t="s">
        <v>999</v>
      </c>
      <c r="G5605" s="237" t="s">
        <v>974</v>
      </c>
      <c r="H5605" s="237" t="s">
        <v>41</v>
      </c>
      <c r="I5605" s="237"/>
      <c r="J5605" s="237"/>
      <c r="K5605" s="237" t="s">
        <v>86</v>
      </c>
      <c r="L5605" s="237" t="s">
        <v>976</v>
      </c>
      <c r="M5605" s="237">
        <v>36.176299999999998</v>
      </c>
      <c r="N5605" s="237"/>
      <c r="O5605" s="237">
        <v>18.339200000000002</v>
      </c>
    </row>
    <row r="5606" spans="1:15">
      <c r="A5606" s="237" t="s">
        <v>969</v>
      </c>
      <c r="B5606" s="237" t="s">
        <v>970</v>
      </c>
      <c r="C5606" s="237" t="s">
        <v>971</v>
      </c>
      <c r="D5606" s="237" t="s">
        <v>972</v>
      </c>
      <c r="E5606" s="237" t="s">
        <v>996</v>
      </c>
      <c r="F5606" s="237" t="s">
        <v>999</v>
      </c>
      <c r="G5606" s="237" t="s">
        <v>974</v>
      </c>
      <c r="H5606" s="237" t="s">
        <v>41</v>
      </c>
      <c r="I5606" s="237"/>
      <c r="J5606" s="237"/>
      <c r="K5606" s="237" t="s">
        <v>86</v>
      </c>
      <c r="L5606" s="237" t="s">
        <v>977</v>
      </c>
      <c r="M5606" s="238">
        <v>6.2502026619095204E-6</v>
      </c>
      <c r="N5606" s="238"/>
      <c r="O5606" s="238">
        <v>2.8550905242802598E-6</v>
      </c>
    </row>
    <row r="5607" spans="1:15">
      <c r="A5607" s="231" t="s">
        <v>969</v>
      </c>
      <c r="B5607" s="231" t="s">
        <v>970</v>
      </c>
      <c r="C5607" s="231" t="s">
        <v>971</v>
      </c>
      <c r="D5607" s="231" t="s">
        <v>972</v>
      </c>
      <c r="E5607" s="231" t="s">
        <v>996</v>
      </c>
      <c r="F5607" s="231" t="s">
        <v>999</v>
      </c>
      <c r="G5607" s="231" t="s">
        <v>974</v>
      </c>
      <c r="H5607" s="231" t="s">
        <v>41</v>
      </c>
      <c r="I5607" s="231" t="s">
        <v>1013</v>
      </c>
      <c r="J5607" s="231" t="s">
        <v>41</v>
      </c>
      <c r="K5607" s="231" t="s">
        <v>86</v>
      </c>
      <c r="L5607" s="231" t="s">
        <v>978</v>
      </c>
      <c r="M5607" s="234"/>
      <c r="N5607" s="235">
        <v>1</v>
      </c>
      <c r="O5607" s="235">
        <v>1</v>
      </c>
    </row>
    <row r="5608" spans="1:15">
      <c r="A5608" s="231" t="s">
        <v>969</v>
      </c>
      <c r="B5608" s="231" t="s">
        <v>970</v>
      </c>
      <c r="C5608" s="231" t="s">
        <v>971</v>
      </c>
      <c r="D5608" s="231" t="s">
        <v>972</v>
      </c>
      <c r="E5608" s="231" t="s">
        <v>996</v>
      </c>
      <c r="F5608" s="231" t="s">
        <v>999</v>
      </c>
      <c r="G5608" s="231" t="s">
        <v>974</v>
      </c>
      <c r="H5608" s="231" t="s">
        <v>41</v>
      </c>
      <c r="K5608" s="231" t="s">
        <v>86</v>
      </c>
      <c r="L5608" s="231" t="s">
        <v>979</v>
      </c>
      <c r="M5608" s="234"/>
      <c r="N5608" s="236"/>
      <c r="O5608" s="235"/>
    </row>
    <row r="5609" spans="1:15">
      <c r="A5609" s="231" t="s">
        <v>969</v>
      </c>
      <c r="B5609" s="231" t="s">
        <v>970</v>
      </c>
      <c r="C5609" s="231" t="s">
        <v>971</v>
      </c>
      <c r="D5609" s="231" t="s">
        <v>972</v>
      </c>
      <c r="E5609" s="231" t="s">
        <v>996</v>
      </c>
      <c r="F5609" s="231" t="s">
        <v>999</v>
      </c>
      <c r="G5609" s="231" t="s">
        <v>974</v>
      </c>
      <c r="H5609" s="231" t="s">
        <v>41</v>
      </c>
      <c r="K5609" s="231" t="s">
        <v>86</v>
      </c>
      <c r="L5609" s="231" t="s">
        <v>980</v>
      </c>
      <c r="M5609" s="234"/>
      <c r="N5609" s="236"/>
      <c r="O5609" s="235"/>
    </row>
    <row r="5610" spans="1:15">
      <c r="A5610" s="237" t="s">
        <v>969</v>
      </c>
      <c r="B5610" s="237" t="s">
        <v>970</v>
      </c>
      <c r="C5610" s="237" t="s">
        <v>971</v>
      </c>
      <c r="D5610" s="237" t="s">
        <v>972</v>
      </c>
      <c r="E5610" s="237" t="s">
        <v>996</v>
      </c>
      <c r="F5610" s="237" t="s">
        <v>999</v>
      </c>
      <c r="G5610" s="237" t="s">
        <v>974</v>
      </c>
      <c r="H5610" s="237" t="s">
        <v>35</v>
      </c>
      <c r="I5610" s="237"/>
      <c r="J5610" s="237"/>
      <c r="K5610" s="237" t="s">
        <v>86</v>
      </c>
      <c r="L5610" s="237" t="s">
        <v>976</v>
      </c>
      <c r="M5610" s="237">
        <v>32.482999999999997</v>
      </c>
      <c r="N5610" s="237"/>
      <c r="O5610" s="237">
        <v>14.3308</v>
      </c>
    </row>
    <row r="5611" spans="1:15">
      <c r="A5611" s="237" t="s">
        <v>969</v>
      </c>
      <c r="B5611" s="237" t="s">
        <v>970</v>
      </c>
      <c r="C5611" s="237" t="s">
        <v>971</v>
      </c>
      <c r="D5611" s="237" t="s">
        <v>972</v>
      </c>
      <c r="E5611" s="237" t="s">
        <v>996</v>
      </c>
      <c r="F5611" s="237" t="s">
        <v>999</v>
      </c>
      <c r="G5611" s="237" t="s">
        <v>974</v>
      </c>
      <c r="H5611" s="237" t="s">
        <v>35</v>
      </c>
      <c r="I5611" s="237"/>
      <c r="J5611" s="237"/>
      <c r="K5611" s="237" t="s">
        <v>86</v>
      </c>
      <c r="L5611" s="237" t="s">
        <v>977</v>
      </c>
      <c r="M5611" s="238">
        <v>4.9578740300983901E-6</v>
      </c>
      <c r="N5611" s="238"/>
      <c r="O5611" s="238">
        <v>2.2310532239877098E-6</v>
      </c>
    </row>
    <row r="5612" spans="1:15">
      <c r="A5612" s="231" t="s">
        <v>969</v>
      </c>
      <c r="B5612" s="231" t="s">
        <v>970</v>
      </c>
      <c r="C5612" s="231" t="s">
        <v>971</v>
      </c>
      <c r="D5612" s="231" t="s">
        <v>972</v>
      </c>
      <c r="E5612" s="231" t="s">
        <v>996</v>
      </c>
      <c r="F5612" s="231" t="s">
        <v>999</v>
      </c>
      <c r="G5612" s="231" t="s">
        <v>974</v>
      </c>
      <c r="H5612" s="231" t="s">
        <v>35</v>
      </c>
      <c r="I5612" s="231" t="s">
        <v>1013</v>
      </c>
      <c r="J5612" s="231" t="s">
        <v>35</v>
      </c>
      <c r="K5612" s="231" t="s">
        <v>86</v>
      </c>
      <c r="L5612" s="231" t="s">
        <v>978</v>
      </c>
      <c r="M5612" s="234"/>
      <c r="N5612" s="235">
        <v>1</v>
      </c>
      <c r="O5612" s="235">
        <v>1</v>
      </c>
    </row>
    <row r="5613" spans="1:15">
      <c r="A5613" s="231" t="s">
        <v>969</v>
      </c>
      <c r="B5613" s="231" t="s">
        <v>970</v>
      </c>
      <c r="C5613" s="231" t="s">
        <v>971</v>
      </c>
      <c r="D5613" s="231" t="s">
        <v>972</v>
      </c>
      <c r="E5613" s="231" t="s">
        <v>996</v>
      </c>
      <c r="F5613" s="231" t="s">
        <v>999</v>
      </c>
      <c r="G5613" s="231" t="s">
        <v>974</v>
      </c>
      <c r="H5613" s="231" t="s">
        <v>35</v>
      </c>
      <c r="K5613" s="231" t="s">
        <v>86</v>
      </c>
      <c r="L5613" s="231" t="s">
        <v>979</v>
      </c>
      <c r="M5613" s="234"/>
      <c r="N5613" s="236"/>
      <c r="O5613" s="235"/>
    </row>
    <row r="5614" spans="1:15">
      <c r="A5614" s="231" t="s">
        <v>969</v>
      </c>
      <c r="B5614" s="231" t="s">
        <v>970</v>
      </c>
      <c r="C5614" s="231" t="s">
        <v>971</v>
      </c>
      <c r="D5614" s="231" t="s">
        <v>972</v>
      </c>
      <c r="E5614" s="231" t="s">
        <v>996</v>
      </c>
      <c r="F5614" s="231" t="s">
        <v>999</v>
      </c>
      <c r="G5614" s="231" t="s">
        <v>974</v>
      </c>
      <c r="H5614" s="231" t="s">
        <v>35</v>
      </c>
      <c r="K5614" s="231" t="s">
        <v>86</v>
      </c>
      <c r="L5614" s="231" t="s">
        <v>980</v>
      </c>
      <c r="M5614" s="234"/>
      <c r="N5614" s="236"/>
      <c r="O5614" s="235"/>
    </row>
    <row r="5615" spans="1:15">
      <c r="A5615" s="237" t="s">
        <v>969</v>
      </c>
      <c r="B5615" s="237" t="s">
        <v>970</v>
      </c>
      <c r="C5615" s="237" t="s">
        <v>971</v>
      </c>
      <c r="D5615" s="237" t="s">
        <v>972</v>
      </c>
      <c r="E5615" s="237" t="s">
        <v>996</v>
      </c>
      <c r="F5615" s="237" t="s">
        <v>999</v>
      </c>
      <c r="G5615" s="237" t="s">
        <v>974</v>
      </c>
      <c r="H5615" s="237" t="s">
        <v>36</v>
      </c>
      <c r="I5615" s="237"/>
      <c r="J5615" s="237"/>
      <c r="K5615" s="237" t="s">
        <v>86</v>
      </c>
      <c r="L5615" s="237" t="s">
        <v>976</v>
      </c>
      <c r="M5615" s="237">
        <v>3.3915999999999999</v>
      </c>
      <c r="N5615" s="237"/>
      <c r="O5615" s="237">
        <v>0.16719999999999999</v>
      </c>
    </row>
    <row r="5616" spans="1:15">
      <c r="A5616" s="237" t="s">
        <v>969</v>
      </c>
      <c r="B5616" s="237" t="s">
        <v>970</v>
      </c>
      <c r="C5616" s="237" t="s">
        <v>971</v>
      </c>
      <c r="D5616" s="237" t="s">
        <v>972</v>
      </c>
      <c r="E5616" s="237" t="s">
        <v>996</v>
      </c>
      <c r="F5616" s="237" t="s">
        <v>999</v>
      </c>
      <c r="G5616" s="237" t="s">
        <v>974</v>
      </c>
      <c r="H5616" s="237" t="s">
        <v>36</v>
      </c>
      <c r="I5616" s="237"/>
      <c r="J5616" s="237"/>
      <c r="K5616" s="237" t="s">
        <v>86</v>
      </c>
      <c r="L5616" s="237" t="s">
        <v>977</v>
      </c>
      <c r="M5616" s="238">
        <v>5.8596891744408104E-7</v>
      </c>
      <c r="N5616" s="238"/>
      <c r="O5616" s="238">
        <v>2.60300959507317E-8</v>
      </c>
    </row>
    <row r="5617" spans="1:15">
      <c r="A5617" s="231" t="s">
        <v>969</v>
      </c>
      <c r="B5617" s="231" t="s">
        <v>970</v>
      </c>
      <c r="C5617" s="231" t="s">
        <v>971</v>
      </c>
      <c r="D5617" s="231" t="s">
        <v>972</v>
      </c>
      <c r="E5617" s="231" t="s">
        <v>996</v>
      </c>
      <c r="F5617" s="231" t="s">
        <v>999</v>
      </c>
      <c r="G5617" s="231" t="s">
        <v>974</v>
      </c>
      <c r="H5617" s="231" t="s">
        <v>36</v>
      </c>
      <c r="I5617" s="231" t="s">
        <v>128</v>
      </c>
      <c r="J5617" s="231" t="s">
        <v>811</v>
      </c>
      <c r="K5617" s="231" t="s">
        <v>86</v>
      </c>
      <c r="L5617" s="231" t="s">
        <v>978</v>
      </c>
      <c r="M5617" s="234"/>
      <c r="N5617" s="235">
        <v>1</v>
      </c>
      <c r="O5617" s="235">
        <v>1</v>
      </c>
    </row>
    <row r="5618" spans="1:15">
      <c r="A5618" s="231" t="s">
        <v>969</v>
      </c>
      <c r="B5618" s="231" t="s">
        <v>970</v>
      </c>
      <c r="C5618" s="231" t="s">
        <v>971</v>
      </c>
      <c r="D5618" s="231" t="s">
        <v>972</v>
      </c>
      <c r="E5618" s="231" t="s">
        <v>996</v>
      </c>
      <c r="F5618" s="231" t="s">
        <v>999</v>
      </c>
      <c r="G5618" s="231" t="s">
        <v>974</v>
      </c>
      <c r="H5618" s="231" t="s">
        <v>36</v>
      </c>
      <c r="K5618" s="231" t="s">
        <v>86</v>
      </c>
      <c r="L5618" s="231" t="s">
        <v>979</v>
      </c>
      <c r="M5618" s="234"/>
      <c r="N5618" s="236"/>
      <c r="O5618" s="235"/>
    </row>
    <row r="5619" spans="1:15">
      <c r="A5619" s="231" t="s">
        <v>969</v>
      </c>
      <c r="B5619" s="231" t="s">
        <v>970</v>
      </c>
      <c r="C5619" s="231" t="s">
        <v>971</v>
      </c>
      <c r="D5619" s="231" t="s">
        <v>972</v>
      </c>
      <c r="E5619" s="231" t="s">
        <v>996</v>
      </c>
      <c r="F5619" s="231" t="s">
        <v>999</v>
      </c>
      <c r="G5619" s="231" t="s">
        <v>974</v>
      </c>
      <c r="H5619" s="231" t="s">
        <v>36</v>
      </c>
      <c r="K5619" s="231" t="s">
        <v>86</v>
      </c>
      <c r="L5619" s="231" t="s">
        <v>980</v>
      </c>
      <c r="M5619" s="234"/>
      <c r="N5619" s="236"/>
      <c r="O5619" s="235"/>
    </row>
    <row r="5620" spans="1:15">
      <c r="A5620" s="237" t="s">
        <v>969</v>
      </c>
      <c r="B5620" s="237" t="s">
        <v>970</v>
      </c>
      <c r="C5620" s="237" t="s">
        <v>971</v>
      </c>
      <c r="D5620" s="237" t="s">
        <v>972</v>
      </c>
      <c r="E5620" s="237" t="s">
        <v>996</v>
      </c>
      <c r="F5620" s="237" t="s">
        <v>999</v>
      </c>
      <c r="G5620" s="237" t="s">
        <v>974</v>
      </c>
      <c r="H5620" s="237" t="s">
        <v>57</v>
      </c>
      <c r="I5620" s="237"/>
      <c r="J5620" s="237"/>
      <c r="K5620" s="237" t="s">
        <v>86</v>
      </c>
      <c r="L5620" s="237" t="s">
        <v>976</v>
      </c>
      <c r="M5620" s="237">
        <v>1.925</v>
      </c>
      <c r="N5620" s="237"/>
      <c r="O5620" s="237"/>
    </row>
    <row r="5621" spans="1:15">
      <c r="A5621" s="237" t="s">
        <v>969</v>
      </c>
      <c r="B5621" s="237" t="s">
        <v>970</v>
      </c>
      <c r="C5621" s="237" t="s">
        <v>971</v>
      </c>
      <c r="D5621" s="237" t="s">
        <v>972</v>
      </c>
      <c r="E5621" s="237" t="s">
        <v>996</v>
      </c>
      <c r="F5621" s="237" t="s">
        <v>999</v>
      </c>
      <c r="G5621" s="237" t="s">
        <v>974</v>
      </c>
      <c r="H5621" s="237" t="s">
        <v>57</v>
      </c>
      <c r="I5621" s="237"/>
      <c r="J5621" s="237"/>
      <c r="K5621" s="237" t="s">
        <v>86</v>
      </c>
      <c r="L5621" s="237" t="s">
        <v>977</v>
      </c>
      <c r="M5621" s="238">
        <v>2.21657375114196E-7</v>
      </c>
      <c r="N5621" s="238"/>
      <c r="O5621" s="238"/>
    </row>
    <row r="5622" spans="1:15">
      <c r="A5622" s="231" t="s">
        <v>969</v>
      </c>
      <c r="B5622" s="231" t="s">
        <v>970</v>
      </c>
      <c r="C5622" s="231" t="s">
        <v>971</v>
      </c>
      <c r="D5622" s="231" t="s">
        <v>972</v>
      </c>
      <c r="E5622" s="231" t="s">
        <v>996</v>
      </c>
      <c r="F5622" s="231" t="s">
        <v>999</v>
      </c>
      <c r="G5622" s="231" t="s">
        <v>974</v>
      </c>
      <c r="H5622" s="231" t="s">
        <v>57</v>
      </c>
      <c r="I5622" s="231" t="s">
        <v>128</v>
      </c>
      <c r="J5622" s="231" t="s">
        <v>811</v>
      </c>
      <c r="K5622" s="231" t="s">
        <v>86</v>
      </c>
      <c r="L5622" s="231" t="s">
        <v>978</v>
      </c>
      <c r="M5622" s="234"/>
      <c r="N5622" s="235">
        <v>1</v>
      </c>
      <c r="O5622" s="235">
        <v>1</v>
      </c>
    </row>
    <row r="5623" spans="1:15">
      <c r="A5623" s="231" t="s">
        <v>969</v>
      </c>
      <c r="B5623" s="231" t="s">
        <v>970</v>
      </c>
      <c r="C5623" s="231" t="s">
        <v>971</v>
      </c>
      <c r="D5623" s="231" t="s">
        <v>972</v>
      </c>
      <c r="E5623" s="231" t="s">
        <v>996</v>
      </c>
      <c r="F5623" s="231" t="s">
        <v>999</v>
      </c>
      <c r="G5623" s="231" t="s">
        <v>974</v>
      </c>
      <c r="H5623" s="231" t="s">
        <v>57</v>
      </c>
      <c r="K5623" s="231" t="s">
        <v>86</v>
      </c>
      <c r="L5623" s="231" t="s">
        <v>979</v>
      </c>
      <c r="M5623" s="234"/>
      <c r="N5623" s="236"/>
      <c r="O5623" s="236"/>
    </row>
    <row r="5624" spans="1:15">
      <c r="A5624" s="231" t="s">
        <v>969</v>
      </c>
      <c r="B5624" s="231" t="s">
        <v>970</v>
      </c>
      <c r="C5624" s="231" t="s">
        <v>971</v>
      </c>
      <c r="D5624" s="231" t="s">
        <v>972</v>
      </c>
      <c r="E5624" s="231" t="s">
        <v>996</v>
      </c>
      <c r="F5624" s="231" t="s">
        <v>999</v>
      </c>
      <c r="G5624" s="231" t="s">
        <v>974</v>
      </c>
      <c r="H5624" s="231" t="s">
        <v>57</v>
      </c>
      <c r="K5624" s="231" t="s">
        <v>86</v>
      </c>
      <c r="L5624" s="231" t="s">
        <v>980</v>
      </c>
      <c r="M5624" s="234"/>
      <c r="N5624" s="236"/>
      <c r="O5624" s="236"/>
    </row>
    <row r="5625" spans="1:15">
      <c r="A5625" s="237" t="s">
        <v>969</v>
      </c>
      <c r="B5625" s="237" t="s">
        <v>970</v>
      </c>
      <c r="C5625" s="237" t="s">
        <v>971</v>
      </c>
      <c r="D5625" s="237" t="s">
        <v>972</v>
      </c>
      <c r="E5625" s="237" t="s">
        <v>996</v>
      </c>
      <c r="F5625" s="237" t="s">
        <v>999</v>
      </c>
      <c r="G5625" s="237" t="s">
        <v>974</v>
      </c>
      <c r="H5625" s="237" t="s">
        <v>58</v>
      </c>
      <c r="I5625" s="237"/>
      <c r="J5625" s="237"/>
      <c r="K5625" s="237" t="s">
        <v>86</v>
      </c>
      <c r="L5625" s="237" t="s">
        <v>976</v>
      </c>
      <c r="M5625" s="237">
        <v>12.5246</v>
      </c>
      <c r="N5625" s="237"/>
      <c r="O5625" s="237"/>
    </row>
    <row r="5626" spans="1:15">
      <c r="A5626" s="237" t="s">
        <v>969</v>
      </c>
      <c r="B5626" s="237" t="s">
        <v>970</v>
      </c>
      <c r="C5626" s="237" t="s">
        <v>971</v>
      </c>
      <c r="D5626" s="237" t="s">
        <v>972</v>
      </c>
      <c r="E5626" s="237" t="s">
        <v>996</v>
      </c>
      <c r="F5626" s="237" t="s">
        <v>999</v>
      </c>
      <c r="G5626" s="237" t="s">
        <v>974</v>
      </c>
      <c r="H5626" s="237" t="s">
        <v>58</v>
      </c>
      <c r="I5626" s="237"/>
      <c r="J5626" s="237"/>
      <c r="K5626" s="237" t="s">
        <v>86</v>
      </c>
      <c r="L5626" s="237" t="s">
        <v>977</v>
      </c>
      <c r="M5626" s="238">
        <v>1.4586699365018599E-6</v>
      </c>
      <c r="N5626" s="238"/>
      <c r="O5626" s="238"/>
    </row>
    <row r="5627" spans="1:15">
      <c r="A5627" s="231" t="s">
        <v>969</v>
      </c>
      <c r="B5627" s="231" t="s">
        <v>970</v>
      </c>
      <c r="C5627" s="231" t="s">
        <v>971</v>
      </c>
      <c r="D5627" s="231" t="s">
        <v>972</v>
      </c>
      <c r="E5627" s="231" t="s">
        <v>996</v>
      </c>
      <c r="F5627" s="231" t="s">
        <v>999</v>
      </c>
      <c r="G5627" s="231" t="s">
        <v>974</v>
      </c>
      <c r="H5627" s="231" t="s">
        <v>58</v>
      </c>
      <c r="I5627" s="231" t="s">
        <v>128</v>
      </c>
      <c r="J5627" s="231" t="s">
        <v>811</v>
      </c>
      <c r="K5627" s="231" t="s">
        <v>86</v>
      </c>
      <c r="L5627" s="231" t="s">
        <v>978</v>
      </c>
      <c r="M5627" s="234"/>
      <c r="N5627" s="235">
        <v>1</v>
      </c>
      <c r="O5627" s="235">
        <v>1</v>
      </c>
    </row>
    <row r="5628" spans="1:15">
      <c r="A5628" s="231" t="s">
        <v>969</v>
      </c>
      <c r="B5628" s="231" t="s">
        <v>970</v>
      </c>
      <c r="C5628" s="231" t="s">
        <v>971</v>
      </c>
      <c r="D5628" s="231" t="s">
        <v>972</v>
      </c>
      <c r="E5628" s="231" t="s">
        <v>996</v>
      </c>
      <c r="F5628" s="231" t="s">
        <v>999</v>
      </c>
      <c r="G5628" s="231" t="s">
        <v>974</v>
      </c>
      <c r="H5628" s="231" t="s">
        <v>58</v>
      </c>
      <c r="K5628" s="231" t="s">
        <v>86</v>
      </c>
      <c r="L5628" s="231" t="s">
        <v>979</v>
      </c>
      <c r="M5628" s="234"/>
      <c r="N5628" s="236"/>
      <c r="O5628" s="236"/>
    </row>
    <row r="5629" spans="1:15">
      <c r="A5629" s="231" t="s">
        <v>969</v>
      </c>
      <c r="B5629" s="231" t="s">
        <v>970</v>
      </c>
      <c r="C5629" s="231" t="s">
        <v>971</v>
      </c>
      <c r="D5629" s="231" t="s">
        <v>972</v>
      </c>
      <c r="E5629" s="231" t="s">
        <v>996</v>
      </c>
      <c r="F5629" s="231" t="s">
        <v>999</v>
      </c>
      <c r="G5629" s="231" t="s">
        <v>974</v>
      </c>
      <c r="H5629" s="231" t="s">
        <v>58</v>
      </c>
      <c r="K5629" s="231" t="s">
        <v>86</v>
      </c>
      <c r="L5629" s="231" t="s">
        <v>980</v>
      </c>
      <c r="M5629" s="234"/>
      <c r="N5629" s="236"/>
      <c r="O5629" s="236"/>
    </row>
    <row r="5630" spans="1:15">
      <c r="A5630" s="237" t="s">
        <v>969</v>
      </c>
      <c r="B5630" s="237" t="s">
        <v>970</v>
      </c>
      <c r="C5630" s="237" t="s">
        <v>971</v>
      </c>
      <c r="D5630" s="237" t="s">
        <v>972</v>
      </c>
      <c r="E5630" s="237" t="s">
        <v>996</v>
      </c>
      <c r="F5630" s="237" t="s">
        <v>999</v>
      </c>
      <c r="G5630" s="237" t="s">
        <v>974</v>
      </c>
      <c r="H5630" s="237" t="s">
        <v>63</v>
      </c>
      <c r="I5630" s="237"/>
      <c r="J5630" s="237"/>
      <c r="K5630" s="237" t="s">
        <v>86</v>
      </c>
      <c r="L5630" s="237" t="s">
        <v>976</v>
      </c>
      <c r="M5630" s="237">
        <v>1.4713000000000001</v>
      </c>
      <c r="N5630" s="237"/>
      <c r="O5630" s="237"/>
    </row>
    <row r="5631" spans="1:15">
      <c r="A5631" s="237" t="s">
        <v>969</v>
      </c>
      <c r="B5631" s="237" t="s">
        <v>970</v>
      </c>
      <c r="C5631" s="237" t="s">
        <v>971</v>
      </c>
      <c r="D5631" s="237" t="s">
        <v>972</v>
      </c>
      <c r="E5631" s="237" t="s">
        <v>996</v>
      </c>
      <c r="F5631" s="237" t="s">
        <v>999</v>
      </c>
      <c r="G5631" s="237" t="s">
        <v>974</v>
      </c>
      <c r="H5631" s="237" t="s">
        <v>63</v>
      </c>
      <c r="I5631" s="237"/>
      <c r="J5631" s="237"/>
      <c r="K5631" s="237" t="s">
        <v>86</v>
      </c>
      <c r="L5631" s="237" t="s">
        <v>977</v>
      </c>
      <c r="M5631" s="238">
        <v>1.7323528728035601E-7</v>
      </c>
      <c r="N5631" s="238"/>
      <c r="O5631" s="238"/>
    </row>
    <row r="5632" spans="1:15">
      <c r="A5632" s="231" t="s">
        <v>969</v>
      </c>
      <c r="B5632" s="231" t="s">
        <v>970</v>
      </c>
      <c r="C5632" s="231" t="s">
        <v>971</v>
      </c>
      <c r="D5632" s="231" t="s">
        <v>972</v>
      </c>
      <c r="E5632" s="231" t="s">
        <v>996</v>
      </c>
      <c r="F5632" s="231" t="s">
        <v>999</v>
      </c>
      <c r="G5632" s="231" t="s">
        <v>974</v>
      </c>
      <c r="H5632" s="231" t="s">
        <v>63</v>
      </c>
      <c r="I5632" s="231" t="s">
        <v>128</v>
      </c>
      <c r="J5632" s="231" t="s">
        <v>811</v>
      </c>
      <c r="K5632" s="231" t="s">
        <v>86</v>
      </c>
      <c r="L5632" s="231" t="s">
        <v>978</v>
      </c>
      <c r="M5632" s="234"/>
      <c r="N5632" s="235">
        <v>1</v>
      </c>
      <c r="O5632" s="235">
        <v>1</v>
      </c>
    </row>
    <row r="5633" spans="1:15">
      <c r="A5633" s="231" t="s">
        <v>969</v>
      </c>
      <c r="B5633" s="231" t="s">
        <v>970</v>
      </c>
      <c r="C5633" s="231" t="s">
        <v>971</v>
      </c>
      <c r="D5633" s="231" t="s">
        <v>972</v>
      </c>
      <c r="E5633" s="231" t="s">
        <v>996</v>
      </c>
      <c r="F5633" s="231" t="s">
        <v>999</v>
      </c>
      <c r="G5633" s="231" t="s">
        <v>974</v>
      </c>
      <c r="H5633" s="231" t="s">
        <v>63</v>
      </c>
      <c r="K5633" s="231" t="s">
        <v>86</v>
      </c>
      <c r="L5633" s="231" t="s">
        <v>979</v>
      </c>
      <c r="M5633" s="234"/>
      <c r="N5633" s="236"/>
      <c r="O5633" s="236"/>
    </row>
    <row r="5634" spans="1:15">
      <c r="A5634" s="231" t="s">
        <v>969</v>
      </c>
      <c r="B5634" s="231" t="s">
        <v>970</v>
      </c>
      <c r="C5634" s="231" t="s">
        <v>971</v>
      </c>
      <c r="D5634" s="231" t="s">
        <v>972</v>
      </c>
      <c r="E5634" s="231" t="s">
        <v>996</v>
      </c>
      <c r="F5634" s="231" t="s">
        <v>999</v>
      </c>
      <c r="G5634" s="231" t="s">
        <v>974</v>
      </c>
      <c r="H5634" s="231" t="s">
        <v>63</v>
      </c>
      <c r="K5634" s="231" t="s">
        <v>86</v>
      </c>
      <c r="L5634" s="231" t="s">
        <v>980</v>
      </c>
      <c r="M5634" s="234"/>
      <c r="N5634" s="236"/>
      <c r="O5634" s="236"/>
    </row>
    <row r="5635" spans="1:15">
      <c r="A5635" s="237" t="s">
        <v>969</v>
      </c>
      <c r="B5635" s="237" t="s">
        <v>970</v>
      </c>
      <c r="C5635" s="237" t="s">
        <v>971</v>
      </c>
      <c r="D5635" s="237" t="s">
        <v>972</v>
      </c>
      <c r="E5635" s="237" t="s">
        <v>996</v>
      </c>
      <c r="F5635" s="237" t="s">
        <v>999</v>
      </c>
      <c r="G5635" s="237" t="s">
        <v>974</v>
      </c>
      <c r="H5635" s="237" t="s">
        <v>62</v>
      </c>
      <c r="I5635" s="237"/>
      <c r="J5635" s="237"/>
      <c r="K5635" s="237" t="s">
        <v>86</v>
      </c>
      <c r="L5635" s="237" t="s">
        <v>976</v>
      </c>
      <c r="M5635" s="237">
        <v>85.936800000000005</v>
      </c>
      <c r="N5635" s="237"/>
      <c r="O5635" s="237">
        <v>66.6858</v>
      </c>
    </row>
    <row r="5636" spans="1:15">
      <c r="A5636" s="237" t="s">
        <v>969</v>
      </c>
      <c r="B5636" s="237" t="s">
        <v>970</v>
      </c>
      <c r="C5636" s="237" t="s">
        <v>971</v>
      </c>
      <c r="D5636" s="237" t="s">
        <v>972</v>
      </c>
      <c r="E5636" s="237" t="s">
        <v>996</v>
      </c>
      <c r="F5636" s="237" t="s">
        <v>999</v>
      </c>
      <c r="G5636" s="237" t="s">
        <v>974</v>
      </c>
      <c r="H5636" s="237" t="s">
        <v>62</v>
      </c>
      <c r="I5636" s="237"/>
      <c r="J5636" s="237"/>
      <c r="K5636" s="237" t="s">
        <v>86</v>
      </c>
      <c r="L5636" s="237" t="s">
        <v>977</v>
      </c>
      <c r="M5636" s="238">
        <v>1.3306930122894299E-5</v>
      </c>
      <c r="N5636" s="238"/>
      <c r="O5636" s="238">
        <v>1.0381804859756601E-5</v>
      </c>
    </row>
    <row r="5637" spans="1:15">
      <c r="A5637" s="231" t="s">
        <v>969</v>
      </c>
      <c r="B5637" s="231" t="s">
        <v>970</v>
      </c>
      <c r="C5637" s="231" t="s">
        <v>971</v>
      </c>
      <c r="D5637" s="231" t="s">
        <v>972</v>
      </c>
      <c r="E5637" s="231" t="s">
        <v>996</v>
      </c>
      <c r="F5637" s="231" t="s">
        <v>999</v>
      </c>
      <c r="G5637" s="231" t="s">
        <v>974</v>
      </c>
      <c r="H5637" s="231" t="s">
        <v>62</v>
      </c>
      <c r="I5637" s="231" t="s">
        <v>1002</v>
      </c>
      <c r="J5637" s="231" t="s">
        <v>1009</v>
      </c>
      <c r="K5637" s="231" t="s">
        <v>86</v>
      </c>
      <c r="L5637" s="231" t="s">
        <v>978</v>
      </c>
      <c r="M5637" s="234"/>
      <c r="N5637" s="235">
        <v>1</v>
      </c>
      <c r="O5637" s="235">
        <v>1</v>
      </c>
    </row>
    <row r="5638" spans="1:15">
      <c r="A5638" s="231" t="s">
        <v>969</v>
      </c>
      <c r="B5638" s="231" t="s">
        <v>970</v>
      </c>
      <c r="C5638" s="231" t="s">
        <v>971</v>
      </c>
      <c r="D5638" s="231" t="s">
        <v>972</v>
      </c>
      <c r="E5638" s="231" t="s">
        <v>996</v>
      </c>
      <c r="F5638" s="231" t="s">
        <v>999</v>
      </c>
      <c r="G5638" s="231" t="s">
        <v>974</v>
      </c>
      <c r="H5638" s="231" t="s">
        <v>62</v>
      </c>
      <c r="K5638" s="231" t="s">
        <v>86</v>
      </c>
      <c r="L5638" s="231" t="s">
        <v>979</v>
      </c>
      <c r="M5638" s="234"/>
      <c r="N5638" s="236"/>
      <c r="O5638" s="235"/>
    </row>
    <row r="5639" spans="1:15">
      <c r="A5639" s="231" t="s">
        <v>969</v>
      </c>
      <c r="B5639" s="231" t="s">
        <v>970</v>
      </c>
      <c r="C5639" s="231" t="s">
        <v>971</v>
      </c>
      <c r="D5639" s="231" t="s">
        <v>972</v>
      </c>
      <c r="E5639" s="231" t="s">
        <v>996</v>
      </c>
      <c r="F5639" s="231" t="s">
        <v>999</v>
      </c>
      <c r="G5639" s="231" t="s">
        <v>974</v>
      </c>
      <c r="H5639" s="231" t="s">
        <v>62</v>
      </c>
      <c r="K5639" s="231" t="s">
        <v>86</v>
      </c>
      <c r="L5639" s="231" t="s">
        <v>980</v>
      </c>
      <c r="M5639" s="234"/>
      <c r="N5639" s="236"/>
      <c r="O5639" s="235"/>
    </row>
    <row r="5640" spans="1:15">
      <c r="A5640" s="237" t="s">
        <v>969</v>
      </c>
      <c r="B5640" s="237" t="s">
        <v>970</v>
      </c>
      <c r="C5640" s="237" t="s">
        <v>971</v>
      </c>
      <c r="D5640" s="237" t="s">
        <v>972</v>
      </c>
      <c r="E5640" s="237" t="s">
        <v>996</v>
      </c>
      <c r="F5640" s="237" t="s">
        <v>999</v>
      </c>
      <c r="G5640" s="237" t="s">
        <v>974</v>
      </c>
      <c r="H5640" s="237" t="s">
        <v>60</v>
      </c>
      <c r="I5640" s="237"/>
      <c r="J5640" s="237"/>
      <c r="K5640" s="237" t="s">
        <v>86</v>
      </c>
      <c r="L5640" s="237" t="s">
        <v>976</v>
      </c>
      <c r="M5640" s="237">
        <v>0.1187</v>
      </c>
      <c r="N5640" s="237"/>
      <c r="O5640" s="237">
        <v>0.11700000000000001</v>
      </c>
    </row>
    <row r="5641" spans="1:15">
      <c r="A5641" s="237" t="s">
        <v>969</v>
      </c>
      <c r="B5641" s="237" t="s">
        <v>970</v>
      </c>
      <c r="C5641" s="237" t="s">
        <v>971</v>
      </c>
      <c r="D5641" s="237" t="s">
        <v>972</v>
      </c>
      <c r="E5641" s="237" t="s">
        <v>996</v>
      </c>
      <c r="F5641" s="237" t="s">
        <v>999</v>
      </c>
      <c r="G5641" s="237" t="s">
        <v>974</v>
      </c>
      <c r="H5641" s="237" t="s">
        <v>60</v>
      </c>
      <c r="I5641" s="237"/>
      <c r="J5641" s="237"/>
      <c r="K5641" s="237" t="s">
        <v>86</v>
      </c>
      <c r="L5641" s="237" t="s">
        <v>977</v>
      </c>
      <c r="M5641" s="238">
        <v>1.9027906170901199E-8</v>
      </c>
      <c r="N5641" s="238"/>
      <c r="O5641" s="238">
        <v>1.82148398698302E-8</v>
      </c>
    </row>
    <row r="5642" spans="1:15">
      <c r="A5642" s="231" t="s">
        <v>969</v>
      </c>
      <c r="B5642" s="231" t="s">
        <v>970</v>
      </c>
      <c r="C5642" s="231" t="s">
        <v>971</v>
      </c>
      <c r="D5642" s="231" t="s">
        <v>972</v>
      </c>
      <c r="E5642" s="231" t="s">
        <v>996</v>
      </c>
      <c r="F5642" s="231" t="s">
        <v>999</v>
      </c>
      <c r="G5642" s="231" t="s">
        <v>974</v>
      </c>
      <c r="H5642" s="231" t="s">
        <v>60</v>
      </c>
      <c r="I5642" s="231" t="s">
        <v>1002</v>
      </c>
      <c r="J5642" s="231" t="s">
        <v>1009</v>
      </c>
      <c r="K5642" s="231" t="s">
        <v>86</v>
      </c>
      <c r="L5642" s="231" t="s">
        <v>978</v>
      </c>
      <c r="M5642" s="234"/>
      <c r="N5642" s="235">
        <v>1</v>
      </c>
      <c r="O5642" s="235">
        <v>1</v>
      </c>
    </row>
    <row r="5643" spans="1:15">
      <c r="A5643" s="231" t="s">
        <v>969</v>
      </c>
      <c r="B5643" s="231" t="s">
        <v>970</v>
      </c>
      <c r="C5643" s="231" t="s">
        <v>971</v>
      </c>
      <c r="D5643" s="231" t="s">
        <v>972</v>
      </c>
      <c r="E5643" s="231" t="s">
        <v>996</v>
      </c>
      <c r="F5643" s="231" t="s">
        <v>999</v>
      </c>
      <c r="G5643" s="231" t="s">
        <v>974</v>
      </c>
      <c r="H5643" s="231" t="s">
        <v>60</v>
      </c>
      <c r="K5643" s="231" t="s">
        <v>86</v>
      </c>
      <c r="L5643" s="231" t="s">
        <v>979</v>
      </c>
      <c r="M5643" s="234"/>
      <c r="N5643" s="236"/>
      <c r="O5643" s="235"/>
    </row>
    <row r="5644" spans="1:15">
      <c r="A5644" s="231" t="s">
        <v>969</v>
      </c>
      <c r="B5644" s="231" t="s">
        <v>970</v>
      </c>
      <c r="C5644" s="231" t="s">
        <v>971</v>
      </c>
      <c r="D5644" s="231" t="s">
        <v>972</v>
      </c>
      <c r="E5644" s="231" t="s">
        <v>996</v>
      </c>
      <c r="F5644" s="231" t="s">
        <v>999</v>
      </c>
      <c r="G5644" s="231" t="s">
        <v>974</v>
      </c>
      <c r="H5644" s="231" t="s">
        <v>60</v>
      </c>
      <c r="K5644" s="231" t="s">
        <v>86</v>
      </c>
      <c r="L5644" s="231" t="s">
        <v>980</v>
      </c>
      <c r="M5644" s="234"/>
      <c r="N5644" s="236"/>
      <c r="O5644" s="235"/>
    </row>
    <row r="5645" spans="1:15">
      <c r="A5645" s="237" t="s">
        <v>969</v>
      </c>
      <c r="B5645" s="237" t="s">
        <v>970</v>
      </c>
      <c r="C5645" s="237" t="s">
        <v>971</v>
      </c>
      <c r="D5645" s="237" t="s">
        <v>972</v>
      </c>
      <c r="E5645" s="237" t="s">
        <v>996</v>
      </c>
      <c r="F5645" s="237" t="s">
        <v>999</v>
      </c>
      <c r="G5645" s="237" t="s">
        <v>974</v>
      </c>
      <c r="H5645" s="237" t="s">
        <v>17</v>
      </c>
      <c r="I5645" s="237"/>
      <c r="J5645" s="237"/>
      <c r="K5645" s="237" t="s">
        <v>86</v>
      </c>
      <c r="L5645" s="237" t="s">
        <v>976</v>
      </c>
      <c r="M5645" s="237">
        <v>652.77279999999996</v>
      </c>
      <c r="N5645" s="237"/>
      <c r="O5645" s="237">
        <v>143.75810000000001</v>
      </c>
    </row>
    <row r="5646" spans="1:15">
      <c r="A5646" s="237" t="s">
        <v>969</v>
      </c>
      <c r="B5646" s="237" t="s">
        <v>970</v>
      </c>
      <c r="C5646" s="237" t="s">
        <v>971</v>
      </c>
      <c r="D5646" s="237" t="s">
        <v>972</v>
      </c>
      <c r="E5646" s="237" t="s">
        <v>996</v>
      </c>
      <c r="F5646" s="237" t="s">
        <v>999</v>
      </c>
      <c r="G5646" s="237" t="s">
        <v>974</v>
      </c>
      <c r="H5646" s="237" t="s">
        <v>17</v>
      </c>
      <c r="I5646" s="237"/>
      <c r="J5646" s="237"/>
      <c r="K5646" s="237" t="s">
        <v>86</v>
      </c>
      <c r="L5646" s="237" t="s">
        <v>977</v>
      </c>
      <c r="M5646" s="238">
        <v>7.3855570657242696E-5</v>
      </c>
      <c r="N5646" s="238"/>
      <c r="O5646" s="238">
        <v>2.2380604884538799E-5</v>
      </c>
    </row>
    <row r="5647" spans="1:15">
      <c r="A5647" s="231" t="s">
        <v>969</v>
      </c>
      <c r="B5647" s="231" t="s">
        <v>970</v>
      </c>
      <c r="C5647" s="231" t="s">
        <v>971</v>
      </c>
      <c r="D5647" s="231" t="s">
        <v>972</v>
      </c>
      <c r="E5647" s="231" t="s">
        <v>996</v>
      </c>
      <c r="F5647" s="231" t="s">
        <v>999</v>
      </c>
      <c r="G5647" s="231" t="s">
        <v>974</v>
      </c>
      <c r="H5647" s="231" t="s">
        <v>17</v>
      </c>
      <c r="I5647" s="231" t="s">
        <v>1020</v>
      </c>
      <c r="J5647" s="231" t="s">
        <v>811</v>
      </c>
      <c r="K5647" s="231" t="s">
        <v>86</v>
      </c>
      <c r="L5647" s="231" t="s">
        <v>978</v>
      </c>
      <c r="M5647" s="234"/>
      <c r="N5647" s="239">
        <v>0.7</v>
      </c>
      <c r="O5647" s="239">
        <v>0.7</v>
      </c>
    </row>
    <row r="5648" spans="1:15">
      <c r="A5648" s="231" t="s">
        <v>969</v>
      </c>
      <c r="B5648" s="231" t="s">
        <v>970</v>
      </c>
      <c r="C5648" s="231" t="s">
        <v>971</v>
      </c>
      <c r="D5648" s="231" t="s">
        <v>972</v>
      </c>
      <c r="E5648" s="231" t="s">
        <v>996</v>
      </c>
      <c r="F5648" s="231" t="s">
        <v>999</v>
      </c>
      <c r="G5648" s="231" t="s">
        <v>974</v>
      </c>
      <c r="H5648" s="231" t="s">
        <v>17</v>
      </c>
      <c r="I5648" s="231" t="s">
        <v>1005</v>
      </c>
      <c r="J5648" s="231" t="s">
        <v>1009</v>
      </c>
      <c r="K5648" s="231" t="s">
        <v>86</v>
      </c>
      <c r="L5648" s="231" t="s">
        <v>979</v>
      </c>
      <c r="M5648" s="234"/>
      <c r="N5648" s="239">
        <v>0.15</v>
      </c>
      <c r="O5648" s="239">
        <v>0.15</v>
      </c>
    </row>
    <row r="5649" spans="1:15">
      <c r="A5649" s="231" t="s">
        <v>969</v>
      </c>
      <c r="B5649" s="231" t="s">
        <v>970</v>
      </c>
      <c r="C5649" s="231" t="s">
        <v>971</v>
      </c>
      <c r="D5649" s="231" t="s">
        <v>972</v>
      </c>
      <c r="E5649" s="231" t="s">
        <v>996</v>
      </c>
      <c r="F5649" s="231" t="s">
        <v>999</v>
      </c>
      <c r="G5649" s="231" t="s">
        <v>974</v>
      </c>
      <c r="H5649" s="231" t="s">
        <v>17</v>
      </c>
      <c r="I5649" s="231" t="s">
        <v>105</v>
      </c>
      <c r="J5649" s="231" t="s">
        <v>813</v>
      </c>
      <c r="K5649" s="231" t="s">
        <v>86</v>
      </c>
      <c r="L5649" s="231" t="s">
        <v>980</v>
      </c>
      <c r="M5649" s="234"/>
      <c r="N5649" s="239">
        <v>0.15</v>
      </c>
      <c r="O5649" s="239">
        <v>0.15</v>
      </c>
    </row>
    <row r="5650" spans="1:15">
      <c r="A5650" s="237" t="s">
        <v>969</v>
      </c>
      <c r="B5650" s="237" t="s">
        <v>970</v>
      </c>
      <c r="C5650" s="237" t="s">
        <v>971</v>
      </c>
      <c r="D5650" s="237" t="s">
        <v>972</v>
      </c>
      <c r="E5650" s="237" t="s">
        <v>996</v>
      </c>
      <c r="F5650" s="237" t="s">
        <v>999</v>
      </c>
      <c r="G5650" s="237" t="s">
        <v>974</v>
      </c>
      <c r="H5650" s="237" t="s">
        <v>45</v>
      </c>
      <c r="I5650" s="237"/>
      <c r="J5650" s="237"/>
      <c r="K5650" s="237" t="s">
        <v>86</v>
      </c>
      <c r="L5650" s="237" t="s">
        <v>976</v>
      </c>
      <c r="M5650" s="237">
        <v>56.7072</v>
      </c>
      <c r="N5650" s="237"/>
      <c r="O5650" s="237">
        <v>3.6065999999999998</v>
      </c>
    </row>
    <row r="5651" spans="1:15">
      <c r="A5651" s="237" t="s">
        <v>969</v>
      </c>
      <c r="B5651" s="237" t="s">
        <v>970</v>
      </c>
      <c r="C5651" s="237" t="s">
        <v>971</v>
      </c>
      <c r="D5651" s="237" t="s">
        <v>972</v>
      </c>
      <c r="E5651" s="237" t="s">
        <v>996</v>
      </c>
      <c r="F5651" s="237" t="s">
        <v>999</v>
      </c>
      <c r="G5651" s="237" t="s">
        <v>974</v>
      </c>
      <c r="H5651" s="237" t="s">
        <v>45</v>
      </c>
      <c r="I5651" s="237"/>
      <c r="J5651" s="237"/>
      <c r="K5651" s="237" t="s">
        <v>86</v>
      </c>
      <c r="L5651" s="237" t="s">
        <v>977</v>
      </c>
      <c r="M5651" s="238">
        <v>6.4159269754720099E-6</v>
      </c>
      <c r="N5651" s="238"/>
      <c r="O5651" s="238">
        <v>5.6148411516692004E-7</v>
      </c>
    </row>
    <row r="5652" spans="1:15">
      <c r="A5652" s="231" t="s">
        <v>969</v>
      </c>
      <c r="B5652" s="231" t="s">
        <v>970</v>
      </c>
      <c r="C5652" s="231" t="s">
        <v>971</v>
      </c>
      <c r="D5652" s="231" t="s">
        <v>972</v>
      </c>
      <c r="E5652" s="231" t="s">
        <v>996</v>
      </c>
      <c r="F5652" s="231" t="s">
        <v>999</v>
      </c>
      <c r="G5652" s="231" t="s">
        <v>974</v>
      </c>
      <c r="H5652" s="231" t="s">
        <v>45</v>
      </c>
      <c r="I5652" s="231" t="s">
        <v>1075</v>
      </c>
      <c r="J5652" s="231" t="s">
        <v>1016</v>
      </c>
      <c r="K5652" s="231" t="s">
        <v>86</v>
      </c>
      <c r="L5652" s="231" t="s">
        <v>978</v>
      </c>
      <c r="M5652" s="234"/>
      <c r="N5652" s="239">
        <v>0.5</v>
      </c>
      <c r="O5652" s="239">
        <v>0.5</v>
      </c>
    </row>
    <row r="5653" spans="1:15">
      <c r="A5653" s="231" t="s">
        <v>969</v>
      </c>
      <c r="B5653" s="231" t="s">
        <v>970</v>
      </c>
      <c r="C5653" s="231" t="s">
        <v>971</v>
      </c>
      <c r="D5653" s="231" t="s">
        <v>972</v>
      </c>
      <c r="E5653" s="231" t="s">
        <v>996</v>
      </c>
      <c r="F5653" s="231" t="s">
        <v>999</v>
      </c>
      <c r="G5653" s="231" t="s">
        <v>974</v>
      </c>
      <c r="H5653" s="231" t="s">
        <v>45</v>
      </c>
      <c r="I5653" s="231" t="s">
        <v>1075</v>
      </c>
      <c r="J5653" s="231" t="s">
        <v>1074</v>
      </c>
      <c r="K5653" s="231" t="s">
        <v>86</v>
      </c>
      <c r="L5653" s="231" t="s">
        <v>979</v>
      </c>
      <c r="M5653" s="234"/>
      <c r="N5653" s="239">
        <v>0.5</v>
      </c>
      <c r="O5653" s="239">
        <v>0.5</v>
      </c>
    </row>
    <row r="5654" spans="1:15">
      <c r="A5654" s="231" t="s">
        <v>969</v>
      </c>
      <c r="B5654" s="231" t="s">
        <v>970</v>
      </c>
      <c r="C5654" s="231" t="s">
        <v>971</v>
      </c>
      <c r="D5654" s="231" t="s">
        <v>972</v>
      </c>
      <c r="E5654" s="231" t="s">
        <v>996</v>
      </c>
      <c r="F5654" s="231" t="s">
        <v>999</v>
      </c>
      <c r="G5654" s="231" t="s">
        <v>974</v>
      </c>
      <c r="H5654" s="231" t="s">
        <v>45</v>
      </c>
      <c r="K5654" s="231" t="s">
        <v>86</v>
      </c>
      <c r="L5654" s="231" t="s">
        <v>980</v>
      </c>
      <c r="M5654" s="234"/>
      <c r="N5654" s="236"/>
      <c r="O5654" s="235"/>
    </row>
    <row r="5655" spans="1:15">
      <c r="A5655" s="237" t="s">
        <v>969</v>
      </c>
      <c r="B5655" s="237" t="s">
        <v>970</v>
      </c>
      <c r="C5655" s="237" t="s">
        <v>971</v>
      </c>
      <c r="D5655" s="237" t="s">
        <v>972</v>
      </c>
      <c r="E5655" s="237" t="s">
        <v>996</v>
      </c>
      <c r="F5655" s="237" t="s">
        <v>999</v>
      </c>
      <c r="G5655" s="237" t="s">
        <v>974</v>
      </c>
      <c r="H5655" s="237" t="s">
        <v>975</v>
      </c>
      <c r="I5655" s="237"/>
      <c r="J5655" s="237"/>
      <c r="K5655" s="237" t="s">
        <v>1000</v>
      </c>
      <c r="L5655" s="237" t="s">
        <v>976</v>
      </c>
      <c r="M5655" s="237">
        <v>22445.9866</v>
      </c>
      <c r="N5655" s="237">
        <v>19937.635900000001</v>
      </c>
      <c r="O5655" s="237"/>
    </row>
    <row r="5656" spans="1:15">
      <c r="A5656" s="237" t="s">
        <v>969</v>
      </c>
      <c r="B5656" s="237" t="s">
        <v>970</v>
      </c>
      <c r="C5656" s="237" t="s">
        <v>971</v>
      </c>
      <c r="D5656" s="237" t="s">
        <v>972</v>
      </c>
      <c r="E5656" s="237" t="s">
        <v>996</v>
      </c>
      <c r="F5656" s="237" t="s">
        <v>999</v>
      </c>
      <c r="G5656" s="237" t="s">
        <v>974</v>
      </c>
      <c r="H5656" s="237" t="s">
        <v>975</v>
      </c>
      <c r="I5656" s="237"/>
      <c r="J5656" s="237"/>
      <c r="K5656" s="237" t="s">
        <v>1000</v>
      </c>
      <c r="L5656" s="237" t="s">
        <v>977</v>
      </c>
      <c r="M5656" s="238">
        <v>5.07813635934206E-3</v>
      </c>
      <c r="N5656" s="238">
        <v>4.9763694696040497E-3</v>
      </c>
      <c r="O5656" s="238"/>
    </row>
    <row r="5657" spans="1:15">
      <c r="A5657" s="231" t="s">
        <v>969</v>
      </c>
      <c r="B5657" s="231" t="s">
        <v>970</v>
      </c>
      <c r="C5657" s="231" t="s">
        <v>971</v>
      </c>
      <c r="D5657" s="231" t="s">
        <v>972</v>
      </c>
      <c r="E5657" s="231" t="s">
        <v>996</v>
      </c>
      <c r="F5657" s="231" t="s">
        <v>999</v>
      </c>
      <c r="G5657" s="231" t="s">
        <v>974</v>
      </c>
      <c r="H5657" s="231" t="s">
        <v>975</v>
      </c>
      <c r="I5657" s="231" t="s">
        <v>1002</v>
      </c>
      <c r="J5657" s="231" t="s">
        <v>1076</v>
      </c>
      <c r="K5657" s="231" t="s">
        <v>1000</v>
      </c>
      <c r="L5657" s="231" t="s">
        <v>978</v>
      </c>
      <c r="M5657" s="234"/>
      <c r="N5657" s="235">
        <v>1</v>
      </c>
      <c r="O5657" s="235">
        <v>1</v>
      </c>
    </row>
    <row r="5658" spans="1:15">
      <c r="A5658" s="231" t="s">
        <v>969</v>
      </c>
      <c r="B5658" s="231" t="s">
        <v>970</v>
      </c>
      <c r="C5658" s="231" t="s">
        <v>971</v>
      </c>
      <c r="D5658" s="231" t="s">
        <v>972</v>
      </c>
      <c r="E5658" s="231" t="s">
        <v>996</v>
      </c>
      <c r="F5658" s="231" t="s">
        <v>999</v>
      </c>
      <c r="G5658" s="231" t="s">
        <v>974</v>
      </c>
      <c r="H5658" s="231" t="s">
        <v>975</v>
      </c>
      <c r="K5658" s="231" t="s">
        <v>1000</v>
      </c>
      <c r="L5658" s="231" t="s">
        <v>979</v>
      </c>
      <c r="M5658" s="234"/>
      <c r="N5658" s="235"/>
      <c r="O5658" s="236"/>
    </row>
    <row r="5659" spans="1:15">
      <c r="A5659" s="231" t="s">
        <v>969</v>
      </c>
      <c r="B5659" s="231" t="s">
        <v>970</v>
      </c>
      <c r="C5659" s="231" t="s">
        <v>971</v>
      </c>
      <c r="D5659" s="231" t="s">
        <v>972</v>
      </c>
      <c r="E5659" s="231" t="s">
        <v>996</v>
      </c>
      <c r="F5659" s="231" t="s">
        <v>999</v>
      </c>
      <c r="G5659" s="231" t="s">
        <v>974</v>
      </c>
      <c r="H5659" s="231" t="s">
        <v>975</v>
      </c>
      <c r="K5659" s="231" t="s">
        <v>1000</v>
      </c>
      <c r="L5659" s="231" t="s">
        <v>980</v>
      </c>
      <c r="M5659" s="234"/>
      <c r="N5659" s="235"/>
      <c r="O5659" s="236"/>
    </row>
    <row r="5660" spans="1:15">
      <c r="A5660" s="237" t="s">
        <v>969</v>
      </c>
      <c r="B5660" s="237" t="s">
        <v>970</v>
      </c>
      <c r="C5660" s="237" t="s">
        <v>971</v>
      </c>
      <c r="D5660" s="237" t="s">
        <v>972</v>
      </c>
      <c r="E5660" s="237" t="s">
        <v>996</v>
      </c>
      <c r="F5660" s="237" t="s">
        <v>999</v>
      </c>
      <c r="G5660" s="237" t="s">
        <v>974</v>
      </c>
      <c r="H5660" s="237" t="s">
        <v>981</v>
      </c>
      <c r="I5660" s="237"/>
      <c r="J5660" s="237"/>
      <c r="K5660" s="237" t="s">
        <v>1000</v>
      </c>
      <c r="L5660" s="237" t="s">
        <v>976</v>
      </c>
      <c r="M5660" s="237">
        <v>2933.5122000000001</v>
      </c>
      <c r="N5660" s="237">
        <v>2682.3926000000001</v>
      </c>
      <c r="O5660" s="237"/>
    </row>
    <row r="5661" spans="1:15">
      <c r="A5661" s="237" t="s">
        <v>969</v>
      </c>
      <c r="B5661" s="237" t="s">
        <v>970</v>
      </c>
      <c r="C5661" s="237" t="s">
        <v>971</v>
      </c>
      <c r="D5661" s="237" t="s">
        <v>972</v>
      </c>
      <c r="E5661" s="237" t="s">
        <v>996</v>
      </c>
      <c r="F5661" s="237" t="s">
        <v>999</v>
      </c>
      <c r="G5661" s="237" t="s">
        <v>974</v>
      </c>
      <c r="H5661" s="237" t="s">
        <v>981</v>
      </c>
      <c r="I5661" s="237"/>
      <c r="J5661" s="237"/>
      <c r="K5661" s="237" t="s">
        <v>1000</v>
      </c>
      <c r="L5661" s="237" t="s">
        <v>977</v>
      </c>
      <c r="M5661" s="238">
        <v>6.7171727805227603E-4</v>
      </c>
      <c r="N5661" s="238">
        <v>6.69516521772365E-4</v>
      </c>
      <c r="O5661" s="238"/>
    </row>
    <row r="5662" spans="1:15">
      <c r="A5662" s="231" t="s">
        <v>969</v>
      </c>
      <c r="B5662" s="231" t="s">
        <v>970</v>
      </c>
      <c r="C5662" s="231" t="s">
        <v>971</v>
      </c>
      <c r="D5662" s="231" t="s">
        <v>972</v>
      </c>
      <c r="E5662" s="231" t="s">
        <v>996</v>
      </c>
      <c r="F5662" s="231" t="s">
        <v>999</v>
      </c>
      <c r="G5662" s="231" t="s">
        <v>974</v>
      </c>
      <c r="H5662" s="231" t="s">
        <v>981</v>
      </c>
      <c r="I5662" s="231" t="s">
        <v>1002</v>
      </c>
      <c r="J5662" s="231" t="s">
        <v>1076</v>
      </c>
      <c r="K5662" s="231" t="s">
        <v>1000</v>
      </c>
      <c r="L5662" s="231" t="s">
        <v>978</v>
      </c>
      <c r="M5662" s="234"/>
      <c r="N5662" s="235">
        <v>1</v>
      </c>
      <c r="O5662" s="235">
        <v>1</v>
      </c>
    </row>
    <row r="5663" spans="1:15">
      <c r="A5663" s="231" t="s">
        <v>969</v>
      </c>
      <c r="B5663" s="231" t="s">
        <v>970</v>
      </c>
      <c r="C5663" s="231" t="s">
        <v>971</v>
      </c>
      <c r="D5663" s="231" t="s">
        <v>972</v>
      </c>
      <c r="E5663" s="231" t="s">
        <v>996</v>
      </c>
      <c r="F5663" s="231" t="s">
        <v>999</v>
      </c>
      <c r="G5663" s="231" t="s">
        <v>974</v>
      </c>
      <c r="H5663" s="231" t="s">
        <v>981</v>
      </c>
      <c r="K5663" s="231" t="s">
        <v>1000</v>
      </c>
      <c r="L5663" s="231" t="s">
        <v>979</v>
      </c>
      <c r="M5663" s="234"/>
      <c r="N5663" s="235"/>
      <c r="O5663" s="236"/>
    </row>
    <row r="5664" spans="1:15">
      <c r="A5664" s="231" t="s">
        <v>969</v>
      </c>
      <c r="B5664" s="231" t="s">
        <v>970</v>
      </c>
      <c r="C5664" s="231" t="s">
        <v>971</v>
      </c>
      <c r="D5664" s="231" t="s">
        <v>972</v>
      </c>
      <c r="E5664" s="231" t="s">
        <v>996</v>
      </c>
      <c r="F5664" s="231" t="s">
        <v>999</v>
      </c>
      <c r="G5664" s="231" t="s">
        <v>974</v>
      </c>
      <c r="H5664" s="231" t="s">
        <v>981</v>
      </c>
      <c r="K5664" s="231" t="s">
        <v>1000</v>
      </c>
      <c r="L5664" s="231" t="s">
        <v>980</v>
      </c>
      <c r="M5664" s="234"/>
      <c r="N5664" s="235"/>
      <c r="O5664" s="236"/>
    </row>
    <row r="5665" spans="1:15">
      <c r="A5665" s="237" t="s">
        <v>969</v>
      </c>
      <c r="B5665" s="237" t="s">
        <v>970</v>
      </c>
      <c r="C5665" s="237" t="s">
        <v>971</v>
      </c>
      <c r="D5665" s="237" t="s">
        <v>972</v>
      </c>
      <c r="E5665" s="237" t="s">
        <v>996</v>
      </c>
      <c r="F5665" s="237" t="s">
        <v>999</v>
      </c>
      <c r="G5665" s="237" t="s">
        <v>974</v>
      </c>
      <c r="H5665" s="237" t="s">
        <v>982</v>
      </c>
      <c r="I5665" s="237"/>
      <c r="J5665" s="237"/>
      <c r="K5665" s="237" t="s">
        <v>1000</v>
      </c>
      <c r="L5665" s="237" t="s">
        <v>976</v>
      </c>
      <c r="M5665" s="237">
        <v>1935.9133999999999</v>
      </c>
      <c r="N5665" s="237"/>
      <c r="O5665" s="237"/>
    </row>
    <row r="5666" spans="1:15">
      <c r="A5666" s="237" t="s">
        <v>969</v>
      </c>
      <c r="B5666" s="237" t="s">
        <v>970</v>
      </c>
      <c r="C5666" s="237" t="s">
        <v>971</v>
      </c>
      <c r="D5666" s="237" t="s">
        <v>972</v>
      </c>
      <c r="E5666" s="237" t="s">
        <v>996</v>
      </c>
      <c r="F5666" s="237" t="s">
        <v>999</v>
      </c>
      <c r="G5666" s="237" t="s">
        <v>974</v>
      </c>
      <c r="H5666" s="237" t="s">
        <v>982</v>
      </c>
      <c r="I5666" s="237"/>
      <c r="J5666" s="237"/>
      <c r="K5666" s="237" t="s">
        <v>1000</v>
      </c>
      <c r="L5666" s="237" t="s">
        <v>977</v>
      </c>
      <c r="M5666" s="238">
        <v>3.83432247629893E-4</v>
      </c>
      <c r="N5666" s="238"/>
      <c r="O5666" s="238"/>
    </row>
    <row r="5667" spans="1:15">
      <c r="A5667" s="231" t="s">
        <v>969</v>
      </c>
      <c r="B5667" s="231" t="s">
        <v>970</v>
      </c>
      <c r="C5667" s="231" t="s">
        <v>971</v>
      </c>
      <c r="D5667" s="231" t="s">
        <v>972</v>
      </c>
      <c r="E5667" s="231" t="s">
        <v>996</v>
      </c>
      <c r="F5667" s="231" t="s">
        <v>999</v>
      </c>
      <c r="G5667" s="231" t="s">
        <v>974</v>
      </c>
      <c r="H5667" s="231" t="s">
        <v>982</v>
      </c>
      <c r="I5667" s="231" t="s">
        <v>1002</v>
      </c>
      <c r="J5667" s="231" t="s">
        <v>1076</v>
      </c>
      <c r="K5667" s="231" t="s">
        <v>1000</v>
      </c>
      <c r="L5667" s="231" t="s">
        <v>978</v>
      </c>
      <c r="M5667" s="234"/>
      <c r="N5667" s="235">
        <v>1</v>
      </c>
      <c r="O5667" s="235">
        <v>1</v>
      </c>
    </row>
    <row r="5668" spans="1:15">
      <c r="A5668" s="231" t="s">
        <v>969</v>
      </c>
      <c r="B5668" s="231" t="s">
        <v>970</v>
      </c>
      <c r="C5668" s="231" t="s">
        <v>971</v>
      </c>
      <c r="D5668" s="231" t="s">
        <v>972</v>
      </c>
      <c r="E5668" s="231" t="s">
        <v>996</v>
      </c>
      <c r="F5668" s="231" t="s">
        <v>999</v>
      </c>
      <c r="G5668" s="231" t="s">
        <v>974</v>
      </c>
      <c r="H5668" s="231" t="s">
        <v>982</v>
      </c>
      <c r="K5668" s="231" t="s">
        <v>1000</v>
      </c>
      <c r="L5668" s="231" t="s">
        <v>979</v>
      </c>
      <c r="M5668" s="234"/>
      <c r="N5668" s="236"/>
      <c r="O5668" s="236"/>
    </row>
    <row r="5669" spans="1:15">
      <c r="A5669" s="231" t="s">
        <v>969</v>
      </c>
      <c r="B5669" s="231" t="s">
        <v>970</v>
      </c>
      <c r="C5669" s="231" t="s">
        <v>971</v>
      </c>
      <c r="D5669" s="231" t="s">
        <v>972</v>
      </c>
      <c r="E5669" s="231" t="s">
        <v>996</v>
      </c>
      <c r="F5669" s="231" t="s">
        <v>999</v>
      </c>
      <c r="G5669" s="231" t="s">
        <v>974</v>
      </c>
      <c r="H5669" s="231" t="s">
        <v>982</v>
      </c>
      <c r="K5669" s="231" t="s">
        <v>1000</v>
      </c>
      <c r="L5669" s="231" t="s">
        <v>980</v>
      </c>
      <c r="M5669" s="234"/>
      <c r="N5669" s="236"/>
      <c r="O5669" s="236"/>
    </row>
    <row r="5670" spans="1:15">
      <c r="A5670" s="237" t="s">
        <v>969</v>
      </c>
      <c r="B5670" s="237" t="s">
        <v>970</v>
      </c>
      <c r="C5670" s="237" t="s">
        <v>971</v>
      </c>
      <c r="D5670" s="237" t="s">
        <v>972</v>
      </c>
      <c r="E5670" s="237" t="s">
        <v>996</v>
      </c>
      <c r="F5670" s="237" t="s">
        <v>999</v>
      </c>
      <c r="G5670" s="237" t="s">
        <v>974</v>
      </c>
      <c r="H5670" s="237" t="s">
        <v>983</v>
      </c>
      <c r="I5670" s="237"/>
      <c r="J5670" s="237"/>
      <c r="K5670" s="237" t="s">
        <v>1000</v>
      </c>
      <c r="L5670" s="237" t="s">
        <v>976</v>
      </c>
      <c r="M5670" s="237">
        <v>225.4941</v>
      </c>
      <c r="N5670" s="237"/>
      <c r="O5670" s="237">
        <v>23.2454</v>
      </c>
    </row>
    <row r="5671" spans="1:15">
      <c r="A5671" s="237" t="s">
        <v>969</v>
      </c>
      <c r="B5671" s="237" t="s">
        <v>970</v>
      </c>
      <c r="C5671" s="237" t="s">
        <v>971</v>
      </c>
      <c r="D5671" s="237" t="s">
        <v>972</v>
      </c>
      <c r="E5671" s="237" t="s">
        <v>996</v>
      </c>
      <c r="F5671" s="237" t="s">
        <v>999</v>
      </c>
      <c r="G5671" s="237" t="s">
        <v>974</v>
      </c>
      <c r="H5671" s="237" t="s">
        <v>983</v>
      </c>
      <c r="I5671" s="237"/>
      <c r="J5671" s="237"/>
      <c r="K5671" s="237" t="s">
        <v>1000</v>
      </c>
      <c r="L5671" s="237" t="s">
        <v>977</v>
      </c>
      <c r="M5671" s="238">
        <v>3.0267418135220201E-5</v>
      </c>
      <c r="N5671" s="238"/>
      <c r="O5671" s="238">
        <v>3.61889947615514E-6</v>
      </c>
    </row>
    <row r="5672" spans="1:15">
      <c r="A5672" s="231" t="s">
        <v>969</v>
      </c>
      <c r="B5672" s="231" t="s">
        <v>970</v>
      </c>
      <c r="C5672" s="231" t="s">
        <v>971</v>
      </c>
      <c r="D5672" s="231" t="s">
        <v>972</v>
      </c>
      <c r="E5672" s="231" t="s">
        <v>996</v>
      </c>
      <c r="F5672" s="231" t="s">
        <v>999</v>
      </c>
      <c r="G5672" s="231" t="s">
        <v>974</v>
      </c>
      <c r="H5672" s="231" t="s">
        <v>983</v>
      </c>
      <c r="I5672" s="231" t="s">
        <v>1002</v>
      </c>
      <c r="J5672" s="231" t="s">
        <v>1076</v>
      </c>
      <c r="K5672" s="231" t="s">
        <v>1000</v>
      </c>
      <c r="L5672" s="231" t="s">
        <v>978</v>
      </c>
      <c r="M5672" s="234"/>
      <c r="N5672" s="235">
        <v>1</v>
      </c>
      <c r="O5672" s="235">
        <v>1</v>
      </c>
    </row>
    <row r="5673" spans="1:15">
      <c r="A5673" s="231" t="s">
        <v>969</v>
      </c>
      <c r="B5673" s="231" t="s">
        <v>970</v>
      </c>
      <c r="C5673" s="231" t="s">
        <v>971</v>
      </c>
      <c r="D5673" s="231" t="s">
        <v>972</v>
      </c>
      <c r="E5673" s="231" t="s">
        <v>996</v>
      </c>
      <c r="F5673" s="231" t="s">
        <v>999</v>
      </c>
      <c r="G5673" s="231" t="s">
        <v>974</v>
      </c>
      <c r="H5673" s="231" t="s">
        <v>983</v>
      </c>
      <c r="K5673" s="231" t="s">
        <v>1000</v>
      </c>
      <c r="L5673" s="231" t="s">
        <v>979</v>
      </c>
      <c r="M5673" s="234"/>
      <c r="N5673" s="236"/>
      <c r="O5673" s="235"/>
    </row>
    <row r="5674" spans="1:15">
      <c r="A5674" s="231" t="s">
        <v>969</v>
      </c>
      <c r="B5674" s="231" t="s">
        <v>970</v>
      </c>
      <c r="C5674" s="231" t="s">
        <v>971</v>
      </c>
      <c r="D5674" s="231" t="s">
        <v>972</v>
      </c>
      <c r="E5674" s="231" t="s">
        <v>996</v>
      </c>
      <c r="F5674" s="231" t="s">
        <v>999</v>
      </c>
      <c r="G5674" s="231" t="s">
        <v>974</v>
      </c>
      <c r="H5674" s="231" t="s">
        <v>983</v>
      </c>
      <c r="K5674" s="231" t="s">
        <v>1000</v>
      </c>
      <c r="L5674" s="231" t="s">
        <v>980</v>
      </c>
      <c r="M5674" s="234"/>
      <c r="N5674" s="236"/>
      <c r="O5674" s="235"/>
    </row>
    <row r="5675" spans="1:15">
      <c r="A5675" s="237" t="s">
        <v>969</v>
      </c>
      <c r="B5675" s="237" t="s">
        <v>970</v>
      </c>
      <c r="C5675" s="237" t="s">
        <v>971</v>
      </c>
      <c r="D5675" s="237" t="s">
        <v>972</v>
      </c>
      <c r="E5675" s="237" t="s">
        <v>996</v>
      </c>
      <c r="F5675" s="237" t="s">
        <v>999</v>
      </c>
      <c r="G5675" s="237" t="s">
        <v>974</v>
      </c>
      <c r="H5675" s="237" t="s">
        <v>984</v>
      </c>
      <c r="I5675" s="237"/>
      <c r="J5675" s="237"/>
      <c r="K5675" s="237" t="s">
        <v>1000</v>
      </c>
      <c r="L5675" s="237" t="s">
        <v>976</v>
      </c>
      <c r="M5675" s="237">
        <v>34785.4306</v>
      </c>
      <c r="N5675" s="237"/>
      <c r="O5675" s="237">
        <v>16369.1474</v>
      </c>
    </row>
    <row r="5676" spans="1:15">
      <c r="A5676" s="237" t="s">
        <v>969</v>
      </c>
      <c r="B5676" s="237" t="s">
        <v>970</v>
      </c>
      <c r="C5676" s="237" t="s">
        <v>971</v>
      </c>
      <c r="D5676" s="237" t="s">
        <v>972</v>
      </c>
      <c r="E5676" s="237" t="s">
        <v>996</v>
      </c>
      <c r="F5676" s="237" t="s">
        <v>999</v>
      </c>
      <c r="G5676" s="237" t="s">
        <v>974</v>
      </c>
      <c r="H5676" s="237" t="s">
        <v>984</v>
      </c>
      <c r="I5676" s="237"/>
      <c r="J5676" s="237"/>
      <c r="K5676" s="237" t="s">
        <v>1000</v>
      </c>
      <c r="L5676" s="237" t="s">
        <v>977</v>
      </c>
      <c r="M5676" s="238">
        <v>6.0099012594374999E-3</v>
      </c>
      <c r="N5676" s="238"/>
      <c r="O5676" s="238">
        <v>2.5483880230482698E-3</v>
      </c>
    </row>
    <row r="5677" spans="1:15">
      <c r="A5677" s="231" t="s">
        <v>969</v>
      </c>
      <c r="B5677" s="231" t="s">
        <v>970</v>
      </c>
      <c r="C5677" s="231" t="s">
        <v>971</v>
      </c>
      <c r="D5677" s="231" t="s">
        <v>972</v>
      </c>
      <c r="E5677" s="231" t="s">
        <v>996</v>
      </c>
      <c r="F5677" s="231" t="s">
        <v>999</v>
      </c>
      <c r="G5677" s="231" t="s">
        <v>974</v>
      </c>
      <c r="H5677" s="231" t="s">
        <v>984</v>
      </c>
      <c r="I5677" s="231" t="s">
        <v>1002</v>
      </c>
      <c r="J5677" s="231" t="s">
        <v>1076</v>
      </c>
      <c r="K5677" s="231" t="s">
        <v>1000</v>
      </c>
      <c r="L5677" s="231" t="s">
        <v>978</v>
      </c>
      <c r="M5677" s="234"/>
      <c r="N5677" s="235">
        <v>1</v>
      </c>
      <c r="O5677" s="235">
        <v>1</v>
      </c>
    </row>
    <row r="5678" spans="1:15">
      <c r="A5678" s="231" t="s">
        <v>969</v>
      </c>
      <c r="B5678" s="231" t="s">
        <v>970</v>
      </c>
      <c r="C5678" s="231" t="s">
        <v>971</v>
      </c>
      <c r="D5678" s="231" t="s">
        <v>972</v>
      </c>
      <c r="E5678" s="231" t="s">
        <v>996</v>
      </c>
      <c r="F5678" s="231" t="s">
        <v>999</v>
      </c>
      <c r="G5678" s="231" t="s">
        <v>974</v>
      </c>
      <c r="H5678" s="231" t="s">
        <v>984</v>
      </c>
      <c r="K5678" s="231" t="s">
        <v>1000</v>
      </c>
      <c r="L5678" s="231" t="s">
        <v>979</v>
      </c>
      <c r="M5678" s="234"/>
      <c r="N5678" s="236"/>
      <c r="O5678" s="235"/>
    </row>
    <row r="5679" spans="1:15">
      <c r="A5679" s="231" t="s">
        <v>969</v>
      </c>
      <c r="B5679" s="231" t="s">
        <v>970</v>
      </c>
      <c r="C5679" s="231" t="s">
        <v>971</v>
      </c>
      <c r="D5679" s="231" t="s">
        <v>972</v>
      </c>
      <c r="E5679" s="231" t="s">
        <v>996</v>
      </c>
      <c r="F5679" s="231" t="s">
        <v>999</v>
      </c>
      <c r="G5679" s="231" t="s">
        <v>974</v>
      </c>
      <c r="H5679" s="231" t="s">
        <v>984</v>
      </c>
      <c r="K5679" s="231" t="s">
        <v>1000</v>
      </c>
      <c r="L5679" s="231" t="s">
        <v>980</v>
      </c>
      <c r="M5679" s="234"/>
      <c r="N5679" s="236"/>
      <c r="O5679" s="235"/>
    </row>
    <row r="5680" spans="1:15">
      <c r="A5680" s="237" t="s">
        <v>969</v>
      </c>
      <c r="B5680" s="237" t="s">
        <v>970</v>
      </c>
      <c r="C5680" s="237" t="s">
        <v>971</v>
      </c>
      <c r="D5680" s="237" t="s">
        <v>972</v>
      </c>
      <c r="E5680" s="237" t="s">
        <v>996</v>
      </c>
      <c r="F5680" s="237" t="s">
        <v>999</v>
      </c>
      <c r="G5680" s="237" t="s">
        <v>974</v>
      </c>
      <c r="H5680" s="237" t="s">
        <v>985</v>
      </c>
      <c r="I5680" s="237"/>
      <c r="J5680" s="237"/>
      <c r="K5680" s="237" t="s">
        <v>1000</v>
      </c>
      <c r="L5680" s="237" t="s">
        <v>976</v>
      </c>
      <c r="M5680" s="237">
        <v>2031.6143</v>
      </c>
      <c r="N5680" s="237"/>
      <c r="O5680" s="237">
        <v>1061.8601000000001</v>
      </c>
    </row>
    <row r="5681" spans="1:15">
      <c r="A5681" s="237" t="s">
        <v>969</v>
      </c>
      <c r="B5681" s="237" t="s">
        <v>970</v>
      </c>
      <c r="C5681" s="237" t="s">
        <v>971</v>
      </c>
      <c r="D5681" s="237" t="s">
        <v>972</v>
      </c>
      <c r="E5681" s="237" t="s">
        <v>996</v>
      </c>
      <c r="F5681" s="237" t="s">
        <v>999</v>
      </c>
      <c r="G5681" s="237" t="s">
        <v>974</v>
      </c>
      <c r="H5681" s="237" t="s">
        <v>985</v>
      </c>
      <c r="I5681" s="237"/>
      <c r="J5681" s="237"/>
      <c r="K5681" s="237" t="s">
        <v>1000</v>
      </c>
      <c r="L5681" s="237" t="s">
        <v>977</v>
      </c>
      <c r="M5681" s="238">
        <v>3.7040726527607601E-4</v>
      </c>
      <c r="N5681" s="238"/>
      <c r="O5681" s="238">
        <v>1.65312920390272E-4</v>
      </c>
    </row>
    <row r="5682" spans="1:15">
      <c r="A5682" s="231" t="s">
        <v>969</v>
      </c>
      <c r="B5682" s="231" t="s">
        <v>970</v>
      </c>
      <c r="C5682" s="231" t="s">
        <v>971</v>
      </c>
      <c r="D5682" s="231" t="s">
        <v>972</v>
      </c>
      <c r="E5682" s="231" t="s">
        <v>996</v>
      </c>
      <c r="F5682" s="231" t="s">
        <v>999</v>
      </c>
      <c r="G5682" s="231" t="s">
        <v>974</v>
      </c>
      <c r="H5682" s="231" t="s">
        <v>985</v>
      </c>
      <c r="I5682" s="231" t="s">
        <v>1002</v>
      </c>
      <c r="J5682" s="231" t="s">
        <v>1076</v>
      </c>
      <c r="K5682" s="231" t="s">
        <v>1000</v>
      </c>
      <c r="L5682" s="231" t="s">
        <v>978</v>
      </c>
      <c r="M5682" s="234"/>
      <c r="N5682" s="235">
        <v>1</v>
      </c>
      <c r="O5682" s="235">
        <v>1</v>
      </c>
    </row>
    <row r="5683" spans="1:15">
      <c r="A5683" s="231" t="s">
        <v>969</v>
      </c>
      <c r="B5683" s="231" t="s">
        <v>970</v>
      </c>
      <c r="C5683" s="231" t="s">
        <v>971</v>
      </c>
      <c r="D5683" s="231" t="s">
        <v>972</v>
      </c>
      <c r="E5683" s="231" t="s">
        <v>996</v>
      </c>
      <c r="F5683" s="231" t="s">
        <v>999</v>
      </c>
      <c r="G5683" s="231" t="s">
        <v>974</v>
      </c>
      <c r="H5683" s="231" t="s">
        <v>985</v>
      </c>
      <c r="K5683" s="231" t="s">
        <v>1000</v>
      </c>
      <c r="L5683" s="231" t="s">
        <v>979</v>
      </c>
      <c r="M5683" s="234"/>
      <c r="N5683" s="236"/>
      <c r="O5683" s="235"/>
    </row>
    <row r="5684" spans="1:15">
      <c r="A5684" s="231" t="s">
        <v>969</v>
      </c>
      <c r="B5684" s="231" t="s">
        <v>970</v>
      </c>
      <c r="C5684" s="231" t="s">
        <v>971</v>
      </c>
      <c r="D5684" s="231" t="s">
        <v>972</v>
      </c>
      <c r="E5684" s="231" t="s">
        <v>996</v>
      </c>
      <c r="F5684" s="231" t="s">
        <v>999</v>
      </c>
      <c r="G5684" s="231" t="s">
        <v>974</v>
      </c>
      <c r="H5684" s="231" t="s">
        <v>985</v>
      </c>
      <c r="K5684" s="231" t="s">
        <v>1000</v>
      </c>
      <c r="L5684" s="231" t="s">
        <v>980</v>
      </c>
      <c r="M5684" s="234"/>
      <c r="N5684" s="236"/>
      <c r="O5684" s="235"/>
    </row>
    <row r="5685" spans="1:15">
      <c r="A5685" s="237" t="s">
        <v>969</v>
      </c>
      <c r="B5685" s="237" t="s">
        <v>970</v>
      </c>
      <c r="C5685" s="237" t="s">
        <v>971</v>
      </c>
      <c r="D5685" s="237" t="s">
        <v>972</v>
      </c>
      <c r="E5685" s="237" t="s">
        <v>996</v>
      </c>
      <c r="F5685" s="237" t="s">
        <v>999</v>
      </c>
      <c r="G5685" s="237" t="s">
        <v>974</v>
      </c>
      <c r="H5685" s="237" t="s">
        <v>986</v>
      </c>
      <c r="I5685" s="237"/>
      <c r="J5685" s="237"/>
      <c r="K5685" s="237" t="s">
        <v>1000</v>
      </c>
      <c r="L5685" s="237" t="s">
        <v>976</v>
      </c>
      <c r="M5685" s="237">
        <v>4247.5149000000001</v>
      </c>
      <c r="N5685" s="237"/>
      <c r="O5685" s="237">
        <v>658.42679999999996</v>
      </c>
    </row>
    <row r="5686" spans="1:15">
      <c r="A5686" s="237" t="s">
        <v>969</v>
      </c>
      <c r="B5686" s="237" t="s">
        <v>970</v>
      </c>
      <c r="C5686" s="237" t="s">
        <v>971</v>
      </c>
      <c r="D5686" s="237" t="s">
        <v>972</v>
      </c>
      <c r="E5686" s="237" t="s">
        <v>996</v>
      </c>
      <c r="F5686" s="237" t="s">
        <v>999</v>
      </c>
      <c r="G5686" s="237" t="s">
        <v>974</v>
      </c>
      <c r="H5686" s="237" t="s">
        <v>986</v>
      </c>
      <c r="I5686" s="237"/>
      <c r="J5686" s="237"/>
      <c r="K5686" s="237" t="s">
        <v>1000</v>
      </c>
      <c r="L5686" s="237" t="s">
        <v>977</v>
      </c>
      <c r="M5686" s="238">
        <v>8.5381856387198903E-4</v>
      </c>
      <c r="N5686" s="238"/>
      <c r="O5686" s="238">
        <v>1.02505459213715E-4</v>
      </c>
    </row>
    <row r="5687" spans="1:15">
      <c r="A5687" s="231" t="s">
        <v>969</v>
      </c>
      <c r="B5687" s="231" t="s">
        <v>970</v>
      </c>
      <c r="C5687" s="231" t="s">
        <v>971</v>
      </c>
      <c r="D5687" s="231" t="s">
        <v>972</v>
      </c>
      <c r="E5687" s="231" t="s">
        <v>996</v>
      </c>
      <c r="F5687" s="231" t="s">
        <v>999</v>
      </c>
      <c r="G5687" s="231" t="s">
        <v>974</v>
      </c>
      <c r="H5687" s="231" t="s">
        <v>986</v>
      </c>
      <c r="I5687" s="231" t="s">
        <v>1002</v>
      </c>
      <c r="J5687" s="231" t="s">
        <v>1076</v>
      </c>
      <c r="K5687" s="231" t="s">
        <v>1000</v>
      </c>
      <c r="L5687" s="231" t="s">
        <v>978</v>
      </c>
      <c r="M5687" s="234"/>
      <c r="N5687" s="235">
        <v>1</v>
      </c>
      <c r="O5687" s="235">
        <v>1</v>
      </c>
    </row>
    <row r="5688" spans="1:15">
      <c r="A5688" s="231" t="s">
        <v>969</v>
      </c>
      <c r="B5688" s="231" t="s">
        <v>970</v>
      </c>
      <c r="C5688" s="231" t="s">
        <v>971</v>
      </c>
      <c r="D5688" s="231" t="s">
        <v>972</v>
      </c>
      <c r="E5688" s="231" t="s">
        <v>996</v>
      </c>
      <c r="F5688" s="231" t="s">
        <v>999</v>
      </c>
      <c r="G5688" s="231" t="s">
        <v>974</v>
      </c>
      <c r="H5688" s="231" t="s">
        <v>986</v>
      </c>
      <c r="K5688" s="231" t="s">
        <v>1000</v>
      </c>
      <c r="L5688" s="231" t="s">
        <v>979</v>
      </c>
      <c r="M5688" s="234"/>
      <c r="N5688" s="236"/>
      <c r="O5688" s="235"/>
    </row>
    <row r="5689" spans="1:15">
      <c r="A5689" s="231" t="s">
        <v>969</v>
      </c>
      <c r="B5689" s="231" t="s">
        <v>970</v>
      </c>
      <c r="C5689" s="231" t="s">
        <v>971</v>
      </c>
      <c r="D5689" s="231" t="s">
        <v>972</v>
      </c>
      <c r="E5689" s="231" t="s">
        <v>996</v>
      </c>
      <c r="F5689" s="231" t="s">
        <v>999</v>
      </c>
      <c r="G5689" s="231" t="s">
        <v>974</v>
      </c>
      <c r="H5689" s="231" t="s">
        <v>986</v>
      </c>
      <c r="K5689" s="231" t="s">
        <v>1000</v>
      </c>
      <c r="L5689" s="231" t="s">
        <v>980</v>
      </c>
      <c r="M5689" s="234"/>
      <c r="N5689" s="236"/>
      <c r="O5689" s="235"/>
    </row>
    <row r="5690" spans="1:15">
      <c r="A5690" s="237" t="s">
        <v>969</v>
      </c>
      <c r="B5690" s="237" t="s">
        <v>970</v>
      </c>
      <c r="C5690" s="237" t="s">
        <v>971</v>
      </c>
      <c r="D5690" s="237" t="s">
        <v>972</v>
      </c>
      <c r="E5690" s="237" t="s">
        <v>996</v>
      </c>
      <c r="F5690" s="237" t="s">
        <v>999</v>
      </c>
      <c r="G5690" s="237" t="s">
        <v>974</v>
      </c>
      <c r="H5690" s="237" t="s">
        <v>49</v>
      </c>
      <c r="I5690" s="237"/>
      <c r="J5690" s="237"/>
      <c r="K5690" s="237" t="s">
        <v>1000</v>
      </c>
      <c r="L5690" s="237" t="s">
        <v>976</v>
      </c>
      <c r="M5690" s="237">
        <v>4459.9934999999996</v>
      </c>
      <c r="N5690" s="237">
        <v>173.04750000000001</v>
      </c>
      <c r="O5690" s="237">
        <v>32.722099999999998</v>
      </c>
    </row>
    <row r="5691" spans="1:15">
      <c r="A5691" s="237" t="s">
        <v>969</v>
      </c>
      <c r="B5691" s="237" t="s">
        <v>970</v>
      </c>
      <c r="C5691" s="237" t="s">
        <v>971</v>
      </c>
      <c r="D5691" s="237" t="s">
        <v>972</v>
      </c>
      <c r="E5691" s="237" t="s">
        <v>996</v>
      </c>
      <c r="F5691" s="237" t="s">
        <v>999</v>
      </c>
      <c r="G5691" s="237" t="s">
        <v>974</v>
      </c>
      <c r="H5691" s="237" t="s">
        <v>49</v>
      </c>
      <c r="I5691" s="237"/>
      <c r="J5691" s="237"/>
      <c r="K5691" s="237" t="s">
        <v>1000</v>
      </c>
      <c r="L5691" s="237" t="s">
        <v>977</v>
      </c>
      <c r="M5691" s="238">
        <v>7.8317406839926204E-4</v>
      </c>
      <c r="N5691" s="238">
        <v>4.3192096601147501E-5</v>
      </c>
      <c r="O5691" s="238">
        <v>5.0942548008937697E-6</v>
      </c>
    </row>
    <row r="5692" spans="1:15">
      <c r="A5692" s="231" t="s">
        <v>969</v>
      </c>
      <c r="B5692" s="231" t="s">
        <v>970</v>
      </c>
      <c r="C5692" s="231" t="s">
        <v>971</v>
      </c>
      <c r="D5692" s="231" t="s">
        <v>972</v>
      </c>
      <c r="E5692" s="231" t="s">
        <v>996</v>
      </c>
      <c r="F5692" s="231" t="s">
        <v>999</v>
      </c>
      <c r="G5692" s="231" t="s">
        <v>974</v>
      </c>
      <c r="H5692" s="231" t="s">
        <v>49</v>
      </c>
      <c r="I5692" s="231" t="s">
        <v>1002</v>
      </c>
      <c r="J5692" s="231" t="s">
        <v>1076</v>
      </c>
      <c r="K5692" s="231" t="s">
        <v>1000</v>
      </c>
      <c r="L5692" s="231" t="s">
        <v>978</v>
      </c>
      <c r="M5692" s="234"/>
      <c r="N5692" s="235">
        <v>1</v>
      </c>
      <c r="O5692" s="235">
        <v>1</v>
      </c>
    </row>
    <row r="5693" spans="1:15">
      <c r="A5693" s="231" t="s">
        <v>969</v>
      </c>
      <c r="B5693" s="231" t="s">
        <v>970</v>
      </c>
      <c r="C5693" s="231" t="s">
        <v>971</v>
      </c>
      <c r="D5693" s="231" t="s">
        <v>972</v>
      </c>
      <c r="E5693" s="231" t="s">
        <v>996</v>
      </c>
      <c r="F5693" s="231" t="s">
        <v>999</v>
      </c>
      <c r="G5693" s="231" t="s">
        <v>974</v>
      </c>
      <c r="H5693" s="231" t="s">
        <v>49</v>
      </c>
      <c r="K5693" s="231" t="s">
        <v>1000</v>
      </c>
      <c r="L5693" s="231" t="s">
        <v>979</v>
      </c>
      <c r="M5693" s="234"/>
      <c r="N5693" s="235"/>
      <c r="O5693" s="235"/>
    </row>
    <row r="5694" spans="1:15">
      <c r="A5694" s="231" t="s">
        <v>969</v>
      </c>
      <c r="B5694" s="231" t="s">
        <v>970</v>
      </c>
      <c r="C5694" s="231" t="s">
        <v>971</v>
      </c>
      <c r="D5694" s="231" t="s">
        <v>972</v>
      </c>
      <c r="E5694" s="231" t="s">
        <v>996</v>
      </c>
      <c r="F5694" s="231" t="s">
        <v>999</v>
      </c>
      <c r="G5694" s="231" t="s">
        <v>974</v>
      </c>
      <c r="H5694" s="231" t="s">
        <v>49</v>
      </c>
      <c r="K5694" s="231" t="s">
        <v>1000</v>
      </c>
      <c r="L5694" s="231" t="s">
        <v>980</v>
      </c>
      <c r="M5694" s="234"/>
      <c r="N5694" s="235"/>
      <c r="O5694" s="235"/>
    </row>
    <row r="5695" spans="1:15">
      <c r="A5695" s="237" t="s">
        <v>969</v>
      </c>
      <c r="B5695" s="237" t="s">
        <v>970</v>
      </c>
      <c r="C5695" s="237" t="s">
        <v>971</v>
      </c>
      <c r="D5695" s="237" t="s">
        <v>972</v>
      </c>
      <c r="E5695" s="237" t="s">
        <v>996</v>
      </c>
      <c r="F5695" s="237" t="s">
        <v>999</v>
      </c>
      <c r="G5695" s="237" t="s">
        <v>974</v>
      </c>
      <c r="H5695" s="237" t="s">
        <v>27</v>
      </c>
      <c r="I5695" s="237"/>
      <c r="J5695" s="237"/>
      <c r="K5695" s="237" t="s">
        <v>1000</v>
      </c>
      <c r="L5695" s="237" t="s">
        <v>976</v>
      </c>
      <c r="M5695" s="237">
        <v>463.67680000000001</v>
      </c>
      <c r="N5695" s="237">
        <v>463.67680000000001</v>
      </c>
      <c r="O5695" s="237">
        <v>77.407499999999999</v>
      </c>
    </row>
    <row r="5696" spans="1:15">
      <c r="A5696" s="237" t="s">
        <v>969</v>
      </c>
      <c r="B5696" s="237" t="s">
        <v>970</v>
      </c>
      <c r="C5696" s="237" t="s">
        <v>971</v>
      </c>
      <c r="D5696" s="237" t="s">
        <v>972</v>
      </c>
      <c r="E5696" s="237" t="s">
        <v>996</v>
      </c>
      <c r="F5696" s="237" t="s">
        <v>999</v>
      </c>
      <c r="G5696" s="237" t="s">
        <v>974</v>
      </c>
      <c r="H5696" s="237" t="s">
        <v>27</v>
      </c>
      <c r="I5696" s="237"/>
      <c r="J5696" s="237"/>
      <c r="K5696" s="237" t="s">
        <v>1000</v>
      </c>
      <c r="L5696" s="237" t="s">
        <v>977</v>
      </c>
      <c r="M5696" s="238">
        <v>1.15732230383629E-4</v>
      </c>
      <c r="N5696" s="238">
        <v>1.15732230383629E-4</v>
      </c>
      <c r="O5696" s="238">
        <v>1.20509847625973E-5</v>
      </c>
    </row>
    <row r="5697" spans="1:15">
      <c r="A5697" s="231" t="s">
        <v>969</v>
      </c>
      <c r="B5697" s="231" t="s">
        <v>970</v>
      </c>
      <c r="C5697" s="231" t="s">
        <v>971</v>
      </c>
      <c r="D5697" s="231" t="s">
        <v>972</v>
      </c>
      <c r="E5697" s="231" t="s">
        <v>996</v>
      </c>
      <c r="F5697" s="231" t="s">
        <v>999</v>
      </c>
      <c r="G5697" s="231" t="s">
        <v>974</v>
      </c>
      <c r="H5697" s="231" t="s">
        <v>27</v>
      </c>
      <c r="I5697" s="231" t="s">
        <v>1002</v>
      </c>
      <c r="J5697" s="231" t="s">
        <v>1076</v>
      </c>
      <c r="K5697" s="231" t="s">
        <v>1000</v>
      </c>
      <c r="L5697" s="231" t="s">
        <v>978</v>
      </c>
      <c r="M5697" s="234"/>
      <c r="N5697" s="235">
        <v>1</v>
      </c>
      <c r="O5697" s="235">
        <v>1</v>
      </c>
    </row>
    <row r="5698" spans="1:15">
      <c r="A5698" s="231" t="s">
        <v>969</v>
      </c>
      <c r="B5698" s="231" t="s">
        <v>970</v>
      </c>
      <c r="C5698" s="231" t="s">
        <v>971</v>
      </c>
      <c r="D5698" s="231" t="s">
        <v>972</v>
      </c>
      <c r="E5698" s="231" t="s">
        <v>996</v>
      </c>
      <c r="F5698" s="231" t="s">
        <v>999</v>
      </c>
      <c r="G5698" s="231" t="s">
        <v>974</v>
      </c>
      <c r="H5698" s="231" t="s">
        <v>27</v>
      </c>
      <c r="K5698" s="231" t="s">
        <v>1000</v>
      </c>
      <c r="L5698" s="231" t="s">
        <v>979</v>
      </c>
      <c r="M5698" s="234"/>
      <c r="N5698" s="235"/>
      <c r="O5698" s="235"/>
    </row>
    <row r="5699" spans="1:15">
      <c r="A5699" s="231" t="s">
        <v>969</v>
      </c>
      <c r="B5699" s="231" t="s">
        <v>970</v>
      </c>
      <c r="C5699" s="231" t="s">
        <v>971</v>
      </c>
      <c r="D5699" s="231" t="s">
        <v>972</v>
      </c>
      <c r="E5699" s="231" t="s">
        <v>996</v>
      </c>
      <c r="F5699" s="231" t="s">
        <v>999</v>
      </c>
      <c r="G5699" s="231" t="s">
        <v>974</v>
      </c>
      <c r="H5699" s="231" t="s">
        <v>27</v>
      </c>
      <c r="K5699" s="231" t="s">
        <v>1000</v>
      </c>
      <c r="L5699" s="231" t="s">
        <v>980</v>
      </c>
      <c r="M5699" s="234"/>
      <c r="N5699" s="235"/>
      <c r="O5699" s="235"/>
    </row>
    <row r="5700" spans="1:15">
      <c r="A5700" s="237" t="s">
        <v>969</v>
      </c>
      <c r="B5700" s="237" t="s">
        <v>970</v>
      </c>
      <c r="C5700" s="237" t="s">
        <v>971</v>
      </c>
      <c r="D5700" s="237" t="s">
        <v>972</v>
      </c>
      <c r="E5700" s="237" t="s">
        <v>996</v>
      </c>
      <c r="F5700" s="237" t="s">
        <v>999</v>
      </c>
      <c r="G5700" s="237" t="s">
        <v>974</v>
      </c>
      <c r="H5700" s="237" t="s">
        <v>31</v>
      </c>
      <c r="I5700" s="237"/>
      <c r="J5700" s="237"/>
      <c r="K5700" s="237" t="s">
        <v>1000</v>
      </c>
      <c r="L5700" s="237" t="s">
        <v>976</v>
      </c>
      <c r="M5700" s="237">
        <v>49.429299999999998</v>
      </c>
      <c r="N5700" s="237">
        <v>49.429299999999998</v>
      </c>
      <c r="O5700" s="237"/>
    </row>
    <row r="5701" spans="1:15">
      <c r="A5701" s="237" t="s">
        <v>969</v>
      </c>
      <c r="B5701" s="237" t="s">
        <v>970</v>
      </c>
      <c r="C5701" s="237" t="s">
        <v>971</v>
      </c>
      <c r="D5701" s="237" t="s">
        <v>972</v>
      </c>
      <c r="E5701" s="237" t="s">
        <v>996</v>
      </c>
      <c r="F5701" s="237" t="s">
        <v>999</v>
      </c>
      <c r="G5701" s="237" t="s">
        <v>974</v>
      </c>
      <c r="H5701" s="237" t="s">
        <v>31</v>
      </c>
      <c r="I5701" s="237"/>
      <c r="J5701" s="237"/>
      <c r="K5701" s="237" t="s">
        <v>1000</v>
      </c>
      <c r="L5701" s="237" t="s">
        <v>977</v>
      </c>
      <c r="M5701" s="238">
        <v>1.23373934932727E-5</v>
      </c>
      <c r="N5701" s="238">
        <v>1.23373934932727E-5</v>
      </c>
      <c r="O5701" s="238"/>
    </row>
    <row r="5702" spans="1:15">
      <c r="A5702" s="231" t="s">
        <v>969</v>
      </c>
      <c r="B5702" s="231" t="s">
        <v>970</v>
      </c>
      <c r="C5702" s="231" t="s">
        <v>971</v>
      </c>
      <c r="D5702" s="231" t="s">
        <v>972</v>
      </c>
      <c r="E5702" s="231" t="s">
        <v>996</v>
      </c>
      <c r="F5702" s="231" t="s">
        <v>999</v>
      </c>
      <c r="G5702" s="231" t="s">
        <v>974</v>
      </c>
      <c r="H5702" s="231" t="s">
        <v>31</v>
      </c>
      <c r="I5702" s="231" t="s">
        <v>1002</v>
      </c>
      <c r="J5702" s="231" t="s">
        <v>1076</v>
      </c>
      <c r="K5702" s="231" t="s">
        <v>1000</v>
      </c>
      <c r="L5702" s="231" t="s">
        <v>978</v>
      </c>
      <c r="M5702" s="234"/>
      <c r="N5702" s="235">
        <v>1</v>
      </c>
      <c r="O5702" s="235">
        <v>1</v>
      </c>
    </row>
    <row r="5703" spans="1:15">
      <c r="A5703" s="231" t="s">
        <v>969</v>
      </c>
      <c r="B5703" s="231" t="s">
        <v>970</v>
      </c>
      <c r="C5703" s="231" t="s">
        <v>971</v>
      </c>
      <c r="D5703" s="231" t="s">
        <v>972</v>
      </c>
      <c r="E5703" s="231" t="s">
        <v>996</v>
      </c>
      <c r="F5703" s="231" t="s">
        <v>999</v>
      </c>
      <c r="G5703" s="231" t="s">
        <v>974</v>
      </c>
      <c r="H5703" s="231" t="s">
        <v>31</v>
      </c>
      <c r="K5703" s="231" t="s">
        <v>1000</v>
      </c>
      <c r="L5703" s="231" t="s">
        <v>979</v>
      </c>
      <c r="M5703" s="234"/>
      <c r="N5703" s="235"/>
      <c r="O5703" s="236"/>
    </row>
    <row r="5704" spans="1:15">
      <c r="A5704" s="231" t="s">
        <v>969</v>
      </c>
      <c r="B5704" s="231" t="s">
        <v>970</v>
      </c>
      <c r="C5704" s="231" t="s">
        <v>971</v>
      </c>
      <c r="D5704" s="231" t="s">
        <v>972</v>
      </c>
      <c r="E5704" s="231" t="s">
        <v>996</v>
      </c>
      <c r="F5704" s="231" t="s">
        <v>999</v>
      </c>
      <c r="G5704" s="231" t="s">
        <v>974</v>
      </c>
      <c r="H5704" s="231" t="s">
        <v>31</v>
      </c>
      <c r="K5704" s="231" t="s">
        <v>1000</v>
      </c>
      <c r="L5704" s="231" t="s">
        <v>980</v>
      </c>
      <c r="M5704" s="234"/>
      <c r="N5704" s="235"/>
      <c r="O5704" s="236"/>
    </row>
    <row r="5705" spans="1:15">
      <c r="A5705" s="237" t="s">
        <v>969</v>
      </c>
      <c r="B5705" s="237" t="s">
        <v>970</v>
      </c>
      <c r="C5705" s="237" t="s">
        <v>971</v>
      </c>
      <c r="D5705" s="237" t="s">
        <v>972</v>
      </c>
      <c r="E5705" s="237" t="s">
        <v>996</v>
      </c>
      <c r="F5705" s="237" t="s">
        <v>999</v>
      </c>
      <c r="G5705" s="237" t="s">
        <v>974</v>
      </c>
      <c r="H5705" s="237" t="s">
        <v>647</v>
      </c>
      <c r="I5705" s="237"/>
      <c r="J5705" s="237"/>
      <c r="K5705" s="237" t="s">
        <v>1000</v>
      </c>
      <c r="L5705" s="237" t="s">
        <v>976</v>
      </c>
      <c r="M5705" s="237">
        <v>1699.1733999999999</v>
      </c>
      <c r="N5705" s="237">
        <v>1403.3794</v>
      </c>
      <c r="O5705" s="237">
        <v>9.9802</v>
      </c>
    </row>
    <row r="5706" spans="1:15">
      <c r="A5706" s="237" t="s">
        <v>969</v>
      </c>
      <c r="B5706" s="237" t="s">
        <v>970</v>
      </c>
      <c r="C5706" s="237" t="s">
        <v>971</v>
      </c>
      <c r="D5706" s="237" t="s">
        <v>972</v>
      </c>
      <c r="E5706" s="237" t="s">
        <v>996</v>
      </c>
      <c r="F5706" s="237" t="s">
        <v>999</v>
      </c>
      <c r="G5706" s="237" t="s">
        <v>974</v>
      </c>
      <c r="H5706" s="237" t="s">
        <v>647</v>
      </c>
      <c r="I5706" s="237"/>
      <c r="J5706" s="237"/>
      <c r="K5706" s="237" t="s">
        <v>1000</v>
      </c>
      <c r="L5706" s="237" t="s">
        <v>977</v>
      </c>
      <c r="M5706" s="238">
        <v>3.5027896163111597E-4</v>
      </c>
      <c r="N5706" s="238">
        <v>3.5027896163111597E-4</v>
      </c>
      <c r="O5706" s="238">
        <v>1.5537414091357199E-6</v>
      </c>
    </row>
    <row r="5707" spans="1:15">
      <c r="A5707" s="231" t="s">
        <v>969</v>
      </c>
      <c r="B5707" s="231" t="s">
        <v>970</v>
      </c>
      <c r="C5707" s="231" t="s">
        <v>971</v>
      </c>
      <c r="D5707" s="231" t="s">
        <v>972</v>
      </c>
      <c r="E5707" s="231" t="s">
        <v>996</v>
      </c>
      <c r="F5707" s="231" t="s">
        <v>999</v>
      </c>
      <c r="G5707" s="231" t="s">
        <v>974</v>
      </c>
      <c r="H5707" s="231" t="s">
        <v>647</v>
      </c>
      <c r="I5707" s="231" t="s">
        <v>1002</v>
      </c>
      <c r="J5707" s="231" t="s">
        <v>1076</v>
      </c>
      <c r="K5707" s="231" t="s">
        <v>1000</v>
      </c>
      <c r="L5707" s="231" t="s">
        <v>978</v>
      </c>
      <c r="M5707" s="234"/>
      <c r="N5707" s="235">
        <v>1</v>
      </c>
      <c r="O5707" s="235">
        <v>1</v>
      </c>
    </row>
    <row r="5708" spans="1:15">
      <c r="A5708" s="231" t="s">
        <v>969</v>
      </c>
      <c r="B5708" s="231" t="s">
        <v>970</v>
      </c>
      <c r="C5708" s="231" t="s">
        <v>971</v>
      </c>
      <c r="D5708" s="231" t="s">
        <v>972</v>
      </c>
      <c r="E5708" s="231" t="s">
        <v>996</v>
      </c>
      <c r="F5708" s="231" t="s">
        <v>999</v>
      </c>
      <c r="G5708" s="231" t="s">
        <v>974</v>
      </c>
      <c r="H5708" s="231" t="s">
        <v>647</v>
      </c>
      <c r="K5708" s="231" t="s">
        <v>1000</v>
      </c>
      <c r="L5708" s="231" t="s">
        <v>979</v>
      </c>
      <c r="M5708" s="234"/>
      <c r="N5708" s="235"/>
      <c r="O5708" s="235"/>
    </row>
    <row r="5709" spans="1:15">
      <c r="A5709" s="231" t="s">
        <v>969</v>
      </c>
      <c r="B5709" s="231" t="s">
        <v>970</v>
      </c>
      <c r="C5709" s="231" t="s">
        <v>971</v>
      </c>
      <c r="D5709" s="231" t="s">
        <v>972</v>
      </c>
      <c r="E5709" s="231" t="s">
        <v>996</v>
      </c>
      <c r="F5709" s="231" t="s">
        <v>999</v>
      </c>
      <c r="G5709" s="231" t="s">
        <v>974</v>
      </c>
      <c r="H5709" s="231" t="s">
        <v>647</v>
      </c>
      <c r="K5709" s="231" t="s">
        <v>1000</v>
      </c>
      <c r="L5709" s="231" t="s">
        <v>980</v>
      </c>
      <c r="M5709" s="234"/>
      <c r="N5709" s="235"/>
      <c r="O5709" s="235"/>
    </row>
    <row r="5710" spans="1:15">
      <c r="A5710" s="237" t="s">
        <v>969</v>
      </c>
      <c r="B5710" s="237" t="s">
        <v>970</v>
      </c>
      <c r="C5710" s="237" t="s">
        <v>971</v>
      </c>
      <c r="D5710" s="237" t="s">
        <v>972</v>
      </c>
      <c r="E5710" s="237" t="s">
        <v>996</v>
      </c>
      <c r="F5710" s="237" t="s">
        <v>999</v>
      </c>
      <c r="G5710" s="237" t="s">
        <v>974</v>
      </c>
      <c r="H5710" s="237" t="s">
        <v>32</v>
      </c>
      <c r="I5710" s="237"/>
      <c r="J5710" s="237"/>
      <c r="K5710" s="237" t="s">
        <v>1000</v>
      </c>
      <c r="L5710" s="237" t="s">
        <v>976</v>
      </c>
      <c r="M5710" s="237">
        <v>1291.7023999999999</v>
      </c>
      <c r="N5710" s="237">
        <v>914.18740000000003</v>
      </c>
      <c r="O5710" s="237">
        <v>905.33109999999999</v>
      </c>
    </row>
    <row r="5711" spans="1:15">
      <c r="A5711" s="237" t="s">
        <v>969</v>
      </c>
      <c r="B5711" s="237" t="s">
        <v>970</v>
      </c>
      <c r="C5711" s="237" t="s">
        <v>971</v>
      </c>
      <c r="D5711" s="237" t="s">
        <v>972</v>
      </c>
      <c r="E5711" s="237" t="s">
        <v>996</v>
      </c>
      <c r="F5711" s="237" t="s">
        <v>999</v>
      </c>
      <c r="G5711" s="237" t="s">
        <v>974</v>
      </c>
      <c r="H5711" s="237" t="s">
        <v>32</v>
      </c>
      <c r="I5711" s="237"/>
      <c r="J5711" s="237"/>
      <c r="K5711" s="237" t="s">
        <v>1000</v>
      </c>
      <c r="L5711" s="237" t="s">
        <v>977</v>
      </c>
      <c r="M5711" s="238">
        <v>2.6160567074923202E-4</v>
      </c>
      <c r="N5711" s="238">
        <v>2.2817821980873401E-4</v>
      </c>
      <c r="O5711" s="238">
        <v>1.40944111245105E-4</v>
      </c>
    </row>
    <row r="5712" spans="1:15">
      <c r="A5712" s="231" t="s">
        <v>969</v>
      </c>
      <c r="B5712" s="231" t="s">
        <v>970</v>
      </c>
      <c r="C5712" s="231" t="s">
        <v>971</v>
      </c>
      <c r="D5712" s="231" t="s">
        <v>972</v>
      </c>
      <c r="E5712" s="231" t="s">
        <v>996</v>
      </c>
      <c r="F5712" s="231" t="s">
        <v>999</v>
      </c>
      <c r="G5712" s="231" t="s">
        <v>974</v>
      </c>
      <c r="H5712" s="231" t="s">
        <v>32</v>
      </c>
      <c r="I5712" s="231" t="s">
        <v>1002</v>
      </c>
      <c r="J5712" s="231" t="s">
        <v>1076</v>
      </c>
      <c r="K5712" s="231" t="s">
        <v>1000</v>
      </c>
      <c r="L5712" s="231" t="s">
        <v>978</v>
      </c>
      <c r="M5712" s="234"/>
      <c r="N5712" s="235">
        <v>1</v>
      </c>
      <c r="O5712" s="235">
        <v>1</v>
      </c>
    </row>
    <row r="5713" spans="1:15">
      <c r="A5713" s="231" t="s">
        <v>969</v>
      </c>
      <c r="B5713" s="231" t="s">
        <v>970</v>
      </c>
      <c r="C5713" s="231" t="s">
        <v>971</v>
      </c>
      <c r="D5713" s="231" t="s">
        <v>972</v>
      </c>
      <c r="E5713" s="231" t="s">
        <v>996</v>
      </c>
      <c r="F5713" s="231" t="s">
        <v>999</v>
      </c>
      <c r="G5713" s="231" t="s">
        <v>974</v>
      </c>
      <c r="H5713" s="231" t="s">
        <v>32</v>
      </c>
      <c r="K5713" s="231" t="s">
        <v>1000</v>
      </c>
      <c r="L5713" s="231" t="s">
        <v>979</v>
      </c>
      <c r="M5713" s="234"/>
      <c r="N5713" s="235"/>
      <c r="O5713" s="235"/>
    </row>
    <row r="5714" spans="1:15">
      <c r="A5714" s="231" t="s">
        <v>969</v>
      </c>
      <c r="B5714" s="231" t="s">
        <v>970</v>
      </c>
      <c r="C5714" s="231" t="s">
        <v>971</v>
      </c>
      <c r="D5714" s="231" t="s">
        <v>972</v>
      </c>
      <c r="E5714" s="231" t="s">
        <v>996</v>
      </c>
      <c r="F5714" s="231" t="s">
        <v>999</v>
      </c>
      <c r="G5714" s="231" t="s">
        <v>974</v>
      </c>
      <c r="H5714" s="231" t="s">
        <v>32</v>
      </c>
      <c r="K5714" s="231" t="s">
        <v>1000</v>
      </c>
      <c r="L5714" s="231" t="s">
        <v>980</v>
      </c>
      <c r="M5714" s="234"/>
      <c r="N5714" s="235"/>
      <c r="O5714" s="235"/>
    </row>
    <row r="5715" spans="1:15">
      <c r="A5715" s="237" t="s">
        <v>969</v>
      </c>
      <c r="B5715" s="237" t="s">
        <v>970</v>
      </c>
      <c r="C5715" s="237" t="s">
        <v>971</v>
      </c>
      <c r="D5715" s="237" t="s">
        <v>972</v>
      </c>
      <c r="E5715" s="237" t="s">
        <v>996</v>
      </c>
      <c r="F5715" s="237" t="s">
        <v>999</v>
      </c>
      <c r="G5715" s="237" t="s">
        <v>974</v>
      </c>
      <c r="H5715" s="237" t="s">
        <v>28</v>
      </c>
      <c r="I5715" s="237"/>
      <c r="J5715" s="237"/>
      <c r="K5715" s="237" t="s">
        <v>1000</v>
      </c>
      <c r="L5715" s="237" t="s">
        <v>976</v>
      </c>
      <c r="M5715" s="237">
        <v>1103.3751</v>
      </c>
      <c r="N5715" s="237"/>
      <c r="O5715" s="237"/>
    </row>
    <row r="5716" spans="1:15">
      <c r="A5716" s="237" t="s">
        <v>969</v>
      </c>
      <c r="B5716" s="237" t="s">
        <v>970</v>
      </c>
      <c r="C5716" s="237" t="s">
        <v>971</v>
      </c>
      <c r="D5716" s="237" t="s">
        <v>972</v>
      </c>
      <c r="E5716" s="237" t="s">
        <v>996</v>
      </c>
      <c r="F5716" s="237" t="s">
        <v>999</v>
      </c>
      <c r="G5716" s="237" t="s">
        <v>974</v>
      </c>
      <c r="H5716" s="237" t="s">
        <v>28</v>
      </c>
      <c r="I5716" s="237"/>
      <c r="J5716" s="237"/>
      <c r="K5716" s="237" t="s">
        <v>1000</v>
      </c>
      <c r="L5716" s="237" t="s">
        <v>977</v>
      </c>
      <c r="M5716" s="238">
        <v>2.13984612116877E-4</v>
      </c>
      <c r="N5716" s="238"/>
      <c r="O5716" s="238"/>
    </row>
    <row r="5717" spans="1:15">
      <c r="A5717" s="231" t="s">
        <v>969</v>
      </c>
      <c r="B5717" s="231" t="s">
        <v>970</v>
      </c>
      <c r="C5717" s="231" t="s">
        <v>971</v>
      </c>
      <c r="D5717" s="231" t="s">
        <v>972</v>
      </c>
      <c r="E5717" s="231" t="s">
        <v>996</v>
      </c>
      <c r="F5717" s="231" t="s">
        <v>999</v>
      </c>
      <c r="G5717" s="231" t="s">
        <v>974</v>
      </c>
      <c r="H5717" s="231" t="s">
        <v>28</v>
      </c>
      <c r="I5717" s="231" t="s">
        <v>1002</v>
      </c>
      <c r="J5717" s="231" t="s">
        <v>1076</v>
      </c>
      <c r="K5717" s="231" t="s">
        <v>1000</v>
      </c>
      <c r="L5717" s="231" t="s">
        <v>978</v>
      </c>
      <c r="M5717" s="234"/>
      <c r="N5717" s="235">
        <v>1</v>
      </c>
      <c r="O5717" s="235">
        <v>1</v>
      </c>
    </row>
    <row r="5718" spans="1:15">
      <c r="A5718" s="231" t="s">
        <v>969</v>
      </c>
      <c r="B5718" s="231" t="s">
        <v>970</v>
      </c>
      <c r="C5718" s="231" t="s">
        <v>971</v>
      </c>
      <c r="D5718" s="231" t="s">
        <v>972</v>
      </c>
      <c r="E5718" s="231" t="s">
        <v>996</v>
      </c>
      <c r="F5718" s="231" t="s">
        <v>999</v>
      </c>
      <c r="G5718" s="231" t="s">
        <v>974</v>
      </c>
      <c r="H5718" s="231" t="s">
        <v>28</v>
      </c>
      <c r="K5718" s="231" t="s">
        <v>1000</v>
      </c>
      <c r="L5718" s="231" t="s">
        <v>979</v>
      </c>
      <c r="M5718" s="234"/>
      <c r="N5718" s="236"/>
      <c r="O5718" s="236"/>
    </row>
    <row r="5719" spans="1:15">
      <c r="A5719" s="231" t="s">
        <v>969</v>
      </c>
      <c r="B5719" s="231" t="s">
        <v>970</v>
      </c>
      <c r="C5719" s="231" t="s">
        <v>971</v>
      </c>
      <c r="D5719" s="231" t="s">
        <v>972</v>
      </c>
      <c r="E5719" s="231" t="s">
        <v>996</v>
      </c>
      <c r="F5719" s="231" t="s">
        <v>999</v>
      </c>
      <c r="G5719" s="231" t="s">
        <v>974</v>
      </c>
      <c r="H5719" s="231" t="s">
        <v>28</v>
      </c>
      <c r="K5719" s="231" t="s">
        <v>1000</v>
      </c>
      <c r="L5719" s="231" t="s">
        <v>980</v>
      </c>
      <c r="M5719" s="234"/>
      <c r="N5719" s="236"/>
      <c r="O5719" s="236"/>
    </row>
    <row r="5720" spans="1:15">
      <c r="A5720" s="237" t="s">
        <v>969</v>
      </c>
      <c r="B5720" s="237" t="s">
        <v>970</v>
      </c>
      <c r="C5720" s="237" t="s">
        <v>971</v>
      </c>
      <c r="D5720" s="237" t="s">
        <v>972</v>
      </c>
      <c r="E5720" s="237" t="s">
        <v>996</v>
      </c>
      <c r="F5720" s="237" t="s">
        <v>999</v>
      </c>
      <c r="G5720" s="237" t="s">
        <v>974</v>
      </c>
      <c r="H5720" s="237" t="s">
        <v>25</v>
      </c>
      <c r="I5720" s="237"/>
      <c r="J5720" s="237"/>
      <c r="K5720" s="237" t="s">
        <v>1000</v>
      </c>
      <c r="L5720" s="237" t="s">
        <v>976</v>
      </c>
      <c r="M5720" s="237">
        <v>339.99700000000001</v>
      </c>
      <c r="N5720" s="237"/>
      <c r="O5720" s="237"/>
    </row>
    <row r="5721" spans="1:15">
      <c r="A5721" s="237" t="s">
        <v>969</v>
      </c>
      <c r="B5721" s="237" t="s">
        <v>970</v>
      </c>
      <c r="C5721" s="237" t="s">
        <v>971</v>
      </c>
      <c r="D5721" s="237" t="s">
        <v>972</v>
      </c>
      <c r="E5721" s="237" t="s">
        <v>996</v>
      </c>
      <c r="F5721" s="237" t="s">
        <v>999</v>
      </c>
      <c r="G5721" s="237" t="s">
        <v>974</v>
      </c>
      <c r="H5721" s="237" t="s">
        <v>25</v>
      </c>
      <c r="I5721" s="237"/>
      <c r="J5721" s="237"/>
      <c r="K5721" s="237" t="s">
        <v>1000</v>
      </c>
      <c r="L5721" s="237" t="s">
        <v>977</v>
      </c>
      <c r="M5721" s="238">
        <v>6.3744244879071303E-5</v>
      </c>
      <c r="N5721" s="238"/>
      <c r="O5721" s="238"/>
    </row>
    <row r="5722" spans="1:15">
      <c r="A5722" s="231" t="s">
        <v>969</v>
      </c>
      <c r="B5722" s="231" t="s">
        <v>970</v>
      </c>
      <c r="C5722" s="231" t="s">
        <v>971</v>
      </c>
      <c r="D5722" s="231" t="s">
        <v>972</v>
      </c>
      <c r="E5722" s="231" t="s">
        <v>996</v>
      </c>
      <c r="F5722" s="231" t="s">
        <v>999</v>
      </c>
      <c r="G5722" s="231" t="s">
        <v>974</v>
      </c>
      <c r="H5722" s="231" t="s">
        <v>25</v>
      </c>
      <c r="I5722" s="231" t="s">
        <v>1002</v>
      </c>
      <c r="J5722" s="231" t="s">
        <v>1076</v>
      </c>
      <c r="K5722" s="231" t="s">
        <v>1000</v>
      </c>
      <c r="L5722" s="231" t="s">
        <v>978</v>
      </c>
      <c r="M5722" s="234"/>
      <c r="N5722" s="235">
        <v>1</v>
      </c>
      <c r="O5722" s="235">
        <v>1</v>
      </c>
    </row>
    <row r="5723" spans="1:15">
      <c r="A5723" s="231" t="s">
        <v>969</v>
      </c>
      <c r="B5723" s="231" t="s">
        <v>970</v>
      </c>
      <c r="C5723" s="231" t="s">
        <v>971</v>
      </c>
      <c r="D5723" s="231" t="s">
        <v>972</v>
      </c>
      <c r="E5723" s="231" t="s">
        <v>996</v>
      </c>
      <c r="F5723" s="231" t="s">
        <v>999</v>
      </c>
      <c r="G5723" s="231" t="s">
        <v>974</v>
      </c>
      <c r="H5723" s="231" t="s">
        <v>25</v>
      </c>
      <c r="K5723" s="231" t="s">
        <v>1000</v>
      </c>
      <c r="L5723" s="231" t="s">
        <v>979</v>
      </c>
      <c r="M5723" s="234"/>
      <c r="N5723" s="236"/>
      <c r="O5723" s="236"/>
    </row>
    <row r="5724" spans="1:15">
      <c r="A5724" s="231" t="s">
        <v>969</v>
      </c>
      <c r="B5724" s="231" t="s">
        <v>970</v>
      </c>
      <c r="C5724" s="231" t="s">
        <v>971</v>
      </c>
      <c r="D5724" s="231" t="s">
        <v>972</v>
      </c>
      <c r="E5724" s="231" t="s">
        <v>996</v>
      </c>
      <c r="F5724" s="231" t="s">
        <v>999</v>
      </c>
      <c r="G5724" s="231" t="s">
        <v>974</v>
      </c>
      <c r="H5724" s="231" t="s">
        <v>25</v>
      </c>
      <c r="K5724" s="231" t="s">
        <v>1000</v>
      </c>
      <c r="L5724" s="231" t="s">
        <v>980</v>
      </c>
      <c r="M5724" s="234"/>
      <c r="N5724" s="236"/>
      <c r="O5724" s="236"/>
    </row>
    <row r="5725" spans="1:15">
      <c r="A5725" s="237" t="s">
        <v>969</v>
      </c>
      <c r="B5725" s="237" t="s">
        <v>970</v>
      </c>
      <c r="C5725" s="237" t="s">
        <v>971</v>
      </c>
      <c r="D5725" s="237" t="s">
        <v>972</v>
      </c>
      <c r="E5725" s="237" t="s">
        <v>996</v>
      </c>
      <c r="F5725" s="237" t="s">
        <v>999</v>
      </c>
      <c r="G5725" s="237" t="s">
        <v>974</v>
      </c>
      <c r="H5725" s="237" t="s">
        <v>649</v>
      </c>
      <c r="I5725" s="237"/>
      <c r="J5725" s="237"/>
      <c r="K5725" s="237" t="s">
        <v>1000</v>
      </c>
      <c r="L5725" s="237" t="s">
        <v>976</v>
      </c>
      <c r="M5725" s="237">
        <v>5.7122000000000002</v>
      </c>
      <c r="N5725" s="237"/>
      <c r="O5725" s="237">
        <v>1.4280999999999999</v>
      </c>
    </row>
    <row r="5726" spans="1:15">
      <c r="A5726" s="237" t="s">
        <v>969</v>
      </c>
      <c r="B5726" s="237" t="s">
        <v>970</v>
      </c>
      <c r="C5726" s="237" t="s">
        <v>971</v>
      </c>
      <c r="D5726" s="237" t="s">
        <v>972</v>
      </c>
      <c r="E5726" s="237" t="s">
        <v>996</v>
      </c>
      <c r="F5726" s="237" t="s">
        <v>999</v>
      </c>
      <c r="G5726" s="237" t="s">
        <v>974</v>
      </c>
      <c r="H5726" s="237" t="s">
        <v>649</v>
      </c>
      <c r="I5726" s="237"/>
      <c r="J5726" s="237"/>
      <c r="K5726" s="237" t="s">
        <v>1000</v>
      </c>
      <c r="L5726" s="237" t="s">
        <v>977</v>
      </c>
      <c r="M5726" s="238">
        <v>9.3714426521937703E-7</v>
      </c>
      <c r="N5726" s="238"/>
      <c r="O5726" s="238">
        <v>2.2233002408636299E-7</v>
      </c>
    </row>
    <row r="5727" spans="1:15">
      <c r="A5727" s="231" t="s">
        <v>969</v>
      </c>
      <c r="B5727" s="231" t="s">
        <v>970</v>
      </c>
      <c r="C5727" s="231" t="s">
        <v>971</v>
      </c>
      <c r="D5727" s="231" t="s">
        <v>972</v>
      </c>
      <c r="E5727" s="231" t="s">
        <v>996</v>
      </c>
      <c r="F5727" s="231" t="s">
        <v>999</v>
      </c>
      <c r="G5727" s="231" t="s">
        <v>974</v>
      </c>
      <c r="H5727" s="231" t="s">
        <v>649</v>
      </c>
      <c r="I5727" s="231" t="s">
        <v>1002</v>
      </c>
      <c r="J5727" s="231" t="s">
        <v>1076</v>
      </c>
      <c r="K5727" s="231" t="s">
        <v>1000</v>
      </c>
      <c r="L5727" s="231" t="s">
        <v>978</v>
      </c>
      <c r="M5727" s="234"/>
      <c r="N5727" s="235">
        <v>1</v>
      </c>
      <c r="O5727" s="235">
        <v>1</v>
      </c>
    </row>
    <row r="5728" spans="1:15">
      <c r="A5728" s="231" t="s">
        <v>969</v>
      </c>
      <c r="B5728" s="231" t="s">
        <v>970</v>
      </c>
      <c r="C5728" s="231" t="s">
        <v>971</v>
      </c>
      <c r="D5728" s="231" t="s">
        <v>972</v>
      </c>
      <c r="E5728" s="231" t="s">
        <v>996</v>
      </c>
      <c r="F5728" s="231" t="s">
        <v>999</v>
      </c>
      <c r="G5728" s="231" t="s">
        <v>974</v>
      </c>
      <c r="H5728" s="231" t="s">
        <v>649</v>
      </c>
      <c r="K5728" s="231" t="s">
        <v>1000</v>
      </c>
      <c r="L5728" s="231" t="s">
        <v>979</v>
      </c>
      <c r="M5728" s="234"/>
      <c r="N5728" s="236"/>
      <c r="O5728" s="235"/>
    </row>
    <row r="5729" spans="1:15">
      <c r="A5729" s="231" t="s">
        <v>969</v>
      </c>
      <c r="B5729" s="231" t="s">
        <v>970</v>
      </c>
      <c r="C5729" s="231" t="s">
        <v>971</v>
      </c>
      <c r="D5729" s="231" t="s">
        <v>972</v>
      </c>
      <c r="E5729" s="231" t="s">
        <v>996</v>
      </c>
      <c r="F5729" s="231" t="s">
        <v>999</v>
      </c>
      <c r="G5729" s="231" t="s">
        <v>974</v>
      </c>
      <c r="H5729" s="231" t="s">
        <v>649</v>
      </c>
      <c r="K5729" s="231" t="s">
        <v>1000</v>
      </c>
      <c r="L5729" s="231" t="s">
        <v>980</v>
      </c>
      <c r="M5729" s="234"/>
      <c r="N5729" s="236"/>
      <c r="O5729" s="235"/>
    </row>
    <row r="5730" spans="1:15">
      <c r="A5730" s="237" t="s">
        <v>969</v>
      </c>
      <c r="B5730" s="237" t="s">
        <v>970</v>
      </c>
      <c r="C5730" s="237" t="s">
        <v>971</v>
      </c>
      <c r="D5730" s="237" t="s">
        <v>972</v>
      </c>
      <c r="E5730" s="237" t="s">
        <v>996</v>
      </c>
      <c r="F5730" s="237" t="s">
        <v>999</v>
      </c>
      <c r="G5730" s="237" t="s">
        <v>974</v>
      </c>
      <c r="H5730" s="237" t="s">
        <v>650</v>
      </c>
      <c r="I5730" s="237"/>
      <c r="J5730" s="237"/>
      <c r="K5730" s="237" t="s">
        <v>1000</v>
      </c>
      <c r="L5730" s="237" t="s">
        <v>976</v>
      </c>
      <c r="M5730" s="237">
        <v>1.6422000000000001</v>
      </c>
      <c r="N5730" s="237"/>
      <c r="O5730" s="237"/>
    </row>
    <row r="5731" spans="1:15">
      <c r="A5731" s="237" t="s">
        <v>969</v>
      </c>
      <c r="B5731" s="237" t="s">
        <v>970</v>
      </c>
      <c r="C5731" s="237" t="s">
        <v>971</v>
      </c>
      <c r="D5731" s="237" t="s">
        <v>972</v>
      </c>
      <c r="E5731" s="237" t="s">
        <v>996</v>
      </c>
      <c r="F5731" s="237" t="s">
        <v>999</v>
      </c>
      <c r="G5731" s="237" t="s">
        <v>974</v>
      </c>
      <c r="H5731" s="237" t="s">
        <v>650</v>
      </c>
      <c r="I5731" s="237"/>
      <c r="J5731" s="237"/>
      <c r="K5731" s="237" t="s">
        <v>1000</v>
      </c>
      <c r="L5731" s="237" t="s">
        <v>977</v>
      </c>
      <c r="M5731" s="238">
        <v>2.33121856056589E-7</v>
      </c>
      <c r="N5731" s="238"/>
      <c r="O5731" s="238"/>
    </row>
    <row r="5732" spans="1:15">
      <c r="A5732" s="231" t="s">
        <v>969</v>
      </c>
      <c r="B5732" s="231" t="s">
        <v>970</v>
      </c>
      <c r="C5732" s="231" t="s">
        <v>971</v>
      </c>
      <c r="D5732" s="231" t="s">
        <v>972</v>
      </c>
      <c r="E5732" s="231" t="s">
        <v>996</v>
      </c>
      <c r="F5732" s="231" t="s">
        <v>999</v>
      </c>
      <c r="G5732" s="231" t="s">
        <v>974</v>
      </c>
      <c r="H5732" s="231" t="s">
        <v>650</v>
      </c>
      <c r="I5732" s="231" t="s">
        <v>1002</v>
      </c>
      <c r="J5732" s="231" t="s">
        <v>1076</v>
      </c>
      <c r="K5732" s="231" t="s">
        <v>1000</v>
      </c>
      <c r="L5732" s="231" t="s">
        <v>978</v>
      </c>
      <c r="M5732" s="234"/>
      <c r="N5732" s="235">
        <v>1</v>
      </c>
      <c r="O5732" s="235">
        <v>1</v>
      </c>
    </row>
    <row r="5733" spans="1:15">
      <c r="A5733" s="231" t="s">
        <v>969</v>
      </c>
      <c r="B5733" s="231" t="s">
        <v>970</v>
      </c>
      <c r="C5733" s="231" t="s">
        <v>971</v>
      </c>
      <c r="D5733" s="231" t="s">
        <v>972</v>
      </c>
      <c r="E5733" s="231" t="s">
        <v>996</v>
      </c>
      <c r="F5733" s="231" t="s">
        <v>999</v>
      </c>
      <c r="G5733" s="231" t="s">
        <v>974</v>
      </c>
      <c r="H5733" s="231" t="s">
        <v>650</v>
      </c>
      <c r="K5733" s="231" t="s">
        <v>1000</v>
      </c>
      <c r="L5733" s="231" t="s">
        <v>979</v>
      </c>
      <c r="M5733" s="234"/>
      <c r="N5733" s="236"/>
      <c r="O5733" s="236"/>
    </row>
    <row r="5734" spans="1:15">
      <c r="A5734" s="231" t="s">
        <v>969</v>
      </c>
      <c r="B5734" s="231" t="s">
        <v>970</v>
      </c>
      <c r="C5734" s="231" t="s">
        <v>971</v>
      </c>
      <c r="D5734" s="231" t="s">
        <v>972</v>
      </c>
      <c r="E5734" s="231" t="s">
        <v>996</v>
      </c>
      <c r="F5734" s="231" t="s">
        <v>999</v>
      </c>
      <c r="G5734" s="231" t="s">
        <v>974</v>
      </c>
      <c r="H5734" s="231" t="s">
        <v>650</v>
      </c>
      <c r="K5734" s="231" t="s">
        <v>1000</v>
      </c>
      <c r="L5734" s="231" t="s">
        <v>980</v>
      </c>
      <c r="M5734" s="234"/>
      <c r="N5734" s="236"/>
      <c r="O5734" s="236"/>
    </row>
    <row r="5735" spans="1:15">
      <c r="A5735" s="237" t="s">
        <v>969</v>
      </c>
      <c r="B5735" s="237" t="s">
        <v>970</v>
      </c>
      <c r="C5735" s="237" t="s">
        <v>971</v>
      </c>
      <c r="D5735" s="237" t="s">
        <v>972</v>
      </c>
      <c r="E5735" s="237" t="s">
        <v>996</v>
      </c>
      <c r="F5735" s="237" t="s">
        <v>999</v>
      </c>
      <c r="G5735" s="237" t="s">
        <v>974</v>
      </c>
      <c r="H5735" s="237" t="s">
        <v>988</v>
      </c>
      <c r="I5735" s="237"/>
      <c r="J5735" s="237"/>
      <c r="K5735" s="237" t="s">
        <v>1000</v>
      </c>
      <c r="L5735" s="237" t="s">
        <v>976</v>
      </c>
      <c r="M5735" s="237">
        <v>42703.482900000003</v>
      </c>
      <c r="N5735" s="237">
        <v>30298.215899999999</v>
      </c>
      <c r="O5735" s="237">
        <v>12976.1605</v>
      </c>
    </row>
    <row r="5736" spans="1:15">
      <c r="A5736" s="237" t="s">
        <v>969</v>
      </c>
      <c r="B5736" s="237" t="s">
        <v>970</v>
      </c>
      <c r="C5736" s="237" t="s">
        <v>971</v>
      </c>
      <c r="D5736" s="237" t="s">
        <v>972</v>
      </c>
      <c r="E5736" s="237" t="s">
        <v>996</v>
      </c>
      <c r="F5736" s="237" t="s">
        <v>999</v>
      </c>
      <c r="G5736" s="237" t="s">
        <v>974</v>
      </c>
      <c r="H5736" s="237" t="s">
        <v>988</v>
      </c>
      <c r="I5736" s="237"/>
      <c r="J5736" s="237"/>
      <c r="K5736" s="237" t="s">
        <v>1000</v>
      </c>
      <c r="L5736" s="237" t="s">
        <v>977</v>
      </c>
      <c r="M5736" s="238">
        <v>9.7782675991393304E-3</v>
      </c>
      <c r="N5736" s="238">
        <v>7.5623367456636196E-3</v>
      </c>
      <c r="O5736" s="238">
        <v>2.0201597062625299E-3</v>
      </c>
    </row>
    <row r="5737" spans="1:15">
      <c r="A5737" s="231" t="s">
        <v>969</v>
      </c>
      <c r="B5737" s="231" t="s">
        <v>970</v>
      </c>
      <c r="C5737" s="231" t="s">
        <v>971</v>
      </c>
      <c r="D5737" s="231" t="s">
        <v>972</v>
      </c>
      <c r="E5737" s="231" t="s">
        <v>996</v>
      </c>
      <c r="F5737" s="231" t="s">
        <v>999</v>
      </c>
      <c r="G5737" s="231" t="s">
        <v>974</v>
      </c>
      <c r="H5737" s="231" t="s">
        <v>988</v>
      </c>
      <c r="I5737" s="231" t="s">
        <v>1002</v>
      </c>
      <c r="J5737" s="231" t="s">
        <v>1076</v>
      </c>
      <c r="K5737" s="231" t="s">
        <v>1000</v>
      </c>
      <c r="L5737" s="231" t="s">
        <v>978</v>
      </c>
      <c r="M5737" s="234"/>
      <c r="N5737" s="235">
        <v>1</v>
      </c>
      <c r="O5737" s="235">
        <v>1</v>
      </c>
    </row>
    <row r="5738" spans="1:15">
      <c r="A5738" s="231" t="s">
        <v>969</v>
      </c>
      <c r="B5738" s="231" t="s">
        <v>970</v>
      </c>
      <c r="C5738" s="231" t="s">
        <v>971</v>
      </c>
      <c r="D5738" s="231" t="s">
        <v>972</v>
      </c>
      <c r="E5738" s="231" t="s">
        <v>996</v>
      </c>
      <c r="F5738" s="231" t="s">
        <v>999</v>
      </c>
      <c r="G5738" s="231" t="s">
        <v>974</v>
      </c>
      <c r="H5738" s="231" t="s">
        <v>988</v>
      </c>
      <c r="K5738" s="231" t="s">
        <v>1000</v>
      </c>
      <c r="L5738" s="231" t="s">
        <v>979</v>
      </c>
      <c r="M5738" s="234"/>
      <c r="N5738" s="235"/>
      <c r="O5738" s="235"/>
    </row>
    <row r="5739" spans="1:15">
      <c r="A5739" s="231" t="s">
        <v>969</v>
      </c>
      <c r="B5739" s="231" t="s">
        <v>970</v>
      </c>
      <c r="C5739" s="231" t="s">
        <v>971</v>
      </c>
      <c r="D5739" s="231" t="s">
        <v>972</v>
      </c>
      <c r="E5739" s="231" t="s">
        <v>996</v>
      </c>
      <c r="F5739" s="231" t="s">
        <v>999</v>
      </c>
      <c r="G5739" s="231" t="s">
        <v>974</v>
      </c>
      <c r="H5739" s="231" t="s">
        <v>988</v>
      </c>
      <c r="K5739" s="231" t="s">
        <v>1000</v>
      </c>
      <c r="L5739" s="231" t="s">
        <v>980</v>
      </c>
      <c r="M5739" s="234"/>
      <c r="N5739" s="235"/>
      <c r="O5739" s="235"/>
    </row>
    <row r="5740" spans="1:15">
      <c r="A5740" s="237" t="s">
        <v>969</v>
      </c>
      <c r="B5740" s="237" t="s">
        <v>970</v>
      </c>
      <c r="C5740" s="237" t="s">
        <v>971</v>
      </c>
      <c r="D5740" s="237" t="s">
        <v>972</v>
      </c>
      <c r="E5740" s="237" t="s">
        <v>996</v>
      </c>
      <c r="F5740" s="237" t="s">
        <v>999</v>
      </c>
      <c r="G5740" s="237" t="s">
        <v>974</v>
      </c>
      <c r="H5740" s="237" t="s">
        <v>989</v>
      </c>
      <c r="I5740" s="237"/>
      <c r="J5740" s="237"/>
      <c r="K5740" s="237" t="s">
        <v>1000</v>
      </c>
      <c r="L5740" s="237" t="s">
        <v>976</v>
      </c>
      <c r="M5740" s="237">
        <v>421.45569999999998</v>
      </c>
      <c r="N5740" s="237"/>
      <c r="O5740" s="237">
        <v>279.33449999999999</v>
      </c>
    </row>
    <row r="5741" spans="1:15">
      <c r="A5741" s="237" t="s">
        <v>969</v>
      </c>
      <c r="B5741" s="237" t="s">
        <v>970</v>
      </c>
      <c r="C5741" s="237" t="s">
        <v>971</v>
      </c>
      <c r="D5741" s="237" t="s">
        <v>972</v>
      </c>
      <c r="E5741" s="237" t="s">
        <v>996</v>
      </c>
      <c r="F5741" s="237" t="s">
        <v>999</v>
      </c>
      <c r="G5741" s="237" t="s">
        <v>974</v>
      </c>
      <c r="H5741" s="237" t="s">
        <v>989</v>
      </c>
      <c r="I5741" s="237"/>
      <c r="J5741" s="237"/>
      <c r="K5741" s="237" t="s">
        <v>1000</v>
      </c>
      <c r="L5741" s="237" t="s">
        <v>977</v>
      </c>
      <c r="M5741" s="238">
        <v>8.4653738657379502E-5</v>
      </c>
      <c r="N5741" s="238"/>
      <c r="O5741" s="238">
        <v>4.3487463142043399E-5</v>
      </c>
    </row>
    <row r="5742" spans="1:15">
      <c r="A5742" s="231" t="s">
        <v>969</v>
      </c>
      <c r="B5742" s="231" t="s">
        <v>970</v>
      </c>
      <c r="C5742" s="231" t="s">
        <v>971</v>
      </c>
      <c r="D5742" s="231" t="s">
        <v>972</v>
      </c>
      <c r="E5742" s="231" t="s">
        <v>996</v>
      </c>
      <c r="F5742" s="231" t="s">
        <v>999</v>
      </c>
      <c r="G5742" s="231" t="s">
        <v>974</v>
      </c>
      <c r="H5742" s="231" t="s">
        <v>989</v>
      </c>
      <c r="I5742" s="231" t="s">
        <v>1002</v>
      </c>
      <c r="J5742" s="231" t="s">
        <v>1076</v>
      </c>
      <c r="K5742" s="231" t="s">
        <v>1000</v>
      </c>
      <c r="L5742" s="231" t="s">
        <v>978</v>
      </c>
      <c r="M5742" s="234"/>
      <c r="N5742" s="235">
        <v>1</v>
      </c>
      <c r="O5742" s="235">
        <v>1</v>
      </c>
    </row>
    <row r="5743" spans="1:15">
      <c r="A5743" s="231" t="s">
        <v>969</v>
      </c>
      <c r="B5743" s="231" t="s">
        <v>970</v>
      </c>
      <c r="C5743" s="231" t="s">
        <v>971</v>
      </c>
      <c r="D5743" s="231" t="s">
        <v>972</v>
      </c>
      <c r="E5743" s="231" t="s">
        <v>996</v>
      </c>
      <c r="F5743" s="231" t="s">
        <v>999</v>
      </c>
      <c r="G5743" s="231" t="s">
        <v>974</v>
      </c>
      <c r="H5743" s="231" t="s">
        <v>989</v>
      </c>
      <c r="K5743" s="231" t="s">
        <v>1000</v>
      </c>
      <c r="L5743" s="231" t="s">
        <v>979</v>
      </c>
      <c r="M5743" s="234"/>
      <c r="N5743" s="236"/>
      <c r="O5743" s="235"/>
    </row>
    <row r="5744" spans="1:15">
      <c r="A5744" s="231" t="s">
        <v>969</v>
      </c>
      <c r="B5744" s="231" t="s">
        <v>970</v>
      </c>
      <c r="C5744" s="231" t="s">
        <v>971</v>
      </c>
      <c r="D5744" s="231" t="s">
        <v>972</v>
      </c>
      <c r="E5744" s="231" t="s">
        <v>996</v>
      </c>
      <c r="F5744" s="231" t="s">
        <v>999</v>
      </c>
      <c r="G5744" s="231" t="s">
        <v>974</v>
      </c>
      <c r="H5744" s="231" t="s">
        <v>989</v>
      </c>
      <c r="K5744" s="231" t="s">
        <v>1000</v>
      </c>
      <c r="L5744" s="231" t="s">
        <v>980</v>
      </c>
      <c r="M5744" s="234"/>
      <c r="N5744" s="236"/>
      <c r="O5744" s="235"/>
    </row>
    <row r="5745" spans="1:15">
      <c r="A5745" s="237" t="s">
        <v>969</v>
      </c>
      <c r="B5745" s="237" t="s">
        <v>970</v>
      </c>
      <c r="C5745" s="237" t="s">
        <v>971</v>
      </c>
      <c r="D5745" s="237" t="s">
        <v>972</v>
      </c>
      <c r="E5745" s="237" t="s">
        <v>996</v>
      </c>
      <c r="F5745" s="237" t="s">
        <v>999</v>
      </c>
      <c r="G5745" s="237" t="s">
        <v>974</v>
      </c>
      <c r="H5745" s="237" t="s">
        <v>1001</v>
      </c>
      <c r="I5745" s="237"/>
      <c r="J5745" s="237"/>
      <c r="K5745" s="237" t="s">
        <v>1000</v>
      </c>
      <c r="L5745" s="237" t="s">
        <v>976</v>
      </c>
      <c r="M5745" s="237">
        <v>98</v>
      </c>
      <c r="N5745" s="237"/>
      <c r="O5745" s="237"/>
    </row>
    <row r="5746" spans="1:15">
      <c r="A5746" s="237" t="s">
        <v>969</v>
      </c>
      <c r="B5746" s="237" t="s">
        <v>970</v>
      </c>
      <c r="C5746" s="237" t="s">
        <v>971</v>
      </c>
      <c r="D5746" s="237" t="s">
        <v>972</v>
      </c>
      <c r="E5746" s="237" t="s">
        <v>996</v>
      </c>
      <c r="F5746" s="237" t="s">
        <v>999</v>
      </c>
      <c r="G5746" s="237" t="s">
        <v>974</v>
      </c>
      <c r="H5746" s="237" t="s">
        <v>1001</v>
      </c>
      <c r="I5746" s="237"/>
      <c r="J5746" s="237"/>
      <c r="K5746" s="237" t="s">
        <v>1000</v>
      </c>
      <c r="L5746" s="237" t="s">
        <v>977</v>
      </c>
      <c r="M5746" s="238">
        <v>1.8230023080080802E-5</v>
      </c>
      <c r="N5746" s="238"/>
      <c r="O5746" s="238"/>
    </row>
    <row r="5747" spans="1:15">
      <c r="A5747" s="231" t="s">
        <v>969</v>
      </c>
      <c r="B5747" s="231" t="s">
        <v>970</v>
      </c>
      <c r="C5747" s="231" t="s">
        <v>971</v>
      </c>
      <c r="D5747" s="231" t="s">
        <v>972</v>
      </c>
      <c r="E5747" s="231" t="s">
        <v>996</v>
      </c>
      <c r="F5747" s="231" t="s">
        <v>999</v>
      </c>
      <c r="G5747" s="231" t="s">
        <v>974</v>
      </c>
      <c r="H5747" s="231" t="s">
        <v>1001</v>
      </c>
      <c r="I5747" s="231" t="s">
        <v>1002</v>
      </c>
      <c r="J5747" s="231" t="s">
        <v>1076</v>
      </c>
      <c r="K5747" s="231" t="s">
        <v>1000</v>
      </c>
      <c r="L5747" s="231" t="s">
        <v>978</v>
      </c>
      <c r="M5747" s="234"/>
      <c r="N5747" s="235">
        <v>1</v>
      </c>
      <c r="O5747" s="235">
        <v>1</v>
      </c>
    </row>
    <row r="5748" spans="1:15">
      <c r="A5748" s="231" t="s">
        <v>969</v>
      </c>
      <c r="B5748" s="231" t="s">
        <v>970</v>
      </c>
      <c r="C5748" s="231" t="s">
        <v>971</v>
      </c>
      <c r="D5748" s="231" t="s">
        <v>972</v>
      </c>
      <c r="E5748" s="231" t="s">
        <v>996</v>
      </c>
      <c r="F5748" s="231" t="s">
        <v>999</v>
      </c>
      <c r="G5748" s="231" t="s">
        <v>974</v>
      </c>
      <c r="H5748" s="231" t="s">
        <v>1001</v>
      </c>
      <c r="K5748" s="231" t="s">
        <v>1000</v>
      </c>
      <c r="L5748" s="231" t="s">
        <v>979</v>
      </c>
      <c r="M5748" s="234"/>
      <c r="N5748" s="236"/>
      <c r="O5748" s="236"/>
    </row>
    <row r="5749" spans="1:15">
      <c r="A5749" s="231" t="s">
        <v>969</v>
      </c>
      <c r="B5749" s="231" t="s">
        <v>970</v>
      </c>
      <c r="C5749" s="231" t="s">
        <v>971</v>
      </c>
      <c r="D5749" s="231" t="s">
        <v>972</v>
      </c>
      <c r="E5749" s="231" t="s">
        <v>996</v>
      </c>
      <c r="F5749" s="231" t="s">
        <v>999</v>
      </c>
      <c r="G5749" s="231" t="s">
        <v>974</v>
      </c>
      <c r="H5749" s="231" t="s">
        <v>1001</v>
      </c>
      <c r="K5749" s="231" t="s">
        <v>1000</v>
      </c>
      <c r="L5749" s="231" t="s">
        <v>980</v>
      </c>
      <c r="M5749" s="234"/>
      <c r="N5749" s="236"/>
      <c r="O5749" s="236"/>
    </row>
    <row r="5750" spans="1:15">
      <c r="A5750" s="237" t="s">
        <v>969</v>
      </c>
      <c r="B5750" s="237" t="s">
        <v>970</v>
      </c>
      <c r="C5750" s="237" t="s">
        <v>971</v>
      </c>
      <c r="D5750" s="237" t="s">
        <v>972</v>
      </c>
      <c r="E5750" s="237" t="s">
        <v>996</v>
      </c>
      <c r="F5750" s="237" t="s">
        <v>999</v>
      </c>
      <c r="G5750" s="237" t="s">
        <v>974</v>
      </c>
      <c r="H5750" s="237" t="s">
        <v>43</v>
      </c>
      <c r="I5750" s="237"/>
      <c r="J5750" s="237"/>
      <c r="K5750" s="237" t="s">
        <v>1000</v>
      </c>
      <c r="L5750" s="237" t="s">
        <v>976</v>
      </c>
      <c r="M5750" s="237">
        <v>34.286299999999997</v>
      </c>
      <c r="N5750" s="237">
        <v>29.557200000000002</v>
      </c>
      <c r="O5750" s="237"/>
    </row>
    <row r="5751" spans="1:15">
      <c r="A5751" s="237" t="s">
        <v>969</v>
      </c>
      <c r="B5751" s="237" t="s">
        <v>970</v>
      </c>
      <c r="C5751" s="237" t="s">
        <v>971</v>
      </c>
      <c r="D5751" s="237" t="s">
        <v>972</v>
      </c>
      <c r="E5751" s="237" t="s">
        <v>996</v>
      </c>
      <c r="F5751" s="237" t="s">
        <v>999</v>
      </c>
      <c r="G5751" s="237" t="s">
        <v>974</v>
      </c>
      <c r="H5751" s="237" t="s">
        <v>43</v>
      </c>
      <c r="I5751" s="237"/>
      <c r="J5751" s="237"/>
      <c r="K5751" s="237" t="s">
        <v>1000</v>
      </c>
      <c r="L5751" s="237" t="s">
        <v>977</v>
      </c>
      <c r="M5751" s="238">
        <v>7.8508963114193799E-6</v>
      </c>
      <c r="N5751" s="238">
        <v>7.3773815724551798E-6</v>
      </c>
      <c r="O5751" s="238"/>
    </row>
    <row r="5752" spans="1:15">
      <c r="A5752" s="231" t="s">
        <v>969</v>
      </c>
      <c r="B5752" s="231" t="s">
        <v>970</v>
      </c>
      <c r="C5752" s="231" t="s">
        <v>971</v>
      </c>
      <c r="D5752" s="231" t="s">
        <v>972</v>
      </c>
      <c r="E5752" s="231" t="s">
        <v>996</v>
      </c>
      <c r="F5752" s="231" t="s">
        <v>999</v>
      </c>
      <c r="G5752" s="231" t="s">
        <v>974</v>
      </c>
      <c r="H5752" s="231" t="s">
        <v>43</v>
      </c>
      <c r="I5752" s="231" t="s">
        <v>1002</v>
      </c>
      <c r="J5752" s="231" t="s">
        <v>1076</v>
      </c>
      <c r="K5752" s="231" t="s">
        <v>1000</v>
      </c>
      <c r="L5752" s="231" t="s">
        <v>978</v>
      </c>
      <c r="M5752" s="234"/>
      <c r="N5752" s="235">
        <v>1</v>
      </c>
      <c r="O5752" s="235">
        <v>1</v>
      </c>
    </row>
    <row r="5753" spans="1:15">
      <c r="A5753" s="231" t="s">
        <v>969</v>
      </c>
      <c r="B5753" s="231" t="s">
        <v>970</v>
      </c>
      <c r="C5753" s="231" t="s">
        <v>971</v>
      </c>
      <c r="D5753" s="231" t="s">
        <v>972</v>
      </c>
      <c r="E5753" s="231" t="s">
        <v>996</v>
      </c>
      <c r="F5753" s="231" t="s">
        <v>999</v>
      </c>
      <c r="G5753" s="231" t="s">
        <v>974</v>
      </c>
      <c r="H5753" s="231" t="s">
        <v>43</v>
      </c>
      <c r="K5753" s="231" t="s">
        <v>1000</v>
      </c>
      <c r="L5753" s="231" t="s">
        <v>979</v>
      </c>
      <c r="M5753" s="234"/>
      <c r="N5753" s="235"/>
      <c r="O5753" s="236"/>
    </row>
    <row r="5754" spans="1:15">
      <c r="A5754" s="231" t="s">
        <v>969</v>
      </c>
      <c r="B5754" s="231" t="s">
        <v>970</v>
      </c>
      <c r="C5754" s="231" t="s">
        <v>971</v>
      </c>
      <c r="D5754" s="231" t="s">
        <v>972</v>
      </c>
      <c r="E5754" s="231" t="s">
        <v>996</v>
      </c>
      <c r="F5754" s="231" t="s">
        <v>999</v>
      </c>
      <c r="G5754" s="231" t="s">
        <v>974</v>
      </c>
      <c r="H5754" s="231" t="s">
        <v>43</v>
      </c>
      <c r="K5754" s="231" t="s">
        <v>1000</v>
      </c>
      <c r="L5754" s="231" t="s">
        <v>980</v>
      </c>
      <c r="M5754" s="234"/>
      <c r="N5754" s="235"/>
      <c r="O5754" s="236"/>
    </row>
    <row r="5755" spans="1:15">
      <c r="A5755" s="237" t="s">
        <v>969</v>
      </c>
      <c r="B5755" s="237" t="s">
        <v>970</v>
      </c>
      <c r="C5755" s="237" t="s">
        <v>971</v>
      </c>
      <c r="D5755" s="237" t="s">
        <v>972</v>
      </c>
      <c r="E5755" s="237" t="s">
        <v>996</v>
      </c>
      <c r="F5755" s="237" t="s">
        <v>999</v>
      </c>
      <c r="G5755" s="237" t="s">
        <v>974</v>
      </c>
      <c r="H5755" s="237" t="s">
        <v>40</v>
      </c>
      <c r="I5755" s="237"/>
      <c r="J5755" s="237"/>
      <c r="K5755" s="237" t="s">
        <v>1000</v>
      </c>
      <c r="L5755" s="237" t="s">
        <v>976</v>
      </c>
      <c r="M5755" s="237">
        <v>3174.9708999999998</v>
      </c>
      <c r="N5755" s="237">
        <v>1993.7687000000001</v>
      </c>
      <c r="O5755" s="237">
        <v>2074.3256999999999</v>
      </c>
    </row>
    <row r="5756" spans="1:15">
      <c r="A5756" s="237" t="s">
        <v>969</v>
      </c>
      <c r="B5756" s="237" t="s">
        <v>970</v>
      </c>
      <c r="C5756" s="237" t="s">
        <v>971</v>
      </c>
      <c r="D5756" s="237" t="s">
        <v>972</v>
      </c>
      <c r="E5756" s="237" t="s">
        <v>996</v>
      </c>
      <c r="F5756" s="237" t="s">
        <v>999</v>
      </c>
      <c r="G5756" s="237" t="s">
        <v>974</v>
      </c>
      <c r="H5756" s="237" t="s">
        <v>40</v>
      </c>
      <c r="I5756" s="237"/>
      <c r="J5756" s="237"/>
      <c r="K5756" s="237" t="s">
        <v>1000</v>
      </c>
      <c r="L5756" s="237" t="s">
        <v>977</v>
      </c>
      <c r="M5756" s="238">
        <v>4.9763822239988595E-4</v>
      </c>
      <c r="N5756" s="238">
        <v>4.9763822239988595E-4</v>
      </c>
      <c r="O5756" s="238">
        <v>3.2293598686644002E-4</v>
      </c>
    </row>
    <row r="5757" spans="1:15">
      <c r="A5757" s="231" t="s">
        <v>969</v>
      </c>
      <c r="B5757" s="231" t="s">
        <v>970</v>
      </c>
      <c r="C5757" s="231" t="s">
        <v>971</v>
      </c>
      <c r="D5757" s="231" t="s">
        <v>972</v>
      </c>
      <c r="E5757" s="231" t="s">
        <v>996</v>
      </c>
      <c r="F5757" s="231" t="s">
        <v>999</v>
      </c>
      <c r="G5757" s="231" t="s">
        <v>974</v>
      </c>
      <c r="H5757" s="231" t="s">
        <v>40</v>
      </c>
      <c r="I5757" s="231" t="s">
        <v>1002</v>
      </c>
      <c r="J5757" s="231" t="s">
        <v>1076</v>
      </c>
      <c r="K5757" s="231" t="s">
        <v>1000</v>
      </c>
      <c r="L5757" s="231" t="s">
        <v>978</v>
      </c>
      <c r="M5757" s="234"/>
      <c r="N5757" s="235">
        <v>1</v>
      </c>
      <c r="O5757" s="235">
        <v>1</v>
      </c>
    </row>
    <row r="5758" spans="1:15">
      <c r="A5758" s="231" t="s">
        <v>969</v>
      </c>
      <c r="B5758" s="231" t="s">
        <v>970</v>
      </c>
      <c r="C5758" s="231" t="s">
        <v>971</v>
      </c>
      <c r="D5758" s="231" t="s">
        <v>972</v>
      </c>
      <c r="E5758" s="231" t="s">
        <v>996</v>
      </c>
      <c r="F5758" s="231" t="s">
        <v>999</v>
      </c>
      <c r="G5758" s="231" t="s">
        <v>974</v>
      </c>
      <c r="H5758" s="231" t="s">
        <v>40</v>
      </c>
      <c r="K5758" s="231" t="s">
        <v>1000</v>
      </c>
      <c r="L5758" s="231" t="s">
        <v>979</v>
      </c>
      <c r="M5758" s="234"/>
      <c r="N5758" s="235"/>
      <c r="O5758" s="235"/>
    </row>
    <row r="5759" spans="1:15">
      <c r="A5759" s="231" t="s">
        <v>969</v>
      </c>
      <c r="B5759" s="231" t="s">
        <v>970</v>
      </c>
      <c r="C5759" s="231" t="s">
        <v>971</v>
      </c>
      <c r="D5759" s="231" t="s">
        <v>972</v>
      </c>
      <c r="E5759" s="231" t="s">
        <v>996</v>
      </c>
      <c r="F5759" s="231" t="s">
        <v>999</v>
      </c>
      <c r="G5759" s="231" t="s">
        <v>974</v>
      </c>
      <c r="H5759" s="231" t="s">
        <v>40</v>
      </c>
      <c r="K5759" s="231" t="s">
        <v>1000</v>
      </c>
      <c r="L5759" s="231" t="s">
        <v>980</v>
      </c>
      <c r="M5759" s="234"/>
      <c r="N5759" s="235"/>
      <c r="O5759" s="235"/>
    </row>
    <row r="5760" spans="1:15">
      <c r="A5760" s="237" t="s">
        <v>969</v>
      </c>
      <c r="B5760" s="237" t="s">
        <v>970</v>
      </c>
      <c r="C5760" s="237" t="s">
        <v>971</v>
      </c>
      <c r="D5760" s="237" t="s">
        <v>972</v>
      </c>
      <c r="E5760" s="237" t="s">
        <v>996</v>
      </c>
      <c r="F5760" s="237" t="s">
        <v>999</v>
      </c>
      <c r="G5760" s="237" t="s">
        <v>974</v>
      </c>
      <c r="H5760" s="237" t="s">
        <v>56</v>
      </c>
      <c r="I5760" s="237"/>
      <c r="J5760" s="237"/>
      <c r="K5760" s="237" t="s">
        <v>1000</v>
      </c>
      <c r="L5760" s="237" t="s">
        <v>976</v>
      </c>
      <c r="M5760" s="237">
        <v>1417.7489</v>
      </c>
      <c r="N5760" s="237">
        <v>773.40319999999997</v>
      </c>
      <c r="O5760" s="237">
        <v>160.9821</v>
      </c>
    </row>
    <row r="5761" spans="1:15">
      <c r="A5761" s="237" t="s">
        <v>969</v>
      </c>
      <c r="B5761" s="237" t="s">
        <v>970</v>
      </c>
      <c r="C5761" s="237" t="s">
        <v>971</v>
      </c>
      <c r="D5761" s="237" t="s">
        <v>972</v>
      </c>
      <c r="E5761" s="237" t="s">
        <v>996</v>
      </c>
      <c r="F5761" s="237" t="s">
        <v>999</v>
      </c>
      <c r="G5761" s="237" t="s">
        <v>974</v>
      </c>
      <c r="H5761" s="237" t="s">
        <v>56</v>
      </c>
      <c r="I5761" s="237"/>
      <c r="J5761" s="237"/>
      <c r="K5761" s="237" t="s">
        <v>1000</v>
      </c>
      <c r="L5761" s="237" t="s">
        <v>977</v>
      </c>
      <c r="M5761" s="238">
        <v>2.14533989858452E-4</v>
      </c>
      <c r="N5761" s="238">
        <v>1.93038938592217E-4</v>
      </c>
      <c r="O5761" s="238">
        <v>2.50620784052051E-5</v>
      </c>
    </row>
    <row r="5762" spans="1:15">
      <c r="A5762" s="231" t="s">
        <v>969</v>
      </c>
      <c r="B5762" s="231" t="s">
        <v>970</v>
      </c>
      <c r="C5762" s="231" t="s">
        <v>971</v>
      </c>
      <c r="D5762" s="231" t="s">
        <v>972</v>
      </c>
      <c r="E5762" s="231" t="s">
        <v>996</v>
      </c>
      <c r="F5762" s="231" t="s">
        <v>999</v>
      </c>
      <c r="G5762" s="231" t="s">
        <v>974</v>
      </c>
      <c r="H5762" s="231" t="s">
        <v>56</v>
      </c>
      <c r="I5762" s="231" t="s">
        <v>1002</v>
      </c>
      <c r="J5762" s="231" t="s">
        <v>1076</v>
      </c>
      <c r="K5762" s="231" t="s">
        <v>1000</v>
      </c>
      <c r="L5762" s="231" t="s">
        <v>978</v>
      </c>
      <c r="M5762" s="234"/>
      <c r="N5762" s="235">
        <v>1</v>
      </c>
      <c r="O5762" s="235">
        <v>1</v>
      </c>
    </row>
    <row r="5763" spans="1:15">
      <c r="A5763" s="231" t="s">
        <v>969</v>
      </c>
      <c r="B5763" s="231" t="s">
        <v>970</v>
      </c>
      <c r="C5763" s="231" t="s">
        <v>971</v>
      </c>
      <c r="D5763" s="231" t="s">
        <v>972</v>
      </c>
      <c r="E5763" s="231" t="s">
        <v>996</v>
      </c>
      <c r="F5763" s="231" t="s">
        <v>999</v>
      </c>
      <c r="G5763" s="231" t="s">
        <v>974</v>
      </c>
      <c r="H5763" s="231" t="s">
        <v>56</v>
      </c>
      <c r="K5763" s="231" t="s">
        <v>1000</v>
      </c>
      <c r="L5763" s="231" t="s">
        <v>979</v>
      </c>
      <c r="M5763" s="234"/>
      <c r="N5763" s="235"/>
      <c r="O5763" s="235"/>
    </row>
    <row r="5764" spans="1:15">
      <c r="A5764" s="231" t="s">
        <v>969</v>
      </c>
      <c r="B5764" s="231" t="s">
        <v>970</v>
      </c>
      <c r="C5764" s="231" t="s">
        <v>971</v>
      </c>
      <c r="D5764" s="231" t="s">
        <v>972</v>
      </c>
      <c r="E5764" s="231" t="s">
        <v>996</v>
      </c>
      <c r="F5764" s="231" t="s">
        <v>999</v>
      </c>
      <c r="G5764" s="231" t="s">
        <v>974</v>
      </c>
      <c r="H5764" s="231" t="s">
        <v>56</v>
      </c>
      <c r="K5764" s="231" t="s">
        <v>1000</v>
      </c>
      <c r="L5764" s="231" t="s">
        <v>980</v>
      </c>
      <c r="M5764" s="234"/>
      <c r="N5764" s="235"/>
      <c r="O5764" s="235"/>
    </row>
    <row r="5765" spans="1:15">
      <c r="A5765" s="237" t="s">
        <v>969</v>
      </c>
      <c r="B5765" s="237" t="s">
        <v>970</v>
      </c>
      <c r="C5765" s="237" t="s">
        <v>971</v>
      </c>
      <c r="D5765" s="237" t="s">
        <v>972</v>
      </c>
      <c r="E5765" s="237" t="s">
        <v>996</v>
      </c>
      <c r="F5765" s="237" t="s">
        <v>999</v>
      </c>
      <c r="G5765" s="237" t="s">
        <v>974</v>
      </c>
      <c r="H5765" s="237" t="s">
        <v>90</v>
      </c>
      <c r="I5765" s="237"/>
      <c r="J5765" s="237"/>
      <c r="K5765" s="237" t="s">
        <v>1000</v>
      </c>
      <c r="L5765" s="237" t="s">
        <v>976</v>
      </c>
      <c r="M5765" s="237">
        <v>6.6208</v>
      </c>
      <c r="N5765" s="237"/>
      <c r="O5765" s="237">
        <v>4.5190000000000001</v>
      </c>
    </row>
    <row r="5766" spans="1:15">
      <c r="A5766" s="237" t="s">
        <v>969</v>
      </c>
      <c r="B5766" s="237" t="s">
        <v>970</v>
      </c>
      <c r="C5766" s="237" t="s">
        <v>971</v>
      </c>
      <c r="D5766" s="237" t="s">
        <v>972</v>
      </c>
      <c r="E5766" s="237" t="s">
        <v>996</v>
      </c>
      <c r="F5766" s="237" t="s">
        <v>999</v>
      </c>
      <c r="G5766" s="237" t="s">
        <v>974</v>
      </c>
      <c r="H5766" s="237" t="s">
        <v>90</v>
      </c>
      <c r="I5766" s="237"/>
      <c r="J5766" s="237"/>
      <c r="K5766" s="237" t="s">
        <v>1000</v>
      </c>
      <c r="L5766" s="237" t="s">
        <v>977</v>
      </c>
      <c r="M5766" s="238">
        <v>9.3986919046368599E-7</v>
      </c>
      <c r="N5766" s="238"/>
      <c r="O5766" s="238">
        <v>7.0352872967318499E-7</v>
      </c>
    </row>
    <row r="5767" spans="1:15">
      <c r="A5767" s="231" t="s">
        <v>969</v>
      </c>
      <c r="B5767" s="231" t="s">
        <v>970</v>
      </c>
      <c r="C5767" s="231" t="s">
        <v>971</v>
      </c>
      <c r="D5767" s="231" t="s">
        <v>972</v>
      </c>
      <c r="E5767" s="231" t="s">
        <v>996</v>
      </c>
      <c r="F5767" s="231" t="s">
        <v>999</v>
      </c>
      <c r="G5767" s="231" t="s">
        <v>974</v>
      </c>
      <c r="H5767" s="231" t="s">
        <v>90</v>
      </c>
      <c r="I5767" s="231" t="s">
        <v>1002</v>
      </c>
      <c r="J5767" s="231" t="s">
        <v>1076</v>
      </c>
      <c r="K5767" s="231" t="s">
        <v>1000</v>
      </c>
      <c r="L5767" s="231" t="s">
        <v>978</v>
      </c>
      <c r="M5767" s="234"/>
      <c r="N5767" s="235">
        <v>1</v>
      </c>
      <c r="O5767" s="235">
        <v>1</v>
      </c>
    </row>
    <row r="5768" spans="1:15">
      <c r="A5768" s="231" t="s">
        <v>969</v>
      </c>
      <c r="B5768" s="231" t="s">
        <v>970</v>
      </c>
      <c r="C5768" s="231" t="s">
        <v>971</v>
      </c>
      <c r="D5768" s="231" t="s">
        <v>972</v>
      </c>
      <c r="E5768" s="231" t="s">
        <v>996</v>
      </c>
      <c r="F5768" s="231" t="s">
        <v>999</v>
      </c>
      <c r="G5768" s="231" t="s">
        <v>974</v>
      </c>
      <c r="H5768" s="231" t="s">
        <v>90</v>
      </c>
      <c r="K5768" s="231" t="s">
        <v>1000</v>
      </c>
      <c r="L5768" s="231" t="s">
        <v>979</v>
      </c>
      <c r="M5768" s="234"/>
      <c r="N5768" s="236"/>
      <c r="O5768" s="235"/>
    </row>
    <row r="5769" spans="1:15">
      <c r="A5769" s="231" t="s">
        <v>969</v>
      </c>
      <c r="B5769" s="231" t="s">
        <v>970</v>
      </c>
      <c r="C5769" s="231" t="s">
        <v>971</v>
      </c>
      <c r="D5769" s="231" t="s">
        <v>972</v>
      </c>
      <c r="E5769" s="231" t="s">
        <v>996</v>
      </c>
      <c r="F5769" s="231" t="s">
        <v>999</v>
      </c>
      <c r="G5769" s="231" t="s">
        <v>974</v>
      </c>
      <c r="H5769" s="231" t="s">
        <v>90</v>
      </c>
      <c r="K5769" s="231" t="s">
        <v>1000</v>
      </c>
      <c r="L5769" s="231" t="s">
        <v>980</v>
      </c>
      <c r="M5769" s="234"/>
      <c r="N5769" s="236"/>
      <c r="O5769" s="235"/>
    </row>
    <row r="5770" spans="1:15">
      <c r="A5770" s="237" t="s">
        <v>969</v>
      </c>
      <c r="B5770" s="237" t="s">
        <v>970</v>
      </c>
      <c r="C5770" s="237" t="s">
        <v>971</v>
      </c>
      <c r="D5770" s="237" t="s">
        <v>972</v>
      </c>
      <c r="E5770" s="237" t="s">
        <v>996</v>
      </c>
      <c r="F5770" s="237" t="s">
        <v>999</v>
      </c>
      <c r="G5770" s="237" t="s">
        <v>974</v>
      </c>
      <c r="H5770" s="237" t="s">
        <v>70</v>
      </c>
      <c r="I5770" s="237"/>
      <c r="J5770" s="237"/>
      <c r="K5770" s="237" t="s">
        <v>1000</v>
      </c>
      <c r="L5770" s="237" t="s">
        <v>976</v>
      </c>
      <c r="M5770" s="237">
        <v>2003.7737999999999</v>
      </c>
      <c r="N5770" s="237"/>
      <c r="O5770" s="237">
        <v>1704.3326999999999</v>
      </c>
    </row>
    <row r="5771" spans="1:15">
      <c r="A5771" s="237" t="s">
        <v>969</v>
      </c>
      <c r="B5771" s="237" t="s">
        <v>970</v>
      </c>
      <c r="C5771" s="237" t="s">
        <v>971</v>
      </c>
      <c r="D5771" s="237" t="s">
        <v>972</v>
      </c>
      <c r="E5771" s="237" t="s">
        <v>996</v>
      </c>
      <c r="F5771" s="237" t="s">
        <v>999</v>
      </c>
      <c r="G5771" s="237" t="s">
        <v>974</v>
      </c>
      <c r="H5771" s="237" t="s">
        <v>70</v>
      </c>
      <c r="I5771" s="237"/>
      <c r="J5771" s="237"/>
      <c r="K5771" s="237" t="s">
        <v>1000</v>
      </c>
      <c r="L5771" s="237" t="s">
        <v>977</v>
      </c>
      <c r="M5771" s="238">
        <v>3.18966130789017E-4</v>
      </c>
      <c r="N5771" s="238"/>
      <c r="O5771" s="238">
        <v>2.65334591584747E-4</v>
      </c>
    </row>
    <row r="5772" spans="1:15">
      <c r="A5772" s="231" t="s">
        <v>969</v>
      </c>
      <c r="B5772" s="231" t="s">
        <v>970</v>
      </c>
      <c r="C5772" s="231" t="s">
        <v>971</v>
      </c>
      <c r="D5772" s="231" t="s">
        <v>972</v>
      </c>
      <c r="E5772" s="231" t="s">
        <v>996</v>
      </c>
      <c r="F5772" s="231" t="s">
        <v>999</v>
      </c>
      <c r="G5772" s="231" t="s">
        <v>974</v>
      </c>
      <c r="H5772" s="231" t="s">
        <v>70</v>
      </c>
      <c r="I5772" s="231" t="s">
        <v>1002</v>
      </c>
      <c r="J5772" s="231" t="s">
        <v>1076</v>
      </c>
      <c r="K5772" s="231" t="s">
        <v>1000</v>
      </c>
      <c r="L5772" s="231" t="s">
        <v>978</v>
      </c>
      <c r="M5772" s="234"/>
      <c r="N5772" s="235">
        <v>1</v>
      </c>
      <c r="O5772" s="235">
        <v>1</v>
      </c>
    </row>
    <row r="5773" spans="1:15">
      <c r="A5773" s="231" t="s">
        <v>969</v>
      </c>
      <c r="B5773" s="231" t="s">
        <v>970</v>
      </c>
      <c r="C5773" s="231" t="s">
        <v>971</v>
      </c>
      <c r="D5773" s="231" t="s">
        <v>972</v>
      </c>
      <c r="E5773" s="231" t="s">
        <v>996</v>
      </c>
      <c r="F5773" s="231" t="s">
        <v>999</v>
      </c>
      <c r="G5773" s="231" t="s">
        <v>974</v>
      </c>
      <c r="H5773" s="231" t="s">
        <v>70</v>
      </c>
      <c r="K5773" s="231" t="s">
        <v>1000</v>
      </c>
      <c r="L5773" s="231" t="s">
        <v>979</v>
      </c>
      <c r="M5773" s="234"/>
      <c r="N5773" s="236"/>
      <c r="O5773" s="235"/>
    </row>
    <row r="5774" spans="1:15">
      <c r="A5774" s="231" t="s">
        <v>969</v>
      </c>
      <c r="B5774" s="231" t="s">
        <v>970</v>
      </c>
      <c r="C5774" s="231" t="s">
        <v>971</v>
      </c>
      <c r="D5774" s="231" t="s">
        <v>972</v>
      </c>
      <c r="E5774" s="231" t="s">
        <v>996</v>
      </c>
      <c r="F5774" s="231" t="s">
        <v>999</v>
      </c>
      <c r="G5774" s="231" t="s">
        <v>974</v>
      </c>
      <c r="H5774" s="231" t="s">
        <v>70</v>
      </c>
      <c r="K5774" s="231" t="s">
        <v>1000</v>
      </c>
      <c r="L5774" s="231" t="s">
        <v>980</v>
      </c>
      <c r="M5774" s="234"/>
      <c r="N5774" s="236"/>
      <c r="O5774" s="235"/>
    </row>
    <row r="5775" spans="1:15">
      <c r="A5775" s="237" t="s">
        <v>969</v>
      </c>
      <c r="B5775" s="237" t="s">
        <v>970</v>
      </c>
      <c r="C5775" s="237" t="s">
        <v>971</v>
      </c>
      <c r="D5775" s="237" t="s">
        <v>972</v>
      </c>
      <c r="E5775" s="237" t="s">
        <v>996</v>
      </c>
      <c r="F5775" s="237" t="s">
        <v>999</v>
      </c>
      <c r="G5775" s="237" t="s">
        <v>974</v>
      </c>
      <c r="H5775" s="237" t="s">
        <v>61</v>
      </c>
      <c r="I5775" s="237"/>
      <c r="J5775" s="237"/>
      <c r="K5775" s="237" t="s">
        <v>1000</v>
      </c>
      <c r="L5775" s="237" t="s">
        <v>976</v>
      </c>
      <c r="M5775" s="237">
        <v>3145.4430000000002</v>
      </c>
      <c r="N5775" s="237">
        <v>1417.1085</v>
      </c>
      <c r="O5775" s="237">
        <v>1392.5667000000001</v>
      </c>
    </row>
    <row r="5776" spans="1:15">
      <c r="A5776" s="237" t="s">
        <v>969</v>
      </c>
      <c r="B5776" s="237" t="s">
        <v>970</v>
      </c>
      <c r="C5776" s="237" t="s">
        <v>971</v>
      </c>
      <c r="D5776" s="237" t="s">
        <v>972</v>
      </c>
      <c r="E5776" s="237" t="s">
        <v>996</v>
      </c>
      <c r="F5776" s="237" t="s">
        <v>999</v>
      </c>
      <c r="G5776" s="237" t="s">
        <v>974</v>
      </c>
      <c r="H5776" s="237" t="s">
        <v>61</v>
      </c>
      <c r="I5776" s="237"/>
      <c r="J5776" s="237"/>
      <c r="K5776" s="237" t="s">
        <v>1000</v>
      </c>
      <c r="L5776" s="237" t="s">
        <v>977</v>
      </c>
      <c r="M5776" s="238">
        <v>3.7035391947868099E-4</v>
      </c>
      <c r="N5776" s="238">
        <v>3.5370570060999E-4</v>
      </c>
      <c r="O5776" s="238">
        <v>2.1679811494493899E-4</v>
      </c>
    </row>
    <row r="5777" spans="1:15">
      <c r="A5777" s="231" t="s">
        <v>969</v>
      </c>
      <c r="B5777" s="231" t="s">
        <v>970</v>
      </c>
      <c r="C5777" s="231" t="s">
        <v>971</v>
      </c>
      <c r="D5777" s="231" t="s">
        <v>972</v>
      </c>
      <c r="E5777" s="231" t="s">
        <v>996</v>
      </c>
      <c r="F5777" s="231" t="s">
        <v>999</v>
      </c>
      <c r="G5777" s="231" t="s">
        <v>974</v>
      </c>
      <c r="H5777" s="231" t="s">
        <v>61</v>
      </c>
      <c r="I5777" s="231" t="s">
        <v>1002</v>
      </c>
      <c r="J5777" s="231" t="s">
        <v>1076</v>
      </c>
      <c r="K5777" s="231" t="s">
        <v>1000</v>
      </c>
      <c r="L5777" s="231" t="s">
        <v>978</v>
      </c>
      <c r="M5777" s="234"/>
      <c r="N5777" s="235">
        <v>1</v>
      </c>
      <c r="O5777" s="235">
        <v>1</v>
      </c>
    </row>
    <row r="5778" spans="1:15">
      <c r="A5778" s="231" t="s">
        <v>969</v>
      </c>
      <c r="B5778" s="231" t="s">
        <v>970</v>
      </c>
      <c r="C5778" s="231" t="s">
        <v>971</v>
      </c>
      <c r="D5778" s="231" t="s">
        <v>972</v>
      </c>
      <c r="E5778" s="231" t="s">
        <v>996</v>
      </c>
      <c r="F5778" s="231" t="s">
        <v>999</v>
      </c>
      <c r="G5778" s="231" t="s">
        <v>974</v>
      </c>
      <c r="H5778" s="231" t="s">
        <v>61</v>
      </c>
      <c r="K5778" s="231" t="s">
        <v>1000</v>
      </c>
      <c r="L5778" s="231" t="s">
        <v>979</v>
      </c>
      <c r="M5778" s="234"/>
      <c r="N5778" s="235"/>
      <c r="O5778" s="235"/>
    </row>
    <row r="5779" spans="1:15">
      <c r="A5779" s="231" t="s">
        <v>969</v>
      </c>
      <c r="B5779" s="231" t="s">
        <v>970</v>
      </c>
      <c r="C5779" s="231" t="s">
        <v>971</v>
      </c>
      <c r="D5779" s="231" t="s">
        <v>972</v>
      </c>
      <c r="E5779" s="231" t="s">
        <v>996</v>
      </c>
      <c r="F5779" s="231" t="s">
        <v>999</v>
      </c>
      <c r="G5779" s="231" t="s">
        <v>974</v>
      </c>
      <c r="H5779" s="231" t="s">
        <v>61</v>
      </c>
      <c r="K5779" s="231" t="s">
        <v>1000</v>
      </c>
      <c r="L5779" s="231" t="s">
        <v>980</v>
      </c>
      <c r="M5779" s="234"/>
      <c r="N5779" s="235"/>
      <c r="O5779" s="235"/>
    </row>
    <row r="5780" spans="1:15">
      <c r="A5780" s="237" t="s">
        <v>969</v>
      </c>
      <c r="B5780" s="237" t="s">
        <v>970</v>
      </c>
      <c r="C5780" s="237" t="s">
        <v>971</v>
      </c>
      <c r="D5780" s="237" t="s">
        <v>972</v>
      </c>
      <c r="E5780" s="237" t="s">
        <v>996</v>
      </c>
      <c r="F5780" s="237" t="s">
        <v>999</v>
      </c>
      <c r="G5780" s="237" t="s">
        <v>974</v>
      </c>
      <c r="H5780" s="237" t="s">
        <v>19</v>
      </c>
      <c r="I5780" s="237"/>
      <c r="J5780" s="237"/>
      <c r="K5780" s="237" t="s">
        <v>1000</v>
      </c>
      <c r="L5780" s="237" t="s">
        <v>976</v>
      </c>
      <c r="M5780" s="237">
        <v>31530.794900000001</v>
      </c>
      <c r="N5780" s="237">
        <v>26148.306199999999</v>
      </c>
      <c r="O5780" s="237">
        <v>3689.6999000000001</v>
      </c>
    </row>
    <row r="5781" spans="1:15">
      <c r="A5781" s="237" t="s">
        <v>969</v>
      </c>
      <c r="B5781" s="237" t="s">
        <v>970</v>
      </c>
      <c r="C5781" s="237" t="s">
        <v>971</v>
      </c>
      <c r="D5781" s="237" t="s">
        <v>972</v>
      </c>
      <c r="E5781" s="237" t="s">
        <v>996</v>
      </c>
      <c r="F5781" s="237" t="s">
        <v>999</v>
      </c>
      <c r="G5781" s="237" t="s">
        <v>974</v>
      </c>
      <c r="H5781" s="237" t="s">
        <v>19</v>
      </c>
      <c r="I5781" s="237"/>
      <c r="J5781" s="237"/>
      <c r="K5781" s="237" t="s">
        <v>1000</v>
      </c>
      <c r="L5781" s="237" t="s">
        <v>977</v>
      </c>
      <c r="M5781" s="238">
        <v>7.2111615774960404E-3</v>
      </c>
      <c r="N5781" s="238">
        <v>6.5265326996736999E-3</v>
      </c>
      <c r="O5781" s="238">
        <v>5.7442130637802102E-4</v>
      </c>
    </row>
    <row r="5782" spans="1:15">
      <c r="A5782" s="231" t="s">
        <v>969</v>
      </c>
      <c r="B5782" s="231" t="s">
        <v>970</v>
      </c>
      <c r="C5782" s="231" t="s">
        <v>971</v>
      </c>
      <c r="D5782" s="231" t="s">
        <v>972</v>
      </c>
      <c r="E5782" s="231" t="s">
        <v>996</v>
      </c>
      <c r="F5782" s="231" t="s">
        <v>999</v>
      </c>
      <c r="G5782" s="231" t="s">
        <v>974</v>
      </c>
      <c r="H5782" s="231" t="s">
        <v>19</v>
      </c>
      <c r="I5782" s="231" t="s">
        <v>1002</v>
      </c>
      <c r="J5782" s="231" t="s">
        <v>1076</v>
      </c>
      <c r="K5782" s="231" t="s">
        <v>1000</v>
      </c>
      <c r="L5782" s="231" t="s">
        <v>978</v>
      </c>
      <c r="M5782" s="234"/>
      <c r="N5782" s="235">
        <v>1</v>
      </c>
      <c r="O5782" s="235">
        <v>1</v>
      </c>
    </row>
    <row r="5783" spans="1:15">
      <c r="A5783" s="231" t="s">
        <v>969</v>
      </c>
      <c r="B5783" s="231" t="s">
        <v>970</v>
      </c>
      <c r="C5783" s="231" t="s">
        <v>971</v>
      </c>
      <c r="D5783" s="231" t="s">
        <v>972</v>
      </c>
      <c r="E5783" s="231" t="s">
        <v>996</v>
      </c>
      <c r="F5783" s="231" t="s">
        <v>999</v>
      </c>
      <c r="G5783" s="231" t="s">
        <v>974</v>
      </c>
      <c r="H5783" s="231" t="s">
        <v>19</v>
      </c>
      <c r="K5783" s="231" t="s">
        <v>1000</v>
      </c>
      <c r="L5783" s="231" t="s">
        <v>979</v>
      </c>
      <c r="M5783" s="234"/>
      <c r="N5783" s="235"/>
      <c r="O5783" s="235"/>
    </row>
    <row r="5784" spans="1:15">
      <c r="A5784" s="231" t="s">
        <v>969</v>
      </c>
      <c r="B5784" s="231" t="s">
        <v>970</v>
      </c>
      <c r="C5784" s="231" t="s">
        <v>971</v>
      </c>
      <c r="D5784" s="231" t="s">
        <v>972</v>
      </c>
      <c r="E5784" s="231" t="s">
        <v>996</v>
      </c>
      <c r="F5784" s="231" t="s">
        <v>999</v>
      </c>
      <c r="G5784" s="231" t="s">
        <v>974</v>
      </c>
      <c r="H5784" s="231" t="s">
        <v>19</v>
      </c>
      <c r="K5784" s="231" t="s">
        <v>1000</v>
      </c>
      <c r="L5784" s="231" t="s">
        <v>980</v>
      </c>
      <c r="M5784" s="234"/>
      <c r="N5784" s="235"/>
      <c r="O5784" s="235"/>
    </row>
    <row r="5785" spans="1:15">
      <c r="A5785" s="237" t="s">
        <v>969</v>
      </c>
      <c r="B5785" s="237" t="s">
        <v>970</v>
      </c>
      <c r="C5785" s="237" t="s">
        <v>971</v>
      </c>
      <c r="D5785" s="237" t="s">
        <v>972</v>
      </c>
      <c r="E5785" s="237" t="s">
        <v>996</v>
      </c>
      <c r="F5785" s="237" t="s">
        <v>999</v>
      </c>
      <c r="G5785" s="237" t="s">
        <v>974</v>
      </c>
      <c r="H5785" s="237" t="s">
        <v>18</v>
      </c>
      <c r="I5785" s="237"/>
      <c r="J5785" s="237"/>
      <c r="K5785" s="237" t="s">
        <v>1000</v>
      </c>
      <c r="L5785" s="237" t="s">
        <v>976</v>
      </c>
      <c r="M5785" s="237">
        <v>13675.3994</v>
      </c>
      <c r="N5785" s="237">
        <v>13054.645</v>
      </c>
      <c r="O5785" s="237">
        <v>4357.6382999999996</v>
      </c>
    </row>
    <row r="5786" spans="1:15">
      <c r="A5786" s="237" t="s">
        <v>969</v>
      </c>
      <c r="B5786" s="237" t="s">
        <v>970</v>
      </c>
      <c r="C5786" s="237" t="s">
        <v>971</v>
      </c>
      <c r="D5786" s="237" t="s">
        <v>972</v>
      </c>
      <c r="E5786" s="237" t="s">
        <v>996</v>
      </c>
      <c r="F5786" s="237" t="s">
        <v>999</v>
      </c>
      <c r="G5786" s="237" t="s">
        <v>974</v>
      </c>
      <c r="H5786" s="237" t="s">
        <v>18</v>
      </c>
      <c r="I5786" s="237"/>
      <c r="J5786" s="237"/>
      <c r="K5786" s="237" t="s">
        <v>1000</v>
      </c>
      <c r="L5786" s="237" t="s">
        <v>977</v>
      </c>
      <c r="M5786" s="238">
        <v>3.2583971911393601E-3</v>
      </c>
      <c r="N5786" s="238">
        <v>3.2583971911393601E-3</v>
      </c>
      <c r="O5786" s="238">
        <v>6.7840755423195797E-4</v>
      </c>
    </row>
    <row r="5787" spans="1:15">
      <c r="A5787" s="231" t="s">
        <v>969</v>
      </c>
      <c r="B5787" s="231" t="s">
        <v>970</v>
      </c>
      <c r="C5787" s="231" t="s">
        <v>971</v>
      </c>
      <c r="D5787" s="231" t="s">
        <v>972</v>
      </c>
      <c r="E5787" s="231" t="s">
        <v>996</v>
      </c>
      <c r="F5787" s="231" t="s">
        <v>999</v>
      </c>
      <c r="G5787" s="231" t="s">
        <v>974</v>
      </c>
      <c r="H5787" s="231" t="s">
        <v>18</v>
      </c>
      <c r="I5787" s="231" t="s">
        <v>1002</v>
      </c>
      <c r="J5787" s="231" t="s">
        <v>1076</v>
      </c>
      <c r="K5787" s="231" t="s">
        <v>1000</v>
      </c>
      <c r="L5787" s="231" t="s">
        <v>978</v>
      </c>
      <c r="M5787" s="234"/>
      <c r="N5787" s="235">
        <v>1</v>
      </c>
      <c r="O5787" s="235">
        <v>1</v>
      </c>
    </row>
    <row r="5788" spans="1:15">
      <c r="A5788" s="231" t="s">
        <v>969</v>
      </c>
      <c r="B5788" s="231" t="s">
        <v>970</v>
      </c>
      <c r="C5788" s="231" t="s">
        <v>971</v>
      </c>
      <c r="D5788" s="231" t="s">
        <v>972</v>
      </c>
      <c r="E5788" s="231" t="s">
        <v>996</v>
      </c>
      <c r="F5788" s="231" t="s">
        <v>999</v>
      </c>
      <c r="G5788" s="231" t="s">
        <v>974</v>
      </c>
      <c r="H5788" s="231" t="s">
        <v>18</v>
      </c>
      <c r="K5788" s="231" t="s">
        <v>1000</v>
      </c>
      <c r="L5788" s="231" t="s">
        <v>979</v>
      </c>
      <c r="M5788" s="234"/>
      <c r="N5788" s="235"/>
      <c r="O5788" s="235"/>
    </row>
    <row r="5789" spans="1:15">
      <c r="A5789" s="231" t="s">
        <v>969</v>
      </c>
      <c r="B5789" s="231" t="s">
        <v>970</v>
      </c>
      <c r="C5789" s="231" t="s">
        <v>971</v>
      </c>
      <c r="D5789" s="231" t="s">
        <v>972</v>
      </c>
      <c r="E5789" s="231" t="s">
        <v>996</v>
      </c>
      <c r="F5789" s="231" t="s">
        <v>999</v>
      </c>
      <c r="G5789" s="231" t="s">
        <v>974</v>
      </c>
      <c r="H5789" s="231" t="s">
        <v>18</v>
      </c>
      <c r="K5789" s="231" t="s">
        <v>1000</v>
      </c>
      <c r="L5789" s="231" t="s">
        <v>980</v>
      </c>
      <c r="M5789" s="234"/>
      <c r="N5789" s="235"/>
      <c r="O5789" s="235"/>
    </row>
    <row r="5790" spans="1:15">
      <c r="A5790" s="237" t="s">
        <v>969</v>
      </c>
      <c r="B5790" s="237" t="s">
        <v>970</v>
      </c>
      <c r="C5790" s="237" t="s">
        <v>971</v>
      </c>
      <c r="D5790" s="237" t="s">
        <v>972</v>
      </c>
      <c r="E5790" s="237" t="s">
        <v>996</v>
      </c>
      <c r="F5790" s="237" t="s">
        <v>999</v>
      </c>
      <c r="G5790" s="237" t="s">
        <v>974</v>
      </c>
      <c r="H5790" s="237" t="s">
        <v>42</v>
      </c>
      <c r="I5790" s="237"/>
      <c r="J5790" s="237"/>
      <c r="K5790" s="237" t="s">
        <v>1000</v>
      </c>
      <c r="L5790" s="237" t="s">
        <v>976</v>
      </c>
      <c r="M5790" s="237">
        <v>51.590699999999998</v>
      </c>
      <c r="N5790" s="237"/>
      <c r="O5790" s="237"/>
    </row>
    <row r="5791" spans="1:15">
      <c r="A5791" s="237" t="s">
        <v>969</v>
      </c>
      <c r="B5791" s="237" t="s">
        <v>970</v>
      </c>
      <c r="C5791" s="237" t="s">
        <v>971</v>
      </c>
      <c r="D5791" s="237" t="s">
        <v>972</v>
      </c>
      <c r="E5791" s="237" t="s">
        <v>996</v>
      </c>
      <c r="F5791" s="237" t="s">
        <v>999</v>
      </c>
      <c r="G5791" s="237" t="s">
        <v>974</v>
      </c>
      <c r="H5791" s="237" t="s">
        <v>42</v>
      </c>
      <c r="I5791" s="237"/>
      <c r="J5791" s="237"/>
      <c r="K5791" s="237" t="s">
        <v>1000</v>
      </c>
      <c r="L5791" s="237" t="s">
        <v>977</v>
      </c>
      <c r="M5791" s="238">
        <v>9.6724683284932006E-6</v>
      </c>
      <c r="N5791" s="238"/>
      <c r="O5791" s="238"/>
    </row>
    <row r="5792" spans="1:15">
      <c r="A5792" s="231" t="s">
        <v>969</v>
      </c>
      <c r="B5792" s="231" t="s">
        <v>970</v>
      </c>
      <c r="C5792" s="231" t="s">
        <v>971</v>
      </c>
      <c r="D5792" s="231" t="s">
        <v>972</v>
      </c>
      <c r="E5792" s="231" t="s">
        <v>996</v>
      </c>
      <c r="F5792" s="231" t="s">
        <v>999</v>
      </c>
      <c r="G5792" s="231" t="s">
        <v>974</v>
      </c>
      <c r="H5792" s="231" t="s">
        <v>42</v>
      </c>
      <c r="I5792" s="231" t="s">
        <v>1002</v>
      </c>
      <c r="J5792" s="231" t="s">
        <v>1076</v>
      </c>
      <c r="K5792" s="231" t="s">
        <v>1000</v>
      </c>
      <c r="L5792" s="231" t="s">
        <v>978</v>
      </c>
      <c r="M5792" s="234"/>
      <c r="N5792" s="235">
        <v>1</v>
      </c>
      <c r="O5792" s="235">
        <v>1</v>
      </c>
    </row>
    <row r="5793" spans="1:15">
      <c r="A5793" s="231" t="s">
        <v>969</v>
      </c>
      <c r="B5793" s="231" t="s">
        <v>970</v>
      </c>
      <c r="C5793" s="231" t="s">
        <v>971</v>
      </c>
      <c r="D5793" s="231" t="s">
        <v>972</v>
      </c>
      <c r="E5793" s="231" t="s">
        <v>996</v>
      </c>
      <c r="F5793" s="231" t="s">
        <v>999</v>
      </c>
      <c r="G5793" s="231" t="s">
        <v>974</v>
      </c>
      <c r="H5793" s="231" t="s">
        <v>42</v>
      </c>
      <c r="K5793" s="231" t="s">
        <v>1000</v>
      </c>
      <c r="L5793" s="231" t="s">
        <v>979</v>
      </c>
      <c r="M5793" s="234"/>
      <c r="N5793" s="236"/>
      <c r="O5793" s="236"/>
    </row>
    <row r="5794" spans="1:15">
      <c r="A5794" s="231" t="s">
        <v>969</v>
      </c>
      <c r="B5794" s="231" t="s">
        <v>970</v>
      </c>
      <c r="C5794" s="231" t="s">
        <v>971</v>
      </c>
      <c r="D5794" s="231" t="s">
        <v>972</v>
      </c>
      <c r="E5794" s="231" t="s">
        <v>996</v>
      </c>
      <c r="F5794" s="231" t="s">
        <v>999</v>
      </c>
      <c r="G5794" s="231" t="s">
        <v>974</v>
      </c>
      <c r="H5794" s="231" t="s">
        <v>42</v>
      </c>
      <c r="K5794" s="231" t="s">
        <v>1000</v>
      </c>
      <c r="L5794" s="231" t="s">
        <v>980</v>
      </c>
      <c r="M5794" s="234"/>
      <c r="N5794" s="236"/>
      <c r="O5794" s="236"/>
    </row>
    <row r="5795" spans="1:15">
      <c r="A5795" s="237" t="s">
        <v>969</v>
      </c>
      <c r="B5795" s="237" t="s">
        <v>970</v>
      </c>
      <c r="C5795" s="237" t="s">
        <v>971</v>
      </c>
      <c r="D5795" s="237" t="s">
        <v>972</v>
      </c>
      <c r="E5795" s="237" t="s">
        <v>996</v>
      </c>
      <c r="F5795" s="237" t="s">
        <v>999</v>
      </c>
      <c r="G5795" s="237" t="s">
        <v>974</v>
      </c>
      <c r="H5795" s="237" t="s">
        <v>41</v>
      </c>
      <c r="I5795" s="237"/>
      <c r="J5795" s="237"/>
      <c r="K5795" s="237" t="s">
        <v>1000</v>
      </c>
      <c r="L5795" s="237" t="s">
        <v>976</v>
      </c>
      <c r="M5795" s="237">
        <v>6.0000000000000001E-3</v>
      </c>
      <c r="N5795" s="237"/>
      <c r="O5795" s="237"/>
    </row>
    <row r="5796" spans="1:15">
      <c r="A5796" s="237" t="s">
        <v>969</v>
      </c>
      <c r="B5796" s="237" t="s">
        <v>970</v>
      </c>
      <c r="C5796" s="237" t="s">
        <v>971</v>
      </c>
      <c r="D5796" s="237" t="s">
        <v>972</v>
      </c>
      <c r="E5796" s="237" t="s">
        <v>996</v>
      </c>
      <c r="F5796" s="237" t="s">
        <v>999</v>
      </c>
      <c r="G5796" s="237" t="s">
        <v>974</v>
      </c>
      <c r="H5796" s="237" t="s">
        <v>41</v>
      </c>
      <c r="I5796" s="237"/>
      <c r="J5796" s="237"/>
      <c r="K5796" s="237" t="s">
        <v>1000</v>
      </c>
      <c r="L5796" s="237" t="s">
        <v>977</v>
      </c>
      <c r="M5796" s="238">
        <v>6.7884786857457302E-10</v>
      </c>
      <c r="N5796" s="238"/>
      <c r="O5796" s="238"/>
    </row>
    <row r="5797" spans="1:15">
      <c r="A5797" s="231" t="s">
        <v>969</v>
      </c>
      <c r="B5797" s="231" t="s">
        <v>970</v>
      </c>
      <c r="C5797" s="231" t="s">
        <v>971</v>
      </c>
      <c r="D5797" s="231" t="s">
        <v>972</v>
      </c>
      <c r="E5797" s="231" t="s">
        <v>996</v>
      </c>
      <c r="F5797" s="231" t="s">
        <v>999</v>
      </c>
      <c r="G5797" s="231" t="s">
        <v>974</v>
      </c>
      <c r="H5797" s="231" t="s">
        <v>41</v>
      </c>
      <c r="I5797" s="231" t="s">
        <v>1002</v>
      </c>
      <c r="J5797" s="231" t="s">
        <v>1076</v>
      </c>
      <c r="K5797" s="231" t="s">
        <v>1000</v>
      </c>
      <c r="L5797" s="231" t="s">
        <v>978</v>
      </c>
      <c r="M5797" s="234"/>
      <c r="N5797" s="235">
        <v>1</v>
      </c>
      <c r="O5797" s="235">
        <v>1</v>
      </c>
    </row>
    <row r="5798" spans="1:15">
      <c r="A5798" s="231" t="s">
        <v>969</v>
      </c>
      <c r="B5798" s="231" t="s">
        <v>970</v>
      </c>
      <c r="C5798" s="231" t="s">
        <v>971</v>
      </c>
      <c r="D5798" s="231" t="s">
        <v>972</v>
      </c>
      <c r="E5798" s="231" t="s">
        <v>996</v>
      </c>
      <c r="F5798" s="231" t="s">
        <v>999</v>
      </c>
      <c r="G5798" s="231" t="s">
        <v>974</v>
      </c>
      <c r="H5798" s="231" t="s">
        <v>41</v>
      </c>
      <c r="K5798" s="231" t="s">
        <v>1000</v>
      </c>
      <c r="L5798" s="231" t="s">
        <v>979</v>
      </c>
      <c r="M5798" s="234"/>
      <c r="N5798" s="236"/>
      <c r="O5798" s="236"/>
    </row>
    <row r="5799" spans="1:15">
      <c r="A5799" s="231" t="s">
        <v>969</v>
      </c>
      <c r="B5799" s="231" t="s">
        <v>970</v>
      </c>
      <c r="C5799" s="231" t="s">
        <v>971</v>
      </c>
      <c r="D5799" s="231" t="s">
        <v>972</v>
      </c>
      <c r="E5799" s="231" t="s">
        <v>996</v>
      </c>
      <c r="F5799" s="231" t="s">
        <v>999</v>
      </c>
      <c r="G5799" s="231" t="s">
        <v>974</v>
      </c>
      <c r="H5799" s="231" t="s">
        <v>41</v>
      </c>
      <c r="K5799" s="231" t="s">
        <v>1000</v>
      </c>
      <c r="L5799" s="231" t="s">
        <v>980</v>
      </c>
      <c r="M5799" s="234"/>
      <c r="N5799" s="236"/>
      <c r="O5799" s="236"/>
    </row>
    <row r="5800" spans="1:15">
      <c r="A5800" s="237" t="s">
        <v>969</v>
      </c>
      <c r="B5800" s="237" t="s">
        <v>970</v>
      </c>
      <c r="C5800" s="237" t="s">
        <v>971</v>
      </c>
      <c r="D5800" s="237" t="s">
        <v>972</v>
      </c>
      <c r="E5800" s="237" t="s">
        <v>996</v>
      </c>
      <c r="F5800" s="237" t="s">
        <v>999</v>
      </c>
      <c r="G5800" s="237" t="s">
        <v>974</v>
      </c>
      <c r="H5800" s="237" t="s">
        <v>79</v>
      </c>
      <c r="I5800" s="237"/>
      <c r="J5800" s="237"/>
      <c r="K5800" s="237" t="s">
        <v>1000</v>
      </c>
      <c r="L5800" s="237" t="s">
        <v>976</v>
      </c>
      <c r="M5800" s="237">
        <v>11.178000000000001</v>
      </c>
      <c r="N5800" s="237"/>
      <c r="O5800" s="237">
        <v>3.726</v>
      </c>
    </row>
    <row r="5801" spans="1:15">
      <c r="A5801" s="237" t="s">
        <v>969</v>
      </c>
      <c r="B5801" s="237" t="s">
        <v>970</v>
      </c>
      <c r="C5801" s="237" t="s">
        <v>971</v>
      </c>
      <c r="D5801" s="237" t="s">
        <v>972</v>
      </c>
      <c r="E5801" s="237" t="s">
        <v>996</v>
      </c>
      <c r="F5801" s="237" t="s">
        <v>999</v>
      </c>
      <c r="G5801" s="237" t="s">
        <v>974</v>
      </c>
      <c r="H5801" s="237" t="s">
        <v>79</v>
      </c>
      <c r="I5801" s="237"/>
      <c r="J5801" s="237"/>
      <c r="K5801" s="237" t="s">
        <v>1000</v>
      </c>
      <c r="L5801" s="237" t="s">
        <v>977</v>
      </c>
      <c r="M5801" s="238">
        <v>1.45456284136149E-6</v>
      </c>
      <c r="N5801" s="238"/>
      <c r="O5801" s="238">
        <v>5.8007259277766895E-7</v>
      </c>
    </row>
    <row r="5802" spans="1:15">
      <c r="A5802" s="231" t="s">
        <v>969</v>
      </c>
      <c r="B5802" s="231" t="s">
        <v>970</v>
      </c>
      <c r="C5802" s="231" t="s">
        <v>971</v>
      </c>
      <c r="D5802" s="231" t="s">
        <v>972</v>
      </c>
      <c r="E5802" s="231" t="s">
        <v>996</v>
      </c>
      <c r="F5802" s="231" t="s">
        <v>999</v>
      </c>
      <c r="G5802" s="231" t="s">
        <v>974</v>
      </c>
      <c r="H5802" s="231" t="s">
        <v>79</v>
      </c>
      <c r="I5802" s="231" t="s">
        <v>1002</v>
      </c>
      <c r="J5802" s="231" t="s">
        <v>1076</v>
      </c>
      <c r="K5802" s="231" t="s">
        <v>1000</v>
      </c>
      <c r="L5802" s="231" t="s">
        <v>978</v>
      </c>
      <c r="M5802" s="234"/>
      <c r="N5802" s="235">
        <v>1</v>
      </c>
      <c r="O5802" s="235">
        <v>1</v>
      </c>
    </row>
    <row r="5803" spans="1:15">
      <c r="A5803" s="231" t="s">
        <v>969</v>
      </c>
      <c r="B5803" s="231" t="s">
        <v>970</v>
      </c>
      <c r="C5803" s="231" t="s">
        <v>971</v>
      </c>
      <c r="D5803" s="231" t="s">
        <v>972</v>
      </c>
      <c r="E5803" s="231" t="s">
        <v>996</v>
      </c>
      <c r="F5803" s="231" t="s">
        <v>999</v>
      </c>
      <c r="G5803" s="231" t="s">
        <v>974</v>
      </c>
      <c r="H5803" s="231" t="s">
        <v>79</v>
      </c>
      <c r="K5803" s="231" t="s">
        <v>1000</v>
      </c>
      <c r="L5803" s="231" t="s">
        <v>979</v>
      </c>
      <c r="M5803" s="234"/>
      <c r="N5803" s="236"/>
      <c r="O5803" s="235"/>
    </row>
    <row r="5804" spans="1:15">
      <c r="A5804" s="231" t="s">
        <v>969</v>
      </c>
      <c r="B5804" s="231" t="s">
        <v>970</v>
      </c>
      <c r="C5804" s="231" t="s">
        <v>971</v>
      </c>
      <c r="D5804" s="231" t="s">
        <v>972</v>
      </c>
      <c r="E5804" s="231" t="s">
        <v>996</v>
      </c>
      <c r="F5804" s="231" t="s">
        <v>999</v>
      </c>
      <c r="G5804" s="231" t="s">
        <v>974</v>
      </c>
      <c r="H5804" s="231" t="s">
        <v>79</v>
      </c>
      <c r="K5804" s="231" t="s">
        <v>1000</v>
      </c>
      <c r="L5804" s="231" t="s">
        <v>980</v>
      </c>
      <c r="M5804" s="234"/>
      <c r="N5804" s="236"/>
      <c r="O5804" s="235"/>
    </row>
    <row r="5805" spans="1:15">
      <c r="A5805" s="237" t="s">
        <v>969</v>
      </c>
      <c r="B5805" s="237" t="s">
        <v>970</v>
      </c>
      <c r="C5805" s="237" t="s">
        <v>971</v>
      </c>
      <c r="D5805" s="237" t="s">
        <v>972</v>
      </c>
      <c r="E5805" s="237" t="s">
        <v>996</v>
      </c>
      <c r="F5805" s="237" t="s">
        <v>999</v>
      </c>
      <c r="G5805" s="237" t="s">
        <v>974</v>
      </c>
      <c r="H5805" s="237" t="s">
        <v>10</v>
      </c>
      <c r="I5805" s="237"/>
      <c r="J5805" s="237"/>
      <c r="K5805" s="237" t="s">
        <v>1000</v>
      </c>
      <c r="L5805" s="237" t="s">
        <v>976</v>
      </c>
      <c r="M5805" s="237">
        <v>187.31739999999999</v>
      </c>
      <c r="N5805" s="237"/>
      <c r="O5805" s="237">
        <v>155.9186</v>
      </c>
    </row>
    <row r="5806" spans="1:15">
      <c r="A5806" s="237" t="s">
        <v>969</v>
      </c>
      <c r="B5806" s="237" t="s">
        <v>970</v>
      </c>
      <c r="C5806" s="237" t="s">
        <v>971</v>
      </c>
      <c r="D5806" s="237" t="s">
        <v>972</v>
      </c>
      <c r="E5806" s="237" t="s">
        <v>996</v>
      </c>
      <c r="F5806" s="237" t="s">
        <v>999</v>
      </c>
      <c r="G5806" s="237" t="s">
        <v>974</v>
      </c>
      <c r="H5806" s="237" t="s">
        <v>10</v>
      </c>
      <c r="I5806" s="237"/>
      <c r="J5806" s="237"/>
      <c r="K5806" s="237" t="s">
        <v>1000</v>
      </c>
      <c r="L5806" s="237" t="s">
        <v>977</v>
      </c>
      <c r="M5806" s="238">
        <v>3.0360960785006802E-5</v>
      </c>
      <c r="N5806" s="238"/>
      <c r="O5806" s="238">
        <v>2.4273780613060699E-5</v>
      </c>
    </row>
    <row r="5807" spans="1:15">
      <c r="A5807" s="231" t="s">
        <v>969</v>
      </c>
      <c r="B5807" s="231" t="s">
        <v>970</v>
      </c>
      <c r="C5807" s="231" t="s">
        <v>971</v>
      </c>
      <c r="D5807" s="231" t="s">
        <v>972</v>
      </c>
      <c r="E5807" s="231" t="s">
        <v>996</v>
      </c>
      <c r="F5807" s="231" t="s">
        <v>999</v>
      </c>
      <c r="G5807" s="231" t="s">
        <v>974</v>
      </c>
      <c r="H5807" s="231" t="s">
        <v>10</v>
      </c>
      <c r="I5807" s="231" t="s">
        <v>1002</v>
      </c>
      <c r="J5807" s="231" t="s">
        <v>1076</v>
      </c>
      <c r="K5807" s="231" t="s">
        <v>1000</v>
      </c>
      <c r="L5807" s="231" t="s">
        <v>978</v>
      </c>
      <c r="M5807" s="234"/>
      <c r="N5807" s="235">
        <v>1</v>
      </c>
      <c r="O5807" s="235">
        <v>1</v>
      </c>
    </row>
    <row r="5808" spans="1:15">
      <c r="A5808" s="231" t="s">
        <v>969</v>
      </c>
      <c r="B5808" s="231" t="s">
        <v>970</v>
      </c>
      <c r="C5808" s="231" t="s">
        <v>971</v>
      </c>
      <c r="D5808" s="231" t="s">
        <v>972</v>
      </c>
      <c r="E5808" s="231" t="s">
        <v>996</v>
      </c>
      <c r="F5808" s="231" t="s">
        <v>999</v>
      </c>
      <c r="G5808" s="231" t="s">
        <v>974</v>
      </c>
      <c r="H5808" s="231" t="s">
        <v>10</v>
      </c>
      <c r="K5808" s="231" t="s">
        <v>1000</v>
      </c>
      <c r="L5808" s="231" t="s">
        <v>979</v>
      </c>
      <c r="M5808" s="234"/>
      <c r="N5808" s="236"/>
      <c r="O5808" s="235"/>
    </row>
    <row r="5809" spans="1:15">
      <c r="A5809" s="231" t="s">
        <v>969</v>
      </c>
      <c r="B5809" s="231" t="s">
        <v>970</v>
      </c>
      <c r="C5809" s="231" t="s">
        <v>971</v>
      </c>
      <c r="D5809" s="231" t="s">
        <v>972</v>
      </c>
      <c r="E5809" s="231" t="s">
        <v>996</v>
      </c>
      <c r="F5809" s="231" t="s">
        <v>999</v>
      </c>
      <c r="G5809" s="231" t="s">
        <v>974</v>
      </c>
      <c r="H5809" s="231" t="s">
        <v>10</v>
      </c>
      <c r="K5809" s="231" t="s">
        <v>1000</v>
      </c>
      <c r="L5809" s="231" t="s">
        <v>980</v>
      </c>
      <c r="M5809" s="234"/>
      <c r="N5809" s="236"/>
      <c r="O5809" s="235"/>
    </row>
    <row r="5810" spans="1:15">
      <c r="A5810" s="237" t="s">
        <v>969</v>
      </c>
      <c r="B5810" s="237" t="s">
        <v>970</v>
      </c>
      <c r="C5810" s="237" t="s">
        <v>971</v>
      </c>
      <c r="D5810" s="237" t="s">
        <v>972</v>
      </c>
      <c r="E5810" s="237" t="s">
        <v>996</v>
      </c>
      <c r="F5810" s="237" t="s">
        <v>999</v>
      </c>
      <c r="G5810" s="237" t="s">
        <v>974</v>
      </c>
      <c r="H5810" s="237" t="s">
        <v>35</v>
      </c>
      <c r="I5810" s="237"/>
      <c r="J5810" s="237"/>
      <c r="K5810" s="237" t="s">
        <v>1000</v>
      </c>
      <c r="L5810" s="237" t="s">
        <v>976</v>
      </c>
      <c r="M5810" s="237">
        <v>7779.6886999999997</v>
      </c>
      <c r="N5810" s="237"/>
      <c r="O5810" s="237">
        <v>1799.9428</v>
      </c>
    </row>
    <row r="5811" spans="1:15">
      <c r="A5811" s="237" t="s">
        <v>969</v>
      </c>
      <c r="B5811" s="237" t="s">
        <v>970</v>
      </c>
      <c r="C5811" s="237" t="s">
        <v>971</v>
      </c>
      <c r="D5811" s="237" t="s">
        <v>972</v>
      </c>
      <c r="E5811" s="237" t="s">
        <v>996</v>
      </c>
      <c r="F5811" s="237" t="s">
        <v>999</v>
      </c>
      <c r="G5811" s="237" t="s">
        <v>974</v>
      </c>
      <c r="H5811" s="237" t="s">
        <v>35</v>
      </c>
      <c r="I5811" s="237"/>
      <c r="J5811" s="237"/>
      <c r="K5811" s="237" t="s">
        <v>1000</v>
      </c>
      <c r="L5811" s="237" t="s">
        <v>977</v>
      </c>
      <c r="M5811" s="238">
        <v>1.32830242945428E-3</v>
      </c>
      <c r="N5811" s="238"/>
      <c r="O5811" s="238">
        <v>2.8021940065686999E-4</v>
      </c>
    </row>
    <row r="5812" spans="1:15">
      <c r="A5812" s="231" t="s">
        <v>969</v>
      </c>
      <c r="B5812" s="231" t="s">
        <v>970</v>
      </c>
      <c r="C5812" s="231" t="s">
        <v>971</v>
      </c>
      <c r="D5812" s="231" t="s">
        <v>972</v>
      </c>
      <c r="E5812" s="231" t="s">
        <v>996</v>
      </c>
      <c r="F5812" s="231" t="s">
        <v>999</v>
      </c>
      <c r="G5812" s="231" t="s">
        <v>974</v>
      </c>
      <c r="H5812" s="231" t="s">
        <v>35</v>
      </c>
      <c r="I5812" s="231" t="s">
        <v>1002</v>
      </c>
      <c r="J5812" s="231" t="s">
        <v>1076</v>
      </c>
      <c r="K5812" s="231" t="s">
        <v>1000</v>
      </c>
      <c r="L5812" s="231" t="s">
        <v>978</v>
      </c>
      <c r="M5812" s="234"/>
      <c r="N5812" s="235">
        <v>1</v>
      </c>
      <c r="O5812" s="235">
        <v>1</v>
      </c>
    </row>
    <row r="5813" spans="1:15">
      <c r="A5813" s="231" t="s">
        <v>969</v>
      </c>
      <c r="B5813" s="231" t="s">
        <v>970</v>
      </c>
      <c r="C5813" s="231" t="s">
        <v>971</v>
      </c>
      <c r="D5813" s="231" t="s">
        <v>972</v>
      </c>
      <c r="E5813" s="231" t="s">
        <v>996</v>
      </c>
      <c r="F5813" s="231" t="s">
        <v>999</v>
      </c>
      <c r="G5813" s="231" t="s">
        <v>974</v>
      </c>
      <c r="H5813" s="231" t="s">
        <v>35</v>
      </c>
      <c r="K5813" s="231" t="s">
        <v>1000</v>
      </c>
      <c r="L5813" s="231" t="s">
        <v>979</v>
      </c>
      <c r="M5813" s="234"/>
      <c r="N5813" s="236"/>
      <c r="O5813" s="235"/>
    </row>
    <row r="5814" spans="1:15">
      <c r="A5814" s="231" t="s">
        <v>969</v>
      </c>
      <c r="B5814" s="231" t="s">
        <v>970</v>
      </c>
      <c r="C5814" s="231" t="s">
        <v>971</v>
      </c>
      <c r="D5814" s="231" t="s">
        <v>972</v>
      </c>
      <c r="E5814" s="231" t="s">
        <v>996</v>
      </c>
      <c r="F5814" s="231" t="s">
        <v>999</v>
      </c>
      <c r="G5814" s="231" t="s">
        <v>974</v>
      </c>
      <c r="H5814" s="231" t="s">
        <v>35</v>
      </c>
      <c r="K5814" s="231" t="s">
        <v>1000</v>
      </c>
      <c r="L5814" s="231" t="s">
        <v>980</v>
      </c>
      <c r="M5814" s="234"/>
      <c r="N5814" s="236"/>
      <c r="O5814" s="235"/>
    </row>
    <row r="5815" spans="1:15">
      <c r="A5815" s="237" t="s">
        <v>969</v>
      </c>
      <c r="B5815" s="237" t="s">
        <v>970</v>
      </c>
      <c r="C5815" s="237" t="s">
        <v>971</v>
      </c>
      <c r="D5815" s="237" t="s">
        <v>972</v>
      </c>
      <c r="E5815" s="237" t="s">
        <v>996</v>
      </c>
      <c r="F5815" s="237" t="s">
        <v>999</v>
      </c>
      <c r="G5815" s="237" t="s">
        <v>974</v>
      </c>
      <c r="H5815" s="237" t="s">
        <v>73</v>
      </c>
      <c r="I5815" s="237"/>
      <c r="J5815" s="237"/>
      <c r="K5815" s="237" t="s">
        <v>1000</v>
      </c>
      <c r="L5815" s="237" t="s">
        <v>976</v>
      </c>
      <c r="M5815" s="237">
        <v>975.62980000000005</v>
      </c>
      <c r="N5815" s="237"/>
      <c r="O5815" s="237">
        <v>601.99450000000002</v>
      </c>
    </row>
    <row r="5816" spans="1:15">
      <c r="A5816" s="237" t="s">
        <v>969</v>
      </c>
      <c r="B5816" s="237" t="s">
        <v>970</v>
      </c>
      <c r="C5816" s="237" t="s">
        <v>971</v>
      </c>
      <c r="D5816" s="237" t="s">
        <v>972</v>
      </c>
      <c r="E5816" s="237" t="s">
        <v>996</v>
      </c>
      <c r="F5816" s="237" t="s">
        <v>999</v>
      </c>
      <c r="G5816" s="237" t="s">
        <v>974</v>
      </c>
      <c r="H5816" s="237" t="s">
        <v>73</v>
      </c>
      <c r="I5816" s="237"/>
      <c r="J5816" s="237"/>
      <c r="K5816" s="237" t="s">
        <v>1000</v>
      </c>
      <c r="L5816" s="237" t="s">
        <v>977</v>
      </c>
      <c r="M5816" s="238">
        <v>1.46494287452657E-4</v>
      </c>
      <c r="N5816" s="238"/>
      <c r="O5816" s="238">
        <v>9.3719943760841803E-5</v>
      </c>
    </row>
    <row r="5817" spans="1:15">
      <c r="A5817" s="231" t="s">
        <v>969</v>
      </c>
      <c r="B5817" s="231" t="s">
        <v>970</v>
      </c>
      <c r="C5817" s="231" t="s">
        <v>971</v>
      </c>
      <c r="D5817" s="231" t="s">
        <v>972</v>
      </c>
      <c r="E5817" s="231" t="s">
        <v>996</v>
      </c>
      <c r="F5817" s="231" t="s">
        <v>999</v>
      </c>
      <c r="G5817" s="231" t="s">
        <v>974</v>
      </c>
      <c r="H5817" s="231" t="s">
        <v>73</v>
      </c>
      <c r="I5817" s="231" t="s">
        <v>1002</v>
      </c>
      <c r="J5817" s="231" t="s">
        <v>1076</v>
      </c>
      <c r="K5817" s="231" t="s">
        <v>1000</v>
      </c>
      <c r="L5817" s="231" t="s">
        <v>978</v>
      </c>
      <c r="M5817" s="234"/>
      <c r="N5817" s="235">
        <v>1</v>
      </c>
      <c r="O5817" s="235">
        <v>1</v>
      </c>
    </row>
    <row r="5818" spans="1:15">
      <c r="A5818" s="231" t="s">
        <v>969</v>
      </c>
      <c r="B5818" s="231" t="s">
        <v>970</v>
      </c>
      <c r="C5818" s="231" t="s">
        <v>971</v>
      </c>
      <c r="D5818" s="231" t="s">
        <v>972</v>
      </c>
      <c r="E5818" s="231" t="s">
        <v>996</v>
      </c>
      <c r="F5818" s="231" t="s">
        <v>999</v>
      </c>
      <c r="G5818" s="231" t="s">
        <v>974</v>
      </c>
      <c r="H5818" s="231" t="s">
        <v>73</v>
      </c>
      <c r="K5818" s="231" t="s">
        <v>1000</v>
      </c>
      <c r="L5818" s="231" t="s">
        <v>979</v>
      </c>
      <c r="M5818" s="234"/>
      <c r="N5818" s="236"/>
      <c r="O5818" s="235"/>
    </row>
    <row r="5819" spans="1:15">
      <c r="A5819" s="231" t="s">
        <v>969</v>
      </c>
      <c r="B5819" s="231" t="s">
        <v>970</v>
      </c>
      <c r="C5819" s="231" t="s">
        <v>971</v>
      </c>
      <c r="D5819" s="231" t="s">
        <v>972</v>
      </c>
      <c r="E5819" s="231" t="s">
        <v>996</v>
      </c>
      <c r="F5819" s="231" t="s">
        <v>999</v>
      </c>
      <c r="G5819" s="231" t="s">
        <v>974</v>
      </c>
      <c r="H5819" s="231" t="s">
        <v>73</v>
      </c>
      <c r="K5819" s="231" t="s">
        <v>1000</v>
      </c>
      <c r="L5819" s="231" t="s">
        <v>980</v>
      </c>
      <c r="M5819" s="234"/>
      <c r="N5819" s="236"/>
      <c r="O5819" s="235"/>
    </row>
    <row r="5820" spans="1:15">
      <c r="A5820" s="237" t="s">
        <v>969</v>
      </c>
      <c r="B5820" s="237" t="s">
        <v>970</v>
      </c>
      <c r="C5820" s="237" t="s">
        <v>971</v>
      </c>
      <c r="D5820" s="237" t="s">
        <v>972</v>
      </c>
      <c r="E5820" s="237" t="s">
        <v>996</v>
      </c>
      <c r="F5820" s="237" t="s">
        <v>999</v>
      </c>
      <c r="G5820" s="237" t="s">
        <v>974</v>
      </c>
      <c r="H5820" s="237" t="s">
        <v>47</v>
      </c>
      <c r="I5820" s="237"/>
      <c r="J5820" s="237"/>
      <c r="K5820" s="237" t="s">
        <v>1000</v>
      </c>
      <c r="L5820" s="237" t="s">
        <v>976</v>
      </c>
      <c r="M5820" s="237">
        <v>468.6635</v>
      </c>
      <c r="N5820" s="237"/>
      <c r="O5820" s="237">
        <v>468.6635</v>
      </c>
    </row>
    <row r="5821" spans="1:15">
      <c r="A5821" s="237" t="s">
        <v>969</v>
      </c>
      <c r="B5821" s="237" t="s">
        <v>970</v>
      </c>
      <c r="C5821" s="237" t="s">
        <v>971</v>
      </c>
      <c r="D5821" s="237" t="s">
        <v>972</v>
      </c>
      <c r="E5821" s="237" t="s">
        <v>996</v>
      </c>
      <c r="F5821" s="237" t="s">
        <v>999</v>
      </c>
      <c r="G5821" s="237" t="s">
        <v>974</v>
      </c>
      <c r="H5821" s="237" t="s">
        <v>47</v>
      </c>
      <c r="I5821" s="237"/>
      <c r="J5821" s="237"/>
      <c r="K5821" s="237" t="s">
        <v>1000</v>
      </c>
      <c r="L5821" s="237" t="s">
        <v>977</v>
      </c>
      <c r="M5821" s="238">
        <v>7.29626547464459E-5</v>
      </c>
      <c r="N5821" s="238"/>
      <c r="O5821" s="238">
        <v>7.29626547464459E-5</v>
      </c>
    </row>
    <row r="5822" spans="1:15">
      <c r="A5822" s="231" t="s">
        <v>969</v>
      </c>
      <c r="B5822" s="231" t="s">
        <v>970</v>
      </c>
      <c r="C5822" s="231" t="s">
        <v>971</v>
      </c>
      <c r="D5822" s="231" t="s">
        <v>972</v>
      </c>
      <c r="E5822" s="231" t="s">
        <v>996</v>
      </c>
      <c r="F5822" s="231" t="s">
        <v>999</v>
      </c>
      <c r="G5822" s="231" t="s">
        <v>974</v>
      </c>
      <c r="H5822" s="231" t="s">
        <v>47</v>
      </c>
      <c r="I5822" s="231" t="s">
        <v>1002</v>
      </c>
      <c r="J5822" s="231" t="s">
        <v>1076</v>
      </c>
      <c r="K5822" s="231" t="s">
        <v>1000</v>
      </c>
      <c r="L5822" s="231" t="s">
        <v>978</v>
      </c>
      <c r="M5822" s="234"/>
      <c r="N5822" s="235">
        <v>1</v>
      </c>
      <c r="O5822" s="235">
        <v>1</v>
      </c>
    </row>
    <row r="5823" spans="1:15">
      <c r="A5823" s="231" t="s">
        <v>969</v>
      </c>
      <c r="B5823" s="231" t="s">
        <v>970</v>
      </c>
      <c r="C5823" s="231" t="s">
        <v>971</v>
      </c>
      <c r="D5823" s="231" t="s">
        <v>972</v>
      </c>
      <c r="E5823" s="231" t="s">
        <v>996</v>
      </c>
      <c r="F5823" s="231" t="s">
        <v>999</v>
      </c>
      <c r="G5823" s="231" t="s">
        <v>974</v>
      </c>
      <c r="H5823" s="231" t="s">
        <v>47</v>
      </c>
      <c r="K5823" s="231" t="s">
        <v>1000</v>
      </c>
      <c r="L5823" s="231" t="s">
        <v>979</v>
      </c>
      <c r="M5823" s="234"/>
      <c r="N5823" s="236"/>
      <c r="O5823" s="235"/>
    </row>
    <row r="5824" spans="1:15">
      <c r="A5824" s="231" t="s">
        <v>969</v>
      </c>
      <c r="B5824" s="231" t="s">
        <v>970</v>
      </c>
      <c r="C5824" s="231" t="s">
        <v>971</v>
      </c>
      <c r="D5824" s="231" t="s">
        <v>972</v>
      </c>
      <c r="E5824" s="231" t="s">
        <v>996</v>
      </c>
      <c r="F5824" s="231" t="s">
        <v>999</v>
      </c>
      <c r="G5824" s="231" t="s">
        <v>974</v>
      </c>
      <c r="H5824" s="231" t="s">
        <v>47</v>
      </c>
      <c r="K5824" s="231" t="s">
        <v>1000</v>
      </c>
      <c r="L5824" s="231" t="s">
        <v>980</v>
      </c>
      <c r="M5824" s="234"/>
      <c r="N5824" s="236"/>
      <c r="O5824" s="235"/>
    </row>
    <row r="5825" spans="1:15">
      <c r="A5825" s="237" t="s">
        <v>969</v>
      </c>
      <c r="B5825" s="237" t="s">
        <v>970</v>
      </c>
      <c r="C5825" s="237" t="s">
        <v>971</v>
      </c>
      <c r="D5825" s="237" t="s">
        <v>972</v>
      </c>
      <c r="E5825" s="237" t="s">
        <v>996</v>
      </c>
      <c r="F5825" s="237" t="s">
        <v>999</v>
      </c>
      <c r="G5825" s="237" t="s">
        <v>974</v>
      </c>
      <c r="H5825" s="237" t="s">
        <v>46</v>
      </c>
      <c r="I5825" s="237"/>
      <c r="J5825" s="237"/>
      <c r="K5825" s="237" t="s">
        <v>1000</v>
      </c>
      <c r="L5825" s="237" t="s">
        <v>976</v>
      </c>
      <c r="M5825" s="237">
        <v>460.59050000000002</v>
      </c>
      <c r="N5825" s="237"/>
      <c r="O5825" s="237">
        <v>460.59050000000002</v>
      </c>
    </row>
    <row r="5826" spans="1:15">
      <c r="A5826" s="237" t="s">
        <v>969</v>
      </c>
      <c r="B5826" s="237" t="s">
        <v>970</v>
      </c>
      <c r="C5826" s="237" t="s">
        <v>971</v>
      </c>
      <c r="D5826" s="237" t="s">
        <v>972</v>
      </c>
      <c r="E5826" s="237" t="s">
        <v>996</v>
      </c>
      <c r="F5826" s="237" t="s">
        <v>999</v>
      </c>
      <c r="G5826" s="237" t="s">
        <v>974</v>
      </c>
      <c r="H5826" s="237" t="s">
        <v>46</v>
      </c>
      <c r="I5826" s="237"/>
      <c r="J5826" s="237"/>
      <c r="K5826" s="237" t="s">
        <v>1000</v>
      </c>
      <c r="L5826" s="237" t="s">
        <v>977</v>
      </c>
      <c r="M5826" s="238">
        <v>7.1705830795427603E-5</v>
      </c>
      <c r="N5826" s="238"/>
      <c r="O5826" s="238">
        <v>7.1705830795427603E-5</v>
      </c>
    </row>
    <row r="5827" spans="1:15">
      <c r="A5827" s="231" t="s">
        <v>969</v>
      </c>
      <c r="B5827" s="231" t="s">
        <v>970</v>
      </c>
      <c r="C5827" s="231" t="s">
        <v>971</v>
      </c>
      <c r="D5827" s="231" t="s">
        <v>972</v>
      </c>
      <c r="E5827" s="231" t="s">
        <v>996</v>
      </c>
      <c r="F5827" s="231" t="s">
        <v>999</v>
      </c>
      <c r="G5827" s="231" t="s">
        <v>974</v>
      </c>
      <c r="H5827" s="231" t="s">
        <v>46</v>
      </c>
      <c r="I5827" s="231" t="s">
        <v>1002</v>
      </c>
      <c r="J5827" s="231" t="s">
        <v>1076</v>
      </c>
      <c r="K5827" s="231" t="s">
        <v>1000</v>
      </c>
      <c r="L5827" s="231" t="s">
        <v>978</v>
      </c>
      <c r="M5827" s="234"/>
      <c r="N5827" s="235">
        <v>1</v>
      </c>
      <c r="O5827" s="235">
        <v>1</v>
      </c>
    </row>
    <row r="5828" spans="1:15">
      <c r="A5828" s="231" t="s">
        <v>969</v>
      </c>
      <c r="B5828" s="231" t="s">
        <v>970</v>
      </c>
      <c r="C5828" s="231" t="s">
        <v>971</v>
      </c>
      <c r="D5828" s="231" t="s">
        <v>972</v>
      </c>
      <c r="E5828" s="231" t="s">
        <v>996</v>
      </c>
      <c r="F5828" s="231" t="s">
        <v>999</v>
      </c>
      <c r="G5828" s="231" t="s">
        <v>974</v>
      </c>
      <c r="H5828" s="231" t="s">
        <v>46</v>
      </c>
      <c r="K5828" s="231" t="s">
        <v>1000</v>
      </c>
      <c r="L5828" s="231" t="s">
        <v>979</v>
      </c>
      <c r="M5828" s="234"/>
      <c r="N5828" s="236"/>
      <c r="O5828" s="235"/>
    </row>
    <row r="5829" spans="1:15">
      <c r="A5829" s="231" t="s">
        <v>969</v>
      </c>
      <c r="B5829" s="231" t="s">
        <v>970</v>
      </c>
      <c r="C5829" s="231" t="s">
        <v>971</v>
      </c>
      <c r="D5829" s="231" t="s">
        <v>972</v>
      </c>
      <c r="E5829" s="231" t="s">
        <v>996</v>
      </c>
      <c r="F5829" s="231" t="s">
        <v>999</v>
      </c>
      <c r="G5829" s="231" t="s">
        <v>974</v>
      </c>
      <c r="H5829" s="231" t="s">
        <v>46</v>
      </c>
      <c r="K5829" s="231" t="s">
        <v>1000</v>
      </c>
      <c r="L5829" s="231" t="s">
        <v>980</v>
      </c>
      <c r="M5829" s="234"/>
      <c r="N5829" s="236"/>
      <c r="O5829" s="235"/>
    </row>
    <row r="5830" spans="1:15">
      <c r="A5830" s="237" t="s">
        <v>969</v>
      </c>
      <c r="B5830" s="237" t="s">
        <v>970</v>
      </c>
      <c r="C5830" s="237" t="s">
        <v>971</v>
      </c>
      <c r="D5830" s="237" t="s">
        <v>972</v>
      </c>
      <c r="E5830" s="237" t="s">
        <v>996</v>
      </c>
      <c r="F5830" s="237" t="s">
        <v>999</v>
      </c>
      <c r="G5830" s="237" t="s">
        <v>974</v>
      </c>
      <c r="H5830" s="237" t="s">
        <v>36</v>
      </c>
      <c r="I5830" s="237"/>
      <c r="J5830" s="237"/>
      <c r="K5830" s="237" t="s">
        <v>1000</v>
      </c>
      <c r="L5830" s="237" t="s">
        <v>976</v>
      </c>
      <c r="M5830" s="237">
        <v>24193.1787</v>
      </c>
      <c r="N5830" s="237">
        <v>7211.1162000000004</v>
      </c>
      <c r="O5830" s="237">
        <v>3078.6997000000001</v>
      </c>
    </row>
    <row r="5831" spans="1:15">
      <c r="A5831" s="237" t="s">
        <v>969</v>
      </c>
      <c r="B5831" s="237" t="s">
        <v>970</v>
      </c>
      <c r="C5831" s="237" t="s">
        <v>971</v>
      </c>
      <c r="D5831" s="237" t="s">
        <v>972</v>
      </c>
      <c r="E5831" s="237" t="s">
        <v>996</v>
      </c>
      <c r="F5831" s="237" t="s">
        <v>999</v>
      </c>
      <c r="G5831" s="237" t="s">
        <v>974</v>
      </c>
      <c r="H5831" s="237" t="s">
        <v>36</v>
      </c>
      <c r="I5831" s="237"/>
      <c r="J5831" s="237"/>
      <c r="K5831" s="237" t="s">
        <v>1000</v>
      </c>
      <c r="L5831" s="237" t="s">
        <v>977</v>
      </c>
      <c r="M5831" s="238">
        <v>4.1648895989012703E-3</v>
      </c>
      <c r="N5831" s="238">
        <v>1.7998712926364101E-3</v>
      </c>
      <c r="O5831" s="238">
        <v>4.79299333699096E-4</v>
      </c>
    </row>
    <row r="5832" spans="1:15">
      <c r="A5832" s="231" t="s">
        <v>969</v>
      </c>
      <c r="B5832" s="231" t="s">
        <v>970</v>
      </c>
      <c r="C5832" s="231" t="s">
        <v>971</v>
      </c>
      <c r="D5832" s="231" t="s">
        <v>972</v>
      </c>
      <c r="E5832" s="231" t="s">
        <v>996</v>
      </c>
      <c r="F5832" s="231" t="s">
        <v>999</v>
      </c>
      <c r="G5832" s="231" t="s">
        <v>974</v>
      </c>
      <c r="H5832" s="231" t="s">
        <v>36</v>
      </c>
      <c r="I5832" s="231" t="s">
        <v>1002</v>
      </c>
      <c r="J5832" s="231" t="s">
        <v>1076</v>
      </c>
      <c r="K5832" s="231" t="s">
        <v>1000</v>
      </c>
      <c r="L5832" s="231" t="s">
        <v>978</v>
      </c>
      <c r="M5832" s="234"/>
      <c r="N5832" s="235">
        <v>1</v>
      </c>
      <c r="O5832" s="235">
        <v>1</v>
      </c>
    </row>
    <row r="5833" spans="1:15">
      <c r="A5833" s="231" t="s">
        <v>969</v>
      </c>
      <c r="B5833" s="231" t="s">
        <v>970</v>
      </c>
      <c r="C5833" s="231" t="s">
        <v>971</v>
      </c>
      <c r="D5833" s="231" t="s">
        <v>972</v>
      </c>
      <c r="E5833" s="231" t="s">
        <v>996</v>
      </c>
      <c r="F5833" s="231" t="s">
        <v>999</v>
      </c>
      <c r="G5833" s="231" t="s">
        <v>974</v>
      </c>
      <c r="H5833" s="231" t="s">
        <v>36</v>
      </c>
      <c r="K5833" s="231" t="s">
        <v>1000</v>
      </c>
      <c r="L5833" s="231" t="s">
        <v>979</v>
      </c>
      <c r="M5833" s="234"/>
      <c r="N5833" s="235"/>
      <c r="O5833" s="235"/>
    </row>
    <row r="5834" spans="1:15">
      <c r="A5834" s="231" t="s">
        <v>969</v>
      </c>
      <c r="B5834" s="231" t="s">
        <v>970</v>
      </c>
      <c r="C5834" s="231" t="s">
        <v>971</v>
      </c>
      <c r="D5834" s="231" t="s">
        <v>972</v>
      </c>
      <c r="E5834" s="231" t="s">
        <v>996</v>
      </c>
      <c r="F5834" s="231" t="s">
        <v>999</v>
      </c>
      <c r="G5834" s="231" t="s">
        <v>974</v>
      </c>
      <c r="H5834" s="231" t="s">
        <v>36</v>
      </c>
      <c r="K5834" s="231" t="s">
        <v>1000</v>
      </c>
      <c r="L5834" s="231" t="s">
        <v>980</v>
      </c>
      <c r="M5834" s="234"/>
      <c r="N5834" s="235"/>
      <c r="O5834" s="235"/>
    </row>
    <row r="5835" spans="1:15">
      <c r="A5835" s="237" t="s">
        <v>969</v>
      </c>
      <c r="B5835" s="237" t="s">
        <v>970</v>
      </c>
      <c r="C5835" s="237" t="s">
        <v>971</v>
      </c>
      <c r="D5835" s="237" t="s">
        <v>972</v>
      </c>
      <c r="E5835" s="237" t="s">
        <v>996</v>
      </c>
      <c r="F5835" s="237" t="s">
        <v>999</v>
      </c>
      <c r="G5835" s="237" t="s">
        <v>974</v>
      </c>
      <c r="H5835" s="237" t="s">
        <v>34</v>
      </c>
      <c r="I5835" s="237"/>
      <c r="J5835" s="237"/>
      <c r="K5835" s="237" t="s">
        <v>1000</v>
      </c>
      <c r="L5835" s="237" t="s">
        <v>976</v>
      </c>
      <c r="M5835" s="237">
        <v>77.505499999999998</v>
      </c>
      <c r="N5835" s="237">
        <v>57.227499999999999</v>
      </c>
      <c r="O5835" s="237">
        <v>77.505499999999998</v>
      </c>
    </row>
    <row r="5836" spans="1:15">
      <c r="A5836" s="237" t="s">
        <v>969</v>
      </c>
      <c r="B5836" s="237" t="s">
        <v>970</v>
      </c>
      <c r="C5836" s="237" t="s">
        <v>971</v>
      </c>
      <c r="D5836" s="237" t="s">
        <v>972</v>
      </c>
      <c r="E5836" s="237" t="s">
        <v>996</v>
      </c>
      <c r="F5836" s="237" t="s">
        <v>999</v>
      </c>
      <c r="G5836" s="237" t="s">
        <v>974</v>
      </c>
      <c r="H5836" s="237" t="s">
        <v>34</v>
      </c>
      <c r="I5836" s="237"/>
      <c r="J5836" s="237"/>
      <c r="K5836" s="237" t="s">
        <v>1000</v>
      </c>
      <c r="L5836" s="237" t="s">
        <v>977</v>
      </c>
      <c r="M5836" s="238">
        <v>1.4283799004563299E-5</v>
      </c>
      <c r="N5836" s="238">
        <v>1.4283799004563299E-5</v>
      </c>
      <c r="O5836" s="238">
        <v>1.2066241637018199E-5</v>
      </c>
    </row>
    <row r="5837" spans="1:15">
      <c r="A5837" s="231" t="s">
        <v>969</v>
      </c>
      <c r="B5837" s="231" t="s">
        <v>970</v>
      </c>
      <c r="C5837" s="231" t="s">
        <v>971</v>
      </c>
      <c r="D5837" s="231" t="s">
        <v>972</v>
      </c>
      <c r="E5837" s="231" t="s">
        <v>996</v>
      </c>
      <c r="F5837" s="231" t="s">
        <v>999</v>
      </c>
      <c r="G5837" s="231" t="s">
        <v>974</v>
      </c>
      <c r="H5837" s="231" t="s">
        <v>34</v>
      </c>
      <c r="I5837" s="231" t="s">
        <v>1002</v>
      </c>
      <c r="J5837" s="231" t="s">
        <v>1076</v>
      </c>
      <c r="K5837" s="231" t="s">
        <v>1000</v>
      </c>
      <c r="L5837" s="231" t="s">
        <v>978</v>
      </c>
      <c r="M5837" s="234"/>
      <c r="N5837" s="235">
        <v>1</v>
      </c>
      <c r="O5837" s="235">
        <v>1</v>
      </c>
    </row>
    <row r="5838" spans="1:15">
      <c r="A5838" s="231" t="s">
        <v>969</v>
      </c>
      <c r="B5838" s="231" t="s">
        <v>970</v>
      </c>
      <c r="C5838" s="231" t="s">
        <v>971</v>
      </c>
      <c r="D5838" s="231" t="s">
        <v>972</v>
      </c>
      <c r="E5838" s="231" t="s">
        <v>996</v>
      </c>
      <c r="F5838" s="231" t="s">
        <v>999</v>
      </c>
      <c r="G5838" s="231" t="s">
        <v>974</v>
      </c>
      <c r="H5838" s="231" t="s">
        <v>34</v>
      </c>
      <c r="K5838" s="231" t="s">
        <v>1000</v>
      </c>
      <c r="L5838" s="231" t="s">
        <v>979</v>
      </c>
      <c r="M5838" s="234"/>
      <c r="N5838" s="235"/>
      <c r="O5838" s="235"/>
    </row>
    <row r="5839" spans="1:15">
      <c r="A5839" s="231" t="s">
        <v>969</v>
      </c>
      <c r="B5839" s="231" t="s">
        <v>970</v>
      </c>
      <c r="C5839" s="231" t="s">
        <v>971</v>
      </c>
      <c r="D5839" s="231" t="s">
        <v>972</v>
      </c>
      <c r="E5839" s="231" t="s">
        <v>996</v>
      </c>
      <c r="F5839" s="231" t="s">
        <v>999</v>
      </c>
      <c r="G5839" s="231" t="s">
        <v>974</v>
      </c>
      <c r="H5839" s="231" t="s">
        <v>34</v>
      </c>
      <c r="K5839" s="231" t="s">
        <v>1000</v>
      </c>
      <c r="L5839" s="231" t="s">
        <v>980</v>
      </c>
      <c r="M5839" s="234"/>
      <c r="N5839" s="235"/>
      <c r="O5839" s="235"/>
    </row>
    <row r="5840" spans="1:15">
      <c r="A5840" s="237" t="s">
        <v>969</v>
      </c>
      <c r="B5840" s="237" t="s">
        <v>970</v>
      </c>
      <c r="C5840" s="237" t="s">
        <v>971</v>
      </c>
      <c r="D5840" s="237" t="s">
        <v>972</v>
      </c>
      <c r="E5840" s="237" t="s">
        <v>996</v>
      </c>
      <c r="F5840" s="237" t="s">
        <v>999</v>
      </c>
      <c r="G5840" s="237" t="s">
        <v>974</v>
      </c>
      <c r="H5840" s="237" t="s">
        <v>57</v>
      </c>
      <c r="I5840" s="237"/>
      <c r="J5840" s="237"/>
      <c r="K5840" s="237" t="s">
        <v>1000</v>
      </c>
      <c r="L5840" s="237" t="s">
        <v>976</v>
      </c>
      <c r="M5840" s="237">
        <v>101.27290000000001</v>
      </c>
      <c r="N5840" s="237">
        <v>11.9907</v>
      </c>
      <c r="O5840" s="237">
        <v>12.350300000000001</v>
      </c>
    </row>
    <row r="5841" spans="1:15">
      <c r="A5841" s="237" t="s">
        <v>969</v>
      </c>
      <c r="B5841" s="237" t="s">
        <v>970</v>
      </c>
      <c r="C5841" s="237" t="s">
        <v>971</v>
      </c>
      <c r="D5841" s="237" t="s">
        <v>972</v>
      </c>
      <c r="E5841" s="237" t="s">
        <v>996</v>
      </c>
      <c r="F5841" s="237" t="s">
        <v>999</v>
      </c>
      <c r="G5841" s="237" t="s">
        <v>974</v>
      </c>
      <c r="H5841" s="237" t="s">
        <v>57</v>
      </c>
      <c r="I5841" s="237"/>
      <c r="J5841" s="237"/>
      <c r="K5841" s="237" t="s">
        <v>1000</v>
      </c>
      <c r="L5841" s="237" t="s">
        <v>977</v>
      </c>
      <c r="M5841" s="238">
        <v>1.35935672377519E-5</v>
      </c>
      <c r="N5841" s="238">
        <v>2.9928399584817998E-6</v>
      </c>
      <c r="O5841" s="238">
        <v>1.9227242465330301E-6</v>
      </c>
    </row>
    <row r="5842" spans="1:15">
      <c r="A5842" s="231" t="s">
        <v>969</v>
      </c>
      <c r="B5842" s="231" t="s">
        <v>970</v>
      </c>
      <c r="C5842" s="231" t="s">
        <v>971</v>
      </c>
      <c r="D5842" s="231" t="s">
        <v>972</v>
      </c>
      <c r="E5842" s="231" t="s">
        <v>996</v>
      </c>
      <c r="F5842" s="231" t="s">
        <v>999</v>
      </c>
      <c r="G5842" s="231" t="s">
        <v>974</v>
      </c>
      <c r="H5842" s="231" t="s">
        <v>57</v>
      </c>
      <c r="I5842" s="231" t="s">
        <v>1002</v>
      </c>
      <c r="J5842" s="231" t="s">
        <v>1076</v>
      </c>
      <c r="K5842" s="231" t="s">
        <v>1000</v>
      </c>
      <c r="L5842" s="231" t="s">
        <v>978</v>
      </c>
      <c r="M5842" s="234"/>
      <c r="N5842" s="235">
        <v>1</v>
      </c>
      <c r="O5842" s="235">
        <v>1</v>
      </c>
    </row>
    <row r="5843" spans="1:15">
      <c r="A5843" s="231" t="s">
        <v>969</v>
      </c>
      <c r="B5843" s="231" t="s">
        <v>970</v>
      </c>
      <c r="C5843" s="231" t="s">
        <v>971</v>
      </c>
      <c r="D5843" s="231" t="s">
        <v>972</v>
      </c>
      <c r="E5843" s="231" t="s">
        <v>996</v>
      </c>
      <c r="F5843" s="231" t="s">
        <v>999</v>
      </c>
      <c r="G5843" s="231" t="s">
        <v>974</v>
      </c>
      <c r="H5843" s="231" t="s">
        <v>57</v>
      </c>
      <c r="K5843" s="231" t="s">
        <v>1000</v>
      </c>
      <c r="L5843" s="231" t="s">
        <v>979</v>
      </c>
      <c r="M5843" s="234"/>
      <c r="N5843" s="235"/>
      <c r="O5843" s="235"/>
    </row>
    <row r="5844" spans="1:15">
      <c r="A5844" s="231" t="s">
        <v>969</v>
      </c>
      <c r="B5844" s="231" t="s">
        <v>970</v>
      </c>
      <c r="C5844" s="231" t="s">
        <v>971</v>
      </c>
      <c r="D5844" s="231" t="s">
        <v>972</v>
      </c>
      <c r="E5844" s="231" t="s">
        <v>996</v>
      </c>
      <c r="F5844" s="231" t="s">
        <v>999</v>
      </c>
      <c r="G5844" s="231" t="s">
        <v>974</v>
      </c>
      <c r="H5844" s="231" t="s">
        <v>57</v>
      </c>
      <c r="K5844" s="231" t="s">
        <v>1000</v>
      </c>
      <c r="L5844" s="231" t="s">
        <v>980</v>
      </c>
      <c r="M5844" s="234"/>
      <c r="N5844" s="235"/>
      <c r="O5844" s="235"/>
    </row>
    <row r="5845" spans="1:15">
      <c r="A5845" s="237" t="s">
        <v>969</v>
      </c>
      <c r="B5845" s="237" t="s">
        <v>970</v>
      </c>
      <c r="C5845" s="237" t="s">
        <v>971</v>
      </c>
      <c r="D5845" s="237" t="s">
        <v>972</v>
      </c>
      <c r="E5845" s="237" t="s">
        <v>996</v>
      </c>
      <c r="F5845" s="237" t="s">
        <v>999</v>
      </c>
      <c r="G5845" s="237" t="s">
        <v>974</v>
      </c>
      <c r="H5845" s="237" t="s">
        <v>58</v>
      </c>
      <c r="I5845" s="237"/>
      <c r="J5845" s="237"/>
      <c r="K5845" s="237" t="s">
        <v>1000</v>
      </c>
      <c r="L5845" s="237" t="s">
        <v>976</v>
      </c>
      <c r="M5845" s="237">
        <v>3.8228</v>
      </c>
      <c r="N5845" s="237"/>
      <c r="O5845" s="237"/>
    </row>
    <row r="5846" spans="1:15">
      <c r="A5846" s="237" t="s">
        <v>969</v>
      </c>
      <c r="B5846" s="237" t="s">
        <v>970</v>
      </c>
      <c r="C5846" s="237" t="s">
        <v>971</v>
      </c>
      <c r="D5846" s="237" t="s">
        <v>972</v>
      </c>
      <c r="E5846" s="237" t="s">
        <v>996</v>
      </c>
      <c r="F5846" s="237" t="s">
        <v>999</v>
      </c>
      <c r="G5846" s="237" t="s">
        <v>974</v>
      </c>
      <c r="H5846" s="237" t="s">
        <v>58</v>
      </c>
      <c r="I5846" s="237"/>
      <c r="J5846" s="237"/>
      <c r="K5846" s="237" t="s">
        <v>1000</v>
      </c>
      <c r="L5846" s="237" t="s">
        <v>977</v>
      </c>
      <c r="M5846" s="238">
        <v>4.5380864607255798E-7</v>
      </c>
      <c r="N5846" s="238"/>
      <c r="O5846" s="238"/>
    </row>
    <row r="5847" spans="1:15">
      <c r="A5847" s="231" t="s">
        <v>969</v>
      </c>
      <c r="B5847" s="231" t="s">
        <v>970</v>
      </c>
      <c r="C5847" s="231" t="s">
        <v>971</v>
      </c>
      <c r="D5847" s="231" t="s">
        <v>972</v>
      </c>
      <c r="E5847" s="231" t="s">
        <v>996</v>
      </c>
      <c r="F5847" s="231" t="s">
        <v>999</v>
      </c>
      <c r="G5847" s="231" t="s">
        <v>974</v>
      </c>
      <c r="H5847" s="231" t="s">
        <v>58</v>
      </c>
      <c r="I5847" s="231" t="s">
        <v>1002</v>
      </c>
      <c r="J5847" s="231" t="s">
        <v>1076</v>
      </c>
      <c r="K5847" s="231" t="s">
        <v>1000</v>
      </c>
      <c r="L5847" s="231" t="s">
        <v>978</v>
      </c>
      <c r="M5847" s="234"/>
      <c r="N5847" s="235">
        <v>1</v>
      </c>
      <c r="O5847" s="235">
        <v>1</v>
      </c>
    </row>
    <row r="5848" spans="1:15">
      <c r="A5848" s="231" t="s">
        <v>969</v>
      </c>
      <c r="B5848" s="231" t="s">
        <v>970</v>
      </c>
      <c r="C5848" s="231" t="s">
        <v>971</v>
      </c>
      <c r="D5848" s="231" t="s">
        <v>972</v>
      </c>
      <c r="E5848" s="231" t="s">
        <v>996</v>
      </c>
      <c r="F5848" s="231" t="s">
        <v>999</v>
      </c>
      <c r="G5848" s="231" t="s">
        <v>974</v>
      </c>
      <c r="H5848" s="231" t="s">
        <v>58</v>
      </c>
      <c r="K5848" s="231" t="s">
        <v>1000</v>
      </c>
      <c r="L5848" s="231" t="s">
        <v>979</v>
      </c>
      <c r="M5848" s="234"/>
      <c r="N5848" s="236"/>
      <c r="O5848" s="236"/>
    </row>
    <row r="5849" spans="1:15">
      <c r="A5849" s="231" t="s">
        <v>969</v>
      </c>
      <c r="B5849" s="231" t="s">
        <v>970</v>
      </c>
      <c r="C5849" s="231" t="s">
        <v>971</v>
      </c>
      <c r="D5849" s="231" t="s">
        <v>972</v>
      </c>
      <c r="E5849" s="231" t="s">
        <v>996</v>
      </c>
      <c r="F5849" s="231" t="s">
        <v>999</v>
      </c>
      <c r="G5849" s="231" t="s">
        <v>974</v>
      </c>
      <c r="H5849" s="231" t="s">
        <v>58</v>
      </c>
      <c r="K5849" s="231" t="s">
        <v>1000</v>
      </c>
      <c r="L5849" s="231" t="s">
        <v>980</v>
      </c>
      <c r="M5849" s="234"/>
      <c r="N5849" s="236"/>
      <c r="O5849" s="236"/>
    </row>
    <row r="5850" spans="1:15">
      <c r="A5850" s="237" t="s">
        <v>969</v>
      </c>
      <c r="B5850" s="237" t="s">
        <v>970</v>
      </c>
      <c r="C5850" s="237" t="s">
        <v>971</v>
      </c>
      <c r="D5850" s="237" t="s">
        <v>972</v>
      </c>
      <c r="E5850" s="237" t="s">
        <v>996</v>
      </c>
      <c r="F5850" s="237" t="s">
        <v>999</v>
      </c>
      <c r="G5850" s="237" t="s">
        <v>974</v>
      </c>
      <c r="H5850" s="237" t="s">
        <v>657</v>
      </c>
      <c r="I5850" s="237"/>
      <c r="J5850" s="237"/>
      <c r="K5850" s="237" t="s">
        <v>1000</v>
      </c>
      <c r="L5850" s="237" t="s">
        <v>976</v>
      </c>
      <c r="M5850" s="237">
        <v>7.0697999999999999</v>
      </c>
      <c r="N5850" s="237"/>
      <c r="O5850" s="237"/>
    </row>
    <row r="5851" spans="1:15">
      <c r="A5851" s="237" t="s">
        <v>969</v>
      </c>
      <c r="B5851" s="237" t="s">
        <v>970</v>
      </c>
      <c r="C5851" s="237" t="s">
        <v>971</v>
      </c>
      <c r="D5851" s="237" t="s">
        <v>972</v>
      </c>
      <c r="E5851" s="237" t="s">
        <v>996</v>
      </c>
      <c r="F5851" s="237" t="s">
        <v>999</v>
      </c>
      <c r="G5851" s="237" t="s">
        <v>974</v>
      </c>
      <c r="H5851" s="237" t="s">
        <v>657</v>
      </c>
      <c r="I5851" s="237"/>
      <c r="J5851" s="237"/>
      <c r="K5851" s="237" t="s">
        <v>1000</v>
      </c>
      <c r="L5851" s="237" t="s">
        <v>977</v>
      </c>
      <c r="M5851" s="238">
        <v>1.2031489315395099E-6</v>
      </c>
      <c r="N5851" s="238"/>
      <c r="O5851" s="238"/>
    </row>
    <row r="5852" spans="1:15">
      <c r="A5852" s="231" t="s">
        <v>969</v>
      </c>
      <c r="B5852" s="231" t="s">
        <v>970</v>
      </c>
      <c r="C5852" s="231" t="s">
        <v>971</v>
      </c>
      <c r="D5852" s="231" t="s">
        <v>972</v>
      </c>
      <c r="E5852" s="231" t="s">
        <v>996</v>
      </c>
      <c r="F5852" s="231" t="s">
        <v>999</v>
      </c>
      <c r="G5852" s="231" t="s">
        <v>974</v>
      </c>
      <c r="H5852" s="231" t="s">
        <v>657</v>
      </c>
      <c r="I5852" s="231" t="s">
        <v>1002</v>
      </c>
      <c r="J5852" s="231" t="s">
        <v>1076</v>
      </c>
      <c r="K5852" s="231" t="s">
        <v>1000</v>
      </c>
      <c r="L5852" s="231" t="s">
        <v>978</v>
      </c>
      <c r="M5852" s="234"/>
      <c r="N5852" s="235">
        <v>1</v>
      </c>
      <c r="O5852" s="235">
        <v>1</v>
      </c>
    </row>
    <row r="5853" spans="1:15">
      <c r="A5853" s="231" t="s">
        <v>969</v>
      </c>
      <c r="B5853" s="231" t="s">
        <v>970</v>
      </c>
      <c r="C5853" s="231" t="s">
        <v>971</v>
      </c>
      <c r="D5853" s="231" t="s">
        <v>972</v>
      </c>
      <c r="E5853" s="231" t="s">
        <v>996</v>
      </c>
      <c r="F5853" s="231" t="s">
        <v>999</v>
      </c>
      <c r="G5853" s="231" t="s">
        <v>974</v>
      </c>
      <c r="H5853" s="231" t="s">
        <v>657</v>
      </c>
      <c r="K5853" s="231" t="s">
        <v>1000</v>
      </c>
      <c r="L5853" s="231" t="s">
        <v>979</v>
      </c>
      <c r="M5853" s="234"/>
      <c r="N5853" s="236"/>
      <c r="O5853" s="236"/>
    </row>
    <row r="5854" spans="1:15">
      <c r="A5854" s="231" t="s">
        <v>969</v>
      </c>
      <c r="B5854" s="231" t="s">
        <v>970</v>
      </c>
      <c r="C5854" s="231" t="s">
        <v>971</v>
      </c>
      <c r="D5854" s="231" t="s">
        <v>972</v>
      </c>
      <c r="E5854" s="231" t="s">
        <v>996</v>
      </c>
      <c r="F5854" s="231" t="s">
        <v>999</v>
      </c>
      <c r="G5854" s="231" t="s">
        <v>974</v>
      </c>
      <c r="H5854" s="231" t="s">
        <v>657</v>
      </c>
      <c r="K5854" s="231" t="s">
        <v>1000</v>
      </c>
      <c r="L5854" s="231" t="s">
        <v>980</v>
      </c>
      <c r="M5854" s="234"/>
      <c r="N5854" s="236"/>
      <c r="O5854" s="236"/>
    </row>
    <row r="5855" spans="1:15">
      <c r="A5855" s="237" t="s">
        <v>969</v>
      </c>
      <c r="B5855" s="237" t="s">
        <v>970</v>
      </c>
      <c r="C5855" s="237" t="s">
        <v>971</v>
      </c>
      <c r="D5855" s="237" t="s">
        <v>972</v>
      </c>
      <c r="E5855" s="237" t="s">
        <v>996</v>
      </c>
      <c r="F5855" s="237" t="s">
        <v>999</v>
      </c>
      <c r="G5855" s="237" t="s">
        <v>974</v>
      </c>
      <c r="H5855" s="237" t="s">
        <v>67</v>
      </c>
      <c r="I5855" s="237"/>
      <c r="J5855" s="237"/>
      <c r="K5855" s="237" t="s">
        <v>1000</v>
      </c>
      <c r="L5855" s="237" t="s">
        <v>976</v>
      </c>
      <c r="M5855" s="237">
        <v>43557.251799999998</v>
      </c>
      <c r="N5855" s="237">
        <v>29701.227900000002</v>
      </c>
      <c r="O5855" s="237"/>
    </row>
    <row r="5856" spans="1:15">
      <c r="A5856" s="237" t="s">
        <v>969</v>
      </c>
      <c r="B5856" s="237" t="s">
        <v>970</v>
      </c>
      <c r="C5856" s="237" t="s">
        <v>971</v>
      </c>
      <c r="D5856" s="237" t="s">
        <v>972</v>
      </c>
      <c r="E5856" s="237" t="s">
        <v>996</v>
      </c>
      <c r="F5856" s="237" t="s">
        <v>999</v>
      </c>
      <c r="G5856" s="237" t="s">
        <v>974</v>
      </c>
      <c r="H5856" s="237" t="s">
        <v>67</v>
      </c>
      <c r="I5856" s="237"/>
      <c r="J5856" s="237"/>
      <c r="K5856" s="237" t="s">
        <v>1000</v>
      </c>
      <c r="L5856" s="237" t="s">
        <v>977</v>
      </c>
      <c r="M5856" s="238">
        <v>8.3114792703111295E-3</v>
      </c>
      <c r="N5856" s="238">
        <v>7.4133304707060099E-3</v>
      </c>
      <c r="O5856" s="238"/>
    </row>
    <row r="5857" spans="1:15">
      <c r="A5857" s="231" t="s">
        <v>969</v>
      </c>
      <c r="B5857" s="231" t="s">
        <v>970</v>
      </c>
      <c r="C5857" s="231" t="s">
        <v>971</v>
      </c>
      <c r="D5857" s="231" t="s">
        <v>972</v>
      </c>
      <c r="E5857" s="231" t="s">
        <v>996</v>
      </c>
      <c r="F5857" s="231" t="s">
        <v>999</v>
      </c>
      <c r="G5857" s="231" t="s">
        <v>974</v>
      </c>
      <c r="H5857" s="231" t="s">
        <v>67</v>
      </c>
      <c r="I5857" s="231" t="s">
        <v>1002</v>
      </c>
      <c r="J5857" s="231" t="s">
        <v>1076</v>
      </c>
      <c r="K5857" s="231" t="s">
        <v>1000</v>
      </c>
      <c r="L5857" s="231" t="s">
        <v>978</v>
      </c>
      <c r="M5857" s="234"/>
      <c r="N5857" s="235">
        <v>1</v>
      </c>
      <c r="O5857" s="235">
        <v>1</v>
      </c>
    </row>
    <row r="5858" spans="1:15">
      <c r="A5858" s="231" t="s">
        <v>969</v>
      </c>
      <c r="B5858" s="231" t="s">
        <v>970</v>
      </c>
      <c r="C5858" s="231" t="s">
        <v>971</v>
      </c>
      <c r="D5858" s="231" t="s">
        <v>972</v>
      </c>
      <c r="E5858" s="231" t="s">
        <v>996</v>
      </c>
      <c r="F5858" s="231" t="s">
        <v>999</v>
      </c>
      <c r="G5858" s="231" t="s">
        <v>974</v>
      </c>
      <c r="H5858" s="231" t="s">
        <v>67</v>
      </c>
      <c r="K5858" s="231" t="s">
        <v>1000</v>
      </c>
      <c r="L5858" s="231" t="s">
        <v>979</v>
      </c>
      <c r="M5858" s="234"/>
      <c r="N5858" s="235"/>
      <c r="O5858" s="236"/>
    </row>
    <row r="5859" spans="1:15">
      <c r="A5859" s="231" t="s">
        <v>969</v>
      </c>
      <c r="B5859" s="231" t="s">
        <v>970</v>
      </c>
      <c r="C5859" s="231" t="s">
        <v>971</v>
      </c>
      <c r="D5859" s="231" t="s">
        <v>972</v>
      </c>
      <c r="E5859" s="231" t="s">
        <v>996</v>
      </c>
      <c r="F5859" s="231" t="s">
        <v>999</v>
      </c>
      <c r="G5859" s="231" t="s">
        <v>974</v>
      </c>
      <c r="H5859" s="231" t="s">
        <v>67</v>
      </c>
      <c r="K5859" s="231" t="s">
        <v>1000</v>
      </c>
      <c r="L5859" s="231" t="s">
        <v>980</v>
      </c>
      <c r="M5859" s="234"/>
      <c r="N5859" s="235"/>
      <c r="O5859" s="236"/>
    </row>
    <row r="5860" spans="1:15">
      <c r="A5860" s="237" t="s">
        <v>969</v>
      </c>
      <c r="B5860" s="237" t="s">
        <v>970</v>
      </c>
      <c r="C5860" s="237" t="s">
        <v>971</v>
      </c>
      <c r="D5860" s="237" t="s">
        <v>972</v>
      </c>
      <c r="E5860" s="237" t="s">
        <v>996</v>
      </c>
      <c r="F5860" s="237" t="s">
        <v>999</v>
      </c>
      <c r="G5860" s="237" t="s">
        <v>974</v>
      </c>
      <c r="H5860" s="237" t="s">
        <v>63</v>
      </c>
      <c r="I5860" s="237"/>
      <c r="J5860" s="237"/>
      <c r="K5860" s="237" t="s">
        <v>1000</v>
      </c>
      <c r="L5860" s="237" t="s">
        <v>976</v>
      </c>
      <c r="M5860" s="237">
        <v>207.66329999999999</v>
      </c>
      <c r="N5860" s="237">
        <v>77.992699999999999</v>
      </c>
      <c r="O5860" s="237">
        <v>100.7633</v>
      </c>
    </row>
    <row r="5861" spans="1:15">
      <c r="A5861" s="237" t="s">
        <v>969</v>
      </c>
      <c r="B5861" s="237" t="s">
        <v>970</v>
      </c>
      <c r="C5861" s="237" t="s">
        <v>971</v>
      </c>
      <c r="D5861" s="237" t="s">
        <v>972</v>
      </c>
      <c r="E5861" s="237" t="s">
        <v>996</v>
      </c>
      <c r="F5861" s="237" t="s">
        <v>999</v>
      </c>
      <c r="G5861" s="237" t="s">
        <v>974</v>
      </c>
      <c r="H5861" s="237" t="s">
        <v>63</v>
      </c>
      <c r="I5861" s="237"/>
      <c r="J5861" s="237"/>
      <c r="K5861" s="237" t="s">
        <v>1000</v>
      </c>
      <c r="L5861" s="237" t="s">
        <v>977</v>
      </c>
      <c r="M5861" s="238">
        <v>2.90448028071904E-5</v>
      </c>
      <c r="N5861" s="238">
        <v>1.94667257983173E-5</v>
      </c>
      <c r="O5861" s="238">
        <v>1.56870715748347E-5</v>
      </c>
    </row>
    <row r="5862" spans="1:15">
      <c r="A5862" s="231" t="s">
        <v>969</v>
      </c>
      <c r="B5862" s="231" t="s">
        <v>970</v>
      </c>
      <c r="C5862" s="231" t="s">
        <v>971</v>
      </c>
      <c r="D5862" s="231" t="s">
        <v>972</v>
      </c>
      <c r="E5862" s="231" t="s">
        <v>996</v>
      </c>
      <c r="F5862" s="231" t="s">
        <v>999</v>
      </c>
      <c r="G5862" s="231" t="s">
        <v>974</v>
      </c>
      <c r="H5862" s="231" t="s">
        <v>63</v>
      </c>
      <c r="I5862" s="231" t="s">
        <v>1002</v>
      </c>
      <c r="J5862" s="231" t="s">
        <v>1076</v>
      </c>
      <c r="K5862" s="231" t="s">
        <v>1000</v>
      </c>
      <c r="L5862" s="231" t="s">
        <v>978</v>
      </c>
      <c r="M5862" s="234"/>
      <c r="N5862" s="235">
        <v>1</v>
      </c>
      <c r="O5862" s="235">
        <v>1</v>
      </c>
    </row>
    <row r="5863" spans="1:15">
      <c r="A5863" s="231" t="s">
        <v>969</v>
      </c>
      <c r="B5863" s="231" t="s">
        <v>970</v>
      </c>
      <c r="C5863" s="231" t="s">
        <v>971</v>
      </c>
      <c r="D5863" s="231" t="s">
        <v>972</v>
      </c>
      <c r="E5863" s="231" t="s">
        <v>996</v>
      </c>
      <c r="F5863" s="231" t="s">
        <v>999</v>
      </c>
      <c r="G5863" s="231" t="s">
        <v>974</v>
      </c>
      <c r="H5863" s="231" t="s">
        <v>63</v>
      </c>
      <c r="K5863" s="231" t="s">
        <v>1000</v>
      </c>
      <c r="L5863" s="231" t="s">
        <v>979</v>
      </c>
      <c r="M5863" s="234"/>
      <c r="N5863" s="235"/>
      <c r="O5863" s="235"/>
    </row>
    <row r="5864" spans="1:15">
      <c r="A5864" s="231" t="s">
        <v>969</v>
      </c>
      <c r="B5864" s="231" t="s">
        <v>970</v>
      </c>
      <c r="C5864" s="231" t="s">
        <v>971</v>
      </c>
      <c r="D5864" s="231" t="s">
        <v>972</v>
      </c>
      <c r="E5864" s="231" t="s">
        <v>996</v>
      </c>
      <c r="F5864" s="231" t="s">
        <v>999</v>
      </c>
      <c r="G5864" s="231" t="s">
        <v>974</v>
      </c>
      <c r="H5864" s="231" t="s">
        <v>63</v>
      </c>
      <c r="K5864" s="231" t="s">
        <v>1000</v>
      </c>
      <c r="L5864" s="231" t="s">
        <v>980</v>
      </c>
      <c r="M5864" s="234"/>
      <c r="N5864" s="235"/>
      <c r="O5864" s="235"/>
    </row>
    <row r="5865" spans="1:15">
      <c r="A5865" s="237" t="s">
        <v>969</v>
      </c>
      <c r="B5865" s="237" t="s">
        <v>970</v>
      </c>
      <c r="C5865" s="237" t="s">
        <v>971</v>
      </c>
      <c r="D5865" s="237" t="s">
        <v>972</v>
      </c>
      <c r="E5865" s="237" t="s">
        <v>996</v>
      </c>
      <c r="F5865" s="237" t="s">
        <v>999</v>
      </c>
      <c r="G5865" s="237" t="s">
        <v>974</v>
      </c>
      <c r="H5865" s="237" t="s">
        <v>62</v>
      </c>
      <c r="I5865" s="237"/>
      <c r="J5865" s="237"/>
      <c r="K5865" s="237" t="s">
        <v>1000</v>
      </c>
      <c r="L5865" s="237" t="s">
        <v>976</v>
      </c>
      <c r="M5865" s="237">
        <v>663.51390000000004</v>
      </c>
      <c r="N5865" s="237"/>
      <c r="O5865" s="237">
        <v>11.4168</v>
      </c>
    </row>
    <row r="5866" spans="1:15">
      <c r="A5866" s="237" t="s">
        <v>969</v>
      </c>
      <c r="B5866" s="237" t="s">
        <v>970</v>
      </c>
      <c r="C5866" s="237" t="s">
        <v>971</v>
      </c>
      <c r="D5866" s="237" t="s">
        <v>972</v>
      </c>
      <c r="E5866" s="237" t="s">
        <v>996</v>
      </c>
      <c r="F5866" s="237" t="s">
        <v>999</v>
      </c>
      <c r="G5866" s="237" t="s">
        <v>974</v>
      </c>
      <c r="H5866" s="237" t="s">
        <v>62</v>
      </c>
      <c r="I5866" s="237"/>
      <c r="J5866" s="237"/>
      <c r="K5866" s="237" t="s">
        <v>1000</v>
      </c>
      <c r="L5866" s="237" t="s">
        <v>977</v>
      </c>
      <c r="M5866" s="238">
        <v>1.07544304470417E-4</v>
      </c>
      <c r="N5866" s="238"/>
      <c r="O5866" s="238">
        <v>1.7773947335545101E-6</v>
      </c>
    </row>
    <row r="5867" spans="1:15">
      <c r="A5867" s="231" t="s">
        <v>969</v>
      </c>
      <c r="B5867" s="231" t="s">
        <v>970</v>
      </c>
      <c r="C5867" s="231" t="s">
        <v>971</v>
      </c>
      <c r="D5867" s="231" t="s">
        <v>972</v>
      </c>
      <c r="E5867" s="231" t="s">
        <v>996</v>
      </c>
      <c r="F5867" s="231" t="s">
        <v>999</v>
      </c>
      <c r="G5867" s="231" t="s">
        <v>974</v>
      </c>
      <c r="H5867" s="231" t="s">
        <v>62</v>
      </c>
      <c r="I5867" s="231" t="s">
        <v>1002</v>
      </c>
      <c r="J5867" s="231" t="s">
        <v>1076</v>
      </c>
      <c r="K5867" s="231" t="s">
        <v>1000</v>
      </c>
      <c r="L5867" s="231" t="s">
        <v>978</v>
      </c>
      <c r="M5867" s="234"/>
      <c r="N5867" s="235">
        <v>1</v>
      </c>
      <c r="O5867" s="235">
        <v>1</v>
      </c>
    </row>
    <row r="5868" spans="1:15">
      <c r="A5868" s="231" t="s">
        <v>969</v>
      </c>
      <c r="B5868" s="231" t="s">
        <v>970</v>
      </c>
      <c r="C5868" s="231" t="s">
        <v>971</v>
      </c>
      <c r="D5868" s="231" t="s">
        <v>972</v>
      </c>
      <c r="E5868" s="231" t="s">
        <v>996</v>
      </c>
      <c r="F5868" s="231" t="s">
        <v>999</v>
      </c>
      <c r="G5868" s="231" t="s">
        <v>974</v>
      </c>
      <c r="H5868" s="231" t="s">
        <v>62</v>
      </c>
      <c r="K5868" s="231" t="s">
        <v>1000</v>
      </c>
      <c r="L5868" s="231" t="s">
        <v>979</v>
      </c>
      <c r="M5868" s="234"/>
      <c r="N5868" s="236"/>
      <c r="O5868" s="235"/>
    </row>
    <row r="5869" spans="1:15">
      <c r="A5869" s="231" t="s">
        <v>969</v>
      </c>
      <c r="B5869" s="231" t="s">
        <v>970</v>
      </c>
      <c r="C5869" s="231" t="s">
        <v>971</v>
      </c>
      <c r="D5869" s="231" t="s">
        <v>972</v>
      </c>
      <c r="E5869" s="231" t="s">
        <v>996</v>
      </c>
      <c r="F5869" s="231" t="s">
        <v>999</v>
      </c>
      <c r="G5869" s="231" t="s">
        <v>974</v>
      </c>
      <c r="H5869" s="231" t="s">
        <v>62</v>
      </c>
      <c r="K5869" s="231" t="s">
        <v>1000</v>
      </c>
      <c r="L5869" s="231" t="s">
        <v>980</v>
      </c>
      <c r="M5869" s="234"/>
      <c r="N5869" s="236"/>
      <c r="O5869" s="235"/>
    </row>
    <row r="5870" spans="1:15">
      <c r="A5870" s="237" t="s">
        <v>969</v>
      </c>
      <c r="B5870" s="237" t="s">
        <v>970</v>
      </c>
      <c r="C5870" s="237" t="s">
        <v>971</v>
      </c>
      <c r="D5870" s="237" t="s">
        <v>972</v>
      </c>
      <c r="E5870" s="237" t="s">
        <v>996</v>
      </c>
      <c r="F5870" s="237" t="s">
        <v>999</v>
      </c>
      <c r="G5870" s="237" t="s">
        <v>974</v>
      </c>
      <c r="H5870" s="237" t="s">
        <v>60</v>
      </c>
      <c r="I5870" s="237"/>
      <c r="J5870" s="237"/>
      <c r="K5870" s="237" t="s">
        <v>1000</v>
      </c>
      <c r="L5870" s="237" t="s">
        <v>976</v>
      </c>
      <c r="M5870" s="237">
        <v>1135.3320000000001</v>
      </c>
      <c r="N5870" s="237"/>
      <c r="O5870" s="237">
        <v>79.489999999999995</v>
      </c>
    </row>
    <row r="5871" spans="1:15">
      <c r="A5871" s="237" t="s">
        <v>969</v>
      </c>
      <c r="B5871" s="237" t="s">
        <v>970</v>
      </c>
      <c r="C5871" s="237" t="s">
        <v>971</v>
      </c>
      <c r="D5871" s="237" t="s">
        <v>972</v>
      </c>
      <c r="E5871" s="237" t="s">
        <v>996</v>
      </c>
      <c r="F5871" s="237" t="s">
        <v>999</v>
      </c>
      <c r="G5871" s="237" t="s">
        <v>974</v>
      </c>
      <c r="H5871" s="237" t="s">
        <v>60</v>
      </c>
      <c r="I5871" s="237"/>
      <c r="J5871" s="237"/>
      <c r="K5871" s="237" t="s">
        <v>1000</v>
      </c>
      <c r="L5871" s="237" t="s">
        <v>977</v>
      </c>
      <c r="M5871" s="238">
        <v>1.2845295138741799E-4</v>
      </c>
      <c r="N5871" s="238"/>
      <c r="O5871" s="238">
        <v>1.2375193344041001E-5</v>
      </c>
    </row>
    <row r="5872" spans="1:15">
      <c r="A5872" s="231" t="s">
        <v>969</v>
      </c>
      <c r="B5872" s="231" t="s">
        <v>970</v>
      </c>
      <c r="C5872" s="231" t="s">
        <v>971</v>
      </c>
      <c r="D5872" s="231" t="s">
        <v>972</v>
      </c>
      <c r="E5872" s="231" t="s">
        <v>996</v>
      </c>
      <c r="F5872" s="231" t="s">
        <v>999</v>
      </c>
      <c r="G5872" s="231" t="s">
        <v>974</v>
      </c>
      <c r="H5872" s="231" t="s">
        <v>60</v>
      </c>
      <c r="I5872" s="231" t="s">
        <v>1002</v>
      </c>
      <c r="J5872" s="231" t="s">
        <v>1076</v>
      </c>
      <c r="K5872" s="231" t="s">
        <v>1000</v>
      </c>
      <c r="L5872" s="231" t="s">
        <v>978</v>
      </c>
      <c r="M5872" s="234"/>
      <c r="N5872" s="235">
        <v>1</v>
      </c>
      <c r="O5872" s="235">
        <v>1</v>
      </c>
    </row>
    <row r="5873" spans="1:15">
      <c r="A5873" s="231" t="s">
        <v>969</v>
      </c>
      <c r="B5873" s="231" t="s">
        <v>970</v>
      </c>
      <c r="C5873" s="231" t="s">
        <v>971</v>
      </c>
      <c r="D5873" s="231" t="s">
        <v>972</v>
      </c>
      <c r="E5873" s="231" t="s">
        <v>996</v>
      </c>
      <c r="F5873" s="231" t="s">
        <v>999</v>
      </c>
      <c r="G5873" s="231" t="s">
        <v>974</v>
      </c>
      <c r="H5873" s="231" t="s">
        <v>60</v>
      </c>
      <c r="K5873" s="231" t="s">
        <v>1000</v>
      </c>
      <c r="L5873" s="231" t="s">
        <v>979</v>
      </c>
      <c r="M5873" s="234"/>
      <c r="N5873" s="236"/>
      <c r="O5873" s="235"/>
    </row>
    <row r="5874" spans="1:15">
      <c r="A5874" s="231" t="s">
        <v>969</v>
      </c>
      <c r="B5874" s="231" t="s">
        <v>970</v>
      </c>
      <c r="C5874" s="231" t="s">
        <v>971</v>
      </c>
      <c r="D5874" s="231" t="s">
        <v>972</v>
      </c>
      <c r="E5874" s="231" t="s">
        <v>996</v>
      </c>
      <c r="F5874" s="231" t="s">
        <v>999</v>
      </c>
      <c r="G5874" s="231" t="s">
        <v>974</v>
      </c>
      <c r="H5874" s="231" t="s">
        <v>60</v>
      </c>
      <c r="K5874" s="231" t="s">
        <v>1000</v>
      </c>
      <c r="L5874" s="231" t="s">
        <v>980</v>
      </c>
      <c r="M5874" s="234"/>
      <c r="N5874" s="236"/>
      <c r="O5874" s="235"/>
    </row>
    <row r="5875" spans="1:15">
      <c r="A5875" s="237" t="s">
        <v>969</v>
      </c>
      <c r="B5875" s="237" t="s">
        <v>970</v>
      </c>
      <c r="C5875" s="237" t="s">
        <v>971</v>
      </c>
      <c r="D5875" s="237" t="s">
        <v>972</v>
      </c>
      <c r="E5875" s="237" t="s">
        <v>996</v>
      </c>
      <c r="F5875" s="237" t="s">
        <v>999</v>
      </c>
      <c r="G5875" s="237" t="s">
        <v>974</v>
      </c>
      <c r="H5875" s="237" t="s">
        <v>17</v>
      </c>
      <c r="I5875" s="237"/>
      <c r="J5875" s="237"/>
      <c r="K5875" s="237" t="s">
        <v>1000</v>
      </c>
      <c r="L5875" s="237" t="s">
        <v>976</v>
      </c>
      <c r="M5875" s="237">
        <v>86119.995299999995</v>
      </c>
      <c r="N5875" s="237">
        <v>12543.2505</v>
      </c>
      <c r="O5875" s="237">
        <v>16343.343699999999</v>
      </c>
    </row>
    <row r="5876" spans="1:15">
      <c r="A5876" s="237" t="s">
        <v>969</v>
      </c>
      <c r="B5876" s="237" t="s">
        <v>970</v>
      </c>
      <c r="C5876" s="237" t="s">
        <v>971</v>
      </c>
      <c r="D5876" s="237" t="s">
        <v>972</v>
      </c>
      <c r="E5876" s="237" t="s">
        <v>996</v>
      </c>
      <c r="F5876" s="237" t="s">
        <v>999</v>
      </c>
      <c r="G5876" s="237" t="s">
        <v>974</v>
      </c>
      <c r="H5876" s="237" t="s">
        <v>17</v>
      </c>
      <c r="I5876" s="237"/>
      <c r="J5876" s="237"/>
      <c r="K5876" s="237" t="s">
        <v>1000</v>
      </c>
      <c r="L5876" s="237" t="s">
        <v>977</v>
      </c>
      <c r="M5876" s="238">
        <v>9.7437292085095408E-3</v>
      </c>
      <c r="N5876" s="238">
        <v>3.1307547770894799E-3</v>
      </c>
      <c r="O5876" s="238">
        <v>2.54437084130853E-3</v>
      </c>
    </row>
    <row r="5877" spans="1:15">
      <c r="A5877" s="231" t="s">
        <v>969</v>
      </c>
      <c r="B5877" s="231" t="s">
        <v>970</v>
      </c>
      <c r="C5877" s="231" t="s">
        <v>971</v>
      </c>
      <c r="D5877" s="231" t="s">
        <v>972</v>
      </c>
      <c r="E5877" s="231" t="s">
        <v>996</v>
      </c>
      <c r="F5877" s="231" t="s">
        <v>999</v>
      </c>
      <c r="G5877" s="231" t="s">
        <v>974</v>
      </c>
      <c r="H5877" s="231" t="s">
        <v>17</v>
      </c>
      <c r="I5877" s="231" t="s">
        <v>1002</v>
      </c>
      <c r="J5877" s="231" t="s">
        <v>1076</v>
      </c>
      <c r="K5877" s="231" t="s">
        <v>1000</v>
      </c>
      <c r="L5877" s="231" t="s">
        <v>978</v>
      </c>
      <c r="M5877" s="234"/>
      <c r="N5877" s="235">
        <v>1</v>
      </c>
      <c r="O5877" s="235">
        <v>1</v>
      </c>
    </row>
    <row r="5878" spans="1:15">
      <c r="A5878" s="231" t="s">
        <v>969</v>
      </c>
      <c r="B5878" s="231" t="s">
        <v>970</v>
      </c>
      <c r="C5878" s="231" t="s">
        <v>971</v>
      </c>
      <c r="D5878" s="231" t="s">
        <v>972</v>
      </c>
      <c r="E5878" s="231" t="s">
        <v>996</v>
      </c>
      <c r="F5878" s="231" t="s">
        <v>999</v>
      </c>
      <c r="G5878" s="231" t="s">
        <v>974</v>
      </c>
      <c r="H5878" s="231" t="s">
        <v>17</v>
      </c>
      <c r="K5878" s="231" t="s">
        <v>1000</v>
      </c>
      <c r="L5878" s="231" t="s">
        <v>979</v>
      </c>
      <c r="M5878" s="234"/>
      <c r="N5878" s="235"/>
      <c r="O5878" s="235"/>
    </row>
    <row r="5879" spans="1:15">
      <c r="A5879" s="231" t="s">
        <v>969</v>
      </c>
      <c r="B5879" s="231" t="s">
        <v>970</v>
      </c>
      <c r="C5879" s="231" t="s">
        <v>971</v>
      </c>
      <c r="D5879" s="231" t="s">
        <v>972</v>
      </c>
      <c r="E5879" s="231" t="s">
        <v>996</v>
      </c>
      <c r="F5879" s="231" t="s">
        <v>999</v>
      </c>
      <c r="G5879" s="231" t="s">
        <v>974</v>
      </c>
      <c r="H5879" s="231" t="s">
        <v>17</v>
      </c>
      <c r="K5879" s="231" t="s">
        <v>1000</v>
      </c>
      <c r="L5879" s="231" t="s">
        <v>980</v>
      </c>
      <c r="M5879" s="234"/>
      <c r="N5879" s="235"/>
      <c r="O5879" s="235"/>
    </row>
    <row r="5880" spans="1:15">
      <c r="A5880" s="237" t="s">
        <v>969</v>
      </c>
      <c r="B5880" s="237" t="s">
        <v>970</v>
      </c>
      <c r="C5880" s="237" t="s">
        <v>971</v>
      </c>
      <c r="D5880" s="237" t="s">
        <v>972</v>
      </c>
      <c r="E5880" s="237" t="s">
        <v>996</v>
      </c>
      <c r="F5880" s="237" t="s">
        <v>999</v>
      </c>
      <c r="G5880" s="237" t="s">
        <v>974</v>
      </c>
      <c r="H5880" s="237" t="s">
        <v>45</v>
      </c>
      <c r="I5880" s="237"/>
      <c r="J5880" s="237"/>
      <c r="K5880" s="237" t="s">
        <v>1000</v>
      </c>
      <c r="L5880" s="237" t="s">
        <v>976</v>
      </c>
      <c r="M5880" s="237">
        <v>124082.4258</v>
      </c>
      <c r="N5880" s="237">
        <v>11137.623100000001</v>
      </c>
      <c r="O5880" s="237">
        <v>8994.6738000000005</v>
      </c>
    </row>
    <row r="5881" spans="1:15">
      <c r="A5881" s="237" t="s">
        <v>969</v>
      </c>
      <c r="B5881" s="237" t="s">
        <v>970</v>
      </c>
      <c r="C5881" s="237" t="s">
        <v>971</v>
      </c>
      <c r="D5881" s="237" t="s">
        <v>972</v>
      </c>
      <c r="E5881" s="237" t="s">
        <v>996</v>
      </c>
      <c r="F5881" s="237" t="s">
        <v>999</v>
      </c>
      <c r="G5881" s="237" t="s">
        <v>974</v>
      </c>
      <c r="H5881" s="237" t="s">
        <v>45</v>
      </c>
      <c r="I5881" s="237"/>
      <c r="J5881" s="237"/>
      <c r="K5881" s="237" t="s">
        <v>1000</v>
      </c>
      <c r="L5881" s="237" t="s">
        <v>977</v>
      </c>
      <c r="M5881" s="238">
        <v>2.1360963395060599E-2</v>
      </c>
      <c r="N5881" s="238">
        <v>2.77991472192532E-3</v>
      </c>
      <c r="O5881" s="238">
        <v>1.4003123328919401E-3</v>
      </c>
    </row>
    <row r="5882" spans="1:15">
      <c r="A5882" s="231" t="s">
        <v>969</v>
      </c>
      <c r="B5882" s="231" t="s">
        <v>970</v>
      </c>
      <c r="C5882" s="231" t="s">
        <v>971</v>
      </c>
      <c r="D5882" s="231" t="s">
        <v>972</v>
      </c>
      <c r="E5882" s="231" t="s">
        <v>996</v>
      </c>
      <c r="F5882" s="231" t="s">
        <v>999</v>
      </c>
      <c r="G5882" s="231" t="s">
        <v>974</v>
      </c>
      <c r="H5882" s="231" t="s">
        <v>45</v>
      </c>
      <c r="I5882" s="231" t="s">
        <v>1002</v>
      </c>
      <c r="J5882" s="231" t="s">
        <v>1076</v>
      </c>
      <c r="K5882" s="231" t="s">
        <v>1000</v>
      </c>
      <c r="L5882" s="231" t="s">
        <v>978</v>
      </c>
      <c r="M5882" s="234"/>
      <c r="N5882" s="235">
        <v>1</v>
      </c>
      <c r="O5882" s="235">
        <v>1</v>
      </c>
    </row>
    <row r="5883" spans="1:15">
      <c r="A5883" s="231" t="s">
        <v>969</v>
      </c>
      <c r="B5883" s="231" t="s">
        <v>970</v>
      </c>
      <c r="C5883" s="231" t="s">
        <v>971</v>
      </c>
      <c r="D5883" s="231" t="s">
        <v>972</v>
      </c>
      <c r="E5883" s="231" t="s">
        <v>996</v>
      </c>
      <c r="F5883" s="231" t="s">
        <v>999</v>
      </c>
      <c r="G5883" s="231" t="s">
        <v>974</v>
      </c>
      <c r="H5883" s="231" t="s">
        <v>45</v>
      </c>
      <c r="K5883" s="231" t="s">
        <v>1000</v>
      </c>
      <c r="L5883" s="231" t="s">
        <v>979</v>
      </c>
      <c r="M5883" s="234"/>
      <c r="N5883" s="235"/>
      <c r="O5883" s="235"/>
    </row>
    <row r="5884" spans="1:15">
      <c r="A5884" s="231" t="s">
        <v>969</v>
      </c>
      <c r="B5884" s="231" t="s">
        <v>970</v>
      </c>
      <c r="C5884" s="231" t="s">
        <v>971</v>
      </c>
      <c r="D5884" s="231" t="s">
        <v>972</v>
      </c>
      <c r="E5884" s="231" t="s">
        <v>996</v>
      </c>
      <c r="F5884" s="231" t="s">
        <v>999</v>
      </c>
      <c r="G5884" s="231" t="s">
        <v>974</v>
      </c>
      <c r="H5884" s="231" t="s">
        <v>45</v>
      </c>
      <c r="K5884" s="231" t="s">
        <v>1000</v>
      </c>
      <c r="L5884" s="231" t="s">
        <v>980</v>
      </c>
      <c r="M5884" s="234"/>
      <c r="N5884" s="235"/>
      <c r="O5884" s="235"/>
    </row>
  </sheetData>
  <phoneticPr fontId="43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15A0-D393-4F7A-8BFE-F64D00DFBF13}">
  <dimension ref="A1:K229"/>
  <sheetViews>
    <sheetView topLeftCell="D1" zoomScale="70" zoomScaleNormal="70" workbookViewId="0">
      <selection activeCell="L1" sqref="L1:AB1048576"/>
    </sheetView>
  </sheetViews>
  <sheetFormatPr baseColWidth="10" defaultColWidth="8.83203125" defaultRowHeight="15"/>
  <cols>
    <col min="1" max="1" width="7.6640625" style="231" customWidth="1"/>
    <col min="2" max="2" width="6.6640625" style="231" customWidth="1"/>
    <col min="3" max="3" width="11.6640625" style="231" customWidth="1"/>
    <col min="4" max="4" width="10.6640625" style="231" customWidth="1"/>
    <col min="5" max="5" width="4.6640625" style="231" customWidth="1"/>
    <col min="6" max="6" width="32.6640625" style="231" customWidth="1"/>
    <col min="7" max="7" width="22.6640625" style="231" customWidth="1"/>
    <col min="8" max="8" width="17.6640625" style="231" customWidth="1"/>
    <col min="9" max="9" width="14.6640625" style="231" customWidth="1"/>
    <col min="10" max="11" width="11.6640625" style="231" customWidth="1"/>
    <col min="12" max="16384" width="8.83203125" style="231"/>
  </cols>
  <sheetData>
    <row r="1" spans="1:11">
      <c r="A1" s="309" t="s">
        <v>0</v>
      </c>
      <c r="B1" s="309" t="s">
        <v>959</v>
      </c>
      <c r="C1" s="309" t="s">
        <v>960</v>
      </c>
      <c r="D1" s="309" t="s">
        <v>961</v>
      </c>
      <c r="E1" s="309" t="s">
        <v>963</v>
      </c>
      <c r="F1" s="309" t="s">
        <v>4</v>
      </c>
      <c r="G1" s="309" t="s">
        <v>965</v>
      </c>
      <c r="H1" s="309" t="s">
        <v>6</v>
      </c>
      <c r="I1" s="309" t="s">
        <v>966</v>
      </c>
      <c r="J1" s="309" t="s">
        <v>967</v>
      </c>
      <c r="K1" s="309" t="s">
        <v>968</v>
      </c>
    </row>
    <row r="2" spans="1:11">
      <c r="A2" s="310" t="s">
        <v>969</v>
      </c>
      <c r="B2" s="310" t="s">
        <v>970</v>
      </c>
      <c r="C2" s="310" t="s">
        <v>971</v>
      </c>
      <c r="D2" s="310" t="s">
        <v>972</v>
      </c>
      <c r="E2" s="310" t="s">
        <v>974</v>
      </c>
      <c r="F2" s="310" t="s">
        <v>118</v>
      </c>
      <c r="G2" s="310" t="s">
        <v>811</v>
      </c>
      <c r="H2" s="310" t="s">
        <v>1077</v>
      </c>
      <c r="I2" s="310">
        <v>1072441.2745000001</v>
      </c>
      <c r="J2" s="310">
        <v>490893.7206</v>
      </c>
      <c r="K2" s="310">
        <v>864672.21510000003</v>
      </c>
    </row>
    <row r="3" spans="1:11">
      <c r="A3" s="310" t="s">
        <v>969</v>
      </c>
      <c r="B3" s="310" t="s">
        <v>970</v>
      </c>
      <c r="C3" s="310" t="s">
        <v>971</v>
      </c>
      <c r="D3" s="310" t="s">
        <v>972</v>
      </c>
      <c r="E3" s="310" t="s">
        <v>974</v>
      </c>
      <c r="F3" s="310" t="s">
        <v>118</v>
      </c>
      <c r="G3" s="310" t="s">
        <v>811</v>
      </c>
      <c r="H3" s="310" t="s">
        <v>1078</v>
      </c>
      <c r="I3" s="311">
        <v>0.128285689494718</v>
      </c>
      <c r="J3" s="311">
        <v>0.11495319832666701</v>
      </c>
      <c r="K3" s="311">
        <v>0.125678069514846</v>
      </c>
    </row>
    <row r="4" spans="1:11">
      <c r="A4" s="312" t="s">
        <v>969</v>
      </c>
      <c r="B4" s="312" t="s">
        <v>970</v>
      </c>
      <c r="C4" s="312" t="s">
        <v>971</v>
      </c>
      <c r="D4" s="312" t="s">
        <v>972</v>
      </c>
      <c r="E4" s="312" t="s">
        <v>974</v>
      </c>
      <c r="F4" s="312" t="s">
        <v>118</v>
      </c>
      <c r="G4" s="312" t="s">
        <v>811</v>
      </c>
      <c r="H4" s="312" t="s">
        <v>1079</v>
      </c>
      <c r="I4" s="313"/>
      <c r="J4" s="316">
        <f>'3. Mecanical drive'!N62</f>
        <v>0.15017591991673301</v>
      </c>
      <c r="K4" s="316">
        <f>'3. Mecanical drive'!AQ62</f>
        <v>0.17186043443978899</v>
      </c>
    </row>
    <row r="5" spans="1:11">
      <c r="A5" s="312" t="s">
        <v>969</v>
      </c>
      <c r="B5" s="312" t="s">
        <v>970</v>
      </c>
      <c r="C5" s="312" t="s">
        <v>971</v>
      </c>
      <c r="D5" s="312" t="s">
        <v>972</v>
      </c>
      <c r="E5" s="312" t="s">
        <v>974</v>
      </c>
      <c r="F5" s="312" t="s">
        <v>118</v>
      </c>
      <c r="G5" s="312" t="s">
        <v>811</v>
      </c>
      <c r="H5" s="312" t="s">
        <v>1080</v>
      </c>
      <c r="I5" s="314"/>
      <c r="J5" s="315">
        <v>1</v>
      </c>
      <c r="K5" s="315">
        <v>1</v>
      </c>
    </row>
    <row r="6" spans="1:11">
      <c r="A6" s="310" t="s">
        <v>969</v>
      </c>
      <c r="B6" s="310" t="s">
        <v>970</v>
      </c>
      <c r="C6" s="310" t="s">
        <v>971</v>
      </c>
      <c r="D6" s="310" t="s">
        <v>972</v>
      </c>
      <c r="E6" s="310" t="s">
        <v>974</v>
      </c>
      <c r="F6" s="310" t="s">
        <v>111</v>
      </c>
      <c r="G6" s="310" t="s">
        <v>811</v>
      </c>
      <c r="H6" s="310" t="s">
        <v>1077</v>
      </c>
      <c r="I6" s="310">
        <v>887901.75939999998</v>
      </c>
      <c r="J6" s="310">
        <v>111058.25290000001</v>
      </c>
      <c r="K6" s="310">
        <v>556554.71429999999</v>
      </c>
    </row>
    <row r="7" spans="1:11">
      <c r="A7" s="310" t="s">
        <v>969</v>
      </c>
      <c r="B7" s="310" t="s">
        <v>970</v>
      </c>
      <c r="C7" s="310" t="s">
        <v>971</v>
      </c>
      <c r="D7" s="310" t="s">
        <v>972</v>
      </c>
      <c r="E7" s="310" t="s">
        <v>974</v>
      </c>
      <c r="F7" s="310" t="s">
        <v>111</v>
      </c>
      <c r="G7" s="310" t="s">
        <v>811</v>
      </c>
      <c r="H7" s="310" t="s">
        <v>1078</v>
      </c>
      <c r="I7" s="311">
        <v>9.4007119176458903E-2</v>
      </c>
      <c r="J7" s="311">
        <v>2.6006650392314801E-2</v>
      </c>
      <c r="K7" s="311">
        <v>8.0893916620787307E-2</v>
      </c>
    </row>
    <row r="8" spans="1:11">
      <c r="A8" s="312" t="s">
        <v>969</v>
      </c>
      <c r="B8" s="312" t="s">
        <v>970</v>
      </c>
      <c r="C8" s="312" t="s">
        <v>971</v>
      </c>
      <c r="D8" s="312" t="s">
        <v>972</v>
      </c>
      <c r="E8" s="312" t="s">
        <v>974</v>
      </c>
      <c r="F8" s="312" t="s">
        <v>111</v>
      </c>
      <c r="G8" s="312" t="s">
        <v>811</v>
      </c>
      <c r="H8" s="312" t="s">
        <v>1079</v>
      </c>
      <c r="I8" s="313"/>
      <c r="J8" s="316">
        <f>'3. Mecanical drive'!N57</f>
        <v>0.18771989989591625</v>
      </c>
      <c r="K8" s="316">
        <f>'3. Mecanical drive'!AQ57</f>
        <v>0.21482554304973622</v>
      </c>
    </row>
    <row r="9" spans="1:11">
      <c r="A9" s="312" t="s">
        <v>969</v>
      </c>
      <c r="B9" s="312" t="s">
        <v>970</v>
      </c>
      <c r="C9" s="312" t="s">
        <v>971</v>
      </c>
      <c r="D9" s="312" t="s">
        <v>972</v>
      </c>
      <c r="E9" s="312" t="s">
        <v>974</v>
      </c>
      <c r="F9" s="312" t="s">
        <v>111</v>
      </c>
      <c r="G9" s="312" t="s">
        <v>811</v>
      </c>
      <c r="H9" s="312" t="s">
        <v>1080</v>
      </c>
      <c r="I9" s="314"/>
      <c r="J9" s="315">
        <v>1</v>
      </c>
      <c r="K9" s="315">
        <v>1</v>
      </c>
    </row>
    <row r="10" spans="1:11">
      <c r="A10" s="310" t="s">
        <v>969</v>
      </c>
      <c r="B10" s="310" t="s">
        <v>970</v>
      </c>
      <c r="C10" s="310" t="s">
        <v>971</v>
      </c>
      <c r="D10" s="310" t="s">
        <v>972</v>
      </c>
      <c r="E10" s="310" t="s">
        <v>974</v>
      </c>
      <c r="F10" s="310" t="s">
        <v>101</v>
      </c>
      <c r="G10" s="310" t="s">
        <v>811</v>
      </c>
      <c r="H10" s="310" t="s">
        <v>1077</v>
      </c>
      <c r="I10" s="310">
        <v>350086.18294999999</v>
      </c>
      <c r="J10" s="310">
        <v>84552.878679999994</v>
      </c>
      <c r="K10" s="310">
        <v>212512.21704250001</v>
      </c>
    </row>
    <row r="11" spans="1:11">
      <c r="A11" s="310" t="s">
        <v>969</v>
      </c>
      <c r="B11" s="310" t="s">
        <v>970</v>
      </c>
      <c r="C11" s="310" t="s">
        <v>971</v>
      </c>
      <c r="D11" s="310" t="s">
        <v>972</v>
      </c>
      <c r="E11" s="310" t="s">
        <v>974</v>
      </c>
      <c r="F11" s="310" t="s">
        <v>101</v>
      </c>
      <c r="G11" s="310" t="s">
        <v>811</v>
      </c>
      <c r="H11" s="310" t="s">
        <v>1078</v>
      </c>
      <c r="I11" s="311">
        <v>3.7065579805643803E-2</v>
      </c>
      <c r="J11" s="311">
        <v>1.97998536630551E-2</v>
      </c>
      <c r="K11" s="311">
        <v>3.0888150121873199E-2</v>
      </c>
    </row>
    <row r="12" spans="1:11">
      <c r="A12" s="312" t="s">
        <v>969</v>
      </c>
      <c r="B12" s="312" t="s">
        <v>970</v>
      </c>
      <c r="C12" s="312" t="s">
        <v>971</v>
      </c>
      <c r="D12" s="312" t="s">
        <v>972</v>
      </c>
      <c r="E12" s="312" t="s">
        <v>974</v>
      </c>
      <c r="F12" s="312" t="s">
        <v>101</v>
      </c>
      <c r="G12" s="312" t="s">
        <v>811</v>
      </c>
      <c r="H12" s="312" t="s">
        <v>1079</v>
      </c>
      <c r="I12" s="313"/>
      <c r="J12" s="316">
        <f>'3. Mecanical drive'!N56</f>
        <v>0.80249999999999999</v>
      </c>
      <c r="K12" s="316">
        <f>'3. Mecanical drive'!AQ56</f>
        <v>0.875</v>
      </c>
    </row>
    <row r="13" spans="1:11">
      <c r="A13" s="312" t="s">
        <v>969</v>
      </c>
      <c r="B13" s="312" t="s">
        <v>970</v>
      </c>
      <c r="C13" s="312" t="s">
        <v>971</v>
      </c>
      <c r="D13" s="312" t="s">
        <v>972</v>
      </c>
      <c r="E13" s="312" t="s">
        <v>974</v>
      </c>
      <c r="F13" s="312" t="s">
        <v>101</v>
      </c>
      <c r="G13" s="312" t="s">
        <v>811</v>
      </c>
      <c r="H13" s="312" t="s">
        <v>1080</v>
      </c>
      <c r="I13" s="314"/>
      <c r="J13" s="315">
        <v>1</v>
      </c>
      <c r="K13" s="315">
        <v>1</v>
      </c>
    </row>
    <row r="14" spans="1:11">
      <c r="A14" s="310" t="s">
        <v>969</v>
      </c>
      <c r="B14" s="310" t="s">
        <v>970</v>
      </c>
      <c r="C14" s="310" t="s">
        <v>971</v>
      </c>
      <c r="D14" s="310" t="s">
        <v>972</v>
      </c>
      <c r="E14" s="310" t="s">
        <v>974</v>
      </c>
      <c r="F14" s="310" t="s">
        <v>109</v>
      </c>
      <c r="G14" s="310" t="s">
        <v>811</v>
      </c>
      <c r="H14" s="310" t="s">
        <v>1077</v>
      </c>
      <c r="I14" s="310">
        <v>324850.61949999997</v>
      </c>
      <c r="J14" s="310">
        <v>112710.7193</v>
      </c>
      <c r="K14" s="310">
        <v>226054.77069999999</v>
      </c>
    </row>
    <row r="15" spans="1:11">
      <c r="A15" s="310" t="s">
        <v>969</v>
      </c>
      <c r="B15" s="310" t="s">
        <v>970</v>
      </c>
      <c r="C15" s="310" t="s">
        <v>971</v>
      </c>
      <c r="D15" s="310" t="s">
        <v>972</v>
      </c>
      <c r="E15" s="310" t="s">
        <v>974</v>
      </c>
      <c r="F15" s="310" t="s">
        <v>109</v>
      </c>
      <c r="G15" s="310" t="s">
        <v>811</v>
      </c>
      <c r="H15" s="310" t="s">
        <v>1078</v>
      </c>
      <c r="I15" s="311">
        <v>3.4393749734789598E-2</v>
      </c>
      <c r="J15" s="311">
        <v>2.6393610522045401E-2</v>
      </c>
      <c r="K15" s="311">
        <v>3.2856528393145602E-2</v>
      </c>
    </row>
    <row r="16" spans="1:11">
      <c r="A16" s="312" t="s">
        <v>969</v>
      </c>
      <c r="B16" s="312" t="s">
        <v>970</v>
      </c>
      <c r="C16" s="312" t="s">
        <v>971</v>
      </c>
      <c r="D16" s="312" t="s">
        <v>972</v>
      </c>
      <c r="E16" s="312" t="s">
        <v>974</v>
      </c>
      <c r="F16" s="312" t="s">
        <v>109</v>
      </c>
      <c r="G16" s="312" t="s">
        <v>811</v>
      </c>
      <c r="H16" s="312" t="s">
        <v>1079</v>
      </c>
      <c r="I16" s="313"/>
      <c r="J16" s="316">
        <f>'3. Mecanical drive'!N63</f>
        <v>0.18249809907247</v>
      </c>
      <c r="K16" s="316">
        <f>'3. Mecanical drive'!AQ63</f>
        <v>0.21316380684215799</v>
      </c>
    </row>
    <row r="17" spans="1:11">
      <c r="A17" s="312" t="s">
        <v>969</v>
      </c>
      <c r="B17" s="312" t="s">
        <v>970</v>
      </c>
      <c r="C17" s="312" t="s">
        <v>971</v>
      </c>
      <c r="D17" s="312" t="s">
        <v>972</v>
      </c>
      <c r="E17" s="312" t="s">
        <v>974</v>
      </c>
      <c r="F17" s="312" t="s">
        <v>109</v>
      </c>
      <c r="G17" s="312" t="s">
        <v>811</v>
      </c>
      <c r="H17" s="312" t="s">
        <v>1080</v>
      </c>
      <c r="I17" s="314"/>
      <c r="J17" s="315">
        <v>1</v>
      </c>
      <c r="K17" s="315">
        <v>1</v>
      </c>
    </row>
    <row r="18" spans="1:11">
      <c r="A18" s="310" t="s">
        <v>969</v>
      </c>
      <c r="B18" s="310" t="s">
        <v>970</v>
      </c>
      <c r="C18" s="310" t="s">
        <v>971</v>
      </c>
      <c r="D18" s="310" t="s">
        <v>972</v>
      </c>
      <c r="E18" s="310" t="s">
        <v>974</v>
      </c>
      <c r="F18" s="310" t="s">
        <v>128</v>
      </c>
      <c r="G18" s="310" t="s">
        <v>811</v>
      </c>
      <c r="H18" s="310" t="s">
        <v>1077</v>
      </c>
      <c r="I18" s="310">
        <v>277778.27059999999</v>
      </c>
      <c r="J18" s="310">
        <v>140970.2819</v>
      </c>
      <c r="K18" s="310">
        <v>199770.7684</v>
      </c>
    </row>
    <row r="19" spans="1:11">
      <c r="A19" s="310" t="s">
        <v>969</v>
      </c>
      <c r="B19" s="310" t="s">
        <v>970</v>
      </c>
      <c r="C19" s="310" t="s">
        <v>971</v>
      </c>
      <c r="D19" s="310" t="s">
        <v>972</v>
      </c>
      <c r="E19" s="310" t="s">
        <v>974</v>
      </c>
      <c r="F19" s="310" t="s">
        <v>128</v>
      </c>
      <c r="G19" s="310" t="s">
        <v>811</v>
      </c>
      <c r="H19" s="310" t="s">
        <v>1078</v>
      </c>
      <c r="I19" s="311">
        <v>3.3011187744691799E-2</v>
      </c>
      <c r="J19" s="311">
        <v>3.3011187744691799E-2</v>
      </c>
      <c r="K19" s="311">
        <v>2.9036210577329399E-2</v>
      </c>
    </row>
    <row r="20" spans="1:11">
      <c r="A20" s="312" t="s">
        <v>969</v>
      </c>
      <c r="B20" s="312" t="s">
        <v>970</v>
      </c>
      <c r="C20" s="312" t="s">
        <v>971</v>
      </c>
      <c r="D20" s="312" t="s">
        <v>972</v>
      </c>
      <c r="E20" s="312" t="s">
        <v>974</v>
      </c>
      <c r="F20" s="312" t="s">
        <v>128</v>
      </c>
      <c r="G20" s="312" t="s">
        <v>811</v>
      </c>
      <c r="H20" s="312" t="s">
        <v>1079</v>
      </c>
      <c r="I20" s="313"/>
      <c r="J20" s="316">
        <f>'3. Mecanical drive'!N59</f>
        <v>0.12592266273698699</v>
      </c>
      <c r="K20" s="316">
        <f>'3. Mecanical drive'!AQ59</f>
        <v>0.16436503587371701</v>
      </c>
    </row>
    <row r="21" spans="1:11">
      <c r="A21" s="312" t="s">
        <v>969</v>
      </c>
      <c r="B21" s="312" t="s">
        <v>970</v>
      </c>
      <c r="C21" s="312" t="s">
        <v>971</v>
      </c>
      <c r="D21" s="312" t="s">
        <v>972</v>
      </c>
      <c r="E21" s="312" t="s">
        <v>974</v>
      </c>
      <c r="F21" s="312" t="s">
        <v>128</v>
      </c>
      <c r="G21" s="312" t="s">
        <v>811</v>
      </c>
      <c r="H21" s="312" t="s">
        <v>1080</v>
      </c>
      <c r="I21" s="314"/>
      <c r="J21" s="315">
        <v>1</v>
      </c>
      <c r="K21" s="315">
        <v>1</v>
      </c>
    </row>
    <row r="22" spans="1:11">
      <c r="A22" s="310" t="s">
        <v>969</v>
      </c>
      <c r="B22" s="310" t="s">
        <v>970</v>
      </c>
      <c r="C22" s="310" t="s">
        <v>971</v>
      </c>
      <c r="D22" s="310" t="s">
        <v>972</v>
      </c>
      <c r="E22" s="310" t="s">
        <v>974</v>
      </c>
      <c r="F22" s="310" t="s">
        <v>142</v>
      </c>
      <c r="G22" s="310" t="s">
        <v>811</v>
      </c>
      <c r="H22" s="310" t="s">
        <v>1077</v>
      </c>
      <c r="I22" s="310">
        <v>143477.90429999999</v>
      </c>
      <c r="J22" s="310">
        <v>86680.327699999994</v>
      </c>
      <c r="K22" s="310">
        <v>92820.890599999999</v>
      </c>
    </row>
    <row r="23" spans="1:11">
      <c r="A23" s="310" t="s">
        <v>969</v>
      </c>
      <c r="B23" s="310" t="s">
        <v>970</v>
      </c>
      <c r="C23" s="310" t="s">
        <v>971</v>
      </c>
      <c r="D23" s="310" t="s">
        <v>972</v>
      </c>
      <c r="E23" s="310" t="s">
        <v>974</v>
      </c>
      <c r="F23" s="310" t="s">
        <v>142</v>
      </c>
      <c r="G23" s="310" t="s">
        <v>811</v>
      </c>
      <c r="H23" s="310" t="s">
        <v>1078</v>
      </c>
      <c r="I23" s="311">
        <v>2.4431583840268299E-2</v>
      </c>
      <c r="J23" s="311">
        <v>2.0298041068726201E-2</v>
      </c>
      <c r="K23" s="311">
        <v>1.34912977860722E-2</v>
      </c>
    </row>
    <row r="24" spans="1:11">
      <c r="A24" s="312" t="s">
        <v>969</v>
      </c>
      <c r="B24" s="312" t="s">
        <v>970</v>
      </c>
      <c r="C24" s="312" t="s">
        <v>971</v>
      </c>
      <c r="D24" s="312" t="s">
        <v>972</v>
      </c>
      <c r="E24" s="312" t="s">
        <v>974</v>
      </c>
      <c r="F24" s="312" t="s">
        <v>142</v>
      </c>
      <c r="G24" s="312" t="s">
        <v>811</v>
      </c>
      <c r="H24" s="312" t="s">
        <v>1079</v>
      </c>
      <c r="I24" s="313"/>
      <c r="J24" s="316">
        <f>'3. Mecanical drive'!N60</f>
        <v>9.3859949947958127E-2</v>
      </c>
      <c r="K24" s="316">
        <f>'3. Mecanical drive'!AQ60</f>
        <v>0.10741277152486811</v>
      </c>
    </row>
    <row r="25" spans="1:11">
      <c r="A25" s="312" t="s">
        <v>969</v>
      </c>
      <c r="B25" s="312" t="s">
        <v>970</v>
      </c>
      <c r="C25" s="312" t="s">
        <v>971</v>
      </c>
      <c r="D25" s="312" t="s">
        <v>972</v>
      </c>
      <c r="E25" s="312" t="s">
        <v>974</v>
      </c>
      <c r="F25" s="312" t="s">
        <v>142</v>
      </c>
      <c r="G25" s="312" t="s">
        <v>811</v>
      </c>
      <c r="H25" s="312" t="s">
        <v>1080</v>
      </c>
      <c r="I25" s="314"/>
      <c r="J25" s="315">
        <v>1</v>
      </c>
      <c r="K25" s="315">
        <v>1</v>
      </c>
    </row>
    <row r="26" spans="1:11">
      <c r="A26" s="310" t="s">
        <v>969</v>
      </c>
      <c r="B26" s="310" t="s">
        <v>970</v>
      </c>
      <c r="C26" s="310" t="s">
        <v>971</v>
      </c>
      <c r="D26" s="310" t="s">
        <v>972</v>
      </c>
      <c r="E26" s="310" t="s">
        <v>974</v>
      </c>
      <c r="F26" s="310" t="s">
        <v>99</v>
      </c>
      <c r="G26" s="310" t="s">
        <v>811</v>
      </c>
      <c r="H26" s="310" t="s">
        <v>1077</v>
      </c>
      <c r="I26" s="310">
        <v>177779.31659999999</v>
      </c>
      <c r="J26" s="310">
        <v>90843.170299999998</v>
      </c>
      <c r="K26" s="310">
        <v>150203.64480000001</v>
      </c>
    </row>
    <row r="27" spans="1:11">
      <c r="A27" s="310" t="s">
        <v>969</v>
      </c>
      <c r="B27" s="310" t="s">
        <v>970</v>
      </c>
      <c r="C27" s="310" t="s">
        <v>971</v>
      </c>
      <c r="D27" s="310" t="s">
        <v>972</v>
      </c>
      <c r="E27" s="310" t="s">
        <v>974</v>
      </c>
      <c r="F27" s="310" t="s">
        <v>99</v>
      </c>
      <c r="G27" s="310" t="s">
        <v>811</v>
      </c>
      <c r="H27" s="310" t="s">
        <v>1078</v>
      </c>
      <c r="I27" s="311">
        <v>2.4332247446120801E-2</v>
      </c>
      <c r="J27" s="311">
        <v>2.1272859142209801E-2</v>
      </c>
      <c r="K27" s="311">
        <v>2.1831745929727302E-2</v>
      </c>
    </row>
    <row r="28" spans="1:11">
      <c r="A28" s="312" t="s">
        <v>969</v>
      </c>
      <c r="B28" s="312" t="s">
        <v>970</v>
      </c>
      <c r="C28" s="312" t="s">
        <v>971</v>
      </c>
      <c r="D28" s="312" t="s">
        <v>972</v>
      </c>
      <c r="E28" s="312" t="s">
        <v>974</v>
      </c>
      <c r="F28" s="312" t="s">
        <v>99</v>
      </c>
      <c r="G28" s="312" t="s">
        <v>811</v>
      </c>
      <c r="H28" s="312" t="s">
        <v>1079</v>
      </c>
      <c r="I28" s="313"/>
      <c r="J28" s="316">
        <f>'3. Mecanical drive'!N61</f>
        <v>0.251</v>
      </c>
      <c r="K28" s="316">
        <f>'3. Mecanical drive'!AQ61</f>
        <v>0.28000000000000003</v>
      </c>
    </row>
    <row r="29" spans="1:11">
      <c r="A29" s="312" t="s">
        <v>969</v>
      </c>
      <c r="B29" s="312" t="s">
        <v>970</v>
      </c>
      <c r="C29" s="312" t="s">
        <v>971</v>
      </c>
      <c r="D29" s="312" t="s">
        <v>972</v>
      </c>
      <c r="E29" s="312" t="s">
        <v>974</v>
      </c>
      <c r="F29" s="312" t="s">
        <v>99</v>
      </c>
      <c r="G29" s="312" t="s">
        <v>811</v>
      </c>
      <c r="H29" s="312" t="s">
        <v>1080</v>
      </c>
      <c r="I29" s="314"/>
      <c r="J29" s="315">
        <v>1</v>
      </c>
      <c r="K29" s="315">
        <v>1</v>
      </c>
    </row>
    <row r="30" spans="1:11">
      <c r="A30" s="310" t="s">
        <v>969</v>
      </c>
      <c r="B30" s="310" t="s">
        <v>970</v>
      </c>
      <c r="C30" s="310" t="s">
        <v>971</v>
      </c>
      <c r="D30" s="310" t="s">
        <v>972</v>
      </c>
      <c r="E30" s="310" t="s">
        <v>974</v>
      </c>
      <c r="F30" s="310" t="s">
        <v>138</v>
      </c>
      <c r="G30" s="310" t="s">
        <v>811</v>
      </c>
      <c r="H30" s="310" t="s">
        <v>1077</v>
      </c>
      <c r="I30" s="310">
        <v>189323.108639243</v>
      </c>
      <c r="J30" s="310">
        <v>37455.340202847299</v>
      </c>
      <c r="K30" s="310">
        <v>108170.28637025401</v>
      </c>
    </row>
    <row r="31" spans="1:11">
      <c r="A31" s="310" t="s">
        <v>969</v>
      </c>
      <c r="B31" s="310" t="s">
        <v>970</v>
      </c>
      <c r="C31" s="310" t="s">
        <v>971</v>
      </c>
      <c r="D31" s="310" t="s">
        <v>972</v>
      </c>
      <c r="E31" s="310" t="s">
        <v>974</v>
      </c>
      <c r="F31" s="310" t="s">
        <v>138</v>
      </c>
      <c r="G31" s="310" t="s">
        <v>811</v>
      </c>
      <c r="H31" s="310" t="s">
        <v>1078</v>
      </c>
      <c r="I31" s="311">
        <v>2.00446950896165E-2</v>
      </c>
      <c r="J31" s="311">
        <v>8.7709639990263301E-3</v>
      </c>
      <c r="K31" s="311">
        <v>1.5722296301968398E-2</v>
      </c>
    </row>
    <row r="32" spans="1:11">
      <c r="A32" s="312" t="s">
        <v>969</v>
      </c>
      <c r="B32" s="312" t="s">
        <v>970</v>
      </c>
      <c r="C32" s="312" t="s">
        <v>971</v>
      </c>
      <c r="D32" s="312" t="s">
        <v>972</v>
      </c>
      <c r="E32" s="312" t="s">
        <v>974</v>
      </c>
      <c r="F32" s="312" t="s">
        <v>138</v>
      </c>
      <c r="G32" s="312" t="s">
        <v>811</v>
      </c>
      <c r="H32" s="312" t="s">
        <v>1079</v>
      </c>
      <c r="I32" s="313"/>
      <c r="J32" s="316">
        <f>'4.b Electricity other'!M147</f>
        <v>0.7208979537234681</v>
      </c>
      <c r="K32" s="316">
        <f>'4.b Electricity other'!AP147</f>
        <v>0.58347186606871237</v>
      </c>
    </row>
    <row r="33" spans="1:11">
      <c r="A33" s="312" t="s">
        <v>969</v>
      </c>
      <c r="B33" s="312" t="s">
        <v>970</v>
      </c>
      <c r="C33" s="312" t="s">
        <v>971</v>
      </c>
      <c r="D33" s="312" t="s">
        <v>972</v>
      </c>
      <c r="E33" s="312" t="s">
        <v>974</v>
      </c>
      <c r="F33" s="312" t="s">
        <v>138</v>
      </c>
      <c r="G33" s="312" t="s">
        <v>811</v>
      </c>
      <c r="H33" s="312" t="s">
        <v>1080</v>
      </c>
      <c r="I33" s="314"/>
      <c r="J33" s="315">
        <v>1</v>
      </c>
      <c r="K33" s="315">
        <v>1</v>
      </c>
    </row>
    <row r="34" spans="1:11">
      <c r="A34" s="310" t="s">
        <v>969</v>
      </c>
      <c r="B34" s="310" t="s">
        <v>970</v>
      </c>
      <c r="C34" s="310" t="s">
        <v>971</v>
      </c>
      <c r="D34" s="310" t="s">
        <v>972</v>
      </c>
      <c r="E34" s="310" t="s">
        <v>974</v>
      </c>
      <c r="F34" s="310" t="s">
        <v>134</v>
      </c>
      <c r="G34" s="310" t="s">
        <v>811</v>
      </c>
      <c r="H34" s="310" t="s">
        <v>1077</v>
      </c>
      <c r="I34" s="310">
        <v>141682.169438768</v>
      </c>
      <c r="J34" s="310">
        <v>8634.9381414092295</v>
      </c>
      <c r="K34" s="310">
        <v>94970.305023187597</v>
      </c>
    </row>
    <row r="35" spans="1:11">
      <c r="A35" s="310" t="s">
        <v>969</v>
      </c>
      <c r="B35" s="310" t="s">
        <v>970</v>
      </c>
      <c r="C35" s="310" t="s">
        <v>971</v>
      </c>
      <c r="D35" s="310" t="s">
        <v>972</v>
      </c>
      <c r="E35" s="310" t="s">
        <v>974</v>
      </c>
      <c r="F35" s="310" t="s">
        <v>134</v>
      </c>
      <c r="G35" s="310" t="s">
        <v>811</v>
      </c>
      <c r="H35" s="310" t="s">
        <v>1078</v>
      </c>
      <c r="I35" s="311">
        <v>1.50811689511772E-2</v>
      </c>
      <c r="J35" s="311">
        <v>2.02205429618184E-3</v>
      </c>
      <c r="K35" s="311">
        <v>1.3803710109003499E-2</v>
      </c>
    </row>
    <row r="36" spans="1:11">
      <c r="A36" s="312" t="s">
        <v>969</v>
      </c>
      <c r="B36" s="312" t="s">
        <v>970</v>
      </c>
      <c r="C36" s="312" t="s">
        <v>971</v>
      </c>
      <c r="D36" s="312" t="s">
        <v>972</v>
      </c>
      <c r="E36" s="312" t="s">
        <v>974</v>
      </c>
      <c r="F36" s="312" t="s">
        <v>134</v>
      </c>
      <c r="G36" s="312" t="s">
        <v>811</v>
      </c>
      <c r="H36" s="312" t="s">
        <v>1079</v>
      </c>
      <c r="I36" s="313"/>
      <c r="J36" s="316">
        <f>'4.b Electricity other'!N53</f>
        <v>0.70124999999999993</v>
      </c>
      <c r="K36" s="316">
        <f>'4.b Electricity other'!AQ53</f>
        <v>0.73749999999999916</v>
      </c>
    </row>
    <row r="37" spans="1:11">
      <c r="A37" s="312" t="s">
        <v>969</v>
      </c>
      <c r="B37" s="312" t="s">
        <v>970</v>
      </c>
      <c r="C37" s="312" t="s">
        <v>971</v>
      </c>
      <c r="D37" s="312" t="s">
        <v>972</v>
      </c>
      <c r="E37" s="312" t="s">
        <v>974</v>
      </c>
      <c r="F37" s="312" t="s">
        <v>134</v>
      </c>
      <c r="G37" s="312" t="s">
        <v>811</v>
      </c>
      <c r="H37" s="312" t="s">
        <v>1080</v>
      </c>
      <c r="I37" s="314"/>
      <c r="J37" s="315">
        <v>1</v>
      </c>
      <c r="K37" s="315">
        <v>1</v>
      </c>
    </row>
    <row r="38" spans="1:11">
      <c r="A38" s="310" t="s">
        <v>969</v>
      </c>
      <c r="B38" s="310" t="s">
        <v>970</v>
      </c>
      <c r="C38" s="310" t="s">
        <v>971</v>
      </c>
      <c r="D38" s="310" t="s">
        <v>972</v>
      </c>
      <c r="E38" s="310" t="s">
        <v>974</v>
      </c>
      <c r="F38" s="310" t="s">
        <v>855</v>
      </c>
      <c r="G38" s="310" t="s">
        <v>811</v>
      </c>
      <c r="H38" s="310" t="s">
        <v>1077</v>
      </c>
      <c r="I38" s="310">
        <v>113762.82956565</v>
      </c>
      <c r="J38" s="310">
        <v>5556.1735295711396</v>
      </c>
      <c r="K38" s="310">
        <v>79763.512725478999</v>
      </c>
    </row>
    <row r="39" spans="1:11">
      <c r="A39" s="310" t="s">
        <v>969</v>
      </c>
      <c r="B39" s="310" t="s">
        <v>970</v>
      </c>
      <c r="C39" s="310" t="s">
        <v>971</v>
      </c>
      <c r="D39" s="310" t="s">
        <v>972</v>
      </c>
      <c r="E39" s="310" t="s">
        <v>974</v>
      </c>
      <c r="F39" s="310" t="s">
        <v>855</v>
      </c>
      <c r="G39" s="310" t="s">
        <v>811</v>
      </c>
      <c r="H39" s="310" t="s">
        <v>1078</v>
      </c>
      <c r="I39" s="311">
        <v>1.2567690792929499E-2</v>
      </c>
      <c r="J39" s="311">
        <v>1.30109612504619E-3</v>
      </c>
      <c r="K39" s="311">
        <v>1.1593438671903799E-2</v>
      </c>
    </row>
    <row r="40" spans="1:11">
      <c r="A40" s="312" t="s">
        <v>969</v>
      </c>
      <c r="B40" s="312" t="s">
        <v>970</v>
      </c>
      <c r="C40" s="312" t="s">
        <v>971</v>
      </c>
      <c r="D40" s="312" t="s">
        <v>972</v>
      </c>
      <c r="E40" s="312" t="s">
        <v>974</v>
      </c>
      <c r="F40" s="312" t="s">
        <v>855</v>
      </c>
      <c r="G40" s="312" t="s">
        <v>811</v>
      </c>
      <c r="H40" s="312" t="s">
        <v>1079</v>
      </c>
      <c r="I40" s="313"/>
      <c r="J40" s="316">
        <f>'4.b Electricity other'!N52</f>
        <v>0.80125000000000002</v>
      </c>
      <c r="K40" s="316">
        <f>'4.b Electricity other'!AQ52</f>
        <v>0.83749999999999925</v>
      </c>
    </row>
    <row r="41" spans="1:11">
      <c r="A41" s="312" t="s">
        <v>969</v>
      </c>
      <c r="B41" s="312" t="s">
        <v>970</v>
      </c>
      <c r="C41" s="312" t="s">
        <v>971</v>
      </c>
      <c r="D41" s="312" t="s">
        <v>972</v>
      </c>
      <c r="E41" s="312" t="s">
        <v>974</v>
      </c>
      <c r="F41" s="312" t="s">
        <v>855</v>
      </c>
      <c r="G41" s="312" t="s">
        <v>811</v>
      </c>
      <c r="H41" s="312" t="s">
        <v>1080</v>
      </c>
      <c r="I41" s="314"/>
      <c r="J41" s="315">
        <v>1</v>
      </c>
      <c r="K41" s="315">
        <v>1</v>
      </c>
    </row>
    <row r="42" spans="1:11">
      <c r="A42" s="310" t="s">
        <v>969</v>
      </c>
      <c r="B42" s="310" t="s">
        <v>970</v>
      </c>
      <c r="C42" s="310" t="s">
        <v>971</v>
      </c>
      <c r="D42" s="310" t="s">
        <v>972</v>
      </c>
      <c r="E42" s="310" t="s">
        <v>974</v>
      </c>
      <c r="F42" s="310" t="s">
        <v>1028</v>
      </c>
      <c r="G42" s="310" t="s">
        <v>811</v>
      </c>
      <c r="H42" s="310" t="s">
        <v>1077</v>
      </c>
      <c r="I42" s="310">
        <v>68656.527600000001</v>
      </c>
      <c r="J42" s="310">
        <v>21026.084200000001</v>
      </c>
      <c r="K42" s="310">
        <v>55573.719700000001</v>
      </c>
    </row>
    <row r="43" spans="1:11">
      <c r="A43" s="310" t="s">
        <v>969</v>
      </c>
      <c r="B43" s="310" t="s">
        <v>970</v>
      </c>
      <c r="C43" s="310" t="s">
        <v>971</v>
      </c>
      <c r="D43" s="310" t="s">
        <v>972</v>
      </c>
      <c r="E43" s="310" t="s">
        <v>974</v>
      </c>
      <c r="F43" s="310" t="s">
        <v>1028</v>
      </c>
      <c r="G43" s="310" t="s">
        <v>811</v>
      </c>
      <c r="H43" s="310" t="s">
        <v>1078</v>
      </c>
      <c r="I43" s="311">
        <v>9.40074476515982E-3</v>
      </c>
      <c r="J43" s="311">
        <v>4.9237045120919002E-3</v>
      </c>
      <c r="K43" s="311">
        <v>8.0775092407097092E-3</v>
      </c>
    </row>
    <row r="44" spans="1:11">
      <c r="A44" s="312" t="s">
        <v>969</v>
      </c>
      <c r="B44" s="312" t="s">
        <v>970</v>
      </c>
      <c r="C44" s="312" t="s">
        <v>971</v>
      </c>
      <c r="D44" s="312" t="s">
        <v>972</v>
      </c>
      <c r="E44" s="312" t="s">
        <v>974</v>
      </c>
      <c r="F44" s="312" t="s">
        <v>1028</v>
      </c>
      <c r="G44" s="312" t="s">
        <v>811</v>
      </c>
      <c r="H44" s="312" t="s">
        <v>1079</v>
      </c>
      <c r="I44" s="313"/>
      <c r="J44" s="316">
        <f>'3. Mecanical drive'!N61</f>
        <v>0.251</v>
      </c>
      <c r="K44" s="316">
        <f>'3. Mecanical drive'!AQ61</f>
        <v>0.28000000000000003</v>
      </c>
    </row>
    <row r="45" spans="1:11">
      <c r="A45" s="312" t="s">
        <v>969</v>
      </c>
      <c r="B45" s="312" t="s">
        <v>970</v>
      </c>
      <c r="C45" s="312" t="s">
        <v>971</v>
      </c>
      <c r="D45" s="312" t="s">
        <v>972</v>
      </c>
      <c r="E45" s="312" t="s">
        <v>974</v>
      </c>
      <c r="F45" s="312" t="s">
        <v>1028</v>
      </c>
      <c r="G45" s="312" t="s">
        <v>811</v>
      </c>
      <c r="H45" s="312" t="s">
        <v>1080</v>
      </c>
      <c r="I45" s="314"/>
      <c r="J45" s="315">
        <v>1</v>
      </c>
      <c r="K45" s="315">
        <v>1</v>
      </c>
    </row>
    <row r="46" spans="1:11">
      <c r="A46" s="310" t="s">
        <v>969</v>
      </c>
      <c r="B46" s="310" t="s">
        <v>970</v>
      </c>
      <c r="C46" s="310" t="s">
        <v>971</v>
      </c>
      <c r="D46" s="310" t="s">
        <v>972</v>
      </c>
      <c r="E46" s="310" t="s">
        <v>974</v>
      </c>
      <c r="F46" s="310" t="s">
        <v>124</v>
      </c>
      <c r="G46" s="310" t="s">
        <v>811</v>
      </c>
      <c r="H46" s="310" t="s">
        <v>1077</v>
      </c>
      <c r="I46" s="310">
        <v>40670.980799999998</v>
      </c>
      <c r="J46" s="310">
        <v>35906.0893</v>
      </c>
      <c r="K46" s="310">
        <v>26836.359899999999</v>
      </c>
    </row>
    <row r="47" spans="1:11">
      <c r="A47" s="310" t="s">
        <v>969</v>
      </c>
      <c r="B47" s="310" t="s">
        <v>970</v>
      </c>
      <c r="C47" s="310" t="s">
        <v>971</v>
      </c>
      <c r="D47" s="310" t="s">
        <v>972</v>
      </c>
      <c r="E47" s="310" t="s">
        <v>974</v>
      </c>
      <c r="F47" s="310" t="s">
        <v>124</v>
      </c>
      <c r="G47" s="310" t="s">
        <v>811</v>
      </c>
      <c r="H47" s="310" t="s">
        <v>1078</v>
      </c>
      <c r="I47" s="311">
        <v>8.7038707537058693E-3</v>
      </c>
      <c r="J47" s="311">
        <v>8.4081739717367203E-3</v>
      </c>
      <c r="K47" s="311">
        <v>3.9006016917608201E-3</v>
      </c>
    </row>
    <row r="48" spans="1:11">
      <c r="A48" s="312" t="s">
        <v>969</v>
      </c>
      <c r="B48" s="312" t="s">
        <v>970</v>
      </c>
      <c r="C48" s="312" t="s">
        <v>971</v>
      </c>
      <c r="D48" s="312" t="s">
        <v>972</v>
      </c>
      <c r="E48" s="312" t="s">
        <v>974</v>
      </c>
      <c r="F48" s="312" t="s">
        <v>124</v>
      </c>
      <c r="G48" s="312" t="s">
        <v>811</v>
      </c>
      <c r="H48" s="312" t="s">
        <v>1079</v>
      </c>
      <c r="I48" s="313"/>
      <c r="J48" s="316">
        <f>'3. Mecanical drive'!N58</f>
        <v>0.12592266273698699</v>
      </c>
      <c r="K48" s="316">
        <f>'3. Mecanical drive'!AQ58</f>
        <v>0.16436503587371701</v>
      </c>
    </row>
    <row r="49" spans="1:11">
      <c r="A49" s="312" t="s">
        <v>969</v>
      </c>
      <c r="B49" s="312" t="s">
        <v>970</v>
      </c>
      <c r="C49" s="312" t="s">
        <v>971</v>
      </c>
      <c r="D49" s="312" t="s">
        <v>972</v>
      </c>
      <c r="E49" s="312" t="s">
        <v>974</v>
      </c>
      <c r="F49" s="312" t="s">
        <v>124</v>
      </c>
      <c r="G49" s="312" t="s">
        <v>811</v>
      </c>
      <c r="H49" s="312" t="s">
        <v>1080</v>
      </c>
      <c r="I49" s="314"/>
      <c r="J49" s="315">
        <v>1</v>
      </c>
      <c r="K49" s="315">
        <v>1</v>
      </c>
    </row>
    <row r="50" spans="1:11">
      <c r="A50" s="310" t="s">
        <v>969</v>
      </c>
      <c r="B50" s="310" t="s">
        <v>970</v>
      </c>
      <c r="C50" s="310" t="s">
        <v>971</v>
      </c>
      <c r="D50" s="310" t="s">
        <v>972</v>
      </c>
      <c r="E50" s="310" t="s">
        <v>974</v>
      </c>
      <c r="F50" s="310" t="s">
        <v>122</v>
      </c>
      <c r="G50" s="310" t="s">
        <v>811</v>
      </c>
      <c r="H50" s="310" t="s">
        <v>1077</v>
      </c>
      <c r="I50" s="310">
        <v>34305.019200000002</v>
      </c>
      <c r="J50" s="310">
        <v>34305.019200000002</v>
      </c>
      <c r="K50" s="310">
        <v>522.44129999999996</v>
      </c>
    </row>
    <row r="51" spans="1:11">
      <c r="A51" s="310" t="s">
        <v>969</v>
      </c>
      <c r="B51" s="310" t="s">
        <v>970</v>
      </c>
      <c r="C51" s="310" t="s">
        <v>971</v>
      </c>
      <c r="D51" s="310" t="s">
        <v>972</v>
      </c>
      <c r="E51" s="310" t="s">
        <v>974</v>
      </c>
      <c r="F51" s="310" t="s">
        <v>122</v>
      </c>
      <c r="G51" s="310" t="s">
        <v>811</v>
      </c>
      <c r="H51" s="310" t="s">
        <v>1078</v>
      </c>
      <c r="I51" s="311">
        <v>8.03324937804821E-3</v>
      </c>
      <c r="J51" s="311">
        <v>8.03324937804821E-3</v>
      </c>
      <c r="K51" s="311">
        <v>7.59356122148937E-5</v>
      </c>
    </row>
    <row r="52" spans="1:11">
      <c r="A52" s="312" t="s">
        <v>969</v>
      </c>
      <c r="B52" s="312" t="s">
        <v>970</v>
      </c>
      <c r="C52" s="312" t="s">
        <v>971</v>
      </c>
      <c r="D52" s="312" t="s">
        <v>972</v>
      </c>
      <c r="E52" s="312" t="s">
        <v>974</v>
      </c>
      <c r="F52" s="312" t="s">
        <v>122</v>
      </c>
      <c r="G52" s="312" t="s">
        <v>811</v>
      </c>
      <c r="H52" s="312" t="s">
        <v>1079</v>
      </c>
      <c r="I52" s="313"/>
      <c r="J52" s="316">
        <f>'3. Mecanical drive'!N64</f>
        <v>2.2468152164485201E-2</v>
      </c>
      <c r="K52" s="316">
        <f>'3. Mecanical drive'!AQ64</f>
        <v>2.3954552739649991E-2</v>
      </c>
    </row>
    <row r="53" spans="1:11">
      <c r="A53" s="312" t="s">
        <v>969</v>
      </c>
      <c r="B53" s="312" t="s">
        <v>970</v>
      </c>
      <c r="C53" s="312" t="s">
        <v>971</v>
      </c>
      <c r="D53" s="312" t="s">
        <v>972</v>
      </c>
      <c r="E53" s="312" t="s">
        <v>974</v>
      </c>
      <c r="F53" s="312" t="s">
        <v>122</v>
      </c>
      <c r="G53" s="312" t="s">
        <v>811</v>
      </c>
      <c r="H53" s="312" t="s">
        <v>1080</v>
      </c>
      <c r="I53" s="314"/>
      <c r="J53" s="315">
        <v>1</v>
      </c>
      <c r="K53" s="315">
        <v>1</v>
      </c>
    </row>
    <row r="54" spans="1:11">
      <c r="A54" s="310" t="s">
        <v>969</v>
      </c>
      <c r="B54" s="310" t="s">
        <v>970</v>
      </c>
      <c r="C54" s="310" t="s">
        <v>971</v>
      </c>
      <c r="D54" s="310" t="s">
        <v>972</v>
      </c>
      <c r="E54" s="310" t="s">
        <v>974</v>
      </c>
      <c r="F54" s="310" t="s">
        <v>713</v>
      </c>
      <c r="G54" s="310" t="s">
        <v>811</v>
      </c>
      <c r="H54" s="310" t="s">
        <v>1077</v>
      </c>
      <c r="I54" s="310">
        <v>55375.464099999997</v>
      </c>
      <c r="J54" s="310">
        <v>135.6755</v>
      </c>
      <c r="K54" s="310">
        <v>9265.1708999999992</v>
      </c>
    </row>
    <row r="55" spans="1:11">
      <c r="A55" s="310" t="s">
        <v>969</v>
      </c>
      <c r="B55" s="310" t="s">
        <v>970</v>
      </c>
      <c r="C55" s="310" t="s">
        <v>971</v>
      </c>
      <c r="D55" s="310" t="s">
        <v>972</v>
      </c>
      <c r="E55" s="310" t="s">
        <v>974</v>
      </c>
      <c r="F55" s="310" t="s">
        <v>713</v>
      </c>
      <c r="G55" s="310" t="s">
        <v>811</v>
      </c>
      <c r="H55" s="310" t="s">
        <v>1078</v>
      </c>
      <c r="I55" s="311">
        <v>5.9546491880491702E-3</v>
      </c>
      <c r="J55" s="311">
        <v>3.1771302025430102E-5</v>
      </c>
      <c r="K55" s="311">
        <v>1.3466707639061401E-3</v>
      </c>
    </row>
    <row r="56" spans="1:11">
      <c r="A56" s="312" t="s">
        <v>969</v>
      </c>
      <c r="B56" s="312" t="s">
        <v>970</v>
      </c>
      <c r="C56" s="312" t="s">
        <v>971</v>
      </c>
      <c r="D56" s="312" t="s">
        <v>972</v>
      </c>
      <c r="E56" s="312" t="s">
        <v>974</v>
      </c>
      <c r="F56" s="312" t="s">
        <v>713</v>
      </c>
      <c r="G56" s="312" t="s">
        <v>811</v>
      </c>
      <c r="H56" s="312" t="s">
        <v>1079</v>
      </c>
      <c r="I56" s="313"/>
      <c r="J56" s="316">
        <f>'3. Mecanical drive'!N62</f>
        <v>0.15017591991673301</v>
      </c>
      <c r="K56" s="316">
        <f>'3. Mecanical drive'!AQ62</f>
        <v>0.17186043443978899</v>
      </c>
    </row>
    <row r="57" spans="1:11">
      <c r="A57" s="312" t="s">
        <v>969</v>
      </c>
      <c r="B57" s="312" t="s">
        <v>970</v>
      </c>
      <c r="C57" s="312" t="s">
        <v>971</v>
      </c>
      <c r="D57" s="312" t="s">
        <v>972</v>
      </c>
      <c r="E57" s="312" t="s">
        <v>974</v>
      </c>
      <c r="F57" s="312" t="s">
        <v>713</v>
      </c>
      <c r="G57" s="312" t="s">
        <v>811</v>
      </c>
      <c r="H57" s="312" t="s">
        <v>1080</v>
      </c>
      <c r="I57" s="314"/>
      <c r="J57" s="315">
        <v>1</v>
      </c>
      <c r="K57" s="315">
        <v>1</v>
      </c>
    </row>
    <row r="58" spans="1:11">
      <c r="A58" s="310" t="s">
        <v>969</v>
      </c>
      <c r="B58" s="310" t="s">
        <v>970</v>
      </c>
      <c r="C58" s="310" t="s">
        <v>971</v>
      </c>
      <c r="D58" s="310" t="s">
        <v>972</v>
      </c>
      <c r="E58" s="310" t="s">
        <v>974</v>
      </c>
      <c r="F58" s="310" t="s">
        <v>400</v>
      </c>
      <c r="G58" s="310" t="s">
        <v>811</v>
      </c>
      <c r="H58" s="310" t="s">
        <v>1077</v>
      </c>
      <c r="I58" s="310">
        <v>43808.856899999999</v>
      </c>
      <c r="J58" s="310">
        <v>711.13509999999997</v>
      </c>
      <c r="K58" s="310">
        <v>3081.5752000000002</v>
      </c>
    </row>
    <row r="59" spans="1:11">
      <c r="A59" s="310" t="s">
        <v>969</v>
      </c>
      <c r="B59" s="310" t="s">
        <v>970</v>
      </c>
      <c r="C59" s="310" t="s">
        <v>971</v>
      </c>
      <c r="D59" s="310" t="s">
        <v>972</v>
      </c>
      <c r="E59" s="310" t="s">
        <v>974</v>
      </c>
      <c r="F59" s="310" t="s">
        <v>400</v>
      </c>
      <c r="G59" s="310" t="s">
        <v>811</v>
      </c>
      <c r="H59" s="310" t="s">
        <v>1078</v>
      </c>
      <c r="I59" s="311">
        <v>4.6382884006961602E-3</v>
      </c>
      <c r="J59" s="311">
        <v>1.66527398410063E-4</v>
      </c>
      <c r="K59" s="311">
        <v>4.4789969590503897E-4</v>
      </c>
    </row>
    <row r="60" spans="1:11">
      <c r="A60" s="312" t="s">
        <v>969</v>
      </c>
      <c r="B60" s="312" t="s">
        <v>970</v>
      </c>
      <c r="C60" s="312" t="s">
        <v>971</v>
      </c>
      <c r="D60" s="312" t="s">
        <v>972</v>
      </c>
      <c r="E60" s="312" t="s">
        <v>974</v>
      </c>
      <c r="F60" s="312" t="s">
        <v>400</v>
      </c>
      <c r="G60" s="312" t="s">
        <v>811</v>
      </c>
      <c r="H60" s="312" t="s">
        <v>1079</v>
      </c>
      <c r="I60" s="313"/>
      <c r="J60" s="316">
        <f>'3. Mecanical drive'!N57</f>
        <v>0.18771989989591625</v>
      </c>
      <c r="K60" s="316">
        <f>'3. Mecanical drive'!AQ57</f>
        <v>0.21482554304973622</v>
      </c>
    </row>
    <row r="61" spans="1:11">
      <c r="A61" s="312" t="s">
        <v>969</v>
      </c>
      <c r="B61" s="312" t="s">
        <v>970</v>
      </c>
      <c r="C61" s="312" t="s">
        <v>971</v>
      </c>
      <c r="D61" s="312" t="s">
        <v>972</v>
      </c>
      <c r="E61" s="312" t="s">
        <v>974</v>
      </c>
      <c r="F61" s="312" t="s">
        <v>400</v>
      </c>
      <c r="G61" s="312" t="s">
        <v>811</v>
      </c>
      <c r="H61" s="312" t="s">
        <v>1080</v>
      </c>
      <c r="I61" s="314"/>
      <c r="J61" s="315">
        <v>1</v>
      </c>
      <c r="K61" s="315">
        <v>1</v>
      </c>
    </row>
    <row r="62" spans="1:11">
      <c r="A62" s="310" t="s">
        <v>969</v>
      </c>
      <c r="B62" s="310" t="s">
        <v>970</v>
      </c>
      <c r="C62" s="310" t="s">
        <v>971</v>
      </c>
      <c r="D62" s="310" t="s">
        <v>972</v>
      </c>
      <c r="E62" s="310" t="s">
        <v>974</v>
      </c>
      <c r="F62" s="310" t="s">
        <v>1020</v>
      </c>
      <c r="G62" s="310" t="s">
        <v>811</v>
      </c>
      <c r="H62" s="310" t="s">
        <v>1077</v>
      </c>
      <c r="I62" s="310">
        <v>39083.276890000001</v>
      </c>
      <c r="J62" s="310">
        <v>6772.7251900000001</v>
      </c>
      <c r="K62" s="310">
        <v>20064.38392</v>
      </c>
    </row>
    <row r="63" spans="1:11">
      <c r="A63" s="310" t="s">
        <v>969</v>
      </c>
      <c r="B63" s="310" t="s">
        <v>970</v>
      </c>
      <c r="C63" s="310" t="s">
        <v>971</v>
      </c>
      <c r="D63" s="310" t="s">
        <v>972</v>
      </c>
      <c r="E63" s="310" t="s">
        <v>974</v>
      </c>
      <c r="F63" s="310" t="s">
        <v>1020</v>
      </c>
      <c r="G63" s="310" t="s">
        <v>811</v>
      </c>
      <c r="H63" s="310" t="s">
        <v>1078</v>
      </c>
      <c r="I63" s="311">
        <v>4.1379648474709103E-3</v>
      </c>
      <c r="J63" s="311">
        <v>1.585977553403E-3</v>
      </c>
      <c r="K63" s="311">
        <v>2.9163109361374502E-3</v>
      </c>
    </row>
    <row r="64" spans="1:11">
      <c r="A64" s="312" t="s">
        <v>969</v>
      </c>
      <c r="B64" s="312" t="s">
        <v>970</v>
      </c>
      <c r="C64" s="312" t="s">
        <v>971</v>
      </c>
      <c r="D64" s="312" t="s">
        <v>972</v>
      </c>
      <c r="E64" s="312" t="s">
        <v>974</v>
      </c>
      <c r="F64" s="312" t="s">
        <v>1020</v>
      </c>
      <c r="G64" s="312" t="s">
        <v>811</v>
      </c>
      <c r="H64" s="312" t="s">
        <v>1079</v>
      </c>
      <c r="I64" s="313"/>
      <c r="J64" s="316">
        <f>'3. Mecanical drive'!N56</f>
        <v>0.80249999999999999</v>
      </c>
      <c r="K64" s="316">
        <f>'3. Mecanical drive'!AQ56</f>
        <v>0.875</v>
      </c>
    </row>
    <row r="65" spans="1:11">
      <c r="A65" s="312" t="s">
        <v>969</v>
      </c>
      <c r="B65" s="312" t="s">
        <v>970</v>
      </c>
      <c r="C65" s="312" t="s">
        <v>971</v>
      </c>
      <c r="D65" s="312" t="s">
        <v>972</v>
      </c>
      <c r="E65" s="312" t="s">
        <v>974</v>
      </c>
      <c r="F65" s="312" t="s">
        <v>1020</v>
      </c>
      <c r="G65" s="312" t="s">
        <v>811</v>
      </c>
      <c r="H65" s="312" t="s">
        <v>1080</v>
      </c>
      <c r="I65" s="314"/>
      <c r="J65" s="315">
        <v>1</v>
      </c>
      <c r="K65" s="315">
        <v>1</v>
      </c>
    </row>
    <row r="66" spans="1:11">
      <c r="A66" s="310" t="s">
        <v>969</v>
      </c>
      <c r="B66" s="310" t="s">
        <v>970</v>
      </c>
      <c r="C66" s="310" t="s">
        <v>971</v>
      </c>
      <c r="D66" s="310" t="s">
        <v>972</v>
      </c>
      <c r="E66" s="310" t="s">
        <v>974</v>
      </c>
      <c r="F66" s="310" t="s">
        <v>116</v>
      </c>
      <c r="G66" s="310" t="s">
        <v>811</v>
      </c>
      <c r="H66" s="310" t="s">
        <v>1077</v>
      </c>
      <c r="I66" s="310">
        <v>27350.595700000002</v>
      </c>
      <c r="J66" s="310"/>
      <c r="K66" s="310">
        <v>659.78380000000004</v>
      </c>
    </row>
    <row r="67" spans="1:11">
      <c r="A67" s="310" t="s">
        <v>969</v>
      </c>
      <c r="B67" s="310" t="s">
        <v>970</v>
      </c>
      <c r="C67" s="310" t="s">
        <v>971</v>
      </c>
      <c r="D67" s="310" t="s">
        <v>972</v>
      </c>
      <c r="E67" s="310" t="s">
        <v>974</v>
      </c>
      <c r="F67" s="310" t="s">
        <v>116</v>
      </c>
      <c r="G67" s="310" t="s">
        <v>811</v>
      </c>
      <c r="H67" s="310" t="s">
        <v>1078</v>
      </c>
      <c r="I67" s="311">
        <v>2.89576034994514E-3</v>
      </c>
      <c r="J67" s="311"/>
      <c r="K67" s="311">
        <v>9.5898021045558494E-5</v>
      </c>
    </row>
    <row r="68" spans="1:11">
      <c r="A68" s="312" t="s">
        <v>969</v>
      </c>
      <c r="B68" s="312" t="s">
        <v>970</v>
      </c>
      <c r="C68" s="312" t="s">
        <v>971</v>
      </c>
      <c r="D68" s="312" t="s">
        <v>972</v>
      </c>
      <c r="E68" s="312" t="s">
        <v>974</v>
      </c>
      <c r="F68" s="312" t="s">
        <v>116</v>
      </c>
      <c r="G68" s="312" t="s">
        <v>811</v>
      </c>
      <c r="H68" s="312" t="s">
        <v>1079</v>
      </c>
      <c r="I68" s="313"/>
      <c r="J68" s="316">
        <f>'3. Mecanical drive'!N43</f>
        <v>0.16894790990632463</v>
      </c>
      <c r="K68" s="316">
        <f>'3. Mecanical drive'!AQ43</f>
        <v>0.19334298874476261</v>
      </c>
    </row>
    <row r="69" spans="1:11">
      <c r="A69" s="312" t="s">
        <v>969</v>
      </c>
      <c r="B69" s="312" t="s">
        <v>970</v>
      </c>
      <c r="C69" s="312" t="s">
        <v>971</v>
      </c>
      <c r="D69" s="312" t="s">
        <v>972</v>
      </c>
      <c r="E69" s="312" t="s">
        <v>974</v>
      </c>
      <c r="F69" s="312" t="s">
        <v>116</v>
      </c>
      <c r="G69" s="312" t="s">
        <v>811</v>
      </c>
      <c r="H69" s="312" t="s">
        <v>1080</v>
      </c>
      <c r="I69" s="314"/>
      <c r="J69" s="315">
        <v>1</v>
      </c>
      <c r="K69" s="315">
        <v>1</v>
      </c>
    </row>
    <row r="70" spans="1:11">
      <c r="A70" s="310" t="s">
        <v>969</v>
      </c>
      <c r="B70" s="310" t="s">
        <v>970</v>
      </c>
      <c r="C70" s="310" t="s">
        <v>971</v>
      </c>
      <c r="D70" s="310" t="s">
        <v>972</v>
      </c>
      <c r="E70" s="310" t="s">
        <v>974</v>
      </c>
      <c r="F70" s="310" t="s">
        <v>126</v>
      </c>
      <c r="G70" s="310" t="s">
        <v>811</v>
      </c>
      <c r="H70" s="310" t="s">
        <v>1077</v>
      </c>
      <c r="I70" s="310">
        <v>22123.048299999999</v>
      </c>
      <c r="J70" s="310">
        <v>9337.7476000000006</v>
      </c>
      <c r="K70" s="310">
        <v>13587.615100000001</v>
      </c>
    </row>
    <row r="71" spans="1:11">
      <c r="A71" s="310" t="s">
        <v>969</v>
      </c>
      <c r="B71" s="310" t="s">
        <v>970</v>
      </c>
      <c r="C71" s="310" t="s">
        <v>971</v>
      </c>
      <c r="D71" s="310" t="s">
        <v>972</v>
      </c>
      <c r="E71" s="310" t="s">
        <v>974</v>
      </c>
      <c r="F71" s="310" t="s">
        <v>126</v>
      </c>
      <c r="G71" s="310" t="s">
        <v>811</v>
      </c>
      <c r="H71" s="310" t="s">
        <v>1078</v>
      </c>
      <c r="I71" s="311">
        <v>2.5783381183856202E-3</v>
      </c>
      <c r="J71" s="311">
        <v>2.1866320686994701E-3</v>
      </c>
      <c r="K71" s="311">
        <v>1.9749278457863802E-3</v>
      </c>
    </row>
    <row r="72" spans="1:11">
      <c r="A72" s="312" t="s">
        <v>969</v>
      </c>
      <c r="B72" s="312" t="s">
        <v>970</v>
      </c>
      <c r="C72" s="312" t="s">
        <v>971</v>
      </c>
      <c r="D72" s="312" t="s">
        <v>972</v>
      </c>
      <c r="E72" s="312" t="s">
        <v>974</v>
      </c>
      <c r="F72" s="312" t="s">
        <v>126</v>
      </c>
      <c r="G72" s="312" t="s">
        <v>811</v>
      </c>
      <c r="H72" s="312" t="s">
        <v>1079</v>
      </c>
      <c r="I72" s="313"/>
      <c r="J72" s="316">
        <f>'3. Mecanical drive'!N65</f>
        <v>0.13216560096756</v>
      </c>
      <c r="K72" s="316">
        <f>'3. Mecanical drive'!AQ65</f>
        <v>0.14090913376264699</v>
      </c>
    </row>
    <row r="73" spans="1:11">
      <c r="A73" s="312" t="s">
        <v>969</v>
      </c>
      <c r="B73" s="312" t="s">
        <v>970</v>
      </c>
      <c r="C73" s="312" t="s">
        <v>971</v>
      </c>
      <c r="D73" s="312" t="s">
        <v>972</v>
      </c>
      <c r="E73" s="312" t="s">
        <v>974</v>
      </c>
      <c r="F73" s="312" t="s">
        <v>126</v>
      </c>
      <c r="G73" s="312" t="s">
        <v>811</v>
      </c>
      <c r="H73" s="312" t="s">
        <v>1080</v>
      </c>
      <c r="I73" s="314"/>
      <c r="J73" s="315">
        <v>1</v>
      </c>
      <c r="K73" s="315">
        <v>1</v>
      </c>
    </row>
    <row r="74" spans="1:11">
      <c r="A74" s="310" t="s">
        <v>969</v>
      </c>
      <c r="B74" s="310" t="s">
        <v>970</v>
      </c>
      <c r="C74" s="310" t="s">
        <v>971</v>
      </c>
      <c r="D74" s="310" t="s">
        <v>972</v>
      </c>
      <c r="E74" s="310" t="s">
        <v>974</v>
      </c>
      <c r="F74" s="310" t="s">
        <v>120</v>
      </c>
      <c r="G74" s="310" t="s">
        <v>811</v>
      </c>
      <c r="H74" s="310" t="s">
        <v>1077</v>
      </c>
      <c r="I74" s="310">
        <v>4547.3532999999998</v>
      </c>
      <c r="J74" s="310"/>
      <c r="K74" s="310">
        <v>270.85120000000001</v>
      </c>
    </row>
    <row r="75" spans="1:11">
      <c r="A75" s="310" t="s">
        <v>969</v>
      </c>
      <c r="B75" s="310" t="s">
        <v>970</v>
      </c>
      <c r="C75" s="310" t="s">
        <v>971</v>
      </c>
      <c r="D75" s="310" t="s">
        <v>972</v>
      </c>
      <c r="E75" s="310" t="s">
        <v>974</v>
      </c>
      <c r="F75" s="310" t="s">
        <v>120</v>
      </c>
      <c r="G75" s="310" t="s">
        <v>811</v>
      </c>
      <c r="H75" s="310" t="s">
        <v>1078</v>
      </c>
      <c r="I75" s="311">
        <v>4.8145369584517598E-4</v>
      </c>
      <c r="J75" s="311"/>
      <c r="K75" s="311">
        <v>3.9367583862796799E-5</v>
      </c>
    </row>
    <row r="76" spans="1:11">
      <c r="A76" s="312" t="s">
        <v>969</v>
      </c>
      <c r="B76" s="312" t="s">
        <v>970</v>
      </c>
      <c r="C76" s="312" t="s">
        <v>971</v>
      </c>
      <c r="D76" s="312" t="s">
        <v>972</v>
      </c>
      <c r="E76" s="312" t="s">
        <v>974</v>
      </c>
      <c r="F76" s="312" t="s">
        <v>120</v>
      </c>
      <c r="G76" s="312" t="s">
        <v>811</v>
      </c>
      <c r="H76" s="312" t="s">
        <v>1079</v>
      </c>
      <c r="I76" s="313"/>
      <c r="J76" s="316">
        <f>'3. Mecanical drive'!N65</f>
        <v>0.13216560096756</v>
      </c>
      <c r="K76" s="316">
        <f>'3. Mecanical drive'!AQ65</f>
        <v>0.14090913376264699</v>
      </c>
    </row>
    <row r="77" spans="1:11">
      <c r="A77" s="312" t="s">
        <v>969</v>
      </c>
      <c r="B77" s="312" t="s">
        <v>970</v>
      </c>
      <c r="C77" s="312" t="s">
        <v>971</v>
      </c>
      <c r="D77" s="312" t="s">
        <v>972</v>
      </c>
      <c r="E77" s="312" t="s">
        <v>974</v>
      </c>
      <c r="F77" s="312" t="s">
        <v>120</v>
      </c>
      <c r="G77" s="312" t="s">
        <v>811</v>
      </c>
      <c r="H77" s="312" t="s">
        <v>1080</v>
      </c>
      <c r="I77" s="314"/>
      <c r="J77" s="315">
        <v>1</v>
      </c>
      <c r="K77" s="315">
        <v>1</v>
      </c>
    </row>
    <row r="78" spans="1:11">
      <c r="A78" s="310" t="s">
        <v>969</v>
      </c>
      <c r="B78" s="310" t="s">
        <v>970</v>
      </c>
      <c r="C78" s="310" t="s">
        <v>971</v>
      </c>
      <c r="D78" s="310" t="s">
        <v>972</v>
      </c>
      <c r="E78" s="310" t="s">
        <v>974</v>
      </c>
      <c r="F78" s="310" t="s">
        <v>105</v>
      </c>
      <c r="G78" s="310" t="s">
        <v>813</v>
      </c>
      <c r="H78" s="310" t="s">
        <v>1077</v>
      </c>
      <c r="I78" s="310">
        <v>101345.67282612</v>
      </c>
      <c r="J78" s="310">
        <v>24497.832502516299</v>
      </c>
      <c r="K78" s="310">
        <v>68891.108230982194</v>
      </c>
    </row>
    <row r="79" spans="1:11">
      <c r="A79" s="310" t="s">
        <v>969</v>
      </c>
      <c r="B79" s="310" t="s">
        <v>970</v>
      </c>
      <c r="C79" s="310" t="s">
        <v>971</v>
      </c>
      <c r="D79" s="310" t="s">
        <v>972</v>
      </c>
      <c r="E79" s="310" t="s">
        <v>974</v>
      </c>
      <c r="F79" s="310" t="s">
        <v>105</v>
      </c>
      <c r="G79" s="310" t="s">
        <v>813</v>
      </c>
      <c r="H79" s="310" t="s">
        <v>1078</v>
      </c>
      <c r="I79" s="311">
        <v>1.07300325092514E-2</v>
      </c>
      <c r="J79" s="311">
        <v>5.7366881670297401E-3</v>
      </c>
      <c r="K79" s="311">
        <v>1.00131602912751E-2</v>
      </c>
    </row>
    <row r="80" spans="1:11">
      <c r="A80" s="312" t="s">
        <v>969</v>
      </c>
      <c r="B80" s="312" t="s">
        <v>970</v>
      </c>
      <c r="C80" s="312" t="s">
        <v>971</v>
      </c>
      <c r="D80" s="312" t="s">
        <v>972</v>
      </c>
      <c r="E80" s="312" t="s">
        <v>974</v>
      </c>
      <c r="F80" s="312" t="s">
        <v>105</v>
      </c>
      <c r="G80" s="312" t="s">
        <v>813</v>
      </c>
      <c r="H80" s="312" t="s">
        <v>1079</v>
      </c>
      <c r="I80" s="313"/>
      <c r="J80" s="316">
        <v>0.05</v>
      </c>
      <c r="K80" s="316">
        <v>0.05</v>
      </c>
    </row>
    <row r="81" spans="1:11">
      <c r="A81" s="312" t="s">
        <v>969</v>
      </c>
      <c r="B81" s="312" t="s">
        <v>970</v>
      </c>
      <c r="C81" s="312" t="s">
        <v>971</v>
      </c>
      <c r="D81" s="312" t="s">
        <v>972</v>
      </c>
      <c r="E81" s="312" t="s">
        <v>974</v>
      </c>
      <c r="F81" s="312" t="s">
        <v>105</v>
      </c>
      <c r="G81" s="312" t="s">
        <v>813</v>
      </c>
      <c r="H81" s="312" t="s">
        <v>1080</v>
      </c>
      <c r="I81" s="314"/>
      <c r="J81" s="317">
        <v>0.9</v>
      </c>
      <c r="K81" s="317">
        <v>0.9</v>
      </c>
    </row>
    <row r="82" spans="1:11">
      <c r="A82" s="310" t="s">
        <v>969</v>
      </c>
      <c r="B82" s="310" t="s">
        <v>970</v>
      </c>
      <c r="C82" s="310" t="s">
        <v>971</v>
      </c>
      <c r="D82" s="310" t="s">
        <v>972</v>
      </c>
      <c r="E82" s="310" t="s">
        <v>974</v>
      </c>
      <c r="F82" s="310" t="s">
        <v>1005</v>
      </c>
      <c r="G82" s="310" t="s">
        <v>1010</v>
      </c>
      <c r="H82" s="310" t="s">
        <v>1077</v>
      </c>
      <c r="I82" s="310">
        <v>76094.898449999993</v>
      </c>
      <c r="J82" s="310">
        <v>21456.448499999999</v>
      </c>
      <c r="K82" s="310">
        <v>40223.921625000003</v>
      </c>
    </row>
    <row r="83" spans="1:11">
      <c r="A83" s="310" t="s">
        <v>969</v>
      </c>
      <c r="B83" s="310" t="s">
        <v>970</v>
      </c>
      <c r="C83" s="310" t="s">
        <v>971</v>
      </c>
      <c r="D83" s="310" t="s">
        <v>972</v>
      </c>
      <c r="E83" s="310" t="s">
        <v>974</v>
      </c>
      <c r="F83" s="310" t="s">
        <v>1005</v>
      </c>
      <c r="G83" s="310" t="s">
        <v>1010</v>
      </c>
      <c r="H83" s="310" t="s">
        <v>1078</v>
      </c>
      <c r="I83" s="311">
        <v>8.3404818506114895E-3</v>
      </c>
      <c r="J83" s="311">
        <v>5.0244834600689696E-3</v>
      </c>
      <c r="K83" s="311">
        <v>5.8464522507663099E-3</v>
      </c>
    </row>
    <row r="84" spans="1:11">
      <c r="A84" s="312" t="s">
        <v>969</v>
      </c>
      <c r="B84" s="312" t="s">
        <v>970</v>
      </c>
      <c r="C84" s="312" t="s">
        <v>971</v>
      </c>
      <c r="D84" s="312" t="s">
        <v>972</v>
      </c>
      <c r="E84" s="312" t="s">
        <v>974</v>
      </c>
      <c r="F84" s="312" t="s">
        <v>1005</v>
      </c>
      <c r="G84" s="312" t="s">
        <v>1010</v>
      </c>
      <c r="H84" s="312" t="s">
        <v>1079</v>
      </c>
      <c r="I84" s="313"/>
      <c r="J84" s="316">
        <f>'4.a Electric heating'!N47</f>
        <v>9.9828112054210896E-2</v>
      </c>
      <c r="K84" s="316">
        <f>'4.a Electric heating'!AQ47</f>
        <v>0.20620629980132144</v>
      </c>
    </row>
    <row r="85" spans="1:11">
      <c r="A85" s="312" t="s">
        <v>969</v>
      </c>
      <c r="B85" s="312" t="s">
        <v>970</v>
      </c>
      <c r="C85" s="312" t="s">
        <v>971</v>
      </c>
      <c r="D85" s="312" t="s">
        <v>972</v>
      </c>
      <c r="E85" s="312" t="s">
        <v>974</v>
      </c>
      <c r="F85" s="312" t="s">
        <v>1005</v>
      </c>
      <c r="G85" s="312" t="s">
        <v>1010</v>
      </c>
      <c r="H85" s="312" t="s">
        <v>1080</v>
      </c>
      <c r="I85" s="314"/>
      <c r="J85" s="315">
        <v>0.84082961855697602</v>
      </c>
      <c r="K85" s="315">
        <v>0.84082961855697602</v>
      </c>
    </row>
    <row r="86" spans="1:11">
      <c r="A86" s="310" t="s">
        <v>969</v>
      </c>
      <c r="B86" s="310" t="s">
        <v>970</v>
      </c>
      <c r="C86" s="310" t="s">
        <v>971</v>
      </c>
      <c r="D86" s="310" t="s">
        <v>972</v>
      </c>
      <c r="E86" s="310" t="s">
        <v>974</v>
      </c>
      <c r="F86" s="310" t="s">
        <v>1002</v>
      </c>
      <c r="G86" s="310" t="s">
        <v>1007</v>
      </c>
      <c r="H86" s="310" t="s">
        <v>1077</v>
      </c>
      <c r="I86" s="310">
        <v>662740.06636000006</v>
      </c>
      <c r="J86" s="310">
        <v>247436.50154</v>
      </c>
      <c r="K86" s="310">
        <v>334453.87352000002</v>
      </c>
    </row>
    <row r="87" spans="1:11">
      <c r="A87" s="310" t="s">
        <v>969</v>
      </c>
      <c r="B87" s="310" t="s">
        <v>970</v>
      </c>
      <c r="C87" s="310" t="s">
        <v>971</v>
      </c>
      <c r="D87" s="310" t="s">
        <v>972</v>
      </c>
      <c r="E87" s="310" t="s">
        <v>974</v>
      </c>
      <c r="F87" s="310" t="s">
        <v>1002</v>
      </c>
      <c r="G87" s="310" t="s">
        <v>1007</v>
      </c>
      <c r="H87" s="310" t="s">
        <v>1078</v>
      </c>
      <c r="I87" s="311">
        <v>7.2640500319225199E-2</v>
      </c>
      <c r="J87" s="311">
        <v>5.7942515948296802E-2</v>
      </c>
      <c r="K87" s="311">
        <v>4.8612082627050697E-2</v>
      </c>
    </row>
    <row r="88" spans="1:11">
      <c r="A88" s="312" t="s">
        <v>969</v>
      </c>
      <c r="B88" s="312" t="s">
        <v>970</v>
      </c>
      <c r="C88" s="312" t="s">
        <v>971</v>
      </c>
      <c r="D88" s="312" t="s">
        <v>972</v>
      </c>
      <c r="E88" s="312" t="s">
        <v>974</v>
      </c>
      <c r="F88" s="312" t="s">
        <v>1002</v>
      </c>
      <c r="G88" s="312" t="s">
        <v>1007</v>
      </c>
      <c r="H88" s="312" t="s">
        <v>1079</v>
      </c>
      <c r="I88" s="313"/>
      <c r="J88" s="316">
        <f>'2.b-MTH2-HTH'!N84</f>
        <v>0.348033858794222</v>
      </c>
      <c r="K88" s="316">
        <f>'2.b-MTH2-HTH'!AQ84</f>
        <v>0.54099447518753085</v>
      </c>
    </row>
    <row r="89" spans="1:11">
      <c r="A89" s="312" t="s">
        <v>969</v>
      </c>
      <c r="B89" s="312" t="s">
        <v>970</v>
      </c>
      <c r="C89" s="312" t="s">
        <v>971</v>
      </c>
      <c r="D89" s="312" t="s">
        <v>972</v>
      </c>
      <c r="E89" s="312" t="s">
        <v>974</v>
      </c>
      <c r="F89" s="312" t="s">
        <v>1002</v>
      </c>
      <c r="G89" s="312" t="s">
        <v>1007</v>
      </c>
      <c r="H89" s="312" t="s">
        <v>1080</v>
      </c>
      <c r="I89" s="314"/>
      <c r="J89" s="315">
        <v>0.79761056240029904</v>
      </c>
      <c r="K89" s="315">
        <v>0.79761056240029904</v>
      </c>
    </row>
    <row r="90" spans="1:11">
      <c r="A90" s="310" t="s">
        <v>969</v>
      </c>
      <c r="B90" s="310" t="s">
        <v>970</v>
      </c>
      <c r="C90" s="310" t="s">
        <v>971</v>
      </c>
      <c r="D90" s="310" t="s">
        <v>972</v>
      </c>
      <c r="E90" s="310" t="s">
        <v>974</v>
      </c>
      <c r="F90" s="310" t="s">
        <v>1005</v>
      </c>
      <c r="G90" s="310" t="s">
        <v>1007</v>
      </c>
      <c r="H90" s="310" t="s">
        <v>1077</v>
      </c>
      <c r="I90" s="310">
        <v>32575.930134999999</v>
      </c>
      <c r="J90" s="310">
        <v>6423.42</v>
      </c>
      <c r="K90" s="310">
        <v>16213.052212500001</v>
      </c>
    </row>
    <row r="91" spans="1:11">
      <c r="A91" s="310" t="s">
        <v>969</v>
      </c>
      <c r="B91" s="310" t="s">
        <v>970</v>
      </c>
      <c r="C91" s="310" t="s">
        <v>971</v>
      </c>
      <c r="D91" s="310" t="s">
        <v>972</v>
      </c>
      <c r="E91" s="310" t="s">
        <v>974</v>
      </c>
      <c r="F91" s="310" t="s">
        <v>1005</v>
      </c>
      <c r="G91" s="310" t="s">
        <v>1007</v>
      </c>
      <c r="H91" s="310" t="s">
        <v>1078</v>
      </c>
      <c r="I91" s="311">
        <v>3.5705278486741301E-3</v>
      </c>
      <c r="J91" s="311">
        <v>1.50418031889463E-3</v>
      </c>
      <c r="K91" s="311">
        <v>2.3565289452197298E-3</v>
      </c>
    </row>
    <row r="92" spans="1:11">
      <c r="A92" s="312" t="s">
        <v>969</v>
      </c>
      <c r="B92" s="312" t="s">
        <v>970</v>
      </c>
      <c r="C92" s="312" t="s">
        <v>971</v>
      </c>
      <c r="D92" s="312" t="s">
        <v>972</v>
      </c>
      <c r="E92" s="312" t="s">
        <v>974</v>
      </c>
      <c r="F92" s="312" t="s">
        <v>1005</v>
      </c>
      <c r="G92" s="312" t="s">
        <v>1007</v>
      </c>
      <c r="H92" s="312" t="s">
        <v>1079</v>
      </c>
      <c r="I92" s="313"/>
      <c r="J92" s="316">
        <f>'4.a Electric heating'!N47</f>
        <v>9.9828112054210896E-2</v>
      </c>
      <c r="K92" s="316">
        <f>'4.a Electric heating'!AQ47</f>
        <v>0.20620629980132144</v>
      </c>
    </row>
    <row r="93" spans="1:11">
      <c r="A93" s="312" t="s">
        <v>969</v>
      </c>
      <c r="B93" s="312" t="s">
        <v>970</v>
      </c>
      <c r="C93" s="312" t="s">
        <v>971</v>
      </c>
      <c r="D93" s="312" t="s">
        <v>972</v>
      </c>
      <c r="E93" s="312" t="s">
        <v>974</v>
      </c>
      <c r="F93" s="312" t="s">
        <v>1005</v>
      </c>
      <c r="G93" s="312" t="s">
        <v>1007</v>
      </c>
      <c r="H93" s="312" t="s">
        <v>1080</v>
      </c>
      <c r="I93" s="314"/>
      <c r="J93" s="315">
        <v>0.79761056240029904</v>
      </c>
      <c r="K93" s="315">
        <v>0.79761056240029904</v>
      </c>
    </row>
    <row r="94" spans="1:11">
      <c r="A94" s="310" t="s">
        <v>969</v>
      </c>
      <c r="B94" s="310" t="s">
        <v>970</v>
      </c>
      <c r="C94" s="310" t="s">
        <v>971</v>
      </c>
      <c r="D94" s="310" t="s">
        <v>972</v>
      </c>
      <c r="E94" s="310" t="s">
        <v>974</v>
      </c>
      <c r="F94" s="310" t="s">
        <v>1002</v>
      </c>
      <c r="G94" s="310" t="s">
        <v>1008</v>
      </c>
      <c r="H94" s="310" t="s">
        <v>1077</v>
      </c>
      <c r="I94" s="310">
        <v>53565.187324999999</v>
      </c>
      <c r="J94" s="310">
        <v>24381.2104</v>
      </c>
      <c r="K94" s="310">
        <v>32271.951400000002</v>
      </c>
    </row>
    <row r="95" spans="1:11">
      <c r="A95" s="310" t="s">
        <v>969</v>
      </c>
      <c r="B95" s="310" t="s">
        <v>970</v>
      </c>
      <c r="C95" s="310" t="s">
        <v>971</v>
      </c>
      <c r="D95" s="310" t="s">
        <v>972</v>
      </c>
      <c r="E95" s="310" t="s">
        <v>974</v>
      </c>
      <c r="F95" s="310" t="s">
        <v>1002</v>
      </c>
      <c r="G95" s="310" t="s">
        <v>1008</v>
      </c>
      <c r="H95" s="310" t="s">
        <v>1078</v>
      </c>
      <c r="I95" s="311">
        <v>6.0275065467521099E-3</v>
      </c>
      <c r="J95" s="311">
        <v>5.7093786229935302E-3</v>
      </c>
      <c r="K95" s="311">
        <v>4.6906521114014003E-3</v>
      </c>
    </row>
    <row r="96" spans="1:11">
      <c r="A96" s="312" t="s">
        <v>969</v>
      </c>
      <c r="B96" s="312" t="s">
        <v>970</v>
      </c>
      <c r="C96" s="312" t="s">
        <v>971</v>
      </c>
      <c r="D96" s="312" t="s">
        <v>972</v>
      </c>
      <c r="E96" s="312" t="s">
        <v>974</v>
      </c>
      <c r="F96" s="312" t="s">
        <v>1002</v>
      </c>
      <c r="G96" s="312" t="s">
        <v>1008</v>
      </c>
      <c r="H96" s="312" t="s">
        <v>1079</v>
      </c>
      <c r="I96" s="313"/>
      <c r="J96" s="316">
        <f>'2.b-MTH2-HTH'!N78</f>
        <v>0.348033858794222</v>
      </c>
      <c r="K96" s="316">
        <f>'2.b-MTH2-HTH'!AQ78</f>
        <v>0.54099447518753085</v>
      </c>
    </row>
    <row r="97" spans="1:11">
      <c r="A97" s="312" t="s">
        <v>969</v>
      </c>
      <c r="B97" s="312" t="s">
        <v>970</v>
      </c>
      <c r="C97" s="312" t="s">
        <v>971</v>
      </c>
      <c r="D97" s="312" t="s">
        <v>972</v>
      </c>
      <c r="E97" s="312" t="s">
        <v>974</v>
      </c>
      <c r="F97" s="312" t="s">
        <v>1002</v>
      </c>
      <c r="G97" s="312" t="s">
        <v>1008</v>
      </c>
      <c r="H97" s="312" t="s">
        <v>1080</v>
      </c>
      <c r="I97" s="314"/>
      <c r="J97" s="315">
        <v>0.76581706790244697</v>
      </c>
      <c r="K97" s="315">
        <v>0.76581706790244697</v>
      </c>
    </row>
    <row r="98" spans="1:11">
      <c r="A98" s="310" t="s">
        <v>969</v>
      </c>
      <c r="B98" s="310" t="s">
        <v>970</v>
      </c>
      <c r="C98" s="310" t="s">
        <v>971</v>
      </c>
      <c r="D98" s="310" t="s">
        <v>972</v>
      </c>
      <c r="E98" s="310" t="s">
        <v>974</v>
      </c>
      <c r="F98" s="310" t="s">
        <v>1005</v>
      </c>
      <c r="G98" s="310" t="s">
        <v>1008</v>
      </c>
      <c r="H98" s="310" t="s">
        <v>1077</v>
      </c>
      <c r="I98" s="310">
        <v>11192.972722500001</v>
      </c>
      <c r="J98" s="310">
        <v>2908.4457693750001</v>
      </c>
      <c r="K98" s="310">
        <v>5864.1436599999997</v>
      </c>
    </row>
    <row r="99" spans="1:11">
      <c r="A99" s="310" t="s">
        <v>969</v>
      </c>
      <c r="B99" s="310" t="s">
        <v>970</v>
      </c>
      <c r="C99" s="310" t="s">
        <v>971</v>
      </c>
      <c r="D99" s="310" t="s">
        <v>972</v>
      </c>
      <c r="E99" s="310" t="s">
        <v>974</v>
      </c>
      <c r="F99" s="310" t="s">
        <v>1005</v>
      </c>
      <c r="G99" s="310" t="s">
        <v>1008</v>
      </c>
      <c r="H99" s="310" t="s">
        <v>1078</v>
      </c>
      <c r="I99" s="311">
        <v>1.19945589446373E-3</v>
      </c>
      <c r="J99" s="311">
        <v>6.8107439414925798E-4</v>
      </c>
      <c r="K99" s="311">
        <v>8.5233946653564196E-4</v>
      </c>
    </row>
    <row r="100" spans="1:11">
      <c r="A100" s="312" t="s">
        <v>969</v>
      </c>
      <c r="B100" s="312" t="s">
        <v>970</v>
      </c>
      <c r="C100" s="312" t="s">
        <v>971</v>
      </c>
      <c r="D100" s="312" t="s">
        <v>972</v>
      </c>
      <c r="E100" s="312" t="s">
        <v>974</v>
      </c>
      <c r="F100" s="312" t="s">
        <v>1005</v>
      </c>
      <c r="G100" s="312" t="s">
        <v>1008</v>
      </c>
      <c r="H100" s="312" t="s">
        <v>1079</v>
      </c>
      <c r="I100" s="313"/>
      <c r="J100" s="316">
        <f>'4.a Electric heating'!N47</f>
        <v>9.9828112054210896E-2</v>
      </c>
      <c r="K100" s="316">
        <f>'4.a Electric heating'!AQ47</f>
        <v>0.20620629980132144</v>
      </c>
    </row>
    <row r="101" spans="1:11">
      <c r="A101" s="312" t="s">
        <v>969</v>
      </c>
      <c r="B101" s="312" t="s">
        <v>970</v>
      </c>
      <c r="C101" s="312" t="s">
        <v>971</v>
      </c>
      <c r="D101" s="312" t="s">
        <v>972</v>
      </c>
      <c r="E101" s="312" t="s">
        <v>974</v>
      </c>
      <c r="F101" s="312" t="s">
        <v>1005</v>
      </c>
      <c r="G101" s="312" t="s">
        <v>1008</v>
      </c>
      <c r="H101" s="312" t="s">
        <v>1080</v>
      </c>
      <c r="I101" s="314"/>
      <c r="J101" s="315">
        <v>0.76581706790244697</v>
      </c>
      <c r="K101" s="315">
        <v>0.76581706790244697</v>
      </c>
    </row>
    <row r="102" spans="1:11">
      <c r="A102" s="310" t="s">
        <v>969</v>
      </c>
      <c r="B102" s="310" t="s">
        <v>970</v>
      </c>
      <c r="C102" s="310" t="s">
        <v>971</v>
      </c>
      <c r="D102" s="310" t="s">
        <v>972</v>
      </c>
      <c r="E102" s="310" t="s">
        <v>974</v>
      </c>
      <c r="F102" s="310" t="s">
        <v>1002</v>
      </c>
      <c r="G102" s="310" t="s">
        <v>1011</v>
      </c>
      <c r="H102" s="310" t="s">
        <v>1077</v>
      </c>
      <c r="I102" s="310">
        <v>104453.15293700001</v>
      </c>
      <c r="J102" s="310">
        <v>33966.258324000002</v>
      </c>
      <c r="K102" s="310">
        <v>74645.845600000001</v>
      </c>
    </row>
    <row r="103" spans="1:11">
      <c r="A103" s="310" t="s">
        <v>969</v>
      </c>
      <c r="B103" s="310" t="s">
        <v>970</v>
      </c>
      <c r="C103" s="310" t="s">
        <v>971</v>
      </c>
      <c r="D103" s="310" t="s">
        <v>972</v>
      </c>
      <c r="E103" s="310" t="s">
        <v>974</v>
      </c>
      <c r="F103" s="310" t="s">
        <v>1002</v>
      </c>
      <c r="G103" s="310" t="s">
        <v>1011</v>
      </c>
      <c r="H103" s="310" t="s">
        <v>1078</v>
      </c>
      <c r="I103" s="311">
        <v>1.12362696968122E-2</v>
      </c>
      <c r="J103" s="311">
        <v>7.9539213187759406E-3</v>
      </c>
      <c r="K103" s="311">
        <v>1.0849597811150099E-2</v>
      </c>
    </row>
    <row r="104" spans="1:11">
      <c r="A104" s="312" t="s">
        <v>969</v>
      </c>
      <c r="B104" s="312" t="s">
        <v>970</v>
      </c>
      <c r="C104" s="312" t="s">
        <v>971</v>
      </c>
      <c r="D104" s="312" t="s">
        <v>972</v>
      </c>
      <c r="E104" s="312" t="s">
        <v>974</v>
      </c>
      <c r="F104" s="312" t="s">
        <v>1002</v>
      </c>
      <c r="G104" s="312" t="s">
        <v>1011</v>
      </c>
      <c r="H104" s="312" t="s">
        <v>1079</v>
      </c>
      <c r="I104" s="313"/>
      <c r="J104" s="316">
        <f>'2.b-MTH2-HTH'!N72</f>
        <v>0.348033858794222</v>
      </c>
      <c r="K104" s="316">
        <f>'2.b-MTH2-HTH'!AQ72</f>
        <v>0.54099447518753085</v>
      </c>
    </row>
    <row r="105" spans="1:11">
      <c r="A105" s="312" t="s">
        <v>969</v>
      </c>
      <c r="B105" s="312" t="s">
        <v>970</v>
      </c>
      <c r="C105" s="312" t="s">
        <v>971</v>
      </c>
      <c r="D105" s="312" t="s">
        <v>972</v>
      </c>
      <c r="E105" s="312" t="s">
        <v>974</v>
      </c>
      <c r="F105" s="312" t="s">
        <v>1002</v>
      </c>
      <c r="G105" s="312" t="s">
        <v>1011</v>
      </c>
      <c r="H105" s="312" t="s">
        <v>1080</v>
      </c>
      <c r="I105" s="314"/>
      <c r="J105" s="315">
        <v>0.72217304197922005</v>
      </c>
      <c r="K105" s="315">
        <v>0.72217304197922005</v>
      </c>
    </row>
    <row r="106" spans="1:11">
      <c r="A106" s="310" t="s">
        <v>969</v>
      </c>
      <c r="B106" s="310" t="s">
        <v>970</v>
      </c>
      <c r="C106" s="310" t="s">
        <v>971</v>
      </c>
      <c r="D106" s="310" t="s">
        <v>972</v>
      </c>
      <c r="E106" s="310" t="s">
        <v>974</v>
      </c>
      <c r="F106" s="310" t="s">
        <v>1005</v>
      </c>
      <c r="G106" s="310" t="s">
        <v>1011</v>
      </c>
      <c r="H106" s="310" t="s">
        <v>1077</v>
      </c>
      <c r="I106" s="310">
        <v>28352.337319999999</v>
      </c>
      <c r="J106" s="310">
        <v>8831.8006652083295</v>
      </c>
      <c r="K106" s="310">
        <v>17510.446850833301</v>
      </c>
    </row>
    <row r="107" spans="1:11">
      <c r="A107" s="310" t="s">
        <v>969</v>
      </c>
      <c r="B107" s="310" t="s">
        <v>970</v>
      </c>
      <c r="C107" s="310" t="s">
        <v>971</v>
      </c>
      <c r="D107" s="310" t="s">
        <v>972</v>
      </c>
      <c r="E107" s="310" t="s">
        <v>974</v>
      </c>
      <c r="F107" s="310" t="s">
        <v>1005</v>
      </c>
      <c r="G107" s="310" t="s">
        <v>1011</v>
      </c>
      <c r="H107" s="310" t="s">
        <v>1078</v>
      </c>
      <c r="I107" s="311">
        <v>3.0018203310842599E-3</v>
      </c>
      <c r="J107" s="311">
        <v>2.0681538403228899E-3</v>
      </c>
      <c r="K107" s="311">
        <v>2.5451021995665101E-3</v>
      </c>
    </row>
    <row r="108" spans="1:11">
      <c r="A108" s="312" t="s">
        <v>969</v>
      </c>
      <c r="B108" s="312" t="s">
        <v>970</v>
      </c>
      <c r="C108" s="312" t="s">
        <v>971</v>
      </c>
      <c r="D108" s="312" t="s">
        <v>972</v>
      </c>
      <c r="E108" s="312" t="s">
        <v>974</v>
      </c>
      <c r="F108" s="312" t="s">
        <v>1005</v>
      </c>
      <c r="G108" s="312" t="s">
        <v>1011</v>
      </c>
      <c r="H108" s="312" t="s">
        <v>1079</v>
      </c>
      <c r="I108" s="313"/>
      <c r="J108" s="316">
        <f>'4.a Electric heating'!N47</f>
        <v>9.9828112054210896E-2</v>
      </c>
      <c r="K108" s="316">
        <f>'4.a Electric heating'!AQ47</f>
        <v>0.20620629980132144</v>
      </c>
    </row>
    <row r="109" spans="1:11">
      <c r="A109" s="312" t="s">
        <v>969</v>
      </c>
      <c r="B109" s="312" t="s">
        <v>970</v>
      </c>
      <c r="C109" s="312" t="s">
        <v>971</v>
      </c>
      <c r="D109" s="312" t="s">
        <v>972</v>
      </c>
      <c r="E109" s="312" t="s">
        <v>974</v>
      </c>
      <c r="F109" s="312" t="s">
        <v>1005</v>
      </c>
      <c r="G109" s="312" t="s">
        <v>1011</v>
      </c>
      <c r="H109" s="312" t="s">
        <v>1080</v>
      </c>
      <c r="I109" s="314"/>
      <c r="J109" s="315">
        <v>0.72217304197922005</v>
      </c>
      <c r="K109" s="315">
        <v>0.72217304197922005</v>
      </c>
    </row>
    <row r="110" spans="1:11">
      <c r="A110" s="310" t="s">
        <v>969</v>
      </c>
      <c r="B110" s="310" t="s">
        <v>970</v>
      </c>
      <c r="C110" s="310" t="s">
        <v>971</v>
      </c>
      <c r="D110" s="310" t="s">
        <v>972</v>
      </c>
      <c r="E110" s="310" t="s">
        <v>974</v>
      </c>
      <c r="F110" s="310" t="s">
        <v>1002</v>
      </c>
      <c r="G110" s="310" t="s">
        <v>1004</v>
      </c>
      <c r="H110" s="310" t="s">
        <v>1077</v>
      </c>
      <c r="I110" s="310">
        <v>265127.620559</v>
      </c>
      <c r="J110" s="310">
        <v>146253.445374</v>
      </c>
      <c r="K110" s="310">
        <v>226297.83609999999</v>
      </c>
    </row>
    <row r="111" spans="1:11">
      <c r="A111" s="310" t="s">
        <v>969</v>
      </c>
      <c r="B111" s="310" t="s">
        <v>970</v>
      </c>
      <c r="C111" s="310" t="s">
        <v>971</v>
      </c>
      <c r="D111" s="310" t="s">
        <v>972</v>
      </c>
      <c r="E111" s="310" t="s">
        <v>974</v>
      </c>
      <c r="F111" s="310" t="s">
        <v>1002</v>
      </c>
      <c r="G111" s="310" t="s">
        <v>1004</v>
      </c>
      <c r="H111" s="310" t="s">
        <v>1078</v>
      </c>
      <c r="I111" s="311">
        <v>3.7471760871908802E-2</v>
      </c>
      <c r="J111" s="311">
        <v>3.4248352762562898E-2</v>
      </c>
      <c r="K111" s="311">
        <v>3.2891857376434699E-2</v>
      </c>
    </row>
    <row r="112" spans="1:11">
      <c r="A112" s="312" t="s">
        <v>969</v>
      </c>
      <c r="B112" s="312" t="s">
        <v>970</v>
      </c>
      <c r="C112" s="312" t="s">
        <v>971</v>
      </c>
      <c r="D112" s="312" t="s">
        <v>972</v>
      </c>
      <c r="E112" s="312" t="s">
        <v>974</v>
      </c>
      <c r="F112" s="312" t="s">
        <v>1002</v>
      </c>
      <c r="G112" s="312" t="s">
        <v>1004</v>
      </c>
      <c r="H112" s="312" t="s">
        <v>1079</v>
      </c>
      <c r="I112" s="313"/>
      <c r="J112" s="316">
        <f>'2.b-MTH2-HTH'!N66</f>
        <v>0.348033858794222</v>
      </c>
      <c r="K112" s="316">
        <f>'2.b-MTH2-HTH'!AQ66</f>
        <v>0.54099447518753085</v>
      </c>
    </row>
    <row r="113" spans="1:11">
      <c r="A113" s="312" t="s">
        <v>969</v>
      </c>
      <c r="B113" s="312" t="s">
        <v>970</v>
      </c>
      <c r="C113" s="312" t="s">
        <v>971</v>
      </c>
      <c r="D113" s="312" t="s">
        <v>972</v>
      </c>
      <c r="E113" s="312" t="s">
        <v>974</v>
      </c>
      <c r="F113" s="312" t="s">
        <v>1002</v>
      </c>
      <c r="G113" s="312" t="s">
        <v>1004</v>
      </c>
      <c r="H113" s="312" t="s">
        <v>1080</v>
      </c>
      <c r="I113" s="314"/>
      <c r="J113" s="315">
        <v>0.658535188684648</v>
      </c>
      <c r="K113" s="315">
        <v>0.658535188684648</v>
      </c>
    </row>
    <row r="114" spans="1:11">
      <c r="A114" s="310" t="s">
        <v>969</v>
      </c>
      <c r="B114" s="310" t="s">
        <v>970</v>
      </c>
      <c r="C114" s="310" t="s">
        <v>971</v>
      </c>
      <c r="D114" s="310" t="s">
        <v>972</v>
      </c>
      <c r="E114" s="310" t="s">
        <v>974</v>
      </c>
      <c r="F114" s="310" t="s">
        <v>1005</v>
      </c>
      <c r="G114" s="310" t="s">
        <v>1004</v>
      </c>
      <c r="H114" s="310" t="s">
        <v>1077</v>
      </c>
      <c r="I114" s="310">
        <v>71254.103572499997</v>
      </c>
      <c r="J114" s="310">
        <v>18524.169608958298</v>
      </c>
      <c r="K114" s="310">
        <v>41217.539625833298</v>
      </c>
    </row>
    <row r="115" spans="1:11">
      <c r="A115" s="310" t="s">
        <v>969</v>
      </c>
      <c r="B115" s="310" t="s">
        <v>970</v>
      </c>
      <c r="C115" s="310" t="s">
        <v>971</v>
      </c>
      <c r="D115" s="310" t="s">
        <v>972</v>
      </c>
      <c r="E115" s="310" t="s">
        <v>974</v>
      </c>
      <c r="F115" s="310" t="s">
        <v>1005</v>
      </c>
      <c r="G115" s="310" t="s">
        <v>1004</v>
      </c>
      <c r="H115" s="310" t="s">
        <v>1078</v>
      </c>
      <c r="I115" s="311">
        <v>7.5440699778297499E-3</v>
      </c>
      <c r="J115" s="311">
        <v>4.3378280339229202E-3</v>
      </c>
      <c r="K115" s="311">
        <v>5.9908722864737002E-3</v>
      </c>
    </row>
    <row r="116" spans="1:11">
      <c r="A116" s="312" t="s">
        <v>969</v>
      </c>
      <c r="B116" s="312" t="s">
        <v>970</v>
      </c>
      <c r="C116" s="312" t="s">
        <v>971</v>
      </c>
      <c r="D116" s="312" t="s">
        <v>972</v>
      </c>
      <c r="E116" s="312" t="s">
        <v>974</v>
      </c>
      <c r="F116" s="312" t="s">
        <v>1005</v>
      </c>
      <c r="G116" s="312" t="s">
        <v>1004</v>
      </c>
      <c r="H116" s="312" t="s">
        <v>1079</v>
      </c>
      <c r="I116" s="313"/>
      <c r="J116" s="316">
        <f>'4.a Electric heating'!N47</f>
        <v>9.9828112054210896E-2</v>
      </c>
      <c r="K116" s="316">
        <f>'4.a Electric heating'!AQ47</f>
        <v>0.20620629980132144</v>
      </c>
    </row>
    <row r="117" spans="1:11">
      <c r="A117" s="312" t="s">
        <v>969</v>
      </c>
      <c r="B117" s="312" t="s">
        <v>970</v>
      </c>
      <c r="C117" s="312" t="s">
        <v>971</v>
      </c>
      <c r="D117" s="312" t="s">
        <v>972</v>
      </c>
      <c r="E117" s="312" t="s">
        <v>974</v>
      </c>
      <c r="F117" s="312" t="s">
        <v>1005</v>
      </c>
      <c r="G117" s="312" t="s">
        <v>1004</v>
      </c>
      <c r="H117" s="312" t="s">
        <v>1080</v>
      </c>
      <c r="I117" s="314"/>
      <c r="J117" s="315">
        <v>0.658535188684648</v>
      </c>
      <c r="K117" s="315">
        <v>0.658535188684648</v>
      </c>
    </row>
    <row r="118" spans="1:11">
      <c r="A118" s="310" t="s">
        <v>969</v>
      </c>
      <c r="B118" s="310" t="s">
        <v>970</v>
      </c>
      <c r="C118" s="310" t="s">
        <v>971</v>
      </c>
      <c r="D118" s="310" t="s">
        <v>972</v>
      </c>
      <c r="E118" s="310" t="s">
        <v>974</v>
      </c>
      <c r="F118" s="310" t="s">
        <v>1002</v>
      </c>
      <c r="G118" s="310" t="s">
        <v>1029</v>
      </c>
      <c r="H118" s="310" t="s">
        <v>1077</v>
      </c>
      <c r="I118" s="310">
        <v>21318.859199999999</v>
      </c>
      <c r="J118" s="310">
        <v>32.442500000000003</v>
      </c>
      <c r="K118" s="310">
        <v>16121.532300000001</v>
      </c>
    </row>
    <row r="119" spans="1:11">
      <c r="A119" s="310" t="s">
        <v>969</v>
      </c>
      <c r="B119" s="310" t="s">
        <v>970</v>
      </c>
      <c r="C119" s="310" t="s">
        <v>971</v>
      </c>
      <c r="D119" s="310" t="s">
        <v>972</v>
      </c>
      <c r="E119" s="310" t="s">
        <v>974</v>
      </c>
      <c r="F119" s="310" t="s">
        <v>1002</v>
      </c>
      <c r="G119" s="310" t="s">
        <v>1029</v>
      </c>
      <c r="H119" s="310" t="s">
        <v>1078</v>
      </c>
      <c r="I119" s="311">
        <v>3.2141525910889999E-3</v>
      </c>
      <c r="J119" s="311">
        <v>7.5971009206527096E-6</v>
      </c>
      <c r="K119" s="311">
        <v>2.3432267415357099E-3</v>
      </c>
    </row>
    <row r="120" spans="1:11">
      <c r="A120" s="312" t="s">
        <v>969</v>
      </c>
      <c r="B120" s="312" t="s">
        <v>970</v>
      </c>
      <c r="C120" s="312" t="s">
        <v>971</v>
      </c>
      <c r="D120" s="312" t="s">
        <v>972</v>
      </c>
      <c r="E120" s="312" t="s">
        <v>974</v>
      </c>
      <c r="F120" s="312" t="s">
        <v>1002</v>
      </c>
      <c r="G120" s="312" t="s">
        <v>1029</v>
      </c>
      <c r="H120" s="312" t="s">
        <v>1079</v>
      </c>
      <c r="I120" s="313"/>
      <c r="J120" s="316">
        <f>'2.b-MTH2-HTH'!N21</f>
        <v>0.348033858794222</v>
      </c>
      <c r="K120" s="316">
        <f>'2.b-MTH2-HTH'!AQ21</f>
        <v>0.54099447518753085</v>
      </c>
    </row>
    <row r="121" spans="1:11">
      <c r="A121" s="312" t="s">
        <v>969</v>
      </c>
      <c r="B121" s="312" t="s">
        <v>970</v>
      </c>
      <c r="C121" s="312" t="s">
        <v>971</v>
      </c>
      <c r="D121" s="312" t="s">
        <v>972</v>
      </c>
      <c r="E121" s="312" t="s">
        <v>974</v>
      </c>
      <c r="F121" s="312" t="s">
        <v>1002</v>
      </c>
      <c r="G121" s="312" t="s">
        <v>1029</v>
      </c>
      <c r="H121" s="312" t="s">
        <v>1080</v>
      </c>
      <c r="I121" s="314"/>
      <c r="J121" s="315">
        <v>0.63779384073376699</v>
      </c>
      <c r="K121" s="315">
        <v>0.63779384073376699</v>
      </c>
    </row>
    <row r="122" spans="1:11">
      <c r="A122" s="310" t="s">
        <v>969</v>
      </c>
      <c r="B122" s="310" t="s">
        <v>970</v>
      </c>
      <c r="C122" s="310" t="s">
        <v>971</v>
      </c>
      <c r="D122" s="310" t="s">
        <v>972</v>
      </c>
      <c r="E122" s="310" t="s">
        <v>974</v>
      </c>
      <c r="F122" s="310" t="s">
        <v>1002</v>
      </c>
      <c r="G122" s="310" t="s">
        <v>1032</v>
      </c>
      <c r="H122" s="310" t="s">
        <v>1077</v>
      </c>
      <c r="I122" s="310">
        <v>35.554600000000001</v>
      </c>
      <c r="J122" s="310"/>
      <c r="K122" s="310">
        <v>11.4359</v>
      </c>
    </row>
    <row r="123" spans="1:11">
      <c r="A123" s="310" t="s">
        <v>969</v>
      </c>
      <c r="B123" s="310" t="s">
        <v>970</v>
      </c>
      <c r="C123" s="310" t="s">
        <v>971</v>
      </c>
      <c r="D123" s="310" t="s">
        <v>972</v>
      </c>
      <c r="E123" s="310" t="s">
        <v>974</v>
      </c>
      <c r="F123" s="310" t="s">
        <v>1002</v>
      </c>
      <c r="G123" s="310" t="s">
        <v>1032</v>
      </c>
      <c r="H123" s="310" t="s">
        <v>1078</v>
      </c>
      <c r="I123" s="311">
        <v>3.9238423053918799E-6</v>
      </c>
      <c r="J123" s="311"/>
      <c r="K123" s="311">
        <v>1.66218112490016E-6</v>
      </c>
    </row>
    <row r="124" spans="1:11">
      <c r="A124" s="312" t="s">
        <v>969</v>
      </c>
      <c r="B124" s="312" t="s">
        <v>970</v>
      </c>
      <c r="C124" s="312" t="s">
        <v>971</v>
      </c>
      <c r="D124" s="312" t="s">
        <v>972</v>
      </c>
      <c r="E124" s="312" t="s">
        <v>974</v>
      </c>
      <c r="F124" s="312" t="s">
        <v>1002</v>
      </c>
      <c r="G124" s="312" t="s">
        <v>1032</v>
      </c>
      <c r="H124" s="312" t="s">
        <v>1079</v>
      </c>
      <c r="I124" s="313"/>
      <c r="J124" s="316">
        <f>'2.b-MTH2-HTH'!N21</f>
        <v>0.348033858794222</v>
      </c>
      <c r="K124" s="316">
        <f>'2.b-MTH2-HTH'!AQ21</f>
        <v>0.54099447518753085</v>
      </c>
    </row>
    <row r="125" spans="1:11">
      <c r="A125" s="312" t="s">
        <v>969</v>
      </c>
      <c r="B125" s="312" t="s">
        <v>970</v>
      </c>
      <c r="C125" s="312" t="s">
        <v>971</v>
      </c>
      <c r="D125" s="312" t="s">
        <v>972</v>
      </c>
      <c r="E125" s="312" t="s">
        <v>974</v>
      </c>
      <c r="F125" s="312" t="s">
        <v>1002</v>
      </c>
      <c r="G125" s="312" t="s">
        <v>1032</v>
      </c>
      <c r="H125" s="312" t="s">
        <v>1080</v>
      </c>
      <c r="I125" s="314"/>
      <c r="J125" s="315">
        <v>0.61436978594063296</v>
      </c>
      <c r="K125" s="315">
        <v>0.61436978594063296</v>
      </c>
    </row>
    <row r="126" spans="1:11">
      <c r="A126" s="310" t="s">
        <v>969</v>
      </c>
      <c r="B126" s="310" t="s">
        <v>970</v>
      </c>
      <c r="C126" s="310" t="s">
        <v>971</v>
      </c>
      <c r="D126" s="310" t="s">
        <v>972</v>
      </c>
      <c r="E126" s="310" t="s">
        <v>974</v>
      </c>
      <c r="F126" s="310" t="s">
        <v>1005</v>
      </c>
      <c r="G126" s="310" t="s">
        <v>1032</v>
      </c>
      <c r="H126" s="310" t="s">
        <v>1077</v>
      </c>
      <c r="I126" s="310">
        <v>5.5341775000000002</v>
      </c>
      <c r="J126" s="310"/>
      <c r="K126" s="310">
        <v>1.2252862499999999</v>
      </c>
    </row>
    <row r="127" spans="1:11">
      <c r="A127" s="310" t="s">
        <v>969</v>
      </c>
      <c r="B127" s="310" t="s">
        <v>970</v>
      </c>
      <c r="C127" s="310" t="s">
        <v>971</v>
      </c>
      <c r="D127" s="310" t="s">
        <v>972</v>
      </c>
      <c r="E127" s="310" t="s">
        <v>974</v>
      </c>
      <c r="F127" s="310" t="s">
        <v>1005</v>
      </c>
      <c r="G127" s="310" t="s">
        <v>1032</v>
      </c>
      <c r="H127" s="310" t="s">
        <v>1078</v>
      </c>
      <c r="I127" s="311">
        <v>5.9532440325219702E-7</v>
      </c>
      <c r="J127" s="311"/>
      <c r="K127" s="311">
        <v>1.7809246997172899E-7</v>
      </c>
    </row>
    <row r="128" spans="1:11">
      <c r="A128" s="312" t="s">
        <v>969</v>
      </c>
      <c r="B128" s="312" t="s">
        <v>970</v>
      </c>
      <c r="C128" s="312" t="s">
        <v>971</v>
      </c>
      <c r="D128" s="312" t="s">
        <v>972</v>
      </c>
      <c r="E128" s="312" t="s">
        <v>974</v>
      </c>
      <c r="F128" s="312" t="s">
        <v>1005</v>
      </c>
      <c r="G128" s="312" t="s">
        <v>1032</v>
      </c>
      <c r="H128" s="312" t="s">
        <v>1079</v>
      </c>
      <c r="I128" s="313"/>
      <c r="J128" s="316">
        <f>'4.a Electric heating'!N47</f>
        <v>9.9828112054210896E-2</v>
      </c>
      <c r="K128" s="316">
        <f>'4.a Electric heating'!AQ47</f>
        <v>0.20620629980132144</v>
      </c>
    </row>
    <row r="129" spans="1:11">
      <c r="A129" s="312" t="s">
        <v>969</v>
      </c>
      <c r="B129" s="312" t="s">
        <v>970</v>
      </c>
      <c r="C129" s="312" t="s">
        <v>971</v>
      </c>
      <c r="D129" s="312" t="s">
        <v>972</v>
      </c>
      <c r="E129" s="312" t="s">
        <v>974</v>
      </c>
      <c r="F129" s="312" t="s">
        <v>1005</v>
      </c>
      <c r="G129" s="312" t="s">
        <v>1032</v>
      </c>
      <c r="H129" s="312" t="s">
        <v>1080</v>
      </c>
      <c r="I129" s="314"/>
      <c r="J129" s="315">
        <v>0.61436978594063296</v>
      </c>
      <c r="K129" s="315">
        <v>0.61436978594063296</v>
      </c>
    </row>
    <row r="130" spans="1:11">
      <c r="A130" s="310" t="s">
        <v>969</v>
      </c>
      <c r="B130" s="310" t="s">
        <v>970</v>
      </c>
      <c r="C130" s="310" t="s">
        <v>971</v>
      </c>
      <c r="D130" s="310" t="s">
        <v>972</v>
      </c>
      <c r="E130" s="310" t="s">
        <v>974</v>
      </c>
      <c r="F130" s="310" t="s">
        <v>1002</v>
      </c>
      <c r="G130" s="310" t="s">
        <v>1003</v>
      </c>
      <c r="H130" s="310" t="s">
        <v>1077</v>
      </c>
      <c r="I130" s="310">
        <v>548111.30425199994</v>
      </c>
      <c r="J130" s="310">
        <v>226377.90106199999</v>
      </c>
      <c r="K130" s="310">
        <v>397399.40867999999</v>
      </c>
    </row>
    <row r="131" spans="1:11">
      <c r="A131" s="310" t="s">
        <v>969</v>
      </c>
      <c r="B131" s="310" t="s">
        <v>970</v>
      </c>
      <c r="C131" s="310" t="s">
        <v>971</v>
      </c>
      <c r="D131" s="310" t="s">
        <v>972</v>
      </c>
      <c r="E131" s="310" t="s">
        <v>974</v>
      </c>
      <c r="F131" s="310" t="s">
        <v>1002</v>
      </c>
      <c r="G131" s="310" t="s">
        <v>1003</v>
      </c>
      <c r="H131" s="310" t="s">
        <v>1078</v>
      </c>
      <c r="I131" s="311">
        <v>6.09897758801137E-2</v>
      </c>
      <c r="J131" s="311">
        <v>5.3011197058597498E-2</v>
      </c>
      <c r="K131" s="311">
        <v>5.7761067878731101E-2</v>
      </c>
    </row>
    <row r="132" spans="1:11">
      <c r="A132" s="312" t="s">
        <v>969</v>
      </c>
      <c r="B132" s="312" t="s">
        <v>970</v>
      </c>
      <c r="C132" s="312" t="s">
        <v>971</v>
      </c>
      <c r="D132" s="312" t="s">
        <v>972</v>
      </c>
      <c r="E132" s="312" t="s">
        <v>974</v>
      </c>
      <c r="F132" s="312" t="s">
        <v>1002</v>
      </c>
      <c r="G132" s="312" t="s">
        <v>1003</v>
      </c>
      <c r="H132" s="312" t="s">
        <v>1079</v>
      </c>
      <c r="I132" s="313"/>
      <c r="J132" s="316">
        <f>'2.b-MTH2-HTH'!N60</f>
        <v>0.348033858794222</v>
      </c>
      <c r="K132" s="316">
        <f>'2.b-MTH2-HTH'!AQ60</f>
        <v>0.54099447518753085</v>
      </c>
    </row>
    <row r="133" spans="1:11">
      <c r="A133" s="312" t="s">
        <v>969</v>
      </c>
      <c r="B133" s="312" t="s">
        <v>970</v>
      </c>
      <c r="C133" s="312" t="s">
        <v>971</v>
      </c>
      <c r="D133" s="312" t="s">
        <v>972</v>
      </c>
      <c r="E133" s="312" t="s">
        <v>974</v>
      </c>
      <c r="F133" s="312" t="s">
        <v>1002</v>
      </c>
      <c r="G133" s="312" t="s">
        <v>1003</v>
      </c>
      <c r="H133" s="312" t="s">
        <v>1080</v>
      </c>
      <c r="I133" s="314"/>
      <c r="J133" s="315">
        <v>0.36986156609954601</v>
      </c>
      <c r="K133" s="315">
        <v>0.36986156609954601</v>
      </c>
    </row>
    <row r="134" spans="1:11">
      <c r="A134" s="310" t="s">
        <v>969</v>
      </c>
      <c r="B134" s="310" t="s">
        <v>970</v>
      </c>
      <c r="C134" s="310" t="s">
        <v>971</v>
      </c>
      <c r="D134" s="310" t="s">
        <v>972</v>
      </c>
      <c r="E134" s="310" t="s">
        <v>974</v>
      </c>
      <c r="F134" s="310" t="s">
        <v>1005</v>
      </c>
      <c r="G134" s="310" t="s">
        <v>1003</v>
      </c>
      <c r="H134" s="310" t="s">
        <v>1077</v>
      </c>
      <c r="I134" s="310">
        <v>88053.827520000006</v>
      </c>
      <c r="J134" s="310">
        <v>20641.635578958299</v>
      </c>
      <c r="K134" s="310">
        <v>50410.729668333297</v>
      </c>
    </row>
    <row r="135" spans="1:11">
      <c r="A135" s="310" t="s">
        <v>969</v>
      </c>
      <c r="B135" s="310" t="s">
        <v>970</v>
      </c>
      <c r="C135" s="310" t="s">
        <v>971</v>
      </c>
      <c r="D135" s="310" t="s">
        <v>972</v>
      </c>
      <c r="E135" s="310" t="s">
        <v>974</v>
      </c>
      <c r="F135" s="310" t="s">
        <v>1005</v>
      </c>
      <c r="G135" s="310" t="s">
        <v>1003</v>
      </c>
      <c r="H135" s="310" t="s">
        <v>1078</v>
      </c>
      <c r="I135" s="311">
        <v>9.3227505971039508E-3</v>
      </c>
      <c r="J135" s="311">
        <v>4.8336776962528199E-3</v>
      </c>
      <c r="K135" s="311">
        <v>7.3270808023109899E-3</v>
      </c>
    </row>
    <row r="136" spans="1:11">
      <c r="A136" s="312" t="s">
        <v>969</v>
      </c>
      <c r="B136" s="312" t="s">
        <v>970</v>
      </c>
      <c r="C136" s="312" t="s">
        <v>971</v>
      </c>
      <c r="D136" s="312" t="s">
        <v>972</v>
      </c>
      <c r="E136" s="312" t="s">
        <v>974</v>
      </c>
      <c r="F136" s="312" t="s">
        <v>1005</v>
      </c>
      <c r="G136" s="312" t="s">
        <v>1003</v>
      </c>
      <c r="H136" s="312" t="s">
        <v>1079</v>
      </c>
      <c r="I136" s="313"/>
      <c r="J136" s="316">
        <f>'4.a Electric heating'!N43</f>
        <v>0.87275156669939502</v>
      </c>
      <c r="K136" s="316">
        <f>'4.a Electric heating'!AQ43</f>
        <v>0.92200498007110798</v>
      </c>
    </row>
    <row r="137" spans="1:11">
      <c r="A137" s="312" t="s">
        <v>969</v>
      </c>
      <c r="B137" s="312" t="s">
        <v>970</v>
      </c>
      <c r="C137" s="312" t="s">
        <v>971</v>
      </c>
      <c r="D137" s="312" t="s">
        <v>972</v>
      </c>
      <c r="E137" s="312" t="s">
        <v>974</v>
      </c>
      <c r="F137" s="312" t="s">
        <v>1005</v>
      </c>
      <c r="G137" s="312" t="s">
        <v>1003</v>
      </c>
      <c r="H137" s="312" t="s">
        <v>1080</v>
      </c>
      <c r="I137" s="314"/>
      <c r="J137" s="315">
        <v>0.36986156609954601</v>
      </c>
      <c r="K137" s="315">
        <v>0.36986156609954601</v>
      </c>
    </row>
    <row r="138" spans="1:11">
      <c r="A138" s="310" t="s">
        <v>969</v>
      </c>
      <c r="B138" s="310" t="s">
        <v>970</v>
      </c>
      <c r="C138" s="310" t="s">
        <v>971</v>
      </c>
      <c r="D138" s="310" t="s">
        <v>972</v>
      </c>
      <c r="E138" s="310" t="s">
        <v>974</v>
      </c>
      <c r="F138" s="310" t="s">
        <v>1002</v>
      </c>
      <c r="G138" s="310" t="s">
        <v>1030</v>
      </c>
      <c r="H138" s="310" t="s">
        <v>1077</v>
      </c>
      <c r="I138" s="310">
        <v>14566.242399999999</v>
      </c>
      <c r="J138" s="310">
        <v>35.5899</v>
      </c>
      <c r="K138" s="310">
        <v>199.91749999999999</v>
      </c>
    </row>
    <row r="139" spans="1:11">
      <c r="A139" s="310" t="s">
        <v>969</v>
      </c>
      <c r="B139" s="310" t="s">
        <v>970</v>
      </c>
      <c r="C139" s="310" t="s">
        <v>971</v>
      </c>
      <c r="D139" s="310" t="s">
        <v>972</v>
      </c>
      <c r="E139" s="310" t="s">
        <v>974</v>
      </c>
      <c r="F139" s="310" t="s">
        <v>1002</v>
      </c>
      <c r="G139" s="310" t="s">
        <v>1030</v>
      </c>
      <c r="H139" s="310" t="s">
        <v>1078</v>
      </c>
      <c r="I139" s="311">
        <v>1.7833785030035799E-3</v>
      </c>
      <c r="J139" s="311">
        <v>8.3341315267299999E-6</v>
      </c>
      <c r="K139" s="311">
        <v>2.90575376697267E-5</v>
      </c>
    </row>
    <row r="140" spans="1:11">
      <c r="A140" s="312" t="s">
        <v>969</v>
      </c>
      <c r="B140" s="312" t="s">
        <v>970</v>
      </c>
      <c r="C140" s="312" t="s">
        <v>971</v>
      </c>
      <c r="D140" s="312" t="s">
        <v>972</v>
      </c>
      <c r="E140" s="312" t="s">
        <v>974</v>
      </c>
      <c r="F140" s="312" t="s">
        <v>1002</v>
      </c>
      <c r="G140" s="312" t="s">
        <v>1030</v>
      </c>
      <c r="H140" s="312" t="s">
        <v>1079</v>
      </c>
      <c r="I140" s="313"/>
      <c r="J140" s="316">
        <f>'2.a-LTH-MTH1'!N59</f>
        <v>0.87515043001749504</v>
      </c>
      <c r="K140" s="316">
        <f>'2.a-LTH-MTH1'!AQ59</f>
        <v>0.92287433396642304</v>
      </c>
    </row>
    <row r="141" spans="1:11">
      <c r="A141" s="312" t="s">
        <v>969</v>
      </c>
      <c r="B141" s="312" t="s">
        <v>970</v>
      </c>
      <c r="C141" s="312" t="s">
        <v>971</v>
      </c>
      <c r="D141" s="312" t="s">
        <v>972</v>
      </c>
      <c r="E141" s="312" t="s">
        <v>974</v>
      </c>
      <c r="F141" s="312" t="s">
        <v>1002</v>
      </c>
      <c r="G141" s="312" t="s">
        <v>1030</v>
      </c>
      <c r="H141" s="312" t="s">
        <v>1080</v>
      </c>
      <c r="I141" s="314"/>
      <c r="J141" s="315">
        <v>0.29540352120997299</v>
      </c>
      <c r="K141" s="315">
        <v>0.29540352120997299</v>
      </c>
    </row>
    <row r="142" spans="1:11">
      <c r="A142" s="310" t="s">
        <v>969</v>
      </c>
      <c r="B142" s="310" t="s">
        <v>970</v>
      </c>
      <c r="C142" s="310" t="s">
        <v>971</v>
      </c>
      <c r="D142" s="310" t="s">
        <v>972</v>
      </c>
      <c r="E142" s="310" t="s">
        <v>974</v>
      </c>
      <c r="F142" s="310" t="s">
        <v>1005</v>
      </c>
      <c r="G142" s="310" t="s">
        <v>1030</v>
      </c>
      <c r="H142" s="310" t="s">
        <v>1077</v>
      </c>
      <c r="I142" s="310">
        <v>5.5341775000000002</v>
      </c>
      <c r="J142" s="310"/>
      <c r="K142" s="310">
        <v>1.2252862499999999</v>
      </c>
    </row>
    <row r="143" spans="1:11">
      <c r="A143" s="310" t="s">
        <v>969</v>
      </c>
      <c r="B143" s="310" t="s">
        <v>970</v>
      </c>
      <c r="C143" s="310" t="s">
        <v>971</v>
      </c>
      <c r="D143" s="310" t="s">
        <v>972</v>
      </c>
      <c r="E143" s="310" t="s">
        <v>974</v>
      </c>
      <c r="F143" s="310" t="s">
        <v>1005</v>
      </c>
      <c r="G143" s="310" t="s">
        <v>1030</v>
      </c>
      <c r="H143" s="310" t="s">
        <v>1078</v>
      </c>
      <c r="I143" s="311">
        <v>5.9532440325219702E-7</v>
      </c>
      <c r="J143" s="311"/>
      <c r="K143" s="311">
        <v>1.7809246997172899E-7</v>
      </c>
    </row>
    <row r="144" spans="1:11">
      <c r="A144" s="312" t="s">
        <v>969</v>
      </c>
      <c r="B144" s="312" t="s">
        <v>970</v>
      </c>
      <c r="C144" s="312" t="s">
        <v>971</v>
      </c>
      <c r="D144" s="312" t="s">
        <v>972</v>
      </c>
      <c r="E144" s="312" t="s">
        <v>974</v>
      </c>
      <c r="F144" s="312" t="s">
        <v>1005</v>
      </c>
      <c r="G144" s="312" t="s">
        <v>1030</v>
      </c>
      <c r="H144" s="312" t="s">
        <v>1079</v>
      </c>
      <c r="I144" s="313"/>
      <c r="J144" s="316">
        <f>'4.a Electric heating'!N43</f>
        <v>0.87275156669939502</v>
      </c>
      <c r="K144" s="316">
        <f>'4.a Electric heating'!AQ43</f>
        <v>0.92200498007110798</v>
      </c>
    </row>
    <row r="145" spans="1:11">
      <c r="A145" s="312" t="s">
        <v>969</v>
      </c>
      <c r="B145" s="312" t="s">
        <v>970</v>
      </c>
      <c r="C145" s="312" t="s">
        <v>971</v>
      </c>
      <c r="D145" s="312" t="s">
        <v>972</v>
      </c>
      <c r="E145" s="312" t="s">
        <v>974</v>
      </c>
      <c r="F145" s="312" t="s">
        <v>1005</v>
      </c>
      <c r="G145" s="312" t="s">
        <v>1030</v>
      </c>
      <c r="H145" s="312" t="s">
        <v>1080</v>
      </c>
      <c r="I145" s="314"/>
      <c r="J145" s="315">
        <v>0.29540352120997299</v>
      </c>
      <c r="K145" s="315">
        <v>0.29540352120997299</v>
      </c>
    </row>
    <row r="146" spans="1:11">
      <c r="A146" s="310" t="s">
        <v>969</v>
      </c>
      <c r="B146" s="310" t="s">
        <v>970</v>
      </c>
      <c r="C146" s="310" t="s">
        <v>971</v>
      </c>
      <c r="D146" s="310" t="s">
        <v>972</v>
      </c>
      <c r="E146" s="310" t="s">
        <v>974</v>
      </c>
      <c r="F146" s="310" t="s">
        <v>1002</v>
      </c>
      <c r="G146" s="310" t="s">
        <v>1031</v>
      </c>
      <c r="H146" s="310" t="s">
        <v>1077</v>
      </c>
      <c r="I146" s="310">
        <v>41.439799999999998</v>
      </c>
      <c r="J146" s="310"/>
      <c r="K146" s="310"/>
    </row>
    <row r="147" spans="1:11">
      <c r="A147" s="310" t="s">
        <v>969</v>
      </c>
      <c r="B147" s="310" t="s">
        <v>970</v>
      </c>
      <c r="C147" s="310" t="s">
        <v>971</v>
      </c>
      <c r="D147" s="310" t="s">
        <v>972</v>
      </c>
      <c r="E147" s="310" t="s">
        <v>974</v>
      </c>
      <c r="F147" s="310" t="s">
        <v>1002</v>
      </c>
      <c r="G147" s="310" t="s">
        <v>1031</v>
      </c>
      <c r="H147" s="310" t="s">
        <v>1078</v>
      </c>
      <c r="I147" s="311">
        <v>4.49573715485098E-6</v>
      </c>
      <c r="J147" s="311"/>
      <c r="K147" s="311"/>
    </row>
    <row r="148" spans="1:11">
      <c r="A148" s="312" t="s">
        <v>969</v>
      </c>
      <c r="B148" s="312" t="s">
        <v>970</v>
      </c>
      <c r="C148" s="312" t="s">
        <v>971</v>
      </c>
      <c r="D148" s="312" t="s">
        <v>972</v>
      </c>
      <c r="E148" s="312" t="s">
        <v>974</v>
      </c>
      <c r="F148" s="312" t="s">
        <v>1002</v>
      </c>
      <c r="G148" s="312" t="s">
        <v>1031</v>
      </c>
      <c r="H148" s="312" t="s">
        <v>1079</v>
      </c>
      <c r="I148" s="313"/>
      <c r="J148" s="316">
        <f>'2.a-LTH-MTH1'!N59</f>
        <v>0.87515043001749504</v>
      </c>
      <c r="K148" s="316">
        <f>'2.a-LTH-MTH1'!AQ59</f>
        <v>0.92287433396642304</v>
      </c>
    </row>
    <row r="149" spans="1:11">
      <c r="A149" s="312" t="s">
        <v>969</v>
      </c>
      <c r="B149" s="312" t="s">
        <v>970</v>
      </c>
      <c r="C149" s="312" t="s">
        <v>971</v>
      </c>
      <c r="D149" s="312" t="s">
        <v>972</v>
      </c>
      <c r="E149" s="312" t="s">
        <v>974</v>
      </c>
      <c r="F149" s="312" t="s">
        <v>1002</v>
      </c>
      <c r="G149" s="312" t="s">
        <v>1031</v>
      </c>
      <c r="H149" s="312" t="s">
        <v>1080</v>
      </c>
      <c r="I149" s="314"/>
      <c r="J149" s="315">
        <v>0.24163805163423599</v>
      </c>
      <c r="K149" s="315">
        <v>0.24163805163423599</v>
      </c>
    </row>
    <row r="150" spans="1:11">
      <c r="A150" s="310" t="s">
        <v>969</v>
      </c>
      <c r="B150" s="310" t="s">
        <v>970</v>
      </c>
      <c r="C150" s="310" t="s">
        <v>971</v>
      </c>
      <c r="D150" s="310" t="s">
        <v>972</v>
      </c>
      <c r="E150" s="310" t="s">
        <v>974</v>
      </c>
      <c r="F150" s="310" t="s">
        <v>1005</v>
      </c>
      <c r="G150" s="310" t="s">
        <v>1031</v>
      </c>
      <c r="H150" s="310" t="s">
        <v>1077</v>
      </c>
      <c r="I150" s="310">
        <v>0.12255000000000001</v>
      </c>
      <c r="J150" s="310"/>
      <c r="K150" s="310"/>
    </row>
    <row r="151" spans="1:11">
      <c r="A151" s="310" t="s">
        <v>969</v>
      </c>
      <c r="B151" s="310" t="s">
        <v>970</v>
      </c>
      <c r="C151" s="310" t="s">
        <v>971</v>
      </c>
      <c r="D151" s="310" t="s">
        <v>972</v>
      </c>
      <c r="E151" s="310" t="s">
        <v>974</v>
      </c>
      <c r="F151" s="310" t="s">
        <v>1005</v>
      </c>
      <c r="G151" s="310" t="s">
        <v>1031</v>
      </c>
      <c r="H151" s="310" t="s">
        <v>1078</v>
      </c>
      <c r="I151" s="311">
        <v>1.3295252108528199E-8</v>
      </c>
      <c r="J151" s="311"/>
      <c r="K151" s="311"/>
    </row>
    <row r="152" spans="1:11">
      <c r="A152" s="312" t="s">
        <v>969</v>
      </c>
      <c r="B152" s="312" t="s">
        <v>970</v>
      </c>
      <c r="C152" s="312" t="s">
        <v>971</v>
      </c>
      <c r="D152" s="312" t="s">
        <v>972</v>
      </c>
      <c r="E152" s="312" t="s">
        <v>974</v>
      </c>
      <c r="F152" s="312" t="s">
        <v>1005</v>
      </c>
      <c r="G152" s="312" t="s">
        <v>1031</v>
      </c>
      <c r="H152" s="312" t="s">
        <v>1079</v>
      </c>
      <c r="I152" s="313"/>
      <c r="J152" s="316">
        <f>'4.a Electric heating'!N43</f>
        <v>0.87275156669939502</v>
      </c>
      <c r="K152" s="316">
        <f>'4.a Electric heating'!AQ43</f>
        <v>0.92200498007110798</v>
      </c>
    </row>
    <row r="153" spans="1:11">
      <c r="A153" s="312" t="s">
        <v>969</v>
      </c>
      <c r="B153" s="312" t="s">
        <v>970</v>
      </c>
      <c r="C153" s="312" t="s">
        <v>971</v>
      </c>
      <c r="D153" s="312" t="s">
        <v>972</v>
      </c>
      <c r="E153" s="312" t="s">
        <v>974</v>
      </c>
      <c r="F153" s="312" t="s">
        <v>1005</v>
      </c>
      <c r="G153" s="312" t="s">
        <v>1031</v>
      </c>
      <c r="H153" s="312" t="s">
        <v>1080</v>
      </c>
      <c r="I153" s="314"/>
      <c r="J153" s="315">
        <v>0.24163805163423599</v>
      </c>
      <c r="K153" s="315">
        <v>0.24163805163423599</v>
      </c>
    </row>
    <row r="154" spans="1:11">
      <c r="A154" s="310" t="s">
        <v>969</v>
      </c>
      <c r="B154" s="310" t="s">
        <v>970</v>
      </c>
      <c r="C154" s="310" t="s">
        <v>971</v>
      </c>
      <c r="D154" s="310" t="s">
        <v>972</v>
      </c>
      <c r="E154" s="310" t="s">
        <v>974</v>
      </c>
      <c r="F154" s="310" t="s">
        <v>1002</v>
      </c>
      <c r="G154" s="310" t="s">
        <v>1009</v>
      </c>
      <c r="H154" s="310" t="s">
        <v>1077</v>
      </c>
      <c r="I154" s="310">
        <v>317818.45429999998</v>
      </c>
      <c r="J154" s="310">
        <v>136570.96520000001</v>
      </c>
      <c r="K154" s="310">
        <v>266039.6544</v>
      </c>
    </row>
    <row r="155" spans="1:11">
      <c r="A155" s="310" t="s">
        <v>969</v>
      </c>
      <c r="B155" s="310" t="s">
        <v>970</v>
      </c>
      <c r="C155" s="310" t="s">
        <v>971</v>
      </c>
      <c r="D155" s="310" t="s">
        <v>972</v>
      </c>
      <c r="E155" s="310" t="s">
        <v>974</v>
      </c>
      <c r="F155" s="310" t="s">
        <v>1002</v>
      </c>
      <c r="G155" s="310" t="s">
        <v>1009</v>
      </c>
      <c r="H155" s="310" t="s">
        <v>1078</v>
      </c>
      <c r="I155" s="311">
        <v>4.1708280752714003E-2</v>
      </c>
      <c r="J155" s="311">
        <v>3.1980994234579598E-2</v>
      </c>
      <c r="K155" s="311">
        <v>3.8668237044626297E-2</v>
      </c>
    </row>
    <row r="156" spans="1:11">
      <c r="A156" s="312" t="s">
        <v>969</v>
      </c>
      <c r="B156" s="312" t="s">
        <v>970</v>
      </c>
      <c r="C156" s="312" t="s">
        <v>971</v>
      </c>
      <c r="D156" s="312" t="s">
        <v>972</v>
      </c>
      <c r="E156" s="312" t="s">
        <v>974</v>
      </c>
      <c r="F156" s="312" t="s">
        <v>1002</v>
      </c>
      <c r="G156" s="312" t="s">
        <v>1009</v>
      </c>
      <c r="H156" s="312" t="s">
        <v>1079</v>
      </c>
      <c r="I156" s="313"/>
      <c r="J156" s="316">
        <f>'2.a-LTH-MTH1'!N59</f>
        <v>0.87515043001749504</v>
      </c>
      <c r="K156" s="316">
        <f>'2.a-LTH-MTH1'!AQ59</f>
        <v>0.92287433396642304</v>
      </c>
    </row>
    <row r="157" spans="1:11">
      <c r="A157" s="312" t="s">
        <v>969</v>
      </c>
      <c r="B157" s="312" t="s">
        <v>970</v>
      </c>
      <c r="C157" s="312" t="s">
        <v>971</v>
      </c>
      <c r="D157" s="312" t="s">
        <v>972</v>
      </c>
      <c r="E157" s="312" t="s">
        <v>974</v>
      </c>
      <c r="F157" s="312" t="s">
        <v>1002</v>
      </c>
      <c r="G157" s="312" t="s">
        <v>1009</v>
      </c>
      <c r="H157" s="312" t="s">
        <v>1080</v>
      </c>
      <c r="I157" s="314"/>
      <c r="J157" s="315">
        <v>0.20099155835454899</v>
      </c>
      <c r="K157" s="315">
        <v>0.20099155835454899</v>
      </c>
    </row>
    <row r="158" spans="1:11">
      <c r="A158" s="310" t="s">
        <v>969</v>
      </c>
      <c r="B158" s="310" t="s">
        <v>970</v>
      </c>
      <c r="C158" s="310" t="s">
        <v>971</v>
      </c>
      <c r="D158" s="310" t="s">
        <v>972</v>
      </c>
      <c r="E158" s="310" t="s">
        <v>974</v>
      </c>
      <c r="F158" s="310" t="s">
        <v>1005</v>
      </c>
      <c r="G158" s="310" t="s">
        <v>1009</v>
      </c>
      <c r="H158" s="310" t="s">
        <v>1077</v>
      </c>
      <c r="I158" s="310">
        <v>125475.139645</v>
      </c>
      <c r="J158" s="310">
        <v>27200.074897499999</v>
      </c>
      <c r="K158" s="310">
        <v>85564.544407499998</v>
      </c>
    </row>
    <row r="159" spans="1:11">
      <c r="A159" s="310" t="s">
        <v>969</v>
      </c>
      <c r="B159" s="310" t="s">
        <v>970</v>
      </c>
      <c r="C159" s="310" t="s">
        <v>971</v>
      </c>
      <c r="D159" s="310" t="s">
        <v>972</v>
      </c>
      <c r="E159" s="310" t="s">
        <v>974</v>
      </c>
      <c r="F159" s="310" t="s">
        <v>1005</v>
      </c>
      <c r="G159" s="310" t="s">
        <v>1009</v>
      </c>
      <c r="H159" s="310" t="s">
        <v>1078</v>
      </c>
      <c r="I159" s="311">
        <v>1.32847539510015E-2</v>
      </c>
      <c r="J159" s="311">
        <v>6.3694756583376703E-3</v>
      </c>
      <c r="K159" s="311">
        <v>1.24366049611161E-2</v>
      </c>
    </row>
    <row r="160" spans="1:11">
      <c r="A160" s="312" t="s">
        <v>969</v>
      </c>
      <c r="B160" s="312" t="s">
        <v>970</v>
      </c>
      <c r="C160" s="312" t="s">
        <v>971</v>
      </c>
      <c r="D160" s="312" t="s">
        <v>972</v>
      </c>
      <c r="E160" s="312" t="s">
        <v>974</v>
      </c>
      <c r="F160" s="312" t="s">
        <v>1005</v>
      </c>
      <c r="G160" s="312" t="s">
        <v>1009</v>
      </c>
      <c r="H160" s="312" t="s">
        <v>1079</v>
      </c>
      <c r="I160" s="313"/>
      <c r="J160" s="316">
        <f>'4.a Electric heating'!N43</f>
        <v>0.87275156669939502</v>
      </c>
      <c r="K160" s="316">
        <f>'4.a Electric heating'!AQ43</f>
        <v>0.92200498007110798</v>
      </c>
    </row>
    <row r="161" spans="1:11">
      <c r="A161" s="312" t="s">
        <v>969</v>
      </c>
      <c r="B161" s="312" t="s">
        <v>970</v>
      </c>
      <c r="C161" s="312" t="s">
        <v>971</v>
      </c>
      <c r="D161" s="312" t="s">
        <v>972</v>
      </c>
      <c r="E161" s="312" t="s">
        <v>974</v>
      </c>
      <c r="F161" s="312" t="s">
        <v>1005</v>
      </c>
      <c r="G161" s="312" t="s">
        <v>1009</v>
      </c>
      <c r="H161" s="312" t="s">
        <v>1080</v>
      </c>
      <c r="I161" s="314"/>
      <c r="J161" s="315">
        <v>0.20099155835454899</v>
      </c>
      <c r="K161" s="315">
        <v>0.20099155835454899</v>
      </c>
    </row>
    <row r="162" spans="1:11">
      <c r="A162" s="310" t="s">
        <v>969</v>
      </c>
      <c r="B162" s="310" t="s">
        <v>970</v>
      </c>
      <c r="C162" s="310" t="s">
        <v>971</v>
      </c>
      <c r="D162" s="310" t="s">
        <v>972</v>
      </c>
      <c r="E162" s="310" t="s">
        <v>974</v>
      </c>
      <c r="F162" s="310" t="s">
        <v>1028</v>
      </c>
      <c r="G162" s="310" t="s">
        <v>1009</v>
      </c>
      <c r="H162" s="310" t="s">
        <v>1077</v>
      </c>
      <c r="I162" s="310">
        <v>120.634</v>
      </c>
      <c r="J162" s="310">
        <v>1.0508999999999999</v>
      </c>
      <c r="K162" s="310">
        <v>7.3563999999999998</v>
      </c>
    </row>
    <row r="163" spans="1:11">
      <c r="A163" s="310" t="s">
        <v>969</v>
      </c>
      <c r="B163" s="310" t="s">
        <v>970</v>
      </c>
      <c r="C163" s="310" t="s">
        <v>971</v>
      </c>
      <c r="D163" s="310" t="s">
        <v>972</v>
      </c>
      <c r="E163" s="310" t="s">
        <v>974</v>
      </c>
      <c r="F163" s="310" t="s">
        <v>1028</v>
      </c>
      <c r="G163" s="310" t="s">
        <v>1009</v>
      </c>
      <c r="H163" s="310" t="s">
        <v>1078</v>
      </c>
      <c r="I163" s="311">
        <v>1.2772195453691E-5</v>
      </c>
      <c r="J163" s="311">
        <v>2.4609057124185698E-7</v>
      </c>
      <c r="K163" s="311">
        <v>1.06923541017459E-6</v>
      </c>
    </row>
    <row r="164" spans="1:11" s="321" customFormat="1">
      <c r="A164" s="319" t="s">
        <v>969</v>
      </c>
      <c r="B164" s="319" t="s">
        <v>970</v>
      </c>
      <c r="C164" s="319" t="s">
        <v>971</v>
      </c>
      <c r="D164" s="319" t="s">
        <v>972</v>
      </c>
      <c r="E164" s="319" t="s">
        <v>974</v>
      </c>
      <c r="F164" s="319" t="s">
        <v>1028</v>
      </c>
      <c r="G164" s="319" t="s">
        <v>1009</v>
      </c>
      <c r="H164" s="319" t="s">
        <v>1079</v>
      </c>
      <c r="I164" s="320"/>
      <c r="J164" s="320"/>
      <c r="K164" s="320"/>
    </row>
    <row r="165" spans="1:11">
      <c r="A165" s="312" t="s">
        <v>969</v>
      </c>
      <c r="B165" s="312" t="s">
        <v>970</v>
      </c>
      <c r="C165" s="312" t="s">
        <v>971</v>
      </c>
      <c r="D165" s="312" t="s">
        <v>972</v>
      </c>
      <c r="E165" s="312" t="s">
        <v>974</v>
      </c>
      <c r="F165" s="312" t="s">
        <v>1028</v>
      </c>
      <c r="G165" s="312" t="s">
        <v>1009</v>
      </c>
      <c r="H165" s="312" t="s">
        <v>1080</v>
      </c>
      <c r="I165" s="314"/>
      <c r="J165" s="315">
        <v>0.20099155835454899</v>
      </c>
      <c r="K165" s="315">
        <v>0.20099155835454899</v>
      </c>
    </row>
    <row r="166" spans="1:11">
      <c r="A166" s="310" t="s">
        <v>969</v>
      </c>
      <c r="B166" s="310" t="s">
        <v>970</v>
      </c>
      <c r="C166" s="310" t="s">
        <v>971</v>
      </c>
      <c r="D166" s="310" t="s">
        <v>972</v>
      </c>
      <c r="E166" s="310" t="s">
        <v>974</v>
      </c>
      <c r="F166" s="310" t="s">
        <v>1002</v>
      </c>
      <c r="G166" s="310" t="s">
        <v>1076</v>
      </c>
      <c r="H166" s="310" t="s">
        <v>1077</v>
      </c>
      <c r="I166" s="310">
        <v>951657.99750000006</v>
      </c>
      <c r="J166" s="310">
        <v>778888.44640000002</v>
      </c>
      <c r="K166" s="310">
        <v>514586.71500000003</v>
      </c>
    </row>
    <row r="167" spans="1:11">
      <c r="A167" s="310" t="s">
        <v>969</v>
      </c>
      <c r="B167" s="310" t="s">
        <v>970</v>
      </c>
      <c r="C167" s="310" t="s">
        <v>971</v>
      </c>
      <c r="D167" s="310" t="s">
        <v>972</v>
      </c>
      <c r="E167" s="310" t="s">
        <v>974</v>
      </c>
      <c r="F167" s="310" t="s">
        <v>1002</v>
      </c>
      <c r="G167" s="310" t="s">
        <v>1076</v>
      </c>
      <c r="H167" s="310" t="s">
        <v>1078</v>
      </c>
      <c r="I167" s="311">
        <v>0.18239328452588999</v>
      </c>
      <c r="J167" s="311">
        <v>0.18239328452588999</v>
      </c>
      <c r="K167" s="311">
        <v>7.4793966788567395E-2</v>
      </c>
    </row>
    <row r="168" spans="1:11">
      <c r="A168" s="312" t="s">
        <v>969</v>
      </c>
      <c r="B168" s="312" t="s">
        <v>970</v>
      </c>
      <c r="C168" s="312" t="s">
        <v>971</v>
      </c>
      <c r="D168" s="312" t="s">
        <v>972</v>
      </c>
      <c r="E168" s="312" t="s">
        <v>974</v>
      </c>
      <c r="F168" s="312" t="s">
        <v>1002</v>
      </c>
      <c r="G168" s="312" t="s">
        <v>1076</v>
      </c>
      <c r="H168" s="312" t="s">
        <v>1079</v>
      </c>
      <c r="I168" s="313"/>
      <c r="J168" s="316">
        <f>'2.a-LTH-MTH1'!N59</f>
        <v>0.87515043001749504</v>
      </c>
      <c r="K168" s="316">
        <f>'2.a-LTH-MTH1'!AQ59</f>
        <v>0.92287433396642304</v>
      </c>
    </row>
    <row r="169" spans="1:11">
      <c r="A169" s="312" t="s">
        <v>969</v>
      </c>
      <c r="B169" s="312" t="s">
        <v>970</v>
      </c>
      <c r="C169" s="312" t="s">
        <v>971</v>
      </c>
      <c r="D169" s="312" t="s">
        <v>972</v>
      </c>
      <c r="E169" s="312" t="s">
        <v>974</v>
      </c>
      <c r="F169" s="312" t="s">
        <v>1002</v>
      </c>
      <c r="G169" s="312" t="s">
        <v>1076</v>
      </c>
      <c r="H169" s="312" t="s">
        <v>1080</v>
      </c>
      <c r="I169" s="314"/>
      <c r="J169" s="315">
        <v>0.20099155835454899</v>
      </c>
      <c r="K169" s="315">
        <v>0.20099155835454899</v>
      </c>
    </row>
    <row r="170" spans="1:11">
      <c r="A170" s="310" t="s">
        <v>969</v>
      </c>
      <c r="B170" s="310" t="s">
        <v>970</v>
      </c>
      <c r="C170" s="310" t="s">
        <v>971</v>
      </c>
      <c r="D170" s="310" t="s">
        <v>972</v>
      </c>
      <c r="E170" s="310" t="s">
        <v>974</v>
      </c>
      <c r="F170" s="310" t="s">
        <v>1075</v>
      </c>
      <c r="G170" s="310" t="s">
        <v>1074</v>
      </c>
      <c r="H170" s="310" t="s">
        <v>1077</v>
      </c>
      <c r="I170" s="310">
        <v>155390.37549999999</v>
      </c>
      <c r="J170" s="310">
        <v>34027.599249999999</v>
      </c>
      <c r="K170" s="310">
        <v>122827.84765</v>
      </c>
    </row>
    <row r="171" spans="1:11">
      <c r="A171" s="310" t="s">
        <v>969</v>
      </c>
      <c r="B171" s="310" t="s">
        <v>970</v>
      </c>
      <c r="C171" s="310" t="s">
        <v>971</v>
      </c>
      <c r="D171" s="310" t="s">
        <v>972</v>
      </c>
      <c r="E171" s="310" t="s">
        <v>974</v>
      </c>
      <c r="F171" s="310" t="s">
        <v>1075</v>
      </c>
      <c r="G171" s="310" t="s">
        <v>1074</v>
      </c>
      <c r="H171" s="310" t="s">
        <v>1078</v>
      </c>
      <c r="I171" s="311">
        <v>2.4285116997661099E-2</v>
      </c>
      <c r="J171" s="311">
        <v>7.9682856003629992E-3</v>
      </c>
      <c r="K171" s="311">
        <v>1.7852738304457199E-2</v>
      </c>
    </row>
    <row r="172" spans="1:11" s="321" customFormat="1">
      <c r="A172" s="319" t="s">
        <v>969</v>
      </c>
      <c r="B172" s="319" t="s">
        <v>970</v>
      </c>
      <c r="C172" s="319" t="s">
        <v>971</v>
      </c>
      <c r="D172" s="319" t="s">
        <v>972</v>
      </c>
      <c r="E172" s="319" t="s">
        <v>974</v>
      </c>
      <c r="F172" s="319" t="s">
        <v>1075</v>
      </c>
      <c r="G172" s="319" t="s">
        <v>1074</v>
      </c>
      <c r="H172" s="319" t="s">
        <v>1079</v>
      </c>
      <c r="I172" s="320"/>
      <c r="J172" s="320"/>
      <c r="K172" s="320"/>
    </row>
    <row r="173" spans="1:11">
      <c r="A173" s="312" t="s">
        <v>969</v>
      </c>
      <c r="B173" s="312" t="s">
        <v>970</v>
      </c>
      <c r="C173" s="312" t="s">
        <v>971</v>
      </c>
      <c r="D173" s="312" t="s">
        <v>972</v>
      </c>
      <c r="E173" s="312" t="s">
        <v>974</v>
      </c>
      <c r="F173" s="312" t="s">
        <v>1075</v>
      </c>
      <c r="G173" s="312" t="s">
        <v>1074</v>
      </c>
      <c r="H173" s="312" t="s">
        <v>1080</v>
      </c>
      <c r="I173" s="314"/>
      <c r="J173" s="315">
        <v>7.7363453504564403E-2</v>
      </c>
      <c r="K173" s="315">
        <v>7.7363453504564403E-2</v>
      </c>
    </row>
    <row r="174" spans="1:11">
      <c r="A174" s="310" t="s">
        <v>969</v>
      </c>
      <c r="B174" s="310" t="s">
        <v>970</v>
      </c>
      <c r="C174" s="310" t="s">
        <v>971</v>
      </c>
      <c r="D174" s="310" t="s">
        <v>972</v>
      </c>
      <c r="E174" s="310" t="s">
        <v>974</v>
      </c>
      <c r="F174" s="310" t="s">
        <v>130</v>
      </c>
      <c r="G174" s="310" t="s">
        <v>1016</v>
      </c>
      <c r="H174" s="310" t="s">
        <v>1077</v>
      </c>
      <c r="I174" s="310">
        <v>1466323.0118</v>
      </c>
      <c r="J174" s="310">
        <v>939195.86049999995</v>
      </c>
      <c r="K174" s="310">
        <v>1385809.7087999999</v>
      </c>
    </row>
    <row r="175" spans="1:11">
      <c r="A175" s="310" t="s">
        <v>969</v>
      </c>
      <c r="B175" s="310" t="s">
        <v>970</v>
      </c>
      <c r="C175" s="310" t="s">
        <v>971</v>
      </c>
      <c r="D175" s="310" t="s">
        <v>972</v>
      </c>
      <c r="E175" s="310" t="s">
        <v>974</v>
      </c>
      <c r="F175" s="310" t="s">
        <v>130</v>
      </c>
      <c r="G175" s="310" t="s">
        <v>1016</v>
      </c>
      <c r="H175" s="310" t="s">
        <v>1078</v>
      </c>
      <c r="I175" s="311">
        <v>0.21993267277422399</v>
      </c>
      <c r="J175" s="311">
        <v>0.21993267277422399</v>
      </c>
      <c r="K175" s="311">
        <v>0.20142417655547401</v>
      </c>
    </row>
    <row r="176" spans="1:11">
      <c r="A176" s="312" t="s">
        <v>969</v>
      </c>
      <c r="B176" s="312" t="s">
        <v>970</v>
      </c>
      <c r="C176" s="312" t="s">
        <v>971</v>
      </c>
      <c r="D176" s="312" t="s">
        <v>972</v>
      </c>
      <c r="E176" s="312" t="s">
        <v>974</v>
      </c>
      <c r="F176" s="312" t="s">
        <v>130</v>
      </c>
      <c r="G176" s="312" t="s">
        <v>1016</v>
      </c>
      <c r="H176" s="312" t="s">
        <v>1079</v>
      </c>
      <c r="I176" s="313"/>
      <c r="J176" s="316">
        <f>'4.a Electric heating'!N51</f>
        <v>0.48599999999999999</v>
      </c>
      <c r="K176" s="316">
        <f>'4.a Electric heating'!AQ51</f>
        <v>0.753</v>
      </c>
    </row>
    <row r="177" spans="1:11">
      <c r="A177" s="312" t="s">
        <v>969</v>
      </c>
      <c r="B177" s="312" t="s">
        <v>970</v>
      </c>
      <c r="C177" s="312" t="s">
        <v>971</v>
      </c>
      <c r="D177" s="312" t="s">
        <v>972</v>
      </c>
      <c r="E177" s="312" t="s">
        <v>974</v>
      </c>
      <c r="F177" s="312" t="s">
        <v>130</v>
      </c>
      <c r="G177" s="312" t="s">
        <v>1016</v>
      </c>
      <c r="H177" s="312" t="s">
        <v>1080</v>
      </c>
      <c r="I177" s="314"/>
      <c r="J177" s="315">
        <v>1.6770082173402701E-2</v>
      </c>
      <c r="K177" s="315">
        <v>1.6770082173402701E-2</v>
      </c>
    </row>
    <row r="178" spans="1:11">
      <c r="A178" s="310" t="s">
        <v>969</v>
      </c>
      <c r="B178" s="310" t="s">
        <v>970</v>
      </c>
      <c r="C178" s="310" t="s">
        <v>971</v>
      </c>
      <c r="D178" s="310" t="s">
        <v>972</v>
      </c>
      <c r="E178" s="310" t="s">
        <v>974</v>
      </c>
      <c r="F178" s="310" t="s">
        <v>1002</v>
      </c>
      <c r="G178" s="310" t="s">
        <v>1016</v>
      </c>
      <c r="H178" s="310" t="s">
        <v>1077</v>
      </c>
      <c r="I178" s="310">
        <v>289734.2415</v>
      </c>
      <c r="J178" s="310">
        <v>215085.53109999999</v>
      </c>
      <c r="K178" s="310">
        <v>216855.90729999999</v>
      </c>
    </row>
    <row r="179" spans="1:11">
      <c r="A179" s="310" t="s">
        <v>969</v>
      </c>
      <c r="B179" s="310" t="s">
        <v>970</v>
      </c>
      <c r="C179" s="310" t="s">
        <v>971</v>
      </c>
      <c r="D179" s="310" t="s">
        <v>972</v>
      </c>
      <c r="E179" s="310" t="s">
        <v>974</v>
      </c>
      <c r="F179" s="310" t="s">
        <v>1002</v>
      </c>
      <c r="G179" s="310" t="s">
        <v>1016</v>
      </c>
      <c r="H179" s="310" t="s">
        <v>1078</v>
      </c>
      <c r="I179" s="311">
        <v>5.0366848619523397E-2</v>
      </c>
      <c r="J179" s="311">
        <v>5.0366848619523397E-2</v>
      </c>
      <c r="K179" s="311">
        <v>3.1519495268160697E-2</v>
      </c>
    </row>
    <row r="180" spans="1:11" s="321" customFormat="1">
      <c r="A180" s="319" t="s">
        <v>969</v>
      </c>
      <c r="B180" s="319" t="s">
        <v>970</v>
      </c>
      <c r="C180" s="319" t="s">
        <v>971</v>
      </c>
      <c r="D180" s="319" t="s">
        <v>972</v>
      </c>
      <c r="E180" s="319" t="s">
        <v>974</v>
      </c>
      <c r="F180" s="319" t="s">
        <v>1002</v>
      </c>
      <c r="G180" s="319" t="s">
        <v>1016</v>
      </c>
      <c r="H180" s="319" t="s">
        <v>1079</v>
      </c>
      <c r="I180" s="320"/>
      <c r="J180" s="320"/>
      <c r="K180" s="320"/>
    </row>
    <row r="181" spans="1:11">
      <c r="A181" s="312" t="s">
        <v>969</v>
      </c>
      <c r="B181" s="312" t="s">
        <v>970</v>
      </c>
      <c r="C181" s="312" t="s">
        <v>971</v>
      </c>
      <c r="D181" s="312" t="s">
        <v>972</v>
      </c>
      <c r="E181" s="312" t="s">
        <v>974</v>
      </c>
      <c r="F181" s="312" t="s">
        <v>1002</v>
      </c>
      <c r="G181" s="312" t="s">
        <v>1016</v>
      </c>
      <c r="H181" s="312" t="s">
        <v>1080</v>
      </c>
      <c r="I181" s="314"/>
      <c r="J181" s="315">
        <v>1.6770082173402701E-2</v>
      </c>
      <c r="K181" s="315">
        <v>1.6770082173402701E-2</v>
      </c>
    </row>
    <row r="182" spans="1:11">
      <c r="A182" s="310" t="s">
        <v>969</v>
      </c>
      <c r="B182" s="310" t="s">
        <v>970</v>
      </c>
      <c r="C182" s="310" t="s">
        <v>971</v>
      </c>
      <c r="D182" s="310" t="s">
        <v>972</v>
      </c>
      <c r="E182" s="310" t="s">
        <v>974</v>
      </c>
      <c r="F182" s="310" t="s">
        <v>1075</v>
      </c>
      <c r="G182" s="310" t="s">
        <v>1016</v>
      </c>
      <c r="H182" s="310" t="s">
        <v>1077</v>
      </c>
      <c r="I182" s="310">
        <v>155390.37549999999</v>
      </c>
      <c r="J182" s="310">
        <v>34027.599249999999</v>
      </c>
      <c r="K182" s="310">
        <v>122827.84765</v>
      </c>
    </row>
    <row r="183" spans="1:11">
      <c r="A183" s="310" t="s">
        <v>969</v>
      </c>
      <c r="B183" s="310" t="s">
        <v>970</v>
      </c>
      <c r="C183" s="310" t="s">
        <v>971</v>
      </c>
      <c r="D183" s="310" t="s">
        <v>972</v>
      </c>
      <c r="E183" s="310" t="s">
        <v>974</v>
      </c>
      <c r="F183" s="310" t="s">
        <v>1075</v>
      </c>
      <c r="G183" s="310" t="s">
        <v>1016</v>
      </c>
      <c r="H183" s="310" t="s">
        <v>1078</v>
      </c>
      <c r="I183" s="311">
        <v>2.4285116997661099E-2</v>
      </c>
      <c r="J183" s="311">
        <v>7.9682856003629992E-3</v>
      </c>
      <c r="K183" s="311">
        <v>1.7852738304457199E-2</v>
      </c>
    </row>
    <row r="184" spans="1:11" s="321" customFormat="1">
      <c r="A184" s="319" t="s">
        <v>969</v>
      </c>
      <c r="B184" s="319" t="s">
        <v>970</v>
      </c>
      <c r="C184" s="319" t="s">
        <v>971</v>
      </c>
      <c r="D184" s="319" t="s">
        <v>972</v>
      </c>
      <c r="E184" s="319" t="s">
        <v>974</v>
      </c>
      <c r="F184" s="319" t="s">
        <v>1075</v>
      </c>
      <c r="G184" s="319" t="s">
        <v>1016</v>
      </c>
      <c r="H184" s="319" t="s">
        <v>1079</v>
      </c>
      <c r="I184" s="320"/>
      <c r="J184" s="320"/>
      <c r="K184" s="320"/>
    </row>
    <row r="185" spans="1:11">
      <c r="A185" s="312" t="s">
        <v>969</v>
      </c>
      <c r="B185" s="312" t="s">
        <v>970</v>
      </c>
      <c r="C185" s="312" t="s">
        <v>971</v>
      </c>
      <c r="D185" s="312" t="s">
        <v>972</v>
      </c>
      <c r="E185" s="312" t="s">
        <v>974</v>
      </c>
      <c r="F185" s="312" t="s">
        <v>1075</v>
      </c>
      <c r="G185" s="312" t="s">
        <v>1016</v>
      </c>
      <c r="H185" s="312" t="s">
        <v>1080</v>
      </c>
      <c r="I185" s="314"/>
      <c r="J185" s="315">
        <v>1.6770082173402701E-2</v>
      </c>
      <c r="K185" s="315">
        <v>1.6770082173402701E-2</v>
      </c>
    </row>
    <row r="186" spans="1:11">
      <c r="A186" s="310" t="s">
        <v>969</v>
      </c>
      <c r="B186" s="310" t="s">
        <v>970</v>
      </c>
      <c r="C186" s="310" t="s">
        <v>971</v>
      </c>
      <c r="D186" s="310" t="s">
        <v>972</v>
      </c>
      <c r="E186" s="310" t="s">
        <v>974</v>
      </c>
      <c r="F186" s="310" t="s">
        <v>136</v>
      </c>
      <c r="G186" s="310" t="s">
        <v>1016</v>
      </c>
      <c r="H186" s="310" t="s">
        <v>1077</v>
      </c>
      <c r="I186" s="310">
        <v>62592.234931510502</v>
      </c>
      <c r="J186" s="310">
        <v>24745.2239151391</v>
      </c>
      <c r="K186" s="310">
        <v>40440.772969306898</v>
      </c>
    </row>
    <row r="187" spans="1:11">
      <c r="A187" s="310" t="s">
        <v>969</v>
      </c>
      <c r="B187" s="310" t="s">
        <v>970</v>
      </c>
      <c r="C187" s="310" t="s">
        <v>971</v>
      </c>
      <c r="D187" s="310" t="s">
        <v>972</v>
      </c>
      <c r="E187" s="310" t="s">
        <v>974</v>
      </c>
      <c r="F187" s="310" t="s">
        <v>136</v>
      </c>
      <c r="G187" s="310" t="s">
        <v>1016</v>
      </c>
      <c r="H187" s="310" t="s">
        <v>1078</v>
      </c>
      <c r="I187" s="311">
        <v>9.1670209476770702E-3</v>
      </c>
      <c r="J187" s="311">
        <v>5.7946201244497399E-3</v>
      </c>
      <c r="K187" s="311">
        <v>5.8779710828141696E-3</v>
      </c>
    </row>
    <row r="188" spans="1:11">
      <c r="A188" s="312" t="s">
        <v>969</v>
      </c>
      <c r="B188" s="312" t="s">
        <v>970</v>
      </c>
      <c r="C188" s="312" t="s">
        <v>971</v>
      </c>
      <c r="D188" s="312" t="s">
        <v>972</v>
      </c>
      <c r="E188" s="312" t="s">
        <v>974</v>
      </c>
      <c r="F188" s="312" t="s">
        <v>136</v>
      </c>
      <c r="G188" s="312" t="s">
        <v>1016</v>
      </c>
      <c r="H188" s="312" t="s">
        <v>1079</v>
      </c>
      <c r="I188" s="313"/>
      <c r="J188" s="316">
        <f>'4.a Electric heating'!N51</f>
        <v>0.48599999999999999</v>
      </c>
      <c r="K188" s="316">
        <f>'4.a Electric heating'!AQ51</f>
        <v>0.753</v>
      </c>
    </row>
    <row r="189" spans="1:11">
      <c r="A189" s="312" t="s">
        <v>969</v>
      </c>
      <c r="B189" s="312" t="s">
        <v>970</v>
      </c>
      <c r="C189" s="312" t="s">
        <v>971</v>
      </c>
      <c r="D189" s="312" t="s">
        <v>972</v>
      </c>
      <c r="E189" s="312" t="s">
        <v>974</v>
      </c>
      <c r="F189" s="312" t="s">
        <v>136</v>
      </c>
      <c r="G189" s="312" t="s">
        <v>1016</v>
      </c>
      <c r="H189" s="312" t="s">
        <v>1080</v>
      </c>
      <c r="I189" s="314"/>
      <c r="J189" s="315">
        <v>1.6770082173402701E-2</v>
      </c>
      <c r="K189" s="315">
        <v>1.6770082173402701E-2</v>
      </c>
    </row>
    <row r="190" spans="1:11">
      <c r="A190" s="310" t="s">
        <v>969</v>
      </c>
      <c r="B190" s="310" t="s">
        <v>970</v>
      </c>
      <c r="C190" s="310" t="s">
        <v>971</v>
      </c>
      <c r="D190" s="310" t="s">
        <v>972</v>
      </c>
      <c r="E190" s="310" t="s">
        <v>974</v>
      </c>
      <c r="F190" s="310" t="s">
        <v>1019</v>
      </c>
      <c r="G190" s="310" t="s">
        <v>1016</v>
      </c>
      <c r="H190" s="310" t="s">
        <v>1077</v>
      </c>
      <c r="I190" s="310">
        <v>51513.582972682503</v>
      </c>
      <c r="J190" s="310">
        <v>15922.3790430267</v>
      </c>
      <c r="K190" s="310">
        <v>33965.333780679597</v>
      </c>
    </row>
    <row r="191" spans="1:11">
      <c r="A191" s="310" t="s">
        <v>969</v>
      </c>
      <c r="B191" s="310" t="s">
        <v>970</v>
      </c>
      <c r="C191" s="310" t="s">
        <v>971</v>
      </c>
      <c r="D191" s="310" t="s">
        <v>972</v>
      </c>
      <c r="E191" s="310" t="s">
        <v>974</v>
      </c>
      <c r="F191" s="310" t="s">
        <v>1019</v>
      </c>
      <c r="G191" s="310" t="s">
        <v>1016</v>
      </c>
      <c r="H191" s="310" t="s">
        <v>1078</v>
      </c>
      <c r="I191" s="311">
        <v>6.7378549314180596E-3</v>
      </c>
      <c r="J191" s="311">
        <v>3.7285634734302098E-3</v>
      </c>
      <c r="K191" s="311">
        <v>4.9367812512508304E-3</v>
      </c>
    </row>
    <row r="192" spans="1:11">
      <c r="A192" s="312" t="s">
        <v>969</v>
      </c>
      <c r="B192" s="312" t="s">
        <v>970</v>
      </c>
      <c r="C192" s="312" t="s">
        <v>971</v>
      </c>
      <c r="D192" s="312" t="s">
        <v>972</v>
      </c>
      <c r="E192" s="312" t="s">
        <v>974</v>
      </c>
      <c r="F192" s="312" t="s">
        <v>1019</v>
      </c>
      <c r="G192" s="312" t="s">
        <v>1016</v>
      </c>
      <c r="H192" s="312" t="s">
        <v>1079</v>
      </c>
      <c r="I192" s="313"/>
      <c r="J192" s="316">
        <f>'4.a Electric heating'!N51</f>
        <v>0.48599999999999999</v>
      </c>
      <c r="K192" s="316">
        <f>'4.a Electric heating'!AQ51</f>
        <v>0.753</v>
      </c>
    </row>
    <row r="193" spans="1:11">
      <c r="A193" s="312" t="s">
        <v>969</v>
      </c>
      <c r="B193" s="312" t="s">
        <v>970</v>
      </c>
      <c r="C193" s="312" t="s">
        <v>971</v>
      </c>
      <c r="D193" s="312" t="s">
        <v>972</v>
      </c>
      <c r="E193" s="312" t="s">
        <v>974</v>
      </c>
      <c r="F193" s="312" t="s">
        <v>1019</v>
      </c>
      <c r="G193" s="312" t="s">
        <v>1016</v>
      </c>
      <c r="H193" s="312" t="s">
        <v>1080</v>
      </c>
      <c r="I193" s="314"/>
      <c r="J193" s="315">
        <v>1.6770082173402701E-2</v>
      </c>
      <c r="K193" s="315">
        <v>1.6770082173402701E-2</v>
      </c>
    </row>
    <row r="194" spans="1:11">
      <c r="A194" s="310" t="s">
        <v>969</v>
      </c>
      <c r="B194" s="310" t="s">
        <v>970</v>
      </c>
      <c r="C194" s="310" t="s">
        <v>971</v>
      </c>
      <c r="D194" s="310" t="s">
        <v>972</v>
      </c>
      <c r="E194" s="310" t="s">
        <v>974</v>
      </c>
      <c r="F194" s="310" t="s">
        <v>1013</v>
      </c>
      <c r="G194" s="310" t="s">
        <v>79</v>
      </c>
      <c r="H194" s="310" t="s">
        <v>1077</v>
      </c>
      <c r="I194" s="310">
        <v>2732.3308499999998</v>
      </c>
      <c r="J194" s="310"/>
      <c r="K194" s="310">
        <v>2138.2443499999999</v>
      </c>
    </row>
    <row r="195" spans="1:11">
      <c r="A195" s="310" t="s">
        <v>969</v>
      </c>
      <c r="B195" s="310" t="s">
        <v>970</v>
      </c>
      <c r="C195" s="310" t="s">
        <v>971</v>
      </c>
      <c r="D195" s="310" t="s">
        <v>972</v>
      </c>
      <c r="E195" s="310" t="s">
        <v>974</v>
      </c>
      <c r="F195" s="310" t="s">
        <v>1013</v>
      </c>
      <c r="G195" s="310" t="s">
        <v>79</v>
      </c>
      <c r="H195" s="310" t="s">
        <v>1078</v>
      </c>
      <c r="I195" s="311">
        <v>3.4254116392904701E-4</v>
      </c>
      <c r="J195" s="311"/>
      <c r="K195" s="311">
        <v>3.1078877910740798E-4</v>
      </c>
    </row>
    <row r="196" spans="1:11">
      <c r="A196" s="312" t="s">
        <v>969</v>
      </c>
      <c r="B196" s="312" t="s">
        <v>970</v>
      </c>
      <c r="C196" s="312" t="s">
        <v>971</v>
      </c>
      <c r="D196" s="312" t="s">
        <v>972</v>
      </c>
      <c r="E196" s="312" t="s">
        <v>974</v>
      </c>
      <c r="F196" s="312" t="s">
        <v>1013</v>
      </c>
      <c r="G196" s="312" t="s">
        <v>79</v>
      </c>
      <c r="H196" s="312" t="s">
        <v>1079</v>
      </c>
      <c r="I196" s="313"/>
      <c r="J196" s="316">
        <v>0</v>
      </c>
      <c r="K196" s="316">
        <v>0</v>
      </c>
    </row>
    <row r="197" spans="1:11">
      <c r="A197" s="312" t="s">
        <v>969</v>
      </c>
      <c r="B197" s="312" t="s">
        <v>970</v>
      </c>
      <c r="C197" s="312" t="s">
        <v>971</v>
      </c>
      <c r="D197" s="312" t="s">
        <v>972</v>
      </c>
      <c r="E197" s="312" t="s">
        <v>974</v>
      </c>
      <c r="F197" s="312" t="s">
        <v>1013</v>
      </c>
      <c r="G197" s="312" t="s">
        <v>79</v>
      </c>
      <c r="H197" s="312" t="s">
        <v>1080</v>
      </c>
      <c r="I197" s="314"/>
      <c r="J197" s="317">
        <v>1</v>
      </c>
      <c r="K197" s="317">
        <v>1</v>
      </c>
    </row>
    <row r="198" spans="1:11">
      <c r="A198" s="310" t="s">
        <v>969</v>
      </c>
      <c r="B198" s="310" t="s">
        <v>970</v>
      </c>
      <c r="C198" s="310" t="s">
        <v>971</v>
      </c>
      <c r="D198" s="310" t="s">
        <v>972</v>
      </c>
      <c r="E198" s="310" t="s">
        <v>974</v>
      </c>
      <c r="F198" s="310" t="s">
        <v>1017</v>
      </c>
      <c r="G198" s="310" t="s">
        <v>1018</v>
      </c>
      <c r="H198" s="310" t="s">
        <v>1077</v>
      </c>
      <c r="I198" s="310">
        <v>94687.959291972307</v>
      </c>
      <c r="J198" s="310">
        <v>2893.1279821337098</v>
      </c>
      <c r="K198" s="310">
        <v>42139.989540033297</v>
      </c>
    </row>
    <row r="199" spans="1:11">
      <c r="A199" s="310" t="s">
        <v>969</v>
      </c>
      <c r="B199" s="310" t="s">
        <v>970</v>
      </c>
      <c r="C199" s="310" t="s">
        <v>971</v>
      </c>
      <c r="D199" s="310" t="s">
        <v>972</v>
      </c>
      <c r="E199" s="310" t="s">
        <v>974</v>
      </c>
      <c r="F199" s="310" t="s">
        <v>1017</v>
      </c>
      <c r="G199" s="310" t="s">
        <v>1018</v>
      </c>
      <c r="H199" s="310" t="s">
        <v>1078</v>
      </c>
      <c r="I199" s="311">
        <v>1.00251431867318E-2</v>
      </c>
      <c r="J199" s="311">
        <v>6.7748740869643504E-4</v>
      </c>
      <c r="K199" s="311">
        <v>6.1249482084430196E-3</v>
      </c>
    </row>
    <row r="200" spans="1:11">
      <c r="A200" s="312" t="s">
        <v>969</v>
      </c>
      <c r="B200" s="312" t="s">
        <v>970</v>
      </c>
      <c r="C200" s="312" t="s">
        <v>971</v>
      </c>
      <c r="D200" s="312" t="s">
        <v>972</v>
      </c>
      <c r="E200" s="312" t="s">
        <v>974</v>
      </c>
      <c r="F200" s="312" t="s">
        <v>1017</v>
      </c>
      <c r="G200" s="312" t="s">
        <v>1018</v>
      </c>
      <c r="H200" s="312" t="s">
        <v>1079</v>
      </c>
      <c r="I200" s="313"/>
      <c r="J200" s="316">
        <f>'4.b Electricity other'!N54</f>
        <v>0.75249999999999995</v>
      </c>
      <c r="K200" s="316">
        <f>'4.b Electricity other'!AQ54</f>
        <v>0.8249999999999984</v>
      </c>
    </row>
    <row r="201" spans="1:11">
      <c r="A201" s="312" t="s">
        <v>969</v>
      </c>
      <c r="B201" s="312" t="s">
        <v>970</v>
      </c>
      <c r="C201" s="312" t="s">
        <v>971</v>
      </c>
      <c r="D201" s="312" t="s">
        <v>972</v>
      </c>
      <c r="E201" s="312" t="s">
        <v>974</v>
      </c>
      <c r="F201" s="312" t="s">
        <v>1017</v>
      </c>
      <c r="G201" s="312" t="s">
        <v>1018</v>
      </c>
      <c r="H201" s="312" t="s">
        <v>1080</v>
      </c>
      <c r="I201" s="314"/>
      <c r="J201" s="315">
        <v>3.3540164346805297E-2</v>
      </c>
      <c r="K201" s="315">
        <v>3.3540164346805297E-2</v>
      </c>
    </row>
    <row r="202" spans="1:11">
      <c r="A202" s="310" t="s">
        <v>969</v>
      </c>
      <c r="B202" s="310" t="s">
        <v>970</v>
      </c>
      <c r="C202" s="310" t="s">
        <v>971</v>
      </c>
      <c r="D202" s="310" t="s">
        <v>972</v>
      </c>
      <c r="E202" s="310" t="s">
        <v>974</v>
      </c>
      <c r="F202" s="310" t="s">
        <v>1013</v>
      </c>
      <c r="G202" s="310" t="s">
        <v>41</v>
      </c>
      <c r="H202" s="310" t="s">
        <v>1077</v>
      </c>
      <c r="I202" s="310">
        <v>443.29835000000003</v>
      </c>
      <c r="J202" s="310">
        <v>320.75799999999998</v>
      </c>
      <c r="K202" s="310">
        <v>436.40445</v>
      </c>
    </row>
    <row r="203" spans="1:11">
      <c r="A203" s="310" t="s">
        <v>969</v>
      </c>
      <c r="B203" s="310" t="s">
        <v>970</v>
      </c>
      <c r="C203" s="310" t="s">
        <v>971</v>
      </c>
      <c r="D203" s="310" t="s">
        <v>972</v>
      </c>
      <c r="E203" s="310" t="s">
        <v>974</v>
      </c>
      <c r="F203" s="310" t="s">
        <v>1013</v>
      </c>
      <c r="G203" s="310" t="s">
        <v>41</v>
      </c>
      <c r="H203" s="310" t="s">
        <v>1078</v>
      </c>
      <c r="I203" s="311">
        <v>7.8248925510300099E-5</v>
      </c>
      <c r="J203" s="311">
        <v>7.5112303216667102E-5</v>
      </c>
      <c r="K203" s="311">
        <v>6.3430358748540593E-5</v>
      </c>
    </row>
    <row r="204" spans="1:11">
      <c r="A204" s="312" t="s">
        <v>969</v>
      </c>
      <c r="B204" s="312" t="s">
        <v>970</v>
      </c>
      <c r="C204" s="312" t="s">
        <v>971</v>
      </c>
      <c r="D204" s="312" t="s">
        <v>972</v>
      </c>
      <c r="E204" s="312" t="s">
        <v>974</v>
      </c>
      <c r="F204" s="312" t="s">
        <v>1013</v>
      </c>
      <c r="G204" s="312" t="s">
        <v>41</v>
      </c>
      <c r="H204" s="312" t="s">
        <v>1079</v>
      </c>
      <c r="I204" s="313"/>
      <c r="J204" s="316">
        <v>0</v>
      </c>
      <c r="K204" s="316">
        <v>0</v>
      </c>
    </row>
    <row r="205" spans="1:11">
      <c r="A205" s="312" t="s">
        <v>969</v>
      </c>
      <c r="B205" s="312" t="s">
        <v>970</v>
      </c>
      <c r="C205" s="312" t="s">
        <v>971</v>
      </c>
      <c r="D205" s="312" t="s">
        <v>972</v>
      </c>
      <c r="E205" s="312" t="s">
        <v>974</v>
      </c>
      <c r="F205" s="312" t="s">
        <v>1013</v>
      </c>
      <c r="G205" s="312" t="s">
        <v>41</v>
      </c>
      <c r="H205" s="312" t="s">
        <v>1080</v>
      </c>
      <c r="I205" s="314"/>
      <c r="J205" s="317">
        <v>1</v>
      </c>
      <c r="K205" s="317">
        <v>1</v>
      </c>
    </row>
    <row r="206" spans="1:11">
      <c r="A206" s="310" t="s">
        <v>969</v>
      </c>
      <c r="B206" s="310" t="s">
        <v>970</v>
      </c>
      <c r="C206" s="310" t="s">
        <v>971</v>
      </c>
      <c r="D206" s="310" t="s">
        <v>972</v>
      </c>
      <c r="E206" s="310" t="s">
        <v>974</v>
      </c>
      <c r="F206" s="310" t="s">
        <v>1013</v>
      </c>
      <c r="G206" s="310" t="s">
        <v>42</v>
      </c>
      <c r="H206" s="310" t="s">
        <v>1077</v>
      </c>
      <c r="I206" s="310">
        <v>5107.0439779999997</v>
      </c>
      <c r="J206" s="310">
        <v>912.86772399999995</v>
      </c>
      <c r="K206" s="310">
        <v>5010.8234480000001</v>
      </c>
    </row>
    <row r="207" spans="1:11">
      <c r="A207" s="310" t="s">
        <v>969</v>
      </c>
      <c r="B207" s="310" t="s">
        <v>970</v>
      </c>
      <c r="C207" s="310" t="s">
        <v>971</v>
      </c>
      <c r="D207" s="310" t="s">
        <v>972</v>
      </c>
      <c r="E207" s="310" t="s">
        <v>974</v>
      </c>
      <c r="F207" s="310" t="s">
        <v>1013</v>
      </c>
      <c r="G207" s="310" t="s">
        <v>42</v>
      </c>
      <c r="H207" s="310" t="s">
        <v>1078</v>
      </c>
      <c r="I207" s="311">
        <v>7.2831138392891995E-4</v>
      </c>
      <c r="J207" s="311">
        <v>2.1376738002418301E-4</v>
      </c>
      <c r="K207" s="311">
        <v>7.2831138392891995E-4</v>
      </c>
    </row>
    <row r="208" spans="1:11">
      <c r="A208" s="312" t="s">
        <v>969</v>
      </c>
      <c r="B208" s="312" t="s">
        <v>970</v>
      </c>
      <c r="C208" s="312" t="s">
        <v>971</v>
      </c>
      <c r="D208" s="312" t="s">
        <v>972</v>
      </c>
      <c r="E208" s="312" t="s">
        <v>974</v>
      </c>
      <c r="F208" s="312" t="s">
        <v>1013</v>
      </c>
      <c r="G208" s="312" t="s">
        <v>42</v>
      </c>
      <c r="H208" s="312" t="s">
        <v>1079</v>
      </c>
      <c r="I208" s="313"/>
      <c r="J208" s="316">
        <v>0</v>
      </c>
      <c r="K208" s="316">
        <v>0</v>
      </c>
    </row>
    <row r="209" spans="1:11">
      <c r="A209" s="312" t="s">
        <v>969</v>
      </c>
      <c r="B209" s="312" t="s">
        <v>970</v>
      </c>
      <c r="C209" s="312" t="s">
        <v>971</v>
      </c>
      <c r="D209" s="312" t="s">
        <v>972</v>
      </c>
      <c r="E209" s="312" t="s">
        <v>974</v>
      </c>
      <c r="F209" s="312" t="s">
        <v>1013</v>
      </c>
      <c r="G209" s="312" t="s">
        <v>42</v>
      </c>
      <c r="H209" s="312" t="s">
        <v>1080</v>
      </c>
      <c r="I209" s="314"/>
      <c r="J209" s="317">
        <v>1</v>
      </c>
      <c r="K209" s="317">
        <v>1</v>
      </c>
    </row>
    <row r="210" spans="1:11">
      <c r="A210" s="310" t="s">
        <v>969</v>
      </c>
      <c r="B210" s="310" t="s">
        <v>970</v>
      </c>
      <c r="C210" s="310" t="s">
        <v>971</v>
      </c>
      <c r="D210" s="310" t="s">
        <v>972</v>
      </c>
      <c r="E210" s="310" t="s">
        <v>974</v>
      </c>
      <c r="F210" s="310" t="s">
        <v>1013</v>
      </c>
      <c r="G210" s="310" t="s">
        <v>1014</v>
      </c>
      <c r="H210" s="310" t="s">
        <v>1077</v>
      </c>
      <c r="I210" s="310">
        <v>33.748899999999999</v>
      </c>
      <c r="J210" s="310"/>
      <c r="K210" s="310">
        <v>11.35</v>
      </c>
    </row>
    <row r="211" spans="1:11">
      <c r="A211" s="310" t="s">
        <v>969</v>
      </c>
      <c r="B211" s="310" t="s">
        <v>970</v>
      </c>
      <c r="C211" s="310" t="s">
        <v>971</v>
      </c>
      <c r="D211" s="310" t="s">
        <v>972</v>
      </c>
      <c r="E211" s="310" t="s">
        <v>974</v>
      </c>
      <c r="F211" s="310" t="s">
        <v>1013</v>
      </c>
      <c r="G211" s="310" t="s">
        <v>1014</v>
      </c>
      <c r="H211" s="310" t="s">
        <v>1078</v>
      </c>
      <c r="I211" s="311">
        <v>4.6543704504112498E-6</v>
      </c>
      <c r="J211" s="311"/>
      <c r="K211" s="311">
        <v>1.6496957622589199E-6</v>
      </c>
    </row>
    <row r="212" spans="1:11">
      <c r="A212" s="312" t="s">
        <v>969</v>
      </c>
      <c r="B212" s="312" t="s">
        <v>970</v>
      </c>
      <c r="C212" s="312" t="s">
        <v>971</v>
      </c>
      <c r="D212" s="312" t="s">
        <v>972</v>
      </c>
      <c r="E212" s="312" t="s">
        <v>974</v>
      </c>
      <c r="F212" s="312" t="s">
        <v>1013</v>
      </c>
      <c r="G212" s="312" t="s">
        <v>1014</v>
      </c>
      <c r="H212" s="312" t="s">
        <v>1079</v>
      </c>
      <c r="I212" s="313"/>
      <c r="J212" s="316">
        <v>0</v>
      </c>
      <c r="K212" s="316">
        <v>0</v>
      </c>
    </row>
    <row r="213" spans="1:11">
      <c r="A213" s="312" t="s">
        <v>969</v>
      </c>
      <c r="B213" s="312" t="s">
        <v>970</v>
      </c>
      <c r="C213" s="312" t="s">
        <v>971</v>
      </c>
      <c r="D213" s="312" t="s">
        <v>972</v>
      </c>
      <c r="E213" s="312" t="s">
        <v>974</v>
      </c>
      <c r="F213" s="312" t="s">
        <v>1013</v>
      </c>
      <c r="G213" s="312" t="s">
        <v>1014</v>
      </c>
      <c r="H213" s="312" t="s">
        <v>1080</v>
      </c>
      <c r="I213" s="314"/>
      <c r="J213" s="317">
        <v>1</v>
      </c>
      <c r="K213" s="317">
        <v>1</v>
      </c>
    </row>
    <row r="214" spans="1:11">
      <c r="A214" s="310" t="s">
        <v>969</v>
      </c>
      <c r="B214" s="310" t="s">
        <v>970</v>
      </c>
      <c r="C214" s="310" t="s">
        <v>971</v>
      </c>
      <c r="D214" s="310" t="s">
        <v>972</v>
      </c>
      <c r="E214" s="310" t="s">
        <v>974</v>
      </c>
      <c r="F214" s="310" t="s">
        <v>1013</v>
      </c>
      <c r="G214" s="310" t="s">
        <v>35</v>
      </c>
      <c r="H214" s="310" t="s">
        <v>1077</v>
      </c>
      <c r="I214" s="310">
        <v>27477.555700000001</v>
      </c>
      <c r="J214" s="310">
        <v>1258.6013499999999</v>
      </c>
      <c r="K214" s="310">
        <v>4227.0613999999996</v>
      </c>
    </row>
    <row r="215" spans="1:11">
      <c r="A215" s="310" t="s">
        <v>969</v>
      </c>
      <c r="B215" s="310" t="s">
        <v>970</v>
      </c>
      <c r="C215" s="310" t="s">
        <v>971</v>
      </c>
      <c r="D215" s="310" t="s">
        <v>972</v>
      </c>
      <c r="E215" s="310" t="s">
        <v>974</v>
      </c>
      <c r="F215" s="310" t="s">
        <v>1013</v>
      </c>
      <c r="G215" s="310" t="s">
        <v>35</v>
      </c>
      <c r="H215" s="310" t="s">
        <v>1078</v>
      </c>
      <c r="I215" s="311">
        <v>3.1615802716358E-3</v>
      </c>
      <c r="J215" s="311">
        <v>2.9472825691052602E-4</v>
      </c>
      <c r="K215" s="311">
        <v>6.1439341659808597E-4</v>
      </c>
    </row>
    <row r="216" spans="1:11">
      <c r="A216" s="312" t="s">
        <v>969</v>
      </c>
      <c r="B216" s="312" t="s">
        <v>970</v>
      </c>
      <c r="C216" s="312" t="s">
        <v>971</v>
      </c>
      <c r="D216" s="312" t="s">
        <v>972</v>
      </c>
      <c r="E216" s="312" t="s">
        <v>974</v>
      </c>
      <c r="F216" s="312" t="s">
        <v>1013</v>
      </c>
      <c r="G216" s="312" t="s">
        <v>35</v>
      </c>
      <c r="H216" s="312" t="s">
        <v>1079</v>
      </c>
      <c r="I216" s="313"/>
      <c r="J216" s="316">
        <v>0</v>
      </c>
      <c r="K216" s="316">
        <v>0</v>
      </c>
    </row>
    <row r="217" spans="1:11">
      <c r="A217" s="312" t="s">
        <v>969</v>
      </c>
      <c r="B217" s="312" t="s">
        <v>970</v>
      </c>
      <c r="C217" s="312" t="s">
        <v>971</v>
      </c>
      <c r="D217" s="312" t="s">
        <v>972</v>
      </c>
      <c r="E217" s="312" t="s">
        <v>974</v>
      </c>
      <c r="F217" s="312" t="s">
        <v>1013</v>
      </c>
      <c r="G217" s="312" t="s">
        <v>35</v>
      </c>
      <c r="H217" s="312" t="s">
        <v>1080</v>
      </c>
      <c r="I217" s="314"/>
      <c r="J217" s="317">
        <v>1</v>
      </c>
      <c r="K217" s="317">
        <v>1</v>
      </c>
    </row>
    <row r="218" spans="1:11">
      <c r="A218" s="310" t="s">
        <v>969</v>
      </c>
      <c r="B218" s="310" t="s">
        <v>970</v>
      </c>
      <c r="C218" s="310" t="s">
        <v>971</v>
      </c>
      <c r="D218" s="310" t="s">
        <v>972</v>
      </c>
      <c r="E218" s="310" t="s">
        <v>974</v>
      </c>
      <c r="F218" s="310" t="s">
        <v>1013</v>
      </c>
      <c r="G218" s="310" t="s">
        <v>78</v>
      </c>
      <c r="H218" s="310" t="s">
        <v>1077</v>
      </c>
      <c r="I218" s="310">
        <v>8.6477000000000004</v>
      </c>
      <c r="J218" s="310"/>
      <c r="K218" s="310">
        <v>1.948</v>
      </c>
    </row>
    <row r="219" spans="1:11">
      <c r="A219" s="310" t="s">
        <v>969</v>
      </c>
      <c r="B219" s="310" t="s">
        <v>970</v>
      </c>
      <c r="C219" s="310" t="s">
        <v>971</v>
      </c>
      <c r="D219" s="310" t="s">
        <v>972</v>
      </c>
      <c r="E219" s="310" t="s">
        <v>974</v>
      </c>
      <c r="F219" s="310" t="s">
        <v>1013</v>
      </c>
      <c r="G219" s="310" t="s">
        <v>78</v>
      </c>
      <c r="H219" s="310" t="s">
        <v>1078</v>
      </c>
      <c r="I219" s="311">
        <v>1.39194758528576E-6</v>
      </c>
      <c r="J219" s="311"/>
      <c r="K219" s="311">
        <v>2.8313721100267702E-7</v>
      </c>
    </row>
    <row r="220" spans="1:11">
      <c r="A220" s="312" t="s">
        <v>969</v>
      </c>
      <c r="B220" s="312" t="s">
        <v>970</v>
      </c>
      <c r="C220" s="312" t="s">
        <v>971</v>
      </c>
      <c r="D220" s="312" t="s">
        <v>972</v>
      </c>
      <c r="E220" s="312" t="s">
        <v>974</v>
      </c>
      <c r="F220" s="312" t="s">
        <v>1013</v>
      </c>
      <c r="G220" s="312" t="s">
        <v>78</v>
      </c>
      <c r="H220" s="312" t="s">
        <v>1079</v>
      </c>
      <c r="I220" s="313"/>
      <c r="J220" s="316">
        <v>0</v>
      </c>
      <c r="K220" s="316">
        <v>0</v>
      </c>
    </row>
    <row r="221" spans="1:11">
      <c r="A221" s="312" t="s">
        <v>969</v>
      </c>
      <c r="B221" s="312" t="s">
        <v>970</v>
      </c>
      <c r="C221" s="312" t="s">
        <v>971</v>
      </c>
      <c r="D221" s="312" t="s">
        <v>972</v>
      </c>
      <c r="E221" s="312" t="s">
        <v>974</v>
      </c>
      <c r="F221" s="312" t="s">
        <v>1013</v>
      </c>
      <c r="G221" s="312" t="s">
        <v>78</v>
      </c>
      <c r="H221" s="312" t="s">
        <v>1080</v>
      </c>
      <c r="I221" s="314"/>
      <c r="J221" s="317">
        <v>1</v>
      </c>
      <c r="K221" s="317">
        <v>1</v>
      </c>
    </row>
    <row r="222" spans="1:11">
      <c r="A222" s="310" t="s">
        <v>969</v>
      </c>
      <c r="B222" s="310" t="s">
        <v>970</v>
      </c>
      <c r="C222" s="310" t="s">
        <v>971</v>
      </c>
      <c r="D222" s="310" t="s">
        <v>972</v>
      </c>
      <c r="E222" s="310" t="s">
        <v>974</v>
      </c>
      <c r="F222" s="310" t="s">
        <v>1013</v>
      </c>
      <c r="G222" s="310" t="s">
        <v>10</v>
      </c>
      <c r="H222" s="310" t="s">
        <v>1077</v>
      </c>
      <c r="I222" s="310">
        <v>47.531399999999998</v>
      </c>
      <c r="J222" s="310"/>
      <c r="K222" s="310">
        <v>0.76429999999999998</v>
      </c>
    </row>
    <row r="223" spans="1:11">
      <c r="A223" s="310" t="s">
        <v>969</v>
      </c>
      <c r="B223" s="310" t="s">
        <v>970</v>
      </c>
      <c r="C223" s="310" t="s">
        <v>971</v>
      </c>
      <c r="D223" s="310" t="s">
        <v>972</v>
      </c>
      <c r="E223" s="310" t="s">
        <v>974</v>
      </c>
      <c r="F223" s="310" t="s">
        <v>1013</v>
      </c>
      <c r="G223" s="310" t="s">
        <v>10</v>
      </c>
      <c r="H223" s="310" t="s">
        <v>1078</v>
      </c>
      <c r="I223" s="311">
        <v>5.0324148331943697E-6</v>
      </c>
      <c r="J223" s="311"/>
      <c r="K223" s="311">
        <v>1.11089204501718E-7</v>
      </c>
    </row>
    <row r="224" spans="1:11">
      <c r="A224" s="312" t="s">
        <v>969</v>
      </c>
      <c r="B224" s="312" t="s">
        <v>970</v>
      </c>
      <c r="C224" s="312" t="s">
        <v>971</v>
      </c>
      <c r="D224" s="312" t="s">
        <v>972</v>
      </c>
      <c r="E224" s="312" t="s">
        <v>974</v>
      </c>
      <c r="F224" s="312" t="s">
        <v>1013</v>
      </c>
      <c r="G224" s="312" t="s">
        <v>10</v>
      </c>
      <c r="H224" s="312" t="s">
        <v>1079</v>
      </c>
      <c r="I224" s="313"/>
      <c r="J224" s="316">
        <v>0</v>
      </c>
      <c r="K224" s="316">
        <v>0</v>
      </c>
    </row>
    <row r="225" spans="1:11">
      <c r="A225" s="312" t="s">
        <v>969</v>
      </c>
      <c r="B225" s="312" t="s">
        <v>970</v>
      </c>
      <c r="C225" s="312" t="s">
        <v>971</v>
      </c>
      <c r="D225" s="312" t="s">
        <v>972</v>
      </c>
      <c r="E225" s="312" t="s">
        <v>974</v>
      </c>
      <c r="F225" s="312" t="s">
        <v>1013</v>
      </c>
      <c r="G225" s="312" t="s">
        <v>10</v>
      </c>
      <c r="H225" s="312" t="s">
        <v>1080</v>
      </c>
      <c r="I225" s="314"/>
      <c r="J225" s="317">
        <v>1</v>
      </c>
      <c r="K225" s="317">
        <v>1</v>
      </c>
    </row>
    <row r="226" spans="1:11">
      <c r="A226" s="310" t="s">
        <v>969</v>
      </c>
      <c r="B226" s="310" t="s">
        <v>970</v>
      </c>
      <c r="C226" s="310" t="s">
        <v>971</v>
      </c>
      <c r="D226" s="310" t="s">
        <v>972</v>
      </c>
      <c r="E226" s="310" t="s">
        <v>974</v>
      </c>
      <c r="F226" s="310" t="s">
        <v>1013</v>
      </c>
      <c r="G226" s="310" t="s">
        <v>76</v>
      </c>
      <c r="H226" s="310" t="s">
        <v>1077</v>
      </c>
      <c r="I226" s="310">
        <v>89.576474000000005</v>
      </c>
      <c r="J226" s="310">
        <v>11.502824</v>
      </c>
      <c r="K226" s="310">
        <v>73.775013999999999</v>
      </c>
    </row>
    <row r="227" spans="1:11">
      <c r="A227" s="310" t="s">
        <v>969</v>
      </c>
      <c r="B227" s="310" t="s">
        <v>970</v>
      </c>
      <c r="C227" s="310" t="s">
        <v>971</v>
      </c>
      <c r="D227" s="310" t="s">
        <v>972</v>
      </c>
      <c r="E227" s="310" t="s">
        <v>974</v>
      </c>
      <c r="F227" s="310" t="s">
        <v>1013</v>
      </c>
      <c r="G227" s="310" t="s">
        <v>76</v>
      </c>
      <c r="H227" s="310" t="s">
        <v>1078</v>
      </c>
      <c r="I227" s="311">
        <v>1.45304657466608E-5</v>
      </c>
      <c r="J227" s="311">
        <v>2.6936307251446799E-6</v>
      </c>
      <c r="K227" s="311">
        <v>1.072302448955E-5</v>
      </c>
    </row>
    <row r="228" spans="1:11">
      <c r="A228" s="312" t="s">
        <v>969</v>
      </c>
      <c r="B228" s="312" t="s">
        <v>970</v>
      </c>
      <c r="C228" s="312" t="s">
        <v>971</v>
      </c>
      <c r="D228" s="312" t="s">
        <v>972</v>
      </c>
      <c r="E228" s="312" t="s">
        <v>974</v>
      </c>
      <c r="F228" s="312" t="s">
        <v>1013</v>
      </c>
      <c r="G228" s="312" t="s">
        <v>76</v>
      </c>
      <c r="H228" s="312" t="s">
        <v>1079</v>
      </c>
      <c r="I228" s="313"/>
      <c r="J228" s="316">
        <v>0</v>
      </c>
      <c r="K228" s="316">
        <v>0</v>
      </c>
    </row>
    <row r="229" spans="1:11">
      <c r="A229" s="312" t="s">
        <v>969</v>
      </c>
      <c r="B229" s="312" t="s">
        <v>970</v>
      </c>
      <c r="C229" s="312" t="s">
        <v>971</v>
      </c>
      <c r="D229" s="312" t="s">
        <v>972</v>
      </c>
      <c r="E229" s="312" t="s">
        <v>974</v>
      </c>
      <c r="F229" s="312" t="s">
        <v>1013</v>
      </c>
      <c r="G229" s="312" t="s">
        <v>76</v>
      </c>
      <c r="H229" s="312" t="s">
        <v>1080</v>
      </c>
      <c r="I229" s="314"/>
      <c r="J229" s="317">
        <v>1</v>
      </c>
      <c r="K229" s="317">
        <v>1</v>
      </c>
    </row>
  </sheetData>
  <phoneticPr fontId="43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4E613-B079-4E99-9F64-05B7E87C9205}">
  <dimension ref="A1:AW349"/>
  <sheetViews>
    <sheetView zoomScale="70" zoomScaleNormal="70" workbookViewId="0">
      <pane xSplit="1" topLeftCell="B1" activePane="topRight" state="frozen"/>
      <selection activeCell="A4" sqref="A4"/>
      <selection pane="topRight" activeCell="B92" sqref="B92"/>
    </sheetView>
  </sheetViews>
  <sheetFormatPr baseColWidth="10" defaultColWidth="8.83203125" defaultRowHeight="14"/>
  <cols>
    <col min="1" max="1" width="35.6640625" style="242" bestFit="1" customWidth="1"/>
    <col min="2" max="2" width="13.83203125" style="260" customWidth="1"/>
    <col min="3" max="48" width="10.1640625" style="260" customWidth="1"/>
    <col min="49" max="54" width="9.5" style="242" bestFit="1" customWidth="1"/>
    <col min="55" max="16384" width="8.83203125" style="242"/>
  </cols>
  <sheetData>
    <row r="1" spans="1:48" s="248" customFormat="1" ht="15" thickBot="1">
      <c r="A1" s="248" t="s">
        <v>1027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</row>
    <row r="2" spans="1:48" s="247" customFormat="1"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59"/>
      <c r="AI2" s="259"/>
      <c r="AJ2" s="259"/>
      <c r="AK2" s="259"/>
      <c r="AL2" s="259"/>
      <c r="AM2" s="259"/>
      <c r="AN2" s="259"/>
      <c r="AO2" s="259"/>
      <c r="AP2" s="259"/>
      <c r="AQ2" s="259"/>
      <c r="AR2" s="259"/>
      <c r="AS2" s="259"/>
      <c r="AT2" s="259"/>
      <c r="AU2" s="259"/>
      <c r="AV2" s="259"/>
    </row>
    <row r="3" spans="1:48">
      <c r="A3" s="241" t="s">
        <v>1024</v>
      </c>
    </row>
    <row r="4" spans="1:48">
      <c r="A4" s="241" t="s">
        <v>1021</v>
      </c>
    </row>
    <row r="5" spans="1:48">
      <c r="A5" s="241" t="s">
        <v>1025</v>
      </c>
    </row>
    <row r="6" spans="1:48">
      <c r="A6" s="241"/>
      <c r="B6" s="322" t="s">
        <v>1002</v>
      </c>
      <c r="C6" s="322"/>
      <c r="D6" s="322"/>
      <c r="E6" s="322"/>
      <c r="F6" s="322"/>
      <c r="G6" s="322"/>
      <c r="H6" s="322"/>
      <c r="I6" s="322"/>
      <c r="J6" s="322" t="s">
        <v>1022</v>
      </c>
      <c r="K6" s="322"/>
      <c r="L6" s="322"/>
      <c r="M6" s="322"/>
      <c r="N6" s="322"/>
      <c r="O6" s="322"/>
      <c r="P6" s="322"/>
      <c r="Q6" s="322"/>
      <c r="R6" s="322"/>
      <c r="S6" s="249"/>
      <c r="T6" s="249" t="s">
        <v>1020</v>
      </c>
      <c r="U6" s="249" t="s">
        <v>1023</v>
      </c>
    </row>
    <row r="7" spans="1:48" s="241" customFormat="1">
      <c r="B7" s="249" t="s">
        <v>1009</v>
      </c>
      <c r="C7" s="249" t="s">
        <v>1031</v>
      </c>
      <c r="D7" s="249" t="s">
        <v>1030</v>
      </c>
      <c r="E7" s="249" t="s">
        <v>1003</v>
      </c>
      <c r="F7" s="249" t="s">
        <v>1004</v>
      </c>
      <c r="G7" s="249" t="s">
        <v>1011</v>
      </c>
      <c r="H7" s="249" t="s">
        <v>1008</v>
      </c>
      <c r="I7" s="249" t="s">
        <v>1007</v>
      </c>
      <c r="J7" s="252" t="s">
        <v>1009</v>
      </c>
      <c r="K7" s="249" t="s">
        <v>1031</v>
      </c>
      <c r="L7" s="249" t="s">
        <v>1030</v>
      </c>
      <c r="M7" s="249" t="s">
        <v>1003</v>
      </c>
      <c r="N7" s="249" t="s">
        <v>1032</v>
      </c>
      <c r="O7" s="249" t="s">
        <v>1004</v>
      </c>
      <c r="P7" s="249" t="s">
        <v>1011</v>
      </c>
      <c r="Q7" s="249" t="s">
        <v>1008</v>
      </c>
      <c r="R7" s="249" t="s">
        <v>1007</v>
      </c>
      <c r="S7" s="249" t="s">
        <v>1010</v>
      </c>
      <c r="T7" s="249" t="s">
        <v>811</v>
      </c>
      <c r="U7" s="249" t="s">
        <v>813</v>
      </c>
      <c r="V7" s="249"/>
      <c r="W7" s="249"/>
      <c r="X7" s="249"/>
      <c r="Y7" s="249"/>
      <c r="Z7" s="249"/>
      <c r="AA7" s="249"/>
      <c r="AB7" s="249"/>
      <c r="AC7" s="249"/>
      <c r="AD7" s="249"/>
      <c r="AE7" s="249"/>
      <c r="AF7" s="249"/>
      <c r="AG7" s="249"/>
      <c r="AH7" s="249"/>
      <c r="AI7" s="249"/>
      <c r="AJ7" s="249"/>
      <c r="AK7" s="249"/>
      <c r="AL7" s="249"/>
      <c r="AM7" s="249"/>
      <c r="AN7" s="249"/>
      <c r="AO7" s="249"/>
      <c r="AP7" s="249"/>
      <c r="AQ7" s="249"/>
      <c r="AR7" s="249"/>
      <c r="AS7" s="249"/>
      <c r="AT7" s="249"/>
      <c r="AU7" s="249"/>
      <c r="AV7" s="249"/>
    </row>
    <row r="8" spans="1:48" ht="15">
      <c r="A8" s="243" t="s">
        <v>15</v>
      </c>
      <c r="B8" s="261"/>
      <c r="C8" s="262"/>
      <c r="D8" s="262"/>
      <c r="E8" s="262">
        <v>0.5</v>
      </c>
      <c r="F8" s="262">
        <v>0.5</v>
      </c>
      <c r="G8" s="262"/>
      <c r="H8" s="262"/>
      <c r="I8" s="262"/>
      <c r="J8" s="261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3"/>
      <c r="V8" s="264"/>
      <c r="W8" s="264"/>
      <c r="X8" s="264"/>
      <c r="Y8" s="264"/>
      <c r="Z8" s="264"/>
      <c r="AA8" s="264"/>
      <c r="AB8" s="264"/>
      <c r="AC8" s="264"/>
      <c r="AD8" s="264"/>
      <c r="AE8" s="264"/>
      <c r="AF8" s="264"/>
      <c r="AG8" s="264"/>
      <c r="AH8" s="264"/>
      <c r="AI8" s="264"/>
      <c r="AJ8" s="264"/>
    </row>
    <row r="9" spans="1:48" ht="15">
      <c r="A9" s="243" t="s">
        <v>38</v>
      </c>
      <c r="B9" s="265"/>
      <c r="C9" s="266"/>
      <c r="D9" s="266"/>
      <c r="E9" s="266">
        <v>1</v>
      </c>
      <c r="F9" s="266"/>
      <c r="G9" s="266"/>
      <c r="H9" s="266"/>
      <c r="I9" s="266"/>
      <c r="J9" s="265"/>
      <c r="K9" s="266"/>
      <c r="L9" s="266"/>
      <c r="M9" s="266"/>
      <c r="N9" s="266"/>
      <c r="O9" s="266"/>
      <c r="P9" s="266"/>
      <c r="Q9" s="266"/>
      <c r="R9" s="266"/>
      <c r="S9" s="266"/>
      <c r="T9" s="266"/>
      <c r="U9" s="267"/>
      <c r="V9" s="264"/>
      <c r="W9" s="264"/>
      <c r="X9" s="264"/>
      <c r="Y9" s="264"/>
      <c r="Z9" s="264"/>
      <c r="AA9" s="264"/>
      <c r="AB9" s="264"/>
      <c r="AC9" s="264"/>
      <c r="AD9" s="264"/>
      <c r="AE9" s="264"/>
      <c r="AF9" s="264"/>
      <c r="AG9" s="264"/>
      <c r="AH9" s="264"/>
      <c r="AI9" s="264"/>
      <c r="AJ9" s="264"/>
    </row>
    <row r="10" spans="1:48" ht="15">
      <c r="A10" s="245" t="s">
        <v>9</v>
      </c>
      <c r="B10" s="265"/>
      <c r="C10" s="266"/>
      <c r="D10" s="266"/>
      <c r="E10" s="266"/>
      <c r="F10" s="268"/>
      <c r="G10" s="266"/>
      <c r="H10" s="266"/>
      <c r="I10" s="266">
        <v>1</v>
      </c>
      <c r="J10" s="265"/>
      <c r="K10" s="266"/>
      <c r="L10" s="266"/>
      <c r="M10" s="266"/>
      <c r="N10" s="266"/>
      <c r="O10" s="266"/>
      <c r="P10" s="266"/>
      <c r="Q10" s="266"/>
      <c r="R10" s="266"/>
      <c r="S10" s="266"/>
      <c r="T10" s="266"/>
      <c r="U10" s="267"/>
      <c r="V10" s="264"/>
      <c r="W10" s="264"/>
      <c r="X10" s="264"/>
      <c r="Y10" s="264"/>
      <c r="Z10" s="264"/>
      <c r="AA10" s="264"/>
      <c r="AB10" s="264"/>
      <c r="AC10" s="264"/>
      <c r="AD10" s="264"/>
      <c r="AE10" s="264"/>
      <c r="AF10" s="264"/>
      <c r="AG10" s="264"/>
      <c r="AH10" s="264"/>
      <c r="AI10" s="264"/>
      <c r="AJ10" s="264"/>
    </row>
    <row r="11" spans="1:48" ht="15">
      <c r="A11" s="245" t="s">
        <v>30</v>
      </c>
      <c r="B11" s="265"/>
      <c r="C11" s="266"/>
      <c r="D11" s="266"/>
      <c r="E11" s="266"/>
      <c r="F11" s="266">
        <v>1</v>
      </c>
      <c r="G11" s="266"/>
      <c r="H11" s="266"/>
      <c r="I11" s="266"/>
      <c r="J11" s="265"/>
      <c r="K11" s="266"/>
      <c r="L11" s="266"/>
      <c r="M11" s="266"/>
      <c r="N11" s="266"/>
      <c r="O11" s="266"/>
      <c r="P11" s="266"/>
      <c r="Q11" s="266"/>
      <c r="R11" s="266"/>
      <c r="S11" s="266"/>
      <c r="T11" s="266"/>
      <c r="U11" s="267"/>
      <c r="V11" s="264"/>
      <c r="W11" s="264"/>
      <c r="X11" s="264"/>
      <c r="Y11" s="264"/>
      <c r="Z11" s="264"/>
      <c r="AA11" s="264"/>
      <c r="AB11" s="264"/>
      <c r="AC11" s="264"/>
      <c r="AD11" s="264"/>
      <c r="AE11" s="264"/>
      <c r="AF11" s="264"/>
      <c r="AG11" s="264"/>
      <c r="AH11" s="264"/>
      <c r="AI11" s="264"/>
      <c r="AJ11" s="264"/>
    </row>
    <row r="12" spans="1:48" ht="15">
      <c r="A12" s="243" t="s">
        <v>24</v>
      </c>
      <c r="B12" s="265"/>
      <c r="C12" s="266"/>
      <c r="D12" s="266"/>
      <c r="E12" s="266"/>
      <c r="F12" s="266"/>
      <c r="G12" s="266"/>
      <c r="H12" s="266">
        <v>1</v>
      </c>
      <c r="I12" s="266"/>
      <c r="J12" s="265"/>
      <c r="K12" s="266"/>
      <c r="L12" s="266"/>
      <c r="M12" s="266"/>
      <c r="N12" s="266"/>
      <c r="O12" s="266"/>
      <c r="P12" s="266"/>
      <c r="Q12" s="266"/>
      <c r="R12" s="266"/>
      <c r="S12" s="266"/>
      <c r="T12" s="266"/>
      <c r="U12" s="267"/>
      <c r="V12" s="264"/>
      <c r="W12" s="264"/>
      <c r="X12" s="264"/>
      <c r="Y12" s="264"/>
      <c r="Z12" s="264"/>
      <c r="AA12" s="264"/>
      <c r="AB12" s="264"/>
      <c r="AC12" s="264"/>
      <c r="AD12" s="264"/>
      <c r="AE12" s="264"/>
      <c r="AF12" s="264"/>
      <c r="AG12" s="264"/>
      <c r="AH12" s="264"/>
      <c r="AI12" s="264"/>
      <c r="AJ12" s="264"/>
    </row>
    <row r="13" spans="1:48" ht="15">
      <c r="A13" s="243" t="s">
        <v>48</v>
      </c>
      <c r="B13" s="265"/>
      <c r="C13" s="266"/>
      <c r="D13" s="266"/>
      <c r="E13" s="266">
        <v>1</v>
      </c>
      <c r="F13" s="266"/>
      <c r="G13" s="266"/>
      <c r="H13" s="266"/>
      <c r="I13" s="266"/>
      <c r="J13" s="265"/>
      <c r="K13" s="266"/>
      <c r="L13" s="266"/>
      <c r="M13" s="266"/>
      <c r="N13" s="266"/>
      <c r="O13" s="266"/>
      <c r="P13" s="266"/>
      <c r="Q13" s="266"/>
      <c r="R13" s="266"/>
      <c r="S13" s="266"/>
      <c r="T13" s="266"/>
      <c r="U13" s="267"/>
      <c r="V13" s="264"/>
      <c r="W13" s="264"/>
      <c r="X13" s="264"/>
      <c r="Y13" s="264"/>
      <c r="Z13" s="264"/>
      <c r="AA13" s="264"/>
      <c r="AB13" s="264"/>
      <c r="AC13" s="264"/>
      <c r="AD13" s="264"/>
      <c r="AE13" s="264"/>
      <c r="AF13" s="264"/>
      <c r="AG13" s="264"/>
      <c r="AH13" s="264"/>
      <c r="AI13" s="264"/>
      <c r="AJ13" s="264"/>
    </row>
    <row r="14" spans="1:48" ht="15">
      <c r="A14" s="245" t="s">
        <v>991</v>
      </c>
      <c r="B14" s="265"/>
      <c r="C14" s="266"/>
      <c r="D14" s="266">
        <v>1</v>
      </c>
      <c r="E14" s="266"/>
      <c r="F14" s="266"/>
      <c r="G14" s="266"/>
      <c r="H14" s="266"/>
      <c r="I14" s="266"/>
      <c r="J14" s="265"/>
      <c r="K14" s="266"/>
      <c r="L14" s="266"/>
      <c r="M14" s="266"/>
      <c r="N14" s="266"/>
      <c r="O14" s="266"/>
      <c r="P14" s="266"/>
      <c r="Q14" s="266"/>
      <c r="R14" s="266"/>
      <c r="S14" s="266"/>
      <c r="T14" s="266"/>
      <c r="U14" s="267"/>
      <c r="V14" s="264"/>
      <c r="W14" s="264"/>
      <c r="X14" s="264"/>
      <c r="Y14" s="264"/>
      <c r="Z14" s="264"/>
      <c r="AA14" s="264"/>
      <c r="AB14" s="264"/>
      <c r="AC14" s="264"/>
      <c r="AD14" s="264"/>
      <c r="AE14" s="264"/>
      <c r="AF14" s="264"/>
      <c r="AG14" s="264"/>
      <c r="AH14" s="264"/>
      <c r="AI14" s="264"/>
      <c r="AJ14" s="264"/>
    </row>
    <row r="15" spans="1:48" ht="15">
      <c r="A15" s="243" t="s">
        <v>39</v>
      </c>
      <c r="B15" s="265"/>
      <c r="C15" s="266"/>
      <c r="D15" s="266"/>
      <c r="E15" s="266">
        <v>0.5</v>
      </c>
      <c r="F15" s="266">
        <v>0.5</v>
      </c>
      <c r="G15" s="266"/>
      <c r="H15" s="266"/>
      <c r="I15" s="266"/>
      <c r="J15" s="265"/>
      <c r="K15" s="266"/>
      <c r="L15" s="266"/>
      <c r="M15" s="266"/>
      <c r="N15" s="266"/>
      <c r="O15" s="266"/>
      <c r="P15" s="266"/>
      <c r="Q15" s="266"/>
      <c r="R15" s="266"/>
      <c r="S15" s="266"/>
      <c r="T15" s="266"/>
      <c r="U15" s="267"/>
      <c r="V15" s="264"/>
      <c r="W15" s="264"/>
      <c r="X15" s="264"/>
      <c r="Y15" s="264"/>
      <c r="Z15" s="264"/>
      <c r="AA15" s="264"/>
      <c r="AB15" s="264"/>
      <c r="AC15" s="264"/>
      <c r="AD15" s="264"/>
      <c r="AE15" s="264"/>
      <c r="AF15" s="264"/>
      <c r="AG15" s="264"/>
      <c r="AH15" s="264"/>
      <c r="AI15" s="264"/>
      <c r="AJ15" s="264"/>
    </row>
    <row r="16" spans="1:48" ht="15">
      <c r="A16" s="245" t="s">
        <v>992</v>
      </c>
      <c r="B16" s="265"/>
      <c r="C16" s="266"/>
      <c r="D16" s="266">
        <v>1</v>
      </c>
      <c r="E16" s="266"/>
      <c r="F16" s="266"/>
      <c r="G16" s="266"/>
      <c r="H16" s="266"/>
      <c r="I16" s="266"/>
      <c r="J16" s="265"/>
      <c r="K16" s="266"/>
      <c r="L16" s="266"/>
      <c r="M16" s="266"/>
      <c r="N16" s="266"/>
      <c r="O16" s="266"/>
      <c r="P16" s="266"/>
      <c r="Q16" s="266"/>
      <c r="R16" s="266"/>
      <c r="S16" s="266"/>
      <c r="T16" s="266"/>
      <c r="U16" s="267"/>
      <c r="V16" s="264"/>
      <c r="W16" s="264"/>
      <c r="X16" s="264"/>
      <c r="Y16" s="264"/>
      <c r="Z16" s="264"/>
      <c r="AA16" s="264"/>
      <c r="AB16" s="264"/>
      <c r="AC16" s="264"/>
      <c r="AD16" s="264"/>
      <c r="AE16" s="264"/>
      <c r="AF16" s="264"/>
      <c r="AG16" s="264"/>
      <c r="AH16" s="264"/>
      <c r="AI16" s="264"/>
      <c r="AJ16" s="264"/>
    </row>
    <row r="17" spans="1:36" ht="15">
      <c r="A17" s="245" t="s">
        <v>993</v>
      </c>
      <c r="B17" s="265"/>
      <c r="C17" s="266"/>
      <c r="D17" s="266"/>
      <c r="E17" s="266"/>
      <c r="F17" s="266"/>
      <c r="G17" s="266"/>
      <c r="H17" s="266"/>
      <c r="I17" s="266"/>
      <c r="J17" s="265"/>
      <c r="K17" s="266"/>
      <c r="L17" s="266"/>
      <c r="M17" s="266"/>
      <c r="N17" s="266"/>
      <c r="O17" s="266"/>
      <c r="P17" s="266"/>
      <c r="Q17" s="266"/>
      <c r="R17" s="266"/>
      <c r="S17" s="266"/>
      <c r="T17" s="266"/>
      <c r="U17" s="267"/>
      <c r="V17" s="264"/>
      <c r="W17" s="264"/>
      <c r="X17" s="264"/>
      <c r="Y17" s="264"/>
      <c r="Z17" s="264"/>
      <c r="AA17" s="264"/>
      <c r="AB17" s="264"/>
      <c r="AC17" s="264"/>
      <c r="AD17" s="264"/>
      <c r="AE17" s="264"/>
      <c r="AF17" s="264"/>
      <c r="AG17" s="264"/>
      <c r="AH17" s="264"/>
      <c r="AI17" s="264"/>
      <c r="AJ17" s="264"/>
    </row>
    <row r="18" spans="1:36" ht="15">
      <c r="A18" s="243" t="s">
        <v>353</v>
      </c>
      <c r="B18" s="265">
        <v>1</v>
      </c>
      <c r="C18" s="266"/>
      <c r="D18" s="266"/>
      <c r="E18" s="266"/>
      <c r="F18" s="266"/>
      <c r="G18" s="266"/>
      <c r="H18" s="266"/>
      <c r="I18" s="266"/>
      <c r="J18" s="265"/>
      <c r="K18" s="266"/>
      <c r="L18" s="266"/>
      <c r="M18" s="266"/>
      <c r="N18" s="266"/>
      <c r="O18" s="266"/>
      <c r="P18" s="266"/>
      <c r="Q18" s="266"/>
      <c r="R18" s="266"/>
      <c r="S18" s="266"/>
      <c r="T18" s="266"/>
      <c r="U18" s="267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</row>
    <row r="19" spans="1:36" ht="15">
      <c r="A19" s="245" t="s">
        <v>994</v>
      </c>
      <c r="B19" s="269"/>
      <c r="C19" s="270">
        <v>1</v>
      </c>
      <c r="D19" s="270"/>
      <c r="E19" s="270"/>
      <c r="F19" s="270"/>
      <c r="G19" s="270"/>
      <c r="H19" s="270"/>
      <c r="I19" s="270"/>
      <c r="J19" s="269"/>
      <c r="K19" s="270"/>
      <c r="L19" s="270"/>
      <c r="M19" s="270"/>
      <c r="N19" s="270"/>
      <c r="O19" s="270"/>
      <c r="P19" s="270"/>
      <c r="Q19" s="270"/>
      <c r="R19" s="270"/>
      <c r="S19" s="270"/>
      <c r="T19" s="270"/>
      <c r="U19" s="271"/>
      <c r="V19" s="264"/>
      <c r="W19" s="264"/>
      <c r="X19" s="264"/>
      <c r="Y19" s="264"/>
      <c r="Z19" s="264"/>
      <c r="AA19" s="264"/>
      <c r="AB19" s="264"/>
      <c r="AC19" s="264"/>
      <c r="AD19" s="264"/>
      <c r="AE19" s="264"/>
      <c r="AF19" s="264"/>
      <c r="AG19" s="264"/>
      <c r="AH19" s="264"/>
      <c r="AI19" s="264"/>
      <c r="AJ19" s="264"/>
    </row>
    <row r="21" spans="1:36">
      <c r="A21" s="241" t="s">
        <v>17</v>
      </c>
    </row>
    <row r="22" spans="1:36">
      <c r="A22" s="241"/>
      <c r="B22" s="322" t="s">
        <v>1002</v>
      </c>
      <c r="C22" s="322"/>
      <c r="D22" s="322"/>
      <c r="E22" s="322"/>
      <c r="F22" s="322"/>
      <c r="G22" s="322"/>
      <c r="H22" s="322"/>
      <c r="I22" s="322"/>
      <c r="J22" s="322" t="s">
        <v>1022</v>
      </c>
      <c r="K22" s="322"/>
      <c r="L22" s="322"/>
      <c r="M22" s="322"/>
      <c r="N22" s="322"/>
      <c r="O22" s="322"/>
      <c r="P22" s="322"/>
      <c r="Q22" s="322"/>
      <c r="R22" s="322"/>
      <c r="S22" s="249"/>
      <c r="T22" s="249" t="s">
        <v>1020</v>
      </c>
      <c r="U22" s="249" t="s">
        <v>1023</v>
      </c>
    </row>
    <row r="23" spans="1:36">
      <c r="A23" s="241"/>
      <c r="B23" s="249" t="s">
        <v>1009</v>
      </c>
      <c r="C23" s="249" t="s">
        <v>1031</v>
      </c>
      <c r="D23" s="249" t="s">
        <v>1030</v>
      </c>
      <c r="E23" s="249" t="s">
        <v>1003</v>
      </c>
      <c r="F23" s="249" t="s">
        <v>1004</v>
      </c>
      <c r="G23" s="249" t="s">
        <v>1011</v>
      </c>
      <c r="H23" s="249" t="s">
        <v>1008</v>
      </c>
      <c r="I23" s="249" t="s">
        <v>1007</v>
      </c>
      <c r="J23" s="252" t="s">
        <v>1009</v>
      </c>
      <c r="K23" s="249" t="s">
        <v>1031</v>
      </c>
      <c r="L23" s="249" t="s">
        <v>1030</v>
      </c>
      <c r="M23" s="249" t="s">
        <v>1003</v>
      </c>
      <c r="N23" s="249" t="s">
        <v>1032</v>
      </c>
      <c r="O23" s="249" t="s">
        <v>1004</v>
      </c>
      <c r="P23" s="249" t="s">
        <v>1011</v>
      </c>
      <c r="Q23" s="249" t="s">
        <v>1008</v>
      </c>
      <c r="R23" s="249" t="s">
        <v>1007</v>
      </c>
      <c r="S23" s="249" t="s">
        <v>1010</v>
      </c>
      <c r="T23" s="249" t="s">
        <v>811</v>
      </c>
      <c r="U23" s="249" t="s">
        <v>813</v>
      </c>
    </row>
    <row r="24" spans="1:36" ht="15">
      <c r="A24" s="243" t="s">
        <v>15</v>
      </c>
      <c r="B24" s="261"/>
      <c r="C24" s="262"/>
      <c r="D24" s="262"/>
      <c r="E24" s="262"/>
      <c r="F24" s="262"/>
      <c r="G24" s="262"/>
      <c r="H24" s="262"/>
      <c r="I24" s="262"/>
      <c r="J24" s="261"/>
      <c r="K24" s="262"/>
      <c r="L24" s="262"/>
      <c r="M24" s="262">
        <v>0.23749999999999999</v>
      </c>
      <c r="N24" s="262"/>
      <c r="O24" s="262">
        <v>0.23749999999999999</v>
      </c>
      <c r="P24" s="262"/>
      <c r="Q24" s="262"/>
      <c r="R24" s="262"/>
      <c r="S24" s="262"/>
      <c r="T24" s="262">
        <v>0.47499999999999998</v>
      </c>
      <c r="U24" s="263">
        <v>0.05</v>
      </c>
      <c r="V24" s="264"/>
      <c r="W24" s="264"/>
      <c r="X24" s="264"/>
      <c r="Y24" s="264"/>
      <c r="Z24" s="264"/>
      <c r="AA24" s="264"/>
      <c r="AB24" s="264"/>
      <c r="AC24" s="264"/>
      <c r="AD24" s="264"/>
      <c r="AE24" s="264"/>
      <c r="AF24" s="264"/>
      <c r="AG24" s="264"/>
      <c r="AH24" s="264"/>
      <c r="AI24" s="264"/>
      <c r="AJ24" s="264"/>
    </row>
    <row r="25" spans="1:36" ht="15">
      <c r="A25" s="243" t="s">
        <v>38</v>
      </c>
      <c r="B25" s="265"/>
      <c r="C25" s="266"/>
      <c r="D25" s="266"/>
      <c r="E25" s="266"/>
      <c r="F25" s="266"/>
      <c r="G25" s="266"/>
      <c r="H25" s="266"/>
      <c r="I25" s="266"/>
      <c r="J25" s="265"/>
      <c r="K25" s="266"/>
      <c r="L25" s="266"/>
      <c r="M25" s="266">
        <v>0.47499999999999998</v>
      </c>
      <c r="N25" s="266"/>
      <c r="O25" s="266"/>
      <c r="P25" s="266"/>
      <c r="Q25" s="266"/>
      <c r="R25" s="266"/>
      <c r="S25" s="266"/>
      <c r="T25" s="266">
        <v>0.47499999999999998</v>
      </c>
      <c r="U25" s="267">
        <v>0.05</v>
      </c>
      <c r="V25" s="264"/>
      <c r="W25" s="264"/>
      <c r="X25" s="264"/>
      <c r="Y25" s="264"/>
      <c r="Z25" s="264"/>
      <c r="AA25" s="264"/>
      <c r="AB25" s="264"/>
      <c r="AC25" s="264"/>
      <c r="AD25" s="264"/>
      <c r="AE25" s="264"/>
      <c r="AF25" s="264"/>
      <c r="AG25" s="264"/>
      <c r="AH25" s="264"/>
      <c r="AI25" s="264"/>
      <c r="AJ25" s="264"/>
    </row>
    <row r="26" spans="1:36" ht="15">
      <c r="A26" s="245" t="s">
        <v>9</v>
      </c>
      <c r="B26" s="265"/>
      <c r="C26" s="266"/>
      <c r="D26" s="266"/>
      <c r="E26" s="266"/>
      <c r="F26" s="266"/>
      <c r="G26" s="266"/>
      <c r="H26" s="266"/>
      <c r="I26" s="266"/>
      <c r="J26" s="265"/>
      <c r="K26" s="266"/>
      <c r="L26" s="266"/>
      <c r="M26" s="266"/>
      <c r="N26" s="266"/>
      <c r="O26" s="266"/>
      <c r="P26" s="266"/>
      <c r="Q26" s="266"/>
      <c r="R26" s="266">
        <v>0.47499999999999998</v>
      </c>
      <c r="S26" s="266"/>
      <c r="T26" s="266">
        <v>0.47499999999999998</v>
      </c>
      <c r="U26" s="267">
        <v>0.05</v>
      </c>
      <c r="V26" s="264"/>
      <c r="W26" s="264"/>
      <c r="X26" s="264"/>
      <c r="Y26" s="264"/>
      <c r="Z26" s="264"/>
      <c r="AA26" s="264"/>
      <c r="AB26" s="264"/>
      <c r="AC26" s="264"/>
      <c r="AD26" s="264"/>
      <c r="AE26" s="264"/>
      <c r="AF26" s="264"/>
      <c r="AG26" s="264"/>
      <c r="AH26" s="264"/>
      <c r="AI26" s="264"/>
      <c r="AJ26" s="264"/>
    </row>
    <row r="27" spans="1:36" ht="15">
      <c r="A27" s="245" t="s">
        <v>30</v>
      </c>
      <c r="B27" s="265"/>
      <c r="C27" s="266"/>
      <c r="D27" s="266"/>
      <c r="E27" s="266"/>
      <c r="F27" s="266"/>
      <c r="G27" s="266"/>
      <c r="H27" s="266"/>
      <c r="I27" s="266"/>
      <c r="J27" s="265"/>
      <c r="K27" s="266"/>
      <c r="L27" s="266"/>
      <c r="M27" s="266"/>
      <c r="N27" s="266"/>
      <c r="O27" s="266">
        <v>0.47499999999999998</v>
      </c>
      <c r="P27" s="266"/>
      <c r="Q27" s="266"/>
      <c r="T27" s="266">
        <v>0.47499999999999998</v>
      </c>
      <c r="U27" s="267">
        <v>0.05</v>
      </c>
      <c r="V27" s="264"/>
      <c r="W27" s="264"/>
      <c r="X27" s="264"/>
      <c r="Y27" s="264"/>
      <c r="Z27" s="264"/>
      <c r="AA27" s="264"/>
      <c r="AB27" s="264"/>
      <c r="AC27" s="264"/>
      <c r="AD27" s="264"/>
      <c r="AE27" s="264"/>
      <c r="AF27" s="264"/>
      <c r="AG27" s="264"/>
      <c r="AH27" s="264"/>
      <c r="AI27" s="264"/>
      <c r="AJ27" s="264"/>
    </row>
    <row r="28" spans="1:36" ht="15">
      <c r="A28" s="243" t="s">
        <v>24</v>
      </c>
      <c r="B28" s="265"/>
      <c r="C28" s="266"/>
      <c r="D28" s="266"/>
      <c r="E28" s="266"/>
      <c r="F28" s="266"/>
      <c r="G28" s="266"/>
      <c r="H28" s="266"/>
      <c r="I28" s="266"/>
      <c r="J28" s="265"/>
      <c r="K28" s="266"/>
      <c r="L28" s="266"/>
      <c r="M28" s="266"/>
      <c r="N28" s="266"/>
      <c r="O28" s="266"/>
      <c r="P28" s="266"/>
      <c r="Q28" s="266">
        <v>0.47499999999999998</v>
      </c>
      <c r="R28" s="266"/>
      <c r="S28" s="266"/>
      <c r="T28" s="266">
        <v>0.47499999999999998</v>
      </c>
      <c r="U28" s="267">
        <v>0.05</v>
      </c>
      <c r="V28" s="264"/>
      <c r="W28" s="264"/>
      <c r="X28" s="264"/>
      <c r="Y28" s="264"/>
      <c r="Z28" s="264"/>
      <c r="AA28" s="264"/>
      <c r="AB28" s="264"/>
      <c r="AC28" s="264"/>
      <c r="AD28" s="264"/>
      <c r="AE28" s="264"/>
      <c r="AF28" s="264"/>
      <c r="AG28" s="264"/>
      <c r="AH28" s="264"/>
      <c r="AI28" s="264"/>
      <c r="AJ28" s="264"/>
    </row>
    <row r="29" spans="1:36" ht="15">
      <c r="A29" s="243" t="s">
        <v>48</v>
      </c>
      <c r="B29" s="265"/>
      <c r="C29" s="266"/>
      <c r="D29" s="266"/>
      <c r="E29" s="266"/>
      <c r="F29" s="266"/>
      <c r="G29" s="266"/>
      <c r="H29" s="266"/>
      <c r="I29" s="266"/>
      <c r="J29" s="265"/>
      <c r="K29" s="266"/>
      <c r="L29" s="266"/>
      <c r="M29" s="266">
        <v>0.47499999999999998</v>
      </c>
      <c r="N29" s="266"/>
      <c r="O29" s="266"/>
      <c r="P29" s="266"/>
      <c r="Q29" s="266"/>
      <c r="R29" s="266"/>
      <c r="S29" s="266"/>
      <c r="T29" s="266">
        <v>0.47499999999999998</v>
      </c>
      <c r="U29" s="267">
        <v>0.05</v>
      </c>
      <c r="V29" s="264"/>
      <c r="W29" s="264"/>
      <c r="X29" s="264"/>
      <c r="Y29" s="264"/>
      <c r="Z29" s="264"/>
      <c r="AA29" s="264"/>
      <c r="AB29" s="264"/>
      <c r="AC29" s="264"/>
      <c r="AD29" s="264"/>
      <c r="AE29" s="264"/>
      <c r="AF29" s="264"/>
      <c r="AG29" s="264"/>
      <c r="AH29" s="264"/>
      <c r="AI29" s="264"/>
      <c r="AJ29" s="264"/>
    </row>
    <row r="30" spans="1:36" ht="15">
      <c r="A30" s="245" t="s">
        <v>991</v>
      </c>
      <c r="B30" s="265"/>
      <c r="C30" s="266"/>
      <c r="D30" s="266"/>
      <c r="E30" s="266"/>
      <c r="F30" s="266"/>
      <c r="G30" s="266"/>
      <c r="H30" s="266"/>
      <c r="I30" s="266"/>
      <c r="J30" s="265"/>
      <c r="K30" s="266"/>
      <c r="L30" s="266"/>
      <c r="M30" s="266">
        <v>0.47499999999999998</v>
      </c>
      <c r="N30" s="266"/>
      <c r="O30" s="266"/>
      <c r="P30" s="266"/>
      <c r="Q30" s="266"/>
      <c r="R30" s="266"/>
      <c r="S30" s="266"/>
      <c r="T30" s="266">
        <v>0.47499999999999998</v>
      </c>
      <c r="U30" s="267">
        <v>0.05</v>
      </c>
      <c r="V30" s="264"/>
      <c r="W30" s="264"/>
      <c r="X30" s="264"/>
      <c r="Y30" s="264"/>
      <c r="Z30" s="264"/>
      <c r="AA30" s="264"/>
      <c r="AB30" s="264"/>
      <c r="AC30" s="264"/>
      <c r="AD30" s="264"/>
      <c r="AE30" s="264"/>
      <c r="AF30" s="264"/>
      <c r="AG30" s="264"/>
      <c r="AH30" s="264"/>
      <c r="AI30" s="264"/>
      <c r="AJ30" s="264"/>
    </row>
    <row r="31" spans="1:36" ht="15">
      <c r="A31" s="243" t="s">
        <v>39</v>
      </c>
      <c r="B31" s="265"/>
      <c r="C31" s="266"/>
      <c r="D31" s="266"/>
      <c r="E31" s="266"/>
      <c r="F31" s="266"/>
      <c r="G31" s="266"/>
      <c r="H31" s="266"/>
      <c r="I31" s="266"/>
      <c r="J31" s="265"/>
      <c r="K31" s="266"/>
      <c r="L31" s="266"/>
      <c r="M31" s="266">
        <v>0.23749999999999999</v>
      </c>
      <c r="N31" s="266"/>
      <c r="O31" s="266">
        <v>0.23749999999999999</v>
      </c>
      <c r="P31" s="266"/>
      <c r="Q31" s="266"/>
      <c r="R31" s="266"/>
      <c r="S31" s="266"/>
      <c r="T31" s="266">
        <v>0.47499999999999998</v>
      </c>
      <c r="U31" s="267">
        <v>0.05</v>
      </c>
      <c r="V31" s="264"/>
      <c r="W31" s="264"/>
      <c r="X31" s="264"/>
      <c r="Y31" s="264"/>
      <c r="Z31" s="264"/>
      <c r="AA31" s="264"/>
      <c r="AB31" s="264"/>
      <c r="AC31" s="264"/>
      <c r="AD31" s="264"/>
      <c r="AE31" s="264"/>
      <c r="AF31" s="264"/>
      <c r="AG31" s="264"/>
      <c r="AH31" s="264"/>
      <c r="AI31" s="264"/>
      <c r="AJ31" s="264"/>
    </row>
    <row r="32" spans="1:36" ht="15">
      <c r="A32" s="245" t="s">
        <v>992</v>
      </c>
      <c r="B32" s="265"/>
      <c r="C32" s="266"/>
      <c r="D32" s="266"/>
      <c r="E32" s="266"/>
      <c r="F32" s="266"/>
      <c r="G32" s="266"/>
      <c r="H32" s="266"/>
      <c r="I32" s="266"/>
      <c r="J32" s="265"/>
      <c r="K32" s="266"/>
      <c r="L32" s="266">
        <v>0.23749999999999999</v>
      </c>
      <c r="M32" s="266"/>
      <c r="N32" s="266">
        <v>0.23749999999999999</v>
      </c>
      <c r="O32" s="266"/>
      <c r="P32" s="266"/>
      <c r="Q32" s="266"/>
      <c r="R32" s="266"/>
      <c r="S32" s="266"/>
      <c r="T32" s="266">
        <v>0.47499999999999998</v>
      </c>
      <c r="U32" s="267">
        <v>0.05</v>
      </c>
      <c r="V32" s="264"/>
      <c r="W32" s="264"/>
      <c r="X32" s="264"/>
      <c r="Y32" s="264"/>
      <c r="Z32" s="264"/>
      <c r="AA32" s="264"/>
      <c r="AB32" s="264"/>
      <c r="AC32" s="264"/>
      <c r="AD32" s="264"/>
      <c r="AE32" s="264"/>
      <c r="AF32" s="264"/>
      <c r="AG32" s="264"/>
      <c r="AH32" s="264"/>
      <c r="AI32" s="264"/>
      <c r="AJ32" s="264"/>
    </row>
    <row r="33" spans="1:48" ht="15">
      <c r="A33" s="245" t="s">
        <v>993</v>
      </c>
      <c r="B33" s="265"/>
      <c r="C33" s="266"/>
      <c r="D33" s="266"/>
      <c r="E33" s="266"/>
      <c r="F33" s="266"/>
      <c r="G33" s="266"/>
      <c r="H33" s="266"/>
      <c r="I33" s="266"/>
      <c r="J33" s="265"/>
      <c r="K33" s="266"/>
      <c r="L33" s="266">
        <v>0.23749999999999999</v>
      </c>
      <c r="M33" s="266"/>
      <c r="N33" s="266">
        <v>0.23749999999999999</v>
      </c>
      <c r="O33" s="266"/>
      <c r="P33" s="266"/>
      <c r="Q33" s="266"/>
      <c r="R33" s="266"/>
      <c r="S33" s="266"/>
      <c r="T33" s="266">
        <v>0.47499999999999998</v>
      </c>
      <c r="U33" s="267">
        <v>0.05</v>
      </c>
      <c r="V33" s="264"/>
      <c r="W33" s="264"/>
      <c r="X33" s="264"/>
      <c r="Y33" s="264"/>
      <c r="Z33" s="264"/>
      <c r="AA33" s="264"/>
      <c r="AB33" s="264"/>
      <c r="AC33" s="264"/>
      <c r="AD33" s="264"/>
      <c r="AE33" s="264"/>
      <c r="AF33" s="264"/>
      <c r="AG33" s="264"/>
      <c r="AH33" s="264"/>
      <c r="AI33" s="264"/>
      <c r="AJ33" s="264"/>
    </row>
    <row r="34" spans="1:48" ht="15">
      <c r="A34" s="243" t="s">
        <v>353</v>
      </c>
      <c r="B34" s="265"/>
      <c r="C34" s="266"/>
      <c r="D34" s="266"/>
      <c r="E34" s="266"/>
      <c r="F34" s="266"/>
      <c r="G34" s="266"/>
      <c r="H34" s="266"/>
      <c r="I34" s="266"/>
      <c r="J34" s="265">
        <v>0.47499999999999998</v>
      </c>
      <c r="K34" s="266"/>
      <c r="L34" s="266"/>
      <c r="M34" s="266"/>
      <c r="N34" s="266"/>
      <c r="O34" s="266"/>
      <c r="P34" s="266"/>
      <c r="Q34" s="266"/>
      <c r="R34" s="266"/>
      <c r="S34" s="266"/>
      <c r="T34" s="266">
        <v>0.47499999999999998</v>
      </c>
      <c r="U34" s="267">
        <v>0.05</v>
      </c>
      <c r="V34" s="264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64"/>
      <c r="AJ34" s="264"/>
    </row>
    <row r="35" spans="1:48" ht="15">
      <c r="A35" s="245" t="s">
        <v>994</v>
      </c>
      <c r="B35" s="269"/>
      <c r="C35" s="270"/>
      <c r="D35" s="270"/>
      <c r="E35" s="270"/>
      <c r="F35" s="270"/>
      <c r="G35" s="270"/>
      <c r="H35" s="270"/>
      <c r="I35" s="270"/>
      <c r="J35" s="269"/>
      <c r="K35" s="270">
        <v>0.47499999999999998</v>
      </c>
      <c r="L35" s="270"/>
      <c r="M35" s="270"/>
      <c r="N35" s="270"/>
      <c r="O35" s="270"/>
      <c r="P35" s="270"/>
      <c r="Q35" s="270"/>
      <c r="R35" s="270"/>
      <c r="S35" s="270"/>
      <c r="T35" s="270">
        <v>0.47499999999999998</v>
      </c>
      <c r="U35" s="271">
        <v>0.05</v>
      </c>
      <c r="V35" s="264"/>
      <c r="W35" s="264"/>
      <c r="X35" s="264"/>
      <c r="Y35" s="264"/>
      <c r="Z35" s="264"/>
      <c r="AA35" s="264"/>
      <c r="AB35" s="264"/>
      <c r="AC35" s="264"/>
      <c r="AD35" s="264"/>
      <c r="AE35" s="264"/>
      <c r="AF35" s="264"/>
      <c r="AG35" s="264"/>
      <c r="AH35" s="264"/>
      <c r="AI35" s="264"/>
      <c r="AJ35" s="264"/>
    </row>
    <row r="37" spans="1:48">
      <c r="A37" s="241" t="s">
        <v>1026</v>
      </c>
    </row>
    <row r="38" spans="1:48">
      <c r="B38" s="249">
        <v>1971</v>
      </c>
      <c r="C38" s="249">
        <v>1972</v>
      </c>
      <c r="D38" s="249">
        <v>1973</v>
      </c>
      <c r="E38" s="249">
        <v>1974</v>
      </c>
      <c r="F38" s="249">
        <v>1975</v>
      </c>
      <c r="G38" s="249">
        <v>1976</v>
      </c>
      <c r="H38" s="249">
        <v>1977</v>
      </c>
      <c r="I38" s="249">
        <v>1978</v>
      </c>
      <c r="J38" s="249">
        <v>1979</v>
      </c>
      <c r="K38" s="249">
        <v>1980</v>
      </c>
      <c r="L38" s="249">
        <v>1981</v>
      </c>
      <c r="M38" s="249">
        <v>1982</v>
      </c>
      <c r="N38" s="249">
        <v>1983</v>
      </c>
      <c r="O38" s="249">
        <v>1984</v>
      </c>
      <c r="P38" s="249">
        <v>1985</v>
      </c>
      <c r="Q38" s="249">
        <v>1986</v>
      </c>
      <c r="R38" s="249">
        <v>1987</v>
      </c>
      <c r="S38" s="249">
        <v>1988</v>
      </c>
      <c r="T38" s="249">
        <v>1989</v>
      </c>
      <c r="U38" s="249">
        <v>1990</v>
      </c>
      <c r="V38" s="249">
        <v>1991</v>
      </c>
      <c r="W38" s="249">
        <v>1992</v>
      </c>
      <c r="X38" s="249">
        <v>1993</v>
      </c>
      <c r="Y38" s="249">
        <v>1994</v>
      </c>
      <c r="Z38" s="249">
        <v>1995</v>
      </c>
      <c r="AA38" s="249">
        <v>1996</v>
      </c>
      <c r="AB38" s="249">
        <v>1997</v>
      </c>
      <c r="AC38" s="249">
        <v>1998</v>
      </c>
      <c r="AD38" s="249">
        <v>1999</v>
      </c>
      <c r="AE38" s="249">
        <v>2000</v>
      </c>
      <c r="AF38" s="249">
        <v>2001</v>
      </c>
      <c r="AG38" s="249">
        <v>2002</v>
      </c>
      <c r="AH38" s="249">
        <v>2003</v>
      </c>
      <c r="AI38" s="249">
        <v>2004</v>
      </c>
      <c r="AJ38" s="249">
        <v>2005</v>
      </c>
      <c r="AK38" s="249">
        <v>2006</v>
      </c>
      <c r="AL38" s="249">
        <v>2007</v>
      </c>
      <c r="AM38" s="249">
        <v>2008</v>
      </c>
      <c r="AN38" s="249">
        <v>2009</v>
      </c>
      <c r="AO38" s="249">
        <v>2010</v>
      </c>
      <c r="AP38" s="249">
        <v>2011</v>
      </c>
      <c r="AQ38" s="249">
        <v>2012</v>
      </c>
      <c r="AR38" s="249">
        <v>2013</v>
      </c>
      <c r="AS38" s="249">
        <v>2014</v>
      </c>
      <c r="AT38" s="249">
        <v>2015</v>
      </c>
      <c r="AU38" s="249">
        <v>2016</v>
      </c>
      <c r="AV38" s="249">
        <v>2017</v>
      </c>
    </row>
    <row r="39" spans="1:48" ht="15">
      <c r="A39" s="243" t="s">
        <v>15</v>
      </c>
      <c r="B39" s="272">
        <f>SUM('FU Allocations'!N2,'FU Allocations'!N7,'FU Allocations'!N12,'FU Allocations'!N17,'FU Allocations'!N22,'FU Allocations'!N27,'FU Allocations'!N32,'FU Allocations'!N37,'FU Allocations'!N42,'FU Allocations'!N47,'FU Allocations'!N52,'FU Allocations'!N57,'FU Allocations'!N62,'FU Allocations'!N67,'FU Allocations'!N72,'FU Allocations'!N77,'FU Allocations'!N82,'FU Allocations'!N87,'FU Allocations'!N92,'FU Allocations'!N97,'FU Allocations'!N102,'FU Allocations'!N107,'FU Allocations'!N112,'FU Allocations'!N117,'FU Allocations'!N122,'FU Allocations'!N127,'FU Allocations'!N132,'FU Allocations'!N137,'FU Allocations'!N142,'FU Allocations'!N147,'FU Allocations'!N153)</f>
        <v>13130.849699999999</v>
      </c>
      <c r="C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39" s="273">
        <f>SUM('FU Allocations'!O2,'FU Allocations'!O7,'FU Allocations'!O12,'FU Allocations'!O17,'FU Allocations'!O22,'FU Allocations'!O27,'FU Allocations'!O32,'FU Allocations'!O37,'FU Allocations'!O42,'FU Allocations'!O47,'FU Allocations'!O52,'FU Allocations'!O57,'FU Allocations'!O62,'FU Allocations'!O67,'FU Allocations'!O72,'FU Allocations'!O77,'FU Allocations'!O82,'FU Allocations'!O87,'FU Allocations'!O92,'FU Allocations'!O97,'FU Allocations'!O102,'FU Allocations'!O107,'FU Allocations'!O112,'FU Allocations'!O117,'FU Allocations'!O122,'FU Allocations'!O127,'FU Allocations'!O132,'FU Allocations'!O137,'FU Allocations'!O142,'FU Allocations'!O147,'FU Allocations'!O153)</f>
        <v>26833.198999999997</v>
      </c>
      <c r="AF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39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39" s="274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40" spans="1:48" ht="15">
      <c r="A40" s="243" t="s">
        <v>38</v>
      </c>
      <c r="B40" s="275">
        <f>SUM('FU Allocations'!N158,'FU Allocations'!N163,'FU Allocations'!N168,'FU Allocations'!N173,'FU Allocations'!N178,'FU Allocations'!N183,'FU Allocations'!N188,'FU Allocations'!N193,'FU Allocations'!N198,'FU Allocations'!N203,'FU Allocations'!N208,'FU Allocations'!N213,'FU Allocations'!N218,'FU Allocations'!N223,'FU Allocations'!N228,'FU Allocations'!N233,'FU Allocations'!N238,'FU Allocations'!N243)</f>
        <v>65130.094299999997</v>
      </c>
      <c r="C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40" s="276">
        <f>SUM('FU Allocations'!O158,'FU Allocations'!O163,'FU Allocations'!O168,'FU Allocations'!O173,'FU Allocations'!O178,'FU Allocations'!O183,'FU Allocations'!O188,'FU Allocations'!O193,'FU Allocations'!O198,'FU Allocations'!O203,'FU Allocations'!O208,'FU Allocations'!O213,'FU Allocations'!O218,'FU Allocations'!O223,'FU Allocations'!O228,'FU Allocations'!O233,'FU Allocations'!O238,'FU Allocations'!O243)</f>
        <v>169172.40489999996</v>
      </c>
      <c r="AF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40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41" spans="1:48" ht="15">
      <c r="A41" s="243" t="s">
        <v>9</v>
      </c>
      <c r="B41" s="275">
        <f>SUM('FU Allocations'!N248,'FU Allocations'!N253,'FU Allocations'!N258,'FU Allocations'!N263,'FU Allocations'!N268,'FU Allocations'!N273,'FU Allocations'!N278,'FU Allocations'!N283,'FU Allocations'!N288,'FU Allocations'!N293,'FU Allocations'!N298,'FU Allocations'!N303,'FU Allocations'!N308,'FU Allocations'!N313)</f>
        <v>499.95219999999995</v>
      </c>
      <c r="C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41" s="276">
        <f>SUM('FU Allocations'!O248,'FU Allocations'!O253,'FU Allocations'!O258,'FU Allocations'!O263,'FU Allocations'!O268,'FU Allocations'!O273,'FU Allocations'!O278,'FU Allocations'!O283,'FU Allocations'!O288,'FU Allocations'!O293,'FU Allocations'!O298,'FU Allocations'!O303,'FU Allocations'!O308,'FU Allocations'!O313)</f>
        <v>4413.6795000000002</v>
      </c>
      <c r="AF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41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42" spans="1:48" ht="15">
      <c r="A42" s="245" t="s">
        <v>30</v>
      </c>
      <c r="B42" s="275">
        <f>SUM('FU Allocations'!N318,'FU Allocations'!N323,'FU Allocations'!N328,'FU Allocations'!N333,'FU Allocations'!N338,'FU Allocations'!N343,'FU Allocations'!N348,'FU Allocations'!N353,'FU Allocations'!N358,'FU Allocations'!N363,'FU Allocations'!N368,'FU Allocations'!N373,'FU Allocations'!N378,'FU Allocations'!N383,'FU Allocations'!N388,'FU Allocations'!N393,'FU Allocations'!N398,'FU Allocations'!N403,'FU Allocations'!N408,'FU Allocations'!N413,'FU Allocations'!N418,'FU Allocations'!N423)</f>
        <v>2314.4785000000002</v>
      </c>
      <c r="C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42" s="276">
        <f>SUM('FU Allocations'!O318,'FU Allocations'!O323,'FU Allocations'!O328,'FU Allocations'!O333,'FU Allocations'!O338,'FU Allocations'!O343,'FU Allocations'!O348,'FU Allocations'!O353,'FU Allocations'!O358,'FU Allocations'!O363,'FU Allocations'!O368,'FU Allocations'!O373,'FU Allocations'!O378,'FU Allocations'!O383,'FU Allocations'!O388,'FU Allocations'!O393,'FU Allocations'!O398,'FU Allocations'!O403,'FU Allocations'!O408,'FU Allocations'!O413,'FU Allocations'!O418,'FU Allocations'!O423)</f>
        <v>4152.4556000000011</v>
      </c>
      <c r="AF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4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42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43" spans="1:48" ht="15">
      <c r="A43" s="245" t="s">
        <v>24</v>
      </c>
      <c r="B43" s="275">
        <f>SUM('FU Allocations'!N428,'FU Allocations'!N433,'FU Allocations'!N438,'FU Allocations'!N443,'FU Allocations'!N448,'FU Allocations'!N453,'FU Allocations'!N458,'FU Allocations'!N463,'FU Allocations'!N468,'FU Allocations'!N473,'FU Allocations'!N478,'FU Allocations'!N483,'FU Allocations'!N488,'FU Allocations'!N493,'FU Allocations'!N498,'FU Allocations'!N503,'FU Allocations'!N508,'FU Allocations'!N513,'FU Allocations'!N518,'FU Allocations'!N523,'FU Allocations'!N528,'FU Allocations'!N533,'FU Allocations'!N538,'FU Allocations'!N543,'FU Allocations'!N548)</f>
        <v>20063.695699999997</v>
      </c>
      <c r="C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43" s="276">
        <f>SUM('FU Allocations'!O428,'FU Allocations'!O433,'FU Allocations'!O438,'FU Allocations'!O443,'FU Allocations'!O448,'FU Allocations'!O453,'FU Allocations'!O458,'FU Allocations'!O463,'FU Allocations'!O468,'FU Allocations'!O473,'FU Allocations'!O478,'FU Allocations'!O483,'FU Allocations'!O488,'FU Allocations'!O493,'FU Allocations'!O498,'FU Allocations'!O503,'FU Allocations'!O508,'FU Allocations'!O513,'FU Allocations'!O518,'FU Allocations'!O523,'FU Allocations'!O528,'FU Allocations'!O533,'FU Allocations'!O538,'FU Allocations'!O543,'FU Allocations'!O548)</f>
        <v>23038.431199999995</v>
      </c>
      <c r="AF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4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43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44" spans="1:48" ht="15">
      <c r="A44" s="245" t="s">
        <v>48</v>
      </c>
      <c r="B44" s="275">
        <f>SUM('FU Allocations'!N553,'FU Allocations'!N558,'FU Allocations'!N563,'FU Allocations'!N568,'FU Allocations'!N573,'FU Allocations'!N578,'FU Allocations'!N583,'FU Allocations'!N588,'FU Allocations'!N593,'FU Allocations'!N598)</f>
        <v>119.2587</v>
      </c>
      <c r="C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44" s="276">
        <f>SUM('FU Allocations'!O553,'FU Allocations'!O558,'FU Allocations'!O563,'FU Allocations'!O568,'FU Allocations'!O573,'FU Allocations'!O578,'FU Allocations'!O583,'FU Allocations'!O588,'FU Allocations'!O593,'FU Allocations'!O598)</f>
        <v>72.124300000000005</v>
      </c>
      <c r="AF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44" s="276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44" s="277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45" spans="1:48" ht="15">
      <c r="A45" s="245" t="s">
        <v>991</v>
      </c>
      <c r="B45" s="275">
        <f>SUM('FU Allocations'!N603,'FU Allocations'!N608,'FU Allocations'!N613,'FU Allocations'!N618,'FU Allocations'!N623,'FU Allocations'!N628,'FU Allocations'!N633,'FU Allocations'!N638,'FU Allocations'!N643,'FU Allocations'!N648,'FU Allocations'!N653,'FU Allocations'!N658,'FU Allocations'!N663,'FU Allocations'!N668)</f>
        <v>414.28969999999998</v>
      </c>
      <c r="C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45" s="276">
        <f>SUM('FU Allocations'!O603,'FU Allocations'!O608,'FU Allocations'!O613,'FU Allocations'!O618,'FU Allocations'!O623,'FU Allocations'!O628,'FU Allocations'!O633,'FU Allocations'!O638,'FU Allocations'!O643,'FU Allocations'!O648,'FU Allocations'!O653,'FU Allocations'!O658,'FU Allocations'!O663,'FU Allocations'!O668)</f>
        <v>812.32330000000002</v>
      </c>
      <c r="AF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4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45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46" spans="1:48" ht="15">
      <c r="A46" s="245" t="s">
        <v>39</v>
      </c>
      <c r="B46" s="275">
        <f>SUM('FU Allocations'!N673,'FU Allocations'!N678,'FU Allocations'!N683,'FU Allocations'!N688,'FU Allocations'!N693,'FU Allocations'!N698,'FU Allocations'!N703,'FU Allocations'!N708,'FU Allocations'!N713,'FU Allocations'!N718,'FU Allocations'!N723,'FU Allocations'!N728,'FU Allocations'!N733,'FU Allocations'!N738,'FU Allocations'!N743,'FU Allocations'!N748,'FU Allocations'!N753,'FU Allocations'!N758,'FU Allocations'!N763,'FU Allocations'!N768,'FU Allocations'!N773,'FU Allocations'!N778,'FU Allocations'!N783,'FU Allocations'!N788,'FU Allocations'!N793,'FU Allocations'!N798,'FU Allocations'!N803,'FU Allocations'!N808,'FU Allocations'!N813,'FU Allocations'!N818,'FU Allocations'!N823,'FU Allocations'!N828,'FU Allocations'!N833,'FU Allocations'!N838,'FU Allocations'!N843,'FU Allocations'!N848,'FU Allocations'!N853,'FU Allocations'!N858,'FU Allocations'!N863,'FU Allocations'!N869)</f>
        <v>175799.35089999999</v>
      </c>
      <c r="C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46" s="276">
        <f>SUM('FU Allocations'!O673,'FU Allocations'!O678,'FU Allocations'!O683,'FU Allocations'!O688,'FU Allocations'!O693,'FU Allocations'!O698,'FU Allocations'!O703,'FU Allocations'!O708,'FU Allocations'!O713,'FU Allocations'!O718,'FU Allocations'!O723,'FU Allocations'!O728,'FU Allocations'!O733,'FU Allocations'!O738,'FU Allocations'!O743,'FU Allocations'!O748,'FU Allocations'!O753,'FU Allocations'!O758,'FU Allocations'!O763,'FU Allocations'!O768,'FU Allocations'!O773,'FU Allocations'!O778,'FU Allocations'!O783,'FU Allocations'!O788,'FU Allocations'!O793,'FU Allocations'!O798,'FU Allocations'!O803,'FU Allocations'!O808,'FU Allocations'!O813,'FU Allocations'!O818,'FU Allocations'!O823,'FU Allocations'!O828,'FU Allocations'!O833,'FU Allocations'!O838,'FU Allocations'!O843,'FU Allocations'!O848,'FU Allocations'!O853,'FU Allocations'!O858,'FU Allocations'!O863,'FU Allocations'!O869)</f>
        <v>249537.9669</v>
      </c>
      <c r="AF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4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46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47" spans="1:48" ht="15">
      <c r="A47" s="245" t="s">
        <v>992</v>
      </c>
      <c r="B47" s="275">
        <f>SUM('FU Allocations'!N874,'FU Allocations'!N879,'FU Allocations'!N884,'FU Allocations'!N889,'FU Allocations'!N895)</f>
        <v>0</v>
      </c>
      <c r="C47" s="276" t="e">
        <f>SUM('FU Allocations'!#REF!,'FU Allocations'!#REF!,'FU Allocations'!#REF!,'FU Allocations'!#REF!,'FU Allocations'!#REF!)</f>
        <v>#REF!</v>
      </c>
      <c r="D47" s="276" t="e">
        <f>SUM('FU Allocations'!#REF!,'FU Allocations'!#REF!,'FU Allocations'!#REF!,'FU Allocations'!#REF!,'FU Allocations'!#REF!)</f>
        <v>#REF!</v>
      </c>
      <c r="E47" s="276" t="e">
        <f>SUM('FU Allocations'!#REF!,'FU Allocations'!#REF!,'FU Allocations'!#REF!,'FU Allocations'!#REF!,'FU Allocations'!#REF!)</f>
        <v>#REF!</v>
      </c>
      <c r="F47" s="276" t="e">
        <f>SUM('FU Allocations'!#REF!,'FU Allocations'!#REF!,'FU Allocations'!#REF!,'FU Allocations'!#REF!,'FU Allocations'!#REF!)</f>
        <v>#REF!</v>
      </c>
      <c r="G47" s="276" t="e">
        <f>SUM('FU Allocations'!#REF!,'FU Allocations'!#REF!,'FU Allocations'!#REF!,'FU Allocations'!#REF!,'FU Allocations'!#REF!)</f>
        <v>#REF!</v>
      </c>
      <c r="H47" s="276" t="e">
        <f>SUM('FU Allocations'!#REF!,'FU Allocations'!#REF!,'FU Allocations'!#REF!,'FU Allocations'!#REF!,'FU Allocations'!#REF!)</f>
        <v>#REF!</v>
      </c>
      <c r="I47" s="276" t="e">
        <f>SUM('FU Allocations'!#REF!,'FU Allocations'!#REF!,'FU Allocations'!#REF!,'FU Allocations'!#REF!,'FU Allocations'!#REF!)</f>
        <v>#REF!</v>
      </c>
      <c r="J47" s="276" t="e">
        <f>SUM('FU Allocations'!#REF!,'FU Allocations'!#REF!,'FU Allocations'!#REF!,'FU Allocations'!#REF!,'FU Allocations'!#REF!)</f>
        <v>#REF!</v>
      </c>
      <c r="K47" s="276" t="e">
        <f>SUM('FU Allocations'!#REF!,'FU Allocations'!#REF!,'FU Allocations'!#REF!,'FU Allocations'!#REF!,'FU Allocations'!#REF!)</f>
        <v>#REF!</v>
      </c>
      <c r="L47" s="276" t="e">
        <f>SUM('FU Allocations'!#REF!,'FU Allocations'!#REF!,'FU Allocations'!#REF!,'FU Allocations'!#REF!,'FU Allocations'!#REF!)</f>
        <v>#REF!</v>
      </c>
      <c r="M47" s="276" t="e">
        <f>SUM('FU Allocations'!#REF!,'FU Allocations'!#REF!,'FU Allocations'!#REF!,'FU Allocations'!#REF!,'FU Allocations'!#REF!)</f>
        <v>#REF!</v>
      </c>
      <c r="N47" s="276" t="e">
        <f>SUM('FU Allocations'!#REF!,'FU Allocations'!#REF!,'FU Allocations'!#REF!,'FU Allocations'!#REF!,'FU Allocations'!#REF!)</f>
        <v>#REF!</v>
      </c>
      <c r="O47" s="276" t="e">
        <f>SUM('FU Allocations'!#REF!,'FU Allocations'!#REF!,'FU Allocations'!#REF!,'FU Allocations'!#REF!,'FU Allocations'!#REF!)</f>
        <v>#REF!</v>
      </c>
      <c r="P47" s="276" t="e">
        <f>SUM('FU Allocations'!#REF!,'FU Allocations'!#REF!,'FU Allocations'!#REF!,'FU Allocations'!#REF!,'FU Allocations'!#REF!)</f>
        <v>#REF!</v>
      </c>
      <c r="Q47" s="276" t="e">
        <f>SUM('FU Allocations'!#REF!,'FU Allocations'!#REF!,'FU Allocations'!#REF!,'FU Allocations'!#REF!,'FU Allocations'!#REF!)</f>
        <v>#REF!</v>
      </c>
      <c r="R47" s="276" t="e">
        <f>SUM('FU Allocations'!#REF!,'FU Allocations'!#REF!,'FU Allocations'!#REF!,'FU Allocations'!#REF!,'FU Allocations'!#REF!)</f>
        <v>#REF!</v>
      </c>
      <c r="S47" s="276" t="e">
        <f>SUM('FU Allocations'!#REF!,'FU Allocations'!#REF!,'FU Allocations'!#REF!,'FU Allocations'!#REF!,'FU Allocations'!#REF!)</f>
        <v>#REF!</v>
      </c>
      <c r="T47" s="276" t="e">
        <f>SUM('FU Allocations'!#REF!,'FU Allocations'!#REF!,'FU Allocations'!#REF!,'FU Allocations'!#REF!,'FU Allocations'!#REF!)</f>
        <v>#REF!</v>
      </c>
      <c r="U47" s="276" t="e">
        <f>SUM('FU Allocations'!#REF!,'FU Allocations'!#REF!,'FU Allocations'!#REF!,'FU Allocations'!#REF!,'FU Allocations'!#REF!)</f>
        <v>#REF!</v>
      </c>
      <c r="V47" s="276" t="e">
        <f>SUM('FU Allocations'!#REF!,'FU Allocations'!#REF!,'FU Allocations'!#REF!,'FU Allocations'!#REF!,'FU Allocations'!#REF!)</f>
        <v>#REF!</v>
      </c>
      <c r="W47" s="276" t="e">
        <f>SUM('FU Allocations'!#REF!,'FU Allocations'!#REF!,'FU Allocations'!#REF!,'FU Allocations'!#REF!,'FU Allocations'!#REF!)</f>
        <v>#REF!</v>
      </c>
      <c r="X47" s="276" t="e">
        <f>SUM('FU Allocations'!#REF!,'FU Allocations'!#REF!,'FU Allocations'!#REF!,'FU Allocations'!#REF!,'FU Allocations'!#REF!)</f>
        <v>#REF!</v>
      </c>
      <c r="Y47" s="276" t="e">
        <f>SUM('FU Allocations'!#REF!,'FU Allocations'!#REF!,'FU Allocations'!#REF!,'FU Allocations'!#REF!,'FU Allocations'!#REF!)</f>
        <v>#REF!</v>
      </c>
      <c r="Z47" s="276" t="e">
        <f>SUM('FU Allocations'!#REF!,'FU Allocations'!#REF!,'FU Allocations'!#REF!,'FU Allocations'!#REF!,'FU Allocations'!#REF!)</f>
        <v>#REF!</v>
      </c>
      <c r="AA47" s="276" t="e">
        <f>SUM('FU Allocations'!#REF!,'FU Allocations'!#REF!,'FU Allocations'!#REF!,'FU Allocations'!#REF!,'FU Allocations'!#REF!)</f>
        <v>#REF!</v>
      </c>
      <c r="AB47" s="276" t="e">
        <f>SUM('FU Allocations'!#REF!,'FU Allocations'!#REF!,'FU Allocations'!#REF!,'FU Allocations'!#REF!,'FU Allocations'!#REF!)</f>
        <v>#REF!</v>
      </c>
      <c r="AC47" s="276" t="e">
        <f>SUM('FU Allocations'!#REF!,'FU Allocations'!#REF!,'FU Allocations'!#REF!,'FU Allocations'!#REF!,'FU Allocations'!#REF!)</f>
        <v>#REF!</v>
      </c>
      <c r="AD47" s="276" t="e">
        <f>SUM('FU Allocations'!#REF!,'FU Allocations'!#REF!,'FU Allocations'!#REF!,'FU Allocations'!#REF!,'FU Allocations'!#REF!)</f>
        <v>#REF!</v>
      </c>
      <c r="AE47" s="276">
        <f>SUM('FU Allocations'!O874,'FU Allocations'!O879,'FU Allocations'!O884,'FU Allocations'!O889,'FU Allocations'!O895)</f>
        <v>16.594999999999999</v>
      </c>
      <c r="AF47" s="276" t="e">
        <f>SUM('FU Allocations'!#REF!,'FU Allocations'!#REF!,'FU Allocations'!#REF!,'FU Allocations'!#REF!,'FU Allocations'!#REF!)</f>
        <v>#REF!</v>
      </c>
      <c r="AG47" s="276" t="e">
        <f>SUM('FU Allocations'!#REF!,'FU Allocations'!#REF!,'FU Allocations'!#REF!,'FU Allocations'!#REF!,'FU Allocations'!#REF!)</f>
        <v>#REF!</v>
      </c>
      <c r="AH47" s="276" t="e">
        <f>SUM('FU Allocations'!#REF!,'FU Allocations'!#REF!,'FU Allocations'!#REF!,'FU Allocations'!#REF!,'FU Allocations'!#REF!)</f>
        <v>#REF!</v>
      </c>
      <c r="AI47" s="276" t="e">
        <f>SUM('FU Allocations'!#REF!,'FU Allocations'!#REF!,'FU Allocations'!#REF!,'FU Allocations'!#REF!,'FU Allocations'!#REF!)</f>
        <v>#REF!</v>
      </c>
      <c r="AJ47" s="276" t="e">
        <f>SUM('FU Allocations'!#REF!,'FU Allocations'!#REF!,'FU Allocations'!#REF!,'FU Allocations'!#REF!,'FU Allocations'!#REF!)</f>
        <v>#REF!</v>
      </c>
      <c r="AK47" s="276" t="e">
        <f>SUM('FU Allocations'!#REF!,'FU Allocations'!#REF!,'FU Allocations'!#REF!,'FU Allocations'!#REF!,'FU Allocations'!#REF!)</f>
        <v>#REF!</v>
      </c>
      <c r="AL47" s="276" t="e">
        <f>SUM('FU Allocations'!#REF!,'FU Allocations'!#REF!,'FU Allocations'!#REF!,'FU Allocations'!#REF!,'FU Allocations'!#REF!)</f>
        <v>#REF!</v>
      </c>
      <c r="AM47" s="276" t="e">
        <f>SUM('FU Allocations'!#REF!,'FU Allocations'!#REF!,'FU Allocations'!#REF!,'FU Allocations'!#REF!,'FU Allocations'!#REF!)</f>
        <v>#REF!</v>
      </c>
      <c r="AN47" s="276" t="e">
        <f>SUM('FU Allocations'!#REF!,'FU Allocations'!#REF!,'FU Allocations'!#REF!,'FU Allocations'!#REF!,'FU Allocations'!#REF!)</f>
        <v>#REF!</v>
      </c>
      <c r="AO47" s="276" t="e">
        <f>SUM('FU Allocations'!#REF!,'FU Allocations'!#REF!,'FU Allocations'!#REF!,'FU Allocations'!#REF!,'FU Allocations'!#REF!)</f>
        <v>#REF!</v>
      </c>
      <c r="AP47" s="276" t="e">
        <f>SUM('FU Allocations'!#REF!,'FU Allocations'!#REF!,'FU Allocations'!#REF!,'FU Allocations'!#REF!,'FU Allocations'!#REF!)</f>
        <v>#REF!</v>
      </c>
      <c r="AQ47" s="276" t="e">
        <f>SUM('FU Allocations'!#REF!,'FU Allocations'!#REF!,'FU Allocations'!#REF!,'FU Allocations'!#REF!,'FU Allocations'!#REF!)</f>
        <v>#REF!</v>
      </c>
      <c r="AR47" s="276" t="e">
        <f>SUM('FU Allocations'!#REF!,'FU Allocations'!#REF!,'FU Allocations'!#REF!,'FU Allocations'!#REF!,'FU Allocations'!#REF!)</f>
        <v>#REF!</v>
      </c>
      <c r="AS47" s="276" t="e">
        <f>SUM('FU Allocations'!#REF!,'FU Allocations'!#REF!,'FU Allocations'!#REF!,'FU Allocations'!#REF!,'FU Allocations'!#REF!)</f>
        <v>#REF!</v>
      </c>
      <c r="AT47" s="276" t="e">
        <f>SUM('FU Allocations'!#REF!,'FU Allocations'!#REF!,'FU Allocations'!#REF!,'FU Allocations'!#REF!,'FU Allocations'!#REF!)</f>
        <v>#REF!</v>
      </c>
      <c r="AU47" s="276" t="e">
        <f>SUM('FU Allocations'!#REF!,'FU Allocations'!#REF!,'FU Allocations'!#REF!,'FU Allocations'!#REF!,'FU Allocations'!#REF!)</f>
        <v>#REF!</v>
      </c>
      <c r="AV47" s="277" t="e">
        <f>SUM('FU Allocations'!#REF!,'FU Allocations'!#REF!,'FU Allocations'!#REF!,'FU Allocations'!#REF!,'FU Allocations'!#REF!)</f>
        <v>#REF!</v>
      </c>
    </row>
    <row r="48" spans="1:48" ht="15">
      <c r="A48" s="245" t="s">
        <v>993</v>
      </c>
      <c r="B48" s="275">
        <f>SUM('FU Allocations'!N900)</f>
        <v>0</v>
      </c>
      <c r="C48" s="276" t="e">
        <f>SUM('FU Allocations'!#REF!)</f>
        <v>#REF!</v>
      </c>
      <c r="D48" s="276" t="e">
        <f>SUM('FU Allocations'!#REF!)</f>
        <v>#REF!</v>
      </c>
      <c r="E48" s="276" t="e">
        <f>SUM('FU Allocations'!#REF!)</f>
        <v>#REF!</v>
      </c>
      <c r="F48" s="276" t="e">
        <f>SUM('FU Allocations'!#REF!)</f>
        <v>#REF!</v>
      </c>
      <c r="G48" s="276" t="e">
        <f>SUM('FU Allocations'!#REF!)</f>
        <v>#REF!</v>
      </c>
      <c r="H48" s="276" t="e">
        <f>SUM('FU Allocations'!#REF!)</f>
        <v>#REF!</v>
      </c>
      <c r="I48" s="276" t="e">
        <f>SUM('FU Allocations'!#REF!)</f>
        <v>#REF!</v>
      </c>
      <c r="J48" s="276" t="e">
        <f>SUM('FU Allocations'!#REF!)</f>
        <v>#REF!</v>
      </c>
      <c r="K48" s="276" t="e">
        <f>SUM('FU Allocations'!#REF!)</f>
        <v>#REF!</v>
      </c>
      <c r="L48" s="276" t="e">
        <f>SUM('FU Allocations'!#REF!)</f>
        <v>#REF!</v>
      </c>
      <c r="M48" s="276" t="e">
        <f>SUM('FU Allocations'!#REF!)</f>
        <v>#REF!</v>
      </c>
      <c r="N48" s="276" t="e">
        <f>SUM('FU Allocations'!#REF!)</f>
        <v>#REF!</v>
      </c>
      <c r="O48" s="276" t="e">
        <f>SUM('FU Allocations'!#REF!)</f>
        <v>#REF!</v>
      </c>
      <c r="P48" s="276" t="e">
        <f>SUM('FU Allocations'!#REF!)</f>
        <v>#REF!</v>
      </c>
      <c r="Q48" s="276" t="e">
        <f>SUM('FU Allocations'!#REF!)</f>
        <v>#REF!</v>
      </c>
      <c r="R48" s="276" t="e">
        <f>SUM('FU Allocations'!#REF!)</f>
        <v>#REF!</v>
      </c>
      <c r="S48" s="276" t="e">
        <f>SUM('FU Allocations'!#REF!)</f>
        <v>#REF!</v>
      </c>
      <c r="T48" s="276" t="e">
        <f>SUM('FU Allocations'!#REF!)</f>
        <v>#REF!</v>
      </c>
      <c r="U48" s="276" t="e">
        <f>SUM('FU Allocations'!#REF!)</f>
        <v>#REF!</v>
      </c>
      <c r="V48" s="276" t="e">
        <f>SUM('FU Allocations'!#REF!)</f>
        <v>#REF!</v>
      </c>
      <c r="W48" s="276" t="e">
        <f>SUM('FU Allocations'!#REF!)</f>
        <v>#REF!</v>
      </c>
      <c r="X48" s="276" t="e">
        <f>SUM('FU Allocations'!#REF!)</f>
        <v>#REF!</v>
      </c>
      <c r="Y48" s="276" t="e">
        <f>SUM('FU Allocations'!#REF!)</f>
        <v>#REF!</v>
      </c>
      <c r="Z48" s="276" t="e">
        <f>SUM('FU Allocations'!#REF!)</f>
        <v>#REF!</v>
      </c>
      <c r="AA48" s="276" t="e">
        <f>SUM('FU Allocations'!#REF!)</f>
        <v>#REF!</v>
      </c>
      <c r="AB48" s="276" t="e">
        <f>SUM('FU Allocations'!#REF!)</f>
        <v>#REF!</v>
      </c>
      <c r="AC48" s="276" t="e">
        <f>SUM('FU Allocations'!#REF!)</f>
        <v>#REF!</v>
      </c>
      <c r="AD48" s="276" t="e">
        <f>SUM('FU Allocations'!#REF!)</f>
        <v>#REF!</v>
      </c>
      <c r="AE48" s="276">
        <f>SUM('FU Allocations'!O900)</f>
        <v>0</v>
      </c>
      <c r="AF48" s="276" t="e">
        <f>SUM('FU Allocations'!#REF!)</f>
        <v>#REF!</v>
      </c>
      <c r="AG48" s="276" t="e">
        <f>SUM('FU Allocations'!#REF!)</f>
        <v>#REF!</v>
      </c>
      <c r="AH48" s="276" t="e">
        <f>SUM('FU Allocations'!#REF!)</f>
        <v>#REF!</v>
      </c>
      <c r="AI48" s="276" t="e">
        <f>SUM('FU Allocations'!#REF!)</f>
        <v>#REF!</v>
      </c>
      <c r="AJ48" s="276" t="e">
        <f>SUM('FU Allocations'!#REF!)</f>
        <v>#REF!</v>
      </c>
      <c r="AK48" s="276" t="e">
        <f>SUM('FU Allocations'!#REF!)</f>
        <v>#REF!</v>
      </c>
      <c r="AL48" s="276" t="e">
        <f>SUM('FU Allocations'!#REF!)</f>
        <v>#REF!</v>
      </c>
      <c r="AM48" s="276" t="e">
        <f>SUM('FU Allocations'!#REF!)</f>
        <v>#REF!</v>
      </c>
      <c r="AN48" s="276" t="e">
        <f>SUM('FU Allocations'!#REF!)</f>
        <v>#REF!</v>
      </c>
      <c r="AO48" s="276" t="e">
        <f>SUM('FU Allocations'!#REF!)</f>
        <v>#REF!</v>
      </c>
      <c r="AP48" s="276" t="e">
        <f>SUM('FU Allocations'!#REF!)</f>
        <v>#REF!</v>
      </c>
      <c r="AQ48" s="276" t="e">
        <f>SUM('FU Allocations'!#REF!)</f>
        <v>#REF!</v>
      </c>
      <c r="AR48" s="276" t="e">
        <f>SUM('FU Allocations'!#REF!)</f>
        <v>#REF!</v>
      </c>
      <c r="AS48" s="276" t="e">
        <f>SUM('FU Allocations'!#REF!)</f>
        <v>#REF!</v>
      </c>
      <c r="AT48" s="276" t="e">
        <f>SUM('FU Allocations'!#REF!)</f>
        <v>#REF!</v>
      </c>
      <c r="AU48" s="276" t="e">
        <f>SUM('FU Allocations'!#REF!)</f>
        <v>#REF!</v>
      </c>
      <c r="AV48" s="277" t="e">
        <f>SUM('FU Allocations'!#REF!)</f>
        <v>#REF!</v>
      </c>
    </row>
    <row r="49" spans="1:48" ht="15">
      <c r="A49" s="245" t="s">
        <v>353</v>
      </c>
      <c r="B49" s="275">
        <f>SUM('FU Allocations'!N906,'FU Allocations'!N911,'FU Allocations'!N916,'FU Allocations'!N921,'FU Allocations'!N926,'FU Allocations'!N931,'FU Allocations'!N936,'FU Allocations'!N941,'FU Allocations'!N946,'FU Allocations'!N951,'FU Allocations'!N956,'FU Allocations'!N961,'FU Allocations'!N966,'FU Allocations'!N971,'FU Allocations'!N976,'FU Allocations'!N981,'FU Allocations'!N986,'FU Allocations'!N991,'FU Allocations'!N996,'FU Allocations'!N1001,'FU Allocations'!N1006,'FU Allocations'!N1011,'FU Allocations'!N1016,'FU Allocations'!N1021,'FU Allocations'!N1026,'FU Allocations'!N1031,'FU Allocations'!N1036,'FU Allocations'!N1041,'FU Allocations'!N1046,'FU Allocations'!N1051,'FU Allocations'!N1056,'FU Allocations'!N1061,'FU Allocations'!N1066,'FU Allocations'!N1071,'FU Allocations'!N1076,'FU Allocations'!N1081,'FU Allocations'!N1086,'FU Allocations'!N1091,'FU Allocations'!N1096,'FU Allocations'!N1101,'FU Allocations'!N1106)</f>
        <v>21031.940600000002</v>
      </c>
      <c r="C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49" s="276">
        <f>SUM('FU Allocations'!O906,'FU Allocations'!O911,'FU Allocations'!O916,'FU Allocations'!O921,'FU Allocations'!O926,'FU Allocations'!O931,'FU Allocations'!O936,'FU Allocations'!O941,'FU Allocations'!O946,'FU Allocations'!O951,'FU Allocations'!O956,'FU Allocations'!O961,'FU Allocations'!O966,'FU Allocations'!O971,'FU Allocations'!O976,'FU Allocations'!O981,'FU Allocations'!O986,'FU Allocations'!O991,'FU Allocations'!O996,'FU Allocations'!O1001,'FU Allocations'!O1006,'FU Allocations'!O1011,'FU Allocations'!O1016,'FU Allocations'!O1021,'FU Allocations'!O1026,'FU Allocations'!O1031,'FU Allocations'!O1036,'FU Allocations'!O1041,'FU Allocations'!O1046,'FU Allocations'!O1051,'FU Allocations'!O1056,'FU Allocations'!O1061,'FU Allocations'!O1066,'FU Allocations'!O1071,'FU Allocations'!O1076,'FU Allocations'!O1081,'FU Allocations'!O1086,'FU Allocations'!O1091,'FU Allocations'!O1096,'FU Allocations'!O1101,'FU Allocations'!O1106)</f>
        <v>95980.274400000009</v>
      </c>
      <c r="AF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4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49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50" spans="1:48" ht="15">
      <c r="A50" s="245" t="s">
        <v>994</v>
      </c>
      <c r="B50" s="278">
        <f>SUM('FU Allocations'!N1111,'FU Allocations'!N1116,'FU Allocations'!N1121)</f>
        <v>0</v>
      </c>
      <c r="C50" s="279" t="e">
        <f>SUM('FU Allocations'!#REF!,'FU Allocations'!#REF!,'FU Allocations'!#REF!)</f>
        <v>#REF!</v>
      </c>
      <c r="D50" s="279" t="e">
        <f>SUM('FU Allocations'!#REF!,'FU Allocations'!#REF!,'FU Allocations'!#REF!)</f>
        <v>#REF!</v>
      </c>
      <c r="E50" s="279" t="e">
        <f>SUM('FU Allocations'!#REF!,'FU Allocations'!#REF!,'FU Allocations'!#REF!)</f>
        <v>#REF!</v>
      </c>
      <c r="F50" s="279" t="e">
        <f>SUM('FU Allocations'!#REF!,'FU Allocations'!#REF!,'FU Allocations'!#REF!)</f>
        <v>#REF!</v>
      </c>
      <c r="G50" s="279" t="e">
        <f>SUM('FU Allocations'!#REF!,'FU Allocations'!#REF!,'FU Allocations'!#REF!)</f>
        <v>#REF!</v>
      </c>
      <c r="H50" s="279" t="e">
        <f>SUM('FU Allocations'!#REF!,'FU Allocations'!#REF!,'FU Allocations'!#REF!)</f>
        <v>#REF!</v>
      </c>
      <c r="I50" s="279" t="e">
        <f>SUM('FU Allocations'!#REF!,'FU Allocations'!#REF!,'FU Allocations'!#REF!)</f>
        <v>#REF!</v>
      </c>
      <c r="J50" s="279" t="e">
        <f>SUM('FU Allocations'!#REF!,'FU Allocations'!#REF!,'FU Allocations'!#REF!)</f>
        <v>#REF!</v>
      </c>
      <c r="K50" s="279" t="e">
        <f>SUM('FU Allocations'!#REF!,'FU Allocations'!#REF!,'FU Allocations'!#REF!)</f>
        <v>#REF!</v>
      </c>
      <c r="L50" s="279" t="e">
        <f>SUM('FU Allocations'!#REF!,'FU Allocations'!#REF!,'FU Allocations'!#REF!)</f>
        <v>#REF!</v>
      </c>
      <c r="M50" s="279" t="e">
        <f>SUM('FU Allocations'!#REF!,'FU Allocations'!#REF!,'FU Allocations'!#REF!)</f>
        <v>#REF!</v>
      </c>
      <c r="N50" s="279" t="e">
        <f>SUM('FU Allocations'!#REF!,'FU Allocations'!#REF!,'FU Allocations'!#REF!)</f>
        <v>#REF!</v>
      </c>
      <c r="O50" s="279" t="e">
        <f>SUM('FU Allocations'!#REF!,'FU Allocations'!#REF!,'FU Allocations'!#REF!)</f>
        <v>#REF!</v>
      </c>
      <c r="P50" s="279" t="e">
        <f>SUM('FU Allocations'!#REF!,'FU Allocations'!#REF!,'FU Allocations'!#REF!)</f>
        <v>#REF!</v>
      </c>
      <c r="Q50" s="279" t="e">
        <f>SUM('FU Allocations'!#REF!,'FU Allocations'!#REF!,'FU Allocations'!#REF!)</f>
        <v>#REF!</v>
      </c>
      <c r="R50" s="279" t="e">
        <f>SUM('FU Allocations'!#REF!,'FU Allocations'!#REF!,'FU Allocations'!#REF!)</f>
        <v>#REF!</v>
      </c>
      <c r="S50" s="279" t="e">
        <f>SUM('FU Allocations'!#REF!,'FU Allocations'!#REF!,'FU Allocations'!#REF!)</f>
        <v>#REF!</v>
      </c>
      <c r="T50" s="279" t="e">
        <f>SUM('FU Allocations'!#REF!,'FU Allocations'!#REF!,'FU Allocations'!#REF!)</f>
        <v>#REF!</v>
      </c>
      <c r="U50" s="279" t="e">
        <f>SUM('FU Allocations'!#REF!,'FU Allocations'!#REF!,'FU Allocations'!#REF!)</f>
        <v>#REF!</v>
      </c>
      <c r="V50" s="279" t="e">
        <f>SUM('FU Allocations'!#REF!,'FU Allocations'!#REF!,'FU Allocations'!#REF!)</f>
        <v>#REF!</v>
      </c>
      <c r="W50" s="279" t="e">
        <f>SUM('FU Allocations'!#REF!,'FU Allocations'!#REF!,'FU Allocations'!#REF!)</f>
        <v>#REF!</v>
      </c>
      <c r="X50" s="279" t="e">
        <f>SUM('FU Allocations'!#REF!,'FU Allocations'!#REF!,'FU Allocations'!#REF!)</f>
        <v>#REF!</v>
      </c>
      <c r="Y50" s="279" t="e">
        <f>SUM('FU Allocations'!#REF!,'FU Allocations'!#REF!,'FU Allocations'!#REF!)</f>
        <v>#REF!</v>
      </c>
      <c r="Z50" s="279" t="e">
        <f>SUM('FU Allocations'!#REF!,'FU Allocations'!#REF!,'FU Allocations'!#REF!)</f>
        <v>#REF!</v>
      </c>
      <c r="AA50" s="279" t="e">
        <f>SUM('FU Allocations'!#REF!,'FU Allocations'!#REF!,'FU Allocations'!#REF!)</f>
        <v>#REF!</v>
      </c>
      <c r="AB50" s="279" t="e">
        <f>SUM('FU Allocations'!#REF!,'FU Allocations'!#REF!,'FU Allocations'!#REF!)</f>
        <v>#REF!</v>
      </c>
      <c r="AC50" s="279" t="e">
        <f>SUM('FU Allocations'!#REF!,'FU Allocations'!#REF!,'FU Allocations'!#REF!)</f>
        <v>#REF!</v>
      </c>
      <c r="AD50" s="279" t="e">
        <f>SUM('FU Allocations'!#REF!,'FU Allocations'!#REF!,'FU Allocations'!#REF!)</f>
        <v>#REF!</v>
      </c>
      <c r="AE50" s="279">
        <f>SUM('FU Allocations'!O1111,'FU Allocations'!O1116,'FU Allocations'!O1121)</f>
        <v>0</v>
      </c>
      <c r="AF50" s="279" t="e">
        <f>SUM('FU Allocations'!#REF!,'FU Allocations'!#REF!,'FU Allocations'!#REF!)</f>
        <v>#REF!</v>
      </c>
      <c r="AG50" s="279" t="e">
        <f>SUM('FU Allocations'!#REF!,'FU Allocations'!#REF!,'FU Allocations'!#REF!)</f>
        <v>#REF!</v>
      </c>
      <c r="AH50" s="279" t="e">
        <f>SUM('FU Allocations'!#REF!,'FU Allocations'!#REF!,'FU Allocations'!#REF!)</f>
        <v>#REF!</v>
      </c>
      <c r="AI50" s="279" t="e">
        <f>SUM('FU Allocations'!#REF!,'FU Allocations'!#REF!,'FU Allocations'!#REF!)</f>
        <v>#REF!</v>
      </c>
      <c r="AJ50" s="279" t="e">
        <f>SUM('FU Allocations'!#REF!,'FU Allocations'!#REF!,'FU Allocations'!#REF!)</f>
        <v>#REF!</v>
      </c>
      <c r="AK50" s="279" t="e">
        <f>SUM('FU Allocations'!#REF!,'FU Allocations'!#REF!,'FU Allocations'!#REF!)</f>
        <v>#REF!</v>
      </c>
      <c r="AL50" s="279" t="e">
        <f>SUM('FU Allocations'!#REF!,'FU Allocations'!#REF!,'FU Allocations'!#REF!)</f>
        <v>#REF!</v>
      </c>
      <c r="AM50" s="279" t="e">
        <f>SUM('FU Allocations'!#REF!,'FU Allocations'!#REF!,'FU Allocations'!#REF!)</f>
        <v>#REF!</v>
      </c>
      <c r="AN50" s="279" t="e">
        <f>SUM('FU Allocations'!#REF!,'FU Allocations'!#REF!,'FU Allocations'!#REF!)</f>
        <v>#REF!</v>
      </c>
      <c r="AO50" s="279" t="e">
        <f>SUM('FU Allocations'!#REF!,'FU Allocations'!#REF!,'FU Allocations'!#REF!)</f>
        <v>#REF!</v>
      </c>
      <c r="AP50" s="279" t="e">
        <f>SUM('FU Allocations'!#REF!,'FU Allocations'!#REF!,'FU Allocations'!#REF!)</f>
        <v>#REF!</v>
      </c>
      <c r="AQ50" s="279" t="e">
        <f>SUM('FU Allocations'!#REF!,'FU Allocations'!#REF!,'FU Allocations'!#REF!)</f>
        <v>#REF!</v>
      </c>
      <c r="AR50" s="279" t="e">
        <f>SUM('FU Allocations'!#REF!,'FU Allocations'!#REF!,'FU Allocations'!#REF!)</f>
        <v>#REF!</v>
      </c>
      <c r="AS50" s="279" t="e">
        <f>SUM('FU Allocations'!#REF!,'FU Allocations'!#REF!,'FU Allocations'!#REF!)</f>
        <v>#REF!</v>
      </c>
      <c r="AT50" s="279" t="e">
        <f>SUM('FU Allocations'!#REF!,'FU Allocations'!#REF!,'FU Allocations'!#REF!)</f>
        <v>#REF!</v>
      </c>
      <c r="AU50" s="279" t="e">
        <f>SUM('FU Allocations'!#REF!,'FU Allocations'!#REF!,'FU Allocations'!#REF!)</f>
        <v>#REF!</v>
      </c>
      <c r="AV50" s="280" t="e">
        <f>SUM('FU Allocations'!#REF!,'FU Allocations'!#REF!,'FU Allocations'!#REF!)</f>
        <v>#REF!</v>
      </c>
    </row>
    <row r="51" spans="1:48" ht="15">
      <c r="A51" s="245"/>
      <c r="B51" s="276"/>
      <c r="C51" s="276"/>
      <c r="D51" s="276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  <c r="S51" s="276"/>
      <c r="T51" s="276"/>
      <c r="U51" s="276"/>
      <c r="V51" s="276"/>
      <c r="W51" s="276"/>
      <c r="X51" s="276"/>
      <c r="Y51" s="276"/>
      <c r="Z51" s="276"/>
      <c r="AA51" s="276"/>
      <c r="AB51" s="276"/>
      <c r="AC51" s="276"/>
      <c r="AD51" s="276"/>
      <c r="AE51" s="276"/>
      <c r="AF51" s="276"/>
      <c r="AG51" s="276"/>
      <c r="AH51" s="276"/>
      <c r="AI51" s="276"/>
      <c r="AJ51" s="276"/>
      <c r="AK51" s="276"/>
      <c r="AL51" s="276"/>
      <c r="AM51" s="276"/>
      <c r="AN51" s="276"/>
      <c r="AO51" s="276"/>
      <c r="AP51" s="276"/>
      <c r="AQ51" s="276"/>
      <c r="AR51" s="276"/>
      <c r="AS51" s="276"/>
      <c r="AT51" s="276"/>
      <c r="AU51" s="276"/>
      <c r="AV51" s="276"/>
    </row>
    <row r="52" spans="1:48">
      <c r="A52" s="241" t="s">
        <v>1033</v>
      </c>
      <c r="B52" s="249">
        <v>1971</v>
      </c>
      <c r="C52" s="249">
        <v>1972</v>
      </c>
      <c r="D52" s="249">
        <v>1973</v>
      </c>
      <c r="E52" s="249">
        <v>1974</v>
      </c>
      <c r="F52" s="249">
        <v>1975</v>
      </c>
      <c r="G52" s="249">
        <v>1976</v>
      </c>
      <c r="H52" s="249">
        <v>1977</v>
      </c>
      <c r="I52" s="249">
        <v>1978</v>
      </c>
      <c r="J52" s="249">
        <v>1979</v>
      </c>
      <c r="K52" s="249">
        <v>1980</v>
      </c>
      <c r="L52" s="249">
        <v>1981</v>
      </c>
      <c r="M52" s="249">
        <v>1982</v>
      </c>
      <c r="N52" s="249">
        <v>1983</v>
      </c>
      <c r="O52" s="249">
        <v>1984</v>
      </c>
      <c r="P52" s="249">
        <v>1985</v>
      </c>
      <c r="Q52" s="249">
        <v>1986</v>
      </c>
      <c r="R52" s="249">
        <v>1987</v>
      </c>
      <c r="S52" s="249">
        <v>1988</v>
      </c>
      <c r="T52" s="249">
        <v>1989</v>
      </c>
      <c r="U52" s="249">
        <v>1990</v>
      </c>
      <c r="V52" s="249">
        <v>1991</v>
      </c>
      <c r="W52" s="249">
        <v>1992</v>
      </c>
      <c r="X52" s="249">
        <v>1993</v>
      </c>
      <c r="Y52" s="249">
        <v>1994</v>
      </c>
      <c r="Z52" s="249">
        <v>1995</v>
      </c>
      <c r="AA52" s="249">
        <v>1996</v>
      </c>
      <c r="AB52" s="249">
        <v>1997</v>
      </c>
      <c r="AC52" s="249">
        <v>1998</v>
      </c>
      <c r="AD52" s="249">
        <v>1999</v>
      </c>
      <c r="AE52" s="249">
        <v>2000</v>
      </c>
      <c r="AF52" s="249">
        <v>2001</v>
      </c>
      <c r="AG52" s="249">
        <v>2002</v>
      </c>
      <c r="AH52" s="249">
        <v>2003</v>
      </c>
      <c r="AI52" s="249">
        <v>2004</v>
      </c>
      <c r="AJ52" s="249">
        <v>2005</v>
      </c>
      <c r="AK52" s="249">
        <v>2006</v>
      </c>
      <c r="AL52" s="249">
        <v>2007</v>
      </c>
      <c r="AM52" s="249">
        <v>2008</v>
      </c>
      <c r="AN52" s="249">
        <v>2009</v>
      </c>
      <c r="AO52" s="249">
        <v>2010</v>
      </c>
      <c r="AP52" s="249">
        <v>2011</v>
      </c>
      <c r="AQ52" s="249">
        <v>2012</v>
      </c>
      <c r="AR52" s="249">
        <v>2013</v>
      </c>
      <c r="AS52" s="249">
        <v>2014</v>
      </c>
      <c r="AT52" s="249">
        <v>2015</v>
      </c>
      <c r="AU52" s="249">
        <v>2016</v>
      </c>
      <c r="AV52" s="249">
        <v>2017</v>
      </c>
    </row>
    <row r="53" spans="1:48" ht="15">
      <c r="A53" s="243" t="s">
        <v>15</v>
      </c>
      <c r="B53" s="261">
        <f>B39/SUM(B$39:B$50)</f>
        <v>4.39888699843273E-2</v>
      </c>
      <c r="C53" s="262" t="e">
        <f>C39/SUM(C$39:C$50)</f>
        <v>#REF!</v>
      </c>
      <c r="D53" s="262" t="e">
        <f t="shared" ref="D53:AV53" si="0">D39/SUM(D$39:D$50)</f>
        <v>#REF!</v>
      </c>
      <c r="E53" s="262" t="e">
        <f t="shared" si="0"/>
        <v>#REF!</v>
      </c>
      <c r="F53" s="262" t="e">
        <f t="shared" si="0"/>
        <v>#REF!</v>
      </c>
      <c r="G53" s="262" t="e">
        <f t="shared" si="0"/>
        <v>#REF!</v>
      </c>
      <c r="H53" s="262" t="e">
        <f t="shared" si="0"/>
        <v>#REF!</v>
      </c>
      <c r="I53" s="262" t="e">
        <f t="shared" si="0"/>
        <v>#REF!</v>
      </c>
      <c r="J53" s="262" t="e">
        <f t="shared" si="0"/>
        <v>#REF!</v>
      </c>
      <c r="K53" s="262" t="e">
        <f t="shared" si="0"/>
        <v>#REF!</v>
      </c>
      <c r="L53" s="262" t="e">
        <f t="shared" si="0"/>
        <v>#REF!</v>
      </c>
      <c r="M53" s="262" t="e">
        <f t="shared" si="0"/>
        <v>#REF!</v>
      </c>
      <c r="N53" s="262" t="e">
        <f t="shared" si="0"/>
        <v>#REF!</v>
      </c>
      <c r="O53" s="262" t="e">
        <f t="shared" si="0"/>
        <v>#REF!</v>
      </c>
      <c r="P53" s="262" t="e">
        <f t="shared" si="0"/>
        <v>#REF!</v>
      </c>
      <c r="Q53" s="262" t="e">
        <f t="shared" si="0"/>
        <v>#REF!</v>
      </c>
      <c r="R53" s="262" t="e">
        <f t="shared" si="0"/>
        <v>#REF!</v>
      </c>
      <c r="S53" s="262" t="e">
        <f t="shared" si="0"/>
        <v>#REF!</v>
      </c>
      <c r="T53" s="262" t="e">
        <f t="shared" si="0"/>
        <v>#REF!</v>
      </c>
      <c r="U53" s="262" t="e">
        <f t="shared" si="0"/>
        <v>#REF!</v>
      </c>
      <c r="V53" s="262" t="e">
        <f t="shared" si="0"/>
        <v>#REF!</v>
      </c>
      <c r="W53" s="262" t="e">
        <f t="shared" si="0"/>
        <v>#REF!</v>
      </c>
      <c r="X53" s="262" t="e">
        <f t="shared" si="0"/>
        <v>#REF!</v>
      </c>
      <c r="Y53" s="262" t="e">
        <f t="shared" si="0"/>
        <v>#REF!</v>
      </c>
      <c r="Z53" s="262" t="e">
        <f t="shared" si="0"/>
        <v>#REF!</v>
      </c>
      <c r="AA53" s="262" t="e">
        <f t="shared" si="0"/>
        <v>#REF!</v>
      </c>
      <c r="AB53" s="262" t="e">
        <f t="shared" si="0"/>
        <v>#REF!</v>
      </c>
      <c r="AC53" s="262" t="e">
        <f t="shared" si="0"/>
        <v>#REF!</v>
      </c>
      <c r="AD53" s="262" t="e">
        <f t="shared" si="0"/>
        <v>#REF!</v>
      </c>
      <c r="AE53" s="262">
        <f t="shared" si="0"/>
        <v>4.6745334770444499E-2</v>
      </c>
      <c r="AF53" s="262" t="e">
        <f t="shared" si="0"/>
        <v>#REF!</v>
      </c>
      <c r="AG53" s="262" t="e">
        <f t="shared" si="0"/>
        <v>#REF!</v>
      </c>
      <c r="AH53" s="262" t="e">
        <f t="shared" si="0"/>
        <v>#REF!</v>
      </c>
      <c r="AI53" s="262" t="e">
        <f t="shared" si="0"/>
        <v>#REF!</v>
      </c>
      <c r="AJ53" s="262" t="e">
        <f t="shared" si="0"/>
        <v>#REF!</v>
      </c>
      <c r="AK53" s="262" t="e">
        <f t="shared" si="0"/>
        <v>#REF!</v>
      </c>
      <c r="AL53" s="262" t="e">
        <f t="shared" si="0"/>
        <v>#REF!</v>
      </c>
      <c r="AM53" s="262" t="e">
        <f t="shared" si="0"/>
        <v>#REF!</v>
      </c>
      <c r="AN53" s="262" t="e">
        <f t="shared" si="0"/>
        <v>#REF!</v>
      </c>
      <c r="AO53" s="262" t="e">
        <f t="shared" si="0"/>
        <v>#REF!</v>
      </c>
      <c r="AP53" s="262" t="e">
        <f t="shared" si="0"/>
        <v>#REF!</v>
      </c>
      <c r="AQ53" s="262" t="e">
        <f t="shared" si="0"/>
        <v>#REF!</v>
      </c>
      <c r="AR53" s="262" t="e">
        <f t="shared" si="0"/>
        <v>#REF!</v>
      </c>
      <c r="AS53" s="262" t="e">
        <f t="shared" si="0"/>
        <v>#REF!</v>
      </c>
      <c r="AT53" s="262" t="e">
        <f t="shared" si="0"/>
        <v>#REF!</v>
      </c>
      <c r="AU53" s="262" t="e">
        <f t="shared" si="0"/>
        <v>#REF!</v>
      </c>
      <c r="AV53" s="263" t="e">
        <f t="shared" si="0"/>
        <v>#REF!</v>
      </c>
    </row>
    <row r="54" spans="1:48" ht="15">
      <c r="A54" s="243" t="s">
        <v>38</v>
      </c>
      <c r="B54" s="265">
        <f t="shared" ref="B54:C64" si="1">B40/SUM(B$39:B$50)</f>
        <v>0.21818841245511147</v>
      </c>
      <c r="C54" s="266" t="e">
        <f t="shared" si="1"/>
        <v>#REF!</v>
      </c>
      <c r="D54" s="266" t="e">
        <f t="shared" ref="D54:AV54" si="2">D40/SUM(D$39:D$50)</f>
        <v>#REF!</v>
      </c>
      <c r="E54" s="266" t="e">
        <f t="shared" si="2"/>
        <v>#REF!</v>
      </c>
      <c r="F54" s="266" t="e">
        <f t="shared" si="2"/>
        <v>#REF!</v>
      </c>
      <c r="G54" s="266" t="e">
        <f t="shared" si="2"/>
        <v>#REF!</v>
      </c>
      <c r="H54" s="266" t="e">
        <f t="shared" si="2"/>
        <v>#REF!</v>
      </c>
      <c r="I54" s="266" t="e">
        <f t="shared" si="2"/>
        <v>#REF!</v>
      </c>
      <c r="J54" s="266" t="e">
        <f t="shared" si="2"/>
        <v>#REF!</v>
      </c>
      <c r="K54" s="266" t="e">
        <f t="shared" si="2"/>
        <v>#REF!</v>
      </c>
      <c r="L54" s="266" t="e">
        <f t="shared" si="2"/>
        <v>#REF!</v>
      </c>
      <c r="M54" s="266" t="e">
        <f t="shared" si="2"/>
        <v>#REF!</v>
      </c>
      <c r="N54" s="266" t="e">
        <f t="shared" si="2"/>
        <v>#REF!</v>
      </c>
      <c r="O54" s="266" t="e">
        <f t="shared" si="2"/>
        <v>#REF!</v>
      </c>
      <c r="P54" s="266" t="e">
        <f t="shared" si="2"/>
        <v>#REF!</v>
      </c>
      <c r="Q54" s="266" t="e">
        <f t="shared" si="2"/>
        <v>#REF!</v>
      </c>
      <c r="R54" s="266" t="e">
        <f t="shared" si="2"/>
        <v>#REF!</v>
      </c>
      <c r="S54" s="266" t="e">
        <f t="shared" si="2"/>
        <v>#REF!</v>
      </c>
      <c r="T54" s="266" t="e">
        <f t="shared" si="2"/>
        <v>#REF!</v>
      </c>
      <c r="U54" s="266" t="e">
        <f t="shared" si="2"/>
        <v>#REF!</v>
      </c>
      <c r="V54" s="266" t="e">
        <f t="shared" si="2"/>
        <v>#REF!</v>
      </c>
      <c r="W54" s="266" t="e">
        <f t="shared" si="2"/>
        <v>#REF!</v>
      </c>
      <c r="X54" s="266" t="e">
        <f t="shared" si="2"/>
        <v>#REF!</v>
      </c>
      <c r="Y54" s="266" t="e">
        <f t="shared" si="2"/>
        <v>#REF!</v>
      </c>
      <c r="Z54" s="266" t="e">
        <f t="shared" si="2"/>
        <v>#REF!</v>
      </c>
      <c r="AA54" s="266" t="e">
        <f t="shared" si="2"/>
        <v>#REF!</v>
      </c>
      <c r="AB54" s="266" t="e">
        <f t="shared" si="2"/>
        <v>#REF!</v>
      </c>
      <c r="AC54" s="266" t="e">
        <f t="shared" si="2"/>
        <v>#REF!</v>
      </c>
      <c r="AD54" s="266" t="e">
        <f t="shared" si="2"/>
        <v>#REF!</v>
      </c>
      <c r="AE54" s="266">
        <f t="shared" si="2"/>
        <v>0.29471032138105058</v>
      </c>
      <c r="AF54" s="266" t="e">
        <f t="shared" si="2"/>
        <v>#REF!</v>
      </c>
      <c r="AG54" s="266" t="e">
        <f t="shared" si="2"/>
        <v>#REF!</v>
      </c>
      <c r="AH54" s="266" t="e">
        <f t="shared" si="2"/>
        <v>#REF!</v>
      </c>
      <c r="AI54" s="266" t="e">
        <f t="shared" si="2"/>
        <v>#REF!</v>
      </c>
      <c r="AJ54" s="266" t="e">
        <f t="shared" si="2"/>
        <v>#REF!</v>
      </c>
      <c r="AK54" s="266" t="e">
        <f t="shared" si="2"/>
        <v>#REF!</v>
      </c>
      <c r="AL54" s="266" t="e">
        <f t="shared" si="2"/>
        <v>#REF!</v>
      </c>
      <c r="AM54" s="266" t="e">
        <f t="shared" si="2"/>
        <v>#REF!</v>
      </c>
      <c r="AN54" s="266" t="e">
        <f t="shared" si="2"/>
        <v>#REF!</v>
      </c>
      <c r="AO54" s="266" t="e">
        <f t="shared" si="2"/>
        <v>#REF!</v>
      </c>
      <c r="AP54" s="266" t="e">
        <f t="shared" si="2"/>
        <v>#REF!</v>
      </c>
      <c r="AQ54" s="266" t="e">
        <f t="shared" si="2"/>
        <v>#REF!</v>
      </c>
      <c r="AR54" s="266" t="e">
        <f t="shared" si="2"/>
        <v>#REF!</v>
      </c>
      <c r="AS54" s="266" t="e">
        <f t="shared" si="2"/>
        <v>#REF!</v>
      </c>
      <c r="AT54" s="266" t="e">
        <f t="shared" si="2"/>
        <v>#REF!</v>
      </c>
      <c r="AU54" s="266" t="e">
        <f t="shared" si="2"/>
        <v>#REF!</v>
      </c>
      <c r="AV54" s="267" t="e">
        <f t="shared" si="2"/>
        <v>#REF!</v>
      </c>
    </row>
    <row r="55" spans="1:48" ht="15">
      <c r="A55" s="243" t="s">
        <v>9</v>
      </c>
      <c r="B55" s="265">
        <f t="shared" si="1"/>
        <v>1.6748598016606952E-3</v>
      </c>
      <c r="C55" s="266" t="e">
        <f t="shared" si="1"/>
        <v>#REF!</v>
      </c>
      <c r="D55" s="266" t="e">
        <f t="shared" ref="D55:AV55" si="3">D41/SUM(D$39:D$50)</f>
        <v>#REF!</v>
      </c>
      <c r="E55" s="266" t="e">
        <f t="shared" si="3"/>
        <v>#REF!</v>
      </c>
      <c r="F55" s="266" t="e">
        <f t="shared" si="3"/>
        <v>#REF!</v>
      </c>
      <c r="G55" s="266" t="e">
        <f t="shared" si="3"/>
        <v>#REF!</v>
      </c>
      <c r="H55" s="266" t="e">
        <f t="shared" si="3"/>
        <v>#REF!</v>
      </c>
      <c r="I55" s="266" t="e">
        <f t="shared" si="3"/>
        <v>#REF!</v>
      </c>
      <c r="J55" s="266" t="e">
        <f t="shared" si="3"/>
        <v>#REF!</v>
      </c>
      <c r="K55" s="266" t="e">
        <f t="shared" si="3"/>
        <v>#REF!</v>
      </c>
      <c r="L55" s="266" t="e">
        <f t="shared" si="3"/>
        <v>#REF!</v>
      </c>
      <c r="M55" s="266" t="e">
        <f t="shared" si="3"/>
        <v>#REF!</v>
      </c>
      <c r="N55" s="266" t="e">
        <f t="shared" si="3"/>
        <v>#REF!</v>
      </c>
      <c r="O55" s="266" t="e">
        <f t="shared" si="3"/>
        <v>#REF!</v>
      </c>
      <c r="P55" s="266" t="e">
        <f t="shared" si="3"/>
        <v>#REF!</v>
      </c>
      <c r="Q55" s="266" t="e">
        <f t="shared" si="3"/>
        <v>#REF!</v>
      </c>
      <c r="R55" s="266" t="e">
        <f t="shared" si="3"/>
        <v>#REF!</v>
      </c>
      <c r="S55" s="266" t="e">
        <f t="shared" si="3"/>
        <v>#REF!</v>
      </c>
      <c r="T55" s="266" t="e">
        <f t="shared" si="3"/>
        <v>#REF!</v>
      </c>
      <c r="U55" s="266" t="e">
        <f t="shared" si="3"/>
        <v>#REF!</v>
      </c>
      <c r="V55" s="266" t="e">
        <f t="shared" si="3"/>
        <v>#REF!</v>
      </c>
      <c r="W55" s="266" t="e">
        <f t="shared" si="3"/>
        <v>#REF!</v>
      </c>
      <c r="X55" s="266" t="e">
        <f t="shared" si="3"/>
        <v>#REF!</v>
      </c>
      <c r="Y55" s="266" t="e">
        <f t="shared" si="3"/>
        <v>#REF!</v>
      </c>
      <c r="Z55" s="266" t="e">
        <f t="shared" si="3"/>
        <v>#REF!</v>
      </c>
      <c r="AA55" s="266" t="e">
        <f t="shared" si="3"/>
        <v>#REF!</v>
      </c>
      <c r="AB55" s="266" t="e">
        <f t="shared" si="3"/>
        <v>#REF!</v>
      </c>
      <c r="AC55" s="266" t="e">
        <f t="shared" si="3"/>
        <v>#REF!</v>
      </c>
      <c r="AD55" s="266" t="e">
        <f t="shared" si="3"/>
        <v>#REF!</v>
      </c>
      <c r="AE55" s="266">
        <f t="shared" si="3"/>
        <v>7.6889425594372151E-3</v>
      </c>
      <c r="AF55" s="266" t="e">
        <f t="shared" si="3"/>
        <v>#REF!</v>
      </c>
      <c r="AG55" s="266" t="e">
        <f t="shared" si="3"/>
        <v>#REF!</v>
      </c>
      <c r="AH55" s="266" t="e">
        <f t="shared" si="3"/>
        <v>#REF!</v>
      </c>
      <c r="AI55" s="266" t="e">
        <f t="shared" si="3"/>
        <v>#REF!</v>
      </c>
      <c r="AJ55" s="266" t="e">
        <f t="shared" si="3"/>
        <v>#REF!</v>
      </c>
      <c r="AK55" s="266" t="e">
        <f t="shared" si="3"/>
        <v>#REF!</v>
      </c>
      <c r="AL55" s="266" t="e">
        <f t="shared" si="3"/>
        <v>#REF!</v>
      </c>
      <c r="AM55" s="266" t="e">
        <f t="shared" si="3"/>
        <v>#REF!</v>
      </c>
      <c r="AN55" s="266" t="e">
        <f t="shared" si="3"/>
        <v>#REF!</v>
      </c>
      <c r="AO55" s="266" t="e">
        <f t="shared" si="3"/>
        <v>#REF!</v>
      </c>
      <c r="AP55" s="266" t="e">
        <f t="shared" si="3"/>
        <v>#REF!</v>
      </c>
      <c r="AQ55" s="266" t="e">
        <f t="shared" si="3"/>
        <v>#REF!</v>
      </c>
      <c r="AR55" s="266" t="e">
        <f t="shared" si="3"/>
        <v>#REF!</v>
      </c>
      <c r="AS55" s="266" t="e">
        <f t="shared" si="3"/>
        <v>#REF!</v>
      </c>
      <c r="AT55" s="266" t="e">
        <f t="shared" si="3"/>
        <v>#REF!</v>
      </c>
      <c r="AU55" s="266" t="e">
        <f t="shared" si="3"/>
        <v>#REF!</v>
      </c>
      <c r="AV55" s="267" t="e">
        <f t="shared" si="3"/>
        <v>#REF!</v>
      </c>
    </row>
    <row r="56" spans="1:48" ht="15">
      <c r="A56" s="245" t="s">
        <v>30</v>
      </c>
      <c r="B56" s="265">
        <f t="shared" si="1"/>
        <v>7.7535952466214657E-3</v>
      </c>
      <c r="C56" s="266" t="e">
        <f t="shared" si="1"/>
        <v>#REF!</v>
      </c>
      <c r="D56" s="266" t="e">
        <f t="shared" ref="D56:AV56" si="4">D42/SUM(D$39:D$50)</f>
        <v>#REF!</v>
      </c>
      <c r="E56" s="266" t="e">
        <f t="shared" si="4"/>
        <v>#REF!</v>
      </c>
      <c r="F56" s="266" t="e">
        <f t="shared" si="4"/>
        <v>#REF!</v>
      </c>
      <c r="G56" s="266" t="e">
        <f t="shared" si="4"/>
        <v>#REF!</v>
      </c>
      <c r="H56" s="266" t="e">
        <f t="shared" si="4"/>
        <v>#REF!</v>
      </c>
      <c r="I56" s="266" t="e">
        <f t="shared" si="4"/>
        <v>#REF!</v>
      </c>
      <c r="J56" s="266" t="e">
        <f t="shared" si="4"/>
        <v>#REF!</v>
      </c>
      <c r="K56" s="266" t="e">
        <f t="shared" si="4"/>
        <v>#REF!</v>
      </c>
      <c r="L56" s="266" t="e">
        <f t="shared" si="4"/>
        <v>#REF!</v>
      </c>
      <c r="M56" s="266" t="e">
        <f t="shared" si="4"/>
        <v>#REF!</v>
      </c>
      <c r="N56" s="266" t="e">
        <f t="shared" si="4"/>
        <v>#REF!</v>
      </c>
      <c r="O56" s="266" t="e">
        <f t="shared" si="4"/>
        <v>#REF!</v>
      </c>
      <c r="P56" s="266" t="e">
        <f t="shared" si="4"/>
        <v>#REF!</v>
      </c>
      <c r="Q56" s="266" t="e">
        <f t="shared" si="4"/>
        <v>#REF!</v>
      </c>
      <c r="R56" s="266" t="e">
        <f t="shared" si="4"/>
        <v>#REF!</v>
      </c>
      <c r="S56" s="266" t="e">
        <f t="shared" si="4"/>
        <v>#REF!</v>
      </c>
      <c r="T56" s="266" t="e">
        <f t="shared" si="4"/>
        <v>#REF!</v>
      </c>
      <c r="U56" s="266" t="e">
        <f t="shared" si="4"/>
        <v>#REF!</v>
      </c>
      <c r="V56" s="266" t="e">
        <f t="shared" si="4"/>
        <v>#REF!</v>
      </c>
      <c r="W56" s="266" t="e">
        <f t="shared" si="4"/>
        <v>#REF!</v>
      </c>
      <c r="X56" s="266" t="e">
        <f t="shared" si="4"/>
        <v>#REF!</v>
      </c>
      <c r="Y56" s="266" t="e">
        <f t="shared" si="4"/>
        <v>#REF!</v>
      </c>
      <c r="Z56" s="266" t="e">
        <f t="shared" si="4"/>
        <v>#REF!</v>
      </c>
      <c r="AA56" s="266" t="e">
        <f t="shared" si="4"/>
        <v>#REF!</v>
      </c>
      <c r="AB56" s="266" t="e">
        <f t="shared" si="4"/>
        <v>#REF!</v>
      </c>
      <c r="AC56" s="266" t="e">
        <f t="shared" si="4"/>
        <v>#REF!</v>
      </c>
      <c r="AD56" s="266" t="e">
        <f t="shared" si="4"/>
        <v>#REF!</v>
      </c>
      <c r="AE56" s="266">
        <f t="shared" si="4"/>
        <v>7.2338720083806275E-3</v>
      </c>
      <c r="AF56" s="266" t="e">
        <f t="shared" si="4"/>
        <v>#REF!</v>
      </c>
      <c r="AG56" s="266" t="e">
        <f t="shared" si="4"/>
        <v>#REF!</v>
      </c>
      <c r="AH56" s="266" t="e">
        <f t="shared" si="4"/>
        <v>#REF!</v>
      </c>
      <c r="AI56" s="266" t="e">
        <f t="shared" si="4"/>
        <v>#REF!</v>
      </c>
      <c r="AJ56" s="266" t="e">
        <f t="shared" si="4"/>
        <v>#REF!</v>
      </c>
      <c r="AK56" s="266" t="e">
        <f t="shared" si="4"/>
        <v>#REF!</v>
      </c>
      <c r="AL56" s="266" t="e">
        <f t="shared" si="4"/>
        <v>#REF!</v>
      </c>
      <c r="AM56" s="266" t="e">
        <f t="shared" si="4"/>
        <v>#REF!</v>
      </c>
      <c r="AN56" s="266" t="e">
        <f t="shared" si="4"/>
        <v>#REF!</v>
      </c>
      <c r="AO56" s="266" t="e">
        <f t="shared" si="4"/>
        <v>#REF!</v>
      </c>
      <c r="AP56" s="266" t="e">
        <f t="shared" si="4"/>
        <v>#REF!</v>
      </c>
      <c r="AQ56" s="266" t="e">
        <f t="shared" si="4"/>
        <v>#REF!</v>
      </c>
      <c r="AR56" s="266" t="e">
        <f t="shared" si="4"/>
        <v>#REF!</v>
      </c>
      <c r="AS56" s="266" t="e">
        <f t="shared" si="4"/>
        <v>#REF!</v>
      </c>
      <c r="AT56" s="266" t="e">
        <f t="shared" si="4"/>
        <v>#REF!</v>
      </c>
      <c r="AU56" s="266" t="e">
        <f t="shared" si="4"/>
        <v>#REF!</v>
      </c>
      <c r="AV56" s="267" t="e">
        <f t="shared" si="4"/>
        <v>#REF!</v>
      </c>
    </row>
    <row r="57" spans="1:48" ht="15">
      <c r="A57" s="245" t="s">
        <v>24</v>
      </c>
      <c r="B57" s="265">
        <f t="shared" si="1"/>
        <v>6.7214180477018687E-2</v>
      </c>
      <c r="C57" s="266" t="e">
        <f t="shared" si="1"/>
        <v>#REF!</v>
      </c>
      <c r="D57" s="266" t="e">
        <f t="shared" ref="D57:AV57" si="5">D43/SUM(D$39:D$50)</f>
        <v>#REF!</v>
      </c>
      <c r="E57" s="266" t="e">
        <f t="shared" si="5"/>
        <v>#REF!</v>
      </c>
      <c r="F57" s="266" t="e">
        <f t="shared" si="5"/>
        <v>#REF!</v>
      </c>
      <c r="G57" s="266" t="e">
        <f t="shared" si="5"/>
        <v>#REF!</v>
      </c>
      <c r="H57" s="266" t="e">
        <f t="shared" si="5"/>
        <v>#REF!</v>
      </c>
      <c r="I57" s="266" t="e">
        <f t="shared" si="5"/>
        <v>#REF!</v>
      </c>
      <c r="J57" s="266" t="e">
        <f t="shared" si="5"/>
        <v>#REF!</v>
      </c>
      <c r="K57" s="266" t="e">
        <f t="shared" si="5"/>
        <v>#REF!</v>
      </c>
      <c r="L57" s="266" t="e">
        <f t="shared" si="5"/>
        <v>#REF!</v>
      </c>
      <c r="M57" s="266" t="e">
        <f t="shared" si="5"/>
        <v>#REF!</v>
      </c>
      <c r="N57" s="266" t="e">
        <f t="shared" si="5"/>
        <v>#REF!</v>
      </c>
      <c r="O57" s="266" t="e">
        <f t="shared" si="5"/>
        <v>#REF!</v>
      </c>
      <c r="P57" s="266" t="e">
        <f t="shared" si="5"/>
        <v>#REF!</v>
      </c>
      <c r="Q57" s="266" t="e">
        <f t="shared" si="5"/>
        <v>#REF!</v>
      </c>
      <c r="R57" s="266" t="e">
        <f t="shared" si="5"/>
        <v>#REF!</v>
      </c>
      <c r="S57" s="266" t="e">
        <f t="shared" si="5"/>
        <v>#REF!</v>
      </c>
      <c r="T57" s="266" t="e">
        <f t="shared" si="5"/>
        <v>#REF!</v>
      </c>
      <c r="U57" s="266" t="e">
        <f t="shared" si="5"/>
        <v>#REF!</v>
      </c>
      <c r="V57" s="266" t="e">
        <f t="shared" si="5"/>
        <v>#REF!</v>
      </c>
      <c r="W57" s="266" t="e">
        <f t="shared" si="5"/>
        <v>#REF!</v>
      </c>
      <c r="X57" s="266" t="e">
        <f t="shared" si="5"/>
        <v>#REF!</v>
      </c>
      <c r="Y57" s="266" t="e">
        <f t="shared" si="5"/>
        <v>#REF!</v>
      </c>
      <c r="Z57" s="266" t="e">
        <f t="shared" si="5"/>
        <v>#REF!</v>
      </c>
      <c r="AA57" s="266" t="e">
        <f t="shared" si="5"/>
        <v>#REF!</v>
      </c>
      <c r="AB57" s="266" t="e">
        <f t="shared" si="5"/>
        <v>#REF!</v>
      </c>
      <c r="AC57" s="266" t="e">
        <f t="shared" si="5"/>
        <v>#REF!</v>
      </c>
      <c r="AD57" s="266" t="e">
        <f t="shared" si="5"/>
        <v>#REF!</v>
      </c>
      <c r="AE57" s="266">
        <f t="shared" si="5"/>
        <v>4.013458026491188E-2</v>
      </c>
      <c r="AF57" s="266" t="e">
        <f t="shared" si="5"/>
        <v>#REF!</v>
      </c>
      <c r="AG57" s="266" t="e">
        <f t="shared" si="5"/>
        <v>#REF!</v>
      </c>
      <c r="AH57" s="266" t="e">
        <f t="shared" si="5"/>
        <v>#REF!</v>
      </c>
      <c r="AI57" s="266" t="e">
        <f t="shared" si="5"/>
        <v>#REF!</v>
      </c>
      <c r="AJ57" s="266" t="e">
        <f t="shared" si="5"/>
        <v>#REF!</v>
      </c>
      <c r="AK57" s="266" t="e">
        <f t="shared" si="5"/>
        <v>#REF!</v>
      </c>
      <c r="AL57" s="266" t="e">
        <f t="shared" si="5"/>
        <v>#REF!</v>
      </c>
      <c r="AM57" s="266" t="e">
        <f t="shared" si="5"/>
        <v>#REF!</v>
      </c>
      <c r="AN57" s="266" t="e">
        <f t="shared" si="5"/>
        <v>#REF!</v>
      </c>
      <c r="AO57" s="266" t="e">
        <f t="shared" si="5"/>
        <v>#REF!</v>
      </c>
      <c r="AP57" s="266" t="e">
        <f t="shared" si="5"/>
        <v>#REF!</v>
      </c>
      <c r="AQ57" s="266" t="e">
        <f t="shared" si="5"/>
        <v>#REF!</v>
      </c>
      <c r="AR57" s="266" t="e">
        <f t="shared" si="5"/>
        <v>#REF!</v>
      </c>
      <c r="AS57" s="266" t="e">
        <f t="shared" si="5"/>
        <v>#REF!</v>
      </c>
      <c r="AT57" s="266" t="e">
        <f t="shared" si="5"/>
        <v>#REF!</v>
      </c>
      <c r="AU57" s="266" t="e">
        <f t="shared" si="5"/>
        <v>#REF!</v>
      </c>
      <c r="AV57" s="267" t="e">
        <f t="shared" si="5"/>
        <v>#REF!</v>
      </c>
    </row>
    <row r="58" spans="1:48" ht="15">
      <c r="A58" s="245" t="s">
        <v>48</v>
      </c>
      <c r="B58" s="265">
        <f t="shared" si="1"/>
        <v>3.9952139950241722E-4</v>
      </c>
      <c r="C58" s="266" t="e">
        <f t="shared" si="1"/>
        <v>#REF!</v>
      </c>
      <c r="D58" s="266" t="e">
        <f t="shared" ref="D58:AV58" si="6">D44/SUM(D$39:D$50)</f>
        <v>#REF!</v>
      </c>
      <c r="E58" s="266" t="e">
        <f t="shared" si="6"/>
        <v>#REF!</v>
      </c>
      <c r="F58" s="266" t="e">
        <f t="shared" si="6"/>
        <v>#REF!</v>
      </c>
      <c r="G58" s="266" t="e">
        <f t="shared" si="6"/>
        <v>#REF!</v>
      </c>
      <c r="H58" s="266" t="e">
        <f t="shared" si="6"/>
        <v>#REF!</v>
      </c>
      <c r="I58" s="266" t="e">
        <f t="shared" si="6"/>
        <v>#REF!</v>
      </c>
      <c r="J58" s="266" t="e">
        <f t="shared" si="6"/>
        <v>#REF!</v>
      </c>
      <c r="K58" s="266" t="e">
        <f t="shared" si="6"/>
        <v>#REF!</v>
      </c>
      <c r="L58" s="266" t="e">
        <f t="shared" si="6"/>
        <v>#REF!</v>
      </c>
      <c r="M58" s="266" t="e">
        <f t="shared" si="6"/>
        <v>#REF!</v>
      </c>
      <c r="N58" s="266" t="e">
        <f t="shared" si="6"/>
        <v>#REF!</v>
      </c>
      <c r="O58" s="266" t="e">
        <f t="shared" si="6"/>
        <v>#REF!</v>
      </c>
      <c r="P58" s="266" t="e">
        <f t="shared" si="6"/>
        <v>#REF!</v>
      </c>
      <c r="Q58" s="266" t="e">
        <f t="shared" si="6"/>
        <v>#REF!</v>
      </c>
      <c r="R58" s="266" t="e">
        <f t="shared" si="6"/>
        <v>#REF!</v>
      </c>
      <c r="S58" s="266" t="e">
        <f t="shared" si="6"/>
        <v>#REF!</v>
      </c>
      <c r="T58" s="266" t="e">
        <f t="shared" si="6"/>
        <v>#REF!</v>
      </c>
      <c r="U58" s="266" t="e">
        <f t="shared" si="6"/>
        <v>#REF!</v>
      </c>
      <c r="V58" s="266" t="e">
        <f t="shared" si="6"/>
        <v>#REF!</v>
      </c>
      <c r="W58" s="266" t="e">
        <f t="shared" si="6"/>
        <v>#REF!</v>
      </c>
      <c r="X58" s="266" t="e">
        <f t="shared" si="6"/>
        <v>#REF!</v>
      </c>
      <c r="Y58" s="266" t="e">
        <f t="shared" si="6"/>
        <v>#REF!</v>
      </c>
      <c r="Z58" s="266" t="e">
        <f t="shared" si="6"/>
        <v>#REF!</v>
      </c>
      <c r="AA58" s="266" t="e">
        <f t="shared" si="6"/>
        <v>#REF!</v>
      </c>
      <c r="AB58" s="266" t="e">
        <f t="shared" si="6"/>
        <v>#REF!</v>
      </c>
      <c r="AC58" s="266" t="e">
        <f t="shared" si="6"/>
        <v>#REF!</v>
      </c>
      <c r="AD58" s="266" t="e">
        <f t="shared" si="6"/>
        <v>#REF!</v>
      </c>
      <c r="AE58" s="266">
        <f t="shared" si="6"/>
        <v>1.2564564324156694E-4</v>
      </c>
      <c r="AF58" s="266" t="e">
        <f t="shared" si="6"/>
        <v>#REF!</v>
      </c>
      <c r="AG58" s="266" t="e">
        <f t="shared" si="6"/>
        <v>#REF!</v>
      </c>
      <c r="AH58" s="266" t="e">
        <f t="shared" si="6"/>
        <v>#REF!</v>
      </c>
      <c r="AI58" s="266" t="e">
        <f t="shared" si="6"/>
        <v>#REF!</v>
      </c>
      <c r="AJ58" s="266" t="e">
        <f t="shared" si="6"/>
        <v>#REF!</v>
      </c>
      <c r="AK58" s="266" t="e">
        <f t="shared" si="6"/>
        <v>#REF!</v>
      </c>
      <c r="AL58" s="266" t="e">
        <f t="shared" si="6"/>
        <v>#REF!</v>
      </c>
      <c r="AM58" s="266" t="e">
        <f t="shared" si="6"/>
        <v>#REF!</v>
      </c>
      <c r="AN58" s="266" t="e">
        <f t="shared" si="6"/>
        <v>#REF!</v>
      </c>
      <c r="AO58" s="266" t="e">
        <f t="shared" si="6"/>
        <v>#REF!</v>
      </c>
      <c r="AP58" s="266" t="e">
        <f t="shared" si="6"/>
        <v>#REF!</v>
      </c>
      <c r="AQ58" s="266" t="e">
        <f t="shared" si="6"/>
        <v>#REF!</v>
      </c>
      <c r="AR58" s="266" t="e">
        <f t="shared" si="6"/>
        <v>#REF!</v>
      </c>
      <c r="AS58" s="266" t="e">
        <f t="shared" si="6"/>
        <v>#REF!</v>
      </c>
      <c r="AT58" s="266" t="e">
        <f t="shared" si="6"/>
        <v>#REF!</v>
      </c>
      <c r="AU58" s="266" t="e">
        <f t="shared" si="6"/>
        <v>#REF!</v>
      </c>
      <c r="AV58" s="267" t="e">
        <f t="shared" si="6"/>
        <v>#REF!</v>
      </c>
    </row>
    <row r="59" spans="1:48" ht="15">
      <c r="A59" s="245" t="s">
        <v>991</v>
      </c>
      <c r="B59" s="265">
        <f t="shared" si="1"/>
        <v>1.3878870115424415E-3</v>
      </c>
      <c r="C59" s="266" t="e">
        <f t="shared" si="1"/>
        <v>#REF!</v>
      </c>
      <c r="D59" s="266" t="e">
        <f t="shared" ref="D59:AV59" si="7">D45/SUM(D$39:D$50)</f>
        <v>#REF!</v>
      </c>
      <c r="E59" s="266" t="e">
        <f t="shared" si="7"/>
        <v>#REF!</v>
      </c>
      <c r="F59" s="266" t="e">
        <f t="shared" si="7"/>
        <v>#REF!</v>
      </c>
      <c r="G59" s="266" t="e">
        <f t="shared" si="7"/>
        <v>#REF!</v>
      </c>
      <c r="H59" s="266" t="e">
        <f t="shared" si="7"/>
        <v>#REF!</v>
      </c>
      <c r="I59" s="266" t="e">
        <f t="shared" si="7"/>
        <v>#REF!</v>
      </c>
      <c r="J59" s="266" t="e">
        <f t="shared" si="7"/>
        <v>#REF!</v>
      </c>
      <c r="K59" s="266" t="e">
        <f t="shared" si="7"/>
        <v>#REF!</v>
      </c>
      <c r="L59" s="266" t="e">
        <f t="shared" si="7"/>
        <v>#REF!</v>
      </c>
      <c r="M59" s="266" t="e">
        <f t="shared" si="7"/>
        <v>#REF!</v>
      </c>
      <c r="N59" s="266" t="e">
        <f t="shared" si="7"/>
        <v>#REF!</v>
      </c>
      <c r="O59" s="266" t="e">
        <f t="shared" si="7"/>
        <v>#REF!</v>
      </c>
      <c r="P59" s="266" t="e">
        <f t="shared" si="7"/>
        <v>#REF!</v>
      </c>
      <c r="Q59" s="266" t="e">
        <f t="shared" si="7"/>
        <v>#REF!</v>
      </c>
      <c r="R59" s="266" t="e">
        <f t="shared" si="7"/>
        <v>#REF!</v>
      </c>
      <c r="S59" s="266" t="e">
        <f t="shared" si="7"/>
        <v>#REF!</v>
      </c>
      <c r="T59" s="266" t="e">
        <f t="shared" si="7"/>
        <v>#REF!</v>
      </c>
      <c r="U59" s="266" t="e">
        <f t="shared" si="7"/>
        <v>#REF!</v>
      </c>
      <c r="V59" s="266" t="e">
        <f t="shared" si="7"/>
        <v>#REF!</v>
      </c>
      <c r="W59" s="266" t="e">
        <f t="shared" si="7"/>
        <v>#REF!</v>
      </c>
      <c r="X59" s="266" t="e">
        <f t="shared" si="7"/>
        <v>#REF!</v>
      </c>
      <c r="Y59" s="266" t="e">
        <f t="shared" si="7"/>
        <v>#REF!</v>
      </c>
      <c r="Z59" s="266" t="e">
        <f t="shared" si="7"/>
        <v>#REF!</v>
      </c>
      <c r="AA59" s="266" t="e">
        <f t="shared" si="7"/>
        <v>#REF!</v>
      </c>
      <c r="AB59" s="266" t="e">
        <f t="shared" si="7"/>
        <v>#REF!</v>
      </c>
      <c r="AC59" s="266" t="e">
        <f t="shared" si="7"/>
        <v>#REF!</v>
      </c>
      <c r="AD59" s="266" t="e">
        <f t="shared" si="7"/>
        <v>#REF!</v>
      </c>
      <c r="AE59" s="266">
        <f t="shared" si="7"/>
        <v>1.4151247713823545E-3</v>
      </c>
      <c r="AF59" s="266" t="e">
        <f t="shared" si="7"/>
        <v>#REF!</v>
      </c>
      <c r="AG59" s="266" t="e">
        <f t="shared" si="7"/>
        <v>#REF!</v>
      </c>
      <c r="AH59" s="266" t="e">
        <f t="shared" si="7"/>
        <v>#REF!</v>
      </c>
      <c r="AI59" s="266" t="e">
        <f t="shared" si="7"/>
        <v>#REF!</v>
      </c>
      <c r="AJ59" s="266" t="e">
        <f t="shared" si="7"/>
        <v>#REF!</v>
      </c>
      <c r="AK59" s="266" t="e">
        <f t="shared" si="7"/>
        <v>#REF!</v>
      </c>
      <c r="AL59" s="266" t="e">
        <f t="shared" si="7"/>
        <v>#REF!</v>
      </c>
      <c r="AM59" s="266" t="e">
        <f t="shared" si="7"/>
        <v>#REF!</v>
      </c>
      <c r="AN59" s="266" t="e">
        <f t="shared" si="7"/>
        <v>#REF!</v>
      </c>
      <c r="AO59" s="266" t="e">
        <f t="shared" si="7"/>
        <v>#REF!</v>
      </c>
      <c r="AP59" s="266" t="e">
        <f t="shared" si="7"/>
        <v>#REF!</v>
      </c>
      <c r="AQ59" s="266" t="e">
        <f t="shared" si="7"/>
        <v>#REF!</v>
      </c>
      <c r="AR59" s="266" t="e">
        <f t="shared" si="7"/>
        <v>#REF!</v>
      </c>
      <c r="AS59" s="266" t="e">
        <f t="shared" si="7"/>
        <v>#REF!</v>
      </c>
      <c r="AT59" s="266" t="e">
        <f t="shared" si="7"/>
        <v>#REF!</v>
      </c>
      <c r="AU59" s="266" t="e">
        <f t="shared" si="7"/>
        <v>#REF!</v>
      </c>
      <c r="AV59" s="267" t="e">
        <f t="shared" si="7"/>
        <v>#REF!</v>
      </c>
    </row>
    <row r="60" spans="1:48" ht="15">
      <c r="A60" s="245" t="s">
        <v>39</v>
      </c>
      <c r="B60" s="265">
        <f t="shared" si="1"/>
        <v>0.58893483413104886</v>
      </c>
      <c r="C60" s="266" t="e">
        <f t="shared" si="1"/>
        <v>#REF!</v>
      </c>
      <c r="D60" s="266" t="e">
        <f t="shared" ref="D60:AV60" si="8">D46/SUM(D$39:D$50)</f>
        <v>#REF!</v>
      </c>
      <c r="E60" s="266" t="e">
        <f t="shared" si="8"/>
        <v>#REF!</v>
      </c>
      <c r="F60" s="266" t="e">
        <f t="shared" si="8"/>
        <v>#REF!</v>
      </c>
      <c r="G60" s="266" t="e">
        <f t="shared" si="8"/>
        <v>#REF!</v>
      </c>
      <c r="H60" s="266" t="e">
        <f t="shared" si="8"/>
        <v>#REF!</v>
      </c>
      <c r="I60" s="266" t="e">
        <f t="shared" si="8"/>
        <v>#REF!</v>
      </c>
      <c r="J60" s="266" t="e">
        <f t="shared" si="8"/>
        <v>#REF!</v>
      </c>
      <c r="K60" s="266" t="e">
        <f t="shared" si="8"/>
        <v>#REF!</v>
      </c>
      <c r="L60" s="266" t="e">
        <f t="shared" si="8"/>
        <v>#REF!</v>
      </c>
      <c r="M60" s="266" t="e">
        <f t="shared" si="8"/>
        <v>#REF!</v>
      </c>
      <c r="N60" s="266" t="e">
        <f t="shared" si="8"/>
        <v>#REF!</v>
      </c>
      <c r="O60" s="266" t="e">
        <f t="shared" si="8"/>
        <v>#REF!</v>
      </c>
      <c r="P60" s="266" t="e">
        <f t="shared" si="8"/>
        <v>#REF!</v>
      </c>
      <c r="Q60" s="266" t="e">
        <f t="shared" si="8"/>
        <v>#REF!</v>
      </c>
      <c r="R60" s="266" t="e">
        <f t="shared" si="8"/>
        <v>#REF!</v>
      </c>
      <c r="S60" s="266" t="e">
        <f t="shared" si="8"/>
        <v>#REF!</v>
      </c>
      <c r="T60" s="266" t="e">
        <f t="shared" si="8"/>
        <v>#REF!</v>
      </c>
      <c r="U60" s="266" t="e">
        <f t="shared" si="8"/>
        <v>#REF!</v>
      </c>
      <c r="V60" s="266" t="e">
        <f t="shared" si="8"/>
        <v>#REF!</v>
      </c>
      <c r="W60" s="266" t="e">
        <f t="shared" si="8"/>
        <v>#REF!</v>
      </c>
      <c r="X60" s="266" t="e">
        <f t="shared" si="8"/>
        <v>#REF!</v>
      </c>
      <c r="Y60" s="266" t="e">
        <f t="shared" si="8"/>
        <v>#REF!</v>
      </c>
      <c r="Z60" s="266" t="e">
        <f t="shared" si="8"/>
        <v>#REF!</v>
      </c>
      <c r="AA60" s="266" t="e">
        <f t="shared" si="8"/>
        <v>#REF!</v>
      </c>
      <c r="AB60" s="266" t="e">
        <f t="shared" si="8"/>
        <v>#REF!</v>
      </c>
      <c r="AC60" s="266" t="e">
        <f t="shared" si="8"/>
        <v>#REF!</v>
      </c>
      <c r="AD60" s="266" t="e">
        <f t="shared" si="8"/>
        <v>#REF!</v>
      </c>
      <c r="AE60" s="266">
        <f t="shared" si="8"/>
        <v>0.43471282722110766</v>
      </c>
      <c r="AF60" s="266" t="e">
        <f t="shared" si="8"/>
        <v>#REF!</v>
      </c>
      <c r="AG60" s="266" t="e">
        <f t="shared" si="8"/>
        <v>#REF!</v>
      </c>
      <c r="AH60" s="266" t="e">
        <f t="shared" si="8"/>
        <v>#REF!</v>
      </c>
      <c r="AI60" s="266" t="e">
        <f t="shared" si="8"/>
        <v>#REF!</v>
      </c>
      <c r="AJ60" s="266" t="e">
        <f t="shared" si="8"/>
        <v>#REF!</v>
      </c>
      <c r="AK60" s="266" t="e">
        <f t="shared" si="8"/>
        <v>#REF!</v>
      </c>
      <c r="AL60" s="266" t="e">
        <f t="shared" si="8"/>
        <v>#REF!</v>
      </c>
      <c r="AM60" s="266" t="e">
        <f t="shared" si="8"/>
        <v>#REF!</v>
      </c>
      <c r="AN60" s="266" t="e">
        <f t="shared" si="8"/>
        <v>#REF!</v>
      </c>
      <c r="AO60" s="266" t="e">
        <f t="shared" si="8"/>
        <v>#REF!</v>
      </c>
      <c r="AP60" s="266" t="e">
        <f t="shared" si="8"/>
        <v>#REF!</v>
      </c>
      <c r="AQ60" s="266" t="e">
        <f t="shared" si="8"/>
        <v>#REF!</v>
      </c>
      <c r="AR60" s="266" t="e">
        <f t="shared" si="8"/>
        <v>#REF!</v>
      </c>
      <c r="AS60" s="266" t="e">
        <f t="shared" si="8"/>
        <v>#REF!</v>
      </c>
      <c r="AT60" s="266" t="e">
        <f t="shared" si="8"/>
        <v>#REF!</v>
      </c>
      <c r="AU60" s="266" t="e">
        <f t="shared" si="8"/>
        <v>#REF!</v>
      </c>
      <c r="AV60" s="267" t="e">
        <f t="shared" si="8"/>
        <v>#REF!</v>
      </c>
    </row>
    <row r="61" spans="1:48" ht="15">
      <c r="A61" s="245" t="s">
        <v>992</v>
      </c>
      <c r="B61" s="265">
        <f t="shared" si="1"/>
        <v>0</v>
      </c>
      <c r="C61" s="266" t="e">
        <f t="shared" si="1"/>
        <v>#REF!</v>
      </c>
      <c r="D61" s="266" t="e">
        <f t="shared" ref="D61:AV61" si="9">D47/SUM(D$39:D$50)</f>
        <v>#REF!</v>
      </c>
      <c r="E61" s="266" t="e">
        <f t="shared" si="9"/>
        <v>#REF!</v>
      </c>
      <c r="F61" s="266" t="e">
        <f t="shared" si="9"/>
        <v>#REF!</v>
      </c>
      <c r="G61" s="266" t="e">
        <f t="shared" si="9"/>
        <v>#REF!</v>
      </c>
      <c r="H61" s="266" t="e">
        <f t="shared" si="9"/>
        <v>#REF!</v>
      </c>
      <c r="I61" s="266" t="e">
        <f t="shared" si="9"/>
        <v>#REF!</v>
      </c>
      <c r="J61" s="266" t="e">
        <f t="shared" si="9"/>
        <v>#REF!</v>
      </c>
      <c r="K61" s="266" t="e">
        <f t="shared" si="9"/>
        <v>#REF!</v>
      </c>
      <c r="L61" s="266" t="e">
        <f t="shared" si="9"/>
        <v>#REF!</v>
      </c>
      <c r="M61" s="266" t="e">
        <f t="shared" si="9"/>
        <v>#REF!</v>
      </c>
      <c r="N61" s="266" t="e">
        <f t="shared" si="9"/>
        <v>#REF!</v>
      </c>
      <c r="O61" s="266" t="e">
        <f t="shared" si="9"/>
        <v>#REF!</v>
      </c>
      <c r="P61" s="266" t="e">
        <f t="shared" si="9"/>
        <v>#REF!</v>
      </c>
      <c r="Q61" s="266" t="e">
        <f t="shared" si="9"/>
        <v>#REF!</v>
      </c>
      <c r="R61" s="266" t="e">
        <f t="shared" si="9"/>
        <v>#REF!</v>
      </c>
      <c r="S61" s="266" t="e">
        <f t="shared" si="9"/>
        <v>#REF!</v>
      </c>
      <c r="T61" s="266" t="e">
        <f t="shared" si="9"/>
        <v>#REF!</v>
      </c>
      <c r="U61" s="266" t="e">
        <f t="shared" si="9"/>
        <v>#REF!</v>
      </c>
      <c r="V61" s="266" t="e">
        <f t="shared" si="9"/>
        <v>#REF!</v>
      </c>
      <c r="W61" s="266" t="e">
        <f t="shared" si="9"/>
        <v>#REF!</v>
      </c>
      <c r="X61" s="266" t="e">
        <f t="shared" si="9"/>
        <v>#REF!</v>
      </c>
      <c r="Y61" s="266" t="e">
        <f t="shared" si="9"/>
        <v>#REF!</v>
      </c>
      <c r="Z61" s="266" t="e">
        <f t="shared" si="9"/>
        <v>#REF!</v>
      </c>
      <c r="AA61" s="266" t="e">
        <f t="shared" si="9"/>
        <v>#REF!</v>
      </c>
      <c r="AB61" s="266" t="e">
        <f t="shared" si="9"/>
        <v>#REF!</v>
      </c>
      <c r="AC61" s="266" t="e">
        <f t="shared" si="9"/>
        <v>#REF!</v>
      </c>
      <c r="AD61" s="266" t="e">
        <f t="shared" si="9"/>
        <v>#REF!</v>
      </c>
      <c r="AE61" s="266">
        <f t="shared" si="9"/>
        <v>2.8909666362013952E-5</v>
      </c>
      <c r="AF61" s="266" t="e">
        <f t="shared" si="9"/>
        <v>#REF!</v>
      </c>
      <c r="AG61" s="266" t="e">
        <f t="shared" si="9"/>
        <v>#REF!</v>
      </c>
      <c r="AH61" s="266" t="e">
        <f t="shared" si="9"/>
        <v>#REF!</v>
      </c>
      <c r="AI61" s="266" t="e">
        <f t="shared" si="9"/>
        <v>#REF!</v>
      </c>
      <c r="AJ61" s="266" t="e">
        <f t="shared" si="9"/>
        <v>#REF!</v>
      </c>
      <c r="AK61" s="266" t="e">
        <f t="shared" si="9"/>
        <v>#REF!</v>
      </c>
      <c r="AL61" s="266" t="e">
        <f t="shared" si="9"/>
        <v>#REF!</v>
      </c>
      <c r="AM61" s="266" t="e">
        <f t="shared" si="9"/>
        <v>#REF!</v>
      </c>
      <c r="AN61" s="266" t="e">
        <f t="shared" si="9"/>
        <v>#REF!</v>
      </c>
      <c r="AO61" s="266" t="e">
        <f t="shared" si="9"/>
        <v>#REF!</v>
      </c>
      <c r="AP61" s="266" t="e">
        <f t="shared" si="9"/>
        <v>#REF!</v>
      </c>
      <c r="AQ61" s="266" t="e">
        <f t="shared" si="9"/>
        <v>#REF!</v>
      </c>
      <c r="AR61" s="266" t="e">
        <f t="shared" si="9"/>
        <v>#REF!</v>
      </c>
      <c r="AS61" s="266" t="e">
        <f t="shared" si="9"/>
        <v>#REF!</v>
      </c>
      <c r="AT61" s="266" t="e">
        <f t="shared" si="9"/>
        <v>#REF!</v>
      </c>
      <c r="AU61" s="266" t="e">
        <f t="shared" si="9"/>
        <v>#REF!</v>
      </c>
      <c r="AV61" s="267" t="e">
        <f t="shared" si="9"/>
        <v>#REF!</v>
      </c>
    </row>
    <row r="62" spans="1:48" ht="15">
      <c r="A62" s="245" t="s">
        <v>993</v>
      </c>
      <c r="B62" s="265">
        <f t="shared" si="1"/>
        <v>0</v>
      </c>
      <c r="C62" s="266" t="e">
        <f t="shared" si="1"/>
        <v>#REF!</v>
      </c>
      <c r="D62" s="266" t="e">
        <f t="shared" ref="D62:AV62" si="10">D48/SUM(D$39:D$50)</f>
        <v>#REF!</v>
      </c>
      <c r="E62" s="266" t="e">
        <f t="shared" si="10"/>
        <v>#REF!</v>
      </c>
      <c r="F62" s="266" t="e">
        <f t="shared" si="10"/>
        <v>#REF!</v>
      </c>
      <c r="G62" s="266" t="e">
        <f t="shared" si="10"/>
        <v>#REF!</v>
      </c>
      <c r="H62" s="266" t="e">
        <f t="shared" si="10"/>
        <v>#REF!</v>
      </c>
      <c r="I62" s="266" t="e">
        <f t="shared" si="10"/>
        <v>#REF!</v>
      </c>
      <c r="J62" s="266" t="e">
        <f t="shared" si="10"/>
        <v>#REF!</v>
      </c>
      <c r="K62" s="266" t="e">
        <f t="shared" si="10"/>
        <v>#REF!</v>
      </c>
      <c r="L62" s="266" t="e">
        <f t="shared" si="10"/>
        <v>#REF!</v>
      </c>
      <c r="M62" s="266" t="e">
        <f t="shared" si="10"/>
        <v>#REF!</v>
      </c>
      <c r="N62" s="266" t="e">
        <f t="shared" si="10"/>
        <v>#REF!</v>
      </c>
      <c r="O62" s="266" t="e">
        <f t="shared" si="10"/>
        <v>#REF!</v>
      </c>
      <c r="P62" s="266" t="e">
        <f t="shared" si="10"/>
        <v>#REF!</v>
      </c>
      <c r="Q62" s="266" t="e">
        <f t="shared" si="10"/>
        <v>#REF!</v>
      </c>
      <c r="R62" s="266" t="e">
        <f t="shared" si="10"/>
        <v>#REF!</v>
      </c>
      <c r="S62" s="266" t="e">
        <f t="shared" si="10"/>
        <v>#REF!</v>
      </c>
      <c r="T62" s="266" t="e">
        <f t="shared" si="10"/>
        <v>#REF!</v>
      </c>
      <c r="U62" s="266" t="e">
        <f t="shared" si="10"/>
        <v>#REF!</v>
      </c>
      <c r="V62" s="266" t="e">
        <f t="shared" si="10"/>
        <v>#REF!</v>
      </c>
      <c r="W62" s="266" t="e">
        <f t="shared" si="10"/>
        <v>#REF!</v>
      </c>
      <c r="X62" s="266" t="e">
        <f t="shared" si="10"/>
        <v>#REF!</v>
      </c>
      <c r="Y62" s="266" t="e">
        <f t="shared" si="10"/>
        <v>#REF!</v>
      </c>
      <c r="Z62" s="266" t="e">
        <f t="shared" si="10"/>
        <v>#REF!</v>
      </c>
      <c r="AA62" s="266" t="e">
        <f t="shared" si="10"/>
        <v>#REF!</v>
      </c>
      <c r="AB62" s="266" t="e">
        <f t="shared" si="10"/>
        <v>#REF!</v>
      </c>
      <c r="AC62" s="266" t="e">
        <f t="shared" si="10"/>
        <v>#REF!</v>
      </c>
      <c r="AD62" s="266" t="e">
        <f t="shared" si="10"/>
        <v>#REF!</v>
      </c>
      <c r="AE62" s="266">
        <f t="shared" si="10"/>
        <v>0</v>
      </c>
      <c r="AF62" s="266" t="e">
        <f t="shared" si="10"/>
        <v>#REF!</v>
      </c>
      <c r="AG62" s="266" t="e">
        <f t="shared" si="10"/>
        <v>#REF!</v>
      </c>
      <c r="AH62" s="266" t="e">
        <f t="shared" si="10"/>
        <v>#REF!</v>
      </c>
      <c r="AI62" s="266" t="e">
        <f t="shared" si="10"/>
        <v>#REF!</v>
      </c>
      <c r="AJ62" s="266" t="e">
        <f t="shared" si="10"/>
        <v>#REF!</v>
      </c>
      <c r="AK62" s="266" t="e">
        <f t="shared" si="10"/>
        <v>#REF!</v>
      </c>
      <c r="AL62" s="266" t="e">
        <f t="shared" si="10"/>
        <v>#REF!</v>
      </c>
      <c r="AM62" s="266" t="e">
        <f t="shared" si="10"/>
        <v>#REF!</v>
      </c>
      <c r="AN62" s="266" t="e">
        <f t="shared" si="10"/>
        <v>#REF!</v>
      </c>
      <c r="AO62" s="266" t="e">
        <f t="shared" si="10"/>
        <v>#REF!</v>
      </c>
      <c r="AP62" s="266" t="e">
        <f t="shared" si="10"/>
        <v>#REF!</v>
      </c>
      <c r="AQ62" s="266" t="e">
        <f t="shared" si="10"/>
        <v>#REF!</v>
      </c>
      <c r="AR62" s="266" t="e">
        <f t="shared" si="10"/>
        <v>#REF!</v>
      </c>
      <c r="AS62" s="266" t="e">
        <f t="shared" si="10"/>
        <v>#REF!</v>
      </c>
      <c r="AT62" s="266" t="e">
        <f t="shared" si="10"/>
        <v>#REF!</v>
      </c>
      <c r="AU62" s="266" t="e">
        <f t="shared" si="10"/>
        <v>#REF!</v>
      </c>
      <c r="AV62" s="267" t="e">
        <f t="shared" si="10"/>
        <v>#REF!</v>
      </c>
    </row>
    <row r="63" spans="1:48" ht="15">
      <c r="A63" s="245" t="s">
        <v>353</v>
      </c>
      <c r="B63" s="265">
        <f t="shared" si="1"/>
        <v>7.0457839493166613E-2</v>
      </c>
      <c r="C63" s="266" t="e">
        <f t="shared" si="1"/>
        <v>#REF!</v>
      </c>
      <c r="D63" s="266" t="e">
        <f t="shared" ref="D63:AV63" si="11">D49/SUM(D$39:D$50)</f>
        <v>#REF!</v>
      </c>
      <c r="E63" s="266" t="e">
        <f t="shared" si="11"/>
        <v>#REF!</v>
      </c>
      <c r="F63" s="266" t="e">
        <f t="shared" si="11"/>
        <v>#REF!</v>
      </c>
      <c r="G63" s="266" t="e">
        <f t="shared" si="11"/>
        <v>#REF!</v>
      </c>
      <c r="H63" s="266" t="e">
        <f t="shared" si="11"/>
        <v>#REF!</v>
      </c>
      <c r="I63" s="266" t="e">
        <f t="shared" si="11"/>
        <v>#REF!</v>
      </c>
      <c r="J63" s="266" t="e">
        <f t="shared" si="11"/>
        <v>#REF!</v>
      </c>
      <c r="K63" s="266" t="e">
        <f t="shared" si="11"/>
        <v>#REF!</v>
      </c>
      <c r="L63" s="266" t="e">
        <f t="shared" si="11"/>
        <v>#REF!</v>
      </c>
      <c r="M63" s="266" t="e">
        <f t="shared" si="11"/>
        <v>#REF!</v>
      </c>
      <c r="N63" s="266" t="e">
        <f t="shared" si="11"/>
        <v>#REF!</v>
      </c>
      <c r="O63" s="266" t="e">
        <f t="shared" si="11"/>
        <v>#REF!</v>
      </c>
      <c r="P63" s="266" t="e">
        <f t="shared" si="11"/>
        <v>#REF!</v>
      </c>
      <c r="Q63" s="266" t="e">
        <f t="shared" si="11"/>
        <v>#REF!</v>
      </c>
      <c r="R63" s="266" t="e">
        <f t="shared" si="11"/>
        <v>#REF!</v>
      </c>
      <c r="S63" s="266" t="e">
        <f t="shared" si="11"/>
        <v>#REF!</v>
      </c>
      <c r="T63" s="266" t="e">
        <f t="shared" si="11"/>
        <v>#REF!</v>
      </c>
      <c r="U63" s="266" t="e">
        <f t="shared" si="11"/>
        <v>#REF!</v>
      </c>
      <c r="V63" s="266" t="e">
        <f t="shared" si="11"/>
        <v>#REF!</v>
      </c>
      <c r="W63" s="266" t="e">
        <f t="shared" si="11"/>
        <v>#REF!</v>
      </c>
      <c r="X63" s="266" t="e">
        <f t="shared" si="11"/>
        <v>#REF!</v>
      </c>
      <c r="Y63" s="266" t="e">
        <f t="shared" si="11"/>
        <v>#REF!</v>
      </c>
      <c r="Z63" s="266" t="e">
        <f t="shared" si="11"/>
        <v>#REF!</v>
      </c>
      <c r="AA63" s="266" t="e">
        <f t="shared" si="11"/>
        <v>#REF!</v>
      </c>
      <c r="AB63" s="266" t="e">
        <f t="shared" si="11"/>
        <v>#REF!</v>
      </c>
      <c r="AC63" s="266" t="e">
        <f t="shared" si="11"/>
        <v>#REF!</v>
      </c>
      <c r="AD63" s="266" t="e">
        <f t="shared" si="11"/>
        <v>#REF!</v>
      </c>
      <c r="AE63" s="266">
        <f t="shared" si="11"/>
        <v>0.16720444171368179</v>
      </c>
      <c r="AF63" s="266" t="e">
        <f t="shared" si="11"/>
        <v>#REF!</v>
      </c>
      <c r="AG63" s="266" t="e">
        <f t="shared" si="11"/>
        <v>#REF!</v>
      </c>
      <c r="AH63" s="266" t="e">
        <f t="shared" si="11"/>
        <v>#REF!</v>
      </c>
      <c r="AI63" s="266" t="e">
        <f t="shared" si="11"/>
        <v>#REF!</v>
      </c>
      <c r="AJ63" s="266" t="e">
        <f t="shared" si="11"/>
        <v>#REF!</v>
      </c>
      <c r="AK63" s="266" t="e">
        <f t="shared" si="11"/>
        <v>#REF!</v>
      </c>
      <c r="AL63" s="266" t="e">
        <f t="shared" si="11"/>
        <v>#REF!</v>
      </c>
      <c r="AM63" s="266" t="e">
        <f t="shared" si="11"/>
        <v>#REF!</v>
      </c>
      <c r="AN63" s="266" t="e">
        <f t="shared" si="11"/>
        <v>#REF!</v>
      </c>
      <c r="AO63" s="266" t="e">
        <f t="shared" si="11"/>
        <v>#REF!</v>
      </c>
      <c r="AP63" s="266" t="e">
        <f t="shared" si="11"/>
        <v>#REF!</v>
      </c>
      <c r="AQ63" s="266" t="e">
        <f t="shared" si="11"/>
        <v>#REF!</v>
      </c>
      <c r="AR63" s="266" t="e">
        <f t="shared" si="11"/>
        <v>#REF!</v>
      </c>
      <c r="AS63" s="266" t="e">
        <f t="shared" si="11"/>
        <v>#REF!</v>
      </c>
      <c r="AT63" s="266" t="e">
        <f t="shared" si="11"/>
        <v>#REF!</v>
      </c>
      <c r="AU63" s="266" t="e">
        <f t="shared" si="11"/>
        <v>#REF!</v>
      </c>
      <c r="AV63" s="267" t="e">
        <f t="shared" si="11"/>
        <v>#REF!</v>
      </c>
    </row>
    <row r="64" spans="1:48" ht="15">
      <c r="A64" s="245" t="s">
        <v>994</v>
      </c>
      <c r="B64" s="269">
        <f t="shared" si="1"/>
        <v>0</v>
      </c>
      <c r="C64" s="270" t="e">
        <f t="shared" si="1"/>
        <v>#REF!</v>
      </c>
      <c r="D64" s="270" t="e">
        <f t="shared" ref="D64:AV64" si="12">D50/SUM(D$39:D$50)</f>
        <v>#REF!</v>
      </c>
      <c r="E64" s="270" t="e">
        <f t="shared" si="12"/>
        <v>#REF!</v>
      </c>
      <c r="F64" s="270" t="e">
        <f t="shared" si="12"/>
        <v>#REF!</v>
      </c>
      <c r="G64" s="270" t="e">
        <f t="shared" si="12"/>
        <v>#REF!</v>
      </c>
      <c r="H64" s="270" t="e">
        <f t="shared" si="12"/>
        <v>#REF!</v>
      </c>
      <c r="I64" s="270" t="e">
        <f t="shared" si="12"/>
        <v>#REF!</v>
      </c>
      <c r="J64" s="270" t="e">
        <f t="shared" si="12"/>
        <v>#REF!</v>
      </c>
      <c r="K64" s="270" t="e">
        <f t="shared" si="12"/>
        <v>#REF!</v>
      </c>
      <c r="L64" s="270" t="e">
        <f t="shared" si="12"/>
        <v>#REF!</v>
      </c>
      <c r="M64" s="270" t="e">
        <f t="shared" si="12"/>
        <v>#REF!</v>
      </c>
      <c r="N64" s="270" t="e">
        <f t="shared" si="12"/>
        <v>#REF!</v>
      </c>
      <c r="O64" s="270" t="e">
        <f t="shared" si="12"/>
        <v>#REF!</v>
      </c>
      <c r="P64" s="270" t="e">
        <f t="shared" si="12"/>
        <v>#REF!</v>
      </c>
      <c r="Q64" s="270" t="e">
        <f t="shared" si="12"/>
        <v>#REF!</v>
      </c>
      <c r="R64" s="270" t="e">
        <f t="shared" si="12"/>
        <v>#REF!</v>
      </c>
      <c r="S64" s="270" t="e">
        <f t="shared" si="12"/>
        <v>#REF!</v>
      </c>
      <c r="T64" s="270" t="e">
        <f t="shared" si="12"/>
        <v>#REF!</v>
      </c>
      <c r="U64" s="270" t="e">
        <f t="shared" si="12"/>
        <v>#REF!</v>
      </c>
      <c r="V64" s="270" t="e">
        <f t="shared" si="12"/>
        <v>#REF!</v>
      </c>
      <c r="W64" s="270" t="e">
        <f t="shared" si="12"/>
        <v>#REF!</v>
      </c>
      <c r="X64" s="270" t="e">
        <f t="shared" si="12"/>
        <v>#REF!</v>
      </c>
      <c r="Y64" s="270" t="e">
        <f t="shared" si="12"/>
        <v>#REF!</v>
      </c>
      <c r="Z64" s="270" t="e">
        <f t="shared" si="12"/>
        <v>#REF!</v>
      </c>
      <c r="AA64" s="270" t="e">
        <f t="shared" si="12"/>
        <v>#REF!</v>
      </c>
      <c r="AB64" s="270" t="e">
        <f t="shared" si="12"/>
        <v>#REF!</v>
      </c>
      <c r="AC64" s="270" t="e">
        <f t="shared" si="12"/>
        <v>#REF!</v>
      </c>
      <c r="AD64" s="270" t="e">
        <f t="shared" si="12"/>
        <v>#REF!</v>
      </c>
      <c r="AE64" s="270">
        <f t="shared" si="12"/>
        <v>0</v>
      </c>
      <c r="AF64" s="270" t="e">
        <f t="shared" si="12"/>
        <v>#REF!</v>
      </c>
      <c r="AG64" s="270" t="e">
        <f t="shared" si="12"/>
        <v>#REF!</v>
      </c>
      <c r="AH64" s="270" t="e">
        <f t="shared" si="12"/>
        <v>#REF!</v>
      </c>
      <c r="AI64" s="270" t="e">
        <f t="shared" si="12"/>
        <v>#REF!</v>
      </c>
      <c r="AJ64" s="270" t="e">
        <f t="shared" si="12"/>
        <v>#REF!</v>
      </c>
      <c r="AK64" s="270" t="e">
        <f t="shared" si="12"/>
        <v>#REF!</v>
      </c>
      <c r="AL64" s="270" t="e">
        <f t="shared" si="12"/>
        <v>#REF!</v>
      </c>
      <c r="AM64" s="270" t="e">
        <f t="shared" si="12"/>
        <v>#REF!</v>
      </c>
      <c r="AN64" s="270" t="e">
        <f t="shared" si="12"/>
        <v>#REF!</v>
      </c>
      <c r="AO64" s="270" t="e">
        <f t="shared" si="12"/>
        <v>#REF!</v>
      </c>
      <c r="AP64" s="270" t="e">
        <f t="shared" si="12"/>
        <v>#REF!</v>
      </c>
      <c r="AQ64" s="270" t="e">
        <f t="shared" si="12"/>
        <v>#REF!</v>
      </c>
      <c r="AR64" s="270" t="e">
        <f t="shared" si="12"/>
        <v>#REF!</v>
      </c>
      <c r="AS64" s="270" t="e">
        <f t="shared" si="12"/>
        <v>#REF!</v>
      </c>
      <c r="AT64" s="270" t="e">
        <f t="shared" si="12"/>
        <v>#REF!</v>
      </c>
      <c r="AU64" s="270" t="e">
        <f t="shared" si="12"/>
        <v>#REF!</v>
      </c>
      <c r="AV64" s="271" t="e">
        <f t="shared" si="12"/>
        <v>#REF!</v>
      </c>
    </row>
    <row r="65" spans="1:49" ht="15">
      <c r="A65" s="254" t="s">
        <v>725</v>
      </c>
      <c r="B65" s="266">
        <f>SUM(B53:B64)</f>
        <v>1</v>
      </c>
      <c r="C65" s="266" t="e">
        <f t="shared" ref="C65:AV65" si="13">SUM(C53:C64)</f>
        <v>#REF!</v>
      </c>
      <c r="D65" s="266" t="e">
        <f t="shared" si="13"/>
        <v>#REF!</v>
      </c>
      <c r="E65" s="266" t="e">
        <f t="shared" si="13"/>
        <v>#REF!</v>
      </c>
      <c r="F65" s="266" t="e">
        <f t="shared" si="13"/>
        <v>#REF!</v>
      </c>
      <c r="G65" s="266" t="e">
        <f t="shared" si="13"/>
        <v>#REF!</v>
      </c>
      <c r="H65" s="266" t="e">
        <f t="shared" si="13"/>
        <v>#REF!</v>
      </c>
      <c r="I65" s="266" t="e">
        <f t="shared" si="13"/>
        <v>#REF!</v>
      </c>
      <c r="J65" s="266" t="e">
        <f t="shared" si="13"/>
        <v>#REF!</v>
      </c>
      <c r="K65" s="266" t="e">
        <f t="shared" si="13"/>
        <v>#REF!</v>
      </c>
      <c r="L65" s="266" t="e">
        <f t="shared" si="13"/>
        <v>#REF!</v>
      </c>
      <c r="M65" s="266" t="e">
        <f t="shared" si="13"/>
        <v>#REF!</v>
      </c>
      <c r="N65" s="266" t="e">
        <f t="shared" si="13"/>
        <v>#REF!</v>
      </c>
      <c r="O65" s="266" t="e">
        <f t="shared" si="13"/>
        <v>#REF!</v>
      </c>
      <c r="P65" s="266" t="e">
        <f t="shared" si="13"/>
        <v>#REF!</v>
      </c>
      <c r="Q65" s="266" t="e">
        <f t="shared" si="13"/>
        <v>#REF!</v>
      </c>
      <c r="R65" s="266" t="e">
        <f t="shared" si="13"/>
        <v>#REF!</v>
      </c>
      <c r="S65" s="266" t="e">
        <f t="shared" si="13"/>
        <v>#REF!</v>
      </c>
      <c r="T65" s="266" t="e">
        <f t="shared" si="13"/>
        <v>#REF!</v>
      </c>
      <c r="U65" s="266" t="e">
        <f t="shared" si="13"/>
        <v>#REF!</v>
      </c>
      <c r="V65" s="266" t="e">
        <f t="shared" si="13"/>
        <v>#REF!</v>
      </c>
      <c r="W65" s="266" t="e">
        <f t="shared" si="13"/>
        <v>#REF!</v>
      </c>
      <c r="X65" s="266" t="e">
        <f t="shared" si="13"/>
        <v>#REF!</v>
      </c>
      <c r="Y65" s="266" t="e">
        <f t="shared" si="13"/>
        <v>#REF!</v>
      </c>
      <c r="Z65" s="266" t="e">
        <f t="shared" si="13"/>
        <v>#REF!</v>
      </c>
      <c r="AA65" s="266" t="e">
        <f t="shared" si="13"/>
        <v>#REF!</v>
      </c>
      <c r="AB65" s="266" t="e">
        <f t="shared" si="13"/>
        <v>#REF!</v>
      </c>
      <c r="AC65" s="266" t="e">
        <f t="shared" si="13"/>
        <v>#REF!</v>
      </c>
      <c r="AD65" s="266" t="e">
        <f t="shared" si="13"/>
        <v>#REF!</v>
      </c>
      <c r="AE65" s="266">
        <f t="shared" si="13"/>
        <v>1.0000000000000002</v>
      </c>
      <c r="AF65" s="266" t="e">
        <f t="shared" si="13"/>
        <v>#REF!</v>
      </c>
      <c r="AG65" s="266" t="e">
        <f t="shared" si="13"/>
        <v>#REF!</v>
      </c>
      <c r="AH65" s="266" t="e">
        <f t="shared" si="13"/>
        <v>#REF!</v>
      </c>
      <c r="AI65" s="266" t="e">
        <f t="shared" si="13"/>
        <v>#REF!</v>
      </c>
      <c r="AJ65" s="266" t="e">
        <f t="shared" si="13"/>
        <v>#REF!</v>
      </c>
      <c r="AK65" s="266" t="e">
        <f t="shared" si="13"/>
        <v>#REF!</v>
      </c>
      <c r="AL65" s="266" t="e">
        <f t="shared" si="13"/>
        <v>#REF!</v>
      </c>
      <c r="AM65" s="266" t="e">
        <f t="shared" si="13"/>
        <v>#REF!</v>
      </c>
      <c r="AN65" s="266" t="e">
        <f t="shared" si="13"/>
        <v>#REF!</v>
      </c>
      <c r="AO65" s="266" t="e">
        <f t="shared" si="13"/>
        <v>#REF!</v>
      </c>
      <c r="AP65" s="266" t="e">
        <f t="shared" si="13"/>
        <v>#REF!</v>
      </c>
      <c r="AQ65" s="266" t="e">
        <f t="shared" si="13"/>
        <v>#REF!</v>
      </c>
      <c r="AR65" s="266" t="e">
        <f t="shared" si="13"/>
        <v>#REF!</v>
      </c>
      <c r="AS65" s="266" t="e">
        <f t="shared" si="13"/>
        <v>#REF!</v>
      </c>
      <c r="AT65" s="266" t="e">
        <f t="shared" si="13"/>
        <v>#REF!</v>
      </c>
      <c r="AU65" s="266" t="e">
        <f t="shared" si="13"/>
        <v>#REF!</v>
      </c>
      <c r="AV65" s="266" t="e">
        <f t="shared" si="13"/>
        <v>#REF!</v>
      </c>
    </row>
    <row r="66" spans="1:49">
      <c r="B66" s="266"/>
      <c r="C66" s="276"/>
      <c r="D66" s="276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  <c r="S66" s="276"/>
      <c r="T66" s="276"/>
      <c r="U66" s="276"/>
      <c r="V66" s="276"/>
      <c r="W66" s="276"/>
      <c r="X66" s="276"/>
      <c r="Y66" s="276"/>
      <c r="Z66" s="276"/>
      <c r="AA66" s="276"/>
      <c r="AB66" s="276"/>
      <c r="AC66" s="276"/>
      <c r="AD66" s="276"/>
      <c r="AE66" s="276"/>
      <c r="AF66" s="276"/>
      <c r="AG66" s="276"/>
      <c r="AH66" s="276"/>
      <c r="AI66" s="276"/>
      <c r="AJ66" s="276"/>
      <c r="AK66" s="276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6"/>
    </row>
    <row r="67" spans="1:49">
      <c r="A67" s="241" t="s">
        <v>1025</v>
      </c>
      <c r="B67" s="249">
        <v>1971</v>
      </c>
      <c r="C67" s="249">
        <v>1972</v>
      </c>
      <c r="D67" s="249">
        <v>1973</v>
      </c>
      <c r="E67" s="249">
        <v>1974</v>
      </c>
      <c r="F67" s="249">
        <v>1975</v>
      </c>
      <c r="G67" s="249">
        <v>1976</v>
      </c>
      <c r="H67" s="249">
        <v>1977</v>
      </c>
      <c r="I67" s="249">
        <v>1978</v>
      </c>
      <c r="J67" s="249">
        <v>1979</v>
      </c>
      <c r="K67" s="249">
        <v>1980</v>
      </c>
      <c r="L67" s="249">
        <v>1981</v>
      </c>
      <c r="M67" s="249">
        <v>1982</v>
      </c>
      <c r="N67" s="249">
        <v>1983</v>
      </c>
      <c r="O67" s="249">
        <v>1984</v>
      </c>
      <c r="P67" s="249">
        <v>1985</v>
      </c>
      <c r="Q67" s="249">
        <v>1986</v>
      </c>
      <c r="R67" s="249">
        <v>1987</v>
      </c>
      <c r="S67" s="249">
        <v>1988</v>
      </c>
      <c r="T67" s="249">
        <v>1989</v>
      </c>
      <c r="U67" s="249">
        <v>1990</v>
      </c>
      <c r="V67" s="249">
        <v>1991</v>
      </c>
      <c r="W67" s="249">
        <v>1992</v>
      </c>
      <c r="X67" s="249">
        <v>1993</v>
      </c>
      <c r="Y67" s="249">
        <v>1994</v>
      </c>
      <c r="Z67" s="249">
        <v>1995</v>
      </c>
      <c r="AA67" s="249">
        <v>1996</v>
      </c>
      <c r="AB67" s="249">
        <v>1997</v>
      </c>
      <c r="AC67" s="249">
        <v>1998</v>
      </c>
      <c r="AD67" s="249">
        <v>1999</v>
      </c>
      <c r="AE67" s="249">
        <v>2000</v>
      </c>
      <c r="AF67" s="249">
        <v>2001</v>
      </c>
      <c r="AG67" s="249">
        <v>2002</v>
      </c>
      <c r="AH67" s="249">
        <v>2003</v>
      </c>
      <c r="AI67" s="249">
        <v>2004</v>
      </c>
      <c r="AJ67" s="249">
        <v>2005</v>
      </c>
      <c r="AK67" s="249">
        <v>2006</v>
      </c>
      <c r="AL67" s="249">
        <v>2007</v>
      </c>
      <c r="AM67" s="249">
        <v>2008</v>
      </c>
      <c r="AN67" s="249">
        <v>2009</v>
      </c>
      <c r="AO67" s="249">
        <v>2010</v>
      </c>
      <c r="AP67" s="249">
        <v>2011</v>
      </c>
      <c r="AQ67" s="249">
        <v>2012</v>
      </c>
      <c r="AR67" s="249">
        <v>2013</v>
      </c>
      <c r="AS67" s="249">
        <v>2014</v>
      </c>
      <c r="AT67" s="249">
        <v>2015</v>
      </c>
      <c r="AU67" s="249">
        <v>2016</v>
      </c>
      <c r="AV67" s="249">
        <v>2017</v>
      </c>
    </row>
    <row r="68" spans="1:49">
      <c r="A68" s="242" t="s">
        <v>1009</v>
      </c>
      <c r="B68" s="261">
        <f t="shared" ref="B68:AV68" si="14">SUMPRODUCT($B$8:$B$19,B53:B64)</f>
        <v>7.0457839493166613E-2</v>
      </c>
      <c r="C68" s="262" t="e">
        <f t="shared" si="14"/>
        <v>#REF!</v>
      </c>
      <c r="D68" s="262" t="e">
        <f t="shared" si="14"/>
        <v>#REF!</v>
      </c>
      <c r="E68" s="262" t="e">
        <f t="shared" si="14"/>
        <v>#REF!</v>
      </c>
      <c r="F68" s="262" t="e">
        <f t="shared" si="14"/>
        <v>#REF!</v>
      </c>
      <c r="G68" s="262" t="e">
        <f t="shared" si="14"/>
        <v>#REF!</v>
      </c>
      <c r="H68" s="262" t="e">
        <f t="shared" si="14"/>
        <v>#REF!</v>
      </c>
      <c r="I68" s="262" t="e">
        <f t="shared" si="14"/>
        <v>#REF!</v>
      </c>
      <c r="J68" s="262" t="e">
        <f t="shared" si="14"/>
        <v>#REF!</v>
      </c>
      <c r="K68" s="262" t="e">
        <f t="shared" si="14"/>
        <v>#REF!</v>
      </c>
      <c r="L68" s="262" t="e">
        <f t="shared" si="14"/>
        <v>#REF!</v>
      </c>
      <c r="M68" s="262" t="e">
        <f t="shared" si="14"/>
        <v>#REF!</v>
      </c>
      <c r="N68" s="262" t="e">
        <f t="shared" si="14"/>
        <v>#REF!</v>
      </c>
      <c r="O68" s="262" t="e">
        <f t="shared" si="14"/>
        <v>#REF!</v>
      </c>
      <c r="P68" s="262" t="e">
        <f t="shared" si="14"/>
        <v>#REF!</v>
      </c>
      <c r="Q68" s="262" t="e">
        <f t="shared" si="14"/>
        <v>#REF!</v>
      </c>
      <c r="R68" s="262" t="e">
        <f t="shared" si="14"/>
        <v>#REF!</v>
      </c>
      <c r="S68" s="262" t="e">
        <f t="shared" si="14"/>
        <v>#REF!</v>
      </c>
      <c r="T68" s="262" t="e">
        <f t="shared" si="14"/>
        <v>#REF!</v>
      </c>
      <c r="U68" s="262" t="e">
        <f t="shared" si="14"/>
        <v>#REF!</v>
      </c>
      <c r="V68" s="262" t="e">
        <f t="shared" si="14"/>
        <v>#REF!</v>
      </c>
      <c r="W68" s="262" t="e">
        <f t="shared" si="14"/>
        <v>#REF!</v>
      </c>
      <c r="X68" s="262" t="e">
        <f t="shared" si="14"/>
        <v>#REF!</v>
      </c>
      <c r="Y68" s="262" t="e">
        <f t="shared" si="14"/>
        <v>#REF!</v>
      </c>
      <c r="Z68" s="262" t="e">
        <f t="shared" si="14"/>
        <v>#REF!</v>
      </c>
      <c r="AA68" s="262" t="e">
        <f t="shared" si="14"/>
        <v>#REF!</v>
      </c>
      <c r="AB68" s="262" t="e">
        <f t="shared" si="14"/>
        <v>#REF!</v>
      </c>
      <c r="AC68" s="262" t="e">
        <f t="shared" si="14"/>
        <v>#REF!</v>
      </c>
      <c r="AD68" s="262" t="e">
        <f t="shared" si="14"/>
        <v>#REF!</v>
      </c>
      <c r="AE68" s="262">
        <f t="shared" si="14"/>
        <v>0.16720444171368179</v>
      </c>
      <c r="AF68" s="262" t="e">
        <f t="shared" si="14"/>
        <v>#REF!</v>
      </c>
      <c r="AG68" s="262" t="e">
        <f t="shared" si="14"/>
        <v>#REF!</v>
      </c>
      <c r="AH68" s="262" t="e">
        <f t="shared" si="14"/>
        <v>#REF!</v>
      </c>
      <c r="AI68" s="262" t="e">
        <f t="shared" si="14"/>
        <v>#REF!</v>
      </c>
      <c r="AJ68" s="262" t="e">
        <f t="shared" si="14"/>
        <v>#REF!</v>
      </c>
      <c r="AK68" s="262" t="e">
        <f t="shared" si="14"/>
        <v>#REF!</v>
      </c>
      <c r="AL68" s="262" t="e">
        <f t="shared" si="14"/>
        <v>#REF!</v>
      </c>
      <c r="AM68" s="262" t="e">
        <f t="shared" si="14"/>
        <v>#REF!</v>
      </c>
      <c r="AN68" s="262" t="e">
        <f t="shared" si="14"/>
        <v>#REF!</v>
      </c>
      <c r="AO68" s="262" t="e">
        <f t="shared" si="14"/>
        <v>#REF!</v>
      </c>
      <c r="AP68" s="262" t="e">
        <f t="shared" si="14"/>
        <v>#REF!</v>
      </c>
      <c r="AQ68" s="262" t="e">
        <f t="shared" si="14"/>
        <v>#REF!</v>
      </c>
      <c r="AR68" s="262" t="e">
        <f t="shared" si="14"/>
        <v>#REF!</v>
      </c>
      <c r="AS68" s="262" t="e">
        <f t="shared" si="14"/>
        <v>#REF!</v>
      </c>
      <c r="AT68" s="262" t="e">
        <f t="shared" si="14"/>
        <v>#REF!</v>
      </c>
      <c r="AU68" s="262" t="e">
        <f t="shared" si="14"/>
        <v>#REF!</v>
      </c>
      <c r="AV68" s="263" t="e">
        <f t="shared" si="14"/>
        <v>#REF!</v>
      </c>
    </row>
    <row r="69" spans="1:49">
      <c r="A69" s="242" t="s">
        <v>1031</v>
      </c>
      <c r="B69" s="265">
        <f t="shared" ref="B69:AV69" si="15">SUMPRODUCT($C$8:$C$19,B53:B64)</f>
        <v>0</v>
      </c>
      <c r="C69" s="266" t="e">
        <f t="shared" si="15"/>
        <v>#REF!</v>
      </c>
      <c r="D69" s="266" t="e">
        <f t="shared" si="15"/>
        <v>#REF!</v>
      </c>
      <c r="E69" s="266" t="e">
        <f t="shared" si="15"/>
        <v>#REF!</v>
      </c>
      <c r="F69" s="266" t="e">
        <f t="shared" si="15"/>
        <v>#REF!</v>
      </c>
      <c r="G69" s="266" t="e">
        <f t="shared" si="15"/>
        <v>#REF!</v>
      </c>
      <c r="H69" s="266" t="e">
        <f t="shared" si="15"/>
        <v>#REF!</v>
      </c>
      <c r="I69" s="266" t="e">
        <f t="shared" si="15"/>
        <v>#REF!</v>
      </c>
      <c r="J69" s="266" t="e">
        <f t="shared" si="15"/>
        <v>#REF!</v>
      </c>
      <c r="K69" s="266" t="e">
        <f t="shared" si="15"/>
        <v>#REF!</v>
      </c>
      <c r="L69" s="266" t="e">
        <f t="shared" si="15"/>
        <v>#REF!</v>
      </c>
      <c r="M69" s="266" t="e">
        <f t="shared" si="15"/>
        <v>#REF!</v>
      </c>
      <c r="N69" s="266" t="e">
        <f t="shared" si="15"/>
        <v>#REF!</v>
      </c>
      <c r="O69" s="266" t="e">
        <f t="shared" si="15"/>
        <v>#REF!</v>
      </c>
      <c r="P69" s="266" t="e">
        <f t="shared" si="15"/>
        <v>#REF!</v>
      </c>
      <c r="Q69" s="266" t="e">
        <f t="shared" si="15"/>
        <v>#REF!</v>
      </c>
      <c r="R69" s="266" t="e">
        <f t="shared" si="15"/>
        <v>#REF!</v>
      </c>
      <c r="S69" s="266" t="e">
        <f t="shared" si="15"/>
        <v>#REF!</v>
      </c>
      <c r="T69" s="266" t="e">
        <f t="shared" si="15"/>
        <v>#REF!</v>
      </c>
      <c r="U69" s="266" t="e">
        <f t="shared" si="15"/>
        <v>#REF!</v>
      </c>
      <c r="V69" s="266" t="e">
        <f t="shared" si="15"/>
        <v>#REF!</v>
      </c>
      <c r="W69" s="266" t="e">
        <f t="shared" si="15"/>
        <v>#REF!</v>
      </c>
      <c r="X69" s="266" t="e">
        <f t="shared" si="15"/>
        <v>#REF!</v>
      </c>
      <c r="Y69" s="266" t="e">
        <f t="shared" si="15"/>
        <v>#REF!</v>
      </c>
      <c r="Z69" s="266" t="e">
        <f t="shared" si="15"/>
        <v>#REF!</v>
      </c>
      <c r="AA69" s="266" t="e">
        <f t="shared" si="15"/>
        <v>#REF!</v>
      </c>
      <c r="AB69" s="266" t="e">
        <f t="shared" si="15"/>
        <v>#REF!</v>
      </c>
      <c r="AC69" s="266" t="e">
        <f t="shared" si="15"/>
        <v>#REF!</v>
      </c>
      <c r="AD69" s="266" t="e">
        <f t="shared" si="15"/>
        <v>#REF!</v>
      </c>
      <c r="AE69" s="266">
        <f t="shared" si="15"/>
        <v>0</v>
      </c>
      <c r="AF69" s="266" t="e">
        <f t="shared" si="15"/>
        <v>#REF!</v>
      </c>
      <c r="AG69" s="266" t="e">
        <f t="shared" si="15"/>
        <v>#REF!</v>
      </c>
      <c r="AH69" s="266" t="e">
        <f t="shared" si="15"/>
        <v>#REF!</v>
      </c>
      <c r="AI69" s="266" t="e">
        <f t="shared" si="15"/>
        <v>#REF!</v>
      </c>
      <c r="AJ69" s="266" t="e">
        <f t="shared" si="15"/>
        <v>#REF!</v>
      </c>
      <c r="AK69" s="266" t="e">
        <f t="shared" si="15"/>
        <v>#REF!</v>
      </c>
      <c r="AL69" s="266" t="e">
        <f t="shared" si="15"/>
        <v>#REF!</v>
      </c>
      <c r="AM69" s="266" t="e">
        <f t="shared" si="15"/>
        <v>#REF!</v>
      </c>
      <c r="AN69" s="266" t="e">
        <f t="shared" si="15"/>
        <v>#REF!</v>
      </c>
      <c r="AO69" s="266" t="e">
        <f t="shared" si="15"/>
        <v>#REF!</v>
      </c>
      <c r="AP69" s="266" t="e">
        <f t="shared" si="15"/>
        <v>#REF!</v>
      </c>
      <c r="AQ69" s="266" t="e">
        <f t="shared" si="15"/>
        <v>#REF!</v>
      </c>
      <c r="AR69" s="266" t="e">
        <f t="shared" si="15"/>
        <v>#REF!</v>
      </c>
      <c r="AS69" s="266" t="e">
        <f t="shared" si="15"/>
        <v>#REF!</v>
      </c>
      <c r="AT69" s="266" t="e">
        <f t="shared" si="15"/>
        <v>#REF!</v>
      </c>
      <c r="AU69" s="266" t="e">
        <f t="shared" si="15"/>
        <v>#REF!</v>
      </c>
      <c r="AV69" s="267" t="e">
        <f t="shared" si="15"/>
        <v>#REF!</v>
      </c>
    </row>
    <row r="70" spans="1:49">
      <c r="A70" s="242" t="s">
        <v>1030</v>
      </c>
      <c r="B70" s="265">
        <f t="shared" ref="B70:AV70" si="16">SUMPRODUCT($D$8:$D$19,B53:B64)</f>
        <v>1.3878870115424415E-3</v>
      </c>
      <c r="C70" s="266" t="e">
        <f t="shared" si="16"/>
        <v>#REF!</v>
      </c>
      <c r="D70" s="266" t="e">
        <f t="shared" si="16"/>
        <v>#REF!</v>
      </c>
      <c r="E70" s="266" t="e">
        <f t="shared" si="16"/>
        <v>#REF!</v>
      </c>
      <c r="F70" s="266" t="e">
        <f t="shared" si="16"/>
        <v>#REF!</v>
      </c>
      <c r="G70" s="266" t="e">
        <f t="shared" si="16"/>
        <v>#REF!</v>
      </c>
      <c r="H70" s="266" t="e">
        <f t="shared" si="16"/>
        <v>#REF!</v>
      </c>
      <c r="I70" s="266" t="e">
        <f t="shared" si="16"/>
        <v>#REF!</v>
      </c>
      <c r="J70" s="266" t="e">
        <f t="shared" si="16"/>
        <v>#REF!</v>
      </c>
      <c r="K70" s="266" t="e">
        <f t="shared" si="16"/>
        <v>#REF!</v>
      </c>
      <c r="L70" s="266" t="e">
        <f t="shared" si="16"/>
        <v>#REF!</v>
      </c>
      <c r="M70" s="266" t="e">
        <f t="shared" si="16"/>
        <v>#REF!</v>
      </c>
      <c r="N70" s="266" t="e">
        <f t="shared" si="16"/>
        <v>#REF!</v>
      </c>
      <c r="O70" s="266" t="e">
        <f t="shared" si="16"/>
        <v>#REF!</v>
      </c>
      <c r="P70" s="266" t="e">
        <f t="shared" si="16"/>
        <v>#REF!</v>
      </c>
      <c r="Q70" s="266" t="e">
        <f t="shared" si="16"/>
        <v>#REF!</v>
      </c>
      <c r="R70" s="266" t="e">
        <f t="shared" si="16"/>
        <v>#REF!</v>
      </c>
      <c r="S70" s="266" t="e">
        <f t="shared" si="16"/>
        <v>#REF!</v>
      </c>
      <c r="T70" s="266" t="e">
        <f t="shared" si="16"/>
        <v>#REF!</v>
      </c>
      <c r="U70" s="266" t="e">
        <f t="shared" si="16"/>
        <v>#REF!</v>
      </c>
      <c r="V70" s="266" t="e">
        <f t="shared" si="16"/>
        <v>#REF!</v>
      </c>
      <c r="W70" s="266" t="e">
        <f t="shared" si="16"/>
        <v>#REF!</v>
      </c>
      <c r="X70" s="266" t="e">
        <f t="shared" si="16"/>
        <v>#REF!</v>
      </c>
      <c r="Y70" s="266" t="e">
        <f t="shared" si="16"/>
        <v>#REF!</v>
      </c>
      <c r="Z70" s="266" t="e">
        <f t="shared" si="16"/>
        <v>#REF!</v>
      </c>
      <c r="AA70" s="266" t="e">
        <f t="shared" si="16"/>
        <v>#REF!</v>
      </c>
      <c r="AB70" s="266" t="e">
        <f t="shared" si="16"/>
        <v>#REF!</v>
      </c>
      <c r="AC70" s="266" t="e">
        <f t="shared" si="16"/>
        <v>#REF!</v>
      </c>
      <c r="AD70" s="266" t="e">
        <f t="shared" si="16"/>
        <v>#REF!</v>
      </c>
      <c r="AE70" s="266">
        <f t="shared" si="16"/>
        <v>1.4440344377443684E-3</v>
      </c>
      <c r="AF70" s="266" t="e">
        <f t="shared" si="16"/>
        <v>#REF!</v>
      </c>
      <c r="AG70" s="266" t="e">
        <f t="shared" si="16"/>
        <v>#REF!</v>
      </c>
      <c r="AH70" s="266" t="e">
        <f t="shared" si="16"/>
        <v>#REF!</v>
      </c>
      <c r="AI70" s="266" t="e">
        <f t="shared" si="16"/>
        <v>#REF!</v>
      </c>
      <c r="AJ70" s="266" t="e">
        <f t="shared" si="16"/>
        <v>#REF!</v>
      </c>
      <c r="AK70" s="266" t="e">
        <f t="shared" si="16"/>
        <v>#REF!</v>
      </c>
      <c r="AL70" s="266" t="e">
        <f t="shared" si="16"/>
        <v>#REF!</v>
      </c>
      <c r="AM70" s="266" t="e">
        <f t="shared" si="16"/>
        <v>#REF!</v>
      </c>
      <c r="AN70" s="266" t="e">
        <f t="shared" si="16"/>
        <v>#REF!</v>
      </c>
      <c r="AO70" s="266" t="e">
        <f t="shared" si="16"/>
        <v>#REF!</v>
      </c>
      <c r="AP70" s="266" t="e">
        <f t="shared" si="16"/>
        <v>#REF!</v>
      </c>
      <c r="AQ70" s="266" t="e">
        <f t="shared" si="16"/>
        <v>#REF!</v>
      </c>
      <c r="AR70" s="266" t="e">
        <f t="shared" si="16"/>
        <v>#REF!</v>
      </c>
      <c r="AS70" s="266" t="e">
        <f t="shared" si="16"/>
        <v>#REF!</v>
      </c>
      <c r="AT70" s="266" t="e">
        <f t="shared" si="16"/>
        <v>#REF!</v>
      </c>
      <c r="AU70" s="266" t="e">
        <f t="shared" si="16"/>
        <v>#REF!</v>
      </c>
      <c r="AV70" s="267" t="e">
        <f t="shared" si="16"/>
        <v>#REF!</v>
      </c>
    </row>
    <row r="71" spans="1:49">
      <c r="A71" s="242" t="s">
        <v>1003</v>
      </c>
      <c r="B71" s="265">
        <f t="shared" ref="B71:AV71" si="17">SUMPRODUCT($E$8:$E$19,B53:B64)</f>
        <v>0.53504978591230201</v>
      </c>
      <c r="C71" s="266" t="e">
        <f t="shared" si="17"/>
        <v>#REF!</v>
      </c>
      <c r="D71" s="266" t="e">
        <f t="shared" si="17"/>
        <v>#REF!</v>
      </c>
      <c r="E71" s="266" t="e">
        <f t="shared" si="17"/>
        <v>#REF!</v>
      </c>
      <c r="F71" s="266" t="e">
        <f t="shared" si="17"/>
        <v>#REF!</v>
      </c>
      <c r="G71" s="266" t="e">
        <f t="shared" si="17"/>
        <v>#REF!</v>
      </c>
      <c r="H71" s="266" t="e">
        <f t="shared" si="17"/>
        <v>#REF!</v>
      </c>
      <c r="I71" s="266" t="e">
        <f t="shared" si="17"/>
        <v>#REF!</v>
      </c>
      <c r="J71" s="266" t="e">
        <f t="shared" si="17"/>
        <v>#REF!</v>
      </c>
      <c r="K71" s="266" t="e">
        <f t="shared" si="17"/>
        <v>#REF!</v>
      </c>
      <c r="L71" s="266" t="e">
        <f t="shared" si="17"/>
        <v>#REF!</v>
      </c>
      <c r="M71" s="266" t="e">
        <f t="shared" si="17"/>
        <v>#REF!</v>
      </c>
      <c r="N71" s="266" t="e">
        <f t="shared" si="17"/>
        <v>#REF!</v>
      </c>
      <c r="O71" s="266" t="e">
        <f t="shared" si="17"/>
        <v>#REF!</v>
      </c>
      <c r="P71" s="266" t="e">
        <f t="shared" si="17"/>
        <v>#REF!</v>
      </c>
      <c r="Q71" s="266" t="e">
        <f t="shared" si="17"/>
        <v>#REF!</v>
      </c>
      <c r="R71" s="266" t="e">
        <f t="shared" si="17"/>
        <v>#REF!</v>
      </c>
      <c r="S71" s="266" t="e">
        <f t="shared" si="17"/>
        <v>#REF!</v>
      </c>
      <c r="T71" s="266" t="e">
        <f t="shared" si="17"/>
        <v>#REF!</v>
      </c>
      <c r="U71" s="266" t="e">
        <f t="shared" si="17"/>
        <v>#REF!</v>
      </c>
      <c r="V71" s="266" t="e">
        <f t="shared" si="17"/>
        <v>#REF!</v>
      </c>
      <c r="W71" s="266" t="e">
        <f t="shared" si="17"/>
        <v>#REF!</v>
      </c>
      <c r="X71" s="266" t="e">
        <f t="shared" si="17"/>
        <v>#REF!</v>
      </c>
      <c r="Y71" s="266" t="e">
        <f t="shared" si="17"/>
        <v>#REF!</v>
      </c>
      <c r="Z71" s="266" t="e">
        <f t="shared" si="17"/>
        <v>#REF!</v>
      </c>
      <c r="AA71" s="266" t="e">
        <f t="shared" si="17"/>
        <v>#REF!</v>
      </c>
      <c r="AB71" s="266" t="e">
        <f t="shared" si="17"/>
        <v>#REF!</v>
      </c>
      <c r="AC71" s="266" t="e">
        <f t="shared" si="17"/>
        <v>#REF!</v>
      </c>
      <c r="AD71" s="266" t="e">
        <f t="shared" si="17"/>
        <v>#REF!</v>
      </c>
      <c r="AE71" s="266">
        <f t="shared" si="17"/>
        <v>0.53556504802006821</v>
      </c>
      <c r="AF71" s="266" t="e">
        <f t="shared" si="17"/>
        <v>#REF!</v>
      </c>
      <c r="AG71" s="266" t="e">
        <f t="shared" si="17"/>
        <v>#REF!</v>
      </c>
      <c r="AH71" s="266" t="e">
        <f t="shared" si="17"/>
        <v>#REF!</v>
      </c>
      <c r="AI71" s="266" t="e">
        <f t="shared" si="17"/>
        <v>#REF!</v>
      </c>
      <c r="AJ71" s="266" t="e">
        <f t="shared" si="17"/>
        <v>#REF!</v>
      </c>
      <c r="AK71" s="266" t="e">
        <f t="shared" si="17"/>
        <v>#REF!</v>
      </c>
      <c r="AL71" s="266" t="e">
        <f t="shared" si="17"/>
        <v>#REF!</v>
      </c>
      <c r="AM71" s="266" t="e">
        <f t="shared" si="17"/>
        <v>#REF!</v>
      </c>
      <c r="AN71" s="266" t="e">
        <f t="shared" si="17"/>
        <v>#REF!</v>
      </c>
      <c r="AO71" s="266" t="e">
        <f t="shared" si="17"/>
        <v>#REF!</v>
      </c>
      <c r="AP71" s="266" t="e">
        <f t="shared" si="17"/>
        <v>#REF!</v>
      </c>
      <c r="AQ71" s="266" t="e">
        <f t="shared" si="17"/>
        <v>#REF!</v>
      </c>
      <c r="AR71" s="266" t="e">
        <f t="shared" si="17"/>
        <v>#REF!</v>
      </c>
      <c r="AS71" s="266" t="e">
        <f t="shared" si="17"/>
        <v>#REF!</v>
      </c>
      <c r="AT71" s="266" t="e">
        <f t="shared" si="17"/>
        <v>#REF!</v>
      </c>
      <c r="AU71" s="266" t="e">
        <f t="shared" si="17"/>
        <v>#REF!</v>
      </c>
      <c r="AV71" s="267" t="e">
        <f t="shared" si="17"/>
        <v>#REF!</v>
      </c>
    </row>
    <row r="72" spans="1:49">
      <c r="A72" s="242" t="s">
        <v>1004</v>
      </c>
      <c r="B72" s="265">
        <f t="shared" ref="B72:AV72" si="18">SUMPRODUCT($F$8:$F$19,B53:B64)</f>
        <v>0.32421544730430957</v>
      </c>
      <c r="C72" s="266" t="e">
        <f t="shared" si="18"/>
        <v>#REF!</v>
      </c>
      <c r="D72" s="266" t="e">
        <f t="shared" si="18"/>
        <v>#REF!</v>
      </c>
      <c r="E72" s="266" t="e">
        <f t="shared" si="18"/>
        <v>#REF!</v>
      </c>
      <c r="F72" s="266" t="e">
        <f t="shared" si="18"/>
        <v>#REF!</v>
      </c>
      <c r="G72" s="266" t="e">
        <f t="shared" si="18"/>
        <v>#REF!</v>
      </c>
      <c r="H72" s="266" t="e">
        <f t="shared" si="18"/>
        <v>#REF!</v>
      </c>
      <c r="I72" s="266" t="e">
        <f t="shared" si="18"/>
        <v>#REF!</v>
      </c>
      <c r="J72" s="266" t="e">
        <f t="shared" si="18"/>
        <v>#REF!</v>
      </c>
      <c r="K72" s="266" t="e">
        <f t="shared" si="18"/>
        <v>#REF!</v>
      </c>
      <c r="L72" s="266" t="e">
        <f t="shared" si="18"/>
        <v>#REF!</v>
      </c>
      <c r="M72" s="266" t="e">
        <f t="shared" si="18"/>
        <v>#REF!</v>
      </c>
      <c r="N72" s="266" t="e">
        <f t="shared" si="18"/>
        <v>#REF!</v>
      </c>
      <c r="O72" s="266" t="e">
        <f t="shared" si="18"/>
        <v>#REF!</v>
      </c>
      <c r="P72" s="266" t="e">
        <f t="shared" si="18"/>
        <v>#REF!</v>
      </c>
      <c r="Q72" s="266" t="e">
        <f t="shared" si="18"/>
        <v>#REF!</v>
      </c>
      <c r="R72" s="266" t="e">
        <f t="shared" si="18"/>
        <v>#REF!</v>
      </c>
      <c r="S72" s="266" t="e">
        <f t="shared" si="18"/>
        <v>#REF!</v>
      </c>
      <c r="T72" s="266" t="e">
        <f t="shared" si="18"/>
        <v>#REF!</v>
      </c>
      <c r="U72" s="266" t="e">
        <f t="shared" si="18"/>
        <v>#REF!</v>
      </c>
      <c r="V72" s="266" t="e">
        <f t="shared" si="18"/>
        <v>#REF!</v>
      </c>
      <c r="W72" s="266" t="e">
        <f t="shared" si="18"/>
        <v>#REF!</v>
      </c>
      <c r="X72" s="266" t="e">
        <f t="shared" si="18"/>
        <v>#REF!</v>
      </c>
      <c r="Y72" s="266" t="e">
        <f t="shared" si="18"/>
        <v>#REF!</v>
      </c>
      <c r="Z72" s="266" t="e">
        <f t="shared" si="18"/>
        <v>#REF!</v>
      </c>
      <c r="AA72" s="266" t="e">
        <f t="shared" si="18"/>
        <v>#REF!</v>
      </c>
      <c r="AB72" s="266" t="e">
        <f t="shared" si="18"/>
        <v>#REF!</v>
      </c>
      <c r="AC72" s="266" t="e">
        <f t="shared" si="18"/>
        <v>#REF!</v>
      </c>
      <c r="AD72" s="266" t="e">
        <f t="shared" si="18"/>
        <v>#REF!</v>
      </c>
      <c r="AE72" s="266">
        <f t="shared" si="18"/>
        <v>0.24796295300415672</v>
      </c>
      <c r="AF72" s="266" t="e">
        <f t="shared" si="18"/>
        <v>#REF!</v>
      </c>
      <c r="AG72" s="266" t="e">
        <f t="shared" si="18"/>
        <v>#REF!</v>
      </c>
      <c r="AH72" s="266" t="e">
        <f t="shared" si="18"/>
        <v>#REF!</v>
      </c>
      <c r="AI72" s="266" t="e">
        <f t="shared" si="18"/>
        <v>#REF!</v>
      </c>
      <c r="AJ72" s="266" t="e">
        <f t="shared" si="18"/>
        <v>#REF!</v>
      </c>
      <c r="AK72" s="266" t="e">
        <f t="shared" si="18"/>
        <v>#REF!</v>
      </c>
      <c r="AL72" s="266" t="e">
        <f t="shared" si="18"/>
        <v>#REF!</v>
      </c>
      <c r="AM72" s="266" t="e">
        <f t="shared" si="18"/>
        <v>#REF!</v>
      </c>
      <c r="AN72" s="266" t="e">
        <f t="shared" si="18"/>
        <v>#REF!</v>
      </c>
      <c r="AO72" s="266" t="e">
        <f t="shared" si="18"/>
        <v>#REF!</v>
      </c>
      <c r="AP72" s="266" t="e">
        <f t="shared" si="18"/>
        <v>#REF!</v>
      </c>
      <c r="AQ72" s="266" t="e">
        <f t="shared" si="18"/>
        <v>#REF!</v>
      </c>
      <c r="AR72" s="266" t="e">
        <f t="shared" si="18"/>
        <v>#REF!</v>
      </c>
      <c r="AS72" s="266" t="e">
        <f t="shared" si="18"/>
        <v>#REF!</v>
      </c>
      <c r="AT72" s="266" t="e">
        <f t="shared" si="18"/>
        <v>#REF!</v>
      </c>
      <c r="AU72" s="266" t="e">
        <f t="shared" si="18"/>
        <v>#REF!</v>
      </c>
      <c r="AV72" s="267" t="e">
        <f t="shared" si="18"/>
        <v>#REF!</v>
      </c>
    </row>
    <row r="73" spans="1:49">
      <c r="A73" s="242" t="s">
        <v>1011</v>
      </c>
      <c r="B73" s="265">
        <f t="shared" ref="B73:AV73" si="19">SUMPRODUCT($G$8:$G$19,B53:B64)</f>
        <v>0</v>
      </c>
      <c r="C73" s="266" t="e">
        <f t="shared" si="19"/>
        <v>#REF!</v>
      </c>
      <c r="D73" s="266" t="e">
        <f t="shared" si="19"/>
        <v>#REF!</v>
      </c>
      <c r="E73" s="266" t="e">
        <f t="shared" si="19"/>
        <v>#REF!</v>
      </c>
      <c r="F73" s="266" t="e">
        <f t="shared" si="19"/>
        <v>#REF!</v>
      </c>
      <c r="G73" s="266" t="e">
        <f t="shared" si="19"/>
        <v>#REF!</v>
      </c>
      <c r="H73" s="266" t="e">
        <f t="shared" si="19"/>
        <v>#REF!</v>
      </c>
      <c r="I73" s="266" t="e">
        <f t="shared" si="19"/>
        <v>#REF!</v>
      </c>
      <c r="J73" s="266" t="e">
        <f t="shared" si="19"/>
        <v>#REF!</v>
      </c>
      <c r="K73" s="266" t="e">
        <f t="shared" si="19"/>
        <v>#REF!</v>
      </c>
      <c r="L73" s="266" t="e">
        <f t="shared" si="19"/>
        <v>#REF!</v>
      </c>
      <c r="M73" s="266" t="e">
        <f t="shared" si="19"/>
        <v>#REF!</v>
      </c>
      <c r="N73" s="266" t="e">
        <f t="shared" si="19"/>
        <v>#REF!</v>
      </c>
      <c r="O73" s="266" t="e">
        <f t="shared" si="19"/>
        <v>#REF!</v>
      </c>
      <c r="P73" s="266" t="e">
        <f t="shared" si="19"/>
        <v>#REF!</v>
      </c>
      <c r="Q73" s="266" t="e">
        <f t="shared" si="19"/>
        <v>#REF!</v>
      </c>
      <c r="R73" s="266" t="e">
        <f t="shared" si="19"/>
        <v>#REF!</v>
      </c>
      <c r="S73" s="266" t="e">
        <f t="shared" si="19"/>
        <v>#REF!</v>
      </c>
      <c r="T73" s="266" t="e">
        <f t="shared" si="19"/>
        <v>#REF!</v>
      </c>
      <c r="U73" s="266" t="e">
        <f t="shared" si="19"/>
        <v>#REF!</v>
      </c>
      <c r="V73" s="266" t="e">
        <f t="shared" si="19"/>
        <v>#REF!</v>
      </c>
      <c r="W73" s="266" t="e">
        <f t="shared" si="19"/>
        <v>#REF!</v>
      </c>
      <c r="X73" s="266" t="e">
        <f t="shared" si="19"/>
        <v>#REF!</v>
      </c>
      <c r="Y73" s="266" t="e">
        <f t="shared" si="19"/>
        <v>#REF!</v>
      </c>
      <c r="Z73" s="266" t="e">
        <f t="shared" si="19"/>
        <v>#REF!</v>
      </c>
      <c r="AA73" s="266" t="e">
        <f t="shared" si="19"/>
        <v>#REF!</v>
      </c>
      <c r="AB73" s="266" t="e">
        <f t="shared" si="19"/>
        <v>#REF!</v>
      </c>
      <c r="AC73" s="266" t="e">
        <f t="shared" si="19"/>
        <v>#REF!</v>
      </c>
      <c r="AD73" s="266" t="e">
        <f t="shared" si="19"/>
        <v>#REF!</v>
      </c>
      <c r="AE73" s="266">
        <f t="shared" si="19"/>
        <v>0</v>
      </c>
      <c r="AF73" s="266" t="e">
        <f t="shared" si="19"/>
        <v>#REF!</v>
      </c>
      <c r="AG73" s="266" t="e">
        <f t="shared" si="19"/>
        <v>#REF!</v>
      </c>
      <c r="AH73" s="266" t="e">
        <f t="shared" si="19"/>
        <v>#REF!</v>
      </c>
      <c r="AI73" s="266" t="e">
        <f t="shared" si="19"/>
        <v>#REF!</v>
      </c>
      <c r="AJ73" s="266" t="e">
        <f t="shared" si="19"/>
        <v>#REF!</v>
      </c>
      <c r="AK73" s="266" t="e">
        <f t="shared" si="19"/>
        <v>#REF!</v>
      </c>
      <c r="AL73" s="266" t="e">
        <f t="shared" si="19"/>
        <v>#REF!</v>
      </c>
      <c r="AM73" s="266" t="e">
        <f t="shared" si="19"/>
        <v>#REF!</v>
      </c>
      <c r="AN73" s="266" t="e">
        <f t="shared" si="19"/>
        <v>#REF!</v>
      </c>
      <c r="AO73" s="266" t="e">
        <f t="shared" si="19"/>
        <v>#REF!</v>
      </c>
      <c r="AP73" s="266" t="e">
        <f t="shared" si="19"/>
        <v>#REF!</v>
      </c>
      <c r="AQ73" s="266" t="e">
        <f t="shared" si="19"/>
        <v>#REF!</v>
      </c>
      <c r="AR73" s="266" t="e">
        <f t="shared" si="19"/>
        <v>#REF!</v>
      </c>
      <c r="AS73" s="266" t="e">
        <f t="shared" si="19"/>
        <v>#REF!</v>
      </c>
      <c r="AT73" s="266" t="e">
        <f t="shared" si="19"/>
        <v>#REF!</v>
      </c>
      <c r="AU73" s="266" t="e">
        <f t="shared" si="19"/>
        <v>#REF!</v>
      </c>
      <c r="AV73" s="267" t="e">
        <f t="shared" si="19"/>
        <v>#REF!</v>
      </c>
    </row>
    <row r="74" spans="1:49">
      <c r="A74" s="242" t="s">
        <v>1008</v>
      </c>
      <c r="B74" s="265">
        <f t="shared" ref="B74:AV74" si="20">SUMPRODUCT($H$8:$H$19,B53:B64)</f>
        <v>6.7214180477018687E-2</v>
      </c>
      <c r="C74" s="266" t="e">
        <f t="shared" si="20"/>
        <v>#REF!</v>
      </c>
      <c r="D74" s="266" t="e">
        <f t="shared" si="20"/>
        <v>#REF!</v>
      </c>
      <c r="E74" s="266" t="e">
        <f t="shared" si="20"/>
        <v>#REF!</v>
      </c>
      <c r="F74" s="266" t="e">
        <f t="shared" si="20"/>
        <v>#REF!</v>
      </c>
      <c r="G74" s="266" t="e">
        <f t="shared" si="20"/>
        <v>#REF!</v>
      </c>
      <c r="H74" s="266" t="e">
        <f t="shared" si="20"/>
        <v>#REF!</v>
      </c>
      <c r="I74" s="266" t="e">
        <f t="shared" si="20"/>
        <v>#REF!</v>
      </c>
      <c r="J74" s="266" t="e">
        <f t="shared" si="20"/>
        <v>#REF!</v>
      </c>
      <c r="K74" s="266" t="e">
        <f t="shared" si="20"/>
        <v>#REF!</v>
      </c>
      <c r="L74" s="266" t="e">
        <f t="shared" si="20"/>
        <v>#REF!</v>
      </c>
      <c r="M74" s="266" t="e">
        <f t="shared" si="20"/>
        <v>#REF!</v>
      </c>
      <c r="N74" s="266" t="e">
        <f t="shared" si="20"/>
        <v>#REF!</v>
      </c>
      <c r="O74" s="266" t="e">
        <f t="shared" si="20"/>
        <v>#REF!</v>
      </c>
      <c r="P74" s="266" t="e">
        <f t="shared" si="20"/>
        <v>#REF!</v>
      </c>
      <c r="Q74" s="266" t="e">
        <f t="shared" si="20"/>
        <v>#REF!</v>
      </c>
      <c r="R74" s="266" t="e">
        <f t="shared" si="20"/>
        <v>#REF!</v>
      </c>
      <c r="S74" s="266" t="e">
        <f t="shared" si="20"/>
        <v>#REF!</v>
      </c>
      <c r="T74" s="266" t="e">
        <f t="shared" si="20"/>
        <v>#REF!</v>
      </c>
      <c r="U74" s="266" t="e">
        <f t="shared" si="20"/>
        <v>#REF!</v>
      </c>
      <c r="V74" s="266" t="e">
        <f t="shared" si="20"/>
        <v>#REF!</v>
      </c>
      <c r="W74" s="266" t="e">
        <f t="shared" si="20"/>
        <v>#REF!</v>
      </c>
      <c r="X74" s="266" t="e">
        <f t="shared" si="20"/>
        <v>#REF!</v>
      </c>
      <c r="Y74" s="266" t="e">
        <f t="shared" si="20"/>
        <v>#REF!</v>
      </c>
      <c r="Z74" s="266" t="e">
        <f t="shared" si="20"/>
        <v>#REF!</v>
      </c>
      <c r="AA74" s="266" t="e">
        <f t="shared" si="20"/>
        <v>#REF!</v>
      </c>
      <c r="AB74" s="266" t="e">
        <f t="shared" si="20"/>
        <v>#REF!</v>
      </c>
      <c r="AC74" s="266" t="e">
        <f t="shared" si="20"/>
        <v>#REF!</v>
      </c>
      <c r="AD74" s="266" t="e">
        <f t="shared" si="20"/>
        <v>#REF!</v>
      </c>
      <c r="AE74" s="266">
        <f t="shared" si="20"/>
        <v>4.013458026491188E-2</v>
      </c>
      <c r="AF74" s="266" t="e">
        <f t="shared" si="20"/>
        <v>#REF!</v>
      </c>
      <c r="AG74" s="266" t="e">
        <f t="shared" si="20"/>
        <v>#REF!</v>
      </c>
      <c r="AH74" s="266" t="e">
        <f t="shared" si="20"/>
        <v>#REF!</v>
      </c>
      <c r="AI74" s="266" t="e">
        <f t="shared" si="20"/>
        <v>#REF!</v>
      </c>
      <c r="AJ74" s="266" t="e">
        <f t="shared" si="20"/>
        <v>#REF!</v>
      </c>
      <c r="AK74" s="266" t="e">
        <f t="shared" si="20"/>
        <v>#REF!</v>
      </c>
      <c r="AL74" s="266" t="e">
        <f t="shared" si="20"/>
        <v>#REF!</v>
      </c>
      <c r="AM74" s="266" t="e">
        <f t="shared" si="20"/>
        <v>#REF!</v>
      </c>
      <c r="AN74" s="266" t="e">
        <f t="shared" si="20"/>
        <v>#REF!</v>
      </c>
      <c r="AO74" s="266" t="e">
        <f t="shared" si="20"/>
        <v>#REF!</v>
      </c>
      <c r="AP74" s="266" t="e">
        <f t="shared" si="20"/>
        <v>#REF!</v>
      </c>
      <c r="AQ74" s="266" t="e">
        <f t="shared" si="20"/>
        <v>#REF!</v>
      </c>
      <c r="AR74" s="266" t="e">
        <f t="shared" si="20"/>
        <v>#REF!</v>
      </c>
      <c r="AS74" s="266" t="e">
        <f t="shared" si="20"/>
        <v>#REF!</v>
      </c>
      <c r="AT74" s="266" t="e">
        <f t="shared" si="20"/>
        <v>#REF!</v>
      </c>
      <c r="AU74" s="266" t="e">
        <f t="shared" si="20"/>
        <v>#REF!</v>
      </c>
      <c r="AV74" s="267" t="e">
        <f t="shared" si="20"/>
        <v>#REF!</v>
      </c>
    </row>
    <row r="75" spans="1:49">
      <c r="A75" s="242" t="s">
        <v>1007</v>
      </c>
      <c r="B75" s="269">
        <f t="shared" ref="B75:AV75" si="21">SUMPRODUCT($I$8:$I$19,B53:B64)</f>
        <v>1.6748598016606952E-3</v>
      </c>
      <c r="C75" s="270" t="e">
        <f t="shared" si="21"/>
        <v>#REF!</v>
      </c>
      <c r="D75" s="270" t="e">
        <f t="shared" si="21"/>
        <v>#REF!</v>
      </c>
      <c r="E75" s="270" t="e">
        <f t="shared" si="21"/>
        <v>#REF!</v>
      </c>
      <c r="F75" s="270" t="e">
        <f t="shared" si="21"/>
        <v>#REF!</v>
      </c>
      <c r="G75" s="270" t="e">
        <f t="shared" si="21"/>
        <v>#REF!</v>
      </c>
      <c r="H75" s="270" t="e">
        <f t="shared" si="21"/>
        <v>#REF!</v>
      </c>
      <c r="I75" s="270" t="e">
        <f t="shared" si="21"/>
        <v>#REF!</v>
      </c>
      <c r="J75" s="270" t="e">
        <f t="shared" si="21"/>
        <v>#REF!</v>
      </c>
      <c r="K75" s="270" t="e">
        <f t="shared" si="21"/>
        <v>#REF!</v>
      </c>
      <c r="L75" s="270" t="e">
        <f t="shared" si="21"/>
        <v>#REF!</v>
      </c>
      <c r="M75" s="270" t="e">
        <f t="shared" si="21"/>
        <v>#REF!</v>
      </c>
      <c r="N75" s="270" t="e">
        <f t="shared" si="21"/>
        <v>#REF!</v>
      </c>
      <c r="O75" s="270" t="e">
        <f t="shared" si="21"/>
        <v>#REF!</v>
      </c>
      <c r="P75" s="270" t="e">
        <f t="shared" si="21"/>
        <v>#REF!</v>
      </c>
      <c r="Q75" s="270" t="e">
        <f t="shared" si="21"/>
        <v>#REF!</v>
      </c>
      <c r="R75" s="270" t="e">
        <f t="shared" si="21"/>
        <v>#REF!</v>
      </c>
      <c r="S75" s="270" t="e">
        <f t="shared" si="21"/>
        <v>#REF!</v>
      </c>
      <c r="T75" s="270" t="e">
        <f t="shared" si="21"/>
        <v>#REF!</v>
      </c>
      <c r="U75" s="270" t="e">
        <f t="shared" si="21"/>
        <v>#REF!</v>
      </c>
      <c r="V75" s="270" t="e">
        <f t="shared" si="21"/>
        <v>#REF!</v>
      </c>
      <c r="W75" s="270" t="e">
        <f t="shared" si="21"/>
        <v>#REF!</v>
      </c>
      <c r="X75" s="270" t="e">
        <f t="shared" si="21"/>
        <v>#REF!</v>
      </c>
      <c r="Y75" s="270" t="e">
        <f t="shared" si="21"/>
        <v>#REF!</v>
      </c>
      <c r="Z75" s="270" t="e">
        <f t="shared" si="21"/>
        <v>#REF!</v>
      </c>
      <c r="AA75" s="270" t="e">
        <f t="shared" si="21"/>
        <v>#REF!</v>
      </c>
      <c r="AB75" s="270" t="e">
        <f t="shared" si="21"/>
        <v>#REF!</v>
      </c>
      <c r="AC75" s="270" t="e">
        <f t="shared" si="21"/>
        <v>#REF!</v>
      </c>
      <c r="AD75" s="270" t="e">
        <f t="shared" si="21"/>
        <v>#REF!</v>
      </c>
      <c r="AE75" s="270">
        <f t="shared" si="21"/>
        <v>7.6889425594372151E-3</v>
      </c>
      <c r="AF75" s="270" t="e">
        <f t="shared" si="21"/>
        <v>#REF!</v>
      </c>
      <c r="AG75" s="270" t="e">
        <f t="shared" si="21"/>
        <v>#REF!</v>
      </c>
      <c r="AH75" s="270" t="e">
        <f t="shared" si="21"/>
        <v>#REF!</v>
      </c>
      <c r="AI75" s="270" t="e">
        <f t="shared" si="21"/>
        <v>#REF!</v>
      </c>
      <c r="AJ75" s="270" t="e">
        <f t="shared" si="21"/>
        <v>#REF!</v>
      </c>
      <c r="AK75" s="270" t="e">
        <f t="shared" si="21"/>
        <v>#REF!</v>
      </c>
      <c r="AL75" s="270" t="e">
        <f t="shared" si="21"/>
        <v>#REF!</v>
      </c>
      <c r="AM75" s="270" t="e">
        <f t="shared" si="21"/>
        <v>#REF!</v>
      </c>
      <c r="AN75" s="270" t="e">
        <f t="shared" si="21"/>
        <v>#REF!</v>
      </c>
      <c r="AO75" s="270" t="e">
        <f t="shared" si="21"/>
        <v>#REF!</v>
      </c>
      <c r="AP75" s="270" t="e">
        <f t="shared" si="21"/>
        <v>#REF!</v>
      </c>
      <c r="AQ75" s="270" t="e">
        <f t="shared" si="21"/>
        <v>#REF!</v>
      </c>
      <c r="AR75" s="270" t="e">
        <f t="shared" si="21"/>
        <v>#REF!</v>
      </c>
      <c r="AS75" s="270" t="e">
        <f t="shared" si="21"/>
        <v>#REF!</v>
      </c>
      <c r="AT75" s="270" t="e">
        <f t="shared" si="21"/>
        <v>#REF!</v>
      </c>
      <c r="AU75" s="270" t="e">
        <f t="shared" si="21"/>
        <v>#REF!</v>
      </c>
      <c r="AV75" s="271" t="e">
        <f t="shared" si="21"/>
        <v>#REF!</v>
      </c>
    </row>
    <row r="76" spans="1:49">
      <c r="A76" s="253" t="s">
        <v>725</v>
      </c>
      <c r="B76" s="266">
        <f>SUM(B68:B75)</f>
        <v>0.99999999999999989</v>
      </c>
      <c r="C76" s="266" t="e">
        <f t="shared" ref="C76:AV76" si="22">SUM(C68:C75)</f>
        <v>#REF!</v>
      </c>
      <c r="D76" s="266" t="e">
        <f t="shared" si="22"/>
        <v>#REF!</v>
      </c>
      <c r="E76" s="266" t="e">
        <f t="shared" si="22"/>
        <v>#REF!</v>
      </c>
      <c r="F76" s="266" t="e">
        <f t="shared" si="22"/>
        <v>#REF!</v>
      </c>
      <c r="G76" s="266" t="e">
        <f t="shared" si="22"/>
        <v>#REF!</v>
      </c>
      <c r="H76" s="266" t="e">
        <f t="shared" si="22"/>
        <v>#REF!</v>
      </c>
      <c r="I76" s="266" t="e">
        <f t="shared" si="22"/>
        <v>#REF!</v>
      </c>
      <c r="J76" s="266" t="e">
        <f t="shared" si="22"/>
        <v>#REF!</v>
      </c>
      <c r="K76" s="266" t="e">
        <f t="shared" si="22"/>
        <v>#REF!</v>
      </c>
      <c r="L76" s="266" t="e">
        <f t="shared" si="22"/>
        <v>#REF!</v>
      </c>
      <c r="M76" s="266" t="e">
        <f t="shared" si="22"/>
        <v>#REF!</v>
      </c>
      <c r="N76" s="266" t="e">
        <f t="shared" si="22"/>
        <v>#REF!</v>
      </c>
      <c r="O76" s="266" t="e">
        <f t="shared" si="22"/>
        <v>#REF!</v>
      </c>
      <c r="P76" s="266" t="e">
        <f t="shared" si="22"/>
        <v>#REF!</v>
      </c>
      <c r="Q76" s="266" t="e">
        <f t="shared" si="22"/>
        <v>#REF!</v>
      </c>
      <c r="R76" s="266" t="e">
        <f t="shared" si="22"/>
        <v>#REF!</v>
      </c>
      <c r="S76" s="266" t="e">
        <f t="shared" si="22"/>
        <v>#REF!</v>
      </c>
      <c r="T76" s="266" t="e">
        <f t="shared" si="22"/>
        <v>#REF!</v>
      </c>
      <c r="U76" s="266" t="e">
        <f t="shared" si="22"/>
        <v>#REF!</v>
      </c>
      <c r="V76" s="266" t="e">
        <f t="shared" si="22"/>
        <v>#REF!</v>
      </c>
      <c r="W76" s="266" t="e">
        <f t="shared" si="22"/>
        <v>#REF!</v>
      </c>
      <c r="X76" s="266" t="e">
        <f t="shared" si="22"/>
        <v>#REF!</v>
      </c>
      <c r="Y76" s="266" t="e">
        <f t="shared" si="22"/>
        <v>#REF!</v>
      </c>
      <c r="Z76" s="266" t="e">
        <f t="shared" si="22"/>
        <v>#REF!</v>
      </c>
      <c r="AA76" s="266" t="e">
        <f t="shared" si="22"/>
        <v>#REF!</v>
      </c>
      <c r="AB76" s="266" t="e">
        <f t="shared" si="22"/>
        <v>#REF!</v>
      </c>
      <c r="AC76" s="266" t="e">
        <f t="shared" si="22"/>
        <v>#REF!</v>
      </c>
      <c r="AD76" s="266" t="e">
        <f t="shared" si="22"/>
        <v>#REF!</v>
      </c>
      <c r="AE76" s="266">
        <f t="shared" si="22"/>
        <v>1.0000000000000002</v>
      </c>
      <c r="AF76" s="266" t="e">
        <f t="shared" si="22"/>
        <v>#REF!</v>
      </c>
      <c r="AG76" s="266" t="e">
        <f t="shared" si="22"/>
        <v>#REF!</v>
      </c>
      <c r="AH76" s="266" t="e">
        <f t="shared" si="22"/>
        <v>#REF!</v>
      </c>
      <c r="AI76" s="266" t="e">
        <f t="shared" si="22"/>
        <v>#REF!</v>
      </c>
      <c r="AJ76" s="266" t="e">
        <f t="shared" si="22"/>
        <v>#REF!</v>
      </c>
      <c r="AK76" s="266" t="e">
        <f t="shared" si="22"/>
        <v>#REF!</v>
      </c>
      <c r="AL76" s="266" t="e">
        <f t="shared" si="22"/>
        <v>#REF!</v>
      </c>
      <c r="AM76" s="266" t="e">
        <f t="shared" si="22"/>
        <v>#REF!</v>
      </c>
      <c r="AN76" s="266" t="e">
        <f t="shared" si="22"/>
        <v>#REF!</v>
      </c>
      <c r="AO76" s="266" t="e">
        <f t="shared" si="22"/>
        <v>#REF!</v>
      </c>
      <c r="AP76" s="266" t="e">
        <f t="shared" si="22"/>
        <v>#REF!</v>
      </c>
      <c r="AQ76" s="266" t="e">
        <f t="shared" si="22"/>
        <v>#REF!</v>
      </c>
      <c r="AR76" s="266" t="e">
        <f t="shared" si="22"/>
        <v>#REF!</v>
      </c>
      <c r="AS76" s="266" t="e">
        <f t="shared" si="22"/>
        <v>#REF!</v>
      </c>
      <c r="AT76" s="266" t="e">
        <f t="shared" si="22"/>
        <v>#REF!</v>
      </c>
      <c r="AU76" s="266" t="e">
        <f t="shared" si="22"/>
        <v>#REF!</v>
      </c>
      <c r="AV76" s="266" t="e">
        <f t="shared" si="22"/>
        <v>#REF!</v>
      </c>
    </row>
    <row r="77" spans="1:49" ht="15">
      <c r="A77" s="245"/>
      <c r="B77" s="266"/>
      <c r="C77" s="276"/>
      <c r="D77" s="276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6"/>
      <c r="Z77" s="276"/>
      <c r="AA77" s="276"/>
      <c r="AB77" s="276"/>
      <c r="AC77" s="276"/>
      <c r="AD77" s="276"/>
      <c r="AE77" s="276"/>
      <c r="AF77" s="276"/>
      <c r="AG77" s="276"/>
      <c r="AH77" s="276"/>
      <c r="AI77" s="276"/>
      <c r="AJ77" s="276"/>
      <c r="AK77" s="276"/>
      <c r="AL77" s="276"/>
      <c r="AM77" s="276"/>
      <c r="AN77" s="276"/>
      <c r="AO77" s="276"/>
      <c r="AP77" s="276"/>
      <c r="AQ77" s="276"/>
      <c r="AR77" s="276"/>
      <c r="AS77" s="276"/>
      <c r="AT77" s="276"/>
      <c r="AU77" s="276"/>
      <c r="AV77" s="276"/>
    </row>
    <row r="78" spans="1:49">
      <c r="A78" s="241" t="s">
        <v>17</v>
      </c>
      <c r="B78" s="249">
        <v>1971</v>
      </c>
      <c r="C78" s="249">
        <v>1972</v>
      </c>
      <c r="D78" s="249">
        <v>1973</v>
      </c>
      <c r="E78" s="249">
        <v>1974</v>
      </c>
      <c r="F78" s="249">
        <v>1975</v>
      </c>
      <c r="G78" s="249">
        <v>1976</v>
      </c>
      <c r="H78" s="249">
        <v>1977</v>
      </c>
      <c r="I78" s="249">
        <v>1978</v>
      </c>
      <c r="J78" s="249">
        <v>1979</v>
      </c>
      <c r="K78" s="249">
        <v>1980</v>
      </c>
      <c r="L78" s="249">
        <v>1981</v>
      </c>
      <c r="M78" s="249">
        <v>1982</v>
      </c>
      <c r="N78" s="249">
        <v>1983</v>
      </c>
      <c r="O78" s="249">
        <v>1984</v>
      </c>
      <c r="P78" s="249">
        <v>1985</v>
      </c>
      <c r="Q78" s="249">
        <v>1986</v>
      </c>
      <c r="R78" s="249">
        <v>1987</v>
      </c>
      <c r="S78" s="249">
        <v>1988</v>
      </c>
      <c r="T78" s="249">
        <v>1989</v>
      </c>
      <c r="U78" s="249">
        <v>1990</v>
      </c>
      <c r="V78" s="249">
        <v>1991</v>
      </c>
      <c r="W78" s="249">
        <v>1992</v>
      </c>
      <c r="X78" s="249">
        <v>1993</v>
      </c>
      <c r="Y78" s="249">
        <v>1994</v>
      </c>
      <c r="Z78" s="249">
        <v>1995</v>
      </c>
      <c r="AA78" s="249">
        <v>1996</v>
      </c>
      <c r="AB78" s="249">
        <v>1997</v>
      </c>
      <c r="AC78" s="249">
        <v>1998</v>
      </c>
      <c r="AD78" s="249">
        <v>1999</v>
      </c>
      <c r="AE78" s="249">
        <v>2000</v>
      </c>
      <c r="AF78" s="249">
        <v>2001</v>
      </c>
      <c r="AG78" s="249">
        <v>2002</v>
      </c>
      <c r="AH78" s="249">
        <v>2003</v>
      </c>
      <c r="AI78" s="249">
        <v>2004</v>
      </c>
      <c r="AJ78" s="249">
        <v>2005</v>
      </c>
      <c r="AK78" s="249">
        <v>2006</v>
      </c>
      <c r="AL78" s="249">
        <v>2007</v>
      </c>
      <c r="AM78" s="249">
        <v>2008</v>
      </c>
      <c r="AN78" s="249">
        <v>2009</v>
      </c>
      <c r="AO78" s="249">
        <v>2010</v>
      </c>
      <c r="AP78" s="249">
        <v>2011</v>
      </c>
      <c r="AQ78" s="249">
        <v>2012</v>
      </c>
      <c r="AR78" s="249">
        <v>2013</v>
      </c>
      <c r="AS78" s="249">
        <v>2014</v>
      </c>
      <c r="AT78" s="249">
        <v>2015</v>
      </c>
      <c r="AU78" s="249">
        <v>2016</v>
      </c>
      <c r="AV78" s="249">
        <v>2017</v>
      </c>
    </row>
    <row r="79" spans="1:49">
      <c r="A79" s="250" t="s">
        <v>1038</v>
      </c>
      <c r="B79" s="261">
        <f t="shared" ref="B79:AV79" si="23">SUMPRODUCT($J$24:$J$35,B53:B64)</f>
        <v>3.3467473759254136E-2</v>
      </c>
      <c r="C79" s="262" t="e">
        <f t="shared" si="23"/>
        <v>#REF!</v>
      </c>
      <c r="D79" s="262" t="e">
        <f t="shared" si="23"/>
        <v>#REF!</v>
      </c>
      <c r="E79" s="262" t="e">
        <f t="shared" si="23"/>
        <v>#REF!</v>
      </c>
      <c r="F79" s="262" t="e">
        <f t="shared" si="23"/>
        <v>#REF!</v>
      </c>
      <c r="G79" s="262" t="e">
        <f t="shared" si="23"/>
        <v>#REF!</v>
      </c>
      <c r="H79" s="262" t="e">
        <f t="shared" si="23"/>
        <v>#REF!</v>
      </c>
      <c r="I79" s="262" t="e">
        <f t="shared" si="23"/>
        <v>#REF!</v>
      </c>
      <c r="J79" s="262" t="e">
        <f t="shared" si="23"/>
        <v>#REF!</v>
      </c>
      <c r="K79" s="262" t="e">
        <f t="shared" si="23"/>
        <v>#REF!</v>
      </c>
      <c r="L79" s="262" t="e">
        <f t="shared" si="23"/>
        <v>#REF!</v>
      </c>
      <c r="M79" s="262" t="e">
        <f t="shared" si="23"/>
        <v>#REF!</v>
      </c>
      <c r="N79" s="262" t="e">
        <f t="shared" si="23"/>
        <v>#REF!</v>
      </c>
      <c r="O79" s="262" t="e">
        <f t="shared" si="23"/>
        <v>#REF!</v>
      </c>
      <c r="P79" s="262" t="e">
        <f t="shared" si="23"/>
        <v>#REF!</v>
      </c>
      <c r="Q79" s="262" t="e">
        <f t="shared" si="23"/>
        <v>#REF!</v>
      </c>
      <c r="R79" s="262" t="e">
        <f t="shared" si="23"/>
        <v>#REF!</v>
      </c>
      <c r="S79" s="262" t="e">
        <f t="shared" si="23"/>
        <v>#REF!</v>
      </c>
      <c r="T79" s="262" t="e">
        <f t="shared" si="23"/>
        <v>#REF!</v>
      </c>
      <c r="U79" s="262" t="e">
        <f t="shared" si="23"/>
        <v>#REF!</v>
      </c>
      <c r="V79" s="262" t="e">
        <f t="shared" si="23"/>
        <v>#REF!</v>
      </c>
      <c r="W79" s="262" t="e">
        <f t="shared" si="23"/>
        <v>#REF!</v>
      </c>
      <c r="X79" s="262" t="e">
        <f t="shared" si="23"/>
        <v>#REF!</v>
      </c>
      <c r="Y79" s="262" t="e">
        <f t="shared" si="23"/>
        <v>#REF!</v>
      </c>
      <c r="Z79" s="262" t="e">
        <f t="shared" si="23"/>
        <v>#REF!</v>
      </c>
      <c r="AA79" s="262" t="e">
        <f t="shared" si="23"/>
        <v>#REF!</v>
      </c>
      <c r="AB79" s="262" t="e">
        <f t="shared" si="23"/>
        <v>#REF!</v>
      </c>
      <c r="AC79" s="262" t="e">
        <f t="shared" si="23"/>
        <v>#REF!</v>
      </c>
      <c r="AD79" s="262" t="e">
        <f t="shared" si="23"/>
        <v>#REF!</v>
      </c>
      <c r="AE79" s="262">
        <f t="shared" si="23"/>
        <v>7.9422109813998845E-2</v>
      </c>
      <c r="AF79" s="262" t="e">
        <f t="shared" si="23"/>
        <v>#REF!</v>
      </c>
      <c r="AG79" s="262" t="e">
        <f t="shared" si="23"/>
        <v>#REF!</v>
      </c>
      <c r="AH79" s="262" t="e">
        <f t="shared" si="23"/>
        <v>#REF!</v>
      </c>
      <c r="AI79" s="262" t="e">
        <f t="shared" si="23"/>
        <v>#REF!</v>
      </c>
      <c r="AJ79" s="262" t="e">
        <f t="shared" si="23"/>
        <v>#REF!</v>
      </c>
      <c r="AK79" s="262" t="e">
        <f t="shared" si="23"/>
        <v>#REF!</v>
      </c>
      <c r="AL79" s="262" t="e">
        <f t="shared" si="23"/>
        <v>#REF!</v>
      </c>
      <c r="AM79" s="262" t="e">
        <f t="shared" si="23"/>
        <v>#REF!</v>
      </c>
      <c r="AN79" s="262" t="e">
        <f t="shared" si="23"/>
        <v>#REF!</v>
      </c>
      <c r="AO79" s="262" t="e">
        <f t="shared" si="23"/>
        <v>#REF!</v>
      </c>
      <c r="AP79" s="262" t="e">
        <f t="shared" si="23"/>
        <v>#REF!</v>
      </c>
      <c r="AQ79" s="262" t="e">
        <f t="shared" si="23"/>
        <v>#REF!</v>
      </c>
      <c r="AR79" s="262" t="e">
        <f t="shared" si="23"/>
        <v>#REF!</v>
      </c>
      <c r="AS79" s="262" t="e">
        <f t="shared" si="23"/>
        <v>#REF!</v>
      </c>
      <c r="AT79" s="262" t="e">
        <f t="shared" si="23"/>
        <v>#REF!</v>
      </c>
      <c r="AU79" s="262" t="e">
        <f t="shared" si="23"/>
        <v>#REF!</v>
      </c>
      <c r="AV79" s="263" t="e">
        <f t="shared" si="23"/>
        <v>#REF!</v>
      </c>
      <c r="AW79" s="242" t="e">
        <f>IF(AV79=0,1,0)</f>
        <v>#REF!</v>
      </c>
    </row>
    <row r="80" spans="1:49">
      <c r="A80" s="242" t="s">
        <v>1065</v>
      </c>
      <c r="B80" s="265">
        <f t="shared" ref="B80:AV80" si="24">SUMPRODUCT($K$24:$K$35,B53:B64)</f>
        <v>0</v>
      </c>
      <c r="C80" s="266" t="e">
        <f t="shared" si="24"/>
        <v>#REF!</v>
      </c>
      <c r="D80" s="266" t="e">
        <f t="shared" si="24"/>
        <v>#REF!</v>
      </c>
      <c r="E80" s="266" t="e">
        <f t="shared" si="24"/>
        <v>#REF!</v>
      </c>
      <c r="F80" s="266" t="e">
        <f t="shared" si="24"/>
        <v>#REF!</v>
      </c>
      <c r="G80" s="266" t="e">
        <f t="shared" si="24"/>
        <v>#REF!</v>
      </c>
      <c r="H80" s="266" t="e">
        <f t="shared" si="24"/>
        <v>#REF!</v>
      </c>
      <c r="I80" s="266" t="e">
        <f t="shared" si="24"/>
        <v>#REF!</v>
      </c>
      <c r="J80" s="266" t="e">
        <f t="shared" si="24"/>
        <v>#REF!</v>
      </c>
      <c r="K80" s="266" t="e">
        <f t="shared" si="24"/>
        <v>#REF!</v>
      </c>
      <c r="L80" s="266" t="e">
        <f t="shared" si="24"/>
        <v>#REF!</v>
      </c>
      <c r="M80" s="266" t="e">
        <f t="shared" si="24"/>
        <v>#REF!</v>
      </c>
      <c r="N80" s="266" t="e">
        <f t="shared" si="24"/>
        <v>#REF!</v>
      </c>
      <c r="O80" s="266" t="e">
        <f t="shared" si="24"/>
        <v>#REF!</v>
      </c>
      <c r="P80" s="266" t="e">
        <f t="shared" si="24"/>
        <v>#REF!</v>
      </c>
      <c r="Q80" s="266" t="e">
        <f t="shared" si="24"/>
        <v>#REF!</v>
      </c>
      <c r="R80" s="266" t="e">
        <f t="shared" si="24"/>
        <v>#REF!</v>
      </c>
      <c r="S80" s="266" t="e">
        <f t="shared" si="24"/>
        <v>#REF!</v>
      </c>
      <c r="T80" s="266" t="e">
        <f t="shared" si="24"/>
        <v>#REF!</v>
      </c>
      <c r="U80" s="266" t="e">
        <f t="shared" si="24"/>
        <v>#REF!</v>
      </c>
      <c r="V80" s="266" t="e">
        <f t="shared" si="24"/>
        <v>#REF!</v>
      </c>
      <c r="W80" s="266" t="e">
        <f t="shared" si="24"/>
        <v>#REF!</v>
      </c>
      <c r="X80" s="266" t="e">
        <f t="shared" si="24"/>
        <v>#REF!</v>
      </c>
      <c r="Y80" s="266" t="e">
        <f t="shared" si="24"/>
        <v>#REF!</v>
      </c>
      <c r="Z80" s="266" t="e">
        <f t="shared" si="24"/>
        <v>#REF!</v>
      </c>
      <c r="AA80" s="266" t="e">
        <f t="shared" si="24"/>
        <v>#REF!</v>
      </c>
      <c r="AB80" s="266" t="e">
        <f t="shared" si="24"/>
        <v>#REF!</v>
      </c>
      <c r="AC80" s="266" t="e">
        <f t="shared" si="24"/>
        <v>#REF!</v>
      </c>
      <c r="AD80" s="266" t="e">
        <f t="shared" si="24"/>
        <v>#REF!</v>
      </c>
      <c r="AE80" s="266">
        <f t="shared" si="24"/>
        <v>0</v>
      </c>
      <c r="AF80" s="266" t="e">
        <f t="shared" si="24"/>
        <v>#REF!</v>
      </c>
      <c r="AG80" s="266" t="e">
        <f t="shared" si="24"/>
        <v>#REF!</v>
      </c>
      <c r="AH80" s="266" t="e">
        <f t="shared" si="24"/>
        <v>#REF!</v>
      </c>
      <c r="AI80" s="266" t="e">
        <f t="shared" si="24"/>
        <v>#REF!</v>
      </c>
      <c r="AJ80" s="266" t="e">
        <f t="shared" si="24"/>
        <v>#REF!</v>
      </c>
      <c r="AK80" s="266" t="e">
        <f t="shared" si="24"/>
        <v>#REF!</v>
      </c>
      <c r="AL80" s="266" t="e">
        <f t="shared" si="24"/>
        <v>#REF!</v>
      </c>
      <c r="AM80" s="266" t="e">
        <f t="shared" si="24"/>
        <v>#REF!</v>
      </c>
      <c r="AN80" s="266" t="e">
        <f t="shared" si="24"/>
        <v>#REF!</v>
      </c>
      <c r="AO80" s="266" t="e">
        <f t="shared" si="24"/>
        <v>#REF!</v>
      </c>
      <c r="AP80" s="266" t="e">
        <f t="shared" si="24"/>
        <v>#REF!</v>
      </c>
      <c r="AQ80" s="266" t="e">
        <f t="shared" si="24"/>
        <v>#REF!</v>
      </c>
      <c r="AR80" s="266" t="e">
        <f t="shared" si="24"/>
        <v>#REF!</v>
      </c>
      <c r="AS80" s="266" t="e">
        <f t="shared" si="24"/>
        <v>#REF!</v>
      </c>
      <c r="AT80" s="266" t="e">
        <f t="shared" si="24"/>
        <v>#REF!</v>
      </c>
      <c r="AU80" s="266" t="e">
        <f t="shared" si="24"/>
        <v>#REF!</v>
      </c>
      <c r="AV80" s="267" t="e">
        <f t="shared" si="24"/>
        <v>#REF!</v>
      </c>
      <c r="AW80" s="242" t="e">
        <f t="shared" ref="AW80:AW90" si="25">IF(AV80=0,1,0)</f>
        <v>#REF!</v>
      </c>
    </row>
    <row r="81" spans="1:49">
      <c r="A81" s="242" t="s">
        <v>1066</v>
      </c>
      <c r="B81" s="265">
        <f t="shared" ref="B81:AV81" si="26">SUMPRODUCT($L$24:$L$35,B53:B64)</f>
        <v>0</v>
      </c>
      <c r="C81" s="266" t="e">
        <f t="shared" si="26"/>
        <v>#REF!</v>
      </c>
      <c r="D81" s="266" t="e">
        <f t="shared" si="26"/>
        <v>#REF!</v>
      </c>
      <c r="E81" s="266" t="e">
        <f t="shared" si="26"/>
        <v>#REF!</v>
      </c>
      <c r="F81" s="266" t="e">
        <f t="shared" si="26"/>
        <v>#REF!</v>
      </c>
      <c r="G81" s="266" t="e">
        <f t="shared" si="26"/>
        <v>#REF!</v>
      </c>
      <c r="H81" s="266" t="e">
        <f t="shared" si="26"/>
        <v>#REF!</v>
      </c>
      <c r="I81" s="266" t="e">
        <f t="shared" si="26"/>
        <v>#REF!</v>
      </c>
      <c r="J81" s="266" t="e">
        <f t="shared" si="26"/>
        <v>#REF!</v>
      </c>
      <c r="K81" s="266" t="e">
        <f t="shared" si="26"/>
        <v>#REF!</v>
      </c>
      <c r="L81" s="266" t="e">
        <f t="shared" si="26"/>
        <v>#REF!</v>
      </c>
      <c r="M81" s="266" t="e">
        <f t="shared" si="26"/>
        <v>#REF!</v>
      </c>
      <c r="N81" s="266" t="e">
        <f t="shared" si="26"/>
        <v>#REF!</v>
      </c>
      <c r="O81" s="266" t="e">
        <f t="shared" si="26"/>
        <v>#REF!</v>
      </c>
      <c r="P81" s="266" t="e">
        <f t="shared" si="26"/>
        <v>#REF!</v>
      </c>
      <c r="Q81" s="266" t="e">
        <f t="shared" si="26"/>
        <v>#REF!</v>
      </c>
      <c r="R81" s="266" t="e">
        <f t="shared" si="26"/>
        <v>#REF!</v>
      </c>
      <c r="S81" s="266" t="e">
        <f t="shared" si="26"/>
        <v>#REF!</v>
      </c>
      <c r="T81" s="266" t="e">
        <f t="shared" si="26"/>
        <v>#REF!</v>
      </c>
      <c r="U81" s="266" t="e">
        <f t="shared" si="26"/>
        <v>#REF!</v>
      </c>
      <c r="V81" s="266" t="e">
        <f t="shared" si="26"/>
        <v>#REF!</v>
      </c>
      <c r="W81" s="266" t="e">
        <f t="shared" si="26"/>
        <v>#REF!</v>
      </c>
      <c r="X81" s="266" t="e">
        <f t="shared" si="26"/>
        <v>#REF!</v>
      </c>
      <c r="Y81" s="266" t="e">
        <f t="shared" si="26"/>
        <v>#REF!</v>
      </c>
      <c r="Z81" s="266" t="e">
        <f t="shared" si="26"/>
        <v>#REF!</v>
      </c>
      <c r="AA81" s="266" t="e">
        <f t="shared" si="26"/>
        <v>#REF!</v>
      </c>
      <c r="AB81" s="266" t="e">
        <f t="shared" si="26"/>
        <v>#REF!</v>
      </c>
      <c r="AC81" s="266" t="e">
        <f t="shared" si="26"/>
        <v>#REF!</v>
      </c>
      <c r="AD81" s="266" t="e">
        <f t="shared" si="26"/>
        <v>#REF!</v>
      </c>
      <c r="AE81" s="266">
        <f t="shared" si="26"/>
        <v>6.8660457609783137E-6</v>
      </c>
      <c r="AF81" s="266" t="e">
        <f t="shared" si="26"/>
        <v>#REF!</v>
      </c>
      <c r="AG81" s="266" t="e">
        <f t="shared" si="26"/>
        <v>#REF!</v>
      </c>
      <c r="AH81" s="266" t="e">
        <f t="shared" si="26"/>
        <v>#REF!</v>
      </c>
      <c r="AI81" s="266" t="e">
        <f t="shared" si="26"/>
        <v>#REF!</v>
      </c>
      <c r="AJ81" s="266" t="e">
        <f t="shared" si="26"/>
        <v>#REF!</v>
      </c>
      <c r="AK81" s="266" t="e">
        <f t="shared" si="26"/>
        <v>#REF!</v>
      </c>
      <c r="AL81" s="266" t="e">
        <f t="shared" si="26"/>
        <v>#REF!</v>
      </c>
      <c r="AM81" s="266" t="e">
        <f t="shared" si="26"/>
        <v>#REF!</v>
      </c>
      <c r="AN81" s="266" t="e">
        <f t="shared" si="26"/>
        <v>#REF!</v>
      </c>
      <c r="AO81" s="266" t="e">
        <f t="shared" si="26"/>
        <v>#REF!</v>
      </c>
      <c r="AP81" s="266" t="e">
        <f t="shared" si="26"/>
        <v>#REF!</v>
      </c>
      <c r="AQ81" s="266" t="e">
        <f t="shared" si="26"/>
        <v>#REF!</v>
      </c>
      <c r="AR81" s="266" t="e">
        <f t="shared" si="26"/>
        <v>#REF!</v>
      </c>
      <c r="AS81" s="266" t="e">
        <f t="shared" si="26"/>
        <v>#REF!</v>
      </c>
      <c r="AT81" s="266" t="e">
        <f t="shared" si="26"/>
        <v>#REF!</v>
      </c>
      <c r="AU81" s="266" t="e">
        <f t="shared" si="26"/>
        <v>#REF!</v>
      </c>
      <c r="AV81" s="267" t="e">
        <f t="shared" si="26"/>
        <v>#REF!</v>
      </c>
      <c r="AW81" s="242" t="e">
        <f t="shared" si="25"/>
        <v>#REF!</v>
      </c>
    </row>
    <row r="82" spans="1:49">
      <c r="A82" s="242" t="s">
        <v>1067</v>
      </c>
      <c r="B82" s="265">
        <f t="shared" ref="B82:AV82" si="27">SUMPRODUCT($M$24:$M$35,B53:B64)</f>
        <v>0.25480789463882608</v>
      </c>
      <c r="C82" s="266" t="e">
        <f t="shared" si="27"/>
        <v>#REF!</v>
      </c>
      <c r="D82" s="266" t="e">
        <f t="shared" si="27"/>
        <v>#REF!</v>
      </c>
      <c r="E82" s="266" t="e">
        <f t="shared" si="27"/>
        <v>#REF!</v>
      </c>
      <c r="F82" s="266" t="e">
        <f t="shared" si="27"/>
        <v>#REF!</v>
      </c>
      <c r="G82" s="266" t="e">
        <f t="shared" si="27"/>
        <v>#REF!</v>
      </c>
      <c r="H82" s="266" t="e">
        <f t="shared" si="27"/>
        <v>#REF!</v>
      </c>
      <c r="I82" s="266" t="e">
        <f t="shared" si="27"/>
        <v>#REF!</v>
      </c>
      <c r="J82" s="266" t="e">
        <f t="shared" si="27"/>
        <v>#REF!</v>
      </c>
      <c r="K82" s="266" t="e">
        <f t="shared" si="27"/>
        <v>#REF!</v>
      </c>
      <c r="L82" s="266" t="e">
        <f t="shared" si="27"/>
        <v>#REF!</v>
      </c>
      <c r="M82" s="266" t="e">
        <f t="shared" si="27"/>
        <v>#REF!</v>
      </c>
      <c r="N82" s="266" t="e">
        <f t="shared" si="27"/>
        <v>#REF!</v>
      </c>
      <c r="O82" s="266" t="e">
        <f t="shared" si="27"/>
        <v>#REF!</v>
      </c>
      <c r="P82" s="266" t="e">
        <f t="shared" si="27"/>
        <v>#REF!</v>
      </c>
      <c r="Q82" s="266" t="e">
        <f t="shared" si="27"/>
        <v>#REF!</v>
      </c>
      <c r="R82" s="266" t="e">
        <f t="shared" si="27"/>
        <v>#REF!</v>
      </c>
      <c r="S82" s="266" t="e">
        <f t="shared" si="27"/>
        <v>#REF!</v>
      </c>
      <c r="T82" s="266" t="e">
        <f t="shared" si="27"/>
        <v>#REF!</v>
      </c>
      <c r="U82" s="266" t="e">
        <f t="shared" si="27"/>
        <v>#REF!</v>
      </c>
      <c r="V82" s="266" t="e">
        <f t="shared" si="27"/>
        <v>#REF!</v>
      </c>
      <c r="W82" s="266" t="e">
        <f t="shared" si="27"/>
        <v>#REF!</v>
      </c>
      <c r="X82" s="266" t="e">
        <f t="shared" si="27"/>
        <v>#REF!</v>
      </c>
      <c r="Y82" s="266" t="e">
        <f t="shared" si="27"/>
        <v>#REF!</v>
      </c>
      <c r="Z82" s="266" t="e">
        <f t="shared" si="27"/>
        <v>#REF!</v>
      </c>
      <c r="AA82" s="266" t="e">
        <f t="shared" si="27"/>
        <v>#REF!</v>
      </c>
      <c r="AB82" s="266" t="e">
        <f t="shared" si="27"/>
        <v>#REF!</v>
      </c>
      <c r="AC82" s="266" t="e">
        <f t="shared" si="27"/>
        <v>#REF!</v>
      </c>
      <c r="AD82" s="266" t="e">
        <f t="shared" si="27"/>
        <v>#REF!</v>
      </c>
      <c r="AE82" s="266">
        <f t="shared" si="27"/>
        <v>0.25506558207593899</v>
      </c>
      <c r="AF82" s="266" t="e">
        <f t="shared" si="27"/>
        <v>#REF!</v>
      </c>
      <c r="AG82" s="266" t="e">
        <f t="shared" si="27"/>
        <v>#REF!</v>
      </c>
      <c r="AH82" s="266" t="e">
        <f t="shared" si="27"/>
        <v>#REF!</v>
      </c>
      <c r="AI82" s="266" t="e">
        <f t="shared" si="27"/>
        <v>#REF!</v>
      </c>
      <c r="AJ82" s="266" t="e">
        <f t="shared" si="27"/>
        <v>#REF!</v>
      </c>
      <c r="AK82" s="266" t="e">
        <f t="shared" si="27"/>
        <v>#REF!</v>
      </c>
      <c r="AL82" s="266" t="e">
        <f t="shared" si="27"/>
        <v>#REF!</v>
      </c>
      <c r="AM82" s="266" t="e">
        <f t="shared" si="27"/>
        <v>#REF!</v>
      </c>
      <c r="AN82" s="266" t="e">
        <f t="shared" si="27"/>
        <v>#REF!</v>
      </c>
      <c r="AO82" s="266" t="e">
        <f t="shared" si="27"/>
        <v>#REF!</v>
      </c>
      <c r="AP82" s="266" t="e">
        <f t="shared" si="27"/>
        <v>#REF!</v>
      </c>
      <c r="AQ82" s="266" t="e">
        <f t="shared" si="27"/>
        <v>#REF!</v>
      </c>
      <c r="AR82" s="266" t="e">
        <f t="shared" si="27"/>
        <v>#REF!</v>
      </c>
      <c r="AS82" s="266" t="e">
        <f t="shared" si="27"/>
        <v>#REF!</v>
      </c>
      <c r="AT82" s="266" t="e">
        <f t="shared" si="27"/>
        <v>#REF!</v>
      </c>
      <c r="AU82" s="266" t="e">
        <f t="shared" si="27"/>
        <v>#REF!</v>
      </c>
      <c r="AV82" s="267" t="e">
        <f t="shared" si="27"/>
        <v>#REF!</v>
      </c>
      <c r="AW82" s="242" t="e">
        <f t="shared" si="25"/>
        <v>#REF!</v>
      </c>
    </row>
    <row r="83" spans="1:49">
      <c r="A83" s="242" t="s">
        <v>1068</v>
      </c>
      <c r="B83" s="265">
        <f t="shared" ref="B83:AV83" si="28">SUMPRODUCT($N$24:$N$35,B53:B64)</f>
        <v>0</v>
      </c>
      <c r="C83" s="266" t="e">
        <f t="shared" si="28"/>
        <v>#REF!</v>
      </c>
      <c r="D83" s="266" t="e">
        <f t="shared" si="28"/>
        <v>#REF!</v>
      </c>
      <c r="E83" s="266" t="e">
        <f t="shared" si="28"/>
        <v>#REF!</v>
      </c>
      <c r="F83" s="266" t="e">
        <f t="shared" si="28"/>
        <v>#REF!</v>
      </c>
      <c r="G83" s="266" t="e">
        <f t="shared" si="28"/>
        <v>#REF!</v>
      </c>
      <c r="H83" s="266" t="e">
        <f t="shared" si="28"/>
        <v>#REF!</v>
      </c>
      <c r="I83" s="266" t="e">
        <f t="shared" si="28"/>
        <v>#REF!</v>
      </c>
      <c r="J83" s="266" t="e">
        <f t="shared" si="28"/>
        <v>#REF!</v>
      </c>
      <c r="K83" s="266" t="e">
        <f t="shared" si="28"/>
        <v>#REF!</v>
      </c>
      <c r="L83" s="266" t="e">
        <f t="shared" si="28"/>
        <v>#REF!</v>
      </c>
      <c r="M83" s="266" t="e">
        <f t="shared" si="28"/>
        <v>#REF!</v>
      </c>
      <c r="N83" s="266" t="e">
        <f t="shared" si="28"/>
        <v>#REF!</v>
      </c>
      <c r="O83" s="266" t="e">
        <f t="shared" si="28"/>
        <v>#REF!</v>
      </c>
      <c r="P83" s="266" t="e">
        <f t="shared" si="28"/>
        <v>#REF!</v>
      </c>
      <c r="Q83" s="266" t="e">
        <f t="shared" si="28"/>
        <v>#REF!</v>
      </c>
      <c r="R83" s="266" t="e">
        <f t="shared" si="28"/>
        <v>#REF!</v>
      </c>
      <c r="S83" s="266" t="e">
        <f t="shared" si="28"/>
        <v>#REF!</v>
      </c>
      <c r="T83" s="266" t="e">
        <f t="shared" si="28"/>
        <v>#REF!</v>
      </c>
      <c r="U83" s="266" t="e">
        <f t="shared" si="28"/>
        <v>#REF!</v>
      </c>
      <c r="V83" s="266" t="e">
        <f t="shared" si="28"/>
        <v>#REF!</v>
      </c>
      <c r="W83" s="266" t="e">
        <f t="shared" si="28"/>
        <v>#REF!</v>
      </c>
      <c r="X83" s="266" t="e">
        <f t="shared" si="28"/>
        <v>#REF!</v>
      </c>
      <c r="Y83" s="266" t="e">
        <f t="shared" si="28"/>
        <v>#REF!</v>
      </c>
      <c r="Z83" s="266" t="e">
        <f t="shared" si="28"/>
        <v>#REF!</v>
      </c>
      <c r="AA83" s="266" t="e">
        <f t="shared" si="28"/>
        <v>#REF!</v>
      </c>
      <c r="AB83" s="266" t="e">
        <f t="shared" si="28"/>
        <v>#REF!</v>
      </c>
      <c r="AC83" s="266" t="e">
        <f t="shared" si="28"/>
        <v>#REF!</v>
      </c>
      <c r="AD83" s="266" t="e">
        <f t="shared" si="28"/>
        <v>#REF!</v>
      </c>
      <c r="AE83" s="266">
        <f t="shared" si="28"/>
        <v>6.8660457609783137E-6</v>
      </c>
      <c r="AF83" s="266" t="e">
        <f t="shared" si="28"/>
        <v>#REF!</v>
      </c>
      <c r="AG83" s="266" t="e">
        <f t="shared" si="28"/>
        <v>#REF!</v>
      </c>
      <c r="AH83" s="266" t="e">
        <f t="shared" si="28"/>
        <v>#REF!</v>
      </c>
      <c r="AI83" s="266" t="e">
        <f t="shared" si="28"/>
        <v>#REF!</v>
      </c>
      <c r="AJ83" s="266" t="e">
        <f t="shared" si="28"/>
        <v>#REF!</v>
      </c>
      <c r="AK83" s="266" t="e">
        <f t="shared" si="28"/>
        <v>#REF!</v>
      </c>
      <c r="AL83" s="266" t="e">
        <f t="shared" si="28"/>
        <v>#REF!</v>
      </c>
      <c r="AM83" s="266" t="e">
        <f t="shared" si="28"/>
        <v>#REF!</v>
      </c>
      <c r="AN83" s="266" t="e">
        <f t="shared" si="28"/>
        <v>#REF!</v>
      </c>
      <c r="AO83" s="266" t="e">
        <f t="shared" si="28"/>
        <v>#REF!</v>
      </c>
      <c r="AP83" s="266" t="e">
        <f t="shared" si="28"/>
        <v>#REF!</v>
      </c>
      <c r="AQ83" s="266" t="e">
        <f t="shared" si="28"/>
        <v>#REF!</v>
      </c>
      <c r="AR83" s="266" t="e">
        <f t="shared" si="28"/>
        <v>#REF!</v>
      </c>
      <c r="AS83" s="266" t="e">
        <f t="shared" si="28"/>
        <v>#REF!</v>
      </c>
      <c r="AT83" s="266" t="e">
        <f t="shared" si="28"/>
        <v>#REF!</v>
      </c>
      <c r="AU83" s="266" t="e">
        <f t="shared" si="28"/>
        <v>#REF!</v>
      </c>
      <c r="AV83" s="267" t="e">
        <f t="shared" si="28"/>
        <v>#REF!</v>
      </c>
      <c r="AW83" s="242" t="e">
        <f t="shared" si="25"/>
        <v>#REF!</v>
      </c>
    </row>
    <row r="84" spans="1:49">
      <c r="A84" s="242" t="s">
        <v>1069</v>
      </c>
      <c r="B84" s="265">
        <f t="shared" ref="B84:AV84" si="29">SUMPRODUCT($O$24:$O$35,B53:B64)</f>
        <v>0.15400233746954703</v>
      </c>
      <c r="C84" s="266" t="e">
        <f t="shared" si="29"/>
        <v>#REF!</v>
      </c>
      <c r="D84" s="266" t="e">
        <f t="shared" si="29"/>
        <v>#REF!</v>
      </c>
      <c r="E84" s="266" t="e">
        <f t="shared" si="29"/>
        <v>#REF!</v>
      </c>
      <c r="F84" s="266" t="e">
        <f t="shared" si="29"/>
        <v>#REF!</v>
      </c>
      <c r="G84" s="266" t="e">
        <f t="shared" si="29"/>
        <v>#REF!</v>
      </c>
      <c r="H84" s="266" t="e">
        <f t="shared" si="29"/>
        <v>#REF!</v>
      </c>
      <c r="I84" s="266" t="e">
        <f t="shared" si="29"/>
        <v>#REF!</v>
      </c>
      <c r="J84" s="266" t="e">
        <f t="shared" si="29"/>
        <v>#REF!</v>
      </c>
      <c r="K84" s="266" t="e">
        <f t="shared" si="29"/>
        <v>#REF!</v>
      </c>
      <c r="L84" s="266" t="e">
        <f t="shared" si="29"/>
        <v>#REF!</v>
      </c>
      <c r="M84" s="266" t="e">
        <f t="shared" si="29"/>
        <v>#REF!</v>
      </c>
      <c r="N84" s="266" t="e">
        <f t="shared" si="29"/>
        <v>#REF!</v>
      </c>
      <c r="O84" s="266" t="e">
        <f t="shared" si="29"/>
        <v>#REF!</v>
      </c>
      <c r="P84" s="266" t="e">
        <f t="shared" si="29"/>
        <v>#REF!</v>
      </c>
      <c r="Q84" s="266" t="e">
        <f t="shared" si="29"/>
        <v>#REF!</v>
      </c>
      <c r="R84" s="266" t="e">
        <f t="shared" si="29"/>
        <v>#REF!</v>
      </c>
      <c r="S84" s="266" t="e">
        <f t="shared" si="29"/>
        <v>#REF!</v>
      </c>
      <c r="T84" s="266" t="e">
        <f t="shared" si="29"/>
        <v>#REF!</v>
      </c>
      <c r="U84" s="266" t="e">
        <f t="shared" si="29"/>
        <v>#REF!</v>
      </c>
      <c r="V84" s="266" t="e">
        <f t="shared" si="29"/>
        <v>#REF!</v>
      </c>
      <c r="W84" s="266" t="e">
        <f t="shared" si="29"/>
        <v>#REF!</v>
      </c>
      <c r="X84" s="266" t="e">
        <f t="shared" si="29"/>
        <v>#REF!</v>
      </c>
      <c r="Y84" s="266" t="e">
        <f t="shared" si="29"/>
        <v>#REF!</v>
      </c>
      <c r="Z84" s="266" t="e">
        <f t="shared" si="29"/>
        <v>#REF!</v>
      </c>
      <c r="AA84" s="266" t="e">
        <f t="shared" si="29"/>
        <v>#REF!</v>
      </c>
      <c r="AB84" s="266" t="e">
        <f t="shared" si="29"/>
        <v>#REF!</v>
      </c>
      <c r="AC84" s="266" t="e">
        <f t="shared" si="29"/>
        <v>#REF!</v>
      </c>
      <c r="AD84" s="266" t="e">
        <f t="shared" si="29"/>
        <v>#REF!</v>
      </c>
      <c r="AE84" s="266">
        <f t="shared" si="29"/>
        <v>0.11778240267697443</v>
      </c>
      <c r="AF84" s="266" t="e">
        <f t="shared" si="29"/>
        <v>#REF!</v>
      </c>
      <c r="AG84" s="266" t="e">
        <f t="shared" si="29"/>
        <v>#REF!</v>
      </c>
      <c r="AH84" s="266" t="e">
        <f t="shared" si="29"/>
        <v>#REF!</v>
      </c>
      <c r="AI84" s="266" t="e">
        <f t="shared" si="29"/>
        <v>#REF!</v>
      </c>
      <c r="AJ84" s="266" t="e">
        <f t="shared" si="29"/>
        <v>#REF!</v>
      </c>
      <c r="AK84" s="266" t="e">
        <f t="shared" si="29"/>
        <v>#REF!</v>
      </c>
      <c r="AL84" s="266" t="e">
        <f t="shared" si="29"/>
        <v>#REF!</v>
      </c>
      <c r="AM84" s="266" t="e">
        <f t="shared" si="29"/>
        <v>#REF!</v>
      </c>
      <c r="AN84" s="266" t="e">
        <f t="shared" si="29"/>
        <v>#REF!</v>
      </c>
      <c r="AO84" s="266" t="e">
        <f t="shared" si="29"/>
        <v>#REF!</v>
      </c>
      <c r="AP84" s="266" t="e">
        <f t="shared" si="29"/>
        <v>#REF!</v>
      </c>
      <c r="AQ84" s="266" t="e">
        <f t="shared" si="29"/>
        <v>#REF!</v>
      </c>
      <c r="AR84" s="266" t="e">
        <f t="shared" si="29"/>
        <v>#REF!</v>
      </c>
      <c r="AS84" s="266" t="e">
        <f t="shared" si="29"/>
        <v>#REF!</v>
      </c>
      <c r="AT84" s="266" t="e">
        <f t="shared" si="29"/>
        <v>#REF!</v>
      </c>
      <c r="AU84" s="266" t="e">
        <f t="shared" si="29"/>
        <v>#REF!</v>
      </c>
      <c r="AV84" s="267" t="e">
        <f t="shared" si="29"/>
        <v>#REF!</v>
      </c>
      <c r="AW84" s="242" t="e">
        <f t="shared" si="25"/>
        <v>#REF!</v>
      </c>
    </row>
    <row r="85" spans="1:49">
      <c r="A85" s="306" t="s">
        <v>1070</v>
      </c>
      <c r="B85" s="295">
        <f t="shared" ref="B85:AV85" si="30">SUMPRODUCT($P$24:$P$35,B53:B64)</f>
        <v>0</v>
      </c>
      <c r="C85" s="296" t="e">
        <f t="shared" si="30"/>
        <v>#REF!</v>
      </c>
      <c r="D85" s="296" t="e">
        <f t="shared" si="30"/>
        <v>#REF!</v>
      </c>
      <c r="E85" s="296" t="e">
        <f t="shared" si="30"/>
        <v>#REF!</v>
      </c>
      <c r="F85" s="296" t="e">
        <f t="shared" si="30"/>
        <v>#REF!</v>
      </c>
      <c r="G85" s="296" t="e">
        <f t="shared" si="30"/>
        <v>#REF!</v>
      </c>
      <c r="H85" s="296" t="e">
        <f t="shared" si="30"/>
        <v>#REF!</v>
      </c>
      <c r="I85" s="296" t="e">
        <f t="shared" si="30"/>
        <v>#REF!</v>
      </c>
      <c r="J85" s="296" t="e">
        <f t="shared" si="30"/>
        <v>#REF!</v>
      </c>
      <c r="K85" s="296" t="e">
        <f t="shared" si="30"/>
        <v>#REF!</v>
      </c>
      <c r="L85" s="296" t="e">
        <f t="shared" si="30"/>
        <v>#REF!</v>
      </c>
      <c r="M85" s="296" t="e">
        <f t="shared" si="30"/>
        <v>#REF!</v>
      </c>
      <c r="N85" s="296" t="e">
        <f t="shared" si="30"/>
        <v>#REF!</v>
      </c>
      <c r="O85" s="296" t="e">
        <f t="shared" si="30"/>
        <v>#REF!</v>
      </c>
      <c r="P85" s="296" t="e">
        <f t="shared" si="30"/>
        <v>#REF!</v>
      </c>
      <c r="Q85" s="296" t="e">
        <f t="shared" si="30"/>
        <v>#REF!</v>
      </c>
      <c r="R85" s="296" t="e">
        <f t="shared" si="30"/>
        <v>#REF!</v>
      </c>
      <c r="S85" s="296" t="e">
        <f t="shared" si="30"/>
        <v>#REF!</v>
      </c>
      <c r="T85" s="296" t="e">
        <f t="shared" si="30"/>
        <v>#REF!</v>
      </c>
      <c r="U85" s="296" t="e">
        <f t="shared" si="30"/>
        <v>#REF!</v>
      </c>
      <c r="V85" s="296" t="e">
        <f t="shared" si="30"/>
        <v>#REF!</v>
      </c>
      <c r="W85" s="296" t="e">
        <f t="shared" si="30"/>
        <v>#REF!</v>
      </c>
      <c r="X85" s="296" t="e">
        <f t="shared" si="30"/>
        <v>#REF!</v>
      </c>
      <c r="Y85" s="296" t="e">
        <f t="shared" si="30"/>
        <v>#REF!</v>
      </c>
      <c r="Z85" s="296" t="e">
        <f t="shared" si="30"/>
        <v>#REF!</v>
      </c>
      <c r="AA85" s="296" t="e">
        <f t="shared" si="30"/>
        <v>#REF!</v>
      </c>
      <c r="AB85" s="296" t="e">
        <f t="shared" si="30"/>
        <v>#REF!</v>
      </c>
      <c r="AC85" s="296" t="e">
        <f t="shared" si="30"/>
        <v>#REF!</v>
      </c>
      <c r="AD85" s="296" t="e">
        <f t="shared" si="30"/>
        <v>#REF!</v>
      </c>
      <c r="AE85" s="296">
        <f t="shared" si="30"/>
        <v>0</v>
      </c>
      <c r="AF85" s="296" t="e">
        <f t="shared" si="30"/>
        <v>#REF!</v>
      </c>
      <c r="AG85" s="296" t="e">
        <f t="shared" si="30"/>
        <v>#REF!</v>
      </c>
      <c r="AH85" s="296" t="e">
        <f t="shared" si="30"/>
        <v>#REF!</v>
      </c>
      <c r="AI85" s="296" t="e">
        <f t="shared" si="30"/>
        <v>#REF!</v>
      </c>
      <c r="AJ85" s="296" t="e">
        <f t="shared" si="30"/>
        <v>#REF!</v>
      </c>
      <c r="AK85" s="296" t="e">
        <f t="shared" si="30"/>
        <v>#REF!</v>
      </c>
      <c r="AL85" s="296" t="e">
        <f t="shared" si="30"/>
        <v>#REF!</v>
      </c>
      <c r="AM85" s="296" t="e">
        <f t="shared" si="30"/>
        <v>#REF!</v>
      </c>
      <c r="AN85" s="296" t="e">
        <f t="shared" si="30"/>
        <v>#REF!</v>
      </c>
      <c r="AO85" s="296" t="e">
        <f t="shared" si="30"/>
        <v>#REF!</v>
      </c>
      <c r="AP85" s="296" t="e">
        <f t="shared" si="30"/>
        <v>#REF!</v>
      </c>
      <c r="AQ85" s="296" t="e">
        <f t="shared" si="30"/>
        <v>#REF!</v>
      </c>
      <c r="AR85" s="296" t="e">
        <f t="shared" si="30"/>
        <v>#REF!</v>
      </c>
      <c r="AS85" s="296" t="e">
        <f t="shared" si="30"/>
        <v>#REF!</v>
      </c>
      <c r="AT85" s="296" t="e">
        <f t="shared" si="30"/>
        <v>#REF!</v>
      </c>
      <c r="AU85" s="296" t="e">
        <f t="shared" si="30"/>
        <v>#REF!</v>
      </c>
      <c r="AV85" s="297" t="e">
        <f t="shared" si="30"/>
        <v>#REF!</v>
      </c>
      <c r="AW85" s="242" t="e">
        <f t="shared" si="25"/>
        <v>#REF!</v>
      </c>
    </row>
    <row r="86" spans="1:49">
      <c r="A86" s="242" t="s">
        <v>1071</v>
      </c>
      <c r="B86" s="265">
        <f t="shared" ref="B86:AV86" si="31">SUMPRODUCT($Q$24:$Q$35,B53:B64)</f>
        <v>3.1926735726583874E-2</v>
      </c>
      <c r="C86" s="266" t="e">
        <f t="shared" si="31"/>
        <v>#REF!</v>
      </c>
      <c r="D86" s="266" t="e">
        <f t="shared" si="31"/>
        <v>#REF!</v>
      </c>
      <c r="E86" s="266" t="e">
        <f t="shared" si="31"/>
        <v>#REF!</v>
      </c>
      <c r="F86" s="266" t="e">
        <f t="shared" si="31"/>
        <v>#REF!</v>
      </c>
      <c r="G86" s="266" t="e">
        <f t="shared" si="31"/>
        <v>#REF!</v>
      </c>
      <c r="H86" s="266" t="e">
        <f t="shared" si="31"/>
        <v>#REF!</v>
      </c>
      <c r="I86" s="266" t="e">
        <f t="shared" si="31"/>
        <v>#REF!</v>
      </c>
      <c r="J86" s="266" t="e">
        <f t="shared" si="31"/>
        <v>#REF!</v>
      </c>
      <c r="K86" s="266" t="e">
        <f t="shared" si="31"/>
        <v>#REF!</v>
      </c>
      <c r="L86" s="266" t="e">
        <f t="shared" si="31"/>
        <v>#REF!</v>
      </c>
      <c r="M86" s="266" t="e">
        <f t="shared" si="31"/>
        <v>#REF!</v>
      </c>
      <c r="N86" s="266" t="e">
        <f t="shared" si="31"/>
        <v>#REF!</v>
      </c>
      <c r="O86" s="266" t="e">
        <f t="shared" si="31"/>
        <v>#REF!</v>
      </c>
      <c r="P86" s="266" t="e">
        <f t="shared" si="31"/>
        <v>#REF!</v>
      </c>
      <c r="Q86" s="266" t="e">
        <f t="shared" si="31"/>
        <v>#REF!</v>
      </c>
      <c r="R86" s="266" t="e">
        <f t="shared" si="31"/>
        <v>#REF!</v>
      </c>
      <c r="S86" s="266" t="e">
        <f t="shared" si="31"/>
        <v>#REF!</v>
      </c>
      <c r="T86" s="266" t="e">
        <f t="shared" si="31"/>
        <v>#REF!</v>
      </c>
      <c r="U86" s="266" t="e">
        <f t="shared" si="31"/>
        <v>#REF!</v>
      </c>
      <c r="V86" s="266" t="e">
        <f t="shared" si="31"/>
        <v>#REF!</v>
      </c>
      <c r="W86" s="266" t="e">
        <f t="shared" si="31"/>
        <v>#REF!</v>
      </c>
      <c r="X86" s="266" t="e">
        <f t="shared" si="31"/>
        <v>#REF!</v>
      </c>
      <c r="Y86" s="266" t="e">
        <f t="shared" si="31"/>
        <v>#REF!</v>
      </c>
      <c r="Z86" s="266" t="e">
        <f t="shared" si="31"/>
        <v>#REF!</v>
      </c>
      <c r="AA86" s="266" t="e">
        <f t="shared" si="31"/>
        <v>#REF!</v>
      </c>
      <c r="AB86" s="266" t="e">
        <f t="shared" si="31"/>
        <v>#REF!</v>
      </c>
      <c r="AC86" s="266" t="e">
        <f t="shared" si="31"/>
        <v>#REF!</v>
      </c>
      <c r="AD86" s="266" t="e">
        <f t="shared" si="31"/>
        <v>#REF!</v>
      </c>
      <c r="AE86" s="266">
        <f t="shared" si="31"/>
        <v>1.9063925625833141E-2</v>
      </c>
      <c r="AF86" s="266" t="e">
        <f t="shared" si="31"/>
        <v>#REF!</v>
      </c>
      <c r="AG86" s="266" t="e">
        <f t="shared" si="31"/>
        <v>#REF!</v>
      </c>
      <c r="AH86" s="266" t="e">
        <f t="shared" si="31"/>
        <v>#REF!</v>
      </c>
      <c r="AI86" s="266" t="e">
        <f t="shared" si="31"/>
        <v>#REF!</v>
      </c>
      <c r="AJ86" s="266" t="e">
        <f t="shared" si="31"/>
        <v>#REF!</v>
      </c>
      <c r="AK86" s="266" t="e">
        <f t="shared" si="31"/>
        <v>#REF!</v>
      </c>
      <c r="AL86" s="266" t="e">
        <f t="shared" si="31"/>
        <v>#REF!</v>
      </c>
      <c r="AM86" s="266" t="e">
        <f t="shared" si="31"/>
        <v>#REF!</v>
      </c>
      <c r="AN86" s="266" t="e">
        <f t="shared" si="31"/>
        <v>#REF!</v>
      </c>
      <c r="AO86" s="266" t="e">
        <f t="shared" si="31"/>
        <v>#REF!</v>
      </c>
      <c r="AP86" s="266" t="e">
        <f t="shared" si="31"/>
        <v>#REF!</v>
      </c>
      <c r="AQ86" s="266" t="e">
        <f t="shared" si="31"/>
        <v>#REF!</v>
      </c>
      <c r="AR86" s="266" t="e">
        <f t="shared" si="31"/>
        <v>#REF!</v>
      </c>
      <c r="AS86" s="266" t="e">
        <f t="shared" si="31"/>
        <v>#REF!</v>
      </c>
      <c r="AT86" s="266" t="e">
        <f t="shared" si="31"/>
        <v>#REF!</v>
      </c>
      <c r="AU86" s="266" t="e">
        <f t="shared" si="31"/>
        <v>#REF!</v>
      </c>
      <c r="AV86" s="267" t="e">
        <f t="shared" si="31"/>
        <v>#REF!</v>
      </c>
      <c r="AW86" s="242" t="e">
        <f t="shared" si="25"/>
        <v>#REF!</v>
      </c>
    </row>
    <row r="87" spans="1:49">
      <c r="A87" s="242" t="s">
        <v>1072</v>
      </c>
      <c r="B87" s="265">
        <f t="shared" ref="B87:AV87" si="32">SUMPRODUCT($R$24:$R$35,B53:B64)</f>
        <v>7.9555840578883019E-4</v>
      </c>
      <c r="C87" s="266" t="e">
        <f t="shared" si="32"/>
        <v>#REF!</v>
      </c>
      <c r="D87" s="266" t="e">
        <f t="shared" si="32"/>
        <v>#REF!</v>
      </c>
      <c r="E87" s="266" t="e">
        <f t="shared" si="32"/>
        <v>#REF!</v>
      </c>
      <c r="F87" s="266" t="e">
        <f t="shared" si="32"/>
        <v>#REF!</v>
      </c>
      <c r="G87" s="266" t="e">
        <f t="shared" si="32"/>
        <v>#REF!</v>
      </c>
      <c r="H87" s="266" t="e">
        <f t="shared" si="32"/>
        <v>#REF!</v>
      </c>
      <c r="I87" s="266" t="e">
        <f t="shared" si="32"/>
        <v>#REF!</v>
      </c>
      <c r="J87" s="266" t="e">
        <f t="shared" si="32"/>
        <v>#REF!</v>
      </c>
      <c r="K87" s="266" t="e">
        <f t="shared" si="32"/>
        <v>#REF!</v>
      </c>
      <c r="L87" s="266" t="e">
        <f t="shared" si="32"/>
        <v>#REF!</v>
      </c>
      <c r="M87" s="266" t="e">
        <f t="shared" si="32"/>
        <v>#REF!</v>
      </c>
      <c r="N87" s="266" t="e">
        <f t="shared" si="32"/>
        <v>#REF!</v>
      </c>
      <c r="O87" s="266" t="e">
        <f t="shared" si="32"/>
        <v>#REF!</v>
      </c>
      <c r="P87" s="266" t="e">
        <f t="shared" si="32"/>
        <v>#REF!</v>
      </c>
      <c r="Q87" s="266" t="e">
        <f t="shared" si="32"/>
        <v>#REF!</v>
      </c>
      <c r="R87" s="266" t="e">
        <f t="shared" si="32"/>
        <v>#REF!</v>
      </c>
      <c r="S87" s="266" t="e">
        <f t="shared" si="32"/>
        <v>#REF!</v>
      </c>
      <c r="T87" s="266" t="e">
        <f t="shared" si="32"/>
        <v>#REF!</v>
      </c>
      <c r="U87" s="266" t="e">
        <f t="shared" si="32"/>
        <v>#REF!</v>
      </c>
      <c r="V87" s="266" t="e">
        <f t="shared" si="32"/>
        <v>#REF!</v>
      </c>
      <c r="W87" s="266" t="e">
        <f t="shared" si="32"/>
        <v>#REF!</v>
      </c>
      <c r="X87" s="266" t="e">
        <f t="shared" si="32"/>
        <v>#REF!</v>
      </c>
      <c r="Y87" s="266" t="e">
        <f t="shared" si="32"/>
        <v>#REF!</v>
      </c>
      <c r="Z87" s="266" t="e">
        <f t="shared" si="32"/>
        <v>#REF!</v>
      </c>
      <c r="AA87" s="266" t="e">
        <f t="shared" si="32"/>
        <v>#REF!</v>
      </c>
      <c r="AB87" s="266" t="e">
        <f t="shared" si="32"/>
        <v>#REF!</v>
      </c>
      <c r="AC87" s="266" t="e">
        <f t="shared" si="32"/>
        <v>#REF!</v>
      </c>
      <c r="AD87" s="266" t="e">
        <f t="shared" si="32"/>
        <v>#REF!</v>
      </c>
      <c r="AE87" s="266">
        <f t="shared" si="32"/>
        <v>3.6522477157326771E-3</v>
      </c>
      <c r="AF87" s="266" t="e">
        <f t="shared" si="32"/>
        <v>#REF!</v>
      </c>
      <c r="AG87" s="266" t="e">
        <f t="shared" si="32"/>
        <v>#REF!</v>
      </c>
      <c r="AH87" s="266" t="e">
        <f t="shared" si="32"/>
        <v>#REF!</v>
      </c>
      <c r="AI87" s="266" t="e">
        <f t="shared" si="32"/>
        <v>#REF!</v>
      </c>
      <c r="AJ87" s="266" t="e">
        <f t="shared" si="32"/>
        <v>#REF!</v>
      </c>
      <c r="AK87" s="266" t="e">
        <f t="shared" si="32"/>
        <v>#REF!</v>
      </c>
      <c r="AL87" s="266" t="e">
        <f t="shared" si="32"/>
        <v>#REF!</v>
      </c>
      <c r="AM87" s="266" t="e">
        <f t="shared" si="32"/>
        <v>#REF!</v>
      </c>
      <c r="AN87" s="266" t="e">
        <f t="shared" si="32"/>
        <v>#REF!</v>
      </c>
      <c r="AO87" s="266" t="e">
        <f t="shared" si="32"/>
        <v>#REF!</v>
      </c>
      <c r="AP87" s="266" t="e">
        <f t="shared" si="32"/>
        <v>#REF!</v>
      </c>
      <c r="AQ87" s="266" t="e">
        <f t="shared" si="32"/>
        <v>#REF!</v>
      </c>
      <c r="AR87" s="266" t="e">
        <f t="shared" si="32"/>
        <v>#REF!</v>
      </c>
      <c r="AS87" s="266" t="e">
        <f t="shared" si="32"/>
        <v>#REF!</v>
      </c>
      <c r="AT87" s="266" t="e">
        <f t="shared" si="32"/>
        <v>#REF!</v>
      </c>
      <c r="AU87" s="266" t="e">
        <f t="shared" si="32"/>
        <v>#REF!</v>
      </c>
      <c r="AV87" s="267" t="e">
        <f t="shared" si="32"/>
        <v>#REF!</v>
      </c>
      <c r="AW87" s="242" t="e">
        <f t="shared" si="25"/>
        <v>#REF!</v>
      </c>
    </row>
    <row r="88" spans="1:49">
      <c r="A88" s="306" t="s">
        <v>1073</v>
      </c>
      <c r="B88" s="295">
        <f t="shared" ref="B88:AV88" si="33">SUMPRODUCT($S$24:$S$35,B53:B64)</f>
        <v>0</v>
      </c>
      <c r="C88" s="296" t="e">
        <f t="shared" si="33"/>
        <v>#REF!</v>
      </c>
      <c r="D88" s="296" t="e">
        <f t="shared" si="33"/>
        <v>#REF!</v>
      </c>
      <c r="E88" s="296" t="e">
        <f t="shared" si="33"/>
        <v>#REF!</v>
      </c>
      <c r="F88" s="296" t="e">
        <f t="shared" si="33"/>
        <v>#REF!</v>
      </c>
      <c r="G88" s="296" t="e">
        <f t="shared" si="33"/>
        <v>#REF!</v>
      </c>
      <c r="H88" s="296" t="e">
        <f t="shared" si="33"/>
        <v>#REF!</v>
      </c>
      <c r="I88" s="296" t="e">
        <f t="shared" si="33"/>
        <v>#REF!</v>
      </c>
      <c r="J88" s="296" t="e">
        <f t="shared" si="33"/>
        <v>#REF!</v>
      </c>
      <c r="K88" s="296" t="e">
        <f t="shared" si="33"/>
        <v>#REF!</v>
      </c>
      <c r="L88" s="296" t="e">
        <f t="shared" si="33"/>
        <v>#REF!</v>
      </c>
      <c r="M88" s="296" t="e">
        <f t="shared" si="33"/>
        <v>#REF!</v>
      </c>
      <c r="N88" s="296" t="e">
        <f t="shared" si="33"/>
        <v>#REF!</v>
      </c>
      <c r="O88" s="296" t="e">
        <f t="shared" si="33"/>
        <v>#REF!</v>
      </c>
      <c r="P88" s="296" t="e">
        <f t="shared" si="33"/>
        <v>#REF!</v>
      </c>
      <c r="Q88" s="296" t="e">
        <f t="shared" si="33"/>
        <v>#REF!</v>
      </c>
      <c r="R88" s="296" t="e">
        <f t="shared" si="33"/>
        <v>#REF!</v>
      </c>
      <c r="S88" s="296" t="e">
        <f t="shared" si="33"/>
        <v>#REF!</v>
      </c>
      <c r="T88" s="296" t="e">
        <f t="shared" si="33"/>
        <v>#REF!</v>
      </c>
      <c r="U88" s="296" t="e">
        <f t="shared" si="33"/>
        <v>#REF!</v>
      </c>
      <c r="V88" s="296" t="e">
        <f t="shared" si="33"/>
        <v>#REF!</v>
      </c>
      <c r="W88" s="296" t="e">
        <f t="shared" si="33"/>
        <v>#REF!</v>
      </c>
      <c r="X88" s="296" t="e">
        <f t="shared" si="33"/>
        <v>#REF!</v>
      </c>
      <c r="Y88" s="296" t="e">
        <f t="shared" si="33"/>
        <v>#REF!</v>
      </c>
      <c r="Z88" s="296" t="e">
        <f t="shared" si="33"/>
        <v>#REF!</v>
      </c>
      <c r="AA88" s="296" t="e">
        <f t="shared" si="33"/>
        <v>#REF!</v>
      </c>
      <c r="AB88" s="296" t="e">
        <f t="shared" si="33"/>
        <v>#REF!</v>
      </c>
      <c r="AC88" s="296" t="e">
        <f t="shared" si="33"/>
        <v>#REF!</v>
      </c>
      <c r="AD88" s="296" t="e">
        <f t="shared" si="33"/>
        <v>#REF!</v>
      </c>
      <c r="AE88" s="296">
        <f t="shared" si="33"/>
        <v>0</v>
      </c>
      <c r="AF88" s="296" t="e">
        <f t="shared" si="33"/>
        <v>#REF!</v>
      </c>
      <c r="AG88" s="296" t="e">
        <f t="shared" si="33"/>
        <v>#REF!</v>
      </c>
      <c r="AH88" s="296" t="e">
        <f t="shared" si="33"/>
        <v>#REF!</v>
      </c>
      <c r="AI88" s="296" t="e">
        <f t="shared" si="33"/>
        <v>#REF!</v>
      </c>
      <c r="AJ88" s="296" t="e">
        <f t="shared" si="33"/>
        <v>#REF!</v>
      </c>
      <c r="AK88" s="296" t="e">
        <f t="shared" si="33"/>
        <v>#REF!</v>
      </c>
      <c r="AL88" s="296" t="e">
        <f t="shared" si="33"/>
        <v>#REF!</v>
      </c>
      <c r="AM88" s="296" t="e">
        <f t="shared" si="33"/>
        <v>#REF!</v>
      </c>
      <c r="AN88" s="296" t="e">
        <f t="shared" si="33"/>
        <v>#REF!</v>
      </c>
      <c r="AO88" s="296" t="e">
        <f t="shared" si="33"/>
        <v>#REF!</v>
      </c>
      <c r="AP88" s="296" t="e">
        <f t="shared" si="33"/>
        <v>#REF!</v>
      </c>
      <c r="AQ88" s="296" t="e">
        <f t="shared" si="33"/>
        <v>#REF!</v>
      </c>
      <c r="AR88" s="296" t="e">
        <f t="shared" si="33"/>
        <v>#REF!</v>
      </c>
      <c r="AS88" s="296" t="e">
        <f t="shared" si="33"/>
        <v>#REF!</v>
      </c>
      <c r="AT88" s="296" t="e">
        <f t="shared" si="33"/>
        <v>#REF!</v>
      </c>
      <c r="AU88" s="296" t="e">
        <f t="shared" si="33"/>
        <v>#REF!</v>
      </c>
      <c r="AV88" s="297" t="e">
        <f t="shared" si="33"/>
        <v>#REF!</v>
      </c>
      <c r="AW88" s="242" t="e">
        <f t="shared" si="25"/>
        <v>#REF!</v>
      </c>
    </row>
    <row r="89" spans="1:49">
      <c r="A89" s="242" t="s">
        <v>792</v>
      </c>
      <c r="B89" s="265">
        <f t="shared" ref="B89:AV89" si="34">SUMPRODUCT($T$24:$T$35,B53:B64)</f>
        <v>0.47499999999999992</v>
      </c>
      <c r="C89" s="266" t="e">
        <f t="shared" si="34"/>
        <v>#REF!</v>
      </c>
      <c r="D89" s="266" t="e">
        <f t="shared" si="34"/>
        <v>#REF!</v>
      </c>
      <c r="E89" s="266" t="e">
        <f t="shared" si="34"/>
        <v>#REF!</v>
      </c>
      <c r="F89" s="266" t="e">
        <f t="shared" si="34"/>
        <v>#REF!</v>
      </c>
      <c r="G89" s="266" t="e">
        <f t="shared" si="34"/>
        <v>#REF!</v>
      </c>
      <c r="H89" s="266" t="e">
        <f t="shared" si="34"/>
        <v>#REF!</v>
      </c>
      <c r="I89" s="266" t="e">
        <f t="shared" si="34"/>
        <v>#REF!</v>
      </c>
      <c r="J89" s="266" t="e">
        <f t="shared" si="34"/>
        <v>#REF!</v>
      </c>
      <c r="K89" s="266" t="e">
        <f t="shared" si="34"/>
        <v>#REF!</v>
      </c>
      <c r="L89" s="266" t="e">
        <f t="shared" si="34"/>
        <v>#REF!</v>
      </c>
      <c r="M89" s="266" t="e">
        <f t="shared" si="34"/>
        <v>#REF!</v>
      </c>
      <c r="N89" s="266" t="e">
        <f t="shared" si="34"/>
        <v>#REF!</v>
      </c>
      <c r="O89" s="266" t="e">
        <f t="shared" si="34"/>
        <v>#REF!</v>
      </c>
      <c r="P89" s="266" t="e">
        <f t="shared" si="34"/>
        <v>#REF!</v>
      </c>
      <c r="Q89" s="266" t="e">
        <f t="shared" si="34"/>
        <v>#REF!</v>
      </c>
      <c r="R89" s="266" t="e">
        <f t="shared" si="34"/>
        <v>#REF!</v>
      </c>
      <c r="S89" s="266" t="e">
        <f t="shared" si="34"/>
        <v>#REF!</v>
      </c>
      <c r="T89" s="266" t="e">
        <f t="shared" si="34"/>
        <v>#REF!</v>
      </c>
      <c r="U89" s="266" t="e">
        <f t="shared" si="34"/>
        <v>#REF!</v>
      </c>
      <c r="V89" s="266" t="e">
        <f t="shared" si="34"/>
        <v>#REF!</v>
      </c>
      <c r="W89" s="266" t="e">
        <f t="shared" si="34"/>
        <v>#REF!</v>
      </c>
      <c r="X89" s="266" t="e">
        <f t="shared" si="34"/>
        <v>#REF!</v>
      </c>
      <c r="Y89" s="266" t="e">
        <f t="shared" si="34"/>
        <v>#REF!</v>
      </c>
      <c r="Z89" s="266" t="e">
        <f t="shared" si="34"/>
        <v>#REF!</v>
      </c>
      <c r="AA89" s="266" t="e">
        <f t="shared" si="34"/>
        <v>#REF!</v>
      </c>
      <c r="AB89" s="266" t="e">
        <f t="shared" si="34"/>
        <v>#REF!</v>
      </c>
      <c r="AC89" s="266" t="e">
        <f t="shared" si="34"/>
        <v>#REF!</v>
      </c>
      <c r="AD89" s="266" t="e">
        <f t="shared" si="34"/>
        <v>#REF!</v>
      </c>
      <c r="AE89" s="266">
        <f t="shared" si="34"/>
        <v>0.47500000000000003</v>
      </c>
      <c r="AF89" s="266" t="e">
        <f t="shared" si="34"/>
        <v>#REF!</v>
      </c>
      <c r="AG89" s="266" t="e">
        <f t="shared" si="34"/>
        <v>#REF!</v>
      </c>
      <c r="AH89" s="266" t="e">
        <f t="shared" si="34"/>
        <v>#REF!</v>
      </c>
      <c r="AI89" s="266" t="e">
        <f t="shared" si="34"/>
        <v>#REF!</v>
      </c>
      <c r="AJ89" s="266" t="e">
        <f t="shared" si="34"/>
        <v>#REF!</v>
      </c>
      <c r="AK89" s="266" t="e">
        <f t="shared" si="34"/>
        <v>#REF!</v>
      </c>
      <c r="AL89" s="266" t="e">
        <f t="shared" si="34"/>
        <v>#REF!</v>
      </c>
      <c r="AM89" s="266" t="e">
        <f t="shared" si="34"/>
        <v>#REF!</v>
      </c>
      <c r="AN89" s="266" t="e">
        <f t="shared" si="34"/>
        <v>#REF!</v>
      </c>
      <c r="AO89" s="266" t="e">
        <f t="shared" si="34"/>
        <v>#REF!</v>
      </c>
      <c r="AP89" s="266" t="e">
        <f t="shared" si="34"/>
        <v>#REF!</v>
      </c>
      <c r="AQ89" s="266" t="e">
        <f t="shared" si="34"/>
        <v>#REF!</v>
      </c>
      <c r="AR89" s="266" t="e">
        <f t="shared" si="34"/>
        <v>#REF!</v>
      </c>
      <c r="AS89" s="266" t="e">
        <f t="shared" si="34"/>
        <v>#REF!</v>
      </c>
      <c r="AT89" s="266" t="e">
        <f t="shared" si="34"/>
        <v>#REF!</v>
      </c>
      <c r="AU89" s="266" t="e">
        <f t="shared" si="34"/>
        <v>#REF!</v>
      </c>
      <c r="AV89" s="267" t="e">
        <f t="shared" si="34"/>
        <v>#REF!</v>
      </c>
      <c r="AW89" s="242" t="e">
        <f t="shared" si="25"/>
        <v>#REF!</v>
      </c>
    </row>
    <row r="90" spans="1:49">
      <c r="A90" s="242" t="s">
        <v>1055</v>
      </c>
      <c r="B90" s="269">
        <f t="shared" ref="B90:AV90" si="35">SUMPRODUCT($U$24:$U$35,B53:B64)</f>
        <v>0.05</v>
      </c>
      <c r="C90" s="270" t="e">
        <f t="shared" si="35"/>
        <v>#REF!</v>
      </c>
      <c r="D90" s="270" t="e">
        <f t="shared" si="35"/>
        <v>#REF!</v>
      </c>
      <c r="E90" s="270" t="e">
        <f t="shared" si="35"/>
        <v>#REF!</v>
      </c>
      <c r="F90" s="270" t="e">
        <f t="shared" si="35"/>
        <v>#REF!</v>
      </c>
      <c r="G90" s="270" t="e">
        <f t="shared" si="35"/>
        <v>#REF!</v>
      </c>
      <c r="H90" s="270" t="e">
        <f t="shared" si="35"/>
        <v>#REF!</v>
      </c>
      <c r="I90" s="270" t="e">
        <f t="shared" si="35"/>
        <v>#REF!</v>
      </c>
      <c r="J90" s="270" t="e">
        <f t="shared" si="35"/>
        <v>#REF!</v>
      </c>
      <c r="K90" s="270" t="e">
        <f t="shared" si="35"/>
        <v>#REF!</v>
      </c>
      <c r="L90" s="270" t="e">
        <f t="shared" si="35"/>
        <v>#REF!</v>
      </c>
      <c r="M90" s="270" t="e">
        <f t="shared" si="35"/>
        <v>#REF!</v>
      </c>
      <c r="N90" s="270" t="e">
        <f t="shared" si="35"/>
        <v>#REF!</v>
      </c>
      <c r="O90" s="270" t="e">
        <f t="shared" si="35"/>
        <v>#REF!</v>
      </c>
      <c r="P90" s="270" t="e">
        <f t="shared" si="35"/>
        <v>#REF!</v>
      </c>
      <c r="Q90" s="270" t="e">
        <f t="shared" si="35"/>
        <v>#REF!</v>
      </c>
      <c r="R90" s="270" t="e">
        <f t="shared" si="35"/>
        <v>#REF!</v>
      </c>
      <c r="S90" s="270" t="e">
        <f t="shared" si="35"/>
        <v>#REF!</v>
      </c>
      <c r="T90" s="270" t="e">
        <f t="shared" si="35"/>
        <v>#REF!</v>
      </c>
      <c r="U90" s="270" t="e">
        <f t="shared" si="35"/>
        <v>#REF!</v>
      </c>
      <c r="V90" s="270" t="e">
        <f t="shared" si="35"/>
        <v>#REF!</v>
      </c>
      <c r="W90" s="270" t="e">
        <f t="shared" si="35"/>
        <v>#REF!</v>
      </c>
      <c r="X90" s="270" t="e">
        <f t="shared" si="35"/>
        <v>#REF!</v>
      </c>
      <c r="Y90" s="270" t="e">
        <f t="shared" si="35"/>
        <v>#REF!</v>
      </c>
      <c r="Z90" s="270" t="e">
        <f t="shared" si="35"/>
        <v>#REF!</v>
      </c>
      <c r="AA90" s="270" t="e">
        <f t="shared" si="35"/>
        <v>#REF!</v>
      </c>
      <c r="AB90" s="270" t="e">
        <f t="shared" si="35"/>
        <v>#REF!</v>
      </c>
      <c r="AC90" s="270" t="e">
        <f t="shared" si="35"/>
        <v>#REF!</v>
      </c>
      <c r="AD90" s="270" t="e">
        <f t="shared" si="35"/>
        <v>#REF!</v>
      </c>
      <c r="AE90" s="270">
        <f t="shared" si="35"/>
        <v>5.0000000000000017E-2</v>
      </c>
      <c r="AF90" s="270" t="e">
        <f t="shared" si="35"/>
        <v>#REF!</v>
      </c>
      <c r="AG90" s="270" t="e">
        <f t="shared" si="35"/>
        <v>#REF!</v>
      </c>
      <c r="AH90" s="270" t="e">
        <f t="shared" si="35"/>
        <v>#REF!</v>
      </c>
      <c r="AI90" s="270" t="e">
        <f t="shared" si="35"/>
        <v>#REF!</v>
      </c>
      <c r="AJ90" s="270" t="e">
        <f t="shared" si="35"/>
        <v>#REF!</v>
      </c>
      <c r="AK90" s="270" t="e">
        <f t="shared" si="35"/>
        <v>#REF!</v>
      </c>
      <c r="AL90" s="270" t="e">
        <f t="shared" si="35"/>
        <v>#REF!</v>
      </c>
      <c r="AM90" s="270" t="e">
        <f t="shared" si="35"/>
        <v>#REF!</v>
      </c>
      <c r="AN90" s="270" t="e">
        <f t="shared" si="35"/>
        <v>#REF!</v>
      </c>
      <c r="AO90" s="270" t="e">
        <f t="shared" si="35"/>
        <v>#REF!</v>
      </c>
      <c r="AP90" s="270" t="e">
        <f t="shared" si="35"/>
        <v>#REF!</v>
      </c>
      <c r="AQ90" s="270" t="e">
        <f t="shared" si="35"/>
        <v>#REF!</v>
      </c>
      <c r="AR90" s="270" t="e">
        <f t="shared" si="35"/>
        <v>#REF!</v>
      </c>
      <c r="AS90" s="270" t="e">
        <f t="shared" si="35"/>
        <v>#REF!</v>
      </c>
      <c r="AT90" s="270" t="e">
        <f t="shared" si="35"/>
        <v>#REF!</v>
      </c>
      <c r="AU90" s="270" t="e">
        <f t="shared" si="35"/>
        <v>#REF!</v>
      </c>
      <c r="AV90" s="271" t="e">
        <f t="shared" si="35"/>
        <v>#REF!</v>
      </c>
      <c r="AW90" s="242" t="e">
        <f t="shared" si="25"/>
        <v>#REF!</v>
      </c>
    </row>
    <row r="91" spans="1:49">
      <c r="A91" s="253" t="s">
        <v>725</v>
      </c>
      <c r="B91" s="266">
        <f>SUM(B79:B90)</f>
        <v>1</v>
      </c>
      <c r="C91" s="266" t="e">
        <f t="shared" ref="C91:AV91" si="36">SUM(C79:C90)</f>
        <v>#REF!</v>
      </c>
      <c r="D91" s="266" t="e">
        <f t="shared" si="36"/>
        <v>#REF!</v>
      </c>
      <c r="E91" s="266" t="e">
        <f t="shared" si="36"/>
        <v>#REF!</v>
      </c>
      <c r="F91" s="266" t="e">
        <f t="shared" si="36"/>
        <v>#REF!</v>
      </c>
      <c r="G91" s="266" t="e">
        <f t="shared" si="36"/>
        <v>#REF!</v>
      </c>
      <c r="H91" s="266" t="e">
        <f t="shared" si="36"/>
        <v>#REF!</v>
      </c>
      <c r="I91" s="266" t="e">
        <f t="shared" si="36"/>
        <v>#REF!</v>
      </c>
      <c r="J91" s="266" t="e">
        <f t="shared" si="36"/>
        <v>#REF!</v>
      </c>
      <c r="K91" s="266" t="e">
        <f t="shared" si="36"/>
        <v>#REF!</v>
      </c>
      <c r="L91" s="266" t="e">
        <f t="shared" si="36"/>
        <v>#REF!</v>
      </c>
      <c r="M91" s="266" t="e">
        <f t="shared" si="36"/>
        <v>#REF!</v>
      </c>
      <c r="N91" s="266" t="e">
        <f t="shared" si="36"/>
        <v>#REF!</v>
      </c>
      <c r="O91" s="266" t="e">
        <f t="shared" si="36"/>
        <v>#REF!</v>
      </c>
      <c r="P91" s="266" t="e">
        <f t="shared" si="36"/>
        <v>#REF!</v>
      </c>
      <c r="Q91" s="266" t="e">
        <f t="shared" si="36"/>
        <v>#REF!</v>
      </c>
      <c r="R91" s="266" t="e">
        <f t="shared" si="36"/>
        <v>#REF!</v>
      </c>
      <c r="S91" s="266" t="e">
        <f t="shared" si="36"/>
        <v>#REF!</v>
      </c>
      <c r="T91" s="266" t="e">
        <f t="shared" si="36"/>
        <v>#REF!</v>
      </c>
      <c r="U91" s="266" t="e">
        <f t="shared" si="36"/>
        <v>#REF!</v>
      </c>
      <c r="V91" s="266" t="e">
        <f t="shared" si="36"/>
        <v>#REF!</v>
      </c>
      <c r="W91" s="266" t="e">
        <f t="shared" si="36"/>
        <v>#REF!</v>
      </c>
      <c r="X91" s="266" t="e">
        <f t="shared" si="36"/>
        <v>#REF!</v>
      </c>
      <c r="Y91" s="266" t="e">
        <f t="shared" si="36"/>
        <v>#REF!</v>
      </c>
      <c r="Z91" s="266" t="e">
        <f t="shared" si="36"/>
        <v>#REF!</v>
      </c>
      <c r="AA91" s="266" t="e">
        <f t="shared" si="36"/>
        <v>#REF!</v>
      </c>
      <c r="AB91" s="266" t="e">
        <f t="shared" si="36"/>
        <v>#REF!</v>
      </c>
      <c r="AC91" s="266" t="e">
        <f t="shared" si="36"/>
        <v>#REF!</v>
      </c>
      <c r="AD91" s="266" t="e">
        <f t="shared" si="36"/>
        <v>#REF!</v>
      </c>
      <c r="AE91" s="266">
        <f t="shared" si="36"/>
        <v>1.0000000000000002</v>
      </c>
      <c r="AF91" s="266" t="e">
        <f t="shared" si="36"/>
        <v>#REF!</v>
      </c>
      <c r="AG91" s="266" t="e">
        <f t="shared" si="36"/>
        <v>#REF!</v>
      </c>
      <c r="AH91" s="266" t="e">
        <f t="shared" si="36"/>
        <v>#REF!</v>
      </c>
      <c r="AI91" s="266" t="e">
        <f t="shared" si="36"/>
        <v>#REF!</v>
      </c>
      <c r="AJ91" s="266" t="e">
        <f t="shared" si="36"/>
        <v>#REF!</v>
      </c>
      <c r="AK91" s="266" t="e">
        <f t="shared" si="36"/>
        <v>#REF!</v>
      </c>
      <c r="AL91" s="266" t="e">
        <f t="shared" si="36"/>
        <v>#REF!</v>
      </c>
      <c r="AM91" s="266" t="e">
        <f t="shared" si="36"/>
        <v>#REF!</v>
      </c>
      <c r="AN91" s="266" t="e">
        <f t="shared" si="36"/>
        <v>#REF!</v>
      </c>
      <c r="AO91" s="266" t="e">
        <f t="shared" si="36"/>
        <v>#REF!</v>
      </c>
      <c r="AP91" s="266" t="e">
        <f t="shared" si="36"/>
        <v>#REF!</v>
      </c>
      <c r="AQ91" s="266" t="e">
        <f t="shared" si="36"/>
        <v>#REF!</v>
      </c>
      <c r="AR91" s="266" t="e">
        <f t="shared" si="36"/>
        <v>#REF!</v>
      </c>
      <c r="AS91" s="266" t="e">
        <f t="shared" si="36"/>
        <v>#REF!</v>
      </c>
      <c r="AT91" s="266" t="e">
        <f t="shared" si="36"/>
        <v>#REF!</v>
      </c>
      <c r="AU91" s="266" t="e">
        <f t="shared" si="36"/>
        <v>#REF!</v>
      </c>
      <c r="AV91" s="266" t="e">
        <f t="shared" si="36"/>
        <v>#REF!</v>
      </c>
    </row>
    <row r="92" spans="1:49" ht="15">
      <c r="A92" s="245"/>
      <c r="B92" s="276"/>
      <c r="C92" s="276"/>
      <c r="D92" s="276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6"/>
      <c r="Z92" s="276"/>
      <c r="AA92" s="276"/>
      <c r="AB92" s="276"/>
      <c r="AC92" s="276"/>
      <c r="AD92" s="276"/>
      <c r="AE92" s="276"/>
      <c r="AF92" s="276"/>
      <c r="AG92" s="276"/>
      <c r="AH92" s="276"/>
      <c r="AI92" s="276"/>
      <c r="AJ92" s="276"/>
      <c r="AK92" s="276"/>
      <c r="AL92" s="276"/>
      <c r="AM92" s="276"/>
      <c r="AN92" s="276"/>
      <c r="AO92" s="276"/>
      <c r="AP92" s="276"/>
      <c r="AQ92" s="276"/>
      <c r="AR92" s="276"/>
      <c r="AS92" s="276"/>
      <c r="AT92" s="276"/>
      <c r="AU92" s="276"/>
      <c r="AV92" s="276"/>
    </row>
    <row r="93" spans="1:49" s="246" customFormat="1" ht="15" thickBot="1"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281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281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</row>
    <row r="95" spans="1:49">
      <c r="A95" s="241" t="s">
        <v>1024</v>
      </c>
    </row>
    <row r="96" spans="1:49">
      <c r="A96" s="241" t="s">
        <v>95</v>
      </c>
    </row>
    <row r="97" spans="1:21">
      <c r="A97" s="241" t="s">
        <v>1025</v>
      </c>
    </row>
    <row r="98" spans="1:21">
      <c r="B98" s="322" t="s">
        <v>1002</v>
      </c>
      <c r="C98" s="322"/>
      <c r="D98" s="322"/>
      <c r="E98" s="322"/>
      <c r="F98" s="322"/>
      <c r="G98" s="322"/>
      <c r="H98" s="322"/>
      <c r="I98" s="322"/>
      <c r="J98" s="322" t="s">
        <v>1022</v>
      </c>
      <c r="K98" s="322"/>
      <c r="L98" s="322"/>
      <c r="M98" s="322"/>
      <c r="N98" s="322"/>
      <c r="O98" s="322"/>
      <c r="P98" s="322"/>
      <c r="Q98" s="322"/>
      <c r="R98" s="322"/>
      <c r="S98" s="249"/>
      <c r="T98" s="249" t="s">
        <v>1020</v>
      </c>
      <c r="U98" s="249" t="s">
        <v>1023</v>
      </c>
    </row>
    <row r="99" spans="1:21">
      <c r="B99" s="249" t="s">
        <v>1009</v>
      </c>
      <c r="C99" s="249" t="s">
        <v>1031</v>
      </c>
      <c r="D99" s="249" t="s">
        <v>1030</v>
      </c>
      <c r="E99" s="249" t="s">
        <v>1003</v>
      </c>
      <c r="F99" s="249" t="s">
        <v>1004</v>
      </c>
      <c r="G99" s="249" t="s">
        <v>1011</v>
      </c>
      <c r="H99" s="249" t="s">
        <v>1008</v>
      </c>
      <c r="I99" s="249" t="s">
        <v>1007</v>
      </c>
      <c r="J99" s="249" t="s">
        <v>1009</v>
      </c>
      <c r="K99" s="249" t="s">
        <v>1031</v>
      </c>
      <c r="L99" s="249" t="s">
        <v>1030</v>
      </c>
      <c r="M99" s="249" t="s">
        <v>1003</v>
      </c>
      <c r="N99" s="249" t="s">
        <v>1032</v>
      </c>
      <c r="O99" s="249" t="s">
        <v>1004</v>
      </c>
      <c r="P99" s="249" t="s">
        <v>1011</v>
      </c>
      <c r="Q99" s="249" t="s">
        <v>1008</v>
      </c>
      <c r="R99" s="249" t="s">
        <v>1007</v>
      </c>
      <c r="S99" s="249" t="s">
        <v>1010</v>
      </c>
      <c r="T99" s="249" t="s">
        <v>811</v>
      </c>
      <c r="U99" s="249" t="s">
        <v>813</v>
      </c>
    </row>
    <row r="100" spans="1:21">
      <c r="A100" s="242" t="s">
        <v>84</v>
      </c>
      <c r="B100" s="261"/>
      <c r="C100" s="262"/>
      <c r="D100" s="262"/>
      <c r="E100" s="262"/>
      <c r="F100" s="262"/>
      <c r="G100" s="262"/>
      <c r="H100" s="262"/>
      <c r="I100" s="262">
        <v>1</v>
      </c>
      <c r="J100" s="261"/>
      <c r="K100" s="262"/>
      <c r="L100" s="262"/>
      <c r="M100" s="262"/>
      <c r="N100" s="262"/>
      <c r="O100" s="262"/>
      <c r="P100" s="262"/>
      <c r="Q100" s="262"/>
      <c r="R100" s="262"/>
      <c r="S100" s="262"/>
      <c r="T100" s="262"/>
      <c r="U100" s="263"/>
    </row>
    <row r="101" spans="1:21">
      <c r="A101" s="242" t="s">
        <v>93</v>
      </c>
      <c r="B101" s="265"/>
      <c r="C101" s="266"/>
      <c r="D101" s="266"/>
      <c r="E101" s="266">
        <v>0.34</v>
      </c>
      <c r="F101" s="266">
        <v>0.33</v>
      </c>
      <c r="G101" s="266">
        <v>0.33</v>
      </c>
      <c r="H101" s="266"/>
      <c r="I101" s="266"/>
      <c r="J101" s="265"/>
      <c r="K101" s="266"/>
      <c r="L101" s="266"/>
      <c r="M101" s="266"/>
      <c r="N101" s="266"/>
      <c r="O101" s="266"/>
      <c r="P101" s="266"/>
      <c r="Q101" s="266"/>
      <c r="R101" s="266"/>
      <c r="S101" s="266"/>
      <c r="T101" s="266"/>
      <c r="U101" s="267"/>
    </row>
    <row r="102" spans="1:21">
      <c r="A102" s="242" t="s">
        <v>75</v>
      </c>
      <c r="B102" s="265"/>
      <c r="C102" s="266"/>
      <c r="D102" s="266"/>
      <c r="E102" s="266">
        <v>0.25</v>
      </c>
      <c r="F102" s="266">
        <v>0.25</v>
      </c>
      <c r="G102" s="266">
        <v>0.25</v>
      </c>
      <c r="H102" s="266">
        <v>0.25</v>
      </c>
      <c r="I102" s="266"/>
      <c r="J102" s="265"/>
      <c r="K102" s="266"/>
      <c r="L102" s="266"/>
      <c r="M102" s="266"/>
      <c r="N102" s="266"/>
      <c r="O102" s="266"/>
      <c r="P102" s="266"/>
      <c r="Q102" s="266"/>
      <c r="R102" s="266"/>
      <c r="S102" s="266"/>
      <c r="T102" s="266"/>
      <c r="U102" s="267"/>
    </row>
    <row r="103" spans="1:21">
      <c r="A103" s="242" t="s">
        <v>72</v>
      </c>
      <c r="B103" s="265"/>
      <c r="C103" s="266"/>
      <c r="D103" s="266"/>
      <c r="E103" s="266">
        <v>0.2</v>
      </c>
      <c r="F103" s="266"/>
      <c r="G103" s="266"/>
      <c r="H103" s="266"/>
      <c r="I103" s="266">
        <v>0.8</v>
      </c>
      <c r="J103" s="265"/>
      <c r="K103" s="266"/>
      <c r="L103" s="266"/>
      <c r="M103" s="266"/>
      <c r="N103" s="266"/>
      <c r="O103" s="266"/>
      <c r="P103" s="266"/>
      <c r="Q103" s="266"/>
      <c r="R103" s="266"/>
      <c r="S103" s="266"/>
      <c r="T103" s="266"/>
      <c r="U103" s="267"/>
    </row>
    <row r="104" spans="1:21">
      <c r="A104" s="242" t="s">
        <v>53</v>
      </c>
      <c r="B104" s="265"/>
      <c r="C104" s="266"/>
      <c r="D104" s="266"/>
      <c r="E104" s="266">
        <v>0.5</v>
      </c>
      <c r="F104" s="266">
        <v>0.5</v>
      </c>
      <c r="G104" s="266"/>
      <c r="H104" s="266"/>
      <c r="I104" s="266"/>
      <c r="J104" s="265"/>
      <c r="K104" s="266"/>
      <c r="L104" s="266"/>
      <c r="M104" s="266"/>
      <c r="N104" s="266"/>
      <c r="O104" s="266"/>
      <c r="P104" s="266"/>
      <c r="Q104" s="266"/>
      <c r="R104" s="266"/>
      <c r="S104" s="266"/>
      <c r="T104" s="266"/>
      <c r="U104" s="267"/>
    </row>
    <row r="105" spans="1:21">
      <c r="A105" s="242" t="s">
        <v>83</v>
      </c>
      <c r="B105" s="265"/>
      <c r="C105" s="266"/>
      <c r="D105" s="266"/>
      <c r="E105" s="266">
        <v>0.5</v>
      </c>
      <c r="F105" s="266">
        <v>0.5</v>
      </c>
      <c r="G105" s="266"/>
      <c r="H105" s="266"/>
      <c r="I105" s="266"/>
      <c r="J105" s="265"/>
      <c r="K105" s="266"/>
      <c r="L105" s="266"/>
      <c r="M105" s="266"/>
      <c r="N105" s="266"/>
      <c r="O105" s="266"/>
      <c r="P105" s="266"/>
      <c r="Q105" s="266"/>
      <c r="R105" s="266"/>
      <c r="S105" s="266"/>
      <c r="T105" s="266"/>
      <c r="U105" s="267"/>
    </row>
    <row r="106" spans="1:21">
      <c r="A106" s="242" t="s">
        <v>82</v>
      </c>
      <c r="B106" s="265"/>
      <c r="C106" s="266"/>
      <c r="D106" s="266"/>
      <c r="E106" s="266">
        <v>0.5</v>
      </c>
      <c r="F106" s="266">
        <v>0.5</v>
      </c>
      <c r="G106" s="266"/>
      <c r="H106" s="266"/>
      <c r="I106" s="266"/>
      <c r="J106" s="265"/>
      <c r="K106" s="266"/>
      <c r="L106" s="266"/>
      <c r="M106" s="266"/>
      <c r="N106" s="266"/>
      <c r="O106" s="266"/>
      <c r="P106" s="266"/>
      <c r="Q106" s="266"/>
      <c r="R106" s="266"/>
      <c r="S106" s="266"/>
      <c r="T106" s="266"/>
      <c r="U106" s="267"/>
    </row>
    <row r="107" spans="1:21">
      <c r="A107" s="242" t="s">
        <v>85</v>
      </c>
      <c r="B107" s="265">
        <v>1</v>
      </c>
      <c r="C107" s="266"/>
      <c r="D107" s="266"/>
      <c r="E107" s="266"/>
      <c r="F107" s="266"/>
      <c r="G107" s="266"/>
      <c r="H107" s="266"/>
      <c r="I107" s="266"/>
      <c r="J107" s="265"/>
      <c r="K107" s="266"/>
      <c r="L107" s="266"/>
      <c r="M107" s="266"/>
      <c r="N107" s="266"/>
      <c r="O107" s="266"/>
      <c r="P107" s="266"/>
      <c r="Q107" s="266"/>
      <c r="R107" s="266"/>
      <c r="S107" s="266"/>
      <c r="T107" s="266"/>
      <c r="U107" s="267"/>
    </row>
    <row r="108" spans="1:21">
      <c r="A108" s="242" t="s">
        <v>66</v>
      </c>
      <c r="B108" s="265">
        <v>1</v>
      </c>
      <c r="C108" s="266"/>
      <c r="D108" s="266"/>
      <c r="E108" s="266"/>
      <c r="F108" s="266"/>
      <c r="G108" s="266"/>
      <c r="H108" s="266"/>
      <c r="I108" s="266"/>
      <c r="J108" s="265"/>
      <c r="K108" s="266"/>
      <c r="L108" s="266"/>
      <c r="M108" s="266"/>
      <c r="N108" s="266"/>
      <c r="O108" s="266"/>
      <c r="P108" s="266"/>
      <c r="Q108" s="266"/>
      <c r="R108" s="266"/>
      <c r="S108" s="266"/>
      <c r="T108" s="266"/>
      <c r="U108" s="267"/>
    </row>
    <row r="109" spans="1:21">
      <c r="A109" s="242" t="s">
        <v>51</v>
      </c>
      <c r="B109" s="265">
        <v>1</v>
      </c>
      <c r="C109" s="266"/>
      <c r="D109" s="266"/>
      <c r="E109" s="266"/>
      <c r="F109" s="266"/>
      <c r="G109" s="266"/>
      <c r="H109" s="266"/>
      <c r="I109" s="266"/>
      <c r="J109" s="265"/>
      <c r="K109" s="266"/>
      <c r="L109" s="266"/>
      <c r="M109" s="266"/>
      <c r="N109" s="266"/>
      <c r="O109" s="266"/>
      <c r="P109" s="266"/>
      <c r="Q109" s="266"/>
      <c r="R109" s="266"/>
      <c r="S109" s="266"/>
      <c r="T109" s="266"/>
      <c r="U109" s="267"/>
    </row>
    <row r="110" spans="1:21">
      <c r="A110" s="242" t="s">
        <v>91</v>
      </c>
      <c r="B110" s="265">
        <v>1</v>
      </c>
      <c r="C110" s="266"/>
      <c r="D110" s="266"/>
      <c r="E110" s="266"/>
      <c r="F110" s="266"/>
      <c r="G110" s="266"/>
      <c r="H110" s="266"/>
      <c r="I110" s="266"/>
      <c r="J110" s="265"/>
      <c r="K110" s="266"/>
      <c r="L110" s="266"/>
      <c r="M110" s="266"/>
      <c r="N110" s="266"/>
      <c r="O110" s="266"/>
      <c r="P110" s="266"/>
      <c r="Q110" s="266"/>
      <c r="R110" s="266"/>
      <c r="S110" s="266"/>
      <c r="T110" s="266"/>
      <c r="U110" s="267"/>
    </row>
    <row r="111" spans="1:21">
      <c r="A111" s="242" t="s">
        <v>54</v>
      </c>
      <c r="B111" s="269">
        <v>1</v>
      </c>
      <c r="C111" s="270"/>
      <c r="D111" s="270"/>
      <c r="E111" s="270"/>
      <c r="F111" s="270"/>
      <c r="G111" s="270"/>
      <c r="H111" s="270"/>
      <c r="I111" s="270"/>
      <c r="J111" s="269"/>
      <c r="K111" s="270"/>
      <c r="L111" s="270"/>
      <c r="M111" s="270"/>
      <c r="N111" s="270"/>
      <c r="O111" s="270"/>
      <c r="P111" s="270"/>
      <c r="Q111" s="270"/>
      <c r="R111" s="270"/>
      <c r="S111" s="270"/>
      <c r="T111" s="270"/>
      <c r="U111" s="271"/>
    </row>
    <row r="113" spans="1:21">
      <c r="A113" s="241" t="s">
        <v>17</v>
      </c>
    </row>
    <row r="114" spans="1:21">
      <c r="B114" s="322" t="s">
        <v>1002</v>
      </c>
      <c r="C114" s="322"/>
      <c r="D114" s="322"/>
      <c r="E114" s="322"/>
      <c r="F114" s="322"/>
      <c r="G114" s="322"/>
      <c r="H114" s="322"/>
      <c r="I114" s="322"/>
      <c r="J114" s="322" t="s">
        <v>1022</v>
      </c>
      <c r="K114" s="322"/>
      <c r="L114" s="322"/>
      <c r="M114" s="322"/>
      <c r="N114" s="322"/>
      <c r="O114" s="322"/>
      <c r="P114" s="322"/>
      <c r="Q114" s="322"/>
      <c r="R114" s="322"/>
      <c r="S114" s="249"/>
      <c r="T114" s="249" t="s">
        <v>1020</v>
      </c>
      <c r="U114" s="249" t="s">
        <v>1023</v>
      </c>
    </row>
    <row r="115" spans="1:21">
      <c r="B115" s="249" t="s">
        <v>1009</v>
      </c>
      <c r="C115" s="249" t="s">
        <v>1031</v>
      </c>
      <c r="D115" s="249" t="s">
        <v>1030</v>
      </c>
      <c r="E115" s="249" t="s">
        <v>1003</v>
      </c>
      <c r="F115" s="249" t="s">
        <v>1004</v>
      </c>
      <c r="G115" s="249" t="s">
        <v>1011</v>
      </c>
      <c r="H115" s="249" t="s">
        <v>1008</v>
      </c>
      <c r="I115" s="249" t="s">
        <v>1007</v>
      </c>
      <c r="J115" s="249" t="s">
        <v>1009</v>
      </c>
      <c r="K115" s="249" t="s">
        <v>1031</v>
      </c>
      <c r="L115" s="249" t="s">
        <v>1030</v>
      </c>
      <c r="M115" s="249" t="s">
        <v>1003</v>
      </c>
      <c r="N115" s="249" t="s">
        <v>1032</v>
      </c>
      <c r="O115" s="249" t="s">
        <v>1004</v>
      </c>
      <c r="P115" s="249" t="s">
        <v>1011</v>
      </c>
      <c r="Q115" s="249" t="s">
        <v>1008</v>
      </c>
      <c r="R115" s="249" t="s">
        <v>1007</v>
      </c>
      <c r="S115" s="249" t="s">
        <v>1010</v>
      </c>
      <c r="T115" s="249" t="s">
        <v>811</v>
      </c>
      <c r="U115" s="249" t="s">
        <v>813</v>
      </c>
    </row>
    <row r="116" spans="1:21">
      <c r="A116" s="242" t="s">
        <v>84</v>
      </c>
      <c r="B116" s="261"/>
      <c r="C116" s="262"/>
      <c r="D116" s="262"/>
      <c r="E116" s="262"/>
      <c r="F116" s="262"/>
      <c r="G116" s="262"/>
      <c r="H116" s="262"/>
      <c r="I116" s="262"/>
      <c r="J116" s="261"/>
      <c r="K116" s="262"/>
      <c r="L116" s="262"/>
      <c r="M116" s="262"/>
      <c r="N116" s="262"/>
      <c r="O116" s="262"/>
      <c r="P116" s="262"/>
      <c r="Q116" s="262"/>
      <c r="R116" s="262"/>
      <c r="S116" s="262">
        <v>0.75</v>
      </c>
      <c r="T116" s="262">
        <v>0.2</v>
      </c>
      <c r="U116" s="263">
        <v>0.05</v>
      </c>
    </row>
    <row r="117" spans="1:21">
      <c r="A117" s="242" t="s">
        <v>93</v>
      </c>
      <c r="B117" s="265"/>
      <c r="C117" s="266"/>
      <c r="D117" s="266"/>
      <c r="E117" s="266"/>
      <c r="F117" s="266"/>
      <c r="G117" s="266"/>
      <c r="H117" s="266"/>
      <c r="I117" s="266"/>
      <c r="J117" s="265"/>
      <c r="K117" s="266"/>
      <c r="L117" s="266"/>
      <c r="M117" s="266">
        <v>0.158</v>
      </c>
      <c r="N117" s="266"/>
      <c r="O117" s="266">
        <v>0.158</v>
      </c>
      <c r="P117" s="266">
        <v>0.158</v>
      </c>
      <c r="Q117" s="266"/>
      <c r="R117" s="266"/>
      <c r="S117" s="266"/>
      <c r="T117" s="266">
        <v>0.47499999999999998</v>
      </c>
      <c r="U117" s="267">
        <v>0.05</v>
      </c>
    </row>
    <row r="118" spans="1:21">
      <c r="A118" s="242" t="s">
        <v>75</v>
      </c>
      <c r="B118" s="265"/>
      <c r="C118" s="266"/>
      <c r="D118" s="266"/>
      <c r="E118" s="266"/>
      <c r="F118" s="266"/>
      <c r="G118" s="266"/>
      <c r="H118" s="266"/>
      <c r="I118" s="266"/>
      <c r="J118" s="265"/>
      <c r="K118" s="266"/>
      <c r="L118" s="266"/>
      <c r="M118" s="266">
        <v>0.11899999999999999</v>
      </c>
      <c r="N118" s="266"/>
      <c r="O118" s="266">
        <v>0.11899999999999999</v>
      </c>
      <c r="P118" s="266">
        <v>0.11899999999999999</v>
      </c>
      <c r="Q118" s="266">
        <v>0.11899999999999999</v>
      </c>
      <c r="R118" s="266"/>
      <c r="S118" s="266"/>
      <c r="T118" s="266">
        <v>0.47499999999999998</v>
      </c>
      <c r="U118" s="267">
        <v>0.05</v>
      </c>
    </row>
    <row r="119" spans="1:21">
      <c r="A119" s="242" t="s">
        <v>72</v>
      </c>
      <c r="B119" s="265"/>
      <c r="C119" s="266"/>
      <c r="D119" s="266"/>
      <c r="E119" s="266"/>
      <c r="F119" s="266"/>
      <c r="G119" s="266"/>
      <c r="H119" s="266"/>
      <c r="I119" s="266"/>
      <c r="J119" s="265"/>
      <c r="K119" s="266"/>
      <c r="L119" s="266"/>
      <c r="M119" s="266">
        <v>0.125</v>
      </c>
      <c r="N119" s="266"/>
      <c r="O119" s="266"/>
      <c r="P119" s="266"/>
      <c r="Q119" s="266"/>
      <c r="R119" s="266">
        <v>0.625</v>
      </c>
      <c r="S119" s="266"/>
      <c r="T119" s="266">
        <v>0.2</v>
      </c>
      <c r="U119" s="267">
        <v>0.05</v>
      </c>
    </row>
    <row r="120" spans="1:21">
      <c r="A120" s="242" t="s">
        <v>53</v>
      </c>
      <c r="B120" s="265"/>
      <c r="C120" s="266"/>
      <c r="D120" s="266"/>
      <c r="E120" s="266"/>
      <c r="F120" s="266"/>
      <c r="G120" s="266"/>
      <c r="H120" s="266"/>
      <c r="I120" s="266"/>
      <c r="J120" s="265"/>
      <c r="K120" s="266"/>
      <c r="L120" s="266"/>
      <c r="M120" s="266">
        <v>0.23749999999999999</v>
      </c>
      <c r="N120" s="266"/>
      <c r="O120" s="266">
        <v>0.23749999999999999</v>
      </c>
      <c r="P120" s="266"/>
      <c r="Q120" s="266"/>
      <c r="R120" s="266"/>
      <c r="S120" s="266"/>
      <c r="T120" s="266">
        <v>0.47499999999999998</v>
      </c>
      <c r="U120" s="267">
        <v>0.05</v>
      </c>
    </row>
    <row r="121" spans="1:21">
      <c r="A121" s="242" t="s">
        <v>83</v>
      </c>
      <c r="B121" s="265"/>
      <c r="C121" s="266"/>
      <c r="D121" s="266"/>
      <c r="E121" s="266"/>
      <c r="F121" s="266"/>
      <c r="G121" s="266"/>
      <c r="H121" s="266"/>
      <c r="I121" s="266"/>
      <c r="J121" s="265"/>
      <c r="K121" s="266"/>
      <c r="L121" s="266"/>
      <c r="M121" s="266">
        <v>0.23749999999999999</v>
      </c>
      <c r="N121" s="266"/>
      <c r="O121" s="266">
        <v>0.23749999999999999</v>
      </c>
      <c r="P121" s="266"/>
      <c r="Q121" s="266"/>
      <c r="R121" s="266"/>
      <c r="S121" s="266"/>
      <c r="T121" s="266">
        <v>0.47499999999999998</v>
      </c>
      <c r="U121" s="267">
        <v>0.05</v>
      </c>
    </row>
    <row r="122" spans="1:21">
      <c r="A122" s="242" t="s">
        <v>82</v>
      </c>
      <c r="B122" s="265"/>
      <c r="C122" s="266"/>
      <c r="D122" s="266"/>
      <c r="E122" s="266"/>
      <c r="F122" s="266"/>
      <c r="G122" s="266"/>
      <c r="H122" s="266"/>
      <c r="I122" s="266"/>
      <c r="J122" s="265"/>
      <c r="K122" s="266"/>
      <c r="L122" s="266"/>
      <c r="M122" s="266">
        <v>0.23749999999999999</v>
      </c>
      <c r="N122" s="266"/>
      <c r="O122" s="266">
        <v>0.23749999999999999</v>
      </c>
      <c r="P122" s="266"/>
      <c r="Q122" s="266"/>
      <c r="R122" s="266"/>
      <c r="S122" s="266"/>
      <c r="T122" s="266">
        <v>0.47499999999999998</v>
      </c>
      <c r="U122" s="267">
        <v>0.05</v>
      </c>
    </row>
    <row r="123" spans="1:21">
      <c r="A123" s="242" t="s">
        <v>85</v>
      </c>
      <c r="B123" s="265"/>
      <c r="C123" s="266"/>
      <c r="D123" s="266"/>
      <c r="E123" s="266"/>
      <c r="F123" s="266"/>
      <c r="G123" s="266"/>
      <c r="H123" s="266"/>
      <c r="I123" s="266"/>
      <c r="J123" s="265">
        <v>0.47499999999999998</v>
      </c>
      <c r="K123" s="266"/>
      <c r="L123" s="266"/>
      <c r="M123" s="266"/>
      <c r="N123" s="266"/>
      <c r="O123" s="266"/>
      <c r="P123" s="266"/>
      <c r="Q123" s="266"/>
      <c r="R123" s="266"/>
      <c r="S123" s="266"/>
      <c r="T123" s="266">
        <v>0.47499999999999998</v>
      </c>
      <c r="U123" s="267">
        <v>0.05</v>
      </c>
    </row>
    <row r="124" spans="1:21">
      <c r="A124" s="242" t="s">
        <v>66</v>
      </c>
      <c r="B124" s="265"/>
      <c r="C124" s="266"/>
      <c r="D124" s="266"/>
      <c r="E124" s="266"/>
      <c r="F124" s="266"/>
      <c r="G124" s="266"/>
      <c r="H124" s="266"/>
      <c r="I124" s="266"/>
      <c r="J124" s="265">
        <v>0.47499999999999998</v>
      </c>
      <c r="K124" s="266"/>
      <c r="L124" s="266"/>
      <c r="M124" s="266"/>
      <c r="N124" s="266"/>
      <c r="O124" s="266"/>
      <c r="P124" s="266"/>
      <c r="Q124" s="266"/>
      <c r="R124" s="266"/>
      <c r="S124" s="266"/>
      <c r="T124" s="266">
        <v>0.47499999999999998</v>
      </c>
      <c r="U124" s="267">
        <v>0.05</v>
      </c>
    </row>
    <row r="125" spans="1:21">
      <c r="A125" s="242" t="s">
        <v>51</v>
      </c>
      <c r="B125" s="265"/>
      <c r="C125" s="266"/>
      <c r="D125" s="266"/>
      <c r="E125" s="266"/>
      <c r="F125" s="266"/>
      <c r="G125" s="266"/>
      <c r="H125" s="266"/>
      <c r="I125" s="266"/>
      <c r="J125" s="265">
        <v>0.47499999999999998</v>
      </c>
      <c r="K125" s="266"/>
      <c r="L125" s="266"/>
      <c r="M125" s="266"/>
      <c r="N125" s="266"/>
      <c r="O125" s="266"/>
      <c r="P125" s="266"/>
      <c r="Q125" s="266"/>
      <c r="R125" s="266"/>
      <c r="S125" s="266"/>
      <c r="T125" s="266">
        <v>0.47499999999999998</v>
      </c>
      <c r="U125" s="267">
        <v>0.05</v>
      </c>
    </row>
    <row r="126" spans="1:21">
      <c r="A126" s="242" t="s">
        <v>91</v>
      </c>
      <c r="B126" s="265"/>
      <c r="C126" s="266"/>
      <c r="D126" s="266"/>
      <c r="E126" s="266"/>
      <c r="F126" s="266"/>
      <c r="G126" s="266"/>
      <c r="H126" s="266"/>
      <c r="I126" s="266"/>
      <c r="J126" s="265">
        <v>0.15</v>
      </c>
      <c r="K126" s="266"/>
      <c r="L126" s="266"/>
      <c r="M126" s="266"/>
      <c r="N126" s="266"/>
      <c r="O126" s="266"/>
      <c r="P126" s="266"/>
      <c r="Q126" s="266"/>
      <c r="R126" s="266"/>
      <c r="S126" s="266"/>
      <c r="T126" s="266">
        <v>0.8</v>
      </c>
      <c r="U126" s="267">
        <v>0.05</v>
      </c>
    </row>
    <row r="127" spans="1:21">
      <c r="A127" s="242" t="s">
        <v>54</v>
      </c>
      <c r="B127" s="269"/>
      <c r="C127" s="270"/>
      <c r="D127" s="270"/>
      <c r="E127" s="270"/>
      <c r="F127" s="270"/>
      <c r="G127" s="270"/>
      <c r="H127" s="270"/>
      <c r="I127" s="270"/>
      <c r="J127" s="269">
        <v>0.47499999999999998</v>
      </c>
      <c r="K127" s="270"/>
      <c r="L127" s="270"/>
      <c r="M127" s="270"/>
      <c r="N127" s="270"/>
      <c r="O127" s="270"/>
      <c r="P127" s="270"/>
      <c r="Q127" s="270"/>
      <c r="R127" s="270"/>
      <c r="S127" s="270"/>
      <c r="T127" s="270">
        <v>0.47499999999999998</v>
      </c>
      <c r="U127" s="271">
        <v>0.05</v>
      </c>
    </row>
    <row r="129" spans="1:48">
      <c r="A129" s="241" t="s">
        <v>1026</v>
      </c>
    </row>
    <row r="130" spans="1:48">
      <c r="B130" s="249">
        <v>1971</v>
      </c>
      <c r="C130" s="249">
        <v>1972</v>
      </c>
      <c r="D130" s="249">
        <v>1973</v>
      </c>
      <c r="E130" s="249">
        <v>1974</v>
      </c>
      <c r="F130" s="249">
        <v>1975</v>
      </c>
      <c r="G130" s="249">
        <v>1976</v>
      </c>
      <c r="H130" s="249">
        <v>1977</v>
      </c>
      <c r="I130" s="249">
        <v>1978</v>
      </c>
      <c r="J130" s="249">
        <v>1979</v>
      </c>
      <c r="K130" s="249">
        <v>1980</v>
      </c>
      <c r="L130" s="249">
        <v>1981</v>
      </c>
      <c r="M130" s="249">
        <v>1982</v>
      </c>
      <c r="N130" s="249">
        <v>1983</v>
      </c>
      <c r="O130" s="249">
        <v>1984</v>
      </c>
      <c r="P130" s="249">
        <v>1985</v>
      </c>
      <c r="Q130" s="249">
        <v>1986</v>
      </c>
      <c r="R130" s="249">
        <v>1987</v>
      </c>
      <c r="S130" s="249">
        <v>1988</v>
      </c>
      <c r="T130" s="249">
        <v>1989</v>
      </c>
      <c r="U130" s="249">
        <v>1990</v>
      </c>
      <c r="V130" s="249">
        <v>1991</v>
      </c>
      <c r="W130" s="249">
        <v>1992</v>
      </c>
      <c r="X130" s="249">
        <v>1993</v>
      </c>
      <c r="Y130" s="249">
        <v>1994</v>
      </c>
      <c r="Z130" s="249">
        <v>1995</v>
      </c>
      <c r="AA130" s="249">
        <v>1996</v>
      </c>
      <c r="AB130" s="249">
        <v>1997</v>
      </c>
      <c r="AC130" s="249">
        <v>1998</v>
      </c>
      <c r="AD130" s="249">
        <v>1999</v>
      </c>
      <c r="AE130" s="249">
        <v>2000</v>
      </c>
      <c r="AF130" s="249">
        <v>2001</v>
      </c>
      <c r="AG130" s="249">
        <v>2002</v>
      </c>
      <c r="AH130" s="249">
        <v>2003</v>
      </c>
      <c r="AI130" s="249">
        <v>2004</v>
      </c>
      <c r="AJ130" s="249">
        <v>2005</v>
      </c>
      <c r="AK130" s="249">
        <v>2006</v>
      </c>
      <c r="AL130" s="249">
        <v>2007</v>
      </c>
      <c r="AM130" s="249">
        <v>2008</v>
      </c>
      <c r="AN130" s="249">
        <v>2009</v>
      </c>
      <c r="AO130" s="249">
        <v>2010</v>
      </c>
      <c r="AP130" s="249">
        <v>2011</v>
      </c>
      <c r="AQ130" s="249">
        <v>2012</v>
      </c>
      <c r="AR130" s="249">
        <v>2013</v>
      </c>
      <c r="AS130" s="249">
        <v>2014</v>
      </c>
      <c r="AT130" s="249">
        <v>2015</v>
      </c>
      <c r="AU130" s="249">
        <v>2016</v>
      </c>
      <c r="AV130" s="249">
        <v>2017</v>
      </c>
    </row>
    <row r="131" spans="1:48">
      <c r="A131" s="242" t="s">
        <v>84</v>
      </c>
      <c r="B131" s="272">
        <f>SUM('FU Allocations'!N1749,'FU Allocations'!N1754,'FU Allocations'!N1759,'FU Allocations'!N1764,'FU Allocations'!N1769,'FU Allocations'!N1774,'FU Allocations'!N1779,'FU Allocations'!N1784,'FU Allocations'!N1789,'FU Allocations'!N1794,'FU Allocations'!N1799,'FU Allocations'!N1804,'FU Allocations'!N1809,'FU Allocations'!N1814,'FU Allocations'!N1819,'FU Allocations'!N1824,'FU Allocations'!N1829,'FU Allocations'!N1834,'FU Allocations'!N1839,'FU Allocations'!N1844,'FU Allocations'!N1849,'FU Allocations'!N1854,'FU Allocations'!N1859,'FU Allocations'!N1864,'FU Allocations'!N1869,'FU Allocations'!N1874,'FU Allocations'!N1879,'FU Allocations'!N1884,'FU Allocations'!N1889,'FU Allocations'!N1894,'FU Allocations'!N1899,'FU Allocations'!N1904,'FU Allocations'!N1909,'FU Allocations'!N1914,'FU Allocations'!N1919,'FU Allocations'!N1924,'FU Allocations'!N1929,'FU Allocations'!N1934,'FU Allocations'!N1939,'FU Allocations'!N1944,'FU Allocations'!N1949,'FU Allocations'!N1954,'FU Allocations'!N1959,'FU Allocations'!N1964,'FU Allocations'!N1969,'FU Allocations'!N1974,'FU Allocations'!N1979)</f>
        <v>202460.49179999996</v>
      </c>
      <c r="C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131" s="273">
        <f>SUM('FU Allocations'!O1749,'FU Allocations'!O1754,'FU Allocations'!O1759,'FU Allocations'!O1764,'FU Allocations'!O1769,'FU Allocations'!O1774,'FU Allocations'!O1779,'FU Allocations'!O1784,'FU Allocations'!O1789,'FU Allocations'!O1794,'FU Allocations'!O1799,'FU Allocations'!O1804,'FU Allocations'!O1809,'FU Allocations'!O1814,'FU Allocations'!O1819,'FU Allocations'!O1824,'FU Allocations'!O1829,'FU Allocations'!O1834,'FU Allocations'!O1839,'FU Allocations'!O1844,'FU Allocations'!O1849,'FU Allocations'!O1854,'FU Allocations'!O1859,'FU Allocations'!O1864,'FU Allocations'!O1869,'FU Allocations'!O1874,'FU Allocations'!O1879,'FU Allocations'!O1884,'FU Allocations'!O1889,'FU Allocations'!O1894,'FU Allocations'!O1899,'FU Allocations'!O1904,'FU Allocations'!O1909,'FU Allocations'!O1914,'FU Allocations'!O1919,'FU Allocations'!O1924,'FU Allocations'!O1929,'FU Allocations'!O1934,'FU Allocations'!O1939,'FU Allocations'!O1944,'FU Allocations'!O1949,'FU Allocations'!O1954,'FU Allocations'!O1959,'FU Allocations'!O1964,'FU Allocations'!O1969,'FU Allocations'!O1974,'FU Allocations'!O1979)</f>
        <v>258561.22079999998</v>
      </c>
      <c r="AF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131" s="27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131" s="274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132" spans="1:48">
      <c r="A132" s="242" t="s">
        <v>93</v>
      </c>
      <c r="B132" s="275">
        <f>SUM('FU Allocations'!N1984,'FU Allocations'!N1989,'FU Allocations'!N1994,'FU Allocations'!N1999,'FU Allocations'!N2004,'FU Allocations'!N2009,'FU Allocations'!N2014,'FU Allocations'!N2019,'FU Allocations'!N2024,'FU Allocations'!N2029,'FU Allocations'!N2034,'FU Allocations'!N2039,'FU Allocations'!N2044,'FU Allocations'!N2049,'FU Allocations'!N2054,'FU Allocations'!N2059,'FU Allocations'!N2064,'FU Allocations'!N2069,'FU Allocations'!N2074,'FU Allocations'!N2079,'FU Allocations'!N2084,'FU Allocations'!N2089,'FU Allocations'!N2094,'FU Allocations'!N2099,'FU Allocations'!N2104,'FU Allocations'!N2109,'FU Allocations'!N2114,'FU Allocations'!N2119,'FU Allocations'!N2124,'FU Allocations'!N2129,'FU Allocations'!N2134,'FU Allocations'!N2139,'FU Allocations'!N2144,'FU Allocations'!N2149,'FU Allocations'!N2154,'FU Allocations'!N2159,'FU Allocations'!N2164,'FU Allocations'!N2169,'FU Allocations'!N2174,'FU Allocations'!N2179,'FU Allocations'!N2184,'FU Allocations'!N2189,'FU Allocations'!N2194,'FU Allocations'!N2199,'FU Allocations'!N2204,'FU Allocations'!N2209,'FU Allocations'!N2214,'FU Allocations'!N2219,'FU Allocations'!N2224,'FU Allocations'!N2229,'FU Allocations'!N2236)</f>
        <v>146977.20199999999</v>
      </c>
      <c r="C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132" s="276">
        <f>SUM('FU Allocations'!O1984,'FU Allocations'!O1989,'FU Allocations'!O1994,'FU Allocations'!O1999,'FU Allocations'!O2004,'FU Allocations'!O2009,'FU Allocations'!O2014,'FU Allocations'!O2019,'FU Allocations'!O2024,'FU Allocations'!O2029,'FU Allocations'!O2034,'FU Allocations'!O2039,'FU Allocations'!O2044,'FU Allocations'!O2049,'FU Allocations'!O2054,'FU Allocations'!O2059,'FU Allocations'!O2064,'FU Allocations'!O2069,'FU Allocations'!O2074,'FU Allocations'!O2079,'FU Allocations'!O2084,'FU Allocations'!O2089,'FU Allocations'!O2094,'FU Allocations'!O2099,'FU Allocations'!O2104,'FU Allocations'!O2109,'FU Allocations'!O2114,'FU Allocations'!O2119,'FU Allocations'!O2124,'FU Allocations'!O2129,'FU Allocations'!O2134,'FU Allocations'!O2139,'FU Allocations'!O2144,'FU Allocations'!O2149,'FU Allocations'!O2154,'FU Allocations'!O2159,'FU Allocations'!O2164,'FU Allocations'!O2169,'FU Allocations'!O2174,'FU Allocations'!O2179,'FU Allocations'!O2184,'FU Allocations'!O2189,'FU Allocations'!O2194,'FU Allocations'!O2199,'FU Allocations'!O2204,'FU Allocations'!O2209,'FU Allocations'!O2214,'FU Allocations'!O2219,'FU Allocations'!O2224,'FU Allocations'!O2229,'FU Allocations'!O2236)</f>
        <v>328255.39239999995</v>
      </c>
      <c r="AF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132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132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133" spans="1:48">
      <c r="A133" s="242" t="s">
        <v>75</v>
      </c>
      <c r="B133" s="275">
        <f>SUM('FU Allocations'!N2241,'FU Allocations'!N2247,'FU Allocations'!N2253,'FU Allocations'!N2259,'FU Allocations'!N2265,'FU Allocations'!N2271,'FU Allocations'!N2277,'FU Allocations'!N2283,'FU Allocations'!N2289,'FU Allocations'!N2295,'FU Allocations'!N2301,'FU Allocations'!N2307,'FU Allocations'!N2313,'FU Allocations'!N2319,'FU Allocations'!N2325,'FU Allocations'!N2331,'FU Allocations'!N2336,'FU Allocations'!N2341,'FU Allocations'!N2347,'FU Allocations'!N2353,'FU Allocations'!N2359,'FU Allocations'!N2365,'FU Allocations'!N2371,'FU Allocations'!N2377,'FU Allocations'!N2382,'FU Allocations'!N2388,'FU Allocations'!N2393,'FU Allocations'!N2398,'FU Allocations'!N2403,'FU Allocations'!N2408,'FU Allocations'!N2414,'FU Allocations'!N2420,'FU Allocations'!N2426,'FU Allocations'!N2432,'FU Allocations'!N2438,'FU Allocations'!N2444,'FU Allocations'!N2450,'FU Allocations'!N2456,'FU Allocations'!N2462,'FU Allocations'!N2468,'FU Allocations'!N2474,'FU Allocations'!N2480,'FU Allocations'!N2488)</f>
        <v>47219.778099999996</v>
      </c>
      <c r="C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133" s="276">
        <f>SUM('FU Allocations'!O2241,'FU Allocations'!O2247,'FU Allocations'!O2253,'FU Allocations'!O2259,'FU Allocations'!O2265,'FU Allocations'!O2271,'FU Allocations'!O2277,'FU Allocations'!O2283,'FU Allocations'!O2289,'FU Allocations'!O2295,'FU Allocations'!O2301,'FU Allocations'!O2307,'FU Allocations'!O2313,'FU Allocations'!O2319,'FU Allocations'!O2325,'FU Allocations'!O2331,'FU Allocations'!O2336,'FU Allocations'!O2341,'FU Allocations'!O2347,'FU Allocations'!O2353,'FU Allocations'!O2359,'FU Allocations'!O2365,'FU Allocations'!O2371,'FU Allocations'!O2377,'FU Allocations'!O2382,'FU Allocations'!O2388,'FU Allocations'!O2393,'FU Allocations'!O2398,'FU Allocations'!O2403,'FU Allocations'!O2408,'FU Allocations'!O2414,'FU Allocations'!O2420,'FU Allocations'!O2426,'FU Allocations'!O2432,'FU Allocations'!O2438,'FU Allocations'!O2444,'FU Allocations'!O2450,'FU Allocations'!O2456,'FU Allocations'!O2462,'FU Allocations'!O2468,'FU Allocations'!O2474,'FU Allocations'!O2480,'FU Allocations'!O2488)</f>
        <v>95914.326099999991</v>
      </c>
      <c r="AF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133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133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134" spans="1:48">
      <c r="A134" s="242" t="s">
        <v>72</v>
      </c>
      <c r="B134" s="275">
        <f>SUM('FU Allocations'!N2493,'FU Allocations'!N2498,'FU Allocations'!N2503,'FU Allocations'!N2508,'FU Allocations'!N2513,'FU Allocations'!N2518,'FU Allocations'!N2523,'FU Allocations'!N2528,'FU Allocations'!N2533,'FU Allocations'!N2538,'FU Allocations'!N2543,'FU Allocations'!N2548,'FU Allocations'!N2553,'FU Allocations'!N2558,'FU Allocations'!N2563,'FU Allocations'!N2568,'FU Allocations'!N2573,'FU Allocations'!N2578,'FU Allocations'!N2583,'FU Allocations'!N2588,'FU Allocations'!N2593,'FU Allocations'!N2598,'FU Allocations'!N2603,'FU Allocations'!N2608,'FU Allocations'!N2613,'FU Allocations'!N2618,'FU Allocations'!N2623,'FU Allocations'!N2628,'FU Allocations'!N2633,'FU Allocations'!N2638,'FU Allocations'!N2643,'FU Allocations'!N2648,'FU Allocations'!N2653,'FU Allocations'!N2658,'FU Allocations'!N2663,'FU Allocations'!N2668,'FU Allocations'!N2673,'FU Allocations'!N2678,'FU Allocations'!N2683,'FU Allocations'!N2688,'FU Allocations'!N2693,'FU Allocations'!N2698,'FU Allocations'!N2703,'FU Allocations'!N2708,'FU Allocations'!N2713,'FU Allocations'!N2718,'FU Allocations'!N2724)</f>
        <v>107923.20509999999</v>
      </c>
      <c r="C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134" s="276">
        <f>SUM('FU Allocations'!O2493,'FU Allocations'!O2498,'FU Allocations'!O2503,'FU Allocations'!O2508,'FU Allocations'!O2513,'FU Allocations'!O2518,'FU Allocations'!O2523,'FU Allocations'!O2528,'FU Allocations'!O2533,'FU Allocations'!O2538,'FU Allocations'!O2543,'FU Allocations'!O2548,'FU Allocations'!O2553,'FU Allocations'!O2558,'FU Allocations'!O2563,'FU Allocations'!O2568,'FU Allocations'!O2573,'FU Allocations'!O2578,'FU Allocations'!O2583,'FU Allocations'!O2588,'FU Allocations'!O2593,'FU Allocations'!O2598,'FU Allocations'!O2603,'FU Allocations'!O2608,'FU Allocations'!O2613,'FU Allocations'!O2618,'FU Allocations'!O2623,'FU Allocations'!O2628,'FU Allocations'!O2633,'FU Allocations'!O2638,'FU Allocations'!O2643,'FU Allocations'!O2648,'FU Allocations'!O2653,'FU Allocations'!O2658,'FU Allocations'!O2663,'FU Allocations'!O2668,'FU Allocations'!O2673,'FU Allocations'!O2678,'FU Allocations'!O2683,'FU Allocations'!O2688,'FU Allocations'!O2693,'FU Allocations'!O2698,'FU Allocations'!O2703,'FU Allocations'!O2708,'FU Allocations'!O2713,'FU Allocations'!O2718,'FU Allocations'!O2724)</f>
        <v>210535.0557</v>
      </c>
      <c r="AF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134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134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135" spans="1:48">
      <c r="A135" s="242" t="s">
        <v>53</v>
      </c>
      <c r="B135" s="275">
        <f>SUM('FU Allocations'!N2729,'FU Allocations'!N2734,'FU Allocations'!N2739,'FU Allocations'!N2744,'FU Allocations'!N2749,'FU Allocations'!N2754,'FU Allocations'!N2759,'FU Allocations'!N2764,'FU Allocations'!N2769,'FU Allocations'!N2774,'FU Allocations'!N2779,'FU Allocations'!N2784,'FU Allocations'!N2789,'FU Allocations'!N2794,'FU Allocations'!N2799,'FU Allocations'!N2804,'FU Allocations'!N2809,'FU Allocations'!N2804,'FU Allocations'!N2809,'FU Allocations'!N2814,'FU Allocations'!N2819,'FU Allocations'!N2824,'FU Allocations'!N2829,'FU Allocations'!N2834,'FU Allocations'!N2839,'FU Allocations'!N2844,'FU Allocations'!N2849,'FU Allocations'!N2854,'FU Allocations'!N2859,'FU Allocations'!N2864,'FU Allocations'!N2869,'FU Allocations'!N2874,'FU Allocations'!N2879,'FU Allocations'!N2884,'FU Allocations'!N2889,'FU Allocations'!N2894,'FU Allocations'!N2899,'FU Allocations'!N2904,'FU Allocations'!N2909,'FU Allocations'!N2914,'FU Allocations'!N2919,'FU Allocations'!N2925)</f>
        <v>13191.8639</v>
      </c>
      <c r="C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135" s="276">
        <f>SUM('FU Allocations'!O2729,'FU Allocations'!O2734,'FU Allocations'!O2739,'FU Allocations'!O2744,'FU Allocations'!O2749,'FU Allocations'!O2754,'FU Allocations'!O2759,'FU Allocations'!O2764,'FU Allocations'!O2769,'FU Allocations'!O2774,'FU Allocations'!O2779,'FU Allocations'!O2784,'FU Allocations'!O2789,'FU Allocations'!O2794,'FU Allocations'!O2799,'FU Allocations'!O2804,'FU Allocations'!O2809,'FU Allocations'!O2804,'FU Allocations'!O2809,'FU Allocations'!O2814,'FU Allocations'!O2819,'FU Allocations'!O2824,'FU Allocations'!O2829,'FU Allocations'!O2834,'FU Allocations'!O2839,'FU Allocations'!O2844,'FU Allocations'!O2849,'FU Allocations'!O2854,'FU Allocations'!O2859,'FU Allocations'!O2864,'FU Allocations'!O2869,'FU Allocations'!O2874,'FU Allocations'!O2879,'FU Allocations'!O2884,'FU Allocations'!O2889,'FU Allocations'!O2894,'FU Allocations'!O2899,'FU Allocations'!O2904,'FU Allocations'!O2909,'FU Allocations'!O2914,'FU Allocations'!O2919,'FU Allocations'!O2925)</f>
        <v>45396.404900000001</v>
      </c>
      <c r="AF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135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135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136" spans="1:48">
      <c r="A136" s="242" t="s">
        <v>83</v>
      </c>
      <c r="B136" s="275">
        <f>SUM('FU Allocations'!N2930,'FU Allocations'!N2935,'FU Allocations'!N2940,'FU Allocations'!N2945,'FU Allocations'!N2950,'FU Allocations'!N2955,'FU Allocations'!N2960,'FU Allocations'!N2965,'FU Allocations'!N2970,'FU Allocations'!N2975,'FU Allocations'!N2980,'FU Allocations'!N2985,'FU Allocations'!N2990,'FU Allocations'!N2995,'FU Allocations'!N3000,'FU Allocations'!N3005,'FU Allocations'!N3010,'FU Allocations'!N3015,'FU Allocations'!N3020,'FU Allocations'!N3025,'FU Allocations'!N3030,'FU Allocations'!N3035,'FU Allocations'!N3040,'FU Allocations'!N3045,'FU Allocations'!N3050,'FU Allocations'!N3055,'FU Allocations'!N3060,'FU Allocations'!N3065,'FU Allocations'!N3070,'FU Allocations'!N3075,'FU Allocations'!N3080,'FU Allocations'!N3085,'FU Allocations'!N3090,'FU Allocations'!N3095,'FU Allocations'!N3100,'FU Allocations'!N3105,'FU Allocations'!N3110,'FU Allocations'!N3115,'FU Allocations'!N3120,'FU Allocations'!N3125,'FU Allocations'!N3130,'FU Allocations'!N3135,'FU Allocations'!N3140,'FU Allocations'!N3145,'FU Allocations'!N3150,'FU Allocations'!N3155,'FU Allocations'!N3161)</f>
        <v>73586.291599999997</v>
      </c>
      <c r="C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136" s="276">
        <f>SUM('FU Allocations'!O2930,'FU Allocations'!O2935,'FU Allocations'!O2940,'FU Allocations'!O2945,'FU Allocations'!O2950,'FU Allocations'!O2955,'FU Allocations'!O2960,'FU Allocations'!O2965,'FU Allocations'!O2970,'FU Allocations'!O2975,'FU Allocations'!O2980,'FU Allocations'!O2985,'FU Allocations'!O2990,'FU Allocations'!O2995,'FU Allocations'!O3000,'FU Allocations'!O3005,'FU Allocations'!O3010,'FU Allocations'!O3015,'FU Allocations'!O3020,'FU Allocations'!O3025,'FU Allocations'!O3030,'FU Allocations'!O3035,'FU Allocations'!O3040,'FU Allocations'!O3045,'FU Allocations'!O3050,'FU Allocations'!O3055,'FU Allocations'!O3060,'FU Allocations'!O3065,'FU Allocations'!O3070,'FU Allocations'!O3075,'FU Allocations'!O3080,'FU Allocations'!O3085,'FU Allocations'!O3090,'FU Allocations'!O3095,'FU Allocations'!O3100,'FU Allocations'!O3105,'FU Allocations'!O3110,'FU Allocations'!O3115,'FU Allocations'!O3120,'FU Allocations'!O3125,'FU Allocations'!O3130,'FU Allocations'!O3135,'FU Allocations'!O3140,'FU Allocations'!O3145,'FU Allocations'!O3150,'FU Allocations'!O3155,'FU Allocations'!O3161)</f>
        <v>98315.434799999988</v>
      </c>
      <c r="AF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136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136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137" spans="1:48">
      <c r="A137" s="242" t="s">
        <v>82</v>
      </c>
      <c r="B137" s="275">
        <f>SUM('FU Allocations'!N1313,'FU Allocations'!N1318,'FU Allocations'!N1323,'FU Allocations'!N1328,'FU Allocations'!N1333,'FU Allocations'!N1338,'FU Allocations'!N1343,'FU Allocations'!N1348,'FU Allocations'!N1353,'FU Allocations'!N1358,'FU Allocations'!N1363,'FU Allocations'!N1368,'FU Allocations'!N1373,'FU Allocations'!N1378,'FU Allocations'!N1383,'FU Allocations'!N1388,'FU Allocations'!N1393,'FU Allocations'!N1398,'FU Allocations'!N1403,'FU Allocations'!N1408,'FU Allocations'!N1413,'FU Allocations'!N1418,'FU Allocations'!N1423,'FU Allocations'!N1428,'FU Allocations'!N1433,'FU Allocations'!N1438,'FU Allocations'!N1443,'FU Allocations'!N1448,'FU Allocations'!N1453,'FU Allocations'!N1458,'FU Allocations'!N1463,'FU Allocations'!N1468,'FU Allocations'!N1473,'FU Allocations'!N1478,'FU Allocations'!N1483,'FU Allocations'!N1488,'FU Allocations'!N1493,'FU Allocations'!N1498,'FU Allocations'!N1503,'FU Allocations'!N1508,'FU Allocations'!N1513,'FU Allocations'!N1518,'FU Allocations'!N1523,'FU Allocations'!N1529)</f>
        <v>14918.2073</v>
      </c>
      <c r="C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137" s="276">
        <f>SUM('FU Allocations'!O1313,'FU Allocations'!O1318,'FU Allocations'!O1323,'FU Allocations'!O1328,'FU Allocations'!O1333,'FU Allocations'!O1338,'FU Allocations'!O1343,'FU Allocations'!O1348,'FU Allocations'!O1353,'FU Allocations'!O1358,'FU Allocations'!O1363,'FU Allocations'!O1368,'FU Allocations'!O1373,'FU Allocations'!O1378,'FU Allocations'!O1383,'FU Allocations'!O1388,'FU Allocations'!O1393,'FU Allocations'!O1398,'FU Allocations'!O1403,'FU Allocations'!O1408,'FU Allocations'!O1413,'FU Allocations'!O1418,'FU Allocations'!O1423,'FU Allocations'!O1428,'FU Allocations'!O1433,'FU Allocations'!O1438,'FU Allocations'!O1443,'FU Allocations'!O1448,'FU Allocations'!O1453,'FU Allocations'!O1458,'FU Allocations'!O1463,'FU Allocations'!O1468,'FU Allocations'!O1473,'FU Allocations'!O1478,'FU Allocations'!O1483,'FU Allocations'!O1488,'FU Allocations'!O1493,'FU Allocations'!O1498,'FU Allocations'!O1503,'FU Allocations'!O1508,'FU Allocations'!O1513,'FU Allocations'!O1518,'FU Allocations'!O1523,'FU Allocations'!O1529)</f>
        <v>39088.804499999998</v>
      </c>
      <c r="AF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137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137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138" spans="1:48">
      <c r="A138" s="242" t="s">
        <v>85</v>
      </c>
      <c r="B138" s="275">
        <f>SUM('FU Allocations'!N3166,'FU Allocations'!N3171,'FU Allocations'!N3176,'FU Allocations'!N3181,'FU Allocations'!N3186,'FU Allocations'!N3191,'FU Allocations'!N3196,'FU Allocations'!N3201,'FU Allocations'!N3206,'FU Allocations'!N3211,'FU Allocations'!N3216,'FU Allocations'!N3221,'FU Allocations'!N3226,'FU Allocations'!N3231,'FU Allocations'!N3236,'FU Allocations'!N3241,'FU Allocations'!N3246,'FU Allocations'!N3251,'FU Allocations'!N3256,'FU Allocations'!N3261,'FU Allocations'!N3266,'FU Allocations'!N3271,'FU Allocations'!N3276,'FU Allocations'!N3281,'FU Allocations'!N3286,'FU Allocations'!N3291,'FU Allocations'!N3296,'FU Allocations'!N3301,'FU Allocations'!N3306,'FU Allocations'!N3311,'FU Allocations'!N3316,'FU Allocations'!N3321,'FU Allocations'!N3326,'FU Allocations'!N3331,'FU Allocations'!N3336,'FU Allocations'!N3341,'FU Allocations'!N3346,'FU Allocations'!N3351,'FU Allocations'!N3356,'FU Allocations'!N3361,'FU Allocations'!N3366,'FU Allocations'!N3371,'FU Allocations'!N3376,'FU Allocations'!N3381,'FU Allocations'!N3386,'FU Allocations'!N3391,'FU Allocations'!N3396)</f>
        <v>64212.061900000001</v>
      </c>
      <c r="C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138" s="276">
        <f>SUM('FU Allocations'!O3166,'FU Allocations'!O3171,'FU Allocations'!O3176,'FU Allocations'!O3181,'FU Allocations'!O3186,'FU Allocations'!O3191,'FU Allocations'!O3196,'FU Allocations'!O3201,'FU Allocations'!O3206,'FU Allocations'!O3211,'FU Allocations'!O3216,'FU Allocations'!O3221,'FU Allocations'!O3226,'FU Allocations'!O3231,'FU Allocations'!O3236,'FU Allocations'!O3241,'FU Allocations'!O3246,'FU Allocations'!O3251,'FU Allocations'!O3256,'FU Allocations'!O3261,'FU Allocations'!O3266,'FU Allocations'!O3271,'FU Allocations'!O3276,'FU Allocations'!O3281,'FU Allocations'!O3286,'FU Allocations'!O3291,'FU Allocations'!O3296,'FU Allocations'!O3301,'FU Allocations'!O3306,'FU Allocations'!O3311,'FU Allocations'!O3316,'FU Allocations'!O3321,'FU Allocations'!O3326,'FU Allocations'!O3331,'FU Allocations'!O3336,'FU Allocations'!O3341,'FU Allocations'!O3346,'FU Allocations'!O3351,'FU Allocations'!O3356,'FU Allocations'!O3361,'FU Allocations'!O3366,'FU Allocations'!O3371,'FU Allocations'!O3376,'FU Allocations'!O3381,'FU Allocations'!O3386,'FU Allocations'!O3391,'FU Allocations'!O3396)</f>
        <v>127051.98639999999</v>
      </c>
      <c r="AF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138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138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139" spans="1:48">
      <c r="A139" s="242" t="s">
        <v>66</v>
      </c>
      <c r="B139" s="275">
        <f>SUM('FU Allocations'!N3401,'FU Allocations'!N3406,'FU Allocations'!N3411,'FU Allocations'!N3416,'FU Allocations'!N3421,'FU Allocations'!N3426,'FU Allocations'!N3431,'FU Allocations'!N3436,'FU Allocations'!N3441,'FU Allocations'!N3446,'FU Allocations'!N3451,'FU Allocations'!N3456,'FU Allocations'!N3461,'FU Allocations'!N3466,'FU Allocations'!N3471,'FU Allocations'!N3476,'FU Allocations'!N3481,'FU Allocations'!N3486,'FU Allocations'!N3491,'FU Allocations'!N3496,'FU Allocations'!N3501,'FU Allocations'!N3506,'FU Allocations'!N3511,'FU Allocations'!N3516,'FU Allocations'!N3521,'FU Allocations'!N3526,'FU Allocations'!N3531,'FU Allocations'!N3536,'FU Allocations'!N3541,'FU Allocations'!N3546,'FU Allocations'!N3551,'FU Allocations'!N3556,'FU Allocations'!N3561,'FU Allocations'!N3566,'FU Allocations'!N3571,'FU Allocations'!N3576,'FU Allocations'!N3581,'FU Allocations'!N3586,'FU Allocations'!N3591,'FU Allocations'!N3596)</f>
        <v>59217.659599999999</v>
      </c>
      <c r="C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139" s="276">
        <f>SUM('FU Allocations'!O3401,'FU Allocations'!O3406,'FU Allocations'!O3411,'FU Allocations'!O3416,'FU Allocations'!O3421,'FU Allocations'!O3426,'FU Allocations'!O3431,'FU Allocations'!O3436,'FU Allocations'!O3441,'FU Allocations'!O3446,'FU Allocations'!O3451,'FU Allocations'!O3456,'FU Allocations'!O3461,'FU Allocations'!O3466,'FU Allocations'!O3471,'FU Allocations'!O3476,'FU Allocations'!O3481,'FU Allocations'!O3486,'FU Allocations'!O3491,'FU Allocations'!O3496,'FU Allocations'!O3501,'FU Allocations'!O3506,'FU Allocations'!O3511,'FU Allocations'!O3516,'FU Allocations'!O3521,'FU Allocations'!O3526,'FU Allocations'!O3531,'FU Allocations'!O3536,'FU Allocations'!O3541,'FU Allocations'!O3546,'FU Allocations'!O3551,'FU Allocations'!O3556,'FU Allocations'!O3561,'FU Allocations'!O3566,'FU Allocations'!O3571,'FU Allocations'!O3576,'FU Allocations'!O3581,'FU Allocations'!O3586,'FU Allocations'!O3591,'FU Allocations'!O3596)</f>
        <v>153339.81529999999</v>
      </c>
      <c r="AF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139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139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140" spans="1:48">
      <c r="A140" s="242" t="s">
        <v>51</v>
      </c>
      <c r="B140" s="275">
        <f>SUM('FU Allocations'!N3601,'FU Allocations'!N3606,'FU Allocations'!N3611,'FU Allocations'!N3616,'FU Allocations'!N3621,'FU Allocations'!N3626,'FU Allocations'!N3631,'FU Allocations'!N3636,'FU Allocations'!N3641,'FU Allocations'!N3646,'FU Allocations'!N3651,'FU Allocations'!N3656,'FU Allocations'!N3661,'FU Allocations'!N3666,'FU Allocations'!N3671,'FU Allocations'!N3676,'FU Allocations'!N3681,'FU Allocations'!N3686,'FU Allocations'!N3691,'FU Allocations'!N3696,'FU Allocations'!N3701,'FU Allocations'!N3706,'FU Allocations'!N3711,'FU Allocations'!N3716,'FU Allocations'!N3721,'FU Allocations'!N3726,'FU Allocations'!N3731,'FU Allocations'!N3736,'FU Allocations'!N3741,'FU Allocations'!N3746,'FU Allocations'!N3751,'FU Allocations'!N3756,'FU Allocations'!N3761,'FU Allocations'!N3766,'FU Allocations'!N3771,'FU Allocations'!N3776,'FU Allocations'!N3781)</f>
        <v>14239.754600000002</v>
      </c>
      <c r="C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140" s="276">
        <f>SUM('FU Allocations'!O3601,'FU Allocations'!O3606,'FU Allocations'!O3611,'FU Allocations'!O3616,'FU Allocations'!O3621,'FU Allocations'!O3626,'FU Allocations'!O3631,'FU Allocations'!O3636,'FU Allocations'!O3641,'FU Allocations'!O3646,'FU Allocations'!O3651,'FU Allocations'!O3656,'FU Allocations'!O3661,'FU Allocations'!O3666,'FU Allocations'!O3671,'FU Allocations'!O3676,'FU Allocations'!O3681,'FU Allocations'!O3686,'FU Allocations'!O3691,'FU Allocations'!O3696,'FU Allocations'!O3701,'FU Allocations'!O3706,'FU Allocations'!O3711,'FU Allocations'!O3716,'FU Allocations'!O3721,'FU Allocations'!O3726,'FU Allocations'!O3731,'FU Allocations'!O3736,'FU Allocations'!O3741,'FU Allocations'!O3746,'FU Allocations'!O3751,'FU Allocations'!O3756,'FU Allocations'!O3761,'FU Allocations'!O3766,'FU Allocations'!O3771,'FU Allocations'!O3776,'FU Allocations'!O3781)</f>
        <v>32427.834599999995</v>
      </c>
      <c r="AF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140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140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141" spans="1:48">
      <c r="A141" s="242" t="s">
        <v>91</v>
      </c>
      <c r="B141" s="275">
        <f>SUM('FU Allocations'!N1534,'FU Allocations'!N1539,'FU Allocations'!N1544,'FU Allocations'!N1549,'FU Allocations'!N1554,'FU Allocations'!N1559,'FU Allocations'!N1564,'FU Allocations'!N1569,'FU Allocations'!N1574,'FU Allocations'!N1579,'FU Allocations'!N1584,'FU Allocations'!N1589,'FU Allocations'!N1594,'FU Allocations'!N1599,'FU Allocations'!N1604,'FU Allocations'!N1609,'FU Allocations'!N1614,'FU Allocations'!N1619,'FU Allocations'!N1624,'FU Allocations'!N1629,'FU Allocations'!N1634,'FU Allocations'!N1639,'FU Allocations'!N1644,'FU Allocations'!N1649,'FU Allocations'!N1654,'FU Allocations'!N1659,'FU Allocations'!N1664,'FU Allocations'!N1669,'FU Allocations'!N1674,'FU Allocations'!N1679,'FU Allocations'!N1684,'FU Allocations'!N1689,'FU Allocations'!N1694,'FU Allocations'!N1699,'FU Allocations'!N1704,'FU Allocations'!N1709,'FU Allocations'!N1714,'FU Allocations'!N1719,'FU Allocations'!N1724,'FU Allocations'!N1729,'FU Allocations'!N1734,'FU Allocations'!N1739,'FU Allocations'!N1744)</f>
        <v>22936.745500000005</v>
      </c>
      <c r="C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141" s="276">
        <f>SUM('FU Allocations'!O1534,'FU Allocations'!O1539,'FU Allocations'!O1544,'FU Allocations'!O1549,'FU Allocations'!O1554,'FU Allocations'!O1559,'FU Allocations'!O1564,'FU Allocations'!O1569,'FU Allocations'!O1574,'FU Allocations'!O1579,'FU Allocations'!O1584,'FU Allocations'!O1589,'FU Allocations'!O1594,'FU Allocations'!O1599,'FU Allocations'!O1604,'FU Allocations'!O1609,'FU Allocations'!O1614,'FU Allocations'!O1619,'FU Allocations'!O1624,'FU Allocations'!O1629,'FU Allocations'!O1634,'FU Allocations'!O1639,'FU Allocations'!O1644,'FU Allocations'!O1649,'FU Allocations'!O1654,'FU Allocations'!O1659,'FU Allocations'!O1664,'FU Allocations'!O1669,'FU Allocations'!O1674,'FU Allocations'!O1679,'FU Allocations'!O1684,'FU Allocations'!O1689,'FU Allocations'!O1694,'FU Allocations'!O1699,'FU Allocations'!O1704,'FU Allocations'!O1709,'FU Allocations'!O1714,'FU Allocations'!O1719,'FU Allocations'!O1724,'FU Allocations'!O1729,'FU Allocations'!O1734,'FU Allocations'!O1739,'FU Allocations'!O1744)</f>
        <v>27560.456799999996</v>
      </c>
      <c r="AF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141" s="276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141" s="27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142" spans="1:48">
      <c r="A142" s="242" t="s">
        <v>54</v>
      </c>
      <c r="B142" s="278">
        <f>SUM('FU Allocations'!N3786,'FU Allocations'!N3791,'FU Allocations'!N3796,'FU Allocations'!N3801,'FU Allocations'!N3806,'FU Allocations'!N3811,'FU Allocations'!N3816,'FU Allocations'!N3821,'FU Allocations'!N3826,'FU Allocations'!N3831,'FU Allocations'!N3836,'FU Allocations'!N3841,'FU Allocations'!N3846,'FU Allocations'!N3851,'FU Allocations'!N3856,'FU Allocations'!N3861,'FU Allocations'!N3866,'FU Allocations'!N3871,'FU Allocations'!N3876,'FU Allocations'!N3881,'FU Allocations'!N3886,'FU Allocations'!N3891,'FU Allocations'!N3896,'FU Allocations'!N3901,'FU Allocations'!N3906,'FU Allocations'!N3911,'FU Allocations'!N3916,'FU Allocations'!N3921,'FU Allocations'!N3926,'FU Allocations'!N3931,'FU Allocations'!N3936,'FU Allocations'!N3941,'FU Allocations'!N3946,'FU Allocations'!N3951,'FU Allocations'!N3956,'FU Allocations'!N3961,'FU Allocations'!N3966,'FU Allocations'!N3971,'FU Allocations'!N3976,'FU Allocations'!N3981,'FU Allocations'!N3986,'FU Allocations'!N3991,'FU Allocations'!N3996)</f>
        <v>23927.917700000002</v>
      </c>
      <c r="C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142" s="279">
        <f>SUM('FU Allocations'!O3786,'FU Allocations'!O3791,'FU Allocations'!O3796,'FU Allocations'!O3801,'FU Allocations'!O3806,'FU Allocations'!O3811,'FU Allocations'!O3816,'FU Allocations'!O3821,'FU Allocations'!O3826,'FU Allocations'!O3831,'FU Allocations'!O3836,'FU Allocations'!O3841,'FU Allocations'!O3846,'FU Allocations'!O3851,'FU Allocations'!O3856,'FU Allocations'!O3861,'FU Allocations'!O3866,'FU Allocations'!O3871,'FU Allocations'!O3876,'FU Allocations'!O3881,'FU Allocations'!O3886,'FU Allocations'!O3891,'FU Allocations'!O3896,'FU Allocations'!O3901,'FU Allocations'!O3906,'FU Allocations'!O3911,'FU Allocations'!O3916,'FU Allocations'!O3921,'FU Allocations'!O3926,'FU Allocations'!O3931,'FU Allocations'!O3936,'FU Allocations'!O3941,'FU Allocations'!O3946,'FU Allocations'!O3951,'FU Allocations'!O3956,'FU Allocations'!O3961,'FU Allocations'!O3966,'FU Allocations'!O3971,'FU Allocations'!O3976,'FU Allocations'!O3981,'FU Allocations'!O3986,'FU Allocations'!O3991,'FU Allocations'!O3996)</f>
        <v>53535.963399999993</v>
      </c>
      <c r="AF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142" s="27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142" s="280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145" spans="1:48">
      <c r="A145" s="241" t="s">
        <v>1033</v>
      </c>
    </row>
    <row r="146" spans="1:48">
      <c r="B146" s="249">
        <v>1971</v>
      </c>
      <c r="C146" s="249">
        <v>1972</v>
      </c>
      <c r="D146" s="249">
        <v>1973</v>
      </c>
      <c r="E146" s="249">
        <v>1974</v>
      </c>
      <c r="F146" s="249">
        <v>1975</v>
      </c>
      <c r="G146" s="249">
        <v>1976</v>
      </c>
      <c r="H146" s="249">
        <v>1977</v>
      </c>
      <c r="I146" s="249">
        <v>1978</v>
      </c>
      <c r="J146" s="249">
        <v>1979</v>
      </c>
      <c r="K146" s="249">
        <v>1980</v>
      </c>
      <c r="L146" s="249">
        <v>1981</v>
      </c>
      <c r="M146" s="249">
        <v>1982</v>
      </c>
      <c r="N146" s="249">
        <v>1983</v>
      </c>
      <c r="O146" s="249">
        <v>1984</v>
      </c>
      <c r="P146" s="249">
        <v>1985</v>
      </c>
      <c r="Q146" s="249">
        <v>1986</v>
      </c>
      <c r="R146" s="249">
        <v>1987</v>
      </c>
      <c r="S146" s="249">
        <v>1988</v>
      </c>
      <c r="T146" s="249">
        <v>1989</v>
      </c>
      <c r="U146" s="249">
        <v>1990</v>
      </c>
      <c r="V146" s="249">
        <v>1991</v>
      </c>
      <c r="W146" s="249">
        <v>1992</v>
      </c>
      <c r="X146" s="249">
        <v>1993</v>
      </c>
      <c r="Y146" s="249">
        <v>1994</v>
      </c>
      <c r="Z146" s="249">
        <v>1995</v>
      </c>
      <c r="AA146" s="249">
        <v>1996</v>
      </c>
      <c r="AB146" s="249">
        <v>1997</v>
      </c>
      <c r="AC146" s="249">
        <v>1998</v>
      </c>
      <c r="AD146" s="249">
        <v>1999</v>
      </c>
      <c r="AE146" s="249">
        <v>2000</v>
      </c>
      <c r="AF146" s="249">
        <v>2001</v>
      </c>
      <c r="AG146" s="249">
        <v>2002</v>
      </c>
      <c r="AH146" s="249">
        <v>2003</v>
      </c>
      <c r="AI146" s="249">
        <v>2004</v>
      </c>
      <c r="AJ146" s="249">
        <v>2005</v>
      </c>
      <c r="AK146" s="249">
        <v>2006</v>
      </c>
      <c r="AL146" s="249">
        <v>2007</v>
      </c>
      <c r="AM146" s="249">
        <v>2008</v>
      </c>
      <c r="AN146" s="249">
        <v>2009</v>
      </c>
      <c r="AO146" s="249">
        <v>2010</v>
      </c>
      <c r="AP146" s="249">
        <v>2011</v>
      </c>
      <c r="AQ146" s="249">
        <v>2012</v>
      </c>
      <c r="AR146" s="249">
        <v>2013</v>
      </c>
      <c r="AS146" s="249">
        <v>2014</v>
      </c>
      <c r="AT146" s="249">
        <v>2015</v>
      </c>
      <c r="AU146" s="249">
        <v>2016</v>
      </c>
      <c r="AV146" s="249">
        <v>2017</v>
      </c>
    </row>
    <row r="147" spans="1:48">
      <c r="A147" s="242" t="s">
        <v>84</v>
      </c>
      <c r="B147" s="261">
        <f>B131/SUM(B$131:B$142)</f>
        <v>0.25601622378481625</v>
      </c>
      <c r="C147" s="262" t="e">
        <f t="shared" ref="C147:AV152" si="37">C131/SUM(C$131:C$142)</f>
        <v>#REF!</v>
      </c>
      <c r="D147" s="262" t="e">
        <f t="shared" si="37"/>
        <v>#REF!</v>
      </c>
      <c r="E147" s="262" t="e">
        <f t="shared" si="37"/>
        <v>#REF!</v>
      </c>
      <c r="F147" s="262" t="e">
        <f t="shared" si="37"/>
        <v>#REF!</v>
      </c>
      <c r="G147" s="262" t="e">
        <f t="shared" si="37"/>
        <v>#REF!</v>
      </c>
      <c r="H147" s="262" t="e">
        <f t="shared" si="37"/>
        <v>#REF!</v>
      </c>
      <c r="I147" s="262" t="e">
        <f t="shared" si="37"/>
        <v>#REF!</v>
      </c>
      <c r="J147" s="262" t="e">
        <f t="shared" si="37"/>
        <v>#REF!</v>
      </c>
      <c r="K147" s="262" t="e">
        <f t="shared" si="37"/>
        <v>#REF!</v>
      </c>
      <c r="L147" s="262" t="e">
        <f t="shared" si="37"/>
        <v>#REF!</v>
      </c>
      <c r="M147" s="262" t="e">
        <f t="shared" si="37"/>
        <v>#REF!</v>
      </c>
      <c r="N147" s="262" t="e">
        <f t="shared" si="37"/>
        <v>#REF!</v>
      </c>
      <c r="O147" s="262" t="e">
        <f t="shared" si="37"/>
        <v>#REF!</v>
      </c>
      <c r="P147" s="262" t="e">
        <f t="shared" si="37"/>
        <v>#REF!</v>
      </c>
      <c r="Q147" s="262" t="e">
        <f t="shared" si="37"/>
        <v>#REF!</v>
      </c>
      <c r="R147" s="262" t="e">
        <f t="shared" si="37"/>
        <v>#REF!</v>
      </c>
      <c r="S147" s="262" t="e">
        <f t="shared" si="37"/>
        <v>#REF!</v>
      </c>
      <c r="T147" s="262" t="e">
        <f t="shared" si="37"/>
        <v>#REF!</v>
      </c>
      <c r="U147" s="262" t="e">
        <f t="shared" si="37"/>
        <v>#REF!</v>
      </c>
      <c r="V147" s="262" t="e">
        <f t="shared" si="37"/>
        <v>#REF!</v>
      </c>
      <c r="W147" s="262" t="e">
        <f t="shared" si="37"/>
        <v>#REF!</v>
      </c>
      <c r="X147" s="262" t="e">
        <f t="shared" si="37"/>
        <v>#REF!</v>
      </c>
      <c r="Y147" s="262" t="e">
        <f t="shared" si="37"/>
        <v>#REF!</v>
      </c>
      <c r="Z147" s="262" t="e">
        <f t="shared" si="37"/>
        <v>#REF!</v>
      </c>
      <c r="AA147" s="262" t="e">
        <f t="shared" si="37"/>
        <v>#REF!</v>
      </c>
      <c r="AB147" s="262" t="e">
        <f t="shared" si="37"/>
        <v>#REF!</v>
      </c>
      <c r="AC147" s="262" t="e">
        <f t="shared" si="37"/>
        <v>#REF!</v>
      </c>
      <c r="AD147" s="262" t="e">
        <f t="shared" si="37"/>
        <v>#REF!</v>
      </c>
      <c r="AE147" s="262">
        <f t="shared" si="37"/>
        <v>0.17589405749900625</v>
      </c>
      <c r="AF147" s="262" t="e">
        <f t="shared" si="37"/>
        <v>#REF!</v>
      </c>
      <c r="AG147" s="262" t="e">
        <f t="shared" si="37"/>
        <v>#REF!</v>
      </c>
      <c r="AH147" s="262" t="e">
        <f t="shared" si="37"/>
        <v>#REF!</v>
      </c>
      <c r="AI147" s="262" t="e">
        <f t="shared" si="37"/>
        <v>#REF!</v>
      </c>
      <c r="AJ147" s="262" t="e">
        <f t="shared" si="37"/>
        <v>#REF!</v>
      </c>
      <c r="AK147" s="262" t="e">
        <f t="shared" si="37"/>
        <v>#REF!</v>
      </c>
      <c r="AL147" s="262" t="e">
        <f t="shared" si="37"/>
        <v>#REF!</v>
      </c>
      <c r="AM147" s="262" t="e">
        <f t="shared" si="37"/>
        <v>#REF!</v>
      </c>
      <c r="AN147" s="262" t="e">
        <f t="shared" si="37"/>
        <v>#REF!</v>
      </c>
      <c r="AO147" s="262" t="e">
        <f t="shared" si="37"/>
        <v>#REF!</v>
      </c>
      <c r="AP147" s="262" t="e">
        <f t="shared" si="37"/>
        <v>#REF!</v>
      </c>
      <c r="AQ147" s="262" t="e">
        <f t="shared" si="37"/>
        <v>#REF!</v>
      </c>
      <c r="AR147" s="262" t="e">
        <f t="shared" si="37"/>
        <v>#REF!</v>
      </c>
      <c r="AS147" s="262" t="e">
        <f t="shared" si="37"/>
        <v>#REF!</v>
      </c>
      <c r="AT147" s="262" t="e">
        <f t="shared" si="37"/>
        <v>#REF!</v>
      </c>
      <c r="AU147" s="262" t="e">
        <f t="shared" si="37"/>
        <v>#REF!</v>
      </c>
      <c r="AV147" s="263" t="e">
        <f t="shared" si="37"/>
        <v>#REF!</v>
      </c>
    </row>
    <row r="148" spans="1:48">
      <c r="A148" s="242" t="s">
        <v>93</v>
      </c>
      <c r="B148" s="265">
        <f t="shared" ref="B148:Q158" si="38">B132/SUM(B$131:B$142)</f>
        <v>0.185856252269057</v>
      </c>
      <c r="C148" s="266" t="e">
        <f t="shared" si="38"/>
        <v>#REF!</v>
      </c>
      <c r="D148" s="266" t="e">
        <f t="shared" si="38"/>
        <v>#REF!</v>
      </c>
      <c r="E148" s="266" t="e">
        <f t="shared" si="38"/>
        <v>#REF!</v>
      </c>
      <c r="F148" s="266" t="e">
        <f t="shared" si="38"/>
        <v>#REF!</v>
      </c>
      <c r="G148" s="266" t="e">
        <f t="shared" si="38"/>
        <v>#REF!</v>
      </c>
      <c r="H148" s="266" t="e">
        <f t="shared" si="38"/>
        <v>#REF!</v>
      </c>
      <c r="I148" s="266" t="e">
        <f t="shared" si="38"/>
        <v>#REF!</v>
      </c>
      <c r="J148" s="266" t="e">
        <f t="shared" si="38"/>
        <v>#REF!</v>
      </c>
      <c r="K148" s="266" t="e">
        <f t="shared" si="38"/>
        <v>#REF!</v>
      </c>
      <c r="L148" s="266" t="e">
        <f t="shared" si="38"/>
        <v>#REF!</v>
      </c>
      <c r="M148" s="266" t="e">
        <f t="shared" si="38"/>
        <v>#REF!</v>
      </c>
      <c r="N148" s="266" t="e">
        <f t="shared" si="38"/>
        <v>#REF!</v>
      </c>
      <c r="O148" s="266" t="e">
        <f t="shared" si="38"/>
        <v>#REF!</v>
      </c>
      <c r="P148" s="266" t="e">
        <f t="shared" si="38"/>
        <v>#REF!</v>
      </c>
      <c r="Q148" s="266" t="e">
        <f t="shared" si="38"/>
        <v>#REF!</v>
      </c>
      <c r="R148" s="266" t="e">
        <f t="shared" si="37"/>
        <v>#REF!</v>
      </c>
      <c r="S148" s="266" t="e">
        <f t="shared" si="37"/>
        <v>#REF!</v>
      </c>
      <c r="T148" s="266" t="e">
        <f t="shared" si="37"/>
        <v>#REF!</v>
      </c>
      <c r="U148" s="266" t="e">
        <f t="shared" si="37"/>
        <v>#REF!</v>
      </c>
      <c r="V148" s="266" t="e">
        <f t="shared" si="37"/>
        <v>#REF!</v>
      </c>
      <c r="W148" s="266" t="e">
        <f t="shared" si="37"/>
        <v>#REF!</v>
      </c>
      <c r="X148" s="266" t="e">
        <f t="shared" si="37"/>
        <v>#REF!</v>
      </c>
      <c r="Y148" s="266" t="e">
        <f t="shared" si="37"/>
        <v>#REF!</v>
      </c>
      <c r="Z148" s="266" t="e">
        <f t="shared" si="37"/>
        <v>#REF!</v>
      </c>
      <c r="AA148" s="266" t="e">
        <f t="shared" si="37"/>
        <v>#REF!</v>
      </c>
      <c r="AB148" s="266" t="e">
        <f t="shared" si="37"/>
        <v>#REF!</v>
      </c>
      <c r="AC148" s="266" t="e">
        <f t="shared" si="37"/>
        <v>#REF!</v>
      </c>
      <c r="AD148" s="266" t="e">
        <f t="shared" si="37"/>
        <v>#REF!</v>
      </c>
      <c r="AE148" s="266">
        <f t="shared" si="37"/>
        <v>0.22330561669890003</v>
      </c>
      <c r="AF148" s="266" t="e">
        <f t="shared" si="37"/>
        <v>#REF!</v>
      </c>
      <c r="AG148" s="266" t="e">
        <f t="shared" si="37"/>
        <v>#REF!</v>
      </c>
      <c r="AH148" s="266" t="e">
        <f t="shared" si="37"/>
        <v>#REF!</v>
      </c>
      <c r="AI148" s="266" t="e">
        <f t="shared" si="37"/>
        <v>#REF!</v>
      </c>
      <c r="AJ148" s="266" t="e">
        <f t="shared" si="37"/>
        <v>#REF!</v>
      </c>
      <c r="AK148" s="266" t="e">
        <f t="shared" si="37"/>
        <v>#REF!</v>
      </c>
      <c r="AL148" s="266" t="e">
        <f t="shared" si="37"/>
        <v>#REF!</v>
      </c>
      <c r="AM148" s="266" t="e">
        <f t="shared" si="37"/>
        <v>#REF!</v>
      </c>
      <c r="AN148" s="266" t="e">
        <f t="shared" si="37"/>
        <v>#REF!</v>
      </c>
      <c r="AO148" s="266" t="e">
        <f t="shared" si="37"/>
        <v>#REF!</v>
      </c>
      <c r="AP148" s="266" t="e">
        <f t="shared" si="37"/>
        <v>#REF!</v>
      </c>
      <c r="AQ148" s="266" t="e">
        <f t="shared" si="37"/>
        <v>#REF!</v>
      </c>
      <c r="AR148" s="266" t="e">
        <f t="shared" si="37"/>
        <v>#REF!</v>
      </c>
      <c r="AS148" s="266" t="e">
        <f t="shared" si="37"/>
        <v>#REF!</v>
      </c>
      <c r="AT148" s="266" t="e">
        <f t="shared" si="37"/>
        <v>#REF!</v>
      </c>
      <c r="AU148" s="266" t="e">
        <f t="shared" si="37"/>
        <v>#REF!</v>
      </c>
      <c r="AV148" s="267" t="e">
        <f t="shared" si="37"/>
        <v>#REF!</v>
      </c>
    </row>
    <row r="149" spans="1:48">
      <c r="A149" s="242" t="s">
        <v>75</v>
      </c>
      <c r="B149" s="265">
        <f t="shared" si="38"/>
        <v>5.9710559673346437E-2</v>
      </c>
      <c r="C149" s="266" t="e">
        <f t="shared" si="37"/>
        <v>#REF!</v>
      </c>
      <c r="D149" s="266" t="e">
        <f t="shared" si="37"/>
        <v>#REF!</v>
      </c>
      <c r="E149" s="266" t="e">
        <f t="shared" si="37"/>
        <v>#REF!</v>
      </c>
      <c r="F149" s="266" t="e">
        <f t="shared" si="37"/>
        <v>#REF!</v>
      </c>
      <c r="G149" s="266" t="e">
        <f t="shared" si="37"/>
        <v>#REF!</v>
      </c>
      <c r="H149" s="266" t="e">
        <f t="shared" si="37"/>
        <v>#REF!</v>
      </c>
      <c r="I149" s="266" t="e">
        <f t="shared" si="37"/>
        <v>#REF!</v>
      </c>
      <c r="J149" s="266" t="e">
        <f t="shared" si="37"/>
        <v>#REF!</v>
      </c>
      <c r="K149" s="266" t="e">
        <f t="shared" si="37"/>
        <v>#REF!</v>
      </c>
      <c r="L149" s="266" t="e">
        <f t="shared" si="37"/>
        <v>#REF!</v>
      </c>
      <c r="M149" s="266" t="e">
        <f t="shared" si="37"/>
        <v>#REF!</v>
      </c>
      <c r="N149" s="266" t="e">
        <f t="shared" si="37"/>
        <v>#REF!</v>
      </c>
      <c r="O149" s="266" t="e">
        <f t="shared" si="37"/>
        <v>#REF!</v>
      </c>
      <c r="P149" s="266" t="e">
        <f t="shared" si="37"/>
        <v>#REF!</v>
      </c>
      <c r="Q149" s="266" t="e">
        <f t="shared" si="37"/>
        <v>#REF!</v>
      </c>
      <c r="R149" s="266" t="e">
        <f t="shared" si="37"/>
        <v>#REF!</v>
      </c>
      <c r="S149" s="266" t="e">
        <f t="shared" si="37"/>
        <v>#REF!</v>
      </c>
      <c r="T149" s="266" t="e">
        <f t="shared" si="37"/>
        <v>#REF!</v>
      </c>
      <c r="U149" s="266" t="e">
        <f t="shared" si="37"/>
        <v>#REF!</v>
      </c>
      <c r="V149" s="266" t="e">
        <f t="shared" si="37"/>
        <v>#REF!</v>
      </c>
      <c r="W149" s="266" t="e">
        <f t="shared" si="37"/>
        <v>#REF!</v>
      </c>
      <c r="X149" s="266" t="e">
        <f t="shared" si="37"/>
        <v>#REF!</v>
      </c>
      <c r="Y149" s="266" t="e">
        <f t="shared" si="37"/>
        <v>#REF!</v>
      </c>
      <c r="Z149" s="266" t="e">
        <f t="shared" si="37"/>
        <v>#REF!</v>
      </c>
      <c r="AA149" s="266" t="e">
        <f t="shared" si="37"/>
        <v>#REF!</v>
      </c>
      <c r="AB149" s="266" t="e">
        <f t="shared" si="37"/>
        <v>#REF!</v>
      </c>
      <c r="AC149" s="266" t="e">
        <f t="shared" si="37"/>
        <v>#REF!</v>
      </c>
      <c r="AD149" s="266" t="e">
        <f t="shared" si="37"/>
        <v>#REF!</v>
      </c>
      <c r="AE149" s="266">
        <f t="shared" si="37"/>
        <v>6.5248608967009625E-2</v>
      </c>
      <c r="AF149" s="266" t="e">
        <f t="shared" si="37"/>
        <v>#REF!</v>
      </c>
      <c r="AG149" s="266" t="e">
        <f t="shared" si="37"/>
        <v>#REF!</v>
      </c>
      <c r="AH149" s="266" t="e">
        <f t="shared" si="37"/>
        <v>#REF!</v>
      </c>
      <c r="AI149" s="266" t="e">
        <f t="shared" si="37"/>
        <v>#REF!</v>
      </c>
      <c r="AJ149" s="266" t="e">
        <f t="shared" si="37"/>
        <v>#REF!</v>
      </c>
      <c r="AK149" s="266" t="e">
        <f t="shared" si="37"/>
        <v>#REF!</v>
      </c>
      <c r="AL149" s="266" t="e">
        <f t="shared" si="37"/>
        <v>#REF!</v>
      </c>
      <c r="AM149" s="266" t="e">
        <f t="shared" si="37"/>
        <v>#REF!</v>
      </c>
      <c r="AN149" s="266" t="e">
        <f t="shared" si="37"/>
        <v>#REF!</v>
      </c>
      <c r="AO149" s="266" t="e">
        <f t="shared" si="37"/>
        <v>#REF!</v>
      </c>
      <c r="AP149" s="266" t="e">
        <f t="shared" si="37"/>
        <v>#REF!</v>
      </c>
      <c r="AQ149" s="266" t="e">
        <f t="shared" si="37"/>
        <v>#REF!</v>
      </c>
      <c r="AR149" s="266" t="e">
        <f t="shared" si="37"/>
        <v>#REF!</v>
      </c>
      <c r="AS149" s="266" t="e">
        <f t="shared" si="37"/>
        <v>#REF!</v>
      </c>
      <c r="AT149" s="266" t="e">
        <f t="shared" si="37"/>
        <v>#REF!</v>
      </c>
      <c r="AU149" s="266" t="e">
        <f t="shared" si="37"/>
        <v>#REF!</v>
      </c>
      <c r="AV149" s="267" t="e">
        <f t="shared" si="37"/>
        <v>#REF!</v>
      </c>
    </row>
    <row r="150" spans="1:48">
      <c r="A150" s="242" t="s">
        <v>72</v>
      </c>
      <c r="B150" s="265">
        <f t="shared" si="38"/>
        <v>0.13647152184017478</v>
      </c>
      <c r="C150" s="266" t="e">
        <f t="shared" si="37"/>
        <v>#REF!</v>
      </c>
      <c r="D150" s="266" t="e">
        <f t="shared" si="37"/>
        <v>#REF!</v>
      </c>
      <c r="E150" s="266" t="e">
        <f t="shared" si="37"/>
        <v>#REF!</v>
      </c>
      <c r="F150" s="266" t="e">
        <f t="shared" si="37"/>
        <v>#REF!</v>
      </c>
      <c r="G150" s="266" t="e">
        <f t="shared" si="37"/>
        <v>#REF!</v>
      </c>
      <c r="H150" s="266" t="e">
        <f t="shared" si="37"/>
        <v>#REF!</v>
      </c>
      <c r="I150" s="266" t="e">
        <f t="shared" si="37"/>
        <v>#REF!</v>
      </c>
      <c r="J150" s="266" t="e">
        <f t="shared" si="37"/>
        <v>#REF!</v>
      </c>
      <c r="K150" s="266" t="e">
        <f t="shared" si="37"/>
        <v>#REF!</v>
      </c>
      <c r="L150" s="266" t="e">
        <f t="shared" si="37"/>
        <v>#REF!</v>
      </c>
      <c r="M150" s="266" t="e">
        <f t="shared" si="37"/>
        <v>#REF!</v>
      </c>
      <c r="N150" s="266" t="e">
        <f t="shared" si="37"/>
        <v>#REF!</v>
      </c>
      <c r="O150" s="266" t="e">
        <f t="shared" si="37"/>
        <v>#REF!</v>
      </c>
      <c r="P150" s="266" t="e">
        <f t="shared" si="37"/>
        <v>#REF!</v>
      </c>
      <c r="Q150" s="266" t="e">
        <f t="shared" si="37"/>
        <v>#REF!</v>
      </c>
      <c r="R150" s="266" t="e">
        <f t="shared" si="37"/>
        <v>#REF!</v>
      </c>
      <c r="S150" s="266" t="e">
        <f t="shared" si="37"/>
        <v>#REF!</v>
      </c>
      <c r="T150" s="266" t="e">
        <f t="shared" si="37"/>
        <v>#REF!</v>
      </c>
      <c r="U150" s="266" t="e">
        <f t="shared" si="37"/>
        <v>#REF!</v>
      </c>
      <c r="V150" s="266" t="e">
        <f t="shared" si="37"/>
        <v>#REF!</v>
      </c>
      <c r="W150" s="266" t="e">
        <f t="shared" si="37"/>
        <v>#REF!</v>
      </c>
      <c r="X150" s="266" t="e">
        <f t="shared" si="37"/>
        <v>#REF!</v>
      </c>
      <c r="Y150" s="266" t="e">
        <f t="shared" si="37"/>
        <v>#REF!</v>
      </c>
      <c r="Z150" s="266" t="e">
        <f t="shared" si="37"/>
        <v>#REF!</v>
      </c>
      <c r="AA150" s="266" t="e">
        <f t="shared" si="37"/>
        <v>#REF!</v>
      </c>
      <c r="AB150" s="266" t="e">
        <f t="shared" si="37"/>
        <v>#REF!</v>
      </c>
      <c r="AC150" s="266" t="e">
        <f t="shared" si="37"/>
        <v>#REF!</v>
      </c>
      <c r="AD150" s="266" t="e">
        <f t="shared" si="37"/>
        <v>#REF!</v>
      </c>
      <c r="AE150" s="266">
        <f t="shared" si="37"/>
        <v>0.14322281229286449</v>
      </c>
      <c r="AF150" s="266" t="e">
        <f t="shared" si="37"/>
        <v>#REF!</v>
      </c>
      <c r="AG150" s="266" t="e">
        <f t="shared" si="37"/>
        <v>#REF!</v>
      </c>
      <c r="AH150" s="266" t="e">
        <f t="shared" si="37"/>
        <v>#REF!</v>
      </c>
      <c r="AI150" s="266" t="e">
        <f t="shared" si="37"/>
        <v>#REF!</v>
      </c>
      <c r="AJ150" s="266" t="e">
        <f t="shared" si="37"/>
        <v>#REF!</v>
      </c>
      <c r="AK150" s="266" t="e">
        <f t="shared" si="37"/>
        <v>#REF!</v>
      </c>
      <c r="AL150" s="266" t="e">
        <f t="shared" si="37"/>
        <v>#REF!</v>
      </c>
      <c r="AM150" s="266" t="e">
        <f t="shared" si="37"/>
        <v>#REF!</v>
      </c>
      <c r="AN150" s="266" t="e">
        <f t="shared" si="37"/>
        <v>#REF!</v>
      </c>
      <c r="AO150" s="266" t="e">
        <f t="shared" si="37"/>
        <v>#REF!</v>
      </c>
      <c r="AP150" s="266" t="e">
        <f t="shared" si="37"/>
        <v>#REF!</v>
      </c>
      <c r="AQ150" s="266" t="e">
        <f t="shared" si="37"/>
        <v>#REF!</v>
      </c>
      <c r="AR150" s="266" t="e">
        <f t="shared" si="37"/>
        <v>#REF!</v>
      </c>
      <c r="AS150" s="266" t="e">
        <f t="shared" si="37"/>
        <v>#REF!</v>
      </c>
      <c r="AT150" s="266" t="e">
        <f t="shared" si="37"/>
        <v>#REF!</v>
      </c>
      <c r="AU150" s="266" t="e">
        <f t="shared" si="37"/>
        <v>#REF!</v>
      </c>
      <c r="AV150" s="267" t="e">
        <f t="shared" si="37"/>
        <v>#REF!</v>
      </c>
    </row>
    <row r="151" spans="1:48">
      <c r="A151" s="242" t="s">
        <v>53</v>
      </c>
      <c r="B151" s="265">
        <f t="shared" si="38"/>
        <v>1.6681433253148106E-2</v>
      </c>
      <c r="C151" s="266" t="e">
        <f t="shared" si="37"/>
        <v>#REF!</v>
      </c>
      <c r="D151" s="266" t="e">
        <f t="shared" si="37"/>
        <v>#REF!</v>
      </c>
      <c r="E151" s="266" t="e">
        <f t="shared" si="37"/>
        <v>#REF!</v>
      </c>
      <c r="F151" s="266" t="e">
        <f t="shared" si="37"/>
        <v>#REF!</v>
      </c>
      <c r="G151" s="266" t="e">
        <f t="shared" si="37"/>
        <v>#REF!</v>
      </c>
      <c r="H151" s="266" t="e">
        <f t="shared" si="37"/>
        <v>#REF!</v>
      </c>
      <c r="I151" s="266" t="e">
        <f t="shared" si="37"/>
        <v>#REF!</v>
      </c>
      <c r="J151" s="266" t="e">
        <f t="shared" si="37"/>
        <v>#REF!</v>
      </c>
      <c r="K151" s="266" t="e">
        <f t="shared" si="37"/>
        <v>#REF!</v>
      </c>
      <c r="L151" s="266" t="e">
        <f t="shared" si="37"/>
        <v>#REF!</v>
      </c>
      <c r="M151" s="266" t="e">
        <f t="shared" si="37"/>
        <v>#REF!</v>
      </c>
      <c r="N151" s="266" t="e">
        <f t="shared" si="37"/>
        <v>#REF!</v>
      </c>
      <c r="O151" s="266" t="e">
        <f t="shared" si="37"/>
        <v>#REF!</v>
      </c>
      <c r="P151" s="266" t="e">
        <f t="shared" si="37"/>
        <v>#REF!</v>
      </c>
      <c r="Q151" s="266" t="e">
        <f t="shared" si="37"/>
        <v>#REF!</v>
      </c>
      <c r="R151" s="266" t="e">
        <f t="shared" si="37"/>
        <v>#REF!</v>
      </c>
      <c r="S151" s="266" t="e">
        <f t="shared" si="37"/>
        <v>#REF!</v>
      </c>
      <c r="T151" s="266" t="e">
        <f t="shared" si="37"/>
        <v>#REF!</v>
      </c>
      <c r="U151" s="266" t="e">
        <f t="shared" si="37"/>
        <v>#REF!</v>
      </c>
      <c r="V151" s="266" t="e">
        <f t="shared" si="37"/>
        <v>#REF!</v>
      </c>
      <c r="W151" s="266" t="e">
        <f t="shared" si="37"/>
        <v>#REF!</v>
      </c>
      <c r="X151" s="266" t="e">
        <f t="shared" si="37"/>
        <v>#REF!</v>
      </c>
      <c r="Y151" s="266" t="e">
        <f t="shared" si="37"/>
        <v>#REF!</v>
      </c>
      <c r="Z151" s="266" t="e">
        <f t="shared" si="37"/>
        <v>#REF!</v>
      </c>
      <c r="AA151" s="266" t="e">
        <f t="shared" si="37"/>
        <v>#REF!</v>
      </c>
      <c r="AB151" s="266" t="e">
        <f t="shared" si="37"/>
        <v>#REF!</v>
      </c>
      <c r="AC151" s="266" t="e">
        <f t="shared" si="37"/>
        <v>#REF!</v>
      </c>
      <c r="AD151" s="266" t="e">
        <f t="shared" si="37"/>
        <v>#REF!</v>
      </c>
      <c r="AE151" s="266">
        <f t="shared" si="37"/>
        <v>3.0882271629995222E-2</v>
      </c>
      <c r="AF151" s="266" t="e">
        <f t="shared" si="37"/>
        <v>#REF!</v>
      </c>
      <c r="AG151" s="266" t="e">
        <f t="shared" si="37"/>
        <v>#REF!</v>
      </c>
      <c r="AH151" s="266" t="e">
        <f t="shared" si="37"/>
        <v>#REF!</v>
      </c>
      <c r="AI151" s="266" t="e">
        <f t="shared" si="37"/>
        <v>#REF!</v>
      </c>
      <c r="AJ151" s="266" t="e">
        <f t="shared" si="37"/>
        <v>#REF!</v>
      </c>
      <c r="AK151" s="266" t="e">
        <f t="shared" si="37"/>
        <v>#REF!</v>
      </c>
      <c r="AL151" s="266" t="e">
        <f t="shared" si="37"/>
        <v>#REF!</v>
      </c>
      <c r="AM151" s="266" t="e">
        <f t="shared" si="37"/>
        <v>#REF!</v>
      </c>
      <c r="AN151" s="266" t="e">
        <f t="shared" si="37"/>
        <v>#REF!</v>
      </c>
      <c r="AO151" s="266" t="e">
        <f t="shared" si="37"/>
        <v>#REF!</v>
      </c>
      <c r="AP151" s="266" t="e">
        <f t="shared" si="37"/>
        <v>#REF!</v>
      </c>
      <c r="AQ151" s="266" t="e">
        <f t="shared" si="37"/>
        <v>#REF!</v>
      </c>
      <c r="AR151" s="266" t="e">
        <f t="shared" si="37"/>
        <v>#REF!</v>
      </c>
      <c r="AS151" s="266" t="e">
        <f t="shared" si="37"/>
        <v>#REF!</v>
      </c>
      <c r="AT151" s="266" t="e">
        <f t="shared" si="37"/>
        <v>#REF!</v>
      </c>
      <c r="AU151" s="266" t="e">
        <f t="shared" si="37"/>
        <v>#REF!</v>
      </c>
      <c r="AV151" s="267" t="e">
        <f t="shared" si="37"/>
        <v>#REF!</v>
      </c>
    </row>
    <row r="152" spans="1:48">
      <c r="A152" s="242" t="s">
        <v>83</v>
      </c>
      <c r="B152" s="265">
        <f t="shared" si="38"/>
        <v>9.3051658277955182E-2</v>
      </c>
      <c r="C152" s="266" t="e">
        <f t="shared" si="37"/>
        <v>#REF!</v>
      </c>
      <c r="D152" s="266" t="e">
        <f t="shared" si="37"/>
        <v>#REF!</v>
      </c>
      <c r="E152" s="266" t="e">
        <f t="shared" si="37"/>
        <v>#REF!</v>
      </c>
      <c r="F152" s="266" t="e">
        <f t="shared" si="37"/>
        <v>#REF!</v>
      </c>
      <c r="G152" s="266" t="e">
        <f t="shared" si="37"/>
        <v>#REF!</v>
      </c>
      <c r="H152" s="266" t="e">
        <f t="shared" si="37"/>
        <v>#REF!</v>
      </c>
      <c r="I152" s="266" t="e">
        <f t="shared" si="37"/>
        <v>#REF!</v>
      </c>
      <c r="J152" s="266" t="e">
        <f t="shared" si="37"/>
        <v>#REF!</v>
      </c>
      <c r="K152" s="266" t="e">
        <f t="shared" si="37"/>
        <v>#REF!</v>
      </c>
      <c r="L152" s="266" t="e">
        <f t="shared" si="37"/>
        <v>#REF!</v>
      </c>
      <c r="M152" s="266" t="e">
        <f t="shared" si="37"/>
        <v>#REF!</v>
      </c>
      <c r="N152" s="266" t="e">
        <f t="shared" si="37"/>
        <v>#REF!</v>
      </c>
      <c r="O152" s="266" t="e">
        <f t="shared" si="37"/>
        <v>#REF!</v>
      </c>
      <c r="P152" s="266" t="e">
        <f t="shared" si="37"/>
        <v>#REF!</v>
      </c>
      <c r="Q152" s="266" t="e">
        <f t="shared" si="37"/>
        <v>#REF!</v>
      </c>
      <c r="R152" s="266" t="e">
        <f t="shared" si="37"/>
        <v>#REF!</v>
      </c>
      <c r="S152" s="266" t="e">
        <f t="shared" si="37"/>
        <v>#REF!</v>
      </c>
      <c r="T152" s="266" t="e">
        <f t="shared" si="37"/>
        <v>#REF!</v>
      </c>
      <c r="U152" s="266" t="e">
        <f t="shared" si="37"/>
        <v>#REF!</v>
      </c>
      <c r="V152" s="266" t="e">
        <f t="shared" si="37"/>
        <v>#REF!</v>
      </c>
      <c r="W152" s="266" t="e">
        <f t="shared" si="37"/>
        <v>#REF!</v>
      </c>
      <c r="X152" s="266" t="e">
        <f t="shared" si="37"/>
        <v>#REF!</v>
      </c>
      <c r="Y152" s="266" t="e">
        <f t="shared" si="37"/>
        <v>#REF!</v>
      </c>
      <c r="Z152" s="266" t="e">
        <f t="shared" si="37"/>
        <v>#REF!</v>
      </c>
      <c r="AA152" s="266" t="e">
        <f t="shared" si="37"/>
        <v>#REF!</v>
      </c>
      <c r="AB152" s="266" t="e">
        <f t="shared" si="37"/>
        <v>#REF!</v>
      </c>
      <c r="AC152" s="266" t="e">
        <f t="shared" si="37"/>
        <v>#REF!</v>
      </c>
      <c r="AD152" s="266" t="e">
        <f t="shared" si="37"/>
        <v>#REF!</v>
      </c>
      <c r="AE152" s="266">
        <f t="shared" si="37"/>
        <v>6.6882035474017998E-2</v>
      </c>
      <c r="AF152" s="266" t="e">
        <f t="shared" si="37"/>
        <v>#REF!</v>
      </c>
      <c r="AG152" s="266" t="e">
        <f t="shared" si="37"/>
        <v>#REF!</v>
      </c>
      <c r="AH152" s="266" t="e">
        <f t="shared" si="37"/>
        <v>#REF!</v>
      </c>
      <c r="AI152" s="266" t="e">
        <f t="shared" si="37"/>
        <v>#REF!</v>
      </c>
      <c r="AJ152" s="266" t="e">
        <f t="shared" si="37"/>
        <v>#REF!</v>
      </c>
      <c r="AK152" s="266" t="e">
        <f t="shared" si="37"/>
        <v>#REF!</v>
      </c>
      <c r="AL152" s="266" t="e">
        <f t="shared" si="37"/>
        <v>#REF!</v>
      </c>
      <c r="AM152" s="266" t="e">
        <f t="shared" si="37"/>
        <v>#REF!</v>
      </c>
      <c r="AN152" s="266" t="e">
        <f t="shared" si="37"/>
        <v>#REF!</v>
      </c>
      <c r="AO152" s="266" t="e">
        <f t="shared" si="37"/>
        <v>#REF!</v>
      </c>
      <c r="AP152" s="266" t="e">
        <f t="shared" si="37"/>
        <v>#REF!</v>
      </c>
      <c r="AQ152" s="266" t="e">
        <f t="shared" ref="C152:AV158" si="39">AQ136/SUM(AQ$131:AQ$142)</f>
        <v>#REF!</v>
      </c>
      <c r="AR152" s="266" t="e">
        <f t="shared" si="39"/>
        <v>#REF!</v>
      </c>
      <c r="AS152" s="266" t="e">
        <f t="shared" si="39"/>
        <v>#REF!</v>
      </c>
      <c r="AT152" s="266" t="e">
        <f t="shared" si="39"/>
        <v>#REF!</v>
      </c>
      <c r="AU152" s="266" t="e">
        <f t="shared" si="39"/>
        <v>#REF!</v>
      </c>
      <c r="AV152" s="267" t="e">
        <f t="shared" si="39"/>
        <v>#REF!</v>
      </c>
    </row>
    <row r="153" spans="1:48">
      <c r="A153" s="242" t="s">
        <v>82</v>
      </c>
      <c r="B153" s="265">
        <f t="shared" si="38"/>
        <v>1.8864436535884578E-2</v>
      </c>
      <c r="C153" s="266" t="e">
        <f t="shared" si="39"/>
        <v>#REF!</v>
      </c>
      <c r="D153" s="266" t="e">
        <f t="shared" si="39"/>
        <v>#REF!</v>
      </c>
      <c r="E153" s="266" t="e">
        <f t="shared" si="39"/>
        <v>#REF!</v>
      </c>
      <c r="F153" s="266" t="e">
        <f t="shared" si="39"/>
        <v>#REF!</v>
      </c>
      <c r="G153" s="266" t="e">
        <f t="shared" si="39"/>
        <v>#REF!</v>
      </c>
      <c r="H153" s="266" t="e">
        <f t="shared" si="39"/>
        <v>#REF!</v>
      </c>
      <c r="I153" s="266" t="e">
        <f t="shared" si="39"/>
        <v>#REF!</v>
      </c>
      <c r="J153" s="266" t="e">
        <f t="shared" si="39"/>
        <v>#REF!</v>
      </c>
      <c r="K153" s="266" t="e">
        <f t="shared" si="39"/>
        <v>#REF!</v>
      </c>
      <c r="L153" s="266" t="e">
        <f t="shared" si="39"/>
        <v>#REF!</v>
      </c>
      <c r="M153" s="266" t="e">
        <f t="shared" si="39"/>
        <v>#REF!</v>
      </c>
      <c r="N153" s="266" t="e">
        <f t="shared" si="39"/>
        <v>#REF!</v>
      </c>
      <c r="O153" s="266" t="e">
        <f t="shared" si="39"/>
        <v>#REF!</v>
      </c>
      <c r="P153" s="266" t="e">
        <f t="shared" si="39"/>
        <v>#REF!</v>
      </c>
      <c r="Q153" s="266" t="e">
        <f t="shared" si="39"/>
        <v>#REF!</v>
      </c>
      <c r="R153" s="266" t="e">
        <f t="shared" si="39"/>
        <v>#REF!</v>
      </c>
      <c r="S153" s="266" t="e">
        <f t="shared" si="39"/>
        <v>#REF!</v>
      </c>
      <c r="T153" s="266" t="e">
        <f t="shared" si="39"/>
        <v>#REF!</v>
      </c>
      <c r="U153" s="266" t="e">
        <f t="shared" si="39"/>
        <v>#REF!</v>
      </c>
      <c r="V153" s="266" t="e">
        <f t="shared" si="39"/>
        <v>#REF!</v>
      </c>
      <c r="W153" s="266" t="e">
        <f t="shared" si="39"/>
        <v>#REF!</v>
      </c>
      <c r="X153" s="266" t="e">
        <f t="shared" si="39"/>
        <v>#REF!</v>
      </c>
      <c r="Y153" s="266" t="e">
        <f t="shared" si="39"/>
        <v>#REF!</v>
      </c>
      <c r="Z153" s="266" t="e">
        <f t="shared" si="39"/>
        <v>#REF!</v>
      </c>
      <c r="AA153" s="266" t="e">
        <f t="shared" si="39"/>
        <v>#REF!</v>
      </c>
      <c r="AB153" s="266" t="e">
        <f t="shared" si="39"/>
        <v>#REF!</v>
      </c>
      <c r="AC153" s="266" t="e">
        <f t="shared" si="39"/>
        <v>#REF!</v>
      </c>
      <c r="AD153" s="266" t="e">
        <f t="shared" si="39"/>
        <v>#REF!</v>
      </c>
      <c r="AE153" s="266">
        <f t="shared" si="39"/>
        <v>2.6591336492832705E-2</v>
      </c>
      <c r="AF153" s="266" t="e">
        <f t="shared" si="39"/>
        <v>#REF!</v>
      </c>
      <c r="AG153" s="266" t="e">
        <f t="shared" si="39"/>
        <v>#REF!</v>
      </c>
      <c r="AH153" s="266" t="e">
        <f t="shared" si="39"/>
        <v>#REF!</v>
      </c>
      <c r="AI153" s="266" t="e">
        <f t="shared" si="39"/>
        <v>#REF!</v>
      </c>
      <c r="AJ153" s="266" t="e">
        <f t="shared" si="39"/>
        <v>#REF!</v>
      </c>
      <c r="AK153" s="266" t="e">
        <f t="shared" si="39"/>
        <v>#REF!</v>
      </c>
      <c r="AL153" s="266" t="e">
        <f t="shared" si="39"/>
        <v>#REF!</v>
      </c>
      <c r="AM153" s="266" t="e">
        <f t="shared" si="39"/>
        <v>#REF!</v>
      </c>
      <c r="AN153" s="266" t="e">
        <f t="shared" si="39"/>
        <v>#REF!</v>
      </c>
      <c r="AO153" s="266" t="e">
        <f t="shared" si="39"/>
        <v>#REF!</v>
      </c>
      <c r="AP153" s="266" t="e">
        <f t="shared" si="39"/>
        <v>#REF!</v>
      </c>
      <c r="AQ153" s="266" t="e">
        <f t="shared" si="39"/>
        <v>#REF!</v>
      </c>
      <c r="AR153" s="266" t="e">
        <f t="shared" si="39"/>
        <v>#REF!</v>
      </c>
      <c r="AS153" s="266" t="e">
        <f t="shared" si="39"/>
        <v>#REF!</v>
      </c>
      <c r="AT153" s="266" t="e">
        <f t="shared" si="39"/>
        <v>#REF!</v>
      </c>
      <c r="AU153" s="266" t="e">
        <f t="shared" si="39"/>
        <v>#REF!</v>
      </c>
      <c r="AV153" s="267" t="e">
        <f t="shared" si="39"/>
        <v>#REF!</v>
      </c>
    </row>
    <row r="154" spans="1:48">
      <c r="A154" s="242" t="s">
        <v>85</v>
      </c>
      <c r="B154" s="265">
        <f t="shared" si="38"/>
        <v>8.119771646763764E-2</v>
      </c>
      <c r="C154" s="266" t="e">
        <f t="shared" si="39"/>
        <v>#REF!</v>
      </c>
      <c r="D154" s="266" t="e">
        <f t="shared" si="39"/>
        <v>#REF!</v>
      </c>
      <c r="E154" s="266" t="e">
        <f t="shared" si="39"/>
        <v>#REF!</v>
      </c>
      <c r="F154" s="266" t="e">
        <f t="shared" si="39"/>
        <v>#REF!</v>
      </c>
      <c r="G154" s="266" t="e">
        <f t="shared" si="39"/>
        <v>#REF!</v>
      </c>
      <c r="H154" s="266" t="e">
        <f t="shared" si="39"/>
        <v>#REF!</v>
      </c>
      <c r="I154" s="266" t="e">
        <f t="shared" si="39"/>
        <v>#REF!</v>
      </c>
      <c r="J154" s="266" t="e">
        <f t="shared" si="39"/>
        <v>#REF!</v>
      </c>
      <c r="K154" s="266" t="e">
        <f t="shared" si="39"/>
        <v>#REF!</v>
      </c>
      <c r="L154" s="266" t="e">
        <f t="shared" si="39"/>
        <v>#REF!</v>
      </c>
      <c r="M154" s="266" t="e">
        <f t="shared" si="39"/>
        <v>#REF!</v>
      </c>
      <c r="N154" s="266" t="e">
        <f t="shared" si="39"/>
        <v>#REF!</v>
      </c>
      <c r="O154" s="266" t="e">
        <f t="shared" si="39"/>
        <v>#REF!</v>
      </c>
      <c r="P154" s="266" t="e">
        <f t="shared" si="39"/>
        <v>#REF!</v>
      </c>
      <c r="Q154" s="266" t="e">
        <f t="shared" si="39"/>
        <v>#REF!</v>
      </c>
      <c r="R154" s="266" t="e">
        <f t="shared" si="39"/>
        <v>#REF!</v>
      </c>
      <c r="S154" s="266" t="e">
        <f t="shared" si="39"/>
        <v>#REF!</v>
      </c>
      <c r="T154" s="266" t="e">
        <f t="shared" si="39"/>
        <v>#REF!</v>
      </c>
      <c r="U154" s="266" t="e">
        <f t="shared" si="39"/>
        <v>#REF!</v>
      </c>
      <c r="V154" s="266" t="e">
        <f t="shared" si="39"/>
        <v>#REF!</v>
      </c>
      <c r="W154" s="266" t="e">
        <f t="shared" si="39"/>
        <v>#REF!</v>
      </c>
      <c r="X154" s="266" t="e">
        <f t="shared" si="39"/>
        <v>#REF!</v>
      </c>
      <c r="Y154" s="266" t="e">
        <f t="shared" si="39"/>
        <v>#REF!</v>
      </c>
      <c r="Z154" s="266" t="e">
        <f t="shared" si="39"/>
        <v>#REF!</v>
      </c>
      <c r="AA154" s="266" t="e">
        <f t="shared" si="39"/>
        <v>#REF!</v>
      </c>
      <c r="AB154" s="266" t="e">
        <f t="shared" si="39"/>
        <v>#REF!</v>
      </c>
      <c r="AC154" s="266" t="e">
        <f t="shared" si="39"/>
        <v>#REF!</v>
      </c>
      <c r="AD154" s="266" t="e">
        <f t="shared" si="39"/>
        <v>#REF!</v>
      </c>
      <c r="AE154" s="266">
        <f t="shared" si="39"/>
        <v>8.6430940154365796E-2</v>
      </c>
      <c r="AF154" s="266" t="e">
        <f t="shared" si="39"/>
        <v>#REF!</v>
      </c>
      <c r="AG154" s="266" t="e">
        <f t="shared" si="39"/>
        <v>#REF!</v>
      </c>
      <c r="AH154" s="266" t="e">
        <f t="shared" si="39"/>
        <v>#REF!</v>
      </c>
      <c r="AI154" s="266" t="e">
        <f t="shared" si="39"/>
        <v>#REF!</v>
      </c>
      <c r="AJ154" s="266" t="e">
        <f t="shared" si="39"/>
        <v>#REF!</v>
      </c>
      <c r="AK154" s="266" t="e">
        <f t="shared" si="39"/>
        <v>#REF!</v>
      </c>
      <c r="AL154" s="266" t="e">
        <f t="shared" si="39"/>
        <v>#REF!</v>
      </c>
      <c r="AM154" s="266" t="e">
        <f t="shared" si="39"/>
        <v>#REF!</v>
      </c>
      <c r="AN154" s="266" t="e">
        <f t="shared" si="39"/>
        <v>#REF!</v>
      </c>
      <c r="AO154" s="266" t="e">
        <f t="shared" si="39"/>
        <v>#REF!</v>
      </c>
      <c r="AP154" s="266" t="e">
        <f t="shared" si="39"/>
        <v>#REF!</v>
      </c>
      <c r="AQ154" s="266" t="e">
        <f t="shared" si="39"/>
        <v>#REF!</v>
      </c>
      <c r="AR154" s="266" t="e">
        <f t="shared" si="39"/>
        <v>#REF!</v>
      </c>
      <c r="AS154" s="266" t="e">
        <f t="shared" si="39"/>
        <v>#REF!</v>
      </c>
      <c r="AT154" s="266" t="e">
        <f t="shared" si="39"/>
        <v>#REF!</v>
      </c>
      <c r="AU154" s="266" t="e">
        <f t="shared" si="39"/>
        <v>#REF!</v>
      </c>
      <c r="AV154" s="267" t="e">
        <f t="shared" si="39"/>
        <v>#REF!</v>
      </c>
    </row>
    <row r="155" spans="1:48">
      <c r="A155" s="242" t="s">
        <v>66</v>
      </c>
      <c r="B155" s="265">
        <f t="shared" si="38"/>
        <v>7.4882173096482985E-2</v>
      </c>
      <c r="C155" s="266" t="e">
        <f t="shared" si="39"/>
        <v>#REF!</v>
      </c>
      <c r="D155" s="266" t="e">
        <f t="shared" si="39"/>
        <v>#REF!</v>
      </c>
      <c r="E155" s="266" t="e">
        <f t="shared" si="39"/>
        <v>#REF!</v>
      </c>
      <c r="F155" s="266" t="e">
        <f t="shared" si="39"/>
        <v>#REF!</v>
      </c>
      <c r="G155" s="266" t="e">
        <f t="shared" si="39"/>
        <v>#REF!</v>
      </c>
      <c r="H155" s="266" t="e">
        <f t="shared" si="39"/>
        <v>#REF!</v>
      </c>
      <c r="I155" s="266" t="e">
        <f t="shared" si="39"/>
        <v>#REF!</v>
      </c>
      <c r="J155" s="266" t="e">
        <f t="shared" si="39"/>
        <v>#REF!</v>
      </c>
      <c r="K155" s="266" t="e">
        <f t="shared" si="39"/>
        <v>#REF!</v>
      </c>
      <c r="L155" s="266" t="e">
        <f t="shared" si="39"/>
        <v>#REF!</v>
      </c>
      <c r="M155" s="266" t="e">
        <f t="shared" si="39"/>
        <v>#REF!</v>
      </c>
      <c r="N155" s="266" t="e">
        <f t="shared" si="39"/>
        <v>#REF!</v>
      </c>
      <c r="O155" s="266" t="e">
        <f t="shared" si="39"/>
        <v>#REF!</v>
      </c>
      <c r="P155" s="266" t="e">
        <f t="shared" si="39"/>
        <v>#REF!</v>
      </c>
      <c r="Q155" s="266" t="e">
        <f t="shared" si="39"/>
        <v>#REF!</v>
      </c>
      <c r="R155" s="266" t="e">
        <f t="shared" si="39"/>
        <v>#REF!</v>
      </c>
      <c r="S155" s="266" t="e">
        <f t="shared" si="39"/>
        <v>#REF!</v>
      </c>
      <c r="T155" s="266" t="e">
        <f t="shared" si="39"/>
        <v>#REF!</v>
      </c>
      <c r="U155" s="266" t="e">
        <f t="shared" si="39"/>
        <v>#REF!</v>
      </c>
      <c r="V155" s="266" t="e">
        <f t="shared" si="39"/>
        <v>#REF!</v>
      </c>
      <c r="W155" s="266" t="e">
        <f t="shared" si="39"/>
        <v>#REF!</v>
      </c>
      <c r="X155" s="266" t="e">
        <f t="shared" si="39"/>
        <v>#REF!</v>
      </c>
      <c r="Y155" s="266" t="e">
        <f t="shared" si="39"/>
        <v>#REF!</v>
      </c>
      <c r="Z155" s="266" t="e">
        <f t="shared" si="39"/>
        <v>#REF!</v>
      </c>
      <c r="AA155" s="266" t="e">
        <f t="shared" si="39"/>
        <v>#REF!</v>
      </c>
      <c r="AB155" s="266" t="e">
        <f t="shared" si="39"/>
        <v>#REF!</v>
      </c>
      <c r="AC155" s="266" t="e">
        <f t="shared" si="39"/>
        <v>#REF!</v>
      </c>
      <c r="AD155" s="266" t="e">
        <f t="shared" si="39"/>
        <v>#REF!</v>
      </c>
      <c r="AE155" s="266">
        <f t="shared" si="39"/>
        <v>0.10431402747022148</v>
      </c>
      <c r="AF155" s="266" t="e">
        <f t="shared" si="39"/>
        <v>#REF!</v>
      </c>
      <c r="AG155" s="266" t="e">
        <f t="shared" si="39"/>
        <v>#REF!</v>
      </c>
      <c r="AH155" s="266" t="e">
        <f t="shared" si="39"/>
        <v>#REF!</v>
      </c>
      <c r="AI155" s="266" t="e">
        <f t="shared" si="39"/>
        <v>#REF!</v>
      </c>
      <c r="AJ155" s="266" t="e">
        <f t="shared" si="39"/>
        <v>#REF!</v>
      </c>
      <c r="AK155" s="266" t="e">
        <f t="shared" si="39"/>
        <v>#REF!</v>
      </c>
      <c r="AL155" s="266" t="e">
        <f t="shared" si="39"/>
        <v>#REF!</v>
      </c>
      <c r="AM155" s="266" t="e">
        <f t="shared" si="39"/>
        <v>#REF!</v>
      </c>
      <c r="AN155" s="266" t="e">
        <f t="shared" si="39"/>
        <v>#REF!</v>
      </c>
      <c r="AO155" s="266" t="e">
        <f t="shared" si="39"/>
        <v>#REF!</v>
      </c>
      <c r="AP155" s="266" t="e">
        <f t="shared" si="39"/>
        <v>#REF!</v>
      </c>
      <c r="AQ155" s="266" t="e">
        <f t="shared" si="39"/>
        <v>#REF!</v>
      </c>
      <c r="AR155" s="266" t="e">
        <f t="shared" si="39"/>
        <v>#REF!</v>
      </c>
      <c r="AS155" s="266" t="e">
        <f t="shared" si="39"/>
        <v>#REF!</v>
      </c>
      <c r="AT155" s="266" t="e">
        <f t="shared" si="39"/>
        <v>#REF!</v>
      </c>
      <c r="AU155" s="266" t="e">
        <f t="shared" si="39"/>
        <v>#REF!</v>
      </c>
      <c r="AV155" s="267" t="e">
        <f t="shared" si="39"/>
        <v>#REF!</v>
      </c>
    </row>
    <row r="156" spans="1:48">
      <c r="A156" s="242" t="s">
        <v>51</v>
      </c>
      <c r="B156" s="265">
        <f t="shared" si="38"/>
        <v>1.800651656974029E-2</v>
      </c>
      <c r="C156" s="266" t="e">
        <f t="shared" si="39"/>
        <v>#REF!</v>
      </c>
      <c r="D156" s="266" t="e">
        <f t="shared" si="39"/>
        <v>#REF!</v>
      </c>
      <c r="E156" s="266" t="e">
        <f t="shared" si="39"/>
        <v>#REF!</v>
      </c>
      <c r="F156" s="266" t="e">
        <f t="shared" si="39"/>
        <v>#REF!</v>
      </c>
      <c r="G156" s="266" t="e">
        <f t="shared" si="39"/>
        <v>#REF!</v>
      </c>
      <c r="H156" s="266" t="e">
        <f t="shared" si="39"/>
        <v>#REF!</v>
      </c>
      <c r="I156" s="266" t="e">
        <f t="shared" si="39"/>
        <v>#REF!</v>
      </c>
      <c r="J156" s="266" t="e">
        <f t="shared" si="39"/>
        <v>#REF!</v>
      </c>
      <c r="K156" s="266" t="e">
        <f t="shared" si="39"/>
        <v>#REF!</v>
      </c>
      <c r="L156" s="266" t="e">
        <f t="shared" si="39"/>
        <v>#REF!</v>
      </c>
      <c r="M156" s="266" t="e">
        <f t="shared" si="39"/>
        <v>#REF!</v>
      </c>
      <c r="N156" s="266" t="e">
        <f t="shared" si="39"/>
        <v>#REF!</v>
      </c>
      <c r="O156" s="266" t="e">
        <f t="shared" si="39"/>
        <v>#REF!</v>
      </c>
      <c r="P156" s="266" t="e">
        <f t="shared" si="39"/>
        <v>#REF!</v>
      </c>
      <c r="Q156" s="266" t="e">
        <f t="shared" si="39"/>
        <v>#REF!</v>
      </c>
      <c r="R156" s="266" t="e">
        <f t="shared" si="39"/>
        <v>#REF!</v>
      </c>
      <c r="S156" s="266" t="e">
        <f t="shared" si="39"/>
        <v>#REF!</v>
      </c>
      <c r="T156" s="266" t="e">
        <f t="shared" si="39"/>
        <v>#REF!</v>
      </c>
      <c r="U156" s="266" t="e">
        <f t="shared" si="39"/>
        <v>#REF!</v>
      </c>
      <c r="V156" s="266" t="e">
        <f t="shared" si="39"/>
        <v>#REF!</v>
      </c>
      <c r="W156" s="266" t="e">
        <f t="shared" si="39"/>
        <v>#REF!</v>
      </c>
      <c r="X156" s="266" t="e">
        <f t="shared" si="39"/>
        <v>#REF!</v>
      </c>
      <c r="Y156" s="266" t="e">
        <f t="shared" si="39"/>
        <v>#REF!</v>
      </c>
      <c r="Z156" s="266" t="e">
        <f t="shared" si="39"/>
        <v>#REF!</v>
      </c>
      <c r="AA156" s="266" t="e">
        <f t="shared" si="39"/>
        <v>#REF!</v>
      </c>
      <c r="AB156" s="266" t="e">
        <f t="shared" si="39"/>
        <v>#REF!</v>
      </c>
      <c r="AC156" s="266" t="e">
        <f t="shared" si="39"/>
        <v>#REF!</v>
      </c>
      <c r="AD156" s="266" t="e">
        <f t="shared" si="39"/>
        <v>#REF!</v>
      </c>
      <c r="AE156" s="266">
        <f t="shared" si="39"/>
        <v>2.206001111091855E-2</v>
      </c>
      <c r="AF156" s="266" t="e">
        <f t="shared" si="39"/>
        <v>#REF!</v>
      </c>
      <c r="AG156" s="266" t="e">
        <f t="shared" si="39"/>
        <v>#REF!</v>
      </c>
      <c r="AH156" s="266" t="e">
        <f t="shared" si="39"/>
        <v>#REF!</v>
      </c>
      <c r="AI156" s="266" t="e">
        <f t="shared" si="39"/>
        <v>#REF!</v>
      </c>
      <c r="AJ156" s="266" t="e">
        <f t="shared" si="39"/>
        <v>#REF!</v>
      </c>
      <c r="AK156" s="266" t="e">
        <f t="shared" si="39"/>
        <v>#REF!</v>
      </c>
      <c r="AL156" s="266" t="e">
        <f t="shared" si="39"/>
        <v>#REF!</v>
      </c>
      <c r="AM156" s="266" t="e">
        <f t="shared" si="39"/>
        <v>#REF!</v>
      </c>
      <c r="AN156" s="266" t="e">
        <f t="shared" si="39"/>
        <v>#REF!</v>
      </c>
      <c r="AO156" s="266" t="e">
        <f t="shared" si="39"/>
        <v>#REF!</v>
      </c>
      <c r="AP156" s="266" t="e">
        <f t="shared" si="39"/>
        <v>#REF!</v>
      </c>
      <c r="AQ156" s="266" t="e">
        <f t="shared" si="39"/>
        <v>#REF!</v>
      </c>
      <c r="AR156" s="266" t="e">
        <f t="shared" si="39"/>
        <v>#REF!</v>
      </c>
      <c r="AS156" s="266" t="e">
        <f t="shared" si="39"/>
        <v>#REF!</v>
      </c>
      <c r="AT156" s="266" t="e">
        <f t="shared" si="39"/>
        <v>#REF!</v>
      </c>
      <c r="AU156" s="266" t="e">
        <f t="shared" si="39"/>
        <v>#REF!</v>
      </c>
      <c r="AV156" s="267" t="e">
        <f t="shared" si="39"/>
        <v>#REF!</v>
      </c>
    </row>
    <row r="157" spans="1:48">
      <c r="A157" s="242" t="s">
        <v>91</v>
      </c>
      <c r="B157" s="265">
        <f t="shared" si="38"/>
        <v>2.900407342003394E-2</v>
      </c>
      <c r="C157" s="266" t="e">
        <f t="shared" si="39"/>
        <v>#REF!</v>
      </c>
      <c r="D157" s="266" t="e">
        <f t="shared" si="39"/>
        <v>#REF!</v>
      </c>
      <c r="E157" s="266" t="e">
        <f t="shared" si="39"/>
        <v>#REF!</v>
      </c>
      <c r="F157" s="266" t="e">
        <f t="shared" si="39"/>
        <v>#REF!</v>
      </c>
      <c r="G157" s="266" t="e">
        <f t="shared" si="39"/>
        <v>#REF!</v>
      </c>
      <c r="H157" s="266" t="e">
        <f t="shared" si="39"/>
        <v>#REF!</v>
      </c>
      <c r="I157" s="266" t="e">
        <f t="shared" si="39"/>
        <v>#REF!</v>
      </c>
      <c r="J157" s="266" t="e">
        <f t="shared" si="39"/>
        <v>#REF!</v>
      </c>
      <c r="K157" s="266" t="e">
        <f t="shared" si="39"/>
        <v>#REF!</v>
      </c>
      <c r="L157" s="266" t="e">
        <f t="shared" si="39"/>
        <v>#REF!</v>
      </c>
      <c r="M157" s="266" t="e">
        <f t="shared" si="39"/>
        <v>#REF!</v>
      </c>
      <c r="N157" s="266" t="e">
        <f t="shared" si="39"/>
        <v>#REF!</v>
      </c>
      <c r="O157" s="266" t="e">
        <f t="shared" si="39"/>
        <v>#REF!</v>
      </c>
      <c r="P157" s="266" t="e">
        <f t="shared" si="39"/>
        <v>#REF!</v>
      </c>
      <c r="Q157" s="266" t="e">
        <f t="shared" si="39"/>
        <v>#REF!</v>
      </c>
      <c r="R157" s="266" t="e">
        <f t="shared" si="39"/>
        <v>#REF!</v>
      </c>
      <c r="S157" s="266" t="e">
        <f t="shared" si="39"/>
        <v>#REF!</v>
      </c>
      <c r="T157" s="266" t="e">
        <f t="shared" si="39"/>
        <v>#REF!</v>
      </c>
      <c r="U157" s="266" t="e">
        <f t="shared" si="39"/>
        <v>#REF!</v>
      </c>
      <c r="V157" s="266" t="e">
        <f t="shared" si="39"/>
        <v>#REF!</v>
      </c>
      <c r="W157" s="266" t="e">
        <f t="shared" si="39"/>
        <v>#REF!</v>
      </c>
      <c r="X157" s="266" t="e">
        <f t="shared" si="39"/>
        <v>#REF!</v>
      </c>
      <c r="Y157" s="266" t="e">
        <f t="shared" si="39"/>
        <v>#REF!</v>
      </c>
      <c r="Z157" s="266" t="e">
        <f t="shared" si="39"/>
        <v>#REF!</v>
      </c>
      <c r="AA157" s="266" t="e">
        <f t="shared" si="39"/>
        <v>#REF!</v>
      </c>
      <c r="AB157" s="266" t="e">
        <f t="shared" si="39"/>
        <v>#REF!</v>
      </c>
      <c r="AC157" s="266" t="e">
        <f t="shared" si="39"/>
        <v>#REF!</v>
      </c>
      <c r="AD157" s="266" t="e">
        <f t="shared" si="39"/>
        <v>#REF!</v>
      </c>
      <c r="AE157" s="266">
        <f t="shared" si="39"/>
        <v>1.8748830772375737E-2</v>
      </c>
      <c r="AF157" s="266" t="e">
        <f t="shared" si="39"/>
        <v>#REF!</v>
      </c>
      <c r="AG157" s="266" t="e">
        <f t="shared" si="39"/>
        <v>#REF!</v>
      </c>
      <c r="AH157" s="266" t="e">
        <f t="shared" si="39"/>
        <v>#REF!</v>
      </c>
      <c r="AI157" s="266" t="e">
        <f t="shared" si="39"/>
        <v>#REF!</v>
      </c>
      <c r="AJ157" s="266" t="e">
        <f t="shared" si="39"/>
        <v>#REF!</v>
      </c>
      <c r="AK157" s="266" t="e">
        <f t="shared" si="39"/>
        <v>#REF!</v>
      </c>
      <c r="AL157" s="266" t="e">
        <f t="shared" si="39"/>
        <v>#REF!</v>
      </c>
      <c r="AM157" s="266" t="e">
        <f t="shared" si="39"/>
        <v>#REF!</v>
      </c>
      <c r="AN157" s="266" t="e">
        <f t="shared" si="39"/>
        <v>#REF!</v>
      </c>
      <c r="AO157" s="266" t="e">
        <f t="shared" si="39"/>
        <v>#REF!</v>
      </c>
      <c r="AP157" s="266" t="e">
        <f t="shared" si="39"/>
        <v>#REF!</v>
      </c>
      <c r="AQ157" s="266" t="e">
        <f t="shared" si="39"/>
        <v>#REF!</v>
      </c>
      <c r="AR157" s="266" t="e">
        <f t="shared" si="39"/>
        <v>#REF!</v>
      </c>
      <c r="AS157" s="266" t="e">
        <f t="shared" si="39"/>
        <v>#REF!</v>
      </c>
      <c r="AT157" s="266" t="e">
        <f t="shared" si="39"/>
        <v>#REF!</v>
      </c>
      <c r="AU157" s="266" t="e">
        <f t="shared" si="39"/>
        <v>#REF!</v>
      </c>
      <c r="AV157" s="267" t="e">
        <f t="shared" si="39"/>
        <v>#REF!</v>
      </c>
    </row>
    <row r="158" spans="1:48">
      <c r="A158" s="242" t="s">
        <v>54</v>
      </c>
      <c r="B158" s="269">
        <f t="shared" si="38"/>
        <v>3.0257434811722942E-2</v>
      </c>
      <c r="C158" s="270" t="e">
        <f t="shared" si="39"/>
        <v>#REF!</v>
      </c>
      <c r="D158" s="270" t="e">
        <f t="shared" si="39"/>
        <v>#REF!</v>
      </c>
      <c r="E158" s="270" t="e">
        <f t="shared" si="39"/>
        <v>#REF!</v>
      </c>
      <c r="F158" s="270" t="e">
        <f t="shared" si="39"/>
        <v>#REF!</v>
      </c>
      <c r="G158" s="270" t="e">
        <f t="shared" si="39"/>
        <v>#REF!</v>
      </c>
      <c r="H158" s="270" t="e">
        <f t="shared" si="39"/>
        <v>#REF!</v>
      </c>
      <c r="I158" s="270" t="e">
        <f t="shared" si="39"/>
        <v>#REF!</v>
      </c>
      <c r="J158" s="270" t="e">
        <f t="shared" si="39"/>
        <v>#REF!</v>
      </c>
      <c r="K158" s="270" t="e">
        <f t="shared" si="39"/>
        <v>#REF!</v>
      </c>
      <c r="L158" s="270" t="e">
        <f t="shared" si="39"/>
        <v>#REF!</v>
      </c>
      <c r="M158" s="270" t="e">
        <f t="shared" si="39"/>
        <v>#REF!</v>
      </c>
      <c r="N158" s="270" t="e">
        <f t="shared" si="39"/>
        <v>#REF!</v>
      </c>
      <c r="O158" s="270" t="e">
        <f t="shared" si="39"/>
        <v>#REF!</v>
      </c>
      <c r="P158" s="270" t="e">
        <f t="shared" si="39"/>
        <v>#REF!</v>
      </c>
      <c r="Q158" s="270" t="e">
        <f t="shared" si="39"/>
        <v>#REF!</v>
      </c>
      <c r="R158" s="270" t="e">
        <f t="shared" si="39"/>
        <v>#REF!</v>
      </c>
      <c r="S158" s="270" t="e">
        <f t="shared" si="39"/>
        <v>#REF!</v>
      </c>
      <c r="T158" s="270" t="e">
        <f t="shared" si="39"/>
        <v>#REF!</v>
      </c>
      <c r="U158" s="270" t="e">
        <f t="shared" si="39"/>
        <v>#REF!</v>
      </c>
      <c r="V158" s="270" t="e">
        <f t="shared" ref="V158:AV158" si="40">V142/SUM(V$131:V$142)</f>
        <v>#REF!</v>
      </c>
      <c r="W158" s="270" t="e">
        <f t="shared" si="40"/>
        <v>#REF!</v>
      </c>
      <c r="X158" s="270" t="e">
        <f t="shared" si="40"/>
        <v>#REF!</v>
      </c>
      <c r="Y158" s="270" t="e">
        <f t="shared" si="40"/>
        <v>#REF!</v>
      </c>
      <c r="Z158" s="270" t="e">
        <f t="shared" si="40"/>
        <v>#REF!</v>
      </c>
      <c r="AA158" s="270" t="e">
        <f t="shared" si="40"/>
        <v>#REF!</v>
      </c>
      <c r="AB158" s="270" t="e">
        <f t="shared" si="40"/>
        <v>#REF!</v>
      </c>
      <c r="AC158" s="270" t="e">
        <f t="shared" si="40"/>
        <v>#REF!</v>
      </c>
      <c r="AD158" s="270" t="e">
        <f t="shared" si="40"/>
        <v>#REF!</v>
      </c>
      <c r="AE158" s="270">
        <f t="shared" si="40"/>
        <v>3.6419451437492187E-2</v>
      </c>
      <c r="AF158" s="270" t="e">
        <f t="shared" si="40"/>
        <v>#REF!</v>
      </c>
      <c r="AG158" s="270" t="e">
        <f t="shared" si="40"/>
        <v>#REF!</v>
      </c>
      <c r="AH158" s="270" t="e">
        <f t="shared" si="40"/>
        <v>#REF!</v>
      </c>
      <c r="AI158" s="270" t="e">
        <f t="shared" si="40"/>
        <v>#REF!</v>
      </c>
      <c r="AJ158" s="270" t="e">
        <f t="shared" si="40"/>
        <v>#REF!</v>
      </c>
      <c r="AK158" s="270" t="e">
        <f t="shared" si="40"/>
        <v>#REF!</v>
      </c>
      <c r="AL158" s="270" t="e">
        <f t="shared" si="40"/>
        <v>#REF!</v>
      </c>
      <c r="AM158" s="270" t="e">
        <f t="shared" si="40"/>
        <v>#REF!</v>
      </c>
      <c r="AN158" s="270" t="e">
        <f t="shared" si="40"/>
        <v>#REF!</v>
      </c>
      <c r="AO158" s="270" t="e">
        <f t="shared" si="40"/>
        <v>#REF!</v>
      </c>
      <c r="AP158" s="270" t="e">
        <f t="shared" si="40"/>
        <v>#REF!</v>
      </c>
      <c r="AQ158" s="270" t="e">
        <f t="shared" si="40"/>
        <v>#REF!</v>
      </c>
      <c r="AR158" s="270" t="e">
        <f t="shared" si="40"/>
        <v>#REF!</v>
      </c>
      <c r="AS158" s="270" t="e">
        <f t="shared" si="40"/>
        <v>#REF!</v>
      </c>
      <c r="AT158" s="270" t="e">
        <f t="shared" si="40"/>
        <v>#REF!</v>
      </c>
      <c r="AU158" s="270" t="e">
        <f t="shared" si="40"/>
        <v>#REF!</v>
      </c>
      <c r="AV158" s="271" t="e">
        <f t="shared" si="40"/>
        <v>#REF!</v>
      </c>
    </row>
    <row r="159" spans="1:48">
      <c r="A159" s="253" t="s">
        <v>725</v>
      </c>
      <c r="B159" s="264">
        <f>SUM(B147:B158)</f>
        <v>1</v>
      </c>
      <c r="C159" s="264" t="e">
        <f t="shared" ref="C159:AV159" si="41">SUM(C147:C158)</f>
        <v>#REF!</v>
      </c>
      <c r="D159" s="264" t="e">
        <f t="shared" si="41"/>
        <v>#REF!</v>
      </c>
      <c r="E159" s="264" t="e">
        <f t="shared" si="41"/>
        <v>#REF!</v>
      </c>
      <c r="F159" s="264" t="e">
        <f t="shared" si="41"/>
        <v>#REF!</v>
      </c>
      <c r="G159" s="264" t="e">
        <f t="shared" si="41"/>
        <v>#REF!</v>
      </c>
      <c r="H159" s="264" t="e">
        <f t="shared" si="41"/>
        <v>#REF!</v>
      </c>
      <c r="I159" s="264" t="e">
        <f t="shared" si="41"/>
        <v>#REF!</v>
      </c>
      <c r="J159" s="264" t="e">
        <f t="shared" si="41"/>
        <v>#REF!</v>
      </c>
      <c r="K159" s="264" t="e">
        <f t="shared" si="41"/>
        <v>#REF!</v>
      </c>
      <c r="L159" s="264" t="e">
        <f t="shared" si="41"/>
        <v>#REF!</v>
      </c>
      <c r="M159" s="264" t="e">
        <f t="shared" si="41"/>
        <v>#REF!</v>
      </c>
      <c r="N159" s="264" t="e">
        <f t="shared" si="41"/>
        <v>#REF!</v>
      </c>
      <c r="O159" s="264" t="e">
        <f t="shared" si="41"/>
        <v>#REF!</v>
      </c>
      <c r="P159" s="264" t="e">
        <f t="shared" si="41"/>
        <v>#REF!</v>
      </c>
      <c r="Q159" s="264" t="e">
        <f t="shared" si="41"/>
        <v>#REF!</v>
      </c>
      <c r="R159" s="264" t="e">
        <f t="shared" si="41"/>
        <v>#REF!</v>
      </c>
      <c r="S159" s="264" t="e">
        <f t="shared" si="41"/>
        <v>#REF!</v>
      </c>
      <c r="T159" s="264" t="e">
        <f t="shared" si="41"/>
        <v>#REF!</v>
      </c>
      <c r="U159" s="264" t="e">
        <f t="shared" si="41"/>
        <v>#REF!</v>
      </c>
      <c r="V159" s="264" t="e">
        <f t="shared" si="41"/>
        <v>#REF!</v>
      </c>
      <c r="W159" s="264" t="e">
        <f t="shared" si="41"/>
        <v>#REF!</v>
      </c>
      <c r="X159" s="264" t="e">
        <f t="shared" si="41"/>
        <v>#REF!</v>
      </c>
      <c r="Y159" s="264" t="e">
        <f t="shared" si="41"/>
        <v>#REF!</v>
      </c>
      <c r="Z159" s="264" t="e">
        <f t="shared" si="41"/>
        <v>#REF!</v>
      </c>
      <c r="AA159" s="264" t="e">
        <f t="shared" si="41"/>
        <v>#REF!</v>
      </c>
      <c r="AB159" s="264" t="e">
        <f t="shared" si="41"/>
        <v>#REF!</v>
      </c>
      <c r="AC159" s="264" t="e">
        <f t="shared" si="41"/>
        <v>#REF!</v>
      </c>
      <c r="AD159" s="264" t="e">
        <f t="shared" si="41"/>
        <v>#REF!</v>
      </c>
      <c r="AE159" s="264">
        <f t="shared" si="41"/>
        <v>1.0000000000000002</v>
      </c>
      <c r="AF159" s="264" t="e">
        <f t="shared" si="41"/>
        <v>#REF!</v>
      </c>
      <c r="AG159" s="264" t="e">
        <f t="shared" si="41"/>
        <v>#REF!</v>
      </c>
      <c r="AH159" s="264" t="e">
        <f t="shared" si="41"/>
        <v>#REF!</v>
      </c>
      <c r="AI159" s="264" t="e">
        <f t="shared" si="41"/>
        <v>#REF!</v>
      </c>
      <c r="AJ159" s="264" t="e">
        <f t="shared" si="41"/>
        <v>#REF!</v>
      </c>
      <c r="AK159" s="264" t="e">
        <f t="shared" si="41"/>
        <v>#REF!</v>
      </c>
      <c r="AL159" s="264" t="e">
        <f t="shared" si="41"/>
        <v>#REF!</v>
      </c>
      <c r="AM159" s="264" t="e">
        <f t="shared" si="41"/>
        <v>#REF!</v>
      </c>
      <c r="AN159" s="264" t="e">
        <f t="shared" si="41"/>
        <v>#REF!</v>
      </c>
      <c r="AO159" s="264" t="e">
        <f t="shared" si="41"/>
        <v>#REF!</v>
      </c>
      <c r="AP159" s="264" t="e">
        <f t="shared" si="41"/>
        <v>#REF!</v>
      </c>
      <c r="AQ159" s="264" t="e">
        <f t="shared" si="41"/>
        <v>#REF!</v>
      </c>
      <c r="AR159" s="264" t="e">
        <f t="shared" si="41"/>
        <v>#REF!</v>
      </c>
      <c r="AS159" s="264" t="e">
        <f t="shared" si="41"/>
        <v>#REF!</v>
      </c>
      <c r="AT159" s="264" t="e">
        <f t="shared" si="41"/>
        <v>#REF!</v>
      </c>
      <c r="AU159" s="264" t="e">
        <f t="shared" si="41"/>
        <v>#REF!</v>
      </c>
      <c r="AV159" s="264" t="e">
        <f t="shared" si="41"/>
        <v>#REF!</v>
      </c>
    </row>
    <row r="161" spans="1:48">
      <c r="A161" s="241" t="s">
        <v>1025</v>
      </c>
    </row>
    <row r="162" spans="1:48">
      <c r="B162" s="249">
        <v>1971</v>
      </c>
      <c r="C162" s="249">
        <v>1972</v>
      </c>
      <c r="D162" s="249">
        <v>1973</v>
      </c>
      <c r="E162" s="249">
        <v>1974</v>
      </c>
      <c r="F162" s="249">
        <v>1975</v>
      </c>
      <c r="G162" s="249">
        <v>1976</v>
      </c>
      <c r="H162" s="249">
        <v>1977</v>
      </c>
      <c r="I162" s="249">
        <v>1978</v>
      </c>
      <c r="J162" s="249">
        <v>1979</v>
      </c>
      <c r="K162" s="249">
        <v>1980</v>
      </c>
      <c r="L162" s="249">
        <v>1981</v>
      </c>
      <c r="M162" s="249">
        <v>1982</v>
      </c>
      <c r="N162" s="249">
        <v>1983</v>
      </c>
      <c r="O162" s="249">
        <v>1984</v>
      </c>
      <c r="P162" s="249">
        <v>1985</v>
      </c>
      <c r="Q162" s="249">
        <v>1986</v>
      </c>
      <c r="R162" s="249">
        <v>1987</v>
      </c>
      <c r="S162" s="249">
        <v>1988</v>
      </c>
      <c r="T162" s="249">
        <v>1989</v>
      </c>
      <c r="U162" s="249">
        <v>1990</v>
      </c>
      <c r="V162" s="249">
        <v>1991</v>
      </c>
      <c r="W162" s="249">
        <v>1992</v>
      </c>
      <c r="X162" s="249">
        <v>1993</v>
      </c>
      <c r="Y162" s="249">
        <v>1994</v>
      </c>
      <c r="Z162" s="249">
        <v>1995</v>
      </c>
      <c r="AA162" s="249">
        <v>1996</v>
      </c>
      <c r="AB162" s="249">
        <v>1997</v>
      </c>
      <c r="AC162" s="249">
        <v>1998</v>
      </c>
      <c r="AD162" s="249">
        <v>1999</v>
      </c>
      <c r="AE162" s="249">
        <v>2000</v>
      </c>
      <c r="AF162" s="249">
        <v>2001</v>
      </c>
      <c r="AG162" s="249">
        <v>2002</v>
      </c>
      <c r="AH162" s="249">
        <v>2003</v>
      </c>
      <c r="AI162" s="249">
        <v>2004</v>
      </c>
      <c r="AJ162" s="249">
        <v>2005</v>
      </c>
      <c r="AK162" s="249">
        <v>2006</v>
      </c>
      <c r="AL162" s="249">
        <v>2007</v>
      </c>
      <c r="AM162" s="249">
        <v>2008</v>
      </c>
      <c r="AN162" s="249">
        <v>2009</v>
      </c>
      <c r="AO162" s="249">
        <v>2010</v>
      </c>
      <c r="AP162" s="249">
        <v>2011</v>
      </c>
      <c r="AQ162" s="249">
        <v>2012</v>
      </c>
      <c r="AR162" s="249">
        <v>2013</v>
      </c>
      <c r="AS162" s="249">
        <v>2014</v>
      </c>
      <c r="AT162" s="249">
        <v>2015</v>
      </c>
      <c r="AU162" s="249">
        <v>2016</v>
      </c>
      <c r="AV162" s="249">
        <v>2017</v>
      </c>
    </row>
    <row r="163" spans="1:48">
      <c r="A163" s="256" t="s">
        <v>1009</v>
      </c>
      <c r="B163" s="261">
        <f>SUMPRODUCT($B$100:$B$111,B147:B158)</f>
        <v>0.23334791436561778</v>
      </c>
      <c r="C163" s="262" t="e">
        <f>SUMPRODUCT($B$100:$B$111,C147:C158)</f>
        <v>#REF!</v>
      </c>
      <c r="D163" s="262" t="e">
        <f t="shared" ref="D163:AV163" si="42">SUMPRODUCT($B$100:$B$111,D147:D158)</f>
        <v>#REF!</v>
      </c>
      <c r="E163" s="262" t="e">
        <f t="shared" si="42"/>
        <v>#REF!</v>
      </c>
      <c r="F163" s="262" t="e">
        <f t="shared" si="42"/>
        <v>#REF!</v>
      </c>
      <c r="G163" s="262" t="e">
        <f t="shared" si="42"/>
        <v>#REF!</v>
      </c>
      <c r="H163" s="262" t="e">
        <f t="shared" si="42"/>
        <v>#REF!</v>
      </c>
      <c r="I163" s="262" t="e">
        <f t="shared" si="42"/>
        <v>#REF!</v>
      </c>
      <c r="J163" s="262" t="e">
        <f t="shared" si="42"/>
        <v>#REF!</v>
      </c>
      <c r="K163" s="262" t="e">
        <f t="shared" si="42"/>
        <v>#REF!</v>
      </c>
      <c r="L163" s="262" t="e">
        <f t="shared" si="42"/>
        <v>#REF!</v>
      </c>
      <c r="M163" s="262" t="e">
        <f t="shared" si="42"/>
        <v>#REF!</v>
      </c>
      <c r="N163" s="262" t="e">
        <f t="shared" si="42"/>
        <v>#REF!</v>
      </c>
      <c r="O163" s="262" t="e">
        <f t="shared" si="42"/>
        <v>#REF!</v>
      </c>
      <c r="P163" s="262" t="e">
        <f t="shared" si="42"/>
        <v>#REF!</v>
      </c>
      <c r="Q163" s="262" t="e">
        <f t="shared" si="42"/>
        <v>#REF!</v>
      </c>
      <c r="R163" s="262" t="e">
        <f t="shared" si="42"/>
        <v>#REF!</v>
      </c>
      <c r="S163" s="262" t="e">
        <f t="shared" si="42"/>
        <v>#REF!</v>
      </c>
      <c r="T163" s="262" t="e">
        <f t="shared" si="42"/>
        <v>#REF!</v>
      </c>
      <c r="U163" s="262" t="e">
        <f t="shared" si="42"/>
        <v>#REF!</v>
      </c>
      <c r="V163" s="262" t="e">
        <f t="shared" si="42"/>
        <v>#REF!</v>
      </c>
      <c r="W163" s="262" t="e">
        <f t="shared" si="42"/>
        <v>#REF!</v>
      </c>
      <c r="X163" s="262" t="e">
        <f t="shared" si="42"/>
        <v>#REF!</v>
      </c>
      <c r="Y163" s="262" t="e">
        <f t="shared" si="42"/>
        <v>#REF!</v>
      </c>
      <c r="Z163" s="262" t="e">
        <f t="shared" si="42"/>
        <v>#REF!</v>
      </c>
      <c r="AA163" s="262" t="e">
        <f t="shared" si="42"/>
        <v>#REF!</v>
      </c>
      <c r="AB163" s="262" t="e">
        <f t="shared" si="42"/>
        <v>#REF!</v>
      </c>
      <c r="AC163" s="262" t="e">
        <f t="shared" si="42"/>
        <v>#REF!</v>
      </c>
      <c r="AD163" s="262" t="e">
        <f t="shared" si="42"/>
        <v>#REF!</v>
      </c>
      <c r="AE163" s="262">
        <f t="shared" si="42"/>
        <v>0.26797326094537371</v>
      </c>
      <c r="AF163" s="262" t="e">
        <f t="shared" si="42"/>
        <v>#REF!</v>
      </c>
      <c r="AG163" s="262" t="e">
        <f t="shared" si="42"/>
        <v>#REF!</v>
      </c>
      <c r="AH163" s="262" t="e">
        <f t="shared" si="42"/>
        <v>#REF!</v>
      </c>
      <c r="AI163" s="262" t="e">
        <f t="shared" si="42"/>
        <v>#REF!</v>
      </c>
      <c r="AJ163" s="262" t="e">
        <f t="shared" si="42"/>
        <v>#REF!</v>
      </c>
      <c r="AK163" s="262" t="e">
        <f t="shared" si="42"/>
        <v>#REF!</v>
      </c>
      <c r="AL163" s="262" t="e">
        <f t="shared" si="42"/>
        <v>#REF!</v>
      </c>
      <c r="AM163" s="262" t="e">
        <f t="shared" si="42"/>
        <v>#REF!</v>
      </c>
      <c r="AN163" s="262" t="e">
        <f t="shared" si="42"/>
        <v>#REF!</v>
      </c>
      <c r="AO163" s="262" t="e">
        <f t="shared" si="42"/>
        <v>#REF!</v>
      </c>
      <c r="AP163" s="262" t="e">
        <f t="shared" si="42"/>
        <v>#REF!</v>
      </c>
      <c r="AQ163" s="262" t="e">
        <f t="shared" si="42"/>
        <v>#REF!</v>
      </c>
      <c r="AR163" s="262" t="e">
        <f t="shared" si="42"/>
        <v>#REF!</v>
      </c>
      <c r="AS163" s="262" t="e">
        <f t="shared" si="42"/>
        <v>#REF!</v>
      </c>
      <c r="AT163" s="262" t="e">
        <f t="shared" si="42"/>
        <v>#REF!</v>
      </c>
      <c r="AU163" s="262" t="e">
        <f t="shared" si="42"/>
        <v>#REF!</v>
      </c>
      <c r="AV163" s="263" t="e">
        <f t="shared" si="42"/>
        <v>#REF!</v>
      </c>
    </row>
    <row r="164" spans="1:48">
      <c r="A164" s="256" t="s">
        <v>1031</v>
      </c>
      <c r="B164" s="265">
        <f>SUMPRODUCT($C$100:$C$111,B147:B158)</f>
        <v>0</v>
      </c>
      <c r="C164" s="266" t="e">
        <f t="shared" ref="C164:AV164" si="43">SUMPRODUCT($C$100:$C$111,C147:C158)</f>
        <v>#REF!</v>
      </c>
      <c r="D164" s="266" t="e">
        <f t="shared" si="43"/>
        <v>#REF!</v>
      </c>
      <c r="E164" s="266" t="e">
        <f t="shared" si="43"/>
        <v>#REF!</v>
      </c>
      <c r="F164" s="266" t="e">
        <f t="shared" si="43"/>
        <v>#REF!</v>
      </c>
      <c r="G164" s="266" t="e">
        <f t="shared" si="43"/>
        <v>#REF!</v>
      </c>
      <c r="H164" s="266" t="e">
        <f t="shared" si="43"/>
        <v>#REF!</v>
      </c>
      <c r="I164" s="266" t="e">
        <f t="shared" si="43"/>
        <v>#REF!</v>
      </c>
      <c r="J164" s="266" t="e">
        <f t="shared" si="43"/>
        <v>#REF!</v>
      </c>
      <c r="K164" s="266" t="e">
        <f t="shared" si="43"/>
        <v>#REF!</v>
      </c>
      <c r="L164" s="266" t="e">
        <f t="shared" si="43"/>
        <v>#REF!</v>
      </c>
      <c r="M164" s="266" t="e">
        <f t="shared" si="43"/>
        <v>#REF!</v>
      </c>
      <c r="N164" s="266" t="e">
        <f t="shared" si="43"/>
        <v>#REF!</v>
      </c>
      <c r="O164" s="266" t="e">
        <f t="shared" si="43"/>
        <v>#REF!</v>
      </c>
      <c r="P164" s="266" t="e">
        <f t="shared" si="43"/>
        <v>#REF!</v>
      </c>
      <c r="Q164" s="266" t="e">
        <f t="shared" si="43"/>
        <v>#REF!</v>
      </c>
      <c r="R164" s="266" t="e">
        <f t="shared" si="43"/>
        <v>#REF!</v>
      </c>
      <c r="S164" s="266" t="e">
        <f t="shared" si="43"/>
        <v>#REF!</v>
      </c>
      <c r="T164" s="266" t="e">
        <f t="shared" si="43"/>
        <v>#REF!</v>
      </c>
      <c r="U164" s="266" t="e">
        <f t="shared" si="43"/>
        <v>#REF!</v>
      </c>
      <c r="V164" s="266" t="e">
        <f t="shared" si="43"/>
        <v>#REF!</v>
      </c>
      <c r="W164" s="266" t="e">
        <f t="shared" si="43"/>
        <v>#REF!</v>
      </c>
      <c r="X164" s="266" t="e">
        <f t="shared" si="43"/>
        <v>#REF!</v>
      </c>
      <c r="Y164" s="266" t="e">
        <f t="shared" si="43"/>
        <v>#REF!</v>
      </c>
      <c r="Z164" s="266" t="e">
        <f t="shared" si="43"/>
        <v>#REF!</v>
      </c>
      <c r="AA164" s="266" t="e">
        <f t="shared" si="43"/>
        <v>#REF!</v>
      </c>
      <c r="AB164" s="266" t="e">
        <f t="shared" si="43"/>
        <v>#REF!</v>
      </c>
      <c r="AC164" s="266" t="e">
        <f t="shared" si="43"/>
        <v>#REF!</v>
      </c>
      <c r="AD164" s="266" t="e">
        <f t="shared" si="43"/>
        <v>#REF!</v>
      </c>
      <c r="AE164" s="266">
        <f t="shared" si="43"/>
        <v>0</v>
      </c>
      <c r="AF164" s="266" t="e">
        <f t="shared" si="43"/>
        <v>#REF!</v>
      </c>
      <c r="AG164" s="266" t="e">
        <f t="shared" si="43"/>
        <v>#REF!</v>
      </c>
      <c r="AH164" s="266" t="e">
        <f t="shared" si="43"/>
        <v>#REF!</v>
      </c>
      <c r="AI164" s="266" t="e">
        <f t="shared" si="43"/>
        <v>#REF!</v>
      </c>
      <c r="AJ164" s="266" t="e">
        <f t="shared" si="43"/>
        <v>#REF!</v>
      </c>
      <c r="AK164" s="266" t="e">
        <f t="shared" si="43"/>
        <v>#REF!</v>
      </c>
      <c r="AL164" s="266" t="e">
        <f t="shared" si="43"/>
        <v>#REF!</v>
      </c>
      <c r="AM164" s="266" t="e">
        <f t="shared" si="43"/>
        <v>#REF!</v>
      </c>
      <c r="AN164" s="266" t="e">
        <f t="shared" si="43"/>
        <v>#REF!</v>
      </c>
      <c r="AO164" s="266" t="e">
        <f t="shared" si="43"/>
        <v>#REF!</v>
      </c>
      <c r="AP164" s="266" t="e">
        <f t="shared" si="43"/>
        <v>#REF!</v>
      </c>
      <c r="AQ164" s="266" t="e">
        <f t="shared" si="43"/>
        <v>#REF!</v>
      </c>
      <c r="AR164" s="266" t="e">
        <f t="shared" si="43"/>
        <v>#REF!</v>
      </c>
      <c r="AS164" s="266" t="e">
        <f t="shared" si="43"/>
        <v>#REF!</v>
      </c>
      <c r="AT164" s="266" t="e">
        <f t="shared" si="43"/>
        <v>#REF!</v>
      </c>
      <c r="AU164" s="266" t="e">
        <f t="shared" si="43"/>
        <v>#REF!</v>
      </c>
      <c r="AV164" s="267" t="e">
        <f t="shared" si="43"/>
        <v>#REF!</v>
      </c>
    </row>
    <row r="165" spans="1:48">
      <c r="A165" s="256" t="s">
        <v>1030</v>
      </c>
      <c r="B165" s="265">
        <f>SUMPRODUCT($D$100:$D$111,B147:B158)</f>
        <v>0</v>
      </c>
      <c r="C165" s="266" t="e">
        <f t="shared" ref="C165:AV165" si="44">SUMPRODUCT($D$100:$D$111,C147:C158)</f>
        <v>#REF!</v>
      </c>
      <c r="D165" s="266" t="e">
        <f t="shared" si="44"/>
        <v>#REF!</v>
      </c>
      <c r="E165" s="266" t="e">
        <f t="shared" si="44"/>
        <v>#REF!</v>
      </c>
      <c r="F165" s="266" t="e">
        <f t="shared" si="44"/>
        <v>#REF!</v>
      </c>
      <c r="G165" s="266" t="e">
        <f t="shared" si="44"/>
        <v>#REF!</v>
      </c>
      <c r="H165" s="266" t="e">
        <f t="shared" si="44"/>
        <v>#REF!</v>
      </c>
      <c r="I165" s="266" t="e">
        <f t="shared" si="44"/>
        <v>#REF!</v>
      </c>
      <c r="J165" s="266" t="e">
        <f t="shared" si="44"/>
        <v>#REF!</v>
      </c>
      <c r="K165" s="266" t="e">
        <f t="shared" si="44"/>
        <v>#REF!</v>
      </c>
      <c r="L165" s="266" t="e">
        <f t="shared" si="44"/>
        <v>#REF!</v>
      </c>
      <c r="M165" s="266" t="e">
        <f t="shared" si="44"/>
        <v>#REF!</v>
      </c>
      <c r="N165" s="266" t="e">
        <f t="shared" si="44"/>
        <v>#REF!</v>
      </c>
      <c r="O165" s="266" t="e">
        <f t="shared" si="44"/>
        <v>#REF!</v>
      </c>
      <c r="P165" s="266" t="e">
        <f t="shared" si="44"/>
        <v>#REF!</v>
      </c>
      <c r="Q165" s="266" t="e">
        <f t="shared" si="44"/>
        <v>#REF!</v>
      </c>
      <c r="R165" s="266" t="e">
        <f t="shared" si="44"/>
        <v>#REF!</v>
      </c>
      <c r="S165" s="266" t="e">
        <f t="shared" si="44"/>
        <v>#REF!</v>
      </c>
      <c r="T165" s="266" t="e">
        <f t="shared" si="44"/>
        <v>#REF!</v>
      </c>
      <c r="U165" s="266" t="e">
        <f t="shared" si="44"/>
        <v>#REF!</v>
      </c>
      <c r="V165" s="266" t="e">
        <f t="shared" si="44"/>
        <v>#REF!</v>
      </c>
      <c r="W165" s="266" t="e">
        <f t="shared" si="44"/>
        <v>#REF!</v>
      </c>
      <c r="X165" s="266" t="e">
        <f t="shared" si="44"/>
        <v>#REF!</v>
      </c>
      <c r="Y165" s="266" t="e">
        <f t="shared" si="44"/>
        <v>#REF!</v>
      </c>
      <c r="Z165" s="266" t="e">
        <f t="shared" si="44"/>
        <v>#REF!</v>
      </c>
      <c r="AA165" s="266" t="e">
        <f t="shared" si="44"/>
        <v>#REF!</v>
      </c>
      <c r="AB165" s="266" t="e">
        <f t="shared" si="44"/>
        <v>#REF!</v>
      </c>
      <c r="AC165" s="266" t="e">
        <f t="shared" si="44"/>
        <v>#REF!</v>
      </c>
      <c r="AD165" s="266" t="e">
        <f t="shared" si="44"/>
        <v>#REF!</v>
      </c>
      <c r="AE165" s="266">
        <f t="shared" si="44"/>
        <v>0</v>
      </c>
      <c r="AF165" s="266" t="e">
        <f t="shared" si="44"/>
        <v>#REF!</v>
      </c>
      <c r="AG165" s="266" t="e">
        <f t="shared" si="44"/>
        <v>#REF!</v>
      </c>
      <c r="AH165" s="266" t="e">
        <f t="shared" si="44"/>
        <v>#REF!</v>
      </c>
      <c r="AI165" s="266" t="e">
        <f t="shared" si="44"/>
        <v>#REF!</v>
      </c>
      <c r="AJ165" s="266" t="e">
        <f t="shared" si="44"/>
        <v>#REF!</v>
      </c>
      <c r="AK165" s="266" t="e">
        <f t="shared" si="44"/>
        <v>#REF!</v>
      </c>
      <c r="AL165" s="266" t="e">
        <f t="shared" si="44"/>
        <v>#REF!</v>
      </c>
      <c r="AM165" s="266" t="e">
        <f t="shared" si="44"/>
        <v>#REF!</v>
      </c>
      <c r="AN165" s="266" t="e">
        <f t="shared" si="44"/>
        <v>#REF!</v>
      </c>
      <c r="AO165" s="266" t="e">
        <f t="shared" si="44"/>
        <v>#REF!</v>
      </c>
      <c r="AP165" s="266" t="e">
        <f t="shared" si="44"/>
        <v>#REF!</v>
      </c>
      <c r="AQ165" s="266" t="e">
        <f t="shared" si="44"/>
        <v>#REF!</v>
      </c>
      <c r="AR165" s="266" t="e">
        <f t="shared" si="44"/>
        <v>#REF!</v>
      </c>
      <c r="AS165" s="266" t="e">
        <f t="shared" si="44"/>
        <v>#REF!</v>
      </c>
      <c r="AT165" s="266" t="e">
        <f t="shared" si="44"/>
        <v>#REF!</v>
      </c>
      <c r="AU165" s="266" t="e">
        <f t="shared" si="44"/>
        <v>#REF!</v>
      </c>
      <c r="AV165" s="267" t="e">
        <f t="shared" si="44"/>
        <v>#REF!</v>
      </c>
    </row>
    <row r="166" spans="1:48">
      <c r="A166" s="256" t="s">
        <v>1003</v>
      </c>
      <c r="B166" s="265">
        <f>SUMPRODUCT($E$100:$E$111,B147:B158)</f>
        <v>0.16971183409134488</v>
      </c>
      <c r="C166" s="266" t="e">
        <f t="shared" ref="C166:AV166" si="45">SUMPRODUCT($E$100:$E$111,C147:C158)</f>
        <v>#REF!</v>
      </c>
      <c r="D166" s="266" t="e">
        <f t="shared" si="45"/>
        <v>#REF!</v>
      </c>
      <c r="E166" s="266" t="e">
        <f t="shared" si="45"/>
        <v>#REF!</v>
      </c>
      <c r="F166" s="266" t="e">
        <f t="shared" si="45"/>
        <v>#REF!</v>
      </c>
      <c r="G166" s="266" t="e">
        <f t="shared" si="45"/>
        <v>#REF!</v>
      </c>
      <c r="H166" s="266" t="e">
        <f t="shared" si="45"/>
        <v>#REF!</v>
      </c>
      <c r="I166" s="266" t="e">
        <f t="shared" si="45"/>
        <v>#REF!</v>
      </c>
      <c r="J166" s="266" t="e">
        <f t="shared" si="45"/>
        <v>#REF!</v>
      </c>
      <c r="K166" s="266" t="e">
        <f t="shared" si="45"/>
        <v>#REF!</v>
      </c>
      <c r="L166" s="266" t="e">
        <f t="shared" si="45"/>
        <v>#REF!</v>
      </c>
      <c r="M166" s="266" t="e">
        <f t="shared" si="45"/>
        <v>#REF!</v>
      </c>
      <c r="N166" s="266" t="e">
        <f t="shared" si="45"/>
        <v>#REF!</v>
      </c>
      <c r="O166" s="266" t="e">
        <f t="shared" si="45"/>
        <v>#REF!</v>
      </c>
      <c r="P166" s="266" t="e">
        <f t="shared" si="45"/>
        <v>#REF!</v>
      </c>
      <c r="Q166" s="266" t="e">
        <f t="shared" si="45"/>
        <v>#REF!</v>
      </c>
      <c r="R166" s="266" t="e">
        <f t="shared" si="45"/>
        <v>#REF!</v>
      </c>
      <c r="S166" s="266" t="e">
        <f t="shared" si="45"/>
        <v>#REF!</v>
      </c>
      <c r="T166" s="266" t="e">
        <f t="shared" si="45"/>
        <v>#REF!</v>
      </c>
      <c r="U166" s="266" t="e">
        <f t="shared" si="45"/>
        <v>#REF!</v>
      </c>
      <c r="V166" s="266" t="e">
        <f t="shared" si="45"/>
        <v>#REF!</v>
      </c>
      <c r="W166" s="266" t="e">
        <f t="shared" si="45"/>
        <v>#REF!</v>
      </c>
      <c r="X166" s="266" t="e">
        <f t="shared" si="45"/>
        <v>#REF!</v>
      </c>
      <c r="Y166" s="266" t="e">
        <f t="shared" si="45"/>
        <v>#REF!</v>
      </c>
      <c r="Z166" s="266" t="e">
        <f t="shared" si="45"/>
        <v>#REF!</v>
      </c>
      <c r="AA166" s="266" t="e">
        <f t="shared" si="45"/>
        <v>#REF!</v>
      </c>
      <c r="AB166" s="266" t="e">
        <f t="shared" si="45"/>
        <v>#REF!</v>
      </c>
      <c r="AC166" s="266" t="e">
        <f t="shared" si="45"/>
        <v>#REF!</v>
      </c>
      <c r="AD166" s="266" t="e">
        <f t="shared" si="45"/>
        <v>#REF!</v>
      </c>
      <c r="AE166" s="266">
        <f t="shared" si="45"/>
        <v>0.18305844617637429</v>
      </c>
      <c r="AF166" s="266" t="e">
        <f t="shared" si="45"/>
        <v>#REF!</v>
      </c>
      <c r="AG166" s="266" t="e">
        <f t="shared" si="45"/>
        <v>#REF!</v>
      </c>
      <c r="AH166" s="266" t="e">
        <f t="shared" si="45"/>
        <v>#REF!</v>
      </c>
      <c r="AI166" s="266" t="e">
        <f t="shared" si="45"/>
        <v>#REF!</v>
      </c>
      <c r="AJ166" s="266" t="e">
        <f t="shared" si="45"/>
        <v>#REF!</v>
      </c>
      <c r="AK166" s="266" t="e">
        <f t="shared" si="45"/>
        <v>#REF!</v>
      </c>
      <c r="AL166" s="266" t="e">
        <f t="shared" si="45"/>
        <v>#REF!</v>
      </c>
      <c r="AM166" s="266" t="e">
        <f t="shared" si="45"/>
        <v>#REF!</v>
      </c>
      <c r="AN166" s="266" t="e">
        <f t="shared" si="45"/>
        <v>#REF!</v>
      </c>
      <c r="AO166" s="266" t="e">
        <f t="shared" si="45"/>
        <v>#REF!</v>
      </c>
      <c r="AP166" s="266" t="e">
        <f t="shared" si="45"/>
        <v>#REF!</v>
      </c>
      <c r="AQ166" s="266" t="e">
        <f t="shared" si="45"/>
        <v>#REF!</v>
      </c>
      <c r="AR166" s="266" t="e">
        <f t="shared" si="45"/>
        <v>#REF!</v>
      </c>
      <c r="AS166" s="266" t="e">
        <f t="shared" si="45"/>
        <v>#REF!</v>
      </c>
      <c r="AT166" s="266" t="e">
        <f t="shared" si="45"/>
        <v>#REF!</v>
      </c>
      <c r="AU166" s="266" t="e">
        <f t="shared" si="45"/>
        <v>#REF!</v>
      </c>
      <c r="AV166" s="267" t="e">
        <f t="shared" si="45"/>
        <v>#REF!</v>
      </c>
    </row>
    <row r="167" spans="1:48">
      <c r="A167" s="256" t="s">
        <v>1004</v>
      </c>
      <c r="B167" s="265">
        <f>SUMPRODUCT($F$100:$F$111,B147:B158)</f>
        <v>0.14055896720061936</v>
      </c>
      <c r="C167" s="266" t="e">
        <f t="shared" ref="C167:AV167" si="46">SUMPRODUCT($F$100:$F$111,C147:C158)</f>
        <v>#REF!</v>
      </c>
      <c r="D167" s="266" t="e">
        <f t="shared" si="46"/>
        <v>#REF!</v>
      </c>
      <c r="E167" s="266" t="e">
        <f t="shared" si="46"/>
        <v>#REF!</v>
      </c>
      <c r="F167" s="266" t="e">
        <f t="shared" si="46"/>
        <v>#REF!</v>
      </c>
      <c r="G167" s="266" t="e">
        <f t="shared" si="46"/>
        <v>#REF!</v>
      </c>
      <c r="H167" s="266" t="e">
        <f t="shared" si="46"/>
        <v>#REF!</v>
      </c>
      <c r="I167" s="266" t="e">
        <f t="shared" si="46"/>
        <v>#REF!</v>
      </c>
      <c r="J167" s="266" t="e">
        <f t="shared" si="46"/>
        <v>#REF!</v>
      </c>
      <c r="K167" s="266" t="e">
        <f t="shared" si="46"/>
        <v>#REF!</v>
      </c>
      <c r="L167" s="266" t="e">
        <f t="shared" si="46"/>
        <v>#REF!</v>
      </c>
      <c r="M167" s="266" t="e">
        <f t="shared" si="46"/>
        <v>#REF!</v>
      </c>
      <c r="N167" s="266" t="e">
        <f t="shared" si="46"/>
        <v>#REF!</v>
      </c>
      <c r="O167" s="266" t="e">
        <f t="shared" si="46"/>
        <v>#REF!</v>
      </c>
      <c r="P167" s="266" t="e">
        <f t="shared" si="46"/>
        <v>#REF!</v>
      </c>
      <c r="Q167" s="266" t="e">
        <f t="shared" si="46"/>
        <v>#REF!</v>
      </c>
      <c r="R167" s="266" t="e">
        <f t="shared" si="46"/>
        <v>#REF!</v>
      </c>
      <c r="S167" s="266" t="e">
        <f t="shared" si="46"/>
        <v>#REF!</v>
      </c>
      <c r="T167" s="266" t="e">
        <f t="shared" si="46"/>
        <v>#REF!</v>
      </c>
      <c r="U167" s="266" t="e">
        <f t="shared" si="46"/>
        <v>#REF!</v>
      </c>
      <c r="V167" s="266" t="e">
        <f t="shared" si="46"/>
        <v>#REF!</v>
      </c>
      <c r="W167" s="266" t="e">
        <f t="shared" si="46"/>
        <v>#REF!</v>
      </c>
      <c r="X167" s="266" t="e">
        <f t="shared" si="46"/>
        <v>#REF!</v>
      </c>
      <c r="Y167" s="266" t="e">
        <f t="shared" si="46"/>
        <v>#REF!</v>
      </c>
      <c r="Z167" s="266" t="e">
        <f t="shared" si="46"/>
        <v>#REF!</v>
      </c>
      <c r="AA167" s="266" t="e">
        <f t="shared" si="46"/>
        <v>#REF!</v>
      </c>
      <c r="AB167" s="266" t="e">
        <f t="shared" si="46"/>
        <v>#REF!</v>
      </c>
      <c r="AC167" s="266" t="e">
        <f t="shared" si="46"/>
        <v>#REF!</v>
      </c>
      <c r="AD167" s="266" t="e">
        <f t="shared" si="46"/>
        <v>#REF!</v>
      </c>
      <c r="AE167" s="266">
        <f t="shared" si="46"/>
        <v>0.15218082755081239</v>
      </c>
      <c r="AF167" s="266" t="e">
        <f t="shared" si="46"/>
        <v>#REF!</v>
      </c>
      <c r="AG167" s="266" t="e">
        <f t="shared" si="46"/>
        <v>#REF!</v>
      </c>
      <c r="AH167" s="266" t="e">
        <f t="shared" si="46"/>
        <v>#REF!</v>
      </c>
      <c r="AI167" s="266" t="e">
        <f t="shared" si="46"/>
        <v>#REF!</v>
      </c>
      <c r="AJ167" s="266" t="e">
        <f t="shared" si="46"/>
        <v>#REF!</v>
      </c>
      <c r="AK167" s="266" t="e">
        <f t="shared" si="46"/>
        <v>#REF!</v>
      </c>
      <c r="AL167" s="266" t="e">
        <f t="shared" si="46"/>
        <v>#REF!</v>
      </c>
      <c r="AM167" s="266" t="e">
        <f t="shared" si="46"/>
        <v>#REF!</v>
      </c>
      <c r="AN167" s="266" t="e">
        <f t="shared" si="46"/>
        <v>#REF!</v>
      </c>
      <c r="AO167" s="266" t="e">
        <f t="shared" si="46"/>
        <v>#REF!</v>
      </c>
      <c r="AP167" s="266" t="e">
        <f t="shared" si="46"/>
        <v>#REF!</v>
      </c>
      <c r="AQ167" s="266" t="e">
        <f t="shared" si="46"/>
        <v>#REF!</v>
      </c>
      <c r="AR167" s="266" t="e">
        <f t="shared" si="46"/>
        <v>#REF!</v>
      </c>
      <c r="AS167" s="266" t="e">
        <f t="shared" si="46"/>
        <v>#REF!</v>
      </c>
      <c r="AT167" s="266" t="e">
        <f t="shared" si="46"/>
        <v>#REF!</v>
      </c>
      <c r="AU167" s="266" t="e">
        <f t="shared" si="46"/>
        <v>#REF!</v>
      </c>
      <c r="AV167" s="267" t="e">
        <f t="shared" si="46"/>
        <v>#REF!</v>
      </c>
    </row>
    <row r="168" spans="1:48">
      <c r="A168" s="256" t="s">
        <v>1011</v>
      </c>
      <c r="B168" s="265">
        <f>SUMPRODUCT($G$100:$G$111,B147:B158)</f>
        <v>7.6260203167125423E-2</v>
      </c>
      <c r="C168" s="266" t="e">
        <f t="shared" ref="C168:AV168" si="47">SUMPRODUCT($G$100:$G$111,C147:C158)</f>
        <v>#REF!</v>
      </c>
      <c r="D168" s="266" t="e">
        <f t="shared" si="47"/>
        <v>#REF!</v>
      </c>
      <c r="E168" s="266" t="e">
        <f t="shared" si="47"/>
        <v>#REF!</v>
      </c>
      <c r="F168" s="266" t="e">
        <f t="shared" si="47"/>
        <v>#REF!</v>
      </c>
      <c r="G168" s="266" t="e">
        <f t="shared" si="47"/>
        <v>#REF!</v>
      </c>
      <c r="H168" s="266" t="e">
        <f t="shared" si="47"/>
        <v>#REF!</v>
      </c>
      <c r="I168" s="266" t="e">
        <f t="shared" si="47"/>
        <v>#REF!</v>
      </c>
      <c r="J168" s="266" t="e">
        <f t="shared" si="47"/>
        <v>#REF!</v>
      </c>
      <c r="K168" s="266" t="e">
        <f t="shared" si="47"/>
        <v>#REF!</v>
      </c>
      <c r="L168" s="266" t="e">
        <f t="shared" si="47"/>
        <v>#REF!</v>
      </c>
      <c r="M168" s="266" t="e">
        <f t="shared" si="47"/>
        <v>#REF!</v>
      </c>
      <c r="N168" s="266" t="e">
        <f t="shared" si="47"/>
        <v>#REF!</v>
      </c>
      <c r="O168" s="266" t="e">
        <f t="shared" si="47"/>
        <v>#REF!</v>
      </c>
      <c r="P168" s="266" t="e">
        <f t="shared" si="47"/>
        <v>#REF!</v>
      </c>
      <c r="Q168" s="266" t="e">
        <f t="shared" si="47"/>
        <v>#REF!</v>
      </c>
      <c r="R168" s="266" t="e">
        <f t="shared" si="47"/>
        <v>#REF!</v>
      </c>
      <c r="S168" s="266" t="e">
        <f t="shared" si="47"/>
        <v>#REF!</v>
      </c>
      <c r="T168" s="266" t="e">
        <f t="shared" si="47"/>
        <v>#REF!</v>
      </c>
      <c r="U168" s="266" t="e">
        <f t="shared" si="47"/>
        <v>#REF!</v>
      </c>
      <c r="V168" s="266" t="e">
        <f t="shared" si="47"/>
        <v>#REF!</v>
      </c>
      <c r="W168" s="266" t="e">
        <f t="shared" si="47"/>
        <v>#REF!</v>
      </c>
      <c r="X168" s="266" t="e">
        <f t="shared" si="47"/>
        <v>#REF!</v>
      </c>
      <c r="Y168" s="266" t="e">
        <f t="shared" si="47"/>
        <v>#REF!</v>
      </c>
      <c r="Z168" s="266" t="e">
        <f t="shared" si="47"/>
        <v>#REF!</v>
      </c>
      <c r="AA168" s="266" t="e">
        <f t="shared" si="47"/>
        <v>#REF!</v>
      </c>
      <c r="AB168" s="266" t="e">
        <f t="shared" si="47"/>
        <v>#REF!</v>
      </c>
      <c r="AC168" s="266" t="e">
        <f t="shared" si="47"/>
        <v>#REF!</v>
      </c>
      <c r="AD168" s="266" t="e">
        <f t="shared" si="47"/>
        <v>#REF!</v>
      </c>
      <c r="AE168" s="266">
        <f t="shared" si="47"/>
        <v>9.0003005752389426E-2</v>
      </c>
      <c r="AF168" s="266" t="e">
        <f t="shared" si="47"/>
        <v>#REF!</v>
      </c>
      <c r="AG168" s="266" t="e">
        <f t="shared" si="47"/>
        <v>#REF!</v>
      </c>
      <c r="AH168" s="266" t="e">
        <f t="shared" si="47"/>
        <v>#REF!</v>
      </c>
      <c r="AI168" s="266" t="e">
        <f t="shared" si="47"/>
        <v>#REF!</v>
      </c>
      <c r="AJ168" s="266" t="e">
        <f t="shared" si="47"/>
        <v>#REF!</v>
      </c>
      <c r="AK168" s="266" t="e">
        <f t="shared" si="47"/>
        <v>#REF!</v>
      </c>
      <c r="AL168" s="266" t="e">
        <f t="shared" si="47"/>
        <v>#REF!</v>
      </c>
      <c r="AM168" s="266" t="e">
        <f t="shared" si="47"/>
        <v>#REF!</v>
      </c>
      <c r="AN168" s="266" t="e">
        <f t="shared" si="47"/>
        <v>#REF!</v>
      </c>
      <c r="AO168" s="266" t="e">
        <f t="shared" si="47"/>
        <v>#REF!</v>
      </c>
      <c r="AP168" s="266" t="e">
        <f t="shared" si="47"/>
        <v>#REF!</v>
      </c>
      <c r="AQ168" s="266" t="e">
        <f t="shared" si="47"/>
        <v>#REF!</v>
      </c>
      <c r="AR168" s="266" t="e">
        <f t="shared" si="47"/>
        <v>#REF!</v>
      </c>
      <c r="AS168" s="266" t="e">
        <f t="shared" si="47"/>
        <v>#REF!</v>
      </c>
      <c r="AT168" s="266" t="e">
        <f t="shared" si="47"/>
        <v>#REF!</v>
      </c>
      <c r="AU168" s="266" t="e">
        <f t="shared" si="47"/>
        <v>#REF!</v>
      </c>
      <c r="AV168" s="267" t="e">
        <f t="shared" si="47"/>
        <v>#REF!</v>
      </c>
    </row>
    <row r="169" spans="1:48">
      <c r="A169" s="256" t="s">
        <v>1008</v>
      </c>
      <c r="B169" s="265">
        <f>SUMPRODUCT($H$100:$H$111,B147:B158)</f>
        <v>1.4927639918336609E-2</v>
      </c>
      <c r="C169" s="266" t="e">
        <f t="shared" ref="C169:AV169" si="48">SUMPRODUCT($H$100:$H$111,C147:C158)</f>
        <v>#REF!</v>
      </c>
      <c r="D169" s="266" t="e">
        <f t="shared" si="48"/>
        <v>#REF!</v>
      </c>
      <c r="E169" s="266" t="e">
        <f t="shared" si="48"/>
        <v>#REF!</v>
      </c>
      <c r="F169" s="266" t="e">
        <f t="shared" si="48"/>
        <v>#REF!</v>
      </c>
      <c r="G169" s="266" t="e">
        <f t="shared" si="48"/>
        <v>#REF!</v>
      </c>
      <c r="H169" s="266" t="e">
        <f t="shared" si="48"/>
        <v>#REF!</v>
      </c>
      <c r="I169" s="266" t="e">
        <f t="shared" si="48"/>
        <v>#REF!</v>
      </c>
      <c r="J169" s="266" t="e">
        <f t="shared" si="48"/>
        <v>#REF!</v>
      </c>
      <c r="K169" s="266" t="e">
        <f t="shared" si="48"/>
        <v>#REF!</v>
      </c>
      <c r="L169" s="266" t="e">
        <f t="shared" si="48"/>
        <v>#REF!</v>
      </c>
      <c r="M169" s="266" t="e">
        <f t="shared" si="48"/>
        <v>#REF!</v>
      </c>
      <c r="N169" s="266" t="e">
        <f t="shared" si="48"/>
        <v>#REF!</v>
      </c>
      <c r="O169" s="266" t="e">
        <f t="shared" si="48"/>
        <v>#REF!</v>
      </c>
      <c r="P169" s="266" t="e">
        <f t="shared" si="48"/>
        <v>#REF!</v>
      </c>
      <c r="Q169" s="266" t="e">
        <f t="shared" si="48"/>
        <v>#REF!</v>
      </c>
      <c r="R169" s="266" t="e">
        <f t="shared" si="48"/>
        <v>#REF!</v>
      </c>
      <c r="S169" s="266" t="e">
        <f t="shared" si="48"/>
        <v>#REF!</v>
      </c>
      <c r="T169" s="266" t="e">
        <f t="shared" si="48"/>
        <v>#REF!</v>
      </c>
      <c r="U169" s="266" t="e">
        <f t="shared" si="48"/>
        <v>#REF!</v>
      </c>
      <c r="V169" s="266" t="e">
        <f t="shared" si="48"/>
        <v>#REF!</v>
      </c>
      <c r="W169" s="266" t="e">
        <f t="shared" si="48"/>
        <v>#REF!</v>
      </c>
      <c r="X169" s="266" t="e">
        <f t="shared" si="48"/>
        <v>#REF!</v>
      </c>
      <c r="Y169" s="266" t="e">
        <f t="shared" si="48"/>
        <v>#REF!</v>
      </c>
      <c r="Z169" s="266" t="e">
        <f t="shared" si="48"/>
        <v>#REF!</v>
      </c>
      <c r="AA169" s="266" t="e">
        <f t="shared" si="48"/>
        <v>#REF!</v>
      </c>
      <c r="AB169" s="266" t="e">
        <f t="shared" si="48"/>
        <v>#REF!</v>
      </c>
      <c r="AC169" s="266" t="e">
        <f t="shared" si="48"/>
        <v>#REF!</v>
      </c>
      <c r="AD169" s="266" t="e">
        <f t="shared" si="48"/>
        <v>#REF!</v>
      </c>
      <c r="AE169" s="266">
        <f t="shared" si="48"/>
        <v>1.6312152241752406E-2</v>
      </c>
      <c r="AF169" s="266" t="e">
        <f t="shared" si="48"/>
        <v>#REF!</v>
      </c>
      <c r="AG169" s="266" t="e">
        <f t="shared" si="48"/>
        <v>#REF!</v>
      </c>
      <c r="AH169" s="266" t="e">
        <f t="shared" si="48"/>
        <v>#REF!</v>
      </c>
      <c r="AI169" s="266" t="e">
        <f t="shared" si="48"/>
        <v>#REF!</v>
      </c>
      <c r="AJ169" s="266" t="e">
        <f t="shared" si="48"/>
        <v>#REF!</v>
      </c>
      <c r="AK169" s="266" t="e">
        <f t="shared" si="48"/>
        <v>#REF!</v>
      </c>
      <c r="AL169" s="266" t="e">
        <f t="shared" si="48"/>
        <v>#REF!</v>
      </c>
      <c r="AM169" s="266" t="e">
        <f t="shared" si="48"/>
        <v>#REF!</v>
      </c>
      <c r="AN169" s="266" t="e">
        <f t="shared" si="48"/>
        <v>#REF!</v>
      </c>
      <c r="AO169" s="266" t="e">
        <f t="shared" si="48"/>
        <v>#REF!</v>
      </c>
      <c r="AP169" s="266" t="e">
        <f t="shared" si="48"/>
        <v>#REF!</v>
      </c>
      <c r="AQ169" s="266" t="e">
        <f t="shared" si="48"/>
        <v>#REF!</v>
      </c>
      <c r="AR169" s="266" t="e">
        <f t="shared" si="48"/>
        <v>#REF!</v>
      </c>
      <c r="AS169" s="266" t="e">
        <f t="shared" si="48"/>
        <v>#REF!</v>
      </c>
      <c r="AT169" s="266" t="e">
        <f t="shared" si="48"/>
        <v>#REF!</v>
      </c>
      <c r="AU169" s="266" t="e">
        <f t="shared" si="48"/>
        <v>#REF!</v>
      </c>
      <c r="AV169" s="267" t="e">
        <f t="shared" si="48"/>
        <v>#REF!</v>
      </c>
    </row>
    <row r="170" spans="1:48">
      <c r="A170" s="256" t="s">
        <v>1007</v>
      </c>
      <c r="B170" s="269">
        <f>SUMPRODUCT($I$100:$I$111,B147:B158)</f>
        <v>0.36519344125695608</v>
      </c>
      <c r="C170" s="270" t="e">
        <f t="shared" ref="C170:AV170" si="49">SUMPRODUCT($I$100:$I$111,C147:C158)</f>
        <v>#REF!</v>
      </c>
      <c r="D170" s="270" t="e">
        <f t="shared" si="49"/>
        <v>#REF!</v>
      </c>
      <c r="E170" s="270" t="e">
        <f t="shared" si="49"/>
        <v>#REF!</v>
      </c>
      <c r="F170" s="270" t="e">
        <f t="shared" si="49"/>
        <v>#REF!</v>
      </c>
      <c r="G170" s="270" t="e">
        <f t="shared" si="49"/>
        <v>#REF!</v>
      </c>
      <c r="H170" s="270" t="e">
        <f t="shared" si="49"/>
        <v>#REF!</v>
      </c>
      <c r="I170" s="270" t="e">
        <f t="shared" si="49"/>
        <v>#REF!</v>
      </c>
      <c r="J170" s="270" t="e">
        <f t="shared" si="49"/>
        <v>#REF!</v>
      </c>
      <c r="K170" s="270" t="e">
        <f t="shared" si="49"/>
        <v>#REF!</v>
      </c>
      <c r="L170" s="270" t="e">
        <f t="shared" si="49"/>
        <v>#REF!</v>
      </c>
      <c r="M170" s="270" t="e">
        <f t="shared" si="49"/>
        <v>#REF!</v>
      </c>
      <c r="N170" s="270" t="e">
        <f t="shared" si="49"/>
        <v>#REF!</v>
      </c>
      <c r="O170" s="270" t="e">
        <f t="shared" si="49"/>
        <v>#REF!</v>
      </c>
      <c r="P170" s="270" t="e">
        <f t="shared" si="49"/>
        <v>#REF!</v>
      </c>
      <c r="Q170" s="270" t="e">
        <f t="shared" si="49"/>
        <v>#REF!</v>
      </c>
      <c r="R170" s="270" t="e">
        <f t="shared" si="49"/>
        <v>#REF!</v>
      </c>
      <c r="S170" s="270" t="e">
        <f t="shared" si="49"/>
        <v>#REF!</v>
      </c>
      <c r="T170" s="270" t="e">
        <f t="shared" si="49"/>
        <v>#REF!</v>
      </c>
      <c r="U170" s="270" t="e">
        <f t="shared" si="49"/>
        <v>#REF!</v>
      </c>
      <c r="V170" s="270" t="e">
        <f t="shared" si="49"/>
        <v>#REF!</v>
      </c>
      <c r="W170" s="270" t="e">
        <f t="shared" si="49"/>
        <v>#REF!</v>
      </c>
      <c r="X170" s="270" t="e">
        <f t="shared" si="49"/>
        <v>#REF!</v>
      </c>
      <c r="Y170" s="270" t="e">
        <f t="shared" si="49"/>
        <v>#REF!</v>
      </c>
      <c r="Z170" s="270" t="e">
        <f t="shared" si="49"/>
        <v>#REF!</v>
      </c>
      <c r="AA170" s="270" t="e">
        <f t="shared" si="49"/>
        <v>#REF!</v>
      </c>
      <c r="AB170" s="270" t="e">
        <f t="shared" si="49"/>
        <v>#REF!</v>
      </c>
      <c r="AC170" s="270" t="e">
        <f t="shared" si="49"/>
        <v>#REF!</v>
      </c>
      <c r="AD170" s="270" t="e">
        <f t="shared" si="49"/>
        <v>#REF!</v>
      </c>
      <c r="AE170" s="270">
        <f t="shared" si="49"/>
        <v>0.29047230733329787</v>
      </c>
      <c r="AF170" s="270" t="e">
        <f t="shared" si="49"/>
        <v>#REF!</v>
      </c>
      <c r="AG170" s="270" t="e">
        <f t="shared" si="49"/>
        <v>#REF!</v>
      </c>
      <c r="AH170" s="270" t="e">
        <f t="shared" si="49"/>
        <v>#REF!</v>
      </c>
      <c r="AI170" s="270" t="e">
        <f t="shared" si="49"/>
        <v>#REF!</v>
      </c>
      <c r="AJ170" s="270" t="e">
        <f t="shared" si="49"/>
        <v>#REF!</v>
      </c>
      <c r="AK170" s="270" t="e">
        <f t="shared" si="49"/>
        <v>#REF!</v>
      </c>
      <c r="AL170" s="270" t="e">
        <f t="shared" si="49"/>
        <v>#REF!</v>
      </c>
      <c r="AM170" s="270" t="e">
        <f t="shared" si="49"/>
        <v>#REF!</v>
      </c>
      <c r="AN170" s="270" t="e">
        <f t="shared" si="49"/>
        <v>#REF!</v>
      </c>
      <c r="AO170" s="270" t="e">
        <f t="shared" si="49"/>
        <v>#REF!</v>
      </c>
      <c r="AP170" s="270" t="e">
        <f t="shared" si="49"/>
        <v>#REF!</v>
      </c>
      <c r="AQ170" s="270" t="e">
        <f t="shared" si="49"/>
        <v>#REF!</v>
      </c>
      <c r="AR170" s="270" t="e">
        <f t="shared" si="49"/>
        <v>#REF!</v>
      </c>
      <c r="AS170" s="270" t="e">
        <f t="shared" si="49"/>
        <v>#REF!</v>
      </c>
      <c r="AT170" s="270" t="e">
        <f t="shared" si="49"/>
        <v>#REF!</v>
      </c>
      <c r="AU170" s="270" t="e">
        <f t="shared" si="49"/>
        <v>#REF!</v>
      </c>
      <c r="AV170" s="271" t="e">
        <f t="shared" si="49"/>
        <v>#REF!</v>
      </c>
    </row>
    <row r="171" spans="1:48">
      <c r="A171" s="253" t="s">
        <v>725</v>
      </c>
      <c r="B171" s="264">
        <f>SUM(B163:B170)</f>
        <v>1</v>
      </c>
      <c r="C171" s="264" t="e">
        <f t="shared" ref="C171:AV171" si="50">SUM(C163:C170)</f>
        <v>#REF!</v>
      </c>
      <c r="D171" s="264" t="e">
        <f t="shared" si="50"/>
        <v>#REF!</v>
      </c>
      <c r="E171" s="264" t="e">
        <f t="shared" si="50"/>
        <v>#REF!</v>
      </c>
      <c r="F171" s="264" t="e">
        <f t="shared" si="50"/>
        <v>#REF!</v>
      </c>
      <c r="G171" s="264" t="e">
        <f t="shared" si="50"/>
        <v>#REF!</v>
      </c>
      <c r="H171" s="264" t="e">
        <f t="shared" si="50"/>
        <v>#REF!</v>
      </c>
      <c r="I171" s="264" t="e">
        <f t="shared" si="50"/>
        <v>#REF!</v>
      </c>
      <c r="J171" s="264" t="e">
        <f t="shared" si="50"/>
        <v>#REF!</v>
      </c>
      <c r="K171" s="264" t="e">
        <f t="shared" si="50"/>
        <v>#REF!</v>
      </c>
      <c r="L171" s="264" t="e">
        <f t="shared" si="50"/>
        <v>#REF!</v>
      </c>
      <c r="M171" s="264" t="e">
        <f t="shared" si="50"/>
        <v>#REF!</v>
      </c>
      <c r="N171" s="264" t="e">
        <f t="shared" si="50"/>
        <v>#REF!</v>
      </c>
      <c r="O171" s="264" t="e">
        <f t="shared" si="50"/>
        <v>#REF!</v>
      </c>
      <c r="P171" s="264" t="e">
        <f t="shared" si="50"/>
        <v>#REF!</v>
      </c>
      <c r="Q171" s="264" t="e">
        <f t="shared" si="50"/>
        <v>#REF!</v>
      </c>
      <c r="R171" s="264" t="e">
        <f t="shared" si="50"/>
        <v>#REF!</v>
      </c>
      <c r="S171" s="264" t="e">
        <f t="shared" si="50"/>
        <v>#REF!</v>
      </c>
      <c r="T171" s="264" t="e">
        <f t="shared" si="50"/>
        <v>#REF!</v>
      </c>
      <c r="U171" s="264" t="e">
        <f t="shared" si="50"/>
        <v>#REF!</v>
      </c>
      <c r="V171" s="264" t="e">
        <f t="shared" si="50"/>
        <v>#REF!</v>
      </c>
      <c r="W171" s="264" t="e">
        <f t="shared" si="50"/>
        <v>#REF!</v>
      </c>
      <c r="X171" s="264" t="e">
        <f t="shared" si="50"/>
        <v>#REF!</v>
      </c>
      <c r="Y171" s="264" t="e">
        <f t="shared" si="50"/>
        <v>#REF!</v>
      </c>
      <c r="Z171" s="264" t="e">
        <f t="shared" si="50"/>
        <v>#REF!</v>
      </c>
      <c r="AA171" s="264" t="e">
        <f t="shared" si="50"/>
        <v>#REF!</v>
      </c>
      <c r="AB171" s="264" t="e">
        <f t="shared" si="50"/>
        <v>#REF!</v>
      </c>
      <c r="AC171" s="264" t="e">
        <f t="shared" si="50"/>
        <v>#REF!</v>
      </c>
      <c r="AD171" s="264" t="e">
        <f t="shared" si="50"/>
        <v>#REF!</v>
      </c>
      <c r="AE171" s="264">
        <f t="shared" si="50"/>
        <v>1</v>
      </c>
      <c r="AF171" s="264" t="e">
        <f t="shared" si="50"/>
        <v>#REF!</v>
      </c>
      <c r="AG171" s="264" t="e">
        <f t="shared" si="50"/>
        <v>#REF!</v>
      </c>
      <c r="AH171" s="264" t="e">
        <f t="shared" si="50"/>
        <v>#REF!</v>
      </c>
      <c r="AI171" s="264" t="e">
        <f t="shared" si="50"/>
        <v>#REF!</v>
      </c>
      <c r="AJ171" s="264" t="e">
        <f t="shared" si="50"/>
        <v>#REF!</v>
      </c>
      <c r="AK171" s="264" t="e">
        <f t="shared" si="50"/>
        <v>#REF!</v>
      </c>
      <c r="AL171" s="264" t="e">
        <f t="shared" si="50"/>
        <v>#REF!</v>
      </c>
      <c r="AM171" s="264" t="e">
        <f t="shared" si="50"/>
        <v>#REF!</v>
      </c>
      <c r="AN171" s="264" t="e">
        <f t="shared" si="50"/>
        <v>#REF!</v>
      </c>
      <c r="AO171" s="264" t="e">
        <f t="shared" si="50"/>
        <v>#REF!</v>
      </c>
      <c r="AP171" s="264" t="e">
        <f t="shared" si="50"/>
        <v>#REF!</v>
      </c>
      <c r="AQ171" s="264" t="e">
        <f t="shared" si="50"/>
        <v>#REF!</v>
      </c>
      <c r="AR171" s="264" t="e">
        <f t="shared" si="50"/>
        <v>#REF!</v>
      </c>
      <c r="AS171" s="264" t="e">
        <f t="shared" si="50"/>
        <v>#REF!</v>
      </c>
      <c r="AT171" s="264" t="e">
        <f t="shared" si="50"/>
        <v>#REF!</v>
      </c>
      <c r="AU171" s="264" t="e">
        <f t="shared" si="50"/>
        <v>#REF!</v>
      </c>
      <c r="AV171" s="264" t="e">
        <f t="shared" si="50"/>
        <v>#REF!</v>
      </c>
    </row>
    <row r="172" spans="1:48">
      <c r="A172" s="253"/>
      <c r="B172" s="264"/>
      <c r="C172" s="264"/>
      <c r="D172" s="264"/>
      <c r="E172" s="264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  <c r="AA172" s="264"/>
      <c r="AB172" s="264"/>
      <c r="AC172" s="264"/>
      <c r="AD172" s="264"/>
      <c r="AE172" s="264"/>
      <c r="AF172" s="264"/>
      <c r="AG172" s="264"/>
      <c r="AH172" s="264"/>
      <c r="AI172" s="264"/>
      <c r="AJ172" s="264"/>
      <c r="AK172" s="264"/>
      <c r="AL172" s="264"/>
      <c r="AM172" s="264"/>
      <c r="AN172" s="264"/>
      <c r="AO172" s="264"/>
      <c r="AP172" s="264"/>
      <c r="AQ172" s="264"/>
      <c r="AR172" s="264"/>
      <c r="AS172" s="264"/>
      <c r="AT172" s="264"/>
      <c r="AU172" s="264"/>
      <c r="AV172" s="264"/>
    </row>
    <row r="173" spans="1:48">
      <c r="A173" s="255" t="s">
        <v>17</v>
      </c>
      <c r="B173" s="264"/>
      <c r="C173" s="264"/>
      <c r="D173" s="264"/>
      <c r="E173" s="264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  <c r="AA173" s="264"/>
      <c r="AB173" s="264"/>
      <c r="AC173" s="264"/>
      <c r="AD173" s="264"/>
      <c r="AE173" s="264"/>
      <c r="AF173" s="264"/>
      <c r="AG173" s="264"/>
      <c r="AH173" s="264"/>
      <c r="AI173" s="264"/>
      <c r="AJ173" s="264"/>
      <c r="AK173" s="264"/>
      <c r="AL173" s="264"/>
      <c r="AM173" s="264"/>
      <c r="AN173" s="264"/>
      <c r="AO173" s="264"/>
      <c r="AP173" s="264"/>
      <c r="AQ173" s="264"/>
      <c r="AR173" s="264"/>
      <c r="AS173" s="264"/>
      <c r="AT173" s="264"/>
      <c r="AU173" s="264"/>
      <c r="AV173" s="264"/>
    </row>
    <row r="174" spans="1:48">
      <c r="A174" s="253"/>
      <c r="B174" s="249">
        <v>1971</v>
      </c>
      <c r="C174" s="249">
        <v>1972</v>
      </c>
      <c r="D174" s="249">
        <v>1973</v>
      </c>
      <c r="E174" s="249">
        <v>1974</v>
      </c>
      <c r="F174" s="249">
        <v>1975</v>
      </c>
      <c r="G174" s="249">
        <v>1976</v>
      </c>
      <c r="H174" s="249">
        <v>1977</v>
      </c>
      <c r="I174" s="249">
        <v>1978</v>
      </c>
      <c r="J174" s="249">
        <v>1979</v>
      </c>
      <c r="K174" s="249">
        <v>1980</v>
      </c>
      <c r="L174" s="249">
        <v>1981</v>
      </c>
      <c r="M174" s="249">
        <v>1982</v>
      </c>
      <c r="N174" s="249">
        <v>1983</v>
      </c>
      <c r="O174" s="249">
        <v>1984</v>
      </c>
      <c r="P174" s="249">
        <v>1985</v>
      </c>
      <c r="Q174" s="249">
        <v>1986</v>
      </c>
      <c r="R174" s="249">
        <v>1987</v>
      </c>
      <c r="S174" s="249">
        <v>1988</v>
      </c>
      <c r="T174" s="249">
        <v>1989</v>
      </c>
      <c r="U174" s="249">
        <v>1990</v>
      </c>
      <c r="V174" s="249">
        <v>1991</v>
      </c>
      <c r="W174" s="249">
        <v>1992</v>
      </c>
      <c r="X174" s="249">
        <v>1993</v>
      </c>
      <c r="Y174" s="249">
        <v>1994</v>
      </c>
      <c r="Z174" s="249">
        <v>1995</v>
      </c>
      <c r="AA174" s="249">
        <v>1996</v>
      </c>
      <c r="AB174" s="249">
        <v>1997</v>
      </c>
      <c r="AC174" s="249">
        <v>1998</v>
      </c>
      <c r="AD174" s="249">
        <v>1999</v>
      </c>
      <c r="AE174" s="249">
        <v>2000</v>
      </c>
      <c r="AF174" s="249">
        <v>2001</v>
      </c>
      <c r="AG174" s="249">
        <v>2002</v>
      </c>
      <c r="AH174" s="249">
        <v>2003</v>
      </c>
      <c r="AI174" s="249">
        <v>2004</v>
      </c>
      <c r="AJ174" s="249">
        <v>2005</v>
      </c>
      <c r="AK174" s="249">
        <v>2006</v>
      </c>
      <c r="AL174" s="249">
        <v>2007</v>
      </c>
      <c r="AM174" s="249">
        <v>2008</v>
      </c>
      <c r="AN174" s="249">
        <v>2009</v>
      </c>
      <c r="AO174" s="249">
        <v>2010</v>
      </c>
      <c r="AP174" s="249">
        <v>2011</v>
      </c>
      <c r="AQ174" s="249">
        <v>2012</v>
      </c>
      <c r="AR174" s="249">
        <v>2013</v>
      </c>
      <c r="AS174" s="249">
        <v>2014</v>
      </c>
      <c r="AT174" s="249">
        <v>2015</v>
      </c>
      <c r="AU174" s="249">
        <v>2016</v>
      </c>
      <c r="AV174" s="249">
        <v>2017</v>
      </c>
    </row>
    <row r="175" spans="1:48">
      <c r="A175" s="257" t="s">
        <v>1009</v>
      </c>
      <c r="B175" s="261">
        <f>SUMPRODUCT($J$116:$J$127,B147:B158)</f>
        <v>0.10141393546215742</v>
      </c>
      <c r="C175" s="262" t="e">
        <f t="shared" ref="C175:AV175" si="51">SUMPRODUCT($J$116:$J$127,C147:C158)</f>
        <v>#REF!</v>
      </c>
      <c r="D175" s="262" t="e">
        <f t="shared" si="51"/>
        <v>#REF!</v>
      </c>
      <c r="E175" s="262" t="e">
        <f t="shared" si="51"/>
        <v>#REF!</v>
      </c>
      <c r="F175" s="262" t="e">
        <f t="shared" si="51"/>
        <v>#REF!</v>
      </c>
      <c r="G175" s="262" t="e">
        <f t="shared" si="51"/>
        <v>#REF!</v>
      </c>
      <c r="H175" s="262" t="e">
        <f t="shared" si="51"/>
        <v>#REF!</v>
      </c>
      <c r="I175" s="262" t="e">
        <f t="shared" si="51"/>
        <v>#REF!</v>
      </c>
      <c r="J175" s="262" t="e">
        <f t="shared" si="51"/>
        <v>#REF!</v>
      </c>
      <c r="K175" s="262" t="e">
        <f t="shared" si="51"/>
        <v>#REF!</v>
      </c>
      <c r="L175" s="262" t="e">
        <f t="shared" si="51"/>
        <v>#REF!</v>
      </c>
      <c r="M175" s="262" t="e">
        <f t="shared" si="51"/>
        <v>#REF!</v>
      </c>
      <c r="N175" s="262" t="e">
        <f t="shared" si="51"/>
        <v>#REF!</v>
      </c>
      <c r="O175" s="262" t="e">
        <f t="shared" si="51"/>
        <v>#REF!</v>
      </c>
      <c r="P175" s="262" t="e">
        <f t="shared" si="51"/>
        <v>#REF!</v>
      </c>
      <c r="Q175" s="262" t="e">
        <f t="shared" si="51"/>
        <v>#REF!</v>
      </c>
      <c r="R175" s="262" t="e">
        <f t="shared" si="51"/>
        <v>#REF!</v>
      </c>
      <c r="S175" s="262" t="e">
        <f t="shared" si="51"/>
        <v>#REF!</v>
      </c>
      <c r="T175" s="262" t="e">
        <f t="shared" si="51"/>
        <v>#REF!</v>
      </c>
      <c r="U175" s="262" t="e">
        <f t="shared" si="51"/>
        <v>#REF!</v>
      </c>
      <c r="V175" s="262" t="e">
        <f t="shared" si="51"/>
        <v>#REF!</v>
      </c>
      <c r="W175" s="262" t="e">
        <f t="shared" si="51"/>
        <v>#REF!</v>
      </c>
      <c r="X175" s="262" t="e">
        <f t="shared" si="51"/>
        <v>#REF!</v>
      </c>
      <c r="Y175" s="262" t="e">
        <f t="shared" si="51"/>
        <v>#REF!</v>
      </c>
      <c r="Z175" s="262" t="e">
        <f t="shared" si="51"/>
        <v>#REF!</v>
      </c>
      <c r="AA175" s="262" t="e">
        <f t="shared" si="51"/>
        <v>#REF!</v>
      </c>
      <c r="AB175" s="262" t="e">
        <f t="shared" si="51"/>
        <v>#REF!</v>
      </c>
      <c r="AC175" s="262" t="e">
        <f t="shared" si="51"/>
        <v>#REF!</v>
      </c>
      <c r="AD175" s="262" t="e">
        <f t="shared" si="51"/>
        <v>#REF!</v>
      </c>
      <c r="AE175" s="262">
        <f t="shared" si="51"/>
        <v>0.1211939289480304</v>
      </c>
      <c r="AF175" s="262" t="e">
        <f t="shared" si="51"/>
        <v>#REF!</v>
      </c>
      <c r="AG175" s="262" t="e">
        <f t="shared" si="51"/>
        <v>#REF!</v>
      </c>
      <c r="AH175" s="262" t="e">
        <f t="shared" si="51"/>
        <v>#REF!</v>
      </c>
      <c r="AI175" s="262" t="e">
        <f t="shared" si="51"/>
        <v>#REF!</v>
      </c>
      <c r="AJ175" s="262" t="e">
        <f t="shared" si="51"/>
        <v>#REF!</v>
      </c>
      <c r="AK175" s="262" t="e">
        <f t="shared" si="51"/>
        <v>#REF!</v>
      </c>
      <c r="AL175" s="262" t="e">
        <f t="shared" si="51"/>
        <v>#REF!</v>
      </c>
      <c r="AM175" s="262" t="e">
        <f t="shared" si="51"/>
        <v>#REF!</v>
      </c>
      <c r="AN175" s="262" t="e">
        <f t="shared" si="51"/>
        <v>#REF!</v>
      </c>
      <c r="AO175" s="262" t="e">
        <f t="shared" si="51"/>
        <v>#REF!</v>
      </c>
      <c r="AP175" s="262" t="e">
        <f t="shared" si="51"/>
        <v>#REF!</v>
      </c>
      <c r="AQ175" s="262" t="e">
        <f t="shared" si="51"/>
        <v>#REF!</v>
      </c>
      <c r="AR175" s="262" t="e">
        <f t="shared" si="51"/>
        <v>#REF!</v>
      </c>
      <c r="AS175" s="262" t="e">
        <f t="shared" si="51"/>
        <v>#REF!</v>
      </c>
      <c r="AT175" s="262" t="e">
        <f t="shared" si="51"/>
        <v>#REF!</v>
      </c>
      <c r="AU175" s="262" t="e">
        <f t="shared" si="51"/>
        <v>#REF!</v>
      </c>
      <c r="AV175" s="263" t="e">
        <f t="shared" si="51"/>
        <v>#REF!</v>
      </c>
    </row>
    <row r="176" spans="1:48">
      <c r="A176" s="256" t="s">
        <v>1031</v>
      </c>
      <c r="B176" s="265">
        <f>SUMPRODUCT($K$116:$K$127,B147:B158)</f>
        <v>0</v>
      </c>
      <c r="C176" s="266" t="e">
        <f t="shared" ref="C176:AV176" si="52">SUMPRODUCT($K$116:$K$127,C147:C158)</f>
        <v>#REF!</v>
      </c>
      <c r="D176" s="266" t="e">
        <f t="shared" si="52"/>
        <v>#REF!</v>
      </c>
      <c r="E176" s="266" t="e">
        <f t="shared" si="52"/>
        <v>#REF!</v>
      </c>
      <c r="F176" s="266" t="e">
        <f t="shared" si="52"/>
        <v>#REF!</v>
      </c>
      <c r="G176" s="266" t="e">
        <f t="shared" si="52"/>
        <v>#REF!</v>
      </c>
      <c r="H176" s="266" t="e">
        <f t="shared" si="52"/>
        <v>#REF!</v>
      </c>
      <c r="I176" s="266" t="e">
        <f t="shared" si="52"/>
        <v>#REF!</v>
      </c>
      <c r="J176" s="266" t="e">
        <f t="shared" si="52"/>
        <v>#REF!</v>
      </c>
      <c r="K176" s="266" t="e">
        <f t="shared" si="52"/>
        <v>#REF!</v>
      </c>
      <c r="L176" s="266" t="e">
        <f t="shared" si="52"/>
        <v>#REF!</v>
      </c>
      <c r="M176" s="266" t="e">
        <f t="shared" si="52"/>
        <v>#REF!</v>
      </c>
      <c r="N176" s="266" t="e">
        <f t="shared" si="52"/>
        <v>#REF!</v>
      </c>
      <c r="O176" s="266" t="e">
        <f t="shared" si="52"/>
        <v>#REF!</v>
      </c>
      <c r="P176" s="266" t="e">
        <f t="shared" si="52"/>
        <v>#REF!</v>
      </c>
      <c r="Q176" s="266" t="e">
        <f t="shared" si="52"/>
        <v>#REF!</v>
      </c>
      <c r="R176" s="266" t="e">
        <f t="shared" si="52"/>
        <v>#REF!</v>
      </c>
      <c r="S176" s="266" t="e">
        <f t="shared" si="52"/>
        <v>#REF!</v>
      </c>
      <c r="T176" s="266" t="e">
        <f t="shared" si="52"/>
        <v>#REF!</v>
      </c>
      <c r="U176" s="266" t="e">
        <f t="shared" si="52"/>
        <v>#REF!</v>
      </c>
      <c r="V176" s="266" t="e">
        <f t="shared" si="52"/>
        <v>#REF!</v>
      </c>
      <c r="W176" s="266" t="e">
        <f t="shared" si="52"/>
        <v>#REF!</v>
      </c>
      <c r="X176" s="266" t="e">
        <f t="shared" si="52"/>
        <v>#REF!</v>
      </c>
      <c r="Y176" s="266" t="e">
        <f t="shared" si="52"/>
        <v>#REF!</v>
      </c>
      <c r="Z176" s="266" t="e">
        <f t="shared" si="52"/>
        <v>#REF!</v>
      </c>
      <c r="AA176" s="266" t="e">
        <f t="shared" si="52"/>
        <v>#REF!</v>
      </c>
      <c r="AB176" s="266" t="e">
        <f t="shared" si="52"/>
        <v>#REF!</v>
      </c>
      <c r="AC176" s="266" t="e">
        <f t="shared" si="52"/>
        <v>#REF!</v>
      </c>
      <c r="AD176" s="266" t="e">
        <f t="shared" si="52"/>
        <v>#REF!</v>
      </c>
      <c r="AE176" s="266">
        <f t="shared" si="52"/>
        <v>0</v>
      </c>
      <c r="AF176" s="266" t="e">
        <f t="shared" si="52"/>
        <v>#REF!</v>
      </c>
      <c r="AG176" s="266" t="e">
        <f t="shared" si="52"/>
        <v>#REF!</v>
      </c>
      <c r="AH176" s="266" t="e">
        <f t="shared" si="52"/>
        <v>#REF!</v>
      </c>
      <c r="AI176" s="266" t="e">
        <f t="shared" si="52"/>
        <v>#REF!</v>
      </c>
      <c r="AJ176" s="266" t="e">
        <f t="shared" si="52"/>
        <v>#REF!</v>
      </c>
      <c r="AK176" s="266" t="e">
        <f t="shared" si="52"/>
        <v>#REF!</v>
      </c>
      <c r="AL176" s="266" t="e">
        <f t="shared" si="52"/>
        <v>#REF!</v>
      </c>
      <c r="AM176" s="266" t="e">
        <f t="shared" si="52"/>
        <v>#REF!</v>
      </c>
      <c r="AN176" s="266" t="e">
        <f t="shared" si="52"/>
        <v>#REF!</v>
      </c>
      <c r="AO176" s="266" t="e">
        <f t="shared" si="52"/>
        <v>#REF!</v>
      </c>
      <c r="AP176" s="266" t="e">
        <f t="shared" si="52"/>
        <v>#REF!</v>
      </c>
      <c r="AQ176" s="266" t="e">
        <f t="shared" si="52"/>
        <v>#REF!</v>
      </c>
      <c r="AR176" s="266" t="e">
        <f t="shared" si="52"/>
        <v>#REF!</v>
      </c>
      <c r="AS176" s="266" t="e">
        <f t="shared" si="52"/>
        <v>#REF!</v>
      </c>
      <c r="AT176" s="266" t="e">
        <f t="shared" si="52"/>
        <v>#REF!</v>
      </c>
      <c r="AU176" s="266" t="e">
        <f t="shared" si="52"/>
        <v>#REF!</v>
      </c>
      <c r="AV176" s="267" t="e">
        <f t="shared" si="52"/>
        <v>#REF!</v>
      </c>
    </row>
    <row r="177" spans="1:48">
      <c r="A177" s="256" t="s">
        <v>1030</v>
      </c>
      <c r="B177" s="265">
        <f>SUMPRODUCT($L$116:$L$127,B147:B158)</f>
        <v>0</v>
      </c>
      <c r="C177" s="266" t="e">
        <f t="shared" ref="C177:AV177" si="53">SUMPRODUCT($L$116:$L$127,C147:C158)</f>
        <v>#REF!</v>
      </c>
      <c r="D177" s="266" t="e">
        <f t="shared" si="53"/>
        <v>#REF!</v>
      </c>
      <c r="E177" s="266" t="e">
        <f t="shared" si="53"/>
        <v>#REF!</v>
      </c>
      <c r="F177" s="266" t="e">
        <f t="shared" si="53"/>
        <v>#REF!</v>
      </c>
      <c r="G177" s="266" t="e">
        <f t="shared" si="53"/>
        <v>#REF!</v>
      </c>
      <c r="H177" s="266" t="e">
        <f t="shared" si="53"/>
        <v>#REF!</v>
      </c>
      <c r="I177" s="266" t="e">
        <f t="shared" si="53"/>
        <v>#REF!</v>
      </c>
      <c r="J177" s="266" t="e">
        <f t="shared" si="53"/>
        <v>#REF!</v>
      </c>
      <c r="K177" s="266" t="e">
        <f t="shared" si="53"/>
        <v>#REF!</v>
      </c>
      <c r="L177" s="266" t="e">
        <f t="shared" si="53"/>
        <v>#REF!</v>
      </c>
      <c r="M177" s="266" t="e">
        <f t="shared" si="53"/>
        <v>#REF!</v>
      </c>
      <c r="N177" s="266" t="e">
        <f t="shared" si="53"/>
        <v>#REF!</v>
      </c>
      <c r="O177" s="266" t="e">
        <f t="shared" si="53"/>
        <v>#REF!</v>
      </c>
      <c r="P177" s="266" t="e">
        <f t="shared" si="53"/>
        <v>#REF!</v>
      </c>
      <c r="Q177" s="266" t="e">
        <f t="shared" si="53"/>
        <v>#REF!</v>
      </c>
      <c r="R177" s="266" t="e">
        <f t="shared" si="53"/>
        <v>#REF!</v>
      </c>
      <c r="S177" s="266" t="e">
        <f t="shared" si="53"/>
        <v>#REF!</v>
      </c>
      <c r="T177" s="266" t="e">
        <f t="shared" si="53"/>
        <v>#REF!</v>
      </c>
      <c r="U177" s="266" t="e">
        <f t="shared" si="53"/>
        <v>#REF!</v>
      </c>
      <c r="V177" s="266" t="e">
        <f t="shared" si="53"/>
        <v>#REF!</v>
      </c>
      <c r="W177" s="266" t="e">
        <f t="shared" si="53"/>
        <v>#REF!</v>
      </c>
      <c r="X177" s="266" t="e">
        <f t="shared" si="53"/>
        <v>#REF!</v>
      </c>
      <c r="Y177" s="266" t="e">
        <f t="shared" si="53"/>
        <v>#REF!</v>
      </c>
      <c r="Z177" s="266" t="e">
        <f t="shared" si="53"/>
        <v>#REF!</v>
      </c>
      <c r="AA177" s="266" t="e">
        <f t="shared" si="53"/>
        <v>#REF!</v>
      </c>
      <c r="AB177" s="266" t="e">
        <f t="shared" si="53"/>
        <v>#REF!</v>
      </c>
      <c r="AC177" s="266" t="e">
        <f t="shared" si="53"/>
        <v>#REF!</v>
      </c>
      <c r="AD177" s="266" t="e">
        <f t="shared" si="53"/>
        <v>#REF!</v>
      </c>
      <c r="AE177" s="266">
        <f t="shared" si="53"/>
        <v>0</v>
      </c>
      <c r="AF177" s="266" t="e">
        <f t="shared" si="53"/>
        <v>#REF!</v>
      </c>
      <c r="AG177" s="266" t="e">
        <f t="shared" si="53"/>
        <v>#REF!</v>
      </c>
      <c r="AH177" s="266" t="e">
        <f t="shared" si="53"/>
        <v>#REF!</v>
      </c>
      <c r="AI177" s="266" t="e">
        <f t="shared" si="53"/>
        <v>#REF!</v>
      </c>
      <c r="AJ177" s="266" t="e">
        <f t="shared" si="53"/>
        <v>#REF!</v>
      </c>
      <c r="AK177" s="266" t="e">
        <f t="shared" si="53"/>
        <v>#REF!</v>
      </c>
      <c r="AL177" s="266" t="e">
        <f t="shared" si="53"/>
        <v>#REF!</v>
      </c>
      <c r="AM177" s="266" t="e">
        <f t="shared" si="53"/>
        <v>#REF!</v>
      </c>
      <c r="AN177" s="266" t="e">
        <f t="shared" si="53"/>
        <v>#REF!</v>
      </c>
      <c r="AO177" s="266" t="e">
        <f t="shared" si="53"/>
        <v>#REF!</v>
      </c>
      <c r="AP177" s="266" t="e">
        <f t="shared" si="53"/>
        <v>#REF!</v>
      </c>
      <c r="AQ177" s="266" t="e">
        <f t="shared" si="53"/>
        <v>#REF!</v>
      </c>
      <c r="AR177" s="266" t="e">
        <f t="shared" si="53"/>
        <v>#REF!</v>
      </c>
      <c r="AS177" s="266" t="e">
        <f t="shared" si="53"/>
        <v>#REF!</v>
      </c>
      <c r="AT177" s="266" t="e">
        <f t="shared" si="53"/>
        <v>#REF!</v>
      </c>
      <c r="AU177" s="266" t="e">
        <f t="shared" si="53"/>
        <v>#REF!</v>
      </c>
      <c r="AV177" s="267" t="e">
        <f t="shared" si="53"/>
        <v>#REF!</v>
      </c>
    </row>
    <row r="178" spans="1:48">
      <c r="A178" s="256" t="s">
        <v>1003</v>
      </c>
      <c r="B178" s="265">
        <f>SUMPRODUCT($M$116:$M$127,B147:B158)</f>
        <v>8.4071697605570692E-2</v>
      </c>
      <c r="C178" s="266" t="e">
        <f t="shared" ref="C178:AV178" si="54">SUMPRODUCT($M$116:$M$127,C147:C158)</f>
        <v>#REF!</v>
      </c>
      <c r="D178" s="266" t="e">
        <f t="shared" si="54"/>
        <v>#REF!</v>
      </c>
      <c r="E178" s="266" t="e">
        <f t="shared" si="54"/>
        <v>#REF!</v>
      </c>
      <c r="F178" s="266" t="e">
        <f t="shared" si="54"/>
        <v>#REF!</v>
      </c>
      <c r="G178" s="266" t="e">
        <f t="shared" si="54"/>
        <v>#REF!</v>
      </c>
      <c r="H178" s="266" t="e">
        <f t="shared" si="54"/>
        <v>#REF!</v>
      </c>
      <c r="I178" s="266" t="e">
        <f t="shared" si="54"/>
        <v>#REF!</v>
      </c>
      <c r="J178" s="266" t="e">
        <f t="shared" si="54"/>
        <v>#REF!</v>
      </c>
      <c r="K178" s="266" t="e">
        <f t="shared" si="54"/>
        <v>#REF!</v>
      </c>
      <c r="L178" s="266" t="e">
        <f t="shared" si="54"/>
        <v>#REF!</v>
      </c>
      <c r="M178" s="266" t="e">
        <f t="shared" si="54"/>
        <v>#REF!</v>
      </c>
      <c r="N178" s="266" t="e">
        <f t="shared" si="54"/>
        <v>#REF!</v>
      </c>
      <c r="O178" s="266" t="e">
        <f t="shared" si="54"/>
        <v>#REF!</v>
      </c>
      <c r="P178" s="266" t="e">
        <f t="shared" si="54"/>
        <v>#REF!</v>
      </c>
      <c r="Q178" s="266" t="e">
        <f t="shared" si="54"/>
        <v>#REF!</v>
      </c>
      <c r="R178" s="266" t="e">
        <f t="shared" si="54"/>
        <v>#REF!</v>
      </c>
      <c r="S178" s="266" t="e">
        <f t="shared" si="54"/>
        <v>#REF!</v>
      </c>
      <c r="T178" s="266" t="e">
        <f t="shared" si="54"/>
        <v>#REF!</v>
      </c>
      <c r="U178" s="266" t="e">
        <f t="shared" si="54"/>
        <v>#REF!</v>
      </c>
      <c r="V178" s="266" t="e">
        <f t="shared" si="54"/>
        <v>#REF!</v>
      </c>
      <c r="W178" s="266" t="e">
        <f t="shared" si="54"/>
        <v>#REF!</v>
      </c>
      <c r="X178" s="266" t="e">
        <f t="shared" si="54"/>
        <v>#REF!</v>
      </c>
      <c r="Y178" s="266" t="e">
        <f t="shared" si="54"/>
        <v>#REF!</v>
      </c>
      <c r="Z178" s="266" t="e">
        <f t="shared" si="54"/>
        <v>#REF!</v>
      </c>
      <c r="AA178" s="266" t="e">
        <f t="shared" si="54"/>
        <v>#REF!</v>
      </c>
      <c r="AB178" s="266" t="e">
        <f t="shared" si="54"/>
        <v>#REF!</v>
      </c>
      <c r="AC178" s="266" t="e">
        <f t="shared" si="54"/>
        <v>#REF!</v>
      </c>
      <c r="AD178" s="266" t="e">
        <f t="shared" si="54"/>
        <v>#REF!</v>
      </c>
      <c r="AE178" s="266">
        <f t="shared" si="54"/>
        <v>9.0484188796359333E-2</v>
      </c>
      <c r="AF178" s="266" t="e">
        <f t="shared" si="54"/>
        <v>#REF!</v>
      </c>
      <c r="AG178" s="266" t="e">
        <f t="shared" si="54"/>
        <v>#REF!</v>
      </c>
      <c r="AH178" s="266" t="e">
        <f t="shared" si="54"/>
        <v>#REF!</v>
      </c>
      <c r="AI178" s="266" t="e">
        <f t="shared" si="54"/>
        <v>#REF!</v>
      </c>
      <c r="AJ178" s="266" t="e">
        <f t="shared" si="54"/>
        <v>#REF!</v>
      </c>
      <c r="AK178" s="266" t="e">
        <f t="shared" si="54"/>
        <v>#REF!</v>
      </c>
      <c r="AL178" s="266" t="e">
        <f t="shared" si="54"/>
        <v>#REF!</v>
      </c>
      <c r="AM178" s="266" t="e">
        <f t="shared" si="54"/>
        <v>#REF!</v>
      </c>
      <c r="AN178" s="266" t="e">
        <f t="shared" si="54"/>
        <v>#REF!</v>
      </c>
      <c r="AO178" s="266" t="e">
        <f t="shared" si="54"/>
        <v>#REF!</v>
      </c>
      <c r="AP178" s="266" t="e">
        <f t="shared" si="54"/>
        <v>#REF!</v>
      </c>
      <c r="AQ178" s="266" t="e">
        <f t="shared" si="54"/>
        <v>#REF!</v>
      </c>
      <c r="AR178" s="266" t="e">
        <f t="shared" si="54"/>
        <v>#REF!</v>
      </c>
      <c r="AS178" s="266" t="e">
        <f t="shared" si="54"/>
        <v>#REF!</v>
      </c>
      <c r="AT178" s="266" t="e">
        <f t="shared" si="54"/>
        <v>#REF!</v>
      </c>
      <c r="AU178" s="266" t="e">
        <f t="shared" si="54"/>
        <v>#REF!</v>
      </c>
      <c r="AV178" s="267" t="e">
        <f t="shared" si="54"/>
        <v>#REF!</v>
      </c>
    </row>
    <row r="179" spans="1:48">
      <c r="A179" s="256" t="s">
        <v>1032</v>
      </c>
      <c r="B179" s="265">
        <f>SUMPRODUCT($N$116:$N$127,B147:B158)</f>
        <v>0</v>
      </c>
      <c r="C179" s="266" t="e">
        <f t="shared" ref="C179:AV179" si="55">SUMPRODUCT($N$116:$N$127,C147:C158)</f>
        <v>#REF!</v>
      </c>
      <c r="D179" s="266" t="e">
        <f t="shared" si="55"/>
        <v>#REF!</v>
      </c>
      <c r="E179" s="266" t="e">
        <f t="shared" si="55"/>
        <v>#REF!</v>
      </c>
      <c r="F179" s="266" t="e">
        <f t="shared" si="55"/>
        <v>#REF!</v>
      </c>
      <c r="G179" s="266" t="e">
        <f t="shared" si="55"/>
        <v>#REF!</v>
      </c>
      <c r="H179" s="266" t="e">
        <f t="shared" si="55"/>
        <v>#REF!</v>
      </c>
      <c r="I179" s="266" t="e">
        <f t="shared" si="55"/>
        <v>#REF!</v>
      </c>
      <c r="J179" s="266" t="e">
        <f t="shared" si="55"/>
        <v>#REF!</v>
      </c>
      <c r="K179" s="266" t="e">
        <f t="shared" si="55"/>
        <v>#REF!</v>
      </c>
      <c r="L179" s="266" t="e">
        <f t="shared" si="55"/>
        <v>#REF!</v>
      </c>
      <c r="M179" s="266" t="e">
        <f t="shared" si="55"/>
        <v>#REF!</v>
      </c>
      <c r="N179" s="266" t="e">
        <f t="shared" si="55"/>
        <v>#REF!</v>
      </c>
      <c r="O179" s="266" t="e">
        <f t="shared" si="55"/>
        <v>#REF!</v>
      </c>
      <c r="P179" s="266" t="e">
        <f t="shared" si="55"/>
        <v>#REF!</v>
      </c>
      <c r="Q179" s="266" t="e">
        <f t="shared" si="55"/>
        <v>#REF!</v>
      </c>
      <c r="R179" s="266" t="e">
        <f t="shared" si="55"/>
        <v>#REF!</v>
      </c>
      <c r="S179" s="266" t="e">
        <f t="shared" si="55"/>
        <v>#REF!</v>
      </c>
      <c r="T179" s="266" t="e">
        <f t="shared" si="55"/>
        <v>#REF!</v>
      </c>
      <c r="U179" s="266" t="e">
        <f t="shared" si="55"/>
        <v>#REF!</v>
      </c>
      <c r="V179" s="266" t="e">
        <f t="shared" si="55"/>
        <v>#REF!</v>
      </c>
      <c r="W179" s="266" t="e">
        <f t="shared" si="55"/>
        <v>#REF!</v>
      </c>
      <c r="X179" s="266" t="e">
        <f t="shared" si="55"/>
        <v>#REF!</v>
      </c>
      <c r="Y179" s="266" t="e">
        <f t="shared" si="55"/>
        <v>#REF!</v>
      </c>
      <c r="Z179" s="266" t="e">
        <f t="shared" si="55"/>
        <v>#REF!</v>
      </c>
      <c r="AA179" s="266" t="e">
        <f t="shared" si="55"/>
        <v>#REF!</v>
      </c>
      <c r="AB179" s="266" t="e">
        <f t="shared" si="55"/>
        <v>#REF!</v>
      </c>
      <c r="AC179" s="266" t="e">
        <f t="shared" si="55"/>
        <v>#REF!</v>
      </c>
      <c r="AD179" s="266" t="e">
        <f t="shared" si="55"/>
        <v>#REF!</v>
      </c>
      <c r="AE179" s="266">
        <f t="shared" si="55"/>
        <v>0</v>
      </c>
      <c r="AF179" s="266" t="e">
        <f t="shared" si="55"/>
        <v>#REF!</v>
      </c>
      <c r="AG179" s="266" t="e">
        <f t="shared" si="55"/>
        <v>#REF!</v>
      </c>
      <c r="AH179" s="266" t="e">
        <f t="shared" si="55"/>
        <v>#REF!</v>
      </c>
      <c r="AI179" s="266" t="e">
        <f t="shared" si="55"/>
        <v>#REF!</v>
      </c>
      <c r="AJ179" s="266" t="e">
        <f t="shared" si="55"/>
        <v>#REF!</v>
      </c>
      <c r="AK179" s="266" t="e">
        <f t="shared" si="55"/>
        <v>#REF!</v>
      </c>
      <c r="AL179" s="266" t="e">
        <f t="shared" si="55"/>
        <v>#REF!</v>
      </c>
      <c r="AM179" s="266" t="e">
        <f t="shared" si="55"/>
        <v>#REF!</v>
      </c>
      <c r="AN179" s="266" t="e">
        <f t="shared" si="55"/>
        <v>#REF!</v>
      </c>
      <c r="AO179" s="266" t="e">
        <f t="shared" si="55"/>
        <v>#REF!</v>
      </c>
      <c r="AP179" s="266" t="e">
        <f t="shared" si="55"/>
        <v>#REF!</v>
      </c>
      <c r="AQ179" s="266" t="e">
        <f t="shared" si="55"/>
        <v>#REF!</v>
      </c>
      <c r="AR179" s="266" t="e">
        <f t="shared" si="55"/>
        <v>#REF!</v>
      </c>
      <c r="AS179" s="266" t="e">
        <f t="shared" si="55"/>
        <v>#REF!</v>
      </c>
      <c r="AT179" s="266" t="e">
        <f t="shared" si="55"/>
        <v>#REF!</v>
      </c>
      <c r="AU179" s="266" t="e">
        <f t="shared" si="55"/>
        <v>#REF!</v>
      </c>
      <c r="AV179" s="267" t="e">
        <f t="shared" si="55"/>
        <v>#REF!</v>
      </c>
    </row>
    <row r="180" spans="1:48">
      <c r="A180" s="256" t="s">
        <v>1004</v>
      </c>
      <c r="B180" s="265">
        <f>SUMPRODUCT($O$116:$O$127,B147:B158)</f>
        <v>6.7012757375548848E-2</v>
      </c>
      <c r="C180" s="266" t="e">
        <f t="shared" ref="C180:AV180" si="56">SUMPRODUCT($O$116:$O$127,C147:C158)</f>
        <v>#REF!</v>
      </c>
      <c r="D180" s="266" t="e">
        <f t="shared" si="56"/>
        <v>#REF!</v>
      </c>
      <c r="E180" s="266" t="e">
        <f t="shared" si="56"/>
        <v>#REF!</v>
      </c>
      <c r="F180" s="266" t="e">
        <f t="shared" si="56"/>
        <v>#REF!</v>
      </c>
      <c r="G180" s="266" t="e">
        <f t="shared" si="56"/>
        <v>#REF!</v>
      </c>
      <c r="H180" s="266" t="e">
        <f t="shared" si="56"/>
        <v>#REF!</v>
      </c>
      <c r="I180" s="266" t="e">
        <f t="shared" si="56"/>
        <v>#REF!</v>
      </c>
      <c r="J180" s="266" t="e">
        <f t="shared" si="56"/>
        <v>#REF!</v>
      </c>
      <c r="K180" s="266" t="e">
        <f t="shared" si="56"/>
        <v>#REF!</v>
      </c>
      <c r="L180" s="266" t="e">
        <f t="shared" si="56"/>
        <v>#REF!</v>
      </c>
      <c r="M180" s="266" t="e">
        <f t="shared" si="56"/>
        <v>#REF!</v>
      </c>
      <c r="N180" s="266" t="e">
        <f t="shared" si="56"/>
        <v>#REF!</v>
      </c>
      <c r="O180" s="266" t="e">
        <f t="shared" si="56"/>
        <v>#REF!</v>
      </c>
      <c r="P180" s="266" t="e">
        <f t="shared" si="56"/>
        <v>#REF!</v>
      </c>
      <c r="Q180" s="266" t="e">
        <f t="shared" si="56"/>
        <v>#REF!</v>
      </c>
      <c r="R180" s="266" t="e">
        <f t="shared" si="56"/>
        <v>#REF!</v>
      </c>
      <c r="S180" s="266" t="e">
        <f t="shared" si="56"/>
        <v>#REF!</v>
      </c>
      <c r="T180" s="266" t="e">
        <f t="shared" si="56"/>
        <v>#REF!</v>
      </c>
      <c r="U180" s="266" t="e">
        <f t="shared" si="56"/>
        <v>#REF!</v>
      </c>
      <c r="V180" s="266" t="e">
        <f t="shared" si="56"/>
        <v>#REF!</v>
      </c>
      <c r="W180" s="266" t="e">
        <f t="shared" si="56"/>
        <v>#REF!</v>
      </c>
      <c r="X180" s="266" t="e">
        <f t="shared" si="56"/>
        <v>#REF!</v>
      </c>
      <c r="Y180" s="266" t="e">
        <f t="shared" si="56"/>
        <v>#REF!</v>
      </c>
      <c r="Z180" s="266" t="e">
        <f t="shared" si="56"/>
        <v>#REF!</v>
      </c>
      <c r="AA180" s="266" t="e">
        <f t="shared" si="56"/>
        <v>#REF!</v>
      </c>
      <c r="AB180" s="266" t="e">
        <f t="shared" si="56"/>
        <v>#REF!</v>
      </c>
      <c r="AC180" s="266" t="e">
        <f t="shared" si="56"/>
        <v>#REF!</v>
      </c>
      <c r="AD180" s="266" t="e">
        <f t="shared" si="56"/>
        <v>#REF!</v>
      </c>
      <c r="AE180" s="266">
        <f t="shared" si="56"/>
        <v>7.2581337259751258E-2</v>
      </c>
      <c r="AF180" s="266" t="e">
        <f t="shared" si="56"/>
        <v>#REF!</v>
      </c>
      <c r="AG180" s="266" t="e">
        <f t="shared" si="56"/>
        <v>#REF!</v>
      </c>
      <c r="AH180" s="266" t="e">
        <f t="shared" si="56"/>
        <v>#REF!</v>
      </c>
      <c r="AI180" s="266" t="e">
        <f t="shared" si="56"/>
        <v>#REF!</v>
      </c>
      <c r="AJ180" s="266" t="e">
        <f t="shared" si="56"/>
        <v>#REF!</v>
      </c>
      <c r="AK180" s="266" t="e">
        <f t="shared" si="56"/>
        <v>#REF!</v>
      </c>
      <c r="AL180" s="266" t="e">
        <f t="shared" si="56"/>
        <v>#REF!</v>
      </c>
      <c r="AM180" s="266" t="e">
        <f t="shared" si="56"/>
        <v>#REF!</v>
      </c>
      <c r="AN180" s="266" t="e">
        <f t="shared" si="56"/>
        <v>#REF!</v>
      </c>
      <c r="AO180" s="266" t="e">
        <f t="shared" si="56"/>
        <v>#REF!</v>
      </c>
      <c r="AP180" s="266" t="e">
        <f t="shared" si="56"/>
        <v>#REF!</v>
      </c>
      <c r="AQ180" s="266" t="e">
        <f t="shared" si="56"/>
        <v>#REF!</v>
      </c>
      <c r="AR180" s="266" t="e">
        <f t="shared" si="56"/>
        <v>#REF!</v>
      </c>
      <c r="AS180" s="266" t="e">
        <f t="shared" si="56"/>
        <v>#REF!</v>
      </c>
      <c r="AT180" s="266" t="e">
        <f t="shared" si="56"/>
        <v>#REF!</v>
      </c>
      <c r="AU180" s="266" t="e">
        <f t="shared" si="56"/>
        <v>#REF!</v>
      </c>
      <c r="AV180" s="267" t="e">
        <f t="shared" si="56"/>
        <v>#REF!</v>
      </c>
    </row>
    <row r="181" spans="1:48">
      <c r="A181" s="256" t="s">
        <v>1011</v>
      </c>
      <c r="B181" s="265">
        <f>SUMPRODUCT($P$116:$P$127,B147:B158)</f>
        <v>3.6470844459639232E-2</v>
      </c>
      <c r="C181" s="266" t="e">
        <f t="shared" ref="C181:AV181" si="57">SUMPRODUCT($P$116:$P$127,C147:C158)</f>
        <v>#REF!</v>
      </c>
      <c r="D181" s="266" t="e">
        <f t="shared" si="57"/>
        <v>#REF!</v>
      </c>
      <c r="E181" s="266" t="e">
        <f t="shared" si="57"/>
        <v>#REF!</v>
      </c>
      <c r="F181" s="266" t="e">
        <f t="shared" si="57"/>
        <v>#REF!</v>
      </c>
      <c r="G181" s="266" t="e">
        <f t="shared" si="57"/>
        <v>#REF!</v>
      </c>
      <c r="H181" s="266" t="e">
        <f t="shared" si="57"/>
        <v>#REF!</v>
      </c>
      <c r="I181" s="266" t="e">
        <f t="shared" si="57"/>
        <v>#REF!</v>
      </c>
      <c r="J181" s="266" t="e">
        <f t="shared" si="57"/>
        <v>#REF!</v>
      </c>
      <c r="K181" s="266" t="e">
        <f t="shared" si="57"/>
        <v>#REF!</v>
      </c>
      <c r="L181" s="266" t="e">
        <f t="shared" si="57"/>
        <v>#REF!</v>
      </c>
      <c r="M181" s="266" t="e">
        <f t="shared" si="57"/>
        <v>#REF!</v>
      </c>
      <c r="N181" s="266" t="e">
        <f t="shared" si="57"/>
        <v>#REF!</v>
      </c>
      <c r="O181" s="266" t="e">
        <f t="shared" si="57"/>
        <v>#REF!</v>
      </c>
      <c r="P181" s="266" t="e">
        <f t="shared" si="57"/>
        <v>#REF!</v>
      </c>
      <c r="Q181" s="266" t="e">
        <f t="shared" si="57"/>
        <v>#REF!</v>
      </c>
      <c r="R181" s="266" t="e">
        <f t="shared" si="57"/>
        <v>#REF!</v>
      </c>
      <c r="S181" s="266" t="e">
        <f t="shared" si="57"/>
        <v>#REF!</v>
      </c>
      <c r="T181" s="266" t="e">
        <f t="shared" si="57"/>
        <v>#REF!</v>
      </c>
      <c r="U181" s="266" t="e">
        <f t="shared" si="57"/>
        <v>#REF!</v>
      </c>
      <c r="V181" s="266" t="e">
        <f t="shared" si="57"/>
        <v>#REF!</v>
      </c>
      <c r="W181" s="266" t="e">
        <f t="shared" si="57"/>
        <v>#REF!</v>
      </c>
      <c r="X181" s="266" t="e">
        <f t="shared" si="57"/>
        <v>#REF!</v>
      </c>
      <c r="Y181" s="266" t="e">
        <f t="shared" si="57"/>
        <v>#REF!</v>
      </c>
      <c r="Z181" s="266" t="e">
        <f t="shared" si="57"/>
        <v>#REF!</v>
      </c>
      <c r="AA181" s="266" t="e">
        <f t="shared" si="57"/>
        <v>#REF!</v>
      </c>
      <c r="AB181" s="266" t="e">
        <f t="shared" si="57"/>
        <v>#REF!</v>
      </c>
      <c r="AC181" s="266" t="e">
        <f t="shared" si="57"/>
        <v>#REF!</v>
      </c>
      <c r="AD181" s="266" t="e">
        <f t="shared" si="57"/>
        <v>#REF!</v>
      </c>
      <c r="AE181" s="266">
        <f t="shared" si="57"/>
        <v>4.3046871905500356E-2</v>
      </c>
      <c r="AF181" s="266" t="e">
        <f t="shared" si="57"/>
        <v>#REF!</v>
      </c>
      <c r="AG181" s="266" t="e">
        <f t="shared" si="57"/>
        <v>#REF!</v>
      </c>
      <c r="AH181" s="266" t="e">
        <f t="shared" si="57"/>
        <v>#REF!</v>
      </c>
      <c r="AI181" s="266" t="e">
        <f t="shared" si="57"/>
        <v>#REF!</v>
      </c>
      <c r="AJ181" s="266" t="e">
        <f t="shared" si="57"/>
        <v>#REF!</v>
      </c>
      <c r="AK181" s="266" t="e">
        <f t="shared" si="57"/>
        <v>#REF!</v>
      </c>
      <c r="AL181" s="266" t="e">
        <f t="shared" si="57"/>
        <v>#REF!</v>
      </c>
      <c r="AM181" s="266" t="e">
        <f t="shared" si="57"/>
        <v>#REF!</v>
      </c>
      <c r="AN181" s="266" t="e">
        <f t="shared" si="57"/>
        <v>#REF!</v>
      </c>
      <c r="AO181" s="266" t="e">
        <f t="shared" si="57"/>
        <v>#REF!</v>
      </c>
      <c r="AP181" s="266" t="e">
        <f t="shared" si="57"/>
        <v>#REF!</v>
      </c>
      <c r="AQ181" s="266" t="e">
        <f t="shared" si="57"/>
        <v>#REF!</v>
      </c>
      <c r="AR181" s="266" t="e">
        <f t="shared" si="57"/>
        <v>#REF!</v>
      </c>
      <c r="AS181" s="266" t="e">
        <f t="shared" si="57"/>
        <v>#REF!</v>
      </c>
      <c r="AT181" s="266" t="e">
        <f t="shared" si="57"/>
        <v>#REF!</v>
      </c>
      <c r="AU181" s="266" t="e">
        <f t="shared" si="57"/>
        <v>#REF!</v>
      </c>
      <c r="AV181" s="267" t="e">
        <f t="shared" si="57"/>
        <v>#REF!</v>
      </c>
    </row>
    <row r="182" spans="1:48">
      <c r="A182" s="256" t="s">
        <v>1008</v>
      </c>
      <c r="B182" s="265">
        <f>SUMPRODUCT($Q$116:$Q$127,B147:B158)</f>
        <v>7.105556601128226E-3</v>
      </c>
      <c r="C182" s="266" t="e">
        <f t="shared" ref="C182:AV182" si="58">SUMPRODUCT($Q$116:$Q$127,C147:C158)</f>
        <v>#REF!</v>
      </c>
      <c r="D182" s="266" t="e">
        <f t="shared" si="58"/>
        <v>#REF!</v>
      </c>
      <c r="E182" s="266" t="e">
        <f t="shared" si="58"/>
        <v>#REF!</v>
      </c>
      <c r="F182" s="266" t="e">
        <f t="shared" si="58"/>
        <v>#REF!</v>
      </c>
      <c r="G182" s="266" t="e">
        <f t="shared" si="58"/>
        <v>#REF!</v>
      </c>
      <c r="H182" s="266" t="e">
        <f t="shared" si="58"/>
        <v>#REF!</v>
      </c>
      <c r="I182" s="266" t="e">
        <f t="shared" si="58"/>
        <v>#REF!</v>
      </c>
      <c r="J182" s="266" t="e">
        <f t="shared" si="58"/>
        <v>#REF!</v>
      </c>
      <c r="K182" s="266" t="e">
        <f t="shared" si="58"/>
        <v>#REF!</v>
      </c>
      <c r="L182" s="266" t="e">
        <f t="shared" si="58"/>
        <v>#REF!</v>
      </c>
      <c r="M182" s="266" t="e">
        <f t="shared" si="58"/>
        <v>#REF!</v>
      </c>
      <c r="N182" s="266" t="e">
        <f t="shared" si="58"/>
        <v>#REF!</v>
      </c>
      <c r="O182" s="266" t="e">
        <f t="shared" si="58"/>
        <v>#REF!</v>
      </c>
      <c r="P182" s="266" t="e">
        <f t="shared" si="58"/>
        <v>#REF!</v>
      </c>
      <c r="Q182" s="266" t="e">
        <f t="shared" si="58"/>
        <v>#REF!</v>
      </c>
      <c r="R182" s="266" t="e">
        <f t="shared" si="58"/>
        <v>#REF!</v>
      </c>
      <c r="S182" s="266" t="e">
        <f t="shared" si="58"/>
        <v>#REF!</v>
      </c>
      <c r="T182" s="266" t="e">
        <f t="shared" si="58"/>
        <v>#REF!</v>
      </c>
      <c r="U182" s="266" t="e">
        <f t="shared" si="58"/>
        <v>#REF!</v>
      </c>
      <c r="V182" s="266" t="e">
        <f t="shared" si="58"/>
        <v>#REF!</v>
      </c>
      <c r="W182" s="266" t="e">
        <f t="shared" si="58"/>
        <v>#REF!</v>
      </c>
      <c r="X182" s="266" t="e">
        <f t="shared" si="58"/>
        <v>#REF!</v>
      </c>
      <c r="Y182" s="266" t="e">
        <f t="shared" si="58"/>
        <v>#REF!</v>
      </c>
      <c r="Z182" s="266" t="e">
        <f t="shared" si="58"/>
        <v>#REF!</v>
      </c>
      <c r="AA182" s="266" t="e">
        <f t="shared" si="58"/>
        <v>#REF!</v>
      </c>
      <c r="AB182" s="266" t="e">
        <f t="shared" si="58"/>
        <v>#REF!</v>
      </c>
      <c r="AC182" s="266" t="e">
        <f t="shared" si="58"/>
        <v>#REF!</v>
      </c>
      <c r="AD182" s="266" t="e">
        <f t="shared" si="58"/>
        <v>#REF!</v>
      </c>
      <c r="AE182" s="266">
        <f t="shared" si="58"/>
        <v>7.7645844670741447E-3</v>
      </c>
      <c r="AF182" s="266" t="e">
        <f t="shared" si="58"/>
        <v>#REF!</v>
      </c>
      <c r="AG182" s="266" t="e">
        <f t="shared" si="58"/>
        <v>#REF!</v>
      </c>
      <c r="AH182" s="266" t="e">
        <f t="shared" si="58"/>
        <v>#REF!</v>
      </c>
      <c r="AI182" s="266" t="e">
        <f t="shared" si="58"/>
        <v>#REF!</v>
      </c>
      <c r="AJ182" s="266" t="e">
        <f t="shared" si="58"/>
        <v>#REF!</v>
      </c>
      <c r="AK182" s="266" t="e">
        <f t="shared" si="58"/>
        <v>#REF!</v>
      </c>
      <c r="AL182" s="266" t="e">
        <f t="shared" si="58"/>
        <v>#REF!</v>
      </c>
      <c r="AM182" s="266" t="e">
        <f t="shared" si="58"/>
        <v>#REF!</v>
      </c>
      <c r="AN182" s="266" t="e">
        <f t="shared" si="58"/>
        <v>#REF!</v>
      </c>
      <c r="AO182" s="266" t="e">
        <f t="shared" si="58"/>
        <v>#REF!</v>
      </c>
      <c r="AP182" s="266" t="e">
        <f t="shared" si="58"/>
        <v>#REF!</v>
      </c>
      <c r="AQ182" s="266" t="e">
        <f t="shared" si="58"/>
        <v>#REF!</v>
      </c>
      <c r="AR182" s="266" t="e">
        <f t="shared" si="58"/>
        <v>#REF!</v>
      </c>
      <c r="AS182" s="266" t="e">
        <f t="shared" si="58"/>
        <v>#REF!</v>
      </c>
      <c r="AT182" s="266" t="e">
        <f t="shared" si="58"/>
        <v>#REF!</v>
      </c>
      <c r="AU182" s="266" t="e">
        <f t="shared" si="58"/>
        <v>#REF!</v>
      </c>
      <c r="AV182" s="267" t="e">
        <f t="shared" si="58"/>
        <v>#REF!</v>
      </c>
    </row>
    <row r="183" spans="1:48">
      <c r="A183" s="256" t="s">
        <v>1007</v>
      </c>
      <c r="B183" s="265">
        <f>SUMPRODUCT($R$116:$R$127,B147:B158)</f>
        <v>8.5294701150109231E-2</v>
      </c>
      <c r="C183" s="266" t="e">
        <f t="shared" ref="C183:AV183" si="59">SUMPRODUCT($R$116:$R$127,C147:C158)</f>
        <v>#REF!</v>
      </c>
      <c r="D183" s="266" t="e">
        <f t="shared" si="59"/>
        <v>#REF!</v>
      </c>
      <c r="E183" s="266" t="e">
        <f t="shared" si="59"/>
        <v>#REF!</v>
      </c>
      <c r="F183" s="266" t="e">
        <f t="shared" si="59"/>
        <v>#REF!</v>
      </c>
      <c r="G183" s="266" t="e">
        <f t="shared" si="59"/>
        <v>#REF!</v>
      </c>
      <c r="H183" s="266" t="e">
        <f t="shared" si="59"/>
        <v>#REF!</v>
      </c>
      <c r="I183" s="266" t="e">
        <f t="shared" si="59"/>
        <v>#REF!</v>
      </c>
      <c r="J183" s="266" t="e">
        <f t="shared" si="59"/>
        <v>#REF!</v>
      </c>
      <c r="K183" s="266" t="e">
        <f t="shared" si="59"/>
        <v>#REF!</v>
      </c>
      <c r="L183" s="266" t="e">
        <f t="shared" si="59"/>
        <v>#REF!</v>
      </c>
      <c r="M183" s="266" t="e">
        <f t="shared" si="59"/>
        <v>#REF!</v>
      </c>
      <c r="N183" s="266" t="e">
        <f t="shared" si="59"/>
        <v>#REF!</v>
      </c>
      <c r="O183" s="266" t="e">
        <f t="shared" si="59"/>
        <v>#REF!</v>
      </c>
      <c r="P183" s="266" t="e">
        <f t="shared" si="59"/>
        <v>#REF!</v>
      </c>
      <c r="Q183" s="266" t="e">
        <f t="shared" si="59"/>
        <v>#REF!</v>
      </c>
      <c r="R183" s="266" t="e">
        <f t="shared" si="59"/>
        <v>#REF!</v>
      </c>
      <c r="S183" s="266" t="e">
        <f t="shared" si="59"/>
        <v>#REF!</v>
      </c>
      <c r="T183" s="266" t="e">
        <f t="shared" si="59"/>
        <v>#REF!</v>
      </c>
      <c r="U183" s="266" t="e">
        <f t="shared" si="59"/>
        <v>#REF!</v>
      </c>
      <c r="V183" s="266" t="e">
        <f t="shared" si="59"/>
        <v>#REF!</v>
      </c>
      <c r="W183" s="266" t="e">
        <f t="shared" si="59"/>
        <v>#REF!</v>
      </c>
      <c r="X183" s="266" t="e">
        <f t="shared" si="59"/>
        <v>#REF!</v>
      </c>
      <c r="Y183" s="266" t="e">
        <f t="shared" si="59"/>
        <v>#REF!</v>
      </c>
      <c r="Z183" s="266" t="e">
        <f t="shared" si="59"/>
        <v>#REF!</v>
      </c>
      <c r="AA183" s="266" t="e">
        <f t="shared" si="59"/>
        <v>#REF!</v>
      </c>
      <c r="AB183" s="266" t="e">
        <f t="shared" si="59"/>
        <v>#REF!</v>
      </c>
      <c r="AC183" s="266" t="e">
        <f t="shared" si="59"/>
        <v>#REF!</v>
      </c>
      <c r="AD183" s="266" t="e">
        <f t="shared" si="59"/>
        <v>#REF!</v>
      </c>
      <c r="AE183" s="266">
        <f t="shared" si="59"/>
        <v>8.9514257683040305E-2</v>
      </c>
      <c r="AF183" s="266" t="e">
        <f t="shared" si="59"/>
        <v>#REF!</v>
      </c>
      <c r="AG183" s="266" t="e">
        <f t="shared" si="59"/>
        <v>#REF!</v>
      </c>
      <c r="AH183" s="266" t="e">
        <f t="shared" si="59"/>
        <v>#REF!</v>
      </c>
      <c r="AI183" s="266" t="e">
        <f t="shared" si="59"/>
        <v>#REF!</v>
      </c>
      <c r="AJ183" s="266" t="e">
        <f t="shared" si="59"/>
        <v>#REF!</v>
      </c>
      <c r="AK183" s="266" t="e">
        <f t="shared" si="59"/>
        <v>#REF!</v>
      </c>
      <c r="AL183" s="266" t="e">
        <f t="shared" si="59"/>
        <v>#REF!</v>
      </c>
      <c r="AM183" s="266" t="e">
        <f t="shared" si="59"/>
        <v>#REF!</v>
      </c>
      <c r="AN183" s="266" t="e">
        <f t="shared" si="59"/>
        <v>#REF!</v>
      </c>
      <c r="AO183" s="266" t="e">
        <f t="shared" si="59"/>
        <v>#REF!</v>
      </c>
      <c r="AP183" s="266" t="e">
        <f t="shared" si="59"/>
        <v>#REF!</v>
      </c>
      <c r="AQ183" s="266" t="e">
        <f t="shared" si="59"/>
        <v>#REF!</v>
      </c>
      <c r="AR183" s="266" t="e">
        <f t="shared" si="59"/>
        <v>#REF!</v>
      </c>
      <c r="AS183" s="266" t="e">
        <f t="shared" si="59"/>
        <v>#REF!</v>
      </c>
      <c r="AT183" s="266" t="e">
        <f t="shared" si="59"/>
        <v>#REF!</v>
      </c>
      <c r="AU183" s="266" t="e">
        <f t="shared" si="59"/>
        <v>#REF!</v>
      </c>
      <c r="AV183" s="267" t="e">
        <f t="shared" si="59"/>
        <v>#REF!</v>
      </c>
    </row>
    <row r="184" spans="1:48">
      <c r="A184" s="256" t="s">
        <v>1010</v>
      </c>
      <c r="B184" s="265">
        <f>SUMPRODUCT($S$116:$S$127,B147:B158)</f>
        <v>0.19201216783861219</v>
      </c>
      <c r="C184" s="266" t="e">
        <f t="shared" ref="C184:AV184" si="60">SUMPRODUCT($S$116:$S$127,C147:C158)</f>
        <v>#REF!</v>
      </c>
      <c r="D184" s="266" t="e">
        <f t="shared" si="60"/>
        <v>#REF!</v>
      </c>
      <c r="E184" s="266" t="e">
        <f t="shared" si="60"/>
        <v>#REF!</v>
      </c>
      <c r="F184" s="266" t="e">
        <f t="shared" si="60"/>
        <v>#REF!</v>
      </c>
      <c r="G184" s="266" t="e">
        <f t="shared" si="60"/>
        <v>#REF!</v>
      </c>
      <c r="H184" s="266" t="e">
        <f t="shared" si="60"/>
        <v>#REF!</v>
      </c>
      <c r="I184" s="266" t="e">
        <f t="shared" si="60"/>
        <v>#REF!</v>
      </c>
      <c r="J184" s="266" t="e">
        <f t="shared" si="60"/>
        <v>#REF!</v>
      </c>
      <c r="K184" s="266" t="e">
        <f t="shared" si="60"/>
        <v>#REF!</v>
      </c>
      <c r="L184" s="266" t="e">
        <f t="shared" si="60"/>
        <v>#REF!</v>
      </c>
      <c r="M184" s="266" t="e">
        <f t="shared" si="60"/>
        <v>#REF!</v>
      </c>
      <c r="N184" s="266" t="e">
        <f t="shared" si="60"/>
        <v>#REF!</v>
      </c>
      <c r="O184" s="266" t="e">
        <f t="shared" si="60"/>
        <v>#REF!</v>
      </c>
      <c r="P184" s="266" t="e">
        <f t="shared" si="60"/>
        <v>#REF!</v>
      </c>
      <c r="Q184" s="266" t="e">
        <f t="shared" si="60"/>
        <v>#REF!</v>
      </c>
      <c r="R184" s="266" t="e">
        <f t="shared" si="60"/>
        <v>#REF!</v>
      </c>
      <c r="S184" s="266" t="e">
        <f t="shared" si="60"/>
        <v>#REF!</v>
      </c>
      <c r="T184" s="266" t="e">
        <f t="shared" si="60"/>
        <v>#REF!</v>
      </c>
      <c r="U184" s="266" t="e">
        <f t="shared" si="60"/>
        <v>#REF!</v>
      </c>
      <c r="V184" s="266" t="e">
        <f t="shared" si="60"/>
        <v>#REF!</v>
      </c>
      <c r="W184" s="266" t="e">
        <f t="shared" si="60"/>
        <v>#REF!</v>
      </c>
      <c r="X184" s="266" t="e">
        <f t="shared" si="60"/>
        <v>#REF!</v>
      </c>
      <c r="Y184" s="266" t="e">
        <f t="shared" si="60"/>
        <v>#REF!</v>
      </c>
      <c r="Z184" s="266" t="e">
        <f t="shared" si="60"/>
        <v>#REF!</v>
      </c>
      <c r="AA184" s="266" t="e">
        <f t="shared" si="60"/>
        <v>#REF!</v>
      </c>
      <c r="AB184" s="266" t="e">
        <f t="shared" si="60"/>
        <v>#REF!</v>
      </c>
      <c r="AC184" s="266" t="e">
        <f t="shared" si="60"/>
        <v>#REF!</v>
      </c>
      <c r="AD184" s="266" t="e">
        <f t="shared" si="60"/>
        <v>#REF!</v>
      </c>
      <c r="AE184" s="266">
        <f t="shared" si="60"/>
        <v>0.13192054312425469</v>
      </c>
      <c r="AF184" s="266" t="e">
        <f t="shared" si="60"/>
        <v>#REF!</v>
      </c>
      <c r="AG184" s="266" t="e">
        <f t="shared" si="60"/>
        <v>#REF!</v>
      </c>
      <c r="AH184" s="266" t="e">
        <f t="shared" si="60"/>
        <v>#REF!</v>
      </c>
      <c r="AI184" s="266" t="e">
        <f t="shared" si="60"/>
        <v>#REF!</v>
      </c>
      <c r="AJ184" s="266" t="e">
        <f t="shared" si="60"/>
        <v>#REF!</v>
      </c>
      <c r="AK184" s="266" t="e">
        <f t="shared" si="60"/>
        <v>#REF!</v>
      </c>
      <c r="AL184" s="266" t="e">
        <f t="shared" si="60"/>
        <v>#REF!</v>
      </c>
      <c r="AM184" s="266" t="e">
        <f t="shared" si="60"/>
        <v>#REF!</v>
      </c>
      <c r="AN184" s="266" t="e">
        <f t="shared" si="60"/>
        <v>#REF!</v>
      </c>
      <c r="AO184" s="266" t="e">
        <f t="shared" si="60"/>
        <v>#REF!</v>
      </c>
      <c r="AP184" s="266" t="e">
        <f t="shared" si="60"/>
        <v>#REF!</v>
      </c>
      <c r="AQ184" s="266" t="e">
        <f t="shared" si="60"/>
        <v>#REF!</v>
      </c>
      <c r="AR184" s="266" t="e">
        <f t="shared" si="60"/>
        <v>#REF!</v>
      </c>
      <c r="AS184" s="266" t="e">
        <f t="shared" si="60"/>
        <v>#REF!</v>
      </c>
      <c r="AT184" s="266" t="e">
        <f t="shared" si="60"/>
        <v>#REF!</v>
      </c>
      <c r="AU184" s="266" t="e">
        <f t="shared" si="60"/>
        <v>#REF!</v>
      </c>
      <c r="AV184" s="267" t="e">
        <f t="shared" si="60"/>
        <v>#REF!</v>
      </c>
    </row>
    <row r="185" spans="1:48">
      <c r="A185" s="256" t="s">
        <v>811</v>
      </c>
      <c r="B185" s="265">
        <f>SUMPRODUCT($T$116:$T$127,B147:B158)</f>
        <v>0.37649219381463855</v>
      </c>
      <c r="C185" s="266" t="e">
        <f t="shared" ref="C185:AV185" si="61">SUMPRODUCT($T$116:$T$127,C147:C158)</f>
        <v>#REF!</v>
      </c>
      <c r="D185" s="266" t="e">
        <f t="shared" si="61"/>
        <v>#REF!</v>
      </c>
      <c r="E185" s="266" t="e">
        <f t="shared" si="61"/>
        <v>#REF!</v>
      </c>
      <c r="F185" s="266" t="e">
        <f t="shared" si="61"/>
        <v>#REF!</v>
      </c>
      <c r="G185" s="266" t="e">
        <f t="shared" si="61"/>
        <v>#REF!</v>
      </c>
      <c r="H185" s="266" t="e">
        <f t="shared" si="61"/>
        <v>#REF!</v>
      </c>
      <c r="I185" s="266" t="e">
        <f t="shared" si="61"/>
        <v>#REF!</v>
      </c>
      <c r="J185" s="266" t="e">
        <f t="shared" si="61"/>
        <v>#REF!</v>
      </c>
      <c r="K185" s="266" t="e">
        <f t="shared" si="61"/>
        <v>#REF!</v>
      </c>
      <c r="L185" s="266" t="e">
        <f t="shared" si="61"/>
        <v>#REF!</v>
      </c>
      <c r="M185" s="266" t="e">
        <f t="shared" si="61"/>
        <v>#REF!</v>
      </c>
      <c r="N185" s="266" t="e">
        <f t="shared" si="61"/>
        <v>#REF!</v>
      </c>
      <c r="O185" s="266" t="e">
        <f t="shared" si="61"/>
        <v>#REF!</v>
      </c>
      <c r="P185" s="266" t="e">
        <f t="shared" si="61"/>
        <v>#REF!</v>
      </c>
      <c r="Q185" s="266" t="e">
        <f t="shared" si="61"/>
        <v>#REF!</v>
      </c>
      <c r="R185" s="266" t="e">
        <f t="shared" si="61"/>
        <v>#REF!</v>
      </c>
      <c r="S185" s="266" t="e">
        <f t="shared" si="61"/>
        <v>#REF!</v>
      </c>
      <c r="T185" s="266" t="e">
        <f t="shared" si="61"/>
        <v>#REF!</v>
      </c>
      <c r="U185" s="266" t="e">
        <f t="shared" si="61"/>
        <v>#REF!</v>
      </c>
      <c r="V185" s="266" t="e">
        <f t="shared" si="61"/>
        <v>#REF!</v>
      </c>
      <c r="W185" s="266" t="e">
        <f t="shared" si="61"/>
        <v>#REF!</v>
      </c>
      <c r="X185" s="266" t="e">
        <f t="shared" si="61"/>
        <v>#REF!</v>
      </c>
      <c r="Y185" s="266" t="e">
        <f t="shared" si="61"/>
        <v>#REF!</v>
      </c>
      <c r="Z185" s="266" t="e">
        <f t="shared" si="61"/>
        <v>#REF!</v>
      </c>
      <c r="AA185" s="266" t="e">
        <f t="shared" si="61"/>
        <v>#REF!</v>
      </c>
      <c r="AB185" s="266" t="e">
        <f t="shared" si="61"/>
        <v>#REF!</v>
      </c>
      <c r="AC185" s="266" t="e">
        <f t="shared" si="61"/>
        <v>#REF!</v>
      </c>
      <c r="AD185" s="266" t="e">
        <f t="shared" si="61"/>
        <v>#REF!</v>
      </c>
      <c r="AE185" s="266">
        <f t="shared" si="61"/>
        <v>0.39333623080825775</v>
      </c>
      <c r="AF185" s="266" t="e">
        <f t="shared" si="61"/>
        <v>#REF!</v>
      </c>
      <c r="AG185" s="266" t="e">
        <f t="shared" si="61"/>
        <v>#REF!</v>
      </c>
      <c r="AH185" s="266" t="e">
        <f t="shared" si="61"/>
        <v>#REF!</v>
      </c>
      <c r="AI185" s="266" t="e">
        <f t="shared" si="61"/>
        <v>#REF!</v>
      </c>
      <c r="AJ185" s="266" t="e">
        <f t="shared" si="61"/>
        <v>#REF!</v>
      </c>
      <c r="AK185" s="266" t="e">
        <f t="shared" si="61"/>
        <v>#REF!</v>
      </c>
      <c r="AL185" s="266" t="e">
        <f t="shared" si="61"/>
        <v>#REF!</v>
      </c>
      <c r="AM185" s="266" t="e">
        <f t="shared" si="61"/>
        <v>#REF!</v>
      </c>
      <c r="AN185" s="266" t="e">
        <f t="shared" si="61"/>
        <v>#REF!</v>
      </c>
      <c r="AO185" s="266" t="e">
        <f t="shared" si="61"/>
        <v>#REF!</v>
      </c>
      <c r="AP185" s="266" t="e">
        <f t="shared" si="61"/>
        <v>#REF!</v>
      </c>
      <c r="AQ185" s="266" t="e">
        <f t="shared" si="61"/>
        <v>#REF!</v>
      </c>
      <c r="AR185" s="266" t="e">
        <f t="shared" si="61"/>
        <v>#REF!</v>
      </c>
      <c r="AS185" s="266" t="e">
        <f t="shared" si="61"/>
        <v>#REF!</v>
      </c>
      <c r="AT185" s="266" t="e">
        <f t="shared" si="61"/>
        <v>#REF!</v>
      </c>
      <c r="AU185" s="266" t="e">
        <f t="shared" si="61"/>
        <v>#REF!</v>
      </c>
      <c r="AV185" s="267" t="e">
        <f t="shared" si="61"/>
        <v>#REF!</v>
      </c>
    </row>
    <row r="186" spans="1:48">
      <c r="A186" s="256" t="s">
        <v>813</v>
      </c>
      <c r="B186" s="269">
        <f>SUMPRODUCT($U$116:$U$127,B147:B158)</f>
        <v>5.000000000000001E-2</v>
      </c>
      <c r="C186" s="270" t="e">
        <f t="shared" ref="C186:AV186" si="62">SUMPRODUCT($U$116:$U$127,C147:C158)</f>
        <v>#REF!</v>
      </c>
      <c r="D186" s="270" t="e">
        <f t="shared" si="62"/>
        <v>#REF!</v>
      </c>
      <c r="E186" s="270" t="e">
        <f t="shared" si="62"/>
        <v>#REF!</v>
      </c>
      <c r="F186" s="270" t="e">
        <f t="shared" si="62"/>
        <v>#REF!</v>
      </c>
      <c r="G186" s="270" t="e">
        <f t="shared" si="62"/>
        <v>#REF!</v>
      </c>
      <c r="H186" s="270" t="e">
        <f t="shared" si="62"/>
        <v>#REF!</v>
      </c>
      <c r="I186" s="270" t="e">
        <f t="shared" si="62"/>
        <v>#REF!</v>
      </c>
      <c r="J186" s="270" t="e">
        <f t="shared" si="62"/>
        <v>#REF!</v>
      </c>
      <c r="K186" s="270" t="e">
        <f t="shared" si="62"/>
        <v>#REF!</v>
      </c>
      <c r="L186" s="270" t="e">
        <f t="shared" si="62"/>
        <v>#REF!</v>
      </c>
      <c r="M186" s="270" t="e">
        <f t="shared" si="62"/>
        <v>#REF!</v>
      </c>
      <c r="N186" s="270" t="e">
        <f t="shared" si="62"/>
        <v>#REF!</v>
      </c>
      <c r="O186" s="270" t="e">
        <f t="shared" si="62"/>
        <v>#REF!</v>
      </c>
      <c r="P186" s="270" t="e">
        <f t="shared" si="62"/>
        <v>#REF!</v>
      </c>
      <c r="Q186" s="270" t="e">
        <f t="shared" si="62"/>
        <v>#REF!</v>
      </c>
      <c r="R186" s="270" t="e">
        <f t="shared" si="62"/>
        <v>#REF!</v>
      </c>
      <c r="S186" s="270" t="e">
        <f t="shared" si="62"/>
        <v>#REF!</v>
      </c>
      <c r="T186" s="270" t="e">
        <f t="shared" si="62"/>
        <v>#REF!</v>
      </c>
      <c r="U186" s="270" t="e">
        <f t="shared" si="62"/>
        <v>#REF!</v>
      </c>
      <c r="V186" s="270" t="e">
        <f t="shared" si="62"/>
        <v>#REF!</v>
      </c>
      <c r="W186" s="270" t="e">
        <f t="shared" si="62"/>
        <v>#REF!</v>
      </c>
      <c r="X186" s="270" t="e">
        <f t="shared" si="62"/>
        <v>#REF!</v>
      </c>
      <c r="Y186" s="270" t="e">
        <f t="shared" si="62"/>
        <v>#REF!</v>
      </c>
      <c r="Z186" s="270" t="e">
        <f t="shared" si="62"/>
        <v>#REF!</v>
      </c>
      <c r="AA186" s="270" t="e">
        <f t="shared" si="62"/>
        <v>#REF!</v>
      </c>
      <c r="AB186" s="270" t="e">
        <f t="shared" si="62"/>
        <v>#REF!</v>
      </c>
      <c r="AC186" s="270" t="e">
        <f t="shared" si="62"/>
        <v>#REF!</v>
      </c>
      <c r="AD186" s="270" t="e">
        <f t="shared" si="62"/>
        <v>#REF!</v>
      </c>
      <c r="AE186" s="270">
        <f t="shared" si="62"/>
        <v>5.000000000000001E-2</v>
      </c>
      <c r="AF186" s="270" t="e">
        <f t="shared" si="62"/>
        <v>#REF!</v>
      </c>
      <c r="AG186" s="270" t="e">
        <f t="shared" si="62"/>
        <v>#REF!</v>
      </c>
      <c r="AH186" s="270" t="e">
        <f t="shared" si="62"/>
        <v>#REF!</v>
      </c>
      <c r="AI186" s="270" t="e">
        <f t="shared" si="62"/>
        <v>#REF!</v>
      </c>
      <c r="AJ186" s="270" t="e">
        <f t="shared" si="62"/>
        <v>#REF!</v>
      </c>
      <c r="AK186" s="270" t="e">
        <f t="shared" si="62"/>
        <v>#REF!</v>
      </c>
      <c r="AL186" s="270" t="e">
        <f t="shared" si="62"/>
        <v>#REF!</v>
      </c>
      <c r="AM186" s="270" t="e">
        <f t="shared" si="62"/>
        <v>#REF!</v>
      </c>
      <c r="AN186" s="270" t="e">
        <f t="shared" si="62"/>
        <v>#REF!</v>
      </c>
      <c r="AO186" s="270" t="e">
        <f t="shared" si="62"/>
        <v>#REF!</v>
      </c>
      <c r="AP186" s="270" t="e">
        <f t="shared" si="62"/>
        <v>#REF!</v>
      </c>
      <c r="AQ186" s="270" t="e">
        <f t="shared" si="62"/>
        <v>#REF!</v>
      </c>
      <c r="AR186" s="270" t="e">
        <f t="shared" si="62"/>
        <v>#REF!</v>
      </c>
      <c r="AS186" s="270" t="e">
        <f t="shared" si="62"/>
        <v>#REF!</v>
      </c>
      <c r="AT186" s="270" t="e">
        <f t="shared" si="62"/>
        <v>#REF!</v>
      </c>
      <c r="AU186" s="270" t="e">
        <f t="shared" si="62"/>
        <v>#REF!</v>
      </c>
      <c r="AV186" s="271" t="e">
        <f t="shared" si="62"/>
        <v>#REF!</v>
      </c>
    </row>
    <row r="187" spans="1:48">
      <c r="A187" s="253" t="s">
        <v>725</v>
      </c>
      <c r="B187" s="264">
        <f>SUM(B175:B186)</f>
        <v>0.99987385430740439</v>
      </c>
      <c r="C187" s="264" t="e">
        <f t="shared" ref="C187:AV187" si="63">SUM(C175:C186)</f>
        <v>#REF!</v>
      </c>
      <c r="D187" s="264" t="e">
        <f t="shared" si="63"/>
        <v>#REF!</v>
      </c>
      <c r="E187" s="264" t="e">
        <f t="shared" si="63"/>
        <v>#REF!</v>
      </c>
      <c r="F187" s="264" t="e">
        <f t="shared" si="63"/>
        <v>#REF!</v>
      </c>
      <c r="G187" s="264" t="e">
        <f t="shared" si="63"/>
        <v>#REF!</v>
      </c>
      <c r="H187" s="264" t="e">
        <f t="shared" si="63"/>
        <v>#REF!</v>
      </c>
      <c r="I187" s="264" t="e">
        <f t="shared" si="63"/>
        <v>#REF!</v>
      </c>
      <c r="J187" s="264" t="e">
        <f t="shared" si="63"/>
        <v>#REF!</v>
      </c>
      <c r="K187" s="264" t="e">
        <f t="shared" si="63"/>
        <v>#REF!</v>
      </c>
      <c r="L187" s="264" t="e">
        <f t="shared" si="63"/>
        <v>#REF!</v>
      </c>
      <c r="M187" s="264" t="e">
        <f t="shared" si="63"/>
        <v>#REF!</v>
      </c>
      <c r="N187" s="264" t="e">
        <f t="shared" si="63"/>
        <v>#REF!</v>
      </c>
      <c r="O187" s="264" t="e">
        <f t="shared" si="63"/>
        <v>#REF!</v>
      </c>
      <c r="P187" s="264" t="e">
        <f t="shared" si="63"/>
        <v>#REF!</v>
      </c>
      <c r="Q187" s="264" t="e">
        <f t="shared" si="63"/>
        <v>#REF!</v>
      </c>
      <c r="R187" s="264" t="e">
        <f t="shared" si="63"/>
        <v>#REF!</v>
      </c>
      <c r="S187" s="264" t="e">
        <f t="shared" si="63"/>
        <v>#REF!</v>
      </c>
      <c r="T187" s="264" t="e">
        <f t="shared" si="63"/>
        <v>#REF!</v>
      </c>
      <c r="U187" s="264" t="e">
        <f t="shared" si="63"/>
        <v>#REF!</v>
      </c>
      <c r="V187" s="264" t="e">
        <f t="shared" si="63"/>
        <v>#REF!</v>
      </c>
      <c r="W187" s="264" t="e">
        <f t="shared" si="63"/>
        <v>#REF!</v>
      </c>
      <c r="X187" s="264" t="e">
        <f t="shared" si="63"/>
        <v>#REF!</v>
      </c>
      <c r="Y187" s="264" t="e">
        <f t="shared" si="63"/>
        <v>#REF!</v>
      </c>
      <c r="Z187" s="264" t="e">
        <f t="shared" si="63"/>
        <v>#REF!</v>
      </c>
      <c r="AA187" s="264" t="e">
        <f t="shared" si="63"/>
        <v>#REF!</v>
      </c>
      <c r="AB187" s="264" t="e">
        <f t="shared" si="63"/>
        <v>#REF!</v>
      </c>
      <c r="AC187" s="264" t="e">
        <f t="shared" si="63"/>
        <v>#REF!</v>
      </c>
      <c r="AD187" s="264" t="e">
        <f t="shared" si="63"/>
        <v>#REF!</v>
      </c>
      <c r="AE187" s="264">
        <f t="shared" si="63"/>
        <v>0.99984194299226825</v>
      </c>
      <c r="AF187" s="264" t="e">
        <f t="shared" si="63"/>
        <v>#REF!</v>
      </c>
      <c r="AG187" s="264" t="e">
        <f t="shared" si="63"/>
        <v>#REF!</v>
      </c>
      <c r="AH187" s="264" t="e">
        <f t="shared" si="63"/>
        <v>#REF!</v>
      </c>
      <c r="AI187" s="264" t="e">
        <f t="shared" si="63"/>
        <v>#REF!</v>
      </c>
      <c r="AJ187" s="264" t="e">
        <f t="shared" si="63"/>
        <v>#REF!</v>
      </c>
      <c r="AK187" s="264" t="e">
        <f t="shared" si="63"/>
        <v>#REF!</v>
      </c>
      <c r="AL187" s="264" t="e">
        <f t="shared" si="63"/>
        <v>#REF!</v>
      </c>
      <c r="AM187" s="264" t="e">
        <f t="shared" si="63"/>
        <v>#REF!</v>
      </c>
      <c r="AN187" s="264" t="e">
        <f t="shared" si="63"/>
        <v>#REF!</v>
      </c>
      <c r="AO187" s="264" t="e">
        <f t="shared" si="63"/>
        <v>#REF!</v>
      </c>
      <c r="AP187" s="264" t="e">
        <f t="shared" si="63"/>
        <v>#REF!</v>
      </c>
      <c r="AQ187" s="264" t="e">
        <f t="shared" si="63"/>
        <v>#REF!</v>
      </c>
      <c r="AR187" s="264" t="e">
        <f t="shared" si="63"/>
        <v>#REF!</v>
      </c>
      <c r="AS187" s="264" t="e">
        <f t="shared" si="63"/>
        <v>#REF!</v>
      </c>
      <c r="AT187" s="264" t="e">
        <f t="shared" si="63"/>
        <v>#REF!</v>
      </c>
      <c r="AU187" s="264" t="e">
        <f t="shared" si="63"/>
        <v>#REF!</v>
      </c>
      <c r="AV187" s="264" t="e">
        <f t="shared" si="63"/>
        <v>#REF!</v>
      </c>
    </row>
    <row r="188" spans="1:48" s="246" customFormat="1" ht="15" thickBot="1"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281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281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</row>
    <row r="189" spans="1:48" s="244" customFormat="1"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268"/>
      <c r="M189" s="268"/>
      <c r="N189" s="268"/>
      <c r="O189" s="268"/>
      <c r="P189" s="268"/>
      <c r="Q189" s="268"/>
      <c r="R189" s="268"/>
      <c r="S189" s="268"/>
      <c r="T189" s="268"/>
      <c r="U189" s="268"/>
      <c r="V189" s="268"/>
      <c r="W189" s="268"/>
      <c r="X189" s="268"/>
      <c r="Y189" s="268"/>
      <c r="Z189" s="268"/>
      <c r="AA189" s="268"/>
      <c r="AB189" s="268"/>
      <c r="AC189" s="268"/>
      <c r="AD189" s="268"/>
      <c r="AE189" s="268"/>
      <c r="AF189" s="268"/>
      <c r="AG189" s="268"/>
      <c r="AH189" s="268"/>
      <c r="AI189" s="268"/>
      <c r="AJ189" s="268"/>
      <c r="AK189" s="268"/>
      <c r="AL189" s="268"/>
      <c r="AM189" s="268"/>
      <c r="AN189" s="268"/>
      <c r="AO189" s="268"/>
      <c r="AP189" s="268"/>
      <c r="AQ189" s="268"/>
      <c r="AR189" s="268"/>
      <c r="AS189" s="268"/>
      <c r="AT189" s="268"/>
      <c r="AU189" s="268"/>
      <c r="AV189" s="268"/>
    </row>
    <row r="190" spans="1:48">
      <c r="A190" s="241" t="s">
        <v>1024</v>
      </c>
    </row>
    <row r="191" spans="1:48">
      <c r="A191" s="241" t="s">
        <v>359</v>
      </c>
    </row>
    <row r="192" spans="1:48">
      <c r="A192" s="241" t="s">
        <v>1025</v>
      </c>
    </row>
    <row r="193" spans="1:31">
      <c r="A193" s="241" t="s">
        <v>1043</v>
      </c>
      <c r="B193" s="251"/>
      <c r="C193" s="251"/>
      <c r="D193" s="251"/>
      <c r="E193" s="251"/>
      <c r="F193" s="251"/>
      <c r="G193" s="251"/>
      <c r="H193" s="251"/>
      <c r="I193" s="251"/>
      <c r="J193" s="251"/>
      <c r="K193" s="251"/>
      <c r="L193" s="251"/>
      <c r="M193" s="251"/>
      <c r="N193" s="251"/>
      <c r="O193" s="251"/>
      <c r="P193" s="251"/>
      <c r="Q193" s="251"/>
      <c r="R193" s="251"/>
      <c r="S193" s="255"/>
      <c r="T193" s="249"/>
      <c r="U193" s="249"/>
      <c r="V193" s="249"/>
      <c r="W193" s="249"/>
      <c r="X193" s="249"/>
      <c r="Y193" s="249"/>
      <c r="Z193" s="249"/>
      <c r="AA193" s="249"/>
      <c r="AB193" s="249"/>
      <c r="AC193" s="249"/>
      <c r="AD193" s="249"/>
      <c r="AE193" s="249"/>
    </row>
    <row r="194" spans="1:31">
      <c r="B194" s="255" t="s">
        <v>128</v>
      </c>
      <c r="D194" s="255" t="s">
        <v>99</v>
      </c>
      <c r="E194" s="249"/>
      <c r="F194" s="242"/>
      <c r="G194" s="255" t="s">
        <v>122</v>
      </c>
      <c r="H194" s="249"/>
      <c r="I194" s="255" t="s">
        <v>124</v>
      </c>
      <c r="J194" s="249"/>
      <c r="K194" s="255" t="s">
        <v>109</v>
      </c>
      <c r="L194" s="249"/>
      <c r="M194" s="255" t="s">
        <v>118</v>
      </c>
      <c r="N194" s="249"/>
      <c r="O194" s="255" t="s">
        <v>111</v>
      </c>
      <c r="P194" s="249"/>
      <c r="Q194" s="249"/>
      <c r="R194" s="249"/>
      <c r="S194" s="255"/>
      <c r="T194" s="249"/>
      <c r="U194" s="249"/>
      <c r="V194" s="249"/>
    </row>
    <row r="195" spans="1:31">
      <c r="B195" s="249" t="s">
        <v>811</v>
      </c>
      <c r="D195" s="249" t="s">
        <v>811</v>
      </c>
      <c r="E195" s="249"/>
      <c r="F195" s="249"/>
      <c r="G195" s="249" t="s">
        <v>811</v>
      </c>
      <c r="H195" s="249"/>
      <c r="I195" s="249" t="s">
        <v>811</v>
      </c>
      <c r="J195" s="249"/>
      <c r="K195" s="249" t="s">
        <v>811</v>
      </c>
      <c r="L195" s="249"/>
      <c r="M195" s="249" t="s">
        <v>811</v>
      </c>
      <c r="N195" s="249"/>
      <c r="O195" s="249" t="s">
        <v>811</v>
      </c>
      <c r="P195" s="249"/>
      <c r="Q195" s="249"/>
      <c r="R195" s="249"/>
      <c r="S195" s="255"/>
      <c r="T195" s="249"/>
      <c r="U195" s="249"/>
      <c r="V195" s="249"/>
    </row>
    <row r="196" spans="1:31">
      <c r="A196" s="290" t="s">
        <v>362</v>
      </c>
      <c r="B196" s="261"/>
      <c r="C196" s="262"/>
      <c r="D196" s="262"/>
      <c r="E196" s="262"/>
      <c r="F196" s="262"/>
      <c r="G196" s="262"/>
      <c r="H196" s="262"/>
      <c r="I196" s="262"/>
      <c r="J196" s="262"/>
      <c r="K196" s="262">
        <v>1</v>
      </c>
      <c r="L196" s="262"/>
      <c r="M196" s="262"/>
      <c r="N196" s="262"/>
      <c r="O196" s="263"/>
      <c r="P196" s="264"/>
      <c r="Q196" s="264"/>
      <c r="R196" s="264"/>
      <c r="S196" s="255"/>
      <c r="T196" s="264"/>
      <c r="U196" s="264"/>
      <c r="V196" s="264"/>
      <c r="W196" s="264"/>
      <c r="X196" s="264"/>
    </row>
    <row r="197" spans="1:31">
      <c r="A197" s="290" t="s">
        <v>88</v>
      </c>
      <c r="B197" s="265"/>
      <c r="C197" s="266"/>
      <c r="D197" s="266"/>
      <c r="E197" s="266"/>
      <c r="F197" s="266"/>
      <c r="G197" s="266"/>
      <c r="H197" s="266"/>
      <c r="I197" s="266"/>
      <c r="J197" s="266"/>
      <c r="K197" s="266">
        <v>1</v>
      </c>
      <c r="L197" s="266"/>
      <c r="M197" s="266"/>
      <c r="N197" s="266"/>
      <c r="O197" s="267"/>
      <c r="P197" s="264"/>
      <c r="Q197" s="264"/>
      <c r="R197" s="264"/>
      <c r="S197" s="255"/>
      <c r="T197" s="264"/>
      <c r="U197" s="264"/>
      <c r="V197" s="264"/>
      <c r="W197" s="264"/>
      <c r="X197" s="264"/>
    </row>
    <row r="198" spans="1:31">
      <c r="A198" s="290" t="s">
        <v>55</v>
      </c>
      <c r="B198" s="265"/>
      <c r="C198" s="266"/>
      <c r="D198" s="266"/>
      <c r="E198" s="266"/>
      <c r="F198" s="266"/>
      <c r="G198" s="266"/>
      <c r="H198" s="266"/>
      <c r="I198" s="266"/>
      <c r="J198" s="266"/>
      <c r="K198" s="266"/>
      <c r="L198" s="266"/>
      <c r="M198" s="266">
        <v>0.5</v>
      </c>
      <c r="N198" s="266"/>
      <c r="O198" s="267">
        <v>0.5</v>
      </c>
      <c r="P198" s="264"/>
      <c r="Q198" s="264"/>
      <c r="R198" s="264"/>
      <c r="S198" s="255"/>
      <c r="T198" s="264"/>
      <c r="U198" s="264"/>
      <c r="V198" s="264"/>
      <c r="W198" s="264"/>
      <c r="X198" s="264"/>
    </row>
    <row r="199" spans="1:31">
      <c r="A199" s="290" t="s">
        <v>65</v>
      </c>
      <c r="B199" s="265"/>
      <c r="C199" s="266"/>
      <c r="D199" s="266"/>
      <c r="E199" s="266"/>
      <c r="F199" s="266"/>
      <c r="G199" s="266">
        <v>0.5</v>
      </c>
      <c r="H199" s="266"/>
      <c r="I199" s="266">
        <v>0.5</v>
      </c>
      <c r="J199" s="266"/>
      <c r="K199" s="266"/>
      <c r="L199" s="266"/>
      <c r="M199" s="266"/>
      <c r="N199" s="266"/>
      <c r="O199" s="267"/>
      <c r="P199" s="264"/>
      <c r="Q199" s="264"/>
      <c r="R199" s="264"/>
      <c r="S199" s="255"/>
      <c r="T199" s="264"/>
      <c r="U199" s="264"/>
      <c r="V199" s="264"/>
      <c r="W199" s="264"/>
      <c r="X199" s="264"/>
    </row>
    <row r="200" spans="1:31">
      <c r="A200" s="290" t="s">
        <v>361</v>
      </c>
      <c r="B200" s="265"/>
      <c r="C200" s="266"/>
      <c r="D200" s="266">
        <v>1</v>
      </c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7"/>
      <c r="P200" s="264"/>
      <c r="Q200" s="264"/>
      <c r="R200" s="264"/>
      <c r="S200" s="264"/>
      <c r="T200" s="264"/>
      <c r="U200" s="264"/>
      <c r="V200" s="264"/>
      <c r="W200" s="264"/>
      <c r="X200" s="264"/>
    </row>
    <row r="201" spans="1:31">
      <c r="A201" s="290" t="s">
        <v>360</v>
      </c>
      <c r="B201" s="265">
        <v>1</v>
      </c>
      <c r="C201" s="266"/>
      <c r="D201" s="266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7"/>
      <c r="P201" s="264"/>
      <c r="Q201" s="264"/>
      <c r="R201" s="264"/>
      <c r="S201" s="264"/>
      <c r="T201" s="264"/>
      <c r="U201" s="264"/>
      <c r="V201" s="264"/>
      <c r="W201" s="264"/>
      <c r="X201" s="264"/>
    </row>
    <row r="202" spans="1:31">
      <c r="A202" s="290" t="s">
        <v>87</v>
      </c>
      <c r="B202" s="269">
        <v>1</v>
      </c>
      <c r="C202" s="270"/>
      <c r="D202" s="270"/>
      <c r="E202" s="270"/>
      <c r="F202" s="270"/>
      <c r="G202" s="270"/>
      <c r="H202" s="270"/>
      <c r="I202" s="270"/>
      <c r="J202" s="270"/>
      <c r="K202" s="270"/>
      <c r="L202" s="270"/>
      <c r="M202" s="270"/>
      <c r="N202" s="270"/>
      <c r="O202" s="271"/>
      <c r="P202" s="264"/>
      <c r="Q202" s="264"/>
      <c r="R202" s="264"/>
      <c r="S202" s="264"/>
      <c r="T202" s="264"/>
      <c r="U202" s="264"/>
      <c r="V202" s="264"/>
      <c r="W202" s="264"/>
      <c r="X202" s="264"/>
    </row>
    <row r="205" spans="1:31">
      <c r="A205" s="241" t="s">
        <v>17</v>
      </c>
    </row>
    <row r="206" spans="1:31">
      <c r="B206" s="255" t="s">
        <v>1034</v>
      </c>
      <c r="C206" s="249"/>
      <c r="D206" s="255" t="s">
        <v>1005</v>
      </c>
      <c r="E206" s="249"/>
      <c r="F206" s="255" t="s">
        <v>1023</v>
      </c>
      <c r="H206" s="255" t="s">
        <v>1035</v>
      </c>
      <c r="I206" s="249"/>
      <c r="J206" s="249" t="s">
        <v>120</v>
      </c>
      <c r="K206" s="249"/>
      <c r="L206" s="249"/>
      <c r="M206" s="249"/>
      <c r="N206" s="249"/>
      <c r="O206" s="249"/>
      <c r="P206" s="249"/>
      <c r="Q206" s="249"/>
      <c r="R206" s="249"/>
      <c r="S206" s="249"/>
      <c r="T206" s="249"/>
      <c r="U206" s="249"/>
    </row>
    <row r="207" spans="1:31">
      <c r="B207" s="249" t="s">
        <v>811</v>
      </c>
      <c r="C207" s="249"/>
      <c r="D207" s="249" t="s">
        <v>1009</v>
      </c>
      <c r="E207" s="249"/>
      <c r="F207" s="249" t="s">
        <v>813</v>
      </c>
      <c r="G207" s="249"/>
      <c r="H207" s="249" t="s">
        <v>811</v>
      </c>
      <c r="I207" s="249"/>
      <c r="J207" s="249" t="s">
        <v>811</v>
      </c>
      <c r="K207" s="249"/>
      <c r="L207" s="249"/>
      <c r="M207" s="249"/>
      <c r="N207" s="249"/>
      <c r="O207" s="249"/>
      <c r="P207" s="249"/>
      <c r="Q207" s="249"/>
      <c r="R207" s="249"/>
      <c r="S207" s="249"/>
      <c r="T207" s="249"/>
      <c r="U207" s="249"/>
    </row>
    <row r="208" spans="1:31">
      <c r="A208" s="290" t="s">
        <v>362</v>
      </c>
      <c r="B208" s="292"/>
      <c r="C208" s="293"/>
      <c r="D208" s="293"/>
      <c r="E208" s="293"/>
      <c r="F208" s="293"/>
      <c r="G208" s="293"/>
      <c r="H208" s="293"/>
      <c r="I208" s="293"/>
      <c r="J208" s="29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</row>
    <row r="209" spans="1:48">
      <c r="A209" s="290" t="s">
        <v>88</v>
      </c>
      <c r="B209" s="295"/>
      <c r="C209" s="296"/>
      <c r="D209" s="296"/>
      <c r="E209" s="296"/>
      <c r="F209" s="296"/>
      <c r="G209" s="296"/>
      <c r="H209" s="296"/>
      <c r="I209" s="296"/>
      <c r="J209" s="297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</row>
    <row r="210" spans="1:48">
      <c r="A210" s="290" t="s">
        <v>55</v>
      </c>
      <c r="B210" s="265"/>
      <c r="C210" s="266"/>
      <c r="D210" s="266"/>
      <c r="E210" s="266"/>
      <c r="F210" s="266"/>
      <c r="G210" s="266"/>
      <c r="H210" s="266"/>
      <c r="I210" s="266"/>
      <c r="J210" s="267">
        <v>1</v>
      </c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</row>
    <row r="211" spans="1:48">
      <c r="A211" s="290" t="s">
        <v>65</v>
      </c>
      <c r="B211" s="265"/>
      <c r="C211" s="266"/>
      <c r="D211" s="266"/>
      <c r="E211" s="266"/>
      <c r="F211" s="266"/>
      <c r="G211" s="266"/>
      <c r="H211" s="266">
        <v>1</v>
      </c>
      <c r="I211" s="266"/>
      <c r="J211" s="267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</row>
    <row r="212" spans="1:48">
      <c r="A212" s="290" t="s">
        <v>361</v>
      </c>
      <c r="B212" s="265">
        <v>0.47499999999999998</v>
      </c>
      <c r="C212" s="266"/>
      <c r="D212" s="266">
        <v>0.47499999999999998</v>
      </c>
      <c r="E212" s="266"/>
      <c r="F212" s="266">
        <v>0.05</v>
      </c>
      <c r="G212" s="266"/>
      <c r="H212" s="266"/>
      <c r="I212" s="266"/>
      <c r="J212" s="267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</row>
    <row r="213" spans="1:48">
      <c r="A213" s="290" t="s">
        <v>360</v>
      </c>
      <c r="B213" s="295"/>
      <c r="C213" s="296"/>
      <c r="D213" s="296"/>
      <c r="E213" s="296"/>
      <c r="F213" s="296"/>
      <c r="G213" s="296"/>
      <c r="H213" s="296"/>
      <c r="I213" s="296"/>
      <c r="J213" s="297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</row>
    <row r="214" spans="1:48">
      <c r="A214" s="290" t="s">
        <v>87</v>
      </c>
      <c r="B214" s="298"/>
      <c r="C214" s="299"/>
      <c r="D214" s="299"/>
      <c r="E214" s="299"/>
      <c r="F214" s="299"/>
      <c r="G214" s="299"/>
      <c r="H214" s="299"/>
      <c r="I214" s="299"/>
      <c r="J214" s="300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</row>
    <row r="217" spans="1:48">
      <c r="A217" s="241" t="s">
        <v>1026</v>
      </c>
    </row>
    <row r="218" spans="1:48">
      <c r="B218" s="249">
        <v>1971</v>
      </c>
      <c r="C218" s="249">
        <v>1972</v>
      </c>
      <c r="D218" s="249">
        <v>1973</v>
      </c>
      <c r="E218" s="249">
        <v>1974</v>
      </c>
      <c r="F218" s="249">
        <v>1975</v>
      </c>
      <c r="G218" s="249">
        <v>1976</v>
      </c>
      <c r="H218" s="249">
        <v>1977</v>
      </c>
      <c r="I218" s="249">
        <v>1978</v>
      </c>
      <c r="J218" s="249">
        <v>1979</v>
      </c>
      <c r="K218" s="249">
        <v>1980</v>
      </c>
      <c r="L218" s="249">
        <v>1981</v>
      </c>
      <c r="M218" s="249">
        <v>1982</v>
      </c>
      <c r="N218" s="249">
        <v>1983</v>
      </c>
      <c r="O218" s="249">
        <v>1984</v>
      </c>
      <c r="P218" s="249">
        <v>1985</v>
      </c>
      <c r="Q218" s="249">
        <v>1986</v>
      </c>
      <c r="R218" s="249">
        <v>1987</v>
      </c>
      <c r="S218" s="249">
        <v>1988</v>
      </c>
      <c r="T218" s="249">
        <v>1989</v>
      </c>
      <c r="U218" s="249">
        <v>1990</v>
      </c>
      <c r="V218" s="249">
        <v>1991</v>
      </c>
      <c r="W218" s="249">
        <v>1992</v>
      </c>
      <c r="X218" s="249">
        <v>1993</v>
      </c>
      <c r="Y218" s="249">
        <v>1994</v>
      </c>
      <c r="Z218" s="249">
        <v>1995</v>
      </c>
      <c r="AA218" s="249">
        <v>1996</v>
      </c>
      <c r="AB218" s="249">
        <v>1997</v>
      </c>
      <c r="AC218" s="249">
        <v>1998</v>
      </c>
      <c r="AD218" s="249">
        <v>1999</v>
      </c>
      <c r="AE218" s="249">
        <v>2000</v>
      </c>
      <c r="AF218" s="249">
        <v>2001</v>
      </c>
      <c r="AG218" s="249">
        <v>2002</v>
      </c>
      <c r="AH218" s="249">
        <v>2003</v>
      </c>
      <c r="AI218" s="249">
        <v>2004</v>
      </c>
      <c r="AJ218" s="249">
        <v>2005</v>
      </c>
      <c r="AK218" s="249">
        <v>2006</v>
      </c>
      <c r="AL218" s="249">
        <v>2007</v>
      </c>
      <c r="AM218" s="249">
        <v>2008</v>
      </c>
      <c r="AN218" s="249">
        <v>2009</v>
      </c>
      <c r="AO218" s="249">
        <v>2010</v>
      </c>
      <c r="AP218" s="249">
        <v>2011</v>
      </c>
      <c r="AQ218" s="249">
        <v>2012</v>
      </c>
      <c r="AR218" s="249">
        <v>2013</v>
      </c>
      <c r="AS218" s="249">
        <v>2014</v>
      </c>
      <c r="AT218" s="249">
        <v>2015</v>
      </c>
      <c r="AU218" s="249">
        <v>2016</v>
      </c>
      <c r="AV218" s="249">
        <v>2017</v>
      </c>
    </row>
    <row r="219" spans="1:48">
      <c r="A219" s="290" t="s">
        <v>362</v>
      </c>
      <c r="B219" s="284">
        <f>SUM('FU Allocations'!N4256,'FU Allocations'!N4261,'FU Allocations'!N4266,'FU Allocations'!N4271,'FU Allocations'!N4276,'FU Allocations'!N4281,'FU Allocations'!N4286,'FU Allocations'!N4291)</f>
        <v>56417.033100000001</v>
      </c>
      <c r="C219" s="282" t="e">
        <f>SUM('FU Allocations'!#REF!,'FU Allocations'!#REF!,'FU Allocations'!#REF!,'FU Allocations'!#REF!,'FU Allocations'!#REF!,'FU Allocations'!#REF!,'FU Allocations'!#REF!,'FU Allocations'!#REF!)</f>
        <v>#REF!</v>
      </c>
      <c r="D219" s="282" t="e">
        <f>SUM('FU Allocations'!#REF!,'FU Allocations'!#REF!,'FU Allocations'!#REF!,'FU Allocations'!#REF!,'FU Allocations'!#REF!,'FU Allocations'!#REF!,'FU Allocations'!#REF!,'FU Allocations'!#REF!)</f>
        <v>#REF!</v>
      </c>
      <c r="E219" s="282" t="e">
        <f>SUM('FU Allocations'!#REF!,'FU Allocations'!#REF!,'FU Allocations'!#REF!,'FU Allocations'!#REF!,'FU Allocations'!#REF!,'FU Allocations'!#REF!,'FU Allocations'!#REF!,'FU Allocations'!#REF!)</f>
        <v>#REF!</v>
      </c>
      <c r="F219" s="282" t="e">
        <f>SUM('FU Allocations'!#REF!,'FU Allocations'!#REF!,'FU Allocations'!#REF!,'FU Allocations'!#REF!,'FU Allocations'!#REF!,'FU Allocations'!#REF!,'FU Allocations'!#REF!,'FU Allocations'!#REF!)</f>
        <v>#REF!</v>
      </c>
      <c r="G219" s="282" t="e">
        <f>SUM('FU Allocations'!#REF!,'FU Allocations'!#REF!,'FU Allocations'!#REF!,'FU Allocations'!#REF!,'FU Allocations'!#REF!,'FU Allocations'!#REF!,'FU Allocations'!#REF!,'FU Allocations'!#REF!)</f>
        <v>#REF!</v>
      </c>
      <c r="H219" s="282" t="e">
        <f>SUM('FU Allocations'!#REF!,'FU Allocations'!#REF!,'FU Allocations'!#REF!,'FU Allocations'!#REF!,'FU Allocations'!#REF!,'FU Allocations'!#REF!,'FU Allocations'!#REF!,'FU Allocations'!#REF!)</f>
        <v>#REF!</v>
      </c>
      <c r="I219" s="282" t="e">
        <f>SUM('FU Allocations'!#REF!,'FU Allocations'!#REF!,'FU Allocations'!#REF!,'FU Allocations'!#REF!,'FU Allocations'!#REF!,'FU Allocations'!#REF!,'FU Allocations'!#REF!,'FU Allocations'!#REF!)</f>
        <v>#REF!</v>
      </c>
      <c r="J219" s="282" t="e">
        <f>SUM('FU Allocations'!#REF!,'FU Allocations'!#REF!,'FU Allocations'!#REF!,'FU Allocations'!#REF!,'FU Allocations'!#REF!,'FU Allocations'!#REF!,'FU Allocations'!#REF!,'FU Allocations'!#REF!)</f>
        <v>#REF!</v>
      </c>
      <c r="K219" s="282" t="e">
        <f>SUM('FU Allocations'!#REF!,'FU Allocations'!#REF!,'FU Allocations'!#REF!,'FU Allocations'!#REF!,'FU Allocations'!#REF!,'FU Allocations'!#REF!,'FU Allocations'!#REF!,'FU Allocations'!#REF!)</f>
        <v>#REF!</v>
      </c>
      <c r="L219" s="282" t="e">
        <f>SUM('FU Allocations'!#REF!,'FU Allocations'!#REF!,'FU Allocations'!#REF!,'FU Allocations'!#REF!,'FU Allocations'!#REF!,'FU Allocations'!#REF!,'FU Allocations'!#REF!,'FU Allocations'!#REF!)</f>
        <v>#REF!</v>
      </c>
      <c r="M219" s="282" t="e">
        <f>SUM('FU Allocations'!#REF!,'FU Allocations'!#REF!,'FU Allocations'!#REF!,'FU Allocations'!#REF!,'FU Allocations'!#REF!,'FU Allocations'!#REF!,'FU Allocations'!#REF!,'FU Allocations'!#REF!)</f>
        <v>#REF!</v>
      </c>
      <c r="N219" s="282" t="e">
        <f>SUM('FU Allocations'!#REF!,'FU Allocations'!#REF!,'FU Allocations'!#REF!,'FU Allocations'!#REF!,'FU Allocations'!#REF!,'FU Allocations'!#REF!,'FU Allocations'!#REF!,'FU Allocations'!#REF!)</f>
        <v>#REF!</v>
      </c>
      <c r="O219" s="282" t="e">
        <f>SUM('FU Allocations'!#REF!,'FU Allocations'!#REF!,'FU Allocations'!#REF!,'FU Allocations'!#REF!,'FU Allocations'!#REF!,'FU Allocations'!#REF!,'FU Allocations'!#REF!,'FU Allocations'!#REF!)</f>
        <v>#REF!</v>
      </c>
      <c r="P219" s="282" t="e">
        <f>SUM('FU Allocations'!#REF!,'FU Allocations'!#REF!,'FU Allocations'!#REF!,'FU Allocations'!#REF!,'FU Allocations'!#REF!,'FU Allocations'!#REF!,'FU Allocations'!#REF!,'FU Allocations'!#REF!)</f>
        <v>#REF!</v>
      </c>
      <c r="Q219" s="282" t="e">
        <f>SUM('FU Allocations'!#REF!,'FU Allocations'!#REF!,'FU Allocations'!#REF!,'FU Allocations'!#REF!,'FU Allocations'!#REF!,'FU Allocations'!#REF!,'FU Allocations'!#REF!,'FU Allocations'!#REF!)</f>
        <v>#REF!</v>
      </c>
      <c r="R219" s="282" t="e">
        <f>SUM('FU Allocations'!#REF!,'FU Allocations'!#REF!,'FU Allocations'!#REF!,'FU Allocations'!#REF!,'FU Allocations'!#REF!,'FU Allocations'!#REF!,'FU Allocations'!#REF!,'FU Allocations'!#REF!)</f>
        <v>#REF!</v>
      </c>
      <c r="S219" s="282" t="e">
        <f>SUM('FU Allocations'!#REF!,'FU Allocations'!#REF!,'FU Allocations'!#REF!,'FU Allocations'!#REF!,'FU Allocations'!#REF!,'FU Allocations'!#REF!,'FU Allocations'!#REF!,'FU Allocations'!#REF!)</f>
        <v>#REF!</v>
      </c>
      <c r="T219" s="282" t="e">
        <f>SUM('FU Allocations'!#REF!,'FU Allocations'!#REF!,'FU Allocations'!#REF!,'FU Allocations'!#REF!,'FU Allocations'!#REF!,'FU Allocations'!#REF!,'FU Allocations'!#REF!,'FU Allocations'!#REF!)</f>
        <v>#REF!</v>
      </c>
      <c r="U219" s="282" t="e">
        <f>SUM('FU Allocations'!#REF!,'FU Allocations'!#REF!,'FU Allocations'!#REF!,'FU Allocations'!#REF!,'FU Allocations'!#REF!,'FU Allocations'!#REF!,'FU Allocations'!#REF!,'FU Allocations'!#REF!)</f>
        <v>#REF!</v>
      </c>
      <c r="V219" s="282" t="e">
        <f>SUM('FU Allocations'!#REF!,'FU Allocations'!#REF!,'FU Allocations'!#REF!,'FU Allocations'!#REF!,'FU Allocations'!#REF!,'FU Allocations'!#REF!,'FU Allocations'!#REF!,'FU Allocations'!#REF!)</f>
        <v>#REF!</v>
      </c>
      <c r="W219" s="282" t="e">
        <f>SUM('FU Allocations'!#REF!,'FU Allocations'!#REF!,'FU Allocations'!#REF!,'FU Allocations'!#REF!,'FU Allocations'!#REF!,'FU Allocations'!#REF!,'FU Allocations'!#REF!,'FU Allocations'!#REF!)</f>
        <v>#REF!</v>
      </c>
      <c r="X219" s="282" t="e">
        <f>SUM('FU Allocations'!#REF!,'FU Allocations'!#REF!,'FU Allocations'!#REF!,'FU Allocations'!#REF!,'FU Allocations'!#REF!,'FU Allocations'!#REF!,'FU Allocations'!#REF!,'FU Allocations'!#REF!)</f>
        <v>#REF!</v>
      </c>
      <c r="Y219" s="282" t="e">
        <f>SUM('FU Allocations'!#REF!,'FU Allocations'!#REF!,'FU Allocations'!#REF!,'FU Allocations'!#REF!,'FU Allocations'!#REF!,'FU Allocations'!#REF!,'FU Allocations'!#REF!,'FU Allocations'!#REF!)</f>
        <v>#REF!</v>
      </c>
      <c r="Z219" s="282" t="e">
        <f>SUM('FU Allocations'!#REF!,'FU Allocations'!#REF!,'FU Allocations'!#REF!,'FU Allocations'!#REF!,'FU Allocations'!#REF!,'FU Allocations'!#REF!,'FU Allocations'!#REF!,'FU Allocations'!#REF!)</f>
        <v>#REF!</v>
      </c>
      <c r="AA219" s="282" t="e">
        <f>SUM('FU Allocations'!#REF!,'FU Allocations'!#REF!,'FU Allocations'!#REF!,'FU Allocations'!#REF!,'FU Allocations'!#REF!,'FU Allocations'!#REF!,'FU Allocations'!#REF!,'FU Allocations'!#REF!)</f>
        <v>#REF!</v>
      </c>
      <c r="AB219" s="282" t="e">
        <f>SUM('FU Allocations'!#REF!,'FU Allocations'!#REF!,'FU Allocations'!#REF!,'FU Allocations'!#REF!,'FU Allocations'!#REF!,'FU Allocations'!#REF!,'FU Allocations'!#REF!,'FU Allocations'!#REF!)</f>
        <v>#REF!</v>
      </c>
      <c r="AC219" s="282" t="e">
        <f>SUM('FU Allocations'!#REF!,'FU Allocations'!#REF!,'FU Allocations'!#REF!,'FU Allocations'!#REF!,'FU Allocations'!#REF!,'FU Allocations'!#REF!,'FU Allocations'!#REF!,'FU Allocations'!#REF!)</f>
        <v>#REF!</v>
      </c>
      <c r="AD219" s="282" t="e">
        <f>SUM('FU Allocations'!#REF!,'FU Allocations'!#REF!,'FU Allocations'!#REF!,'FU Allocations'!#REF!,'FU Allocations'!#REF!,'FU Allocations'!#REF!,'FU Allocations'!#REF!,'FU Allocations'!#REF!)</f>
        <v>#REF!</v>
      </c>
      <c r="AE219" s="282">
        <f>SUM('FU Allocations'!O4256,'FU Allocations'!O4261,'FU Allocations'!O4266,'FU Allocations'!O4271,'FU Allocations'!O4276,'FU Allocations'!O4281,'FU Allocations'!O4286,'FU Allocations'!O4291)</f>
        <v>118434.22319999999</v>
      </c>
      <c r="AF219" s="282" t="e">
        <f>SUM('FU Allocations'!#REF!,'FU Allocations'!#REF!,'FU Allocations'!#REF!,'FU Allocations'!#REF!,'FU Allocations'!#REF!,'FU Allocations'!#REF!,'FU Allocations'!#REF!,'FU Allocations'!#REF!)</f>
        <v>#REF!</v>
      </c>
      <c r="AG219" s="282" t="e">
        <f>SUM('FU Allocations'!#REF!,'FU Allocations'!#REF!,'FU Allocations'!#REF!,'FU Allocations'!#REF!,'FU Allocations'!#REF!,'FU Allocations'!#REF!,'FU Allocations'!#REF!,'FU Allocations'!#REF!)</f>
        <v>#REF!</v>
      </c>
      <c r="AH219" s="282" t="e">
        <f>SUM('FU Allocations'!#REF!,'FU Allocations'!#REF!,'FU Allocations'!#REF!,'FU Allocations'!#REF!,'FU Allocations'!#REF!,'FU Allocations'!#REF!,'FU Allocations'!#REF!,'FU Allocations'!#REF!)</f>
        <v>#REF!</v>
      </c>
      <c r="AI219" s="282" t="e">
        <f>SUM('FU Allocations'!#REF!,'FU Allocations'!#REF!,'FU Allocations'!#REF!,'FU Allocations'!#REF!,'FU Allocations'!#REF!,'FU Allocations'!#REF!,'FU Allocations'!#REF!,'FU Allocations'!#REF!)</f>
        <v>#REF!</v>
      </c>
      <c r="AJ219" s="282" t="e">
        <f>SUM('FU Allocations'!#REF!,'FU Allocations'!#REF!,'FU Allocations'!#REF!,'FU Allocations'!#REF!,'FU Allocations'!#REF!,'FU Allocations'!#REF!,'FU Allocations'!#REF!,'FU Allocations'!#REF!)</f>
        <v>#REF!</v>
      </c>
      <c r="AK219" s="282" t="e">
        <f>SUM('FU Allocations'!#REF!,'FU Allocations'!#REF!,'FU Allocations'!#REF!,'FU Allocations'!#REF!,'FU Allocations'!#REF!,'FU Allocations'!#REF!,'FU Allocations'!#REF!,'FU Allocations'!#REF!)</f>
        <v>#REF!</v>
      </c>
      <c r="AL219" s="282" t="e">
        <f>SUM('FU Allocations'!#REF!,'FU Allocations'!#REF!,'FU Allocations'!#REF!,'FU Allocations'!#REF!,'FU Allocations'!#REF!,'FU Allocations'!#REF!,'FU Allocations'!#REF!,'FU Allocations'!#REF!)</f>
        <v>#REF!</v>
      </c>
      <c r="AM219" s="282" t="e">
        <f>SUM('FU Allocations'!#REF!,'FU Allocations'!#REF!,'FU Allocations'!#REF!,'FU Allocations'!#REF!,'FU Allocations'!#REF!,'FU Allocations'!#REF!,'FU Allocations'!#REF!,'FU Allocations'!#REF!)</f>
        <v>#REF!</v>
      </c>
      <c r="AN219" s="282" t="e">
        <f>SUM('FU Allocations'!#REF!,'FU Allocations'!#REF!,'FU Allocations'!#REF!,'FU Allocations'!#REF!,'FU Allocations'!#REF!,'FU Allocations'!#REF!,'FU Allocations'!#REF!,'FU Allocations'!#REF!)</f>
        <v>#REF!</v>
      </c>
      <c r="AO219" s="282" t="e">
        <f>SUM('FU Allocations'!#REF!,'FU Allocations'!#REF!,'FU Allocations'!#REF!,'FU Allocations'!#REF!,'FU Allocations'!#REF!,'FU Allocations'!#REF!,'FU Allocations'!#REF!,'FU Allocations'!#REF!)</f>
        <v>#REF!</v>
      </c>
      <c r="AP219" s="282" t="e">
        <f>SUM('FU Allocations'!#REF!,'FU Allocations'!#REF!,'FU Allocations'!#REF!,'FU Allocations'!#REF!,'FU Allocations'!#REF!,'FU Allocations'!#REF!,'FU Allocations'!#REF!,'FU Allocations'!#REF!)</f>
        <v>#REF!</v>
      </c>
      <c r="AQ219" s="282" t="e">
        <f>SUM('FU Allocations'!#REF!,'FU Allocations'!#REF!,'FU Allocations'!#REF!,'FU Allocations'!#REF!,'FU Allocations'!#REF!,'FU Allocations'!#REF!,'FU Allocations'!#REF!,'FU Allocations'!#REF!)</f>
        <v>#REF!</v>
      </c>
      <c r="AR219" s="282" t="e">
        <f>SUM('FU Allocations'!#REF!,'FU Allocations'!#REF!,'FU Allocations'!#REF!,'FU Allocations'!#REF!,'FU Allocations'!#REF!,'FU Allocations'!#REF!,'FU Allocations'!#REF!,'FU Allocations'!#REF!)</f>
        <v>#REF!</v>
      </c>
      <c r="AS219" s="282" t="e">
        <f>SUM('FU Allocations'!#REF!,'FU Allocations'!#REF!,'FU Allocations'!#REF!,'FU Allocations'!#REF!,'FU Allocations'!#REF!,'FU Allocations'!#REF!,'FU Allocations'!#REF!,'FU Allocations'!#REF!)</f>
        <v>#REF!</v>
      </c>
      <c r="AT219" s="282" t="e">
        <f>SUM('FU Allocations'!#REF!,'FU Allocations'!#REF!,'FU Allocations'!#REF!,'FU Allocations'!#REF!,'FU Allocations'!#REF!,'FU Allocations'!#REF!,'FU Allocations'!#REF!,'FU Allocations'!#REF!)</f>
        <v>#REF!</v>
      </c>
      <c r="AU219" s="282" t="e">
        <f>SUM('FU Allocations'!#REF!,'FU Allocations'!#REF!,'FU Allocations'!#REF!,'FU Allocations'!#REF!,'FU Allocations'!#REF!,'FU Allocations'!#REF!,'FU Allocations'!#REF!,'FU Allocations'!#REF!)</f>
        <v>#REF!</v>
      </c>
      <c r="AV219" s="285" t="e">
        <f>SUM('FU Allocations'!#REF!,'FU Allocations'!#REF!,'FU Allocations'!#REF!,'FU Allocations'!#REF!,'FU Allocations'!#REF!,'FU Allocations'!#REF!,'FU Allocations'!#REF!,'FU Allocations'!#REF!)</f>
        <v>#REF!</v>
      </c>
    </row>
    <row r="220" spans="1:48">
      <c r="A220" s="290" t="s">
        <v>88</v>
      </c>
      <c r="B220" s="286">
        <f>SUM('FU Allocations'!N4296,'FU Allocations'!N4301,'FU Allocations'!N4306,'FU Allocations'!N4311,'FU Allocations'!N4316,'FU Allocations'!N4321,'FU Allocations'!N4326,'FU Allocations'!N4331)</f>
        <v>56287.4476</v>
      </c>
      <c r="C220" s="268" t="e">
        <f>SUM('FU Allocations'!#REF!,'FU Allocations'!#REF!,'FU Allocations'!#REF!,'FU Allocations'!#REF!,'FU Allocations'!#REF!,'FU Allocations'!#REF!,'FU Allocations'!#REF!,'FU Allocations'!#REF!)</f>
        <v>#REF!</v>
      </c>
      <c r="D220" s="268" t="e">
        <f>SUM('FU Allocations'!#REF!,'FU Allocations'!#REF!,'FU Allocations'!#REF!,'FU Allocations'!#REF!,'FU Allocations'!#REF!,'FU Allocations'!#REF!,'FU Allocations'!#REF!,'FU Allocations'!#REF!)</f>
        <v>#REF!</v>
      </c>
      <c r="E220" s="268" t="e">
        <f>SUM('FU Allocations'!#REF!,'FU Allocations'!#REF!,'FU Allocations'!#REF!,'FU Allocations'!#REF!,'FU Allocations'!#REF!,'FU Allocations'!#REF!,'FU Allocations'!#REF!,'FU Allocations'!#REF!)</f>
        <v>#REF!</v>
      </c>
      <c r="F220" s="268" t="e">
        <f>SUM('FU Allocations'!#REF!,'FU Allocations'!#REF!,'FU Allocations'!#REF!,'FU Allocations'!#REF!,'FU Allocations'!#REF!,'FU Allocations'!#REF!,'FU Allocations'!#REF!,'FU Allocations'!#REF!)</f>
        <v>#REF!</v>
      </c>
      <c r="G220" s="268" t="e">
        <f>SUM('FU Allocations'!#REF!,'FU Allocations'!#REF!,'FU Allocations'!#REF!,'FU Allocations'!#REF!,'FU Allocations'!#REF!,'FU Allocations'!#REF!,'FU Allocations'!#REF!,'FU Allocations'!#REF!)</f>
        <v>#REF!</v>
      </c>
      <c r="H220" s="268" t="e">
        <f>SUM('FU Allocations'!#REF!,'FU Allocations'!#REF!,'FU Allocations'!#REF!,'FU Allocations'!#REF!,'FU Allocations'!#REF!,'FU Allocations'!#REF!,'FU Allocations'!#REF!,'FU Allocations'!#REF!)</f>
        <v>#REF!</v>
      </c>
      <c r="I220" s="268" t="e">
        <f>SUM('FU Allocations'!#REF!,'FU Allocations'!#REF!,'FU Allocations'!#REF!,'FU Allocations'!#REF!,'FU Allocations'!#REF!,'FU Allocations'!#REF!,'FU Allocations'!#REF!,'FU Allocations'!#REF!)</f>
        <v>#REF!</v>
      </c>
      <c r="J220" s="268" t="e">
        <f>SUM('FU Allocations'!#REF!,'FU Allocations'!#REF!,'FU Allocations'!#REF!,'FU Allocations'!#REF!,'FU Allocations'!#REF!,'FU Allocations'!#REF!,'FU Allocations'!#REF!,'FU Allocations'!#REF!)</f>
        <v>#REF!</v>
      </c>
      <c r="K220" s="268" t="e">
        <f>SUM('FU Allocations'!#REF!,'FU Allocations'!#REF!,'FU Allocations'!#REF!,'FU Allocations'!#REF!,'FU Allocations'!#REF!,'FU Allocations'!#REF!,'FU Allocations'!#REF!,'FU Allocations'!#REF!)</f>
        <v>#REF!</v>
      </c>
      <c r="L220" s="268" t="e">
        <f>SUM('FU Allocations'!#REF!,'FU Allocations'!#REF!,'FU Allocations'!#REF!,'FU Allocations'!#REF!,'FU Allocations'!#REF!,'FU Allocations'!#REF!,'FU Allocations'!#REF!,'FU Allocations'!#REF!)</f>
        <v>#REF!</v>
      </c>
      <c r="M220" s="268" t="e">
        <f>SUM('FU Allocations'!#REF!,'FU Allocations'!#REF!,'FU Allocations'!#REF!,'FU Allocations'!#REF!,'FU Allocations'!#REF!,'FU Allocations'!#REF!,'FU Allocations'!#REF!,'FU Allocations'!#REF!)</f>
        <v>#REF!</v>
      </c>
      <c r="N220" s="268" t="e">
        <f>SUM('FU Allocations'!#REF!,'FU Allocations'!#REF!,'FU Allocations'!#REF!,'FU Allocations'!#REF!,'FU Allocations'!#REF!,'FU Allocations'!#REF!,'FU Allocations'!#REF!,'FU Allocations'!#REF!)</f>
        <v>#REF!</v>
      </c>
      <c r="O220" s="268" t="e">
        <f>SUM('FU Allocations'!#REF!,'FU Allocations'!#REF!,'FU Allocations'!#REF!,'FU Allocations'!#REF!,'FU Allocations'!#REF!,'FU Allocations'!#REF!,'FU Allocations'!#REF!,'FU Allocations'!#REF!)</f>
        <v>#REF!</v>
      </c>
      <c r="P220" s="268" t="e">
        <f>SUM('FU Allocations'!#REF!,'FU Allocations'!#REF!,'FU Allocations'!#REF!,'FU Allocations'!#REF!,'FU Allocations'!#REF!,'FU Allocations'!#REF!,'FU Allocations'!#REF!,'FU Allocations'!#REF!)</f>
        <v>#REF!</v>
      </c>
      <c r="Q220" s="268" t="e">
        <f>SUM('FU Allocations'!#REF!,'FU Allocations'!#REF!,'FU Allocations'!#REF!,'FU Allocations'!#REF!,'FU Allocations'!#REF!,'FU Allocations'!#REF!,'FU Allocations'!#REF!,'FU Allocations'!#REF!)</f>
        <v>#REF!</v>
      </c>
      <c r="R220" s="268" t="e">
        <f>SUM('FU Allocations'!#REF!,'FU Allocations'!#REF!,'FU Allocations'!#REF!,'FU Allocations'!#REF!,'FU Allocations'!#REF!,'FU Allocations'!#REF!,'FU Allocations'!#REF!,'FU Allocations'!#REF!)</f>
        <v>#REF!</v>
      </c>
      <c r="S220" s="268" t="e">
        <f>SUM('FU Allocations'!#REF!,'FU Allocations'!#REF!,'FU Allocations'!#REF!,'FU Allocations'!#REF!,'FU Allocations'!#REF!,'FU Allocations'!#REF!,'FU Allocations'!#REF!,'FU Allocations'!#REF!)</f>
        <v>#REF!</v>
      </c>
      <c r="T220" s="268" t="e">
        <f>SUM('FU Allocations'!#REF!,'FU Allocations'!#REF!,'FU Allocations'!#REF!,'FU Allocations'!#REF!,'FU Allocations'!#REF!,'FU Allocations'!#REF!,'FU Allocations'!#REF!,'FU Allocations'!#REF!)</f>
        <v>#REF!</v>
      </c>
      <c r="U220" s="268" t="e">
        <f>SUM('FU Allocations'!#REF!,'FU Allocations'!#REF!,'FU Allocations'!#REF!,'FU Allocations'!#REF!,'FU Allocations'!#REF!,'FU Allocations'!#REF!,'FU Allocations'!#REF!,'FU Allocations'!#REF!)</f>
        <v>#REF!</v>
      </c>
      <c r="V220" s="268" t="e">
        <f>SUM('FU Allocations'!#REF!,'FU Allocations'!#REF!,'FU Allocations'!#REF!,'FU Allocations'!#REF!,'FU Allocations'!#REF!,'FU Allocations'!#REF!,'FU Allocations'!#REF!,'FU Allocations'!#REF!)</f>
        <v>#REF!</v>
      </c>
      <c r="W220" s="268" t="e">
        <f>SUM('FU Allocations'!#REF!,'FU Allocations'!#REF!,'FU Allocations'!#REF!,'FU Allocations'!#REF!,'FU Allocations'!#REF!,'FU Allocations'!#REF!,'FU Allocations'!#REF!,'FU Allocations'!#REF!)</f>
        <v>#REF!</v>
      </c>
      <c r="X220" s="268" t="e">
        <f>SUM('FU Allocations'!#REF!,'FU Allocations'!#REF!,'FU Allocations'!#REF!,'FU Allocations'!#REF!,'FU Allocations'!#REF!,'FU Allocations'!#REF!,'FU Allocations'!#REF!,'FU Allocations'!#REF!)</f>
        <v>#REF!</v>
      </c>
      <c r="Y220" s="268" t="e">
        <f>SUM('FU Allocations'!#REF!,'FU Allocations'!#REF!,'FU Allocations'!#REF!,'FU Allocations'!#REF!,'FU Allocations'!#REF!,'FU Allocations'!#REF!,'FU Allocations'!#REF!,'FU Allocations'!#REF!)</f>
        <v>#REF!</v>
      </c>
      <c r="Z220" s="268" t="e">
        <f>SUM('FU Allocations'!#REF!,'FU Allocations'!#REF!,'FU Allocations'!#REF!,'FU Allocations'!#REF!,'FU Allocations'!#REF!,'FU Allocations'!#REF!,'FU Allocations'!#REF!,'FU Allocations'!#REF!)</f>
        <v>#REF!</v>
      </c>
      <c r="AA220" s="268" t="e">
        <f>SUM('FU Allocations'!#REF!,'FU Allocations'!#REF!,'FU Allocations'!#REF!,'FU Allocations'!#REF!,'FU Allocations'!#REF!,'FU Allocations'!#REF!,'FU Allocations'!#REF!,'FU Allocations'!#REF!)</f>
        <v>#REF!</v>
      </c>
      <c r="AB220" s="268" t="e">
        <f>SUM('FU Allocations'!#REF!,'FU Allocations'!#REF!,'FU Allocations'!#REF!,'FU Allocations'!#REF!,'FU Allocations'!#REF!,'FU Allocations'!#REF!,'FU Allocations'!#REF!,'FU Allocations'!#REF!)</f>
        <v>#REF!</v>
      </c>
      <c r="AC220" s="268" t="e">
        <f>SUM('FU Allocations'!#REF!,'FU Allocations'!#REF!,'FU Allocations'!#REF!,'FU Allocations'!#REF!,'FU Allocations'!#REF!,'FU Allocations'!#REF!,'FU Allocations'!#REF!,'FU Allocations'!#REF!)</f>
        <v>#REF!</v>
      </c>
      <c r="AD220" s="268" t="e">
        <f>SUM('FU Allocations'!#REF!,'FU Allocations'!#REF!,'FU Allocations'!#REF!,'FU Allocations'!#REF!,'FU Allocations'!#REF!,'FU Allocations'!#REF!,'FU Allocations'!#REF!,'FU Allocations'!#REF!)</f>
        <v>#REF!</v>
      </c>
      <c r="AE220" s="268">
        <f>SUM('FU Allocations'!O4296,'FU Allocations'!O4301,'FU Allocations'!O4306,'FU Allocations'!O4311,'FU Allocations'!O4316,'FU Allocations'!O4321,'FU Allocations'!O4326,'FU Allocations'!O4331)</f>
        <v>107174.93160000001</v>
      </c>
      <c r="AF220" s="268" t="e">
        <f>SUM('FU Allocations'!#REF!,'FU Allocations'!#REF!,'FU Allocations'!#REF!,'FU Allocations'!#REF!,'FU Allocations'!#REF!,'FU Allocations'!#REF!,'FU Allocations'!#REF!,'FU Allocations'!#REF!)</f>
        <v>#REF!</v>
      </c>
      <c r="AG220" s="268" t="e">
        <f>SUM('FU Allocations'!#REF!,'FU Allocations'!#REF!,'FU Allocations'!#REF!,'FU Allocations'!#REF!,'FU Allocations'!#REF!,'FU Allocations'!#REF!,'FU Allocations'!#REF!,'FU Allocations'!#REF!)</f>
        <v>#REF!</v>
      </c>
      <c r="AH220" s="268" t="e">
        <f>SUM('FU Allocations'!#REF!,'FU Allocations'!#REF!,'FU Allocations'!#REF!,'FU Allocations'!#REF!,'FU Allocations'!#REF!,'FU Allocations'!#REF!,'FU Allocations'!#REF!,'FU Allocations'!#REF!)</f>
        <v>#REF!</v>
      </c>
      <c r="AI220" s="268" t="e">
        <f>SUM('FU Allocations'!#REF!,'FU Allocations'!#REF!,'FU Allocations'!#REF!,'FU Allocations'!#REF!,'FU Allocations'!#REF!,'FU Allocations'!#REF!,'FU Allocations'!#REF!,'FU Allocations'!#REF!)</f>
        <v>#REF!</v>
      </c>
      <c r="AJ220" s="268" t="e">
        <f>SUM('FU Allocations'!#REF!,'FU Allocations'!#REF!,'FU Allocations'!#REF!,'FU Allocations'!#REF!,'FU Allocations'!#REF!,'FU Allocations'!#REF!,'FU Allocations'!#REF!,'FU Allocations'!#REF!)</f>
        <v>#REF!</v>
      </c>
      <c r="AK220" s="268" t="e">
        <f>SUM('FU Allocations'!#REF!,'FU Allocations'!#REF!,'FU Allocations'!#REF!,'FU Allocations'!#REF!,'FU Allocations'!#REF!,'FU Allocations'!#REF!,'FU Allocations'!#REF!,'FU Allocations'!#REF!)</f>
        <v>#REF!</v>
      </c>
      <c r="AL220" s="268" t="e">
        <f>SUM('FU Allocations'!#REF!,'FU Allocations'!#REF!,'FU Allocations'!#REF!,'FU Allocations'!#REF!,'FU Allocations'!#REF!,'FU Allocations'!#REF!,'FU Allocations'!#REF!,'FU Allocations'!#REF!)</f>
        <v>#REF!</v>
      </c>
      <c r="AM220" s="268" t="e">
        <f>SUM('FU Allocations'!#REF!,'FU Allocations'!#REF!,'FU Allocations'!#REF!,'FU Allocations'!#REF!,'FU Allocations'!#REF!,'FU Allocations'!#REF!,'FU Allocations'!#REF!,'FU Allocations'!#REF!)</f>
        <v>#REF!</v>
      </c>
      <c r="AN220" s="268" t="e">
        <f>SUM('FU Allocations'!#REF!,'FU Allocations'!#REF!,'FU Allocations'!#REF!,'FU Allocations'!#REF!,'FU Allocations'!#REF!,'FU Allocations'!#REF!,'FU Allocations'!#REF!,'FU Allocations'!#REF!)</f>
        <v>#REF!</v>
      </c>
      <c r="AO220" s="268" t="e">
        <f>SUM('FU Allocations'!#REF!,'FU Allocations'!#REF!,'FU Allocations'!#REF!,'FU Allocations'!#REF!,'FU Allocations'!#REF!,'FU Allocations'!#REF!,'FU Allocations'!#REF!,'FU Allocations'!#REF!)</f>
        <v>#REF!</v>
      </c>
      <c r="AP220" s="268" t="e">
        <f>SUM('FU Allocations'!#REF!,'FU Allocations'!#REF!,'FU Allocations'!#REF!,'FU Allocations'!#REF!,'FU Allocations'!#REF!,'FU Allocations'!#REF!,'FU Allocations'!#REF!,'FU Allocations'!#REF!)</f>
        <v>#REF!</v>
      </c>
      <c r="AQ220" s="268" t="e">
        <f>SUM('FU Allocations'!#REF!,'FU Allocations'!#REF!,'FU Allocations'!#REF!,'FU Allocations'!#REF!,'FU Allocations'!#REF!,'FU Allocations'!#REF!,'FU Allocations'!#REF!,'FU Allocations'!#REF!)</f>
        <v>#REF!</v>
      </c>
      <c r="AR220" s="268" t="e">
        <f>SUM('FU Allocations'!#REF!,'FU Allocations'!#REF!,'FU Allocations'!#REF!,'FU Allocations'!#REF!,'FU Allocations'!#REF!,'FU Allocations'!#REF!,'FU Allocations'!#REF!,'FU Allocations'!#REF!)</f>
        <v>#REF!</v>
      </c>
      <c r="AS220" s="268" t="e">
        <f>SUM('FU Allocations'!#REF!,'FU Allocations'!#REF!,'FU Allocations'!#REF!,'FU Allocations'!#REF!,'FU Allocations'!#REF!,'FU Allocations'!#REF!,'FU Allocations'!#REF!,'FU Allocations'!#REF!)</f>
        <v>#REF!</v>
      </c>
      <c r="AT220" s="268" t="e">
        <f>SUM('FU Allocations'!#REF!,'FU Allocations'!#REF!,'FU Allocations'!#REF!,'FU Allocations'!#REF!,'FU Allocations'!#REF!,'FU Allocations'!#REF!,'FU Allocations'!#REF!,'FU Allocations'!#REF!)</f>
        <v>#REF!</v>
      </c>
      <c r="AU220" s="268" t="e">
        <f>SUM('FU Allocations'!#REF!,'FU Allocations'!#REF!,'FU Allocations'!#REF!,'FU Allocations'!#REF!,'FU Allocations'!#REF!,'FU Allocations'!#REF!,'FU Allocations'!#REF!,'FU Allocations'!#REF!)</f>
        <v>#REF!</v>
      </c>
      <c r="AV220" s="287" t="e">
        <f>SUM('FU Allocations'!#REF!,'FU Allocations'!#REF!,'FU Allocations'!#REF!,'FU Allocations'!#REF!,'FU Allocations'!#REF!,'FU Allocations'!#REF!,'FU Allocations'!#REF!,'FU Allocations'!#REF!)</f>
        <v>#REF!</v>
      </c>
    </row>
    <row r="221" spans="1:48">
      <c r="A221" s="290" t="s">
        <v>55</v>
      </c>
      <c r="B221" s="286">
        <f>SUM('FU Allocations'!N4336,'FU Allocations'!N4341,'FU Allocations'!N4346,'FU Allocations'!N4351,'FU Allocations'!N4356,'FU Allocations'!N4361,'FU Allocations'!N4366,'FU Allocations'!N4371,'FU Allocations'!N4376,'FU Allocations'!N4381,'FU Allocations'!N4386,'FU Allocations'!N4391,'FU Allocations'!N4396,'FU Allocations'!N4401,'FU Allocations'!N4406,'FU Allocations'!N4411,'FU Allocations'!N4416,'FU Allocations'!N4421,'FU Allocations'!N4426,'FU Allocations'!N4431)</f>
        <v>602798.78410000005</v>
      </c>
      <c r="C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221" s="268">
        <f>SUM('FU Allocations'!O4336,'FU Allocations'!O4341,'FU Allocations'!O4346,'FU Allocations'!O4351,'FU Allocations'!O4356,'FU Allocations'!O4361,'FU Allocations'!O4366,'FU Allocations'!O4371,'FU Allocations'!O4376,'FU Allocations'!O4381,'FU Allocations'!O4386,'FU Allocations'!O4391,'FU Allocations'!O4396,'FU Allocations'!O4401,'FU Allocations'!O4406,'FU Allocations'!O4411,'FU Allocations'!O4416,'FU Allocations'!O4421,'FU Allocations'!O4426,'FU Allocations'!O4431)</f>
        <v>1434504.3105000001</v>
      </c>
      <c r="AF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221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221" s="28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222" spans="1:48">
      <c r="A222" s="290" t="s">
        <v>65</v>
      </c>
      <c r="B222" s="286">
        <f>SUM('FU Allocations'!N4436,'FU Allocations'!N4441,'FU Allocations'!N4446,'FU Allocations'!N4451,'FU Allocations'!N4456,'FU Allocations'!N4461,'FU Allocations'!N4466,'FU Allocations'!N4471,'FU Allocations'!N4476,'FU Allocations'!N4481,'FU Allocations'!N4486,'FU Allocations'!N4491,'FU Allocations'!N4496,'FU Allocations'!N4501,'FU Allocations'!N4506,'FU Allocations'!N4511,'FU Allocations'!N4516,'FU Allocations'!N4521,'FU Allocations'!N4526,'FU Allocations'!N4531,'FU Allocations'!N4536,'FU Allocations'!N4541,'FU Allocations'!N4546,'FU Allocations'!N4551,'FU Allocations'!N4556,'FU Allocations'!N4561)</f>
        <v>79549.926100000012</v>
      </c>
      <c r="C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222" s="268">
        <f>SUM('FU Allocations'!O4436,'FU Allocations'!O4441,'FU Allocations'!O4446,'FU Allocations'!O4451,'FU Allocations'!O4456,'FU Allocations'!O4461,'FU Allocations'!O4466,'FU Allocations'!O4471,'FU Allocations'!O4476,'FU Allocations'!O4481,'FU Allocations'!O4486,'FU Allocations'!O4491,'FU Allocations'!O4496,'FU Allocations'!O4501,'FU Allocations'!O4506,'FU Allocations'!O4511,'FU Allocations'!O4516,'FU Allocations'!O4521,'FU Allocations'!O4526,'FU Allocations'!O4531,'FU Allocations'!O4536,'FU Allocations'!O4541,'FU Allocations'!O4546,'FU Allocations'!O4551,'FU Allocations'!O4556,'FU Allocations'!O4561)</f>
        <v>40951.701799999995</v>
      </c>
      <c r="AF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222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222" s="28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223" spans="1:48">
      <c r="A223" s="290" t="s">
        <v>361</v>
      </c>
      <c r="B223" s="286">
        <f>SUM('FU Allocations'!N4566,'FU Allocations'!N4571,'FU Allocations'!N4576,'FU Allocations'!N4581,'FU Allocations'!N4586,'FU Allocations'!N4591,'FU Allocations'!N4596,'FU Allocations'!N4601,'FU Allocations'!N4606,'FU Allocations'!N4611)</f>
        <v>17486.4359</v>
      </c>
      <c r="C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223" s="268">
        <f>SUM('FU Allocations'!O4566,'FU Allocations'!O4571,'FU Allocations'!O4576,'FU Allocations'!O4581,'FU Allocations'!O4586,'FU Allocations'!O4591,'FU Allocations'!O4596,'FU Allocations'!O4601,'FU Allocations'!O4606,'FU Allocations'!O4611)</f>
        <v>57665.873800000001</v>
      </c>
      <c r="AF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223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223" s="287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224" spans="1:48">
      <c r="A224" s="290" t="s">
        <v>360</v>
      </c>
      <c r="B224" s="286">
        <f>SUM('FU Allocations'!N4616,'FU Allocations'!N4621,'FU Allocations'!N4626,'FU Allocations'!N4631,'FU Allocations'!N4636,'FU Allocations'!N4641,'FU Allocations'!N4646,'FU Allocations'!N4651,'FU Allocations'!N4656,'FU Allocations'!N4661)</f>
        <v>109810.46389999999</v>
      </c>
      <c r="C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224" s="268">
        <f>SUM('FU Allocations'!O4616,'FU Allocations'!O4621,'FU Allocations'!O4626,'FU Allocations'!O4631,'FU Allocations'!O4636,'FU Allocations'!O4641,'FU Allocations'!O4646,'FU Allocations'!O4651,'FU Allocations'!O4656,'FU Allocations'!O4661)</f>
        <v>155011.5147</v>
      </c>
      <c r="AF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224" s="268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224" s="287" t="e">
        <f>SUM('FU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225" spans="1:48">
      <c r="A225" s="290" t="s">
        <v>87</v>
      </c>
      <c r="B225" s="288">
        <f>SUM('FU Allocations'!N4666,'FU Allocations'!N4671,'FU Allocations'!N4676,'FU Allocations'!N4681,'FU Allocations'!N4686,'FU Allocations'!N4691,'FU Allocations'!N4696,'FU Allocations'!N4701,'FU Allocations'!N4706,'FU Allocations'!N4711,'FU Allocations'!N4716,'FU Allocations'!N4721,'FU Allocations'!N4726,'FU Allocations'!N4731,'FU Allocations'!N4736,'FU Allocations'!N4741,'FU Allocations'!N4746,'FU Allocations'!N4751,'FU Allocations'!N4756)</f>
        <v>30953.7124</v>
      </c>
      <c r="C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225" s="283">
        <f>SUM('FU Allocations'!O4666,'FU Allocations'!O4671,'FU Allocations'!O4676,'FU Allocations'!O4681,'FU Allocations'!O4686,'FU Allocations'!O4691,'FU Allocations'!O4696,'FU Allocations'!O4701,'FU Allocations'!O4706,'FU Allocations'!O4711,'FU Allocations'!O4716,'FU Allocations'!O4721,'FU Allocations'!O4726,'FU Allocations'!O4731,'FU Allocations'!O4736,'FU Allocations'!O4741,'FU Allocations'!O4746,'FU Allocations'!O4751,'FU Allocations'!O4756)</f>
        <v>39251.5867</v>
      </c>
      <c r="AF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225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225" s="28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227" spans="1:48">
      <c r="A227" s="241" t="s">
        <v>1033</v>
      </c>
    </row>
    <row r="228" spans="1:48">
      <c r="B228" s="249">
        <v>1971</v>
      </c>
      <c r="C228" s="249">
        <v>1972</v>
      </c>
      <c r="D228" s="249">
        <v>1973</v>
      </c>
      <c r="E228" s="249">
        <v>1974</v>
      </c>
      <c r="F228" s="249">
        <v>1975</v>
      </c>
      <c r="G228" s="249">
        <v>1976</v>
      </c>
      <c r="H228" s="249">
        <v>1977</v>
      </c>
      <c r="I228" s="249">
        <v>1978</v>
      </c>
      <c r="J228" s="249">
        <v>1979</v>
      </c>
      <c r="K228" s="249">
        <v>1980</v>
      </c>
      <c r="L228" s="249">
        <v>1981</v>
      </c>
      <c r="M228" s="249">
        <v>1982</v>
      </c>
      <c r="N228" s="249">
        <v>1983</v>
      </c>
      <c r="O228" s="249">
        <v>1984</v>
      </c>
      <c r="P228" s="249">
        <v>1985</v>
      </c>
      <c r="Q228" s="249">
        <v>1986</v>
      </c>
      <c r="R228" s="249">
        <v>1987</v>
      </c>
      <c r="S228" s="249">
        <v>1988</v>
      </c>
      <c r="T228" s="249">
        <v>1989</v>
      </c>
      <c r="U228" s="249">
        <v>1990</v>
      </c>
      <c r="V228" s="249">
        <v>1991</v>
      </c>
      <c r="W228" s="249">
        <v>1992</v>
      </c>
      <c r="X228" s="249">
        <v>1993</v>
      </c>
      <c r="Y228" s="249">
        <v>1994</v>
      </c>
      <c r="Z228" s="249">
        <v>1995</v>
      </c>
      <c r="AA228" s="249">
        <v>1996</v>
      </c>
      <c r="AB228" s="249">
        <v>1997</v>
      </c>
      <c r="AC228" s="249">
        <v>1998</v>
      </c>
      <c r="AD228" s="249">
        <v>1999</v>
      </c>
      <c r="AE228" s="249">
        <v>2000</v>
      </c>
      <c r="AF228" s="249">
        <v>2001</v>
      </c>
      <c r="AG228" s="249">
        <v>2002</v>
      </c>
      <c r="AH228" s="249">
        <v>2003</v>
      </c>
      <c r="AI228" s="249">
        <v>2004</v>
      </c>
      <c r="AJ228" s="249">
        <v>2005</v>
      </c>
      <c r="AK228" s="249">
        <v>2006</v>
      </c>
      <c r="AL228" s="249">
        <v>2007</v>
      </c>
      <c r="AM228" s="249">
        <v>2008</v>
      </c>
      <c r="AN228" s="249">
        <v>2009</v>
      </c>
      <c r="AO228" s="249">
        <v>2010</v>
      </c>
      <c r="AP228" s="249">
        <v>2011</v>
      </c>
      <c r="AQ228" s="249">
        <v>2012</v>
      </c>
      <c r="AR228" s="249">
        <v>2013</v>
      </c>
      <c r="AS228" s="249">
        <v>2014</v>
      </c>
      <c r="AT228" s="249">
        <v>2015</v>
      </c>
      <c r="AU228" s="249">
        <v>2016</v>
      </c>
      <c r="AV228" s="249">
        <v>2017</v>
      </c>
    </row>
    <row r="229" spans="1:48">
      <c r="A229" s="290" t="s">
        <v>362</v>
      </c>
      <c r="B229" s="261">
        <f t="shared" ref="B229:B235" si="64">B219/SUM(B$219:B$225)</f>
        <v>5.9180539211676625E-2</v>
      </c>
      <c r="C229" s="262" t="e">
        <f t="shared" ref="C229:AV229" si="65">C219/SUM(C$219:C$225)</f>
        <v>#REF!</v>
      </c>
      <c r="D229" s="262" t="e">
        <f t="shared" si="65"/>
        <v>#REF!</v>
      </c>
      <c r="E229" s="262" t="e">
        <f t="shared" si="65"/>
        <v>#REF!</v>
      </c>
      <c r="F229" s="262" t="e">
        <f t="shared" si="65"/>
        <v>#REF!</v>
      </c>
      <c r="G229" s="262" t="e">
        <f t="shared" si="65"/>
        <v>#REF!</v>
      </c>
      <c r="H229" s="262" t="e">
        <f t="shared" si="65"/>
        <v>#REF!</v>
      </c>
      <c r="I229" s="262" t="e">
        <f t="shared" si="65"/>
        <v>#REF!</v>
      </c>
      <c r="J229" s="262" t="e">
        <f t="shared" si="65"/>
        <v>#REF!</v>
      </c>
      <c r="K229" s="262" t="e">
        <f t="shared" si="65"/>
        <v>#REF!</v>
      </c>
      <c r="L229" s="262" t="e">
        <f t="shared" si="65"/>
        <v>#REF!</v>
      </c>
      <c r="M229" s="262" t="e">
        <f t="shared" si="65"/>
        <v>#REF!</v>
      </c>
      <c r="N229" s="262" t="e">
        <f t="shared" si="65"/>
        <v>#REF!</v>
      </c>
      <c r="O229" s="262" t="e">
        <f t="shared" si="65"/>
        <v>#REF!</v>
      </c>
      <c r="P229" s="262" t="e">
        <f t="shared" si="65"/>
        <v>#REF!</v>
      </c>
      <c r="Q229" s="262" t="e">
        <f t="shared" si="65"/>
        <v>#REF!</v>
      </c>
      <c r="R229" s="262" t="e">
        <f t="shared" si="65"/>
        <v>#REF!</v>
      </c>
      <c r="S229" s="262" t="e">
        <f t="shared" si="65"/>
        <v>#REF!</v>
      </c>
      <c r="T229" s="262" t="e">
        <f t="shared" si="65"/>
        <v>#REF!</v>
      </c>
      <c r="U229" s="262" t="e">
        <f t="shared" si="65"/>
        <v>#REF!</v>
      </c>
      <c r="V229" s="262" t="e">
        <f t="shared" si="65"/>
        <v>#REF!</v>
      </c>
      <c r="W229" s="262" t="e">
        <f t="shared" si="65"/>
        <v>#REF!</v>
      </c>
      <c r="X229" s="262" t="e">
        <f t="shared" si="65"/>
        <v>#REF!</v>
      </c>
      <c r="Y229" s="262" t="e">
        <f t="shared" si="65"/>
        <v>#REF!</v>
      </c>
      <c r="Z229" s="262" t="e">
        <f t="shared" si="65"/>
        <v>#REF!</v>
      </c>
      <c r="AA229" s="262" t="e">
        <f t="shared" si="65"/>
        <v>#REF!</v>
      </c>
      <c r="AB229" s="262" t="e">
        <f t="shared" si="65"/>
        <v>#REF!</v>
      </c>
      <c r="AC229" s="262" t="e">
        <f t="shared" si="65"/>
        <v>#REF!</v>
      </c>
      <c r="AD229" s="262" t="e">
        <f t="shared" si="65"/>
        <v>#REF!</v>
      </c>
      <c r="AE229" s="262">
        <f t="shared" si="65"/>
        <v>6.0642385266205918E-2</v>
      </c>
      <c r="AF229" s="262" t="e">
        <f t="shared" si="65"/>
        <v>#REF!</v>
      </c>
      <c r="AG229" s="262" t="e">
        <f t="shared" si="65"/>
        <v>#REF!</v>
      </c>
      <c r="AH229" s="262" t="e">
        <f t="shared" si="65"/>
        <v>#REF!</v>
      </c>
      <c r="AI229" s="262" t="e">
        <f t="shared" si="65"/>
        <v>#REF!</v>
      </c>
      <c r="AJ229" s="262" t="e">
        <f t="shared" si="65"/>
        <v>#REF!</v>
      </c>
      <c r="AK229" s="262" t="e">
        <f t="shared" si="65"/>
        <v>#REF!</v>
      </c>
      <c r="AL229" s="262" t="e">
        <f t="shared" si="65"/>
        <v>#REF!</v>
      </c>
      <c r="AM229" s="262" t="e">
        <f t="shared" si="65"/>
        <v>#REF!</v>
      </c>
      <c r="AN229" s="262" t="e">
        <f t="shared" si="65"/>
        <v>#REF!</v>
      </c>
      <c r="AO229" s="262" t="e">
        <f t="shared" si="65"/>
        <v>#REF!</v>
      </c>
      <c r="AP229" s="262" t="e">
        <f t="shared" si="65"/>
        <v>#REF!</v>
      </c>
      <c r="AQ229" s="262" t="e">
        <f t="shared" si="65"/>
        <v>#REF!</v>
      </c>
      <c r="AR229" s="262" t="e">
        <f t="shared" si="65"/>
        <v>#REF!</v>
      </c>
      <c r="AS229" s="262" t="e">
        <f t="shared" si="65"/>
        <v>#REF!</v>
      </c>
      <c r="AT229" s="262" t="e">
        <f t="shared" si="65"/>
        <v>#REF!</v>
      </c>
      <c r="AU229" s="262" t="e">
        <f t="shared" si="65"/>
        <v>#REF!</v>
      </c>
      <c r="AV229" s="263" t="e">
        <f t="shared" si="65"/>
        <v>#REF!</v>
      </c>
    </row>
    <row r="230" spans="1:48">
      <c r="A230" s="290" t="s">
        <v>88</v>
      </c>
      <c r="B230" s="265">
        <f t="shared" si="64"/>
        <v>5.9044606154891779E-2</v>
      </c>
      <c r="C230" s="266" t="e">
        <f t="shared" ref="C230:AV230" si="66">C220/SUM(C$219:C$225)</f>
        <v>#REF!</v>
      </c>
      <c r="D230" s="266" t="e">
        <f t="shared" si="66"/>
        <v>#REF!</v>
      </c>
      <c r="E230" s="266" t="e">
        <f t="shared" si="66"/>
        <v>#REF!</v>
      </c>
      <c r="F230" s="266" t="e">
        <f t="shared" si="66"/>
        <v>#REF!</v>
      </c>
      <c r="G230" s="266" t="e">
        <f t="shared" si="66"/>
        <v>#REF!</v>
      </c>
      <c r="H230" s="266" t="e">
        <f t="shared" si="66"/>
        <v>#REF!</v>
      </c>
      <c r="I230" s="266" t="e">
        <f t="shared" si="66"/>
        <v>#REF!</v>
      </c>
      <c r="J230" s="266" t="e">
        <f t="shared" si="66"/>
        <v>#REF!</v>
      </c>
      <c r="K230" s="266" t="e">
        <f t="shared" si="66"/>
        <v>#REF!</v>
      </c>
      <c r="L230" s="266" t="e">
        <f t="shared" si="66"/>
        <v>#REF!</v>
      </c>
      <c r="M230" s="266" t="e">
        <f t="shared" si="66"/>
        <v>#REF!</v>
      </c>
      <c r="N230" s="266" t="e">
        <f t="shared" si="66"/>
        <v>#REF!</v>
      </c>
      <c r="O230" s="266" t="e">
        <f t="shared" si="66"/>
        <v>#REF!</v>
      </c>
      <c r="P230" s="266" t="e">
        <f t="shared" si="66"/>
        <v>#REF!</v>
      </c>
      <c r="Q230" s="266" t="e">
        <f t="shared" si="66"/>
        <v>#REF!</v>
      </c>
      <c r="R230" s="266" t="e">
        <f t="shared" si="66"/>
        <v>#REF!</v>
      </c>
      <c r="S230" s="266" t="e">
        <f t="shared" si="66"/>
        <v>#REF!</v>
      </c>
      <c r="T230" s="266" t="e">
        <f t="shared" si="66"/>
        <v>#REF!</v>
      </c>
      <c r="U230" s="266" t="e">
        <f t="shared" si="66"/>
        <v>#REF!</v>
      </c>
      <c r="V230" s="266" t="e">
        <f t="shared" si="66"/>
        <v>#REF!</v>
      </c>
      <c r="W230" s="266" t="e">
        <f t="shared" si="66"/>
        <v>#REF!</v>
      </c>
      <c r="X230" s="266" t="e">
        <f t="shared" si="66"/>
        <v>#REF!</v>
      </c>
      <c r="Y230" s="266" t="e">
        <f t="shared" si="66"/>
        <v>#REF!</v>
      </c>
      <c r="Z230" s="266" t="e">
        <f t="shared" si="66"/>
        <v>#REF!</v>
      </c>
      <c r="AA230" s="266" t="e">
        <f t="shared" si="66"/>
        <v>#REF!</v>
      </c>
      <c r="AB230" s="266" t="e">
        <f t="shared" si="66"/>
        <v>#REF!</v>
      </c>
      <c r="AC230" s="266" t="e">
        <f t="shared" si="66"/>
        <v>#REF!</v>
      </c>
      <c r="AD230" s="266" t="e">
        <f t="shared" si="66"/>
        <v>#REF!</v>
      </c>
      <c r="AE230" s="266">
        <f t="shared" si="66"/>
        <v>5.4877241707331673E-2</v>
      </c>
      <c r="AF230" s="266" t="e">
        <f t="shared" si="66"/>
        <v>#REF!</v>
      </c>
      <c r="AG230" s="266" t="e">
        <f t="shared" si="66"/>
        <v>#REF!</v>
      </c>
      <c r="AH230" s="266" t="e">
        <f t="shared" si="66"/>
        <v>#REF!</v>
      </c>
      <c r="AI230" s="266" t="e">
        <f t="shared" si="66"/>
        <v>#REF!</v>
      </c>
      <c r="AJ230" s="266" t="e">
        <f t="shared" si="66"/>
        <v>#REF!</v>
      </c>
      <c r="AK230" s="266" t="e">
        <f t="shared" si="66"/>
        <v>#REF!</v>
      </c>
      <c r="AL230" s="266" t="e">
        <f t="shared" si="66"/>
        <v>#REF!</v>
      </c>
      <c r="AM230" s="266" t="e">
        <f t="shared" si="66"/>
        <v>#REF!</v>
      </c>
      <c r="AN230" s="266" t="e">
        <f t="shared" si="66"/>
        <v>#REF!</v>
      </c>
      <c r="AO230" s="266" t="e">
        <f t="shared" si="66"/>
        <v>#REF!</v>
      </c>
      <c r="AP230" s="266" t="e">
        <f t="shared" si="66"/>
        <v>#REF!</v>
      </c>
      <c r="AQ230" s="266" t="e">
        <f t="shared" si="66"/>
        <v>#REF!</v>
      </c>
      <c r="AR230" s="266" t="e">
        <f t="shared" si="66"/>
        <v>#REF!</v>
      </c>
      <c r="AS230" s="266" t="e">
        <f t="shared" si="66"/>
        <v>#REF!</v>
      </c>
      <c r="AT230" s="266" t="e">
        <f t="shared" si="66"/>
        <v>#REF!</v>
      </c>
      <c r="AU230" s="266" t="e">
        <f t="shared" si="66"/>
        <v>#REF!</v>
      </c>
      <c r="AV230" s="267" t="e">
        <f t="shared" si="66"/>
        <v>#REF!</v>
      </c>
    </row>
    <row r="231" spans="1:48">
      <c r="A231" s="290" t="s">
        <v>55</v>
      </c>
      <c r="B231" s="265">
        <f t="shared" si="64"/>
        <v>0.63232600367248026</v>
      </c>
      <c r="C231" s="266" t="e">
        <f t="shared" ref="C231:AV231" si="67">C221/SUM(C$219:C$225)</f>
        <v>#REF!</v>
      </c>
      <c r="D231" s="266" t="e">
        <f t="shared" si="67"/>
        <v>#REF!</v>
      </c>
      <c r="E231" s="266" t="e">
        <f t="shared" si="67"/>
        <v>#REF!</v>
      </c>
      <c r="F231" s="266" t="e">
        <f t="shared" si="67"/>
        <v>#REF!</v>
      </c>
      <c r="G231" s="266" t="e">
        <f t="shared" si="67"/>
        <v>#REF!</v>
      </c>
      <c r="H231" s="266" t="e">
        <f t="shared" si="67"/>
        <v>#REF!</v>
      </c>
      <c r="I231" s="266" t="e">
        <f t="shared" si="67"/>
        <v>#REF!</v>
      </c>
      <c r="J231" s="266" t="e">
        <f t="shared" si="67"/>
        <v>#REF!</v>
      </c>
      <c r="K231" s="266" t="e">
        <f t="shared" si="67"/>
        <v>#REF!</v>
      </c>
      <c r="L231" s="266" t="e">
        <f t="shared" si="67"/>
        <v>#REF!</v>
      </c>
      <c r="M231" s="266" t="e">
        <f t="shared" si="67"/>
        <v>#REF!</v>
      </c>
      <c r="N231" s="266" t="e">
        <f t="shared" si="67"/>
        <v>#REF!</v>
      </c>
      <c r="O231" s="266" t="e">
        <f t="shared" si="67"/>
        <v>#REF!</v>
      </c>
      <c r="P231" s="266" t="e">
        <f t="shared" si="67"/>
        <v>#REF!</v>
      </c>
      <c r="Q231" s="266" t="e">
        <f t="shared" si="67"/>
        <v>#REF!</v>
      </c>
      <c r="R231" s="266" t="e">
        <f t="shared" si="67"/>
        <v>#REF!</v>
      </c>
      <c r="S231" s="266" t="e">
        <f t="shared" si="67"/>
        <v>#REF!</v>
      </c>
      <c r="T231" s="266" t="e">
        <f t="shared" si="67"/>
        <v>#REF!</v>
      </c>
      <c r="U231" s="266" t="e">
        <f t="shared" si="67"/>
        <v>#REF!</v>
      </c>
      <c r="V231" s="266" t="e">
        <f t="shared" si="67"/>
        <v>#REF!</v>
      </c>
      <c r="W231" s="266" t="e">
        <f t="shared" si="67"/>
        <v>#REF!</v>
      </c>
      <c r="X231" s="266" t="e">
        <f t="shared" si="67"/>
        <v>#REF!</v>
      </c>
      <c r="Y231" s="266" t="e">
        <f t="shared" si="67"/>
        <v>#REF!</v>
      </c>
      <c r="Z231" s="266" t="e">
        <f t="shared" si="67"/>
        <v>#REF!</v>
      </c>
      <c r="AA231" s="266" t="e">
        <f t="shared" si="67"/>
        <v>#REF!</v>
      </c>
      <c r="AB231" s="266" t="e">
        <f t="shared" si="67"/>
        <v>#REF!</v>
      </c>
      <c r="AC231" s="266" t="e">
        <f t="shared" si="67"/>
        <v>#REF!</v>
      </c>
      <c r="AD231" s="266" t="e">
        <f t="shared" si="67"/>
        <v>#REF!</v>
      </c>
      <c r="AE231" s="266">
        <f t="shared" si="67"/>
        <v>0.73451541887914451</v>
      </c>
      <c r="AF231" s="266" t="e">
        <f t="shared" si="67"/>
        <v>#REF!</v>
      </c>
      <c r="AG231" s="266" t="e">
        <f t="shared" si="67"/>
        <v>#REF!</v>
      </c>
      <c r="AH231" s="266" t="e">
        <f t="shared" si="67"/>
        <v>#REF!</v>
      </c>
      <c r="AI231" s="266" t="e">
        <f t="shared" si="67"/>
        <v>#REF!</v>
      </c>
      <c r="AJ231" s="266" t="e">
        <f t="shared" si="67"/>
        <v>#REF!</v>
      </c>
      <c r="AK231" s="266" t="e">
        <f t="shared" si="67"/>
        <v>#REF!</v>
      </c>
      <c r="AL231" s="266" t="e">
        <f t="shared" si="67"/>
        <v>#REF!</v>
      </c>
      <c r="AM231" s="266" t="e">
        <f t="shared" si="67"/>
        <v>#REF!</v>
      </c>
      <c r="AN231" s="266" t="e">
        <f t="shared" si="67"/>
        <v>#REF!</v>
      </c>
      <c r="AO231" s="266" t="e">
        <f t="shared" si="67"/>
        <v>#REF!</v>
      </c>
      <c r="AP231" s="266" t="e">
        <f t="shared" si="67"/>
        <v>#REF!</v>
      </c>
      <c r="AQ231" s="266" t="e">
        <f t="shared" si="67"/>
        <v>#REF!</v>
      </c>
      <c r="AR231" s="266" t="e">
        <f t="shared" si="67"/>
        <v>#REF!</v>
      </c>
      <c r="AS231" s="266" t="e">
        <f t="shared" si="67"/>
        <v>#REF!</v>
      </c>
      <c r="AT231" s="266" t="e">
        <f t="shared" si="67"/>
        <v>#REF!</v>
      </c>
      <c r="AU231" s="266" t="e">
        <f t="shared" si="67"/>
        <v>#REF!</v>
      </c>
      <c r="AV231" s="267" t="e">
        <f t="shared" si="67"/>
        <v>#REF!</v>
      </c>
    </row>
    <row r="232" spans="1:48">
      <c r="A232" s="290" t="s">
        <v>65</v>
      </c>
      <c r="B232" s="265">
        <f t="shared" si="64"/>
        <v>8.3446563248059713E-2</v>
      </c>
      <c r="C232" s="266" t="e">
        <f t="shared" ref="C232:AV232" si="68">C222/SUM(C$219:C$225)</f>
        <v>#REF!</v>
      </c>
      <c r="D232" s="266" t="e">
        <f t="shared" si="68"/>
        <v>#REF!</v>
      </c>
      <c r="E232" s="266" t="e">
        <f t="shared" si="68"/>
        <v>#REF!</v>
      </c>
      <c r="F232" s="266" t="e">
        <f t="shared" si="68"/>
        <v>#REF!</v>
      </c>
      <c r="G232" s="266" t="e">
        <f t="shared" si="68"/>
        <v>#REF!</v>
      </c>
      <c r="H232" s="266" t="e">
        <f t="shared" si="68"/>
        <v>#REF!</v>
      </c>
      <c r="I232" s="266" t="e">
        <f t="shared" si="68"/>
        <v>#REF!</v>
      </c>
      <c r="J232" s="266" t="e">
        <f t="shared" si="68"/>
        <v>#REF!</v>
      </c>
      <c r="K232" s="266" t="e">
        <f t="shared" si="68"/>
        <v>#REF!</v>
      </c>
      <c r="L232" s="266" t="e">
        <f t="shared" si="68"/>
        <v>#REF!</v>
      </c>
      <c r="M232" s="266" t="e">
        <f t="shared" si="68"/>
        <v>#REF!</v>
      </c>
      <c r="N232" s="266" t="e">
        <f t="shared" si="68"/>
        <v>#REF!</v>
      </c>
      <c r="O232" s="266" t="e">
        <f t="shared" si="68"/>
        <v>#REF!</v>
      </c>
      <c r="P232" s="266" t="e">
        <f t="shared" si="68"/>
        <v>#REF!</v>
      </c>
      <c r="Q232" s="266" t="e">
        <f t="shared" si="68"/>
        <v>#REF!</v>
      </c>
      <c r="R232" s="266" t="e">
        <f t="shared" si="68"/>
        <v>#REF!</v>
      </c>
      <c r="S232" s="266" t="e">
        <f t="shared" si="68"/>
        <v>#REF!</v>
      </c>
      <c r="T232" s="266" t="e">
        <f t="shared" si="68"/>
        <v>#REF!</v>
      </c>
      <c r="U232" s="266" t="e">
        <f t="shared" si="68"/>
        <v>#REF!</v>
      </c>
      <c r="V232" s="266" t="e">
        <f t="shared" si="68"/>
        <v>#REF!</v>
      </c>
      <c r="W232" s="266" t="e">
        <f t="shared" si="68"/>
        <v>#REF!</v>
      </c>
      <c r="X232" s="266" t="e">
        <f t="shared" si="68"/>
        <v>#REF!</v>
      </c>
      <c r="Y232" s="266" t="e">
        <f t="shared" si="68"/>
        <v>#REF!</v>
      </c>
      <c r="Z232" s="266" t="e">
        <f t="shared" si="68"/>
        <v>#REF!</v>
      </c>
      <c r="AA232" s="266" t="e">
        <f t="shared" si="68"/>
        <v>#REF!</v>
      </c>
      <c r="AB232" s="266" t="e">
        <f t="shared" si="68"/>
        <v>#REF!</v>
      </c>
      <c r="AC232" s="266" t="e">
        <f t="shared" si="68"/>
        <v>#REF!</v>
      </c>
      <c r="AD232" s="266" t="e">
        <f t="shared" si="68"/>
        <v>#REF!</v>
      </c>
      <c r="AE232" s="266">
        <f t="shared" si="68"/>
        <v>2.096867620492299E-2</v>
      </c>
      <c r="AF232" s="266" t="e">
        <f t="shared" si="68"/>
        <v>#REF!</v>
      </c>
      <c r="AG232" s="266" t="e">
        <f t="shared" si="68"/>
        <v>#REF!</v>
      </c>
      <c r="AH232" s="266" t="e">
        <f t="shared" si="68"/>
        <v>#REF!</v>
      </c>
      <c r="AI232" s="266" t="e">
        <f t="shared" si="68"/>
        <v>#REF!</v>
      </c>
      <c r="AJ232" s="266" t="e">
        <f t="shared" si="68"/>
        <v>#REF!</v>
      </c>
      <c r="AK232" s="266" t="e">
        <f t="shared" si="68"/>
        <v>#REF!</v>
      </c>
      <c r="AL232" s="266" t="e">
        <f t="shared" si="68"/>
        <v>#REF!</v>
      </c>
      <c r="AM232" s="266" t="e">
        <f t="shared" si="68"/>
        <v>#REF!</v>
      </c>
      <c r="AN232" s="266" t="e">
        <f t="shared" si="68"/>
        <v>#REF!</v>
      </c>
      <c r="AO232" s="266" t="e">
        <f t="shared" si="68"/>
        <v>#REF!</v>
      </c>
      <c r="AP232" s="266" t="e">
        <f t="shared" si="68"/>
        <v>#REF!</v>
      </c>
      <c r="AQ232" s="266" t="e">
        <f t="shared" si="68"/>
        <v>#REF!</v>
      </c>
      <c r="AR232" s="266" t="e">
        <f t="shared" si="68"/>
        <v>#REF!</v>
      </c>
      <c r="AS232" s="266" t="e">
        <f t="shared" si="68"/>
        <v>#REF!</v>
      </c>
      <c r="AT232" s="266" t="e">
        <f t="shared" si="68"/>
        <v>#REF!</v>
      </c>
      <c r="AU232" s="266" t="e">
        <f t="shared" si="68"/>
        <v>#REF!</v>
      </c>
      <c r="AV232" s="267" t="e">
        <f t="shared" si="68"/>
        <v>#REF!</v>
      </c>
    </row>
    <row r="233" spans="1:48">
      <c r="A233" s="290" t="s">
        <v>361</v>
      </c>
      <c r="B233" s="265">
        <f t="shared" si="64"/>
        <v>1.8342983467743181E-2</v>
      </c>
      <c r="C233" s="266" t="e">
        <f t="shared" ref="C233:AV233" si="69">C223/SUM(C$219:C$225)</f>
        <v>#REF!</v>
      </c>
      <c r="D233" s="266" t="e">
        <f t="shared" si="69"/>
        <v>#REF!</v>
      </c>
      <c r="E233" s="266" t="e">
        <f t="shared" si="69"/>
        <v>#REF!</v>
      </c>
      <c r="F233" s="266" t="e">
        <f t="shared" si="69"/>
        <v>#REF!</v>
      </c>
      <c r="G233" s="266" t="e">
        <f t="shared" si="69"/>
        <v>#REF!</v>
      </c>
      <c r="H233" s="266" t="e">
        <f t="shared" si="69"/>
        <v>#REF!</v>
      </c>
      <c r="I233" s="266" t="e">
        <f t="shared" si="69"/>
        <v>#REF!</v>
      </c>
      <c r="J233" s="266" t="e">
        <f t="shared" si="69"/>
        <v>#REF!</v>
      </c>
      <c r="K233" s="266" t="e">
        <f t="shared" si="69"/>
        <v>#REF!</v>
      </c>
      <c r="L233" s="266" t="e">
        <f t="shared" si="69"/>
        <v>#REF!</v>
      </c>
      <c r="M233" s="266" t="e">
        <f t="shared" si="69"/>
        <v>#REF!</v>
      </c>
      <c r="N233" s="266" t="e">
        <f t="shared" si="69"/>
        <v>#REF!</v>
      </c>
      <c r="O233" s="266" t="e">
        <f t="shared" si="69"/>
        <v>#REF!</v>
      </c>
      <c r="P233" s="266" t="e">
        <f t="shared" si="69"/>
        <v>#REF!</v>
      </c>
      <c r="Q233" s="266" t="e">
        <f t="shared" si="69"/>
        <v>#REF!</v>
      </c>
      <c r="R233" s="266" t="e">
        <f t="shared" si="69"/>
        <v>#REF!</v>
      </c>
      <c r="S233" s="266" t="e">
        <f t="shared" si="69"/>
        <v>#REF!</v>
      </c>
      <c r="T233" s="266" t="e">
        <f t="shared" si="69"/>
        <v>#REF!</v>
      </c>
      <c r="U233" s="266" t="e">
        <f t="shared" si="69"/>
        <v>#REF!</v>
      </c>
      <c r="V233" s="266" t="e">
        <f t="shared" si="69"/>
        <v>#REF!</v>
      </c>
      <c r="W233" s="266" t="e">
        <f t="shared" si="69"/>
        <v>#REF!</v>
      </c>
      <c r="X233" s="266" t="e">
        <f t="shared" si="69"/>
        <v>#REF!</v>
      </c>
      <c r="Y233" s="266" t="e">
        <f t="shared" si="69"/>
        <v>#REF!</v>
      </c>
      <c r="Z233" s="266" t="e">
        <f t="shared" si="69"/>
        <v>#REF!</v>
      </c>
      <c r="AA233" s="266" t="e">
        <f t="shared" si="69"/>
        <v>#REF!</v>
      </c>
      <c r="AB233" s="266" t="e">
        <f t="shared" si="69"/>
        <v>#REF!</v>
      </c>
      <c r="AC233" s="266" t="e">
        <f t="shared" si="69"/>
        <v>#REF!</v>
      </c>
      <c r="AD233" s="266" t="e">
        <f t="shared" si="69"/>
        <v>#REF!</v>
      </c>
      <c r="AE233" s="266">
        <f t="shared" si="69"/>
        <v>2.9526905662957143E-2</v>
      </c>
      <c r="AF233" s="266" t="e">
        <f t="shared" si="69"/>
        <v>#REF!</v>
      </c>
      <c r="AG233" s="266" t="e">
        <f t="shared" si="69"/>
        <v>#REF!</v>
      </c>
      <c r="AH233" s="266" t="e">
        <f t="shared" si="69"/>
        <v>#REF!</v>
      </c>
      <c r="AI233" s="266" t="e">
        <f t="shared" si="69"/>
        <v>#REF!</v>
      </c>
      <c r="AJ233" s="266" t="e">
        <f t="shared" si="69"/>
        <v>#REF!</v>
      </c>
      <c r="AK233" s="266" t="e">
        <f t="shared" si="69"/>
        <v>#REF!</v>
      </c>
      <c r="AL233" s="266" t="e">
        <f t="shared" si="69"/>
        <v>#REF!</v>
      </c>
      <c r="AM233" s="266" t="e">
        <f t="shared" si="69"/>
        <v>#REF!</v>
      </c>
      <c r="AN233" s="266" t="e">
        <f t="shared" si="69"/>
        <v>#REF!</v>
      </c>
      <c r="AO233" s="266" t="e">
        <f t="shared" si="69"/>
        <v>#REF!</v>
      </c>
      <c r="AP233" s="266" t="e">
        <f t="shared" si="69"/>
        <v>#REF!</v>
      </c>
      <c r="AQ233" s="266" t="e">
        <f t="shared" si="69"/>
        <v>#REF!</v>
      </c>
      <c r="AR233" s="266" t="e">
        <f t="shared" si="69"/>
        <v>#REF!</v>
      </c>
      <c r="AS233" s="266" t="e">
        <f t="shared" si="69"/>
        <v>#REF!</v>
      </c>
      <c r="AT233" s="266" t="e">
        <f t="shared" si="69"/>
        <v>#REF!</v>
      </c>
      <c r="AU233" s="266" t="e">
        <f t="shared" si="69"/>
        <v>#REF!</v>
      </c>
      <c r="AV233" s="267" t="e">
        <f t="shared" si="69"/>
        <v>#REF!</v>
      </c>
    </row>
    <row r="234" spans="1:48">
      <c r="A234" s="290" t="s">
        <v>360</v>
      </c>
      <c r="B234" s="265">
        <f t="shared" si="64"/>
        <v>0.11518936937302982</v>
      </c>
      <c r="C234" s="266" t="e">
        <f t="shared" ref="C234:AV234" si="70">C224/SUM(C$219:C$225)</f>
        <v>#REF!</v>
      </c>
      <c r="D234" s="266" t="e">
        <f t="shared" si="70"/>
        <v>#REF!</v>
      </c>
      <c r="E234" s="266" t="e">
        <f t="shared" si="70"/>
        <v>#REF!</v>
      </c>
      <c r="F234" s="266" t="e">
        <f t="shared" si="70"/>
        <v>#REF!</v>
      </c>
      <c r="G234" s="266" t="e">
        <f t="shared" si="70"/>
        <v>#REF!</v>
      </c>
      <c r="H234" s="266" t="e">
        <f t="shared" si="70"/>
        <v>#REF!</v>
      </c>
      <c r="I234" s="266" t="e">
        <f t="shared" si="70"/>
        <v>#REF!</v>
      </c>
      <c r="J234" s="266" t="e">
        <f t="shared" si="70"/>
        <v>#REF!</v>
      </c>
      <c r="K234" s="266" t="e">
        <f t="shared" si="70"/>
        <v>#REF!</v>
      </c>
      <c r="L234" s="266" t="e">
        <f t="shared" si="70"/>
        <v>#REF!</v>
      </c>
      <c r="M234" s="266" t="e">
        <f t="shared" si="70"/>
        <v>#REF!</v>
      </c>
      <c r="N234" s="266" t="e">
        <f t="shared" si="70"/>
        <v>#REF!</v>
      </c>
      <c r="O234" s="266" t="e">
        <f t="shared" si="70"/>
        <v>#REF!</v>
      </c>
      <c r="P234" s="266" t="e">
        <f t="shared" si="70"/>
        <v>#REF!</v>
      </c>
      <c r="Q234" s="266" t="e">
        <f t="shared" si="70"/>
        <v>#REF!</v>
      </c>
      <c r="R234" s="266" t="e">
        <f t="shared" si="70"/>
        <v>#REF!</v>
      </c>
      <c r="S234" s="266" t="e">
        <f t="shared" si="70"/>
        <v>#REF!</v>
      </c>
      <c r="T234" s="266" t="e">
        <f t="shared" si="70"/>
        <v>#REF!</v>
      </c>
      <c r="U234" s="266" t="e">
        <f t="shared" si="70"/>
        <v>#REF!</v>
      </c>
      <c r="V234" s="266" t="e">
        <f t="shared" si="70"/>
        <v>#REF!</v>
      </c>
      <c r="W234" s="266" t="e">
        <f t="shared" si="70"/>
        <v>#REF!</v>
      </c>
      <c r="X234" s="266" t="e">
        <f t="shared" si="70"/>
        <v>#REF!</v>
      </c>
      <c r="Y234" s="266" t="e">
        <f t="shared" si="70"/>
        <v>#REF!</v>
      </c>
      <c r="Z234" s="266" t="e">
        <f t="shared" si="70"/>
        <v>#REF!</v>
      </c>
      <c r="AA234" s="266" t="e">
        <f t="shared" si="70"/>
        <v>#REF!</v>
      </c>
      <c r="AB234" s="266" t="e">
        <f t="shared" si="70"/>
        <v>#REF!</v>
      </c>
      <c r="AC234" s="266" t="e">
        <f t="shared" si="70"/>
        <v>#REF!</v>
      </c>
      <c r="AD234" s="266" t="e">
        <f t="shared" si="70"/>
        <v>#REF!</v>
      </c>
      <c r="AE234" s="266">
        <f t="shared" si="70"/>
        <v>7.9371213329624324E-2</v>
      </c>
      <c r="AF234" s="266" t="e">
        <f t="shared" si="70"/>
        <v>#REF!</v>
      </c>
      <c r="AG234" s="266" t="e">
        <f t="shared" si="70"/>
        <v>#REF!</v>
      </c>
      <c r="AH234" s="266" t="e">
        <f t="shared" si="70"/>
        <v>#REF!</v>
      </c>
      <c r="AI234" s="266" t="e">
        <f t="shared" si="70"/>
        <v>#REF!</v>
      </c>
      <c r="AJ234" s="266" t="e">
        <f t="shared" si="70"/>
        <v>#REF!</v>
      </c>
      <c r="AK234" s="266" t="e">
        <f t="shared" si="70"/>
        <v>#REF!</v>
      </c>
      <c r="AL234" s="266" t="e">
        <f t="shared" si="70"/>
        <v>#REF!</v>
      </c>
      <c r="AM234" s="266" t="e">
        <f t="shared" si="70"/>
        <v>#REF!</v>
      </c>
      <c r="AN234" s="266" t="e">
        <f t="shared" si="70"/>
        <v>#REF!</v>
      </c>
      <c r="AO234" s="266" t="e">
        <f t="shared" si="70"/>
        <v>#REF!</v>
      </c>
      <c r="AP234" s="266" t="e">
        <f t="shared" si="70"/>
        <v>#REF!</v>
      </c>
      <c r="AQ234" s="266" t="e">
        <f t="shared" si="70"/>
        <v>#REF!</v>
      </c>
      <c r="AR234" s="266" t="e">
        <f t="shared" si="70"/>
        <v>#REF!</v>
      </c>
      <c r="AS234" s="266" t="e">
        <f t="shared" si="70"/>
        <v>#REF!</v>
      </c>
      <c r="AT234" s="266" t="e">
        <f t="shared" si="70"/>
        <v>#REF!</v>
      </c>
      <c r="AU234" s="266" t="e">
        <f t="shared" si="70"/>
        <v>#REF!</v>
      </c>
      <c r="AV234" s="267" t="e">
        <f t="shared" si="70"/>
        <v>#REF!</v>
      </c>
    </row>
    <row r="235" spans="1:48">
      <c r="A235" s="290" t="s">
        <v>87</v>
      </c>
      <c r="B235" s="269">
        <f t="shared" si="64"/>
        <v>3.2469934872118626E-2</v>
      </c>
      <c r="C235" s="270" t="e">
        <f t="shared" ref="C235:AV235" si="71">C225/SUM(C$219:C$225)</f>
        <v>#REF!</v>
      </c>
      <c r="D235" s="270" t="e">
        <f t="shared" si="71"/>
        <v>#REF!</v>
      </c>
      <c r="E235" s="270" t="e">
        <f t="shared" si="71"/>
        <v>#REF!</v>
      </c>
      <c r="F235" s="270" t="e">
        <f t="shared" si="71"/>
        <v>#REF!</v>
      </c>
      <c r="G235" s="270" t="e">
        <f t="shared" si="71"/>
        <v>#REF!</v>
      </c>
      <c r="H235" s="270" t="e">
        <f t="shared" si="71"/>
        <v>#REF!</v>
      </c>
      <c r="I235" s="270" t="e">
        <f t="shared" si="71"/>
        <v>#REF!</v>
      </c>
      <c r="J235" s="270" t="e">
        <f t="shared" si="71"/>
        <v>#REF!</v>
      </c>
      <c r="K235" s="270" t="e">
        <f t="shared" si="71"/>
        <v>#REF!</v>
      </c>
      <c r="L235" s="270" t="e">
        <f t="shared" si="71"/>
        <v>#REF!</v>
      </c>
      <c r="M235" s="270" t="e">
        <f t="shared" si="71"/>
        <v>#REF!</v>
      </c>
      <c r="N235" s="270" t="e">
        <f t="shared" si="71"/>
        <v>#REF!</v>
      </c>
      <c r="O235" s="270" t="e">
        <f t="shared" si="71"/>
        <v>#REF!</v>
      </c>
      <c r="P235" s="270" t="e">
        <f t="shared" si="71"/>
        <v>#REF!</v>
      </c>
      <c r="Q235" s="270" t="e">
        <f t="shared" si="71"/>
        <v>#REF!</v>
      </c>
      <c r="R235" s="270" t="e">
        <f t="shared" si="71"/>
        <v>#REF!</v>
      </c>
      <c r="S235" s="270" t="e">
        <f t="shared" si="71"/>
        <v>#REF!</v>
      </c>
      <c r="T235" s="270" t="e">
        <f t="shared" si="71"/>
        <v>#REF!</v>
      </c>
      <c r="U235" s="270" t="e">
        <f t="shared" si="71"/>
        <v>#REF!</v>
      </c>
      <c r="V235" s="270" t="e">
        <f t="shared" si="71"/>
        <v>#REF!</v>
      </c>
      <c r="W235" s="270" t="e">
        <f t="shared" si="71"/>
        <v>#REF!</v>
      </c>
      <c r="X235" s="270" t="e">
        <f t="shared" si="71"/>
        <v>#REF!</v>
      </c>
      <c r="Y235" s="270" t="e">
        <f t="shared" si="71"/>
        <v>#REF!</v>
      </c>
      <c r="Z235" s="270" t="e">
        <f t="shared" si="71"/>
        <v>#REF!</v>
      </c>
      <c r="AA235" s="270" t="e">
        <f t="shared" si="71"/>
        <v>#REF!</v>
      </c>
      <c r="AB235" s="270" t="e">
        <f t="shared" si="71"/>
        <v>#REF!</v>
      </c>
      <c r="AC235" s="270" t="e">
        <f t="shared" si="71"/>
        <v>#REF!</v>
      </c>
      <c r="AD235" s="270" t="e">
        <f t="shared" si="71"/>
        <v>#REF!</v>
      </c>
      <c r="AE235" s="270">
        <f t="shared" si="71"/>
        <v>2.0098158949813455E-2</v>
      </c>
      <c r="AF235" s="270" t="e">
        <f t="shared" si="71"/>
        <v>#REF!</v>
      </c>
      <c r="AG235" s="270" t="e">
        <f t="shared" si="71"/>
        <v>#REF!</v>
      </c>
      <c r="AH235" s="270" t="e">
        <f t="shared" si="71"/>
        <v>#REF!</v>
      </c>
      <c r="AI235" s="270" t="e">
        <f t="shared" si="71"/>
        <v>#REF!</v>
      </c>
      <c r="AJ235" s="270" t="e">
        <f t="shared" si="71"/>
        <v>#REF!</v>
      </c>
      <c r="AK235" s="270" t="e">
        <f t="shared" si="71"/>
        <v>#REF!</v>
      </c>
      <c r="AL235" s="270" t="e">
        <f t="shared" si="71"/>
        <v>#REF!</v>
      </c>
      <c r="AM235" s="270" t="e">
        <f t="shared" si="71"/>
        <v>#REF!</v>
      </c>
      <c r="AN235" s="270" t="e">
        <f t="shared" si="71"/>
        <v>#REF!</v>
      </c>
      <c r="AO235" s="270" t="e">
        <f t="shared" si="71"/>
        <v>#REF!</v>
      </c>
      <c r="AP235" s="270" t="e">
        <f t="shared" si="71"/>
        <v>#REF!</v>
      </c>
      <c r="AQ235" s="270" t="e">
        <f t="shared" si="71"/>
        <v>#REF!</v>
      </c>
      <c r="AR235" s="270" t="e">
        <f t="shared" si="71"/>
        <v>#REF!</v>
      </c>
      <c r="AS235" s="270" t="e">
        <f t="shared" si="71"/>
        <v>#REF!</v>
      </c>
      <c r="AT235" s="270" t="e">
        <f t="shared" si="71"/>
        <v>#REF!</v>
      </c>
      <c r="AU235" s="270" t="e">
        <f t="shared" si="71"/>
        <v>#REF!</v>
      </c>
      <c r="AV235" s="271" t="e">
        <f t="shared" si="71"/>
        <v>#REF!</v>
      </c>
    </row>
    <row r="236" spans="1:48">
      <c r="A236" s="253" t="s">
        <v>725</v>
      </c>
      <c r="B236" s="264">
        <f>SUM(B229:B235)</f>
        <v>0.99999999999999989</v>
      </c>
      <c r="C236" s="264" t="e">
        <f t="shared" ref="C236:AV236" si="72">SUM(C229:C235)</f>
        <v>#REF!</v>
      </c>
      <c r="D236" s="264" t="e">
        <f t="shared" si="72"/>
        <v>#REF!</v>
      </c>
      <c r="E236" s="264" t="e">
        <f t="shared" si="72"/>
        <v>#REF!</v>
      </c>
      <c r="F236" s="264" t="e">
        <f t="shared" si="72"/>
        <v>#REF!</v>
      </c>
      <c r="G236" s="264" t="e">
        <f t="shared" si="72"/>
        <v>#REF!</v>
      </c>
      <c r="H236" s="264" t="e">
        <f t="shared" si="72"/>
        <v>#REF!</v>
      </c>
      <c r="I236" s="264" t="e">
        <f t="shared" si="72"/>
        <v>#REF!</v>
      </c>
      <c r="J236" s="264" t="e">
        <f t="shared" si="72"/>
        <v>#REF!</v>
      </c>
      <c r="K236" s="264" t="e">
        <f t="shared" si="72"/>
        <v>#REF!</v>
      </c>
      <c r="L236" s="264" t="e">
        <f t="shared" si="72"/>
        <v>#REF!</v>
      </c>
      <c r="M236" s="264" t="e">
        <f t="shared" si="72"/>
        <v>#REF!</v>
      </c>
      <c r="N236" s="264" t="e">
        <f t="shared" si="72"/>
        <v>#REF!</v>
      </c>
      <c r="O236" s="264" t="e">
        <f t="shared" si="72"/>
        <v>#REF!</v>
      </c>
      <c r="P236" s="264" t="e">
        <f t="shared" si="72"/>
        <v>#REF!</v>
      </c>
      <c r="Q236" s="264" t="e">
        <f t="shared" si="72"/>
        <v>#REF!</v>
      </c>
      <c r="R236" s="264" t="e">
        <f t="shared" si="72"/>
        <v>#REF!</v>
      </c>
      <c r="S236" s="264" t="e">
        <f t="shared" si="72"/>
        <v>#REF!</v>
      </c>
      <c r="T236" s="264" t="e">
        <f t="shared" si="72"/>
        <v>#REF!</v>
      </c>
      <c r="U236" s="264" t="e">
        <f t="shared" si="72"/>
        <v>#REF!</v>
      </c>
      <c r="V236" s="264" t="e">
        <f t="shared" si="72"/>
        <v>#REF!</v>
      </c>
      <c r="W236" s="264" t="e">
        <f t="shared" si="72"/>
        <v>#REF!</v>
      </c>
      <c r="X236" s="264" t="e">
        <f t="shared" si="72"/>
        <v>#REF!</v>
      </c>
      <c r="Y236" s="264" t="e">
        <f t="shared" si="72"/>
        <v>#REF!</v>
      </c>
      <c r="Z236" s="264" t="e">
        <f t="shared" si="72"/>
        <v>#REF!</v>
      </c>
      <c r="AA236" s="264" t="e">
        <f t="shared" si="72"/>
        <v>#REF!</v>
      </c>
      <c r="AB236" s="264" t="e">
        <f t="shared" si="72"/>
        <v>#REF!</v>
      </c>
      <c r="AC236" s="264" t="e">
        <f t="shared" si="72"/>
        <v>#REF!</v>
      </c>
      <c r="AD236" s="264" t="e">
        <f t="shared" si="72"/>
        <v>#REF!</v>
      </c>
      <c r="AE236" s="264">
        <f t="shared" si="72"/>
        <v>1</v>
      </c>
      <c r="AF236" s="264" t="e">
        <f t="shared" si="72"/>
        <v>#REF!</v>
      </c>
      <c r="AG236" s="264" t="e">
        <f t="shared" si="72"/>
        <v>#REF!</v>
      </c>
      <c r="AH236" s="264" t="e">
        <f t="shared" si="72"/>
        <v>#REF!</v>
      </c>
      <c r="AI236" s="264" t="e">
        <f t="shared" si="72"/>
        <v>#REF!</v>
      </c>
      <c r="AJ236" s="264" t="e">
        <f t="shared" si="72"/>
        <v>#REF!</v>
      </c>
      <c r="AK236" s="264" t="e">
        <f t="shared" si="72"/>
        <v>#REF!</v>
      </c>
      <c r="AL236" s="264" t="e">
        <f t="shared" si="72"/>
        <v>#REF!</v>
      </c>
      <c r="AM236" s="264" t="e">
        <f t="shared" si="72"/>
        <v>#REF!</v>
      </c>
      <c r="AN236" s="264" t="e">
        <f t="shared" si="72"/>
        <v>#REF!</v>
      </c>
      <c r="AO236" s="264" t="e">
        <f t="shared" si="72"/>
        <v>#REF!</v>
      </c>
      <c r="AP236" s="264" t="e">
        <f t="shared" si="72"/>
        <v>#REF!</v>
      </c>
      <c r="AQ236" s="264" t="e">
        <f t="shared" si="72"/>
        <v>#REF!</v>
      </c>
      <c r="AR236" s="264" t="e">
        <f t="shared" si="72"/>
        <v>#REF!</v>
      </c>
      <c r="AS236" s="264" t="e">
        <f t="shared" si="72"/>
        <v>#REF!</v>
      </c>
      <c r="AT236" s="264" t="e">
        <f t="shared" si="72"/>
        <v>#REF!</v>
      </c>
      <c r="AU236" s="264" t="e">
        <f t="shared" si="72"/>
        <v>#REF!</v>
      </c>
      <c r="AV236" s="264" t="e">
        <f t="shared" si="72"/>
        <v>#REF!</v>
      </c>
    </row>
    <row r="237" spans="1:48">
      <c r="A237" s="253"/>
      <c r="B237" s="264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  <c r="AA237" s="264"/>
      <c r="AB237" s="264"/>
      <c r="AC237" s="264"/>
      <c r="AD237" s="264"/>
      <c r="AE237" s="264"/>
      <c r="AF237" s="264"/>
      <c r="AG237" s="264"/>
      <c r="AH237" s="264"/>
      <c r="AI237" s="264"/>
      <c r="AJ237" s="264"/>
      <c r="AK237" s="264"/>
      <c r="AL237" s="264"/>
      <c r="AM237" s="264"/>
      <c r="AN237" s="264"/>
      <c r="AO237" s="264"/>
      <c r="AP237" s="264"/>
      <c r="AQ237" s="264"/>
      <c r="AR237" s="264"/>
      <c r="AS237" s="264"/>
      <c r="AT237" s="264"/>
      <c r="AU237" s="264"/>
      <c r="AV237" s="264"/>
    </row>
    <row r="238" spans="1:48">
      <c r="A238" s="255" t="s">
        <v>1042</v>
      </c>
      <c r="B238" s="264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  <c r="AA238" s="264"/>
      <c r="AB238" s="264"/>
      <c r="AC238" s="264"/>
      <c r="AD238" s="264"/>
      <c r="AE238" s="264"/>
      <c r="AF238" s="264"/>
      <c r="AG238" s="264"/>
      <c r="AH238" s="264"/>
      <c r="AI238" s="264"/>
      <c r="AJ238" s="264"/>
      <c r="AK238" s="264"/>
      <c r="AL238" s="264"/>
      <c r="AM238" s="264"/>
      <c r="AN238" s="264"/>
      <c r="AO238" s="264"/>
      <c r="AP238" s="264"/>
      <c r="AQ238" s="264"/>
      <c r="AR238" s="264"/>
      <c r="AS238" s="264"/>
      <c r="AT238" s="264"/>
      <c r="AU238" s="264"/>
      <c r="AV238" s="264"/>
    </row>
    <row r="239" spans="1:48">
      <c r="A239" s="253"/>
      <c r="B239" s="249">
        <v>1971</v>
      </c>
      <c r="C239" s="249">
        <v>1972</v>
      </c>
      <c r="D239" s="249">
        <v>1973</v>
      </c>
      <c r="E239" s="249">
        <v>1974</v>
      </c>
      <c r="F239" s="249">
        <v>1975</v>
      </c>
      <c r="G239" s="249">
        <v>1976</v>
      </c>
      <c r="H239" s="249">
        <v>1977</v>
      </c>
      <c r="I239" s="249">
        <v>1978</v>
      </c>
      <c r="J239" s="249">
        <v>1979</v>
      </c>
      <c r="K239" s="249">
        <v>1980</v>
      </c>
      <c r="L239" s="249">
        <v>1981</v>
      </c>
      <c r="M239" s="249">
        <v>1982</v>
      </c>
      <c r="N239" s="249">
        <v>1983</v>
      </c>
      <c r="O239" s="249">
        <v>1984</v>
      </c>
      <c r="P239" s="249">
        <v>1985</v>
      </c>
      <c r="Q239" s="249">
        <v>1986</v>
      </c>
      <c r="R239" s="249">
        <v>1987</v>
      </c>
      <c r="S239" s="249">
        <v>1988</v>
      </c>
      <c r="T239" s="249">
        <v>1989</v>
      </c>
      <c r="U239" s="249">
        <v>1990</v>
      </c>
      <c r="V239" s="249">
        <v>1991</v>
      </c>
      <c r="W239" s="249">
        <v>1992</v>
      </c>
      <c r="X239" s="249">
        <v>1993</v>
      </c>
      <c r="Y239" s="249">
        <v>1994</v>
      </c>
      <c r="Z239" s="249">
        <v>1995</v>
      </c>
      <c r="AA239" s="249">
        <v>1996</v>
      </c>
      <c r="AB239" s="249">
        <v>1997</v>
      </c>
      <c r="AC239" s="249">
        <v>1998</v>
      </c>
      <c r="AD239" s="249">
        <v>1999</v>
      </c>
      <c r="AE239" s="249">
        <v>2000</v>
      </c>
      <c r="AF239" s="249">
        <v>2001</v>
      </c>
      <c r="AG239" s="249">
        <v>2002</v>
      </c>
      <c r="AH239" s="249">
        <v>2003</v>
      </c>
      <c r="AI239" s="249">
        <v>2004</v>
      </c>
      <c r="AJ239" s="249">
        <v>2005</v>
      </c>
      <c r="AK239" s="249">
        <v>2006</v>
      </c>
      <c r="AL239" s="249">
        <v>2007</v>
      </c>
      <c r="AM239" s="249">
        <v>2008</v>
      </c>
      <c r="AN239" s="249">
        <v>2009</v>
      </c>
      <c r="AO239" s="249">
        <v>2010</v>
      </c>
      <c r="AP239" s="249">
        <v>2011</v>
      </c>
      <c r="AQ239" s="249">
        <v>2012</v>
      </c>
      <c r="AR239" s="249">
        <v>2013</v>
      </c>
      <c r="AS239" s="249">
        <v>2014</v>
      </c>
      <c r="AT239" s="249">
        <v>2015</v>
      </c>
      <c r="AU239" s="249">
        <v>2016</v>
      </c>
      <c r="AV239" s="249">
        <v>2017</v>
      </c>
    </row>
    <row r="240" spans="1:48">
      <c r="A240" s="290" t="s">
        <v>55</v>
      </c>
      <c r="B240" s="261">
        <f t="shared" ref="B240:AV240" si="73">B221/SUM(B$221:B$223)</f>
        <v>0.86134397144704922</v>
      </c>
      <c r="C240" s="262" t="e">
        <f t="shared" si="73"/>
        <v>#REF!</v>
      </c>
      <c r="D240" s="262" t="e">
        <f t="shared" si="73"/>
        <v>#REF!</v>
      </c>
      <c r="E240" s="262" t="e">
        <f t="shared" si="73"/>
        <v>#REF!</v>
      </c>
      <c r="F240" s="262" t="e">
        <f t="shared" si="73"/>
        <v>#REF!</v>
      </c>
      <c r="G240" s="262" t="e">
        <f t="shared" si="73"/>
        <v>#REF!</v>
      </c>
      <c r="H240" s="262" t="e">
        <f t="shared" si="73"/>
        <v>#REF!</v>
      </c>
      <c r="I240" s="262" t="e">
        <f t="shared" si="73"/>
        <v>#REF!</v>
      </c>
      <c r="J240" s="262" t="e">
        <f t="shared" si="73"/>
        <v>#REF!</v>
      </c>
      <c r="K240" s="262" t="e">
        <f t="shared" si="73"/>
        <v>#REF!</v>
      </c>
      <c r="L240" s="262" t="e">
        <f t="shared" si="73"/>
        <v>#REF!</v>
      </c>
      <c r="M240" s="262" t="e">
        <f t="shared" si="73"/>
        <v>#REF!</v>
      </c>
      <c r="N240" s="262" t="e">
        <f t="shared" si="73"/>
        <v>#REF!</v>
      </c>
      <c r="O240" s="262" t="e">
        <f t="shared" si="73"/>
        <v>#REF!</v>
      </c>
      <c r="P240" s="262" t="e">
        <f t="shared" si="73"/>
        <v>#REF!</v>
      </c>
      <c r="Q240" s="262" t="e">
        <f t="shared" si="73"/>
        <v>#REF!</v>
      </c>
      <c r="R240" s="262" t="e">
        <f t="shared" si="73"/>
        <v>#REF!</v>
      </c>
      <c r="S240" s="262" t="e">
        <f t="shared" si="73"/>
        <v>#REF!</v>
      </c>
      <c r="T240" s="262" t="e">
        <f t="shared" si="73"/>
        <v>#REF!</v>
      </c>
      <c r="U240" s="262" t="e">
        <f t="shared" si="73"/>
        <v>#REF!</v>
      </c>
      <c r="V240" s="262" t="e">
        <f t="shared" si="73"/>
        <v>#REF!</v>
      </c>
      <c r="W240" s="262" t="e">
        <f t="shared" si="73"/>
        <v>#REF!</v>
      </c>
      <c r="X240" s="262" t="e">
        <f t="shared" si="73"/>
        <v>#REF!</v>
      </c>
      <c r="Y240" s="262" t="e">
        <f t="shared" si="73"/>
        <v>#REF!</v>
      </c>
      <c r="Z240" s="262" t="e">
        <f t="shared" si="73"/>
        <v>#REF!</v>
      </c>
      <c r="AA240" s="262" t="e">
        <f t="shared" si="73"/>
        <v>#REF!</v>
      </c>
      <c r="AB240" s="262" t="e">
        <f t="shared" si="73"/>
        <v>#REF!</v>
      </c>
      <c r="AC240" s="262" t="e">
        <f t="shared" si="73"/>
        <v>#REF!</v>
      </c>
      <c r="AD240" s="262" t="e">
        <f t="shared" si="73"/>
        <v>#REF!</v>
      </c>
      <c r="AE240" s="262">
        <f t="shared" si="73"/>
        <v>0.93567531942886417</v>
      </c>
      <c r="AF240" s="262" t="e">
        <f t="shared" si="73"/>
        <v>#REF!</v>
      </c>
      <c r="AG240" s="262" t="e">
        <f t="shared" si="73"/>
        <v>#REF!</v>
      </c>
      <c r="AH240" s="262" t="e">
        <f t="shared" si="73"/>
        <v>#REF!</v>
      </c>
      <c r="AI240" s="262" t="e">
        <f t="shared" si="73"/>
        <v>#REF!</v>
      </c>
      <c r="AJ240" s="262" t="e">
        <f t="shared" si="73"/>
        <v>#REF!</v>
      </c>
      <c r="AK240" s="262" t="e">
        <f t="shared" si="73"/>
        <v>#REF!</v>
      </c>
      <c r="AL240" s="262" t="e">
        <f t="shared" si="73"/>
        <v>#REF!</v>
      </c>
      <c r="AM240" s="262" t="e">
        <f t="shared" si="73"/>
        <v>#REF!</v>
      </c>
      <c r="AN240" s="262" t="e">
        <f t="shared" si="73"/>
        <v>#REF!</v>
      </c>
      <c r="AO240" s="262" t="e">
        <f t="shared" si="73"/>
        <v>#REF!</v>
      </c>
      <c r="AP240" s="262" t="e">
        <f t="shared" si="73"/>
        <v>#REF!</v>
      </c>
      <c r="AQ240" s="262" t="e">
        <f t="shared" si="73"/>
        <v>#REF!</v>
      </c>
      <c r="AR240" s="262" t="e">
        <f t="shared" si="73"/>
        <v>#REF!</v>
      </c>
      <c r="AS240" s="262" t="e">
        <f t="shared" si="73"/>
        <v>#REF!</v>
      </c>
      <c r="AT240" s="262" t="e">
        <f t="shared" si="73"/>
        <v>#REF!</v>
      </c>
      <c r="AU240" s="262" t="e">
        <f t="shared" si="73"/>
        <v>#REF!</v>
      </c>
      <c r="AV240" s="263" t="e">
        <f t="shared" si="73"/>
        <v>#REF!</v>
      </c>
    </row>
    <row r="241" spans="1:48">
      <c r="A241" s="290" t="s">
        <v>65</v>
      </c>
      <c r="B241" s="265">
        <f t="shared" ref="B241:AV241" si="74">B222/SUM(B$221:B$223)</f>
        <v>0.11366952137701447</v>
      </c>
      <c r="C241" s="266" t="e">
        <f t="shared" si="74"/>
        <v>#REF!</v>
      </c>
      <c r="D241" s="266" t="e">
        <f t="shared" si="74"/>
        <v>#REF!</v>
      </c>
      <c r="E241" s="266" t="e">
        <f t="shared" si="74"/>
        <v>#REF!</v>
      </c>
      <c r="F241" s="266" t="e">
        <f t="shared" si="74"/>
        <v>#REF!</v>
      </c>
      <c r="G241" s="266" t="e">
        <f t="shared" si="74"/>
        <v>#REF!</v>
      </c>
      <c r="H241" s="266" t="e">
        <f t="shared" si="74"/>
        <v>#REF!</v>
      </c>
      <c r="I241" s="266" t="e">
        <f t="shared" si="74"/>
        <v>#REF!</v>
      </c>
      <c r="J241" s="266" t="e">
        <f t="shared" si="74"/>
        <v>#REF!</v>
      </c>
      <c r="K241" s="266" t="e">
        <f t="shared" si="74"/>
        <v>#REF!</v>
      </c>
      <c r="L241" s="266" t="e">
        <f t="shared" si="74"/>
        <v>#REF!</v>
      </c>
      <c r="M241" s="266" t="e">
        <f t="shared" si="74"/>
        <v>#REF!</v>
      </c>
      <c r="N241" s="266" t="e">
        <f t="shared" si="74"/>
        <v>#REF!</v>
      </c>
      <c r="O241" s="266" t="e">
        <f t="shared" si="74"/>
        <v>#REF!</v>
      </c>
      <c r="P241" s="266" t="e">
        <f t="shared" si="74"/>
        <v>#REF!</v>
      </c>
      <c r="Q241" s="266" t="e">
        <f t="shared" si="74"/>
        <v>#REF!</v>
      </c>
      <c r="R241" s="266" t="e">
        <f t="shared" si="74"/>
        <v>#REF!</v>
      </c>
      <c r="S241" s="266" t="e">
        <f t="shared" si="74"/>
        <v>#REF!</v>
      </c>
      <c r="T241" s="266" t="e">
        <f t="shared" si="74"/>
        <v>#REF!</v>
      </c>
      <c r="U241" s="266" t="e">
        <f t="shared" si="74"/>
        <v>#REF!</v>
      </c>
      <c r="V241" s="266" t="e">
        <f t="shared" si="74"/>
        <v>#REF!</v>
      </c>
      <c r="W241" s="266" t="e">
        <f t="shared" si="74"/>
        <v>#REF!</v>
      </c>
      <c r="X241" s="266" t="e">
        <f t="shared" si="74"/>
        <v>#REF!</v>
      </c>
      <c r="Y241" s="266" t="e">
        <f t="shared" si="74"/>
        <v>#REF!</v>
      </c>
      <c r="Z241" s="266" t="e">
        <f t="shared" si="74"/>
        <v>#REF!</v>
      </c>
      <c r="AA241" s="266" t="e">
        <f t="shared" si="74"/>
        <v>#REF!</v>
      </c>
      <c r="AB241" s="266" t="e">
        <f t="shared" si="74"/>
        <v>#REF!</v>
      </c>
      <c r="AC241" s="266" t="e">
        <f t="shared" si="74"/>
        <v>#REF!</v>
      </c>
      <c r="AD241" s="266" t="e">
        <f t="shared" si="74"/>
        <v>#REF!</v>
      </c>
      <c r="AE241" s="266">
        <f t="shared" si="74"/>
        <v>2.6711315108920743E-2</v>
      </c>
      <c r="AF241" s="266" t="e">
        <f t="shared" si="74"/>
        <v>#REF!</v>
      </c>
      <c r="AG241" s="266" t="e">
        <f t="shared" si="74"/>
        <v>#REF!</v>
      </c>
      <c r="AH241" s="266" t="e">
        <f t="shared" si="74"/>
        <v>#REF!</v>
      </c>
      <c r="AI241" s="266" t="e">
        <f t="shared" si="74"/>
        <v>#REF!</v>
      </c>
      <c r="AJ241" s="266" t="e">
        <f t="shared" si="74"/>
        <v>#REF!</v>
      </c>
      <c r="AK241" s="266" t="e">
        <f t="shared" si="74"/>
        <v>#REF!</v>
      </c>
      <c r="AL241" s="266" t="e">
        <f t="shared" si="74"/>
        <v>#REF!</v>
      </c>
      <c r="AM241" s="266" t="e">
        <f t="shared" si="74"/>
        <v>#REF!</v>
      </c>
      <c r="AN241" s="266" t="e">
        <f t="shared" si="74"/>
        <v>#REF!</v>
      </c>
      <c r="AO241" s="266" t="e">
        <f t="shared" si="74"/>
        <v>#REF!</v>
      </c>
      <c r="AP241" s="266" t="e">
        <f t="shared" si="74"/>
        <v>#REF!</v>
      </c>
      <c r="AQ241" s="266" t="e">
        <f t="shared" si="74"/>
        <v>#REF!</v>
      </c>
      <c r="AR241" s="266" t="e">
        <f t="shared" si="74"/>
        <v>#REF!</v>
      </c>
      <c r="AS241" s="266" t="e">
        <f t="shared" si="74"/>
        <v>#REF!</v>
      </c>
      <c r="AT241" s="266" t="e">
        <f t="shared" si="74"/>
        <v>#REF!</v>
      </c>
      <c r="AU241" s="266" t="e">
        <f t="shared" si="74"/>
        <v>#REF!</v>
      </c>
      <c r="AV241" s="267" t="e">
        <f t="shared" si="74"/>
        <v>#REF!</v>
      </c>
    </row>
    <row r="242" spans="1:48">
      <c r="A242" s="290" t="s">
        <v>361</v>
      </c>
      <c r="B242" s="269">
        <f t="shared" ref="B242:AV242" si="75">B223/SUM(B$221:B$223)</f>
        <v>2.4986507175936184E-2</v>
      </c>
      <c r="C242" s="270" t="e">
        <f t="shared" si="75"/>
        <v>#REF!</v>
      </c>
      <c r="D242" s="270" t="e">
        <f t="shared" si="75"/>
        <v>#REF!</v>
      </c>
      <c r="E242" s="270" t="e">
        <f t="shared" si="75"/>
        <v>#REF!</v>
      </c>
      <c r="F242" s="270" t="e">
        <f t="shared" si="75"/>
        <v>#REF!</v>
      </c>
      <c r="G242" s="270" t="e">
        <f t="shared" si="75"/>
        <v>#REF!</v>
      </c>
      <c r="H242" s="270" t="e">
        <f t="shared" si="75"/>
        <v>#REF!</v>
      </c>
      <c r="I242" s="270" t="e">
        <f t="shared" si="75"/>
        <v>#REF!</v>
      </c>
      <c r="J242" s="270" t="e">
        <f t="shared" si="75"/>
        <v>#REF!</v>
      </c>
      <c r="K242" s="270" t="e">
        <f t="shared" si="75"/>
        <v>#REF!</v>
      </c>
      <c r="L242" s="270" t="e">
        <f t="shared" si="75"/>
        <v>#REF!</v>
      </c>
      <c r="M242" s="270" t="e">
        <f t="shared" si="75"/>
        <v>#REF!</v>
      </c>
      <c r="N242" s="270" t="e">
        <f t="shared" si="75"/>
        <v>#REF!</v>
      </c>
      <c r="O242" s="270" t="e">
        <f t="shared" si="75"/>
        <v>#REF!</v>
      </c>
      <c r="P242" s="270" t="e">
        <f t="shared" si="75"/>
        <v>#REF!</v>
      </c>
      <c r="Q242" s="270" t="e">
        <f t="shared" si="75"/>
        <v>#REF!</v>
      </c>
      <c r="R242" s="270" t="e">
        <f t="shared" si="75"/>
        <v>#REF!</v>
      </c>
      <c r="S242" s="270" t="e">
        <f t="shared" si="75"/>
        <v>#REF!</v>
      </c>
      <c r="T242" s="270" t="e">
        <f t="shared" si="75"/>
        <v>#REF!</v>
      </c>
      <c r="U242" s="270" t="e">
        <f t="shared" si="75"/>
        <v>#REF!</v>
      </c>
      <c r="V242" s="270" t="e">
        <f t="shared" si="75"/>
        <v>#REF!</v>
      </c>
      <c r="W242" s="270" t="e">
        <f t="shared" si="75"/>
        <v>#REF!</v>
      </c>
      <c r="X242" s="270" t="e">
        <f t="shared" si="75"/>
        <v>#REF!</v>
      </c>
      <c r="Y242" s="270" t="e">
        <f t="shared" si="75"/>
        <v>#REF!</v>
      </c>
      <c r="Z242" s="270" t="e">
        <f t="shared" si="75"/>
        <v>#REF!</v>
      </c>
      <c r="AA242" s="270" t="e">
        <f t="shared" si="75"/>
        <v>#REF!</v>
      </c>
      <c r="AB242" s="270" t="e">
        <f t="shared" si="75"/>
        <v>#REF!</v>
      </c>
      <c r="AC242" s="270" t="e">
        <f t="shared" si="75"/>
        <v>#REF!</v>
      </c>
      <c r="AD242" s="270" t="e">
        <f t="shared" si="75"/>
        <v>#REF!</v>
      </c>
      <c r="AE242" s="270">
        <f t="shared" si="75"/>
        <v>3.761336546221522E-2</v>
      </c>
      <c r="AF242" s="270" t="e">
        <f t="shared" si="75"/>
        <v>#REF!</v>
      </c>
      <c r="AG242" s="270" t="e">
        <f t="shared" si="75"/>
        <v>#REF!</v>
      </c>
      <c r="AH242" s="270" t="e">
        <f t="shared" si="75"/>
        <v>#REF!</v>
      </c>
      <c r="AI242" s="270" t="e">
        <f t="shared" si="75"/>
        <v>#REF!</v>
      </c>
      <c r="AJ242" s="270" t="e">
        <f t="shared" si="75"/>
        <v>#REF!</v>
      </c>
      <c r="AK242" s="270" t="e">
        <f t="shared" si="75"/>
        <v>#REF!</v>
      </c>
      <c r="AL242" s="270" t="e">
        <f t="shared" si="75"/>
        <v>#REF!</v>
      </c>
      <c r="AM242" s="270" t="e">
        <f t="shared" si="75"/>
        <v>#REF!</v>
      </c>
      <c r="AN242" s="270" t="e">
        <f t="shared" si="75"/>
        <v>#REF!</v>
      </c>
      <c r="AO242" s="270" t="e">
        <f t="shared" si="75"/>
        <v>#REF!</v>
      </c>
      <c r="AP242" s="270" t="e">
        <f t="shared" si="75"/>
        <v>#REF!</v>
      </c>
      <c r="AQ242" s="270" t="e">
        <f t="shared" si="75"/>
        <v>#REF!</v>
      </c>
      <c r="AR242" s="270" t="e">
        <f t="shared" si="75"/>
        <v>#REF!</v>
      </c>
      <c r="AS242" s="270" t="e">
        <f t="shared" si="75"/>
        <v>#REF!</v>
      </c>
      <c r="AT242" s="270" t="e">
        <f t="shared" si="75"/>
        <v>#REF!</v>
      </c>
      <c r="AU242" s="270" t="e">
        <f t="shared" si="75"/>
        <v>#REF!</v>
      </c>
      <c r="AV242" s="271" t="e">
        <f t="shared" si="75"/>
        <v>#REF!</v>
      </c>
    </row>
    <row r="243" spans="1:48">
      <c r="A243" s="291" t="s">
        <v>725</v>
      </c>
      <c r="B243" s="264">
        <f>SUM(B240:B242)</f>
        <v>0.99999999999999989</v>
      </c>
      <c r="C243" s="264" t="e">
        <f t="shared" ref="C243:AV243" si="76">SUM(C240:C242)</f>
        <v>#REF!</v>
      </c>
      <c r="D243" s="264" t="e">
        <f t="shared" si="76"/>
        <v>#REF!</v>
      </c>
      <c r="E243" s="264" t="e">
        <f t="shared" si="76"/>
        <v>#REF!</v>
      </c>
      <c r="F243" s="264" t="e">
        <f t="shared" si="76"/>
        <v>#REF!</v>
      </c>
      <c r="G243" s="264" t="e">
        <f t="shared" si="76"/>
        <v>#REF!</v>
      </c>
      <c r="H243" s="264" t="e">
        <f t="shared" si="76"/>
        <v>#REF!</v>
      </c>
      <c r="I243" s="264" t="e">
        <f t="shared" si="76"/>
        <v>#REF!</v>
      </c>
      <c r="J243" s="264" t="e">
        <f t="shared" si="76"/>
        <v>#REF!</v>
      </c>
      <c r="K243" s="264" t="e">
        <f t="shared" si="76"/>
        <v>#REF!</v>
      </c>
      <c r="L243" s="264" t="e">
        <f t="shared" si="76"/>
        <v>#REF!</v>
      </c>
      <c r="M243" s="264" t="e">
        <f t="shared" si="76"/>
        <v>#REF!</v>
      </c>
      <c r="N243" s="264" t="e">
        <f t="shared" si="76"/>
        <v>#REF!</v>
      </c>
      <c r="O243" s="264" t="e">
        <f t="shared" si="76"/>
        <v>#REF!</v>
      </c>
      <c r="P243" s="264" t="e">
        <f t="shared" si="76"/>
        <v>#REF!</v>
      </c>
      <c r="Q243" s="264" t="e">
        <f t="shared" si="76"/>
        <v>#REF!</v>
      </c>
      <c r="R243" s="264" t="e">
        <f t="shared" si="76"/>
        <v>#REF!</v>
      </c>
      <c r="S243" s="264" t="e">
        <f t="shared" si="76"/>
        <v>#REF!</v>
      </c>
      <c r="T243" s="264" t="e">
        <f t="shared" si="76"/>
        <v>#REF!</v>
      </c>
      <c r="U243" s="264" t="e">
        <f t="shared" si="76"/>
        <v>#REF!</v>
      </c>
      <c r="V243" s="264" t="e">
        <f t="shared" si="76"/>
        <v>#REF!</v>
      </c>
      <c r="W243" s="264" t="e">
        <f t="shared" si="76"/>
        <v>#REF!</v>
      </c>
      <c r="X243" s="264" t="e">
        <f t="shared" si="76"/>
        <v>#REF!</v>
      </c>
      <c r="Y243" s="264" t="e">
        <f t="shared" si="76"/>
        <v>#REF!</v>
      </c>
      <c r="Z243" s="264" t="e">
        <f t="shared" si="76"/>
        <v>#REF!</v>
      </c>
      <c r="AA243" s="264" t="e">
        <f t="shared" si="76"/>
        <v>#REF!</v>
      </c>
      <c r="AB243" s="264" t="e">
        <f t="shared" si="76"/>
        <v>#REF!</v>
      </c>
      <c r="AC243" s="264" t="e">
        <f t="shared" si="76"/>
        <v>#REF!</v>
      </c>
      <c r="AD243" s="264" t="e">
        <f t="shared" si="76"/>
        <v>#REF!</v>
      </c>
      <c r="AE243" s="264">
        <f t="shared" si="76"/>
        <v>1.0000000000000002</v>
      </c>
      <c r="AF243" s="264" t="e">
        <f t="shared" si="76"/>
        <v>#REF!</v>
      </c>
      <c r="AG243" s="264" t="e">
        <f t="shared" si="76"/>
        <v>#REF!</v>
      </c>
      <c r="AH243" s="264" t="e">
        <f t="shared" si="76"/>
        <v>#REF!</v>
      </c>
      <c r="AI243" s="264" t="e">
        <f t="shared" si="76"/>
        <v>#REF!</v>
      </c>
      <c r="AJ243" s="264" t="e">
        <f t="shared" si="76"/>
        <v>#REF!</v>
      </c>
      <c r="AK243" s="264" t="e">
        <f t="shared" si="76"/>
        <v>#REF!</v>
      </c>
      <c r="AL243" s="264" t="e">
        <f t="shared" si="76"/>
        <v>#REF!</v>
      </c>
      <c r="AM243" s="264" t="e">
        <f t="shared" si="76"/>
        <v>#REF!</v>
      </c>
      <c r="AN243" s="264" t="e">
        <f t="shared" si="76"/>
        <v>#REF!</v>
      </c>
      <c r="AO243" s="264" t="e">
        <f t="shared" si="76"/>
        <v>#REF!</v>
      </c>
      <c r="AP243" s="264" t="e">
        <f t="shared" si="76"/>
        <v>#REF!</v>
      </c>
      <c r="AQ243" s="264" t="e">
        <f t="shared" si="76"/>
        <v>#REF!</v>
      </c>
      <c r="AR243" s="264" t="e">
        <f t="shared" si="76"/>
        <v>#REF!</v>
      </c>
      <c r="AS243" s="264" t="e">
        <f t="shared" si="76"/>
        <v>#REF!</v>
      </c>
      <c r="AT243" s="264" t="e">
        <f t="shared" si="76"/>
        <v>#REF!</v>
      </c>
      <c r="AU243" s="264" t="e">
        <f t="shared" si="76"/>
        <v>#REF!</v>
      </c>
      <c r="AV243" s="264" t="e">
        <f t="shared" si="76"/>
        <v>#REF!</v>
      </c>
    </row>
    <row r="244" spans="1:48">
      <c r="A244" s="291"/>
      <c r="B244" s="264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  <c r="AA244" s="264"/>
      <c r="AB244" s="264"/>
      <c r="AC244" s="264"/>
      <c r="AD244" s="264"/>
      <c r="AE244" s="264"/>
      <c r="AF244" s="264"/>
      <c r="AG244" s="264"/>
      <c r="AH244" s="264"/>
      <c r="AI244" s="264"/>
      <c r="AJ244" s="264"/>
      <c r="AK244" s="264"/>
      <c r="AL244" s="264"/>
      <c r="AM244" s="264"/>
      <c r="AN244" s="264"/>
      <c r="AO244" s="264"/>
      <c r="AP244" s="264"/>
      <c r="AQ244" s="264"/>
      <c r="AR244" s="264"/>
      <c r="AS244" s="264"/>
      <c r="AT244" s="264"/>
      <c r="AU244" s="264"/>
      <c r="AV244" s="264"/>
    </row>
    <row r="245" spans="1:48">
      <c r="A245" s="301" t="s">
        <v>1044</v>
      </c>
      <c r="B245" s="264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  <c r="AA245" s="264"/>
      <c r="AB245" s="264"/>
      <c r="AC245" s="264"/>
      <c r="AD245" s="264"/>
      <c r="AE245" s="264"/>
      <c r="AF245" s="264"/>
      <c r="AG245" s="264"/>
      <c r="AH245" s="264"/>
      <c r="AI245" s="264"/>
      <c r="AJ245" s="264"/>
      <c r="AK245" s="264"/>
      <c r="AL245" s="264"/>
      <c r="AM245" s="264"/>
      <c r="AN245" s="264"/>
      <c r="AO245" s="264"/>
      <c r="AP245" s="264"/>
      <c r="AQ245" s="264"/>
      <c r="AR245" s="264"/>
      <c r="AS245" s="264"/>
      <c r="AT245" s="264"/>
      <c r="AU245" s="264"/>
      <c r="AV245" s="264"/>
    </row>
    <row r="246" spans="1:48">
      <c r="A246" s="291"/>
      <c r="B246" s="249">
        <v>1971</v>
      </c>
      <c r="C246" s="249">
        <v>1972</v>
      </c>
      <c r="D246" s="249">
        <v>1973</v>
      </c>
      <c r="E246" s="249">
        <v>1974</v>
      </c>
      <c r="F246" s="249">
        <v>1975</v>
      </c>
      <c r="G246" s="249">
        <v>1976</v>
      </c>
      <c r="H246" s="249">
        <v>1977</v>
      </c>
      <c r="I246" s="249">
        <v>1978</v>
      </c>
      <c r="J246" s="249">
        <v>1979</v>
      </c>
      <c r="K246" s="249">
        <v>1980</v>
      </c>
      <c r="L246" s="249">
        <v>1981</v>
      </c>
      <c r="M246" s="249">
        <v>1982</v>
      </c>
      <c r="N246" s="249">
        <v>1983</v>
      </c>
      <c r="O246" s="249">
        <v>1984</v>
      </c>
      <c r="P246" s="249">
        <v>1985</v>
      </c>
      <c r="Q246" s="249">
        <v>1986</v>
      </c>
      <c r="R246" s="249">
        <v>1987</v>
      </c>
      <c r="S246" s="249">
        <v>1988</v>
      </c>
      <c r="T246" s="249">
        <v>1989</v>
      </c>
      <c r="U246" s="249">
        <v>1990</v>
      </c>
      <c r="V246" s="249">
        <v>1991</v>
      </c>
      <c r="W246" s="249">
        <v>1992</v>
      </c>
      <c r="X246" s="249">
        <v>1993</v>
      </c>
      <c r="Y246" s="249">
        <v>1994</v>
      </c>
      <c r="Z246" s="249">
        <v>1995</v>
      </c>
      <c r="AA246" s="249">
        <v>1996</v>
      </c>
      <c r="AB246" s="249">
        <v>1997</v>
      </c>
      <c r="AC246" s="249">
        <v>1998</v>
      </c>
      <c r="AD246" s="249">
        <v>1999</v>
      </c>
      <c r="AE246" s="249">
        <v>2000</v>
      </c>
      <c r="AF246" s="249">
        <v>2001</v>
      </c>
      <c r="AG246" s="249">
        <v>2002</v>
      </c>
      <c r="AH246" s="249">
        <v>2003</v>
      </c>
      <c r="AI246" s="249">
        <v>2004</v>
      </c>
      <c r="AJ246" s="249">
        <v>2005</v>
      </c>
      <c r="AK246" s="249">
        <v>2006</v>
      </c>
      <c r="AL246" s="249">
        <v>2007</v>
      </c>
      <c r="AM246" s="249">
        <v>2008</v>
      </c>
      <c r="AN246" s="249">
        <v>2009</v>
      </c>
      <c r="AO246" s="249">
        <v>2010</v>
      </c>
      <c r="AP246" s="249">
        <v>2011</v>
      </c>
      <c r="AQ246" s="249">
        <v>2012</v>
      </c>
      <c r="AR246" s="249">
        <v>2013</v>
      </c>
      <c r="AS246" s="249">
        <v>2014</v>
      </c>
      <c r="AT246" s="249">
        <v>2015</v>
      </c>
      <c r="AU246" s="249">
        <v>2016</v>
      </c>
      <c r="AV246" s="249">
        <v>2017</v>
      </c>
    </row>
    <row r="247" spans="1:48">
      <c r="A247" s="256" t="s">
        <v>1045</v>
      </c>
      <c r="B247" s="261">
        <f>SUMPRODUCT($B$196:$B$202,B229:B235)</f>
        <v>0.14765930424514845</v>
      </c>
      <c r="C247" s="262" t="e">
        <f t="shared" ref="C247:AV247" si="77">SUMPRODUCT($B$196:$B$202,C229:C235)</f>
        <v>#REF!</v>
      </c>
      <c r="D247" s="262" t="e">
        <f t="shared" si="77"/>
        <v>#REF!</v>
      </c>
      <c r="E247" s="262" t="e">
        <f t="shared" si="77"/>
        <v>#REF!</v>
      </c>
      <c r="F247" s="262" t="e">
        <f t="shared" si="77"/>
        <v>#REF!</v>
      </c>
      <c r="G247" s="262" t="e">
        <f t="shared" si="77"/>
        <v>#REF!</v>
      </c>
      <c r="H247" s="262" t="e">
        <f t="shared" si="77"/>
        <v>#REF!</v>
      </c>
      <c r="I247" s="262" t="e">
        <f t="shared" si="77"/>
        <v>#REF!</v>
      </c>
      <c r="J247" s="262" t="e">
        <f t="shared" si="77"/>
        <v>#REF!</v>
      </c>
      <c r="K247" s="262" t="e">
        <f t="shared" si="77"/>
        <v>#REF!</v>
      </c>
      <c r="L247" s="262" t="e">
        <f t="shared" si="77"/>
        <v>#REF!</v>
      </c>
      <c r="M247" s="262" t="e">
        <f t="shared" si="77"/>
        <v>#REF!</v>
      </c>
      <c r="N247" s="262" t="e">
        <f t="shared" si="77"/>
        <v>#REF!</v>
      </c>
      <c r="O247" s="262" t="e">
        <f t="shared" si="77"/>
        <v>#REF!</v>
      </c>
      <c r="P247" s="262" t="e">
        <f t="shared" si="77"/>
        <v>#REF!</v>
      </c>
      <c r="Q247" s="262" t="e">
        <f t="shared" si="77"/>
        <v>#REF!</v>
      </c>
      <c r="R247" s="262" t="e">
        <f t="shared" si="77"/>
        <v>#REF!</v>
      </c>
      <c r="S247" s="262" t="e">
        <f t="shared" si="77"/>
        <v>#REF!</v>
      </c>
      <c r="T247" s="262" t="e">
        <f t="shared" si="77"/>
        <v>#REF!</v>
      </c>
      <c r="U247" s="262" t="e">
        <f t="shared" si="77"/>
        <v>#REF!</v>
      </c>
      <c r="V247" s="262" t="e">
        <f t="shared" si="77"/>
        <v>#REF!</v>
      </c>
      <c r="W247" s="262" t="e">
        <f t="shared" si="77"/>
        <v>#REF!</v>
      </c>
      <c r="X247" s="262" t="e">
        <f t="shared" si="77"/>
        <v>#REF!</v>
      </c>
      <c r="Y247" s="262" t="e">
        <f t="shared" si="77"/>
        <v>#REF!</v>
      </c>
      <c r="Z247" s="262" t="e">
        <f t="shared" si="77"/>
        <v>#REF!</v>
      </c>
      <c r="AA247" s="262" t="e">
        <f t="shared" si="77"/>
        <v>#REF!</v>
      </c>
      <c r="AB247" s="262" t="e">
        <f t="shared" si="77"/>
        <v>#REF!</v>
      </c>
      <c r="AC247" s="262" t="e">
        <f t="shared" si="77"/>
        <v>#REF!</v>
      </c>
      <c r="AD247" s="262" t="e">
        <f t="shared" si="77"/>
        <v>#REF!</v>
      </c>
      <c r="AE247" s="262">
        <f t="shared" si="77"/>
        <v>9.9469372279437779E-2</v>
      </c>
      <c r="AF247" s="262" t="e">
        <f t="shared" si="77"/>
        <v>#REF!</v>
      </c>
      <c r="AG247" s="262" t="e">
        <f t="shared" si="77"/>
        <v>#REF!</v>
      </c>
      <c r="AH247" s="262" t="e">
        <f t="shared" si="77"/>
        <v>#REF!</v>
      </c>
      <c r="AI247" s="262" t="e">
        <f t="shared" si="77"/>
        <v>#REF!</v>
      </c>
      <c r="AJ247" s="262" t="e">
        <f t="shared" si="77"/>
        <v>#REF!</v>
      </c>
      <c r="AK247" s="262" t="e">
        <f t="shared" si="77"/>
        <v>#REF!</v>
      </c>
      <c r="AL247" s="262" t="e">
        <f t="shared" si="77"/>
        <v>#REF!</v>
      </c>
      <c r="AM247" s="262" t="e">
        <f t="shared" si="77"/>
        <v>#REF!</v>
      </c>
      <c r="AN247" s="262" t="e">
        <f t="shared" si="77"/>
        <v>#REF!</v>
      </c>
      <c r="AO247" s="262" t="e">
        <f t="shared" si="77"/>
        <v>#REF!</v>
      </c>
      <c r="AP247" s="262" t="e">
        <f t="shared" si="77"/>
        <v>#REF!</v>
      </c>
      <c r="AQ247" s="262" t="e">
        <f t="shared" si="77"/>
        <v>#REF!</v>
      </c>
      <c r="AR247" s="262" t="e">
        <f t="shared" si="77"/>
        <v>#REF!</v>
      </c>
      <c r="AS247" s="262" t="e">
        <f t="shared" si="77"/>
        <v>#REF!</v>
      </c>
      <c r="AT247" s="262" t="e">
        <f t="shared" si="77"/>
        <v>#REF!</v>
      </c>
      <c r="AU247" s="262" t="e">
        <f t="shared" si="77"/>
        <v>#REF!</v>
      </c>
      <c r="AV247" s="263" t="e">
        <f t="shared" si="77"/>
        <v>#REF!</v>
      </c>
    </row>
    <row r="248" spans="1:48">
      <c r="A248" s="256" t="s">
        <v>1046</v>
      </c>
      <c r="B248" s="265">
        <f>SUMPRODUCT($D$196:$D$202,B229:B235)</f>
        <v>1.8342983467743181E-2</v>
      </c>
      <c r="C248" s="266" t="e">
        <f t="shared" ref="C248:AV248" si="78">SUMPRODUCT($D$196:$D$202,C229:C235)</f>
        <v>#REF!</v>
      </c>
      <c r="D248" s="266" t="e">
        <f t="shared" si="78"/>
        <v>#REF!</v>
      </c>
      <c r="E248" s="266" t="e">
        <f t="shared" si="78"/>
        <v>#REF!</v>
      </c>
      <c r="F248" s="266" t="e">
        <f t="shared" si="78"/>
        <v>#REF!</v>
      </c>
      <c r="G248" s="266" t="e">
        <f t="shared" si="78"/>
        <v>#REF!</v>
      </c>
      <c r="H248" s="266" t="e">
        <f t="shared" si="78"/>
        <v>#REF!</v>
      </c>
      <c r="I248" s="266" t="e">
        <f t="shared" si="78"/>
        <v>#REF!</v>
      </c>
      <c r="J248" s="266" t="e">
        <f t="shared" si="78"/>
        <v>#REF!</v>
      </c>
      <c r="K248" s="266" t="e">
        <f t="shared" si="78"/>
        <v>#REF!</v>
      </c>
      <c r="L248" s="266" t="e">
        <f t="shared" si="78"/>
        <v>#REF!</v>
      </c>
      <c r="M248" s="266" t="e">
        <f t="shared" si="78"/>
        <v>#REF!</v>
      </c>
      <c r="N248" s="266" t="e">
        <f t="shared" si="78"/>
        <v>#REF!</v>
      </c>
      <c r="O248" s="266" t="e">
        <f t="shared" si="78"/>
        <v>#REF!</v>
      </c>
      <c r="P248" s="266" t="e">
        <f t="shared" si="78"/>
        <v>#REF!</v>
      </c>
      <c r="Q248" s="266" t="e">
        <f t="shared" si="78"/>
        <v>#REF!</v>
      </c>
      <c r="R248" s="266" t="e">
        <f t="shared" si="78"/>
        <v>#REF!</v>
      </c>
      <c r="S248" s="266" t="e">
        <f t="shared" si="78"/>
        <v>#REF!</v>
      </c>
      <c r="T248" s="266" t="e">
        <f t="shared" si="78"/>
        <v>#REF!</v>
      </c>
      <c r="U248" s="266" t="e">
        <f t="shared" si="78"/>
        <v>#REF!</v>
      </c>
      <c r="V248" s="266" t="e">
        <f t="shared" si="78"/>
        <v>#REF!</v>
      </c>
      <c r="W248" s="266" t="e">
        <f t="shared" si="78"/>
        <v>#REF!</v>
      </c>
      <c r="X248" s="266" t="e">
        <f t="shared" si="78"/>
        <v>#REF!</v>
      </c>
      <c r="Y248" s="266" t="e">
        <f t="shared" si="78"/>
        <v>#REF!</v>
      </c>
      <c r="Z248" s="266" t="e">
        <f t="shared" si="78"/>
        <v>#REF!</v>
      </c>
      <c r="AA248" s="266" t="e">
        <f t="shared" si="78"/>
        <v>#REF!</v>
      </c>
      <c r="AB248" s="266" t="e">
        <f t="shared" si="78"/>
        <v>#REF!</v>
      </c>
      <c r="AC248" s="266" t="e">
        <f t="shared" si="78"/>
        <v>#REF!</v>
      </c>
      <c r="AD248" s="266" t="e">
        <f t="shared" si="78"/>
        <v>#REF!</v>
      </c>
      <c r="AE248" s="266">
        <f t="shared" si="78"/>
        <v>2.9526905662957143E-2</v>
      </c>
      <c r="AF248" s="266" t="e">
        <f t="shared" si="78"/>
        <v>#REF!</v>
      </c>
      <c r="AG248" s="266" t="e">
        <f t="shared" si="78"/>
        <v>#REF!</v>
      </c>
      <c r="AH248" s="266" t="e">
        <f t="shared" si="78"/>
        <v>#REF!</v>
      </c>
      <c r="AI248" s="266" t="e">
        <f t="shared" si="78"/>
        <v>#REF!</v>
      </c>
      <c r="AJ248" s="266" t="e">
        <f t="shared" si="78"/>
        <v>#REF!</v>
      </c>
      <c r="AK248" s="266" t="e">
        <f t="shared" si="78"/>
        <v>#REF!</v>
      </c>
      <c r="AL248" s="266" t="e">
        <f t="shared" si="78"/>
        <v>#REF!</v>
      </c>
      <c r="AM248" s="266" t="e">
        <f t="shared" si="78"/>
        <v>#REF!</v>
      </c>
      <c r="AN248" s="266" t="e">
        <f t="shared" si="78"/>
        <v>#REF!</v>
      </c>
      <c r="AO248" s="266" t="e">
        <f t="shared" si="78"/>
        <v>#REF!</v>
      </c>
      <c r="AP248" s="266" t="e">
        <f t="shared" si="78"/>
        <v>#REF!</v>
      </c>
      <c r="AQ248" s="266" t="e">
        <f t="shared" si="78"/>
        <v>#REF!</v>
      </c>
      <c r="AR248" s="266" t="e">
        <f t="shared" si="78"/>
        <v>#REF!</v>
      </c>
      <c r="AS248" s="266" t="e">
        <f t="shared" si="78"/>
        <v>#REF!</v>
      </c>
      <c r="AT248" s="266" t="e">
        <f t="shared" si="78"/>
        <v>#REF!</v>
      </c>
      <c r="AU248" s="266" t="e">
        <f t="shared" si="78"/>
        <v>#REF!</v>
      </c>
      <c r="AV248" s="267" t="e">
        <f t="shared" si="78"/>
        <v>#REF!</v>
      </c>
    </row>
    <row r="249" spans="1:48">
      <c r="A249" s="256" t="s">
        <v>1047</v>
      </c>
      <c r="B249" s="265">
        <f>SUMPRODUCT($G$196:$G$202,B229:B235)</f>
        <v>4.1723281624029857E-2</v>
      </c>
      <c r="C249" s="266" t="e">
        <f t="shared" ref="C249:AV249" si="79">SUMPRODUCT($G$196:$G$202,C229:C235)</f>
        <v>#REF!</v>
      </c>
      <c r="D249" s="266" t="e">
        <f t="shared" si="79"/>
        <v>#REF!</v>
      </c>
      <c r="E249" s="266" t="e">
        <f t="shared" si="79"/>
        <v>#REF!</v>
      </c>
      <c r="F249" s="266" t="e">
        <f t="shared" si="79"/>
        <v>#REF!</v>
      </c>
      <c r="G249" s="266" t="e">
        <f t="shared" si="79"/>
        <v>#REF!</v>
      </c>
      <c r="H249" s="266" t="e">
        <f t="shared" si="79"/>
        <v>#REF!</v>
      </c>
      <c r="I249" s="266" t="e">
        <f t="shared" si="79"/>
        <v>#REF!</v>
      </c>
      <c r="J249" s="266" t="e">
        <f t="shared" si="79"/>
        <v>#REF!</v>
      </c>
      <c r="K249" s="266" t="e">
        <f t="shared" si="79"/>
        <v>#REF!</v>
      </c>
      <c r="L249" s="266" t="e">
        <f t="shared" si="79"/>
        <v>#REF!</v>
      </c>
      <c r="M249" s="266" t="e">
        <f t="shared" si="79"/>
        <v>#REF!</v>
      </c>
      <c r="N249" s="266" t="e">
        <f t="shared" si="79"/>
        <v>#REF!</v>
      </c>
      <c r="O249" s="266" t="e">
        <f t="shared" si="79"/>
        <v>#REF!</v>
      </c>
      <c r="P249" s="266" t="e">
        <f t="shared" si="79"/>
        <v>#REF!</v>
      </c>
      <c r="Q249" s="266" t="e">
        <f t="shared" si="79"/>
        <v>#REF!</v>
      </c>
      <c r="R249" s="266" t="e">
        <f t="shared" si="79"/>
        <v>#REF!</v>
      </c>
      <c r="S249" s="266" t="e">
        <f t="shared" si="79"/>
        <v>#REF!</v>
      </c>
      <c r="T249" s="266" t="e">
        <f t="shared" si="79"/>
        <v>#REF!</v>
      </c>
      <c r="U249" s="266" t="e">
        <f t="shared" si="79"/>
        <v>#REF!</v>
      </c>
      <c r="V249" s="266" t="e">
        <f t="shared" si="79"/>
        <v>#REF!</v>
      </c>
      <c r="W249" s="266" t="e">
        <f t="shared" si="79"/>
        <v>#REF!</v>
      </c>
      <c r="X249" s="266" t="e">
        <f t="shared" si="79"/>
        <v>#REF!</v>
      </c>
      <c r="Y249" s="266" t="e">
        <f t="shared" si="79"/>
        <v>#REF!</v>
      </c>
      <c r="Z249" s="266" t="e">
        <f t="shared" si="79"/>
        <v>#REF!</v>
      </c>
      <c r="AA249" s="266" t="e">
        <f t="shared" si="79"/>
        <v>#REF!</v>
      </c>
      <c r="AB249" s="266" t="e">
        <f t="shared" si="79"/>
        <v>#REF!</v>
      </c>
      <c r="AC249" s="266" t="e">
        <f t="shared" si="79"/>
        <v>#REF!</v>
      </c>
      <c r="AD249" s="266" t="e">
        <f t="shared" si="79"/>
        <v>#REF!</v>
      </c>
      <c r="AE249" s="266">
        <f t="shared" si="79"/>
        <v>1.0484338102461495E-2</v>
      </c>
      <c r="AF249" s="266" t="e">
        <f t="shared" si="79"/>
        <v>#REF!</v>
      </c>
      <c r="AG249" s="266" t="e">
        <f t="shared" si="79"/>
        <v>#REF!</v>
      </c>
      <c r="AH249" s="266" t="e">
        <f t="shared" si="79"/>
        <v>#REF!</v>
      </c>
      <c r="AI249" s="266" t="e">
        <f t="shared" si="79"/>
        <v>#REF!</v>
      </c>
      <c r="AJ249" s="266" t="e">
        <f t="shared" si="79"/>
        <v>#REF!</v>
      </c>
      <c r="AK249" s="266" t="e">
        <f t="shared" si="79"/>
        <v>#REF!</v>
      </c>
      <c r="AL249" s="266" t="e">
        <f t="shared" si="79"/>
        <v>#REF!</v>
      </c>
      <c r="AM249" s="266" t="e">
        <f t="shared" si="79"/>
        <v>#REF!</v>
      </c>
      <c r="AN249" s="266" t="e">
        <f t="shared" si="79"/>
        <v>#REF!</v>
      </c>
      <c r="AO249" s="266" t="e">
        <f t="shared" si="79"/>
        <v>#REF!</v>
      </c>
      <c r="AP249" s="266" t="e">
        <f t="shared" si="79"/>
        <v>#REF!</v>
      </c>
      <c r="AQ249" s="266" t="e">
        <f t="shared" si="79"/>
        <v>#REF!</v>
      </c>
      <c r="AR249" s="266" t="e">
        <f t="shared" si="79"/>
        <v>#REF!</v>
      </c>
      <c r="AS249" s="266" t="e">
        <f t="shared" si="79"/>
        <v>#REF!</v>
      </c>
      <c r="AT249" s="266" t="e">
        <f t="shared" si="79"/>
        <v>#REF!</v>
      </c>
      <c r="AU249" s="266" t="e">
        <f t="shared" si="79"/>
        <v>#REF!</v>
      </c>
      <c r="AV249" s="267" t="e">
        <f t="shared" si="79"/>
        <v>#REF!</v>
      </c>
    </row>
    <row r="250" spans="1:48">
      <c r="A250" s="256" t="s">
        <v>1048</v>
      </c>
      <c r="B250" s="265">
        <f>SUMPRODUCT($I$196:$I$202,B229:B235)</f>
        <v>4.1723281624029857E-2</v>
      </c>
      <c r="C250" s="266" t="e">
        <f t="shared" ref="C250:AV250" si="80">SUMPRODUCT($I$196:$I$202,C229:C235)</f>
        <v>#REF!</v>
      </c>
      <c r="D250" s="266" t="e">
        <f t="shared" si="80"/>
        <v>#REF!</v>
      </c>
      <c r="E250" s="266" t="e">
        <f t="shared" si="80"/>
        <v>#REF!</v>
      </c>
      <c r="F250" s="266" t="e">
        <f t="shared" si="80"/>
        <v>#REF!</v>
      </c>
      <c r="G250" s="266" t="e">
        <f t="shared" si="80"/>
        <v>#REF!</v>
      </c>
      <c r="H250" s="266" t="e">
        <f t="shared" si="80"/>
        <v>#REF!</v>
      </c>
      <c r="I250" s="266" t="e">
        <f t="shared" si="80"/>
        <v>#REF!</v>
      </c>
      <c r="J250" s="266" t="e">
        <f t="shared" si="80"/>
        <v>#REF!</v>
      </c>
      <c r="K250" s="266" t="e">
        <f t="shared" si="80"/>
        <v>#REF!</v>
      </c>
      <c r="L250" s="266" t="e">
        <f t="shared" si="80"/>
        <v>#REF!</v>
      </c>
      <c r="M250" s="266" t="e">
        <f t="shared" si="80"/>
        <v>#REF!</v>
      </c>
      <c r="N250" s="266" t="e">
        <f t="shared" si="80"/>
        <v>#REF!</v>
      </c>
      <c r="O250" s="266" t="e">
        <f t="shared" si="80"/>
        <v>#REF!</v>
      </c>
      <c r="P250" s="266" t="e">
        <f t="shared" si="80"/>
        <v>#REF!</v>
      </c>
      <c r="Q250" s="266" t="e">
        <f t="shared" si="80"/>
        <v>#REF!</v>
      </c>
      <c r="R250" s="266" t="e">
        <f t="shared" si="80"/>
        <v>#REF!</v>
      </c>
      <c r="S250" s="266" t="e">
        <f t="shared" si="80"/>
        <v>#REF!</v>
      </c>
      <c r="T250" s="266" t="e">
        <f t="shared" si="80"/>
        <v>#REF!</v>
      </c>
      <c r="U250" s="266" t="e">
        <f t="shared" si="80"/>
        <v>#REF!</v>
      </c>
      <c r="V250" s="266" t="e">
        <f t="shared" si="80"/>
        <v>#REF!</v>
      </c>
      <c r="W250" s="266" t="e">
        <f t="shared" si="80"/>
        <v>#REF!</v>
      </c>
      <c r="X250" s="266" t="e">
        <f t="shared" si="80"/>
        <v>#REF!</v>
      </c>
      <c r="Y250" s="266" t="e">
        <f t="shared" si="80"/>
        <v>#REF!</v>
      </c>
      <c r="Z250" s="266" t="e">
        <f t="shared" si="80"/>
        <v>#REF!</v>
      </c>
      <c r="AA250" s="266" t="e">
        <f t="shared" si="80"/>
        <v>#REF!</v>
      </c>
      <c r="AB250" s="266" t="e">
        <f t="shared" si="80"/>
        <v>#REF!</v>
      </c>
      <c r="AC250" s="266" t="e">
        <f t="shared" si="80"/>
        <v>#REF!</v>
      </c>
      <c r="AD250" s="266" t="e">
        <f t="shared" si="80"/>
        <v>#REF!</v>
      </c>
      <c r="AE250" s="266">
        <f t="shared" si="80"/>
        <v>1.0484338102461495E-2</v>
      </c>
      <c r="AF250" s="266" t="e">
        <f t="shared" si="80"/>
        <v>#REF!</v>
      </c>
      <c r="AG250" s="266" t="e">
        <f t="shared" si="80"/>
        <v>#REF!</v>
      </c>
      <c r="AH250" s="266" t="e">
        <f t="shared" si="80"/>
        <v>#REF!</v>
      </c>
      <c r="AI250" s="266" t="e">
        <f t="shared" si="80"/>
        <v>#REF!</v>
      </c>
      <c r="AJ250" s="266" t="e">
        <f t="shared" si="80"/>
        <v>#REF!</v>
      </c>
      <c r="AK250" s="266" t="e">
        <f t="shared" si="80"/>
        <v>#REF!</v>
      </c>
      <c r="AL250" s="266" t="e">
        <f t="shared" si="80"/>
        <v>#REF!</v>
      </c>
      <c r="AM250" s="266" t="e">
        <f t="shared" si="80"/>
        <v>#REF!</v>
      </c>
      <c r="AN250" s="266" t="e">
        <f t="shared" si="80"/>
        <v>#REF!</v>
      </c>
      <c r="AO250" s="266" t="e">
        <f t="shared" si="80"/>
        <v>#REF!</v>
      </c>
      <c r="AP250" s="266" t="e">
        <f t="shared" si="80"/>
        <v>#REF!</v>
      </c>
      <c r="AQ250" s="266" t="e">
        <f t="shared" si="80"/>
        <v>#REF!</v>
      </c>
      <c r="AR250" s="266" t="e">
        <f t="shared" si="80"/>
        <v>#REF!</v>
      </c>
      <c r="AS250" s="266" t="e">
        <f t="shared" si="80"/>
        <v>#REF!</v>
      </c>
      <c r="AT250" s="266" t="e">
        <f t="shared" si="80"/>
        <v>#REF!</v>
      </c>
      <c r="AU250" s="266" t="e">
        <f t="shared" si="80"/>
        <v>#REF!</v>
      </c>
      <c r="AV250" s="267" t="e">
        <f t="shared" si="80"/>
        <v>#REF!</v>
      </c>
    </row>
    <row r="251" spans="1:48">
      <c r="A251" s="256" t="s">
        <v>1049</v>
      </c>
      <c r="B251" s="265">
        <f>SUMPRODUCT($K$196:$K$202,B229:B235)</f>
        <v>0.1182251453665684</v>
      </c>
      <c r="C251" s="266" t="e">
        <f t="shared" ref="C251:AV251" si="81">SUMPRODUCT($K$196:$K$202,C229:C235)</f>
        <v>#REF!</v>
      </c>
      <c r="D251" s="266" t="e">
        <f t="shared" si="81"/>
        <v>#REF!</v>
      </c>
      <c r="E251" s="266" t="e">
        <f t="shared" si="81"/>
        <v>#REF!</v>
      </c>
      <c r="F251" s="266" t="e">
        <f t="shared" si="81"/>
        <v>#REF!</v>
      </c>
      <c r="G251" s="266" t="e">
        <f t="shared" si="81"/>
        <v>#REF!</v>
      </c>
      <c r="H251" s="266" t="e">
        <f t="shared" si="81"/>
        <v>#REF!</v>
      </c>
      <c r="I251" s="266" t="e">
        <f t="shared" si="81"/>
        <v>#REF!</v>
      </c>
      <c r="J251" s="266" t="e">
        <f t="shared" si="81"/>
        <v>#REF!</v>
      </c>
      <c r="K251" s="266" t="e">
        <f t="shared" si="81"/>
        <v>#REF!</v>
      </c>
      <c r="L251" s="266" t="e">
        <f t="shared" si="81"/>
        <v>#REF!</v>
      </c>
      <c r="M251" s="266" t="e">
        <f t="shared" si="81"/>
        <v>#REF!</v>
      </c>
      <c r="N251" s="266" t="e">
        <f t="shared" si="81"/>
        <v>#REF!</v>
      </c>
      <c r="O251" s="266" t="e">
        <f t="shared" si="81"/>
        <v>#REF!</v>
      </c>
      <c r="P251" s="266" t="e">
        <f t="shared" si="81"/>
        <v>#REF!</v>
      </c>
      <c r="Q251" s="266" t="e">
        <f t="shared" si="81"/>
        <v>#REF!</v>
      </c>
      <c r="R251" s="266" t="e">
        <f t="shared" si="81"/>
        <v>#REF!</v>
      </c>
      <c r="S251" s="266" t="e">
        <f t="shared" si="81"/>
        <v>#REF!</v>
      </c>
      <c r="T251" s="266" t="e">
        <f t="shared" si="81"/>
        <v>#REF!</v>
      </c>
      <c r="U251" s="266" t="e">
        <f t="shared" si="81"/>
        <v>#REF!</v>
      </c>
      <c r="V251" s="266" t="e">
        <f t="shared" si="81"/>
        <v>#REF!</v>
      </c>
      <c r="W251" s="266" t="e">
        <f t="shared" si="81"/>
        <v>#REF!</v>
      </c>
      <c r="X251" s="266" t="e">
        <f t="shared" si="81"/>
        <v>#REF!</v>
      </c>
      <c r="Y251" s="266" t="e">
        <f t="shared" si="81"/>
        <v>#REF!</v>
      </c>
      <c r="Z251" s="266" t="e">
        <f t="shared" si="81"/>
        <v>#REF!</v>
      </c>
      <c r="AA251" s="266" t="e">
        <f t="shared" si="81"/>
        <v>#REF!</v>
      </c>
      <c r="AB251" s="266" t="e">
        <f t="shared" si="81"/>
        <v>#REF!</v>
      </c>
      <c r="AC251" s="266" t="e">
        <f t="shared" si="81"/>
        <v>#REF!</v>
      </c>
      <c r="AD251" s="266" t="e">
        <f t="shared" si="81"/>
        <v>#REF!</v>
      </c>
      <c r="AE251" s="266">
        <f t="shared" si="81"/>
        <v>0.1155196269735376</v>
      </c>
      <c r="AF251" s="266" t="e">
        <f t="shared" si="81"/>
        <v>#REF!</v>
      </c>
      <c r="AG251" s="266" t="e">
        <f t="shared" si="81"/>
        <v>#REF!</v>
      </c>
      <c r="AH251" s="266" t="e">
        <f t="shared" si="81"/>
        <v>#REF!</v>
      </c>
      <c r="AI251" s="266" t="e">
        <f t="shared" si="81"/>
        <v>#REF!</v>
      </c>
      <c r="AJ251" s="266" t="e">
        <f t="shared" si="81"/>
        <v>#REF!</v>
      </c>
      <c r="AK251" s="266" t="e">
        <f t="shared" si="81"/>
        <v>#REF!</v>
      </c>
      <c r="AL251" s="266" t="e">
        <f t="shared" si="81"/>
        <v>#REF!</v>
      </c>
      <c r="AM251" s="266" t="e">
        <f t="shared" si="81"/>
        <v>#REF!</v>
      </c>
      <c r="AN251" s="266" t="e">
        <f t="shared" si="81"/>
        <v>#REF!</v>
      </c>
      <c r="AO251" s="266" t="e">
        <f t="shared" si="81"/>
        <v>#REF!</v>
      </c>
      <c r="AP251" s="266" t="e">
        <f t="shared" si="81"/>
        <v>#REF!</v>
      </c>
      <c r="AQ251" s="266" t="e">
        <f t="shared" si="81"/>
        <v>#REF!</v>
      </c>
      <c r="AR251" s="266" t="e">
        <f t="shared" si="81"/>
        <v>#REF!</v>
      </c>
      <c r="AS251" s="266" t="e">
        <f t="shared" si="81"/>
        <v>#REF!</v>
      </c>
      <c r="AT251" s="266" t="e">
        <f t="shared" si="81"/>
        <v>#REF!</v>
      </c>
      <c r="AU251" s="266" t="e">
        <f t="shared" si="81"/>
        <v>#REF!</v>
      </c>
      <c r="AV251" s="267" t="e">
        <f t="shared" si="81"/>
        <v>#REF!</v>
      </c>
    </row>
    <row r="252" spans="1:48">
      <c r="A252" s="256" t="s">
        <v>1050</v>
      </c>
      <c r="B252" s="265">
        <f>SUMPRODUCT($M$196:$M$202,B229:B235)</f>
        <v>0.31616300183624013</v>
      </c>
      <c r="C252" s="266" t="e">
        <f t="shared" ref="C252:AV252" si="82">SUMPRODUCT($M$196:$M$202,C229:C235)</f>
        <v>#REF!</v>
      </c>
      <c r="D252" s="266" t="e">
        <f t="shared" si="82"/>
        <v>#REF!</v>
      </c>
      <c r="E252" s="266" t="e">
        <f t="shared" si="82"/>
        <v>#REF!</v>
      </c>
      <c r="F252" s="266" t="e">
        <f t="shared" si="82"/>
        <v>#REF!</v>
      </c>
      <c r="G252" s="266" t="e">
        <f t="shared" si="82"/>
        <v>#REF!</v>
      </c>
      <c r="H252" s="266" t="e">
        <f t="shared" si="82"/>
        <v>#REF!</v>
      </c>
      <c r="I252" s="266" t="e">
        <f t="shared" si="82"/>
        <v>#REF!</v>
      </c>
      <c r="J252" s="266" t="e">
        <f t="shared" si="82"/>
        <v>#REF!</v>
      </c>
      <c r="K252" s="266" t="e">
        <f t="shared" si="82"/>
        <v>#REF!</v>
      </c>
      <c r="L252" s="266" t="e">
        <f t="shared" si="82"/>
        <v>#REF!</v>
      </c>
      <c r="M252" s="266" t="e">
        <f t="shared" si="82"/>
        <v>#REF!</v>
      </c>
      <c r="N252" s="266" t="e">
        <f t="shared" si="82"/>
        <v>#REF!</v>
      </c>
      <c r="O252" s="266" t="e">
        <f t="shared" si="82"/>
        <v>#REF!</v>
      </c>
      <c r="P252" s="266" t="e">
        <f t="shared" si="82"/>
        <v>#REF!</v>
      </c>
      <c r="Q252" s="266" t="e">
        <f t="shared" si="82"/>
        <v>#REF!</v>
      </c>
      <c r="R252" s="266" t="e">
        <f t="shared" si="82"/>
        <v>#REF!</v>
      </c>
      <c r="S252" s="266" t="e">
        <f t="shared" si="82"/>
        <v>#REF!</v>
      </c>
      <c r="T252" s="266" t="e">
        <f t="shared" si="82"/>
        <v>#REF!</v>
      </c>
      <c r="U252" s="266" t="e">
        <f t="shared" si="82"/>
        <v>#REF!</v>
      </c>
      <c r="V252" s="266" t="e">
        <f t="shared" si="82"/>
        <v>#REF!</v>
      </c>
      <c r="W252" s="266" t="e">
        <f t="shared" si="82"/>
        <v>#REF!</v>
      </c>
      <c r="X252" s="266" t="e">
        <f t="shared" si="82"/>
        <v>#REF!</v>
      </c>
      <c r="Y252" s="266" t="e">
        <f t="shared" si="82"/>
        <v>#REF!</v>
      </c>
      <c r="Z252" s="266" t="e">
        <f t="shared" si="82"/>
        <v>#REF!</v>
      </c>
      <c r="AA252" s="266" t="e">
        <f t="shared" si="82"/>
        <v>#REF!</v>
      </c>
      <c r="AB252" s="266" t="e">
        <f t="shared" si="82"/>
        <v>#REF!</v>
      </c>
      <c r="AC252" s="266" t="e">
        <f t="shared" si="82"/>
        <v>#REF!</v>
      </c>
      <c r="AD252" s="266" t="e">
        <f t="shared" si="82"/>
        <v>#REF!</v>
      </c>
      <c r="AE252" s="266">
        <f t="shared" si="82"/>
        <v>0.36725770943957226</v>
      </c>
      <c r="AF252" s="266" t="e">
        <f t="shared" si="82"/>
        <v>#REF!</v>
      </c>
      <c r="AG252" s="266" t="e">
        <f t="shared" si="82"/>
        <v>#REF!</v>
      </c>
      <c r="AH252" s="266" t="e">
        <f t="shared" si="82"/>
        <v>#REF!</v>
      </c>
      <c r="AI252" s="266" t="e">
        <f t="shared" si="82"/>
        <v>#REF!</v>
      </c>
      <c r="AJ252" s="266" t="e">
        <f t="shared" si="82"/>
        <v>#REF!</v>
      </c>
      <c r="AK252" s="266" t="e">
        <f t="shared" si="82"/>
        <v>#REF!</v>
      </c>
      <c r="AL252" s="266" t="e">
        <f t="shared" si="82"/>
        <v>#REF!</v>
      </c>
      <c r="AM252" s="266" t="e">
        <f t="shared" si="82"/>
        <v>#REF!</v>
      </c>
      <c r="AN252" s="266" t="e">
        <f t="shared" si="82"/>
        <v>#REF!</v>
      </c>
      <c r="AO252" s="266" t="e">
        <f t="shared" si="82"/>
        <v>#REF!</v>
      </c>
      <c r="AP252" s="266" t="e">
        <f t="shared" si="82"/>
        <v>#REF!</v>
      </c>
      <c r="AQ252" s="266" t="e">
        <f t="shared" si="82"/>
        <v>#REF!</v>
      </c>
      <c r="AR252" s="266" t="e">
        <f t="shared" si="82"/>
        <v>#REF!</v>
      </c>
      <c r="AS252" s="266" t="e">
        <f t="shared" si="82"/>
        <v>#REF!</v>
      </c>
      <c r="AT252" s="266" t="e">
        <f t="shared" si="82"/>
        <v>#REF!</v>
      </c>
      <c r="AU252" s="266" t="e">
        <f t="shared" si="82"/>
        <v>#REF!</v>
      </c>
      <c r="AV252" s="267" t="e">
        <f t="shared" si="82"/>
        <v>#REF!</v>
      </c>
    </row>
    <row r="253" spans="1:48">
      <c r="A253" s="256" t="s">
        <v>1051</v>
      </c>
      <c r="B253" s="269">
        <f>SUMPRODUCT($O$196:$O$202,B229:B235)</f>
        <v>0.31616300183624013</v>
      </c>
      <c r="C253" s="270" t="e">
        <f t="shared" ref="C253:AV253" si="83">SUMPRODUCT($O$196:$O$202,C229:C235)</f>
        <v>#REF!</v>
      </c>
      <c r="D253" s="270" t="e">
        <f t="shared" si="83"/>
        <v>#REF!</v>
      </c>
      <c r="E253" s="270" t="e">
        <f t="shared" si="83"/>
        <v>#REF!</v>
      </c>
      <c r="F253" s="270" t="e">
        <f t="shared" si="83"/>
        <v>#REF!</v>
      </c>
      <c r="G253" s="270" t="e">
        <f t="shared" si="83"/>
        <v>#REF!</v>
      </c>
      <c r="H253" s="270" t="e">
        <f t="shared" si="83"/>
        <v>#REF!</v>
      </c>
      <c r="I253" s="270" t="e">
        <f t="shared" si="83"/>
        <v>#REF!</v>
      </c>
      <c r="J253" s="270" t="e">
        <f t="shared" si="83"/>
        <v>#REF!</v>
      </c>
      <c r="K253" s="270" t="e">
        <f t="shared" si="83"/>
        <v>#REF!</v>
      </c>
      <c r="L253" s="270" t="e">
        <f t="shared" si="83"/>
        <v>#REF!</v>
      </c>
      <c r="M253" s="270" t="e">
        <f t="shared" si="83"/>
        <v>#REF!</v>
      </c>
      <c r="N253" s="270" t="e">
        <f t="shared" si="83"/>
        <v>#REF!</v>
      </c>
      <c r="O253" s="270" t="e">
        <f t="shared" si="83"/>
        <v>#REF!</v>
      </c>
      <c r="P253" s="270" t="e">
        <f t="shared" si="83"/>
        <v>#REF!</v>
      </c>
      <c r="Q253" s="270" t="e">
        <f t="shared" si="83"/>
        <v>#REF!</v>
      </c>
      <c r="R253" s="270" t="e">
        <f t="shared" si="83"/>
        <v>#REF!</v>
      </c>
      <c r="S253" s="270" t="e">
        <f t="shared" si="83"/>
        <v>#REF!</v>
      </c>
      <c r="T253" s="270" t="e">
        <f t="shared" si="83"/>
        <v>#REF!</v>
      </c>
      <c r="U253" s="270" t="e">
        <f t="shared" si="83"/>
        <v>#REF!</v>
      </c>
      <c r="V253" s="270" t="e">
        <f t="shared" si="83"/>
        <v>#REF!</v>
      </c>
      <c r="W253" s="270" t="e">
        <f t="shared" si="83"/>
        <v>#REF!</v>
      </c>
      <c r="X253" s="270" t="e">
        <f t="shared" si="83"/>
        <v>#REF!</v>
      </c>
      <c r="Y253" s="270" t="e">
        <f t="shared" si="83"/>
        <v>#REF!</v>
      </c>
      <c r="Z253" s="270" t="e">
        <f t="shared" si="83"/>
        <v>#REF!</v>
      </c>
      <c r="AA253" s="270" t="e">
        <f t="shared" si="83"/>
        <v>#REF!</v>
      </c>
      <c r="AB253" s="270" t="e">
        <f t="shared" si="83"/>
        <v>#REF!</v>
      </c>
      <c r="AC253" s="270" t="e">
        <f t="shared" si="83"/>
        <v>#REF!</v>
      </c>
      <c r="AD253" s="270" t="e">
        <f t="shared" si="83"/>
        <v>#REF!</v>
      </c>
      <c r="AE253" s="270">
        <f t="shared" si="83"/>
        <v>0.36725770943957226</v>
      </c>
      <c r="AF253" s="270" t="e">
        <f t="shared" si="83"/>
        <v>#REF!</v>
      </c>
      <c r="AG253" s="270" t="e">
        <f t="shared" si="83"/>
        <v>#REF!</v>
      </c>
      <c r="AH253" s="270" t="e">
        <f t="shared" si="83"/>
        <v>#REF!</v>
      </c>
      <c r="AI253" s="270" t="e">
        <f t="shared" si="83"/>
        <v>#REF!</v>
      </c>
      <c r="AJ253" s="270" t="e">
        <f t="shared" si="83"/>
        <v>#REF!</v>
      </c>
      <c r="AK253" s="270" t="e">
        <f t="shared" si="83"/>
        <v>#REF!</v>
      </c>
      <c r="AL253" s="270" t="e">
        <f t="shared" si="83"/>
        <v>#REF!</v>
      </c>
      <c r="AM253" s="270" t="e">
        <f t="shared" si="83"/>
        <v>#REF!</v>
      </c>
      <c r="AN253" s="270" t="e">
        <f t="shared" si="83"/>
        <v>#REF!</v>
      </c>
      <c r="AO253" s="270" t="e">
        <f t="shared" si="83"/>
        <v>#REF!</v>
      </c>
      <c r="AP253" s="270" t="e">
        <f t="shared" si="83"/>
        <v>#REF!</v>
      </c>
      <c r="AQ253" s="270" t="e">
        <f t="shared" si="83"/>
        <v>#REF!</v>
      </c>
      <c r="AR253" s="270" t="e">
        <f t="shared" si="83"/>
        <v>#REF!</v>
      </c>
      <c r="AS253" s="270" t="e">
        <f t="shared" si="83"/>
        <v>#REF!</v>
      </c>
      <c r="AT253" s="270" t="e">
        <f t="shared" si="83"/>
        <v>#REF!</v>
      </c>
      <c r="AU253" s="270" t="e">
        <f t="shared" si="83"/>
        <v>#REF!</v>
      </c>
      <c r="AV253" s="271" t="e">
        <f t="shared" si="83"/>
        <v>#REF!</v>
      </c>
    </row>
    <row r="254" spans="1:48">
      <c r="A254" s="291" t="s">
        <v>725</v>
      </c>
      <c r="B254" s="264">
        <f>SUM(B247:B253)</f>
        <v>1</v>
      </c>
      <c r="C254" s="264" t="e">
        <f t="shared" ref="C254:AV254" si="84">SUM(C247:C253)</f>
        <v>#REF!</v>
      </c>
      <c r="D254" s="264" t="e">
        <f t="shared" si="84"/>
        <v>#REF!</v>
      </c>
      <c r="E254" s="264" t="e">
        <f t="shared" si="84"/>
        <v>#REF!</v>
      </c>
      <c r="F254" s="264" t="e">
        <f t="shared" si="84"/>
        <v>#REF!</v>
      </c>
      <c r="G254" s="264" t="e">
        <f t="shared" si="84"/>
        <v>#REF!</v>
      </c>
      <c r="H254" s="264" t="e">
        <f t="shared" si="84"/>
        <v>#REF!</v>
      </c>
      <c r="I254" s="264" t="e">
        <f t="shared" si="84"/>
        <v>#REF!</v>
      </c>
      <c r="J254" s="264" t="e">
        <f t="shared" si="84"/>
        <v>#REF!</v>
      </c>
      <c r="K254" s="264" t="e">
        <f t="shared" si="84"/>
        <v>#REF!</v>
      </c>
      <c r="L254" s="264" t="e">
        <f t="shared" si="84"/>
        <v>#REF!</v>
      </c>
      <c r="M254" s="264" t="e">
        <f t="shared" si="84"/>
        <v>#REF!</v>
      </c>
      <c r="N254" s="264" t="e">
        <f t="shared" si="84"/>
        <v>#REF!</v>
      </c>
      <c r="O254" s="264" t="e">
        <f t="shared" si="84"/>
        <v>#REF!</v>
      </c>
      <c r="P254" s="264" t="e">
        <f t="shared" si="84"/>
        <v>#REF!</v>
      </c>
      <c r="Q254" s="264" t="e">
        <f t="shared" si="84"/>
        <v>#REF!</v>
      </c>
      <c r="R254" s="264" t="e">
        <f t="shared" si="84"/>
        <v>#REF!</v>
      </c>
      <c r="S254" s="264" t="e">
        <f t="shared" si="84"/>
        <v>#REF!</v>
      </c>
      <c r="T254" s="264" t="e">
        <f t="shared" si="84"/>
        <v>#REF!</v>
      </c>
      <c r="U254" s="264" t="e">
        <f t="shared" si="84"/>
        <v>#REF!</v>
      </c>
      <c r="V254" s="264" t="e">
        <f t="shared" si="84"/>
        <v>#REF!</v>
      </c>
      <c r="W254" s="264" t="e">
        <f t="shared" si="84"/>
        <v>#REF!</v>
      </c>
      <c r="X254" s="264" t="e">
        <f t="shared" si="84"/>
        <v>#REF!</v>
      </c>
      <c r="Y254" s="264" t="e">
        <f t="shared" si="84"/>
        <v>#REF!</v>
      </c>
      <c r="Z254" s="264" t="e">
        <f t="shared" si="84"/>
        <v>#REF!</v>
      </c>
      <c r="AA254" s="264" t="e">
        <f t="shared" si="84"/>
        <v>#REF!</v>
      </c>
      <c r="AB254" s="264" t="e">
        <f t="shared" si="84"/>
        <v>#REF!</v>
      </c>
      <c r="AC254" s="264" t="e">
        <f t="shared" si="84"/>
        <v>#REF!</v>
      </c>
      <c r="AD254" s="264" t="e">
        <f t="shared" si="84"/>
        <v>#REF!</v>
      </c>
      <c r="AE254" s="264">
        <f t="shared" si="84"/>
        <v>1</v>
      </c>
      <c r="AF254" s="264" t="e">
        <f t="shared" si="84"/>
        <v>#REF!</v>
      </c>
      <c r="AG254" s="264" t="e">
        <f t="shared" si="84"/>
        <v>#REF!</v>
      </c>
      <c r="AH254" s="264" t="e">
        <f t="shared" si="84"/>
        <v>#REF!</v>
      </c>
      <c r="AI254" s="264" t="e">
        <f t="shared" si="84"/>
        <v>#REF!</v>
      </c>
      <c r="AJ254" s="264" t="e">
        <f t="shared" si="84"/>
        <v>#REF!</v>
      </c>
      <c r="AK254" s="264" t="e">
        <f t="shared" si="84"/>
        <v>#REF!</v>
      </c>
      <c r="AL254" s="264" t="e">
        <f t="shared" si="84"/>
        <v>#REF!</v>
      </c>
      <c r="AM254" s="264" t="e">
        <f t="shared" si="84"/>
        <v>#REF!</v>
      </c>
      <c r="AN254" s="264" t="e">
        <f t="shared" si="84"/>
        <v>#REF!</v>
      </c>
      <c r="AO254" s="264" t="e">
        <f t="shared" si="84"/>
        <v>#REF!</v>
      </c>
      <c r="AP254" s="264" t="e">
        <f t="shared" si="84"/>
        <v>#REF!</v>
      </c>
      <c r="AQ254" s="264" t="e">
        <f t="shared" si="84"/>
        <v>#REF!</v>
      </c>
      <c r="AR254" s="264" t="e">
        <f t="shared" si="84"/>
        <v>#REF!</v>
      </c>
      <c r="AS254" s="264" t="e">
        <f t="shared" si="84"/>
        <v>#REF!</v>
      </c>
      <c r="AT254" s="264" t="e">
        <f t="shared" si="84"/>
        <v>#REF!</v>
      </c>
      <c r="AU254" s="264" t="e">
        <f t="shared" si="84"/>
        <v>#REF!</v>
      </c>
      <c r="AV254" s="264" t="e">
        <f t="shared" si="84"/>
        <v>#REF!</v>
      </c>
    </row>
    <row r="255" spans="1:48">
      <c r="A255" s="290"/>
    </row>
    <row r="256" spans="1:48">
      <c r="A256" s="241" t="s">
        <v>1036</v>
      </c>
    </row>
    <row r="257" spans="1:48">
      <c r="B257" s="249">
        <v>1971</v>
      </c>
      <c r="C257" s="249">
        <v>1972</v>
      </c>
      <c r="D257" s="249">
        <v>1973</v>
      </c>
      <c r="E257" s="249">
        <v>1974</v>
      </c>
      <c r="F257" s="249">
        <v>1975</v>
      </c>
      <c r="G257" s="249">
        <v>1976</v>
      </c>
      <c r="H257" s="249">
        <v>1977</v>
      </c>
      <c r="I257" s="249">
        <v>1978</v>
      </c>
      <c r="J257" s="249">
        <v>1979</v>
      </c>
      <c r="K257" s="249">
        <v>1980</v>
      </c>
      <c r="L257" s="249">
        <v>1981</v>
      </c>
      <c r="M257" s="249">
        <v>1982</v>
      </c>
      <c r="N257" s="249">
        <v>1983</v>
      </c>
      <c r="O257" s="249">
        <v>1984</v>
      </c>
      <c r="P257" s="249">
        <v>1985</v>
      </c>
      <c r="Q257" s="249">
        <v>1986</v>
      </c>
      <c r="R257" s="249">
        <v>1987</v>
      </c>
      <c r="S257" s="249">
        <v>1988</v>
      </c>
      <c r="T257" s="249">
        <v>1989</v>
      </c>
      <c r="U257" s="249">
        <v>1990</v>
      </c>
      <c r="V257" s="249">
        <v>1991</v>
      </c>
      <c r="W257" s="249">
        <v>1992</v>
      </c>
      <c r="X257" s="249">
        <v>1993</v>
      </c>
      <c r="Y257" s="249">
        <v>1994</v>
      </c>
      <c r="Z257" s="249">
        <v>1995</v>
      </c>
      <c r="AA257" s="249">
        <v>1996</v>
      </c>
      <c r="AB257" s="249">
        <v>1997</v>
      </c>
      <c r="AC257" s="249">
        <v>1998</v>
      </c>
      <c r="AD257" s="249">
        <v>1999</v>
      </c>
      <c r="AE257" s="249">
        <v>2000</v>
      </c>
      <c r="AF257" s="249">
        <v>2001</v>
      </c>
      <c r="AG257" s="249">
        <v>2002</v>
      </c>
      <c r="AH257" s="249">
        <v>2003</v>
      </c>
      <c r="AI257" s="249">
        <v>2004</v>
      </c>
      <c r="AJ257" s="249">
        <v>2005</v>
      </c>
      <c r="AK257" s="249">
        <v>2006</v>
      </c>
      <c r="AL257" s="249">
        <v>2007</v>
      </c>
      <c r="AM257" s="249">
        <v>2008</v>
      </c>
      <c r="AN257" s="249">
        <v>2009</v>
      </c>
      <c r="AO257" s="249">
        <v>2010</v>
      </c>
      <c r="AP257" s="249">
        <v>2011</v>
      </c>
      <c r="AQ257" s="249">
        <v>2012</v>
      </c>
      <c r="AR257" s="249">
        <v>2013</v>
      </c>
      <c r="AS257" s="249">
        <v>2014</v>
      </c>
      <c r="AT257" s="249">
        <v>2015</v>
      </c>
      <c r="AU257" s="249">
        <v>2016</v>
      </c>
      <c r="AV257" s="249">
        <v>2017</v>
      </c>
    </row>
    <row r="258" spans="1:48">
      <c r="A258" s="242" t="s">
        <v>1037</v>
      </c>
      <c r="B258" s="261">
        <f t="shared" ref="B258:AV258" si="85">SUMPRODUCT($B$210:$B$212,B240:B242)</f>
        <v>1.1868590908569687E-2</v>
      </c>
      <c r="C258" s="262" t="e">
        <f t="shared" si="85"/>
        <v>#REF!</v>
      </c>
      <c r="D258" s="262" t="e">
        <f t="shared" si="85"/>
        <v>#REF!</v>
      </c>
      <c r="E258" s="262" t="e">
        <f t="shared" si="85"/>
        <v>#REF!</v>
      </c>
      <c r="F258" s="262" t="e">
        <f t="shared" si="85"/>
        <v>#REF!</v>
      </c>
      <c r="G258" s="262" t="e">
        <f t="shared" si="85"/>
        <v>#REF!</v>
      </c>
      <c r="H258" s="262" t="e">
        <f t="shared" si="85"/>
        <v>#REF!</v>
      </c>
      <c r="I258" s="262" t="e">
        <f t="shared" si="85"/>
        <v>#REF!</v>
      </c>
      <c r="J258" s="262" t="e">
        <f t="shared" si="85"/>
        <v>#REF!</v>
      </c>
      <c r="K258" s="262" t="e">
        <f t="shared" si="85"/>
        <v>#REF!</v>
      </c>
      <c r="L258" s="262" t="e">
        <f t="shared" si="85"/>
        <v>#REF!</v>
      </c>
      <c r="M258" s="262" t="e">
        <f t="shared" si="85"/>
        <v>#REF!</v>
      </c>
      <c r="N258" s="262" t="e">
        <f t="shared" si="85"/>
        <v>#REF!</v>
      </c>
      <c r="O258" s="262" t="e">
        <f t="shared" si="85"/>
        <v>#REF!</v>
      </c>
      <c r="P258" s="262" t="e">
        <f t="shared" si="85"/>
        <v>#REF!</v>
      </c>
      <c r="Q258" s="262" t="e">
        <f t="shared" si="85"/>
        <v>#REF!</v>
      </c>
      <c r="R258" s="262" t="e">
        <f t="shared" si="85"/>
        <v>#REF!</v>
      </c>
      <c r="S258" s="262" t="e">
        <f t="shared" si="85"/>
        <v>#REF!</v>
      </c>
      <c r="T258" s="262" t="e">
        <f t="shared" si="85"/>
        <v>#REF!</v>
      </c>
      <c r="U258" s="262" t="e">
        <f t="shared" si="85"/>
        <v>#REF!</v>
      </c>
      <c r="V258" s="262" t="e">
        <f t="shared" si="85"/>
        <v>#REF!</v>
      </c>
      <c r="W258" s="262" t="e">
        <f t="shared" si="85"/>
        <v>#REF!</v>
      </c>
      <c r="X258" s="262" t="e">
        <f t="shared" si="85"/>
        <v>#REF!</v>
      </c>
      <c r="Y258" s="262" t="e">
        <f t="shared" si="85"/>
        <v>#REF!</v>
      </c>
      <c r="Z258" s="262" t="e">
        <f t="shared" si="85"/>
        <v>#REF!</v>
      </c>
      <c r="AA258" s="262" t="e">
        <f t="shared" si="85"/>
        <v>#REF!</v>
      </c>
      <c r="AB258" s="262" t="e">
        <f t="shared" si="85"/>
        <v>#REF!</v>
      </c>
      <c r="AC258" s="262" t="e">
        <f t="shared" si="85"/>
        <v>#REF!</v>
      </c>
      <c r="AD258" s="262" t="e">
        <f t="shared" si="85"/>
        <v>#REF!</v>
      </c>
      <c r="AE258" s="262">
        <f t="shared" si="85"/>
        <v>1.7866348594552228E-2</v>
      </c>
      <c r="AF258" s="262" t="e">
        <f t="shared" si="85"/>
        <v>#REF!</v>
      </c>
      <c r="AG258" s="262" t="e">
        <f t="shared" si="85"/>
        <v>#REF!</v>
      </c>
      <c r="AH258" s="262" t="e">
        <f t="shared" si="85"/>
        <v>#REF!</v>
      </c>
      <c r="AI258" s="262" t="e">
        <f t="shared" si="85"/>
        <v>#REF!</v>
      </c>
      <c r="AJ258" s="262" t="e">
        <f t="shared" si="85"/>
        <v>#REF!</v>
      </c>
      <c r="AK258" s="262" t="e">
        <f t="shared" si="85"/>
        <v>#REF!</v>
      </c>
      <c r="AL258" s="262" t="e">
        <f t="shared" si="85"/>
        <v>#REF!</v>
      </c>
      <c r="AM258" s="262" t="e">
        <f t="shared" si="85"/>
        <v>#REF!</v>
      </c>
      <c r="AN258" s="262" t="e">
        <f t="shared" si="85"/>
        <v>#REF!</v>
      </c>
      <c r="AO258" s="262" t="e">
        <f t="shared" si="85"/>
        <v>#REF!</v>
      </c>
      <c r="AP258" s="262" t="e">
        <f t="shared" si="85"/>
        <v>#REF!</v>
      </c>
      <c r="AQ258" s="262" t="e">
        <f t="shared" si="85"/>
        <v>#REF!</v>
      </c>
      <c r="AR258" s="262" t="e">
        <f t="shared" si="85"/>
        <v>#REF!</v>
      </c>
      <c r="AS258" s="262" t="e">
        <f t="shared" si="85"/>
        <v>#REF!</v>
      </c>
      <c r="AT258" s="262" t="e">
        <f t="shared" si="85"/>
        <v>#REF!</v>
      </c>
      <c r="AU258" s="262" t="e">
        <f t="shared" si="85"/>
        <v>#REF!</v>
      </c>
      <c r="AV258" s="263" t="e">
        <f t="shared" si="85"/>
        <v>#REF!</v>
      </c>
    </row>
    <row r="259" spans="1:48">
      <c r="A259" s="242" t="s">
        <v>1038</v>
      </c>
      <c r="B259" s="265">
        <f>SUMPRODUCT($D$210:$D$212,B240:B242)</f>
        <v>1.1868590908569687E-2</v>
      </c>
      <c r="C259" s="266" t="e">
        <f t="shared" ref="C259:AV259" si="86">SUMPRODUCT($D$210:$D$212,C240:C242)</f>
        <v>#REF!</v>
      </c>
      <c r="D259" s="266" t="e">
        <f t="shared" si="86"/>
        <v>#REF!</v>
      </c>
      <c r="E259" s="266" t="e">
        <f t="shared" si="86"/>
        <v>#REF!</v>
      </c>
      <c r="F259" s="266" t="e">
        <f t="shared" si="86"/>
        <v>#REF!</v>
      </c>
      <c r="G259" s="266" t="e">
        <f t="shared" si="86"/>
        <v>#REF!</v>
      </c>
      <c r="H259" s="266" t="e">
        <f t="shared" si="86"/>
        <v>#REF!</v>
      </c>
      <c r="I259" s="266" t="e">
        <f t="shared" si="86"/>
        <v>#REF!</v>
      </c>
      <c r="J259" s="266" t="e">
        <f t="shared" si="86"/>
        <v>#REF!</v>
      </c>
      <c r="K259" s="266" t="e">
        <f t="shared" si="86"/>
        <v>#REF!</v>
      </c>
      <c r="L259" s="266" t="e">
        <f t="shared" si="86"/>
        <v>#REF!</v>
      </c>
      <c r="M259" s="266" t="e">
        <f t="shared" si="86"/>
        <v>#REF!</v>
      </c>
      <c r="N259" s="266" t="e">
        <f t="shared" si="86"/>
        <v>#REF!</v>
      </c>
      <c r="O259" s="266" t="e">
        <f t="shared" si="86"/>
        <v>#REF!</v>
      </c>
      <c r="P259" s="266" t="e">
        <f t="shared" si="86"/>
        <v>#REF!</v>
      </c>
      <c r="Q259" s="266" t="e">
        <f t="shared" si="86"/>
        <v>#REF!</v>
      </c>
      <c r="R259" s="266" t="e">
        <f t="shared" si="86"/>
        <v>#REF!</v>
      </c>
      <c r="S259" s="266" t="e">
        <f t="shared" si="86"/>
        <v>#REF!</v>
      </c>
      <c r="T259" s="266" t="e">
        <f t="shared" si="86"/>
        <v>#REF!</v>
      </c>
      <c r="U259" s="266" t="e">
        <f t="shared" si="86"/>
        <v>#REF!</v>
      </c>
      <c r="V259" s="266" t="e">
        <f t="shared" si="86"/>
        <v>#REF!</v>
      </c>
      <c r="W259" s="266" t="e">
        <f t="shared" si="86"/>
        <v>#REF!</v>
      </c>
      <c r="X259" s="266" t="e">
        <f t="shared" si="86"/>
        <v>#REF!</v>
      </c>
      <c r="Y259" s="266" t="e">
        <f t="shared" si="86"/>
        <v>#REF!</v>
      </c>
      <c r="Z259" s="266" t="e">
        <f t="shared" si="86"/>
        <v>#REF!</v>
      </c>
      <c r="AA259" s="266" t="e">
        <f t="shared" si="86"/>
        <v>#REF!</v>
      </c>
      <c r="AB259" s="266" t="e">
        <f t="shared" si="86"/>
        <v>#REF!</v>
      </c>
      <c r="AC259" s="266" t="e">
        <f t="shared" si="86"/>
        <v>#REF!</v>
      </c>
      <c r="AD259" s="266" t="e">
        <f t="shared" si="86"/>
        <v>#REF!</v>
      </c>
      <c r="AE259" s="266">
        <f t="shared" si="86"/>
        <v>1.7866348594552228E-2</v>
      </c>
      <c r="AF259" s="266" t="e">
        <f t="shared" si="86"/>
        <v>#REF!</v>
      </c>
      <c r="AG259" s="266" t="e">
        <f t="shared" si="86"/>
        <v>#REF!</v>
      </c>
      <c r="AH259" s="266" t="e">
        <f t="shared" si="86"/>
        <v>#REF!</v>
      </c>
      <c r="AI259" s="266" t="e">
        <f t="shared" si="86"/>
        <v>#REF!</v>
      </c>
      <c r="AJ259" s="266" t="e">
        <f t="shared" si="86"/>
        <v>#REF!</v>
      </c>
      <c r="AK259" s="266" t="e">
        <f t="shared" si="86"/>
        <v>#REF!</v>
      </c>
      <c r="AL259" s="266" t="e">
        <f t="shared" si="86"/>
        <v>#REF!</v>
      </c>
      <c r="AM259" s="266" t="e">
        <f t="shared" si="86"/>
        <v>#REF!</v>
      </c>
      <c r="AN259" s="266" t="e">
        <f t="shared" si="86"/>
        <v>#REF!</v>
      </c>
      <c r="AO259" s="266" t="e">
        <f t="shared" si="86"/>
        <v>#REF!</v>
      </c>
      <c r="AP259" s="266" t="e">
        <f t="shared" si="86"/>
        <v>#REF!</v>
      </c>
      <c r="AQ259" s="266" t="e">
        <f t="shared" si="86"/>
        <v>#REF!</v>
      </c>
      <c r="AR259" s="266" t="e">
        <f t="shared" si="86"/>
        <v>#REF!</v>
      </c>
      <c r="AS259" s="266" t="e">
        <f t="shared" si="86"/>
        <v>#REF!</v>
      </c>
      <c r="AT259" s="266" t="e">
        <f t="shared" si="86"/>
        <v>#REF!</v>
      </c>
      <c r="AU259" s="266" t="e">
        <f t="shared" si="86"/>
        <v>#REF!</v>
      </c>
      <c r="AV259" s="267" t="e">
        <f t="shared" si="86"/>
        <v>#REF!</v>
      </c>
    </row>
    <row r="260" spans="1:48">
      <c r="A260" s="242" t="s">
        <v>1039</v>
      </c>
      <c r="B260" s="265">
        <f>SUMPRODUCT($F$210:$F$212,B240:B242)</f>
        <v>1.2493253587968092E-3</v>
      </c>
      <c r="C260" s="266" t="e">
        <f t="shared" ref="C260:AV260" si="87">SUMPRODUCT($F$210:$F$212,C240:C242)</f>
        <v>#REF!</v>
      </c>
      <c r="D260" s="266" t="e">
        <f t="shared" si="87"/>
        <v>#REF!</v>
      </c>
      <c r="E260" s="266" t="e">
        <f t="shared" si="87"/>
        <v>#REF!</v>
      </c>
      <c r="F260" s="266" t="e">
        <f t="shared" si="87"/>
        <v>#REF!</v>
      </c>
      <c r="G260" s="266" t="e">
        <f t="shared" si="87"/>
        <v>#REF!</v>
      </c>
      <c r="H260" s="266" t="e">
        <f t="shared" si="87"/>
        <v>#REF!</v>
      </c>
      <c r="I260" s="266" t="e">
        <f t="shared" si="87"/>
        <v>#REF!</v>
      </c>
      <c r="J260" s="266" t="e">
        <f t="shared" si="87"/>
        <v>#REF!</v>
      </c>
      <c r="K260" s="266" t="e">
        <f t="shared" si="87"/>
        <v>#REF!</v>
      </c>
      <c r="L260" s="266" t="e">
        <f t="shared" si="87"/>
        <v>#REF!</v>
      </c>
      <c r="M260" s="266" t="e">
        <f t="shared" si="87"/>
        <v>#REF!</v>
      </c>
      <c r="N260" s="266" t="e">
        <f t="shared" si="87"/>
        <v>#REF!</v>
      </c>
      <c r="O260" s="266" t="e">
        <f t="shared" si="87"/>
        <v>#REF!</v>
      </c>
      <c r="P260" s="266" t="e">
        <f t="shared" si="87"/>
        <v>#REF!</v>
      </c>
      <c r="Q260" s="266" t="e">
        <f t="shared" si="87"/>
        <v>#REF!</v>
      </c>
      <c r="R260" s="266" t="e">
        <f t="shared" si="87"/>
        <v>#REF!</v>
      </c>
      <c r="S260" s="266" t="e">
        <f t="shared" si="87"/>
        <v>#REF!</v>
      </c>
      <c r="T260" s="266" t="e">
        <f t="shared" si="87"/>
        <v>#REF!</v>
      </c>
      <c r="U260" s="266" t="e">
        <f t="shared" si="87"/>
        <v>#REF!</v>
      </c>
      <c r="V260" s="266" t="e">
        <f t="shared" si="87"/>
        <v>#REF!</v>
      </c>
      <c r="W260" s="266" t="e">
        <f t="shared" si="87"/>
        <v>#REF!</v>
      </c>
      <c r="X260" s="266" t="e">
        <f t="shared" si="87"/>
        <v>#REF!</v>
      </c>
      <c r="Y260" s="266" t="e">
        <f t="shared" si="87"/>
        <v>#REF!</v>
      </c>
      <c r="Z260" s="266" t="e">
        <f t="shared" si="87"/>
        <v>#REF!</v>
      </c>
      <c r="AA260" s="266" t="e">
        <f t="shared" si="87"/>
        <v>#REF!</v>
      </c>
      <c r="AB260" s="266" t="e">
        <f t="shared" si="87"/>
        <v>#REF!</v>
      </c>
      <c r="AC260" s="266" t="e">
        <f t="shared" si="87"/>
        <v>#REF!</v>
      </c>
      <c r="AD260" s="266" t="e">
        <f t="shared" si="87"/>
        <v>#REF!</v>
      </c>
      <c r="AE260" s="266">
        <f t="shared" si="87"/>
        <v>1.8806682731107611E-3</v>
      </c>
      <c r="AF260" s="266" t="e">
        <f t="shared" si="87"/>
        <v>#REF!</v>
      </c>
      <c r="AG260" s="266" t="e">
        <f t="shared" si="87"/>
        <v>#REF!</v>
      </c>
      <c r="AH260" s="266" t="e">
        <f t="shared" si="87"/>
        <v>#REF!</v>
      </c>
      <c r="AI260" s="266" t="e">
        <f t="shared" si="87"/>
        <v>#REF!</v>
      </c>
      <c r="AJ260" s="266" t="e">
        <f t="shared" si="87"/>
        <v>#REF!</v>
      </c>
      <c r="AK260" s="266" t="e">
        <f t="shared" si="87"/>
        <v>#REF!</v>
      </c>
      <c r="AL260" s="266" t="e">
        <f t="shared" si="87"/>
        <v>#REF!</v>
      </c>
      <c r="AM260" s="266" t="e">
        <f t="shared" si="87"/>
        <v>#REF!</v>
      </c>
      <c r="AN260" s="266" t="e">
        <f t="shared" si="87"/>
        <v>#REF!</v>
      </c>
      <c r="AO260" s="266" t="e">
        <f t="shared" si="87"/>
        <v>#REF!</v>
      </c>
      <c r="AP260" s="266" t="e">
        <f t="shared" si="87"/>
        <v>#REF!</v>
      </c>
      <c r="AQ260" s="266" t="e">
        <f t="shared" si="87"/>
        <v>#REF!</v>
      </c>
      <c r="AR260" s="266" t="e">
        <f t="shared" si="87"/>
        <v>#REF!</v>
      </c>
      <c r="AS260" s="266" t="e">
        <f t="shared" si="87"/>
        <v>#REF!</v>
      </c>
      <c r="AT260" s="266" t="e">
        <f t="shared" si="87"/>
        <v>#REF!</v>
      </c>
      <c r="AU260" s="266" t="e">
        <f t="shared" si="87"/>
        <v>#REF!</v>
      </c>
      <c r="AV260" s="267" t="e">
        <f t="shared" si="87"/>
        <v>#REF!</v>
      </c>
    </row>
    <row r="261" spans="1:48">
      <c r="A261" s="242" t="s">
        <v>1040</v>
      </c>
      <c r="B261" s="265">
        <f>SUMPRODUCT($H$210:$H$212,B240:B242)</f>
        <v>0.11366952137701447</v>
      </c>
      <c r="C261" s="266" t="e">
        <f t="shared" ref="C261:AV261" si="88">SUMPRODUCT($H$210:$H$212,C240:C242)</f>
        <v>#REF!</v>
      </c>
      <c r="D261" s="266" t="e">
        <f t="shared" si="88"/>
        <v>#REF!</v>
      </c>
      <c r="E261" s="266" t="e">
        <f t="shared" si="88"/>
        <v>#REF!</v>
      </c>
      <c r="F261" s="266" t="e">
        <f t="shared" si="88"/>
        <v>#REF!</v>
      </c>
      <c r="G261" s="266" t="e">
        <f t="shared" si="88"/>
        <v>#REF!</v>
      </c>
      <c r="H261" s="266" t="e">
        <f t="shared" si="88"/>
        <v>#REF!</v>
      </c>
      <c r="I261" s="266" t="e">
        <f t="shared" si="88"/>
        <v>#REF!</v>
      </c>
      <c r="J261" s="266" t="e">
        <f t="shared" si="88"/>
        <v>#REF!</v>
      </c>
      <c r="K261" s="266" t="e">
        <f t="shared" si="88"/>
        <v>#REF!</v>
      </c>
      <c r="L261" s="266" t="e">
        <f t="shared" si="88"/>
        <v>#REF!</v>
      </c>
      <c r="M261" s="266" t="e">
        <f t="shared" si="88"/>
        <v>#REF!</v>
      </c>
      <c r="N261" s="266" t="e">
        <f t="shared" si="88"/>
        <v>#REF!</v>
      </c>
      <c r="O261" s="266" t="e">
        <f t="shared" si="88"/>
        <v>#REF!</v>
      </c>
      <c r="P261" s="266" t="e">
        <f t="shared" si="88"/>
        <v>#REF!</v>
      </c>
      <c r="Q261" s="266" t="e">
        <f t="shared" si="88"/>
        <v>#REF!</v>
      </c>
      <c r="R261" s="266" t="e">
        <f t="shared" si="88"/>
        <v>#REF!</v>
      </c>
      <c r="S261" s="266" t="e">
        <f t="shared" si="88"/>
        <v>#REF!</v>
      </c>
      <c r="T261" s="266" t="e">
        <f t="shared" si="88"/>
        <v>#REF!</v>
      </c>
      <c r="U261" s="266" t="e">
        <f t="shared" si="88"/>
        <v>#REF!</v>
      </c>
      <c r="V261" s="266" t="e">
        <f t="shared" si="88"/>
        <v>#REF!</v>
      </c>
      <c r="W261" s="266" t="e">
        <f t="shared" si="88"/>
        <v>#REF!</v>
      </c>
      <c r="X261" s="266" t="e">
        <f t="shared" si="88"/>
        <v>#REF!</v>
      </c>
      <c r="Y261" s="266" t="e">
        <f t="shared" si="88"/>
        <v>#REF!</v>
      </c>
      <c r="Z261" s="266" t="e">
        <f t="shared" si="88"/>
        <v>#REF!</v>
      </c>
      <c r="AA261" s="266" t="e">
        <f t="shared" si="88"/>
        <v>#REF!</v>
      </c>
      <c r="AB261" s="266" t="e">
        <f t="shared" si="88"/>
        <v>#REF!</v>
      </c>
      <c r="AC261" s="266" t="e">
        <f t="shared" si="88"/>
        <v>#REF!</v>
      </c>
      <c r="AD261" s="266" t="e">
        <f t="shared" si="88"/>
        <v>#REF!</v>
      </c>
      <c r="AE261" s="266">
        <f t="shared" si="88"/>
        <v>2.6711315108920743E-2</v>
      </c>
      <c r="AF261" s="266" t="e">
        <f t="shared" si="88"/>
        <v>#REF!</v>
      </c>
      <c r="AG261" s="266" t="e">
        <f t="shared" si="88"/>
        <v>#REF!</v>
      </c>
      <c r="AH261" s="266" t="e">
        <f t="shared" si="88"/>
        <v>#REF!</v>
      </c>
      <c r="AI261" s="266" t="e">
        <f t="shared" si="88"/>
        <v>#REF!</v>
      </c>
      <c r="AJ261" s="266" t="e">
        <f t="shared" si="88"/>
        <v>#REF!</v>
      </c>
      <c r="AK261" s="266" t="e">
        <f t="shared" si="88"/>
        <v>#REF!</v>
      </c>
      <c r="AL261" s="266" t="e">
        <f t="shared" si="88"/>
        <v>#REF!</v>
      </c>
      <c r="AM261" s="266" t="e">
        <f t="shared" si="88"/>
        <v>#REF!</v>
      </c>
      <c r="AN261" s="266" t="e">
        <f t="shared" si="88"/>
        <v>#REF!</v>
      </c>
      <c r="AO261" s="266" t="e">
        <f t="shared" si="88"/>
        <v>#REF!</v>
      </c>
      <c r="AP261" s="266" t="e">
        <f t="shared" si="88"/>
        <v>#REF!</v>
      </c>
      <c r="AQ261" s="266" t="e">
        <f t="shared" si="88"/>
        <v>#REF!</v>
      </c>
      <c r="AR261" s="266" t="e">
        <f t="shared" si="88"/>
        <v>#REF!</v>
      </c>
      <c r="AS261" s="266" t="e">
        <f t="shared" si="88"/>
        <v>#REF!</v>
      </c>
      <c r="AT261" s="266" t="e">
        <f t="shared" si="88"/>
        <v>#REF!</v>
      </c>
      <c r="AU261" s="266" t="e">
        <f t="shared" si="88"/>
        <v>#REF!</v>
      </c>
      <c r="AV261" s="267" t="e">
        <f t="shared" si="88"/>
        <v>#REF!</v>
      </c>
    </row>
    <row r="262" spans="1:48">
      <c r="A262" s="242" t="s">
        <v>1041</v>
      </c>
      <c r="B262" s="269">
        <f t="shared" ref="B262:AV262" si="89">SUMPRODUCT($J$210:$J$212,B240:B242)</f>
        <v>0.86134397144704922</v>
      </c>
      <c r="C262" s="270" t="e">
        <f t="shared" si="89"/>
        <v>#REF!</v>
      </c>
      <c r="D262" s="270" t="e">
        <f t="shared" si="89"/>
        <v>#REF!</v>
      </c>
      <c r="E262" s="270" t="e">
        <f t="shared" si="89"/>
        <v>#REF!</v>
      </c>
      <c r="F262" s="270" t="e">
        <f t="shared" si="89"/>
        <v>#REF!</v>
      </c>
      <c r="G262" s="270" t="e">
        <f t="shared" si="89"/>
        <v>#REF!</v>
      </c>
      <c r="H262" s="270" t="e">
        <f t="shared" si="89"/>
        <v>#REF!</v>
      </c>
      <c r="I262" s="270" t="e">
        <f t="shared" si="89"/>
        <v>#REF!</v>
      </c>
      <c r="J262" s="270" t="e">
        <f t="shared" si="89"/>
        <v>#REF!</v>
      </c>
      <c r="K262" s="270" t="e">
        <f t="shared" si="89"/>
        <v>#REF!</v>
      </c>
      <c r="L262" s="270" t="e">
        <f t="shared" si="89"/>
        <v>#REF!</v>
      </c>
      <c r="M262" s="270" t="e">
        <f t="shared" si="89"/>
        <v>#REF!</v>
      </c>
      <c r="N262" s="270" t="e">
        <f t="shared" si="89"/>
        <v>#REF!</v>
      </c>
      <c r="O262" s="270" t="e">
        <f t="shared" si="89"/>
        <v>#REF!</v>
      </c>
      <c r="P262" s="270" t="e">
        <f t="shared" si="89"/>
        <v>#REF!</v>
      </c>
      <c r="Q262" s="270" t="e">
        <f t="shared" si="89"/>
        <v>#REF!</v>
      </c>
      <c r="R262" s="270" t="e">
        <f t="shared" si="89"/>
        <v>#REF!</v>
      </c>
      <c r="S262" s="270" t="e">
        <f t="shared" si="89"/>
        <v>#REF!</v>
      </c>
      <c r="T262" s="270" t="e">
        <f t="shared" si="89"/>
        <v>#REF!</v>
      </c>
      <c r="U262" s="270" t="e">
        <f t="shared" si="89"/>
        <v>#REF!</v>
      </c>
      <c r="V262" s="270" t="e">
        <f t="shared" si="89"/>
        <v>#REF!</v>
      </c>
      <c r="W262" s="270" t="e">
        <f t="shared" si="89"/>
        <v>#REF!</v>
      </c>
      <c r="X262" s="270" t="e">
        <f t="shared" si="89"/>
        <v>#REF!</v>
      </c>
      <c r="Y262" s="270" t="e">
        <f t="shared" si="89"/>
        <v>#REF!</v>
      </c>
      <c r="Z262" s="270" t="e">
        <f t="shared" si="89"/>
        <v>#REF!</v>
      </c>
      <c r="AA262" s="270" t="e">
        <f t="shared" si="89"/>
        <v>#REF!</v>
      </c>
      <c r="AB262" s="270" t="e">
        <f t="shared" si="89"/>
        <v>#REF!</v>
      </c>
      <c r="AC262" s="270" t="e">
        <f t="shared" si="89"/>
        <v>#REF!</v>
      </c>
      <c r="AD262" s="270" t="e">
        <f t="shared" si="89"/>
        <v>#REF!</v>
      </c>
      <c r="AE262" s="270">
        <f t="shared" si="89"/>
        <v>0.93567531942886417</v>
      </c>
      <c r="AF262" s="270" t="e">
        <f t="shared" si="89"/>
        <v>#REF!</v>
      </c>
      <c r="AG262" s="270" t="e">
        <f t="shared" si="89"/>
        <v>#REF!</v>
      </c>
      <c r="AH262" s="270" t="e">
        <f t="shared" si="89"/>
        <v>#REF!</v>
      </c>
      <c r="AI262" s="270" t="e">
        <f t="shared" si="89"/>
        <v>#REF!</v>
      </c>
      <c r="AJ262" s="270" t="e">
        <f t="shared" si="89"/>
        <v>#REF!</v>
      </c>
      <c r="AK262" s="270" t="e">
        <f t="shared" si="89"/>
        <v>#REF!</v>
      </c>
      <c r="AL262" s="270" t="e">
        <f t="shared" si="89"/>
        <v>#REF!</v>
      </c>
      <c r="AM262" s="270" t="e">
        <f t="shared" si="89"/>
        <v>#REF!</v>
      </c>
      <c r="AN262" s="270" t="e">
        <f t="shared" si="89"/>
        <v>#REF!</v>
      </c>
      <c r="AO262" s="270" t="e">
        <f t="shared" si="89"/>
        <v>#REF!</v>
      </c>
      <c r="AP262" s="270" t="e">
        <f t="shared" si="89"/>
        <v>#REF!</v>
      </c>
      <c r="AQ262" s="270" t="e">
        <f t="shared" si="89"/>
        <v>#REF!</v>
      </c>
      <c r="AR262" s="270" t="e">
        <f t="shared" si="89"/>
        <v>#REF!</v>
      </c>
      <c r="AS262" s="270" t="e">
        <f t="shared" si="89"/>
        <v>#REF!</v>
      </c>
      <c r="AT262" s="270" t="e">
        <f t="shared" si="89"/>
        <v>#REF!</v>
      </c>
      <c r="AU262" s="270" t="e">
        <f t="shared" si="89"/>
        <v>#REF!</v>
      </c>
      <c r="AV262" s="271" t="e">
        <f t="shared" si="89"/>
        <v>#REF!</v>
      </c>
    </row>
    <row r="263" spans="1:48">
      <c r="A263" s="253" t="s">
        <v>725</v>
      </c>
      <c r="B263" s="264">
        <f>SUM(B258:B262)</f>
        <v>0.99999999999999989</v>
      </c>
      <c r="C263" s="264" t="e">
        <f>SUM(C258:C262)</f>
        <v>#REF!</v>
      </c>
      <c r="D263" s="264" t="e">
        <f t="shared" ref="D263:AV263" si="90">SUM(D258:D262)</f>
        <v>#REF!</v>
      </c>
      <c r="E263" s="264" t="e">
        <f t="shared" si="90"/>
        <v>#REF!</v>
      </c>
      <c r="F263" s="264" t="e">
        <f t="shared" si="90"/>
        <v>#REF!</v>
      </c>
      <c r="G263" s="264" t="e">
        <f t="shared" si="90"/>
        <v>#REF!</v>
      </c>
      <c r="H263" s="264" t="e">
        <f t="shared" si="90"/>
        <v>#REF!</v>
      </c>
      <c r="I263" s="264" t="e">
        <f t="shared" si="90"/>
        <v>#REF!</v>
      </c>
      <c r="J263" s="264" t="e">
        <f t="shared" si="90"/>
        <v>#REF!</v>
      </c>
      <c r="K263" s="264" t="e">
        <f t="shared" si="90"/>
        <v>#REF!</v>
      </c>
      <c r="L263" s="264" t="e">
        <f t="shared" si="90"/>
        <v>#REF!</v>
      </c>
      <c r="M263" s="264" t="e">
        <f t="shared" si="90"/>
        <v>#REF!</v>
      </c>
      <c r="N263" s="264" t="e">
        <f t="shared" si="90"/>
        <v>#REF!</v>
      </c>
      <c r="O263" s="264" t="e">
        <f t="shared" si="90"/>
        <v>#REF!</v>
      </c>
      <c r="P263" s="264" t="e">
        <f t="shared" si="90"/>
        <v>#REF!</v>
      </c>
      <c r="Q263" s="264" t="e">
        <f t="shared" si="90"/>
        <v>#REF!</v>
      </c>
      <c r="R263" s="264" t="e">
        <f t="shared" si="90"/>
        <v>#REF!</v>
      </c>
      <c r="S263" s="264" t="e">
        <f t="shared" si="90"/>
        <v>#REF!</v>
      </c>
      <c r="T263" s="264" t="e">
        <f t="shared" si="90"/>
        <v>#REF!</v>
      </c>
      <c r="U263" s="264" t="e">
        <f t="shared" si="90"/>
        <v>#REF!</v>
      </c>
      <c r="V263" s="264" t="e">
        <f t="shared" si="90"/>
        <v>#REF!</v>
      </c>
      <c r="W263" s="264" t="e">
        <f t="shared" si="90"/>
        <v>#REF!</v>
      </c>
      <c r="X263" s="264" t="e">
        <f t="shared" si="90"/>
        <v>#REF!</v>
      </c>
      <c r="Y263" s="264" t="e">
        <f t="shared" si="90"/>
        <v>#REF!</v>
      </c>
      <c r="Z263" s="264" t="e">
        <f t="shared" si="90"/>
        <v>#REF!</v>
      </c>
      <c r="AA263" s="264" t="e">
        <f t="shared" si="90"/>
        <v>#REF!</v>
      </c>
      <c r="AB263" s="264" t="e">
        <f t="shared" si="90"/>
        <v>#REF!</v>
      </c>
      <c r="AC263" s="264" t="e">
        <f t="shared" si="90"/>
        <v>#REF!</v>
      </c>
      <c r="AD263" s="264" t="e">
        <f t="shared" si="90"/>
        <v>#REF!</v>
      </c>
      <c r="AE263" s="264">
        <f t="shared" si="90"/>
        <v>1.0000000000000002</v>
      </c>
      <c r="AF263" s="264" t="e">
        <f t="shared" si="90"/>
        <v>#REF!</v>
      </c>
      <c r="AG263" s="264" t="e">
        <f t="shared" si="90"/>
        <v>#REF!</v>
      </c>
      <c r="AH263" s="264" t="e">
        <f t="shared" si="90"/>
        <v>#REF!</v>
      </c>
      <c r="AI263" s="264" t="e">
        <f t="shared" si="90"/>
        <v>#REF!</v>
      </c>
      <c r="AJ263" s="264" t="e">
        <f t="shared" si="90"/>
        <v>#REF!</v>
      </c>
      <c r="AK263" s="264" t="e">
        <f t="shared" si="90"/>
        <v>#REF!</v>
      </c>
      <c r="AL263" s="264" t="e">
        <f t="shared" si="90"/>
        <v>#REF!</v>
      </c>
      <c r="AM263" s="264" t="e">
        <f t="shared" si="90"/>
        <v>#REF!</v>
      </c>
      <c r="AN263" s="264" t="e">
        <f t="shared" si="90"/>
        <v>#REF!</v>
      </c>
      <c r="AO263" s="264" t="e">
        <f t="shared" si="90"/>
        <v>#REF!</v>
      </c>
      <c r="AP263" s="264" t="e">
        <f t="shared" si="90"/>
        <v>#REF!</v>
      </c>
      <c r="AQ263" s="264" t="e">
        <f t="shared" si="90"/>
        <v>#REF!</v>
      </c>
      <c r="AR263" s="264" t="e">
        <f t="shared" si="90"/>
        <v>#REF!</v>
      </c>
      <c r="AS263" s="264" t="e">
        <f t="shared" si="90"/>
        <v>#REF!</v>
      </c>
      <c r="AT263" s="264" t="e">
        <f t="shared" si="90"/>
        <v>#REF!</v>
      </c>
      <c r="AU263" s="264" t="e">
        <f t="shared" si="90"/>
        <v>#REF!</v>
      </c>
      <c r="AV263" s="264" t="e">
        <f t="shared" si="90"/>
        <v>#REF!</v>
      </c>
    </row>
    <row r="271" spans="1:48" s="246" customFormat="1" ht="15" thickBot="1">
      <c r="B271" s="281"/>
      <c r="C271" s="281"/>
      <c r="D271" s="281"/>
      <c r="E271" s="281"/>
      <c r="F271" s="281"/>
      <c r="G271" s="281"/>
      <c r="H271" s="281"/>
      <c r="I271" s="281"/>
      <c r="J271" s="281"/>
      <c r="K271" s="281"/>
      <c r="L271" s="281"/>
      <c r="M271" s="281"/>
      <c r="N271" s="281"/>
      <c r="O271" s="281"/>
      <c r="P271" s="281"/>
      <c r="Q271" s="281"/>
      <c r="R271" s="281"/>
      <c r="S271" s="281"/>
      <c r="T271" s="281"/>
      <c r="U271" s="281"/>
      <c r="V271" s="281"/>
      <c r="W271" s="281"/>
      <c r="X271" s="281"/>
      <c r="Y271" s="281"/>
      <c r="Z271" s="281"/>
      <c r="AA271" s="281"/>
      <c r="AB271" s="281"/>
      <c r="AC271" s="281"/>
      <c r="AD271" s="281"/>
      <c r="AE271" s="281"/>
      <c r="AF271" s="281"/>
      <c r="AG271" s="281"/>
      <c r="AH271" s="281"/>
      <c r="AI271" s="281"/>
      <c r="AJ271" s="281"/>
      <c r="AK271" s="281"/>
      <c r="AL271" s="281"/>
      <c r="AM271" s="281"/>
      <c r="AN271" s="281"/>
      <c r="AO271" s="281"/>
      <c r="AP271" s="281"/>
      <c r="AQ271" s="281"/>
      <c r="AR271" s="281"/>
      <c r="AS271" s="281"/>
      <c r="AT271" s="281"/>
      <c r="AU271" s="281"/>
      <c r="AV271" s="281"/>
    </row>
    <row r="272" spans="1:48">
      <c r="A272" s="241" t="s">
        <v>1024</v>
      </c>
    </row>
    <row r="273" spans="1:48">
      <c r="A273" s="241" t="s">
        <v>999</v>
      </c>
    </row>
    <row r="274" spans="1:48">
      <c r="A274" s="241" t="s">
        <v>1025</v>
      </c>
    </row>
    <row r="275" spans="1:48">
      <c r="B275" s="255" t="s">
        <v>130</v>
      </c>
      <c r="D275" s="251" t="s">
        <v>1002</v>
      </c>
      <c r="E275" s="255"/>
      <c r="F275" s="255" t="s">
        <v>128</v>
      </c>
      <c r="G275" s="255"/>
      <c r="H275" s="255"/>
      <c r="I275" s="255"/>
      <c r="J275" s="255"/>
      <c r="K275" s="255"/>
      <c r="L275" s="255"/>
      <c r="M275" s="255"/>
      <c r="N275" s="255"/>
    </row>
    <row r="276" spans="1:48">
      <c r="B276" s="249" t="s">
        <v>1016</v>
      </c>
      <c r="D276" s="249" t="s">
        <v>1009</v>
      </c>
      <c r="E276" s="249"/>
      <c r="F276" s="249" t="s">
        <v>811</v>
      </c>
      <c r="G276" s="249"/>
      <c r="H276" s="249"/>
      <c r="I276" s="249"/>
      <c r="J276" s="249"/>
      <c r="K276" s="249"/>
      <c r="L276" s="249"/>
      <c r="M276" s="249"/>
      <c r="N276" s="249"/>
    </row>
    <row r="277" spans="1:48">
      <c r="A277" s="242" t="s">
        <v>59</v>
      </c>
      <c r="B277" s="261">
        <v>1</v>
      </c>
      <c r="C277" s="282"/>
      <c r="D277" s="262"/>
      <c r="E277" s="262"/>
      <c r="F277" s="263"/>
      <c r="G277" s="266"/>
      <c r="H277" s="266"/>
      <c r="I277" s="266"/>
      <c r="J277" s="268"/>
      <c r="K277" s="266"/>
      <c r="L277" s="266"/>
      <c r="M277" s="266"/>
      <c r="N277" s="266"/>
      <c r="Q277" s="268"/>
      <c r="R277" s="268"/>
      <c r="S277" s="268"/>
      <c r="T277" s="268"/>
      <c r="U277" s="268"/>
      <c r="W277" s="268"/>
    </row>
    <row r="278" spans="1:48">
      <c r="A278" s="242" t="s">
        <v>92</v>
      </c>
      <c r="B278" s="265">
        <v>1</v>
      </c>
      <c r="C278" s="268"/>
      <c r="D278" s="266"/>
      <c r="E278" s="266"/>
      <c r="F278" s="267"/>
      <c r="G278" s="266"/>
      <c r="H278" s="266"/>
      <c r="I278" s="266"/>
      <c r="J278" s="268"/>
      <c r="K278" s="266"/>
      <c r="L278" s="266"/>
      <c r="M278" s="266"/>
      <c r="N278" s="266"/>
      <c r="Q278" s="268"/>
      <c r="R278" s="268"/>
      <c r="S278" s="268"/>
      <c r="T278" s="268"/>
      <c r="U278" s="268"/>
      <c r="V278" s="268"/>
      <c r="W278" s="268"/>
    </row>
    <row r="279" spans="1:48">
      <c r="A279" s="242" t="s">
        <v>94</v>
      </c>
      <c r="B279" s="265"/>
      <c r="C279" s="268"/>
      <c r="D279" s="266">
        <v>1</v>
      </c>
      <c r="E279" s="266"/>
      <c r="F279" s="267"/>
      <c r="G279" s="266"/>
      <c r="H279" s="266"/>
      <c r="I279" s="266"/>
      <c r="J279" s="268"/>
      <c r="K279" s="266"/>
      <c r="L279" s="266"/>
      <c r="M279" s="266"/>
      <c r="N279" s="266"/>
      <c r="Q279" s="268"/>
      <c r="R279" s="268"/>
      <c r="S279" s="268"/>
      <c r="T279" s="268"/>
      <c r="U279" s="268"/>
      <c r="V279" s="268"/>
      <c r="W279" s="268"/>
    </row>
    <row r="280" spans="1:48">
      <c r="A280" s="242" t="s">
        <v>86</v>
      </c>
      <c r="B280" s="269"/>
      <c r="C280" s="283"/>
      <c r="D280" s="270"/>
      <c r="E280" s="270"/>
      <c r="F280" s="271">
        <v>1</v>
      </c>
      <c r="G280" s="266"/>
      <c r="H280" s="266"/>
      <c r="I280" s="266"/>
      <c r="J280" s="268"/>
      <c r="K280" s="266"/>
      <c r="L280" s="266"/>
      <c r="M280" s="266"/>
      <c r="N280" s="266"/>
      <c r="Q280" s="268"/>
      <c r="R280" s="268"/>
      <c r="S280" s="268"/>
      <c r="T280" s="268"/>
      <c r="U280" s="268"/>
      <c r="V280" s="268"/>
      <c r="W280" s="268"/>
    </row>
    <row r="282" spans="1:48">
      <c r="A282" s="241" t="s">
        <v>17</v>
      </c>
    </row>
    <row r="283" spans="1:48">
      <c r="A283" s="241"/>
    </row>
    <row r="284" spans="1:48">
      <c r="A284" s="253" t="s">
        <v>59</v>
      </c>
      <c r="B284" s="249">
        <v>1971</v>
      </c>
      <c r="C284" s="249">
        <v>1972</v>
      </c>
      <c r="D284" s="249">
        <v>1973</v>
      </c>
      <c r="E284" s="249">
        <v>1974</v>
      </c>
      <c r="F284" s="249">
        <v>1975</v>
      </c>
      <c r="G284" s="249">
        <v>1976</v>
      </c>
      <c r="H284" s="249">
        <v>1977</v>
      </c>
      <c r="I284" s="249">
        <v>1978</v>
      </c>
      <c r="J284" s="249">
        <v>1979</v>
      </c>
      <c r="K284" s="249">
        <v>1980</v>
      </c>
      <c r="L284" s="249">
        <v>1981</v>
      </c>
      <c r="M284" s="249">
        <v>1982</v>
      </c>
      <c r="N284" s="249">
        <v>1983</v>
      </c>
      <c r="O284" s="249">
        <v>1984</v>
      </c>
      <c r="P284" s="249">
        <v>1985</v>
      </c>
      <c r="Q284" s="249">
        <v>1986</v>
      </c>
      <c r="R284" s="249">
        <v>1987</v>
      </c>
      <c r="S284" s="249">
        <v>1988</v>
      </c>
      <c r="T284" s="249">
        <v>1989</v>
      </c>
      <c r="U284" s="249">
        <v>1990</v>
      </c>
      <c r="V284" s="249">
        <v>1991</v>
      </c>
      <c r="W284" s="249">
        <v>1992</v>
      </c>
      <c r="X284" s="249">
        <v>1993</v>
      </c>
      <c r="Y284" s="249">
        <v>1994</v>
      </c>
      <c r="Z284" s="249">
        <v>1995</v>
      </c>
      <c r="AA284" s="249">
        <v>1996</v>
      </c>
      <c r="AB284" s="249">
        <v>1997</v>
      </c>
      <c r="AC284" s="249">
        <v>1998</v>
      </c>
      <c r="AD284" s="249">
        <v>1999</v>
      </c>
      <c r="AE284" s="249">
        <v>2000</v>
      </c>
      <c r="AF284" s="249">
        <v>2001</v>
      </c>
      <c r="AG284" s="249">
        <v>2002</v>
      </c>
      <c r="AH284" s="249">
        <v>2003</v>
      </c>
      <c r="AI284" s="249">
        <v>2004</v>
      </c>
      <c r="AJ284" s="249">
        <v>2005</v>
      </c>
      <c r="AK284" s="249">
        <v>2006</v>
      </c>
      <c r="AL284" s="249">
        <v>2007</v>
      </c>
      <c r="AM284" s="249">
        <v>2008</v>
      </c>
      <c r="AN284" s="249">
        <v>2009</v>
      </c>
      <c r="AO284" s="249">
        <v>2010</v>
      </c>
      <c r="AP284" s="249">
        <v>2011</v>
      </c>
      <c r="AQ284" s="249">
        <v>2012</v>
      </c>
      <c r="AR284" s="249">
        <v>2013</v>
      </c>
      <c r="AS284" s="249">
        <v>2014</v>
      </c>
      <c r="AT284" s="249">
        <v>2015</v>
      </c>
      <c r="AU284" s="249">
        <v>2016</v>
      </c>
      <c r="AV284" s="249">
        <v>2017</v>
      </c>
    </row>
    <row r="285" spans="1:48" ht="15">
      <c r="A285" s="303" t="s">
        <v>1057</v>
      </c>
      <c r="B285" s="261">
        <f>'4.c Electricity breakdown'!C139</f>
        <v>0.32217412978046778</v>
      </c>
      <c r="C285" s="262">
        <f>'4.c Electricity breakdown'!D139</f>
        <v>0.31953606656787387</v>
      </c>
      <c r="D285" s="262">
        <f>'4.c Electricity breakdown'!E139</f>
        <v>0.31693120404865394</v>
      </c>
      <c r="E285" s="262">
        <f>'4.c Electricity breakdown'!F139</f>
        <v>0.31435892000973742</v>
      </c>
      <c r="F285" s="262">
        <f>'4.c Electricity breakdown'!G139</f>
        <v>0.31181860676246659</v>
      </c>
      <c r="G285" s="262">
        <f>'4.c Electricity breakdown'!H139</f>
        <v>0.30930967194298131</v>
      </c>
      <c r="H285" s="262">
        <f>'4.c Electricity breakdown'!I139</f>
        <v>0.30683153742126401</v>
      </c>
      <c r="I285" s="262">
        <f>'4.c Electricity breakdown'!J139</f>
        <v>0.30438364010062152</v>
      </c>
      <c r="J285" s="262">
        <f>'4.c Electricity breakdown'!K139</f>
        <v>0.30196542962261907</v>
      </c>
      <c r="K285" s="262">
        <f>'4.c Electricity breakdown'!L139</f>
        <v>0.29957636920199299</v>
      </c>
      <c r="L285" s="262">
        <f>'4.c Electricity breakdown'!M139</f>
        <v>0.28871587740545729</v>
      </c>
      <c r="M285" s="262">
        <f>'4.c Electricity breakdown'!N139</f>
        <v>0.28877456488455061</v>
      </c>
      <c r="N285" s="262">
        <f>'4.c Electricity breakdown'!O139</f>
        <v>0.29857093117155464</v>
      </c>
      <c r="O285" s="262">
        <f>'4.c Electricity breakdown'!P139</f>
        <v>0.30121054611047449</v>
      </c>
      <c r="P285" s="262">
        <f>'4.c Electricity breakdown'!Q139</f>
        <v>0.2846442115520319</v>
      </c>
      <c r="Q285" s="262">
        <f>'4.c Electricity breakdown'!R139</f>
        <v>0.28496816169094558</v>
      </c>
      <c r="R285" s="262">
        <f>'4.c Electricity breakdown'!S139</f>
        <v>0.28368893276248108</v>
      </c>
      <c r="S285" s="262">
        <f>'4.c Electricity breakdown'!T139</f>
        <v>0.27922739404631564</v>
      </c>
      <c r="T285" s="262">
        <f>'4.c Electricity breakdown'!U139</f>
        <v>0.27866019263536634</v>
      </c>
      <c r="U285" s="262">
        <f>'4.c Electricity breakdown'!V139</f>
        <v>0.28176207038558054</v>
      </c>
      <c r="V285" s="262">
        <f>'4.c Electricity breakdown'!W139</f>
        <v>0.28382196423783962</v>
      </c>
      <c r="W285" s="262">
        <f>'4.c Electricity breakdown'!X139</f>
        <v>0.2854968186578517</v>
      </c>
      <c r="X285" s="262">
        <f>'4.c Electricity breakdown'!Y139</f>
        <v>0.29568618205832448</v>
      </c>
      <c r="Y285" s="262">
        <f>'4.c Electricity breakdown'!Z139</f>
        <v>0.29601469322572832</v>
      </c>
      <c r="Z285" s="262">
        <f>'4.c Electricity breakdown'!AA139</f>
        <v>0.2934301931134603</v>
      </c>
      <c r="AA285" s="262">
        <f>'4.c Electricity breakdown'!AB139</f>
        <v>0.26447154747457718</v>
      </c>
      <c r="AB285" s="262">
        <f>'4.c Electricity breakdown'!AC139</f>
        <v>0.23701868222523736</v>
      </c>
      <c r="AC285" s="262">
        <f>'4.c Electricity breakdown'!AD139</f>
        <v>0.22892141121199402</v>
      </c>
      <c r="AD285" s="262">
        <f>'4.c Electricity breakdown'!AE139</f>
        <v>0.21805879212239562</v>
      </c>
      <c r="AE285" s="262">
        <f>'4.c Electricity breakdown'!AF139</f>
        <v>0.22357649776014007</v>
      </c>
      <c r="AF285" s="262">
        <f>'4.c Electricity breakdown'!AG139</f>
        <v>0.2025674656651317</v>
      </c>
      <c r="AG285" s="262">
        <f>'4.c Electricity breakdown'!AH139</f>
        <v>0.18563308644167556</v>
      </c>
      <c r="AH285" s="262">
        <f>'4.c Electricity breakdown'!AI139</f>
        <v>0.16772254299784994</v>
      </c>
      <c r="AI285" s="262">
        <f>'4.c Electricity breakdown'!AJ139</f>
        <v>0.15719774084934959</v>
      </c>
      <c r="AJ285" s="262">
        <f>'4.c Electricity breakdown'!AK139</f>
        <v>0.15070305675920664</v>
      </c>
      <c r="AK285" s="262">
        <f>'4.c Electricity breakdown'!AL139</f>
        <v>0.15278163467141492</v>
      </c>
      <c r="AL285" s="262">
        <f>'4.c Electricity breakdown'!AM139</f>
        <v>0.1553525620278936</v>
      </c>
      <c r="AM285" s="262">
        <f>'4.c Electricity breakdown'!AN139</f>
        <v>0.1499026652176241</v>
      </c>
      <c r="AN285" s="262">
        <f>'4.c Electricity breakdown'!AO139</f>
        <v>0.14300710928706686</v>
      </c>
      <c r="AO285" s="262">
        <f>'4.c Electricity breakdown'!AP139</f>
        <v>0.13648830413438612</v>
      </c>
      <c r="AP285" s="262">
        <f>'4.c Electricity breakdown'!AQ139</f>
        <v>0.13190445786188951</v>
      </c>
      <c r="AQ285" s="262">
        <f>'4.c Electricity breakdown'!AR139</f>
        <v>0.14008695317229752</v>
      </c>
      <c r="AR285" s="262">
        <f>'4.c Electricity breakdown'!AS139</f>
        <v>0.13867165155962458</v>
      </c>
      <c r="AS285" s="262">
        <f>'4.c Electricity breakdown'!AT139</f>
        <v>0.13783854046485691</v>
      </c>
      <c r="AT285" s="262">
        <f>'4.c Electricity breakdown'!AU139</f>
        <v>0.13661589531366297</v>
      </c>
      <c r="AU285" s="262">
        <f>'4.c Electricity breakdown'!AV139</f>
        <v>0.13410029708455851</v>
      </c>
      <c r="AV285" s="263">
        <f>'4.c Electricity breakdown'!AW139</f>
        <v>0.1425305266906797</v>
      </c>
    </row>
    <row r="286" spans="1:48" ht="15">
      <c r="A286" s="303" t="s">
        <v>1053</v>
      </c>
      <c r="B286" s="265">
        <f>'4.c Electricity breakdown'!C140</f>
        <v>0</v>
      </c>
      <c r="C286" s="266">
        <f>'4.c Electricity breakdown'!D140</f>
        <v>1.867606E-3</v>
      </c>
      <c r="D286" s="266">
        <f>'4.c Electricity breakdown'!E140</f>
        <v>3.7352129999999998E-3</v>
      </c>
      <c r="E286" s="266">
        <f>'4.c Electricity breakdown'!F140</f>
        <v>5.6028190000000002E-3</v>
      </c>
      <c r="F286" s="266">
        <f>'4.c Electricity breakdown'!G140</f>
        <v>7.4704250000000002E-3</v>
      </c>
      <c r="G286" s="266">
        <f>'4.c Electricity breakdown'!H140</f>
        <v>9.3380310000000001E-3</v>
      </c>
      <c r="H286" s="266">
        <f>'4.c Electricity breakdown'!I140</f>
        <v>1.1205638E-2</v>
      </c>
      <c r="I286" s="266">
        <f>'4.c Electricity breakdown'!J140</f>
        <v>1.3073243999999999E-2</v>
      </c>
      <c r="J286" s="266">
        <f>'4.c Electricity breakdown'!K140</f>
        <v>1.494085E-2</v>
      </c>
      <c r="K286" s="266">
        <f>'4.c Electricity breakdown'!L140</f>
        <v>1.6808455999999999E-2</v>
      </c>
      <c r="L286" s="266">
        <f>'4.c Electricity breakdown'!M140</f>
        <v>1.8676063E-2</v>
      </c>
      <c r="M286" s="266">
        <f>'4.c Electricity breakdown'!N140</f>
        <v>2.0543669000000001E-2</v>
      </c>
      <c r="N286" s="266">
        <f>'4.c Electricity breakdown'!O140</f>
        <v>2.2411275000000001E-2</v>
      </c>
      <c r="O286" s="266">
        <f>'4.c Electricity breakdown'!P140</f>
        <v>2.4278882000000002E-2</v>
      </c>
      <c r="P286" s="266">
        <f>'4.c Electricity breakdown'!Q140</f>
        <v>2.6146487999999999E-2</v>
      </c>
      <c r="Q286" s="266">
        <f>'4.c Electricity breakdown'!R140</f>
        <v>2.8014094E-2</v>
      </c>
      <c r="R286" s="266">
        <f>'4.c Electricity breakdown'!S140</f>
        <v>2.9881700000000001E-2</v>
      </c>
      <c r="S286" s="266">
        <f>'4.c Electricity breakdown'!T140</f>
        <v>3.1749306999999997E-2</v>
      </c>
      <c r="T286" s="266">
        <f>'4.c Electricity breakdown'!U140</f>
        <v>3.3616912999999998E-2</v>
      </c>
      <c r="U286" s="266">
        <f>'4.c Electricity breakdown'!V140</f>
        <v>3.5484518999999999E-2</v>
      </c>
      <c r="V286" s="266">
        <f>'4.c Electricity breakdown'!W140</f>
        <v>3.7352125E-2</v>
      </c>
      <c r="W286" s="266">
        <f>'4.c Electricity breakdown'!X140</f>
        <v>3.9219732E-2</v>
      </c>
      <c r="X286" s="266">
        <f>'4.c Electricity breakdown'!Y140</f>
        <v>4.1087338000000001E-2</v>
      </c>
      <c r="Y286" s="266">
        <f>'4.c Electricity breakdown'!Z140</f>
        <v>4.2954944000000002E-2</v>
      </c>
      <c r="Z286" s="266">
        <f>'4.c Electricity breakdown'!AA140</f>
        <v>4.4822551000000002E-2</v>
      </c>
      <c r="AA286" s="266">
        <f>'4.c Electricity breakdown'!AB140</f>
        <v>4.6690157000000003E-2</v>
      </c>
      <c r="AB286" s="266">
        <f>'4.c Electricity breakdown'!AC140</f>
        <v>4.8557762999999997E-2</v>
      </c>
      <c r="AC286" s="266">
        <f>'4.c Electricity breakdown'!AD140</f>
        <v>5.0425368999999998E-2</v>
      </c>
      <c r="AD286" s="266">
        <f>'4.c Electricity breakdown'!AE140</f>
        <v>5.2292975999999998E-2</v>
      </c>
      <c r="AE286" s="266">
        <f>'4.c Electricity breakdown'!AF140</f>
        <v>5.4160581999999999E-2</v>
      </c>
      <c r="AF286" s="266">
        <f>'4.c Electricity breakdown'!AG140</f>
        <v>5.6028188E-2</v>
      </c>
      <c r="AG286" s="266">
        <f>'4.c Electricity breakdown'!AH140</f>
        <v>5.7895794E-2</v>
      </c>
      <c r="AH286" s="266">
        <f>'4.c Electricity breakdown'!AI140</f>
        <v>5.9763401000000001E-2</v>
      </c>
      <c r="AI286" s="266">
        <f>'4.c Electricity breakdown'!AJ140</f>
        <v>6.1631007000000002E-2</v>
      </c>
      <c r="AJ286" s="266">
        <f>'4.c Electricity breakdown'!AK140</f>
        <v>6.3498612999999995E-2</v>
      </c>
      <c r="AK286" s="266">
        <f>'4.c Electricity breakdown'!AL140</f>
        <v>6.5366220000000003E-2</v>
      </c>
      <c r="AL286" s="266">
        <f>'4.c Electricity breakdown'!AM140</f>
        <v>6.7233825999999997E-2</v>
      </c>
      <c r="AM286" s="266">
        <f>'4.c Electricity breakdown'!AN140</f>
        <v>6.9101432000000004E-2</v>
      </c>
      <c r="AN286" s="266">
        <f>'4.c Electricity breakdown'!AO140</f>
        <v>7.0969037999999998E-2</v>
      </c>
      <c r="AO286" s="266">
        <f>'4.c Electricity breakdown'!AP140</f>
        <v>7.2836645000000005E-2</v>
      </c>
      <c r="AP286" s="266">
        <f>'4.c Electricity breakdown'!AQ140</f>
        <v>7.4704250999999999E-2</v>
      </c>
      <c r="AQ286" s="266">
        <f>'4.c Electricity breakdown'!AR140</f>
        <v>7.6571856999999993E-2</v>
      </c>
      <c r="AR286" s="266">
        <f>'4.c Electricity breakdown'!AS140</f>
        <v>7.8439463000000001E-2</v>
      </c>
      <c r="AS286" s="266">
        <f>'4.c Electricity breakdown'!AT140</f>
        <v>8.0307069999999994E-2</v>
      </c>
      <c r="AT286" s="266">
        <f>'4.c Electricity breakdown'!AU140</f>
        <v>8.2174676000000002E-2</v>
      </c>
      <c r="AU286" s="266">
        <f>'4.c Electricity breakdown'!AV140</f>
        <v>8.4042281999999996E-2</v>
      </c>
      <c r="AV286" s="267">
        <f>'4.c Electricity breakdown'!AW140</f>
        <v>8.5909889000000003E-2</v>
      </c>
    </row>
    <row r="287" spans="1:48" ht="15">
      <c r="A287" s="303" t="s">
        <v>1058</v>
      </c>
      <c r="B287" s="265">
        <f>'4.c Electricity breakdown'!C141</f>
        <v>5.7575400097240005E-3</v>
      </c>
      <c r="C287" s="266">
        <f>'4.c Electricity breakdown'!D141</f>
        <v>1.5015457155590644E-2</v>
      </c>
      <c r="D287" s="266">
        <f>'4.c Electricity breakdown'!E141</f>
        <v>2.4122257639312826E-2</v>
      </c>
      <c r="E287" s="266">
        <f>'4.c Electricity breakdown'!F141</f>
        <v>3.308077644986257E-2</v>
      </c>
      <c r="F287" s="266">
        <f>'4.c Electricity breakdown'!G141</f>
        <v>4.1893778050899742E-2</v>
      </c>
      <c r="G287" s="266">
        <f>'4.c Electricity breakdown'!H141</f>
        <v>5.0563958626396961E-2</v>
      </c>
      <c r="H287" s="266">
        <f>'4.c Electricity breakdown'!I141</f>
        <v>5.9093948101875189E-2</v>
      </c>
      <c r="I287" s="266">
        <f>'4.c Electricity breakdown'!J141</f>
        <v>6.7486312394135897E-2</v>
      </c>
      <c r="J287" s="266">
        <f>'4.c Electricity breakdown'!K141</f>
        <v>7.5743555024472747E-2</v>
      </c>
      <c r="K287" s="266">
        <f>'4.c Electricity breakdown'!L141</f>
        <v>8.3868119207134675E-2</v>
      </c>
      <c r="L287" s="266">
        <f>'4.c Electricity breakdown'!M141</f>
        <v>9.0231778853504072E-2</v>
      </c>
      <c r="M287" s="266">
        <f>'4.c Electricity breakdown'!N141</f>
        <v>0.10076896103837277</v>
      </c>
      <c r="N287" s="266">
        <f>'4.c Electricity breakdown'!O141</f>
        <v>0.10621540293361856</v>
      </c>
      <c r="O287" s="266">
        <f>'4.c Electricity breakdown'!P141</f>
        <v>0.11066986081201272</v>
      </c>
      <c r="P287" s="266">
        <f>'4.c Electricity breakdown'!Q141</f>
        <v>0.12118239077853789</v>
      </c>
      <c r="Q287" s="266">
        <f>'4.c Electricity breakdown'!R141</f>
        <v>0.13142996506932841</v>
      </c>
      <c r="R287" s="266">
        <f>'4.c Electricity breakdown'!S141</f>
        <v>0.14091752657341319</v>
      </c>
      <c r="S287" s="266">
        <f>'4.c Electricity breakdown'!T141</f>
        <v>0.14828642952954543</v>
      </c>
      <c r="T287" s="266">
        <f>'4.c Electricity breakdown'!U141</f>
        <v>0.15301863509176991</v>
      </c>
      <c r="U287" s="266">
        <f>'4.c Electricity breakdown'!V141</f>
        <v>0.15687227088618361</v>
      </c>
      <c r="V287" s="266">
        <f>'4.c Electricity breakdown'!W141</f>
        <v>0.16170598253587204</v>
      </c>
      <c r="W287" s="266">
        <f>'4.c Electricity breakdown'!X141</f>
        <v>0.16286203166148</v>
      </c>
      <c r="X287" s="266">
        <f>'4.c Electricity breakdown'!Y141</f>
        <v>0.1611139812203386</v>
      </c>
      <c r="Y287" s="266">
        <f>'4.c Electricity breakdown'!Z141</f>
        <v>0.16118994418374705</v>
      </c>
      <c r="Z287" s="266">
        <f>'4.c Electricity breakdown'!AA141</f>
        <v>0.16874574332684275</v>
      </c>
      <c r="AA287" s="266">
        <f>'4.c Electricity breakdown'!AB141</f>
        <v>0.17509273695891053</v>
      </c>
      <c r="AB287" s="266">
        <f>'4.c Electricity breakdown'!AC141</f>
        <v>0.1841021635250375</v>
      </c>
      <c r="AC287" s="266">
        <f>'4.c Electricity breakdown'!AD141</f>
        <v>0.18675236052412214</v>
      </c>
      <c r="AD287" s="266">
        <f>'4.c Electricity breakdown'!AE141</f>
        <v>0.19015171249997453</v>
      </c>
      <c r="AE287" s="266">
        <f>'4.c Electricity breakdown'!AF141</f>
        <v>0.1895060052910881</v>
      </c>
      <c r="AF287" s="266">
        <f>'4.c Electricity breakdown'!AG141</f>
        <v>0.19949016786381479</v>
      </c>
      <c r="AG287" s="266">
        <f>'4.c Electricity breakdown'!AH141</f>
        <v>0.21668961086516297</v>
      </c>
      <c r="AH287" s="266">
        <f>'4.c Electricity breakdown'!AI141</f>
        <v>0.23284424077337781</v>
      </c>
      <c r="AI287" s="266">
        <f>'4.c Electricity breakdown'!AJ141</f>
        <v>0.24584060491973511</v>
      </c>
      <c r="AJ287" s="266">
        <f>'4.c Electricity breakdown'!AK141</f>
        <v>0.25907008320585256</v>
      </c>
      <c r="AK287" s="266">
        <f>'4.c Electricity breakdown'!AL141</f>
        <v>0.26346572432396209</v>
      </c>
      <c r="AL287" s="266">
        <f>'4.c Electricity breakdown'!AM141</f>
        <v>0.2698984622879449</v>
      </c>
      <c r="AM287" s="266">
        <f>'4.c Electricity breakdown'!AN141</f>
        <v>0.27915080163798767</v>
      </c>
      <c r="AN287" s="266">
        <f>'4.c Electricity breakdown'!AO141</f>
        <v>0.28830908619095647</v>
      </c>
      <c r="AO287" s="266">
        <f>'4.c Electricity breakdown'!AP141</f>
        <v>0.29725633128613932</v>
      </c>
      <c r="AP287" s="266">
        <f>'4.c Electricity breakdown'!AQ141</f>
        <v>0.30976179922597913</v>
      </c>
      <c r="AQ287" s="266">
        <f>'4.c Electricity breakdown'!AR141</f>
        <v>0.31655978793796385</v>
      </c>
      <c r="AR287" s="266">
        <f>'4.c Electricity breakdown'!AS141</f>
        <v>0.31361851468760304</v>
      </c>
      <c r="AS287" s="266">
        <f>'4.c Electricity breakdown'!AT141</f>
        <v>0.31178279157120653</v>
      </c>
      <c r="AT287" s="266">
        <f>'4.c Electricity breakdown'!AU141</f>
        <v>0.31071968152333063</v>
      </c>
      <c r="AU287" s="266">
        <f>'4.c Electricity breakdown'!AV141</f>
        <v>0.30740733700430384</v>
      </c>
      <c r="AV287" s="267">
        <f>'4.c Electricity breakdown'!AW141</f>
        <v>0.31122788846921712</v>
      </c>
    </row>
    <row r="288" spans="1:48" ht="15">
      <c r="A288" s="303" t="s">
        <v>1055</v>
      </c>
      <c r="B288" s="265">
        <f>'4.c Electricity breakdown'!C142</f>
        <v>0.20439651454322527</v>
      </c>
      <c r="C288" s="266">
        <f>'4.c Electricity breakdown'!D142</f>
        <v>0.19973849868517274</v>
      </c>
      <c r="D288" s="266">
        <f>'4.c Electricity breakdown'!E142</f>
        <v>0.19515020327275429</v>
      </c>
      <c r="E288" s="266">
        <f>'4.c Electricity breakdown'!F142</f>
        <v>0.19063032074199535</v>
      </c>
      <c r="F288" s="266">
        <f>'4.c Electricity breakdown'!G142</f>
        <v>0.18617757544600885</v>
      </c>
      <c r="G288" s="266">
        <f>'4.c Electricity breakdown'!H142</f>
        <v>0.18179072344713854</v>
      </c>
      <c r="H288" s="266">
        <f>'4.c Electricity breakdown'!I142</f>
        <v>0.17746855117032129</v>
      </c>
      <c r="I288" s="266">
        <f>'4.c Electricity breakdown'!J142</f>
        <v>0.17320987519333558</v>
      </c>
      <c r="J288" s="266">
        <f>'4.c Electricity breakdown'!K142</f>
        <v>0.16901354026020116</v>
      </c>
      <c r="K288" s="266">
        <f>'4.c Electricity breakdown'!L142</f>
        <v>0.16487841914583459</v>
      </c>
      <c r="L288" s="266">
        <f>'4.c Electricity breakdown'!M142</f>
        <v>0.1550694975977549</v>
      </c>
      <c r="M288" s="266">
        <f>'4.c Electricity breakdown'!N142</f>
        <v>0.15281231219922697</v>
      </c>
      <c r="N288" s="266">
        <f>'4.c Electricity breakdown'!O142</f>
        <v>0.15557139645238355</v>
      </c>
      <c r="O288" s="266">
        <f>'4.c Electricity breakdown'!P142</f>
        <v>0.15443913080070074</v>
      </c>
      <c r="P288" s="266">
        <f>'4.c Electricity breakdown'!Q142</f>
        <v>0.14351524468590232</v>
      </c>
      <c r="Q288" s="266">
        <f>'4.c Electricity breakdown'!R142</f>
        <v>0.14118343088470225</v>
      </c>
      <c r="R288" s="266">
        <f>'4.c Electricity breakdown'!S142</f>
        <v>0.13800103740274658</v>
      </c>
      <c r="S288" s="266">
        <f>'4.c Electricity breakdown'!T142</f>
        <v>0.13325600392717865</v>
      </c>
      <c r="T288" s="266">
        <f>'4.c Electricity breakdown'!U142</f>
        <v>0.13034715168069871</v>
      </c>
      <c r="U288" s="266">
        <f>'4.c Electricity breakdown'!V142</f>
        <v>0.12905829117519196</v>
      </c>
      <c r="V288" s="266">
        <f>'4.c Electricity breakdown'!W142</f>
        <v>0.12716616634207448</v>
      </c>
      <c r="W288" s="266">
        <f>'4.c Electricity breakdown'!X142</f>
        <v>0.12630046173688031</v>
      </c>
      <c r="X288" s="266">
        <f>'4.c Electricity breakdown'!Y142</f>
        <v>0.12327563710025109</v>
      </c>
      <c r="Y288" s="266">
        <f>'4.c Electricity breakdown'!Z142</f>
        <v>0.12175563884638765</v>
      </c>
      <c r="Z288" s="266">
        <f>'4.c Electricity breakdown'!AA142</f>
        <v>0.12589560834889396</v>
      </c>
      <c r="AA288" s="266">
        <f>'4.c Electricity breakdown'!AB142</f>
        <v>0.12908046407294746</v>
      </c>
      <c r="AB288" s="266">
        <f>'4.c Electricity breakdown'!AC142</f>
        <v>0.1341617927480854</v>
      </c>
      <c r="AC288" s="266">
        <f>'4.c Electricity breakdown'!AD142</f>
        <v>0.13457269832410071</v>
      </c>
      <c r="AD288" s="266">
        <f>'4.c Electricity breakdown'!AE142</f>
        <v>0.13553012224184438</v>
      </c>
      <c r="AE288" s="266">
        <f>'4.c Electricity breakdown'!AF142</f>
        <v>0.13363240296521195</v>
      </c>
      <c r="AF288" s="266">
        <f>'4.c Electricity breakdown'!AG142</f>
        <v>0.13920548482186718</v>
      </c>
      <c r="AG288" s="266">
        <f>'4.c Electricity breakdown'!AH142</f>
        <v>0.14110967095465757</v>
      </c>
      <c r="AH288" s="266">
        <f>'4.c Electricity breakdown'!AI142</f>
        <v>0.14238023361378496</v>
      </c>
      <c r="AI288" s="266">
        <f>'4.c Electricity breakdown'!AJ142</f>
        <v>0.14190056516048982</v>
      </c>
      <c r="AJ288" s="266">
        <f>'4.c Electricity breakdown'!AK142</f>
        <v>0.14177270689043497</v>
      </c>
      <c r="AK288" s="266">
        <f>'4.c Electricity breakdown'!AL142</f>
        <v>0.13718393301869364</v>
      </c>
      <c r="AL288" s="266">
        <f>'4.c Electricity breakdown'!AM142</f>
        <v>0.13411649180095309</v>
      </c>
      <c r="AM288" s="266">
        <f>'4.c Electricity breakdown'!AN142</f>
        <v>0.13271484909964462</v>
      </c>
      <c r="AN288" s="266">
        <f>'4.c Electricity breakdown'!AO142</f>
        <v>0.13149641686264474</v>
      </c>
      <c r="AO288" s="266">
        <f>'4.c Electricity breakdown'!AP142</f>
        <v>0.13033776142907447</v>
      </c>
      <c r="AP288" s="266">
        <f>'4.c Electricity breakdown'!AQ142</f>
        <v>0.13081370890860997</v>
      </c>
      <c r="AQ288" s="266">
        <f>'4.c Electricity breakdown'!AR142</f>
        <v>0.12629502384378177</v>
      </c>
      <c r="AR288" s="266">
        <f>'4.c Electricity breakdown'!AS142</f>
        <v>0.12434631039554636</v>
      </c>
      <c r="AS288" s="266">
        <f>'4.c Electricity breakdown'!AT142</f>
        <v>0.12414358321903217</v>
      </c>
      <c r="AT288" s="266">
        <f>'4.c Electricity breakdown'!AU142</f>
        <v>0.12362310227398959</v>
      </c>
      <c r="AU288" s="266">
        <f>'4.c Electricity breakdown'!AV142</f>
        <v>0.12212582016544969</v>
      </c>
      <c r="AV288" s="267">
        <f>'4.c Electricity breakdown'!AW142</f>
        <v>0.11581853305754834</v>
      </c>
    </row>
    <row r="289" spans="1:48" ht="15">
      <c r="A289" s="303" t="s">
        <v>1056</v>
      </c>
      <c r="B289" s="269">
        <f>'4.c Electricity breakdown'!C143</f>
        <v>0.46767181566658295</v>
      </c>
      <c r="C289" s="270">
        <f>'4.c Electricity breakdown'!D143</f>
        <v>0.46384237159136277</v>
      </c>
      <c r="D289" s="270">
        <f>'4.c Electricity breakdown'!E143</f>
        <v>0.46006112203927896</v>
      </c>
      <c r="E289" s="270">
        <f>'4.c Electricity breakdown'!F143</f>
        <v>0.45632716379840466</v>
      </c>
      <c r="F289" s="270">
        <f>'4.c Electricity breakdown'!G143</f>
        <v>0.45263961474062475</v>
      </c>
      <c r="G289" s="270">
        <f>'4.c Electricity breakdown'!H143</f>
        <v>0.44899761498348312</v>
      </c>
      <c r="H289" s="270">
        <f>'4.c Electricity breakdown'!I143</f>
        <v>0.4454003253065395</v>
      </c>
      <c r="I289" s="270">
        <f>'4.c Electricity breakdown'!J143</f>
        <v>0.44184692831190703</v>
      </c>
      <c r="J289" s="270">
        <f>'4.c Electricity breakdown'!K143</f>
        <v>0.43833662509270699</v>
      </c>
      <c r="K289" s="270">
        <f>'4.c Electricity breakdown'!L143</f>
        <v>0.4348686364450377</v>
      </c>
      <c r="L289" s="270">
        <f>'4.c Electricity breakdown'!M143</f>
        <v>0.44730678314328387</v>
      </c>
      <c r="M289" s="270">
        <f>'4.c Electricity breakdown'!N143</f>
        <v>0.43710049287784963</v>
      </c>
      <c r="N289" s="270">
        <f>'4.c Electricity breakdown'!O143</f>
        <v>0.4172309944424431</v>
      </c>
      <c r="O289" s="270">
        <f>'4.c Electricity breakdown'!P143</f>
        <v>0.40940158027681206</v>
      </c>
      <c r="P289" s="270">
        <f>'4.c Electricity breakdown'!Q143</f>
        <v>0.42451166498352788</v>
      </c>
      <c r="Q289" s="270">
        <f>'4.c Electricity breakdown'!R143</f>
        <v>0.4144043483550236</v>
      </c>
      <c r="R289" s="270">
        <f>'4.c Electricity breakdown'!S143</f>
        <v>0.40751080326135924</v>
      </c>
      <c r="S289" s="270">
        <f>'4.c Electricity breakdown'!T143</f>
        <v>0.40748086549696033</v>
      </c>
      <c r="T289" s="270">
        <f>'4.c Electricity breakdown'!U143</f>
        <v>0.40435710759216503</v>
      </c>
      <c r="U289" s="270">
        <f>'4.c Electricity breakdown'!V143</f>
        <v>0.39682284855304384</v>
      </c>
      <c r="V289" s="270">
        <f>'4.c Electricity breakdown'!W143</f>
        <v>0.38995376188421393</v>
      </c>
      <c r="W289" s="270">
        <f>'4.c Electricity breakdown'!X143</f>
        <v>0.38612095594378804</v>
      </c>
      <c r="X289" s="270">
        <f>'4.c Electricity breakdown'!Y143</f>
        <v>0.37883686162108587</v>
      </c>
      <c r="Y289" s="270">
        <f>'4.c Electricity breakdown'!Z143</f>
        <v>0.37808477974413696</v>
      </c>
      <c r="Z289" s="270">
        <f>'4.c Electricity breakdown'!AA143</f>
        <v>0.36710590421080302</v>
      </c>
      <c r="AA289" s="270">
        <f>'4.c Electricity breakdown'!AB143</f>
        <v>0.3846650944935649</v>
      </c>
      <c r="AB289" s="270">
        <f>'4.c Electricity breakdown'!AC143</f>
        <v>0.39615959850163973</v>
      </c>
      <c r="AC289" s="270">
        <f>'4.c Electricity breakdown'!AD143</f>
        <v>0.39932816093978318</v>
      </c>
      <c r="AD289" s="270">
        <f>'4.c Electricity breakdown'!AE143</f>
        <v>0.40396639713578547</v>
      </c>
      <c r="AE289" s="270">
        <f>'4.c Electricity breakdown'!AF143</f>
        <v>0.39912451198355992</v>
      </c>
      <c r="AF289" s="270">
        <f>'4.c Electricity breakdown'!AG143</f>
        <v>0.40270869364918632</v>
      </c>
      <c r="AG289" s="270">
        <f>'4.c Electricity breakdown'!AH143</f>
        <v>0.39867183773850384</v>
      </c>
      <c r="AH289" s="270">
        <f>'4.c Electricity breakdown'!AI143</f>
        <v>0.39728958161498729</v>
      </c>
      <c r="AI289" s="270">
        <f>'4.c Electricity breakdown'!AJ143</f>
        <v>0.39343008207042546</v>
      </c>
      <c r="AJ289" s="270">
        <f>'4.c Electricity breakdown'!AK143</f>
        <v>0.38495554014450584</v>
      </c>
      <c r="AK289" s="270">
        <f>'4.c Electricity breakdown'!AL143</f>
        <v>0.38120248798592932</v>
      </c>
      <c r="AL289" s="270">
        <f>'4.c Electricity breakdown'!AM143</f>
        <v>0.37339865788320847</v>
      </c>
      <c r="AM289" s="270">
        <f>'4.c Electricity breakdown'!AN143</f>
        <v>0.3691302520447437</v>
      </c>
      <c r="AN289" s="270">
        <f>'4.c Electricity breakdown'!AO143</f>
        <v>0.36621834965933198</v>
      </c>
      <c r="AO289" s="270">
        <f>'4.c Electricity breakdown'!AP143</f>
        <v>0.3630809581504002</v>
      </c>
      <c r="AP289" s="270">
        <f>'4.c Electricity breakdown'!AQ143</f>
        <v>0.35281578300352145</v>
      </c>
      <c r="AQ289" s="270">
        <f>'4.c Electricity breakdown'!AR143</f>
        <v>0.34048637804595688</v>
      </c>
      <c r="AR289" s="270">
        <f>'4.c Electricity breakdown'!AS143</f>
        <v>0.34492406035722611</v>
      </c>
      <c r="AS289" s="270">
        <f>'4.c Electricity breakdown'!AT143</f>
        <v>0.34592801474490442</v>
      </c>
      <c r="AT289" s="270">
        <f>'4.c Electricity breakdown'!AU143</f>
        <v>0.34686664488901675</v>
      </c>
      <c r="AU289" s="270">
        <f>'4.c Electricity breakdown'!AV143</f>
        <v>0.35232426374568798</v>
      </c>
      <c r="AV289" s="271">
        <f>'4.c Electricity breakdown'!AW143</f>
        <v>0.34451316278255478</v>
      </c>
    </row>
    <row r="290" spans="1:48">
      <c r="A290" s="253" t="s">
        <v>725</v>
      </c>
      <c r="B290" s="264">
        <f>SUM(B285:B289)</f>
        <v>1</v>
      </c>
      <c r="C290" s="264">
        <f t="shared" ref="C290:AV290" si="91">SUM(C285:C289)</f>
        <v>1</v>
      </c>
      <c r="D290" s="264">
        <f t="shared" si="91"/>
        <v>1</v>
      </c>
      <c r="E290" s="264">
        <f t="shared" si="91"/>
        <v>1</v>
      </c>
      <c r="F290" s="264">
        <f t="shared" si="91"/>
        <v>0.99999999999999989</v>
      </c>
      <c r="G290" s="264">
        <f t="shared" si="91"/>
        <v>1</v>
      </c>
      <c r="H290" s="264">
        <f t="shared" si="91"/>
        <v>1</v>
      </c>
      <c r="I290" s="264">
        <f t="shared" si="91"/>
        <v>1</v>
      </c>
      <c r="J290" s="264">
        <f t="shared" si="91"/>
        <v>1</v>
      </c>
      <c r="K290" s="264">
        <f t="shared" si="91"/>
        <v>0.99999999999999989</v>
      </c>
      <c r="L290" s="264">
        <f t="shared" si="91"/>
        <v>1</v>
      </c>
      <c r="M290" s="264">
        <f t="shared" si="91"/>
        <v>1</v>
      </c>
      <c r="N290" s="264">
        <f t="shared" si="91"/>
        <v>0.99999999999999978</v>
      </c>
      <c r="O290" s="264">
        <f t="shared" si="91"/>
        <v>1</v>
      </c>
      <c r="P290" s="264">
        <f t="shared" si="91"/>
        <v>1</v>
      </c>
      <c r="Q290" s="264">
        <f t="shared" si="91"/>
        <v>0.99999999999999989</v>
      </c>
      <c r="R290" s="264">
        <f t="shared" si="91"/>
        <v>1</v>
      </c>
      <c r="S290" s="264">
        <f t="shared" si="91"/>
        <v>1</v>
      </c>
      <c r="T290" s="264">
        <f t="shared" si="91"/>
        <v>1</v>
      </c>
      <c r="U290" s="264">
        <f t="shared" si="91"/>
        <v>1</v>
      </c>
      <c r="V290" s="264">
        <f t="shared" si="91"/>
        <v>1</v>
      </c>
      <c r="W290" s="264">
        <f t="shared" si="91"/>
        <v>1</v>
      </c>
      <c r="X290" s="264">
        <f t="shared" si="91"/>
        <v>1</v>
      </c>
      <c r="Y290" s="264">
        <f t="shared" si="91"/>
        <v>1</v>
      </c>
      <c r="Z290" s="264">
        <f t="shared" si="91"/>
        <v>1</v>
      </c>
      <c r="AA290" s="264">
        <f t="shared" si="91"/>
        <v>1</v>
      </c>
      <c r="AB290" s="264">
        <f t="shared" si="91"/>
        <v>1</v>
      </c>
      <c r="AC290" s="264">
        <f t="shared" si="91"/>
        <v>1</v>
      </c>
      <c r="AD290" s="264">
        <f t="shared" si="91"/>
        <v>1</v>
      </c>
      <c r="AE290" s="264">
        <f t="shared" si="91"/>
        <v>1</v>
      </c>
      <c r="AF290" s="264">
        <f t="shared" si="91"/>
        <v>1</v>
      </c>
      <c r="AG290" s="264">
        <f t="shared" si="91"/>
        <v>1</v>
      </c>
      <c r="AH290" s="264">
        <f t="shared" si="91"/>
        <v>1</v>
      </c>
      <c r="AI290" s="264">
        <f t="shared" si="91"/>
        <v>1</v>
      </c>
      <c r="AJ290" s="264">
        <f t="shared" si="91"/>
        <v>1</v>
      </c>
      <c r="AK290" s="264">
        <f t="shared" si="91"/>
        <v>1</v>
      </c>
      <c r="AL290" s="264">
        <f t="shared" si="91"/>
        <v>1</v>
      </c>
      <c r="AM290" s="264">
        <f t="shared" si="91"/>
        <v>1</v>
      </c>
      <c r="AN290" s="264">
        <f t="shared" si="91"/>
        <v>1</v>
      </c>
      <c r="AO290" s="264">
        <f t="shared" si="91"/>
        <v>1</v>
      </c>
      <c r="AP290" s="264">
        <f t="shared" si="91"/>
        <v>1</v>
      </c>
      <c r="AQ290" s="264">
        <f t="shared" si="91"/>
        <v>1</v>
      </c>
      <c r="AR290" s="264">
        <f t="shared" si="91"/>
        <v>1</v>
      </c>
      <c r="AS290" s="264">
        <f t="shared" si="91"/>
        <v>1</v>
      </c>
      <c r="AT290" s="264">
        <f t="shared" si="91"/>
        <v>1</v>
      </c>
      <c r="AU290" s="264">
        <f t="shared" si="91"/>
        <v>1</v>
      </c>
      <c r="AV290" s="264">
        <f t="shared" si="91"/>
        <v>1</v>
      </c>
    </row>
    <row r="291" spans="1:48">
      <c r="C291" s="242"/>
    </row>
    <row r="292" spans="1:48">
      <c r="A292" s="253" t="s">
        <v>92</v>
      </c>
      <c r="B292" s="249">
        <v>1971</v>
      </c>
      <c r="C292" s="249">
        <v>1972</v>
      </c>
      <c r="D292" s="249">
        <v>1973</v>
      </c>
      <c r="E292" s="249">
        <v>1974</v>
      </c>
      <c r="F292" s="249">
        <v>1975</v>
      </c>
      <c r="G292" s="249">
        <v>1976</v>
      </c>
      <c r="H292" s="249">
        <v>1977</v>
      </c>
      <c r="I292" s="249">
        <v>1978</v>
      </c>
      <c r="J292" s="249">
        <v>1979</v>
      </c>
      <c r="K292" s="249">
        <v>1980</v>
      </c>
      <c r="L292" s="249">
        <v>1981</v>
      </c>
      <c r="M292" s="249">
        <v>1982</v>
      </c>
      <c r="N292" s="249">
        <v>1983</v>
      </c>
      <c r="O292" s="249">
        <v>1984</v>
      </c>
      <c r="P292" s="249">
        <v>1985</v>
      </c>
      <c r="Q292" s="249">
        <v>1986</v>
      </c>
      <c r="R292" s="249">
        <v>1987</v>
      </c>
      <c r="S292" s="249">
        <v>1988</v>
      </c>
      <c r="T292" s="249">
        <v>1989</v>
      </c>
      <c r="U292" s="249">
        <v>1990</v>
      </c>
      <c r="V292" s="249">
        <v>1991</v>
      </c>
      <c r="W292" s="249">
        <v>1992</v>
      </c>
      <c r="X292" s="249">
        <v>1993</v>
      </c>
      <c r="Y292" s="249">
        <v>1994</v>
      </c>
      <c r="Z292" s="249">
        <v>1995</v>
      </c>
      <c r="AA292" s="249">
        <v>1996</v>
      </c>
      <c r="AB292" s="249">
        <v>1997</v>
      </c>
      <c r="AC292" s="249">
        <v>1998</v>
      </c>
      <c r="AD292" s="249">
        <v>1999</v>
      </c>
      <c r="AE292" s="249">
        <v>2000</v>
      </c>
      <c r="AF292" s="249">
        <v>2001</v>
      </c>
      <c r="AG292" s="249">
        <v>2002</v>
      </c>
      <c r="AH292" s="249">
        <v>2003</v>
      </c>
      <c r="AI292" s="249">
        <v>2004</v>
      </c>
      <c r="AJ292" s="249">
        <v>2005</v>
      </c>
      <c r="AK292" s="249">
        <v>2006</v>
      </c>
      <c r="AL292" s="249">
        <v>2007</v>
      </c>
      <c r="AM292" s="249">
        <v>2008</v>
      </c>
      <c r="AN292" s="249">
        <v>2009</v>
      </c>
      <c r="AO292" s="249">
        <v>2010</v>
      </c>
      <c r="AP292" s="249">
        <v>2011</v>
      </c>
      <c r="AQ292" s="249">
        <v>2012</v>
      </c>
      <c r="AR292" s="249">
        <v>2013</v>
      </c>
      <c r="AS292" s="249">
        <v>2014</v>
      </c>
      <c r="AT292" s="249">
        <v>2015</v>
      </c>
      <c r="AU292" s="249">
        <v>2016</v>
      </c>
      <c r="AV292" s="249">
        <v>2017</v>
      </c>
    </row>
    <row r="293" spans="1:48" ht="15">
      <c r="A293" s="302" t="s">
        <v>1052</v>
      </c>
      <c r="B293" s="261">
        <f>'4.c Electricity breakdown'!C155</f>
        <v>0.32217412978046778</v>
      </c>
      <c r="C293" s="262">
        <f>'4.c Electricity breakdown'!D155</f>
        <v>0.31953606656787387</v>
      </c>
      <c r="D293" s="262">
        <f>'4.c Electricity breakdown'!E155</f>
        <v>0.31693120404865394</v>
      </c>
      <c r="E293" s="262">
        <f>'4.c Electricity breakdown'!F155</f>
        <v>0.31435892000973742</v>
      </c>
      <c r="F293" s="262">
        <f>'4.c Electricity breakdown'!G155</f>
        <v>0.31181860676246659</v>
      </c>
      <c r="G293" s="262">
        <f>'4.c Electricity breakdown'!H155</f>
        <v>0.30930967194298131</v>
      </c>
      <c r="H293" s="262">
        <f>'4.c Electricity breakdown'!I155</f>
        <v>0.30683153742126401</v>
      </c>
      <c r="I293" s="262">
        <f>'4.c Electricity breakdown'!J155</f>
        <v>0.30438364010062152</v>
      </c>
      <c r="J293" s="262">
        <f>'4.c Electricity breakdown'!K155</f>
        <v>0.30196542962261907</v>
      </c>
      <c r="K293" s="262">
        <f>'4.c Electricity breakdown'!L155</f>
        <v>0.29957636920199299</v>
      </c>
      <c r="L293" s="262">
        <f>'4.c Electricity breakdown'!M155</f>
        <v>0.28871587740545729</v>
      </c>
      <c r="M293" s="262">
        <f>'4.c Electricity breakdown'!N155</f>
        <v>0.28877456488455061</v>
      </c>
      <c r="N293" s="262">
        <f>'4.c Electricity breakdown'!O155</f>
        <v>0.29857093117155464</v>
      </c>
      <c r="O293" s="262">
        <f>'4.c Electricity breakdown'!P155</f>
        <v>0.30121054611047449</v>
      </c>
      <c r="P293" s="262">
        <f>'4.c Electricity breakdown'!Q155</f>
        <v>0.2846442115520319</v>
      </c>
      <c r="Q293" s="262">
        <f>'4.c Electricity breakdown'!R155</f>
        <v>0.28496816169094558</v>
      </c>
      <c r="R293" s="262">
        <f>'4.c Electricity breakdown'!S155</f>
        <v>0.28368893276248108</v>
      </c>
      <c r="S293" s="262">
        <f>'4.c Electricity breakdown'!T155</f>
        <v>0.27922739404631564</v>
      </c>
      <c r="T293" s="262">
        <f>'4.c Electricity breakdown'!U155</f>
        <v>0.27866019263536634</v>
      </c>
      <c r="U293" s="262">
        <f>'4.c Electricity breakdown'!V155</f>
        <v>0.28176207038558054</v>
      </c>
      <c r="V293" s="262">
        <f>'4.c Electricity breakdown'!W155</f>
        <v>0.28382196423783962</v>
      </c>
      <c r="W293" s="262">
        <f>'4.c Electricity breakdown'!X155</f>
        <v>0.2854968186578517</v>
      </c>
      <c r="X293" s="262">
        <f>'4.c Electricity breakdown'!Y155</f>
        <v>0.29568618205832448</v>
      </c>
      <c r="Y293" s="262">
        <f>'4.c Electricity breakdown'!Z155</f>
        <v>0.29601469322572832</v>
      </c>
      <c r="Z293" s="262">
        <f>'4.c Electricity breakdown'!AA155</f>
        <v>0.2934301931134603</v>
      </c>
      <c r="AA293" s="262">
        <f>'4.c Electricity breakdown'!AB155</f>
        <v>0.26447154747457718</v>
      </c>
      <c r="AB293" s="262">
        <f>'4.c Electricity breakdown'!AC155</f>
        <v>0.23701868222523736</v>
      </c>
      <c r="AC293" s="262">
        <f>'4.c Electricity breakdown'!AD155</f>
        <v>0.22892141121199402</v>
      </c>
      <c r="AD293" s="262">
        <f>'4.c Electricity breakdown'!AE155</f>
        <v>0.21805879212239562</v>
      </c>
      <c r="AE293" s="262">
        <f>'4.c Electricity breakdown'!AF155</f>
        <v>0.22357649776014007</v>
      </c>
      <c r="AF293" s="262">
        <f>'4.c Electricity breakdown'!AG155</f>
        <v>0.2025674656651317</v>
      </c>
      <c r="AG293" s="262">
        <f>'4.c Electricity breakdown'!AH155</f>
        <v>0.18563308644167556</v>
      </c>
      <c r="AH293" s="262">
        <f>'4.c Electricity breakdown'!AI155</f>
        <v>0.16772254299784994</v>
      </c>
      <c r="AI293" s="262">
        <f>'4.c Electricity breakdown'!AJ155</f>
        <v>0.15719774084934959</v>
      </c>
      <c r="AJ293" s="262">
        <f>'4.c Electricity breakdown'!AK155</f>
        <v>0.15070305675920664</v>
      </c>
      <c r="AK293" s="262">
        <f>'4.c Electricity breakdown'!AL155</f>
        <v>0.15278163467141492</v>
      </c>
      <c r="AL293" s="262">
        <f>'4.c Electricity breakdown'!AM155</f>
        <v>0.1553525620278936</v>
      </c>
      <c r="AM293" s="262">
        <f>'4.c Electricity breakdown'!AN155</f>
        <v>0.1499026652176241</v>
      </c>
      <c r="AN293" s="262">
        <f>'4.c Electricity breakdown'!AO155</f>
        <v>0.14300710928706686</v>
      </c>
      <c r="AO293" s="262">
        <f>'4.c Electricity breakdown'!AP155</f>
        <v>0.13648830413438612</v>
      </c>
      <c r="AP293" s="262">
        <f>'4.c Electricity breakdown'!AQ155</f>
        <v>0.13190445786188951</v>
      </c>
      <c r="AQ293" s="262">
        <f>'4.c Electricity breakdown'!AR155</f>
        <v>0.14008695317229752</v>
      </c>
      <c r="AR293" s="262">
        <f>'4.c Electricity breakdown'!AS155</f>
        <v>0.13867165155962458</v>
      </c>
      <c r="AS293" s="262">
        <f>'4.c Electricity breakdown'!AT155</f>
        <v>0.13783854046485691</v>
      </c>
      <c r="AT293" s="262">
        <f>'4.c Electricity breakdown'!AU155</f>
        <v>0.13661589531366297</v>
      </c>
      <c r="AU293" s="262">
        <f>'4.c Electricity breakdown'!AV155</f>
        <v>0.13410029708455851</v>
      </c>
      <c r="AV293" s="263">
        <f>'4.c Electricity breakdown'!AW155</f>
        <v>0.1425305266906797</v>
      </c>
    </row>
    <row r="294" spans="1:48" ht="15">
      <c r="A294" s="302" t="s">
        <v>1053</v>
      </c>
      <c r="B294" s="265">
        <f>'4.c Electricity breakdown'!C156</f>
        <v>0</v>
      </c>
      <c r="C294" s="266">
        <f>'4.c Electricity breakdown'!D156</f>
        <v>1.867606E-3</v>
      </c>
      <c r="D294" s="266">
        <f>'4.c Electricity breakdown'!E156</f>
        <v>3.7352129999999998E-3</v>
      </c>
      <c r="E294" s="266">
        <f>'4.c Electricity breakdown'!F156</f>
        <v>5.6028190000000002E-3</v>
      </c>
      <c r="F294" s="266">
        <f>'4.c Electricity breakdown'!G156</f>
        <v>7.4704250000000002E-3</v>
      </c>
      <c r="G294" s="266">
        <f>'4.c Electricity breakdown'!H156</f>
        <v>9.3380310000000001E-3</v>
      </c>
      <c r="H294" s="266">
        <f>'4.c Electricity breakdown'!I156</f>
        <v>1.1205638E-2</v>
      </c>
      <c r="I294" s="266">
        <f>'4.c Electricity breakdown'!J156</f>
        <v>1.3073243999999999E-2</v>
      </c>
      <c r="J294" s="266">
        <f>'4.c Electricity breakdown'!K156</f>
        <v>1.494085E-2</v>
      </c>
      <c r="K294" s="266">
        <f>'4.c Electricity breakdown'!L156</f>
        <v>1.6808455999999999E-2</v>
      </c>
      <c r="L294" s="266">
        <f>'4.c Electricity breakdown'!M156</f>
        <v>1.8676063E-2</v>
      </c>
      <c r="M294" s="266">
        <f>'4.c Electricity breakdown'!N156</f>
        <v>2.0543669000000001E-2</v>
      </c>
      <c r="N294" s="266">
        <f>'4.c Electricity breakdown'!O156</f>
        <v>2.2411275000000001E-2</v>
      </c>
      <c r="O294" s="266">
        <f>'4.c Electricity breakdown'!P156</f>
        <v>2.4278882000000002E-2</v>
      </c>
      <c r="P294" s="266">
        <f>'4.c Electricity breakdown'!Q156</f>
        <v>2.6146487999999999E-2</v>
      </c>
      <c r="Q294" s="266">
        <f>'4.c Electricity breakdown'!R156</f>
        <v>2.8014094E-2</v>
      </c>
      <c r="R294" s="266">
        <f>'4.c Electricity breakdown'!S156</f>
        <v>2.9881700000000001E-2</v>
      </c>
      <c r="S294" s="266">
        <f>'4.c Electricity breakdown'!T156</f>
        <v>3.1749306999999997E-2</v>
      </c>
      <c r="T294" s="266">
        <f>'4.c Electricity breakdown'!U156</f>
        <v>3.3616912999999998E-2</v>
      </c>
      <c r="U294" s="266">
        <f>'4.c Electricity breakdown'!V156</f>
        <v>3.5484518999999999E-2</v>
      </c>
      <c r="V294" s="266">
        <f>'4.c Electricity breakdown'!W156</f>
        <v>3.7352125E-2</v>
      </c>
      <c r="W294" s="266">
        <f>'4.c Electricity breakdown'!X156</f>
        <v>3.9219732E-2</v>
      </c>
      <c r="X294" s="266">
        <f>'4.c Electricity breakdown'!Y156</f>
        <v>4.1087338000000001E-2</v>
      </c>
      <c r="Y294" s="266">
        <f>'4.c Electricity breakdown'!Z156</f>
        <v>4.2954944000000002E-2</v>
      </c>
      <c r="Z294" s="266">
        <f>'4.c Electricity breakdown'!AA156</f>
        <v>4.4822551000000002E-2</v>
      </c>
      <c r="AA294" s="266">
        <f>'4.c Electricity breakdown'!AB156</f>
        <v>4.6690157000000003E-2</v>
      </c>
      <c r="AB294" s="266">
        <f>'4.c Electricity breakdown'!AC156</f>
        <v>4.8557762999999997E-2</v>
      </c>
      <c r="AC294" s="266">
        <f>'4.c Electricity breakdown'!AD156</f>
        <v>5.0425368999999998E-2</v>
      </c>
      <c r="AD294" s="266">
        <f>'4.c Electricity breakdown'!AE156</f>
        <v>5.2292975999999998E-2</v>
      </c>
      <c r="AE294" s="266">
        <f>'4.c Electricity breakdown'!AF156</f>
        <v>5.4160581999999999E-2</v>
      </c>
      <c r="AF294" s="266">
        <f>'4.c Electricity breakdown'!AG156</f>
        <v>5.6028188E-2</v>
      </c>
      <c r="AG294" s="266">
        <f>'4.c Electricity breakdown'!AH156</f>
        <v>5.7895794E-2</v>
      </c>
      <c r="AH294" s="266">
        <f>'4.c Electricity breakdown'!AI156</f>
        <v>5.9763401000000001E-2</v>
      </c>
      <c r="AI294" s="266">
        <f>'4.c Electricity breakdown'!AJ156</f>
        <v>6.1631007000000002E-2</v>
      </c>
      <c r="AJ294" s="266">
        <f>'4.c Electricity breakdown'!AK156</f>
        <v>6.3498612999999995E-2</v>
      </c>
      <c r="AK294" s="266">
        <f>'4.c Electricity breakdown'!AL156</f>
        <v>6.5366220000000003E-2</v>
      </c>
      <c r="AL294" s="266">
        <f>'4.c Electricity breakdown'!AM156</f>
        <v>6.7233825999999997E-2</v>
      </c>
      <c r="AM294" s="266">
        <f>'4.c Electricity breakdown'!AN156</f>
        <v>6.9101432000000004E-2</v>
      </c>
      <c r="AN294" s="266">
        <f>'4.c Electricity breakdown'!AO156</f>
        <v>7.0969037999999998E-2</v>
      </c>
      <c r="AO294" s="266">
        <f>'4.c Electricity breakdown'!AP156</f>
        <v>7.2836645000000005E-2</v>
      </c>
      <c r="AP294" s="266">
        <f>'4.c Electricity breakdown'!AQ156</f>
        <v>7.4704250999999999E-2</v>
      </c>
      <c r="AQ294" s="266">
        <f>'4.c Electricity breakdown'!AR156</f>
        <v>7.6571856999999993E-2</v>
      </c>
      <c r="AR294" s="266">
        <f>'4.c Electricity breakdown'!AS156</f>
        <v>7.8439463000000001E-2</v>
      </c>
      <c r="AS294" s="266">
        <f>'4.c Electricity breakdown'!AT156</f>
        <v>8.0307069999999994E-2</v>
      </c>
      <c r="AT294" s="266">
        <f>'4.c Electricity breakdown'!AU156</f>
        <v>8.2174676000000002E-2</v>
      </c>
      <c r="AU294" s="266">
        <f>'4.c Electricity breakdown'!AV156</f>
        <v>8.4042281999999996E-2</v>
      </c>
      <c r="AV294" s="267">
        <f>'4.c Electricity breakdown'!AW156</f>
        <v>8.5909889000000003E-2</v>
      </c>
    </row>
    <row r="295" spans="1:48" ht="15">
      <c r="A295" s="302" t="s">
        <v>1054</v>
      </c>
      <c r="B295" s="265">
        <f>'4.c Electricity breakdown'!C157</f>
        <v>5.7575400097240005E-3</v>
      </c>
      <c r="C295" s="266">
        <f>'4.c Electricity breakdown'!D157</f>
        <v>1.5015457155590644E-2</v>
      </c>
      <c r="D295" s="266">
        <f>'4.c Electricity breakdown'!E157</f>
        <v>2.4122257639312826E-2</v>
      </c>
      <c r="E295" s="266">
        <f>'4.c Electricity breakdown'!F157</f>
        <v>3.308077644986257E-2</v>
      </c>
      <c r="F295" s="266">
        <f>'4.c Electricity breakdown'!G157</f>
        <v>4.1893778050899742E-2</v>
      </c>
      <c r="G295" s="266">
        <f>'4.c Electricity breakdown'!H157</f>
        <v>5.0563958626396961E-2</v>
      </c>
      <c r="H295" s="266">
        <f>'4.c Electricity breakdown'!I157</f>
        <v>5.9093948101875189E-2</v>
      </c>
      <c r="I295" s="266">
        <f>'4.c Electricity breakdown'!J157</f>
        <v>6.7486312394135897E-2</v>
      </c>
      <c r="J295" s="266">
        <f>'4.c Electricity breakdown'!K157</f>
        <v>7.5743555024472747E-2</v>
      </c>
      <c r="K295" s="266">
        <f>'4.c Electricity breakdown'!L157</f>
        <v>8.3868119207134675E-2</v>
      </c>
      <c r="L295" s="266">
        <f>'4.c Electricity breakdown'!M157</f>
        <v>9.0231778853504072E-2</v>
      </c>
      <c r="M295" s="266">
        <f>'4.c Electricity breakdown'!N157</f>
        <v>0.10076896103837277</v>
      </c>
      <c r="N295" s="266">
        <f>'4.c Electricity breakdown'!O157</f>
        <v>0.10621540293361856</v>
      </c>
      <c r="O295" s="266">
        <f>'4.c Electricity breakdown'!P157</f>
        <v>0.11066986081201272</v>
      </c>
      <c r="P295" s="266">
        <f>'4.c Electricity breakdown'!Q157</f>
        <v>0.12118239077853789</v>
      </c>
      <c r="Q295" s="266">
        <f>'4.c Electricity breakdown'!R157</f>
        <v>0.13142996506932841</v>
      </c>
      <c r="R295" s="266">
        <f>'4.c Electricity breakdown'!S157</f>
        <v>0.14091752657341319</v>
      </c>
      <c r="S295" s="266">
        <f>'4.c Electricity breakdown'!T157</f>
        <v>0.14828642952954543</v>
      </c>
      <c r="T295" s="266">
        <f>'4.c Electricity breakdown'!U157</f>
        <v>0.15301863509176991</v>
      </c>
      <c r="U295" s="266">
        <f>'4.c Electricity breakdown'!V157</f>
        <v>0.15687227088618361</v>
      </c>
      <c r="V295" s="266">
        <f>'4.c Electricity breakdown'!W157</f>
        <v>0.16170598253587204</v>
      </c>
      <c r="W295" s="266">
        <f>'4.c Electricity breakdown'!X157</f>
        <v>0.16286203166148</v>
      </c>
      <c r="X295" s="266">
        <f>'4.c Electricity breakdown'!Y157</f>
        <v>0.1611139812203386</v>
      </c>
      <c r="Y295" s="266">
        <f>'4.c Electricity breakdown'!Z157</f>
        <v>0.16118994418374705</v>
      </c>
      <c r="Z295" s="266">
        <f>'4.c Electricity breakdown'!AA157</f>
        <v>0.16874574332684275</v>
      </c>
      <c r="AA295" s="266">
        <f>'4.c Electricity breakdown'!AB157</f>
        <v>0.17509273695891053</v>
      </c>
      <c r="AB295" s="266">
        <f>'4.c Electricity breakdown'!AC157</f>
        <v>0.1841021635250375</v>
      </c>
      <c r="AC295" s="266">
        <f>'4.c Electricity breakdown'!AD157</f>
        <v>0.18675236052412214</v>
      </c>
      <c r="AD295" s="266">
        <f>'4.c Electricity breakdown'!AE157</f>
        <v>0.19015171249997453</v>
      </c>
      <c r="AE295" s="266">
        <f>'4.c Electricity breakdown'!AF157</f>
        <v>0.1895060052910881</v>
      </c>
      <c r="AF295" s="266">
        <f>'4.c Electricity breakdown'!AG157</f>
        <v>0.19949016786381479</v>
      </c>
      <c r="AG295" s="266">
        <f>'4.c Electricity breakdown'!AH157</f>
        <v>0.21668961086516297</v>
      </c>
      <c r="AH295" s="266">
        <f>'4.c Electricity breakdown'!AI157</f>
        <v>0.23284424077337781</v>
      </c>
      <c r="AI295" s="266">
        <f>'4.c Electricity breakdown'!AJ157</f>
        <v>0.24584060491973511</v>
      </c>
      <c r="AJ295" s="266">
        <f>'4.c Electricity breakdown'!AK157</f>
        <v>0.25907008320585256</v>
      </c>
      <c r="AK295" s="266">
        <f>'4.c Electricity breakdown'!AL157</f>
        <v>0.26346572432396209</v>
      </c>
      <c r="AL295" s="266">
        <f>'4.c Electricity breakdown'!AM157</f>
        <v>0.2698984622879449</v>
      </c>
      <c r="AM295" s="266">
        <f>'4.c Electricity breakdown'!AN157</f>
        <v>0.27915080163798767</v>
      </c>
      <c r="AN295" s="266">
        <f>'4.c Electricity breakdown'!AO157</f>
        <v>0.28830908619095647</v>
      </c>
      <c r="AO295" s="266">
        <f>'4.c Electricity breakdown'!AP157</f>
        <v>0.29725633128613932</v>
      </c>
      <c r="AP295" s="266">
        <f>'4.c Electricity breakdown'!AQ157</f>
        <v>0.30976179922597913</v>
      </c>
      <c r="AQ295" s="266">
        <f>'4.c Electricity breakdown'!AR157</f>
        <v>0.31655978793796385</v>
      </c>
      <c r="AR295" s="266">
        <f>'4.c Electricity breakdown'!AS157</f>
        <v>0.31361851468760304</v>
      </c>
      <c r="AS295" s="266">
        <f>'4.c Electricity breakdown'!AT157</f>
        <v>0.31178279157120653</v>
      </c>
      <c r="AT295" s="266">
        <f>'4.c Electricity breakdown'!AU157</f>
        <v>0.31071968152333063</v>
      </c>
      <c r="AU295" s="266">
        <f>'4.c Electricity breakdown'!AV157</f>
        <v>0.30740733700430384</v>
      </c>
      <c r="AV295" s="267">
        <f>'4.c Electricity breakdown'!AW157</f>
        <v>0.31122788846921712</v>
      </c>
    </row>
    <row r="296" spans="1:48" ht="15">
      <c r="A296" s="302" t="s">
        <v>1055</v>
      </c>
      <c r="B296" s="265">
        <f>'4.c Electricity breakdown'!C158</f>
        <v>0.20439651454322527</v>
      </c>
      <c r="C296" s="266">
        <f>'4.c Electricity breakdown'!D158</f>
        <v>0.19973849868517274</v>
      </c>
      <c r="D296" s="266">
        <f>'4.c Electricity breakdown'!E158</f>
        <v>0.19515020327275429</v>
      </c>
      <c r="E296" s="266">
        <f>'4.c Electricity breakdown'!F158</f>
        <v>0.19063032074199535</v>
      </c>
      <c r="F296" s="266">
        <f>'4.c Electricity breakdown'!G158</f>
        <v>0.18617757544600885</v>
      </c>
      <c r="G296" s="266">
        <f>'4.c Electricity breakdown'!H158</f>
        <v>0.18179072344713854</v>
      </c>
      <c r="H296" s="266">
        <f>'4.c Electricity breakdown'!I158</f>
        <v>0.17746855117032129</v>
      </c>
      <c r="I296" s="266">
        <f>'4.c Electricity breakdown'!J158</f>
        <v>0.17320987519333558</v>
      </c>
      <c r="J296" s="266">
        <f>'4.c Electricity breakdown'!K158</f>
        <v>0.16901354026020116</v>
      </c>
      <c r="K296" s="266">
        <f>'4.c Electricity breakdown'!L158</f>
        <v>0.16487841914583459</v>
      </c>
      <c r="L296" s="266">
        <f>'4.c Electricity breakdown'!M158</f>
        <v>0.1550694975977549</v>
      </c>
      <c r="M296" s="266">
        <f>'4.c Electricity breakdown'!N158</f>
        <v>0.15281231219922697</v>
      </c>
      <c r="N296" s="266">
        <f>'4.c Electricity breakdown'!O158</f>
        <v>0.15557139645238355</v>
      </c>
      <c r="O296" s="266">
        <f>'4.c Electricity breakdown'!P158</f>
        <v>0.15443913080070074</v>
      </c>
      <c r="P296" s="266">
        <f>'4.c Electricity breakdown'!Q158</f>
        <v>0.14351524468590232</v>
      </c>
      <c r="Q296" s="266">
        <f>'4.c Electricity breakdown'!R158</f>
        <v>0.14118343088470225</v>
      </c>
      <c r="R296" s="266">
        <f>'4.c Electricity breakdown'!S158</f>
        <v>0.13800103740274658</v>
      </c>
      <c r="S296" s="266">
        <f>'4.c Electricity breakdown'!T158</f>
        <v>0.13325600392717865</v>
      </c>
      <c r="T296" s="266">
        <f>'4.c Electricity breakdown'!U158</f>
        <v>0.13034715168069871</v>
      </c>
      <c r="U296" s="266">
        <f>'4.c Electricity breakdown'!V158</f>
        <v>0.12905829117519196</v>
      </c>
      <c r="V296" s="266">
        <f>'4.c Electricity breakdown'!W158</f>
        <v>0.12716616634207448</v>
      </c>
      <c r="W296" s="266">
        <f>'4.c Electricity breakdown'!X158</f>
        <v>0.12630046173688031</v>
      </c>
      <c r="X296" s="266">
        <f>'4.c Electricity breakdown'!Y158</f>
        <v>0.12327563710025109</v>
      </c>
      <c r="Y296" s="266">
        <f>'4.c Electricity breakdown'!Z158</f>
        <v>0.12175563884638765</v>
      </c>
      <c r="Z296" s="266">
        <f>'4.c Electricity breakdown'!AA158</f>
        <v>0.12589560834889396</v>
      </c>
      <c r="AA296" s="266">
        <f>'4.c Electricity breakdown'!AB158</f>
        <v>0.12908046407294746</v>
      </c>
      <c r="AB296" s="266">
        <f>'4.c Electricity breakdown'!AC158</f>
        <v>0.1341617927480854</v>
      </c>
      <c r="AC296" s="266">
        <f>'4.c Electricity breakdown'!AD158</f>
        <v>0.13457269832410071</v>
      </c>
      <c r="AD296" s="266">
        <f>'4.c Electricity breakdown'!AE158</f>
        <v>0.13553012224184438</v>
      </c>
      <c r="AE296" s="266">
        <f>'4.c Electricity breakdown'!AF158</f>
        <v>0.13363240296521195</v>
      </c>
      <c r="AF296" s="266">
        <f>'4.c Electricity breakdown'!AG158</f>
        <v>0.13920548482186718</v>
      </c>
      <c r="AG296" s="266">
        <f>'4.c Electricity breakdown'!AH158</f>
        <v>0.14110967095465757</v>
      </c>
      <c r="AH296" s="266">
        <f>'4.c Electricity breakdown'!AI158</f>
        <v>0.14238023361378496</v>
      </c>
      <c r="AI296" s="266">
        <f>'4.c Electricity breakdown'!AJ158</f>
        <v>0.14190056516048982</v>
      </c>
      <c r="AJ296" s="266">
        <f>'4.c Electricity breakdown'!AK158</f>
        <v>0.14177270689043497</v>
      </c>
      <c r="AK296" s="266">
        <f>'4.c Electricity breakdown'!AL158</f>
        <v>0.13718393301869364</v>
      </c>
      <c r="AL296" s="266">
        <f>'4.c Electricity breakdown'!AM158</f>
        <v>0.13411649180095309</v>
      </c>
      <c r="AM296" s="266">
        <f>'4.c Electricity breakdown'!AN158</f>
        <v>0.13271484909964462</v>
      </c>
      <c r="AN296" s="266">
        <f>'4.c Electricity breakdown'!AO158</f>
        <v>0.13149641686264474</v>
      </c>
      <c r="AO296" s="266">
        <f>'4.c Electricity breakdown'!AP158</f>
        <v>0.13033776142907447</v>
      </c>
      <c r="AP296" s="266">
        <f>'4.c Electricity breakdown'!AQ158</f>
        <v>0.13081370890860997</v>
      </c>
      <c r="AQ296" s="266">
        <f>'4.c Electricity breakdown'!AR158</f>
        <v>0.12629502384378177</v>
      </c>
      <c r="AR296" s="266">
        <f>'4.c Electricity breakdown'!AS158</f>
        <v>0.12434631039554636</v>
      </c>
      <c r="AS296" s="266">
        <f>'4.c Electricity breakdown'!AT158</f>
        <v>0.12414358321903217</v>
      </c>
      <c r="AT296" s="266">
        <f>'4.c Electricity breakdown'!AU158</f>
        <v>0.12362310227398959</v>
      </c>
      <c r="AU296" s="266">
        <f>'4.c Electricity breakdown'!AV158</f>
        <v>0.12212582016544969</v>
      </c>
      <c r="AV296" s="267">
        <f>'4.c Electricity breakdown'!AW158</f>
        <v>0.11581853305754834</v>
      </c>
    </row>
    <row r="297" spans="1:48" ht="15">
      <c r="A297" s="302" t="s">
        <v>1056</v>
      </c>
      <c r="B297" s="269">
        <f>'4.c Electricity breakdown'!C159</f>
        <v>0.46767181566658295</v>
      </c>
      <c r="C297" s="270">
        <f>'4.c Electricity breakdown'!D159</f>
        <v>0.46384237159136277</v>
      </c>
      <c r="D297" s="270">
        <f>'4.c Electricity breakdown'!E159</f>
        <v>0.46006112203927896</v>
      </c>
      <c r="E297" s="270">
        <f>'4.c Electricity breakdown'!F159</f>
        <v>0.45632716379840466</v>
      </c>
      <c r="F297" s="270">
        <f>'4.c Electricity breakdown'!G159</f>
        <v>0.45263961474062475</v>
      </c>
      <c r="G297" s="270">
        <f>'4.c Electricity breakdown'!H159</f>
        <v>0.44899761498348312</v>
      </c>
      <c r="H297" s="270">
        <f>'4.c Electricity breakdown'!I159</f>
        <v>0.4454003253065395</v>
      </c>
      <c r="I297" s="270">
        <f>'4.c Electricity breakdown'!J159</f>
        <v>0.44184692831190703</v>
      </c>
      <c r="J297" s="270">
        <f>'4.c Electricity breakdown'!K159</f>
        <v>0.43833662509270699</v>
      </c>
      <c r="K297" s="270">
        <f>'4.c Electricity breakdown'!L159</f>
        <v>0.4348686364450377</v>
      </c>
      <c r="L297" s="270">
        <f>'4.c Electricity breakdown'!M159</f>
        <v>0.44730678314328387</v>
      </c>
      <c r="M297" s="270">
        <f>'4.c Electricity breakdown'!N159</f>
        <v>0.43710049287784963</v>
      </c>
      <c r="N297" s="270">
        <f>'4.c Electricity breakdown'!O159</f>
        <v>0.4172309944424431</v>
      </c>
      <c r="O297" s="270">
        <f>'4.c Electricity breakdown'!P159</f>
        <v>0.40940158027681206</v>
      </c>
      <c r="P297" s="270">
        <f>'4.c Electricity breakdown'!Q159</f>
        <v>0.42451166498352788</v>
      </c>
      <c r="Q297" s="270">
        <f>'4.c Electricity breakdown'!R159</f>
        <v>0.4144043483550236</v>
      </c>
      <c r="R297" s="270">
        <f>'4.c Electricity breakdown'!S159</f>
        <v>0.40751080326135924</v>
      </c>
      <c r="S297" s="270">
        <f>'4.c Electricity breakdown'!T159</f>
        <v>0.40748086549696033</v>
      </c>
      <c r="T297" s="270">
        <f>'4.c Electricity breakdown'!U159</f>
        <v>0.40435710759216503</v>
      </c>
      <c r="U297" s="270">
        <f>'4.c Electricity breakdown'!V159</f>
        <v>0.39682284855304384</v>
      </c>
      <c r="V297" s="270">
        <f>'4.c Electricity breakdown'!W159</f>
        <v>0.38995376188421393</v>
      </c>
      <c r="W297" s="270">
        <f>'4.c Electricity breakdown'!X159</f>
        <v>0.38612095594378804</v>
      </c>
      <c r="X297" s="270">
        <f>'4.c Electricity breakdown'!Y159</f>
        <v>0.37883686162108587</v>
      </c>
      <c r="Y297" s="270">
        <f>'4.c Electricity breakdown'!Z159</f>
        <v>0.37808477974413696</v>
      </c>
      <c r="Z297" s="270">
        <f>'4.c Electricity breakdown'!AA159</f>
        <v>0.36710590421080302</v>
      </c>
      <c r="AA297" s="270">
        <f>'4.c Electricity breakdown'!AB159</f>
        <v>0.3846650944935649</v>
      </c>
      <c r="AB297" s="270">
        <f>'4.c Electricity breakdown'!AC159</f>
        <v>0.39615959850163973</v>
      </c>
      <c r="AC297" s="270">
        <f>'4.c Electricity breakdown'!AD159</f>
        <v>0.39932816093978318</v>
      </c>
      <c r="AD297" s="270">
        <f>'4.c Electricity breakdown'!AE159</f>
        <v>0.40396639713578547</v>
      </c>
      <c r="AE297" s="270">
        <f>'4.c Electricity breakdown'!AF159</f>
        <v>0.39912451198355992</v>
      </c>
      <c r="AF297" s="270">
        <f>'4.c Electricity breakdown'!AG159</f>
        <v>0.40270869364918632</v>
      </c>
      <c r="AG297" s="270">
        <f>'4.c Electricity breakdown'!AH159</f>
        <v>0.39867183773850384</v>
      </c>
      <c r="AH297" s="270">
        <f>'4.c Electricity breakdown'!AI159</f>
        <v>0.39728958161498729</v>
      </c>
      <c r="AI297" s="270">
        <f>'4.c Electricity breakdown'!AJ159</f>
        <v>0.39343008207042546</v>
      </c>
      <c r="AJ297" s="270">
        <f>'4.c Electricity breakdown'!AK159</f>
        <v>0.38495554014450584</v>
      </c>
      <c r="AK297" s="270">
        <f>'4.c Electricity breakdown'!AL159</f>
        <v>0.38120248798592932</v>
      </c>
      <c r="AL297" s="270">
        <f>'4.c Electricity breakdown'!AM159</f>
        <v>0.37339865788320847</v>
      </c>
      <c r="AM297" s="270">
        <f>'4.c Electricity breakdown'!AN159</f>
        <v>0.3691302520447437</v>
      </c>
      <c r="AN297" s="270">
        <f>'4.c Electricity breakdown'!AO159</f>
        <v>0.36621834965933198</v>
      </c>
      <c r="AO297" s="270">
        <f>'4.c Electricity breakdown'!AP159</f>
        <v>0.3630809581504002</v>
      </c>
      <c r="AP297" s="270">
        <f>'4.c Electricity breakdown'!AQ159</f>
        <v>0.35281578300352145</v>
      </c>
      <c r="AQ297" s="270">
        <f>'4.c Electricity breakdown'!AR159</f>
        <v>0.34048637804595688</v>
      </c>
      <c r="AR297" s="270">
        <f>'4.c Electricity breakdown'!AS159</f>
        <v>0.34492406035722611</v>
      </c>
      <c r="AS297" s="270">
        <f>'4.c Electricity breakdown'!AT159</f>
        <v>0.34592801474490442</v>
      </c>
      <c r="AT297" s="270">
        <f>'4.c Electricity breakdown'!AU159</f>
        <v>0.34686664488901675</v>
      </c>
      <c r="AU297" s="270">
        <f>'4.c Electricity breakdown'!AV159</f>
        <v>0.35232426374568798</v>
      </c>
      <c r="AV297" s="271">
        <f>'4.c Electricity breakdown'!AW159</f>
        <v>0.34451316278255478</v>
      </c>
    </row>
    <row r="298" spans="1:48">
      <c r="A298" s="253" t="s">
        <v>725</v>
      </c>
      <c r="B298" s="264">
        <f>SUM(B293:B297)</f>
        <v>1</v>
      </c>
      <c r="C298" s="264">
        <f t="shared" ref="C298:AV298" si="92">SUM(C293:C297)</f>
        <v>1</v>
      </c>
      <c r="D298" s="264">
        <f t="shared" si="92"/>
        <v>1</v>
      </c>
      <c r="E298" s="264">
        <f t="shared" si="92"/>
        <v>1</v>
      </c>
      <c r="F298" s="264">
        <f t="shared" si="92"/>
        <v>0.99999999999999989</v>
      </c>
      <c r="G298" s="264">
        <f t="shared" si="92"/>
        <v>1</v>
      </c>
      <c r="H298" s="264">
        <f t="shared" si="92"/>
        <v>1</v>
      </c>
      <c r="I298" s="264">
        <f t="shared" si="92"/>
        <v>1</v>
      </c>
      <c r="J298" s="264">
        <f t="shared" si="92"/>
        <v>1</v>
      </c>
      <c r="K298" s="264">
        <f t="shared" si="92"/>
        <v>0.99999999999999989</v>
      </c>
      <c r="L298" s="264">
        <f t="shared" si="92"/>
        <v>1</v>
      </c>
      <c r="M298" s="264">
        <f t="shared" si="92"/>
        <v>1</v>
      </c>
      <c r="N298" s="264">
        <f t="shared" si="92"/>
        <v>0.99999999999999978</v>
      </c>
      <c r="O298" s="264">
        <f t="shared" si="92"/>
        <v>1</v>
      </c>
      <c r="P298" s="264">
        <f t="shared" si="92"/>
        <v>1</v>
      </c>
      <c r="Q298" s="264">
        <f t="shared" si="92"/>
        <v>0.99999999999999989</v>
      </c>
      <c r="R298" s="264">
        <f t="shared" si="92"/>
        <v>1</v>
      </c>
      <c r="S298" s="264">
        <f t="shared" si="92"/>
        <v>1</v>
      </c>
      <c r="T298" s="264">
        <f t="shared" si="92"/>
        <v>1</v>
      </c>
      <c r="U298" s="264">
        <f t="shared" si="92"/>
        <v>1</v>
      </c>
      <c r="V298" s="264">
        <f t="shared" si="92"/>
        <v>1</v>
      </c>
      <c r="W298" s="264">
        <f t="shared" si="92"/>
        <v>1</v>
      </c>
      <c r="X298" s="264">
        <f t="shared" si="92"/>
        <v>1</v>
      </c>
      <c r="Y298" s="264">
        <f t="shared" si="92"/>
        <v>1</v>
      </c>
      <c r="Z298" s="264">
        <f t="shared" si="92"/>
        <v>1</v>
      </c>
      <c r="AA298" s="264">
        <f t="shared" si="92"/>
        <v>1</v>
      </c>
      <c r="AB298" s="264">
        <f t="shared" si="92"/>
        <v>1</v>
      </c>
      <c r="AC298" s="264">
        <f t="shared" si="92"/>
        <v>1</v>
      </c>
      <c r="AD298" s="264">
        <f t="shared" si="92"/>
        <v>1</v>
      </c>
      <c r="AE298" s="264">
        <f t="shared" si="92"/>
        <v>1</v>
      </c>
      <c r="AF298" s="264">
        <f t="shared" si="92"/>
        <v>1</v>
      </c>
      <c r="AG298" s="264">
        <f t="shared" si="92"/>
        <v>1</v>
      </c>
      <c r="AH298" s="264">
        <f t="shared" si="92"/>
        <v>1</v>
      </c>
      <c r="AI298" s="264">
        <f t="shared" si="92"/>
        <v>1</v>
      </c>
      <c r="AJ298" s="264">
        <f t="shared" si="92"/>
        <v>1</v>
      </c>
      <c r="AK298" s="264">
        <f t="shared" si="92"/>
        <v>1</v>
      </c>
      <c r="AL298" s="264">
        <f t="shared" si="92"/>
        <v>1</v>
      </c>
      <c r="AM298" s="264">
        <f t="shared" si="92"/>
        <v>1</v>
      </c>
      <c r="AN298" s="264">
        <f t="shared" si="92"/>
        <v>1</v>
      </c>
      <c r="AO298" s="264">
        <f t="shared" si="92"/>
        <v>1</v>
      </c>
      <c r="AP298" s="264">
        <f t="shared" si="92"/>
        <v>1</v>
      </c>
      <c r="AQ298" s="264">
        <f t="shared" si="92"/>
        <v>1</v>
      </c>
      <c r="AR298" s="264">
        <f t="shared" si="92"/>
        <v>1</v>
      </c>
      <c r="AS298" s="264">
        <f t="shared" si="92"/>
        <v>1</v>
      </c>
      <c r="AT298" s="264">
        <f t="shared" si="92"/>
        <v>1</v>
      </c>
      <c r="AU298" s="264">
        <f t="shared" si="92"/>
        <v>1</v>
      </c>
      <c r="AV298" s="264">
        <f t="shared" si="92"/>
        <v>1</v>
      </c>
    </row>
    <row r="300" spans="1:48">
      <c r="A300" s="253" t="s">
        <v>94</v>
      </c>
      <c r="B300" s="249">
        <v>1971</v>
      </c>
      <c r="C300" s="249">
        <v>1972</v>
      </c>
      <c r="D300" s="249">
        <v>1973</v>
      </c>
      <c r="E300" s="249">
        <v>1974</v>
      </c>
      <c r="F300" s="249">
        <v>1975</v>
      </c>
      <c r="G300" s="249">
        <v>1976</v>
      </c>
      <c r="H300" s="249">
        <v>1977</v>
      </c>
      <c r="I300" s="249">
        <v>1978</v>
      </c>
      <c r="J300" s="249">
        <v>1979</v>
      </c>
      <c r="K300" s="249">
        <v>1980</v>
      </c>
      <c r="L300" s="249">
        <v>1981</v>
      </c>
      <c r="M300" s="249">
        <v>1982</v>
      </c>
      <c r="N300" s="249">
        <v>1983</v>
      </c>
      <c r="O300" s="249">
        <v>1984</v>
      </c>
      <c r="P300" s="249">
        <v>1985</v>
      </c>
      <c r="Q300" s="249">
        <v>1986</v>
      </c>
      <c r="R300" s="249">
        <v>1987</v>
      </c>
      <c r="S300" s="249">
        <v>1988</v>
      </c>
      <c r="T300" s="249">
        <v>1989</v>
      </c>
      <c r="U300" s="249">
        <v>1990</v>
      </c>
      <c r="V300" s="249">
        <v>1991</v>
      </c>
      <c r="W300" s="249">
        <v>1992</v>
      </c>
      <c r="X300" s="249">
        <v>1993</v>
      </c>
      <c r="Y300" s="249">
        <v>1994</v>
      </c>
      <c r="Z300" s="249">
        <v>1995</v>
      </c>
      <c r="AA300" s="249">
        <v>1996</v>
      </c>
      <c r="AB300" s="249">
        <v>1997</v>
      </c>
      <c r="AC300" s="249">
        <v>1998</v>
      </c>
      <c r="AD300" s="249">
        <v>1999</v>
      </c>
      <c r="AE300" s="249">
        <v>2000</v>
      </c>
      <c r="AF300" s="249">
        <v>2001</v>
      </c>
      <c r="AG300" s="249">
        <v>2002</v>
      </c>
      <c r="AH300" s="249">
        <v>2003</v>
      </c>
      <c r="AI300" s="249">
        <v>2004</v>
      </c>
      <c r="AJ300" s="249">
        <v>2005</v>
      </c>
      <c r="AK300" s="249">
        <v>2006</v>
      </c>
      <c r="AL300" s="249">
        <v>2007</v>
      </c>
      <c r="AM300" s="249">
        <v>2008</v>
      </c>
      <c r="AN300" s="249">
        <v>2009</v>
      </c>
      <c r="AO300" s="249">
        <v>2010</v>
      </c>
      <c r="AP300" s="249">
        <v>2011</v>
      </c>
      <c r="AQ300" s="249">
        <v>2012</v>
      </c>
      <c r="AR300" s="249">
        <v>2013</v>
      </c>
      <c r="AS300" s="249">
        <v>2014</v>
      </c>
      <c r="AT300" s="249">
        <v>2015</v>
      </c>
      <c r="AU300" s="249">
        <v>2016</v>
      </c>
      <c r="AV300" s="249">
        <v>2017</v>
      </c>
    </row>
    <row r="301" spans="1:48" ht="15">
      <c r="A301" s="302" t="s">
        <v>1037</v>
      </c>
      <c r="B301" s="261">
        <f>'4.c Electricity breakdown'!C170</f>
        <v>0.7</v>
      </c>
      <c r="C301" s="262">
        <f>'4.c Electricity breakdown'!D170</f>
        <v>0.7</v>
      </c>
      <c r="D301" s="262">
        <f>'4.c Electricity breakdown'!E170</f>
        <v>0.7</v>
      </c>
      <c r="E301" s="262">
        <f>'4.c Electricity breakdown'!F170</f>
        <v>0.7</v>
      </c>
      <c r="F301" s="262">
        <f>'4.c Electricity breakdown'!G170</f>
        <v>0.7</v>
      </c>
      <c r="G301" s="262">
        <f>'4.c Electricity breakdown'!H170</f>
        <v>0.7</v>
      </c>
      <c r="H301" s="262">
        <f>'4.c Electricity breakdown'!I170</f>
        <v>0.7</v>
      </c>
      <c r="I301" s="262">
        <f>'4.c Electricity breakdown'!J170</f>
        <v>0.7</v>
      </c>
      <c r="J301" s="262">
        <f>'4.c Electricity breakdown'!K170</f>
        <v>0.7</v>
      </c>
      <c r="K301" s="262">
        <f>'4.c Electricity breakdown'!L170</f>
        <v>0.7</v>
      </c>
      <c r="L301" s="262">
        <f>'4.c Electricity breakdown'!M170</f>
        <v>0.7</v>
      </c>
      <c r="M301" s="262">
        <f>'4.c Electricity breakdown'!N170</f>
        <v>0.7</v>
      </c>
      <c r="N301" s="262">
        <f>'4.c Electricity breakdown'!O170</f>
        <v>0.7</v>
      </c>
      <c r="O301" s="262">
        <f>'4.c Electricity breakdown'!P170</f>
        <v>0.7</v>
      </c>
      <c r="P301" s="262">
        <f>'4.c Electricity breakdown'!Q170</f>
        <v>0.7</v>
      </c>
      <c r="Q301" s="262">
        <f>'4.c Electricity breakdown'!R170</f>
        <v>0.7</v>
      </c>
      <c r="R301" s="262">
        <f>'4.c Electricity breakdown'!S170</f>
        <v>0.7</v>
      </c>
      <c r="S301" s="262">
        <f>'4.c Electricity breakdown'!T170</f>
        <v>0.7</v>
      </c>
      <c r="T301" s="262">
        <f>'4.c Electricity breakdown'!U170</f>
        <v>0.7</v>
      </c>
      <c r="U301" s="262">
        <f>'4.c Electricity breakdown'!V170</f>
        <v>0.7</v>
      </c>
      <c r="V301" s="262">
        <f>'4.c Electricity breakdown'!W170</f>
        <v>0.7</v>
      </c>
      <c r="W301" s="262">
        <f>'4.c Electricity breakdown'!X170</f>
        <v>0.7</v>
      </c>
      <c r="X301" s="262">
        <f>'4.c Electricity breakdown'!Y170</f>
        <v>0.7</v>
      </c>
      <c r="Y301" s="262">
        <f>'4.c Electricity breakdown'!Z170</f>
        <v>0.7</v>
      </c>
      <c r="Z301" s="262">
        <f>'4.c Electricity breakdown'!AA170</f>
        <v>0.7</v>
      </c>
      <c r="AA301" s="262">
        <f>'4.c Electricity breakdown'!AB170</f>
        <v>0.7</v>
      </c>
      <c r="AB301" s="262">
        <f>'4.c Electricity breakdown'!AC170</f>
        <v>0.7</v>
      </c>
      <c r="AC301" s="262">
        <f>'4.c Electricity breakdown'!AD170</f>
        <v>0.7</v>
      </c>
      <c r="AD301" s="262">
        <f>'4.c Electricity breakdown'!AE170</f>
        <v>0.7</v>
      </c>
      <c r="AE301" s="262">
        <f>'4.c Electricity breakdown'!AF170</f>
        <v>0.7</v>
      </c>
      <c r="AF301" s="262">
        <f>'4.c Electricity breakdown'!AG170</f>
        <v>0.7</v>
      </c>
      <c r="AG301" s="262">
        <f>'4.c Electricity breakdown'!AH170</f>
        <v>0.7</v>
      </c>
      <c r="AH301" s="262">
        <f>'4.c Electricity breakdown'!AI170</f>
        <v>0.7</v>
      </c>
      <c r="AI301" s="262">
        <f>'4.c Electricity breakdown'!AJ170</f>
        <v>0.7</v>
      </c>
      <c r="AJ301" s="262">
        <f>'4.c Electricity breakdown'!AK170</f>
        <v>0.7</v>
      </c>
      <c r="AK301" s="262">
        <f>'4.c Electricity breakdown'!AL170</f>
        <v>0.7</v>
      </c>
      <c r="AL301" s="262">
        <f>'4.c Electricity breakdown'!AM170</f>
        <v>0.7</v>
      </c>
      <c r="AM301" s="262">
        <f>'4.c Electricity breakdown'!AN170</f>
        <v>0.7</v>
      </c>
      <c r="AN301" s="262">
        <f>'4.c Electricity breakdown'!AO170</f>
        <v>0.7</v>
      </c>
      <c r="AO301" s="262">
        <f>'4.c Electricity breakdown'!AP170</f>
        <v>0.7</v>
      </c>
      <c r="AP301" s="262">
        <f>'4.c Electricity breakdown'!AQ170</f>
        <v>0.7</v>
      </c>
      <c r="AQ301" s="262">
        <f>'4.c Electricity breakdown'!AR170</f>
        <v>0.7</v>
      </c>
      <c r="AR301" s="262">
        <f>'4.c Electricity breakdown'!AS170</f>
        <v>0.7</v>
      </c>
      <c r="AS301" s="262">
        <f>'4.c Electricity breakdown'!AT170</f>
        <v>0.7</v>
      </c>
      <c r="AT301" s="262">
        <f>'4.c Electricity breakdown'!AU170</f>
        <v>0.7</v>
      </c>
      <c r="AU301" s="262">
        <f>'4.c Electricity breakdown'!AV170</f>
        <v>0.7</v>
      </c>
      <c r="AV301" s="263">
        <f>'4.c Electricity breakdown'!AW170</f>
        <v>0.7</v>
      </c>
    </row>
    <row r="302" spans="1:48" ht="15">
      <c r="A302" s="302" t="s">
        <v>1038</v>
      </c>
      <c r="B302" s="265">
        <f>'4.c Electricity breakdown'!C171</f>
        <v>0.15</v>
      </c>
      <c r="C302" s="266">
        <f>'4.c Electricity breakdown'!D171</f>
        <v>0.15</v>
      </c>
      <c r="D302" s="266">
        <f>'4.c Electricity breakdown'!E171</f>
        <v>0.15</v>
      </c>
      <c r="E302" s="266">
        <f>'4.c Electricity breakdown'!F171</f>
        <v>0.15</v>
      </c>
      <c r="F302" s="266">
        <f>'4.c Electricity breakdown'!G171</f>
        <v>0.15</v>
      </c>
      <c r="G302" s="266">
        <f>'4.c Electricity breakdown'!H171</f>
        <v>0.15</v>
      </c>
      <c r="H302" s="266">
        <f>'4.c Electricity breakdown'!I171</f>
        <v>0.15</v>
      </c>
      <c r="I302" s="266">
        <f>'4.c Electricity breakdown'!J171</f>
        <v>0.15</v>
      </c>
      <c r="J302" s="266">
        <f>'4.c Electricity breakdown'!K171</f>
        <v>0.15</v>
      </c>
      <c r="K302" s="266">
        <f>'4.c Electricity breakdown'!L171</f>
        <v>0.15</v>
      </c>
      <c r="L302" s="266">
        <f>'4.c Electricity breakdown'!M171</f>
        <v>0.15</v>
      </c>
      <c r="M302" s="266">
        <f>'4.c Electricity breakdown'!N171</f>
        <v>0.15</v>
      </c>
      <c r="N302" s="266">
        <f>'4.c Electricity breakdown'!O171</f>
        <v>0.15</v>
      </c>
      <c r="O302" s="266">
        <f>'4.c Electricity breakdown'!P171</f>
        <v>0.15</v>
      </c>
      <c r="P302" s="266">
        <f>'4.c Electricity breakdown'!Q171</f>
        <v>0.15</v>
      </c>
      <c r="Q302" s="266">
        <f>'4.c Electricity breakdown'!R171</f>
        <v>0.15</v>
      </c>
      <c r="R302" s="266">
        <f>'4.c Electricity breakdown'!S171</f>
        <v>0.15</v>
      </c>
      <c r="S302" s="266">
        <f>'4.c Electricity breakdown'!T171</f>
        <v>0.15</v>
      </c>
      <c r="T302" s="266">
        <f>'4.c Electricity breakdown'!U171</f>
        <v>0.15</v>
      </c>
      <c r="U302" s="266">
        <f>'4.c Electricity breakdown'!V171</f>
        <v>0.15</v>
      </c>
      <c r="V302" s="266">
        <f>'4.c Electricity breakdown'!W171</f>
        <v>0.15</v>
      </c>
      <c r="W302" s="266">
        <f>'4.c Electricity breakdown'!X171</f>
        <v>0.15</v>
      </c>
      <c r="X302" s="266">
        <f>'4.c Electricity breakdown'!Y171</f>
        <v>0.15</v>
      </c>
      <c r="Y302" s="266">
        <f>'4.c Electricity breakdown'!Z171</f>
        <v>0.15</v>
      </c>
      <c r="Z302" s="266">
        <f>'4.c Electricity breakdown'!AA171</f>
        <v>0.15</v>
      </c>
      <c r="AA302" s="266">
        <f>'4.c Electricity breakdown'!AB171</f>
        <v>0.15</v>
      </c>
      <c r="AB302" s="266">
        <f>'4.c Electricity breakdown'!AC171</f>
        <v>0.15</v>
      </c>
      <c r="AC302" s="266">
        <f>'4.c Electricity breakdown'!AD171</f>
        <v>0.15</v>
      </c>
      <c r="AD302" s="266">
        <f>'4.c Electricity breakdown'!AE171</f>
        <v>0.15</v>
      </c>
      <c r="AE302" s="266">
        <f>'4.c Electricity breakdown'!AF171</f>
        <v>0.15</v>
      </c>
      <c r="AF302" s="266">
        <f>'4.c Electricity breakdown'!AG171</f>
        <v>0.15</v>
      </c>
      <c r="AG302" s="266">
        <f>'4.c Electricity breakdown'!AH171</f>
        <v>0.15</v>
      </c>
      <c r="AH302" s="266">
        <f>'4.c Electricity breakdown'!AI171</f>
        <v>0.15</v>
      </c>
      <c r="AI302" s="266">
        <f>'4.c Electricity breakdown'!AJ171</f>
        <v>0.15</v>
      </c>
      <c r="AJ302" s="266">
        <f>'4.c Electricity breakdown'!AK171</f>
        <v>0.15</v>
      </c>
      <c r="AK302" s="266">
        <f>'4.c Electricity breakdown'!AL171</f>
        <v>0.15</v>
      </c>
      <c r="AL302" s="266">
        <f>'4.c Electricity breakdown'!AM171</f>
        <v>0.15</v>
      </c>
      <c r="AM302" s="266">
        <f>'4.c Electricity breakdown'!AN171</f>
        <v>0.15</v>
      </c>
      <c r="AN302" s="266">
        <f>'4.c Electricity breakdown'!AO171</f>
        <v>0.15</v>
      </c>
      <c r="AO302" s="266">
        <f>'4.c Electricity breakdown'!AP171</f>
        <v>0.15</v>
      </c>
      <c r="AP302" s="266">
        <f>'4.c Electricity breakdown'!AQ171</f>
        <v>0.15</v>
      </c>
      <c r="AQ302" s="266">
        <f>'4.c Electricity breakdown'!AR171</f>
        <v>0.15</v>
      </c>
      <c r="AR302" s="266">
        <f>'4.c Electricity breakdown'!AS171</f>
        <v>0.15</v>
      </c>
      <c r="AS302" s="266">
        <f>'4.c Electricity breakdown'!AT171</f>
        <v>0.15</v>
      </c>
      <c r="AT302" s="266">
        <f>'4.c Electricity breakdown'!AU171</f>
        <v>0.15</v>
      </c>
      <c r="AU302" s="266">
        <f>'4.c Electricity breakdown'!AV171</f>
        <v>0.15</v>
      </c>
      <c r="AV302" s="267">
        <f>'4.c Electricity breakdown'!AW171</f>
        <v>0.15</v>
      </c>
    </row>
    <row r="303" spans="1:48" ht="15">
      <c r="A303" s="302" t="s">
        <v>1055</v>
      </c>
      <c r="B303" s="269">
        <f>'4.c Electricity breakdown'!C172</f>
        <v>0.15</v>
      </c>
      <c r="C303" s="270">
        <f>'4.c Electricity breakdown'!D172</f>
        <v>0.15</v>
      </c>
      <c r="D303" s="270">
        <f>'4.c Electricity breakdown'!E172</f>
        <v>0.15</v>
      </c>
      <c r="E303" s="270">
        <f>'4.c Electricity breakdown'!F172</f>
        <v>0.15</v>
      </c>
      <c r="F303" s="270">
        <f>'4.c Electricity breakdown'!G172</f>
        <v>0.15</v>
      </c>
      <c r="G303" s="270">
        <f>'4.c Electricity breakdown'!H172</f>
        <v>0.15</v>
      </c>
      <c r="H303" s="270">
        <f>'4.c Electricity breakdown'!I172</f>
        <v>0.15</v>
      </c>
      <c r="I303" s="270">
        <f>'4.c Electricity breakdown'!J172</f>
        <v>0.15</v>
      </c>
      <c r="J303" s="270">
        <f>'4.c Electricity breakdown'!K172</f>
        <v>0.15</v>
      </c>
      <c r="K303" s="270">
        <f>'4.c Electricity breakdown'!L172</f>
        <v>0.15</v>
      </c>
      <c r="L303" s="270">
        <f>'4.c Electricity breakdown'!M172</f>
        <v>0.15</v>
      </c>
      <c r="M303" s="270">
        <f>'4.c Electricity breakdown'!N172</f>
        <v>0.15</v>
      </c>
      <c r="N303" s="270">
        <f>'4.c Electricity breakdown'!O172</f>
        <v>0.15</v>
      </c>
      <c r="O303" s="270">
        <f>'4.c Electricity breakdown'!P172</f>
        <v>0.15</v>
      </c>
      <c r="P303" s="270">
        <f>'4.c Electricity breakdown'!Q172</f>
        <v>0.15</v>
      </c>
      <c r="Q303" s="270">
        <f>'4.c Electricity breakdown'!R172</f>
        <v>0.15</v>
      </c>
      <c r="R303" s="270">
        <f>'4.c Electricity breakdown'!S172</f>
        <v>0.15</v>
      </c>
      <c r="S303" s="270">
        <f>'4.c Electricity breakdown'!T172</f>
        <v>0.15</v>
      </c>
      <c r="T303" s="270">
        <f>'4.c Electricity breakdown'!U172</f>
        <v>0.15</v>
      </c>
      <c r="U303" s="270">
        <f>'4.c Electricity breakdown'!V172</f>
        <v>0.15</v>
      </c>
      <c r="V303" s="270">
        <f>'4.c Electricity breakdown'!W172</f>
        <v>0.15</v>
      </c>
      <c r="W303" s="270">
        <f>'4.c Electricity breakdown'!X172</f>
        <v>0.15</v>
      </c>
      <c r="X303" s="270">
        <f>'4.c Electricity breakdown'!Y172</f>
        <v>0.15</v>
      </c>
      <c r="Y303" s="270">
        <f>'4.c Electricity breakdown'!Z172</f>
        <v>0.15</v>
      </c>
      <c r="Z303" s="270">
        <f>'4.c Electricity breakdown'!AA172</f>
        <v>0.15</v>
      </c>
      <c r="AA303" s="270">
        <f>'4.c Electricity breakdown'!AB172</f>
        <v>0.15</v>
      </c>
      <c r="AB303" s="270">
        <f>'4.c Electricity breakdown'!AC172</f>
        <v>0.15</v>
      </c>
      <c r="AC303" s="270">
        <f>'4.c Electricity breakdown'!AD172</f>
        <v>0.15</v>
      </c>
      <c r="AD303" s="270">
        <f>'4.c Electricity breakdown'!AE172</f>
        <v>0.15</v>
      </c>
      <c r="AE303" s="270">
        <f>'4.c Electricity breakdown'!AF172</f>
        <v>0.15</v>
      </c>
      <c r="AF303" s="270">
        <f>'4.c Electricity breakdown'!AG172</f>
        <v>0.15</v>
      </c>
      <c r="AG303" s="270">
        <f>'4.c Electricity breakdown'!AH172</f>
        <v>0.15</v>
      </c>
      <c r="AH303" s="270">
        <f>'4.c Electricity breakdown'!AI172</f>
        <v>0.15</v>
      </c>
      <c r="AI303" s="270">
        <f>'4.c Electricity breakdown'!AJ172</f>
        <v>0.15</v>
      </c>
      <c r="AJ303" s="270">
        <f>'4.c Electricity breakdown'!AK172</f>
        <v>0.15</v>
      </c>
      <c r="AK303" s="270">
        <f>'4.c Electricity breakdown'!AL172</f>
        <v>0.15</v>
      </c>
      <c r="AL303" s="270">
        <f>'4.c Electricity breakdown'!AM172</f>
        <v>0.15</v>
      </c>
      <c r="AM303" s="270">
        <f>'4.c Electricity breakdown'!AN172</f>
        <v>0.15</v>
      </c>
      <c r="AN303" s="270">
        <f>'4.c Electricity breakdown'!AO172</f>
        <v>0.15</v>
      </c>
      <c r="AO303" s="270">
        <f>'4.c Electricity breakdown'!AP172</f>
        <v>0.15</v>
      </c>
      <c r="AP303" s="270">
        <f>'4.c Electricity breakdown'!AQ172</f>
        <v>0.15</v>
      </c>
      <c r="AQ303" s="270">
        <f>'4.c Electricity breakdown'!AR172</f>
        <v>0.15</v>
      </c>
      <c r="AR303" s="270">
        <f>'4.c Electricity breakdown'!AS172</f>
        <v>0.15</v>
      </c>
      <c r="AS303" s="270">
        <f>'4.c Electricity breakdown'!AT172</f>
        <v>0.15</v>
      </c>
      <c r="AT303" s="270">
        <f>'4.c Electricity breakdown'!AU172</f>
        <v>0.15</v>
      </c>
      <c r="AU303" s="270">
        <f>'4.c Electricity breakdown'!AV172</f>
        <v>0.15</v>
      </c>
      <c r="AV303" s="271">
        <f>'4.c Electricity breakdown'!AW172</f>
        <v>0.15</v>
      </c>
    </row>
    <row r="304" spans="1:48" ht="15">
      <c r="A304" s="304" t="s">
        <v>725</v>
      </c>
      <c r="B304" s="266">
        <f>SUM(B301:B303)</f>
        <v>1</v>
      </c>
      <c r="C304" s="266">
        <f t="shared" ref="C304:AV304" si="93">SUM(C301:C303)</f>
        <v>1</v>
      </c>
      <c r="D304" s="266">
        <f t="shared" si="93"/>
        <v>1</v>
      </c>
      <c r="E304" s="266">
        <f t="shared" si="93"/>
        <v>1</v>
      </c>
      <c r="F304" s="266">
        <f t="shared" si="93"/>
        <v>1</v>
      </c>
      <c r="G304" s="266">
        <f t="shared" si="93"/>
        <v>1</v>
      </c>
      <c r="H304" s="266">
        <f t="shared" si="93"/>
        <v>1</v>
      </c>
      <c r="I304" s="266">
        <f t="shared" si="93"/>
        <v>1</v>
      </c>
      <c r="J304" s="266">
        <f t="shared" si="93"/>
        <v>1</v>
      </c>
      <c r="K304" s="266">
        <f t="shared" si="93"/>
        <v>1</v>
      </c>
      <c r="L304" s="266">
        <f t="shared" si="93"/>
        <v>1</v>
      </c>
      <c r="M304" s="266">
        <f t="shared" si="93"/>
        <v>1</v>
      </c>
      <c r="N304" s="266">
        <f t="shared" si="93"/>
        <v>1</v>
      </c>
      <c r="O304" s="266">
        <f t="shared" si="93"/>
        <v>1</v>
      </c>
      <c r="P304" s="266">
        <f t="shared" si="93"/>
        <v>1</v>
      </c>
      <c r="Q304" s="266">
        <f t="shared" si="93"/>
        <v>1</v>
      </c>
      <c r="R304" s="266">
        <f t="shared" si="93"/>
        <v>1</v>
      </c>
      <c r="S304" s="266">
        <f t="shared" si="93"/>
        <v>1</v>
      </c>
      <c r="T304" s="266">
        <f t="shared" si="93"/>
        <v>1</v>
      </c>
      <c r="U304" s="266">
        <f t="shared" si="93"/>
        <v>1</v>
      </c>
      <c r="V304" s="266">
        <f t="shared" si="93"/>
        <v>1</v>
      </c>
      <c r="W304" s="266">
        <f t="shared" si="93"/>
        <v>1</v>
      </c>
      <c r="X304" s="266">
        <f t="shared" si="93"/>
        <v>1</v>
      </c>
      <c r="Y304" s="266">
        <f t="shared" si="93"/>
        <v>1</v>
      </c>
      <c r="Z304" s="266">
        <f t="shared" si="93"/>
        <v>1</v>
      </c>
      <c r="AA304" s="266">
        <f t="shared" si="93"/>
        <v>1</v>
      </c>
      <c r="AB304" s="266">
        <f t="shared" si="93"/>
        <v>1</v>
      </c>
      <c r="AC304" s="266">
        <f t="shared" si="93"/>
        <v>1</v>
      </c>
      <c r="AD304" s="266">
        <f t="shared" si="93"/>
        <v>1</v>
      </c>
      <c r="AE304" s="266">
        <f t="shared" si="93"/>
        <v>1</v>
      </c>
      <c r="AF304" s="266">
        <f t="shared" si="93"/>
        <v>1</v>
      </c>
      <c r="AG304" s="266">
        <f t="shared" si="93"/>
        <v>1</v>
      </c>
      <c r="AH304" s="266">
        <f t="shared" si="93"/>
        <v>1</v>
      </c>
      <c r="AI304" s="266">
        <f t="shared" si="93"/>
        <v>1</v>
      </c>
      <c r="AJ304" s="266">
        <f t="shared" si="93"/>
        <v>1</v>
      </c>
      <c r="AK304" s="266">
        <f t="shared" si="93"/>
        <v>1</v>
      </c>
      <c r="AL304" s="266">
        <f t="shared" si="93"/>
        <v>1</v>
      </c>
      <c r="AM304" s="266">
        <f t="shared" si="93"/>
        <v>1</v>
      </c>
      <c r="AN304" s="266">
        <f t="shared" si="93"/>
        <v>1</v>
      </c>
      <c r="AO304" s="266">
        <f t="shared" si="93"/>
        <v>1</v>
      </c>
      <c r="AP304" s="266">
        <f t="shared" si="93"/>
        <v>1</v>
      </c>
      <c r="AQ304" s="266">
        <f t="shared" si="93"/>
        <v>1</v>
      </c>
      <c r="AR304" s="266">
        <f t="shared" si="93"/>
        <v>1</v>
      </c>
      <c r="AS304" s="266">
        <f t="shared" si="93"/>
        <v>1</v>
      </c>
      <c r="AT304" s="266">
        <f t="shared" si="93"/>
        <v>1</v>
      </c>
      <c r="AU304" s="266">
        <f t="shared" si="93"/>
        <v>1</v>
      </c>
      <c r="AV304" s="266">
        <f t="shared" si="93"/>
        <v>1</v>
      </c>
    </row>
    <row r="305" spans="1:48" ht="15">
      <c r="A305" s="240"/>
      <c r="B305" s="266"/>
      <c r="C305" s="266"/>
      <c r="D305" s="266"/>
      <c r="E305" s="266"/>
      <c r="F305" s="266"/>
      <c r="G305" s="266"/>
      <c r="H305" s="266"/>
      <c r="I305" s="266"/>
      <c r="J305" s="266"/>
      <c r="K305" s="266"/>
      <c r="L305" s="266"/>
      <c r="M305" s="266"/>
      <c r="N305" s="266"/>
      <c r="O305" s="266"/>
      <c r="P305" s="266"/>
    </row>
    <row r="306" spans="1:48">
      <c r="A306" s="253" t="s">
        <v>86</v>
      </c>
      <c r="B306" s="249">
        <v>1971</v>
      </c>
      <c r="C306" s="249">
        <v>1972</v>
      </c>
      <c r="D306" s="249">
        <v>1973</v>
      </c>
      <c r="E306" s="249">
        <v>1974</v>
      </c>
      <c r="F306" s="249">
        <v>1975</v>
      </c>
      <c r="G306" s="249">
        <v>1976</v>
      </c>
      <c r="H306" s="249">
        <v>1977</v>
      </c>
      <c r="I306" s="249">
        <v>1978</v>
      </c>
      <c r="J306" s="249">
        <v>1979</v>
      </c>
      <c r="K306" s="249">
        <v>1980</v>
      </c>
      <c r="L306" s="249">
        <v>1981</v>
      </c>
      <c r="M306" s="249">
        <v>1982</v>
      </c>
      <c r="N306" s="249">
        <v>1983</v>
      </c>
      <c r="O306" s="249">
        <v>1984</v>
      </c>
      <c r="P306" s="249">
        <v>1985</v>
      </c>
      <c r="Q306" s="249">
        <v>1986</v>
      </c>
      <c r="R306" s="249">
        <v>1987</v>
      </c>
      <c r="S306" s="249">
        <v>1988</v>
      </c>
      <c r="T306" s="249">
        <v>1989</v>
      </c>
      <c r="U306" s="249">
        <v>1990</v>
      </c>
      <c r="V306" s="249">
        <v>1991</v>
      </c>
      <c r="W306" s="249">
        <v>1992</v>
      </c>
      <c r="X306" s="249">
        <v>1993</v>
      </c>
      <c r="Y306" s="249">
        <v>1994</v>
      </c>
      <c r="Z306" s="249">
        <v>1995</v>
      </c>
      <c r="AA306" s="249">
        <v>1996</v>
      </c>
      <c r="AB306" s="249">
        <v>1997</v>
      </c>
      <c r="AC306" s="249">
        <v>1998</v>
      </c>
      <c r="AD306" s="249">
        <v>1999</v>
      </c>
      <c r="AE306" s="249">
        <v>2000</v>
      </c>
      <c r="AF306" s="249">
        <v>2001</v>
      </c>
      <c r="AG306" s="249">
        <v>2002</v>
      </c>
      <c r="AH306" s="249">
        <v>2003</v>
      </c>
      <c r="AI306" s="249">
        <v>2004</v>
      </c>
      <c r="AJ306" s="249">
        <v>2005</v>
      </c>
      <c r="AK306" s="249">
        <v>2006</v>
      </c>
      <c r="AL306" s="249">
        <v>2007</v>
      </c>
      <c r="AM306" s="249">
        <v>2008</v>
      </c>
      <c r="AN306" s="249">
        <v>2009</v>
      </c>
      <c r="AO306" s="249">
        <v>2010</v>
      </c>
      <c r="AP306" s="249">
        <v>2011</v>
      </c>
      <c r="AQ306" s="249">
        <v>2012</v>
      </c>
      <c r="AR306" s="249">
        <v>2013</v>
      </c>
      <c r="AS306" s="249">
        <v>2014</v>
      </c>
      <c r="AT306" s="249">
        <v>2015</v>
      </c>
      <c r="AU306" s="249">
        <v>2016</v>
      </c>
      <c r="AV306" s="249">
        <v>2017</v>
      </c>
    </row>
    <row r="307" spans="1:48" ht="15">
      <c r="A307" s="302" t="s">
        <v>1037</v>
      </c>
      <c r="B307" s="261">
        <f>'4.c Electricity breakdown'!C170</f>
        <v>0.7</v>
      </c>
      <c r="C307" s="262">
        <f>'4.c Electricity breakdown'!D170</f>
        <v>0.7</v>
      </c>
      <c r="D307" s="262">
        <f>'4.c Electricity breakdown'!E170</f>
        <v>0.7</v>
      </c>
      <c r="E307" s="262">
        <f>'4.c Electricity breakdown'!F170</f>
        <v>0.7</v>
      </c>
      <c r="F307" s="262">
        <f>'4.c Electricity breakdown'!G170</f>
        <v>0.7</v>
      </c>
      <c r="G307" s="262">
        <f>'4.c Electricity breakdown'!H170</f>
        <v>0.7</v>
      </c>
      <c r="H307" s="262">
        <f>'4.c Electricity breakdown'!I170</f>
        <v>0.7</v>
      </c>
      <c r="I307" s="262">
        <f>'4.c Electricity breakdown'!J170</f>
        <v>0.7</v>
      </c>
      <c r="J307" s="262">
        <f>'4.c Electricity breakdown'!K170</f>
        <v>0.7</v>
      </c>
      <c r="K307" s="262">
        <f>'4.c Electricity breakdown'!L170</f>
        <v>0.7</v>
      </c>
      <c r="L307" s="262">
        <f>'4.c Electricity breakdown'!M170</f>
        <v>0.7</v>
      </c>
      <c r="M307" s="262">
        <f>'4.c Electricity breakdown'!N170</f>
        <v>0.7</v>
      </c>
      <c r="N307" s="262">
        <f>'4.c Electricity breakdown'!O170</f>
        <v>0.7</v>
      </c>
      <c r="O307" s="262">
        <f>'4.c Electricity breakdown'!P170</f>
        <v>0.7</v>
      </c>
      <c r="P307" s="262">
        <f>'4.c Electricity breakdown'!Q170</f>
        <v>0.7</v>
      </c>
      <c r="Q307" s="262">
        <f>'4.c Electricity breakdown'!R170</f>
        <v>0.7</v>
      </c>
      <c r="R307" s="262">
        <f>'4.c Electricity breakdown'!S170</f>
        <v>0.7</v>
      </c>
      <c r="S307" s="262">
        <f>'4.c Electricity breakdown'!T170</f>
        <v>0.7</v>
      </c>
      <c r="T307" s="262">
        <f>'4.c Electricity breakdown'!U170</f>
        <v>0.7</v>
      </c>
      <c r="U307" s="262">
        <f>'4.c Electricity breakdown'!V170</f>
        <v>0.7</v>
      </c>
      <c r="V307" s="262">
        <f>'4.c Electricity breakdown'!W170</f>
        <v>0.7</v>
      </c>
      <c r="W307" s="262">
        <f>'4.c Electricity breakdown'!X170</f>
        <v>0.7</v>
      </c>
      <c r="X307" s="262">
        <f>'4.c Electricity breakdown'!Y170</f>
        <v>0.7</v>
      </c>
      <c r="Y307" s="262">
        <f>'4.c Electricity breakdown'!Z170</f>
        <v>0.7</v>
      </c>
      <c r="Z307" s="262">
        <f>'4.c Electricity breakdown'!AA170</f>
        <v>0.7</v>
      </c>
      <c r="AA307" s="262">
        <f>'4.c Electricity breakdown'!AB170</f>
        <v>0.7</v>
      </c>
      <c r="AB307" s="262">
        <f>'4.c Electricity breakdown'!AC170</f>
        <v>0.7</v>
      </c>
      <c r="AC307" s="262">
        <f>'4.c Electricity breakdown'!AD170</f>
        <v>0.7</v>
      </c>
      <c r="AD307" s="262">
        <f>'4.c Electricity breakdown'!AE170</f>
        <v>0.7</v>
      </c>
      <c r="AE307" s="262">
        <f>'4.c Electricity breakdown'!AF170</f>
        <v>0.7</v>
      </c>
      <c r="AF307" s="262">
        <f>'4.c Electricity breakdown'!AG170</f>
        <v>0.7</v>
      </c>
      <c r="AG307" s="262">
        <f>'4.c Electricity breakdown'!AH170</f>
        <v>0.7</v>
      </c>
      <c r="AH307" s="262">
        <f>'4.c Electricity breakdown'!AI170</f>
        <v>0.7</v>
      </c>
      <c r="AI307" s="262">
        <f>'4.c Electricity breakdown'!AJ170</f>
        <v>0.7</v>
      </c>
      <c r="AJ307" s="262">
        <f>'4.c Electricity breakdown'!AK170</f>
        <v>0.7</v>
      </c>
      <c r="AK307" s="262">
        <f>'4.c Electricity breakdown'!AL170</f>
        <v>0.7</v>
      </c>
      <c r="AL307" s="262">
        <f>'4.c Electricity breakdown'!AM170</f>
        <v>0.7</v>
      </c>
      <c r="AM307" s="262">
        <f>'4.c Electricity breakdown'!AN170</f>
        <v>0.7</v>
      </c>
      <c r="AN307" s="262">
        <f>'4.c Electricity breakdown'!AO170</f>
        <v>0.7</v>
      </c>
      <c r="AO307" s="262">
        <f>'4.c Electricity breakdown'!AP170</f>
        <v>0.7</v>
      </c>
      <c r="AP307" s="262">
        <f>'4.c Electricity breakdown'!AQ170</f>
        <v>0.7</v>
      </c>
      <c r="AQ307" s="262">
        <f>'4.c Electricity breakdown'!AR170</f>
        <v>0.7</v>
      </c>
      <c r="AR307" s="262">
        <f>'4.c Electricity breakdown'!AS170</f>
        <v>0.7</v>
      </c>
      <c r="AS307" s="262">
        <f>'4.c Electricity breakdown'!AT170</f>
        <v>0.7</v>
      </c>
      <c r="AT307" s="262">
        <f>'4.c Electricity breakdown'!AU170</f>
        <v>0.7</v>
      </c>
      <c r="AU307" s="262">
        <f>'4.c Electricity breakdown'!AV170</f>
        <v>0.7</v>
      </c>
      <c r="AV307" s="263">
        <f>'4.c Electricity breakdown'!AW170</f>
        <v>0.7</v>
      </c>
    </row>
    <row r="308" spans="1:48" ht="15">
      <c r="A308" s="302" t="s">
        <v>1038</v>
      </c>
      <c r="B308" s="265">
        <f>'4.c Electricity breakdown'!C171</f>
        <v>0.15</v>
      </c>
      <c r="C308" s="266">
        <f>'4.c Electricity breakdown'!D171</f>
        <v>0.15</v>
      </c>
      <c r="D308" s="266">
        <f>'4.c Electricity breakdown'!E171</f>
        <v>0.15</v>
      </c>
      <c r="E308" s="266">
        <f>'4.c Electricity breakdown'!F171</f>
        <v>0.15</v>
      </c>
      <c r="F308" s="266">
        <f>'4.c Electricity breakdown'!G171</f>
        <v>0.15</v>
      </c>
      <c r="G308" s="266">
        <f>'4.c Electricity breakdown'!H171</f>
        <v>0.15</v>
      </c>
      <c r="H308" s="266">
        <f>'4.c Electricity breakdown'!I171</f>
        <v>0.15</v>
      </c>
      <c r="I308" s="266">
        <f>'4.c Electricity breakdown'!J171</f>
        <v>0.15</v>
      </c>
      <c r="J308" s="266">
        <f>'4.c Electricity breakdown'!K171</f>
        <v>0.15</v>
      </c>
      <c r="K308" s="266">
        <f>'4.c Electricity breakdown'!L171</f>
        <v>0.15</v>
      </c>
      <c r="L308" s="266">
        <f>'4.c Electricity breakdown'!M171</f>
        <v>0.15</v>
      </c>
      <c r="M308" s="266">
        <f>'4.c Electricity breakdown'!N171</f>
        <v>0.15</v>
      </c>
      <c r="N308" s="266">
        <f>'4.c Electricity breakdown'!O171</f>
        <v>0.15</v>
      </c>
      <c r="O308" s="266">
        <f>'4.c Electricity breakdown'!P171</f>
        <v>0.15</v>
      </c>
      <c r="P308" s="266">
        <f>'4.c Electricity breakdown'!Q171</f>
        <v>0.15</v>
      </c>
      <c r="Q308" s="266">
        <f>'4.c Electricity breakdown'!R171</f>
        <v>0.15</v>
      </c>
      <c r="R308" s="266">
        <f>'4.c Electricity breakdown'!S171</f>
        <v>0.15</v>
      </c>
      <c r="S308" s="266">
        <f>'4.c Electricity breakdown'!T171</f>
        <v>0.15</v>
      </c>
      <c r="T308" s="266">
        <f>'4.c Electricity breakdown'!U171</f>
        <v>0.15</v>
      </c>
      <c r="U308" s="266">
        <f>'4.c Electricity breakdown'!V171</f>
        <v>0.15</v>
      </c>
      <c r="V308" s="266">
        <f>'4.c Electricity breakdown'!W171</f>
        <v>0.15</v>
      </c>
      <c r="W308" s="266">
        <f>'4.c Electricity breakdown'!X171</f>
        <v>0.15</v>
      </c>
      <c r="X308" s="266">
        <f>'4.c Electricity breakdown'!Y171</f>
        <v>0.15</v>
      </c>
      <c r="Y308" s="266">
        <f>'4.c Electricity breakdown'!Z171</f>
        <v>0.15</v>
      </c>
      <c r="Z308" s="266">
        <f>'4.c Electricity breakdown'!AA171</f>
        <v>0.15</v>
      </c>
      <c r="AA308" s="266">
        <f>'4.c Electricity breakdown'!AB171</f>
        <v>0.15</v>
      </c>
      <c r="AB308" s="266">
        <f>'4.c Electricity breakdown'!AC171</f>
        <v>0.15</v>
      </c>
      <c r="AC308" s="266">
        <f>'4.c Electricity breakdown'!AD171</f>
        <v>0.15</v>
      </c>
      <c r="AD308" s="266">
        <f>'4.c Electricity breakdown'!AE171</f>
        <v>0.15</v>
      </c>
      <c r="AE308" s="266">
        <f>'4.c Electricity breakdown'!AF171</f>
        <v>0.15</v>
      </c>
      <c r="AF308" s="266">
        <f>'4.c Electricity breakdown'!AG171</f>
        <v>0.15</v>
      </c>
      <c r="AG308" s="266">
        <f>'4.c Electricity breakdown'!AH171</f>
        <v>0.15</v>
      </c>
      <c r="AH308" s="266">
        <f>'4.c Electricity breakdown'!AI171</f>
        <v>0.15</v>
      </c>
      <c r="AI308" s="266">
        <f>'4.c Electricity breakdown'!AJ171</f>
        <v>0.15</v>
      </c>
      <c r="AJ308" s="266">
        <f>'4.c Electricity breakdown'!AK171</f>
        <v>0.15</v>
      </c>
      <c r="AK308" s="266">
        <f>'4.c Electricity breakdown'!AL171</f>
        <v>0.15</v>
      </c>
      <c r="AL308" s="266">
        <f>'4.c Electricity breakdown'!AM171</f>
        <v>0.15</v>
      </c>
      <c r="AM308" s="266">
        <f>'4.c Electricity breakdown'!AN171</f>
        <v>0.15</v>
      </c>
      <c r="AN308" s="266">
        <f>'4.c Electricity breakdown'!AO171</f>
        <v>0.15</v>
      </c>
      <c r="AO308" s="266">
        <f>'4.c Electricity breakdown'!AP171</f>
        <v>0.15</v>
      </c>
      <c r="AP308" s="266">
        <f>'4.c Electricity breakdown'!AQ171</f>
        <v>0.15</v>
      </c>
      <c r="AQ308" s="266">
        <f>'4.c Electricity breakdown'!AR171</f>
        <v>0.15</v>
      </c>
      <c r="AR308" s="266">
        <f>'4.c Electricity breakdown'!AS171</f>
        <v>0.15</v>
      </c>
      <c r="AS308" s="266">
        <f>'4.c Electricity breakdown'!AT171</f>
        <v>0.15</v>
      </c>
      <c r="AT308" s="266">
        <f>'4.c Electricity breakdown'!AU171</f>
        <v>0.15</v>
      </c>
      <c r="AU308" s="266">
        <f>'4.c Electricity breakdown'!AV171</f>
        <v>0.15</v>
      </c>
      <c r="AV308" s="267">
        <f>'4.c Electricity breakdown'!AW171</f>
        <v>0.15</v>
      </c>
    </row>
    <row r="309" spans="1:48" ht="15">
      <c r="A309" s="302" t="s">
        <v>1055</v>
      </c>
      <c r="B309" s="269">
        <f>'4.c Electricity breakdown'!C172</f>
        <v>0.15</v>
      </c>
      <c r="C309" s="270">
        <f>'4.c Electricity breakdown'!D172</f>
        <v>0.15</v>
      </c>
      <c r="D309" s="270">
        <f>'4.c Electricity breakdown'!E172</f>
        <v>0.15</v>
      </c>
      <c r="E309" s="270">
        <f>'4.c Electricity breakdown'!F172</f>
        <v>0.15</v>
      </c>
      <c r="F309" s="270">
        <f>'4.c Electricity breakdown'!G172</f>
        <v>0.15</v>
      </c>
      <c r="G309" s="270">
        <f>'4.c Electricity breakdown'!H172</f>
        <v>0.15</v>
      </c>
      <c r="H309" s="270">
        <f>'4.c Electricity breakdown'!I172</f>
        <v>0.15</v>
      </c>
      <c r="I309" s="270">
        <f>'4.c Electricity breakdown'!J172</f>
        <v>0.15</v>
      </c>
      <c r="J309" s="270">
        <f>'4.c Electricity breakdown'!K172</f>
        <v>0.15</v>
      </c>
      <c r="K309" s="270">
        <f>'4.c Electricity breakdown'!L172</f>
        <v>0.15</v>
      </c>
      <c r="L309" s="270">
        <f>'4.c Electricity breakdown'!M172</f>
        <v>0.15</v>
      </c>
      <c r="M309" s="270">
        <f>'4.c Electricity breakdown'!N172</f>
        <v>0.15</v>
      </c>
      <c r="N309" s="270">
        <f>'4.c Electricity breakdown'!O172</f>
        <v>0.15</v>
      </c>
      <c r="O309" s="270">
        <f>'4.c Electricity breakdown'!P172</f>
        <v>0.15</v>
      </c>
      <c r="P309" s="270">
        <f>'4.c Electricity breakdown'!Q172</f>
        <v>0.15</v>
      </c>
      <c r="Q309" s="270">
        <f>'4.c Electricity breakdown'!R172</f>
        <v>0.15</v>
      </c>
      <c r="R309" s="270">
        <f>'4.c Electricity breakdown'!S172</f>
        <v>0.15</v>
      </c>
      <c r="S309" s="270">
        <f>'4.c Electricity breakdown'!T172</f>
        <v>0.15</v>
      </c>
      <c r="T309" s="270">
        <f>'4.c Electricity breakdown'!U172</f>
        <v>0.15</v>
      </c>
      <c r="U309" s="270">
        <f>'4.c Electricity breakdown'!V172</f>
        <v>0.15</v>
      </c>
      <c r="V309" s="270">
        <f>'4.c Electricity breakdown'!W172</f>
        <v>0.15</v>
      </c>
      <c r="W309" s="270">
        <f>'4.c Electricity breakdown'!X172</f>
        <v>0.15</v>
      </c>
      <c r="X309" s="270">
        <f>'4.c Electricity breakdown'!Y172</f>
        <v>0.15</v>
      </c>
      <c r="Y309" s="270">
        <f>'4.c Electricity breakdown'!Z172</f>
        <v>0.15</v>
      </c>
      <c r="Z309" s="270">
        <f>'4.c Electricity breakdown'!AA172</f>
        <v>0.15</v>
      </c>
      <c r="AA309" s="270">
        <f>'4.c Electricity breakdown'!AB172</f>
        <v>0.15</v>
      </c>
      <c r="AB309" s="270">
        <f>'4.c Electricity breakdown'!AC172</f>
        <v>0.15</v>
      </c>
      <c r="AC309" s="270">
        <f>'4.c Electricity breakdown'!AD172</f>
        <v>0.15</v>
      </c>
      <c r="AD309" s="270">
        <f>'4.c Electricity breakdown'!AE172</f>
        <v>0.15</v>
      </c>
      <c r="AE309" s="270">
        <f>'4.c Electricity breakdown'!AF172</f>
        <v>0.15</v>
      </c>
      <c r="AF309" s="270">
        <f>'4.c Electricity breakdown'!AG172</f>
        <v>0.15</v>
      </c>
      <c r="AG309" s="270">
        <f>'4.c Electricity breakdown'!AH172</f>
        <v>0.15</v>
      </c>
      <c r="AH309" s="270">
        <f>'4.c Electricity breakdown'!AI172</f>
        <v>0.15</v>
      </c>
      <c r="AI309" s="270">
        <f>'4.c Electricity breakdown'!AJ172</f>
        <v>0.15</v>
      </c>
      <c r="AJ309" s="270">
        <f>'4.c Electricity breakdown'!AK172</f>
        <v>0.15</v>
      </c>
      <c r="AK309" s="270">
        <f>'4.c Electricity breakdown'!AL172</f>
        <v>0.15</v>
      </c>
      <c r="AL309" s="270">
        <f>'4.c Electricity breakdown'!AM172</f>
        <v>0.15</v>
      </c>
      <c r="AM309" s="270">
        <f>'4.c Electricity breakdown'!AN172</f>
        <v>0.15</v>
      </c>
      <c r="AN309" s="270">
        <f>'4.c Electricity breakdown'!AO172</f>
        <v>0.15</v>
      </c>
      <c r="AO309" s="270">
        <f>'4.c Electricity breakdown'!AP172</f>
        <v>0.15</v>
      </c>
      <c r="AP309" s="270">
        <f>'4.c Electricity breakdown'!AQ172</f>
        <v>0.15</v>
      </c>
      <c r="AQ309" s="270">
        <f>'4.c Electricity breakdown'!AR172</f>
        <v>0.15</v>
      </c>
      <c r="AR309" s="270">
        <f>'4.c Electricity breakdown'!AS172</f>
        <v>0.15</v>
      </c>
      <c r="AS309" s="270">
        <f>'4.c Electricity breakdown'!AT172</f>
        <v>0.15</v>
      </c>
      <c r="AT309" s="270">
        <f>'4.c Electricity breakdown'!AU172</f>
        <v>0.15</v>
      </c>
      <c r="AU309" s="270">
        <f>'4.c Electricity breakdown'!AV172</f>
        <v>0.15</v>
      </c>
      <c r="AV309" s="271">
        <f>'4.c Electricity breakdown'!AW172</f>
        <v>0.15</v>
      </c>
    </row>
    <row r="310" spans="1:48">
      <c r="A310" s="253" t="s">
        <v>725</v>
      </c>
      <c r="B310" s="264">
        <f>SUM(B307:B309)</f>
        <v>1</v>
      </c>
      <c r="C310" s="264">
        <f t="shared" ref="C310:AV310" si="94">SUM(C307:C309)</f>
        <v>1</v>
      </c>
      <c r="D310" s="264">
        <f t="shared" si="94"/>
        <v>1</v>
      </c>
      <c r="E310" s="264">
        <f t="shared" si="94"/>
        <v>1</v>
      </c>
      <c r="F310" s="264">
        <f t="shared" si="94"/>
        <v>1</v>
      </c>
      <c r="G310" s="264">
        <f t="shared" si="94"/>
        <v>1</v>
      </c>
      <c r="H310" s="264">
        <f t="shared" si="94"/>
        <v>1</v>
      </c>
      <c r="I310" s="264">
        <f t="shared" si="94"/>
        <v>1</v>
      </c>
      <c r="J310" s="264">
        <f t="shared" si="94"/>
        <v>1</v>
      </c>
      <c r="K310" s="264">
        <f t="shared" si="94"/>
        <v>1</v>
      </c>
      <c r="L310" s="264">
        <f t="shared" si="94"/>
        <v>1</v>
      </c>
      <c r="M310" s="264">
        <f t="shared" si="94"/>
        <v>1</v>
      </c>
      <c r="N310" s="264">
        <f t="shared" si="94"/>
        <v>1</v>
      </c>
      <c r="O310" s="264">
        <f t="shared" si="94"/>
        <v>1</v>
      </c>
      <c r="P310" s="264">
        <f t="shared" si="94"/>
        <v>1</v>
      </c>
      <c r="Q310" s="264">
        <f t="shared" si="94"/>
        <v>1</v>
      </c>
      <c r="R310" s="264">
        <f t="shared" si="94"/>
        <v>1</v>
      </c>
      <c r="S310" s="264">
        <f t="shared" si="94"/>
        <v>1</v>
      </c>
      <c r="T310" s="264">
        <f t="shared" si="94"/>
        <v>1</v>
      </c>
      <c r="U310" s="264">
        <f t="shared" si="94"/>
        <v>1</v>
      </c>
      <c r="V310" s="264">
        <f t="shared" si="94"/>
        <v>1</v>
      </c>
      <c r="W310" s="264">
        <f t="shared" si="94"/>
        <v>1</v>
      </c>
      <c r="X310" s="264">
        <f t="shared" si="94"/>
        <v>1</v>
      </c>
      <c r="Y310" s="264">
        <f t="shared" si="94"/>
        <v>1</v>
      </c>
      <c r="Z310" s="264">
        <f t="shared" si="94"/>
        <v>1</v>
      </c>
      <c r="AA310" s="264">
        <f t="shared" si="94"/>
        <v>1</v>
      </c>
      <c r="AB310" s="264">
        <f t="shared" si="94"/>
        <v>1</v>
      </c>
      <c r="AC310" s="264">
        <f t="shared" si="94"/>
        <v>1</v>
      </c>
      <c r="AD310" s="264">
        <f t="shared" si="94"/>
        <v>1</v>
      </c>
      <c r="AE310" s="264">
        <f t="shared" si="94"/>
        <v>1</v>
      </c>
      <c r="AF310" s="264">
        <f t="shared" si="94"/>
        <v>1</v>
      </c>
      <c r="AG310" s="264">
        <f t="shared" si="94"/>
        <v>1</v>
      </c>
      <c r="AH310" s="264">
        <f t="shared" si="94"/>
        <v>1</v>
      </c>
      <c r="AI310" s="264">
        <f t="shared" si="94"/>
        <v>1</v>
      </c>
      <c r="AJ310" s="264">
        <f t="shared" si="94"/>
        <v>1</v>
      </c>
      <c r="AK310" s="264">
        <f t="shared" si="94"/>
        <v>1</v>
      </c>
      <c r="AL310" s="264">
        <f t="shared" si="94"/>
        <v>1</v>
      </c>
      <c r="AM310" s="264">
        <f t="shared" si="94"/>
        <v>1</v>
      </c>
      <c r="AN310" s="264">
        <f t="shared" si="94"/>
        <v>1</v>
      </c>
      <c r="AO310" s="264">
        <f t="shared" si="94"/>
        <v>1</v>
      </c>
      <c r="AP310" s="264">
        <f t="shared" si="94"/>
        <v>1</v>
      </c>
      <c r="AQ310" s="264">
        <f t="shared" si="94"/>
        <v>1</v>
      </c>
      <c r="AR310" s="264">
        <f t="shared" si="94"/>
        <v>1</v>
      </c>
      <c r="AS310" s="264">
        <f t="shared" si="94"/>
        <v>1</v>
      </c>
      <c r="AT310" s="264">
        <f t="shared" si="94"/>
        <v>1</v>
      </c>
      <c r="AU310" s="264">
        <f t="shared" si="94"/>
        <v>1</v>
      </c>
      <c r="AV310" s="264">
        <f t="shared" si="94"/>
        <v>1</v>
      </c>
    </row>
    <row r="312" spans="1:48">
      <c r="A312" s="241" t="s">
        <v>1026</v>
      </c>
    </row>
    <row r="313" spans="1:48">
      <c r="B313" s="249">
        <v>1971</v>
      </c>
      <c r="C313" s="249">
        <v>1972</v>
      </c>
      <c r="D313" s="249">
        <v>1973</v>
      </c>
      <c r="E313" s="249">
        <v>1974</v>
      </c>
      <c r="F313" s="249">
        <v>1975</v>
      </c>
      <c r="G313" s="249">
        <v>1976</v>
      </c>
      <c r="H313" s="249">
        <v>1977</v>
      </c>
      <c r="I313" s="249">
        <v>1978</v>
      </c>
      <c r="J313" s="249">
        <v>1979</v>
      </c>
      <c r="K313" s="249">
        <v>1980</v>
      </c>
      <c r="L313" s="249">
        <v>1981</v>
      </c>
      <c r="M313" s="249">
        <v>1982</v>
      </c>
      <c r="N313" s="249">
        <v>1983</v>
      </c>
      <c r="O313" s="249">
        <v>1984</v>
      </c>
      <c r="P313" s="249">
        <v>1985</v>
      </c>
      <c r="Q313" s="249">
        <v>1986</v>
      </c>
      <c r="R313" s="249">
        <v>1987</v>
      </c>
      <c r="S313" s="249">
        <v>1988</v>
      </c>
      <c r="T313" s="249">
        <v>1989</v>
      </c>
      <c r="U313" s="249">
        <v>1990</v>
      </c>
      <c r="V313" s="249">
        <v>1991</v>
      </c>
      <c r="W313" s="249">
        <v>1992</v>
      </c>
      <c r="X313" s="249">
        <v>1993</v>
      </c>
      <c r="Y313" s="249">
        <v>1994</v>
      </c>
      <c r="Z313" s="249">
        <v>1995</v>
      </c>
      <c r="AA313" s="249">
        <v>1996</v>
      </c>
      <c r="AB313" s="249">
        <v>1997</v>
      </c>
      <c r="AC313" s="249">
        <v>1998</v>
      </c>
      <c r="AD313" s="249">
        <v>1999</v>
      </c>
      <c r="AE313" s="249">
        <v>2000</v>
      </c>
      <c r="AF313" s="249">
        <v>2001</v>
      </c>
      <c r="AG313" s="249">
        <v>2002</v>
      </c>
      <c r="AH313" s="249">
        <v>2003</v>
      </c>
      <c r="AI313" s="249">
        <v>2004</v>
      </c>
      <c r="AJ313" s="249">
        <v>2005</v>
      </c>
      <c r="AK313" s="249">
        <v>2006</v>
      </c>
      <c r="AL313" s="249">
        <v>2007</v>
      </c>
      <c r="AM313" s="249">
        <v>2008</v>
      </c>
      <c r="AN313" s="249">
        <v>2009</v>
      </c>
      <c r="AO313" s="249">
        <v>2010</v>
      </c>
      <c r="AP313" s="249">
        <v>2011</v>
      </c>
      <c r="AQ313" s="249">
        <v>2012</v>
      </c>
      <c r="AR313" s="249">
        <v>2013</v>
      </c>
      <c r="AS313" s="249">
        <v>2014</v>
      </c>
      <c r="AT313" s="249">
        <v>2015</v>
      </c>
      <c r="AU313" s="249">
        <v>2016</v>
      </c>
      <c r="AV313" s="249">
        <v>2017</v>
      </c>
    </row>
    <row r="314" spans="1:48">
      <c r="A314" s="242" t="s">
        <v>59</v>
      </c>
      <c r="B314" s="284">
        <f>SUM('FU Allocations'!N4881,'FU Allocations'!N4886,'FU Allocations'!N4891,'FU Allocations'!N4896,'FU Allocations'!N4901,'FU Allocations'!N4906,'FU Allocations'!N4911,'FU Allocations'!N4916,'FU Allocations'!N4921,'FU Allocations'!N4926,'FU Allocations'!N4931,'FU Allocations'!N4936,'FU Allocations'!N4941,'FU Allocations'!N4946,'FU Allocations'!N4951,'FU Allocations'!N4956,'FU Allocations'!N4961,'FU Allocations'!N4966,'FU Allocations'!N4971,'FU Allocations'!N4976,'FU Allocations'!N4981,'FU Allocations'!N4986,'FU Allocations'!N4991,'FU Allocations'!N4996,'FU Allocations'!N5001,'FU Allocations'!N5006,'FU Allocations'!N5011,'FU Allocations'!N5016,'FU Allocations'!N5021,'FU Allocations'!N5026,'FU Allocations'!N5031,'FU Allocations'!N5036,'FU Allocations'!N5041,'FU Allocations'!N5046,'FU Allocations'!N5051,'FU Allocations'!N5056,'FU Allocations'!N5061,'FU Allocations'!N5066,'FU Allocations'!N5071,'FU Allocations'!N5076,'FU Allocations'!N5081,'FU Allocations'!N5086,'FU Allocations'!N5091,'FU Allocations'!N5096,'FU Allocations'!N5101)</f>
        <v>1024886.3157</v>
      </c>
      <c r="C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314" s="282">
        <f>SUM('FU Allocations'!O4881,'FU Allocations'!O4886,'FU Allocations'!O4891,'FU Allocations'!O4896,'FU Allocations'!O4901,'FU Allocations'!O4906,'FU Allocations'!O4911,'FU Allocations'!O4916,'FU Allocations'!O4921,'FU Allocations'!O4926,'FU Allocations'!O4931,'FU Allocations'!O4936,'FU Allocations'!O4941,'FU Allocations'!O4946,'FU Allocations'!O4951,'FU Allocations'!O4956,'FU Allocations'!O4961,'FU Allocations'!O4966,'FU Allocations'!O4971,'FU Allocations'!O4976,'FU Allocations'!O4981,'FU Allocations'!O4986,'FU Allocations'!O4991,'FU Allocations'!O4996,'FU Allocations'!O5001,'FU Allocations'!O5006,'FU Allocations'!O5011,'FU Allocations'!O5016,'FU Allocations'!O5021,'FU Allocations'!O5026,'FU Allocations'!O5031,'FU Allocations'!O5036,'FU Allocations'!O5041,'FU Allocations'!O5046,'FU Allocations'!O5051,'FU Allocations'!O5056,'FU Allocations'!O5061,'FU Allocations'!O5066,'FU Allocations'!O5071,'FU Allocations'!O5076,'FU Allocations'!O5081,'FU Allocations'!O5086,'FU Allocations'!O5091,'FU Allocations'!O5096,'FU Allocations'!O5101)</f>
        <v>1692402.0684999998</v>
      </c>
      <c r="AF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314" s="282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314" s="285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315" spans="1:48">
      <c r="A315" s="242" t="s">
        <v>92</v>
      </c>
      <c r="B315" s="286">
        <f>SUM('FU Allocations'!N5113,'FU Allocations'!N5118,'FU Allocations'!N5123,'FU Allocations'!N5128,'FU Allocations'!N5133,'FU Allocations'!N5138,'FU Allocations'!N5143,'FU Allocations'!N5148,'FU Allocations'!N5153,'FU Allocations'!N5158,'FU Allocations'!N5163,'FU Allocations'!N5168,'FU Allocations'!N5173,'FU Allocations'!N5178,'FU Allocations'!N5183,'FU Allocations'!N5188,'FU Allocations'!N5193,'FU Allocations'!N5198,'FU Allocations'!N5203,'FU Allocations'!N5208,'FU Allocations'!N5213,'FU Allocations'!N5218,'FU Allocations'!N5223,'FU Allocations'!N5228,'FU Allocations'!N5233,'FU Allocations'!N5238,'FU Allocations'!N5243,'FU Allocations'!N5248,'FU Allocations'!N5253,'FU Allocations'!N5258,'FU Allocations'!N5263,'FU Allocations'!N5268,'FU Allocations'!N5273,'FU Allocations'!N5278,'FU Allocations'!N5283,'FU Allocations'!N5288,'FU Allocations'!N5293,'FU Allocations'!N5298,'FU Allocations'!N5303,'FU Allocations'!N5308,'FU Allocations'!N5313,'FU Allocations'!N5318,'FU Allocations'!N5323,'FU Allocations'!N5328,'FU Allocations'!N5333,'FU Allocations'!N5338,'FU Allocations'!N5343,'FU Allocations'!N5350)</f>
        <v>332559.46470000001</v>
      </c>
      <c r="C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315" s="268">
        <f>SUM('FU Allocations'!O5113,'FU Allocations'!O5118,'FU Allocations'!O5123,'FU Allocations'!O5128,'FU Allocations'!O5133,'FU Allocations'!O5138,'FU Allocations'!O5143,'FU Allocations'!O5148,'FU Allocations'!O5153,'FU Allocations'!O5158,'FU Allocations'!O5163,'FU Allocations'!O5168,'FU Allocations'!O5173,'FU Allocations'!O5178,'FU Allocations'!O5183,'FU Allocations'!O5188,'FU Allocations'!O5193,'FU Allocations'!O5198,'FU Allocations'!O5203,'FU Allocations'!O5208,'FU Allocations'!O5213,'FU Allocations'!O5218,'FU Allocations'!O5223,'FU Allocations'!O5228,'FU Allocations'!O5233,'FU Allocations'!O5238,'FU Allocations'!O5243,'FU Allocations'!O5248,'FU Allocations'!O5253,'FU Allocations'!O5258,'FU Allocations'!O5263,'FU Allocations'!O5268,'FU Allocations'!O5273,'FU Allocations'!O5278,'FU Allocations'!O5283,'FU Allocations'!O5288,'FU Allocations'!O5293,'FU Allocations'!O5298,'FU Allocations'!O5303,'FU Allocations'!O5308,'FU Allocations'!O5313,'FU Allocations'!O5318,'FU Allocations'!O5323,'FU Allocations'!O5328,'FU Allocations'!O5333,'FU Allocations'!O5338,'FU Allocations'!O5343,'FU Allocations'!O5350)</f>
        <v>557284.50260000001</v>
      </c>
      <c r="AF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315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315" s="28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316" spans="1:48">
      <c r="A316" s="242" t="s">
        <v>94</v>
      </c>
      <c r="B316" s="286">
        <f>SUM('FU Allocations'!N5355,'FU Allocations'!N5360,'FU Allocations'!N5365,'FU Allocations'!N5370,'FU Allocations'!N5375,'FU Allocations'!N5380,'FU Allocations'!N5385,'FU Allocations'!N5390,'FU Allocations'!N5395,'FU Allocations'!N5400,'FU Allocations'!N5405,'FU Allocations'!N5410,'FU Allocations'!N5415,'FU Allocations'!N5420,'FU Allocations'!N5425,'FU Allocations'!N5430,'FU Allocations'!N5435,'FU Allocations'!N5440,'FU Allocations'!N5445,'FU Allocations'!N5450,'FU Allocations'!N5455,'FU Allocations'!N5460,'FU Allocations'!N5465,'FU Allocations'!N5470,'FU Allocations'!N5475,'FU Allocations'!N5480,'FU Allocations'!N5485,'FU Allocations'!N5490,'FU Allocations'!N5495,'FU Allocations'!N5500,'FU Allocations'!N5505,'FU Allocations'!N5510,'FU Allocations'!N5515,'FU Allocations'!N5520,'FU Allocations'!N5525,'FU Allocations'!N5530,'FU Allocations'!N5535,'FU Allocations'!N5540,'FU Allocations'!N5545,'FU Allocations'!N5550,'FU Allocations'!N5555,'FU Allocations'!N5560)</f>
        <v>115944.04990000001</v>
      </c>
      <c r="C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316" s="268">
        <f>SUM('FU Allocations'!O5355,'FU Allocations'!O5360,'FU Allocations'!O5365,'FU Allocations'!O5370,'FU Allocations'!O5375,'FU Allocations'!O5380,'FU Allocations'!O5385,'FU Allocations'!O5390,'FU Allocations'!O5395,'FU Allocations'!O5400,'FU Allocations'!O5405,'FU Allocations'!O5410,'FU Allocations'!O5415,'FU Allocations'!O5420,'FU Allocations'!O5425,'FU Allocations'!O5430,'FU Allocations'!O5435,'FU Allocations'!O5440,'FU Allocations'!O5445,'FU Allocations'!O5450,'FU Allocations'!O5455,'FU Allocations'!O5460,'FU Allocations'!O5465,'FU Allocations'!O5470,'FU Allocations'!O5475,'FU Allocations'!O5480,'FU Allocations'!O5485,'FU Allocations'!O5490,'FU Allocations'!O5495,'FU Allocations'!O5500,'FU Allocations'!O5505,'FU Allocations'!O5510,'FU Allocations'!O5515,'FU Allocations'!O5520,'FU Allocations'!O5525,'FU Allocations'!O5530,'FU Allocations'!O5535,'FU Allocations'!O5540,'FU Allocations'!O5545,'FU Allocations'!O5550,'FU Allocations'!O5555,'FU Allocations'!O5560)</f>
        <v>148402.68549999999</v>
      </c>
      <c r="AF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316" s="268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316" s="287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317" spans="1:48">
      <c r="A317" s="242" t="s">
        <v>86</v>
      </c>
      <c r="B317" s="288">
        <f>SUM('FU Allocations'!N5565,'FU Allocations'!N5570,'FU Allocations'!N5575,'FU Allocations'!N5580,'FU Allocations'!N5585,'FU Allocations'!N5590,'FU Allocations'!N5595,'FU Allocations'!N5600,'FU Allocations'!N5605,'FU Allocations'!N5610,'FU Allocations'!N5615,'FU Allocations'!N5620,'FU Allocations'!N5625,'FU Allocations'!N5630,'FU Allocations'!N5635,'FU Allocations'!N5640,'FU Allocations'!N5645,'FU Allocations'!N5650)</f>
        <v>524.85730000000001</v>
      </c>
      <c r="C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D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E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F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G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H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I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J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K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L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M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N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O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P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Q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R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S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T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U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V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W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X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Y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Z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A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B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C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D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E317" s="283">
        <f>SUM('FU Allocations'!O5565,'FU Allocations'!O5570,'FU Allocations'!O5575,'FU Allocations'!O5580,'FU Allocations'!O5585,'FU Allocations'!O5590,'FU Allocations'!O5595,'FU Allocations'!O5600,'FU Allocations'!O5605,'FU Allocations'!O5610,'FU Allocations'!O5615,'FU Allocations'!O5620,'FU Allocations'!O5625,'FU Allocations'!O5630,'FU Allocations'!O5635,'FU Allocations'!O5640,'FU Allocations'!O5645,'FU Allocations'!O5650)</f>
        <v>6188.2004000000006</v>
      </c>
      <c r="AF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G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H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I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J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K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L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M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N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O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P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Q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R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S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T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U317" s="283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  <c r="AV317" s="289" t="e">
        <f>SUM('FU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Allocations'!#REF!,'FU Allocations'!#REF!)</f>
        <v>#REF!</v>
      </c>
    </row>
    <row r="319" spans="1:48">
      <c r="A319" s="241" t="s">
        <v>1059</v>
      </c>
    </row>
    <row r="320" spans="1:48">
      <c r="B320" s="249">
        <v>1971</v>
      </c>
      <c r="C320" s="249">
        <v>1972</v>
      </c>
      <c r="D320" s="249">
        <v>1973</v>
      </c>
      <c r="E320" s="249">
        <v>1974</v>
      </c>
      <c r="F320" s="249">
        <v>1975</v>
      </c>
      <c r="G320" s="249">
        <v>1976</v>
      </c>
      <c r="H320" s="249">
        <v>1977</v>
      </c>
      <c r="I320" s="249">
        <v>1978</v>
      </c>
      <c r="J320" s="249">
        <v>1979</v>
      </c>
      <c r="K320" s="249">
        <v>1980</v>
      </c>
      <c r="L320" s="249">
        <v>1981</v>
      </c>
      <c r="M320" s="249">
        <v>1982</v>
      </c>
      <c r="N320" s="249">
        <v>1983</v>
      </c>
      <c r="O320" s="249">
        <v>1984</v>
      </c>
      <c r="P320" s="249">
        <v>1985</v>
      </c>
      <c r="Q320" s="249">
        <v>1986</v>
      </c>
      <c r="R320" s="249">
        <v>1987</v>
      </c>
      <c r="S320" s="249">
        <v>1988</v>
      </c>
      <c r="T320" s="249">
        <v>1989</v>
      </c>
      <c r="U320" s="249">
        <v>1990</v>
      </c>
      <c r="V320" s="249">
        <v>1991</v>
      </c>
      <c r="W320" s="249">
        <v>1992</v>
      </c>
      <c r="X320" s="249">
        <v>1993</v>
      </c>
      <c r="Y320" s="249">
        <v>1994</v>
      </c>
      <c r="Z320" s="249">
        <v>1995</v>
      </c>
      <c r="AA320" s="249">
        <v>1996</v>
      </c>
      <c r="AB320" s="249">
        <v>1997</v>
      </c>
      <c r="AC320" s="249">
        <v>1998</v>
      </c>
      <c r="AD320" s="249">
        <v>1999</v>
      </c>
      <c r="AE320" s="249">
        <v>2000</v>
      </c>
      <c r="AF320" s="249">
        <v>2001</v>
      </c>
      <c r="AG320" s="249">
        <v>2002</v>
      </c>
      <c r="AH320" s="249">
        <v>2003</v>
      </c>
      <c r="AI320" s="249">
        <v>2004</v>
      </c>
      <c r="AJ320" s="249">
        <v>2005</v>
      </c>
      <c r="AK320" s="249">
        <v>2006</v>
      </c>
      <c r="AL320" s="249">
        <v>2007</v>
      </c>
      <c r="AM320" s="249">
        <v>2008</v>
      </c>
      <c r="AN320" s="249">
        <v>2009</v>
      </c>
      <c r="AO320" s="249">
        <v>2010</v>
      </c>
      <c r="AP320" s="249">
        <v>2011</v>
      </c>
      <c r="AQ320" s="249">
        <v>2012</v>
      </c>
      <c r="AR320" s="249">
        <v>2013</v>
      </c>
      <c r="AS320" s="249">
        <v>2014</v>
      </c>
      <c r="AT320" s="249">
        <v>2015</v>
      </c>
      <c r="AU320" s="249">
        <v>2016</v>
      </c>
      <c r="AV320" s="249">
        <v>2017</v>
      </c>
    </row>
    <row r="321" spans="1:48">
      <c r="A321" s="242" t="s">
        <v>59</v>
      </c>
      <c r="B321" s="261">
        <f>B314/SUM(B$314:B$317)</f>
        <v>0.69534982202317253</v>
      </c>
      <c r="C321" s="262" t="e">
        <f t="shared" ref="C321:AV321" si="95">C314/SUM(C$314:C$317)</f>
        <v>#REF!</v>
      </c>
      <c r="D321" s="262" t="e">
        <f t="shared" si="95"/>
        <v>#REF!</v>
      </c>
      <c r="E321" s="262" t="e">
        <f t="shared" si="95"/>
        <v>#REF!</v>
      </c>
      <c r="F321" s="262" t="e">
        <f t="shared" si="95"/>
        <v>#REF!</v>
      </c>
      <c r="G321" s="262" t="e">
        <f t="shared" si="95"/>
        <v>#REF!</v>
      </c>
      <c r="H321" s="262" t="e">
        <f t="shared" si="95"/>
        <v>#REF!</v>
      </c>
      <c r="I321" s="262" t="e">
        <f t="shared" si="95"/>
        <v>#REF!</v>
      </c>
      <c r="J321" s="262" t="e">
        <f t="shared" si="95"/>
        <v>#REF!</v>
      </c>
      <c r="K321" s="262" t="e">
        <f t="shared" si="95"/>
        <v>#REF!</v>
      </c>
      <c r="L321" s="262" t="e">
        <f t="shared" si="95"/>
        <v>#REF!</v>
      </c>
      <c r="M321" s="262" t="e">
        <f t="shared" si="95"/>
        <v>#REF!</v>
      </c>
      <c r="N321" s="262" t="e">
        <f t="shared" si="95"/>
        <v>#REF!</v>
      </c>
      <c r="O321" s="262" t="e">
        <f t="shared" si="95"/>
        <v>#REF!</v>
      </c>
      <c r="P321" s="262" t="e">
        <f t="shared" si="95"/>
        <v>#REF!</v>
      </c>
      <c r="Q321" s="262" t="e">
        <f t="shared" si="95"/>
        <v>#REF!</v>
      </c>
      <c r="R321" s="262" t="e">
        <f t="shared" si="95"/>
        <v>#REF!</v>
      </c>
      <c r="S321" s="262" t="e">
        <f t="shared" si="95"/>
        <v>#REF!</v>
      </c>
      <c r="T321" s="262" t="e">
        <f t="shared" si="95"/>
        <v>#REF!</v>
      </c>
      <c r="U321" s="262" t="e">
        <f t="shared" si="95"/>
        <v>#REF!</v>
      </c>
      <c r="V321" s="262" t="e">
        <f t="shared" si="95"/>
        <v>#REF!</v>
      </c>
      <c r="W321" s="262" t="e">
        <f t="shared" si="95"/>
        <v>#REF!</v>
      </c>
      <c r="X321" s="262" t="e">
        <f t="shared" si="95"/>
        <v>#REF!</v>
      </c>
      <c r="Y321" s="262" t="e">
        <f t="shared" si="95"/>
        <v>#REF!</v>
      </c>
      <c r="Z321" s="262" t="e">
        <f t="shared" si="95"/>
        <v>#REF!</v>
      </c>
      <c r="AA321" s="262" t="e">
        <f t="shared" si="95"/>
        <v>#REF!</v>
      </c>
      <c r="AB321" s="262" t="e">
        <f t="shared" si="95"/>
        <v>#REF!</v>
      </c>
      <c r="AC321" s="262" t="e">
        <f t="shared" si="95"/>
        <v>#REF!</v>
      </c>
      <c r="AD321" s="262" t="e">
        <f t="shared" si="95"/>
        <v>#REF!</v>
      </c>
      <c r="AE321" s="262">
        <f t="shared" si="95"/>
        <v>0.70391296294552408</v>
      </c>
      <c r="AF321" s="262" t="e">
        <f t="shared" si="95"/>
        <v>#REF!</v>
      </c>
      <c r="AG321" s="262" t="e">
        <f t="shared" si="95"/>
        <v>#REF!</v>
      </c>
      <c r="AH321" s="262" t="e">
        <f t="shared" si="95"/>
        <v>#REF!</v>
      </c>
      <c r="AI321" s="262" t="e">
        <f t="shared" si="95"/>
        <v>#REF!</v>
      </c>
      <c r="AJ321" s="262" t="e">
        <f t="shared" si="95"/>
        <v>#REF!</v>
      </c>
      <c r="AK321" s="262" t="e">
        <f t="shared" si="95"/>
        <v>#REF!</v>
      </c>
      <c r="AL321" s="262" t="e">
        <f t="shared" si="95"/>
        <v>#REF!</v>
      </c>
      <c r="AM321" s="262" t="e">
        <f t="shared" si="95"/>
        <v>#REF!</v>
      </c>
      <c r="AN321" s="262" t="e">
        <f t="shared" si="95"/>
        <v>#REF!</v>
      </c>
      <c r="AO321" s="262" t="e">
        <f t="shared" si="95"/>
        <v>#REF!</v>
      </c>
      <c r="AP321" s="262" t="e">
        <f t="shared" si="95"/>
        <v>#REF!</v>
      </c>
      <c r="AQ321" s="262" t="e">
        <f t="shared" si="95"/>
        <v>#REF!</v>
      </c>
      <c r="AR321" s="262" t="e">
        <f t="shared" si="95"/>
        <v>#REF!</v>
      </c>
      <c r="AS321" s="262" t="e">
        <f t="shared" si="95"/>
        <v>#REF!</v>
      </c>
      <c r="AT321" s="262" t="e">
        <f t="shared" si="95"/>
        <v>#REF!</v>
      </c>
      <c r="AU321" s="262" t="e">
        <f t="shared" si="95"/>
        <v>#REF!</v>
      </c>
      <c r="AV321" s="263" t="e">
        <f t="shared" si="95"/>
        <v>#REF!</v>
      </c>
    </row>
    <row r="322" spans="1:48">
      <c r="A322" s="242" t="s">
        <v>92</v>
      </c>
      <c r="B322" s="265">
        <f>B315/SUM(B$314:B$317)</f>
        <v>0.22563006359717613</v>
      </c>
      <c r="C322" s="266" t="e">
        <f t="shared" ref="C322:AV322" si="96">C315/SUM(C$314:C$317)</f>
        <v>#REF!</v>
      </c>
      <c r="D322" s="266" t="e">
        <f t="shared" si="96"/>
        <v>#REF!</v>
      </c>
      <c r="E322" s="266" t="e">
        <f t="shared" si="96"/>
        <v>#REF!</v>
      </c>
      <c r="F322" s="266" t="e">
        <f t="shared" si="96"/>
        <v>#REF!</v>
      </c>
      <c r="G322" s="266" t="e">
        <f t="shared" si="96"/>
        <v>#REF!</v>
      </c>
      <c r="H322" s="266" t="e">
        <f t="shared" si="96"/>
        <v>#REF!</v>
      </c>
      <c r="I322" s="266" t="e">
        <f t="shared" si="96"/>
        <v>#REF!</v>
      </c>
      <c r="J322" s="266" t="e">
        <f t="shared" si="96"/>
        <v>#REF!</v>
      </c>
      <c r="K322" s="266" t="e">
        <f t="shared" si="96"/>
        <v>#REF!</v>
      </c>
      <c r="L322" s="266" t="e">
        <f t="shared" si="96"/>
        <v>#REF!</v>
      </c>
      <c r="M322" s="266" t="e">
        <f t="shared" si="96"/>
        <v>#REF!</v>
      </c>
      <c r="N322" s="266" t="e">
        <f t="shared" si="96"/>
        <v>#REF!</v>
      </c>
      <c r="O322" s="266" t="e">
        <f t="shared" si="96"/>
        <v>#REF!</v>
      </c>
      <c r="P322" s="266" t="e">
        <f t="shared" si="96"/>
        <v>#REF!</v>
      </c>
      <c r="Q322" s="266" t="e">
        <f t="shared" si="96"/>
        <v>#REF!</v>
      </c>
      <c r="R322" s="266" t="e">
        <f t="shared" si="96"/>
        <v>#REF!</v>
      </c>
      <c r="S322" s="266" t="e">
        <f t="shared" si="96"/>
        <v>#REF!</v>
      </c>
      <c r="T322" s="266" t="e">
        <f t="shared" si="96"/>
        <v>#REF!</v>
      </c>
      <c r="U322" s="266" t="e">
        <f t="shared" si="96"/>
        <v>#REF!</v>
      </c>
      <c r="V322" s="266" t="e">
        <f t="shared" si="96"/>
        <v>#REF!</v>
      </c>
      <c r="W322" s="266" t="e">
        <f t="shared" si="96"/>
        <v>#REF!</v>
      </c>
      <c r="X322" s="266" t="e">
        <f t="shared" si="96"/>
        <v>#REF!</v>
      </c>
      <c r="Y322" s="266" t="e">
        <f t="shared" si="96"/>
        <v>#REF!</v>
      </c>
      <c r="Z322" s="266" t="e">
        <f t="shared" si="96"/>
        <v>#REF!</v>
      </c>
      <c r="AA322" s="266" t="e">
        <f t="shared" si="96"/>
        <v>#REF!</v>
      </c>
      <c r="AB322" s="266" t="e">
        <f t="shared" si="96"/>
        <v>#REF!</v>
      </c>
      <c r="AC322" s="266" t="e">
        <f t="shared" si="96"/>
        <v>#REF!</v>
      </c>
      <c r="AD322" s="266" t="e">
        <f t="shared" si="96"/>
        <v>#REF!</v>
      </c>
      <c r="AE322" s="266">
        <f t="shared" si="96"/>
        <v>0.23178876505183654</v>
      </c>
      <c r="AF322" s="266" t="e">
        <f t="shared" si="96"/>
        <v>#REF!</v>
      </c>
      <c r="AG322" s="266" t="e">
        <f t="shared" si="96"/>
        <v>#REF!</v>
      </c>
      <c r="AH322" s="266" t="e">
        <f t="shared" si="96"/>
        <v>#REF!</v>
      </c>
      <c r="AI322" s="266" t="e">
        <f t="shared" si="96"/>
        <v>#REF!</v>
      </c>
      <c r="AJ322" s="266" t="e">
        <f t="shared" si="96"/>
        <v>#REF!</v>
      </c>
      <c r="AK322" s="266" t="e">
        <f t="shared" si="96"/>
        <v>#REF!</v>
      </c>
      <c r="AL322" s="266" t="e">
        <f t="shared" si="96"/>
        <v>#REF!</v>
      </c>
      <c r="AM322" s="266" t="e">
        <f t="shared" si="96"/>
        <v>#REF!</v>
      </c>
      <c r="AN322" s="266" t="e">
        <f t="shared" si="96"/>
        <v>#REF!</v>
      </c>
      <c r="AO322" s="266" t="e">
        <f t="shared" si="96"/>
        <v>#REF!</v>
      </c>
      <c r="AP322" s="266" t="e">
        <f t="shared" si="96"/>
        <v>#REF!</v>
      </c>
      <c r="AQ322" s="266" t="e">
        <f t="shared" si="96"/>
        <v>#REF!</v>
      </c>
      <c r="AR322" s="266" t="e">
        <f t="shared" si="96"/>
        <v>#REF!</v>
      </c>
      <c r="AS322" s="266" t="e">
        <f t="shared" si="96"/>
        <v>#REF!</v>
      </c>
      <c r="AT322" s="266" t="e">
        <f t="shared" si="96"/>
        <v>#REF!</v>
      </c>
      <c r="AU322" s="266" t="e">
        <f t="shared" si="96"/>
        <v>#REF!</v>
      </c>
      <c r="AV322" s="267" t="e">
        <f t="shared" si="96"/>
        <v>#REF!</v>
      </c>
    </row>
    <row r="323" spans="1:48">
      <c r="A323" s="242" t="s">
        <v>94</v>
      </c>
      <c r="B323" s="265">
        <f>B316/SUM(B$314:B$317)</f>
        <v>7.8664016903714856E-2</v>
      </c>
      <c r="C323" s="266" t="e">
        <f t="shared" ref="C323:AV323" si="97">C316/SUM(C$314:C$317)</f>
        <v>#REF!</v>
      </c>
      <c r="D323" s="266" t="e">
        <f t="shared" si="97"/>
        <v>#REF!</v>
      </c>
      <c r="E323" s="266" t="e">
        <f t="shared" si="97"/>
        <v>#REF!</v>
      </c>
      <c r="F323" s="266" t="e">
        <f t="shared" si="97"/>
        <v>#REF!</v>
      </c>
      <c r="G323" s="266" t="e">
        <f t="shared" si="97"/>
        <v>#REF!</v>
      </c>
      <c r="H323" s="266" t="e">
        <f t="shared" si="97"/>
        <v>#REF!</v>
      </c>
      <c r="I323" s="266" t="e">
        <f t="shared" si="97"/>
        <v>#REF!</v>
      </c>
      <c r="J323" s="266" t="e">
        <f t="shared" si="97"/>
        <v>#REF!</v>
      </c>
      <c r="K323" s="266" t="e">
        <f t="shared" si="97"/>
        <v>#REF!</v>
      </c>
      <c r="L323" s="266" t="e">
        <f t="shared" si="97"/>
        <v>#REF!</v>
      </c>
      <c r="M323" s="266" t="e">
        <f t="shared" si="97"/>
        <v>#REF!</v>
      </c>
      <c r="N323" s="266" t="e">
        <f t="shared" si="97"/>
        <v>#REF!</v>
      </c>
      <c r="O323" s="266" t="e">
        <f t="shared" si="97"/>
        <v>#REF!</v>
      </c>
      <c r="P323" s="266" t="e">
        <f t="shared" si="97"/>
        <v>#REF!</v>
      </c>
      <c r="Q323" s="266" t="e">
        <f t="shared" si="97"/>
        <v>#REF!</v>
      </c>
      <c r="R323" s="266" t="e">
        <f t="shared" si="97"/>
        <v>#REF!</v>
      </c>
      <c r="S323" s="266" t="e">
        <f t="shared" si="97"/>
        <v>#REF!</v>
      </c>
      <c r="T323" s="266" t="e">
        <f t="shared" si="97"/>
        <v>#REF!</v>
      </c>
      <c r="U323" s="266" t="e">
        <f t="shared" si="97"/>
        <v>#REF!</v>
      </c>
      <c r="V323" s="266" t="e">
        <f t="shared" si="97"/>
        <v>#REF!</v>
      </c>
      <c r="W323" s="266" t="e">
        <f t="shared" si="97"/>
        <v>#REF!</v>
      </c>
      <c r="X323" s="266" t="e">
        <f t="shared" si="97"/>
        <v>#REF!</v>
      </c>
      <c r="Y323" s="266" t="e">
        <f t="shared" si="97"/>
        <v>#REF!</v>
      </c>
      <c r="Z323" s="266" t="e">
        <f t="shared" si="97"/>
        <v>#REF!</v>
      </c>
      <c r="AA323" s="266" t="e">
        <f t="shared" si="97"/>
        <v>#REF!</v>
      </c>
      <c r="AB323" s="266" t="e">
        <f t="shared" si="97"/>
        <v>#REF!</v>
      </c>
      <c r="AC323" s="266" t="e">
        <f t="shared" si="97"/>
        <v>#REF!</v>
      </c>
      <c r="AD323" s="266" t="e">
        <f t="shared" si="97"/>
        <v>#REF!</v>
      </c>
      <c r="AE323" s="266">
        <f t="shared" si="97"/>
        <v>6.1724442438175715E-2</v>
      </c>
      <c r="AF323" s="266" t="e">
        <f t="shared" si="97"/>
        <v>#REF!</v>
      </c>
      <c r="AG323" s="266" t="e">
        <f t="shared" si="97"/>
        <v>#REF!</v>
      </c>
      <c r="AH323" s="266" t="e">
        <f t="shared" si="97"/>
        <v>#REF!</v>
      </c>
      <c r="AI323" s="266" t="e">
        <f t="shared" si="97"/>
        <v>#REF!</v>
      </c>
      <c r="AJ323" s="266" t="e">
        <f t="shared" si="97"/>
        <v>#REF!</v>
      </c>
      <c r="AK323" s="266" t="e">
        <f t="shared" si="97"/>
        <v>#REF!</v>
      </c>
      <c r="AL323" s="266" t="e">
        <f t="shared" si="97"/>
        <v>#REF!</v>
      </c>
      <c r="AM323" s="266" t="e">
        <f t="shared" si="97"/>
        <v>#REF!</v>
      </c>
      <c r="AN323" s="266" t="e">
        <f t="shared" si="97"/>
        <v>#REF!</v>
      </c>
      <c r="AO323" s="266" t="e">
        <f t="shared" si="97"/>
        <v>#REF!</v>
      </c>
      <c r="AP323" s="266" t="e">
        <f t="shared" si="97"/>
        <v>#REF!</v>
      </c>
      <c r="AQ323" s="266" t="e">
        <f t="shared" si="97"/>
        <v>#REF!</v>
      </c>
      <c r="AR323" s="266" t="e">
        <f t="shared" si="97"/>
        <v>#REF!</v>
      </c>
      <c r="AS323" s="266" t="e">
        <f t="shared" si="97"/>
        <v>#REF!</v>
      </c>
      <c r="AT323" s="266" t="e">
        <f t="shared" si="97"/>
        <v>#REF!</v>
      </c>
      <c r="AU323" s="266" t="e">
        <f t="shared" si="97"/>
        <v>#REF!</v>
      </c>
      <c r="AV323" s="267" t="e">
        <f t="shared" si="97"/>
        <v>#REF!</v>
      </c>
    </row>
    <row r="324" spans="1:48">
      <c r="A324" s="242" t="s">
        <v>86</v>
      </c>
      <c r="B324" s="269">
        <f>B317/SUM(B$314:B$317)</f>
        <v>3.560974759364356E-4</v>
      </c>
      <c r="C324" s="270" t="e">
        <f t="shared" ref="C324:AV324" si="98">C317/SUM(C$314:C$317)</f>
        <v>#REF!</v>
      </c>
      <c r="D324" s="270" t="e">
        <f t="shared" si="98"/>
        <v>#REF!</v>
      </c>
      <c r="E324" s="270" t="e">
        <f t="shared" si="98"/>
        <v>#REF!</v>
      </c>
      <c r="F324" s="270" t="e">
        <f t="shared" si="98"/>
        <v>#REF!</v>
      </c>
      <c r="G324" s="270" t="e">
        <f t="shared" si="98"/>
        <v>#REF!</v>
      </c>
      <c r="H324" s="270" t="e">
        <f t="shared" si="98"/>
        <v>#REF!</v>
      </c>
      <c r="I324" s="270" t="e">
        <f t="shared" si="98"/>
        <v>#REF!</v>
      </c>
      <c r="J324" s="270" t="e">
        <f t="shared" si="98"/>
        <v>#REF!</v>
      </c>
      <c r="K324" s="270" t="e">
        <f t="shared" si="98"/>
        <v>#REF!</v>
      </c>
      <c r="L324" s="270" t="e">
        <f t="shared" si="98"/>
        <v>#REF!</v>
      </c>
      <c r="M324" s="270" t="e">
        <f t="shared" si="98"/>
        <v>#REF!</v>
      </c>
      <c r="N324" s="270" t="e">
        <f t="shared" si="98"/>
        <v>#REF!</v>
      </c>
      <c r="O324" s="270" t="e">
        <f t="shared" si="98"/>
        <v>#REF!</v>
      </c>
      <c r="P324" s="270" t="e">
        <f t="shared" si="98"/>
        <v>#REF!</v>
      </c>
      <c r="Q324" s="270" t="e">
        <f t="shared" si="98"/>
        <v>#REF!</v>
      </c>
      <c r="R324" s="270" t="e">
        <f t="shared" si="98"/>
        <v>#REF!</v>
      </c>
      <c r="S324" s="270" t="e">
        <f t="shared" si="98"/>
        <v>#REF!</v>
      </c>
      <c r="T324" s="270" t="e">
        <f t="shared" si="98"/>
        <v>#REF!</v>
      </c>
      <c r="U324" s="270" t="e">
        <f t="shared" si="98"/>
        <v>#REF!</v>
      </c>
      <c r="V324" s="270" t="e">
        <f t="shared" si="98"/>
        <v>#REF!</v>
      </c>
      <c r="W324" s="270" t="e">
        <f t="shared" si="98"/>
        <v>#REF!</v>
      </c>
      <c r="X324" s="270" t="e">
        <f t="shared" si="98"/>
        <v>#REF!</v>
      </c>
      <c r="Y324" s="270" t="e">
        <f t="shared" si="98"/>
        <v>#REF!</v>
      </c>
      <c r="Z324" s="270" t="e">
        <f t="shared" si="98"/>
        <v>#REF!</v>
      </c>
      <c r="AA324" s="270" t="e">
        <f t="shared" si="98"/>
        <v>#REF!</v>
      </c>
      <c r="AB324" s="270" t="e">
        <f t="shared" si="98"/>
        <v>#REF!</v>
      </c>
      <c r="AC324" s="270" t="e">
        <f t="shared" si="98"/>
        <v>#REF!</v>
      </c>
      <c r="AD324" s="270" t="e">
        <f t="shared" si="98"/>
        <v>#REF!</v>
      </c>
      <c r="AE324" s="270">
        <f t="shared" si="98"/>
        <v>2.5738295644636162E-3</v>
      </c>
      <c r="AF324" s="270" t="e">
        <f t="shared" si="98"/>
        <v>#REF!</v>
      </c>
      <c r="AG324" s="270" t="e">
        <f t="shared" si="98"/>
        <v>#REF!</v>
      </c>
      <c r="AH324" s="270" t="e">
        <f t="shared" si="98"/>
        <v>#REF!</v>
      </c>
      <c r="AI324" s="270" t="e">
        <f t="shared" si="98"/>
        <v>#REF!</v>
      </c>
      <c r="AJ324" s="270" t="e">
        <f t="shared" si="98"/>
        <v>#REF!</v>
      </c>
      <c r="AK324" s="270" t="e">
        <f t="shared" si="98"/>
        <v>#REF!</v>
      </c>
      <c r="AL324" s="270" t="e">
        <f t="shared" si="98"/>
        <v>#REF!</v>
      </c>
      <c r="AM324" s="270" t="e">
        <f t="shared" si="98"/>
        <v>#REF!</v>
      </c>
      <c r="AN324" s="270" t="e">
        <f t="shared" si="98"/>
        <v>#REF!</v>
      </c>
      <c r="AO324" s="270" t="e">
        <f t="shared" si="98"/>
        <v>#REF!</v>
      </c>
      <c r="AP324" s="270" t="e">
        <f t="shared" si="98"/>
        <v>#REF!</v>
      </c>
      <c r="AQ324" s="270" t="e">
        <f t="shared" si="98"/>
        <v>#REF!</v>
      </c>
      <c r="AR324" s="270" t="e">
        <f t="shared" si="98"/>
        <v>#REF!</v>
      </c>
      <c r="AS324" s="270" t="e">
        <f t="shared" si="98"/>
        <v>#REF!</v>
      </c>
      <c r="AT324" s="270" t="e">
        <f t="shared" si="98"/>
        <v>#REF!</v>
      </c>
      <c r="AU324" s="270" t="e">
        <f t="shared" si="98"/>
        <v>#REF!</v>
      </c>
      <c r="AV324" s="271" t="e">
        <f t="shared" si="98"/>
        <v>#REF!</v>
      </c>
    </row>
    <row r="325" spans="1:48">
      <c r="A325" s="253" t="s">
        <v>725</v>
      </c>
      <c r="B325" s="264">
        <f>SUM(B321:B324)</f>
        <v>0.99999999999999989</v>
      </c>
      <c r="C325" s="264" t="e">
        <f t="shared" ref="C325:AV325" si="99">SUM(C321:C324)</f>
        <v>#REF!</v>
      </c>
      <c r="D325" s="264" t="e">
        <f t="shared" si="99"/>
        <v>#REF!</v>
      </c>
      <c r="E325" s="264" t="e">
        <f t="shared" si="99"/>
        <v>#REF!</v>
      </c>
      <c r="F325" s="264" t="e">
        <f t="shared" si="99"/>
        <v>#REF!</v>
      </c>
      <c r="G325" s="264" t="e">
        <f t="shared" si="99"/>
        <v>#REF!</v>
      </c>
      <c r="H325" s="264" t="e">
        <f t="shared" si="99"/>
        <v>#REF!</v>
      </c>
      <c r="I325" s="264" t="e">
        <f t="shared" si="99"/>
        <v>#REF!</v>
      </c>
      <c r="J325" s="264" t="e">
        <f t="shared" si="99"/>
        <v>#REF!</v>
      </c>
      <c r="K325" s="264" t="e">
        <f t="shared" si="99"/>
        <v>#REF!</v>
      </c>
      <c r="L325" s="264" t="e">
        <f t="shared" si="99"/>
        <v>#REF!</v>
      </c>
      <c r="M325" s="264" t="e">
        <f t="shared" si="99"/>
        <v>#REF!</v>
      </c>
      <c r="N325" s="264" t="e">
        <f t="shared" si="99"/>
        <v>#REF!</v>
      </c>
      <c r="O325" s="264" t="e">
        <f t="shared" si="99"/>
        <v>#REF!</v>
      </c>
      <c r="P325" s="264" t="e">
        <f t="shared" si="99"/>
        <v>#REF!</v>
      </c>
      <c r="Q325" s="264" t="e">
        <f t="shared" si="99"/>
        <v>#REF!</v>
      </c>
      <c r="R325" s="264" t="e">
        <f t="shared" si="99"/>
        <v>#REF!</v>
      </c>
      <c r="S325" s="264" t="e">
        <f t="shared" si="99"/>
        <v>#REF!</v>
      </c>
      <c r="T325" s="264" t="e">
        <f t="shared" si="99"/>
        <v>#REF!</v>
      </c>
      <c r="U325" s="264" t="e">
        <f t="shared" si="99"/>
        <v>#REF!</v>
      </c>
      <c r="V325" s="264" t="e">
        <f t="shared" si="99"/>
        <v>#REF!</v>
      </c>
      <c r="W325" s="264" t="e">
        <f t="shared" si="99"/>
        <v>#REF!</v>
      </c>
      <c r="X325" s="264" t="e">
        <f t="shared" si="99"/>
        <v>#REF!</v>
      </c>
      <c r="Y325" s="264" t="e">
        <f t="shared" si="99"/>
        <v>#REF!</v>
      </c>
      <c r="Z325" s="264" t="e">
        <f t="shared" si="99"/>
        <v>#REF!</v>
      </c>
      <c r="AA325" s="264" t="e">
        <f t="shared" si="99"/>
        <v>#REF!</v>
      </c>
      <c r="AB325" s="264" t="e">
        <f t="shared" si="99"/>
        <v>#REF!</v>
      </c>
      <c r="AC325" s="264" t="e">
        <f t="shared" si="99"/>
        <v>#REF!</v>
      </c>
      <c r="AD325" s="264" t="e">
        <f t="shared" si="99"/>
        <v>#REF!</v>
      </c>
      <c r="AE325" s="264">
        <f t="shared" si="99"/>
        <v>1</v>
      </c>
      <c r="AF325" s="264" t="e">
        <f t="shared" si="99"/>
        <v>#REF!</v>
      </c>
      <c r="AG325" s="264" t="e">
        <f t="shared" si="99"/>
        <v>#REF!</v>
      </c>
      <c r="AH325" s="264" t="e">
        <f t="shared" si="99"/>
        <v>#REF!</v>
      </c>
      <c r="AI325" s="264" t="e">
        <f t="shared" si="99"/>
        <v>#REF!</v>
      </c>
      <c r="AJ325" s="264" t="e">
        <f t="shared" si="99"/>
        <v>#REF!</v>
      </c>
      <c r="AK325" s="264" t="e">
        <f t="shared" si="99"/>
        <v>#REF!</v>
      </c>
      <c r="AL325" s="264" t="e">
        <f t="shared" si="99"/>
        <v>#REF!</v>
      </c>
      <c r="AM325" s="264" t="e">
        <f t="shared" si="99"/>
        <v>#REF!</v>
      </c>
      <c r="AN325" s="264" t="e">
        <f t="shared" si="99"/>
        <v>#REF!</v>
      </c>
      <c r="AO325" s="264" t="e">
        <f t="shared" si="99"/>
        <v>#REF!</v>
      </c>
      <c r="AP325" s="264" t="e">
        <f t="shared" si="99"/>
        <v>#REF!</v>
      </c>
      <c r="AQ325" s="264" t="e">
        <f t="shared" si="99"/>
        <v>#REF!</v>
      </c>
      <c r="AR325" s="264" t="e">
        <f t="shared" si="99"/>
        <v>#REF!</v>
      </c>
      <c r="AS325" s="264" t="e">
        <f t="shared" si="99"/>
        <v>#REF!</v>
      </c>
      <c r="AT325" s="264" t="e">
        <f t="shared" si="99"/>
        <v>#REF!</v>
      </c>
      <c r="AU325" s="264" t="e">
        <f t="shared" si="99"/>
        <v>#REF!</v>
      </c>
      <c r="AV325" s="264" t="e">
        <f t="shared" si="99"/>
        <v>#REF!</v>
      </c>
    </row>
    <row r="328" spans="1:48">
      <c r="A328" s="241" t="s">
        <v>17</v>
      </c>
    </row>
    <row r="329" spans="1:48">
      <c r="A329" s="241"/>
      <c r="B329" s="249">
        <v>1971</v>
      </c>
      <c r="C329" s="249">
        <v>1972</v>
      </c>
      <c r="D329" s="249">
        <v>1973</v>
      </c>
      <c r="E329" s="249">
        <v>1974</v>
      </c>
      <c r="F329" s="249">
        <v>1975</v>
      </c>
      <c r="G329" s="249">
        <v>1976</v>
      </c>
      <c r="H329" s="249">
        <v>1977</v>
      </c>
      <c r="I329" s="249">
        <v>1978</v>
      </c>
      <c r="J329" s="249">
        <v>1979</v>
      </c>
      <c r="K329" s="249">
        <v>1980</v>
      </c>
      <c r="L329" s="249">
        <v>1981</v>
      </c>
      <c r="M329" s="249">
        <v>1982</v>
      </c>
      <c r="N329" s="249">
        <v>1983</v>
      </c>
      <c r="O329" s="249">
        <v>1984</v>
      </c>
      <c r="P329" s="249">
        <v>1985</v>
      </c>
      <c r="Q329" s="249">
        <v>1986</v>
      </c>
      <c r="R329" s="249">
        <v>1987</v>
      </c>
      <c r="S329" s="249">
        <v>1988</v>
      </c>
      <c r="T329" s="249">
        <v>1989</v>
      </c>
      <c r="U329" s="249">
        <v>1990</v>
      </c>
      <c r="V329" s="249">
        <v>1991</v>
      </c>
      <c r="W329" s="249">
        <v>1992</v>
      </c>
      <c r="X329" s="249">
        <v>1993</v>
      </c>
      <c r="Y329" s="249">
        <v>1994</v>
      </c>
      <c r="Z329" s="249">
        <v>1995</v>
      </c>
      <c r="AA329" s="249">
        <v>1996</v>
      </c>
      <c r="AB329" s="249">
        <v>1997</v>
      </c>
      <c r="AC329" s="249">
        <v>1998</v>
      </c>
      <c r="AD329" s="249">
        <v>1999</v>
      </c>
      <c r="AE329" s="249">
        <v>2000</v>
      </c>
      <c r="AF329" s="249">
        <v>2001</v>
      </c>
      <c r="AG329" s="249">
        <v>2002</v>
      </c>
      <c r="AH329" s="249">
        <v>2003</v>
      </c>
      <c r="AI329" s="249">
        <v>2004</v>
      </c>
      <c r="AJ329" s="249">
        <v>2005</v>
      </c>
      <c r="AK329" s="249">
        <v>2006</v>
      </c>
      <c r="AL329" s="249">
        <v>2007</v>
      </c>
      <c r="AM329" s="249">
        <v>2008</v>
      </c>
      <c r="AN329" s="249">
        <v>2009</v>
      </c>
      <c r="AO329" s="249">
        <v>2010</v>
      </c>
      <c r="AP329" s="249">
        <v>2011</v>
      </c>
      <c r="AQ329" s="249">
        <v>2012</v>
      </c>
      <c r="AR329" s="249">
        <v>2013</v>
      </c>
      <c r="AS329" s="249">
        <v>2014</v>
      </c>
      <c r="AT329" s="249">
        <v>2015</v>
      </c>
      <c r="AU329" s="249">
        <v>2016</v>
      </c>
      <c r="AV329" s="249">
        <v>2017</v>
      </c>
    </row>
    <row r="330" spans="1:48" ht="15">
      <c r="A330" s="302" t="s">
        <v>1038</v>
      </c>
      <c r="B330" s="261">
        <f>(B302*B323)+(B308*B324)</f>
        <v>1.1853017156947693E-2</v>
      </c>
      <c r="C330" s="262" t="e">
        <f t="shared" ref="C330:AV330" si="100">(C302*C323)+(C308*C324)</f>
        <v>#REF!</v>
      </c>
      <c r="D330" s="262" t="e">
        <f t="shared" si="100"/>
        <v>#REF!</v>
      </c>
      <c r="E330" s="262" t="e">
        <f t="shared" si="100"/>
        <v>#REF!</v>
      </c>
      <c r="F330" s="262" t="e">
        <f t="shared" si="100"/>
        <v>#REF!</v>
      </c>
      <c r="G330" s="262" t="e">
        <f t="shared" si="100"/>
        <v>#REF!</v>
      </c>
      <c r="H330" s="262" t="e">
        <f t="shared" si="100"/>
        <v>#REF!</v>
      </c>
      <c r="I330" s="262" t="e">
        <f t="shared" si="100"/>
        <v>#REF!</v>
      </c>
      <c r="J330" s="262" t="e">
        <f t="shared" si="100"/>
        <v>#REF!</v>
      </c>
      <c r="K330" s="262" t="e">
        <f t="shared" si="100"/>
        <v>#REF!</v>
      </c>
      <c r="L330" s="262" t="e">
        <f t="shared" si="100"/>
        <v>#REF!</v>
      </c>
      <c r="M330" s="262" t="e">
        <f t="shared" si="100"/>
        <v>#REF!</v>
      </c>
      <c r="N330" s="262" t="e">
        <f t="shared" si="100"/>
        <v>#REF!</v>
      </c>
      <c r="O330" s="262" t="e">
        <f t="shared" si="100"/>
        <v>#REF!</v>
      </c>
      <c r="P330" s="262" t="e">
        <f t="shared" si="100"/>
        <v>#REF!</v>
      </c>
      <c r="Q330" s="262" t="e">
        <f t="shared" si="100"/>
        <v>#REF!</v>
      </c>
      <c r="R330" s="262" t="e">
        <f t="shared" si="100"/>
        <v>#REF!</v>
      </c>
      <c r="S330" s="262" t="e">
        <f t="shared" si="100"/>
        <v>#REF!</v>
      </c>
      <c r="T330" s="262" t="e">
        <f t="shared" si="100"/>
        <v>#REF!</v>
      </c>
      <c r="U330" s="262" t="e">
        <f t="shared" si="100"/>
        <v>#REF!</v>
      </c>
      <c r="V330" s="262" t="e">
        <f t="shared" si="100"/>
        <v>#REF!</v>
      </c>
      <c r="W330" s="262" t="e">
        <f t="shared" si="100"/>
        <v>#REF!</v>
      </c>
      <c r="X330" s="262" t="e">
        <f t="shared" si="100"/>
        <v>#REF!</v>
      </c>
      <c r="Y330" s="262" t="e">
        <f t="shared" si="100"/>
        <v>#REF!</v>
      </c>
      <c r="Z330" s="262" t="e">
        <f t="shared" si="100"/>
        <v>#REF!</v>
      </c>
      <c r="AA330" s="262" t="e">
        <f t="shared" si="100"/>
        <v>#REF!</v>
      </c>
      <c r="AB330" s="262" t="e">
        <f t="shared" si="100"/>
        <v>#REF!</v>
      </c>
      <c r="AC330" s="262" t="e">
        <f t="shared" si="100"/>
        <v>#REF!</v>
      </c>
      <c r="AD330" s="262" t="e">
        <f t="shared" si="100"/>
        <v>#REF!</v>
      </c>
      <c r="AE330" s="262">
        <f t="shared" si="100"/>
        <v>9.6447408003958995E-3</v>
      </c>
      <c r="AF330" s="262" t="e">
        <f t="shared" si="100"/>
        <v>#REF!</v>
      </c>
      <c r="AG330" s="262" t="e">
        <f t="shared" si="100"/>
        <v>#REF!</v>
      </c>
      <c r="AH330" s="262" t="e">
        <f t="shared" si="100"/>
        <v>#REF!</v>
      </c>
      <c r="AI330" s="262" t="e">
        <f t="shared" si="100"/>
        <v>#REF!</v>
      </c>
      <c r="AJ330" s="262" t="e">
        <f t="shared" si="100"/>
        <v>#REF!</v>
      </c>
      <c r="AK330" s="262" t="e">
        <f t="shared" si="100"/>
        <v>#REF!</v>
      </c>
      <c r="AL330" s="262" t="e">
        <f t="shared" si="100"/>
        <v>#REF!</v>
      </c>
      <c r="AM330" s="262" t="e">
        <f t="shared" si="100"/>
        <v>#REF!</v>
      </c>
      <c r="AN330" s="262" t="e">
        <f t="shared" si="100"/>
        <v>#REF!</v>
      </c>
      <c r="AO330" s="262" t="e">
        <f t="shared" si="100"/>
        <v>#REF!</v>
      </c>
      <c r="AP330" s="262" t="e">
        <f t="shared" si="100"/>
        <v>#REF!</v>
      </c>
      <c r="AQ330" s="262" t="e">
        <f t="shared" si="100"/>
        <v>#REF!</v>
      </c>
      <c r="AR330" s="262" t="e">
        <f t="shared" si="100"/>
        <v>#REF!</v>
      </c>
      <c r="AS330" s="262" t="e">
        <f t="shared" si="100"/>
        <v>#REF!</v>
      </c>
      <c r="AT330" s="262" t="e">
        <f t="shared" si="100"/>
        <v>#REF!</v>
      </c>
      <c r="AU330" s="262" t="e">
        <f t="shared" si="100"/>
        <v>#REF!</v>
      </c>
      <c r="AV330" s="263" t="e">
        <f t="shared" si="100"/>
        <v>#REF!</v>
      </c>
    </row>
    <row r="331" spans="1:48" ht="15">
      <c r="A331" s="303" t="s">
        <v>1057</v>
      </c>
      <c r="B331" s="265">
        <f>B285*B321</f>
        <v>0.22402372380331875</v>
      </c>
      <c r="C331" s="266" t="e">
        <f t="shared" ref="C331:AV331" si="101">C285*C321</f>
        <v>#REF!</v>
      </c>
      <c r="D331" s="266" t="e">
        <f t="shared" si="101"/>
        <v>#REF!</v>
      </c>
      <c r="E331" s="266" t="e">
        <f t="shared" si="101"/>
        <v>#REF!</v>
      </c>
      <c r="F331" s="266" t="e">
        <f t="shared" si="101"/>
        <v>#REF!</v>
      </c>
      <c r="G331" s="266" t="e">
        <f t="shared" si="101"/>
        <v>#REF!</v>
      </c>
      <c r="H331" s="266" t="e">
        <f t="shared" si="101"/>
        <v>#REF!</v>
      </c>
      <c r="I331" s="266" t="e">
        <f t="shared" si="101"/>
        <v>#REF!</v>
      </c>
      <c r="J331" s="266" t="e">
        <f t="shared" si="101"/>
        <v>#REF!</v>
      </c>
      <c r="K331" s="266" t="e">
        <f t="shared" si="101"/>
        <v>#REF!</v>
      </c>
      <c r="L331" s="266" t="e">
        <f t="shared" si="101"/>
        <v>#REF!</v>
      </c>
      <c r="M331" s="266" t="e">
        <f t="shared" si="101"/>
        <v>#REF!</v>
      </c>
      <c r="N331" s="266" t="e">
        <f t="shared" si="101"/>
        <v>#REF!</v>
      </c>
      <c r="O331" s="266" t="e">
        <f t="shared" si="101"/>
        <v>#REF!</v>
      </c>
      <c r="P331" s="266" t="e">
        <f t="shared" si="101"/>
        <v>#REF!</v>
      </c>
      <c r="Q331" s="266" t="e">
        <f t="shared" si="101"/>
        <v>#REF!</v>
      </c>
      <c r="R331" s="266" t="e">
        <f t="shared" si="101"/>
        <v>#REF!</v>
      </c>
      <c r="S331" s="266" t="e">
        <f t="shared" si="101"/>
        <v>#REF!</v>
      </c>
      <c r="T331" s="266" t="e">
        <f t="shared" si="101"/>
        <v>#REF!</v>
      </c>
      <c r="U331" s="266" t="e">
        <f t="shared" si="101"/>
        <v>#REF!</v>
      </c>
      <c r="V331" s="266" t="e">
        <f t="shared" si="101"/>
        <v>#REF!</v>
      </c>
      <c r="W331" s="266" t="e">
        <f t="shared" si="101"/>
        <v>#REF!</v>
      </c>
      <c r="X331" s="266" t="e">
        <f t="shared" si="101"/>
        <v>#REF!</v>
      </c>
      <c r="Y331" s="266" t="e">
        <f t="shared" si="101"/>
        <v>#REF!</v>
      </c>
      <c r="Z331" s="266" t="e">
        <f t="shared" si="101"/>
        <v>#REF!</v>
      </c>
      <c r="AA331" s="266" t="e">
        <f t="shared" si="101"/>
        <v>#REF!</v>
      </c>
      <c r="AB331" s="266" t="e">
        <f t="shared" si="101"/>
        <v>#REF!</v>
      </c>
      <c r="AC331" s="266" t="e">
        <f t="shared" si="101"/>
        <v>#REF!</v>
      </c>
      <c r="AD331" s="266" t="e">
        <f t="shared" si="101"/>
        <v>#REF!</v>
      </c>
      <c r="AE331" s="266">
        <f t="shared" si="101"/>
        <v>0.15737839498332354</v>
      </c>
      <c r="AF331" s="266" t="e">
        <f t="shared" si="101"/>
        <v>#REF!</v>
      </c>
      <c r="AG331" s="266" t="e">
        <f t="shared" si="101"/>
        <v>#REF!</v>
      </c>
      <c r="AH331" s="266" t="e">
        <f t="shared" si="101"/>
        <v>#REF!</v>
      </c>
      <c r="AI331" s="266" t="e">
        <f t="shared" si="101"/>
        <v>#REF!</v>
      </c>
      <c r="AJ331" s="266" t="e">
        <f t="shared" si="101"/>
        <v>#REF!</v>
      </c>
      <c r="AK331" s="266" t="e">
        <f t="shared" si="101"/>
        <v>#REF!</v>
      </c>
      <c r="AL331" s="266" t="e">
        <f t="shared" si="101"/>
        <v>#REF!</v>
      </c>
      <c r="AM331" s="266" t="e">
        <f t="shared" si="101"/>
        <v>#REF!</v>
      </c>
      <c r="AN331" s="266" t="e">
        <f t="shared" si="101"/>
        <v>#REF!</v>
      </c>
      <c r="AO331" s="266" t="e">
        <f t="shared" si="101"/>
        <v>#REF!</v>
      </c>
      <c r="AP331" s="266" t="e">
        <f t="shared" si="101"/>
        <v>#REF!</v>
      </c>
      <c r="AQ331" s="266" t="e">
        <f t="shared" si="101"/>
        <v>#REF!</v>
      </c>
      <c r="AR331" s="266" t="e">
        <f t="shared" si="101"/>
        <v>#REF!</v>
      </c>
      <c r="AS331" s="266" t="e">
        <f t="shared" si="101"/>
        <v>#REF!</v>
      </c>
      <c r="AT331" s="266" t="e">
        <f t="shared" si="101"/>
        <v>#REF!</v>
      </c>
      <c r="AU331" s="266" t="e">
        <f t="shared" si="101"/>
        <v>#REF!</v>
      </c>
      <c r="AV331" s="267" t="e">
        <f t="shared" si="101"/>
        <v>#REF!</v>
      </c>
    </row>
    <row r="332" spans="1:48" ht="15">
      <c r="A332" s="302" t="s">
        <v>1052</v>
      </c>
      <c r="B332" s="265">
        <f>B293*B322</f>
        <v>7.2692169391731828E-2</v>
      </c>
      <c r="C332" s="266" t="e">
        <f t="shared" ref="C332:AV332" si="102">C293*C322</f>
        <v>#REF!</v>
      </c>
      <c r="D332" s="266" t="e">
        <f t="shared" si="102"/>
        <v>#REF!</v>
      </c>
      <c r="E332" s="266" t="e">
        <f t="shared" si="102"/>
        <v>#REF!</v>
      </c>
      <c r="F332" s="266" t="e">
        <f t="shared" si="102"/>
        <v>#REF!</v>
      </c>
      <c r="G332" s="266" t="e">
        <f t="shared" si="102"/>
        <v>#REF!</v>
      </c>
      <c r="H332" s="266" t="e">
        <f t="shared" si="102"/>
        <v>#REF!</v>
      </c>
      <c r="I332" s="266" t="e">
        <f t="shared" si="102"/>
        <v>#REF!</v>
      </c>
      <c r="J332" s="266" t="e">
        <f t="shared" si="102"/>
        <v>#REF!</v>
      </c>
      <c r="K332" s="266" t="e">
        <f t="shared" si="102"/>
        <v>#REF!</v>
      </c>
      <c r="L332" s="266" t="e">
        <f t="shared" si="102"/>
        <v>#REF!</v>
      </c>
      <c r="M332" s="266" t="e">
        <f t="shared" si="102"/>
        <v>#REF!</v>
      </c>
      <c r="N332" s="266" t="e">
        <f t="shared" si="102"/>
        <v>#REF!</v>
      </c>
      <c r="O332" s="266" t="e">
        <f t="shared" si="102"/>
        <v>#REF!</v>
      </c>
      <c r="P332" s="266" t="e">
        <f t="shared" si="102"/>
        <v>#REF!</v>
      </c>
      <c r="Q332" s="266" t="e">
        <f t="shared" si="102"/>
        <v>#REF!</v>
      </c>
      <c r="R332" s="266" t="e">
        <f t="shared" si="102"/>
        <v>#REF!</v>
      </c>
      <c r="S332" s="266" t="e">
        <f t="shared" si="102"/>
        <v>#REF!</v>
      </c>
      <c r="T332" s="266" t="e">
        <f t="shared" si="102"/>
        <v>#REF!</v>
      </c>
      <c r="U332" s="266" t="e">
        <f t="shared" si="102"/>
        <v>#REF!</v>
      </c>
      <c r="V332" s="266" t="e">
        <f t="shared" si="102"/>
        <v>#REF!</v>
      </c>
      <c r="W332" s="266" t="e">
        <f t="shared" si="102"/>
        <v>#REF!</v>
      </c>
      <c r="X332" s="266" t="e">
        <f t="shared" si="102"/>
        <v>#REF!</v>
      </c>
      <c r="Y332" s="266" t="e">
        <f t="shared" si="102"/>
        <v>#REF!</v>
      </c>
      <c r="Z332" s="266" t="e">
        <f t="shared" si="102"/>
        <v>#REF!</v>
      </c>
      <c r="AA332" s="266" t="e">
        <f t="shared" si="102"/>
        <v>#REF!</v>
      </c>
      <c r="AB332" s="266" t="e">
        <f t="shared" si="102"/>
        <v>#REF!</v>
      </c>
      <c r="AC332" s="266" t="e">
        <f t="shared" si="102"/>
        <v>#REF!</v>
      </c>
      <c r="AD332" s="266" t="e">
        <f t="shared" si="102"/>
        <v>#REF!</v>
      </c>
      <c r="AE332" s="266">
        <f t="shared" si="102"/>
        <v>5.1822520310437568E-2</v>
      </c>
      <c r="AF332" s="266" t="e">
        <f t="shared" si="102"/>
        <v>#REF!</v>
      </c>
      <c r="AG332" s="266" t="e">
        <f t="shared" si="102"/>
        <v>#REF!</v>
      </c>
      <c r="AH332" s="266" t="e">
        <f t="shared" si="102"/>
        <v>#REF!</v>
      </c>
      <c r="AI332" s="266" t="e">
        <f t="shared" si="102"/>
        <v>#REF!</v>
      </c>
      <c r="AJ332" s="266" t="e">
        <f t="shared" si="102"/>
        <v>#REF!</v>
      </c>
      <c r="AK332" s="266" t="e">
        <f t="shared" si="102"/>
        <v>#REF!</v>
      </c>
      <c r="AL332" s="266" t="e">
        <f t="shared" si="102"/>
        <v>#REF!</v>
      </c>
      <c r="AM332" s="266" t="e">
        <f t="shared" si="102"/>
        <v>#REF!</v>
      </c>
      <c r="AN332" s="266" t="e">
        <f t="shared" si="102"/>
        <v>#REF!</v>
      </c>
      <c r="AO332" s="266" t="e">
        <f t="shared" si="102"/>
        <v>#REF!</v>
      </c>
      <c r="AP332" s="266" t="e">
        <f t="shared" si="102"/>
        <v>#REF!</v>
      </c>
      <c r="AQ332" s="266" t="e">
        <f t="shared" si="102"/>
        <v>#REF!</v>
      </c>
      <c r="AR332" s="266" t="e">
        <f t="shared" si="102"/>
        <v>#REF!</v>
      </c>
      <c r="AS332" s="266" t="e">
        <f t="shared" si="102"/>
        <v>#REF!</v>
      </c>
      <c r="AT332" s="266" t="e">
        <f t="shared" si="102"/>
        <v>#REF!</v>
      </c>
      <c r="AU332" s="266" t="e">
        <f t="shared" si="102"/>
        <v>#REF!</v>
      </c>
      <c r="AV332" s="267" t="e">
        <f t="shared" si="102"/>
        <v>#REF!</v>
      </c>
    </row>
    <row r="333" spans="1:48" ht="15">
      <c r="A333" s="303" t="s">
        <v>1053</v>
      </c>
      <c r="B333" s="265">
        <f>(B286*B321)+(B294*B322)</f>
        <v>0</v>
      </c>
      <c r="C333" s="266" t="e">
        <f t="shared" ref="C333:AV333" si="103">(C286*C321)+(C294*C322)</f>
        <v>#REF!</v>
      </c>
      <c r="D333" s="266" t="e">
        <f t="shared" si="103"/>
        <v>#REF!</v>
      </c>
      <c r="E333" s="266" t="e">
        <f t="shared" si="103"/>
        <v>#REF!</v>
      </c>
      <c r="F333" s="266" t="e">
        <f t="shared" si="103"/>
        <v>#REF!</v>
      </c>
      <c r="G333" s="266" t="e">
        <f t="shared" si="103"/>
        <v>#REF!</v>
      </c>
      <c r="H333" s="266" t="e">
        <f t="shared" si="103"/>
        <v>#REF!</v>
      </c>
      <c r="I333" s="266" t="e">
        <f t="shared" si="103"/>
        <v>#REF!</v>
      </c>
      <c r="J333" s="266" t="e">
        <f t="shared" si="103"/>
        <v>#REF!</v>
      </c>
      <c r="K333" s="266" t="e">
        <f t="shared" si="103"/>
        <v>#REF!</v>
      </c>
      <c r="L333" s="266" t="e">
        <f t="shared" si="103"/>
        <v>#REF!</v>
      </c>
      <c r="M333" s="266" t="e">
        <f t="shared" si="103"/>
        <v>#REF!</v>
      </c>
      <c r="N333" s="266" t="e">
        <f t="shared" si="103"/>
        <v>#REF!</v>
      </c>
      <c r="O333" s="266" t="e">
        <f t="shared" si="103"/>
        <v>#REF!</v>
      </c>
      <c r="P333" s="266" t="e">
        <f t="shared" si="103"/>
        <v>#REF!</v>
      </c>
      <c r="Q333" s="266" t="e">
        <f t="shared" si="103"/>
        <v>#REF!</v>
      </c>
      <c r="R333" s="266" t="e">
        <f t="shared" si="103"/>
        <v>#REF!</v>
      </c>
      <c r="S333" s="266" t="e">
        <f t="shared" si="103"/>
        <v>#REF!</v>
      </c>
      <c r="T333" s="266" t="e">
        <f t="shared" si="103"/>
        <v>#REF!</v>
      </c>
      <c r="U333" s="266" t="e">
        <f t="shared" si="103"/>
        <v>#REF!</v>
      </c>
      <c r="V333" s="266" t="e">
        <f t="shared" si="103"/>
        <v>#REF!</v>
      </c>
      <c r="W333" s="266" t="e">
        <f t="shared" si="103"/>
        <v>#REF!</v>
      </c>
      <c r="X333" s="266" t="e">
        <f t="shared" si="103"/>
        <v>#REF!</v>
      </c>
      <c r="Y333" s="266" t="e">
        <f t="shared" si="103"/>
        <v>#REF!</v>
      </c>
      <c r="Z333" s="266" t="e">
        <f t="shared" si="103"/>
        <v>#REF!</v>
      </c>
      <c r="AA333" s="266" t="e">
        <f t="shared" si="103"/>
        <v>#REF!</v>
      </c>
      <c r="AB333" s="266" t="e">
        <f t="shared" si="103"/>
        <v>#REF!</v>
      </c>
      <c r="AC333" s="266" t="e">
        <f t="shared" si="103"/>
        <v>#REF!</v>
      </c>
      <c r="AD333" s="266" t="e">
        <f t="shared" si="103"/>
        <v>#REF!</v>
      </c>
      <c r="AE333" s="266">
        <f t="shared" si="103"/>
        <v>5.067815016674275E-2</v>
      </c>
      <c r="AF333" s="266" t="e">
        <f t="shared" si="103"/>
        <v>#REF!</v>
      </c>
      <c r="AG333" s="266" t="e">
        <f t="shared" si="103"/>
        <v>#REF!</v>
      </c>
      <c r="AH333" s="266" t="e">
        <f t="shared" si="103"/>
        <v>#REF!</v>
      </c>
      <c r="AI333" s="266" t="e">
        <f t="shared" si="103"/>
        <v>#REF!</v>
      </c>
      <c r="AJ333" s="266" t="e">
        <f t="shared" si="103"/>
        <v>#REF!</v>
      </c>
      <c r="AK333" s="266" t="e">
        <f t="shared" si="103"/>
        <v>#REF!</v>
      </c>
      <c r="AL333" s="266" t="e">
        <f t="shared" si="103"/>
        <v>#REF!</v>
      </c>
      <c r="AM333" s="266" t="e">
        <f t="shared" si="103"/>
        <v>#REF!</v>
      </c>
      <c r="AN333" s="266" t="e">
        <f t="shared" si="103"/>
        <v>#REF!</v>
      </c>
      <c r="AO333" s="266" t="e">
        <f t="shared" si="103"/>
        <v>#REF!</v>
      </c>
      <c r="AP333" s="266" t="e">
        <f t="shared" si="103"/>
        <v>#REF!</v>
      </c>
      <c r="AQ333" s="266" t="e">
        <f t="shared" si="103"/>
        <v>#REF!</v>
      </c>
      <c r="AR333" s="266" t="e">
        <f t="shared" si="103"/>
        <v>#REF!</v>
      </c>
      <c r="AS333" s="266" t="e">
        <f t="shared" si="103"/>
        <v>#REF!</v>
      </c>
      <c r="AT333" s="266" t="e">
        <f t="shared" si="103"/>
        <v>#REF!</v>
      </c>
      <c r="AU333" s="266" t="e">
        <f t="shared" si="103"/>
        <v>#REF!</v>
      </c>
      <c r="AV333" s="267" t="e">
        <f t="shared" si="103"/>
        <v>#REF!</v>
      </c>
    </row>
    <row r="334" spans="1:48" ht="15">
      <c r="A334" s="302" t="s">
        <v>1037</v>
      </c>
      <c r="B334" s="265">
        <f>(B301*B323)+(B307*B324)</f>
        <v>5.5314080065755902E-2</v>
      </c>
      <c r="C334" s="266" t="e">
        <f t="shared" ref="C334:AV334" si="104">(C301*C323)+(C307*C324)</f>
        <v>#REF!</v>
      </c>
      <c r="D334" s="266" t="e">
        <f t="shared" si="104"/>
        <v>#REF!</v>
      </c>
      <c r="E334" s="266" t="e">
        <f t="shared" si="104"/>
        <v>#REF!</v>
      </c>
      <c r="F334" s="266" t="e">
        <f t="shared" si="104"/>
        <v>#REF!</v>
      </c>
      <c r="G334" s="266" t="e">
        <f t="shared" si="104"/>
        <v>#REF!</v>
      </c>
      <c r="H334" s="266" t="e">
        <f t="shared" si="104"/>
        <v>#REF!</v>
      </c>
      <c r="I334" s="266" t="e">
        <f t="shared" si="104"/>
        <v>#REF!</v>
      </c>
      <c r="J334" s="266" t="e">
        <f t="shared" si="104"/>
        <v>#REF!</v>
      </c>
      <c r="K334" s="266" t="e">
        <f t="shared" si="104"/>
        <v>#REF!</v>
      </c>
      <c r="L334" s="266" t="e">
        <f t="shared" si="104"/>
        <v>#REF!</v>
      </c>
      <c r="M334" s="266" t="e">
        <f t="shared" si="104"/>
        <v>#REF!</v>
      </c>
      <c r="N334" s="266" t="e">
        <f t="shared" si="104"/>
        <v>#REF!</v>
      </c>
      <c r="O334" s="266" t="e">
        <f t="shared" si="104"/>
        <v>#REF!</v>
      </c>
      <c r="P334" s="266" t="e">
        <f t="shared" si="104"/>
        <v>#REF!</v>
      </c>
      <c r="Q334" s="266" t="e">
        <f t="shared" si="104"/>
        <v>#REF!</v>
      </c>
      <c r="R334" s="266" t="e">
        <f t="shared" si="104"/>
        <v>#REF!</v>
      </c>
      <c r="S334" s="266" t="e">
        <f t="shared" si="104"/>
        <v>#REF!</v>
      </c>
      <c r="T334" s="266" t="e">
        <f t="shared" si="104"/>
        <v>#REF!</v>
      </c>
      <c r="U334" s="266" t="e">
        <f t="shared" si="104"/>
        <v>#REF!</v>
      </c>
      <c r="V334" s="266" t="e">
        <f t="shared" si="104"/>
        <v>#REF!</v>
      </c>
      <c r="W334" s="266" t="e">
        <f t="shared" si="104"/>
        <v>#REF!</v>
      </c>
      <c r="X334" s="266" t="e">
        <f t="shared" si="104"/>
        <v>#REF!</v>
      </c>
      <c r="Y334" s="266" t="e">
        <f t="shared" si="104"/>
        <v>#REF!</v>
      </c>
      <c r="Z334" s="266" t="e">
        <f t="shared" si="104"/>
        <v>#REF!</v>
      </c>
      <c r="AA334" s="266" t="e">
        <f t="shared" si="104"/>
        <v>#REF!</v>
      </c>
      <c r="AB334" s="266" t="e">
        <f t="shared" si="104"/>
        <v>#REF!</v>
      </c>
      <c r="AC334" s="266" t="e">
        <f t="shared" si="104"/>
        <v>#REF!</v>
      </c>
      <c r="AD334" s="266" t="e">
        <f t="shared" si="104"/>
        <v>#REF!</v>
      </c>
      <c r="AE334" s="266">
        <f t="shared" si="104"/>
        <v>4.5008790401847534E-2</v>
      </c>
      <c r="AF334" s="266" t="e">
        <f t="shared" si="104"/>
        <v>#REF!</v>
      </c>
      <c r="AG334" s="266" t="e">
        <f t="shared" si="104"/>
        <v>#REF!</v>
      </c>
      <c r="AH334" s="266" t="e">
        <f t="shared" si="104"/>
        <v>#REF!</v>
      </c>
      <c r="AI334" s="266" t="e">
        <f t="shared" si="104"/>
        <v>#REF!</v>
      </c>
      <c r="AJ334" s="266" t="e">
        <f t="shared" si="104"/>
        <v>#REF!</v>
      </c>
      <c r="AK334" s="266" t="e">
        <f t="shared" si="104"/>
        <v>#REF!</v>
      </c>
      <c r="AL334" s="266" t="e">
        <f t="shared" si="104"/>
        <v>#REF!</v>
      </c>
      <c r="AM334" s="266" t="e">
        <f t="shared" si="104"/>
        <v>#REF!</v>
      </c>
      <c r="AN334" s="266" t="e">
        <f t="shared" si="104"/>
        <v>#REF!</v>
      </c>
      <c r="AO334" s="266" t="e">
        <f t="shared" si="104"/>
        <v>#REF!</v>
      </c>
      <c r="AP334" s="266" t="e">
        <f t="shared" si="104"/>
        <v>#REF!</v>
      </c>
      <c r="AQ334" s="266" t="e">
        <f t="shared" si="104"/>
        <v>#REF!</v>
      </c>
      <c r="AR334" s="266" t="e">
        <f t="shared" si="104"/>
        <v>#REF!</v>
      </c>
      <c r="AS334" s="266" t="e">
        <f t="shared" si="104"/>
        <v>#REF!</v>
      </c>
      <c r="AT334" s="266" t="e">
        <f t="shared" si="104"/>
        <v>#REF!</v>
      </c>
      <c r="AU334" s="266" t="e">
        <f t="shared" si="104"/>
        <v>#REF!</v>
      </c>
      <c r="AV334" s="267" t="e">
        <f t="shared" si="104"/>
        <v>#REF!</v>
      </c>
    </row>
    <row r="335" spans="1:48" ht="15">
      <c r="A335" s="303" t="s">
        <v>1058</v>
      </c>
      <c r="B335" s="265">
        <f>B287*B321</f>
        <v>4.0035044210528789E-3</v>
      </c>
      <c r="C335" s="266" t="e">
        <f t="shared" ref="C335:AV335" si="105">C287*C321</f>
        <v>#REF!</v>
      </c>
      <c r="D335" s="266" t="e">
        <f t="shared" si="105"/>
        <v>#REF!</v>
      </c>
      <c r="E335" s="266" t="e">
        <f t="shared" si="105"/>
        <v>#REF!</v>
      </c>
      <c r="F335" s="266" t="e">
        <f t="shared" si="105"/>
        <v>#REF!</v>
      </c>
      <c r="G335" s="266" t="e">
        <f t="shared" si="105"/>
        <v>#REF!</v>
      </c>
      <c r="H335" s="266" t="e">
        <f t="shared" si="105"/>
        <v>#REF!</v>
      </c>
      <c r="I335" s="266" t="e">
        <f t="shared" si="105"/>
        <v>#REF!</v>
      </c>
      <c r="J335" s="266" t="e">
        <f t="shared" si="105"/>
        <v>#REF!</v>
      </c>
      <c r="K335" s="266" t="e">
        <f t="shared" si="105"/>
        <v>#REF!</v>
      </c>
      <c r="L335" s="266" t="e">
        <f t="shared" si="105"/>
        <v>#REF!</v>
      </c>
      <c r="M335" s="266" t="e">
        <f t="shared" si="105"/>
        <v>#REF!</v>
      </c>
      <c r="N335" s="266" t="e">
        <f t="shared" si="105"/>
        <v>#REF!</v>
      </c>
      <c r="O335" s="266" t="e">
        <f t="shared" si="105"/>
        <v>#REF!</v>
      </c>
      <c r="P335" s="266" t="e">
        <f t="shared" si="105"/>
        <v>#REF!</v>
      </c>
      <c r="Q335" s="266" t="e">
        <f t="shared" si="105"/>
        <v>#REF!</v>
      </c>
      <c r="R335" s="266" t="e">
        <f t="shared" si="105"/>
        <v>#REF!</v>
      </c>
      <c r="S335" s="266" t="e">
        <f t="shared" si="105"/>
        <v>#REF!</v>
      </c>
      <c r="T335" s="266" t="e">
        <f t="shared" si="105"/>
        <v>#REF!</v>
      </c>
      <c r="U335" s="266" t="e">
        <f t="shared" si="105"/>
        <v>#REF!</v>
      </c>
      <c r="V335" s="266" t="e">
        <f t="shared" si="105"/>
        <v>#REF!</v>
      </c>
      <c r="W335" s="266" t="e">
        <f t="shared" si="105"/>
        <v>#REF!</v>
      </c>
      <c r="X335" s="266" t="e">
        <f t="shared" si="105"/>
        <v>#REF!</v>
      </c>
      <c r="Y335" s="266" t="e">
        <f t="shared" si="105"/>
        <v>#REF!</v>
      </c>
      <c r="Z335" s="266" t="e">
        <f t="shared" si="105"/>
        <v>#REF!</v>
      </c>
      <c r="AA335" s="266" t="e">
        <f t="shared" si="105"/>
        <v>#REF!</v>
      </c>
      <c r="AB335" s="266" t="e">
        <f t="shared" si="105"/>
        <v>#REF!</v>
      </c>
      <c r="AC335" s="266" t="e">
        <f t="shared" si="105"/>
        <v>#REF!</v>
      </c>
      <c r="AD335" s="266" t="e">
        <f t="shared" si="105"/>
        <v>#REF!</v>
      </c>
      <c r="AE335" s="266">
        <f t="shared" si="105"/>
        <v>0.13339573368041999</v>
      </c>
      <c r="AF335" s="266" t="e">
        <f t="shared" si="105"/>
        <v>#REF!</v>
      </c>
      <c r="AG335" s="266" t="e">
        <f t="shared" si="105"/>
        <v>#REF!</v>
      </c>
      <c r="AH335" s="266" t="e">
        <f t="shared" si="105"/>
        <v>#REF!</v>
      </c>
      <c r="AI335" s="266" t="e">
        <f t="shared" si="105"/>
        <v>#REF!</v>
      </c>
      <c r="AJ335" s="266" t="e">
        <f t="shared" si="105"/>
        <v>#REF!</v>
      </c>
      <c r="AK335" s="266" t="e">
        <f t="shared" si="105"/>
        <v>#REF!</v>
      </c>
      <c r="AL335" s="266" t="e">
        <f t="shared" si="105"/>
        <v>#REF!</v>
      </c>
      <c r="AM335" s="266" t="e">
        <f t="shared" si="105"/>
        <v>#REF!</v>
      </c>
      <c r="AN335" s="266" t="e">
        <f t="shared" si="105"/>
        <v>#REF!</v>
      </c>
      <c r="AO335" s="266" t="e">
        <f t="shared" si="105"/>
        <v>#REF!</v>
      </c>
      <c r="AP335" s="266" t="e">
        <f t="shared" si="105"/>
        <v>#REF!</v>
      </c>
      <c r="AQ335" s="266" t="e">
        <f t="shared" si="105"/>
        <v>#REF!</v>
      </c>
      <c r="AR335" s="266" t="e">
        <f t="shared" si="105"/>
        <v>#REF!</v>
      </c>
      <c r="AS335" s="266" t="e">
        <f t="shared" si="105"/>
        <v>#REF!</v>
      </c>
      <c r="AT335" s="266" t="e">
        <f t="shared" si="105"/>
        <v>#REF!</v>
      </c>
      <c r="AU335" s="266" t="e">
        <f t="shared" si="105"/>
        <v>#REF!</v>
      </c>
      <c r="AV335" s="267" t="e">
        <f t="shared" si="105"/>
        <v>#REF!</v>
      </c>
    </row>
    <row r="336" spans="1:48" ht="15">
      <c r="A336" s="302" t="s">
        <v>1054</v>
      </c>
      <c r="B336" s="265">
        <f>B295*B322</f>
        <v>1.2990741185573123E-3</v>
      </c>
      <c r="C336" s="266" t="e">
        <f t="shared" ref="C336:AV336" si="106">C295*C322</f>
        <v>#REF!</v>
      </c>
      <c r="D336" s="266" t="e">
        <f t="shared" si="106"/>
        <v>#REF!</v>
      </c>
      <c r="E336" s="266" t="e">
        <f t="shared" si="106"/>
        <v>#REF!</v>
      </c>
      <c r="F336" s="266" t="e">
        <f t="shared" si="106"/>
        <v>#REF!</v>
      </c>
      <c r="G336" s="266" t="e">
        <f t="shared" si="106"/>
        <v>#REF!</v>
      </c>
      <c r="H336" s="266" t="e">
        <f t="shared" si="106"/>
        <v>#REF!</v>
      </c>
      <c r="I336" s="266" t="e">
        <f t="shared" si="106"/>
        <v>#REF!</v>
      </c>
      <c r="J336" s="266" t="e">
        <f t="shared" si="106"/>
        <v>#REF!</v>
      </c>
      <c r="K336" s="266" t="e">
        <f t="shared" si="106"/>
        <v>#REF!</v>
      </c>
      <c r="L336" s="266" t="e">
        <f t="shared" si="106"/>
        <v>#REF!</v>
      </c>
      <c r="M336" s="266" t="e">
        <f t="shared" si="106"/>
        <v>#REF!</v>
      </c>
      <c r="N336" s="266" t="e">
        <f t="shared" si="106"/>
        <v>#REF!</v>
      </c>
      <c r="O336" s="266" t="e">
        <f t="shared" si="106"/>
        <v>#REF!</v>
      </c>
      <c r="P336" s="266" t="e">
        <f t="shared" si="106"/>
        <v>#REF!</v>
      </c>
      <c r="Q336" s="266" t="e">
        <f t="shared" si="106"/>
        <v>#REF!</v>
      </c>
      <c r="R336" s="266" t="e">
        <f t="shared" si="106"/>
        <v>#REF!</v>
      </c>
      <c r="S336" s="266" t="e">
        <f t="shared" si="106"/>
        <v>#REF!</v>
      </c>
      <c r="T336" s="266" t="e">
        <f t="shared" si="106"/>
        <v>#REF!</v>
      </c>
      <c r="U336" s="266" t="e">
        <f t="shared" si="106"/>
        <v>#REF!</v>
      </c>
      <c r="V336" s="266" t="e">
        <f t="shared" si="106"/>
        <v>#REF!</v>
      </c>
      <c r="W336" s="266" t="e">
        <f t="shared" si="106"/>
        <v>#REF!</v>
      </c>
      <c r="X336" s="266" t="e">
        <f t="shared" si="106"/>
        <v>#REF!</v>
      </c>
      <c r="Y336" s="266" t="e">
        <f t="shared" si="106"/>
        <v>#REF!</v>
      </c>
      <c r="Z336" s="266" t="e">
        <f t="shared" si="106"/>
        <v>#REF!</v>
      </c>
      <c r="AA336" s="266" t="e">
        <f t="shared" si="106"/>
        <v>#REF!</v>
      </c>
      <c r="AB336" s="266" t="e">
        <f t="shared" si="106"/>
        <v>#REF!</v>
      </c>
      <c r="AC336" s="266" t="e">
        <f t="shared" si="106"/>
        <v>#REF!</v>
      </c>
      <c r="AD336" s="266" t="e">
        <f t="shared" si="106"/>
        <v>#REF!</v>
      </c>
      <c r="AE336" s="266">
        <f t="shared" si="106"/>
        <v>4.3925362936328115E-2</v>
      </c>
      <c r="AF336" s="266" t="e">
        <f t="shared" si="106"/>
        <v>#REF!</v>
      </c>
      <c r="AG336" s="266" t="e">
        <f t="shared" si="106"/>
        <v>#REF!</v>
      </c>
      <c r="AH336" s="266" t="e">
        <f t="shared" si="106"/>
        <v>#REF!</v>
      </c>
      <c r="AI336" s="266" t="e">
        <f t="shared" si="106"/>
        <v>#REF!</v>
      </c>
      <c r="AJ336" s="266" t="e">
        <f t="shared" si="106"/>
        <v>#REF!</v>
      </c>
      <c r="AK336" s="266" t="e">
        <f t="shared" si="106"/>
        <v>#REF!</v>
      </c>
      <c r="AL336" s="266" t="e">
        <f t="shared" si="106"/>
        <v>#REF!</v>
      </c>
      <c r="AM336" s="266" t="e">
        <f t="shared" si="106"/>
        <v>#REF!</v>
      </c>
      <c r="AN336" s="266" t="e">
        <f t="shared" si="106"/>
        <v>#REF!</v>
      </c>
      <c r="AO336" s="266" t="e">
        <f t="shared" si="106"/>
        <v>#REF!</v>
      </c>
      <c r="AP336" s="266" t="e">
        <f t="shared" si="106"/>
        <v>#REF!</v>
      </c>
      <c r="AQ336" s="266" t="e">
        <f t="shared" si="106"/>
        <v>#REF!</v>
      </c>
      <c r="AR336" s="266" t="e">
        <f t="shared" si="106"/>
        <v>#REF!</v>
      </c>
      <c r="AS336" s="266" t="e">
        <f t="shared" si="106"/>
        <v>#REF!</v>
      </c>
      <c r="AT336" s="266" t="e">
        <f t="shared" si="106"/>
        <v>#REF!</v>
      </c>
      <c r="AU336" s="266" t="e">
        <f t="shared" si="106"/>
        <v>#REF!</v>
      </c>
      <c r="AV336" s="267" t="e">
        <f t="shared" si="106"/>
        <v>#REF!</v>
      </c>
    </row>
    <row r="337" spans="1:48" ht="15">
      <c r="A337" s="303" t="s">
        <v>1055</v>
      </c>
      <c r="B337" s="265">
        <f>(B288*B321)+(B296*B322)+(B303*B323)+(B309*B324)</f>
        <v>0.20009809574216525</v>
      </c>
      <c r="C337" s="266" t="e">
        <f t="shared" ref="C337:AV337" si="107">(C288*C321)+(C296*C322)+(C303*C323)+(C309*C324)</f>
        <v>#REF!</v>
      </c>
      <c r="D337" s="266" t="e">
        <f t="shared" si="107"/>
        <v>#REF!</v>
      </c>
      <c r="E337" s="266" t="e">
        <f t="shared" si="107"/>
        <v>#REF!</v>
      </c>
      <c r="F337" s="266" t="e">
        <f t="shared" si="107"/>
        <v>#REF!</v>
      </c>
      <c r="G337" s="266" t="e">
        <f t="shared" si="107"/>
        <v>#REF!</v>
      </c>
      <c r="H337" s="266" t="e">
        <f t="shared" si="107"/>
        <v>#REF!</v>
      </c>
      <c r="I337" s="266" t="e">
        <f t="shared" si="107"/>
        <v>#REF!</v>
      </c>
      <c r="J337" s="266" t="e">
        <f t="shared" si="107"/>
        <v>#REF!</v>
      </c>
      <c r="K337" s="266" t="e">
        <f t="shared" si="107"/>
        <v>#REF!</v>
      </c>
      <c r="L337" s="266" t="e">
        <f t="shared" si="107"/>
        <v>#REF!</v>
      </c>
      <c r="M337" s="266" t="e">
        <f t="shared" si="107"/>
        <v>#REF!</v>
      </c>
      <c r="N337" s="266" t="e">
        <f t="shared" si="107"/>
        <v>#REF!</v>
      </c>
      <c r="O337" s="266" t="e">
        <f t="shared" si="107"/>
        <v>#REF!</v>
      </c>
      <c r="P337" s="266" t="e">
        <f t="shared" si="107"/>
        <v>#REF!</v>
      </c>
      <c r="Q337" s="266" t="e">
        <f t="shared" si="107"/>
        <v>#REF!</v>
      </c>
      <c r="R337" s="266" t="e">
        <f t="shared" si="107"/>
        <v>#REF!</v>
      </c>
      <c r="S337" s="266" t="e">
        <f t="shared" si="107"/>
        <v>#REF!</v>
      </c>
      <c r="T337" s="266" t="e">
        <f t="shared" si="107"/>
        <v>#REF!</v>
      </c>
      <c r="U337" s="266" t="e">
        <f t="shared" si="107"/>
        <v>#REF!</v>
      </c>
      <c r="V337" s="266" t="e">
        <f t="shared" si="107"/>
        <v>#REF!</v>
      </c>
      <c r="W337" s="266" t="e">
        <f t="shared" si="107"/>
        <v>#REF!</v>
      </c>
      <c r="X337" s="266" t="e">
        <f t="shared" si="107"/>
        <v>#REF!</v>
      </c>
      <c r="Y337" s="266" t="e">
        <f t="shared" si="107"/>
        <v>#REF!</v>
      </c>
      <c r="Z337" s="266" t="e">
        <f t="shared" si="107"/>
        <v>#REF!</v>
      </c>
      <c r="AA337" s="266" t="e">
        <f t="shared" si="107"/>
        <v>#REF!</v>
      </c>
      <c r="AB337" s="266" t="e">
        <f t="shared" si="107"/>
        <v>#REF!</v>
      </c>
      <c r="AC337" s="266" t="e">
        <f t="shared" si="107"/>
        <v>#REF!</v>
      </c>
      <c r="AD337" s="266" t="e">
        <f t="shared" si="107"/>
        <v>#REF!</v>
      </c>
      <c r="AE337" s="266">
        <f t="shared" si="107"/>
        <v>0.13468481117138434</v>
      </c>
      <c r="AF337" s="266" t="e">
        <f t="shared" si="107"/>
        <v>#REF!</v>
      </c>
      <c r="AG337" s="266" t="e">
        <f t="shared" si="107"/>
        <v>#REF!</v>
      </c>
      <c r="AH337" s="266" t="e">
        <f t="shared" si="107"/>
        <v>#REF!</v>
      </c>
      <c r="AI337" s="266" t="e">
        <f t="shared" si="107"/>
        <v>#REF!</v>
      </c>
      <c r="AJ337" s="266" t="e">
        <f t="shared" si="107"/>
        <v>#REF!</v>
      </c>
      <c r="AK337" s="266" t="e">
        <f t="shared" si="107"/>
        <v>#REF!</v>
      </c>
      <c r="AL337" s="266" t="e">
        <f t="shared" si="107"/>
        <v>#REF!</v>
      </c>
      <c r="AM337" s="266" t="e">
        <f t="shared" si="107"/>
        <v>#REF!</v>
      </c>
      <c r="AN337" s="266" t="e">
        <f t="shared" si="107"/>
        <v>#REF!</v>
      </c>
      <c r="AO337" s="266" t="e">
        <f t="shared" si="107"/>
        <v>#REF!</v>
      </c>
      <c r="AP337" s="266" t="e">
        <f t="shared" si="107"/>
        <v>#REF!</v>
      </c>
      <c r="AQ337" s="266" t="e">
        <f t="shared" si="107"/>
        <v>#REF!</v>
      </c>
      <c r="AR337" s="266" t="e">
        <f t="shared" si="107"/>
        <v>#REF!</v>
      </c>
      <c r="AS337" s="266" t="e">
        <f t="shared" si="107"/>
        <v>#REF!</v>
      </c>
      <c r="AT337" s="266" t="e">
        <f t="shared" si="107"/>
        <v>#REF!</v>
      </c>
      <c r="AU337" s="266" t="e">
        <f t="shared" si="107"/>
        <v>#REF!</v>
      </c>
      <c r="AV337" s="267" t="e">
        <f t="shared" si="107"/>
        <v>#REF!</v>
      </c>
    </row>
    <row r="338" spans="1:48" ht="15">
      <c r="A338" s="303" t="s">
        <v>1056</v>
      </c>
      <c r="B338" s="269">
        <f>(B289*B321)+(B297*B322)</f>
        <v>0.43071633530047038</v>
      </c>
      <c r="C338" s="270" t="e">
        <f t="shared" ref="C338:AV338" si="108">(C289*C321)+(C297*C322)</f>
        <v>#REF!</v>
      </c>
      <c r="D338" s="270" t="e">
        <f t="shared" si="108"/>
        <v>#REF!</v>
      </c>
      <c r="E338" s="270" t="e">
        <f t="shared" si="108"/>
        <v>#REF!</v>
      </c>
      <c r="F338" s="270" t="e">
        <f t="shared" si="108"/>
        <v>#REF!</v>
      </c>
      <c r="G338" s="270" t="e">
        <f t="shared" si="108"/>
        <v>#REF!</v>
      </c>
      <c r="H338" s="270" t="e">
        <f t="shared" si="108"/>
        <v>#REF!</v>
      </c>
      <c r="I338" s="270" t="e">
        <f t="shared" si="108"/>
        <v>#REF!</v>
      </c>
      <c r="J338" s="270" t="e">
        <f t="shared" si="108"/>
        <v>#REF!</v>
      </c>
      <c r="K338" s="270" t="e">
        <f t="shared" si="108"/>
        <v>#REF!</v>
      </c>
      <c r="L338" s="270" t="e">
        <f t="shared" si="108"/>
        <v>#REF!</v>
      </c>
      <c r="M338" s="270" t="e">
        <f t="shared" si="108"/>
        <v>#REF!</v>
      </c>
      <c r="N338" s="270" t="e">
        <f t="shared" si="108"/>
        <v>#REF!</v>
      </c>
      <c r="O338" s="270" t="e">
        <f t="shared" si="108"/>
        <v>#REF!</v>
      </c>
      <c r="P338" s="270" t="e">
        <f t="shared" si="108"/>
        <v>#REF!</v>
      </c>
      <c r="Q338" s="270" t="e">
        <f t="shared" si="108"/>
        <v>#REF!</v>
      </c>
      <c r="R338" s="270" t="e">
        <f t="shared" si="108"/>
        <v>#REF!</v>
      </c>
      <c r="S338" s="270" t="e">
        <f t="shared" si="108"/>
        <v>#REF!</v>
      </c>
      <c r="T338" s="270" t="e">
        <f t="shared" si="108"/>
        <v>#REF!</v>
      </c>
      <c r="U338" s="270" t="e">
        <f t="shared" si="108"/>
        <v>#REF!</v>
      </c>
      <c r="V338" s="270" t="e">
        <f t="shared" si="108"/>
        <v>#REF!</v>
      </c>
      <c r="W338" s="270" t="e">
        <f t="shared" si="108"/>
        <v>#REF!</v>
      </c>
      <c r="X338" s="270" t="e">
        <f t="shared" si="108"/>
        <v>#REF!</v>
      </c>
      <c r="Y338" s="270" t="e">
        <f t="shared" si="108"/>
        <v>#REF!</v>
      </c>
      <c r="Z338" s="270" t="e">
        <f t="shared" si="108"/>
        <v>#REF!</v>
      </c>
      <c r="AA338" s="270" t="e">
        <f t="shared" si="108"/>
        <v>#REF!</v>
      </c>
      <c r="AB338" s="270" t="e">
        <f t="shared" si="108"/>
        <v>#REF!</v>
      </c>
      <c r="AC338" s="270" t="e">
        <f t="shared" si="108"/>
        <v>#REF!</v>
      </c>
      <c r="AD338" s="270" t="e">
        <f t="shared" si="108"/>
        <v>#REF!</v>
      </c>
      <c r="AE338" s="270">
        <f t="shared" si="108"/>
        <v>0.37346149554912034</v>
      </c>
      <c r="AF338" s="270" t="e">
        <f t="shared" si="108"/>
        <v>#REF!</v>
      </c>
      <c r="AG338" s="270" t="e">
        <f t="shared" si="108"/>
        <v>#REF!</v>
      </c>
      <c r="AH338" s="270" t="e">
        <f t="shared" si="108"/>
        <v>#REF!</v>
      </c>
      <c r="AI338" s="270" t="e">
        <f t="shared" si="108"/>
        <v>#REF!</v>
      </c>
      <c r="AJ338" s="270" t="e">
        <f t="shared" si="108"/>
        <v>#REF!</v>
      </c>
      <c r="AK338" s="270" t="e">
        <f t="shared" si="108"/>
        <v>#REF!</v>
      </c>
      <c r="AL338" s="270" t="e">
        <f t="shared" si="108"/>
        <v>#REF!</v>
      </c>
      <c r="AM338" s="270" t="e">
        <f t="shared" si="108"/>
        <v>#REF!</v>
      </c>
      <c r="AN338" s="270" t="e">
        <f t="shared" si="108"/>
        <v>#REF!</v>
      </c>
      <c r="AO338" s="270" t="e">
        <f t="shared" si="108"/>
        <v>#REF!</v>
      </c>
      <c r="AP338" s="270" t="e">
        <f t="shared" si="108"/>
        <v>#REF!</v>
      </c>
      <c r="AQ338" s="270" t="e">
        <f t="shared" si="108"/>
        <v>#REF!</v>
      </c>
      <c r="AR338" s="270" t="e">
        <f t="shared" si="108"/>
        <v>#REF!</v>
      </c>
      <c r="AS338" s="270" t="e">
        <f t="shared" si="108"/>
        <v>#REF!</v>
      </c>
      <c r="AT338" s="270" t="e">
        <f t="shared" si="108"/>
        <v>#REF!</v>
      </c>
      <c r="AU338" s="270" t="e">
        <f t="shared" si="108"/>
        <v>#REF!</v>
      </c>
      <c r="AV338" s="271" t="e">
        <f t="shared" si="108"/>
        <v>#REF!</v>
      </c>
    </row>
    <row r="339" spans="1:48">
      <c r="A339" s="253" t="s">
        <v>725</v>
      </c>
      <c r="B339" s="264">
        <f>SUM(B330:B338)</f>
        <v>1</v>
      </c>
      <c r="C339" s="264" t="e">
        <f t="shared" ref="C339:AV339" si="109">SUM(C330:C338)</f>
        <v>#REF!</v>
      </c>
      <c r="D339" s="264" t="e">
        <f t="shared" si="109"/>
        <v>#REF!</v>
      </c>
      <c r="E339" s="264" t="e">
        <f t="shared" si="109"/>
        <v>#REF!</v>
      </c>
      <c r="F339" s="264" t="e">
        <f t="shared" si="109"/>
        <v>#REF!</v>
      </c>
      <c r="G339" s="264" t="e">
        <f t="shared" si="109"/>
        <v>#REF!</v>
      </c>
      <c r="H339" s="264" t="e">
        <f t="shared" si="109"/>
        <v>#REF!</v>
      </c>
      <c r="I339" s="264" t="e">
        <f t="shared" si="109"/>
        <v>#REF!</v>
      </c>
      <c r="J339" s="264" t="e">
        <f t="shared" si="109"/>
        <v>#REF!</v>
      </c>
      <c r="K339" s="264" t="e">
        <f t="shared" si="109"/>
        <v>#REF!</v>
      </c>
      <c r="L339" s="264" t="e">
        <f t="shared" si="109"/>
        <v>#REF!</v>
      </c>
      <c r="M339" s="264" t="e">
        <f t="shared" si="109"/>
        <v>#REF!</v>
      </c>
      <c r="N339" s="264" t="e">
        <f t="shared" si="109"/>
        <v>#REF!</v>
      </c>
      <c r="O339" s="264" t="e">
        <f t="shared" si="109"/>
        <v>#REF!</v>
      </c>
      <c r="P339" s="264" t="e">
        <f t="shared" si="109"/>
        <v>#REF!</v>
      </c>
      <c r="Q339" s="264" t="e">
        <f t="shared" si="109"/>
        <v>#REF!</v>
      </c>
      <c r="R339" s="264" t="e">
        <f t="shared" si="109"/>
        <v>#REF!</v>
      </c>
      <c r="S339" s="264" t="e">
        <f t="shared" si="109"/>
        <v>#REF!</v>
      </c>
      <c r="T339" s="264" t="e">
        <f t="shared" si="109"/>
        <v>#REF!</v>
      </c>
      <c r="U339" s="264" t="e">
        <f t="shared" si="109"/>
        <v>#REF!</v>
      </c>
      <c r="V339" s="264" t="e">
        <f t="shared" si="109"/>
        <v>#REF!</v>
      </c>
      <c r="W339" s="264" t="e">
        <f t="shared" si="109"/>
        <v>#REF!</v>
      </c>
      <c r="X339" s="264" t="e">
        <f t="shared" si="109"/>
        <v>#REF!</v>
      </c>
      <c r="Y339" s="264" t="e">
        <f t="shared" si="109"/>
        <v>#REF!</v>
      </c>
      <c r="Z339" s="264" t="e">
        <f t="shared" si="109"/>
        <v>#REF!</v>
      </c>
      <c r="AA339" s="264" t="e">
        <f t="shared" si="109"/>
        <v>#REF!</v>
      </c>
      <c r="AB339" s="264" t="e">
        <f t="shared" si="109"/>
        <v>#REF!</v>
      </c>
      <c r="AC339" s="264" t="e">
        <f t="shared" si="109"/>
        <v>#REF!</v>
      </c>
      <c r="AD339" s="264" t="e">
        <f t="shared" si="109"/>
        <v>#REF!</v>
      </c>
      <c r="AE339" s="264">
        <f t="shared" si="109"/>
        <v>1</v>
      </c>
      <c r="AF339" s="264" t="e">
        <f t="shared" si="109"/>
        <v>#REF!</v>
      </c>
      <c r="AG339" s="264" t="e">
        <f t="shared" si="109"/>
        <v>#REF!</v>
      </c>
      <c r="AH339" s="264" t="e">
        <f t="shared" si="109"/>
        <v>#REF!</v>
      </c>
      <c r="AI339" s="264" t="e">
        <f t="shared" si="109"/>
        <v>#REF!</v>
      </c>
      <c r="AJ339" s="264" t="e">
        <f t="shared" si="109"/>
        <v>#REF!</v>
      </c>
      <c r="AK339" s="264" t="e">
        <f t="shared" si="109"/>
        <v>#REF!</v>
      </c>
      <c r="AL339" s="264" t="e">
        <f t="shared" si="109"/>
        <v>#REF!</v>
      </c>
      <c r="AM339" s="264" t="e">
        <f t="shared" si="109"/>
        <v>#REF!</v>
      </c>
      <c r="AN339" s="264" t="e">
        <f t="shared" si="109"/>
        <v>#REF!</v>
      </c>
      <c r="AO339" s="264" t="e">
        <f t="shared" si="109"/>
        <v>#REF!</v>
      </c>
      <c r="AP339" s="264" t="e">
        <f t="shared" si="109"/>
        <v>#REF!</v>
      </c>
      <c r="AQ339" s="264" t="e">
        <f t="shared" si="109"/>
        <v>#REF!</v>
      </c>
      <c r="AR339" s="264" t="e">
        <f t="shared" si="109"/>
        <v>#REF!</v>
      </c>
      <c r="AS339" s="264" t="e">
        <f t="shared" si="109"/>
        <v>#REF!</v>
      </c>
      <c r="AT339" s="264" t="e">
        <f t="shared" si="109"/>
        <v>#REF!</v>
      </c>
      <c r="AU339" s="264" t="e">
        <f t="shared" si="109"/>
        <v>#REF!</v>
      </c>
      <c r="AV339" s="264" t="e">
        <f t="shared" si="109"/>
        <v>#REF!</v>
      </c>
    </row>
    <row r="342" spans="1:48">
      <c r="A342" s="241" t="s">
        <v>1025</v>
      </c>
    </row>
    <row r="343" spans="1:48">
      <c r="B343" s="249">
        <v>1971</v>
      </c>
      <c r="C343" s="249">
        <v>1972</v>
      </c>
      <c r="D343" s="249">
        <v>1973</v>
      </c>
      <c r="E343" s="249">
        <v>1974</v>
      </c>
      <c r="F343" s="249">
        <v>1975</v>
      </c>
      <c r="G343" s="249">
        <v>1976</v>
      </c>
      <c r="H343" s="249">
        <v>1977</v>
      </c>
      <c r="I343" s="249">
        <v>1978</v>
      </c>
      <c r="J343" s="249">
        <v>1979</v>
      </c>
      <c r="K343" s="249">
        <v>1980</v>
      </c>
      <c r="L343" s="249">
        <v>1981</v>
      </c>
      <c r="M343" s="249">
        <v>1982</v>
      </c>
      <c r="N343" s="249">
        <v>1983</v>
      </c>
      <c r="O343" s="249">
        <v>1984</v>
      </c>
      <c r="P343" s="249">
        <v>1985</v>
      </c>
      <c r="Q343" s="249">
        <v>1986</v>
      </c>
      <c r="R343" s="249">
        <v>1987</v>
      </c>
      <c r="S343" s="249">
        <v>1988</v>
      </c>
      <c r="T343" s="249">
        <v>1989</v>
      </c>
      <c r="U343" s="249">
        <v>1990</v>
      </c>
      <c r="V343" s="249">
        <v>1991</v>
      </c>
      <c r="W343" s="249">
        <v>1992</v>
      </c>
      <c r="X343" s="249">
        <v>1993</v>
      </c>
      <c r="Y343" s="249">
        <v>1994</v>
      </c>
      <c r="Z343" s="249">
        <v>1995</v>
      </c>
      <c r="AA343" s="249">
        <v>1996</v>
      </c>
      <c r="AB343" s="249">
        <v>1997</v>
      </c>
      <c r="AC343" s="249">
        <v>1998</v>
      </c>
      <c r="AD343" s="249">
        <v>1999</v>
      </c>
      <c r="AE343" s="249">
        <v>2000</v>
      </c>
      <c r="AF343" s="249">
        <v>2001</v>
      </c>
      <c r="AG343" s="249">
        <v>2002</v>
      </c>
      <c r="AH343" s="249">
        <v>2003</v>
      </c>
      <c r="AI343" s="249">
        <v>2004</v>
      </c>
      <c r="AJ343" s="249">
        <v>2005</v>
      </c>
      <c r="AK343" s="249">
        <v>2006</v>
      </c>
      <c r="AL343" s="249">
        <v>2007</v>
      </c>
      <c r="AM343" s="249">
        <v>2008</v>
      </c>
      <c r="AN343" s="249">
        <v>2009</v>
      </c>
      <c r="AO343" s="249">
        <v>2010</v>
      </c>
      <c r="AP343" s="249">
        <v>2011</v>
      </c>
      <c r="AQ343" s="249">
        <v>2012</v>
      </c>
      <c r="AR343" s="249">
        <v>2013</v>
      </c>
      <c r="AS343" s="249">
        <v>2014</v>
      </c>
      <c r="AT343" s="249">
        <v>2015</v>
      </c>
      <c r="AU343" s="249">
        <v>2016</v>
      </c>
      <c r="AV343" s="249">
        <v>2017</v>
      </c>
    </row>
    <row r="344" spans="1:48">
      <c r="A344" s="256" t="s">
        <v>1060</v>
      </c>
      <c r="B344" s="261">
        <f>SUMPRODUCT($B$277:$B$280,B321:B324)</f>
        <v>0.9209798856203486</v>
      </c>
      <c r="C344" s="262" t="e">
        <f t="shared" ref="C344:AV344" si="110">SUMPRODUCT($B$277:$B$280,C321:C324)</f>
        <v>#REF!</v>
      </c>
      <c r="D344" s="262" t="e">
        <f t="shared" si="110"/>
        <v>#REF!</v>
      </c>
      <c r="E344" s="262" t="e">
        <f t="shared" si="110"/>
        <v>#REF!</v>
      </c>
      <c r="F344" s="262" t="e">
        <f t="shared" si="110"/>
        <v>#REF!</v>
      </c>
      <c r="G344" s="262" t="e">
        <f t="shared" si="110"/>
        <v>#REF!</v>
      </c>
      <c r="H344" s="262" t="e">
        <f t="shared" si="110"/>
        <v>#REF!</v>
      </c>
      <c r="I344" s="262" t="e">
        <f t="shared" si="110"/>
        <v>#REF!</v>
      </c>
      <c r="J344" s="262" t="e">
        <f t="shared" si="110"/>
        <v>#REF!</v>
      </c>
      <c r="K344" s="262" t="e">
        <f t="shared" si="110"/>
        <v>#REF!</v>
      </c>
      <c r="L344" s="262" t="e">
        <f t="shared" si="110"/>
        <v>#REF!</v>
      </c>
      <c r="M344" s="262" t="e">
        <f t="shared" si="110"/>
        <v>#REF!</v>
      </c>
      <c r="N344" s="262" t="e">
        <f t="shared" si="110"/>
        <v>#REF!</v>
      </c>
      <c r="O344" s="262" t="e">
        <f t="shared" si="110"/>
        <v>#REF!</v>
      </c>
      <c r="P344" s="262" t="e">
        <f t="shared" si="110"/>
        <v>#REF!</v>
      </c>
      <c r="Q344" s="262" t="e">
        <f t="shared" si="110"/>
        <v>#REF!</v>
      </c>
      <c r="R344" s="262" t="e">
        <f t="shared" si="110"/>
        <v>#REF!</v>
      </c>
      <c r="S344" s="262" t="e">
        <f t="shared" si="110"/>
        <v>#REF!</v>
      </c>
      <c r="T344" s="262" t="e">
        <f t="shared" si="110"/>
        <v>#REF!</v>
      </c>
      <c r="U344" s="262" t="e">
        <f t="shared" si="110"/>
        <v>#REF!</v>
      </c>
      <c r="V344" s="262" t="e">
        <f t="shared" si="110"/>
        <v>#REF!</v>
      </c>
      <c r="W344" s="262" t="e">
        <f t="shared" si="110"/>
        <v>#REF!</v>
      </c>
      <c r="X344" s="262" t="e">
        <f t="shared" si="110"/>
        <v>#REF!</v>
      </c>
      <c r="Y344" s="262" t="e">
        <f t="shared" si="110"/>
        <v>#REF!</v>
      </c>
      <c r="Z344" s="262" t="e">
        <f t="shared" si="110"/>
        <v>#REF!</v>
      </c>
      <c r="AA344" s="262" t="e">
        <f t="shared" si="110"/>
        <v>#REF!</v>
      </c>
      <c r="AB344" s="262" t="e">
        <f t="shared" si="110"/>
        <v>#REF!</v>
      </c>
      <c r="AC344" s="262" t="e">
        <f t="shared" si="110"/>
        <v>#REF!</v>
      </c>
      <c r="AD344" s="262" t="e">
        <f t="shared" si="110"/>
        <v>#REF!</v>
      </c>
      <c r="AE344" s="262">
        <f t="shared" si="110"/>
        <v>0.93570172799736062</v>
      </c>
      <c r="AF344" s="262" t="e">
        <f t="shared" si="110"/>
        <v>#REF!</v>
      </c>
      <c r="AG344" s="262" t="e">
        <f t="shared" si="110"/>
        <v>#REF!</v>
      </c>
      <c r="AH344" s="262" t="e">
        <f t="shared" si="110"/>
        <v>#REF!</v>
      </c>
      <c r="AI344" s="262" t="e">
        <f t="shared" si="110"/>
        <v>#REF!</v>
      </c>
      <c r="AJ344" s="262" t="e">
        <f t="shared" si="110"/>
        <v>#REF!</v>
      </c>
      <c r="AK344" s="262" t="e">
        <f t="shared" si="110"/>
        <v>#REF!</v>
      </c>
      <c r="AL344" s="262" t="e">
        <f t="shared" si="110"/>
        <v>#REF!</v>
      </c>
      <c r="AM344" s="262" t="e">
        <f t="shared" si="110"/>
        <v>#REF!</v>
      </c>
      <c r="AN344" s="262" t="e">
        <f t="shared" si="110"/>
        <v>#REF!</v>
      </c>
      <c r="AO344" s="262" t="e">
        <f t="shared" si="110"/>
        <v>#REF!</v>
      </c>
      <c r="AP344" s="262" t="e">
        <f t="shared" si="110"/>
        <v>#REF!</v>
      </c>
      <c r="AQ344" s="262" t="e">
        <f t="shared" si="110"/>
        <v>#REF!</v>
      </c>
      <c r="AR344" s="262" t="e">
        <f t="shared" si="110"/>
        <v>#REF!</v>
      </c>
      <c r="AS344" s="262" t="e">
        <f t="shared" si="110"/>
        <v>#REF!</v>
      </c>
      <c r="AT344" s="262" t="e">
        <f t="shared" si="110"/>
        <v>#REF!</v>
      </c>
      <c r="AU344" s="262" t="e">
        <f t="shared" si="110"/>
        <v>#REF!</v>
      </c>
      <c r="AV344" s="263" t="e">
        <f t="shared" si="110"/>
        <v>#REF!</v>
      </c>
    </row>
    <row r="345" spans="1:48">
      <c r="A345" s="305" t="s">
        <v>113</v>
      </c>
      <c r="B345" s="265">
        <f>SUMPRODUCT($D$277:$D$280,B321:B324)</f>
        <v>7.8664016903714856E-2</v>
      </c>
      <c r="C345" s="266" t="e">
        <f t="shared" ref="C345:AV345" si="111">SUMPRODUCT($D$277:$D$280,C321:C324)</f>
        <v>#REF!</v>
      </c>
      <c r="D345" s="266" t="e">
        <f t="shared" si="111"/>
        <v>#REF!</v>
      </c>
      <c r="E345" s="266" t="e">
        <f t="shared" si="111"/>
        <v>#REF!</v>
      </c>
      <c r="F345" s="266" t="e">
        <f t="shared" si="111"/>
        <v>#REF!</v>
      </c>
      <c r="G345" s="266" t="e">
        <f t="shared" si="111"/>
        <v>#REF!</v>
      </c>
      <c r="H345" s="266" t="e">
        <f t="shared" si="111"/>
        <v>#REF!</v>
      </c>
      <c r="I345" s="266" t="e">
        <f t="shared" si="111"/>
        <v>#REF!</v>
      </c>
      <c r="J345" s="266" t="e">
        <f t="shared" si="111"/>
        <v>#REF!</v>
      </c>
      <c r="K345" s="266" t="e">
        <f t="shared" si="111"/>
        <v>#REF!</v>
      </c>
      <c r="L345" s="266" t="e">
        <f t="shared" si="111"/>
        <v>#REF!</v>
      </c>
      <c r="M345" s="266" t="e">
        <f t="shared" si="111"/>
        <v>#REF!</v>
      </c>
      <c r="N345" s="266" t="e">
        <f t="shared" si="111"/>
        <v>#REF!</v>
      </c>
      <c r="O345" s="266" t="e">
        <f t="shared" si="111"/>
        <v>#REF!</v>
      </c>
      <c r="P345" s="266" t="e">
        <f t="shared" si="111"/>
        <v>#REF!</v>
      </c>
      <c r="Q345" s="266" t="e">
        <f t="shared" si="111"/>
        <v>#REF!</v>
      </c>
      <c r="R345" s="266" t="e">
        <f t="shared" si="111"/>
        <v>#REF!</v>
      </c>
      <c r="S345" s="266" t="e">
        <f t="shared" si="111"/>
        <v>#REF!</v>
      </c>
      <c r="T345" s="266" t="e">
        <f t="shared" si="111"/>
        <v>#REF!</v>
      </c>
      <c r="U345" s="266" t="e">
        <f t="shared" si="111"/>
        <v>#REF!</v>
      </c>
      <c r="V345" s="266" t="e">
        <f t="shared" si="111"/>
        <v>#REF!</v>
      </c>
      <c r="W345" s="266" t="e">
        <f t="shared" si="111"/>
        <v>#REF!</v>
      </c>
      <c r="X345" s="266" t="e">
        <f t="shared" si="111"/>
        <v>#REF!</v>
      </c>
      <c r="Y345" s="266" t="e">
        <f t="shared" si="111"/>
        <v>#REF!</v>
      </c>
      <c r="Z345" s="266" t="e">
        <f t="shared" si="111"/>
        <v>#REF!</v>
      </c>
      <c r="AA345" s="266" t="e">
        <f t="shared" si="111"/>
        <v>#REF!</v>
      </c>
      <c r="AB345" s="266" t="e">
        <f t="shared" si="111"/>
        <v>#REF!</v>
      </c>
      <c r="AC345" s="266" t="e">
        <f t="shared" si="111"/>
        <v>#REF!</v>
      </c>
      <c r="AD345" s="266" t="e">
        <f t="shared" si="111"/>
        <v>#REF!</v>
      </c>
      <c r="AE345" s="266">
        <f t="shared" si="111"/>
        <v>6.1724442438175715E-2</v>
      </c>
      <c r="AF345" s="266" t="e">
        <f t="shared" si="111"/>
        <v>#REF!</v>
      </c>
      <c r="AG345" s="266" t="e">
        <f t="shared" si="111"/>
        <v>#REF!</v>
      </c>
      <c r="AH345" s="266" t="e">
        <f t="shared" si="111"/>
        <v>#REF!</v>
      </c>
      <c r="AI345" s="266" t="e">
        <f t="shared" si="111"/>
        <v>#REF!</v>
      </c>
      <c r="AJ345" s="266" t="e">
        <f t="shared" si="111"/>
        <v>#REF!</v>
      </c>
      <c r="AK345" s="266" t="e">
        <f t="shared" si="111"/>
        <v>#REF!</v>
      </c>
      <c r="AL345" s="266" t="e">
        <f t="shared" si="111"/>
        <v>#REF!</v>
      </c>
      <c r="AM345" s="266" t="e">
        <f t="shared" si="111"/>
        <v>#REF!</v>
      </c>
      <c r="AN345" s="266" t="e">
        <f t="shared" si="111"/>
        <v>#REF!</v>
      </c>
      <c r="AO345" s="266" t="e">
        <f t="shared" si="111"/>
        <v>#REF!</v>
      </c>
      <c r="AP345" s="266" t="e">
        <f t="shared" si="111"/>
        <v>#REF!</v>
      </c>
      <c r="AQ345" s="266" t="e">
        <f t="shared" si="111"/>
        <v>#REF!</v>
      </c>
      <c r="AR345" s="266" t="e">
        <f t="shared" si="111"/>
        <v>#REF!</v>
      </c>
      <c r="AS345" s="266" t="e">
        <f t="shared" si="111"/>
        <v>#REF!</v>
      </c>
      <c r="AT345" s="266" t="e">
        <f t="shared" si="111"/>
        <v>#REF!</v>
      </c>
      <c r="AU345" s="266" t="e">
        <f t="shared" si="111"/>
        <v>#REF!</v>
      </c>
      <c r="AV345" s="267" t="e">
        <f t="shared" si="111"/>
        <v>#REF!</v>
      </c>
    </row>
    <row r="346" spans="1:48">
      <c r="A346" s="256" t="s">
        <v>1045</v>
      </c>
      <c r="B346" s="269">
        <f>SUMPRODUCT($F$277:$F$280,B321:B324)</f>
        <v>3.560974759364356E-4</v>
      </c>
      <c r="C346" s="270" t="e">
        <f t="shared" ref="C346:AV346" si="112">SUMPRODUCT($F$277:$F$280,C321:C324)</f>
        <v>#REF!</v>
      </c>
      <c r="D346" s="270" t="e">
        <f t="shared" si="112"/>
        <v>#REF!</v>
      </c>
      <c r="E346" s="270" t="e">
        <f t="shared" si="112"/>
        <v>#REF!</v>
      </c>
      <c r="F346" s="270" t="e">
        <f t="shared" si="112"/>
        <v>#REF!</v>
      </c>
      <c r="G346" s="270" t="e">
        <f t="shared" si="112"/>
        <v>#REF!</v>
      </c>
      <c r="H346" s="270" t="e">
        <f t="shared" si="112"/>
        <v>#REF!</v>
      </c>
      <c r="I346" s="270" t="e">
        <f t="shared" si="112"/>
        <v>#REF!</v>
      </c>
      <c r="J346" s="270" t="e">
        <f t="shared" si="112"/>
        <v>#REF!</v>
      </c>
      <c r="K346" s="270" t="e">
        <f t="shared" si="112"/>
        <v>#REF!</v>
      </c>
      <c r="L346" s="270" t="e">
        <f t="shared" si="112"/>
        <v>#REF!</v>
      </c>
      <c r="M346" s="270" t="e">
        <f t="shared" si="112"/>
        <v>#REF!</v>
      </c>
      <c r="N346" s="270" t="e">
        <f t="shared" si="112"/>
        <v>#REF!</v>
      </c>
      <c r="O346" s="270" t="e">
        <f t="shared" si="112"/>
        <v>#REF!</v>
      </c>
      <c r="P346" s="270" t="e">
        <f t="shared" si="112"/>
        <v>#REF!</v>
      </c>
      <c r="Q346" s="270" t="e">
        <f t="shared" si="112"/>
        <v>#REF!</v>
      </c>
      <c r="R346" s="270" t="e">
        <f t="shared" si="112"/>
        <v>#REF!</v>
      </c>
      <c r="S346" s="270" t="e">
        <f t="shared" si="112"/>
        <v>#REF!</v>
      </c>
      <c r="T346" s="270" t="e">
        <f t="shared" si="112"/>
        <v>#REF!</v>
      </c>
      <c r="U346" s="270" t="e">
        <f t="shared" si="112"/>
        <v>#REF!</v>
      </c>
      <c r="V346" s="270" t="e">
        <f t="shared" si="112"/>
        <v>#REF!</v>
      </c>
      <c r="W346" s="270" t="e">
        <f t="shared" si="112"/>
        <v>#REF!</v>
      </c>
      <c r="X346" s="270" t="e">
        <f t="shared" si="112"/>
        <v>#REF!</v>
      </c>
      <c r="Y346" s="270" t="e">
        <f t="shared" si="112"/>
        <v>#REF!</v>
      </c>
      <c r="Z346" s="270" t="e">
        <f t="shared" si="112"/>
        <v>#REF!</v>
      </c>
      <c r="AA346" s="270" t="e">
        <f t="shared" si="112"/>
        <v>#REF!</v>
      </c>
      <c r="AB346" s="270" t="e">
        <f t="shared" si="112"/>
        <v>#REF!</v>
      </c>
      <c r="AC346" s="270" t="e">
        <f t="shared" si="112"/>
        <v>#REF!</v>
      </c>
      <c r="AD346" s="270" t="e">
        <f t="shared" si="112"/>
        <v>#REF!</v>
      </c>
      <c r="AE346" s="270">
        <f t="shared" si="112"/>
        <v>2.5738295644636162E-3</v>
      </c>
      <c r="AF346" s="270" t="e">
        <f t="shared" si="112"/>
        <v>#REF!</v>
      </c>
      <c r="AG346" s="270" t="e">
        <f t="shared" si="112"/>
        <v>#REF!</v>
      </c>
      <c r="AH346" s="270" t="e">
        <f t="shared" si="112"/>
        <v>#REF!</v>
      </c>
      <c r="AI346" s="270" t="e">
        <f t="shared" si="112"/>
        <v>#REF!</v>
      </c>
      <c r="AJ346" s="270" t="e">
        <f t="shared" si="112"/>
        <v>#REF!</v>
      </c>
      <c r="AK346" s="270" t="e">
        <f t="shared" si="112"/>
        <v>#REF!</v>
      </c>
      <c r="AL346" s="270" t="e">
        <f t="shared" si="112"/>
        <v>#REF!</v>
      </c>
      <c r="AM346" s="270" t="e">
        <f t="shared" si="112"/>
        <v>#REF!</v>
      </c>
      <c r="AN346" s="270" t="e">
        <f t="shared" si="112"/>
        <v>#REF!</v>
      </c>
      <c r="AO346" s="270" t="e">
        <f t="shared" si="112"/>
        <v>#REF!</v>
      </c>
      <c r="AP346" s="270" t="e">
        <f t="shared" si="112"/>
        <v>#REF!</v>
      </c>
      <c r="AQ346" s="270" t="e">
        <f t="shared" si="112"/>
        <v>#REF!</v>
      </c>
      <c r="AR346" s="270" t="e">
        <f t="shared" si="112"/>
        <v>#REF!</v>
      </c>
      <c r="AS346" s="270" t="e">
        <f t="shared" si="112"/>
        <v>#REF!</v>
      </c>
      <c r="AT346" s="270" t="e">
        <f t="shared" si="112"/>
        <v>#REF!</v>
      </c>
      <c r="AU346" s="270" t="e">
        <f t="shared" si="112"/>
        <v>#REF!</v>
      </c>
      <c r="AV346" s="271" t="e">
        <f t="shared" si="112"/>
        <v>#REF!</v>
      </c>
    </row>
    <row r="347" spans="1:48">
      <c r="A347" s="253" t="s">
        <v>725</v>
      </c>
      <c r="B347" s="264">
        <f>SUM(B344:B346)</f>
        <v>0.99999999999999989</v>
      </c>
      <c r="C347" s="264" t="e">
        <f t="shared" ref="C347:AV347" si="113">SUM(C344:C346)</f>
        <v>#REF!</v>
      </c>
      <c r="D347" s="264" t="e">
        <f t="shared" si="113"/>
        <v>#REF!</v>
      </c>
      <c r="E347" s="264" t="e">
        <f t="shared" si="113"/>
        <v>#REF!</v>
      </c>
      <c r="F347" s="264" t="e">
        <f t="shared" si="113"/>
        <v>#REF!</v>
      </c>
      <c r="G347" s="264" t="e">
        <f t="shared" si="113"/>
        <v>#REF!</v>
      </c>
      <c r="H347" s="264" t="e">
        <f t="shared" si="113"/>
        <v>#REF!</v>
      </c>
      <c r="I347" s="264" t="e">
        <f t="shared" si="113"/>
        <v>#REF!</v>
      </c>
      <c r="J347" s="264" t="e">
        <f t="shared" si="113"/>
        <v>#REF!</v>
      </c>
      <c r="K347" s="264" t="e">
        <f t="shared" si="113"/>
        <v>#REF!</v>
      </c>
      <c r="L347" s="264" t="e">
        <f t="shared" si="113"/>
        <v>#REF!</v>
      </c>
      <c r="M347" s="264" t="e">
        <f t="shared" si="113"/>
        <v>#REF!</v>
      </c>
      <c r="N347" s="264" t="e">
        <f t="shared" si="113"/>
        <v>#REF!</v>
      </c>
      <c r="O347" s="264" t="e">
        <f t="shared" si="113"/>
        <v>#REF!</v>
      </c>
      <c r="P347" s="264" t="e">
        <f t="shared" si="113"/>
        <v>#REF!</v>
      </c>
      <c r="Q347" s="264" t="e">
        <f t="shared" si="113"/>
        <v>#REF!</v>
      </c>
      <c r="R347" s="264" t="e">
        <f t="shared" si="113"/>
        <v>#REF!</v>
      </c>
      <c r="S347" s="264" t="e">
        <f t="shared" si="113"/>
        <v>#REF!</v>
      </c>
      <c r="T347" s="264" t="e">
        <f t="shared" si="113"/>
        <v>#REF!</v>
      </c>
      <c r="U347" s="264" t="e">
        <f t="shared" si="113"/>
        <v>#REF!</v>
      </c>
      <c r="V347" s="264" t="e">
        <f t="shared" si="113"/>
        <v>#REF!</v>
      </c>
      <c r="W347" s="264" t="e">
        <f t="shared" si="113"/>
        <v>#REF!</v>
      </c>
      <c r="X347" s="264" t="e">
        <f t="shared" si="113"/>
        <v>#REF!</v>
      </c>
      <c r="Y347" s="264" t="e">
        <f t="shared" si="113"/>
        <v>#REF!</v>
      </c>
      <c r="Z347" s="264" t="e">
        <f t="shared" si="113"/>
        <v>#REF!</v>
      </c>
      <c r="AA347" s="264" t="e">
        <f t="shared" si="113"/>
        <v>#REF!</v>
      </c>
      <c r="AB347" s="264" t="e">
        <f t="shared" si="113"/>
        <v>#REF!</v>
      </c>
      <c r="AC347" s="264" t="e">
        <f t="shared" si="113"/>
        <v>#REF!</v>
      </c>
      <c r="AD347" s="264" t="e">
        <f t="shared" si="113"/>
        <v>#REF!</v>
      </c>
      <c r="AE347" s="264">
        <f t="shared" si="113"/>
        <v>1</v>
      </c>
      <c r="AF347" s="264" t="e">
        <f t="shared" si="113"/>
        <v>#REF!</v>
      </c>
      <c r="AG347" s="264" t="e">
        <f t="shared" si="113"/>
        <v>#REF!</v>
      </c>
      <c r="AH347" s="264" t="e">
        <f t="shared" si="113"/>
        <v>#REF!</v>
      </c>
      <c r="AI347" s="264" t="e">
        <f t="shared" si="113"/>
        <v>#REF!</v>
      </c>
      <c r="AJ347" s="264" t="e">
        <f t="shared" si="113"/>
        <v>#REF!</v>
      </c>
      <c r="AK347" s="264" t="e">
        <f t="shared" si="113"/>
        <v>#REF!</v>
      </c>
      <c r="AL347" s="264" t="e">
        <f t="shared" si="113"/>
        <v>#REF!</v>
      </c>
      <c r="AM347" s="264" t="e">
        <f t="shared" si="113"/>
        <v>#REF!</v>
      </c>
      <c r="AN347" s="264" t="e">
        <f t="shared" si="113"/>
        <v>#REF!</v>
      </c>
      <c r="AO347" s="264" t="e">
        <f t="shared" si="113"/>
        <v>#REF!</v>
      </c>
      <c r="AP347" s="264" t="e">
        <f t="shared" si="113"/>
        <v>#REF!</v>
      </c>
      <c r="AQ347" s="264" t="e">
        <f t="shared" si="113"/>
        <v>#REF!</v>
      </c>
      <c r="AR347" s="264" t="e">
        <f t="shared" si="113"/>
        <v>#REF!</v>
      </c>
      <c r="AS347" s="264" t="e">
        <f t="shared" si="113"/>
        <v>#REF!</v>
      </c>
      <c r="AT347" s="264" t="e">
        <f t="shared" si="113"/>
        <v>#REF!</v>
      </c>
      <c r="AU347" s="264" t="e">
        <f t="shared" si="113"/>
        <v>#REF!</v>
      </c>
      <c r="AV347" s="264" t="e">
        <f t="shared" si="113"/>
        <v>#REF!</v>
      </c>
    </row>
    <row r="348" spans="1:48">
      <c r="A348" s="255"/>
      <c r="B348" s="249"/>
    </row>
    <row r="349" spans="1:48">
      <c r="B349" s="249"/>
    </row>
  </sheetData>
  <mergeCells count="8">
    <mergeCell ref="B114:I114"/>
    <mergeCell ref="J114:R114"/>
    <mergeCell ref="B6:I6"/>
    <mergeCell ref="J6:R6"/>
    <mergeCell ref="B22:I22"/>
    <mergeCell ref="J22:R22"/>
    <mergeCell ref="B98:I98"/>
    <mergeCell ref="J98:R98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H2019"/>
  <sheetViews>
    <sheetView topLeftCell="AT1" workbookViewId="0">
      <pane ySplit="1" topLeftCell="A1517" activePane="bottomLeft" state="frozen"/>
      <selection pane="bottomLeft" activeCell="AX1539" sqref="AX1539"/>
    </sheetView>
  </sheetViews>
  <sheetFormatPr baseColWidth="10" defaultColWidth="8.83203125" defaultRowHeight="13"/>
  <cols>
    <col min="1" max="1" width="4.5" customWidth="1"/>
    <col min="2" max="2" width="26" customWidth="1"/>
    <col min="3" max="3" width="25.1640625" customWidth="1"/>
    <col min="4" max="4" width="36.83203125" bestFit="1" customWidth="1"/>
    <col min="5" max="5" width="27.5" customWidth="1"/>
    <col min="6" max="6" width="21.1640625" customWidth="1"/>
    <col min="7" max="11" width="9.6640625" bestFit="1" customWidth="1"/>
    <col min="12" max="12" width="9.5" bestFit="1" customWidth="1"/>
    <col min="13" max="60" width="9.6640625" bestFit="1" customWidth="1"/>
  </cols>
  <sheetData>
    <row r="1" spans="1:60" s="3" customFormat="1" ht="15">
      <c r="A1" s="2" t="s">
        <v>0</v>
      </c>
      <c r="B1" s="2" t="s">
        <v>95</v>
      </c>
      <c r="C1" s="2" t="s">
        <v>3</v>
      </c>
      <c r="D1" s="2" t="s">
        <v>4</v>
      </c>
      <c r="E1" s="2" t="s">
        <v>5</v>
      </c>
      <c r="F1" s="2" t="s">
        <v>6</v>
      </c>
      <c r="G1" s="2">
        <v>1960</v>
      </c>
      <c r="H1" s="2">
        <v>1961</v>
      </c>
      <c r="I1" s="2">
        <v>1962</v>
      </c>
      <c r="J1" s="2">
        <v>1963</v>
      </c>
      <c r="K1" s="2">
        <v>1964</v>
      </c>
      <c r="L1" s="2">
        <v>1965</v>
      </c>
      <c r="M1" s="2">
        <v>1966</v>
      </c>
      <c r="N1" s="2">
        <v>1967</v>
      </c>
      <c r="O1" s="2">
        <v>1968</v>
      </c>
      <c r="P1" s="2">
        <v>1969</v>
      </c>
      <c r="Q1" s="2">
        <v>1970</v>
      </c>
      <c r="R1" s="2">
        <v>1971</v>
      </c>
      <c r="S1" s="2">
        <v>1972</v>
      </c>
      <c r="T1" s="2">
        <v>1973</v>
      </c>
      <c r="U1" s="2">
        <v>1974</v>
      </c>
      <c r="V1" s="2">
        <v>1975</v>
      </c>
      <c r="W1" s="2">
        <v>1976</v>
      </c>
      <c r="X1" s="2">
        <v>1977</v>
      </c>
      <c r="Y1" s="2">
        <v>1978</v>
      </c>
      <c r="Z1" s="2">
        <v>1979</v>
      </c>
      <c r="AA1" s="2">
        <v>1980</v>
      </c>
      <c r="AB1" s="2">
        <v>1981</v>
      </c>
      <c r="AC1" s="2">
        <v>1982</v>
      </c>
      <c r="AD1" s="2">
        <v>1983</v>
      </c>
      <c r="AE1" s="2">
        <v>1984</v>
      </c>
      <c r="AF1" s="2">
        <v>1985</v>
      </c>
      <c r="AG1" s="2">
        <v>1986</v>
      </c>
      <c r="AH1" s="2">
        <v>1987</v>
      </c>
      <c r="AI1" s="2">
        <v>1988</v>
      </c>
      <c r="AJ1" s="2">
        <v>1989</v>
      </c>
      <c r="AK1" s="2">
        <v>1990</v>
      </c>
      <c r="AL1" s="2">
        <v>1991</v>
      </c>
      <c r="AM1" s="2">
        <v>1992</v>
      </c>
      <c r="AN1" s="2">
        <v>1993</v>
      </c>
      <c r="AO1" s="2">
        <v>1994</v>
      </c>
      <c r="AP1" s="2">
        <v>1995</v>
      </c>
      <c r="AQ1" s="2">
        <v>1996</v>
      </c>
      <c r="AR1" s="2">
        <v>1997</v>
      </c>
      <c r="AS1" s="2">
        <v>1998</v>
      </c>
      <c r="AT1" s="2">
        <v>1999</v>
      </c>
      <c r="AU1" s="2">
        <v>2000</v>
      </c>
      <c r="AV1" s="2">
        <v>2001</v>
      </c>
      <c r="AW1" s="2">
        <v>2002</v>
      </c>
      <c r="AX1" s="2">
        <v>2003</v>
      </c>
      <c r="AY1" s="2">
        <v>2004</v>
      </c>
      <c r="AZ1" s="2">
        <v>2005</v>
      </c>
      <c r="BA1" s="2">
        <v>2006</v>
      </c>
      <c r="BB1" s="2">
        <v>2007</v>
      </c>
      <c r="BC1" s="2">
        <v>2008</v>
      </c>
      <c r="BD1" s="2">
        <v>2009</v>
      </c>
      <c r="BE1" s="2">
        <v>2010</v>
      </c>
      <c r="BF1" s="2">
        <v>2011</v>
      </c>
      <c r="BG1" s="2">
        <v>2012</v>
      </c>
      <c r="BH1" s="2">
        <v>2013</v>
      </c>
    </row>
    <row r="2" spans="1:60" s="5" customFormat="1" ht="15">
      <c r="A2" s="4" t="s">
        <v>7</v>
      </c>
      <c r="B2" s="4" t="s">
        <v>94</v>
      </c>
      <c r="C2" s="4" t="s">
        <v>34</v>
      </c>
      <c r="D2" s="4"/>
      <c r="E2" s="4"/>
      <c r="F2" s="4" t="s">
        <v>11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>
        <v>3</v>
      </c>
      <c r="BD2" s="4">
        <v>1</v>
      </c>
      <c r="BE2" s="4">
        <v>5</v>
      </c>
      <c r="BF2" s="4">
        <v>3</v>
      </c>
      <c r="BG2" s="4">
        <v>4</v>
      </c>
      <c r="BH2" s="4">
        <v>3</v>
      </c>
    </row>
    <row r="3" spans="1:60" s="5" customFormat="1" ht="15">
      <c r="A3" s="4" t="s">
        <v>7</v>
      </c>
      <c r="B3" s="4" t="s">
        <v>94</v>
      </c>
      <c r="C3" s="4" t="s">
        <v>34</v>
      </c>
      <c r="D3" s="4"/>
      <c r="E3" s="4"/>
      <c r="F3" s="4" t="s">
        <v>52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6">
        <v>3.0614431643076502E-5</v>
      </c>
      <c r="BD3" s="6">
        <v>1.0996865893220399E-5</v>
      </c>
      <c r="BE3" s="6">
        <v>5.4207593399683399E-5</v>
      </c>
      <c r="BF3" s="6">
        <v>3.3770093205457197E-5</v>
      </c>
      <c r="BG3" s="6">
        <v>4.7247814788566E-5</v>
      </c>
      <c r="BH3" s="6">
        <v>3.6831055946373999E-5</v>
      </c>
    </row>
    <row r="4" spans="1:60" ht="15">
      <c r="A4" s="36" t="s">
        <v>7</v>
      </c>
      <c r="B4" s="36" t="s">
        <v>94</v>
      </c>
      <c r="C4" s="36" t="s">
        <v>34</v>
      </c>
      <c r="D4" s="16" t="s">
        <v>113</v>
      </c>
      <c r="E4" s="16" t="s">
        <v>113</v>
      </c>
      <c r="F4" s="1" t="s">
        <v>12</v>
      </c>
      <c r="G4" s="219"/>
      <c r="H4" s="219"/>
      <c r="I4" s="219"/>
      <c r="J4" s="219"/>
      <c r="K4" s="219"/>
      <c r="L4" s="219"/>
      <c r="M4" s="219"/>
      <c r="N4" s="219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19"/>
      <c r="Z4" s="219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19"/>
      <c r="AL4" s="219"/>
      <c r="AM4" s="219"/>
      <c r="AN4" s="219"/>
      <c r="AO4" s="219"/>
      <c r="AP4" s="219"/>
      <c r="AQ4" s="219"/>
      <c r="AR4" s="219"/>
      <c r="AS4" s="219"/>
      <c r="AT4" s="219"/>
      <c r="AU4" s="219"/>
      <c r="AV4" s="219"/>
      <c r="AW4" s="219"/>
      <c r="AX4" s="219"/>
      <c r="AY4" s="219"/>
      <c r="AZ4" s="219"/>
      <c r="BA4" s="219"/>
      <c r="BB4" s="219"/>
      <c r="BC4" s="220">
        <v>1</v>
      </c>
      <c r="BD4" s="220">
        <v>1</v>
      </c>
      <c r="BE4" s="220">
        <v>1</v>
      </c>
      <c r="BF4" s="220">
        <v>1</v>
      </c>
      <c r="BG4" s="220">
        <v>1</v>
      </c>
      <c r="BH4" s="220">
        <v>1</v>
      </c>
    </row>
    <row r="5" spans="1:60" ht="15">
      <c r="A5" s="36" t="s">
        <v>7</v>
      </c>
      <c r="B5" s="36" t="s">
        <v>94</v>
      </c>
      <c r="C5" s="36" t="s">
        <v>34</v>
      </c>
      <c r="D5" s="16" t="s">
        <v>113</v>
      </c>
      <c r="E5" s="16" t="s">
        <v>113</v>
      </c>
      <c r="F5" s="1" t="s">
        <v>13</v>
      </c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19"/>
      <c r="Z5" s="219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19"/>
      <c r="AL5" s="219"/>
      <c r="AM5" s="219"/>
      <c r="AN5" s="219"/>
      <c r="AO5" s="219"/>
      <c r="AP5" s="219"/>
      <c r="AQ5" s="219"/>
      <c r="AR5" s="219"/>
      <c r="AS5" s="219"/>
      <c r="AT5" s="219"/>
      <c r="AU5" s="219"/>
      <c r="AV5" s="219"/>
      <c r="AW5" s="219"/>
      <c r="AX5" s="219"/>
      <c r="AY5" s="219"/>
      <c r="AZ5" s="219"/>
      <c r="BA5" s="219"/>
      <c r="BB5" s="219"/>
      <c r="BC5" s="220">
        <f>'2.a-LTH-MTH1'!C59</f>
        <v>0.84</v>
      </c>
      <c r="BD5" s="220">
        <f>'2.a-LTH-MTH1'!D59</f>
        <v>0.84378340421166798</v>
      </c>
      <c r="BE5" s="220">
        <f>'2.a-LTH-MTH1'!E59</f>
        <v>0.84743667981034598</v>
      </c>
      <c r="BF5" s="220">
        <f>'2.a-LTH-MTH1'!F59</f>
        <v>0.85096430251551103</v>
      </c>
      <c r="BG5" s="220">
        <f>'2.a-LTH-MTH1'!G59</f>
        <v>0.85437059410613103</v>
      </c>
      <c r="BH5" s="220">
        <f>'2.a-LTH-MTH1'!H59</f>
        <v>0.85765972771538701</v>
      </c>
    </row>
    <row r="6" spans="1:60" ht="15">
      <c r="A6" s="36" t="s">
        <v>7</v>
      </c>
      <c r="B6" s="36" t="s">
        <v>94</v>
      </c>
      <c r="C6" s="36" t="s">
        <v>34</v>
      </c>
      <c r="D6" s="16" t="s">
        <v>113</v>
      </c>
      <c r="E6" s="16" t="s">
        <v>113</v>
      </c>
      <c r="F6" s="1" t="s">
        <v>14</v>
      </c>
      <c r="G6" s="219"/>
      <c r="H6" s="219"/>
      <c r="I6" s="219"/>
      <c r="J6" s="219"/>
      <c r="K6" s="219"/>
      <c r="L6" s="219"/>
      <c r="M6" s="219"/>
      <c r="N6" s="219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19"/>
      <c r="Z6" s="219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19"/>
      <c r="AL6" s="219"/>
      <c r="AM6" s="219"/>
      <c r="AN6" s="219"/>
      <c r="AO6" s="219"/>
      <c r="AP6" s="219"/>
      <c r="AQ6" s="219"/>
      <c r="AR6" s="219"/>
      <c r="AS6" s="219"/>
      <c r="AT6" s="219"/>
      <c r="AU6" s="219"/>
      <c r="AV6" s="219"/>
      <c r="AW6" s="219"/>
      <c r="AX6" s="219"/>
      <c r="AY6" s="219"/>
      <c r="AZ6" s="219"/>
      <c r="BA6" s="219"/>
      <c r="BB6" s="219"/>
      <c r="BC6" s="220">
        <f>'2.a-LTH-MTH1'!C60</f>
        <v>0.22800205883416391</v>
      </c>
      <c r="BD6" s="220">
        <f>'2.a-LTH-MTH1'!D60</f>
        <v>0.22800205883416391</v>
      </c>
      <c r="BE6" s="220">
        <f>'2.a-LTH-MTH1'!E60</f>
        <v>0.22800205883416391</v>
      </c>
      <c r="BF6" s="220">
        <f>'2.a-LTH-MTH1'!F60</f>
        <v>0.22800205883416391</v>
      </c>
      <c r="BG6" s="220">
        <f>'2.a-LTH-MTH1'!G60</f>
        <v>0.22800205883416391</v>
      </c>
      <c r="BH6" s="220">
        <f>'2.a-LTH-MTH1'!H60</f>
        <v>0.22800205883416391</v>
      </c>
    </row>
    <row r="7" spans="1:60" s="5" customFormat="1" ht="15">
      <c r="A7" s="4" t="s">
        <v>7</v>
      </c>
      <c r="B7" s="4" t="s">
        <v>94</v>
      </c>
      <c r="C7" s="4" t="s">
        <v>57</v>
      </c>
      <c r="D7" s="4"/>
      <c r="E7" s="4"/>
      <c r="F7" s="4" t="s">
        <v>11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>
        <v>1</v>
      </c>
      <c r="BH7" s="4">
        <v>1</v>
      </c>
    </row>
    <row r="8" spans="1:60" s="5" customFormat="1" ht="15">
      <c r="A8" s="4" t="s">
        <v>7</v>
      </c>
      <c r="B8" s="4" t="s">
        <v>94</v>
      </c>
      <c r="C8" s="4" t="s">
        <v>57</v>
      </c>
      <c r="D8" s="4"/>
      <c r="E8" s="4"/>
      <c r="F8" s="4" t="s">
        <v>52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6">
        <v>1.18119536971415E-5</v>
      </c>
      <c r="BH8" s="6">
        <v>1.22770186487913E-5</v>
      </c>
    </row>
    <row r="9" spans="1:60" ht="15">
      <c r="A9" s="36" t="s">
        <v>7</v>
      </c>
      <c r="B9" s="36" t="s">
        <v>94</v>
      </c>
      <c r="C9" s="36" t="s">
        <v>57</v>
      </c>
      <c r="D9" s="16" t="s">
        <v>142</v>
      </c>
      <c r="E9" s="16" t="s">
        <v>142</v>
      </c>
      <c r="F9" s="1" t="s">
        <v>12</v>
      </c>
      <c r="G9" s="219"/>
      <c r="H9" s="219"/>
      <c r="I9" s="219"/>
      <c r="J9" s="219"/>
      <c r="K9" s="219"/>
      <c r="L9" s="219"/>
      <c r="M9" s="219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19"/>
      <c r="Z9" s="219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19"/>
      <c r="AL9" s="219"/>
      <c r="AM9" s="219"/>
      <c r="AN9" s="219"/>
      <c r="AO9" s="219"/>
      <c r="AP9" s="219"/>
      <c r="AQ9" s="219"/>
      <c r="AR9" s="219"/>
      <c r="AS9" s="219"/>
      <c r="AT9" s="219"/>
      <c r="AU9" s="219"/>
      <c r="AV9" s="219"/>
      <c r="AW9" s="219"/>
      <c r="AX9" s="219"/>
      <c r="AY9" s="219"/>
      <c r="AZ9" s="219"/>
      <c r="BA9" s="219"/>
      <c r="BB9" s="219"/>
      <c r="BC9" s="219"/>
      <c r="BD9" s="219"/>
      <c r="BE9" s="219"/>
      <c r="BF9" s="219"/>
      <c r="BG9" s="220">
        <v>1</v>
      </c>
      <c r="BH9" s="220">
        <v>1</v>
      </c>
    </row>
    <row r="10" spans="1:60" ht="15">
      <c r="A10" s="36" t="s">
        <v>7</v>
      </c>
      <c r="B10" s="36" t="s">
        <v>94</v>
      </c>
      <c r="C10" s="36" t="s">
        <v>57</v>
      </c>
      <c r="D10" s="16" t="s">
        <v>142</v>
      </c>
      <c r="E10" s="16" t="s">
        <v>142</v>
      </c>
      <c r="F10" s="1" t="s">
        <v>13</v>
      </c>
      <c r="G10" s="219"/>
      <c r="H10" s="219"/>
      <c r="I10" s="219"/>
      <c r="J10" s="219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19"/>
      <c r="AL10" s="219"/>
      <c r="AM10" s="219"/>
      <c r="AN10" s="219"/>
      <c r="AO10" s="219"/>
      <c r="AP10" s="219"/>
      <c r="AQ10" s="219"/>
      <c r="AR10" s="219"/>
      <c r="AS10" s="219"/>
      <c r="AT10" s="219"/>
      <c r="AU10" s="219"/>
      <c r="AV10" s="219"/>
      <c r="AW10" s="219"/>
      <c r="AX10" s="219"/>
      <c r="AY10" s="219"/>
      <c r="AZ10" s="219"/>
      <c r="BA10" s="219"/>
      <c r="BB10" s="219"/>
      <c r="BC10" s="219"/>
      <c r="BD10" s="219"/>
      <c r="BE10" s="219"/>
      <c r="BF10" s="219"/>
      <c r="BG10" s="220">
        <f>'3. Mecanical drive'!BC$60</f>
        <v>0.11302083562565875</v>
      </c>
      <c r="BH10" s="220">
        <f>'3. Mecanical drive'!BD$60</f>
        <v>0.11348817430072439</v>
      </c>
    </row>
    <row r="11" spans="1:60" ht="15">
      <c r="A11" s="36" t="s">
        <v>7</v>
      </c>
      <c r="B11" s="36" t="s">
        <v>94</v>
      </c>
      <c r="C11" s="36" t="s">
        <v>57</v>
      </c>
      <c r="D11" s="16" t="s">
        <v>142</v>
      </c>
      <c r="E11" s="16" t="s">
        <v>142</v>
      </c>
      <c r="F11" s="1" t="s">
        <v>14</v>
      </c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19"/>
      <c r="AL11" s="219"/>
      <c r="AM11" s="219"/>
      <c r="AN11" s="219"/>
      <c r="AO11" s="219"/>
      <c r="AP11" s="219"/>
      <c r="AQ11" s="219"/>
      <c r="AR11" s="219"/>
      <c r="AS11" s="219"/>
      <c r="AT11" s="219"/>
      <c r="AU11" s="219"/>
      <c r="AV11" s="219"/>
      <c r="AW11" s="219"/>
      <c r="AX11" s="219"/>
      <c r="AY11" s="219"/>
      <c r="AZ11" s="219"/>
      <c r="BA11" s="219"/>
      <c r="BB11" s="219"/>
      <c r="BC11" s="219"/>
      <c r="BD11" s="219"/>
      <c r="BE11" s="219"/>
      <c r="BF11" s="219"/>
      <c r="BG11" s="220">
        <f>'3. Mecanical drive'!BC$67</f>
        <v>1</v>
      </c>
      <c r="BH11" s="220">
        <f>'3. Mecanical drive'!BD$67</f>
        <v>1</v>
      </c>
    </row>
    <row r="12" spans="1:60" s="5" customFormat="1" ht="15">
      <c r="A12" s="4" t="s">
        <v>7</v>
      </c>
      <c r="B12" s="4" t="s">
        <v>94</v>
      </c>
      <c r="C12" s="4" t="s">
        <v>17</v>
      </c>
      <c r="D12" s="4"/>
      <c r="E12" s="4"/>
      <c r="F12" s="4" t="s">
        <v>11</v>
      </c>
      <c r="G12" s="4">
        <v>30</v>
      </c>
      <c r="H12" s="4">
        <v>39</v>
      </c>
      <c r="I12" s="4">
        <v>38</v>
      </c>
      <c r="J12" s="4">
        <v>48</v>
      </c>
      <c r="K12" s="4">
        <v>61</v>
      </c>
      <c r="L12" s="4">
        <v>72</v>
      </c>
      <c r="M12" s="4">
        <v>60</v>
      </c>
      <c r="N12" s="4">
        <v>59</v>
      </c>
      <c r="O12" s="4">
        <v>72</v>
      </c>
      <c r="P12" s="4">
        <v>77</v>
      </c>
      <c r="Q12" s="4">
        <v>95</v>
      </c>
      <c r="R12" s="4">
        <v>98</v>
      </c>
      <c r="S12" s="4">
        <v>102</v>
      </c>
      <c r="T12" s="4">
        <v>113</v>
      </c>
      <c r="U12" s="4">
        <v>119</v>
      </c>
      <c r="V12" s="4">
        <v>128</v>
      </c>
      <c r="W12" s="4">
        <v>131</v>
      </c>
      <c r="X12" s="4">
        <v>135</v>
      </c>
      <c r="Y12" s="4">
        <v>151</v>
      </c>
      <c r="Z12" s="4">
        <v>165</v>
      </c>
      <c r="AA12" s="4">
        <v>183</v>
      </c>
      <c r="AB12" s="4">
        <v>206</v>
      </c>
      <c r="AC12" s="4">
        <v>202</v>
      </c>
      <c r="AD12" s="4">
        <v>225</v>
      </c>
      <c r="AE12" s="4">
        <v>235</v>
      </c>
      <c r="AF12" s="4">
        <v>269</v>
      </c>
      <c r="AG12" s="4">
        <v>273</v>
      </c>
      <c r="AH12" s="4">
        <v>295</v>
      </c>
      <c r="AI12" s="4">
        <v>269</v>
      </c>
      <c r="AJ12" s="4">
        <v>284</v>
      </c>
      <c r="AK12" s="4">
        <v>304</v>
      </c>
      <c r="AL12" s="4">
        <v>311</v>
      </c>
      <c r="AM12" s="4">
        <v>314</v>
      </c>
      <c r="AN12" s="4">
        <v>296</v>
      </c>
      <c r="AO12" s="4">
        <v>345</v>
      </c>
      <c r="AP12" s="4">
        <v>419</v>
      </c>
      <c r="AQ12" s="4">
        <v>407</v>
      </c>
      <c r="AR12" s="4">
        <v>354</v>
      </c>
      <c r="AS12" s="4">
        <v>361</v>
      </c>
      <c r="AT12" s="4">
        <v>394</v>
      </c>
      <c r="AU12" s="4">
        <v>431</v>
      </c>
      <c r="AV12" s="4">
        <v>445</v>
      </c>
      <c r="AW12" s="4">
        <v>429</v>
      </c>
      <c r="AX12" s="4">
        <v>434</v>
      </c>
      <c r="AY12" s="4">
        <v>447</v>
      </c>
      <c r="AZ12" s="4">
        <v>455</v>
      </c>
      <c r="BA12" s="4">
        <v>499</v>
      </c>
      <c r="BB12" s="4">
        <v>495</v>
      </c>
      <c r="BC12" s="4">
        <v>492</v>
      </c>
      <c r="BD12" s="4">
        <v>472</v>
      </c>
      <c r="BE12" s="4">
        <v>357</v>
      </c>
      <c r="BF12" s="4">
        <v>349</v>
      </c>
      <c r="BG12" s="4">
        <v>344</v>
      </c>
      <c r="BH12" s="4">
        <v>333</v>
      </c>
    </row>
    <row r="13" spans="1:60" s="5" customFormat="1" ht="15">
      <c r="A13" s="4" t="s">
        <v>7</v>
      </c>
      <c r="B13" s="4" t="s">
        <v>94</v>
      </c>
      <c r="C13" s="4" t="s">
        <v>17</v>
      </c>
      <c r="D13" s="4"/>
      <c r="E13" s="4"/>
      <c r="F13" s="4" t="s">
        <v>52</v>
      </c>
      <c r="G13" s="4">
        <v>2.3441162681669E-3</v>
      </c>
      <c r="H13" s="4">
        <v>2.8365699323587199E-3</v>
      </c>
      <c r="I13" s="4">
        <v>2.5811710365439499E-3</v>
      </c>
      <c r="J13" s="4">
        <v>2.9860031104199099E-3</v>
      </c>
      <c r="K13" s="4">
        <v>3.5512604063573398E-3</v>
      </c>
      <c r="L13" s="4">
        <v>4.0115890349899704E-3</v>
      </c>
      <c r="M13" s="4">
        <v>2.9843322556578002E-3</v>
      </c>
      <c r="N13" s="4">
        <v>2.71276840314497E-3</v>
      </c>
      <c r="O13" s="4">
        <v>3.01053687907677E-3</v>
      </c>
      <c r="P13" s="4">
        <v>2.8564009348221201E-3</v>
      </c>
      <c r="Q13" s="4">
        <v>3.1830060979695799E-3</v>
      </c>
      <c r="R13" s="4">
        <v>2.9887160719731598E-3</v>
      </c>
      <c r="S13" s="4">
        <v>3.0060120240481001E-3</v>
      </c>
      <c r="T13" s="4">
        <v>2.9318665352083399E-3</v>
      </c>
      <c r="U13" s="4">
        <v>2.9715084775388898E-3</v>
      </c>
      <c r="V13" s="4">
        <v>3.1851888717463802E-3</v>
      </c>
      <c r="W13" s="4">
        <v>3.0209390277649698E-3</v>
      </c>
      <c r="X13" s="4">
        <v>3.0173666212199102E-3</v>
      </c>
      <c r="Y13" s="4">
        <v>3.2611982203792499E-3</v>
      </c>
      <c r="Z13" s="4">
        <v>3.35100225431061E-3</v>
      </c>
      <c r="AA13" s="4">
        <v>3.8033877169281901E-3</v>
      </c>
      <c r="AB13" s="4">
        <v>4.4458832416100101E-3</v>
      </c>
      <c r="AC13" s="4">
        <v>4.4606381804129401E-3</v>
      </c>
      <c r="AD13" s="4">
        <v>4.8400628132596202E-3</v>
      </c>
      <c r="AE13" s="4">
        <v>5.0187937809670303E-3</v>
      </c>
      <c r="AF13" s="4">
        <v>5.6692448734430604E-3</v>
      </c>
      <c r="AG13" s="4">
        <v>5.7409627152860999E-3</v>
      </c>
      <c r="AH13" s="4">
        <v>6.00631171739794E-3</v>
      </c>
      <c r="AI13" s="4">
        <v>4.9462167877172003E-3</v>
      </c>
      <c r="AJ13" s="4">
        <v>4.8632635238111503E-3</v>
      </c>
      <c r="AK13" s="4">
        <v>5.0155084801689403E-3</v>
      </c>
      <c r="AL13" s="4">
        <v>4.9253282232393104E-3</v>
      </c>
      <c r="AM13" s="4">
        <v>4.9176220008770302E-3</v>
      </c>
      <c r="AN13" s="4">
        <v>4.7483076133337599E-3</v>
      </c>
      <c r="AO13" s="4">
        <v>5.2501027194010296E-3</v>
      </c>
      <c r="AP13" s="4">
        <v>6.0841029215310503E-3</v>
      </c>
      <c r="AQ13" s="4">
        <v>5.8734396421098196E-3</v>
      </c>
      <c r="AR13" s="4">
        <v>4.8344804981973102E-3</v>
      </c>
      <c r="AS13" s="4">
        <v>4.6346817989241403E-3</v>
      </c>
      <c r="AT13" s="4">
        <v>4.91995704402987E-3</v>
      </c>
      <c r="AU13" s="4">
        <v>5.0414073831469598E-3</v>
      </c>
      <c r="AV13" s="4">
        <v>4.9668504587360796E-3</v>
      </c>
      <c r="AW13" s="4">
        <v>4.7183818919721496E-3</v>
      </c>
      <c r="AX13" s="4">
        <v>4.5199387621200002E-3</v>
      </c>
      <c r="AY13" s="4">
        <v>4.4977511244377799E-3</v>
      </c>
      <c r="AZ13" s="4">
        <v>4.4583365995139899E-3</v>
      </c>
      <c r="BA13" s="4">
        <v>5.0226472068444902E-3</v>
      </c>
      <c r="BB13" s="4">
        <v>4.8652473904582201E-3</v>
      </c>
      <c r="BC13" s="4">
        <v>5.0207667894645496E-3</v>
      </c>
      <c r="BD13" s="4">
        <v>5.1905207016000399E-3</v>
      </c>
      <c r="BE13" s="4">
        <v>3.8704221687374E-3</v>
      </c>
      <c r="BF13" s="4">
        <v>3.9285875095681896E-3</v>
      </c>
      <c r="BG13" s="4">
        <v>4.0633120718166797E-3</v>
      </c>
      <c r="BH13" s="4">
        <v>4.0882472100475103E-3</v>
      </c>
    </row>
    <row r="14" spans="1:60" s="8" customFormat="1" ht="15">
      <c r="A14" s="36" t="s">
        <v>7</v>
      </c>
      <c r="B14" s="36" t="s">
        <v>94</v>
      </c>
      <c r="C14" s="36" t="s">
        <v>17</v>
      </c>
      <c r="D14" t="s">
        <v>101</v>
      </c>
      <c r="E14" t="s">
        <v>102</v>
      </c>
      <c r="F14" s="1" t="s">
        <v>12</v>
      </c>
      <c r="G14" s="221">
        <f>'4.c Electricity breakdown'!C170</f>
        <v>0.7</v>
      </c>
      <c r="H14" s="221">
        <f>'4.c Electricity breakdown'!D170</f>
        <v>0.7</v>
      </c>
      <c r="I14" s="221">
        <f>'4.c Electricity breakdown'!E170</f>
        <v>0.7</v>
      </c>
      <c r="J14" s="221">
        <f>'4.c Electricity breakdown'!F170</f>
        <v>0.7</v>
      </c>
      <c r="K14" s="221">
        <f>'4.c Electricity breakdown'!G170</f>
        <v>0.7</v>
      </c>
      <c r="L14" s="221">
        <f>'4.c Electricity breakdown'!H170</f>
        <v>0.7</v>
      </c>
      <c r="M14" s="221">
        <f>'4.c Electricity breakdown'!I170</f>
        <v>0.7</v>
      </c>
      <c r="N14" s="221">
        <f>'4.c Electricity breakdown'!J170</f>
        <v>0.7</v>
      </c>
      <c r="O14" s="221">
        <f>'4.c Electricity breakdown'!K170</f>
        <v>0.7</v>
      </c>
      <c r="P14" s="221">
        <f>'4.c Electricity breakdown'!L170</f>
        <v>0.7</v>
      </c>
      <c r="Q14" s="221">
        <f>'4.c Electricity breakdown'!M170</f>
        <v>0.7</v>
      </c>
      <c r="R14" s="221">
        <f>'4.c Electricity breakdown'!N170</f>
        <v>0.7</v>
      </c>
      <c r="S14" s="221">
        <f>'4.c Electricity breakdown'!O170</f>
        <v>0.7</v>
      </c>
      <c r="T14" s="221">
        <f>'4.c Electricity breakdown'!P170</f>
        <v>0.7</v>
      </c>
      <c r="U14" s="221">
        <f>'4.c Electricity breakdown'!Q170</f>
        <v>0.7</v>
      </c>
      <c r="V14" s="221">
        <f>'4.c Electricity breakdown'!R170</f>
        <v>0.7</v>
      </c>
      <c r="W14" s="221">
        <f>'4.c Electricity breakdown'!S170</f>
        <v>0.7</v>
      </c>
      <c r="X14" s="221">
        <f>'4.c Electricity breakdown'!T170</f>
        <v>0.7</v>
      </c>
      <c r="Y14" s="221">
        <f>'4.c Electricity breakdown'!U170</f>
        <v>0.7</v>
      </c>
      <c r="Z14" s="221">
        <f>'4.c Electricity breakdown'!V170</f>
        <v>0.7</v>
      </c>
      <c r="AA14" s="221">
        <f>'4.c Electricity breakdown'!W170</f>
        <v>0.7</v>
      </c>
      <c r="AB14" s="221">
        <f>'4.c Electricity breakdown'!X170</f>
        <v>0.7</v>
      </c>
      <c r="AC14" s="221">
        <f>'4.c Electricity breakdown'!Y170</f>
        <v>0.7</v>
      </c>
      <c r="AD14" s="221">
        <f>'4.c Electricity breakdown'!Z170</f>
        <v>0.7</v>
      </c>
      <c r="AE14" s="221">
        <f>'4.c Electricity breakdown'!AA170</f>
        <v>0.7</v>
      </c>
      <c r="AF14" s="221">
        <f>'4.c Electricity breakdown'!AB170</f>
        <v>0.7</v>
      </c>
      <c r="AG14" s="221">
        <f>'4.c Electricity breakdown'!AC170</f>
        <v>0.7</v>
      </c>
      <c r="AH14" s="221">
        <f>'4.c Electricity breakdown'!AD170</f>
        <v>0.7</v>
      </c>
      <c r="AI14" s="221">
        <f>'4.c Electricity breakdown'!AE170</f>
        <v>0.7</v>
      </c>
      <c r="AJ14" s="221">
        <f>'4.c Electricity breakdown'!AF170</f>
        <v>0.7</v>
      </c>
      <c r="AK14" s="221">
        <f>'4.c Electricity breakdown'!AG170</f>
        <v>0.7</v>
      </c>
      <c r="AL14" s="221">
        <f>'4.c Electricity breakdown'!AH170</f>
        <v>0.7</v>
      </c>
      <c r="AM14" s="221">
        <f>'4.c Electricity breakdown'!AI170</f>
        <v>0.7</v>
      </c>
      <c r="AN14" s="221">
        <f>'4.c Electricity breakdown'!AJ170</f>
        <v>0.7</v>
      </c>
      <c r="AO14" s="221">
        <f>'4.c Electricity breakdown'!AK170</f>
        <v>0.7</v>
      </c>
      <c r="AP14" s="221">
        <f>'4.c Electricity breakdown'!AL170</f>
        <v>0.7</v>
      </c>
      <c r="AQ14" s="221">
        <f>'4.c Electricity breakdown'!AM170</f>
        <v>0.7</v>
      </c>
      <c r="AR14" s="221">
        <f>'4.c Electricity breakdown'!AN170</f>
        <v>0.7</v>
      </c>
      <c r="AS14" s="221">
        <f>'4.c Electricity breakdown'!AO170</f>
        <v>0.7</v>
      </c>
      <c r="AT14" s="221">
        <f>'4.c Electricity breakdown'!AP170</f>
        <v>0.7</v>
      </c>
      <c r="AU14" s="221">
        <f>'4.c Electricity breakdown'!AQ170</f>
        <v>0.7</v>
      </c>
      <c r="AV14" s="221">
        <f>'4.c Electricity breakdown'!AR170</f>
        <v>0.7</v>
      </c>
      <c r="AW14" s="221">
        <f>'4.c Electricity breakdown'!AS170</f>
        <v>0.7</v>
      </c>
      <c r="AX14" s="221">
        <f>'4.c Electricity breakdown'!AT170</f>
        <v>0.7</v>
      </c>
      <c r="AY14" s="221">
        <f>'4.c Electricity breakdown'!AU170</f>
        <v>0.7</v>
      </c>
      <c r="AZ14" s="221">
        <f>'4.c Electricity breakdown'!AV170</f>
        <v>0.7</v>
      </c>
      <c r="BA14" s="221">
        <f>'4.c Electricity breakdown'!AW170</f>
        <v>0.7</v>
      </c>
      <c r="BB14" s="221">
        <f>'4.c Electricity breakdown'!AX170</f>
        <v>0.7</v>
      </c>
      <c r="BC14" s="221">
        <f>'4.c Electricity breakdown'!AY170</f>
        <v>0.7</v>
      </c>
      <c r="BD14" s="221">
        <f>'4.c Electricity breakdown'!AZ170</f>
        <v>0.7</v>
      </c>
      <c r="BE14" s="221">
        <f>'4.c Electricity breakdown'!BA170</f>
        <v>0.7</v>
      </c>
      <c r="BF14" s="221">
        <f>'4.c Electricity breakdown'!BB170</f>
        <v>0.7</v>
      </c>
      <c r="BG14" s="221">
        <f>'4.c Electricity breakdown'!BC170</f>
        <v>0.7</v>
      </c>
      <c r="BH14" s="221">
        <f>'4.c Electricity breakdown'!BD170</f>
        <v>0.7</v>
      </c>
    </row>
    <row r="15" spans="1:60" s="8" customFormat="1" ht="15">
      <c r="A15" s="36" t="s">
        <v>7</v>
      </c>
      <c r="B15" s="36" t="s">
        <v>94</v>
      </c>
      <c r="C15" s="36" t="s">
        <v>17</v>
      </c>
      <c r="D15" t="s">
        <v>101</v>
      </c>
      <c r="E15" t="s">
        <v>102</v>
      </c>
      <c r="F15" s="1" t="s">
        <v>13</v>
      </c>
      <c r="G15" s="221">
        <f>'4.b Electricity other'!C51</f>
        <v>0.77500000000000002</v>
      </c>
      <c r="H15" s="221">
        <f>'4.b Electricity other'!D51</f>
        <v>0.77749999999999997</v>
      </c>
      <c r="I15" s="221">
        <f>'4.b Electricity other'!E51</f>
        <v>0.78</v>
      </c>
      <c r="J15" s="221">
        <f>'4.b Electricity other'!F51</f>
        <v>0.78249999999999997</v>
      </c>
      <c r="K15" s="221">
        <f>'4.b Electricity other'!G51</f>
        <v>0.78500000000000003</v>
      </c>
      <c r="L15" s="221">
        <f>'4.b Electricity other'!H51</f>
        <v>0.78749999999999998</v>
      </c>
      <c r="M15" s="221">
        <f>'4.b Electricity other'!I51</f>
        <v>0.79</v>
      </c>
      <c r="N15" s="221">
        <f>'4.b Electricity other'!J51</f>
        <v>0.79249999999999998</v>
      </c>
      <c r="O15" s="221">
        <f>'4.b Electricity other'!K51</f>
        <v>0.79500000000000004</v>
      </c>
      <c r="P15" s="221">
        <f>'4.b Electricity other'!L51</f>
        <v>0.79749999999999999</v>
      </c>
      <c r="Q15" s="221">
        <f>'4.b Electricity other'!M51</f>
        <v>0.8</v>
      </c>
      <c r="R15" s="221">
        <f>'4.b Electricity other'!N51</f>
        <v>0.80249999999999999</v>
      </c>
      <c r="S15" s="221">
        <f>'4.b Electricity other'!O51</f>
        <v>0.80500000000000005</v>
      </c>
      <c r="T15" s="221">
        <f>'4.b Electricity other'!P51</f>
        <v>0.8075</v>
      </c>
      <c r="U15" s="221">
        <f>'4.b Electricity other'!Q51</f>
        <v>0.81</v>
      </c>
      <c r="V15" s="221">
        <f>'4.b Electricity other'!R51</f>
        <v>0.8125</v>
      </c>
      <c r="W15" s="221">
        <f>'4.b Electricity other'!S51</f>
        <v>0.81499999999999995</v>
      </c>
      <c r="X15" s="221">
        <f>'4.b Electricity other'!T51</f>
        <v>0.8175</v>
      </c>
      <c r="Y15" s="221">
        <f>'4.b Electricity other'!U51</f>
        <v>0.82</v>
      </c>
      <c r="Z15" s="221">
        <f>'4.b Electricity other'!V51</f>
        <v>0.82250000000000001</v>
      </c>
      <c r="AA15" s="221">
        <f>'4.b Electricity other'!W51</f>
        <v>0.82499999999999996</v>
      </c>
      <c r="AB15" s="221">
        <f>'4.b Electricity other'!X51</f>
        <v>0.82750000000000001</v>
      </c>
      <c r="AC15" s="221">
        <f>'4.b Electricity other'!Y51</f>
        <v>0.83</v>
      </c>
      <c r="AD15" s="221">
        <f>'4.b Electricity other'!Z51</f>
        <v>0.83250000000000002</v>
      </c>
      <c r="AE15" s="221">
        <f>'4.b Electricity other'!AA51</f>
        <v>0.83499999999999996</v>
      </c>
      <c r="AF15" s="221">
        <f>'4.b Electricity other'!AB51</f>
        <v>0.83750000000000002</v>
      </c>
      <c r="AG15" s="221">
        <f>'4.b Electricity other'!AC51</f>
        <v>0.84</v>
      </c>
      <c r="AH15" s="221">
        <f>'4.b Electricity other'!AD51</f>
        <v>0.84250000000000003</v>
      </c>
      <c r="AI15" s="221">
        <f>'4.b Electricity other'!AE51</f>
        <v>0.84499999999999997</v>
      </c>
      <c r="AJ15" s="221">
        <f>'4.b Electricity other'!AF51</f>
        <v>0.84750000000000003</v>
      </c>
      <c r="AK15" s="221">
        <f>'4.b Electricity other'!AG51</f>
        <v>0.85</v>
      </c>
      <c r="AL15" s="221">
        <f>'4.b Electricity other'!AH51</f>
        <v>0.85250000000000004</v>
      </c>
      <c r="AM15" s="221">
        <f>'4.b Electricity other'!AI51</f>
        <v>0.85499999999999998</v>
      </c>
      <c r="AN15" s="221">
        <f>'4.b Electricity other'!AJ51</f>
        <v>0.85750000000000004</v>
      </c>
      <c r="AO15" s="221">
        <f>'4.b Electricity other'!AK51</f>
        <v>0.86</v>
      </c>
      <c r="AP15" s="221">
        <f>'4.b Electricity other'!AL51</f>
        <v>0.86250000000000004</v>
      </c>
      <c r="AQ15" s="221">
        <f>'4.b Electricity other'!AM51</f>
        <v>0.86499999999999999</v>
      </c>
      <c r="AR15" s="221">
        <f>'4.b Electricity other'!AN51</f>
        <v>0.86750000000000005</v>
      </c>
      <c r="AS15" s="221">
        <f>'4.b Electricity other'!AO51</f>
        <v>0.87</v>
      </c>
      <c r="AT15" s="221">
        <f>'4.b Electricity other'!AP51</f>
        <v>0.87250000000000005</v>
      </c>
      <c r="AU15" s="221">
        <f>'4.b Electricity other'!AQ51</f>
        <v>0.875</v>
      </c>
      <c r="AV15" s="221">
        <f>'4.b Electricity other'!AR51</f>
        <v>0.87749999999999995</v>
      </c>
      <c r="AW15" s="221">
        <f>'4.b Electricity other'!AS51</f>
        <v>0.88</v>
      </c>
      <c r="AX15" s="221">
        <f>'4.b Electricity other'!AT51</f>
        <v>0.88249999999999995</v>
      </c>
      <c r="AY15" s="221">
        <f>'4.b Electricity other'!AU51</f>
        <v>0.88500000000000001</v>
      </c>
      <c r="AZ15" s="221">
        <f>'4.b Electricity other'!AV51</f>
        <v>0.88749999999999996</v>
      </c>
      <c r="BA15" s="221">
        <f>'4.b Electricity other'!AW51</f>
        <v>0.89</v>
      </c>
      <c r="BB15" s="221">
        <f>'4.b Electricity other'!AX51</f>
        <v>0.89249999999999996</v>
      </c>
      <c r="BC15" s="221">
        <f>'4.b Electricity other'!AY51</f>
        <v>0.89500000000000002</v>
      </c>
      <c r="BD15" s="221">
        <f>'4.b Electricity other'!AZ51</f>
        <v>0.89749999999999996</v>
      </c>
      <c r="BE15" s="221">
        <f>'4.b Electricity other'!BA51</f>
        <v>0.9</v>
      </c>
      <c r="BF15" s="221">
        <f>'4.b Electricity other'!BB51</f>
        <v>0.90348327224386804</v>
      </c>
      <c r="BG15" s="221">
        <f>'4.b Electricity other'!BC51</f>
        <v>0.90615494311707101</v>
      </c>
      <c r="BH15" s="221">
        <f>'4.b Electricity other'!BD51</f>
        <v>0.90867316757219896</v>
      </c>
    </row>
    <row r="16" spans="1:60" s="8" customFormat="1" ht="15">
      <c r="A16" s="36" t="s">
        <v>7</v>
      </c>
      <c r="B16" s="36" t="s">
        <v>94</v>
      </c>
      <c r="C16" s="36" t="s">
        <v>17</v>
      </c>
      <c r="D16" t="s">
        <v>101</v>
      </c>
      <c r="E16" t="s">
        <v>102</v>
      </c>
      <c r="F16" s="1" t="s">
        <v>14</v>
      </c>
      <c r="G16" s="221">
        <f>'4.b Electricity other'!C55</f>
        <v>1</v>
      </c>
      <c r="H16" s="221">
        <f>'4.b Electricity other'!D55</f>
        <v>1</v>
      </c>
      <c r="I16" s="221">
        <f>'4.b Electricity other'!E55</f>
        <v>1</v>
      </c>
      <c r="J16" s="221">
        <f>'4.b Electricity other'!F55</f>
        <v>1</v>
      </c>
      <c r="K16" s="221">
        <f>'4.b Electricity other'!G55</f>
        <v>1</v>
      </c>
      <c r="L16" s="221">
        <f>'4.b Electricity other'!H55</f>
        <v>1</v>
      </c>
      <c r="M16" s="221">
        <f>'4.b Electricity other'!I55</f>
        <v>1</v>
      </c>
      <c r="N16" s="221">
        <f>'4.b Electricity other'!J55</f>
        <v>1</v>
      </c>
      <c r="O16" s="221">
        <f>'4.b Electricity other'!K55</f>
        <v>1</v>
      </c>
      <c r="P16" s="221">
        <f>'4.b Electricity other'!L55</f>
        <v>1</v>
      </c>
      <c r="Q16" s="221">
        <f>'4.b Electricity other'!M55</f>
        <v>1</v>
      </c>
      <c r="R16" s="221">
        <f>'4.b Electricity other'!N55</f>
        <v>1</v>
      </c>
      <c r="S16" s="221">
        <f>'4.b Electricity other'!O55</f>
        <v>1</v>
      </c>
      <c r="T16" s="221">
        <f>'4.b Electricity other'!P55</f>
        <v>1</v>
      </c>
      <c r="U16" s="221">
        <f>'4.b Electricity other'!Q55</f>
        <v>1</v>
      </c>
      <c r="V16" s="221">
        <f>'4.b Electricity other'!R55</f>
        <v>1</v>
      </c>
      <c r="W16" s="221">
        <f>'4.b Electricity other'!S55</f>
        <v>1</v>
      </c>
      <c r="X16" s="221">
        <f>'4.b Electricity other'!T55</f>
        <v>1</v>
      </c>
      <c r="Y16" s="221">
        <f>'4.b Electricity other'!U55</f>
        <v>1</v>
      </c>
      <c r="Z16" s="221">
        <f>'4.b Electricity other'!V55</f>
        <v>1</v>
      </c>
      <c r="AA16" s="221">
        <f>'4.b Electricity other'!W55</f>
        <v>1</v>
      </c>
      <c r="AB16" s="221">
        <f>'4.b Electricity other'!X55</f>
        <v>1</v>
      </c>
      <c r="AC16" s="221">
        <f>'4.b Electricity other'!Y55</f>
        <v>1</v>
      </c>
      <c r="AD16" s="221">
        <f>'4.b Electricity other'!Z55</f>
        <v>1</v>
      </c>
      <c r="AE16" s="221">
        <f>'4.b Electricity other'!AA55</f>
        <v>1</v>
      </c>
      <c r="AF16" s="221">
        <f>'4.b Electricity other'!AB55</f>
        <v>1</v>
      </c>
      <c r="AG16" s="221">
        <f>'4.b Electricity other'!AC55</f>
        <v>1</v>
      </c>
      <c r="AH16" s="221">
        <f>'4.b Electricity other'!AD55</f>
        <v>1</v>
      </c>
      <c r="AI16" s="221">
        <f>'4.b Electricity other'!AE55</f>
        <v>1</v>
      </c>
      <c r="AJ16" s="221">
        <f>'4.b Electricity other'!AF55</f>
        <v>1</v>
      </c>
      <c r="AK16" s="221">
        <f>'4.b Electricity other'!AG55</f>
        <v>1</v>
      </c>
      <c r="AL16" s="221">
        <f>'4.b Electricity other'!AH55</f>
        <v>1</v>
      </c>
      <c r="AM16" s="221">
        <f>'4.b Electricity other'!AI55</f>
        <v>1</v>
      </c>
      <c r="AN16" s="221">
        <f>'4.b Electricity other'!AJ55</f>
        <v>1</v>
      </c>
      <c r="AO16" s="221">
        <f>'4.b Electricity other'!AK55</f>
        <v>1</v>
      </c>
      <c r="AP16" s="221">
        <f>'4.b Electricity other'!AL55</f>
        <v>1</v>
      </c>
      <c r="AQ16" s="221">
        <f>'4.b Electricity other'!AM55</f>
        <v>1</v>
      </c>
      <c r="AR16" s="221">
        <f>'4.b Electricity other'!AN55</f>
        <v>1</v>
      </c>
      <c r="AS16" s="221">
        <f>'4.b Electricity other'!AO55</f>
        <v>1</v>
      </c>
      <c r="AT16" s="221">
        <f>'4.b Electricity other'!AP55</f>
        <v>1</v>
      </c>
      <c r="AU16" s="221">
        <f>'4.b Electricity other'!AQ55</f>
        <v>1</v>
      </c>
      <c r="AV16" s="221">
        <f>'4.b Electricity other'!AR55</f>
        <v>1</v>
      </c>
      <c r="AW16" s="221">
        <f>'4.b Electricity other'!AS55</f>
        <v>1</v>
      </c>
      <c r="AX16" s="221">
        <f>'4.b Electricity other'!AT55</f>
        <v>1</v>
      </c>
      <c r="AY16" s="221">
        <f>'4.b Electricity other'!AU55</f>
        <v>1</v>
      </c>
      <c r="AZ16" s="221">
        <f>'4.b Electricity other'!AV55</f>
        <v>1</v>
      </c>
      <c r="BA16" s="221">
        <f>'4.b Electricity other'!AW55</f>
        <v>1</v>
      </c>
      <c r="BB16" s="221">
        <f>'4.b Electricity other'!AX55</f>
        <v>1</v>
      </c>
      <c r="BC16" s="221">
        <f>'4.b Electricity other'!AY55</f>
        <v>1</v>
      </c>
      <c r="BD16" s="221">
        <f>'4.b Electricity other'!AZ55</f>
        <v>1</v>
      </c>
      <c r="BE16" s="221">
        <f>'4.b Electricity other'!BA55</f>
        <v>1</v>
      </c>
      <c r="BF16" s="221">
        <f>'4.b Electricity other'!BB55</f>
        <v>1</v>
      </c>
      <c r="BG16" s="221">
        <f>'4.b Electricity other'!BC55</f>
        <v>1</v>
      </c>
      <c r="BH16" s="221">
        <f>'4.b Electricity other'!BD55</f>
        <v>1</v>
      </c>
    </row>
    <row r="17" spans="1:60" s="8" customFormat="1" ht="15">
      <c r="A17" s="36" t="s">
        <v>7</v>
      </c>
      <c r="B17" s="36" t="s">
        <v>94</v>
      </c>
      <c r="C17" s="36" t="s">
        <v>17</v>
      </c>
      <c r="D17" s="24" t="s">
        <v>103</v>
      </c>
      <c r="E17" s="24" t="s">
        <v>423</v>
      </c>
      <c r="F17" s="1" t="s">
        <v>12</v>
      </c>
      <c r="G17" s="221">
        <f>'4.c Electricity breakdown'!C171</f>
        <v>0.15</v>
      </c>
      <c r="H17" s="221">
        <f>'4.c Electricity breakdown'!D171</f>
        <v>0.15</v>
      </c>
      <c r="I17" s="221">
        <f>'4.c Electricity breakdown'!E171</f>
        <v>0.15</v>
      </c>
      <c r="J17" s="221">
        <f>'4.c Electricity breakdown'!F171</f>
        <v>0.15</v>
      </c>
      <c r="K17" s="221">
        <f>'4.c Electricity breakdown'!G171</f>
        <v>0.15</v>
      </c>
      <c r="L17" s="221">
        <f>'4.c Electricity breakdown'!H171</f>
        <v>0.15</v>
      </c>
      <c r="M17" s="221">
        <f>'4.c Electricity breakdown'!I171</f>
        <v>0.15</v>
      </c>
      <c r="N17" s="221">
        <f>'4.c Electricity breakdown'!J171</f>
        <v>0.15</v>
      </c>
      <c r="O17" s="221">
        <f>'4.c Electricity breakdown'!K171</f>
        <v>0.15</v>
      </c>
      <c r="P17" s="221">
        <f>'4.c Electricity breakdown'!L171</f>
        <v>0.15</v>
      </c>
      <c r="Q17" s="221">
        <f>'4.c Electricity breakdown'!M171</f>
        <v>0.15</v>
      </c>
      <c r="R17" s="221">
        <f>'4.c Electricity breakdown'!N171</f>
        <v>0.15</v>
      </c>
      <c r="S17" s="221">
        <f>'4.c Electricity breakdown'!O171</f>
        <v>0.15</v>
      </c>
      <c r="T17" s="221">
        <f>'4.c Electricity breakdown'!P171</f>
        <v>0.15</v>
      </c>
      <c r="U17" s="221">
        <f>'4.c Electricity breakdown'!Q171</f>
        <v>0.15</v>
      </c>
      <c r="V17" s="221">
        <f>'4.c Electricity breakdown'!R171</f>
        <v>0.15</v>
      </c>
      <c r="W17" s="221">
        <f>'4.c Electricity breakdown'!S171</f>
        <v>0.15</v>
      </c>
      <c r="X17" s="221">
        <f>'4.c Electricity breakdown'!T171</f>
        <v>0.15</v>
      </c>
      <c r="Y17" s="221">
        <f>'4.c Electricity breakdown'!U171</f>
        <v>0.15</v>
      </c>
      <c r="Z17" s="221">
        <f>'4.c Electricity breakdown'!V171</f>
        <v>0.15</v>
      </c>
      <c r="AA17" s="221">
        <f>'4.c Electricity breakdown'!W171</f>
        <v>0.15</v>
      </c>
      <c r="AB17" s="221">
        <f>'4.c Electricity breakdown'!X171</f>
        <v>0.15</v>
      </c>
      <c r="AC17" s="221">
        <f>'4.c Electricity breakdown'!Y171</f>
        <v>0.15</v>
      </c>
      <c r="AD17" s="221">
        <f>'4.c Electricity breakdown'!Z171</f>
        <v>0.15</v>
      </c>
      <c r="AE17" s="221">
        <f>'4.c Electricity breakdown'!AA171</f>
        <v>0.15</v>
      </c>
      <c r="AF17" s="221">
        <f>'4.c Electricity breakdown'!AB171</f>
        <v>0.15</v>
      </c>
      <c r="AG17" s="221">
        <f>'4.c Electricity breakdown'!AC171</f>
        <v>0.15</v>
      </c>
      <c r="AH17" s="221">
        <f>'4.c Electricity breakdown'!AD171</f>
        <v>0.15</v>
      </c>
      <c r="AI17" s="221">
        <f>'4.c Electricity breakdown'!AE171</f>
        <v>0.15</v>
      </c>
      <c r="AJ17" s="221">
        <f>'4.c Electricity breakdown'!AF171</f>
        <v>0.15</v>
      </c>
      <c r="AK17" s="221">
        <f>'4.c Electricity breakdown'!AG171</f>
        <v>0.15</v>
      </c>
      <c r="AL17" s="221">
        <f>'4.c Electricity breakdown'!AH171</f>
        <v>0.15</v>
      </c>
      <c r="AM17" s="221">
        <f>'4.c Electricity breakdown'!AI171</f>
        <v>0.15</v>
      </c>
      <c r="AN17" s="221">
        <f>'4.c Electricity breakdown'!AJ171</f>
        <v>0.15</v>
      </c>
      <c r="AO17" s="221">
        <f>'4.c Electricity breakdown'!AK171</f>
        <v>0.15</v>
      </c>
      <c r="AP17" s="221">
        <f>'4.c Electricity breakdown'!AL171</f>
        <v>0.15</v>
      </c>
      <c r="AQ17" s="221">
        <f>'4.c Electricity breakdown'!AM171</f>
        <v>0.15</v>
      </c>
      <c r="AR17" s="221">
        <f>'4.c Electricity breakdown'!AN171</f>
        <v>0.15</v>
      </c>
      <c r="AS17" s="221">
        <f>'4.c Electricity breakdown'!AO171</f>
        <v>0.15</v>
      </c>
      <c r="AT17" s="221">
        <f>'4.c Electricity breakdown'!AP171</f>
        <v>0.15</v>
      </c>
      <c r="AU17" s="221">
        <f>'4.c Electricity breakdown'!AQ171</f>
        <v>0.15</v>
      </c>
      <c r="AV17" s="221">
        <f>'4.c Electricity breakdown'!AR171</f>
        <v>0.15</v>
      </c>
      <c r="AW17" s="221">
        <f>'4.c Electricity breakdown'!AS171</f>
        <v>0.15</v>
      </c>
      <c r="AX17" s="221">
        <f>'4.c Electricity breakdown'!AT171</f>
        <v>0.15</v>
      </c>
      <c r="AY17" s="221">
        <f>'4.c Electricity breakdown'!AU171</f>
        <v>0.15</v>
      </c>
      <c r="AZ17" s="221">
        <f>'4.c Electricity breakdown'!AV171</f>
        <v>0.15</v>
      </c>
      <c r="BA17" s="221">
        <f>'4.c Electricity breakdown'!AW171</f>
        <v>0.15</v>
      </c>
      <c r="BB17" s="221">
        <f>'4.c Electricity breakdown'!AX171</f>
        <v>0.15</v>
      </c>
      <c r="BC17" s="221">
        <f>'4.c Electricity breakdown'!AY171</f>
        <v>0.15</v>
      </c>
      <c r="BD17" s="221">
        <f>'4.c Electricity breakdown'!AZ171</f>
        <v>0.15</v>
      </c>
      <c r="BE17" s="221">
        <f>'4.c Electricity breakdown'!BA171</f>
        <v>0.15</v>
      </c>
      <c r="BF17" s="221">
        <f>'4.c Electricity breakdown'!BB171</f>
        <v>0.15</v>
      </c>
      <c r="BG17" s="221">
        <f>'4.c Electricity breakdown'!BC171</f>
        <v>0.15</v>
      </c>
      <c r="BH17" s="221">
        <f>'4.c Electricity breakdown'!BD171</f>
        <v>0.15</v>
      </c>
    </row>
    <row r="18" spans="1:60" s="8" customFormat="1" ht="15">
      <c r="A18" s="36" t="s">
        <v>7</v>
      </c>
      <c r="B18" s="36" t="s">
        <v>94</v>
      </c>
      <c r="C18" s="36" t="s">
        <v>17</v>
      </c>
      <c r="D18" s="24" t="s">
        <v>103</v>
      </c>
      <c r="E18" s="24" t="s">
        <v>423</v>
      </c>
      <c r="F18" s="1" t="s">
        <v>13</v>
      </c>
      <c r="G18" s="221">
        <f>'4.a Electric heating'!C$43</f>
        <v>0.83647459611253905</v>
      </c>
      <c r="H18" s="221">
        <f>'4.a Electric heating'!D$43</f>
        <v>0.84037925512344003</v>
      </c>
      <c r="I18" s="221">
        <f>'4.a Electric heating'!E$43</f>
        <v>0.84414961501300501</v>
      </c>
      <c r="J18" s="221">
        <f>'4.a Electric heating'!F$43</f>
        <v>0.84779029494360902</v>
      </c>
      <c r="K18" s="221">
        <f>'4.a Electric heating'!G$43</f>
        <v>0.85130575520346097</v>
      </c>
      <c r="L18" s="221">
        <f>'4.a Electric heating'!H$43</f>
        <v>0.85470030267101105</v>
      </c>
      <c r="M18" s="221">
        <f>'4.a Electric heating'!I$43</f>
        <v>0.85797809609142195</v>
      </c>
      <c r="N18" s="221">
        <f>'4.a Electric heating'!J$43</f>
        <v>0.86114315117154405</v>
      </c>
      <c r="O18" s="221">
        <f>'4.a Electric heating'!K$43</f>
        <v>0.86419934549966304</v>
      </c>
      <c r="P18" s="221">
        <f>'4.a Electric heating'!L$43</f>
        <v>0.86715042329602998</v>
      </c>
      <c r="Q18" s="221">
        <f>'4.a Electric heating'!M$43</f>
        <v>0.87</v>
      </c>
      <c r="R18" s="221">
        <f>'4.a Electric heating'!N$43</f>
        <v>0.87275156669939502</v>
      </c>
      <c r="S18" s="221">
        <f>'4.a Electric heating'!O$43</f>
        <v>0.875408494407524</v>
      </c>
      <c r="T18" s="221">
        <f>'4.a Electric heating'!P$43</f>
        <v>0.87797403819309905</v>
      </c>
      <c r="U18" s="221">
        <f>'4.a Electric heating'!Q$43</f>
        <v>0.88045134116809598</v>
      </c>
      <c r="V18" s="221">
        <f>'4.a Electric heating'!R$43</f>
        <v>0.88284343833846302</v>
      </c>
      <c r="W18" s="221">
        <f>'4.a Electric heating'!S$43</f>
        <v>0.88515326032238495</v>
      </c>
      <c r="X18" s="221">
        <f>'4.a Electric heating'!T$43</f>
        <v>0.88738363694065103</v>
      </c>
      <c r="Y18" s="221">
        <f>'4.a Electric heating'!U$43</f>
        <v>0.88953730068354198</v>
      </c>
      <c r="Z18" s="221">
        <f>'4.a Electric heating'!V$43</f>
        <v>0.891616890058475</v>
      </c>
      <c r="AA18" s="221">
        <f>'4.a Electric heating'!W$43</f>
        <v>0.89362495282250298</v>
      </c>
      <c r="AB18" s="221">
        <f>'4.a Electric heating'!X$43</f>
        <v>0.89556394910363302</v>
      </c>
      <c r="AC18" s="221">
        <f>'4.a Electric heating'!Y$43</f>
        <v>0.89743625441479502</v>
      </c>
      <c r="AD18" s="221">
        <f>'4.a Electric heating'!Z$43</f>
        <v>0.89924416256414197</v>
      </c>
      <c r="AE18" s="221">
        <f>'4.a Electric heating'!AA$43</f>
        <v>0.90098988846524697</v>
      </c>
      <c r="AF18" s="221">
        <f>'4.a Electric heating'!AB$43</f>
        <v>0.90267557085065497</v>
      </c>
      <c r="AG18" s="221">
        <f>'4.a Electric heating'!AC$43</f>
        <v>0.90430327489209505</v>
      </c>
      <c r="AH18" s="221">
        <f>'4.a Electric heating'!AD$43</f>
        <v>0.90587499473057398</v>
      </c>
      <c r="AI18" s="221">
        <f>'4.a Electric heating'!AE$43</f>
        <v>0.90739265591944795</v>
      </c>
      <c r="AJ18" s="221">
        <f>'4.a Electric heating'!AF$43</f>
        <v>0.90885811778346903</v>
      </c>
      <c r="AK18" s="221">
        <f>'4.a Electric heating'!AG$43</f>
        <v>0.91027317569668698</v>
      </c>
      <c r="AL18" s="221">
        <f>'4.a Electric heating'!AH$43</f>
        <v>0.91163956328200801</v>
      </c>
      <c r="AM18" s="221">
        <f>'4.a Electric heating'!AI$43</f>
        <v>0.91295895453510201</v>
      </c>
      <c r="AN18" s="221">
        <f>'4.a Electric heating'!AJ$43</f>
        <v>0.91423296587525105</v>
      </c>
      <c r="AO18" s="221">
        <f>'4.a Electric heating'!AK$43</f>
        <v>0.91546315812567403</v>
      </c>
      <c r="AP18" s="221">
        <f>'4.a Electric heating'!AL$43</f>
        <v>0.91665103842571904</v>
      </c>
      <c r="AQ18" s="221">
        <f>'4.a Electric heating'!AM$43</f>
        <v>0.91779806207730896</v>
      </c>
      <c r="AR18" s="221">
        <f>'4.a Electric heating'!AN$43</f>
        <v>0.91890563432785999</v>
      </c>
      <c r="AS18" s="221">
        <f>'4.a Electric heating'!AO$43</f>
        <v>0.91997511209188798</v>
      </c>
      <c r="AT18" s="221">
        <f>'4.a Electric heating'!AP$43</f>
        <v>0.92100780561340101</v>
      </c>
      <c r="AU18" s="221">
        <f>'4.a Electric heating'!AQ$43</f>
        <v>0.92200498007110798</v>
      </c>
      <c r="AV18" s="221">
        <f>'4.a Electric heating'!AR$43</f>
        <v>0.922967857128423</v>
      </c>
      <c r="AW18" s="221">
        <f>'4.a Electric heating'!AS$43</f>
        <v>0.923897616430157</v>
      </c>
      <c r="AX18" s="221">
        <f>'4.a Electric heating'!AT$43</f>
        <v>0.92479539704772695</v>
      </c>
      <c r="AY18" s="221">
        <f>'4.a Electric heating'!AU$43</f>
        <v>0.925662298874664</v>
      </c>
      <c r="AZ18" s="221">
        <f>'4.a Electric heating'!AV$43</f>
        <v>0.92649938397411702</v>
      </c>
      <c r="BA18" s="221">
        <f>'4.a Electric heating'!AW$43</f>
        <v>0.927307677880018</v>
      </c>
      <c r="BB18" s="221">
        <f>'4.a Electric heating'!AX$43</f>
        <v>0.92808817085348405</v>
      </c>
      <c r="BC18" s="221">
        <f>'4.a Electric heating'!AY$43</f>
        <v>0.92884181909601404</v>
      </c>
      <c r="BD18" s="221">
        <f>'4.a Electric heating'!AZ$43</f>
        <v>0.92956954592095398</v>
      </c>
      <c r="BE18" s="221">
        <f>'4.a Electric heating'!BA$43</f>
        <v>0.93027224288467103</v>
      </c>
      <c r="BF18" s="221">
        <f>'4.a Electric heating'!BB$43</f>
        <v>0.93095077087882505</v>
      </c>
      <c r="BG18" s="221">
        <f>'4.a Electric heating'!BC$43</f>
        <v>0.931605961185062</v>
      </c>
      <c r="BH18" s="221">
        <f>'4.a Electric heating'!BD$43</f>
        <v>0.93223861649344397</v>
      </c>
    </row>
    <row r="19" spans="1:60" s="8" customFormat="1" ht="15">
      <c r="A19" s="36" t="s">
        <v>7</v>
      </c>
      <c r="B19" s="36" t="s">
        <v>94</v>
      </c>
      <c r="C19" s="36" t="s">
        <v>17</v>
      </c>
      <c r="D19" s="24" t="s">
        <v>103</v>
      </c>
      <c r="E19" s="24" t="s">
        <v>423</v>
      </c>
      <c r="F19" s="1" t="s">
        <v>14</v>
      </c>
      <c r="G19" s="221">
        <f>'2.a-LTH-MTH1'!C60</f>
        <v>0.22800205883416391</v>
      </c>
      <c r="H19" s="221">
        <f>'2.a-LTH-MTH1'!D60</f>
        <v>0.22800205883416391</v>
      </c>
      <c r="I19" s="221">
        <f>'2.a-LTH-MTH1'!E60</f>
        <v>0.22800205883416391</v>
      </c>
      <c r="J19" s="221">
        <f>'2.a-LTH-MTH1'!F60</f>
        <v>0.22800205883416391</v>
      </c>
      <c r="K19" s="221">
        <f>'2.a-LTH-MTH1'!G60</f>
        <v>0.22800205883416391</v>
      </c>
      <c r="L19" s="221">
        <f>'2.a-LTH-MTH1'!H60</f>
        <v>0.22800205883416391</v>
      </c>
      <c r="M19" s="221">
        <f>'2.a-LTH-MTH1'!I60</f>
        <v>0.22800205883416391</v>
      </c>
      <c r="N19" s="221">
        <f>'2.a-LTH-MTH1'!J60</f>
        <v>0.22800205883416391</v>
      </c>
      <c r="O19" s="221">
        <f>'2.a-LTH-MTH1'!K60</f>
        <v>0.22800205883416391</v>
      </c>
      <c r="P19" s="221">
        <f>'2.a-LTH-MTH1'!L60</f>
        <v>0.22800205883416391</v>
      </c>
      <c r="Q19" s="221">
        <f>'2.a-LTH-MTH1'!M60</f>
        <v>0.22800205883416391</v>
      </c>
      <c r="R19" s="221">
        <f>'2.a-LTH-MTH1'!N60</f>
        <v>0.22800205883416391</v>
      </c>
      <c r="S19" s="221">
        <f>'2.a-LTH-MTH1'!O60</f>
        <v>0.22800205883416391</v>
      </c>
      <c r="T19" s="221">
        <f>'2.a-LTH-MTH1'!P60</f>
        <v>0.22800205883416391</v>
      </c>
      <c r="U19" s="221">
        <f>'2.a-LTH-MTH1'!Q60</f>
        <v>0.22800205883416391</v>
      </c>
      <c r="V19" s="221">
        <f>'2.a-LTH-MTH1'!R60</f>
        <v>0.22800205883416391</v>
      </c>
      <c r="W19" s="221">
        <f>'2.a-LTH-MTH1'!S60</f>
        <v>0.22800205883416391</v>
      </c>
      <c r="X19" s="221">
        <f>'2.a-LTH-MTH1'!T60</f>
        <v>0.22800205883416391</v>
      </c>
      <c r="Y19" s="221">
        <f>'2.a-LTH-MTH1'!U60</f>
        <v>0.22800205883416391</v>
      </c>
      <c r="Z19" s="221">
        <f>'2.a-LTH-MTH1'!V60</f>
        <v>0.22800205883416391</v>
      </c>
      <c r="AA19" s="221">
        <f>'2.a-LTH-MTH1'!W60</f>
        <v>0.22800205883416394</v>
      </c>
      <c r="AB19" s="221">
        <f>'2.a-LTH-MTH1'!X60</f>
        <v>0.22800205883416391</v>
      </c>
      <c r="AC19" s="221">
        <f>'2.a-LTH-MTH1'!Y60</f>
        <v>0.22800205883416391</v>
      </c>
      <c r="AD19" s="221">
        <f>'2.a-LTH-MTH1'!Z60</f>
        <v>0.22800205883416391</v>
      </c>
      <c r="AE19" s="221">
        <f>'2.a-LTH-MTH1'!AA60</f>
        <v>0.22800205883416391</v>
      </c>
      <c r="AF19" s="221">
        <f>'2.a-LTH-MTH1'!AB60</f>
        <v>0.22800205883416391</v>
      </c>
      <c r="AG19" s="221">
        <f>'2.a-LTH-MTH1'!AC60</f>
        <v>0.22800205883416391</v>
      </c>
      <c r="AH19" s="221">
        <f>'2.a-LTH-MTH1'!AD60</f>
        <v>0.22800205883416391</v>
      </c>
      <c r="AI19" s="221">
        <f>'2.a-LTH-MTH1'!AE60</f>
        <v>0.22800205883416391</v>
      </c>
      <c r="AJ19" s="221">
        <f>'2.a-LTH-MTH1'!AF60</f>
        <v>0.22800205883416391</v>
      </c>
      <c r="AK19" s="221">
        <f>'2.a-LTH-MTH1'!AG60</f>
        <v>0.22800205883416391</v>
      </c>
      <c r="AL19" s="221">
        <f>'2.a-LTH-MTH1'!AH60</f>
        <v>0.22800205883416391</v>
      </c>
      <c r="AM19" s="221">
        <f>'2.a-LTH-MTH1'!AI60</f>
        <v>0.22800205883416391</v>
      </c>
      <c r="AN19" s="221">
        <f>'2.a-LTH-MTH1'!AJ60</f>
        <v>0.22800205883416391</v>
      </c>
      <c r="AO19" s="221">
        <f>'2.a-LTH-MTH1'!AK60</f>
        <v>0.22800205883416391</v>
      </c>
      <c r="AP19" s="221">
        <f>'2.a-LTH-MTH1'!AL60</f>
        <v>0.22800205883416391</v>
      </c>
      <c r="AQ19" s="221">
        <f>'2.a-LTH-MTH1'!AM60</f>
        <v>0.22800205883416391</v>
      </c>
      <c r="AR19" s="221">
        <f>'2.a-LTH-MTH1'!AN60</f>
        <v>0.22800205883416391</v>
      </c>
      <c r="AS19" s="221">
        <f>'2.a-LTH-MTH1'!AO60</f>
        <v>0.22800205883416391</v>
      </c>
      <c r="AT19" s="221">
        <f>'2.a-LTH-MTH1'!AP60</f>
        <v>0.22800205883416391</v>
      </c>
      <c r="AU19" s="221">
        <f>'2.a-LTH-MTH1'!AQ60</f>
        <v>0.22800205883416388</v>
      </c>
      <c r="AV19" s="221">
        <f>'2.a-LTH-MTH1'!AR60</f>
        <v>0.22800205883416391</v>
      </c>
      <c r="AW19" s="221">
        <f>'2.a-LTH-MTH1'!AS60</f>
        <v>0.22800205883416391</v>
      </c>
      <c r="AX19" s="221">
        <f>'2.a-LTH-MTH1'!AT60</f>
        <v>0.22800205883416391</v>
      </c>
      <c r="AY19" s="221">
        <f>'2.a-LTH-MTH1'!AU60</f>
        <v>0.22800205883416391</v>
      </c>
      <c r="AZ19" s="221">
        <f>'2.a-LTH-MTH1'!AV60</f>
        <v>0.22800205883416391</v>
      </c>
      <c r="BA19" s="221">
        <f>'2.a-LTH-MTH1'!AW60</f>
        <v>0.22800205883416391</v>
      </c>
      <c r="BB19" s="221">
        <f>'2.a-LTH-MTH1'!AX60</f>
        <v>0.22800205883416391</v>
      </c>
      <c r="BC19" s="221">
        <f>'2.a-LTH-MTH1'!AY60</f>
        <v>0.22800205883416391</v>
      </c>
      <c r="BD19" s="221">
        <f>'2.a-LTH-MTH1'!AZ60</f>
        <v>0.22800205883416391</v>
      </c>
      <c r="BE19" s="221">
        <f>'2.a-LTH-MTH1'!BA60</f>
        <v>0.22800205883416391</v>
      </c>
      <c r="BF19" s="221">
        <f>'2.a-LTH-MTH1'!BB60</f>
        <v>0.22800205883416391</v>
      </c>
      <c r="BG19" s="221">
        <f>'2.a-LTH-MTH1'!BC60</f>
        <v>0.22800205883416391</v>
      </c>
      <c r="BH19" s="221">
        <f>'2.a-LTH-MTH1'!BD60</f>
        <v>0.22800205883416391</v>
      </c>
    </row>
    <row r="20" spans="1:60" ht="15">
      <c r="A20" s="36" t="s">
        <v>7</v>
      </c>
      <c r="B20" s="36" t="s">
        <v>94</v>
      </c>
      <c r="C20" s="36" t="s">
        <v>17</v>
      </c>
      <c r="D20" t="s">
        <v>105</v>
      </c>
      <c r="E20" t="s">
        <v>106</v>
      </c>
      <c r="F20" s="1" t="s">
        <v>12</v>
      </c>
      <c r="G20" s="220">
        <f>'4.c Electricity breakdown'!C172</f>
        <v>0.15</v>
      </c>
      <c r="H20" s="220">
        <f>'4.c Electricity breakdown'!D172</f>
        <v>0.15</v>
      </c>
      <c r="I20" s="220">
        <f>'4.c Electricity breakdown'!E172</f>
        <v>0.15</v>
      </c>
      <c r="J20" s="220">
        <f>'4.c Electricity breakdown'!F172</f>
        <v>0.15</v>
      </c>
      <c r="K20" s="220">
        <f>'4.c Electricity breakdown'!G172</f>
        <v>0.15</v>
      </c>
      <c r="L20" s="220">
        <f>'4.c Electricity breakdown'!H172</f>
        <v>0.15</v>
      </c>
      <c r="M20" s="220">
        <f>'4.c Electricity breakdown'!I172</f>
        <v>0.15</v>
      </c>
      <c r="N20" s="220">
        <f>'4.c Electricity breakdown'!J172</f>
        <v>0.15</v>
      </c>
      <c r="O20" s="220">
        <f>'4.c Electricity breakdown'!K172</f>
        <v>0.15</v>
      </c>
      <c r="P20" s="220">
        <f>'4.c Electricity breakdown'!L172</f>
        <v>0.15</v>
      </c>
      <c r="Q20" s="220">
        <f>'4.c Electricity breakdown'!M172</f>
        <v>0.15</v>
      </c>
      <c r="R20" s="220">
        <f>'4.c Electricity breakdown'!N172</f>
        <v>0.15</v>
      </c>
      <c r="S20" s="220">
        <f>'4.c Electricity breakdown'!O172</f>
        <v>0.15</v>
      </c>
      <c r="T20" s="220">
        <f>'4.c Electricity breakdown'!P172</f>
        <v>0.15</v>
      </c>
      <c r="U20" s="220">
        <f>'4.c Electricity breakdown'!Q172</f>
        <v>0.15</v>
      </c>
      <c r="V20" s="220">
        <f>'4.c Electricity breakdown'!R172</f>
        <v>0.15</v>
      </c>
      <c r="W20" s="220">
        <f>'4.c Electricity breakdown'!S172</f>
        <v>0.15</v>
      </c>
      <c r="X20" s="220">
        <f>'4.c Electricity breakdown'!T172</f>
        <v>0.15</v>
      </c>
      <c r="Y20" s="220">
        <f>'4.c Electricity breakdown'!U172</f>
        <v>0.15</v>
      </c>
      <c r="Z20" s="220">
        <f>'4.c Electricity breakdown'!V172</f>
        <v>0.15</v>
      </c>
      <c r="AA20" s="220">
        <f>'4.c Electricity breakdown'!W172</f>
        <v>0.15</v>
      </c>
      <c r="AB20" s="220">
        <f>'4.c Electricity breakdown'!X172</f>
        <v>0.15</v>
      </c>
      <c r="AC20" s="220">
        <f>'4.c Electricity breakdown'!Y172</f>
        <v>0.15</v>
      </c>
      <c r="AD20" s="220">
        <f>'4.c Electricity breakdown'!Z172</f>
        <v>0.15</v>
      </c>
      <c r="AE20" s="220">
        <f>'4.c Electricity breakdown'!AA172</f>
        <v>0.15</v>
      </c>
      <c r="AF20" s="220">
        <f>'4.c Electricity breakdown'!AB172</f>
        <v>0.15</v>
      </c>
      <c r="AG20" s="220">
        <f>'4.c Electricity breakdown'!AC172</f>
        <v>0.15</v>
      </c>
      <c r="AH20" s="220">
        <f>'4.c Electricity breakdown'!AD172</f>
        <v>0.15</v>
      </c>
      <c r="AI20" s="220">
        <f>'4.c Electricity breakdown'!AE172</f>
        <v>0.15</v>
      </c>
      <c r="AJ20" s="220">
        <f>'4.c Electricity breakdown'!AF172</f>
        <v>0.15</v>
      </c>
      <c r="AK20" s="220">
        <f>'4.c Electricity breakdown'!AG172</f>
        <v>0.15</v>
      </c>
      <c r="AL20" s="220">
        <f>'4.c Electricity breakdown'!AH172</f>
        <v>0.15</v>
      </c>
      <c r="AM20" s="220">
        <f>'4.c Electricity breakdown'!AI172</f>
        <v>0.15</v>
      </c>
      <c r="AN20" s="220">
        <f>'4.c Electricity breakdown'!AJ172</f>
        <v>0.15</v>
      </c>
      <c r="AO20" s="220">
        <f>'4.c Electricity breakdown'!AK172</f>
        <v>0.15</v>
      </c>
      <c r="AP20" s="220">
        <f>'4.c Electricity breakdown'!AL172</f>
        <v>0.15</v>
      </c>
      <c r="AQ20" s="220">
        <f>'4.c Electricity breakdown'!AM172</f>
        <v>0.15</v>
      </c>
      <c r="AR20" s="220">
        <f>'4.c Electricity breakdown'!AN172</f>
        <v>0.15</v>
      </c>
      <c r="AS20" s="220">
        <f>'4.c Electricity breakdown'!AO172</f>
        <v>0.15</v>
      </c>
      <c r="AT20" s="220">
        <f>'4.c Electricity breakdown'!AP172</f>
        <v>0.15</v>
      </c>
      <c r="AU20" s="220">
        <f>'4.c Electricity breakdown'!AQ172</f>
        <v>0.15</v>
      </c>
      <c r="AV20" s="220">
        <f>'4.c Electricity breakdown'!AR172</f>
        <v>0.15</v>
      </c>
      <c r="AW20" s="220">
        <f>'4.c Electricity breakdown'!AS172</f>
        <v>0.15</v>
      </c>
      <c r="AX20" s="220">
        <f>'4.c Electricity breakdown'!AT172</f>
        <v>0.15</v>
      </c>
      <c r="AY20" s="220">
        <f>'4.c Electricity breakdown'!AU172</f>
        <v>0.15</v>
      </c>
      <c r="AZ20" s="220">
        <f>'4.c Electricity breakdown'!AV172</f>
        <v>0.15</v>
      </c>
      <c r="BA20" s="220">
        <f>'4.c Electricity breakdown'!AW172</f>
        <v>0.15</v>
      </c>
      <c r="BB20" s="220">
        <f>'4.c Electricity breakdown'!AX172</f>
        <v>0.15</v>
      </c>
      <c r="BC20" s="220">
        <f>'4.c Electricity breakdown'!AY172</f>
        <v>0.15</v>
      </c>
      <c r="BD20" s="220">
        <f>'4.c Electricity breakdown'!AZ172</f>
        <v>0.15</v>
      </c>
      <c r="BE20" s="220">
        <f>'4.c Electricity breakdown'!BA172</f>
        <v>0.15</v>
      </c>
      <c r="BF20" s="220">
        <f>'4.c Electricity breakdown'!BB172</f>
        <v>0.15</v>
      </c>
      <c r="BG20" s="220">
        <f>'4.c Electricity breakdown'!BC172</f>
        <v>0.15</v>
      </c>
      <c r="BH20" s="220">
        <f>'4.c Electricity breakdown'!BD172</f>
        <v>0.15</v>
      </c>
    </row>
    <row r="21" spans="1:60" ht="15">
      <c r="A21" s="36" t="s">
        <v>7</v>
      </c>
      <c r="B21" s="36" t="s">
        <v>94</v>
      </c>
      <c r="C21" s="36" t="s">
        <v>17</v>
      </c>
      <c r="D21" t="s">
        <v>105</v>
      </c>
      <c r="E21" t="s">
        <v>106</v>
      </c>
      <c r="F21" s="1" t="s">
        <v>13</v>
      </c>
      <c r="G21" s="220">
        <f>'1. Lighting'!C59</f>
        <v>1.7071742313323573E-2</v>
      </c>
      <c r="H21" s="220">
        <f>'1. Lighting'!D59</f>
        <v>1.7462371888726208E-2</v>
      </c>
      <c r="I21" s="220">
        <f>'1. Lighting'!E59</f>
        <v>1.7853001464128843E-2</v>
      </c>
      <c r="J21" s="220">
        <f>'1. Lighting'!F59</f>
        <v>1.8243631039531479E-2</v>
      </c>
      <c r="K21" s="220">
        <f>'1. Lighting'!G59</f>
        <v>1.8634260614934114E-2</v>
      </c>
      <c r="L21" s="220">
        <f>'1. Lighting'!H59</f>
        <v>1.9024890190336749E-2</v>
      </c>
      <c r="M21" s="220">
        <f>'1. Lighting'!I59</f>
        <v>1.9415519765739384E-2</v>
      </c>
      <c r="N21" s="220">
        <f>'1. Lighting'!J59</f>
        <v>1.9806149341142019E-2</v>
      </c>
      <c r="O21" s="220">
        <f>'1. Lighting'!K59</f>
        <v>2.0196778916544655E-2</v>
      </c>
      <c r="P21" s="220">
        <f>'1. Lighting'!L59</f>
        <v>2.058740849194729E-2</v>
      </c>
      <c r="Q21" s="220">
        <f>'1. Lighting'!M59</f>
        <v>2.0978038067349925E-2</v>
      </c>
      <c r="R21" s="220">
        <f>'1. Lighting'!N59</f>
        <v>2.136866764275256E-2</v>
      </c>
      <c r="S21" s="220">
        <f>'1. Lighting'!O59</f>
        <v>2.1759297218155196E-2</v>
      </c>
      <c r="T21" s="220">
        <f>'1. Lighting'!P59</f>
        <v>2.2149926793557831E-2</v>
      </c>
      <c r="U21" s="220">
        <f>'1. Lighting'!Q59</f>
        <v>2.2540556368960466E-2</v>
      </c>
      <c r="V21" s="220">
        <f>'1. Lighting'!R59</f>
        <v>2.2931185944363101E-2</v>
      </c>
      <c r="W21" s="220">
        <f>'1. Lighting'!S59</f>
        <v>2.3321815519765737E-2</v>
      </c>
      <c r="X21" s="220">
        <f>'1. Lighting'!T59</f>
        <v>2.3712445095168372E-2</v>
      </c>
      <c r="Y21" s="220">
        <f>'1. Lighting'!U59</f>
        <v>2.4103074670571007E-2</v>
      </c>
      <c r="Z21" s="220">
        <f>'1. Lighting'!V59</f>
        <v>2.4493704245973642E-2</v>
      </c>
      <c r="AA21" s="220">
        <f>'1. Lighting'!W59</f>
        <v>2.4884333821376278E-2</v>
      </c>
      <c r="AB21" s="220">
        <f>'1. Lighting'!X59</f>
        <v>2.5274963396778913E-2</v>
      </c>
      <c r="AC21" s="220">
        <f>'1. Lighting'!Y59</f>
        <v>2.5665592972181552E-2</v>
      </c>
      <c r="AD21" s="220">
        <f>'1. Lighting'!Z59</f>
        <v>2.6056222547584187E-2</v>
      </c>
      <c r="AE21" s="220">
        <f>'1. Lighting'!AA59</f>
        <v>2.6446852122986822E-2</v>
      </c>
      <c r="AF21" s="220">
        <f>'1. Lighting'!AB59</f>
        <v>2.6837481698389457E-2</v>
      </c>
      <c r="AG21" s="220">
        <f>'1. Lighting'!AC59</f>
        <v>2.7228111273792092E-2</v>
      </c>
      <c r="AH21" s="220">
        <f>'1. Lighting'!AD59</f>
        <v>2.7618740849194728E-2</v>
      </c>
      <c r="AI21" s="220">
        <f>'1. Lighting'!AE59</f>
        <v>2.8009370424597363E-2</v>
      </c>
      <c r="AJ21" s="220">
        <f>'1. Lighting'!AF59</f>
        <v>2.8399999999999998E-2</v>
      </c>
      <c r="AK21" s="220">
        <f>'1. Lighting'!AG59</f>
        <v>2.8790629575402633E-2</v>
      </c>
      <c r="AL21" s="220">
        <f>'1. Lighting'!AH59</f>
        <v>2.9181259150805269E-2</v>
      </c>
      <c r="AM21" s="220">
        <f>'1. Lighting'!AI59</f>
        <v>2.9571888726207904E-2</v>
      </c>
      <c r="AN21" s="220">
        <f>'1. Lighting'!AJ59</f>
        <v>2.9962518301610539E-2</v>
      </c>
      <c r="AO21" s="220">
        <f>'1. Lighting'!AK59</f>
        <v>3.0353147877013174E-2</v>
      </c>
      <c r="AP21" s="220">
        <f>'1. Lighting'!AL59</f>
        <v>3.074377745241581E-2</v>
      </c>
      <c r="AQ21" s="220">
        <f>'1. Lighting'!AM59</f>
        <v>3.1134407027818445E-2</v>
      </c>
      <c r="AR21" s="220">
        <f>'1. Lighting'!AN59</f>
        <v>3.1525036603221077E-2</v>
      </c>
      <c r="AS21" s="220">
        <f>'1. Lighting'!AO59</f>
        <v>3.1915666178623715E-2</v>
      </c>
      <c r="AT21" s="220">
        <f>'1. Lighting'!AP59</f>
        <v>3.2306295754026347E-2</v>
      </c>
      <c r="AU21" s="220">
        <f>'1. Lighting'!AQ59</f>
        <v>3.2696925329428986E-2</v>
      </c>
      <c r="AV21" s="220">
        <f>'1. Lighting'!AR59</f>
        <v>3.3087554904831618E-2</v>
      </c>
      <c r="AW21" s="220">
        <f>'1. Lighting'!AS59</f>
        <v>3.3478184480234256E-2</v>
      </c>
      <c r="AX21" s="220">
        <f>'1. Lighting'!AT59</f>
        <v>3.3868814055636895E-2</v>
      </c>
      <c r="AY21" s="220">
        <f>'1. Lighting'!AU59</f>
        <v>3.4259443631039527E-2</v>
      </c>
      <c r="AZ21" s="220">
        <f>'1. Lighting'!AV59</f>
        <v>3.4650073206442165E-2</v>
      </c>
      <c r="BA21" s="220">
        <f>'1. Lighting'!AW59</f>
        <v>3.5040702781844797E-2</v>
      </c>
      <c r="BB21" s="220">
        <f>'1. Lighting'!AX59</f>
        <v>3.5431332357247436E-2</v>
      </c>
      <c r="BC21" s="220">
        <f>'1. Lighting'!AY59</f>
        <v>3.5821961932650068E-2</v>
      </c>
      <c r="BD21" s="220">
        <f>'1. Lighting'!AZ59</f>
        <v>3.6212591508052706E-2</v>
      </c>
      <c r="BE21" s="220">
        <f>'1. Lighting'!BA59</f>
        <v>3.6603221083455345E-2</v>
      </c>
      <c r="BF21" s="220">
        <f>'1. Lighting'!BB59</f>
        <v>3.6993850658857977E-2</v>
      </c>
      <c r="BG21" s="220">
        <f>'1. Lighting'!BC59</f>
        <v>3.7384480234260616E-2</v>
      </c>
      <c r="BH21" s="220">
        <f>'1. Lighting'!BD59</f>
        <v>3.7775109809663247E-2</v>
      </c>
    </row>
    <row r="22" spans="1:60" ht="15">
      <c r="A22" s="36" t="s">
        <v>7</v>
      </c>
      <c r="B22" s="36" t="s">
        <v>94</v>
      </c>
      <c r="C22" s="36" t="s">
        <v>17</v>
      </c>
      <c r="D22" t="s">
        <v>105</v>
      </c>
      <c r="E22" t="s">
        <v>106</v>
      </c>
      <c r="F22" s="1" t="s">
        <v>14</v>
      </c>
      <c r="G22" s="220">
        <f>'1. Lighting'!C60</f>
        <v>1</v>
      </c>
      <c r="H22" s="220">
        <f>'1. Lighting'!D60</f>
        <v>1</v>
      </c>
      <c r="I22" s="220">
        <f>'1. Lighting'!E60</f>
        <v>1</v>
      </c>
      <c r="J22" s="220">
        <f>'1. Lighting'!F60</f>
        <v>1</v>
      </c>
      <c r="K22" s="220">
        <f>'1. Lighting'!G60</f>
        <v>1</v>
      </c>
      <c r="L22" s="220">
        <f>'1. Lighting'!H60</f>
        <v>1</v>
      </c>
      <c r="M22" s="220">
        <f>'1. Lighting'!I60</f>
        <v>1</v>
      </c>
      <c r="N22" s="220">
        <f>'1. Lighting'!J60</f>
        <v>1</v>
      </c>
      <c r="O22" s="220">
        <f>'1. Lighting'!K60</f>
        <v>1</v>
      </c>
      <c r="P22" s="220">
        <f>'1. Lighting'!L60</f>
        <v>1</v>
      </c>
      <c r="Q22" s="220">
        <f>'1. Lighting'!M60</f>
        <v>1</v>
      </c>
      <c r="R22" s="220">
        <f>'1. Lighting'!N60</f>
        <v>1</v>
      </c>
      <c r="S22" s="220">
        <f>'1. Lighting'!O60</f>
        <v>1</v>
      </c>
      <c r="T22" s="220">
        <f>'1. Lighting'!P60</f>
        <v>1</v>
      </c>
      <c r="U22" s="220">
        <f>'1. Lighting'!Q60</f>
        <v>1</v>
      </c>
      <c r="V22" s="220">
        <f>'1. Lighting'!R60</f>
        <v>1</v>
      </c>
      <c r="W22" s="220">
        <f>'1. Lighting'!S60</f>
        <v>1</v>
      </c>
      <c r="X22" s="220">
        <f>'1. Lighting'!T60</f>
        <v>1</v>
      </c>
      <c r="Y22" s="220">
        <f>'1. Lighting'!U60</f>
        <v>1</v>
      </c>
      <c r="Z22" s="220">
        <f>'1. Lighting'!V60</f>
        <v>1</v>
      </c>
      <c r="AA22" s="220">
        <f>'1. Lighting'!W60</f>
        <v>1</v>
      </c>
      <c r="AB22" s="220">
        <f>'1. Lighting'!X60</f>
        <v>1</v>
      </c>
      <c r="AC22" s="220">
        <f>'1. Lighting'!Y60</f>
        <v>1</v>
      </c>
      <c r="AD22" s="220">
        <f>'1. Lighting'!Z60</f>
        <v>1</v>
      </c>
      <c r="AE22" s="220">
        <f>'1. Lighting'!AA60</f>
        <v>1</v>
      </c>
      <c r="AF22" s="220">
        <f>'1. Lighting'!AB60</f>
        <v>1</v>
      </c>
      <c r="AG22" s="220">
        <f>'1. Lighting'!AC60</f>
        <v>1</v>
      </c>
      <c r="AH22" s="220">
        <f>'1. Lighting'!AD60</f>
        <v>1</v>
      </c>
      <c r="AI22" s="220">
        <f>'1. Lighting'!AE60</f>
        <v>1</v>
      </c>
      <c r="AJ22" s="220">
        <f>'1. Lighting'!AF60</f>
        <v>1</v>
      </c>
      <c r="AK22" s="220">
        <f>'1. Lighting'!AG60</f>
        <v>1</v>
      </c>
      <c r="AL22" s="220">
        <f>'1. Lighting'!AH60</f>
        <v>1</v>
      </c>
      <c r="AM22" s="220">
        <f>'1. Lighting'!AI60</f>
        <v>1</v>
      </c>
      <c r="AN22" s="220">
        <f>'1. Lighting'!AJ60</f>
        <v>1</v>
      </c>
      <c r="AO22" s="220">
        <f>'1. Lighting'!AK60</f>
        <v>1</v>
      </c>
      <c r="AP22" s="220">
        <f>'1. Lighting'!AL60</f>
        <v>1</v>
      </c>
      <c r="AQ22" s="220">
        <f>'1. Lighting'!AM60</f>
        <v>1</v>
      </c>
      <c r="AR22" s="220">
        <f>'1. Lighting'!AN60</f>
        <v>1</v>
      </c>
      <c r="AS22" s="220">
        <f>'1. Lighting'!AO60</f>
        <v>1</v>
      </c>
      <c r="AT22" s="220">
        <f>'1. Lighting'!AP60</f>
        <v>1</v>
      </c>
      <c r="AU22" s="220">
        <f>'1. Lighting'!AQ60</f>
        <v>1</v>
      </c>
      <c r="AV22" s="220">
        <f>'1. Lighting'!AR60</f>
        <v>1</v>
      </c>
      <c r="AW22" s="220">
        <f>'1. Lighting'!AS60</f>
        <v>1</v>
      </c>
      <c r="AX22" s="220">
        <f>'1. Lighting'!AT60</f>
        <v>1</v>
      </c>
      <c r="AY22" s="220">
        <f>'1. Lighting'!AU60</f>
        <v>1</v>
      </c>
      <c r="AZ22" s="220">
        <f>'1. Lighting'!AV60</f>
        <v>1</v>
      </c>
      <c r="BA22" s="220">
        <f>'1. Lighting'!AW60</f>
        <v>1</v>
      </c>
      <c r="BB22" s="220">
        <f>'1. Lighting'!AX60</f>
        <v>1</v>
      </c>
      <c r="BC22" s="220">
        <f>'1. Lighting'!AY60</f>
        <v>1</v>
      </c>
      <c r="BD22" s="220">
        <f>'1. Lighting'!AZ60</f>
        <v>1</v>
      </c>
      <c r="BE22" s="220">
        <f>'1. Lighting'!BA60</f>
        <v>1</v>
      </c>
      <c r="BF22" s="220">
        <f>'1. Lighting'!BB60</f>
        <v>1</v>
      </c>
      <c r="BG22" s="220">
        <f>'1. Lighting'!BC60</f>
        <v>1</v>
      </c>
      <c r="BH22" s="220">
        <f>'1. Lighting'!BD60</f>
        <v>1</v>
      </c>
    </row>
    <row r="23" spans="1:60" s="5" customFormat="1" ht="15">
      <c r="A23" s="4" t="s">
        <v>7</v>
      </c>
      <c r="B23" s="4" t="s">
        <v>94</v>
      </c>
      <c r="C23" s="4" t="s">
        <v>18</v>
      </c>
      <c r="D23" s="4"/>
      <c r="E23" s="4"/>
      <c r="F23" s="4" t="s">
        <v>11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>
        <v>39</v>
      </c>
      <c r="U23" s="4">
        <v>37</v>
      </c>
      <c r="V23" s="4">
        <v>36</v>
      </c>
      <c r="W23" s="4">
        <v>40</v>
      </c>
      <c r="X23" s="4">
        <v>30</v>
      </c>
      <c r="Y23" s="4">
        <v>27</v>
      </c>
      <c r="Z23" s="4">
        <v>21</v>
      </c>
      <c r="AA23" s="4">
        <v>21</v>
      </c>
      <c r="AB23" s="4">
        <v>18</v>
      </c>
      <c r="AC23" s="4">
        <v>15</v>
      </c>
      <c r="AD23" s="4">
        <v>16</v>
      </c>
      <c r="AE23" s="4">
        <v>16</v>
      </c>
      <c r="AF23" s="4">
        <v>16</v>
      </c>
      <c r="AG23" s="4">
        <v>14</v>
      </c>
      <c r="AH23" s="4">
        <v>14</v>
      </c>
      <c r="AI23" s="4">
        <v>14</v>
      </c>
      <c r="AJ23" s="4">
        <v>14</v>
      </c>
      <c r="AK23" s="4">
        <v>14</v>
      </c>
      <c r="AL23" s="4">
        <v>19</v>
      </c>
      <c r="AM23" s="4">
        <v>24</v>
      </c>
      <c r="AN23" s="4">
        <v>19</v>
      </c>
      <c r="AO23" s="4">
        <v>25</v>
      </c>
      <c r="AP23" s="4">
        <v>43</v>
      </c>
      <c r="AQ23" s="4">
        <v>25</v>
      </c>
      <c r="AR23" s="4">
        <v>9</v>
      </c>
      <c r="AS23" s="4">
        <v>17</v>
      </c>
      <c r="AT23" s="4">
        <v>60</v>
      </c>
      <c r="AU23" s="4">
        <v>60</v>
      </c>
      <c r="AV23" s="4">
        <v>34</v>
      </c>
      <c r="AW23" s="4">
        <v>39</v>
      </c>
      <c r="AX23" s="4">
        <v>46</v>
      </c>
      <c r="AY23" s="4">
        <v>25</v>
      </c>
      <c r="AZ23" s="4">
        <v>15</v>
      </c>
      <c r="BA23" s="4">
        <v>47</v>
      </c>
      <c r="BB23" s="4">
        <v>44</v>
      </c>
      <c r="BC23" s="4">
        <v>26</v>
      </c>
      <c r="BD23" s="4">
        <v>19</v>
      </c>
      <c r="BE23" s="4">
        <v>16</v>
      </c>
      <c r="BF23" s="4">
        <v>11</v>
      </c>
      <c r="BG23" s="4">
        <v>12</v>
      </c>
      <c r="BH23" s="4">
        <v>13</v>
      </c>
    </row>
    <row r="24" spans="1:60" s="5" customFormat="1" ht="15">
      <c r="A24" s="4" t="s">
        <v>7</v>
      </c>
      <c r="B24" s="4" t="s">
        <v>94</v>
      </c>
      <c r="C24" s="4" t="s">
        <v>18</v>
      </c>
      <c r="D24" s="4"/>
      <c r="E24" s="4"/>
      <c r="F24" s="4" t="s">
        <v>52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>
        <v>1.01188314047014E-3</v>
      </c>
      <c r="U24" s="4">
        <v>9.2391440057931903E-4</v>
      </c>
      <c r="V24" s="4">
        <v>8.9583437017866905E-4</v>
      </c>
      <c r="W24" s="4">
        <v>9.2242413061525703E-4</v>
      </c>
      <c r="X24" s="4">
        <v>6.7052591582664699E-4</v>
      </c>
      <c r="Y24" s="4">
        <v>5.8312815861085896E-4</v>
      </c>
      <c r="Z24" s="4">
        <v>4.2649119600316799E-4</v>
      </c>
      <c r="AA24" s="4">
        <v>4.3645432817208799E-4</v>
      </c>
      <c r="AB24" s="4">
        <v>3.8847523470378798E-4</v>
      </c>
      <c r="AC24" s="4">
        <v>3.3123550844650499E-4</v>
      </c>
      <c r="AD24" s="4">
        <v>3.4418224449846201E-4</v>
      </c>
      <c r="AE24" s="4">
        <v>3.4170510849137201E-4</v>
      </c>
      <c r="AF24" s="4">
        <v>3.3720415604122299E-4</v>
      </c>
      <c r="AG24" s="4">
        <v>2.9440834437364599E-4</v>
      </c>
      <c r="AH24" s="4">
        <v>2.8504530184261399E-4</v>
      </c>
      <c r="AI24" s="4">
        <v>2.57423922037326E-4</v>
      </c>
      <c r="AJ24" s="4">
        <v>2.3973834272308499E-4</v>
      </c>
      <c r="AK24" s="4">
        <v>2.3097736421830701E-4</v>
      </c>
      <c r="AL24" s="4">
        <v>3.0090429659661403E-4</v>
      </c>
      <c r="AM24" s="4">
        <v>3.7586919751926302E-4</v>
      </c>
      <c r="AN24" s="4">
        <v>3.0479001572074799E-4</v>
      </c>
      <c r="AO24" s="4">
        <v>3.80442226043553E-4</v>
      </c>
      <c r="AP24" s="4">
        <v>6.2438287738862805E-4</v>
      </c>
      <c r="AQ24" s="4">
        <v>3.6077639079298699E-4</v>
      </c>
      <c r="AR24" s="4">
        <v>1.2291052114061E-4</v>
      </c>
      <c r="AS24" s="4">
        <v>2.1825371352274299E-4</v>
      </c>
      <c r="AT24" s="4">
        <v>7.4923203716190903E-4</v>
      </c>
      <c r="AU24" s="4">
        <v>7.0182005333832402E-4</v>
      </c>
      <c r="AV24" s="4">
        <v>3.7948969797084599E-4</v>
      </c>
      <c r="AW24" s="4">
        <v>4.2894380836110499E-4</v>
      </c>
      <c r="AX24" s="4">
        <v>4.7907185036294902E-4</v>
      </c>
      <c r="AY24" s="4">
        <v>2.5155207631083801E-4</v>
      </c>
      <c r="AZ24" s="4">
        <v>1.4697812965430701E-4</v>
      </c>
      <c r="BA24" s="4">
        <v>4.7307498741821802E-4</v>
      </c>
      <c r="BB24" s="4">
        <v>4.3246643470739698E-4</v>
      </c>
      <c r="BC24" s="4">
        <v>2.6532507423999697E-4</v>
      </c>
      <c r="BD24" s="4">
        <v>2.08940451971188E-4</v>
      </c>
      <c r="BE24" s="4">
        <v>1.7346429887898701E-4</v>
      </c>
      <c r="BF24" s="4">
        <v>1.23823675086677E-4</v>
      </c>
      <c r="BG24" s="4">
        <v>1.4174344436569799E-4</v>
      </c>
      <c r="BH24" s="4">
        <v>1.5960124243428699E-4</v>
      </c>
    </row>
    <row r="25" spans="1:60" ht="15">
      <c r="A25" s="36" t="s">
        <v>7</v>
      </c>
      <c r="B25" s="36" t="s">
        <v>94</v>
      </c>
      <c r="C25" s="36" t="s">
        <v>18</v>
      </c>
      <c r="D25" s="18" t="s">
        <v>142</v>
      </c>
      <c r="E25" s="18" t="s">
        <v>142</v>
      </c>
      <c r="F25" s="1" t="s">
        <v>12</v>
      </c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19"/>
      <c r="T25" s="220">
        <v>1</v>
      </c>
      <c r="U25" s="220">
        <v>1</v>
      </c>
      <c r="V25" s="220">
        <v>1</v>
      </c>
      <c r="W25" s="220">
        <v>1</v>
      </c>
      <c r="X25" s="220">
        <v>1</v>
      </c>
      <c r="Y25" s="220">
        <v>1</v>
      </c>
      <c r="Z25" s="220">
        <v>1</v>
      </c>
      <c r="AA25" s="220">
        <v>1</v>
      </c>
      <c r="AB25" s="220">
        <v>1</v>
      </c>
      <c r="AC25" s="220">
        <v>1</v>
      </c>
      <c r="AD25" s="220">
        <v>1</v>
      </c>
      <c r="AE25" s="220">
        <v>1</v>
      </c>
      <c r="AF25" s="220">
        <v>1</v>
      </c>
      <c r="AG25" s="220">
        <v>1</v>
      </c>
      <c r="AH25" s="220">
        <v>1</v>
      </c>
      <c r="AI25" s="220">
        <v>1</v>
      </c>
      <c r="AJ25" s="220">
        <v>1</v>
      </c>
      <c r="AK25" s="220">
        <v>1</v>
      </c>
      <c r="AL25" s="220">
        <v>1</v>
      </c>
      <c r="AM25" s="220">
        <v>1</v>
      </c>
      <c r="AN25" s="220">
        <v>1</v>
      </c>
      <c r="AO25" s="220">
        <v>1</v>
      </c>
      <c r="AP25" s="220">
        <v>1</v>
      </c>
      <c r="AQ25" s="220">
        <v>1</v>
      </c>
      <c r="AR25" s="220">
        <v>1</v>
      </c>
      <c r="AS25" s="220">
        <v>1</v>
      </c>
      <c r="AT25" s="220">
        <v>1</v>
      </c>
      <c r="AU25" s="220">
        <v>1</v>
      </c>
      <c r="AV25" s="220">
        <v>1</v>
      </c>
      <c r="AW25" s="220">
        <v>1</v>
      </c>
      <c r="AX25" s="220">
        <v>1</v>
      </c>
      <c r="AY25" s="220">
        <v>1</v>
      </c>
      <c r="AZ25" s="220">
        <v>1</v>
      </c>
      <c r="BA25" s="220">
        <v>1</v>
      </c>
      <c r="BB25" s="220">
        <v>1</v>
      </c>
      <c r="BC25" s="220">
        <v>1</v>
      </c>
      <c r="BD25" s="220">
        <v>1</v>
      </c>
      <c r="BE25" s="220">
        <v>1</v>
      </c>
      <c r="BF25" s="220">
        <v>1</v>
      </c>
      <c r="BG25" s="220">
        <v>1</v>
      </c>
      <c r="BH25" s="220">
        <v>1</v>
      </c>
    </row>
    <row r="26" spans="1:60" ht="15">
      <c r="A26" s="36" t="s">
        <v>7</v>
      </c>
      <c r="B26" s="36" t="s">
        <v>94</v>
      </c>
      <c r="C26" s="36" t="s">
        <v>18</v>
      </c>
      <c r="D26" s="18" t="s">
        <v>142</v>
      </c>
      <c r="E26" s="18" t="s">
        <v>142</v>
      </c>
      <c r="F26" s="1" t="s">
        <v>13</v>
      </c>
      <c r="G26" s="219"/>
      <c r="H26" s="219"/>
      <c r="I26" s="219"/>
      <c r="J26" s="219"/>
      <c r="K26" s="219"/>
      <c r="L26" s="219"/>
      <c r="M26" s="219"/>
      <c r="N26" s="219"/>
      <c r="O26" s="219"/>
      <c r="P26" s="219"/>
      <c r="Q26" s="219"/>
      <c r="R26" s="219"/>
      <c r="S26" s="219"/>
      <c r="T26" s="220">
        <f>'3. Mecanical drive'!P$60</f>
        <v>9.4794627298089379E-2</v>
      </c>
      <c r="U26" s="220">
        <f>'3. Mecanical drive'!Q$60</f>
        <v>9.5261965973155616E-2</v>
      </c>
      <c r="V26" s="220">
        <f>'3. Mecanical drive'!R$60</f>
        <v>9.5729304648221256E-2</v>
      </c>
      <c r="W26" s="220">
        <f>'3. Mecanical drive'!S$60</f>
        <v>9.6196643323287492E-2</v>
      </c>
      <c r="X26" s="220">
        <f>'3. Mecanical drive'!T$60</f>
        <v>9.6663981998353132E-2</v>
      </c>
      <c r="Y26" s="220">
        <f>'3. Mecanical drive'!U$60</f>
        <v>9.7131320673418745E-2</v>
      </c>
      <c r="Z26" s="220">
        <f>'3. Mecanical drive'!V$60</f>
        <v>9.7598659348484995E-2</v>
      </c>
      <c r="AA26" s="220">
        <f>'3. Mecanical drive'!W$60</f>
        <v>9.8065998023550621E-2</v>
      </c>
      <c r="AB26" s="220">
        <f>'3. Mecanical drive'!X$60</f>
        <v>9.8533336698616872E-2</v>
      </c>
      <c r="AC26" s="220">
        <f>'3. Mecanical drive'!Y$60</f>
        <v>9.9000675373682512E-2</v>
      </c>
      <c r="AD26" s="220">
        <f>'3. Mecanical drive'!Z$60</f>
        <v>9.9468014048748124E-2</v>
      </c>
      <c r="AE26" s="220">
        <f>'3. Mecanical drive'!AA$60</f>
        <v>9.9935352723814375E-2</v>
      </c>
      <c r="AF26" s="220">
        <f>'3. Mecanical drive'!AB$60</f>
        <v>0.10040269139888</v>
      </c>
      <c r="AG26" s="220">
        <f>'3. Mecanical drive'!AC$60</f>
        <v>0.10087003007394625</v>
      </c>
      <c r="AH26" s="220">
        <f>'3. Mecanical drive'!AD$60</f>
        <v>0.10133736874901186</v>
      </c>
      <c r="AI26" s="220">
        <f>'3. Mecanical drive'!AE$60</f>
        <v>0.1018047074240775</v>
      </c>
      <c r="AJ26" s="220">
        <f>'3. Mecanical drive'!AF$60</f>
        <v>0.10227204609914374</v>
      </c>
      <c r="AK26" s="220">
        <f>'3. Mecanical drive'!AG$60</f>
        <v>0.10273938477420938</v>
      </c>
      <c r="AL26" s="220">
        <f>'3. Mecanical drive'!AH$60</f>
        <v>0.10320672344927562</v>
      </c>
      <c r="AM26" s="220">
        <f>'3. Mecanical drive'!AI$60</f>
        <v>0.10367406212434124</v>
      </c>
      <c r="AN26" s="220">
        <f>'3. Mecanical drive'!AJ$60</f>
        <v>0.10414140079940688</v>
      </c>
      <c r="AO26" s="220">
        <f>'3. Mecanical drive'!AK$60</f>
        <v>0.10460873947447312</v>
      </c>
      <c r="AP26" s="220">
        <f>'3. Mecanical drive'!AL$60</f>
        <v>0.10507607814953876</v>
      </c>
      <c r="AQ26" s="220">
        <f>'3. Mecanical drive'!AM$60</f>
        <v>0.105543416824605</v>
      </c>
      <c r="AR26" s="220">
        <f>'3. Mecanical drive'!AN$60</f>
        <v>0.10601075549967062</v>
      </c>
      <c r="AS26" s="220">
        <f>'3. Mecanical drive'!AO$60</f>
        <v>0.10647809417473625</v>
      </c>
      <c r="AT26" s="220">
        <f>'3. Mecanical drive'!AP$60</f>
        <v>0.1069454328498025</v>
      </c>
      <c r="AU26" s="220">
        <f>'3. Mecanical drive'!AQ$60</f>
        <v>0.10741277152486811</v>
      </c>
      <c r="AV26" s="220">
        <f>'3. Mecanical drive'!AR$60</f>
        <v>0.10788011019993438</v>
      </c>
      <c r="AW26" s="220">
        <f>'3. Mecanical drive'!AS$60</f>
        <v>0.10834744887499999</v>
      </c>
      <c r="AX26" s="220">
        <f>'3. Mecanical drive'!AT$60</f>
        <v>0.10881478755006563</v>
      </c>
      <c r="AY26" s="220">
        <f>'3. Mecanical drive'!AU$60</f>
        <v>0.10928212622513188</v>
      </c>
      <c r="AZ26" s="220">
        <f>'3. Mecanical drive'!AV$60</f>
        <v>0.10974946490019749</v>
      </c>
      <c r="BA26" s="220">
        <f>'3. Mecanical drive'!AW$60</f>
        <v>0.11021680357526376</v>
      </c>
      <c r="BB26" s="220">
        <f>'3. Mecanical drive'!AX$60</f>
        <v>0.11068414225032937</v>
      </c>
      <c r="BC26" s="220">
        <f>'3. Mecanical drive'!AY$60</f>
        <v>0.11115148092539501</v>
      </c>
      <c r="BD26" s="220">
        <f>'3. Mecanical drive'!AZ$60</f>
        <v>0.11161881960046124</v>
      </c>
      <c r="BE26" s="220">
        <f>'3. Mecanical drive'!BA$60</f>
        <v>0.11208615827552687</v>
      </c>
      <c r="BF26" s="220">
        <f>'3. Mecanical drive'!BB$60</f>
        <v>0.11255349695059312</v>
      </c>
      <c r="BG26" s="220">
        <f>'3. Mecanical drive'!BC$60</f>
        <v>0.11302083562565875</v>
      </c>
      <c r="BH26" s="220">
        <f>'3. Mecanical drive'!BD$60</f>
        <v>0.11348817430072439</v>
      </c>
    </row>
    <row r="27" spans="1:60" ht="15">
      <c r="A27" s="36" t="s">
        <v>7</v>
      </c>
      <c r="B27" s="36" t="s">
        <v>94</v>
      </c>
      <c r="C27" s="36" t="s">
        <v>18</v>
      </c>
      <c r="D27" s="18" t="s">
        <v>142</v>
      </c>
      <c r="E27" s="18" t="s">
        <v>142</v>
      </c>
      <c r="F27" s="1" t="s">
        <v>14</v>
      </c>
      <c r="G27" s="219"/>
      <c r="H27" s="219"/>
      <c r="I27" s="219"/>
      <c r="J27" s="219"/>
      <c r="K27" s="219"/>
      <c r="L27" s="219"/>
      <c r="M27" s="219"/>
      <c r="N27" s="219"/>
      <c r="O27" s="219"/>
      <c r="P27" s="219"/>
      <c r="Q27" s="219"/>
      <c r="R27" s="219"/>
      <c r="S27" s="219"/>
      <c r="T27" s="220">
        <f>'3. Mecanical drive'!P$67</f>
        <v>1</v>
      </c>
      <c r="U27" s="220">
        <f>'3. Mecanical drive'!Q$67</f>
        <v>1</v>
      </c>
      <c r="V27" s="220">
        <f>'3. Mecanical drive'!R$67</f>
        <v>1</v>
      </c>
      <c r="W27" s="220">
        <f>'3. Mecanical drive'!S$67</f>
        <v>1</v>
      </c>
      <c r="X27" s="220">
        <f>'3. Mecanical drive'!T$67</f>
        <v>1</v>
      </c>
      <c r="Y27" s="220">
        <f>'3. Mecanical drive'!U$67</f>
        <v>1</v>
      </c>
      <c r="Z27" s="220">
        <f>'3. Mecanical drive'!V$67</f>
        <v>1</v>
      </c>
      <c r="AA27" s="220">
        <f>'3. Mecanical drive'!W$67</f>
        <v>1</v>
      </c>
      <c r="AB27" s="220">
        <f>'3. Mecanical drive'!X$67</f>
        <v>1</v>
      </c>
      <c r="AC27" s="220">
        <f>'3. Mecanical drive'!Y$67</f>
        <v>1</v>
      </c>
      <c r="AD27" s="220">
        <f>'3. Mecanical drive'!Z$67</f>
        <v>1</v>
      </c>
      <c r="AE27" s="220">
        <f>'3. Mecanical drive'!AA$67</f>
        <v>1</v>
      </c>
      <c r="AF27" s="220">
        <f>'3. Mecanical drive'!AB$67</f>
        <v>1</v>
      </c>
      <c r="AG27" s="220">
        <f>'3. Mecanical drive'!AC$67</f>
        <v>1</v>
      </c>
      <c r="AH27" s="220">
        <f>'3. Mecanical drive'!AD$67</f>
        <v>1</v>
      </c>
      <c r="AI27" s="220">
        <f>'3. Mecanical drive'!AE$67</f>
        <v>1</v>
      </c>
      <c r="AJ27" s="220">
        <f>'3. Mecanical drive'!AF$67</f>
        <v>1</v>
      </c>
      <c r="AK27" s="220">
        <f>'3. Mecanical drive'!AG$67</f>
        <v>1</v>
      </c>
      <c r="AL27" s="220">
        <f>'3. Mecanical drive'!AH$67</f>
        <v>1</v>
      </c>
      <c r="AM27" s="220">
        <f>'3. Mecanical drive'!AI$67</f>
        <v>1</v>
      </c>
      <c r="AN27" s="220">
        <f>'3. Mecanical drive'!AJ$67</f>
        <v>1</v>
      </c>
      <c r="AO27" s="220">
        <f>'3. Mecanical drive'!AK$67</f>
        <v>1</v>
      </c>
      <c r="AP27" s="220">
        <f>'3. Mecanical drive'!AL$67</f>
        <v>1</v>
      </c>
      <c r="AQ27" s="220">
        <f>'3. Mecanical drive'!AM$67</f>
        <v>1</v>
      </c>
      <c r="AR27" s="220">
        <f>'3. Mecanical drive'!AN$67</f>
        <v>1</v>
      </c>
      <c r="AS27" s="220">
        <f>'3. Mecanical drive'!AO$67</f>
        <v>1</v>
      </c>
      <c r="AT27" s="220">
        <f>'3. Mecanical drive'!AP$67</f>
        <v>1</v>
      </c>
      <c r="AU27" s="220">
        <f>'3. Mecanical drive'!AQ$67</f>
        <v>1</v>
      </c>
      <c r="AV27" s="220">
        <f>'3. Mecanical drive'!AR$67</f>
        <v>1</v>
      </c>
      <c r="AW27" s="220">
        <f>'3. Mecanical drive'!AS$67</f>
        <v>1</v>
      </c>
      <c r="AX27" s="220">
        <f>'3. Mecanical drive'!AT$67</f>
        <v>1</v>
      </c>
      <c r="AY27" s="220">
        <f>'3. Mecanical drive'!AU$67</f>
        <v>1</v>
      </c>
      <c r="AZ27" s="220">
        <f>'3. Mecanical drive'!AV$67</f>
        <v>1</v>
      </c>
      <c r="BA27" s="220">
        <f>'3. Mecanical drive'!AW$67</f>
        <v>1</v>
      </c>
      <c r="BB27" s="220">
        <f>'3. Mecanical drive'!AX$67</f>
        <v>1</v>
      </c>
      <c r="BC27" s="220">
        <f>'3. Mecanical drive'!AY$67</f>
        <v>1</v>
      </c>
      <c r="BD27" s="220">
        <f>'3. Mecanical drive'!AZ$67</f>
        <v>1</v>
      </c>
      <c r="BE27" s="220">
        <f>'3. Mecanical drive'!BA$67</f>
        <v>1</v>
      </c>
      <c r="BF27" s="220">
        <f>'3. Mecanical drive'!BB$67</f>
        <v>1</v>
      </c>
      <c r="BG27" s="220">
        <f>'3. Mecanical drive'!BC$67</f>
        <v>1</v>
      </c>
      <c r="BH27" s="220">
        <f>'3. Mecanical drive'!BD$67</f>
        <v>1</v>
      </c>
    </row>
    <row r="28" spans="1:60" s="5" customFormat="1" ht="15">
      <c r="A28" s="4" t="s">
        <v>7</v>
      </c>
      <c r="B28" s="4" t="s">
        <v>94</v>
      </c>
      <c r="C28" s="4" t="s">
        <v>19</v>
      </c>
      <c r="D28" s="4"/>
      <c r="E28" s="4"/>
      <c r="F28" s="4" t="s">
        <v>11</v>
      </c>
      <c r="G28" s="4">
        <v>212</v>
      </c>
      <c r="H28" s="4">
        <v>277</v>
      </c>
      <c r="I28" s="4">
        <v>305</v>
      </c>
      <c r="J28" s="4">
        <v>366</v>
      </c>
      <c r="K28" s="4">
        <v>434</v>
      </c>
      <c r="L28" s="4">
        <v>468</v>
      </c>
      <c r="M28" s="4">
        <v>1016</v>
      </c>
      <c r="N28" s="4">
        <v>1049</v>
      </c>
      <c r="O28" s="4">
        <v>1221</v>
      </c>
      <c r="P28" s="4">
        <v>1397</v>
      </c>
      <c r="Q28" s="4">
        <v>1463</v>
      </c>
      <c r="R28" s="4">
        <v>1455</v>
      </c>
      <c r="S28" s="4">
        <v>1599</v>
      </c>
      <c r="T28" s="4">
        <v>1711</v>
      </c>
      <c r="U28" s="4">
        <v>1402</v>
      </c>
      <c r="V28" s="4">
        <v>1415</v>
      </c>
      <c r="W28" s="4">
        <v>1508</v>
      </c>
      <c r="X28" s="4">
        <v>1882</v>
      </c>
      <c r="Y28" s="4">
        <v>2081</v>
      </c>
      <c r="Z28" s="4">
        <v>2203</v>
      </c>
      <c r="AA28" s="4">
        <v>2082</v>
      </c>
      <c r="AB28" s="4">
        <v>1922</v>
      </c>
      <c r="AC28" s="4">
        <v>2103</v>
      </c>
      <c r="AD28" s="4">
        <v>2130</v>
      </c>
      <c r="AE28" s="4">
        <v>2153</v>
      </c>
      <c r="AF28" s="4">
        <v>2251</v>
      </c>
      <c r="AG28" s="4">
        <v>2202</v>
      </c>
      <c r="AH28" s="4">
        <v>2295</v>
      </c>
      <c r="AI28" s="4">
        <v>2019</v>
      </c>
      <c r="AJ28" s="4">
        <v>1221</v>
      </c>
      <c r="AK28" s="4">
        <v>1281</v>
      </c>
      <c r="AL28" s="4">
        <v>1323</v>
      </c>
      <c r="AM28" s="4">
        <v>1394</v>
      </c>
      <c r="AN28" s="4">
        <v>1461</v>
      </c>
      <c r="AO28" s="4">
        <v>1529</v>
      </c>
      <c r="AP28" s="4">
        <v>1608</v>
      </c>
      <c r="AQ28" s="4">
        <v>1628</v>
      </c>
      <c r="AR28" s="4">
        <v>1628</v>
      </c>
      <c r="AS28" s="4">
        <v>1441</v>
      </c>
      <c r="AT28" s="4">
        <v>1577</v>
      </c>
      <c r="AU28" s="4">
        <v>1883</v>
      </c>
      <c r="AV28" s="4">
        <v>1772</v>
      </c>
      <c r="AW28" s="4">
        <v>1738</v>
      </c>
      <c r="AX28" s="4">
        <v>1931</v>
      </c>
      <c r="AY28" s="4">
        <v>2205</v>
      </c>
      <c r="AZ28" s="4">
        <v>2163</v>
      </c>
      <c r="BA28" s="4">
        <v>1828</v>
      </c>
      <c r="BB28" s="4">
        <v>1969</v>
      </c>
      <c r="BC28" s="4">
        <v>1759</v>
      </c>
      <c r="BD28" s="4">
        <v>1658</v>
      </c>
      <c r="BE28" s="4">
        <v>1608</v>
      </c>
      <c r="BF28" s="4">
        <v>1455</v>
      </c>
      <c r="BG28" s="4">
        <v>1555</v>
      </c>
      <c r="BH28" s="4">
        <v>1564</v>
      </c>
    </row>
    <row r="29" spans="1:60" s="5" customFormat="1" ht="15">
      <c r="A29" s="4" t="s">
        <v>7</v>
      </c>
      <c r="B29" s="4" t="s">
        <v>94</v>
      </c>
      <c r="C29" s="4" t="s">
        <v>19</v>
      </c>
      <c r="D29" s="4"/>
      <c r="E29" s="4"/>
      <c r="F29" s="4" t="s">
        <v>52</v>
      </c>
      <c r="G29" s="4">
        <v>1.6565088295046101E-2</v>
      </c>
      <c r="H29" s="4">
        <v>2.01469197759837E-2</v>
      </c>
      <c r="I29" s="4">
        <v>2.0717293845944802E-2</v>
      </c>
      <c r="J29" s="4">
        <v>2.2768273716951799E-2</v>
      </c>
      <c r="K29" s="4">
        <v>2.5266344530476801E-2</v>
      </c>
      <c r="L29" s="4">
        <v>2.6075328727434802E-2</v>
      </c>
      <c r="M29" s="4">
        <v>5.0534692862472003E-2</v>
      </c>
      <c r="N29" s="4">
        <v>4.8232102625408099E-2</v>
      </c>
      <c r="O29" s="4">
        <v>5.1053687907676899E-2</v>
      </c>
      <c r="P29" s="4">
        <v>5.1823274103201401E-2</v>
      </c>
      <c r="Q29" s="4">
        <v>4.9018293908731497E-2</v>
      </c>
      <c r="R29" s="4">
        <v>4.4373284537968898E-2</v>
      </c>
      <c r="S29" s="4">
        <v>4.7123659082871597E-2</v>
      </c>
      <c r="T29" s="4">
        <v>4.4393129572933399E-2</v>
      </c>
      <c r="U29" s="4">
        <v>3.5008864584113703E-2</v>
      </c>
      <c r="V29" s="4">
        <v>3.5211267605633798E-2</v>
      </c>
      <c r="W29" s="4">
        <v>3.4775389724195201E-2</v>
      </c>
      <c r="X29" s="4">
        <v>4.2064325786191598E-2</v>
      </c>
      <c r="Y29" s="4">
        <v>4.4944062891451801E-2</v>
      </c>
      <c r="Z29" s="4">
        <v>4.4740957371189501E-2</v>
      </c>
      <c r="AA29" s="4">
        <v>4.3271329107346997E-2</v>
      </c>
      <c r="AB29" s="4">
        <v>4.1480522283371103E-2</v>
      </c>
      <c r="AC29" s="4">
        <v>4.6439218284200098E-2</v>
      </c>
      <c r="AD29" s="4">
        <v>4.5819261298857702E-2</v>
      </c>
      <c r="AE29" s="4">
        <v>4.5980693661370198E-2</v>
      </c>
      <c r="AF29" s="4">
        <v>4.7440409703049601E-2</v>
      </c>
      <c r="AG29" s="4">
        <v>4.6306226736483498E-2</v>
      </c>
      <c r="AH29" s="4">
        <v>4.6727069123485697E-2</v>
      </c>
      <c r="AI29" s="4">
        <v>3.7124207042382999E-2</v>
      </c>
      <c r="AJ29" s="4">
        <v>2.09086083189205E-2</v>
      </c>
      <c r="AK29" s="4">
        <v>2.1134428825975101E-2</v>
      </c>
      <c r="AL29" s="4">
        <v>2.0952441284069499E-2</v>
      </c>
      <c r="AM29" s="4">
        <v>2.1831735889243899E-2</v>
      </c>
      <c r="AN29" s="4">
        <v>2.34367480509481E-2</v>
      </c>
      <c r="AO29" s="4">
        <v>2.3267846544823698E-2</v>
      </c>
      <c r="AP29" s="4">
        <v>2.33490155079282E-2</v>
      </c>
      <c r="AQ29" s="4">
        <v>2.3493758568439299E-2</v>
      </c>
      <c r="AR29" s="4">
        <v>2.2233147601879201E-2</v>
      </c>
      <c r="AS29" s="4">
        <v>1.8500211834486701E-2</v>
      </c>
      <c r="AT29" s="4">
        <v>1.9692315376738798E-2</v>
      </c>
      <c r="AU29" s="4">
        <v>2.2025452673934399E-2</v>
      </c>
      <c r="AV29" s="4">
        <v>1.9778110141304098E-2</v>
      </c>
      <c r="AW29" s="4">
        <v>1.9115495870041001E-2</v>
      </c>
      <c r="AX29" s="4">
        <v>2.0110603109801201E-2</v>
      </c>
      <c r="AY29" s="4">
        <v>2.2186893130615899E-2</v>
      </c>
      <c r="AZ29" s="4">
        <v>2.11942462961511E-2</v>
      </c>
      <c r="BA29" s="4">
        <v>1.8399597382989401E-2</v>
      </c>
      <c r="BB29" s="4">
        <v>1.9352872953155999E-2</v>
      </c>
      <c r="BC29" s="4">
        <v>1.7950261753390501E-2</v>
      </c>
      <c r="BD29" s="4">
        <v>1.82328036509595E-2</v>
      </c>
      <c r="BE29" s="4">
        <v>1.7433162037338201E-2</v>
      </c>
      <c r="BF29" s="4">
        <v>1.6378495204646799E-2</v>
      </c>
      <c r="BG29" s="4">
        <v>1.8367587999055E-2</v>
      </c>
      <c r="BH29" s="4">
        <v>1.92012571667096E-2</v>
      </c>
    </row>
    <row r="30" spans="1:60" ht="15">
      <c r="A30" s="36" t="s">
        <v>7</v>
      </c>
      <c r="B30" s="36" t="s">
        <v>94</v>
      </c>
      <c r="C30" s="36" t="s">
        <v>19</v>
      </c>
      <c r="D30" s="7" t="s">
        <v>142</v>
      </c>
      <c r="E30" s="7" t="s">
        <v>142</v>
      </c>
      <c r="F30" s="1" t="s">
        <v>12</v>
      </c>
      <c r="G30" s="220">
        <v>1</v>
      </c>
      <c r="H30" s="220">
        <v>1</v>
      </c>
      <c r="I30" s="220">
        <v>1</v>
      </c>
      <c r="J30" s="220">
        <v>1</v>
      </c>
      <c r="K30" s="220">
        <v>1</v>
      </c>
      <c r="L30" s="220">
        <v>1</v>
      </c>
      <c r="M30" s="220">
        <v>1</v>
      </c>
      <c r="N30" s="220">
        <v>1</v>
      </c>
      <c r="O30" s="220">
        <v>1</v>
      </c>
      <c r="P30" s="220">
        <v>1</v>
      </c>
      <c r="Q30" s="220">
        <v>1</v>
      </c>
      <c r="R30" s="220">
        <v>1</v>
      </c>
      <c r="S30" s="220">
        <v>1</v>
      </c>
      <c r="T30" s="220">
        <v>1</v>
      </c>
      <c r="U30" s="220">
        <v>1</v>
      </c>
      <c r="V30" s="220">
        <v>1</v>
      </c>
      <c r="W30" s="220">
        <v>1</v>
      </c>
      <c r="X30" s="220">
        <v>1</v>
      </c>
      <c r="Y30" s="220">
        <v>1</v>
      </c>
      <c r="Z30" s="220">
        <v>1</v>
      </c>
      <c r="AA30" s="220">
        <v>1</v>
      </c>
      <c r="AB30" s="220">
        <v>1</v>
      </c>
      <c r="AC30" s="220">
        <v>1</v>
      </c>
      <c r="AD30" s="220">
        <v>1</v>
      </c>
      <c r="AE30" s="220">
        <v>1</v>
      </c>
      <c r="AF30" s="220">
        <v>1</v>
      </c>
      <c r="AG30" s="220">
        <v>1</v>
      </c>
      <c r="AH30" s="220">
        <v>1</v>
      </c>
      <c r="AI30" s="220">
        <v>1</v>
      </c>
      <c r="AJ30" s="220">
        <v>1</v>
      </c>
      <c r="AK30" s="220">
        <v>1</v>
      </c>
      <c r="AL30" s="220">
        <v>1</v>
      </c>
      <c r="AM30" s="220">
        <v>1</v>
      </c>
      <c r="AN30" s="220">
        <v>1</v>
      </c>
      <c r="AO30" s="220">
        <v>1</v>
      </c>
      <c r="AP30" s="220">
        <v>1</v>
      </c>
      <c r="AQ30" s="220">
        <v>1</v>
      </c>
      <c r="AR30" s="220">
        <v>1</v>
      </c>
      <c r="AS30" s="220">
        <v>1</v>
      </c>
      <c r="AT30" s="220">
        <v>1</v>
      </c>
      <c r="AU30" s="220">
        <v>1</v>
      </c>
      <c r="AV30" s="220">
        <v>1</v>
      </c>
      <c r="AW30" s="220">
        <v>1</v>
      </c>
      <c r="AX30" s="220">
        <v>1</v>
      </c>
      <c r="AY30" s="220">
        <v>1</v>
      </c>
      <c r="AZ30" s="220">
        <v>1</v>
      </c>
      <c r="BA30" s="220">
        <v>1</v>
      </c>
      <c r="BB30" s="220">
        <v>1</v>
      </c>
      <c r="BC30" s="220">
        <v>1</v>
      </c>
      <c r="BD30" s="220">
        <v>1</v>
      </c>
      <c r="BE30" s="220">
        <v>1</v>
      </c>
      <c r="BF30" s="220">
        <v>1</v>
      </c>
      <c r="BG30" s="220">
        <v>1</v>
      </c>
      <c r="BH30" s="220">
        <v>1</v>
      </c>
    </row>
    <row r="31" spans="1:60" ht="15">
      <c r="A31" s="36" t="s">
        <v>7</v>
      </c>
      <c r="B31" s="36" t="s">
        <v>94</v>
      </c>
      <c r="C31" s="36" t="s">
        <v>19</v>
      </c>
      <c r="D31" s="7" t="s">
        <v>142</v>
      </c>
      <c r="E31" s="7" t="s">
        <v>142</v>
      </c>
      <c r="F31" s="1" t="s">
        <v>13</v>
      </c>
      <c r="G31" s="220">
        <f>'3. Mecanical drive'!C$60</f>
        <v>8.8719224522233117E-2</v>
      </c>
      <c r="H31" s="220">
        <f>'3. Mecanical drive'!D$60</f>
        <v>8.9186563197298757E-2</v>
      </c>
      <c r="I31" s="220">
        <f>'3. Mecanical drive'!E$60</f>
        <v>8.9653901872365008E-2</v>
      </c>
      <c r="J31" s="220">
        <f>'3. Mecanical drive'!F$60</f>
        <v>9.012124054743062E-2</v>
      </c>
      <c r="K31" s="220">
        <f>'3. Mecanical drive'!G$60</f>
        <v>9.0588579222496884E-2</v>
      </c>
      <c r="L31" s="220">
        <f>'3. Mecanical drive'!H$60</f>
        <v>9.1055917897562497E-2</v>
      </c>
      <c r="M31" s="220">
        <f>'3. Mecanical drive'!I$60</f>
        <v>9.1523256572628747E-2</v>
      </c>
      <c r="N31" s="220">
        <f>'3. Mecanical drive'!J$60</f>
        <v>9.1990595247694373E-2</v>
      </c>
      <c r="O31" s="220">
        <f>'3. Mecanical drive'!K$60</f>
        <v>9.2457933922759999E-2</v>
      </c>
      <c r="P31" s="220">
        <f>'3. Mecanical drive'!L$60</f>
        <v>9.2925272597826236E-2</v>
      </c>
      <c r="Q31" s="220">
        <f>'3. Mecanical drive'!M$60</f>
        <v>9.3392611272891876E-2</v>
      </c>
      <c r="R31" s="220">
        <f>'3. Mecanical drive'!N$60</f>
        <v>9.3859949947958127E-2</v>
      </c>
      <c r="S31" s="220">
        <f>'3. Mecanical drive'!O$60</f>
        <v>9.4327288623023753E-2</v>
      </c>
      <c r="T31" s="220">
        <f>'3. Mecanical drive'!P$60</f>
        <v>9.4794627298089379E-2</v>
      </c>
      <c r="U31" s="220">
        <f>'3. Mecanical drive'!Q$60</f>
        <v>9.5261965973155616E-2</v>
      </c>
      <c r="V31" s="220">
        <f>'3. Mecanical drive'!R$60</f>
        <v>9.5729304648221256E-2</v>
      </c>
      <c r="W31" s="220">
        <f>'3. Mecanical drive'!S$60</f>
        <v>9.6196643323287492E-2</v>
      </c>
      <c r="X31" s="220">
        <f>'3. Mecanical drive'!T$60</f>
        <v>9.6663981998353132E-2</v>
      </c>
      <c r="Y31" s="220">
        <f>'3. Mecanical drive'!U$60</f>
        <v>9.7131320673418745E-2</v>
      </c>
      <c r="Z31" s="220">
        <f>'3. Mecanical drive'!V$60</f>
        <v>9.7598659348484995E-2</v>
      </c>
      <c r="AA31" s="220">
        <f>'3. Mecanical drive'!W$60</f>
        <v>9.8065998023550621E-2</v>
      </c>
      <c r="AB31" s="220">
        <f>'3. Mecanical drive'!X$60</f>
        <v>9.8533336698616872E-2</v>
      </c>
      <c r="AC31" s="220">
        <f>'3. Mecanical drive'!Y$60</f>
        <v>9.9000675373682512E-2</v>
      </c>
      <c r="AD31" s="220">
        <f>'3. Mecanical drive'!Z$60</f>
        <v>9.9468014048748124E-2</v>
      </c>
      <c r="AE31" s="220">
        <f>'3. Mecanical drive'!AA$60</f>
        <v>9.9935352723814375E-2</v>
      </c>
      <c r="AF31" s="220">
        <f>'3. Mecanical drive'!AB$60</f>
        <v>0.10040269139888</v>
      </c>
      <c r="AG31" s="220">
        <f>'3. Mecanical drive'!AC$60</f>
        <v>0.10087003007394625</v>
      </c>
      <c r="AH31" s="220">
        <f>'3. Mecanical drive'!AD$60</f>
        <v>0.10133736874901186</v>
      </c>
      <c r="AI31" s="220">
        <f>'3. Mecanical drive'!AE$60</f>
        <v>0.1018047074240775</v>
      </c>
      <c r="AJ31" s="220">
        <f>'3. Mecanical drive'!AF$60</f>
        <v>0.10227204609914374</v>
      </c>
      <c r="AK31" s="220">
        <f>'3. Mecanical drive'!AG$60</f>
        <v>0.10273938477420938</v>
      </c>
      <c r="AL31" s="220">
        <f>'3. Mecanical drive'!AH$60</f>
        <v>0.10320672344927562</v>
      </c>
      <c r="AM31" s="220">
        <f>'3. Mecanical drive'!AI$60</f>
        <v>0.10367406212434124</v>
      </c>
      <c r="AN31" s="220">
        <f>'3. Mecanical drive'!AJ$60</f>
        <v>0.10414140079940688</v>
      </c>
      <c r="AO31" s="220">
        <f>'3. Mecanical drive'!AK$60</f>
        <v>0.10460873947447312</v>
      </c>
      <c r="AP31" s="220">
        <f>'3. Mecanical drive'!AL$60</f>
        <v>0.10507607814953876</v>
      </c>
      <c r="AQ31" s="220">
        <f>'3. Mecanical drive'!AM$60</f>
        <v>0.105543416824605</v>
      </c>
      <c r="AR31" s="220">
        <f>'3. Mecanical drive'!AN$60</f>
        <v>0.10601075549967062</v>
      </c>
      <c r="AS31" s="220">
        <f>'3. Mecanical drive'!AO$60</f>
        <v>0.10647809417473625</v>
      </c>
      <c r="AT31" s="220">
        <f>'3. Mecanical drive'!AP$60</f>
        <v>0.1069454328498025</v>
      </c>
      <c r="AU31" s="220">
        <f>'3. Mecanical drive'!AQ$60</f>
        <v>0.10741277152486811</v>
      </c>
      <c r="AV31" s="220">
        <f>'3. Mecanical drive'!AR$60</f>
        <v>0.10788011019993438</v>
      </c>
      <c r="AW31" s="220">
        <f>'3. Mecanical drive'!AS$60</f>
        <v>0.10834744887499999</v>
      </c>
      <c r="AX31" s="220">
        <f>'3. Mecanical drive'!AT$60</f>
        <v>0.10881478755006563</v>
      </c>
      <c r="AY31" s="220">
        <f>'3. Mecanical drive'!AU$60</f>
        <v>0.10928212622513188</v>
      </c>
      <c r="AZ31" s="220">
        <f>'3. Mecanical drive'!AV$60</f>
        <v>0.10974946490019749</v>
      </c>
      <c r="BA31" s="220">
        <f>'3. Mecanical drive'!AW$60</f>
        <v>0.11021680357526376</v>
      </c>
      <c r="BB31" s="220">
        <f>'3. Mecanical drive'!AX$60</f>
        <v>0.11068414225032937</v>
      </c>
      <c r="BC31" s="220">
        <f>'3. Mecanical drive'!AY$60</f>
        <v>0.11115148092539501</v>
      </c>
      <c r="BD31" s="220">
        <f>'3. Mecanical drive'!AZ$60</f>
        <v>0.11161881960046124</v>
      </c>
      <c r="BE31" s="220">
        <f>'3. Mecanical drive'!BA$60</f>
        <v>0.11208615827552687</v>
      </c>
      <c r="BF31" s="220">
        <f>'3. Mecanical drive'!BB$60</f>
        <v>0.11255349695059312</v>
      </c>
      <c r="BG31" s="220">
        <f>'3. Mecanical drive'!BC$60</f>
        <v>0.11302083562565875</v>
      </c>
      <c r="BH31" s="220">
        <f>'3. Mecanical drive'!BD$60</f>
        <v>0.11348817430072439</v>
      </c>
    </row>
    <row r="32" spans="1:60" ht="15">
      <c r="A32" s="36" t="s">
        <v>7</v>
      </c>
      <c r="B32" s="36" t="s">
        <v>94</v>
      </c>
      <c r="C32" s="36" t="s">
        <v>19</v>
      </c>
      <c r="D32" s="7" t="s">
        <v>142</v>
      </c>
      <c r="E32" s="7" t="s">
        <v>142</v>
      </c>
      <c r="F32" s="1" t="s">
        <v>14</v>
      </c>
      <c r="G32" s="220">
        <f>'3. Mecanical drive'!C$67</f>
        <v>1</v>
      </c>
      <c r="H32" s="220">
        <f>'3. Mecanical drive'!D$67</f>
        <v>1</v>
      </c>
      <c r="I32" s="220">
        <f>'3. Mecanical drive'!E$67</f>
        <v>1</v>
      </c>
      <c r="J32" s="220">
        <f>'3. Mecanical drive'!F$67</f>
        <v>1</v>
      </c>
      <c r="K32" s="220">
        <f>'3. Mecanical drive'!G$67</f>
        <v>1</v>
      </c>
      <c r="L32" s="220">
        <f>'3. Mecanical drive'!H$67</f>
        <v>1</v>
      </c>
      <c r="M32" s="220">
        <f>'3. Mecanical drive'!I$67</f>
        <v>1</v>
      </c>
      <c r="N32" s="220">
        <f>'3. Mecanical drive'!J$67</f>
        <v>1</v>
      </c>
      <c r="O32" s="220">
        <f>'3. Mecanical drive'!K$67</f>
        <v>1</v>
      </c>
      <c r="P32" s="220">
        <f>'3. Mecanical drive'!L$67</f>
        <v>1</v>
      </c>
      <c r="Q32" s="220">
        <f>'3. Mecanical drive'!M$67</f>
        <v>1</v>
      </c>
      <c r="R32" s="220">
        <f>'3. Mecanical drive'!N$67</f>
        <v>1</v>
      </c>
      <c r="S32" s="220">
        <f>'3. Mecanical drive'!O$67</f>
        <v>1</v>
      </c>
      <c r="T32" s="220">
        <f>'3. Mecanical drive'!P$67</f>
        <v>1</v>
      </c>
      <c r="U32" s="220">
        <f>'3. Mecanical drive'!Q$67</f>
        <v>1</v>
      </c>
      <c r="V32" s="220">
        <f>'3. Mecanical drive'!R$67</f>
        <v>1</v>
      </c>
      <c r="W32" s="220">
        <f>'3. Mecanical drive'!S$67</f>
        <v>1</v>
      </c>
      <c r="X32" s="220">
        <f>'3. Mecanical drive'!T$67</f>
        <v>1</v>
      </c>
      <c r="Y32" s="220">
        <f>'3. Mecanical drive'!U$67</f>
        <v>1</v>
      </c>
      <c r="Z32" s="220">
        <f>'3. Mecanical drive'!V$67</f>
        <v>1</v>
      </c>
      <c r="AA32" s="220">
        <f>'3. Mecanical drive'!W$67</f>
        <v>1</v>
      </c>
      <c r="AB32" s="220">
        <f>'3. Mecanical drive'!X$67</f>
        <v>1</v>
      </c>
      <c r="AC32" s="220">
        <f>'3. Mecanical drive'!Y$67</f>
        <v>1</v>
      </c>
      <c r="AD32" s="220">
        <f>'3. Mecanical drive'!Z$67</f>
        <v>1</v>
      </c>
      <c r="AE32" s="220">
        <f>'3. Mecanical drive'!AA$67</f>
        <v>1</v>
      </c>
      <c r="AF32" s="220">
        <f>'3. Mecanical drive'!AB$67</f>
        <v>1</v>
      </c>
      <c r="AG32" s="220">
        <f>'3. Mecanical drive'!AC$67</f>
        <v>1</v>
      </c>
      <c r="AH32" s="220">
        <f>'3. Mecanical drive'!AD$67</f>
        <v>1</v>
      </c>
      <c r="AI32" s="220">
        <f>'3. Mecanical drive'!AE$67</f>
        <v>1</v>
      </c>
      <c r="AJ32" s="220">
        <f>'3. Mecanical drive'!AF$67</f>
        <v>1</v>
      </c>
      <c r="AK32" s="220">
        <f>'3. Mecanical drive'!AG$67</f>
        <v>1</v>
      </c>
      <c r="AL32" s="220">
        <f>'3. Mecanical drive'!AH$67</f>
        <v>1</v>
      </c>
      <c r="AM32" s="220">
        <f>'3. Mecanical drive'!AI$67</f>
        <v>1</v>
      </c>
      <c r="AN32" s="220">
        <f>'3. Mecanical drive'!AJ$67</f>
        <v>1</v>
      </c>
      <c r="AO32" s="220">
        <f>'3. Mecanical drive'!AK$67</f>
        <v>1</v>
      </c>
      <c r="AP32" s="220">
        <f>'3. Mecanical drive'!AL$67</f>
        <v>1</v>
      </c>
      <c r="AQ32" s="220">
        <f>'3. Mecanical drive'!AM$67</f>
        <v>1</v>
      </c>
      <c r="AR32" s="220">
        <f>'3. Mecanical drive'!AN$67</f>
        <v>1</v>
      </c>
      <c r="AS32" s="220">
        <f>'3. Mecanical drive'!AO$67</f>
        <v>1</v>
      </c>
      <c r="AT32" s="220">
        <f>'3. Mecanical drive'!AP$67</f>
        <v>1</v>
      </c>
      <c r="AU32" s="220">
        <f>'3. Mecanical drive'!AQ$67</f>
        <v>1</v>
      </c>
      <c r="AV32" s="220">
        <f>'3. Mecanical drive'!AR$67</f>
        <v>1</v>
      </c>
      <c r="AW32" s="220">
        <f>'3. Mecanical drive'!AS$67</f>
        <v>1</v>
      </c>
      <c r="AX32" s="220">
        <f>'3. Mecanical drive'!AT$67</f>
        <v>1</v>
      </c>
      <c r="AY32" s="220">
        <f>'3. Mecanical drive'!AU$67</f>
        <v>1</v>
      </c>
      <c r="AZ32" s="220">
        <f>'3. Mecanical drive'!AV$67</f>
        <v>1</v>
      </c>
      <c r="BA32" s="220">
        <f>'3. Mecanical drive'!AW$67</f>
        <v>1</v>
      </c>
      <c r="BB32" s="220">
        <f>'3. Mecanical drive'!AX$67</f>
        <v>1</v>
      </c>
      <c r="BC32" s="220">
        <f>'3. Mecanical drive'!AY$67</f>
        <v>1</v>
      </c>
      <c r="BD32" s="220">
        <f>'3. Mecanical drive'!AZ$67</f>
        <v>1</v>
      </c>
      <c r="BE32" s="220">
        <f>'3. Mecanical drive'!BA$67</f>
        <v>1</v>
      </c>
      <c r="BF32" s="220">
        <f>'3. Mecanical drive'!BB$67</f>
        <v>1</v>
      </c>
      <c r="BG32" s="220">
        <f>'3. Mecanical drive'!BC$67</f>
        <v>1</v>
      </c>
      <c r="BH32" s="220">
        <f>'3. Mecanical drive'!BD$67</f>
        <v>1</v>
      </c>
    </row>
    <row r="33" spans="1:60" s="5" customFormat="1" ht="15">
      <c r="A33" s="4" t="s">
        <v>7</v>
      </c>
      <c r="B33" s="4" t="s">
        <v>94</v>
      </c>
      <c r="C33" s="4" t="s">
        <v>62</v>
      </c>
      <c r="D33" s="4"/>
      <c r="E33" s="4"/>
      <c r="F33" s="4" t="s">
        <v>11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>
        <v>3</v>
      </c>
      <c r="AL33" s="4">
        <v>3</v>
      </c>
      <c r="AM33" s="4">
        <v>3</v>
      </c>
      <c r="AN33" s="4">
        <v>3</v>
      </c>
      <c r="AO33" s="4">
        <v>3</v>
      </c>
      <c r="AP33" s="4">
        <v>3</v>
      </c>
      <c r="AQ33" s="4">
        <v>3</v>
      </c>
      <c r="AR33" s="4">
        <v>3</v>
      </c>
      <c r="AS33" s="4">
        <v>3</v>
      </c>
      <c r="AT33" s="4">
        <v>4</v>
      </c>
      <c r="AU33" s="4">
        <v>4</v>
      </c>
      <c r="AV33" s="4">
        <v>4</v>
      </c>
      <c r="AW33" s="4">
        <v>4</v>
      </c>
      <c r="AX33" s="4">
        <v>4</v>
      </c>
      <c r="AY33" s="4">
        <v>4</v>
      </c>
      <c r="AZ33" s="4">
        <v>4</v>
      </c>
      <c r="BA33" s="4">
        <v>4</v>
      </c>
      <c r="BB33" s="4">
        <v>4</v>
      </c>
      <c r="BC33" s="4">
        <v>4</v>
      </c>
      <c r="BD33" s="4">
        <v>4</v>
      </c>
      <c r="BE33" s="4">
        <v>4</v>
      </c>
      <c r="BF33" s="4">
        <v>4</v>
      </c>
      <c r="BG33" s="4">
        <v>4</v>
      </c>
      <c r="BH33" s="4">
        <v>4</v>
      </c>
    </row>
    <row r="34" spans="1:60" s="5" customFormat="1" ht="15">
      <c r="A34" s="4" t="s">
        <v>7</v>
      </c>
      <c r="B34" s="4" t="s">
        <v>94</v>
      </c>
      <c r="C34" s="4" t="s">
        <v>62</v>
      </c>
      <c r="D34" s="4"/>
      <c r="E34" s="4"/>
      <c r="F34" s="4" t="s">
        <v>52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6">
        <v>4.9495149475351401E-5</v>
      </c>
      <c r="AL34" s="6">
        <v>4.7511204725781202E-5</v>
      </c>
      <c r="AM34" s="6">
        <v>4.6983649689907898E-5</v>
      </c>
      <c r="AN34" s="6">
        <v>4.8124739324328702E-5</v>
      </c>
      <c r="AO34" s="6">
        <v>4.5653067125226403E-5</v>
      </c>
      <c r="AP34" s="6">
        <v>4.3561596096881002E-5</v>
      </c>
      <c r="AQ34" s="6">
        <v>4.3293166895158399E-5</v>
      </c>
      <c r="AR34" s="6">
        <v>4.0970173713536498E-5</v>
      </c>
      <c r="AS34" s="6">
        <v>3.8515361209895903E-5</v>
      </c>
      <c r="AT34" s="6">
        <v>4.9948802477460598E-5</v>
      </c>
      <c r="AU34" s="6">
        <v>4.6788003555888297E-5</v>
      </c>
      <c r="AV34" s="6">
        <v>4.4645846820099601E-5</v>
      </c>
      <c r="AW34" s="6">
        <v>4.3994236754985103E-5</v>
      </c>
      <c r="AX34" s="6">
        <v>4.1658421770691201E-5</v>
      </c>
      <c r="AY34" s="6">
        <v>4.0248332209734099E-5</v>
      </c>
      <c r="AZ34" s="6">
        <v>3.9194167907815301E-5</v>
      </c>
      <c r="BA34" s="6">
        <v>4.0261701056869701E-5</v>
      </c>
      <c r="BB34" s="6">
        <v>3.9315130427945197E-5</v>
      </c>
      <c r="BC34" s="6">
        <v>4.0819242190768698E-5</v>
      </c>
      <c r="BD34" s="6">
        <v>4.3987463572881698E-5</v>
      </c>
      <c r="BE34" s="6">
        <v>4.3366074719746698E-5</v>
      </c>
      <c r="BF34" s="6">
        <v>4.5026790940609698E-5</v>
      </c>
      <c r="BG34" s="6">
        <v>4.7247814788566E-5</v>
      </c>
      <c r="BH34" s="6">
        <v>4.9108074595165302E-5</v>
      </c>
    </row>
    <row r="35" spans="1:60" ht="15">
      <c r="A35" s="36" t="s">
        <v>7</v>
      </c>
      <c r="B35" s="36" t="s">
        <v>94</v>
      </c>
      <c r="C35" s="36" t="s">
        <v>62</v>
      </c>
      <c r="D35" s="16" t="s">
        <v>113</v>
      </c>
      <c r="E35" s="16" t="s">
        <v>113</v>
      </c>
      <c r="F35" s="1" t="s">
        <v>12</v>
      </c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20">
        <v>1</v>
      </c>
      <c r="AL35" s="220">
        <v>1</v>
      </c>
      <c r="AM35" s="220">
        <v>1</v>
      </c>
      <c r="AN35" s="220">
        <v>1</v>
      </c>
      <c r="AO35" s="220">
        <v>1</v>
      </c>
      <c r="AP35" s="220">
        <v>1</v>
      </c>
      <c r="AQ35" s="220">
        <v>1</v>
      </c>
      <c r="AR35" s="220">
        <v>1</v>
      </c>
      <c r="AS35" s="220">
        <v>1</v>
      </c>
      <c r="AT35" s="220">
        <v>1</v>
      </c>
      <c r="AU35" s="220">
        <v>1</v>
      </c>
      <c r="AV35" s="220">
        <v>1</v>
      </c>
      <c r="AW35" s="220">
        <v>1</v>
      </c>
      <c r="AX35" s="220">
        <v>1</v>
      </c>
      <c r="AY35" s="220">
        <v>1</v>
      </c>
      <c r="AZ35" s="220">
        <v>1</v>
      </c>
      <c r="BA35" s="220">
        <v>1</v>
      </c>
      <c r="BB35" s="220">
        <v>1</v>
      </c>
      <c r="BC35" s="220">
        <v>1</v>
      </c>
      <c r="BD35" s="220">
        <v>1</v>
      </c>
      <c r="BE35" s="220">
        <v>1</v>
      </c>
      <c r="BF35" s="220">
        <v>1</v>
      </c>
      <c r="BG35" s="220">
        <v>1</v>
      </c>
      <c r="BH35" s="220">
        <v>1</v>
      </c>
    </row>
    <row r="36" spans="1:60" ht="15">
      <c r="A36" s="36" t="s">
        <v>7</v>
      </c>
      <c r="B36" s="36" t="s">
        <v>94</v>
      </c>
      <c r="C36" s="36" t="s">
        <v>62</v>
      </c>
      <c r="D36" s="16" t="s">
        <v>113</v>
      </c>
      <c r="E36" s="16" t="s">
        <v>113</v>
      </c>
      <c r="F36" s="1" t="s">
        <v>13</v>
      </c>
      <c r="G36" s="219"/>
      <c r="H36" s="219"/>
      <c r="I36" s="219"/>
      <c r="J36" s="219"/>
      <c r="K36" s="219"/>
      <c r="L36" s="219"/>
      <c r="M36" s="219"/>
      <c r="N36" s="219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20">
        <f>'2.a-LTH-MTH1'!AG59</f>
        <v>0.91150684759777301</v>
      </c>
      <c r="AL36" s="220">
        <f>'2.a-LTH-MTH1'!AH59</f>
        <v>0.91283080355158197</v>
      </c>
      <c r="AM36" s="220">
        <f>'2.a-LTH-MTH1'!AI59</f>
        <v>0.91410922259146599</v>
      </c>
      <c r="AN36" s="220">
        <f>'2.a-LTH-MTH1'!AJ59</f>
        <v>0.91534367094062496</v>
      </c>
      <c r="AO36" s="220">
        <f>'2.a-LTH-MTH1'!AK59</f>
        <v>0.91653566095266203</v>
      </c>
      <c r="AP36" s="220">
        <f>'2.a-LTH-MTH1'!AL59</f>
        <v>0.91768665296441099</v>
      </c>
      <c r="AQ36" s="220">
        <f>'2.a-LTH-MTH1'!AM59</f>
        <v>0.91879805708502504</v>
      </c>
      <c r="AR36" s="220">
        <f>'2.a-LTH-MTH1'!AN59</f>
        <v>0.91987123492354095</v>
      </c>
      <c r="AS36" s="220">
        <f>'2.a-LTH-MTH1'!AO59</f>
        <v>0.92090750125701903</v>
      </c>
      <c r="AT36" s="220">
        <f>'2.a-LTH-MTH1'!AP59</f>
        <v>0.92190812564131097</v>
      </c>
      <c r="AU36" s="220">
        <f>'2.a-LTH-MTH1'!AQ59</f>
        <v>0.92287433396642304</v>
      </c>
      <c r="AV36" s="220">
        <f>'2.a-LTH-MTH1'!AR59</f>
        <v>0.923807309958384</v>
      </c>
      <c r="AW36" s="220">
        <f>'2.a-LTH-MTH1'!AS59</f>
        <v>0.92470819662946002</v>
      </c>
      <c r="AX36" s="220">
        <f>'2.a-LTH-MTH1'!AT59</f>
        <v>0.92557809767848598</v>
      </c>
      <c r="AY36" s="220">
        <f>'2.a-LTH-MTH1'!AU59</f>
        <v>0.92641807884303196</v>
      </c>
      <c r="AZ36" s="220">
        <f>'2.a-LTH-MTH1'!AV59</f>
        <v>0.92722916920507303</v>
      </c>
      <c r="BA36" s="220">
        <f>'2.a-LTH-MTH1'!AW59</f>
        <v>0.92801236245173402</v>
      </c>
      <c r="BB36" s="220">
        <f>'2.a-LTH-MTH1'!AX59</f>
        <v>0.92876861809268596</v>
      </c>
      <c r="BC36" s="220">
        <f>'2.a-LTH-MTH1'!AY59</f>
        <v>0.92949886263566495</v>
      </c>
      <c r="BD36" s="220">
        <f>'2.a-LTH-MTH1'!AZ59</f>
        <v>0.93020399072155802</v>
      </c>
      <c r="BE36" s="220">
        <f>'2.a-LTH-MTH1'!BA59</f>
        <v>0.93088486622045097</v>
      </c>
      <c r="BF36" s="220">
        <f>'2.a-LTH-MTH1'!BB59</f>
        <v>0.93154232328997999</v>
      </c>
      <c r="BG36" s="220">
        <f>'2.a-LTH-MTH1'!BC59</f>
        <v>0.93217716739727297</v>
      </c>
      <c r="BH36" s="220">
        <f>'2.a-LTH-MTH1'!BD59</f>
        <v>0.932790176305755</v>
      </c>
    </row>
    <row r="37" spans="1:60" ht="15">
      <c r="A37" s="36" t="s">
        <v>7</v>
      </c>
      <c r="B37" s="36" t="s">
        <v>94</v>
      </c>
      <c r="C37" s="36" t="s">
        <v>62</v>
      </c>
      <c r="D37" s="16" t="s">
        <v>113</v>
      </c>
      <c r="E37" s="16" t="s">
        <v>113</v>
      </c>
      <c r="F37" s="1" t="s">
        <v>14</v>
      </c>
      <c r="G37" s="219"/>
      <c r="H37" s="219"/>
      <c r="I37" s="219"/>
      <c r="J37" s="219"/>
      <c r="K37" s="219"/>
      <c r="L37" s="219"/>
      <c r="M37" s="219"/>
      <c r="N37" s="219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20">
        <f>'2.a-LTH-MTH1'!AG60</f>
        <v>0.22800205883416391</v>
      </c>
      <c r="AL37" s="220">
        <f>'2.a-LTH-MTH1'!AH60</f>
        <v>0.22800205883416391</v>
      </c>
      <c r="AM37" s="220">
        <f>'2.a-LTH-MTH1'!AI60</f>
        <v>0.22800205883416391</v>
      </c>
      <c r="AN37" s="220">
        <f>'2.a-LTH-MTH1'!AJ60</f>
        <v>0.22800205883416391</v>
      </c>
      <c r="AO37" s="220">
        <f>'2.a-LTH-MTH1'!AK60</f>
        <v>0.22800205883416391</v>
      </c>
      <c r="AP37" s="220">
        <f>'2.a-LTH-MTH1'!AL60</f>
        <v>0.22800205883416391</v>
      </c>
      <c r="AQ37" s="220">
        <f>'2.a-LTH-MTH1'!AM60</f>
        <v>0.22800205883416391</v>
      </c>
      <c r="AR37" s="220">
        <f>'2.a-LTH-MTH1'!AN60</f>
        <v>0.22800205883416391</v>
      </c>
      <c r="AS37" s="220">
        <f>'2.a-LTH-MTH1'!AO60</f>
        <v>0.22800205883416391</v>
      </c>
      <c r="AT37" s="220">
        <f>'2.a-LTH-MTH1'!AP60</f>
        <v>0.22800205883416391</v>
      </c>
      <c r="AU37" s="220">
        <f>'2.a-LTH-MTH1'!AQ60</f>
        <v>0.22800205883416388</v>
      </c>
      <c r="AV37" s="220">
        <f>'2.a-LTH-MTH1'!AR60</f>
        <v>0.22800205883416391</v>
      </c>
      <c r="AW37" s="220">
        <f>'2.a-LTH-MTH1'!AS60</f>
        <v>0.22800205883416391</v>
      </c>
      <c r="AX37" s="220">
        <f>'2.a-LTH-MTH1'!AT60</f>
        <v>0.22800205883416391</v>
      </c>
      <c r="AY37" s="220">
        <f>'2.a-LTH-MTH1'!AU60</f>
        <v>0.22800205883416391</v>
      </c>
      <c r="AZ37" s="220">
        <f>'2.a-LTH-MTH1'!AV60</f>
        <v>0.22800205883416391</v>
      </c>
      <c r="BA37" s="220">
        <f>'2.a-LTH-MTH1'!AW60</f>
        <v>0.22800205883416391</v>
      </c>
      <c r="BB37" s="220">
        <f>'2.a-LTH-MTH1'!AX60</f>
        <v>0.22800205883416391</v>
      </c>
      <c r="BC37" s="220">
        <f>'2.a-LTH-MTH1'!AY60</f>
        <v>0.22800205883416391</v>
      </c>
      <c r="BD37" s="220">
        <f>'2.a-LTH-MTH1'!AZ60</f>
        <v>0.22800205883416391</v>
      </c>
      <c r="BE37" s="220">
        <f>'2.a-LTH-MTH1'!BA60</f>
        <v>0.22800205883416391</v>
      </c>
      <c r="BF37" s="220">
        <f>'2.a-LTH-MTH1'!BB60</f>
        <v>0.22800205883416391</v>
      </c>
      <c r="BG37" s="220">
        <f>'2.a-LTH-MTH1'!BC60</f>
        <v>0.22800205883416391</v>
      </c>
      <c r="BH37" s="220">
        <f>'2.a-LTH-MTH1'!BD60</f>
        <v>0.22800205883416391</v>
      </c>
    </row>
    <row r="38" spans="1:60" s="5" customFormat="1" ht="15">
      <c r="A38" s="4" t="s">
        <v>7</v>
      </c>
      <c r="B38" s="4" t="s">
        <v>94</v>
      </c>
      <c r="C38" s="4" t="s">
        <v>40</v>
      </c>
      <c r="D38" s="4"/>
      <c r="E38" s="4"/>
      <c r="F38" s="4" t="s">
        <v>11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>
        <v>10</v>
      </c>
      <c r="U38" s="4">
        <v>9</v>
      </c>
      <c r="V38" s="4">
        <v>10</v>
      </c>
      <c r="W38" s="4">
        <v>12</v>
      </c>
      <c r="X38" s="4">
        <v>11</v>
      </c>
      <c r="Y38" s="4">
        <v>12</v>
      </c>
      <c r="Z38" s="4">
        <v>14</v>
      </c>
      <c r="AA38" s="4">
        <v>14</v>
      </c>
      <c r="AB38" s="4">
        <v>11</v>
      </c>
      <c r="AC38" s="4">
        <v>10</v>
      </c>
      <c r="AD38" s="4">
        <v>9</v>
      </c>
      <c r="AE38" s="4">
        <v>8</v>
      </c>
      <c r="AF38" s="4">
        <v>9</v>
      </c>
      <c r="AG38" s="4">
        <v>8</v>
      </c>
      <c r="AH38" s="4">
        <v>9</v>
      </c>
      <c r="AI38" s="4">
        <v>12</v>
      </c>
      <c r="AJ38" s="4">
        <v>15</v>
      </c>
      <c r="AK38" s="4">
        <v>24</v>
      </c>
      <c r="AL38" s="4">
        <v>38</v>
      </c>
      <c r="AM38" s="4">
        <v>38</v>
      </c>
      <c r="AN38" s="4">
        <v>44</v>
      </c>
      <c r="AO38" s="4">
        <v>46</v>
      </c>
      <c r="AP38" s="4">
        <v>57</v>
      </c>
      <c r="AQ38" s="4">
        <v>60</v>
      </c>
      <c r="AR38" s="4">
        <v>67</v>
      </c>
      <c r="AS38" s="4">
        <v>71</v>
      </c>
      <c r="AT38" s="4">
        <v>77</v>
      </c>
      <c r="AU38" s="4">
        <v>78</v>
      </c>
      <c r="AV38" s="4">
        <v>73</v>
      </c>
      <c r="AW38" s="4">
        <v>73</v>
      </c>
      <c r="AX38" s="4">
        <v>71</v>
      </c>
      <c r="AY38" s="4">
        <v>73</v>
      </c>
      <c r="AZ38" s="4">
        <v>63</v>
      </c>
      <c r="BA38" s="4">
        <v>57</v>
      </c>
      <c r="BB38" s="4">
        <v>54</v>
      </c>
      <c r="BC38" s="4">
        <v>49</v>
      </c>
      <c r="BD38" s="4">
        <v>44</v>
      </c>
      <c r="BE38" s="4">
        <v>42</v>
      </c>
      <c r="BF38" s="4">
        <v>38</v>
      </c>
      <c r="BG38" s="4">
        <v>35</v>
      </c>
      <c r="BH38" s="4">
        <v>33</v>
      </c>
    </row>
    <row r="39" spans="1:60" s="5" customFormat="1" ht="15">
      <c r="A39" s="4" t="s">
        <v>7</v>
      </c>
      <c r="B39" s="4" t="s">
        <v>94</v>
      </c>
      <c r="C39" s="4" t="s">
        <v>40</v>
      </c>
      <c r="D39" s="4"/>
      <c r="E39" s="4"/>
      <c r="F39" s="4" t="s">
        <v>52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>
        <v>2.5945721550516302E-4</v>
      </c>
      <c r="U39" s="4">
        <v>2.2473593527605099E-4</v>
      </c>
      <c r="V39" s="4">
        <v>2.4884288060518598E-4</v>
      </c>
      <c r="W39" s="4">
        <v>2.7672723918457698E-4</v>
      </c>
      <c r="X39" s="4">
        <v>2.4585950246977002E-4</v>
      </c>
      <c r="Y39" s="4">
        <v>2.5916807049371497E-4</v>
      </c>
      <c r="Z39" s="4">
        <v>2.8432746400211198E-4</v>
      </c>
      <c r="AA39" s="4">
        <v>2.90969552114725E-4</v>
      </c>
      <c r="AB39" s="4">
        <v>2.3740153231898101E-4</v>
      </c>
      <c r="AC39" s="4">
        <v>2.2082367229766999E-4</v>
      </c>
      <c r="AD39" s="4">
        <v>1.9360251253038499E-4</v>
      </c>
      <c r="AE39" s="4">
        <v>1.70852554245686E-4</v>
      </c>
      <c r="AF39" s="4">
        <v>1.8967733777318799E-4</v>
      </c>
      <c r="AG39" s="4">
        <v>1.6823333964208399E-4</v>
      </c>
      <c r="AH39" s="4">
        <v>1.8324340832739499E-4</v>
      </c>
      <c r="AI39" s="4">
        <v>2.20649076031994E-4</v>
      </c>
      <c r="AJ39" s="4">
        <v>2.5686251006044799E-4</v>
      </c>
      <c r="AK39" s="4">
        <v>3.9596119580281099E-4</v>
      </c>
      <c r="AL39" s="4">
        <v>6.0180859319322805E-4</v>
      </c>
      <c r="AM39" s="4">
        <v>5.9512622940549999E-4</v>
      </c>
      <c r="AN39" s="4">
        <v>7.0582951009015397E-4</v>
      </c>
      <c r="AO39" s="4">
        <v>7.0001369592013801E-4</v>
      </c>
      <c r="AP39" s="4">
        <v>8.2767032584073902E-4</v>
      </c>
      <c r="AQ39" s="4">
        <v>8.6586333790316804E-4</v>
      </c>
      <c r="AR39" s="4">
        <v>9.1500054626898297E-4</v>
      </c>
      <c r="AS39" s="4">
        <v>9.1153021530086895E-4</v>
      </c>
      <c r="AT39" s="4">
        <v>9.6151444769111704E-4</v>
      </c>
      <c r="AU39" s="4">
        <v>9.1236606933982095E-4</v>
      </c>
      <c r="AV39" s="4">
        <v>8.1478670446681698E-4</v>
      </c>
      <c r="AW39" s="4">
        <v>8.0289482077847802E-4</v>
      </c>
      <c r="AX39" s="4">
        <v>7.3943698642976903E-4</v>
      </c>
      <c r="AY39" s="4">
        <v>7.3453206282764704E-4</v>
      </c>
      <c r="AZ39" s="4">
        <v>6.1730814454809095E-4</v>
      </c>
      <c r="BA39" s="4">
        <v>5.7372924006039196E-4</v>
      </c>
      <c r="BB39" s="4">
        <v>5.3075426077725996E-4</v>
      </c>
      <c r="BC39" s="4">
        <v>5.0003571683691699E-4</v>
      </c>
      <c r="BD39" s="4">
        <v>4.8386209930169902E-4</v>
      </c>
      <c r="BE39" s="4">
        <v>4.55343784557341E-4</v>
      </c>
      <c r="BF39" s="4">
        <v>4.2775451393579201E-4</v>
      </c>
      <c r="BG39" s="4">
        <v>4.13418379399953E-4</v>
      </c>
      <c r="BH39" s="4">
        <v>4.0514161541011401E-4</v>
      </c>
    </row>
    <row r="40" spans="1:60" ht="15">
      <c r="A40" s="36" t="s">
        <v>7</v>
      </c>
      <c r="B40" s="36" t="s">
        <v>94</v>
      </c>
      <c r="C40" s="36" t="s">
        <v>40</v>
      </c>
      <c r="D40" s="7" t="s">
        <v>113</v>
      </c>
      <c r="E40" s="7" t="s">
        <v>113</v>
      </c>
      <c r="F40" s="1" t="s">
        <v>12</v>
      </c>
      <c r="G40" s="219"/>
      <c r="H40" s="219"/>
      <c r="I40" s="219"/>
      <c r="J40" s="219"/>
      <c r="K40" s="219"/>
      <c r="L40" s="219"/>
      <c r="M40" s="219"/>
      <c r="N40" s="219"/>
      <c r="O40" s="219"/>
      <c r="P40" s="219"/>
      <c r="Q40" s="219"/>
      <c r="R40" s="219"/>
      <c r="S40" s="219"/>
      <c r="T40" s="220">
        <v>1</v>
      </c>
      <c r="U40" s="220">
        <v>1</v>
      </c>
      <c r="V40" s="220">
        <v>1</v>
      </c>
      <c r="W40" s="220">
        <v>1</v>
      </c>
      <c r="X40" s="220">
        <v>1</v>
      </c>
      <c r="Y40" s="220">
        <v>1</v>
      </c>
      <c r="Z40" s="220">
        <v>1</v>
      </c>
      <c r="AA40" s="220">
        <v>1</v>
      </c>
      <c r="AB40" s="220">
        <v>1</v>
      </c>
      <c r="AC40" s="220">
        <v>1</v>
      </c>
      <c r="AD40" s="220">
        <v>1</v>
      </c>
      <c r="AE40" s="220">
        <v>1</v>
      </c>
      <c r="AF40" s="220">
        <v>1</v>
      </c>
      <c r="AG40" s="220">
        <v>1</v>
      </c>
      <c r="AH40" s="220">
        <v>1</v>
      </c>
      <c r="AI40" s="220">
        <v>1</v>
      </c>
      <c r="AJ40" s="220">
        <v>1</v>
      </c>
      <c r="AK40" s="220">
        <v>1</v>
      </c>
      <c r="AL40" s="220">
        <v>1</v>
      </c>
      <c r="AM40" s="220">
        <v>1</v>
      </c>
      <c r="AN40" s="220">
        <v>1</v>
      </c>
      <c r="AO40" s="220">
        <v>1</v>
      </c>
      <c r="AP40" s="220">
        <v>1</v>
      </c>
      <c r="AQ40" s="220">
        <v>1</v>
      </c>
      <c r="AR40" s="220">
        <v>1</v>
      </c>
      <c r="AS40" s="220">
        <v>1</v>
      </c>
      <c r="AT40" s="220">
        <v>1</v>
      </c>
      <c r="AU40" s="220">
        <v>1</v>
      </c>
      <c r="AV40" s="220">
        <v>1</v>
      </c>
      <c r="AW40" s="220">
        <v>1</v>
      </c>
      <c r="AX40" s="220">
        <v>1</v>
      </c>
      <c r="AY40" s="220">
        <v>1</v>
      </c>
      <c r="AZ40" s="220">
        <v>1</v>
      </c>
      <c r="BA40" s="220">
        <v>1</v>
      </c>
      <c r="BB40" s="220">
        <v>1</v>
      </c>
      <c r="BC40" s="220">
        <v>1</v>
      </c>
      <c r="BD40" s="220">
        <v>1</v>
      </c>
      <c r="BE40" s="220">
        <v>1</v>
      </c>
      <c r="BF40" s="220">
        <v>1</v>
      </c>
      <c r="BG40" s="220">
        <v>1</v>
      </c>
      <c r="BH40" s="220">
        <v>1</v>
      </c>
    </row>
    <row r="41" spans="1:60" ht="15">
      <c r="A41" s="36" t="s">
        <v>7</v>
      </c>
      <c r="B41" s="36" t="s">
        <v>94</v>
      </c>
      <c r="C41" s="36" t="s">
        <v>40</v>
      </c>
      <c r="D41" s="7" t="s">
        <v>113</v>
      </c>
      <c r="E41" s="7" t="s">
        <v>113</v>
      </c>
      <c r="F41" s="1" t="s">
        <v>13</v>
      </c>
      <c r="G41" s="219"/>
      <c r="H41" s="219"/>
      <c r="I41" s="219"/>
      <c r="J41" s="219"/>
      <c r="K41" s="219"/>
      <c r="L41" s="219"/>
      <c r="M41" s="219"/>
      <c r="N41" s="219"/>
      <c r="O41" s="219"/>
      <c r="P41" s="219"/>
      <c r="Q41" s="219"/>
      <c r="R41" s="219"/>
      <c r="S41" s="219"/>
      <c r="T41" s="220">
        <f>'2.a-LTH-MTH1'!P59</f>
        <v>0.88021072352569496</v>
      </c>
      <c r="U41" s="220">
        <f>'2.a-LTH-MTH1'!Q59</f>
        <v>0.88261109663971404</v>
      </c>
      <c r="V41" s="220">
        <f>'2.a-LTH-MTH1'!R59</f>
        <v>0.88492890991965001</v>
      </c>
      <c r="W41" s="220">
        <f>'2.a-LTH-MTH1'!S59</f>
        <v>0.88716700297662998</v>
      </c>
      <c r="X41" s="220">
        <f>'2.a-LTH-MTH1'!T59</f>
        <v>0.88932811775453902</v>
      </c>
      <c r="Y41" s="220">
        <f>'2.a-LTH-MTH1'!U59</f>
        <v>0.891414901889241</v>
      </c>
      <c r="Z41" s="220">
        <f>'2.a-LTH-MTH1'!V59</f>
        <v>0.89342991195227095</v>
      </c>
      <c r="AA41" s="220">
        <f>'2.a-LTH-MTH1'!W59</f>
        <v>0.89537561658294496</v>
      </c>
      <c r="AB41" s="220">
        <f>'2.a-LTH-MTH1'!X59</f>
        <v>0.89725439951276198</v>
      </c>
      <c r="AC41" s="220">
        <f>'2.a-LTH-MTH1'!Y59</f>
        <v>0.89906856248576505</v>
      </c>
      <c r="AD41" s="220">
        <f>'2.a-LTH-MTH1'!Z59</f>
        <v>0.90082032807847101</v>
      </c>
      <c r="AE41" s="220">
        <f>'2.a-LTH-MTH1'!AA59</f>
        <v>0.90251184242280102</v>
      </c>
      <c r="AF41" s="220">
        <f>'2.a-LTH-MTH1'!AB59</f>
        <v>0.90414517783536397</v>
      </c>
      <c r="AG41" s="220">
        <f>'2.a-LTH-MTH1'!AC59</f>
        <v>0.90572233535629998</v>
      </c>
      <c r="AH41" s="220">
        <f>'2.a-LTH-MTH1'!AD59</f>
        <v>0.90724524720080701</v>
      </c>
      <c r="AI41" s="220">
        <f>'2.a-LTH-MTH1'!AE59</f>
        <v>0.90871577912634605</v>
      </c>
      <c r="AJ41" s="220">
        <f>'2.a-LTH-MTH1'!AF59</f>
        <v>0.91013573271842596</v>
      </c>
      <c r="AK41" s="220">
        <f>'2.a-LTH-MTH1'!AG59</f>
        <v>0.91150684759777301</v>
      </c>
      <c r="AL41" s="220">
        <f>'2.a-LTH-MTH1'!AH59</f>
        <v>0.91283080355158197</v>
      </c>
      <c r="AM41" s="220">
        <f>'2.a-LTH-MTH1'!AI59</f>
        <v>0.91410922259146599</v>
      </c>
      <c r="AN41" s="220">
        <f>'2.a-LTH-MTH1'!AJ59</f>
        <v>0.91534367094062496</v>
      </c>
      <c r="AO41" s="220">
        <f>'2.a-LTH-MTH1'!AK59</f>
        <v>0.91653566095266203</v>
      </c>
      <c r="AP41" s="220">
        <f>'2.a-LTH-MTH1'!AL59</f>
        <v>0.91768665296441099</v>
      </c>
      <c r="AQ41" s="220">
        <f>'2.a-LTH-MTH1'!AM59</f>
        <v>0.91879805708502504</v>
      </c>
      <c r="AR41" s="220">
        <f>'2.a-LTH-MTH1'!AN59</f>
        <v>0.91987123492354095</v>
      </c>
      <c r="AS41" s="220">
        <f>'2.a-LTH-MTH1'!AO59</f>
        <v>0.92090750125701903</v>
      </c>
      <c r="AT41" s="220">
        <f>'2.a-LTH-MTH1'!AP59</f>
        <v>0.92190812564131097</v>
      </c>
      <c r="AU41" s="220">
        <f>'2.a-LTH-MTH1'!AQ59</f>
        <v>0.92287433396642304</v>
      </c>
      <c r="AV41" s="220">
        <f>'2.a-LTH-MTH1'!AR59</f>
        <v>0.923807309958384</v>
      </c>
      <c r="AW41" s="220">
        <f>'2.a-LTH-MTH1'!AS59</f>
        <v>0.92470819662946002</v>
      </c>
      <c r="AX41" s="220">
        <f>'2.a-LTH-MTH1'!AT59</f>
        <v>0.92557809767848598</v>
      </c>
      <c r="AY41" s="220">
        <f>'2.a-LTH-MTH1'!AU59</f>
        <v>0.92641807884303196</v>
      </c>
      <c r="AZ41" s="220">
        <f>'2.a-LTH-MTH1'!AV59</f>
        <v>0.92722916920507303</v>
      </c>
      <c r="BA41" s="220">
        <f>'2.a-LTH-MTH1'!AW59</f>
        <v>0.92801236245173402</v>
      </c>
      <c r="BB41" s="220">
        <f>'2.a-LTH-MTH1'!AX59</f>
        <v>0.92876861809268596</v>
      </c>
      <c r="BC41" s="220">
        <f>'2.a-LTH-MTH1'!AY59</f>
        <v>0.92949886263566495</v>
      </c>
      <c r="BD41" s="220">
        <f>'2.a-LTH-MTH1'!AZ59</f>
        <v>0.93020399072155802</v>
      </c>
      <c r="BE41" s="220">
        <f>'2.a-LTH-MTH1'!BA59</f>
        <v>0.93088486622045097</v>
      </c>
      <c r="BF41" s="220">
        <f>'2.a-LTH-MTH1'!BB59</f>
        <v>0.93154232328997999</v>
      </c>
      <c r="BG41" s="220">
        <f>'2.a-LTH-MTH1'!BC59</f>
        <v>0.93217716739727297</v>
      </c>
      <c r="BH41" s="220">
        <f>'2.a-LTH-MTH1'!BD59</f>
        <v>0.932790176305755</v>
      </c>
    </row>
    <row r="42" spans="1:60" ht="15">
      <c r="A42" s="36" t="s">
        <v>7</v>
      </c>
      <c r="B42" s="36" t="s">
        <v>94</v>
      </c>
      <c r="C42" s="36" t="s">
        <v>40</v>
      </c>
      <c r="D42" s="7" t="s">
        <v>113</v>
      </c>
      <c r="E42" s="7" t="s">
        <v>113</v>
      </c>
      <c r="F42" s="1" t="s">
        <v>14</v>
      </c>
      <c r="G42" s="219"/>
      <c r="H42" s="219"/>
      <c r="I42" s="219"/>
      <c r="J42" s="219"/>
      <c r="K42" s="219"/>
      <c r="L42" s="219"/>
      <c r="M42" s="219"/>
      <c r="N42" s="219"/>
      <c r="O42" s="219"/>
      <c r="P42" s="219"/>
      <c r="Q42" s="219"/>
      <c r="R42" s="219"/>
      <c r="S42" s="219"/>
      <c r="T42" s="220">
        <f>'2.a-LTH-MTH1'!P60</f>
        <v>0.22800205883416391</v>
      </c>
      <c r="U42" s="220">
        <f>'2.a-LTH-MTH1'!Q60</f>
        <v>0.22800205883416391</v>
      </c>
      <c r="V42" s="220">
        <f>'2.a-LTH-MTH1'!R60</f>
        <v>0.22800205883416391</v>
      </c>
      <c r="W42" s="220">
        <f>'2.a-LTH-MTH1'!S60</f>
        <v>0.22800205883416391</v>
      </c>
      <c r="X42" s="220">
        <f>'2.a-LTH-MTH1'!T60</f>
        <v>0.22800205883416391</v>
      </c>
      <c r="Y42" s="220">
        <f>'2.a-LTH-MTH1'!U60</f>
        <v>0.22800205883416391</v>
      </c>
      <c r="Z42" s="220">
        <f>'2.a-LTH-MTH1'!V60</f>
        <v>0.22800205883416391</v>
      </c>
      <c r="AA42" s="220">
        <f>'2.a-LTH-MTH1'!W60</f>
        <v>0.22800205883416394</v>
      </c>
      <c r="AB42" s="220">
        <f>'2.a-LTH-MTH1'!X60</f>
        <v>0.22800205883416391</v>
      </c>
      <c r="AC42" s="220">
        <f>'2.a-LTH-MTH1'!Y60</f>
        <v>0.22800205883416391</v>
      </c>
      <c r="AD42" s="220">
        <f>'2.a-LTH-MTH1'!Z60</f>
        <v>0.22800205883416391</v>
      </c>
      <c r="AE42" s="220">
        <f>'2.a-LTH-MTH1'!AA60</f>
        <v>0.22800205883416391</v>
      </c>
      <c r="AF42" s="220">
        <f>'2.a-LTH-MTH1'!AB60</f>
        <v>0.22800205883416391</v>
      </c>
      <c r="AG42" s="220">
        <f>'2.a-LTH-MTH1'!AC60</f>
        <v>0.22800205883416391</v>
      </c>
      <c r="AH42" s="220">
        <f>'2.a-LTH-MTH1'!AD60</f>
        <v>0.22800205883416391</v>
      </c>
      <c r="AI42" s="220">
        <f>'2.a-LTH-MTH1'!AE60</f>
        <v>0.22800205883416391</v>
      </c>
      <c r="AJ42" s="220">
        <f>'2.a-LTH-MTH1'!AF60</f>
        <v>0.22800205883416391</v>
      </c>
      <c r="AK42" s="220">
        <f>'2.a-LTH-MTH1'!AG60</f>
        <v>0.22800205883416391</v>
      </c>
      <c r="AL42" s="220">
        <f>'2.a-LTH-MTH1'!AH60</f>
        <v>0.22800205883416391</v>
      </c>
      <c r="AM42" s="220">
        <f>'2.a-LTH-MTH1'!AI60</f>
        <v>0.22800205883416391</v>
      </c>
      <c r="AN42" s="220">
        <f>'2.a-LTH-MTH1'!AJ60</f>
        <v>0.22800205883416391</v>
      </c>
      <c r="AO42" s="220">
        <f>'2.a-LTH-MTH1'!AK60</f>
        <v>0.22800205883416391</v>
      </c>
      <c r="AP42" s="220">
        <f>'2.a-LTH-MTH1'!AL60</f>
        <v>0.22800205883416391</v>
      </c>
      <c r="AQ42" s="220">
        <f>'2.a-LTH-MTH1'!AM60</f>
        <v>0.22800205883416391</v>
      </c>
      <c r="AR42" s="220">
        <f>'2.a-LTH-MTH1'!AN60</f>
        <v>0.22800205883416391</v>
      </c>
      <c r="AS42" s="220">
        <f>'2.a-LTH-MTH1'!AO60</f>
        <v>0.22800205883416391</v>
      </c>
      <c r="AT42" s="220">
        <f>'2.a-LTH-MTH1'!AP60</f>
        <v>0.22800205883416391</v>
      </c>
      <c r="AU42" s="220">
        <f>'2.a-LTH-MTH1'!AQ60</f>
        <v>0.22800205883416388</v>
      </c>
      <c r="AV42" s="220">
        <f>'2.a-LTH-MTH1'!AR60</f>
        <v>0.22800205883416391</v>
      </c>
      <c r="AW42" s="220">
        <f>'2.a-LTH-MTH1'!AS60</f>
        <v>0.22800205883416391</v>
      </c>
      <c r="AX42" s="220">
        <f>'2.a-LTH-MTH1'!AT60</f>
        <v>0.22800205883416391</v>
      </c>
      <c r="AY42" s="220">
        <f>'2.a-LTH-MTH1'!AU60</f>
        <v>0.22800205883416391</v>
      </c>
      <c r="AZ42" s="220">
        <f>'2.a-LTH-MTH1'!AV60</f>
        <v>0.22800205883416391</v>
      </c>
      <c r="BA42" s="220">
        <f>'2.a-LTH-MTH1'!AW60</f>
        <v>0.22800205883416391</v>
      </c>
      <c r="BB42" s="220">
        <f>'2.a-LTH-MTH1'!AX60</f>
        <v>0.22800205883416391</v>
      </c>
      <c r="BC42" s="220">
        <f>'2.a-LTH-MTH1'!AY60</f>
        <v>0.22800205883416391</v>
      </c>
      <c r="BD42" s="220">
        <f>'2.a-LTH-MTH1'!AZ60</f>
        <v>0.22800205883416391</v>
      </c>
      <c r="BE42" s="220">
        <f>'2.a-LTH-MTH1'!BA60</f>
        <v>0.22800205883416391</v>
      </c>
      <c r="BF42" s="220">
        <f>'2.a-LTH-MTH1'!BB60</f>
        <v>0.22800205883416391</v>
      </c>
      <c r="BG42" s="220">
        <f>'2.a-LTH-MTH1'!BC60</f>
        <v>0.22800205883416391</v>
      </c>
      <c r="BH42" s="220">
        <f>'2.a-LTH-MTH1'!BD60</f>
        <v>0.22800205883416391</v>
      </c>
    </row>
    <row r="43" spans="1:60" s="5" customFormat="1" ht="15">
      <c r="A43" s="4" t="s">
        <v>7</v>
      </c>
      <c r="B43" s="4" t="s">
        <v>94</v>
      </c>
      <c r="C43" s="4" t="s">
        <v>56</v>
      </c>
      <c r="D43" s="4"/>
      <c r="E43" s="4"/>
      <c r="F43" s="4" t="s">
        <v>11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>
        <v>13</v>
      </c>
      <c r="BH43" s="4">
        <v>17</v>
      </c>
    </row>
    <row r="44" spans="1:60" s="5" customFormat="1" ht="15">
      <c r="A44" s="4" t="s">
        <v>7</v>
      </c>
      <c r="B44" s="4" t="s">
        <v>94</v>
      </c>
      <c r="C44" s="4" t="s">
        <v>56</v>
      </c>
      <c r="D44" s="4"/>
      <c r="E44" s="4"/>
      <c r="F44" s="4" t="s">
        <v>52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>
        <v>1.5355539806284E-4</v>
      </c>
      <c r="BH44" s="4">
        <v>2.0870931702945299E-4</v>
      </c>
    </row>
    <row r="45" spans="1:60" s="8" customFormat="1" ht="15">
      <c r="A45" s="36" t="s">
        <v>7</v>
      </c>
      <c r="B45" s="36" t="s">
        <v>94</v>
      </c>
      <c r="C45" s="36" t="s">
        <v>56</v>
      </c>
      <c r="D45" s="16" t="s">
        <v>142</v>
      </c>
      <c r="E45" s="16" t="s">
        <v>142</v>
      </c>
      <c r="F45" s="7" t="s">
        <v>12</v>
      </c>
      <c r="G45" s="219"/>
      <c r="H45" s="219"/>
      <c r="I45" s="219"/>
      <c r="J45" s="219"/>
      <c r="K45" s="219"/>
      <c r="L45" s="219"/>
      <c r="M45" s="219"/>
      <c r="N45" s="219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19"/>
      <c r="Z45" s="219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19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219"/>
      <c r="AW45" s="219"/>
      <c r="AX45" s="219"/>
      <c r="AY45" s="219"/>
      <c r="AZ45" s="219"/>
      <c r="BA45" s="219"/>
      <c r="BB45" s="219"/>
      <c r="BC45" s="219"/>
      <c r="BD45" s="219"/>
      <c r="BE45" s="219"/>
      <c r="BF45" s="219"/>
      <c r="BG45" s="220">
        <v>1</v>
      </c>
      <c r="BH45" s="220">
        <v>1</v>
      </c>
    </row>
    <row r="46" spans="1:60" s="8" customFormat="1" ht="15">
      <c r="A46" s="36" t="s">
        <v>7</v>
      </c>
      <c r="B46" s="36" t="s">
        <v>94</v>
      </c>
      <c r="C46" s="36" t="s">
        <v>56</v>
      </c>
      <c r="D46" s="16" t="s">
        <v>142</v>
      </c>
      <c r="E46" s="16" t="s">
        <v>142</v>
      </c>
      <c r="F46" s="7" t="s">
        <v>13</v>
      </c>
      <c r="G46" s="219"/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19"/>
      <c r="Z46" s="219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19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/>
      <c r="BF46" s="219"/>
      <c r="BG46" s="220">
        <f>'3. Mecanical drive'!BC$60</f>
        <v>0.11302083562565875</v>
      </c>
      <c r="BH46" s="220">
        <f>'3. Mecanical drive'!BD$60</f>
        <v>0.11348817430072439</v>
      </c>
    </row>
    <row r="47" spans="1:60" s="8" customFormat="1" ht="15">
      <c r="A47" s="36" t="s">
        <v>7</v>
      </c>
      <c r="B47" s="36" t="s">
        <v>94</v>
      </c>
      <c r="C47" s="36" t="s">
        <v>56</v>
      </c>
      <c r="D47" s="16" t="s">
        <v>142</v>
      </c>
      <c r="E47" s="16" t="s">
        <v>142</v>
      </c>
      <c r="F47" s="7" t="s">
        <v>14</v>
      </c>
      <c r="G47" s="219"/>
      <c r="H47" s="219"/>
      <c r="I47" s="219"/>
      <c r="J47" s="219"/>
      <c r="K47" s="219"/>
      <c r="L47" s="219"/>
      <c r="M47" s="219"/>
      <c r="N47" s="219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19"/>
      <c r="Z47" s="219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19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219"/>
      <c r="AW47" s="219"/>
      <c r="AX47" s="219"/>
      <c r="AY47" s="219"/>
      <c r="AZ47" s="219"/>
      <c r="BA47" s="219"/>
      <c r="BB47" s="219"/>
      <c r="BC47" s="219"/>
      <c r="BD47" s="219"/>
      <c r="BE47" s="219"/>
      <c r="BF47" s="219"/>
      <c r="BG47" s="220">
        <f>'3. Mecanical drive'!BC$67</f>
        <v>1</v>
      </c>
      <c r="BH47" s="220">
        <f>'3. Mecanical drive'!BD$67</f>
        <v>1</v>
      </c>
    </row>
    <row r="48" spans="1:60" s="5" customFormat="1" ht="15">
      <c r="A48" s="4" t="s">
        <v>7</v>
      </c>
      <c r="B48" s="4" t="s">
        <v>94</v>
      </c>
      <c r="C48" s="4" t="s">
        <v>21</v>
      </c>
      <c r="D48" s="4"/>
      <c r="E48" s="4"/>
      <c r="F48" s="4" t="s">
        <v>11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>
        <v>1</v>
      </c>
      <c r="AG48" s="4">
        <v>2</v>
      </c>
      <c r="AH48" s="4">
        <v>2</v>
      </c>
      <c r="AI48" s="4">
        <v>2</v>
      </c>
      <c r="AJ48" s="4">
        <v>2</v>
      </c>
      <c r="AK48" s="4">
        <v>3</v>
      </c>
      <c r="AL48" s="4">
        <v>2</v>
      </c>
      <c r="AM48" s="4">
        <v>4</v>
      </c>
      <c r="AN48" s="4">
        <v>4</v>
      </c>
      <c r="AO48" s="4">
        <v>3</v>
      </c>
      <c r="AP48" s="4">
        <v>9</v>
      </c>
      <c r="AQ48" s="4">
        <v>14</v>
      </c>
      <c r="AR48" s="4">
        <v>27</v>
      </c>
      <c r="AS48" s="4">
        <v>38</v>
      </c>
      <c r="AT48" s="4">
        <v>81</v>
      </c>
      <c r="AU48" s="4">
        <v>91</v>
      </c>
      <c r="AV48" s="4">
        <v>39</v>
      </c>
      <c r="AW48" s="4">
        <v>51</v>
      </c>
      <c r="AX48" s="4">
        <v>428</v>
      </c>
      <c r="AY48" s="4">
        <v>558</v>
      </c>
      <c r="AZ48" s="4">
        <v>378</v>
      </c>
      <c r="BA48" s="4">
        <v>344</v>
      </c>
      <c r="BB48" s="4">
        <v>343</v>
      </c>
      <c r="BC48" s="4">
        <v>319</v>
      </c>
      <c r="BD48" s="4">
        <v>92</v>
      </c>
      <c r="BE48" s="4">
        <v>137</v>
      </c>
      <c r="BF48" s="4">
        <v>466</v>
      </c>
      <c r="BG48" s="4">
        <v>632</v>
      </c>
      <c r="BH48" s="4">
        <v>647</v>
      </c>
    </row>
    <row r="49" spans="1:60" s="5" customFormat="1" ht="15">
      <c r="A49" s="4" t="s">
        <v>7</v>
      </c>
      <c r="B49" s="4" t="s">
        <v>94</v>
      </c>
      <c r="C49" s="4" t="s">
        <v>21</v>
      </c>
      <c r="D49" s="4"/>
      <c r="E49" s="4"/>
      <c r="F49" s="4" t="s">
        <v>52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6">
        <v>2.1075259752576501E-5</v>
      </c>
      <c r="AG49" s="6">
        <v>4.2058334910520902E-5</v>
      </c>
      <c r="AH49" s="6">
        <v>4.0720757406087802E-5</v>
      </c>
      <c r="AI49" s="6">
        <v>3.6774846005332403E-5</v>
      </c>
      <c r="AJ49" s="6">
        <v>3.4248334674726403E-5</v>
      </c>
      <c r="AK49" s="6">
        <v>4.9495149475351401E-5</v>
      </c>
      <c r="AL49" s="6">
        <v>3.1674136483854101E-5</v>
      </c>
      <c r="AM49" s="6">
        <v>6.2644866253210594E-5</v>
      </c>
      <c r="AN49" s="6">
        <v>6.4166319099104896E-5</v>
      </c>
      <c r="AO49" s="6">
        <v>4.5653067125226403E-5</v>
      </c>
      <c r="AP49" s="4">
        <v>1.3068478829064299E-4</v>
      </c>
      <c r="AQ49" s="4">
        <v>2.02034778844072E-4</v>
      </c>
      <c r="AR49" s="4">
        <v>3.6873156342182901E-4</v>
      </c>
      <c r="AS49" s="4">
        <v>4.8786124199201499E-4</v>
      </c>
      <c r="AT49" s="4">
        <v>1.0114632501685801E-3</v>
      </c>
      <c r="AU49" s="4">
        <v>1.0644270808964601E-3</v>
      </c>
      <c r="AV49" s="4">
        <v>4.3529700649597099E-4</v>
      </c>
      <c r="AW49" s="4">
        <v>5.6092651862605996E-4</v>
      </c>
      <c r="AX49" s="4">
        <v>4.4574511294639598E-3</v>
      </c>
      <c r="AY49" s="4">
        <v>5.6146423432579E-3</v>
      </c>
      <c r="AZ49" s="4">
        <v>3.70384886728855E-3</v>
      </c>
      <c r="BA49" s="4">
        <v>3.4625062908907899E-3</v>
      </c>
      <c r="BB49" s="4">
        <v>3.3712724341962998E-3</v>
      </c>
      <c r="BC49" s="4">
        <v>3.2553345647138099E-3</v>
      </c>
      <c r="BD49" s="4">
        <v>1.0117116621762799E-3</v>
      </c>
      <c r="BE49" s="4">
        <v>1.4852880591513301E-3</v>
      </c>
      <c r="BF49" s="4">
        <v>5.2456211445810301E-3</v>
      </c>
      <c r="BG49" s="4">
        <v>7.4651547365934302E-3</v>
      </c>
      <c r="BH49" s="4">
        <v>7.9432310657679903E-3</v>
      </c>
    </row>
    <row r="50" spans="1:60" s="8" customFormat="1" ht="15">
      <c r="A50" s="36" t="s">
        <v>7</v>
      </c>
      <c r="B50" s="36" t="s">
        <v>94</v>
      </c>
      <c r="C50" s="36" t="s">
        <v>21</v>
      </c>
      <c r="D50" s="7" t="s">
        <v>113</v>
      </c>
      <c r="E50" s="7" t="s">
        <v>113</v>
      </c>
      <c r="F50" s="7" t="s">
        <v>12</v>
      </c>
      <c r="G50" s="219"/>
      <c r="H50" s="219"/>
      <c r="I50" s="219"/>
      <c r="J50" s="219"/>
      <c r="K50" s="219"/>
      <c r="L50" s="219"/>
      <c r="M50" s="219"/>
      <c r="N50" s="219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19"/>
      <c r="Z50" s="219"/>
      <c r="AA50" s="219"/>
      <c r="AB50" s="219"/>
      <c r="AC50" s="219"/>
      <c r="AD50" s="219"/>
      <c r="AE50" s="219"/>
      <c r="AF50" s="221">
        <v>1</v>
      </c>
      <c r="AG50" s="221">
        <v>1</v>
      </c>
      <c r="AH50" s="221">
        <v>1</v>
      </c>
      <c r="AI50" s="221">
        <v>1</v>
      </c>
      <c r="AJ50" s="221">
        <v>1</v>
      </c>
      <c r="AK50" s="221">
        <v>1</v>
      </c>
      <c r="AL50" s="221">
        <v>1</v>
      </c>
      <c r="AM50" s="221">
        <v>1</v>
      </c>
      <c r="AN50" s="221">
        <v>1</v>
      </c>
      <c r="AO50" s="221">
        <v>1</v>
      </c>
      <c r="AP50" s="221">
        <v>1</v>
      </c>
      <c r="AQ50" s="221">
        <v>1</v>
      </c>
      <c r="AR50" s="221">
        <v>1</v>
      </c>
      <c r="AS50" s="221">
        <v>1</v>
      </c>
      <c r="AT50" s="221">
        <v>1</v>
      </c>
      <c r="AU50" s="221">
        <v>1</v>
      </c>
      <c r="AV50" s="221">
        <v>1</v>
      </c>
      <c r="AW50" s="221">
        <v>1</v>
      </c>
      <c r="AX50" s="221">
        <v>1</v>
      </c>
      <c r="AY50" s="221">
        <v>1</v>
      </c>
      <c r="AZ50" s="221">
        <v>1</v>
      </c>
      <c r="BA50" s="221">
        <v>1</v>
      </c>
      <c r="BB50" s="221">
        <v>1</v>
      </c>
      <c r="BC50" s="221">
        <v>1</v>
      </c>
      <c r="BD50" s="221">
        <v>1</v>
      </c>
      <c r="BE50" s="221">
        <v>1</v>
      </c>
      <c r="BF50" s="221">
        <v>1</v>
      </c>
      <c r="BG50" s="221">
        <v>1</v>
      </c>
      <c r="BH50" s="221">
        <v>1</v>
      </c>
    </row>
    <row r="51" spans="1:60" s="8" customFormat="1" ht="15">
      <c r="A51" s="36" t="s">
        <v>7</v>
      </c>
      <c r="B51" s="36" t="s">
        <v>94</v>
      </c>
      <c r="C51" s="36" t="s">
        <v>21</v>
      </c>
      <c r="D51" s="7" t="s">
        <v>113</v>
      </c>
      <c r="E51" s="7" t="s">
        <v>113</v>
      </c>
      <c r="F51" s="7" t="s">
        <v>13</v>
      </c>
      <c r="G51" s="219"/>
      <c r="H51" s="219"/>
      <c r="I51" s="219"/>
      <c r="J51" s="219"/>
      <c r="K51" s="219"/>
      <c r="L51" s="219"/>
      <c r="M51" s="219"/>
      <c r="N51" s="219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19"/>
      <c r="Z51" s="219"/>
      <c r="AA51" s="219"/>
      <c r="AB51" s="219"/>
      <c r="AC51" s="219"/>
      <c r="AD51" s="219"/>
      <c r="AE51" s="219"/>
      <c r="AF51" s="221">
        <f>'2.a-LTH-MTH1'!AB59</f>
        <v>0.90414517783536397</v>
      </c>
      <c r="AG51" s="221">
        <f>'2.a-LTH-MTH1'!AC59</f>
        <v>0.90572233535629998</v>
      </c>
      <c r="AH51" s="221">
        <f>'2.a-LTH-MTH1'!AD59</f>
        <v>0.90724524720080701</v>
      </c>
      <c r="AI51" s="221">
        <f>'2.a-LTH-MTH1'!AE59</f>
        <v>0.90871577912634605</v>
      </c>
      <c r="AJ51" s="221">
        <f>'2.a-LTH-MTH1'!AF59</f>
        <v>0.91013573271842596</v>
      </c>
      <c r="AK51" s="221">
        <f>'2.a-LTH-MTH1'!AG59</f>
        <v>0.91150684759777301</v>
      </c>
      <c r="AL51" s="221">
        <f>'2.a-LTH-MTH1'!AH59</f>
        <v>0.91283080355158197</v>
      </c>
      <c r="AM51" s="221">
        <f>'2.a-LTH-MTH1'!AI59</f>
        <v>0.91410922259146599</v>
      </c>
      <c r="AN51" s="221">
        <f>'2.a-LTH-MTH1'!AJ59</f>
        <v>0.91534367094062496</v>
      </c>
      <c r="AO51" s="221">
        <f>'2.a-LTH-MTH1'!AK59</f>
        <v>0.91653566095266203</v>
      </c>
      <c r="AP51" s="221">
        <f>'2.a-LTH-MTH1'!AL59</f>
        <v>0.91768665296441099</v>
      </c>
      <c r="AQ51" s="221">
        <f>'2.a-LTH-MTH1'!AM59</f>
        <v>0.91879805708502504</v>
      </c>
      <c r="AR51" s="221">
        <f>'2.a-LTH-MTH1'!AN59</f>
        <v>0.91987123492354095</v>
      </c>
      <c r="AS51" s="221">
        <f>'2.a-LTH-MTH1'!AO59</f>
        <v>0.92090750125701903</v>
      </c>
      <c r="AT51" s="221">
        <f>'2.a-LTH-MTH1'!AP59</f>
        <v>0.92190812564131097</v>
      </c>
      <c r="AU51" s="221">
        <f>'2.a-LTH-MTH1'!AQ59</f>
        <v>0.92287433396642304</v>
      </c>
      <c r="AV51" s="221">
        <f>'2.a-LTH-MTH1'!AR59</f>
        <v>0.923807309958384</v>
      </c>
      <c r="AW51" s="221">
        <f>'2.a-LTH-MTH1'!AS59</f>
        <v>0.92470819662946002</v>
      </c>
      <c r="AX51" s="221">
        <f>'2.a-LTH-MTH1'!AT59</f>
        <v>0.92557809767848598</v>
      </c>
      <c r="AY51" s="221">
        <f>'2.a-LTH-MTH1'!AU59</f>
        <v>0.92641807884303196</v>
      </c>
      <c r="AZ51" s="221">
        <f>'2.a-LTH-MTH1'!AV59</f>
        <v>0.92722916920507303</v>
      </c>
      <c r="BA51" s="221">
        <f>'2.a-LTH-MTH1'!AW59</f>
        <v>0.92801236245173402</v>
      </c>
      <c r="BB51" s="221">
        <f>'2.a-LTH-MTH1'!AX59</f>
        <v>0.92876861809268596</v>
      </c>
      <c r="BC51" s="221">
        <f>'2.a-LTH-MTH1'!AY59</f>
        <v>0.92949886263566495</v>
      </c>
      <c r="BD51" s="221">
        <f>'2.a-LTH-MTH1'!AZ59</f>
        <v>0.93020399072155802</v>
      </c>
      <c r="BE51" s="221">
        <f>'2.a-LTH-MTH1'!BA59</f>
        <v>0.93088486622045097</v>
      </c>
      <c r="BF51" s="221">
        <f>'2.a-LTH-MTH1'!BB59</f>
        <v>0.93154232328997999</v>
      </c>
      <c r="BG51" s="221">
        <f>'2.a-LTH-MTH1'!BC59</f>
        <v>0.93217716739727297</v>
      </c>
      <c r="BH51" s="221">
        <f>'2.a-LTH-MTH1'!BD59</f>
        <v>0.932790176305755</v>
      </c>
    </row>
    <row r="52" spans="1:60" s="8" customFormat="1" ht="15">
      <c r="A52" s="36" t="s">
        <v>7</v>
      </c>
      <c r="B52" s="36" t="s">
        <v>94</v>
      </c>
      <c r="C52" s="36" t="s">
        <v>21</v>
      </c>
      <c r="D52" s="7" t="s">
        <v>113</v>
      </c>
      <c r="E52" s="7" t="s">
        <v>113</v>
      </c>
      <c r="F52" s="7" t="s">
        <v>14</v>
      </c>
      <c r="G52" s="219"/>
      <c r="H52" s="219"/>
      <c r="I52" s="219"/>
      <c r="J52" s="219"/>
      <c r="K52" s="219"/>
      <c r="L52" s="219"/>
      <c r="M52" s="219"/>
      <c r="N52" s="219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19"/>
      <c r="Z52" s="219"/>
      <c r="AA52" s="219"/>
      <c r="AB52" s="219"/>
      <c r="AC52" s="219"/>
      <c r="AD52" s="219"/>
      <c r="AE52" s="219"/>
      <c r="AF52" s="221">
        <f>'2.a-LTH-MTH1'!AB60</f>
        <v>0.22800205883416391</v>
      </c>
      <c r="AG52" s="221">
        <f>'2.a-LTH-MTH1'!AC60</f>
        <v>0.22800205883416391</v>
      </c>
      <c r="AH52" s="221">
        <f>'2.a-LTH-MTH1'!AD60</f>
        <v>0.22800205883416391</v>
      </c>
      <c r="AI52" s="221">
        <f>'2.a-LTH-MTH1'!AE60</f>
        <v>0.22800205883416391</v>
      </c>
      <c r="AJ52" s="221">
        <f>'2.a-LTH-MTH1'!AF60</f>
        <v>0.22800205883416391</v>
      </c>
      <c r="AK52" s="221">
        <f>'2.a-LTH-MTH1'!AG60</f>
        <v>0.22800205883416391</v>
      </c>
      <c r="AL52" s="221">
        <f>'2.a-LTH-MTH1'!AH60</f>
        <v>0.22800205883416391</v>
      </c>
      <c r="AM52" s="221">
        <f>'2.a-LTH-MTH1'!AI60</f>
        <v>0.22800205883416391</v>
      </c>
      <c r="AN52" s="221">
        <f>'2.a-LTH-MTH1'!AJ60</f>
        <v>0.22800205883416391</v>
      </c>
      <c r="AO52" s="221">
        <f>'2.a-LTH-MTH1'!AK60</f>
        <v>0.22800205883416391</v>
      </c>
      <c r="AP52" s="221">
        <f>'2.a-LTH-MTH1'!AL60</f>
        <v>0.22800205883416391</v>
      </c>
      <c r="AQ52" s="221">
        <f>'2.a-LTH-MTH1'!AM60</f>
        <v>0.22800205883416391</v>
      </c>
      <c r="AR52" s="221">
        <f>'2.a-LTH-MTH1'!AN60</f>
        <v>0.22800205883416391</v>
      </c>
      <c r="AS52" s="221">
        <f>'2.a-LTH-MTH1'!AO60</f>
        <v>0.22800205883416391</v>
      </c>
      <c r="AT52" s="221">
        <f>'2.a-LTH-MTH1'!AP60</f>
        <v>0.22800205883416391</v>
      </c>
      <c r="AU52" s="221">
        <f>'2.a-LTH-MTH1'!AQ60</f>
        <v>0.22800205883416388</v>
      </c>
      <c r="AV52" s="221">
        <f>'2.a-LTH-MTH1'!AR60</f>
        <v>0.22800205883416391</v>
      </c>
      <c r="AW52" s="221">
        <f>'2.a-LTH-MTH1'!AS60</f>
        <v>0.22800205883416391</v>
      </c>
      <c r="AX52" s="221">
        <f>'2.a-LTH-MTH1'!AT60</f>
        <v>0.22800205883416391</v>
      </c>
      <c r="AY52" s="221">
        <f>'2.a-LTH-MTH1'!AU60</f>
        <v>0.22800205883416391</v>
      </c>
      <c r="AZ52" s="221">
        <f>'2.a-LTH-MTH1'!AV60</f>
        <v>0.22800205883416391</v>
      </c>
      <c r="BA52" s="221">
        <f>'2.a-LTH-MTH1'!AW60</f>
        <v>0.22800205883416391</v>
      </c>
      <c r="BB52" s="221">
        <f>'2.a-LTH-MTH1'!AX60</f>
        <v>0.22800205883416391</v>
      </c>
      <c r="BC52" s="221">
        <f>'2.a-LTH-MTH1'!AY60</f>
        <v>0.22800205883416391</v>
      </c>
      <c r="BD52" s="221">
        <f>'2.a-LTH-MTH1'!AZ60</f>
        <v>0.22800205883416391</v>
      </c>
      <c r="BE52" s="221">
        <f>'2.a-LTH-MTH1'!BA60</f>
        <v>0.22800205883416391</v>
      </c>
      <c r="BF52" s="221">
        <f>'2.a-LTH-MTH1'!BB60</f>
        <v>0.22800205883416391</v>
      </c>
      <c r="BG52" s="221">
        <f>'2.a-LTH-MTH1'!BC60</f>
        <v>0.22800205883416391</v>
      </c>
      <c r="BH52" s="221">
        <f>'2.a-LTH-MTH1'!BD60</f>
        <v>0.22800205883416391</v>
      </c>
    </row>
    <row r="53" spans="1:60" s="5" customFormat="1" ht="15">
      <c r="A53" s="4" t="s">
        <v>7</v>
      </c>
      <c r="B53" s="4" t="s">
        <v>94</v>
      </c>
      <c r="C53" s="4" t="s">
        <v>61</v>
      </c>
      <c r="D53" s="4"/>
      <c r="E53" s="4"/>
      <c r="F53" s="4" t="s">
        <v>11</v>
      </c>
      <c r="G53" s="4">
        <v>293</v>
      </c>
      <c r="H53" s="4">
        <v>298</v>
      </c>
      <c r="I53" s="4">
        <v>305</v>
      </c>
      <c r="J53" s="4">
        <v>337</v>
      </c>
      <c r="K53" s="4">
        <v>345</v>
      </c>
      <c r="L53" s="4">
        <v>305</v>
      </c>
      <c r="M53" s="4">
        <v>262</v>
      </c>
      <c r="N53" s="4">
        <v>236</v>
      </c>
      <c r="O53" s="4">
        <v>205</v>
      </c>
      <c r="P53" s="4">
        <v>148</v>
      </c>
      <c r="Q53" s="4">
        <v>154</v>
      </c>
      <c r="R53" s="4">
        <v>200</v>
      </c>
      <c r="S53" s="4">
        <v>207</v>
      </c>
      <c r="T53" s="4">
        <v>248</v>
      </c>
      <c r="U53" s="4">
        <v>202</v>
      </c>
      <c r="V53" s="4">
        <v>141</v>
      </c>
      <c r="W53" s="4">
        <v>83</v>
      </c>
      <c r="X53" s="4">
        <v>51</v>
      </c>
      <c r="Y53" s="4">
        <v>43</v>
      </c>
      <c r="Z53" s="4">
        <v>36</v>
      </c>
      <c r="AA53" s="4">
        <v>22</v>
      </c>
      <c r="AB53" s="4">
        <v>24</v>
      </c>
      <c r="AC53" s="4">
        <v>26</v>
      </c>
      <c r="AD53" s="4">
        <v>18</v>
      </c>
      <c r="AE53" s="4">
        <v>17</v>
      </c>
      <c r="AF53" s="4">
        <v>25</v>
      </c>
      <c r="AG53" s="4">
        <v>10</v>
      </c>
      <c r="AH53" s="4">
        <v>20</v>
      </c>
      <c r="AI53" s="4">
        <v>28</v>
      </c>
      <c r="AJ53" s="4">
        <v>26</v>
      </c>
      <c r="AK53" s="4">
        <v>31</v>
      </c>
      <c r="AL53" s="4">
        <v>102</v>
      </c>
      <c r="AM53" s="4">
        <v>143</v>
      </c>
      <c r="AN53" s="4">
        <v>129</v>
      </c>
      <c r="AO53" s="4">
        <v>126</v>
      </c>
      <c r="AP53" s="4">
        <v>54</v>
      </c>
      <c r="AQ53" s="4">
        <v>35</v>
      </c>
      <c r="AR53" s="4">
        <v>12</v>
      </c>
      <c r="AS53" s="4">
        <v>12</v>
      </c>
      <c r="AT53" s="4">
        <v>9</v>
      </c>
      <c r="AU53" s="4">
        <v>3</v>
      </c>
      <c r="AV53" s="4">
        <v>10</v>
      </c>
      <c r="AW53" s="4">
        <v>8</v>
      </c>
      <c r="AX53" s="4">
        <v>1</v>
      </c>
      <c r="AY53" s="4"/>
      <c r="AZ53" s="4"/>
      <c r="BA53" s="4"/>
      <c r="BB53" s="4"/>
      <c r="BC53" s="4"/>
      <c r="BD53" s="4"/>
      <c r="BE53" s="4"/>
      <c r="BF53" s="4"/>
      <c r="BG53" s="4"/>
      <c r="BH53" s="4"/>
    </row>
    <row r="54" spans="1:60" s="5" customFormat="1" ht="15">
      <c r="A54" s="4" t="s">
        <v>7</v>
      </c>
      <c r="B54" s="4" t="s">
        <v>94</v>
      </c>
      <c r="C54" s="4" t="s">
        <v>61</v>
      </c>
      <c r="D54" s="4"/>
      <c r="E54" s="4"/>
      <c r="F54" s="4" t="s">
        <v>52</v>
      </c>
      <c r="G54" s="4">
        <v>2.2894202219096702E-2</v>
      </c>
      <c r="H54" s="4">
        <v>2.1674303585715302E-2</v>
      </c>
      <c r="I54" s="4">
        <v>2.0717293845944802E-2</v>
      </c>
      <c r="J54" s="4">
        <v>2.09642301710731E-2</v>
      </c>
      <c r="K54" s="4">
        <v>2.0084997380217701E-2</v>
      </c>
      <c r="L54" s="4">
        <v>1.69935368843325E-2</v>
      </c>
      <c r="M54" s="4">
        <v>1.3031584183038999E-2</v>
      </c>
      <c r="N54" s="4">
        <v>1.0851073612579899E-2</v>
      </c>
      <c r="O54" s="4">
        <v>8.57166750292691E-3</v>
      </c>
      <c r="P54" s="4">
        <v>5.4902251734243396E-3</v>
      </c>
      <c r="Q54" s="4">
        <v>5.1598204114454201E-3</v>
      </c>
      <c r="R54" s="4">
        <v>6.0994205550472698E-3</v>
      </c>
      <c r="S54" s="4">
        <v>6.1004361664505503E-3</v>
      </c>
      <c r="T54" s="4">
        <v>6.4345389445280496E-3</v>
      </c>
      <c r="U54" s="4">
        <v>5.0440732139735798E-3</v>
      </c>
      <c r="V54" s="4">
        <v>3.5086846165331199E-3</v>
      </c>
      <c r="W54" s="4">
        <v>1.91403007102666E-3</v>
      </c>
      <c r="X54" s="4">
        <v>1.1398940569052999E-3</v>
      </c>
      <c r="Y54" s="4">
        <v>9.2868558593581295E-4</v>
      </c>
      <c r="Z54" s="4">
        <v>7.3112776457685998E-4</v>
      </c>
      <c r="AA54" s="4">
        <v>4.57237867608854E-4</v>
      </c>
      <c r="AB54" s="4">
        <v>5.1796697960504999E-4</v>
      </c>
      <c r="AC54" s="4">
        <v>5.7414154797394304E-4</v>
      </c>
      <c r="AD54" s="4">
        <v>3.8720502506076998E-4</v>
      </c>
      <c r="AE54" s="4">
        <v>3.63061677772083E-4</v>
      </c>
      <c r="AF54" s="4">
        <v>5.2688149381441101E-4</v>
      </c>
      <c r="AG54" s="4">
        <v>2.10291674552604E-4</v>
      </c>
      <c r="AH54" s="4">
        <v>4.0720757406087802E-4</v>
      </c>
      <c r="AI54" s="4">
        <v>5.1484784407465297E-4</v>
      </c>
      <c r="AJ54" s="4">
        <v>4.45228350771444E-4</v>
      </c>
      <c r="AK54" s="4">
        <v>5.11449877911965E-4</v>
      </c>
      <c r="AL54" s="4">
        <v>1.61538096067656E-3</v>
      </c>
      <c r="AM54" s="4">
        <v>2.2395539685522801E-3</v>
      </c>
      <c r="AN54" s="4">
        <v>2.0693637909461301E-3</v>
      </c>
      <c r="AO54" s="4">
        <v>1.9174288192595099E-3</v>
      </c>
      <c r="AP54" s="4">
        <v>7.8410872974385795E-4</v>
      </c>
      <c r="AQ54" s="4">
        <v>5.0508694711018105E-4</v>
      </c>
      <c r="AR54" s="4">
        <v>1.6388069485414599E-4</v>
      </c>
      <c r="AS54" s="4">
        <v>1.5406144483958399E-4</v>
      </c>
      <c r="AT54" s="4">
        <v>1.12384805574286E-4</v>
      </c>
      <c r="AU54" s="6">
        <v>3.5091002666916201E-5</v>
      </c>
      <c r="AV54" s="4">
        <v>1.11614617050249E-4</v>
      </c>
      <c r="AW54" s="6">
        <v>8.7988473509970205E-5</v>
      </c>
      <c r="AX54" s="6">
        <v>1.04146054426728E-5</v>
      </c>
      <c r="AY54" s="4"/>
      <c r="AZ54" s="4"/>
      <c r="BA54" s="4"/>
      <c r="BB54" s="4"/>
      <c r="BC54" s="4"/>
      <c r="BD54" s="4"/>
      <c r="BE54" s="4"/>
      <c r="BF54" s="4"/>
      <c r="BG54" s="4"/>
      <c r="BH54" s="4"/>
    </row>
    <row r="55" spans="1:60" s="8" customFormat="1" ht="15">
      <c r="A55" s="36" t="s">
        <v>7</v>
      </c>
      <c r="B55" s="36" t="s">
        <v>94</v>
      </c>
      <c r="C55" s="36" t="s">
        <v>61</v>
      </c>
      <c r="D55" s="18" t="s">
        <v>142</v>
      </c>
      <c r="E55" s="18" t="s">
        <v>142</v>
      </c>
      <c r="F55" s="7" t="s">
        <v>12</v>
      </c>
      <c r="G55" s="220">
        <v>1</v>
      </c>
      <c r="H55" s="220">
        <v>1</v>
      </c>
      <c r="I55" s="220">
        <v>1</v>
      </c>
      <c r="J55" s="220">
        <v>1</v>
      </c>
      <c r="K55" s="220">
        <v>1</v>
      </c>
      <c r="L55" s="220">
        <v>1</v>
      </c>
      <c r="M55" s="220">
        <v>1</v>
      </c>
      <c r="N55" s="220">
        <v>1</v>
      </c>
      <c r="O55" s="220">
        <v>1</v>
      </c>
      <c r="P55" s="220">
        <v>1</v>
      </c>
      <c r="Q55" s="220">
        <v>1</v>
      </c>
      <c r="R55" s="220">
        <v>1</v>
      </c>
      <c r="S55" s="220">
        <v>1</v>
      </c>
      <c r="T55" s="220">
        <v>1</v>
      </c>
      <c r="U55" s="220">
        <v>1</v>
      </c>
      <c r="V55" s="220">
        <v>1</v>
      </c>
      <c r="W55" s="220">
        <v>1</v>
      </c>
      <c r="X55" s="220">
        <v>1</v>
      </c>
      <c r="Y55" s="220">
        <v>1</v>
      </c>
      <c r="Z55" s="220">
        <v>1</v>
      </c>
      <c r="AA55" s="220">
        <v>1</v>
      </c>
      <c r="AB55" s="220">
        <v>1</v>
      </c>
      <c r="AC55" s="220">
        <v>1</v>
      </c>
      <c r="AD55" s="220">
        <v>1</v>
      </c>
      <c r="AE55" s="220">
        <v>1</v>
      </c>
      <c r="AF55" s="220">
        <v>1</v>
      </c>
      <c r="AG55" s="220">
        <v>1</v>
      </c>
      <c r="AH55" s="220">
        <v>1</v>
      </c>
      <c r="AI55" s="220">
        <v>1</v>
      </c>
      <c r="AJ55" s="220">
        <v>1</v>
      </c>
      <c r="AK55" s="220">
        <v>1</v>
      </c>
      <c r="AL55" s="220">
        <v>1</v>
      </c>
      <c r="AM55" s="220">
        <v>1</v>
      </c>
      <c r="AN55" s="220">
        <v>1</v>
      </c>
      <c r="AO55" s="220">
        <v>1</v>
      </c>
      <c r="AP55" s="220">
        <v>1</v>
      </c>
      <c r="AQ55" s="220">
        <v>1</v>
      </c>
      <c r="AR55" s="220">
        <v>1</v>
      </c>
      <c r="AS55" s="220">
        <v>1</v>
      </c>
      <c r="AT55" s="220">
        <v>1</v>
      </c>
      <c r="AU55" s="220">
        <v>1</v>
      </c>
      <c r="AV55" s="220">
        <v>1</v>
      </c>
      <c r="AW55" s="220">
        <v>1</v>
      </c>
      <c r="AX55" s="220">
        <v>1</v>
      </c>
      <c r="AY55" s="219"/>
      <c r="AZ55" s="219"/>
      <c r="BA55" s="219"/>
      <c r="BB55" s="219"/>
      <c r="BC55" s="219"/>
      <c r="BD55" s="219"/>
      <c r="BE55" s="219"/>
      <c r="BF55" s="219"/>
      <c r="BG55" s="219"/>
      <c r="BH55" s="219"/>
    </row>
    <row r="56" spans="1:60" s="8" customFormat="1" ht="15">
      <c r="A56" s="36" t="s">
        <v>7</v>
      </c>
      <c r="B56" s="36" t="s">
        <v>94</v>
      </c>
      <c r="C56" s="36" t="s">
        <v>61</v>
      </c>
      <c r="D56" s="18" t="s">
        <v>142</v>
      </c>
      <c r="E56" s="18" t="s">
        <v>142</v>
      </c>
      <c r="F56" s="7" t="s">
        <v>13</v>
      </c>
      <c r="G56" s="220">
        <f>'3. Mecanical drive'!C$60</f>
        <v>8.8719224522233117E-2</v>
      </c>
      <c r="H56" s="220">
        <f>'3. Mecanical drive'!D$60</f>
        <v>8.9186563197298757E-2</v>
      </c>
      <c r="I56" s="220">
        <f>'3. Mecanical drive'!E$60</f>
        <v>8.9653901872365008E-2</v>
      </c>
      <c r="J56" s="220">
        <f>'3. Mecanical drive'!F$60</f>
        <v>9.012124054743062E-2</v>
      </c>
      <c r="K56" s="220">
        <f>'3. Mecanical drive'!G$60</f>
        <v>9.0588579222496884E-2</v>
      </c>
      <c r="L56" s="220">
        <f>'3. Mecanical drive'!H$60</f>
        <v>9.1055917897562497E-2</v>
      </c>
      <c r="M56" s="220">
        <f>'3. Mecanical drive'!I$60</f>
        <v>9.1523256572628747E-2</v>
      </c>
      <c r="N56" s="220">
        <f>'3. Mecanical drive'!J$60</f>
        <v>9.1990595247694373E-2</v>
      </c>
      <c r="O56" s="220">
        <f>'3. Mecanical drive'!K$60</f>
        <v>9.2457933922759999E-2</v>
      </c>
      <c r="P56" s="220">
        <f>'3. Mecanical drive'!L$60</f>
        <v>9.2925272597826236E-2</v>
      </c>
      <c r="Q56" s="220">
        <f>'3. Mecanical drive'!M$60</f>
        <v>9.3392611272891876E-2</v>
      </c>
      <c r="R56" s="220">
        <f>'3. Mecanical drive'!N$60</f>
        <v>9.3859949947958127E-2</v>
      </c>
      <c r="S56" s="220">
        <f>'3. Mecanical drive'!O$60</f>
        <v>9.4327288623023753E-2</v>
      </c>
      <c r="T56" s="220">
        <f>'3. Mecanical drive'!P$60</f>
        <v>9.4794627298089379E-2</v>
      </c>
      <c r="U56" s="220">
        <f>'3. Mecanical drive'!Q$60</f>
        <v>9.5261965973155616E-2</v>
      </c>
      <c r="V56" s="220">
        <f>'3. Mecanical drive'!R$60</f>
        <v>9.5729304648221256E-2</v>
      </c>
      <c r="W56" s="220">
        <f>'3. Mecanical drive'!S$60</f>
        <v>9.6196643323287492E-2</v>
      </c>
      <c r="X56" s="220">
        <f>'3. Mecanical drive'!T$60</f>
        <v>9.6663981998353132E-2</v>
      </c>
      <c r="Y56" s="220">
        <f>'3. Mecanical drive'!U$60</f>
        <v>9.7131320673418745E-2</v>
      </c>
      <c r="Z56" s="220">
        <f>'3. Mecanical drive'!V$60</f>
        <v>9.7598659348484995E-2</v>
      </c>
      <c r="AA56" s="220">
        <f>'3. Mecanical drive'!W$60</f>
        <v>9.8065998023550621E-2</v>
      </c>
      <c r="AB56" s="220">
        <f>'3. Mecanical drive'!X$60</f>
        <v>9.8533336698616872E-2</v>
      </c>
      <c r="AC56" s="220">
        <f>'3. Mecanical drive'!Y$60</f>
        <v>9.9000675373682512E-2</v>
      </c>
      <c r="AD56" s="220">
        <f>'3. Mecanical drive'!Z$60</f>
        <v>9.9468014048748124E-2</v>
      </c>
      <c r="AE56" s="220">
        <f>'3. Mecanical drive'!AA$60</f>
        <v>9.9935352723814375E-2</v>
      </c>
      <c r="AF56" s="220">
        <f>'3. Mecanical drive'!AB$60</f>
        <v>0.10040269139888</v>
      </c>
      <c r="AG56" s="220">
        <f>'3. Mecanical drive'!AC$60</f>
        <v>0.10087003007394625</v>
      </c>
      <c r="AH56" s="220">
        <f>'3. Mecanical drive'!AD$60</f>
        <v>0.10133736874901186</v>
      </c>
      <c r="AI56" s="220">
        <f>'3. Mecanical drive'!AE$60</f>
        <v>0.1018047074240775</v>
      </c>
      <c r="AJ56" s="220">
        <f>'3. Mecanical drive'!AF$60</f>
        <v>0.10227204609914374</v>
      </c>
      <c r="AK56" s="220">
        <f>'3. Mecanical drive'!AG$60</f>
        <v>0.10273938477420938</v>
      </c>
      <c r="AL56" s="220">
        <f>'3. Mecanical drive'!AH$60</f>
        <v>0.10320672344927562</v>
      </c>
      <c r="AM56" s="220">
        <f>'3. Mecanical drive'!AI$60</f>
        <v>0.10367406212434124</v>
      </c>
      <c r="AN56" s="220">
        <f>'3. Mecanical drive'!AJ$60</f>
        <v>0.10414140079940688</v>
      </c>
      <c r="AO56" s="220">
        <f>'3. Mecanical drive'!AK$60</f>
        <v>0.10460873947447312</v>
      </c>
      <c r="AP56" s="220">
        <f>'3. Mecanical drive'!AL$60</f>
        <v>0.10507607814953876</v>
      </c>
      <c r="AQ56" s="220">
        <f>'3. Mecanical drive'!AM$60</f>
        <v>0.105543416824605</v>
      </c>
      <c r="AR56" s="220">
        <f>'3. Mecanical drive'!AN$60</f>
        <v>0.10601075549967062</v>
      </c>
      <c r="AS56" s="220">
        <f>'3. Mecanical drive'!AO$60</f>
        <v>0.10647809417473625</v>
      </c>
      <c r="AT56" s="220">
        <f>'3. Mecanical drive'!AP$60</f>
        <v>0.1069454328498025</v>
      </c>
      <c r="AU56" s="220">
        <f>'3. Mecanical drive'!AQ$60</f>
        <v>0.10741277152486811</v>
      </c>
      <c r="AV56" s="220">
        <f>'3. Mecanical drive'!AR$60</f>
        <v>0.10788011019993438</v>
      </c>
      <c r="AW56" s="220">
        <f>'3. Mecanical drive'!AS$60</f>
        <v>0.10834744887499999</v>
      </c>
      <c r="AX56" s="220">
        <f>'3. Mecanical drive'!AT$60</f>
        <v>0.10881478755006563</v>
      </c>
      <c r="AY56" s="219"/>
      <c r="AZ56" s="219"/>
      <c r="BA56" s="219"/>
      <c r="BB56" s="219"/>
      <c r="BC56" s="219"/>
      <c r="BD56" s="219"/>
      <c r="BE56" s="219"/>
      <c r="BF56" s="219"/>
      <c r="BG56" s="219"/>
      <c r="BH56" s="219"/>
    </row>
    <row r="57" spans="1:60" s="8" customFormat="1" ht="15">
      <c r="A57" s="36" t="s">
        <v>7</v>
      </c>
      <c r="B57" s="36" t="s">
        <v>94</v>
      </c>
      <c r="C57" s="36" t="s">
        <v>61</v>
      </c>
      <c r="D57" s="18" t="s">
        <v>142</v>
      </c>
      <c r="E57" s="18" t="s">
        <v>142</v>
      </c>
      <c r="F57" s="7" t="s">
        <v>14</v>
      </c>
      <c r="G57" s="220">
        <f>'3. Mecanical drive'!C$67</f>
        <v>1</v>
      </c>
      <c r="H57" s="220">
        <f>'3. Mecanical drive'!D$67</f>
        <v>1</v>
      </c>
      <c r="I57" s="220">
        <f>'3. Mecanical drive'!E$67</f>
        <v>1</v>
      </c>
      <c r="J57" s="220">
        <f>'3. Mecanical drive'!F$67</f>
        <v>1</v>
      </c>
      <c r="K57" s="220">
        <f>'3. Mecanical drive'!G$67</f>
        <v>1</v>
      </c>
      <c r="L57" s="220">
        <f>'3. Mecanical drive'!H$67</f>
        <v>1</v>
      </c>
      <c r="M57" s="220">
        <f>'3. Mecanical drive'!I$67</f>
        <v>1</v>
      </c>
      <c r="N57" s="220">
        <f>'3. Mecanical drive'!J$67</f>
        <v>1</v>
      </c>
      <c r="O57" s="220">
        <f>'3. Mecanical drive'!K$67</f>
        <v>1</v>
      </c>
      <c r="P57" s="220">
        <f>'3. Mecanical drive'!L$67</f>
        <v>1</v>
      </c>
      <c r="Q57" s="220">
        <f>'3. Mecanical drive'!M$67</f>
        <v>1</v>
      </c>
      <c r="R57" s="220">
        <f>'3. Mecanical drive'!N$67</f>
        <v>1</v>
      </c>
      <c r="S57" s="220">
        <f>'3. Mecanical drive'!O$67</f>
        <v>1</v>
      </c>
      <c r="T57" s="220">
        <f>'3. Mecanical drive'!P$67</f>
        <v>1</v>
      </c>
      <c r="U57" s="220">
        <f>'3. Mecanical drive'!Q$67</f>
        <v>1</v>
      </c>
      <c r="V57" s="220">
        <f>'3. Mecanical drive'!R$67</f>
        <v>1</v>
      </c>
      <c r="W57" s="220">
        <f>'3. Mecanical drive'!S$67</f>
        <v>1</v>
      </c>
      <c r="X57" s="220">
        <f>'3. Mecanical drive'!T$67</f>
        <v>1</v>
      </c>
      <c r="Y57" s="220">
        <f>'3. Mecanical drive'!U$67</f>
        <v>1</v>
      </c>
      <c r="Z57" s="220">
        <f>'3. Mecanical drive'!V$67</f>
        <v>1</v>
      </c>
      <c r="AA57" s="220">
        <f>'3. Mecanical drive'!W$67</f>
        <v>1</v>
      </c>
      <c r="AB57" s="220">
        <f>'3. Mecanical drive'!X$67</f>
        <v>1</v>
      </c>
      <c r="AC57" s="220">
        <f>'3. Mecanical drive'!Y$67</f>
        <v>1</v>
      </c>
      <c r="AD57" s="220">
        <f>'3. Mecanical drive'!Z$67</f>
        <v>1</v>
      </c>
      <c r="AE57" s="220">
        <f>'3. Mecanical drive'!AA$67</f>
        <v>1</v>
      </c>
      <c r="AF57" s="220">
        <f>'3. Mecanical drive'!AB$67</f>
        <v>1</v>
      </c>
      <c r="AG57" s="220">
        <f>'3. Mecanical drive'!AC$67</f>
        <v>1</v>
      </c>
      <c r="AH57" s="220">
        <f>'3. Mecanical drive'!AD$67</f>
        <v>1</v>
      </c>
      <c r="AI57" s="220">
        <f>'3. Mecanical drive'!AE$67</f>
        <v>1</v>
      </c>
      <c r="AJ57" s="220">
        <f>'3. Mecanical drive'!AF$67</f>
        <v>1</v>
      </c>
      <c r="AK57" s="220">
        <f>'3. Mecanical drive'!AG$67</f>
        <v>1</v>
      </c>
      <c r="AL57" s="220">
        <f>'3. Mecanical drive'!AH$67</f>
        <v>1</v>
      </c>
      <c r="AM57" s="220">
        <f>'3. Mecanical drive'!AI$67</f>
        <v>1</v>
      </c>
      <c r="AN57" s="220">
        <f>'3. Mecanical drive'!AJ$67</f>
        <v>1</v>
      </c>
      <c r="AO57" s="220">
        <f>'3. Mecanical drive'!AK$67</f>
        <v>1</v>
      </c>
      <c r="AP57" s="220">
        <f>'3. Mecanical drive'!AL$67</f>
        <v>1</v>
      </c>
      <c r="AQ57" s="220">
        <f>'3. Mecanical drive'!AM$67</f>
        <v>1</v>
      </c>
      <c r="AR57" s="220">
        <f>'3. Mecanical drive'!AN$67</f>
        <v>1</v>
      </c>
      <c r="AS57" s="220">
        <f>'3. Mecanical drive'!AO$67</f>
        <v>1</v>
      </c>
      <c r="AT57" s="220">
        <f>'3. Mecanical drive'!AP$67</f>
        <v>1</v>
      </c>
      <c r="AU57" s="220">
        <f>'3. Mecanical drive'!AQ$67</f>
        <v>1</v>
      </c>
      <c r="AV57" s="220">
        <f>'3. Mecanical drive'!AR$67</f>
        <v>1</v>
      </c>
      <c r="AW57" s="220">
        <f>'3. Mecanical drive'!AS$67</f>
        <v>1</v>
      </c>
      <c r="AX57" s="220">
        <f>'3. Mecanical drive'!AT$67</f>
        <v>1</v>
      </c>
      <c r="AY57" s="219"/>
      <c r="AZ57" s="219"/>
      <c r="BA57" s="219"/>
      <c r="BB57" s="219"/>
      <c r="BC57" s="219"/>
      <c r="BD57" s="219"/>
      <c r="BE57" s="219"/>
      <c r="BF57" s="219"/>
      <c r="BG57" s="219"/>
      <c r="BH57" s="219"/>
    </row>
    <row r="58" spans="1:60" s="5" customFormat="1" ht="15">
      <c r="A58" s="4" t="s">
        <v>7</v>
      </c>
      <c r="B58" s="4" t="s">
        <v>94</v>
      </c>
      <c r="C58" s="4" t="s">
        <v>36</v>
      </c>
      <c r="D58" s="4"/>
      <c r="E58" s="4"/>
      <c r="F58" s="4" t="s">
        <v>11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>
        <v>9</v>
      </c>
      <c r="AV58" s="4">
        <v>9</v>
      </c>
      <c r="AW58" s="4">
        <v>9</v>
      </c>
      <c r="AX58" s="4">
        <v>12</v>
      </c>
      <c r="AY58" s="4">
        <v>13</v>
      </c>
      <c r="AZ58" s="4">
        <v>15</v>
      </c>
      <c r="BA58" s="4">
        <v>18</v>
      </c>
      <c r="BB58" s="4">
        <v>19</v>
      </c>
      <c r="BC58" s="4">
        <v>28</v>
      </c>
      <c r="BD58" s="4">
        <v>56</v>
      </c>
      <c r="BE58" s="4">
        <v>59</v>
      </c>
      <c r="BF58" s="4">
        <v>62</v>
      </c>
      <c r="BG58" s="4">
        <v>63</v>
      </c>
      <c r="BH58" s="4">
        <v>65</v>
      </c>
    </row>
    <row r="59" spans="1:60" s="5" customFormat="1" ht="15">
      <c r="A59" s="4" t="s">
        <v>7</v>
      </c>
      <c r="B59" s="4" t="s">
        <v>94</v>
      </c>
      <c r="C59" s="4" t="s">
        <v>36</v>
      </c>
      <c r="D59" s="4"/>
      <c r="E59" s="4"/>
      <c r="F59" s="4" t="s">
        <v>52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>
        <v>1.05273008000749E-4</v>
      </c>
      <c r="AV59" s="4">
        <v>1.00453155345224E-4</v>
      </c>
      <c r="AW59" s="6">
        <v>9.8987032698716503E-5</v>
      </c>
      <c r="AX59" s="4">
        <v>1.24975265312074E-4</v>
      </c>
      <c r="AY59" s="4">
        <v>1.30807079681636E-4</v>
      </c>
      <c r="AZ59" s="4">
        <v>1.4697812965430701E-4</v>
      </c>
      <c r="BA59" s="4">
        <v>1.8117765475591301E-4</v>
      </c>
      <c r="BB59" s="4">
        <v>1.8674686953274E-4</v>
      </c>
      <c r="BC59" s="4">
        <v>2.8573469533538101E-4</v>
      </c>
      <c r="BD59" s="4">
        <v>6.1582449002034402E-4</v>
      </c>
      <c r="BE59" s="4">
        <v>6.3964960211626402E-4</v>
      </c>
      <c r="BF59" s="4">
        <v>6.9791525957944996E-4</v>
      </c>
      <c r="BG59" s="4">
        <v>7.4415308291991497E-4</v>
      </c>
      <c r="BH59" s="4">
        <v>7.98006212171436E-4</v>
      </c>
    </row>
    <row r="60" spans="1:60" s="8" customFormat="1" ht="15">
      <c r="A60" s="36" t="s">
        <v>7</v>
      </c>
      <c r="B60" s="36" t="s">
        <v>94</v>
      </c>
      <c r="C60" s="36" t="s">
        <v>36</v>
      </c>
      <c r="D60" s="7" t="s">
        <v>113</v>
      </c>
      <c r="E60" s="7" t="s">
        <v>113</v>
      </c>
      <c r="F60" s="7" t="s">
        <v>12</v>
      </c>
      <c r="G60" s="219"/>
      <c r="H60" s="219"/>
      <c r="I60" s="219"/>
      <c r="J60" s="219"/>
      <c r="K60" s="219"/>
      <c r="L60" s="219"/>
      <c r="M60" s="219"/>
      <c r="N60" s="219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19"/>
      <c r="Z60" s="219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19"/>
      <c r="AL60" s="219"/>
      <c r="AM60" s="219"/>
      <c r="AN60" s="219"/>
      <c r="AO60" s="219"/>
      <c r="AP60" s="219"/>
      <c r="AQ60" s="219"/>
      <c r="AR60" s="219"/>
      <c r="AS60" s="219"/>
      <c r="AT60" s="219"/>
      <c r="AU60" s="221">
        <v>1</v>
      </c>
      <c r="AV60" s="221">
        <v>1</v>
      </c>
      <c r="AW60" s="221">
        <v>1</v>
      </c>
      <c r="AX60" s="221">
        <v>1</v>
      </c>
      <c r="AY60" s="221">
        <v>1</v>
      </c>
      <c r="AZ60" s="221">
        <v>1</v>
      </c>
      <c r="BA60" s="221">
        <v>1</v>
      </c>
      <c r="BB60" s="221">
        <v>1</v>
      </c>
      <c r="BC60" s="221">
        <v>1</v>
      </c>
      <c r="BD60" s="221">
        <v>1</v>
      </c>
      <c r="BE60" s="221">
        <v>1</v>
      </c>
      <c r="BF60" s="221">
        <v>1</v>
      </c>
      <c r="BG60" s="221">
        <v>1</v>
      </c>
      <c r="BH60" s="221">
        <v>1</v>
      </c>
    </row>
    <row r="61" spans="1:60" s="8" customFormat="1" ht="15">
      <c r="A61" s="36" t="s">
        <v>7</v>
      </c>
      <c r="B61" s="36" t="s">
        <v>94</v>
      </c>
      <c r="C61" s="36" t="s">
        <v>36</v>
      </c>
      <c r="D61" s="7" t="s">
        <v>113</v>
      </c>
      <c r="E61" s="7" t="s">
        <v>113</v>
      </c>
      <c r="F61" s="7" t="s">
        <v>13</v>
      </c>
      <c r="G61" s="219"/>
      <c r="H61" s="219"/>
      <c r="I61" s="219"/>
      <c r="J61" s="219"/>
      <c r="K61" s="219"/>
      <c r="L61" s="219"/>
      <c r="M61" s="219"/>
      <c r="N61" s="219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19"/>
      <c r="Z61" s="219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19"/>
      <c r="AL61" s="219"/>
      <c r="AM61" s="219"/>
      <c r="AN61" s="219"/>
      <c r="AO61" s="219"/>
      <c r="AP61" s="219"/>
      <c r="AQ61" s="219"/>
      <c r="AR61" s="219"/>
      <c r="AS61" s="219"/>
      <c r="AT61" s="219"/>
      <c r="AU61" s="221">
        <f>'2.a-LTH-MTH1'!AQ59</f>
        <v>0.92287433396642304</v>
      </c>
      <c r="AV61" s="221">
        <f>'2.a-LTH-MTH1'!AR59</f>
        <v>0.923807309958384</v>
      </c>
      <c r="AW61" s="221">
        <f>'2.a-LTH-MTH1'!AS59</f>
        <v>0.92470819662946002</v>
      </c>
      <c r="AX61" s="221">
        <f>'2.a-LTH-MTH1'!AT59</f>
        <v>0.92557809767848598</v>
      </c>
      <c r="AY61" s="221">
        <f>'2.a-LTH-MTH1'!AU59</f>
        <v>0.92641807884303196</v>
      </c>
      <c r="AZ61" s="221">
        <f>'2.a-LTH-MTH1'!AV59</f>
        <v>0.92722916920507303</v>
      </c>
      <c r="BA61" s="221">
        <f>'2.a-LTH-MTH1'!AW59</f>
        <v>0.92801236245173402</v>
      </c>
      <c r="BB61" s="221">
        <f>'2.a-LTH-MTH1'!AX59</f>
        <v>0.92876861809268596</v>
      </c>
      <c r="BC61" s="221">
        <f>'2.a-LTH-MTH1'!AY59</f>
        <v>0.92949886263566495</v>
      </c>
      <c r="BD61" s="221">
        <f>'2.a-LTH-MTH1'!AZ59</f>
        <v>0.93020399072155802</v>
      </c>
      <c r="BE61" s="221">
        <f>'2.a-LTH-MTH1'!BA59</f>
        <v>0.93088486622045097</v>
      </c>
      <c r="BF61" s="221">
        <f>'2.a-LTH-MTH1'!BB59</f>
        <v>0.93154232328997999</v>
      </c>
      <c r="BG61" s="221">
        <f>'2.a-LTH-MTH1'!BC59</f>
        <v>0.93217716739727297</v>
      </c>
      <c r="BH61" s="221">
        <f>'2.a-LTH-MTH1'!BD59</f>
        <v>0.932790176305755</v>
      </c>
    </row>
    <row r="62" spans="1:60" s="8" customFormat="1" ht="15">
      <c r="A62" s="36" t="s">
        <v>7</v>
      </c>
      <c r="B62" s="36" t="s">
        <v>94</v>
      </c>
      <c r="C62" s="36" t="s">
        <v>36</v>
      </c>
      <c r="D62" s="7" t="s">
        <v>113</v>
      </c>
      <c r="E62" s="7" t="s">
        <v>113</v>
      </c>
      <c r="F62" s="7" t="s">
        <v>14</v>
      </c>
      <c r="G62" s="219"/>
      <c r="H62" s="219"/>
      <c r="I62" s="219"/>
      <c r="J62" s="219"/>
      <c r="K62" s="219"/>
      <c r="L62" s="219"/>
      <c r="M62" s="219"/>
      <c r="N62" s="219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19"/>
      <c r="Z62" s="219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19"/>
      <c r="AL62" s="219"/>
      <c r="AM62" s="219"/>
      <c r="AN62" s="219"/>
      <c r="AO62" s="219"/>
      <c r="AP62" s="219"/>
      <c r="AQ62" s="219"/>
      <c r="AR62" s="219"/>
      <c r="AS62" s="219"/>
      <c r="AT62" s="219"/>
      <c r="AU62" s="221">
        <f>'2.a-LTH-MTH1'!AQ60</f>
        <v>0.22800205883416388</v>
      </c>
      <c r="AV62" s="221">
        <f>'2.a-LTH-MTH1'!AR60</f>
        <v>0.22800205883416391</v>
      </c>
      <c r="AW62" s="221">
        <f>'2.a-LTH-MTH1'!AS60</f>
        <v>0.22800205883416391</v>
      </c>
      <c r="AX62" s="221">
        <f>'2.a-LTH-MTH1'!AT60</f>
        <v>0.22800205883416391</v>
      </c>
      <c r="AY62" s="221">
        <f>'2.a-LTH-MTH1'!AU60</f>
        <v>0.22800205883416391</v>
      </c>
      <c r="AZ62" s="221">
        <f>'2.a-LTH-MTH1'!AV60</f>
        <v>0.22800205883416391</v>
      </c>
      <c r="BA62" s="221">
        <f>'2.a-LTH-MTH1'!AW60</f>
        <v>0.22800205883416391</v>
      </c>
      <c r="BB62" s="221">
        <f>'2.a-LTH-MTH1'!AX60</f>
        <v>0.22800205883416391</v>
      </c>
      <c r="BC62" s="221">
        <f>'2.a-LTH-MTH1'!AY60</f>
        <v>0.22800205883416391</v>
      </c>
      <c r="BD62" s="221">
        <f>'2.a-LTH-MTH1'!AZ60</f>
        <v>0.22800205883416391</v>
      </c>
      <c r="BE62" s="221">
        <f>'2.a-LTH-MTH1'!BA60</f>
        <v>0.22800205883416391</v>
      </c>
      <c r="BF62" s="221">
        <f>'2.a-LTH-MTH1'!BB60</f>
        <v>0.22800205883416391</v>
      </c>
      <c r="BG62" s="221">
        <f>'2.a-LTH-MTH1'!BC60</f>
        <v>0.22800205883416391</v>
      </c>
      <c r="BH62" s="221">
        <f>'2.a-LTH-MTH1'!BD60</f>
        <v>0.22800205883416391</v>
      </c>
    </row>
    <row r="63" spans="1:60" s="5" customFormat="1" ht="15">
      <c r="A63" s="4" t="s">
        <v>7</v>
      </c>
      <c r="B63" s="4" t="s">
        <v>94</v>
      </c>
      <c r="C63" s="4" t="s">
        <v>60</v>
      </c>
      <c r="D63" s="4"/>
      <c r="E63" s="4"/>
      <c r="F63" s="4" t="s">
        <v>11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>
        <v>1</v>
      </c>
      <c r="BB63" s="4">
        <v>1</v>
      </c>
      <c r="BC63" s="4">
        <v>1</v>
      </c>
      <c r="BD63" s="4">
        <v>1</v>
      </c>
      <c r="BE63" s="4">
        <v>1</v>
      </c>
      <c r="BF63" s="4">
        <v>1</v>
      </c>
      <c r="BG63" s="4">
        <v>1</v>
      </c>
      <c r="BH63" s="4">
        <v>1</v>
      </c>
    </row>
    <row r="64" spans="1:60" s="5" customFormat="1" ht="15">
      <c r="A64" s="4" t="s">
        <v>7</v>
      </c>
      <c r="B64" s="4" t="s">
        <v>94</v>
      </c>
      <c r="C64" s="4" t="s">
        <v>60</v>
      </c>
      <c r="D64" s="4"/>
      <c r="E64" s="4"/>
      <c r="F64" s="4" t="s">
        <v>52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6">
        <v>1.00654252642174E-5</v>
      </c>
      <c r="BB64" s="6">
        <v>9.8287826069862992E-6</v>
      </c>
      <c r="BC64" s="6">
        <v>1.02048105476922E-5</v>
      </c>
      <c r="BD64" s="6">
        <v>1.0996865893220399E-5</v>
      </c>
      <c r="BE64" s="6">
        <v>1.08415186799367E-5</v>
      </c>
      <c r="BF64" s="6">
        <v>1.1256697735152401E-5</v>
      </c>
      <c r="BG64" s="6">
        <v>1.18119536971415E-5</v>
      </c>
      <c r="BH64" s="6">
        <v>1.22770186487913E-5</v>
      </c>
    </row>
    <row r="65" spans="1:60" s="8" customFormat="1" ht="15">
      <c r="A65" s="36" t="s">
        <v>7</v>
      </c>
      <c r="B65" s="36" t="s">
        <v>94</v>
      </c>
      <c r="C65" s="36" t="s">
        <v>60</v>
      </c>
      <c r="D65" s="16" t="s">
        <v>113</v>
      </c>
      <c r="E65" s="16" t="s">
        <v>113</v>
      </c>
      <c r="F65" s="7" t="s">
        <v>12</v>
      </c>
      <c r="G65" s="219"/>
      <c r="H65" s="219"/>
      <c r="I65" s="219"/>
      <c r="J65" s="219"/>
      <c r="K65" s="219"/>
      <c r="L65" s="219"/>
      <c r="M65" s="219"/>
      <c r="N65" s="219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19"/>
      <c r="Z65" s="219"/>
      <c r="AA65" s="219"/>
      <c r="AB65" s="219"/>
      <c r="AC65" s="219"/>
      <c r="AD65" s="219"/>
      <c r="AE65" s="219"/>
      <c r="AF65" s="219"/>
      <c r="AG65" s="219"/>
      <c r="AH65" s="219"/>
      <c r="AI65" s="219"/>
      <c r="AJ65" s="219"/>
      <c r="AK65" s="219"/>
      <c r="AL65" s="219"/>
      <c r="AM65" s="219"/>
      <c r="AN65" s="219"/>
      <c r="AO65" s="219"/>
      <c r="AP65" s="219"/>
      <c r="AQ65" s="219"/>
      <c r="AR65" s="219"/>
      <c r="AS65" s="219"/>
      <c r="AT65" s="219"/>
      <c r="AU65" s="219"/>
      <c r="AV65" s="219"/>
      <c r="AW65" s="219"/>
      <c r="AX65" s="219"/>
      <c r="AY65" s="219"/>
      <c r="AZ65" s="219"/>
      <c r="BA65" s="221">
        <v>1</v>
      </c>
      <c r="BB65" s="221">
        <v>1</v>
      </c>
      <c r="BC65" s="221">
        <v>1</v>
      </c>
      <c r="BD65" s="221">
        <v>1</v>
      </c>
      <c r="BE65" s="221">
        <v>1</v>
      </c>
      <c r="BF65" s="221">
        <v>1</v>
      </c>
      <c r="BG65" s="221">
        <v>1</v>
      </c>
      <c r="BH65" s="221">
        <v>1</v>
      </c>
    </row>
    <row r="66" spans="1:60" s="8" customFormat="1" ht="15">
      <c r="A66" s="36" t="s">
        <v>7</v>
      </c>
      <c r="B66" s="36" t="s">
        <v>94</v>
      </c>
      <c r="C66" s="36" t="s">
        <v>60</v>
      </c>
      <c r="D66" s="16" t="s">
        <v>113</v>
      </c>
      <c r="E66" s="16" t="s">
        <v>113</v>
      </c>
      <c r="F66" s="7" t="s">
        <v>13</v>
      </c>
      <c r="G66" s="219"/>
      <c r="H66" s="219"/>
      <c r="I66" s="219"/>
      <c r="J66" s="219"/>
      <c r="K66" s="219"/>
      <c r="L66" s="219"/>
      <c r="M66" s="219"/>
      <c r="N66" s="219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19"/>
      <c r="Z66" s="219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19"/>
      <c r="AL66" s="219"/>
      <c r="AM66" s="219"/>
      <c r="AN66" s="219"/>
      <c r="AO66" s="219"/>
      <c r="AP66" s="219"/>
      <c r="AQ66" s="219"/>
      <c r="AR66" s="219"/>
      <c r="AS66" s="219"/>
      <c r="AT66" s="219"/>
      <c r="AU66" s="219"/>
      <c r="AV66" s="219"/>
      <c r="AW66" s="219"/>
      <c r="AX66" s="219"/>
      <c r="AY66" s="219"/>
      <c r="AZ66" s="219"/>
      <c r="BA66" s="221">
        <f>'2.a-LTH-MTH1'!AW59</f>
        <v>0.92801236245173402</v>
      </c>
      <c r="BB66" s="221">
        <f>'2.a-LTH-MTH1'!AX59</f>
        <v>0.92876861809268596</v>
      </c>
      <c r="BC66" s="221">
        <f>'2.a-LTH-MTH1'!AY59</f>
        <v>0.92949886263566495</v>
      </c>
      <c r="BD66" s="221">
        <f>'2.a-LTH-MTH1'!AZ59</f>
        <v>0.93020399072155802</v>
      </c>
      <c r="BE66" s="221">
        <f>'2.a-LTH-MTH1'!BA59</f>
        <v>0.93088486622045097</v>
      </c>
      <c r="BF66" s="221">
        <f>'2.a-LTH-MTH1'!BB59</f>
        <v>0.93154232328997999</v>
      </c>
      <c r="BG66" s="221">
        <f>'2.a-LTH-MTH1'!BC59</f>
        <v>0.93217716739727297</v>
      </c>
      <c r="BH66" s="221">
        <f>'2.a-LTH-MTH1'!BD59</f>
        <v>0.932790176305755</v>
      </c>
    </row>
    <row r="67" spans="1:60" s="8" customFormat="1" ht="15">
      <c r="A67" s="36" t="s">
        <v>7</v>
      </c>
      <c r="B67" s="36" t="s">
        <v>94</v>
      </c>
      <c r="C67" s="36" t="s">
        <v>60</v>
      </c>
      <c r="D67" s="16" t="s">
        <v>113</v>
      </c>
      <c r="E67" s="16" t="s">
        <v>113</v>
      </c>
      <c r="F67" s="7" t="s">
        <v>14</v>
      </c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19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21">
        <f>'2.a-LTH-MTH1'!AW60</f>
        <v>0.22800205883416391</v>
      </c>
      <c r="BB67" s="221">
        <f>'2.a-LTH-MTH1'!AX60</f>
        <v>0.22800205883416391</v>
      </c>
      <c r="BC67" s="221">
        <f>'2.a-LTH-MTH1'!AY60</f>
        <v>0.22800205883416391</v>
      </c>
      <c r="BD67" s="221">
        <f>'2.a-LTH-MTH1'!AZ60</f>
        <v>0.22800205883416391</v>
      </c>
      <c r="BE67" s="221">
        <f>'2.a-LTH-MTH1'!BA60</f>
        <v>0.22800205883416391</v>
      </c>
      <c r="BF67" s="221">
        <f>'2.a-LTH-MTH1'!BB60</f>
        <v>0.22800205883416391</v>
      </c>
      <c r="BG67" s="221">
        <f>'2.a-LTH-MTH1'!BC60</f>
        <v>0.22800205883416391</v>
      </c>
      <c r="BH67" s="221">
        <f>'2.a-LTH-MTH1'!BD60</f>
        <v>0.22800205883416391</v>
      </c>
    </row>
    <row r="68" spans="1:60" s="5" customFormat="1" ht="15">
      <c r="A68" s="4" t="s">
        <v>7</v>
      </c>
      <c r="B68" s="4" t="s">
        <v>94</v>
      </c>
      <c r="C68" s="4" t="s">
        <v>23</v>
      </c>
      <c r="D68" s="4"/>
      <c r="E68" s="4"/>
      <c r="F68" s="4" t="s">
        <v>11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>
        <v>6</v>
      </c>
      <c r="AF68" s="4">
        <v>7</v>
      </c>
      <c r="AG68" s="4">
        <v>8</v>
      </c>
      <c r="AH68" s="4">
        <v>11</v>
      </c>
      <c r="AI68" s="4">
        <v>9</v>
      </c>
      <c r="AJ68" s="4">
        <v>9</v>
      </c>
      <c r="AK68" s="4">
        <v>8</v>
      </c>
      <c r="AL68" s="4">
        <v>1</v>
      </c>
      <c r="AM68" s="4"/>
      <c r="AN68" s="4">
        <v>2</v>
      </c>
      <c r="AO68" s="4">
        <v>1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</row>
    <row r="69" spans="1:60" s="5" customFormat="1" ht="15">
      <c r="A69" s="4" t="s">
        <v>7</v>
      </c>
      <c r="B69" s="4" t="s">
        <v>94</v>
      </c>
      <c r="C69" s="4" t="s">
        <v>23</v>
      </c>
      <c r="D69" s="4"/>
      <c r="E69" s="4"/>
      <c r="F69" s="4" t="s">
        <v>52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>
        <v>1.2813941568426399E-4</v>
      </c>
      <c r="AF69" s="4">
        <v>1.4752681826803499E-4</v>
      </c>
      <c r="AG69" s="4">
        <v>1.6823333964208399E-4</v>
      </c>
      <c r="AH69" s="4">
        <v>2.2396416573348301E-4</v>
      </c>
      <c r="AI69" s="4">
        <v>1.65486807023996E-4</v>
      </c>
      <c r="AJ69" s="4">
        <v>1.5411750603626899E-4</v>
      </c>
      <c r="AK69" s="4">
        <v>1.3198706526760401E-4</v>
      </c>
      <c r="AL69" s="6">
        <v>1.5837068241927101E-5</v>
      </c>
      <c r="AM69" s="4"/>
      <c r="AN69" s="6">
        <v>3.20831595495524E-5</v>
      </c>
      <c r="AO69" s="6">
        <v>1.52176890417421E-5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</row>
    <row r="70" spans="1:60" s="8" customFormat="1" ht="15">
      <c r="A70" s="36" t="s">
        <v>7</v>
      </c>
      <c r="B70" s="36" t="s">
        <v>94</v>
      </c>
      <c r="C70" s="36" t="s">
        <v>23</v>
      </c>
      <c r="D70" s="16" t="s">
        <v>113</v>
      </c>
      <c r="E70" s="16" t="s">
        <v>113</v>
      </c>
      <c r="F70" s="7" t="s">
        <v>12</v>
      </c>
      <c r="G70" s="219"/>
      <c r="H70" s="219"/>
      <c r="I70" s="219"/>
      <c r="J70" s="219"/>
      <c r="K70" s="219"/>
      <c r="L70" s="219"/>
      <c r="M70" s="219"/>
      <c r="N70" s="219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19"/>
      <c r="Z70" s="219"/>
      <c r="AA70" s="219"/>
      <c r="AB70" s="219"/>
      <c r="AC70" s="219"/>
      <c r="AD70" s="219"/>
      <c r="AE70" s="221">
        <v>1</v>
      </c>
      <c r="AF70" s="221">
        <v>1</v>
      </c>
      <c r="AG70" s="221">
        <v>1</v>
      </c>
      <c r="AH70" s="221">
        <v>1</v>
      </c>
      <c r="AI70" s="221">
        <v>1</v>
      </c>
      <c r="AJ70" s="221">
        <v>1</v>
      </c>
      <c r="AK70" s="221">
        <v>1</v>
      </c>
      <c r="AL70" s="221">
        <v>1</v>
      </c>
      <c r="AM70" s="219"/>
      <c r="AN70" s="221">
        <v>1</v>
      </c>
      <c r="AO70" s="221">
        <v>1</v>
      </c>
      <c r="AP70" s="221"/>
      <c r="AQ70" s="221"/>
      <c r="AR70" s="221"/>
      <c r="AS70" s="221"/>
      <c r="AT70" s="221"/>
      <c r="AU70" s="221"/>
      <c r="AV70" s="221"/>
      <c r="AW70" s="221"/>
      <c r="AX70" s="221"/>
      <c r="AY70" s="221"/>
      <c r="AZ70" s="221"/>
      <c r="BA70" s="221"/>
      <c r="BB70" s="221"/>
      <c r="BC70" s="221"/>
      <c r="BD70" s="221"/>
      <c r="BE70" s="221"/>
      <c r="BF70" s="221"/>
      <c r="BG70" s="221"/>
      <c r="BH70" s="221"/>
    </row>
    <row r="71" spans="1:60" s="8" customFormat="1" ht="15">
      <c r="A71" s="36" t="s">
        <v>7</v>
      </c>
      <c r="B71" s="36" t="s">
        <v>94</v>
      </c>
      <c r="C71" s="36" t="s">
        <v>23</v>
      </c>
      <c r="D71" s="16" t="s">
        <v>113</v>
      </c>
      <c r="E71" s="16" t="s">
        <v>113</v>
      </c>
      <c r="F71" s="7" t="s">
        <v>13</v>
      </c>
      <c r="G71" s="219"/>
      <c r="H71" s="219"/>
      <c r="I71" s="219"/>
      <c r="J71" s="219"/>
      <c r="K71" s="219"/>
      <c r="L71" s="219"/>
      <c r="M71" s="219"/>
      <c r="N71" s="219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21">
        <f>'2.a-LTH-MTH1'!AA59</f>
        <v>0.90251184242280102</v>
      </c>
      <c r="AF71" s="221">
        <f>'2.a-LTH-MTH1'!AB59</f>
        <v>0.90414517783536397</v>
      </c>
      <c r="AG71" s="221">
        <f>'2.a-LTH-MTH1'!AC59</f>
        <v>0.90572233535629998</v>
      </c>
      <c r="AH71" s="221">
        <f>'2.a-LTH-MTH1'!AD59</f>
        <v>0.90724524720080701</v>
      </c>
      <c r="AI71" s="221">
        <f>'2.a-LTH-MTH1'!AE59</f>
        <v>0.90871577912634605</v>
      </c>
      <c r="AJ71" s="221">
        <f>'2.a-LTH-MTH1'!AF59</f>
        <v>0.91013573271842596</v>
      </c>
      <c r="AK71" s="221">
        <f>'2.a-LTH-MTH1'!AG59</f>
        <v>0.91150684759777301</v>
      </c>
      <c r="AL71" s="221">
        <f>'2.a-LTH-MTH1'!AH59</f>
        <v>0.91283080355158197</v>
      </c>
      <c r="AM71" s="219"/>
      <c r="AN71" s="221">
        <f>'2.a-LTH-MTH1'!AJ59</f>
        <v>0.91534367094062496</v>
      </c>
      <c r="AO71" s="221">
        <f>'2.a-LTH-MTH1'!AK59</f>
        <v>0.91653566095266203</v>
      </c>
      <c r="AP71" s="221"/>
      <c r="AQ71" s="221"/>
      <c r="AR71" s="221"/>
      <c r="AS71" s="221"/>
      <c r="AT71" s="221"/>
      <c r="AU71" s="221"/>
      <c r="AV71" s="221"/>
      <c r="AW71" s="221"/>
      <c r="AX71" s="221"/>
      <c r="AY71" s="221"/>
      <c r="AZ71" s="221"/>
      <c r="BA71" s="221"/>
      <c r="BB71" s="221"/>
      <c r="BC71" s="221"/>
      <c r="BD71" s="221"/>
      <c r="BE71" s="221"/>
      <c r="BF71" s="221"/>
      <c r="BG71" s="221"/>
      <c r="BH71" s="221"/>
    </row>
    <row r="72" spans="1:60" s="8" customFormat="1" ht="15">
      <c r="A72" s="36" t="s">
        <v>7</v>
      </c>
      <c r="B72" s="36" t="s">
        <v>94</v>
      </c>
      <c r="C72" s="36" t="s">
        <v>23</v>
      </c>
      <c r="D72" s="16" t="s">
        <v>113</v>
      </c>
      <c r="E72" s="16" t="s">
        <v>113</v>
      </c>
      <c r="F72" s="7" t="s">
        <v>14</v>
      </c>
      <c r="G72" s="219"/>
      <c r="H72" s="219"/>
      <c r="I72" s="219"/>
      <c r="J72" s="219"/>
      <c r="K72" s="219"/>
      <c r="L72" s="219"/>
      <c r="M72" s="219"/>
      <c r="N72" s="219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21">
        <f>'2.a-LTH-MTH1'!AA60</f>
        <v>0.22800205883416391</v>
      </c>
      <c r="AF72" s="221">
        <f>'2.a-LTH-MTH1'!AB60</f>
        <v>0.22800205883416391</v>
      </c>
      <c r="AG72" s="221">
        <f>'2.a-LTH-MTH1'!AC60</f>
        <v>0.22800205883416391</v>
      </c>
      <c r="AH72" s="221">
        <f>'2.a-LTH-MTH1'!AD60</f>
        <v>0.22800205883416391</v>
      </c>
      <c r="AI72" s="221">
        <f>'2.a-LTH-MTH1'!AE60</f>
        <v>0.22800205883416391</v>
      </c>
      <c r="AJ72" s="221">
        <f>'2.a-LTH-MTH1'!AF60</f>
        <v>0.22800205883416391</v>
      </c>
      <c r="AK72" s="221">
        <f>'2.a-LTH-MTH1'!AG60</f>
        <v>0.22800205883416391</v>
      </c>
      <c r="AL72" s="221">
        <f>'2.a-LTH-MTH1'!AH60</f>
        <v>0.22800205883416391</v>
      </c>
      <c r="AM72" s="219"/>
      <c r="AN72" s="221">
        <f>'2.a-LTH-MTH1'!AJ60</f>
        <v>0.22800205883416391</v>
      </c>
      <c r="AO72" s="221">
        <f>'2.a-LTH-MTH1'!AK60</f>
        <v>0.22800205883416391</v>
      </c>
      <c r="AP72" s="221"/>
      <c r="AQ72" s="221"/>
      <c r="AR72" s="221"/>
      <c r="AS72" s="221"/>
      <c r="AT72" s="221"/>
      <c r="AU72" s="221"/>
      <c r="AV72" s="221"/>
      <c r="AW72" s="221"/>
      <c r="AX72" s="221"/>
      <c r="AY72" s="221"/>
      <c r="AZ72" s="221"/>
      <c r="BA72" s="221"/>
      <c r="BB72" s="221"/>
      <c r="BC72" s="221"/>
      <c r="BD72" s="221"/>
      <c r="BE72" s="221"/>
      <c r="BF72" s="221"/>
      <c r="BG72" s="221"/>
      <c r="BH72" s="221"/>
    </row>
    <row r="73" spans="1:60" s="5" customFormat="1" ht="15">
      <c r="A73" s="4" t="s">
        <v>7</v>
      </c>
      <c r="B73" s="4" t="s">
        <v>93</v>
      </c>
      <c r="C73" s="4" t="s">
        <v>25</v>
      </c>
      <c r="D73" s="4"/>
      <c r="E73" s="4"/>
      <c r="F73" s="4" t="s">
        <v>11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>
        <v>42</v>
      </c>
      <c r="AC73" s="4">
        <v>52</v>
      </c>
      <c r="AD73" s="4">
        <v>39</v>
      </c>
      <c r="AE73" s="4">
        <v>23</v>
      </c>
      <c r="AF73" s="4">
        <v>23</v>
      </c>
      <c r="AG73" s="4">
        <v>5</v>
      </c>
      <c r="AH73" s="4">
        <v>18</v>
      </c>
      <c r="AI73" s="4">
        <v>3</v>
      </c>
      <c r="AJ73" s="4">
        <v>17</v>
      </c>
      <c r="AK73" s="4">
        <v>3</v>
      </c>
      <c r="AL73" s="4">
        <v>4</v>
      </c>
      <c r="AM73" s="4">
        <v>4</v>
      </c>
      <c r="AN73" s="4">
        <v>4</v>
      </c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</row>
    <row r="74" spans="1:60" s="5" customFormat="1" ht="15">
      <c r="A74" s="4" t="s">
        <v>7</v>
      </c>
      <c r="B74" s="4" t="s">
        <v>93</v>
      </c>
      <c r="C74" s="4" t="s">
        <v>25</v>
      </c>
      <c r="D74" s="4"/>
      <c r="E74" s="4"/>
      <c r="F74" s="4" t="s">
        <v>52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>
        <v>9.0644221430883796E-4</v>
      </c>
      <c r="AC74" s="4">
        <v>1.14828309594789E-3</v>
      </c>
      <c r="AD74" s="4">
        <v>8.3894422096500096E-4</v>
      </c>
      <c r="AE74" s="4">
        <v>4.9120109345634697E-4</v>
      </c>
      <c r="AF74" s="4">
        <v>4.84730974309258E-4</v>
      </c>
      <c r="AG74" s="4">
        <v>1.05145837276302E-4</v>
      </c>
      <c r="AH74" s="4">
        <v>3.6648681665478998E-4</v>
      </c>
      <c r="AI74" s="6">
        <v>5.5162269007998499E-5</v>
      </c>
      <c r="AJ74" s="4">
        <v>2.9111084473517501E-4</v>
      </c>
      <c r="AK74" s="6">
        <v>4.9495149475351401E-5</v>
      </c>
      <c r="AL74" s="6">
        <v>6.3348272967708201E-5</v>
      </c>
      <c r="AM74" s="6">
        <v>6.2644866253210594E-5</v>
      </c>
      <c r="AN74" s="6">
        <v>6.4166319099104896E-5</v>
      </c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</row>
    <row r="75" spans="1:60" s="8" customFormat="1" ht="15">
      <c r="A75" s="36" t="s">
        <v>7</v>
      </c>
      <c r="B75" s="36" t="s">
        <v>93</v>
      </c>
      <c r="C75" s="36" t="s">
        <v>25</v>
      </c>
      <c r="D75" s="16" t="s">
        <v>107</v>
      </c>
      <c r="E75" s="16" t="s">
        <v>108</v>
      </c>
      <c r="F75" s="7" t="s">
        <v>12</v>
      </c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19"/>
      <c r="Z75" s="219"/>
      <c r="AA75" s="219"/>
      <c r="AB75" s="221">
        <v>0.34</v>
      </c>
      <c r="AC75" s="221">
        <v>0.34</v>
      </c>
      <c r="AD75" s="221">
        <v>0.34</v>
      </c>
      <c r="AE75" s="221">
        <v>0.34</v>
      </c>
      <c r="AF75" s="221">
        <v>0.34</v>
      </c>
      <c r="AG75" s="221">
        <v>0.34</v>
      </c>
      <c r="AH75" s="221">
        <v>0.34</v>
      </c>
      <c r="AI75" s="221">
        <v>0.34</v>
      </c>
      <c r="AJ75" s="221">
        <v>0.34</v>
      </c>
      <c r="AK75" s="221">
        <v>0.34</v>
      </c>
      <c r="AL75" s="221">
        <v>0.34</v>
      </c>
      <c r="AM75" s="221">
        <v>0.34</v>
      </c>
      <c r="AN75" s="221">
        <v>0.34</v>
      </c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219"/>
      <c r="BD75" s="219"/>
      <c r="BE75" s="219"/>
      <c r="BF75" s="219"/>
      <c r="BG75" s="219"/>
      <c r="BH75" s="219"/>
    </row>
    <row r="76" spans="1:60" s="8" customFormat="1" ht="15">
      <c r="A76" s="36" t="s">
        <v>7</v>
      </c>
      <c r="B76" s="36" t="s">
        <v>93</v>
      </c>
      <c r="C76" s="36" t="s">
        <v>25</v>
      </c>
      <c r="D76" s="16" t="s">
        <v>107</v>
      </c>
      <c r="E76" s="16" t="s">
        <v>108</v>
      </c>
      <c r="F76" s="7" t="s">
        <v>13</v>
      </c>
      <c r="G76" s="219"/>
      <c r="H76" s="219"/>
      <c r="I76" s="219"/>
      <c r="J76" s="219"/>
      <c r="K76" s="219"/>
      <c r="L76" s="219"/>
      <c r="M76" s="219"/>
      <c r="N76" s="219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19"/>
      <c r="Z76" s="219"/>
      <c r="AA76" s="219"/>
      <c r="AB76" s="221">
        <f>'2.b-MTH2-HTH'!X$60</f>
        <v>0.41162879886934722</v>
      </c>
      <c r="AC76" s="221">
        <f>'2.b-MTH2-HTH'!Y$60</f>
        <v>0.42718388736326346</v>
      </c>
      <c r="AD76" s="221">
        <f>'2.b-MTH2-HTH'!Z$60</f>
        <v>0.43090333569013051</v>
      </c>
      <c r="AE76" s="221">
        <f>'2.b-MTH2-HTH'!AA$60</f>
        <v>0.43731957379166619</v>
      </c>
      <c r="AF76" s="221">
        <f>'2.b-MTH2-HTH'!AB$60</f>
        <v>0.43403056707977594</v>
      </c>
      <c r="AG76" s="221">
        <f>'2.b-MTH2-HTH'!AC$60</f>
        <v>0.43611792365164642</v>
      </c>
      <c r="AH76" s="221">
        <f>'2.b-MTH2-HTH'!AD$60</f>
        <v>0.44774002617765807</v>
      </c>
      <c r="AI76" s="221">
        <f>'2.b-MTH2-HTH'!AE$60</f>
        <v>0.45928152601857686</v>
      </c>
      <c r="AJ76" s="221">
        <f>'2.b-MTH2-HTH'!AF$60</f>
        <v>0.45871837984852454</v>
      </c>
      <c r="AK76" s="221">
        <f>'2.b-MTH2-HTH'!AG$60</f>
        <v>0.47253270654066276</v>
      </c>
      <c r="AL76" s="221">
        <f>'2.b-MTH2-HTH'!AH$60</f>
        <v>0.4833633944813277</v>
      </c>
      <c r="AM76" s="221">
        <f>'2.b-MTH2-HTH'!AI$60</f>
        <v>0.4938596728161313</v>
      </c>
      <c r="AN76" s="221">
        <f>'2.b-MTH2-HTH'!AJ$60</f>
        <v>0.50009127836262857</v>
      </c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19"/>
      <c r="BB76" s="219"/>
      <c r="BC76" s="219"/>
      <c r="BD76" s="219"/>
      <c r="BE76" s="219"/>
      <c r="BF76" s="219"/>
      <c r="BG76" s="219"/>
      <c r="BH76" s="219"/>
    </row>
    <row r="77" spans="1:60" s="8" customFormat="1" ht="15">
      <c r="A77" s="36" t="s">
        <v>7</v>
      </c>
      <c r="B77" s="36" t="s">
        <v>93</v>
      </c>
      <c r="C77" s="36" t="s">
        <v>25</v>
      </c>
      <c r="D77" s="16" t="s">
        <v>107</v>
      </c>
      <c r="E77" s="16" t="s">
        <v>108</v>
      </c>
      <c r="F77" s="7" t="s">
        <v>14</v>
      </c>
      <c r="G77" s="219"/>
      <c r="H77" s="219"/>
      <c r="I77" s="219"/>
      <c r="J77" s="219"/>
      <c r="K77" s="219"/>
      <c r="L77" s="219"/>
      <c r="M77" s="219"/>
      <c r="N77" s="219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19"/>
      <c r="Z77" s="219"/>
      <c r="AA77" s="219"/>
      <c r="AB77" s="221">
        <f>'2.b-MTH2-HTH'!X$61</f>
        <v>0.3911634117171473</v>
      </c>
      <c r="AC77" s="221">
        <f>'2.b-MTH2-HTH'!Y$61</f>
        <v>0.3911634117171473</v>
      </c>
      <c r="AD77" s="221">
        <f>'2.b-MTH2-HTH'!Z$61</f>
        <v>0.3911634117171473</v>
      </c>
      <c r="AE77" s="221">
        <f>'2.b-MTH2-HTH'!AA$61</f>
        <v>0.3911634117171473</v>
      </c>
      <c r="AF77" s="221">
        <f>'2.b-MTH2-HTH'!AB$61</f>
        <v>0.3911634117171473</v>
      </c>
      <c r="AG77" s="221">
        <f>'2.b-MTH2-HTH'!AC$61</f>
        <v>0.3911634117171473</v>
      </c>
      <c r="AH77" s="221">
        <f>'2.b-MTH2-HTH'!AD$61</f>
        <v>0.3911634117171473</v>
      </c>
      <c r="AI77" s="221">
        <f>'2.b-MTH2-HTH'!AE$61</f>
        <v>0.39116341171714736</v>
      </c>
      <c r="AJ77" s="221">
        <f>'2.b-MTH2-HTH'!AF$61</f>
        <v>0.3911634117171473</v>
      </c>
      <c r="AK77" s="221">
        <f>'2.b-MTH2-HTH'!AG$61</f>
        <v>0.3911634117171473</v>
      </c>
      <c r="AL77" s="221">
        <f>'2.b-MTH2-HTH'!AH$61</f>
        <v>0.3911634117171473</v>
      </c>
      <c r="AM77" s="221">
        <f>'2.b-MTH2-HTH'!AI$61</f>
        <v>0.3911634117171473</v>
      </c>
      <c r="AN77" s="221">
        <f>'2.b-MTH2-HTH'!AJ$61</f>
        <v>0.3911634117171473</v>
      </c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19"/>
      <c r="BB77" s="219"/>
      <c r="BC77" s="219"/>
      <c r="BD77" s="219"/>
      <c r="BE77" s="219"/>
      <c r="BF77" s="219"/>
      <c r="BG77" s="219"/>
      <c r="BH77" s="219"/>
    </row>
    <row r="78" spans="1:60" s="8" customFormat="1" ht="15">
      <c r="A78" s="36" t="s">
        <v>7</v>
      </c>
      <c r="B78" s="36" t="s">
        <v>93</v>
      </c>
      <c r="C78" s="36" t="s">
        <v>25</v>
      </c>
      <c r="D78" s="16" t="s">
        <v>97</v>
      </c>
      <c r="E78" s="16" t="s">
        <v>98</v>
      </c>
      <c r="F78" s="7" t="s">
        <v>12</v>
      </c>
      <c r="G78" s="219"/>
      <c r="H78" s="219"/>
      <c r="I78" s="219"/>
      <c r="J78" s="219"/>
      <c r="K78" s="219"/>
      <c r="L78" s="219"/>
      <c r="M78" s="219"/>
      <c r="N78" s="219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19"/>
      <c r="Z78" s="219"/>
      <c r="AA78" s="219"/>
      <c r="AB78" s="221">
        <v>0.33</v>
      </c>
      <c r="AC78" s="221">
        <v>0.33</v>
      </c>
      <c r="AD78" s="221">
        <v>0.33</v>
      </c>
      <c r="AE78" s="221">
        <v>0.33</v>
      </c>
      <c r="AF78" s="221">
        <v>0.33</v>
      </c>
      <c r="AG78" s="221">
        <v>0.33</v>
      </c>
      <c r="AH78" s="221">
        <v>0.33</v>
      </c>
      <c r="AI78" s="221">
        <v>0.33</v>
      </c>
      <c r="AJ78" s="221">
        <v>0.33</v>
      </c>
      <c r="AK78" s="221">
        <v>0.33</v>
      </c>
      <c r="AL78" s="221">
        <v>0.33</v>
      </c>
      <c r="AM78" s="221">
        <v>0.33</v>
      </c>
      <c r="AN78" s="221">
        <v>0.33</v>
      </c>
      <c r="AO78" s="219"/>
      <c r="AP78" s="219"/>
      <c r="AQ78" s="219"/>
      <c r="AR78" s="219"/>
      <c r="AS78" s="219"/>
      <c r="AT78" s="219"/>
      <c r="AU78" s="219"/>
      <c r="AV78" s="219"/>
      <c r="AW78" s="219"/>
      <c r="AX78" s="219"/>
      <c r="AY78" s="219"/>
      <c r="AZ78" s="219"/>
      <c r="BA78" s="219"/>
      <c r="BB78" s="219"/>
      <c r="BC78" s="219"/>
      <c r="BD78" s="219"/>
      <c r="BE78" s="219"/>
      <c r="BF78" s="219"/>
      <c r="BG78" s="219"/>
      <c r="BH78" s="219"/>
    </row>
    <row r="79" spans="1:60" s="8" customFormat="1" ht="15">
      <c r="A79" s="36" t="s">
        <v>7</v>
      </c>
      <c r="B79" s="36" t="s">
        <v>93</v>
      </c>
      <c r="C79" s="36" t="s">
        <v>25</v>
      </c>
      <c r="D79" s="16" t="s">
        <v>97</v>
      </c>
      <c r="E79" s="16" t="s">
        <v>98</v>
      </c>
      <c r="F79" s="7" t="s">
        <v>13</v>
      </c>
      <c r="G79" s="219"/>
      <c r="H79" s="219"/>
      <c r="I79" s="219"/>
      <c r="J79" s="219"/>
      <c r="K79" s="219"/>
      <c r="L79" s="219"/>
      <c r="M79" s="219"/>
      <c r="N79" s="219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19"/>
      <c r="Z79" s="219"/>
      <c r="AA79" s="219"/>
      <c r="AB79" s="221">
        <f>'2.b-MTH2-HTH'!X$66</f>
        <v>0.41162879886934722</v>
      </c>
      <c r="AC79" s="221">
        <f>'2.b-MTH2-HTH'!Y$66</f>
        <v>0.42718388736326346</v>
      </c>
      <c r="AD79" s="221">
        <f>'2.b-MTH2-HTH'!Z$66</f>
        <v>0.43090333569013051</v>
      </c>
      <c r="AE79" s="221">
        <f>'2.b-MTH2-HTH'!AA$66</f>
        <v>0.43731957379166619</v>
      </c>
      <c r="AF79" s="221">
        <f>'2.b-MTH2-HTH'!AB$66</f>
        <v>0.43403056707977594</v>
      </c>
      <c r="AG79" s="221">
        <f>'2.b-MTH2-HTH'!AC$66</f>
        <v>0.43611792365164642</v>
      </c>
      <c r="AH79" s="221">
        <f>'2.b-MTH2-HTH'!AD$66</f>
        <v>0.44774002617765807</v>
      </c>
      <c r="AI79" s="221">
        <f>'2.b-MTH2-HTH'!AE$66</f>
        <v>0.45928152601857686</v>
      </c>
      <c r="AJ79" s="221">
        <f>'2.b-MTH2-HTH'!AF$66</f>
        <v>0.45871837984852454</v>
      </c>
      <c r="AK79" s="221">
        <f>'2.b-MTH2-HTH'!AG$66</f>
        <v>0.47253270654066276</v>
      </c>
      <c r="AL79" s="221">
        <f>'2.b-MTH2-HTH'!AH$66</f>
        <v>0.4833633944813277</v>
      </c>
      <c r="AM79" s="221">
        <f>'2.b-MTH2-HTH'!AI$66</f>
        <v>0.4938596728161313</v>
      </c>
      <c r="AN79" s="221">
        <f>'2.b-MTH2-HTH'!AJ$66</f>
        <v>0.50009127836262857</v>
      </c>
      <c r="AO79" s="219"/>
      <c r="AP79" s="219"/>
      <c r="AQ79" s="219"/>
      <c r="AR79" s="219"/>
      <c r="AS79" s="219"/>
      <c r="AT79" s="219"/>
      <c r="AU79" s="219"/>
      <c r="AV79" s="219"/>
      <c r="AW79" s="219"/>
      <c r="AX79" s="219"/>
      <c r="AY79" s="219"/>
      <c r="AZ79" s="219"/>
      <c r="BA79" s="219"/>
      <c r="BB79" s="219"/>
      <c r="BC79" s="219"/>
      <c r="BD79" s="219"/>
      <c r="BE79" s="219"/>
      <c r="BF79" s="219"/>
      <c r="BG79" s="219"/>
      <c r="BH79" s="219"/>
    </row>
    <row r="80" spans="1:60" s="8" customFormat="1" ht="15">
      <c r="A80" s="36" t="s">
        <v>7</v>
      </c>
      <c r="B80" s="36" t="s">
        <v>93</v>
      </c>
      <c r="C80" s="36" t="s">
        <v>25</v>
      </c>
      <c r="D80" s="16" t="s">
        <v>97</v>
      </c>
      <c r="E80" s="16" t="s">
        <v>98</v>
      </c>
      <c r="F80" s="7" t="s">
        <v>14</v>
      </c>
      <c r="G80" s="219"/>
      <c r="H80" s="219"/>
      <c r="I80" s="219"/>
      <c r="J80" s="219"/>
      <c r="K80" s="219"/>
      <c r="L80" s="219"/>
      <c r="M80" s="219"/>
      <c r="N80" s="219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19"/>
      <c r="Z80" s="219"/>
      <c r="AA80" s="219"/>
      <c r="AB80" s="221">
        <f>'2.b-MTH2-HTH'!X$67</f>
        <v>0.67007841522529721</v>
      </c>
      <c r="AC80" s="221">
        <f>'2.b-MTH2-HTH'!Y$67</f>
        <v>0.67007841522529721</v>
      </c>
      <c r="AD80" s="221">
        <f>'2.b-MTH2-HTH'!Z$67</f>
        <v>0.67007841522529721</v>
      </c>
      <c r="AE80" s="221">
        <f>'2.b-MTH2-HTH'!AA$67</f>
        <v>0.67007841522529721</v>
      </c>
      <c r="AF80" s="221">
        <f>'2.b-MTH2-HTH'!AB$67</f>
        <v>0.6700784152252971</v>
      </c>
      <c r="AG80" s="221">
        <f>'2.b-MTH2-HTH'!AC$67</f>
        <v>0.67007841522529721</v>
      </c>
      <c r="AH80" s="221">
        <f>'2.b-MTH2-HTH'!AD$67</f>
        <v>0.67007841522529721</v>
      </c>
      <c r="AI80" s="221">
        <f>'2.b-MTH2-HTH'!AE$67</f>
        <v>0.67007841522529721</v>
      </c>
      <c r="AJ80" s="221">
        <f>'2.b-MTH2-HTH'!AF$67</f>
        <v>0.67007841522529721</v>
      </c>
      <c r="AK80" s="221">
        <f>'2.b-MTH2-HTH'!AG$67</f>
        <v>0.67007841522529732</v>
      </c>
      <c r="AL80" s="221">
        <f>'2.b-MTH2-HTH'!AH$67</f>
        <v>0.67007841522529721</v>
      </c>
      <c r="AM80" s="221">
        <f>'2.b-MTH2-HTH'!AI$67</f>
        <v>0.67007841522529721</v>
      </c>
      <c r="AN80" s="221">
        <f>'2.b-MTH2-HTH'!AJ$67</f>
        <v>0.67007841522529721</v>
      </c>
      <c r="AO80" s="219"/>
      <c r="AP80" s="219"/>
      <c r="AQ80" s="219"/>
      <c r="AR80" s="219"/>
      <c r="AS80" s="219"/>
      <c r="AT80" s="219"/>
      <c r="AU80" s="219"/>
      <c r="AV80" s="219"/>
      <c r="AW80" s="219"/>
      <c r="AX80" s="219"/>
      <c r="AY80" s="219"/>
      <c r="AZ80" s="219"/>
      <c r="BA80" s="219"/>
      <c r="BB80" s="219"/>
      <c r="BC80" s="219"/>
      <c r="BD80" s="219"/>
      <c r="BE80" s="219"/>
      <c r="BF80" s="219"/>
      <c r="BG80" s="219"/>
      <c r="BH80" s="219"/>
    </row>
    <row r="81" spans="1:60" s="8" customFormat="1" ht="15">
      <c r="A81" s="36" t="s">
        <v>7</v>
      </c>
      <c r="B81" s="36" t="s">
        <v>93</v>
      </c>
      <c r="C81" s="36" t="s">
        <v>25</v>
      </c>
      <c r="D81" s="18" t="s">
        <v>401</v>
      </c>
      <c r="E81" s="18" t="s">
        <v>402</v>
      </c>
      <c r="F81" s="7" t="s">
        <v>12</v>
      </c>
      <c r="G81" s="219"/>
      <c r="H81" s="219"/>
      <c r="I81" s="219"/>
      <c r="J81" s="219"/>
      <c r="K81" s="219"/>
      <c r="L81" s="219"/>
      <c r="M81" s="219"/>
      <c r="N81" s="219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19"/>
      <c r="Z81" s="219"/>
      <c r="AA81" s="219"/>
      <c r="AB81" s="221">
        <v>0.33</v>
      </c>
      <c r="AC81" s="221">
        <v>0.33</v>
      </c>
      <c r="AD81" s="221">
        <v>0.33</v>
      </c>
      <c r="AE81" s="221">
        <v>0.33</v>
      </c>
      <c r="AF81" s="221">
        <v>0.33</v>
      </c>
      <c r="AG81" s="221">
        <v>0.33</v>
      </c>
      <c r="AH81" s="221">
        <v>0.33</v>
      </c>
      <c r="AI81" s="221">
        <v>0.33</v>
      </c>
      <c r="AJ81" s="221">
        <v>0.33</v>
      </c>
      <c r="AK81" s="221">
        <v>0.33</v>
      </c>
      <c r="AL81" s="221">
        <v>0.33</v>
      </c>
      <c r="AM81" s="221">
        <v>0.33</v>
      </c>
      <c r="AN81" s="221">
        <v>0.33</v>
      </c>
      <c r="AO81" s="219"/>
      <c r="AP81" s="219"/>
      <c r="AQ81" s="219"/>
      <c r="AR81" s="219"/>
      <c r="AS81" s="219"/>
      <c r="AT81" s="219"/>
      <c r="AU81" s="219"/>
      <c r="AV81" s="219"/>
      <c r="AW81" s="219"/>
      <c r="AX81" s="219"/>
      <c r="AY81" s="219"/>
      <c r="AZ81" s="219"/>
      <c r="BA81" s="219"/>
      <c r="BB81" s="219"/>
      <c r="BC81" s="219"/>
      <c r="BD81" s="219"/>
      <c r="BE81" s="219"/>
      <c r="BF81" s="219"/>
      <c r="BG81" s="219"/>
      <c r="BH81" s="219"/>
    </row>
    <row r="82" spans="1:60" s="8" customFormat="1" ht="15">
      <c r="A82" s="36" t="s">
        <v>7</v>
      </c>
      <c r="B82" s="36" t="s">
        <v>93</v>
      </c>
      <c r="C82" s="36" t="s">
        <v>25</v>
      </c>
      <c r="D82" s="18" t="s">
        <v>401</v>
      </c>
      <c r="E82" s="18" t="s">
        <v>402</v>
      </c>
      <c r="F82" s="7" t="s">
        <v>13</v>
      </c>
      <c r="G82" s="219"/>
      <c r="H82" s="219"/>
      <c r="I82" s="219"/>
      <c r="J82" s="219"/>
      <c r="K82" s="219"/>
      <c r="L82" s="219"/>
      <c r="M82" s="219"/>
      <c r="N82" s="219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19"/>
      <c r="Z82" s="219"/>
      <c r="AA82" s="219"/>
      <c r="AB82" s="221">
        <f>'2.b-MTH2-HTH'!X$72</f>
        <v>0.41162879886934722</v>
      </c>
      <c r="AC82" s="221">
        <f>'2.b-MTH2-HTH'!Y$72</f>
        <v>0.42718388736326346</v>
      </c>
      <c r="AD82" s="221">
        <f>'2.b-MTH2-HTH'!Z$72</f>
        <v>0.43090333569013051</v>
      </c>
      <c r="AE82" s="221">
        <f>'2.b-MTH2-HTH'!AA$72</f>
        <v>0.43731957379166619</v>
      </c>
      <c r="AF82" s="221">
        <f>'2.b-MTH2-HTH'!AB$72</f>
        <v>0.43403056707977594</v>
      </c>
      <c r="AG82" s="221">
        <f>'2.b-MTH2-HTH'!AC$72</f>
        <v>0.43611792365164642</v>
      </c>
      <c r="AH82" s="221">
        <f>'2.b-MTH2-HTH'!AD$72</f>
        <v>0.44774002617765807</v>
      </c>
      <c r="AI82" s="221">
        <f>'2.b-MTH2-HTH'!AE$72</f>
        <v>0.45928152601857686</v>
      </c>
      <c r="AJ82" s="221">
        <f>'2.b-MTH2-HTH'!AF$72</f>
        <v>0.45871837984852454</v>
      </c>
      <c r="AK82" s="221">
        <f>'2.b-MTH2-HTH'!AG$72</f>
        <v>0.47253270654066276</v>
      </c>
      <c r="AL82" s="221">
        <f>'2.b-MTH2-HTH'!AH$72</f>
        <v>0.4833633944813277</v>
      </c>
      <c r="AM82" s="221">
        <f>'2.b-MTH2-HTH'!AI$72</f>
        <v>0.4938596728161313</v>
      </c>
      <c r="AN82" s="221">
        <f>'2.b-MTH2-HTH'!AJ$72</f>
        <v>0.50009127836262857</v>
      </c>
      <c r="AO82" s="219"/>
      <c r="AP82" s="219"/>
      <c r="AQ82" s="219"/>
      <c r="AR82" s="219"/>
      <c r="AS82" s="219"/>
      <c r="AT82" s="219"/>
      <c r="AU82" s="219"/>
      <c r="AV82" s="219"/>
      <c r="AW82" s="219"/>
      <c r="AX82" s="219"/>
      <c r="AY82" s="219"/>
      <c r="AZ82" s="219"/>
      <c r="BA82" s="219"/>
      <c r="BB82" s="219"/>
      <c r="BC82" s="219"/>
      <c r="BD82" s="219"/>
      <c r="BE82" s="219"/>
      <c r="BF82" s="219"/>
      <c r="BG82" s="219"/>
      <c r="BH82" s="219"/>
    </row>
    <row r="83" spans="1:60" s="8" customFormat="1" ht="15">
      <c r="A83" s="36" t="s">
        <v>7</v>
      </c>
      <c r="B83" s="36" t="s">
        <v>93</v>
      </c>
      <c r="C83" s="36" t="s">
        <v>25</v>
      </c>
      <c r="D83" s="18" t="s">
        <v>401</v>
      </c>
      <c r="E83" s="18" t="s">
        <v>402</v>
      </c>
      <c r="F83" s="7" t="s">
        <v>14</v>
      </c>
      <c r="G83" s="219"/>
      <c r="H83" s="219"/>
      <c r="I83" s="219"/>
      <c r="J83" s="219"/>
      <c r="K83" s="219"/>
      <c r="L83" s="219"/>
      <c r="M83" s="219"/>
      <c r="N83" s="219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19"/>
      <c r="Z83" s="219"/>
      <c r="AA83" s="219"/>
      <c r="AB83" s="221">
        <f>'2.b-MTH2-HTH'!X$73</f>
        <v>0.73156498928758174</v>
      </c>
      <c r="AC83" s="221">
        <f>'2.b-MTH2-HTH'!Y$73</f>
        <v>0.73156498928758174</v>
      </c>
      <c r="AD83" s="221">
        <f>'2.b-MTH2-HTH'!Z$73</f>
        <v>0.73156498928758174</v>
      </c>
      <c r="AE83" s="221">
        <f>'2.b-MTH2-HTH'!AA$73</f>
        <v>0.73156498928758174</v>
      </c>
      <c r="AF83" s="221">
        <f>'2.b-MTH2-HTH'!AB$73</f>
        <v>0.73156498928758174</v>
      </c>
      <c r="AG83" s="221">
        <f>'2.b-MTH2-HTH'!AC$73</f>
        <v>0.73156498928758174</v>
      </c>
      <c r="AH83" s="221">
        <f>'2.b-MTH2-HTH'!AD$73</f>
        <v>0.73156498928758174</v>
      </c>
      <c r="AI83" s="221">
        <f>'2.b-MTH2-HTH'!AE$73</f>
        <v>0.73156498928758185</v>
      </c>
      <c r="AJ83" s="221">
        <f>'2.b-MTH2-HTH'!AF$73</f>
        <v>0.73156498928758174</v>
      </c>
      <c r="AK83" s="221">
        <f>'2.b-MTH2-HTH'!AG$73</f>
        <v>0.73156498928758174</v>
      </c>
      <c r="AL83" s="221">
        <f>'2.b-MTH2-HTH'!AH$73</f>
        <v>0.73156498928758174</v>
      </c>
      <c r="AM83" s="221">
        <f>'2.b-MTH2-HTH'!AI$73</f>
        <v>0.73156498928758174</v>
      </c>
      <c r="AN83" s="221">
        <f>'2.b-MTH2-HTH'!AJ$73</f>
        <v>0.73156498928758174</v>
      </c>
      <c r="AO83" s="219"/>
      <c r="AP83" s="219"/>
      <c r="AQ83" s="219"/>
      <c r="AR83" s="219"/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19"/>
      <c r="BH83" s="219"/>
    </row>
    <row r="84" spans="1:60" s="5" customFormat="1" ht="15">
      <c r="A84" s="4" t="s">
        <v>7</v>
      </c>
      <c r="B84" s="4" t="s">
        <v>93</v>
      </c>
      <c r="C84" s="4" t="s">
        <v>16</v>
      </c>
      <c r="D84" s="4"/>
      <c r="E84" s="4"/>
      <c r="F84" s="4" t="s">
        <v>11</v>
      </c>
      <c r="G84" s="4">
        <v>6</v>
      </c>
      <c r="H84" s="4">
        <v>7</v>
      </c>
      <c r="I84" s="4">
        <v>8</v>
      </c>
      <c r="J84" s="4">
        <v>13</v>
      </c>
      <c r="K84" s="4">
        <v>8</v>
      </c>
      <c r="L84" s="4">
        <v>9</v>
      </c>
      <c r="M84" s="4">
        <v>28</v>
      </c>
      <c r="N84" s="4">
        <v>7</v>
      </c>
      <c r="O84" s="4">
        <v>35</v>
      </c>
      <c r="P84" s="4">
        <v>31</v>
      </c>
      <c r="Q84" s="4">
        <v>37</v>
      </c>
      <c r="R84" s="4">
        <v>34</v>
      </c>
      <c r="S84" s="4">
        <v>30</v>
      </c>
      <c r="T84" s="4">
        <v>34</v>
      </c>
      <c r="U84" s="4">
        <v>50</v>
      </c>
      <c r="V84" s="4">
        <v>29</v>
      </c>
      <c r="W84" s="4">
        <v>20</v>
      </c>
      <c r="X84" s="4">
        <v>8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</row>
    <row r="85" spans="1:60" s="5" customFormat="1" ht="15">
      <c r="A85" s="4" t="s">
        <v>7</v>
      </c>
      <c r="B85" s="4" t="s">
        <v>93</v>
      </c>
      <c r="C85" s="4" t="s">
        <v>16</v>
      </c>
      <c r="D85" s="4"/>
      <c r="E85" s="4"/>
      <c r="F85" s="4" t="s">
        <v>52</v>
      </c>
      <c r="G85" s="4">
        <v>4.6882325363338003E-4</v>
      </c>
      <c r="H85" s="4">
        <v>5.0912793657720604E-4</v>
      </c>
      <c r="I85" s="4">
        <v>5.4340442874609401E-4</v>
      </c>
      <c r="J85" s="4">
        <v>8.0870917573872502E-4</v>
      </c>
      <c r="K85" s="4">
        <v>4.6573906968620798E-4</v>
      </c>
      <c r="L85" s="4">
        <v>5.0144862937374598E-4</v>
      </c>
      <c r="M85" s="4">
        <v>1.39268838597364E-3</v>
      </c>
      <c r="N85" s="4">
        <v>3.2185387833923401E-4</v>
      </c>
      <c r="O85" s="4">
        <v>1.4634554273289799E-3</v>
      </c>
      <c r="P85" s="4">
        <v>1.1499795971361801E-3</v>
      </c>
      <c r="Q85" s="4">
        <v>1.23969711184078E-3</v>
      </c>
      <c r="R85" s="4">
        <v>1.03690149435804E-3</v>
      </c>
      <c r="S85" s="4">
        <v>8.8412118354355804E-4</v>
      </c>
      <c r="T85" s="4">
        <v>8.8215453271755498E-4</v>
      </c>
      <c r="U85" s="4">
        <v>1.24853297375584E-3</v>
      </c>
      <c r="V85" s="4">
        <v>7.2164435375503895E-4</v>
      </c>
      <c r="W85" s="4">
        <v>4.6121206530762797E-4</v>
      </c>
      <c r="X85" s="4">
        <v>1.78806910887106E-4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</row>
    <row r="86" spans="1:60" s="8" customFormat="1" ht="15">
      <c r="A86" s="36" t="s">
        <v>7</v>
      </c>
      <c r="B86" s="36" t="s">
        <v>93</v>
      </c>
      <c r="C86" s="36" t="s">
        <v>16</v>
      </c>
      <c r="D86" s="16" t="s">
        <v>107</v>
      </c>
      <c r="E86" s="16" t="s">
        <v>108</v>
      </c>
      <c r="F86" s="7" t="s">
        <v>12</v>
      </c>
      <c r="G86" s="221">
        <v>0.34</v>
      </c>
      <c r="H86" s="221">
        <v>0.34</v>
      </c>
      <c r="I86" s="221">
        <v>0.34</v>
      </c>
      <c r="J86" s="221">
        <v>0.34</v>
      </c>
      <c r="K86" s="221">
        <v>0.34</v>
      </c>
      <c r="L86" s="221">
        <v>0.34</v>
      </c>
      <c r="M86" s="221">
        <v>0.34</v>
      </c>
      <c r="N86" s="221">
        <v>0.34</v>
      </c>
      <c r="O86" s="221">
        <v>0.34</v>
      </c>
      <c r="P86" s="221">
        <v>0.34</v>
      </c>
      <c r="Q86" s="221">
        <v>0.34</v>
      </c>
      <c r="R86" s="221">
        <v>0.34</v>
      </c>
      <c r="S86" s="221">
        <v>0.34</v>
      </c>
      <c r="T86" s="221">
        <v>0.34</v>
      </c>
      <c r="U86" s="221">
        <v>0.34</v>
      </c>
      <c r="V86" s="221">
        <v>0.34</v>
      </c>
      <c r="W86" s="221">
        <v>0.34</v>
      </c>
      <c r="X86" s="221">
        <v>0.34</v>
      </c>
      <c r="Y86" s="219"/>
      <c r="Z86" s="219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19"/>
      <c r="AL86" s="219"/>
      <c r="AM86" s="219"/>
      <c r="AN86" s="219"/>
      <c r="AO86" s="219"/>
      <c r="AP86" s="219"/>
      <c r="AQ86" s="219"/>
      <c r="AR86" s="219"/>
      <c r="AS86" s="219"/>
      <c r="AT86" s="219"/>
      <c r="AU86" s="219"/>
      <c r="AV86" s="219"/>
      <c r="AW86" s="219"/>
      <c r="AX86" s="219"/>
      <c r="AY86" s="219"/>
      <c r="AZ86" s="219"/>
      <c r="BA86" s="219"/>
      <c r="BB86" s="219"/>
      <c r="BC86" s="219"/>
      <c r="BD86" s="219"/>
      <c r="BE86" s="219"/>
      <c r="BF86" s="219"/>
      <c r="BG86" s="219"/>
      <c r="BH86" s="219"/>
    </row>
    <row r="87" spans="1:60" s="8" customFormat="1" ht="15">
      <c r="A87" s="36" t="s">
        <v>7</v>
      </c>
      <c r="B87" s="36" t="s">
        <v>93</v>
      </c>
      <c r="C87" s="36" t="s">
        <v>16</v>
      </c>
      <c r="D87" s="16" t="s">
        <v>107</v>
      </c>
      <c r="E87" s="16" t="s">
        <v>108</v>
      </c>
      <c r="F87" s="7" t="s">
        <v>13</v>
      </c>
      <c r="G87" s="221">
        <f>'2.b-MTH2-HTH'!C$60</f>
        <v>0.27096033581386358</v>
      </c>
      <c r="H87" s="221">
        <f>'2.b-MTH2-HTH'!D$60</f>
        <v>0.27803846841506513</v>
      </c>
      <c r="I87" s="221">
        <f>'2.b-MTH2-HTH'!E$60</f>
        <v>0.28512306108197533</v>
      </c>
      <c r="J87" s="221">
        <f>'2.b-MTH2-HTH'!F$60</f>
        <v>0.29221073523947788</v>
      </c>
      <c r="K87" s="221">
        <f>'2.b-MTH2-HTH'!G$60</f>
        <v>0.29929810301441867</v>
      </c>
      <c r="L87" s="221">
        <f>'2.b-MTH2-HTH'!H$60</f>
        <v>0.30638177745854617</v>
      </c>
      <c r="M87" s="221">
        <f>'2.b-MTH2-HTH'!I$60</f>
        <v>0.31345838276552329</v>
      </c>
      <c r="N87" s="221">
        <f>'2.b-MTH2-HTH'!J$60</f>
        <v>0.32052456441659938</v>
      </c>
      <c r="O87" s="221">
        <f>'2.b-MTH2-HTH'!K$60</f>
        <v>0.32757699919028938</v>
      </c>
      <c r="P87" s="221">
        <f>'2.b-MTH2-HTH'!L$60</f>
        <v>0.33461240497291833</v>
      </c>
      <c r="Q87" s="221">
        <f>'2.b-MTH2-HTH'!M$60</f>
        <v>0.33900064234710969</v>
      </c>
      <c r="R87" s="221">
        <f>'2.b-MTH2-HTH'!N$60</f>
        <v>0.348033858794222</v>
      </c>
      <c r="S87" s="221">
        <f>'2.b-MTH2-HTH'!O$60</f>
        <v>0.35255421330360076</v>
      </c>
      <c r="T87" s="221">
        <f>'2.b-MTH2-HTH'!P$60</f>
        <v>0.36316841586045356</v>
      </c>
      <c r="U87" s="221">
        <f>'2.b-MTH2-HTH'!Q$60</f>
        <v>0.37231292224020818</v>
      </c>
      <c r="V87" s="221">
        <f>'2.b-MTH2-HTH'!R$60</f>
        <v>0.38060310289556548</v>
      </c>
      <c r="W87" s="221">
        <f>'2.b-MTH2-HTH'!S$60</f>
        <v>0.3859322922417493</v>
      </c>
      <c r="X87" s="221">
        <f>'2.b-MTH2-HTH'!T$60</f>
        <v>0.39113304875381116</v>
      </c>
      <c r="Y87" s="219"/>
      <c r="Z87" s="219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19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19"/>
      <c r="BB87" s="219"/>
      <c r="BC87" s="219"/>
      <c r="BD87" s="219"/>
      <c r="BE87" s="219"/>
      <c r="BF87" s="219"/>
      <c r="BG87" s="219"/>
      <c r="BH87" s="219"/>
    </row>
    <row r="88" spans="1:60" s="8" customFormat="1" ht="15">
      <c r="A88" s="36" t="s">
        <v>7</v>
      </c>
      <c r="B88" s="36" t="s">
        <v>93</v>
      </c>
      <c r="C88" s="36" t="s">
        <v>16</v>
      </c>
      <c r="D88" s="16" t="s">
        <v>107</v>
      </c>
      <c r="E88" s="16" t="s">
        <v>108</v>
      </c>
      <c r="F88" s="7" t="s">
        <v>14</v>
      </c>
      <c r="G88" s="221">
        <f>'2.b-MTH2-HTH'!C$61</f>
        <v>0.3911634117171473</v>
      </c>
      <c r="H88" s="221">
        <f>'2.b-MTH2-HTH'!D$61</f>
        <v>0.3911634117171473</v>
      </c>
      <c r="I88" s="221">
        <f>'2.b-MTH2-HTH'!E$61</f>
        <v>0.3911634117171473</v>
      </c>
      <c r="J88" s="221">
        <f>'2.b-MTH2-HTH'!F$61</f>
        <v>0.3911634117171473</v>
      </c>
      <c r="K88" s="221">
        <f>'2.b-MTH2-HTH'!G$61</f>
        <v>0.3911634117171473</v>
      </c>
      <c r="L88" s="221">
        <f>'2.b-MTH2-HTH'!H$61</f>
        <v>0.3911634117171473</v>
      </c>
      <c r="M88" s="221">
        <f>'2.b-MTH2-HTH'!I$61</f>
        <v>0.3911634117171473</v>
      </c>
      <c r="N88" s="221">
        <f>'2.b-MTH2-HTH'!J$61</f>
        <v>0.3911634117171473</v>
      </c>
      <c r="O88" s="221">
        <f>'2.b-MTH2-HTH'!K$61</f>
        <v>0.39116341171714725</v>
      </c>
      <c r="P88" s="221">
        <f>'2.b-MTH2-HTH'!L$61</f>
        <v>0.3911634117171473</v>
      </c>
      <c r="Q88" s="221">
        <f>'2.b-MTH2-HTH'!M$61</f>
        <v>0.3911634117171473</v>
      </c>
      <c r="R88" s="221">
        <f>'2.b-MTH2-HTH'!N$61</f>
        <v>0.3911634117171473</v>
      </c>
      <c r="S88" s="221">
        <f>'2.b-MTH2-HTH'!O$61</f>
        <v>0.39116341171714725</v>
      </c>
      <c r="T88" s="221">
        <f>'2.b-MTH2-HTH'!P$61</f>
        <v>0.39116341171714725</v>
      </c>
      <c r="U88" s="221">
        <f>'2.b-MTH2-HTH'!Q$61</f>
        <v>0.3911634117171473</v>
      </c>
      <c r="V88" s="221">
        <f>'2.b-MTH2-HTH'!R$61</f>
        <v>0.3911634117171473</v>
      </c>
      <c r="W88" s="221">
        <f>'2.b-MTH2-HTH'!S$61</f>
        <v>0.3911634117171473</v>
      </c>
      <c r="X88" s="221">
        <f>'2.b-MTH2-HTH'!T$61</f>
        <v>0.3911634117171473</v>
      </c>
      <c r="Y88" s="219"/>
      <c r="Z88" s="219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19"/>
      <c r="AL88" s="219"/>
      <c r="AM88" s="219"/>
      <c r="AN88" s="219"/>
      <c r="AO88" s="219"/>
      <c r="AP88" s="219"/>
      <c r="AQ88" s="219"/>
      <c r="AR88" s="219"/>
      <c r="AS88" s="219"/>
      <c r="AT88" s="219"/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</row>
    <row r="89" spans="1:60" s="8" customFormat="1" ht="15">
      <c r="A89" s="36" t="s">
        <v>7</v>
      </c>
      <c r="B89" s="36" t="s">
        <v>93</v>
      </c>
      <c r="C89" s="36" t="s">
        <v>16</v>
      </c>
      <c r="D89" s="16" t="s">
        <v>97</v>
      </c>
      <c r="E89" s="16" t="s">
        <v>98</v>
      </c>
      <c r="F89" s="7" t="s">
        <v>12</v>
      </c>
      <c r="G89" s="221">
        <v>0.33</v>
      </c>
      <c r="H89" s="221">
        <v>0.33</v>
      </c>
      <c r="I89" s="221">
        <v>0.33</v>
      </c>
      <c r="J89" s="221">
        <v>0.33</v>
      </c>
      <c r="K89" s="221">
        <v>0.33</v>
      </c>
      <c r="L89" s="221">
        <v>0.33</v>
      </c>
      <c r="M89" s="221">
        <v>0.33</v>
      </c>
      <c r="N89" s="221">
        <v>0.33</v>
      </c>
      <c r="O89" s="221">
        <v>0.33</v>
      </c>
      <c r="P89" s="221">
        <v>0.33</v>
      </c>
      <c r="Q89" s="221">
        <v>0.33</v>
      </c>
      <c r="R89" s="221">
        <v>0.33</v>
      </c>
      <c r="S89" s="221">
        <v>0.33</v>
      </c>
      <c r="T89" s="221">
        <v>0.33</v>
      </c>
      <c r="U89" s="221">
        <v>0.33</v>
      </c>
      <c r="V89" s="221">
        <v>0.33</v>
      </c>
      <c r="W89" s="221">
        <v>0.33</v>
      </c>
      <c r="X89" s="221">
        <v>0.33</v>
      </c>
      <c r="Y89" s="219"/>
      <c r="Z89" s="219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19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</row>
    <row r="90" spans="1:60" s="8" customFormat="1" ht="15">
      <c r="A90" s="36" t="s">
        <v>7</v>
      </c>
      <c r="B90" s="36" t="s">
        <v>93</v>
      </c>
      <c r="C90" s="36" t="s">
        <v>16</v>
      </c>
      <c r="D90" s="16" t="s">
        <v>97</v>
      </c>
      <c r="E90" s="16" t="s">
        <v>98</v>
      </c>
      <c r="F90" s="7" t="s">
        <v>13</v>
      </c>
      <c r="G90" s="221">
        <f>'2.b-MTH2-HTH'!C$66</f>
        <v>0.27096033581386358</v>
      </c>
      <c r="H90" s="221">
        <f>'2.b-MTH2-HTH'!D$66</f>
        <v>0.27803846841506513</v>
      </c>
      <c r="I90" s="221">
        <f>'2.b-MTH2-HTH'!E$66</f>
        <v>0.28512306108197533</v>
      </c>
      <c r="J90" s="221">
        <f>'2.b-MTH2-HTH'!F$66</f>
        <v>0.29221073523947788</v>
      </c>
      <c r="K90" s="221">
        <f>'2.b-MTH2-HTH'!G$66</f>
        <v>0.29929810301441867</v>
      </c>
      <c r="L90" s="221">
        <f>'2.b-MTH2-HTH'!H$66</f>
        <v>0.30638177745854617</v>
      </c>
      <c r="M90" s="221">
        <f>'2.b-MTH2-HTH'!I$66</f>
        <v>0.31345838276552329</v>
      </c>
      <c r="N90" s="221">
        <f>'2.b-MTH2-HTH'!J$66</f>
        <v>0.32052456441659938</v>
      </c>
      <c r="O90" s="221">
        <f>'2.b-MTH2-HTH'!K$66</f>
        <v>0.32757699919028938</v>
      </c>
      <c r="P90" s="221">
        <f>'2.b-MTH2-HTH'!L$66</f>
        <v>0.33461240497291833</v>
      </c>
      <c r="Q90" s="221">
        <f>'2.b-MTH2-HTH'!M$66</f>
        <v>0.33900064234710969</v>
      </c>
      <c r="R90" s="221">
        <f>'2.b-MTH2-HTH'!N$66</f>
        <v>0.348033858794222</v>
      </c>
      <c r="S90" s="221">
        <f>'2.b-MTH2-HTH'!O$66</f>
        <v>0.35255421330360076</v>
      </c>
      <c r="T90" s="221">
        <f>'2.b-MTH2-HTH'!P$66</f>
        <v>0.36316841586045356</v>
      </c>
      <c r="U90" s="221">
        <f>'2.b-MTH2-HTH'!Q$66</f>
        <v>0.37231292224020818</v>
      </c>
      <c r="V90" s="221">
        <f>'2.b-MTH2-HTH'!R$66</f>
        <v>0.38060310289556548</v>
      </c>
      <c r="W90" s="221">
        <f>'2.b-MTH2-HTH'!S$66</f>
        <v>0.3859322922417493</v>
      </c>
      <c r="X90" s="221">
        <f>'2.b-MTH2-HTH'!T$66</f>
        <v>0.39113304875381116</v>
      </c>
      <c r="Y90" s="219"/>
      <c r="Z90" s="219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19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/>
      <c r="BG90" s="219"/>
      <c r="BH90" s="219"/>
    </row>
    <row r="91" spans="1:60" s="8" customFormat="1" ht="15">
      <c r="A91" s="36" t="s">
        <v>7</v>
      </c>
      <c r="B91" s="36" t="s">
        <v>93</v>
      </c>
      <c r="C91" s="36" t="s">
        <v>16</v>
      </c>
      <c r="D91" s="16" t="s">
        <v>97</v>
      </c>
      <c r="E91" s="16" t="s">
        <v>98</v>
      </c>
      <c r="F91" s="7" t="s">
        <v>14</v>
      </c>
      <c r="G91" s="221">
        <f>'2.b-MTH2-HTH'!C$67</f>
        <v>0.67007841522529721</v>
      </c>
      <c r="H91" s="221">
        <f>'2.b-MTH2-HTH'!D$67</f>
        <v>0.67007841522529721</v>
      </c>
      <c r="I91" s="221">
        <f>'2.b-MTH2-HTH'!E$67</f>
        <v>0.67007841522529721</v>
      </c>
      <c r="J91" s="221">
        <f>'2.b-MTH2-HTH'!F$67</f>
        <v>0.67007841522529721</v>
      </c>
      <c r="K91" s="221">
        <f>'2.b-MTH2-HTH'!G$67</f>
        <v>0.67007841522529721</v>
      </c>
      <c r="L91" s="221">
        <f>'2.b-MTH2-HTH'!H$67</f>
        <v>0.67007841522529721</v>
      </c>
      <c r="M91" s="221">
        <f>'2.b-MTH2-HTH'!I$67</f>
        <v>0.67007841522529721</v>
      </c>
      <c r="N91" s="221">
        <f>'2.b-MTH2-HTH'!J$67</f>
        <v>0.67007841522529721</v>
      </c>
      <c r="O91" s="221">
        <f>'2.b-MTH2-HTH'!K$67</f>
        <v>0.67007841522529721</v>
      </c>
      <c r="P91" s="221">
        <f>'2.b-MTH2-HTH'!L$67</f>
        <v>0.67007841522529721</v>
      </c>
      <c r="Q91" s="221">
        <f>'2.b-MTH2-HTH'!M$67</f>
        <v>0.67007841522529721</v>
      </c>
      <c r="R91" s="221">
        <f>'2.b-MTH2-HTH'!N$67</f>
        <v>0.67007841522529721</v>
      </c>
      <c r="S91" s="221">
        <f>'2.b-MTH2-HTH'!O$67</f>
        <v>0.67007841522529721</v>
      </c>
      <c r="T91" s="221">
        <f>'2.b-MTH2-HTH'!P$67</f>
        <v>0.67007841522529721</v>
      </c>
      <c r="U91" s="221">
        <f>'2.b-MTH2-HTH'!Q$67</f>
        <v>0.67007841522529721</v>
      </c>
      <c r="V91" s="221">
        <f>'2.b-MTH2-HTH'!R$67</f>
        <v>0.6700784152252971</v>
      </c>
      <c r="W91" s="221">
        <f>'2.b-MTH2-HTH'!S$67</f>
        <v>0.67007841522529721</v>
      </c>
      <c r="X91" s="221">
        <f>'2.b-MTH2-HTH'!T$67</f>
        <v>0.67007841522529721</v>
      </c>
      <c r="Y91" s="219"/>
      <c r="Z91" s="219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19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19"/>
      <c r="BB91" s="219"/>
      <c r="BC91" s="219"/>
      <c r="BD91" s="219"/>
      <c r="BE91" s="219"/>
      <c r="BF91" s="219"/>
      <c r="BG91" s="219"/>
      <c r="BH91" s="219"/>
    </row>
    <row r="92" spans="1:60" s="8" customFormat="1" ht="15">
      <c r="A92" s="36" t="s">
        <v>7</v>
      </c>
      <c r="B92" s="36" t="s">
        <v>93</v>
      </c>
      <c r="C92" s="36" t="s">
        <v>16</v>
      </c>
      <c r="D92" s="18" t="s">
        <v>401</v>
      </c>
      <c r="E92" s="18" t="s">
        <v>402</v>
      </c>
      <c r="F92" s="7" t="s">
        <v>12</v>
      </c>
      <c r="G92" s="221">
        <v>0.33</v>
      </c>
      <c r="H92" s="221">
        <v>0.33</v>
      </c>
      <c r="I92" s="221">
        <v>0.33</v>
      </c>
      <c r="J92" s="221">
        <v>0.33</v>
      </c>
      <c r="K92" s="221">
        <v>0.33</v>
      </c>
      <c r="L92" s="221">
        <v>0.33</v>
      </c>
      <c r="M92" s="221">
        <v>0.33</v>
      </c>
      <c r="N92" s="221">
        <v>0.33</v>
      </c>
      <c r="O92" s="221">
        <v>0.33</v>
      </c>
      <c r="P92" s="221">
        <v>0.33</v>
      </c>
      <c r="Q92" s="221">
        <v>0.33</v>
      </c>
      <c r="R92" s="221">
        <v>0.33</v>
      </c>
      <c r="S92" s="221">
        <v>0.33</v>
      </c>
      <c r="T92" s="221">
        <v>0.33</v>
      </c>
      <c r="U92" s="221">
        <v>0.33</v>
      </c>
      <c r="V92" s="221">
        <v>0.33</v>
      </c>
      <c r="W92" s="221">
        <v>0.33</v>
      </c>
      <c r="X92" s="221">
        <v>0.33</v>
      </c>
      <c r="Y92" s="219"/>
      <c r="Z92" s="219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19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19"/>
    </row>
    <row r="93" spans="1:60" s="8" customFormat="1" ht="15">
      <c r="A93" s="36" t="s">
        <v>7</v>
      </c>
      <c r="B93" s="36" t="s">
        <v>93</v>
      </c>
      <c r="C93" s="36" t="s">
        <v>16</v>
      </c>
      <c r="D93" s="18" t="s">
        <v>401</v>
      </c>
      <c r="E93" s="18" t="s">
        <v>402</v>
      </c>
      <c r="F93" s="7" t="s">
        <v>13</v>
      </c>
      <c r="G93" s="221">
        <f>'2.b-MTH2-HTH'!C$72</f>
        <v>0.27096033581386358</v>
      </c>
      <c r="H93" s="221">
        <f>'2.b-MTH2-HTH'!D$72</f>
        <v>0.27803846841506513</v>
      </c>
      <c r="I93" s="221">
        <f>'2.b-MTH2-HTH'!E$72</f>
        <v>0.28512306108197533</v>
      </c>
      <c r="J93" s="221">
        <f>'2.b-MTH2-HTH'!F$72</f>
        <v>0.29221073523947788</v>
      </c>
      <c r="K93" s="221">
        <f>'2.b-MTH2-HTH'!G$72</f>
        <v>0.29929810301441867</v>
      </c>
      <c r="L93" s="221">
        <f>'2.b-MTH2-HTH'!H$72</f>
        <v>0.30638177745854617</v>
      </c>
      <c r="M93" s="221">
        <f>'2.b-MTH2-HTH'!I$72</f>
        <v>0.31345838276552329</v>
      </c>
      <c r="N93" s="221">
        <f>'2.b-MTH2-HTH'!J$72</f>
        <v>0.32052456441659938</v>
      </c>
      <c r="O93" s="221">
        <f>'2.b-MTH2-HTH'!K$72</f>
        <v>0.32757699919028938</v>
      </c>
      <c r="P93" s="221">
        <f>'2.b-MTH2-HTH'!L$72</f>
        <v>0.33461240497291833</v>
      </c>
      <c r="Q93" s="221">
        <f>'2.b-MTH2-HTH'!M$72</f>
        <v>0.33900064234710969</v>
      </c>
      <c r="R93" s="221">
        <f>'2.b-MTH2-HTH'!N$72</f>
        <v>0.348033858794222</v>
      </c>
      <c r="S93" s="221">
        <f>'2.b-MTH2-HTH'!O$72</f>
        <v>0.35255421330360076</v>
      </c>
      <c r="T93" s="221">
        <f>'2.b-MTH2-HTH'!P$72</f>
        <v>0.36316841586045356</v>
      </c>
      <c r="U93" s="221">
        <f>'2.b-MTH2-HTH'!Q$72</f>
        <v>0.37231292224020818</v>
      </c>
      <c r="V93" s="221">
        <f>'2.b-MTH2-HTH'!R$72</f>
        <v>0.38060310289556548</v>
      </c>
      <c r="W93" s="221">
        <f>'2.b-MTH2-HTH'!S$72</f>
        <v>0.3859322922417493</v>
      </c>
      <c r="X93" s="221">
        <f>'2.b-MTH2-HTH'!T$72</f>
        <v>0.39113304875381116</v>
      </c>
      <c r="Y93" s="219"/>
      <c r="Z93" s="219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19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</row>
    <row r="94" spans="1:60" s="8" customFormat="1" ht="15">
      <c r="A94" s="36" t="s">
        <v>7</v>
      </c>
      <c r="B94" s="36" t="s">
        <v>93</v>
      </c>
      <c r="C94" s="36" t="s">
        <v>16</v>
      </c>
      <c r="D94" s="18" t="s">
        <v>401</v>
      </c>
      <c r="E94" s="18" t="s">
        <v>402</v>
      </c>
      <c r="F94" s="7" t="s">
        <v>14</v>
      </c>
      <c r="G94" s="221">
        <f>'2.b-MTH2-HTH'!C$73</f>
        <v>0.73156498928758174</v>
      </c>
      <c r="H94" s="221">
        <f>'2.b-MTH2-HTH'!D$73</f>
        <v>0.73156498928758174</v>
      </c>
      <c r="I94" s="221">
        <f>'2.b-MTH2-HTH'!E$73</f>
        <v>0.73156498928758174</v>
      </c>
      <c r="J94" s="221">
        <f>'2.b-MTH2-HTH'!F$73</f>
        <v>0.73156498928758174</v>
      </c>
      <c r="K94" s="221">
        <f>'2.b-MTH2-HTH'!G$73</f>
        <v>0.73156498928758174</v>
      </c>
      <c r="L94" s="221">
        <f>'2.b-MTH2-HTH'!H$73</f>
        <v>0.73156498928758174</v>
      </c>
      <c r="M94" s="221">
        <f>'2.b-MTH2-HTH'!I$73</f>
        <v>0.73156498928758174</v>
      </c>
      <c r="N94" s="221">
        <f>'2.b-MTH2-HTH'!J$73</f>
        <v>0.73156498928758174</v>
      </c>
      <c r="O94" s="221">
        <f>'2.b-MTH2-HTH'!K$73</f>
        <v>0.73156498928758174</v>
      </c>
      <c r="P94" s="221">
        <f>'2.b-MTH2-HTH'!L$73</f>
        <v>0.73156498928758174</v>
      </c>
      <c r="Q94" s="221">
        <f>'2.b-MTH2-HTH'!M$73</f>
        <v>0.73156498928758174</v>
      </c>
      <c r="R94" s="221">
        <f>'2.b-MTH2-HTH'!N$73</f>
        <v>0.73156498928758174</v>
      </c>
      <c r="S94" s="221">
        <f>'2.b-MTH2-HTH'!O$73</f>
        <v>0.73156498928758174</v>
      </c>
      <c r="T94" s="221">
        <f>'2.b-MTH2-HTH'!P$73</f>
        <v>0.73156498928758174</v>
      </c>
      <c r="U94" s="221">
        <f>'2.b-MTH2-HTH'!Q$73</f>
        <v>0.73156498928758174</v>
      </c>
      <c r="V94" s="221">
        <f>'2.b-MTH2-HTH'!R$73</f>
        <v>0.73156498928758174</v>
      </c>
      <c r="W94" s="221">
        <f>'2.b-MTH2-HTH'!S$73</f>
        <v>0.73156498928758174</v>
      </c>
      <c r="X94" s="221">
        <f>'2.b-MTH2-HTH'!T$73</f>
        <v>0.73156498928758174</v>
      </c>
      <c r="Y94" s="219"/>
      <c r="Z94" s="219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19"/>
      <c r="AL94" s="219"/>
      <c r="AM94" s="219"/>
      <c r="AN94" s="219"/>
      <c r="AO94" s="219"/>
      <c r="AP94" s="219"/>
      <c r="AQ94" s="219"/>
      <c r="AR94" s="219"/>
      <c r="AS94" s="219"/>
      <c r="AT94" s="219"/>
      <c r="AU94" s="219"/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</row>
    <row r="95" spans="1:60" s="5" customFormat="1" ht="15">
      <c r="A95" s="4" t="s">
        <v>7</v>
      </c>
      <c r="B95" s="4" t="s">
        <v>93</v>
      </c>
      <c r="C95" s="4" t="s">
        <v>26</v>
      </c>
      <c r="D95" s="4"/>
      <c r="E95" s="4"/>
      <c r="F95" s="4" t="s">
        <v>11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>
        <v>55</v>
      </c>
      <c r="BG95" s="4">
        <v>52</v>
      </c>
      <c r="BH95" s="4">
        <v>51</v>
      </c>
    </row>
    <row r="96" spans="1:60" s="5" customFormat="1" ht="15">
      <c r="A96" s="4" t="s">
        <v>7</v>
      </c>
      <c r="B96" s="4" t="s">
        <v>93</v>
      </c>
      <c r="C96" s="4" t="s">
        <v>26</v>
      </c>
      <c r="D96" s="4"/>
      <c r="E96" s="4"/>
      <c r="F96" s="4" t="s">
        <v>52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>
        <v>6.1911837543338305E-4</v>
      </c>
      <c r="BG96" s="4">
        <v>6.1422159225135795E-4</v>
      </c>
      <c r="BH96" s="4">
        <v>6.26127951088358E-4</v>
      </c>
    </row>
    <row r="97" spans="1:60" s="8" customFormat="1" ht="15">
      <c r="A97" s="36" t="s">
        <v>7</v>
      </c>
      <c r="B97" s="36" t="s">
        <v>93</v>
      </c>
      <c r="C97" s="36" t="s">
        <v>26</v>
      </c>
      <c r="D97" s="16" t="s">
        <v>107</v>
      </c>
      <c r="E97" s="16" t="s">
        <v>108</v>
      </c>
      <c r="F97" s="7" t="s">
        <v>12</v>
      </c>
      <c r="G97" s="219"/>
      <c r="H97" s="219"/>
      <c r="I97" s="219"/>
      <c r="J97" s="219"/>
      <c r="K97" s="219"/>
      <c r="L97" s="219"/>
      <c r="M97" s="219"/>
      <c r="N97" s="219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19"/>
      <c r="Z97" s="219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19"/>
      <c r="AL97" s="219"/>
      <c r="AM97" s="219"/>
      <c r="AN97" s="219"/>
      <c r="AO97" s="219"/>
      <c r="AP97" s="219"/>
      <c r="AQ97" s="219"/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21">
        <v>0.34</v>
      </c>
      <c r="BG97" s="221">
        <v>0.34</v>
      </c>
      <c r="BH97" s="221">
        <v>0.34</v>
      </c>
    </row>
    <row r="98" spans="1:60" s="8" customFormat="1" ht="15">
      <c r="A98" s="36" t="s">
        <v>7</v>
      </c>
      <c r="B98" s="36" t="s">
        <v>93</v>
      </c>
      <c r="C98" s="36" t="s">
        <v>26</v>
      </c>
      <c r="D98" s="16" t="s">
        <v>107</v>
      </c>
      <c r="E98" s="16" t="s">
        <v>108</v>
      </c>
      <c r="F98" s="7" t="s">
        <v>13</v>
      </c>
      <c r="G98" s="219"/>
      <c r="H98" s="219"/>
      <c r="I98" s="219"/>
      <c r="J98" s="219"/>
      <c r="K98" s="219"/>
      <c r="L98" s="219"/>
      <c r="M98" s="219"/>
      <c r="N98" s="219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19"/>
      <c r="Z98" s="219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19"/>
      <c r="AL98" s="219"/>
      <c r="AM98" s="219"/>
      <c r="AN98" s="219"/>
      <c r="AO98" s="219"/>
      <c r="AP98" s="219"/>
      <c r="AQ98" s="219"/>
      <c r="AR98" s="219"/>
      <c r="AS98" s="219"/>
      <c r="AT98" s="219"/>
      <c r="AU98" s="219"/>
      <c r="AV98" s="219"/>
      <c r="AW98" s="219"/>
      <c r="AX98" s="219"/>
      <c r="AY98" s="219"/>
      <c r="AZ98" s="219"/>
      <c r="BA98" s="219"/>
      <c r="BB98" s="219"/>
      <c r="BC98" s="219"/>
      <c r="BD98" s="219"/>
      <c r="BE98" s="219"/>
      <c r="BF98" s="221">
        <f>'2.b-MTH2-HTH'!BB$60</f>
        <v>0.5810223934986205</v>
      </c>
      <c r="BG98" s="221">
        <f>'2.b-MTH2-HTH'!BC$60</f>
        <v>0.59258989819671504</v>
      </c>
      <c r="BH98" s="221">
        <f>'2.b-MTH2-HTH'!BD$60</f>
        <v>0.58065161948797872</v>
      </c>
    </row>
    <row r="99" spans="1:60" s="8" customFormat="1" ht="15">
      <c r="A99" s="36" t="s">
        <v>7</v>
      </c>
      <c r="B99" s="36" t="s">
        <v>93</v>
      </c>
      <c r="C99" s="36" t="s">
        <v>26</v>
      </c>
      <c r="D99" s="16" t="s">
        <v>107</v>
      </c>
      <c r="E99" s="16" t="s">
        <v>108</v>
      </c>
      <c r="F99" s="7" t="s">
        <v>14</v>
      </c>
      <c r="G99" s="219"/>
      <c r="H99" s="219"/>
      <c r="I99" s="219"/>
      <c r="J99" s="219"/>
      <c r="K99" s="219"/>
      <c r="L99" s="219"/>
      <c r="M99" s="219"/>
      <c r="N99" s="219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19"/>
      <c r="Z99" s="219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19"/>
      <c r="AL99" s="219"/>
      <c r="AM99" s="219"/>
      <c r="AN99" s="219"/>
      <c r="AO99" s="219"/>
      <c r="AP99" s="219"/>
      <c r="AQ99" s="219"/>
      <c r="AR99" s="219"/>
      <c r="AS99" s="219"/>
      <c r="AT99" s="219"/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21">
        <f>'2.b-MTH2-HTH'!BB$61</f>
        <v>0.3911634117171473</v>
      </c>
      <c r="BG99" s="221">
        <f>'2.b-MTH2-HTH'!BC$61</f>
        <v>0.3911634117171473</v>
      </c>
      <c r="BH99" s="221">
        <f>'2.b-MTH2-HTH'!BD$61</f>
        <v>0.3911634117171473</v>
      </c>
    </row>
    <row r="100" spans="1:60" s="8" customFormat="1" ht="15">
      <c r="A100" s="36" t="s">
        <v>7</v>
      </c>
      <c r="B100" s="36" t="s">
        <v>93</v>
      </c>
      <c r="C100" s="36" t="s">
        <v>26</v>
      </c>
      <c r="D100" s="16" t="s">
        <v>97</v>
      </c>
      <c r="E100" s="16" t="s">
        <v>98</v>
      </c>
      <c r="F100" s="7" t="s">
        <v>12</v>
      </c>
      <c r="G100" s="219"/>
      <c r="H100" s="219"/>
      <c r="I100" s="219"/>
      <c r="J100" s="219"/>
      <c r="K100" s="219"/>
      <c r="L100" s="219"/>
      <c r="M100" s="219"/>
      <c r="N100" s="219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19"/>
      <c r="Z100" s="219"/>
      <c r="AA100" s="219"/>
      <c r="AB100" s="219"/>
      <c r="AC100" s="219"/>
      <c r="AD100" s="219"/>
      <c r="AE100" s="219"/>
      <c r="AF100" s="219"/>
      <c r="AG100" s="219"/>
      <c r="AH100" s="219"/>
      <c r="AI100" s="219"/>
      <c r="AJ100" s="219"/>
      <c r="AK100" s="219"/>
      <c r="AL100" s="219"/>
      <c r="AM100" s="219"/>
      <c r="AN100" s="219"/>
      <c r="AO100" s="219"/>
      <c r="AP100" s="219"/>
      <c r="AQ100" s="219"/>
      <c r="AR100" s="219"/>
      <c r="AS100" s="219"/>
      <c r="AT100" s="219"/>
      <c r="AU100" s="219"/>
      <c r="AV100" s="219"/>
      <c r="AW100" s="219"/>
      <c r="AX100" s="219"/>
      <c r="AY100" s="219"/>
      <c r="AZ100" s="219"/>
      <c r="BA100" s="219"/>
      <c r="BB100" s="219"/>
      <c r="BC100" s="219"/>
      <c r="BD100" s="219"/>
      <c r="BE100" s="219"/>
      <c r="BF100" s="221">
        <v>0.33</v>
      </c>
      <c r="BG100" s="221">
        <v>0.33</v>
      </c>
      <c r="BH100" s="221">
        <v>0.33</v>
      </c>
    </row>
    <row r="101" spans="1:60" s="8" customFormat="1" ht="15">
      <c r="A101" s="36" t="s">
        <v>7</v>
      </c>
      <c r="B101" s="36" t="s">
        <v>93</v>
      </c>
      <c r="C101" s="36" t="s">
        <v>26</v>
      </c>
      <c r="D101" s="16" t="s">
        <v>97</v>
      </c>
      <c r="E101" s="16" t="s">
        <v>98</v>
      </c>
      <c r="F101" s="7" t="s">
        <v>13</v>
      </c>
      <c r="G101" s="219"/>
      <c r="H101" s="219"/>
      <c r="I101" s="219"/>
      <c r="J101" s="219"/>
      <c r="K101" s="219"/>
      <c r="L101" s="219"/>
      <c r="M101" s="219"/>
      <c r="N101" s="219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19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21">
        <f>'2.b-MTH2-HTH'!BB$66</f>
        <v>0.5810223934986205</v>
      </c>
      <c r="BG101" s="221">
        <f>'2.b-MTH2-HTH'!BC$66</f>
        <v>0.59258989819671504</v>
      </c>
      <c r="BH101" s="221">
        <f>'2.b-MTH2-HTH'!BD$66</f>
        <v>0.58065161948797872</v>
      </c>
    </row>
    <row r="102" spans="1:60" s="8" customFormat="1" ht="15">
      <c r="A102" s="36" t="s">
        <v>7</v>
      </c>
      <c r="B102" s="36" t="s">
        <v>93</v>
      </c>
      <c r="C102" s="36" t="s">
        <v>26</v>
      </c>
      <c r="D102" s="16" t="s">
        <v>97</v>
      </c>
      <c r="E102" s="16" t="s">
        <v>98</v>
      </c>
      <c r="F102" s="7" t="s">
        <v>14</v>
      </c>
      <c r="G102" s="219"/>
      <c r="H102" s="219"/>
      <c r="I102" s="219"/>
      <c r="J102" s="219"/>
      <c r="K102" s="219"/>
      <c r="L102" s="219"/>
      <c r="M102" s="219"/>
      <c r="N102" s="219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19"/>
      <c r="Z102" s="219"/>
      <c r="AA102" s="219"/>
      <c r="AB102" s="219"/>
      <c r="AC102" s="219"/>
      <c r="AD102" s="219"/>
      <c r="AE102" s="219"/>
      <c r="AF102" s="219"/>
      <c r="AG102" s="219"/>
      <c r="AH102" s="219"/>
      <c r="AI102" s="219"/>
      <c r="AJ102" s="219"/>
      <c r="AK102" s="219"/>
      <c r="AL102" s="219"/>
      <c r="AM102" s="219"/>
      <c r="AN102" s="219"/>
      <c r="AO102" s="219"/>
      <c r="AP102" s="219"/>
      <c r="AQ102" s="219"/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1">
        <f>'2.b-MTH2-HTH'!BB$67</f>
        <v>0.67007841522529721</v>
      </c>
      <c r="BG102" s="221">
        <f>'2.b-MTH2-HTH'!BC$67</f>
        <v>0.67007841522529721</v>
      </c>
      <c r="BH102" s="221">
        <f>'2.b-MTH2-HTH'!BD$67</f>
        <v>0.67007841522529721</v>
      </c>
    </row>
    <row r="103" spans="1:60" s="8" customFormat="1" ht="15">
      <c r="A103" s="36" t="s">
        <v>7</v>
      </c>
      <c r="B103" s="36" t="s">
        <v>93</v>
      </c>
      <c r="C103" s="36" t="s">
        <v>26</v>
      </c>
      <c r="D103" s="18" t="s">
        <v>401</v>
      </c>
      <c r="E103" s="18" t="s">
        <v>402</v>
      </c>
      <c r="F103" s="7" t="s">
        <v>12</v>
      </c>
      <c r="G103" s="219"/>
      <c r="H103" s="219"/>
      <c r="I103" s="219"/>
      <c r="J103" s="219"/>
      <c r="K103" s="219"/>
      <c r="L103" s="219"/>
      <c r="M103" s="219"/>
      <c r="N103" s="219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19"/>
      <c r="AI103" s="219"/>
      <c r="AJ103" s="219"/>
      <c r="AK103" s="219"/>
      <c r="AL103" s="219"/>
      <c r="AM103" s="219"/>
      <c r="AN103" s="219"/>
      <c r="AO103" s="219"/>
      <c r="AP103" s="219"/>
      <c r="AQ103" s="219"/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/>
      <c r="BB103" s="219"/>
      <c r="BC103" s="219"/>
      <c r="BD103" s="219"/>
      <c r="BE103" s="219"/>
      <c r="BF103" s="221">
        <v>0.33</v>
      </c>
      <c r="BG103" s="221">
        <v>0.33</v>
      </c>
      <c r="BH103" s="221">
        <v>0.33</v>
      </c>
    </row>
    <row r="104" spans="1:60" s="8" customFormat="1" ht="15">
      <c r="A104" s="36" t="s">
        <v>7</v>
      </c>
      <c r="B104" s="36" t="s">
        <v>93</v>
      </c>
      <c r="C104" s="36" t="s">
        <v>26</v>
      </c>
      <c r="D104" s="18" t="s">
        <v>401</v>
      </c>
      <c r="E104" s="18" t="s">
        <v>402</v>
      </c>
      <c r="F104" s="7" t="s">
        <v>13</v>
      </c>
      <c r="G104" s="219"/>
      <c r="H104" s="219"/>
      <c r="I104" s="219"/>
      <c r="J104" s="219"/>
      <c r="K104" s="219"/>
      <c r="L104" s="219"/>
      <c r="M104" s="219"/>
      <c r="N104" s="219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19"/>
      <c r="AL104" s="219"/>
      <c r="AM104" s="219"/>
      <c r="AN104" s="219"/>
      <c r="AO104" s="219"/>
      <c r="AP104" s="219"/>
      <c r="AQ104" s="219"/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/>
      <c r="BC104" s="219"/>
      <c r="BD104" s="219"/>
      <c r="BE104" s="219"/>
      <c r="BF104" s="221">
        <f>'2.b-MTH2-HTH'!BB$72</f>
        <v>0.5810223934986205</v>
      </c>
      <c r="BG104" s="221">
        <f>'2.b-MTH2-HTH'!BC$72</f>
        <v>0.59258989819671504</v>
      </c>
      <c r="BH104" s="221">
        <f>'2.b-MTH2-HTH'!BD$72</f>
        <v>0.58065161948797872</v>
      </c>
    </row>
    <row r="105" spans="1:60" s="8" customFormat="1" ht="15">
      <c r="A105" s="36" t="s">
        <v>7</v>
      </c>
      <c r="B105" s="36" t="s">
        <v>93</v>
      </c>
      <c r="C105" s="36" t="s">
        <v>26</v>
      </c>
      <c r="D105" s="18" t="s">
        <v>401</v>
      </c>
      <c r="E105" s="18" t="s">
        <v>402</v>
      </c>
      <c r="F105" s="7" t="s">
        <v>14</v>
      </c>
      <c r="G105" s="219"/>
      <c r="H105" s="219"/>
      <c r="I105" s="219"/>
      <c r="J105" s="219"/>
      <c r="K105" s="219"/>
      <c r="L105" s="219"/>
      <c r="M105" s="219"/>
      <c r="N105" s="219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9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/>
      <c r="BF105" s="221">
        <f>'2.b-MTH2-HTH'!BB$73</f>
        <v>0.73156498928758174</v>
      </c>
      <c r="BG105" s="221">
        <f>'2.b-MTH2-HTH'!BC$73</f>
        <v>0.73156498928758174</v>
      </c>
      <c r="BH105" s="221">
        <f>'2.b-MTH2-HTH'!BD$73</f>
        <v>0.73156498928758174</v>
      </c>
    </row>
    <row r="106" spans="1:60" s="5" customFormat="1" ht="15">
      <c r="A106" s="4" t="s">
        <v>7</v>
      </c>
      <c r="B106" s="4" t="s">
        <v>93</v>
      </c>
      <c r="C106" s="4" t="s">
        <v>27</v>
      </c>
      <c r="D106" s="4"/>
      <c r="E106" s="4"/>
      <c r="F106" s="4" t="s">
        <v>11</v>
      </c>
      <c r="G106" s="4">
        <v>68</v>
      </c>
      <c r="H106" s="4">
        <v>68</v>
      </c>
      <c r="I106" s="4">
        <v>102</v>
      </c>
      <c r="J106" s="4">
        <v>119</v>
      </c>
      <c r="K106" s="4">
        <v>138</v>
      </c>
      <c r="L106" s="4">
        <v>136</v>
      </c>
      <c r="M106" s="4">
        <v>9</v>
      </c>
      <c r="N106" s="4">
        <v>118</v>
      </c>
      <c r="O106" s="4">
        <v>20</v>
      </c>
      <c r="P106" s="4">
        <v>25</v>
      </c>
      <c r="Q106" s="4">
        <v>20</v>
      </c>
      <c r="R106" s="4">
        <v>11</v>
      </c>
      <c r="S106" s="4">
        <v>25</v>
      </c>
      <c r="T106" s="4">
        <v>23</v>
      </c>
      <c r="U106" s="4">
        <v>70</v>
      </c>
      <c r="V106" s="4">
        <v>76</v>
      </c>
      <c r="W106" s="4">
        <v>76</v>
      </c>
      <c r="X106" s="4">
        <v>71</v>
      </c>
      <c r="Y106" s="4">
        <v>43</v>
      </c>
      <c r="Z106" s="4">
        <v>19</v>
      </c>
      <c r="AA106" s="4">
        <v>20</v>
      </c>
      <c r="AB106" s="4">
        <v>20</v>
      </c>
      <c r="AC106" s="4">
        <v>52</v>
      </c>
      <c r="AD106" s="4">
        <v>12</v>
      </c>
      <c r="AE106" s="4">
        <v>10</v>
      </c>
      <c r="AF106" s="4">
        <v>18</v>
      </c>
      <c r="AG106" s="4">
        <v>17</v>
      </c>
      <c r="AH106" s="4">
        <v>18</v>
      </c>
      <c r="AI106" s="4">
        <v>17</v>
      </c>
      <c r="AJ106" s="4">
        <v>36</v>
      </c>
      <c r="AK106" s="4">
        <v>41</v>
      </c>
      <c r="AL106" s="4">
        <v>34</v>
      </c>
      <c r="AM106" s="4">
        <v>33</v>
      </c>
      <c r="AN106" s="4">
        <v>24</v>
      </c>
      <c r="AO106" s="4">
        <v>33</v>
      </c>
      <c r="AP106" s="4">
        <v>34</v>
      </c>
      <c r="AQ106" s="4">
        <v>34</v>
      </c>
      <c r="AR106" s="4">
        <v>20</v>
      </c>
      <c r="AS106" s="4">
        <v>20</v>
      </c>
      <c r="AT106" s="4">
        <v>15</v>
      </c>
      <c r="AU106" s="4">
        <v>24</v>
      </c>
      <c r="AV106" s="4">
        <v>74</v>
      </c>
      <c r="AW106" s="4">
        <v>88</v>
      </c>
      <c r="AX106" s="4">
        <v>163</v>
      </c>
      <c r="AY106" s="4">
        <v>99</v>
      </c>
      <c r="AZ106" s="4">
        <v>12</v>
      </c>
      <c r="BA106" s="4">
        <v>6</v>
      </c>
      <c r="BB106" s="4">
        <v>17</v>
      </c>
      <c r="BC106" s="4">
        <v>24</v>
      </c>
      <c r="BD106" s="4">
        <v>10</v>
      </c>
      <c r="BE106" s="4">
        <v>7</v>
      </c>
      <c r="BF106" s="4">
        <v>16</v>
      </c>
      <c r="BG106" s="4">
        <v>10</v>
      </c>
      <c r="BH106" s="4">
        <v>10</v>
      </c>
    </row>
    <row r="107" spans="1:60" s="5" customFormat="1" ht="15">
      <c r="A107" s="4" t="s">
        <v>7</v>
      </c>
      <c r="B107" s="4" t="s">
        <v>93</v>
      </c>
      <c r="C107" s="4" t="s">
        <v>27</v>
      </c>
      <c r="D107" s="4"/>
      <c r="E107" s="4"/>
      <c r="F107" s="4" t="s">
        <v>52</v>
      </c>
      <c r="G107" s="4">
        <v>5.3133302078449797E-3</v>
      </c>
      <c r="H107" s="4">
        <v>4.9458142410357103E-3</v>
      </c>
      <c r="I107" s="4">
        <v>6.9284064665126998E-3</v>
      </c>
      <c r="J107" s="4">
        <v>7.4027993779160204E-3</v>
      </c>
      <c r="K107" s="4">
        <v>8.0339989520870903E-3</v>
      </c>
      <c r="L107" s="4">
        <v>7.5774459549810599E-3</v>
      </c>
      <c r="M107" s="4">
        <v>4.4764983834866999E-4</v>
      </c>
      <c r="N107" s="4">
        <v>5.4255368062899401E-3</v>
      </c>
      <c r="O107" s="4">
        <v>8.3626024418799103E-4</v>
      </c>
      <c r="P107" s="4">
        <v>9.2740290091627401E-4</v>
      </c>
      <c r="Q107" s="4">
        <v>6.7010654694096405E-4</v>
      </c>
      <c r="R107" s="4">
        <v>3.3546813052760002E-4</v>
      </c>
      <c r="S107" s="4">
        <v>7.3676765295296496E-4</v>
      </c>
      <c r="T107" s="4">
        <v>5.9675159566187504E-4</v>
      </c>
      <c r="U107" s="4">
        <v>1.74794616325817E-3</v>
      </c>
      <c r="V107" s="4">
        <v>1.8912058925994099E-3</v>
      </c>
      <c r="W107" s="4">
        <v>1.7526058481689901E-3</v>
      </c>
      <c r="X107" s="4">
        <v>1.58691133412306E-3</v>
      </c>
      <c r="Y107" s="4">
        <v>9.2868558593581295E-4</v>
      </c>
      <c r="Z107" s="4">
        <v>3.8587298686000902E-4</v>
      </c>
      <c r="AA107" s="4">
        <v>4.1567078873532199E-4</v>
      </c>
      <c r="AB107" s="4">
        <v>4.3163914967087502E-4</v>
      </c>
      <c r="AC107" s="4">
        <v>1.14828309594789E-3</v>
      </c>
      <c r="AD107" s="4">
        <v>2.5813668337384602E-4</v>
      </c>
      <c r="AE107" s="4">
        <v>2.1356569280710699E-4</v>
      </c>
      <c r="AF107" s="4">
        <v>3.7935467554637599E-4</v>
      </c>
      <c r="AG107" s="4">
        <v>3.5749584673942802E-4</v>
      </c>
      <c r="AH107" s="4">
        <v>3.6648681665478998E-4</v>
      </c>
      <c r="AI107" s="4">
        <v>3.1258619104532502E-4</v>
      </c>
      <c r="AJ107" s="4">
        <v>6.1647002414507595E-4</v>
      </c>
      <c r="AK107" s="4">
        <v>6.76433709496469E-4</v>
      </c>
      <c r="AL107" s="4">
        <v>5.3846032022551997E-4</v>
      </c>
      <c r="AM107" s="4">
        <v>5.1682014658898702E-4</v>
      </c>
      <c r="AN107" s="4">
        <v>3.8499791459462902E-4</v>
      </c>
      <c r="AO107" s="4">
        <v>5.0218373837749002E-4</v>
      </c>
      <c r="AP107" s="4">
        <v>4.9369808909798495E-4</v>
      </c>
      <c r="AQ107" s="4">
        <v>4.9065589147846201E-4</v>
      </c>
      <c r="AR107" s="4">
        <v>2.7313449142357698E-4</v>
      </c>
      <c r="AS107" s="4">
        <v>2.5676907473263898E-4</v>
      </c>
      <c r="AT107" s="4">
        <v>1.8730800929047699E-4</v>
      </c>
      <c r="AU107" s="4">
        <v>2.8072802133532999E-4</v>
      </c>
      <c r="AV107" s="4">
        <v>8.2594816617184198E-4</v>
      </c>
      <c r="AW107" s="4">
        <v>9.6787320860967203E-4</v>
      </c>
      <c r="AX107" s="4">
        <v>1.69758068715567E-3</v>
      </c>
      <c r="AY107" s="4">
        <v>9.9614622219091806E-4</v>
      </c>
      <c r="AZ107" s="4">
        <v>1.17582503723446E-4</v>
      </c>
      <c r="BA107" s="6">
        <v>6.0392551585304497E-5</v>
      </c>
      <c r="BB107" s="4">
        <v>1.67089304318767E-4</v>
      </c>
      <c r="BC107" s="4">
        <v>2.4491545314461201E-4</v>
      </c>
      <c r="BD107" s="4">
        <v>1.09968658932204E-4</v>
      </c>
      <c r="BE107" s="6">
        <v>7.5890630759556802E-5</v>
      </c>
      <c r="BF107" s="4">
        <v>1.8010716376243901E-4</v>
      </c>
      <c r="BG107" s="4">
        <v>1.18119536971415E-4</v>
      </c>
      <c r="BH107" s="4">
        <v>1.2277018648791299E-4</v>
      </c>
    </row>
    <row r="108" spans="1:60" s="8" customFormat="1" ht="15">
      <c r="A108" s="36" t="s">
        <v>7</v>
      </c>
      <c r="B108" s="36" t="s">
        <v>93</v>
      </c>
      <c r="C108" s="36" t="s">
        <v>27</v>
      </c>
      <c r="D108" s="7" t="s">
        <v>107</v>
      </c>
      <c r="E108" s="7" t="s">
        <v>108</v>
      </c>
      <c r="F108" s="7" t="s">
        <v>12</v>
      </c>
      <c r="G108" s="221">
        <v>0.34</v>
      </c>
      <c r="H108" s="221">
        <v>0.34</v>
      </c>
      <c r="I108" s="221">
        <v>0.34</v>
      </c>
      <c r="J108" s="221">
        <v>0.34</v>
      </c>
      <c r="K108" s="221">
        <v>0.34</v>
      </c>
      <c r="L108" s="221">
        <v>0.34</v>
      </c>
      <c r="M108" s="221">
        <v>0.34</v>
      </c>
      <c r="N108" s="221">
        <v>0.34</v>
      </c>
      <c r="O108" s="221">
        <v>0.34</v>
      </c>
      <c r="P108" s="221">
        <v>0.34</v>
      </c>
      <c r="Q108" s="221">
        <v>0.34</v>
      </c>
      <c r="R108" s="221">
        <v>0.34</v>
      </c>
      <c r="S108" s="221">
        <v>0.34</v>
      </c>
      <c r="T108" s="221">
        <v>0.34</v>
      </c>
      <c r="U108" s="221">
        <v>0.34</v>
      </c>
      <c r="V108" s="221">
        <v>0.34</v>
      </c>
      <c r="W108" s="221">
        <v>0.34</v>
      </c>
      <c r="X108" s="221">
        <v>0.34</v>
      </c>
      <c r="Y108" s="221">
        <v>0.34</v>
      </c>
      <c r="Z108" s="221">
        <v>0.34</v>
      </c>
      <c r="AA108" s="221">
        <v>0.34</v>
      </c>
      <c r="AB108" s="221">
        <v>0.34</v>
      </c>
      <c r="AC108" s="221">
        <v>0.34</v>
      </c>
      <c r="AD108" s="221">
        <v>0.34</v>
      </c>
      <c r="AE108" s="221">
        <v>0.34</v>
      </c>
      <c r="AF108" s="221">
        <v>0.34</v>
      </c>
      <c r="AG108" s="221">
        <v>0.34</v>
      </c>
      <c r="AH108" s="221">
        <v>0.34</v>
      </c>
      <c r="AI108" s="221">
        <v>0.34</v>
      </c>
      <c r="AJ108" s="221">
        <v>0.34</v>
      </c>
      <c r="AK108" s="221">
        <v>0.34</v>
      </c>
      <c r="AL108" s="221">
        <v>0.34</v>
      </c>
      <c r="AM108" s="221">
        <v>0.34</v>
      </c>
      <c r="AN108" s="221">
        <v>0.34</v>
      </c>
      <c r="AO108" s="221">
        <v>0.34</v>
      </c>
      <c r="AP108" s="221">
        <v>0.34</v>
      </c>
      <c r="AQ108" s="221">
        <v>0.34</v>
      </c>
      <c r="AR108" s="221">
        <v>0.34</v>
      </c>
      <c r="AS108" s="221">
        <v>0.34</v>
      </c>
      <c r="AT108" s="221">
        <v>0.34</v>
      </c>
      <c r="AU108" s="221">
        <v>0.34</v>
      </c>
      <c r="AV108" s="221">
        <v>0.34</v>
      </c>
      <c r="AW108" s="221">
        <v>0.34</v>
      </c>
      <c r="AX108" s="221">
        <v>0.34</v>
      </c>
      <c r="AY108" s="221">
        <v>0.34</v>
      </c>
      <c r="AZ108" s="221">
        <v>0.34</v>
      </c>
      <c r="BA108" s="221">
        <v>0.34</v>
      </c>
      <c r="BB108" s="221">
        <v>0.34</v>
      </c>
      <c r="BC108" s="221">
        <v>0.34</v>
      </c>
      <c r="BD108" s="221">
        <v>0.34</v>
      </c>
      <c r="BE108" s="221">
        <v>0.34</v>
      </c>
      <c r="BF108" s="221">
        <v>0.34</v>
      </c>
      <c r="BG108" s="221">
        <v>0.34</v>
      </c>
      <c r="BH108" s="221">
        <v>0.34</v>
      </c>
    </row>
    <row r="109" spans="1:60" s="8" customFormat="1" ht="15">
      <c r="A109" s="36" t="s">
        <v>7</v>
      </c>
      <c r="B109" s="36" t="s">
        <v>93</v>
      </c>
      <c r="C109" s="36" t="s">
        <v>27</v>
      </c>
      <c r="D109" s="7" t="s">
        <v>107</v>
      </c>
      <c r="E109" s="7" t="s">
        <v>108</v>
      </c>
      <c r="F109" s="7" t="s">
        <v>13</v>
      </c>
      <c r="G109" s="221">
        <f>'2.b-MTH2-HTH'!C$60</f>
        <v>0.27096033581386358</v>
      </c>
      <c r="H109" s="221">
        <f>'2.b-MTH2-HTH'!D$60</f>
        <v>0.27803846841506513</v>
      </c>
      <c r="I109" s="221">
        <f>'2.b-MTH2-HTH'!E$60</f>
        <v>0.28512306108197533</v>
      </c>
      <c r="J109" s="221">
        <f>'2.b-MTH2-HTH'!F$60</f>
        <v>0.29221073523947788</v>
      </c>
      <c r="K109" s="221">
        <f>'2.b-MTH2-HTH'!G$60</f>
        <v>0.29929810301441867</v>
      </c>
      <c r="L109" s="221">
        <f>'2.b-MTH2-HTH'!H$60</f>
        <v>0.30638177745854617</v>
      </c>
      <c r="M109" s="221">
        <f>'2.b-MTH2-HTH'!I$60</f>
        <v>0.31345838276552329</v>
      </c>
      <c r="N109" s="221">
        <f>'2.b-MTH2-HTH'!J$60</f>
        <v>0.32052456441659938</v>
      </c>
      <c r="O109" s="221">
        <f>'2.b-MTH2-HTH'!K$60</f>
        <v>0.32757699919028938</v>
      </c>
      <c r="P109" s="221">
        <f>'2.b-MTH2-HTH'!L$60</f>
        <v>0.33461240497291833</v>
      </c>
      <c r="Q109" s="221">
        <f>'2.b-MTH2-HTH'!M$60</f>
        <v>0.33900064234710969</v>
      </c>
      <c r="R109" s="221">
        <f>'2.b-MTH2-HTH'!N$60</f>
        <v>0.348033858794222</v>
      </c>
      <c r="S109" s="221">
        <f>'2.b-MTH2-HTH'!O$60</f>
        <v>0.35255421330360076</v>
      </c>
      <c r="T109" s="221">
        <f>'2.b-MTH2-HTH'!P$60</f>
        <v>0.36316841586045356</v>
      </c>
      <c r="U109" s="221">
        <f>'2.b-MTH2-HTH'!Q$60</f>
        <v>0.37231292224020818</v>
      </c>
      <c r="V109" s="221">
        <f>'2.b-MTH2-HTH'!R$60</f>
        <v>0.38060310289556548</v>
      </c>
      <c r="W109" s="221">
        <f>'2.b-MTH2-HTH'!S$60</f>
        <v>0.3859322922417493</v>
      </c>
      <c r="X109" s="221">
        <f>'2.b-MTH2-HTH'!T$60</f>
        <v>0.39113304875381116</v>
      </c>
      <c r="Y109" s="221">
        <f>'2.b-MTH2-HTH'!U$60</f>
        <v>0.39631175960093368</v>
      </c>
      <c r="Z109" s="221">
        <f>'2.b-MTH2-HTH'!V$60</f>
        <v>0.40146668545805714</v>
      </c>
      <c r="AA109" s="221">
        <f>'2.b-MTH2-HTH'!W$60</f>
        <v>0.40659623704207171</v>
      </c>
      <c r="AB109" s="221">
        <f>'2.b-MTH2-HTH'!X$60</f>
        <v>0.41162879886934722</v>
      </c>
      <c r="AC109" s="221">
        <f>'2.b-MTH2-HTH'!Y$60</f>
        <v>0.42718388736326346</v>
      </c>
      <c r="AD109" s="221">
        <f>'2.b-MTH2-HTH'!Z$60</f>
        <v>0.43090333569013051</v>
      </c>
      <c r="AE109" s="221">
        <f>'2.b-MTH2-HTH'!AA$60</f>
        <v>0.43731957379166619</v>
      </c>
      <c r="AF109" s="221">
        <f>'2.b-MTH2-HTH'!AB$60</f>
        <v>0.43403056707977594</v>
      </c>
      <c r="AG109" s="221">
        <f>'2.b-MTH2-HTH'!AC$60</f>
        <v>0.43611792365164642</v>
      </c>
      <c r="AH109" s="221">
        <f>'2.b-MTH2-HTH'!AD$60</f>
        <v>0.44774002617765807</v>
      </c>
      <c r="AI109" s="221">
        <f>'2.b-MTH2-HTH'!AE$60</f>
        <v>0.45928152601857686</v>
      </c>
      <c r="AJ109" s="221">
        <f>'2.b-MTH2-HTH'!AF$60</f>
        <v>0.45871837984852454</v>
      </c>
      <c r="AK109" s="221">
        <f>'2.b-MTH2-HTH'!AG$60</f>
        <v>0.47253270654066276</v>
      </c>
      <c r="AL109" s="221">
        <f>'2.b-MTH2-HTH'!AH$60</f>
        <v>0.4833633944813277</v>
      </c>
      <c r="AM109" s="221">
        <f>'2.b-MTH2-HTH'!AI$60</f>
        <v>0.4938596728161313</v>
      </c>
      <c r="AN109" s="221">
        <f>'2.b-MTH2-HTH'!AJ$60</f>
        <v>0.50009127836262857</v>
      </c>
      <c r="AO109" s="221">
        <f>'2.b-MTH2-HTH'!AK$60</f>
        <v>0.50828722629320966</v>
      </c>
      <c r="AP109" s="221">
        <f>'2.b-MTH2-HTH'!AL$60</f>
        <v>0.50952544559500845</v>
      </c>
      <c r="AQ109" s="221">
        <f>'2.b-MTH2-HTH'!AM$60</f>
        <v>0.52265149277349654</v>
      </c>
      <c r="AR109" s="221">
        <f>'2.b-MTH2-HTH'!AN$60</f>
        <v>0.52495202377414851</v>
      </c>
      <c r="AS109" s="221">
        <f>'2.b-MTH2-HTH'!AO$60</f>
        <v>0.53687106996244194</v>
      </c>
      <c r="AT109" s="221">
        <f>'2.b-MTH2-HTH'!AP$60</f>
        <v>0.53220331018778944</v>
      </c>
      <c r="AU109" s="221">
        <f>'2.b-MTH2-HTH'!AQ$60</f>
        <v>0.54099447518753085</v>
      </c>
      <c r="AV109" s="221">
        <f>'2.b-MTH2-HTH'!AR$60</f>
        <v>0.54069399515463346</v>
      </c>
      <c r="AW109" s="221">
        <f>'2.b-MTH2-HTH'!AS$60</f>
        <v>0.55120071864467934</v>
      </c>
      <c r="AX109" s="221">
        <f>'2.b-MTH2-HTH'!AT$60</f>
        <v>0.55975183037132925</v>
      </c>
      <c r="AY109" s="221">
        <f>'2.b-MTH2-HTH'!AU$60</f>
        <v>0.56497102100313534</v>
      </c>
      <c r="AZ109" s="221">
        <f>'2.b-MTH2-HTH'!AV$60</f>
        <v>0.56927952895042322</v>
      </c>
      <c r="BA109" s="221">
        <f>'2.b-MTH2-HTH'!AW$60</f>
        <v>0.57450751000950395</v>
      </c>
      <c r="BB109" s="221">
        <f>'2.b-MTH2-HTH'!AX$60</f>
        <v>0.57781775890094389</v>
      </c>
      <c r="BC109" s="221">
        <f>'2.b-MTH2-HTH'!AY$60</f>
        <v>0.57451595766849639</v>
      </c>
      <c r="BD109" s="221">
        <f>'2.b-MTH2-HTH'!AZ$60</f>
        <v>0.5749549285103237</v>
      </c>
      <c r="BE109" s="221">
        <f>'2.b-MTH2-HTH'!BA$60</f>
        <v>0.5807407629223017</v>
      </c>
      <c r="BF109" s="221">
        <f>'2.b-MTH2-HTH'!BB$60</f>
        <v>0.5810223934986205</v>
      </c>
      <c r="BG109" s="221">
        <f>'2.b-MTH2-HTH'!BC$60</f>
        <v>0.59258989819671504</v>
      </c>
      <c r="BH109" s="221">
        <f>'2.b-MTH2-HTH'!BD$60</f>
        <v>0.58065161948797872</v>
      </c>
    </row>
    <row r="110" spans="1:60" s="8" customFormat="1" ht="15">
      <c r="A110" s="36" t="s">
        <v>7</v>
      </c>
      <c r="B110" s="36" t="s">
        <v>93</v>
      </c>
      <c r="C110" s="36" t="s">
        <v>27</v>
      </c>
      <c r="D110" s="7" t="s">
        <v>107</v>
      </c>
      <c r="E110" s="7" t="s">
        <v>108</v>
      </c>
      <c r="F110" s="7" t="s">
        <v>14</v>
      </c>
      <c r="G110" s="221">
        <f>'2.b-MTH2-HTH'!C$61</f>
        <v>0.3911634117171473</v>
      </c>
      <c r="H110" s="221">
        <f>'2.b-MTH2-HTH'!D$61</f>
        <v>0.3911634117171473</v>
      </c>
      <c r="I110" s="221">
        <f>'2.b-MTH2-HTH'!E$61</f>
        <v>0.3911634117171473</v>
      </c>
      <c r="J110" s="221">
        <f>'2.b-MTH2-HTH'!F$61</f>
        <v>0.3911634117171473</v>
      </c>
      <c r="K110" s="221">
        <f>'2.b-MTH2-HTH'!G$61</f>
        <v>0.3911634117171473</v>
      </c>
      <c r="L110" s="221">
        <f>'2.b-MTH2-HTH'!H$61</f>
        <v>0.3911634117171473</v>
      </c>
      <c r="M110" s="221">
        <f>'2.b-MTH2-HTH'!I$61</f>
        <v>0.3911634117171473</v>
      </c>
      <c r="N110" s="221">
        <f>'2.b-MTH2-HTH'!J$61</f>
        <v>0.3911634117171473</v>
      </c>
      <c r="O110" s="221">
        <f>'2.b-MTH2-HTH'!K$61</f>
        <v>0.39116341171714725</v>
      </c>
      <c r="P110" s="221">
        <f>'2.b-MTH2-HTH'!L$61</f>
        <v>0.3911634117171473</v>
      </c>
      <c r="Q110" s="221">
        <f>'2.b-MTH2-HTH'!M$61</f>
        <v>0.3911634117171473</v>
      </c>
      <c r="R110" s="221">
        <f>'2.b-MTH2-HTH'!N$61</f>
        <v>0.3911634117171473</v>
      </c>
      <c r="S110" s="221">
        <f>'2.b-MTH2-HTH'!O$61</f>
        <v>0.39116341171714725</v>
      </c>
      <c r="T110" s="221">
        <f>'2.b-MTH2-HTH'!P$61</f>
        <v>0.39116341171714725</v>
      </c>
      <c r="U110" s="221">
        <f>'2.b-MTH2-HTH'!Q$61</f>
        <v>0.3911634117171473</v>
      </c>
      <c r="V110" s="221">
        <f>'2.b-MTH2-HTH'!R$61</f>
        <v>0.3911634117171473</v>
      </c>
      <c r="W110" s="221">
        <f>'2.b-MTH2-HTH'!S$61</f>
        <v>0.3911634117171473</v>
      </c>
      <c r="X110" s="221">
        <f>'2.b-MTH2-HTH'!T$61</f>
        <v>0.3911634117171473</v>
      </c>
      <c r="Y110" s="221">
        <f>'2.b-MTH2-HTH'!U$61</f>
        <v>0.3911634117171473</v>
      </c>
      <c r="Z110" s="221">
        <f>'2.b-MTH2-HTH'!V$61</f>
        <v>0.3911634117171473</v>
      </c>
      <c r="AA110" s="221">
        <f>'2.b-MTH2-HTH'!W$61</f>
        <v>0.3911634117171473</v>
      </c>
      <c r="AB110" s="221">
        <f>'2.b-MTH2-HTH'!X$61</f>
        <v>0.3911634117171473</v>
      </c>
      <c r="AC110" s="221">
        <f>'2.b-MTH2-HTH'!Y$61</f>
        <v>0.3911634117171473</v>
      </c>
      <c r="AD110" s="221">
        <f>'2.b-MTH2-HTH'!Z$61</f>
        <v>0.3911634117171473</v>
      </c>
      <c r="AE110" s="221">
        <f>'2.b-MTH2-HTH'!AA$61</f>
        <v>0.3911634117171473</v>
      </c>
      <c r="AF110" s="221">
        <f>'2.b-MTH2-HTH'!AB$61</f>
        <v>0.3911634117171473</v>
      </c>
      <c r="AG110" s="221">
        <f>'2.b-MTH2-HTH'!AC$61</f>
        <v>0.3911634117171473</v>
      </c>
      <c r="AH110" s="221">
        <f>'2.b-MTH2-HTH'!AD$61</f>
        <v>0.3911634117171473</v>
      </c>
      <c r="AI110" s="221">
        <f>'2.b-MTH2-HTH'!AE$61</f>
        <v>0.39116341171714736</v>
      </c>
      <c r="AJ110" s="221">
        <f>'2.b-MTH2-HTH'!AF$61</f>
        <v>0.3911634117171473</v>
      </c>
      <c r="AK110" s="221">
        <f>'2.b-MTH2-HTH'!AG$61</f>
        <v>0.3911634117171473</v>
      </c>
      <c r="AL110" s="221">
        <f>'2.b-MTH2-HTH'!AH$61</f>
        <v>0.3911634117171473</v>
      </c>
      <c r="AM110" s="221">
        <f>'2.b-MTH2-HTH'!AI$61</f>
        <v>0.3911634117171473</v>
      </c>
      <c r="AN110" s="221">
        <f>'2.b-MTH2-HTH'!AJ$61</f>
        <v>0.3911634117171473</v>
      </c>
      <c r="AO110" s="221">
        <f>'2.b-MTH2-HTH'!AK$61</f>
        <v>0.3911634117171473</v>
      </c>
      <c r="AP110" s="221">
        <f>'2.b-MTH2-HTH'!AL$61</f>
        <v>0.3911634117171473</v>
      </c>
      <c r="AQ110" s="221">
        <f>'2.b-MTH2-HTH'!AM$61</f>
        <v>0.3911634117171473</v>
      </c>
      <c r="AR110" s="221">
        <f>'2.b-MTH2-HTH'!AN$61</f>
        <v>0.3911634117171473</v>
      </c>
      <c r="AS110" s="221">
        <f>'2.b-MTH2-HTH'!AO$61</f>
        <v>0.3911634117171473</v>
      </c>
      <c r="AT110" s="221">
        <f>'2.b-MTH2-HTH'!AP$61</f>
        <v>0.3911634117171473</v>
      </c>
      <c r="AU110" s="221">
        <f>'2.b-MTH2-HTH'!AQ$61</f>
        <v>0.3911634117171473</v>
      </c>
      <c r="AV110" s="221">
        <f>'2.b-MTH2-HTH'!AR$61</f>
        <v>0.3911634117171473</v>
      </c>
      <c r="AW110" s="221">
        <f>'2.b-MTH2-HTH'!AS$61</f>
        <v>0.3911634117171473</v>
      </c>
      <c r="AX110" s="221">
        <f>'2.b-MTH2-HTH'!AT$61</f>
        <v>0.3911634117171473</v>
      </c>
      <c r="AY110" s="221">
        <f>'2.b-MTH2-HTH'!AU$61</f>
        <v>0.3911634117171473</v>
      </c>
      <c r="AZ110" s="221">
        <f>'2.b-MTH2-HTH'!AV$61</f>
        <v>0.3911634117171473</v>
      </c>
      <c r="BA110" s="221">
        <f>'2.b-MTH2-HTH'!AW$61</f>
        <v>0.3911634117171473</v>
      </c>
      <c r="BB110" s="221">
        <f>'2.b-MTH2-HTH'!AX$61</f>
        <v>0.3911634117171473</v>
      </c>
      <c r="BC110" s="221">
        <f>'2.b-MTH2-HTH'!AY$61</f>
        <v>0.3911634117171473</v>
      </c>
      <c r="BD110" s="221">
        <f>'2.b-MTH2-HTH'!AZ$61</f>
        <v>0.3911634117171473</v>
      </c>
      <c r="BE110" s="221">
        <f>'2.b-MTH2-HTH'!BA$61</f>
        <v>0.3911634117171473</v>
      </c>
      <c r="BF110" s="221">
        <f>'2.b-MTH2-HTH'!BB$61</f>
        <v>0.3911634117171473</v>
      </c>
      <c r="BG110" s="221">
        <f>'2.b-MTH2-HTH'!BC$61</f>
        <v>0.3911634117171473</v>
      </c>
      <c r="BH110" s="221">
        <f>'2.b-MTH2-HTH'!BD$61</f>
        <v>0.3911634117171473</v>
      </c>
    </row>
    <row r="111" spans="1:60" s="8" customFormat="1" ht="15">
      <c r="A111" s="36" t="s">
        <v>7</v>
      </c>
      <c r="B111" s="36" t="s">
        <v>93</v>
      </c>
      <c r="C111" s="36" t="s">
        <v>27</v>
      </c>
      <c r="D111" s="7" t="s">
        <v>97</v>
      </c>
      <c r="E111" s="7" t="s">
        <v>98</v>
      </c>
      <c r="F111" s="7" t="s">
        <v>12</v>
      </c>
      <c r="G111" s="221">
        <v>0.33</v>
      </c>
      <c r="H111" s="221">
        <v>0.33</v>
      </c>
      <c r="I111" s="221">
        <v>0.33</v>
      </c>
      <c r="J111" s="221">
        <v>0.33</v>
      </c>
      <c r="K111" s="221">
        <v>0.33</v>
      </c>
      <c r="L111" s="221">
        <v>0.33</v>
      </c>
      <c r="M111" s="221">
        <v>0.33</v>
      </c>
      <c r="N111" s="221">
        <v>0.33</v>
      </c>
      <c r="O111" s="221">
        <v>0.33</v>
      </c>
      <c r="P111" s="221">
        <v>0.33</v>
      </c>
      <c r="Q111" s="221">
        <v>0.33</v>
      </c>
      <c r="R111" s="221">
        <v>0.33</v>
      </c>
      <c r="S111" s="221">
        <v>0.33</v>
      </c>
      <c r="T111" s="221">
        <v>0.33</v>
      </c>
      <c r="U111" s="221">
        <v>0.33</v>
      </c>
      <c r="V111" s="221">
        <v>0.33</v>
      </c>
      <c r="W111" s="221">
        <v>0.33</v>
      </c>
      <c r="X111" s="221">
        <v>0.33</v>
      </c>
      <c r="Y111" s="221">
        <v>0.33</v>
      </c>
      <c r="Z111" s="221">
        <v>0.33</v>
      </c>
      <c r="AA111" s="221">
        <v>0.33</v>
      </c>
      <c r="AB111" s="221">
        <v>0.33</v>
      </c>
      <c r="AC111" s="221">
        <v>0.33</v>
      </c>
      <c r="AD111" s="221">
        <v>0.33</v>
      </c>
      <c r="AE111" s="221">
        <v>0.33</v>
      </c>
      <c r="AF111" s="221">
        <v>0.33</v>
      </c>
      <c r="AG111" s="221">
        <v>0.33</v>
      </c>
      <c r="AH111" s="221">
        <v>0.33</v>
      </c>
      <c r="AI111" s="221">
        <v>0.33</v>
      </c>
      <c r="AJ111" s="221">
        <v>0.33</v>
      </c>
      <c r="AK111" s="221">
        <v>0.33</v>
      </c>
      <c r="AL111" s="221">
        <v>0.33</v>
      </c>
      <c r="AM111" s="221">
        <v>0.33</v>
      </c>
      <c r="AN111" s="221">
        <v>0.33</v>
      </c>
      <c r="AO111" s="221">
        <v>0.33</v>
      </c>
      <c r="AP111" s="221">
        <v>0.33</v>
      </c>
      <c r="AQ111" s="221">
        <v>0.33</v>
      </c>
      <c r="AR111" s="221">
        <v>0.33</v>
      </c>
      <c r="AS111" s="221">
        <v>0.33</v>
      </c>
      <c r="AT111" s="221">
        <v>0.33</v>
      </c>
      <c r="AU111" s="221">
        <v>0.33</v>
      </c>
      <c r="AV111" s="221">
        <v>0.33</v>
      </c>
      <c r="AW111" s="221">
        <v>0.33</v>
      </c>
      <c r="AX111" s="221">
        <v>0.33</v>
      </c>
      <c r="AY111" s="221">
        <v>0.33</v>
      </c>
      <c r="AZ111" s="221">
        <v>0.33</v>
      </c>
      <c r="BA111" s="221">
        <v>0.33</v>
      </c>
      <c r="BB111" s="221">
        <v>0.33</v>
      </c>
      <c r="BC111" s="221">
        <v>0.33</v>
      </c>
      <c r="BD111" s="221">
        <v>0.33</v>
      </c>
      <c r="BE111" s="221">
        <v>0.33</v>
      </c>
      <c r="BF111" s="221">
        <v>0.33</v>
      </c>
      <c r="BG111" s="221">
        <v>0.33</v>
      </c>
      <c r="BH111" s="221">
        <v>0.33</v>
      </c>
    </row>
    <row r="112" spans="1:60" s="8" customFormat="1" ht="15">
      <c r="A112" s="36" t="s">
        <v>7</v>
      </c>
      <c r="B112" s="36" t="s">
        <v>93</v>
      </c>
      <c r="C112" s="36" t="s">
        <v>27</v>
      </c>
      <c r="D112" s="7" t="s">
        <v>97</v>
      </c>
      <c r="E112" s="7" t="s">
        <v>98</v>
      </c>
      <c r="F112" s="7" t="s">
        <v>13</v>
      </c>
      <c r="G112" s="221">
        <f>'2.b-MTH2-HTH'!C$66</f>
        <v>0.27096033581386358</v>
      </c>
      <c r="H112" s="221">
        <f>'2.b-MTH2-HTH'!D$66</f>
        <v>0.27803846841506513</v>
      </c>
      <c r="I112" s="221">
        <f>'2.b-MTH2-HTH'!E$66</f>
        <v>0.28512306108197533</v>
      </c>
      <c r="J112" s="221">
        <f>'2.b-MTH2-HTH'!F$66</f>
        <v>0.29221073523947788</v>
      </c>
      <c r="K112" s="221">
        <f>'2.b-MTH2-HTH'!G$66</f>
        <v>0.29929810301441867</v>
      </c>
      <c r="L112" s="221">
        <f>'2.b-MTH2-HTH'!H$66</f>
        <v>0.30638177745854617</v>
      </c>
      <c r="M112" s="221">
        <f>'2.b-MTH2-HTH'!I$66</f>
        <v>0.31345838276552329</v>
      </c>
      <c r="N112" s="221">
        <f>'2.b-MTH2-HTH'!J$66</f>
        <v>0.32052456441659938</v>
      </c>
      <c r="O112" s="221">
        <f>'2.b-MTH2-HTH'!K$66</f>
        <v>0.32757699919028938</v>
      </c>
      <c r="P112" s="221">
        <f>'2.b-MTH2-HTH'!L$66</f>
        <v>0.33461240497291833</v>
      </c>
      <c r="Q112" s="221">
        <f>'2.b-MTH2-HTH'!M$66</f>
        <v>0.33900064234710969</v>
      </c>
      <c r="R112" s="221">
        <f>'2.b-MTH2-HTH'!N$66</f>
        <v>0.348033858794222</v>
      </c>
      <c r="S112" s="221">
        <f>'2.b-MTH2-HTH'!O$66</f>
        <v>0.35255421330360076</v>
      </c>
      <c r="T112" s="221">
        <f>'2.b-MTH2-HTH'!P$66</f>
        <v>0.36316841586045356</v>
      </c>
      <c r="U112" s="221">
        <f>'2.b-MTH2-HTH'!Q$66</f>
        <v>0.37231292224020818</v>
      </c>
      <c r="V112" s="221">
        <f>'2.b-MTH2-HTH'!R$66</f>
        <v>0.38060310289556548</v>
      </c>
      <c r="W112" s="221">
        <f>'2.b-MTH2-HTH'!S$66</f>
        <v>0.3859322922417493</v>
      </c>
      <c r="X112" s="221">
        <f>'2.b-MTH2-HTH'!T$66</f>
        <v>0.39113304875381116</v>
      </c>
      <c r="Y112" s="221">
        <f>'2.b-MTH2-HTH'!U$66</f>
        <v>0.39631175960093368</v>
      </c>
      <c r="Z112" s="221">
        <f>'2.b-MTH2-HTH'!V$66</f>
        <v>0.40146668545805714</v>
      </c>
      <c r="AA112" s="221">
        <f>'2.b-MTH2-HTH'!W$66</f>
        <v>0.40659623704207171</v>
      </c>
      <c r="AB112" s="221">
        <f>'2.b-MTH2-HTH'!X$66</f>
        <v>0.41162879886934722</v>
      </c>
      <c r="AC112" s="221">
        <f>'2.b-MTH2-HTH'!Y$66</f>
        <v>0.42718388736326346</v>
      </c>
      <c r="AD112" s="221">
        <f>'2.b-MTH2-HTH'!Z$66</f>
        <v>0.43090333569013051</v>
      </c>
      <c r="AE112" s="221">
        <f>'2.b-MTH2-HTH'!AA$66</f>
        <v>0.43731957379166619</v>
      </c>
      <c r="AF112" s="221">
        <f>'2.b-MTH2-HTH'!AB$66</f>
        <v>0.43403056707977594</v>
      </c>
      <c r="AG112" s="221">
        <f>'2.b-MTH2-HTH'!AC$66</f>
        <v>0.43611792365164642</v>
      </c>
      <c r="AH112" s="221">
        <f>'2.b-MTH2-HTH'!AD$66</f>
        <v>0.44774002617765807</v>
      </c>
      <c r="AI112" s="221">
        <f>'2.b-MTH2-HTH'!AE$66</f>
        <v>0.45928152601857686</v>
      </c>
      <c r="AJ112" s="221">
        <f>'2.b-MTH2-HTH'!AF$66</f>
        <v>0.45871837984852454</v>
      </c>
      <c r="AK112" s="221">
        <f>'2.b-MTH2-HTH'!AG$66</f>
        <v>0.47253270654066276</v>
      </c>
      <c r="AL112" s="221">
        <f>'2.b-MTH2-HTH'!AH$66</f>
        <v>0.4833633944813277</v>
      </c>
      <c r="AM112" s="221">
        <f>'2.b-MTH2-HTH'!AI$66</f>
        <v>0.4938596728161313</v>
      </c>
      <c r="AN112" s="221">
        <f>'2.b-MTH2-HTH'!AJ$66</f>
        <v>0.50009127836262857</v>
      </c>
      <c r="AO112" s="221">
        <f>'2.b-MTH2-HTH'!AK$66</f>
        <v>0.50828722629320966</v>
      </c>
      <c r="AP112" s="221">
        <f>'2.b-MTH2-HTH'!AL$66</f>
        <v>0.50952544559500845</v>
      </c>
      <c r="AQ112" s="221">
        <f>'2.b-MTH2-HTH'!AM$66</f>
        <v>0.52265149277349654</v>
      </c>
      <c r="AR112" s="221">
        <f>'2.b-MTH2-HTH'!AN$66</f>
        <v>0.52495202377414851</v>
      </c>
      <c r="AS112" s="221">
        <f>'2.b-MTH2-HTH'!AO$66</f>
        <v>0.53687106996244194</v>
      </c>
      <c r="AT112" s="221">
        <f>'2.b-MTH2-HTH'!AP$66</f>
        <v>0.53220331018778944</v>
      </c>
      <c r="AU112" s="221">
        <f>'2.b-MTH2-HTH'!AQ$66</f>
        <v>0.54099447518753085</v>
      </c>
      <c r="AV112" s="221">
        <f>'2.b-MTH2-HTH'!AR$66</f>
        <v>0.54069399515463346</v>
      </c>
      <c r="AW112" s="221">
        <f>'2.b-MTH2-HTH'!AS$66</f>
        <v>0.55120071864467934</v>
      </c>
      <c r="AX112" s="221">
        <f>'2.b-MTH2-HTH'!AT$66</f>
        <v>0.55975183037132925</v>
      </c>
      <c r="AY112" s="221">
        <f>'2.b-MTH2-HTH'!AU$66</f>
        <v>0.56497102100313534</v>
      </c>
      <c r="AZ112" s="221">
        <f>'2.b-MTH2-HTH'!AV$66</f>
        <v>0.56927952895042322</v>
      </c>
      <c r="BA112" s="221">
        <f>'2.b-MTH2-HTH'!AW$66</f>
        <v>0.57450751000950395</v>
      </c>
      <c r="BB112" s="221">
        <f>'2.b-MTH2-HTH'!AX$66</f>
        <v>0.57781775890094389</v>
      </c>
      <c r="BC112" s="221">
        <f>'2.b-MTH2-HTH'!AY$66</f>
        <v>0.57451595766849639</v>
      </c>
      <c r="BD112" s="221">
        <f>'2.b-MTH2-HTH'!AZ$66</f>
        <v>0.5749549285103237</v>
      </c>
      <c r="BE112" s="221">
        <f>'2.b-MTH2-HTH'!BA$66</f>
        <v>0.5807407629223017</v>
      </c>
      <c r="BF112" s="221">
        <f>'2.b-MTH2-HTH'!BB$66</f>
        <v>0.5810223934986205</v>
      </c>
      <c r="BG112" s="221">
        <f>'2.b-MTH2-HTH'!BC$66</f>
        <v>0.59258989819671504</v>
      </c>
      <c r="BH112" s="221">
        <f>'2.b-MTH2-HTH'!BD$66</f>
        <v>0.58065161948797872</v>
      </c>
    </row>
    <row r="113" spans="1:60" s="8" customFormat="1" ht="15">
      <c r="A113" s="36" t="s">
        <v>7</v>
      </c>
      <c r="B113" s="36" t="s">
        <v>93</v>
      </c>
      <c r="C113" s="36" t="s">
        <v>27</v>
      </c>
      <c r="D113" s="7" t="s">
        <v>97</v>
      </c>
      <c r="E113" s="7" t="s">
        <v>98</v>
      </c>
      <c r="F113" s="7" t="s">
        <v>14</v>
      </c>
      <c r="G113" s="221">
        <f>'2.b-MTH2-HTH'!C$67</f>
        <v>0.67007841522529721</v>
      </c>
      <c r="H113" s="221">
        <f>'2.b-MTH2-HTH'!D$67</f>
        <v>0.67007841522529721</v>
      </c>
      <c r="I113" s="221">
        <f>'2.b-MTH2-HTH'!E$67</f>
        <v>0.67007841522529721</v>
      </c>
      <c r="J113" s="221">
        <f>'2.b-MTH2-HTH'!F$67</f>
        <v>0.67007841522529721</v>
      </c>
      <c r="K113" s="221">
        <f>'2.b-MTH2-HTH'!G$67</f>
        <v>0.67007841522529721</v>
      </c>
      <c r="L113" s="221">
        <f>'2.b-MTH2-HTH'!H$67</f>
        <v>0.67007841522529721</v>
      </c>
      <c r="M113" s="221">
        <f>'2.b-MTH2-HTH'!I$67</f>
        <v>0.67007841522529721</v>
      </c>
      <c r="N113" s="221">
        <f>'2.b-MTH2-HTH'!J$67</f>
        <v>0.67007841522529721</v>
      </c>
      <c r="O113" s="221">
        <f>'2.b-MTH2-HTH'!K$67</f>
        <v>0.67007841522529721</v>
      </c>
      <c r="P113" s="221">
        <f>'2.b-MTH2-HTH'!L$67</f>
        <v>0.67007841522529721</v>
      </c>
      <c r="Q113" s="221">
        <f>'2.b-MTH2-HTH'!M$67</f>
        <v>0.67007841522529721</v>
      </c>
      <c r="R113" s="221">
        <f>'2.b-MTH2-HTH'!N$67</f>
        <v>0.67007841522529721</v>
      </c>
      <c r="S113" s="221">
        <f>'2.b-MTH2-HTH'!O$67</f>
        <v>0.67007841522529721</v>
      </c>
      <c r="T113" s="221">
        <f>'2.b-MTH2-HTH'!P$67</f>
        <v>0.67007841522529721</v>
      </c>
      <c r="U113" s="221">
        <f>'2.b-MTH2-HTH'!Q$67</f>
        <v>0.67007841522529721</v>
      </c>
      <c r="V113" s="221">
        <f>'2.b-MTH2-HTH'!R$67</f>
        <v>0.6700784152252971</v>
      </c>
      <c r="W113" s="221">
        <f>'2.b-MTH2-HTH'!S$67</f>
        <v>0.67007841522529721</v>
      </c>
      <c r="X113" s="221">
        <f>'2.b-MTH2-HTH'!T$67</f>
        <v>0.67007841522529721</v>
      </c>
      <c r="Y113" s="221">
        <f>'2.b-MTH2-HTH'!U$67</f>
        <v>0.6700784152252971</v>
      </c>
      <c r="Z113" s="221">
        <f>'2.b-MTH2-HTH'!V$67</f>
        <v>0.67007841522529721</v>
      </c>
      <c r="AA113" s="221">
        <f>'2.b-MTH2-HTH'!W$67</f>
        <v>0.67007841522529721</v>
      </c>
      <c r="AB113" s="221">
        <f>'2.b-MTH2-HTH'!X$67</f>
        <v>0.67007841522529721</v>
      </c>
      <c r="AC113" s="221">
        <f>'2.b-MTH2-HTH'!Y$67</f>
        <v>0.67007841522529721</v>
      </c>
      <c r="AD113" s="221">
        <f>'2.b-MTH2-HTH'!Z$67</f>
        <v>0.67007841522529721</v>
      </c>
      <c r="AE113" s="221">
        <f>'2.b-MTH2-HTH'!AA$67</f>
        <v>0.67007841522529721</v>
      </c>
      <c r="AF113" s="221">
        <f>'2.b-MTH2-HTH'!AB$67</f>
        <v>0.6700784152252971</v>
      </c>
      <c r="AG113" s="221">
        <f>'2.b-MTH2-HTH'!AC$67</f>
        <v>0.67007841522529721</v>
      </c>
      <c r="AH113" s="221">
        <f>'2.b-MTH2-HTH'!AD$67</f>
        <v>0.67007841522529721</v>
      </c>
      <c r="AI113" s="221">
        <f>'2.b-MTH2-HTH'!AE$67</f>
        <v>0.67007841522529721</v>
      </c>
      <c r="AJ113" s="221">
        <f>'2.b-MTH2-HTH'!AF$67</f>
        <v>0.67007841522529721</v>
      </c>
      <c r="AK113" s="221">
        <f>'2.b-MTH2-HTH'!AG$67</f>
        <v>0.67007841522529732</v>
      </c>
      <c r="AL113" s="221">
        <f>'2.b-MTH2-HTH'!AH$67</f>
        <v>0.67007841522529721</v>
      </c>
      <c r="AM113" s="221">
        <f>'2.b-MTH2-HTH'!AI$67</f>
        <v>0.67007841522529721</v>
      </c>
      <c r="AN113" s="221">
        <f>'2.b-MTH2-HTH'!AJ$67</f>
        <v>0.67007841522529721</v>
      </c>
      <c r="AO113" s="221">
        <f>'2.b-MTH2-HTH'!AK$67</f>
        <v>0.67007841522529721</v>
      </c>
      <c r="AP113" s="221">
        <f>'2.b-MTH2-HTH'!AL$67</f>
        <v>0.67007841522529721</v>
      </c>
      <c r="AQ113" s="221">
        <f>'2.b-MTH2-HTH'!AM$67</f>
        <v>0.67007841522529721</v>
      </c>
      <c r="AR113" s="221">
        <f>'2.b-MTH2-HTH'!AN$67</f>
        <v>0.67007841522529721</v>
      </c>
      <c r="AS113" s="221">
        <f>'2.b-MTH2-HTH'!AO$67</f>
        <v>0.67007841522529721</v>
      </c>
      <c r="AT113" s="221">
        <f>'2.b-MTH2-HTH'!AP$67</f>
        <v>0.67007841522529721</v>
      </c>
      <c r="AU113" s="221">
        <f>'2.b-MTH2-HTH'!AQ$67</f>
        <v>0.67007841522529721</v>
      </c>
      <c r="AV113" s="221">
        <f>'2.b-MTH2-HTH'!AR$67</f>
        <v>0.67007841522529721</v>
      </c>
      <c r="AW113" s="221">
        <f>'2.b-MTH2-HTH'!AS$67</f>
        <v>0.67007841522529721</v>
      </c>
      <c r="AX113" s="221">
        <f>'2.b-MTH2-HTH'!AT$67</f>
        <v>0.67007841522529721</v>
      </c>
      <c r="AY113" s="221">
        <f>'2.b-MTH2-HTH'!AU$67</f>
        <v>0.67007841522529721</v>
      </c>
      <c r="AZ113" s="221">
        <f>'2.b-MTH2-HTH'!AV$67</f>
        <v>0.67007841522529721</v>
      </c>
      <c r="BA113" s="221">
        <f>'2.b-MTH2-HTH'!AW$67</f>
        <v>0.67007841522529721</v>
      </c>
      <c r="BB113" s="221">
        <f>'2.b-MTH2-HTH'!AX$67</f>
        <v>0.67007841522529721</v>
      </c>
      <c r="BC113" s="221">
        <f>'2.b-MTH2-HTH'!AY$67</f>
        <v>0.67007841522529721</v>
      </c>
      <c r="BD113" s="221">
        <f>'2.b-MTH2-HTH'!AZ$67</f>
        <v>0.67007841522529721</v>
      </c>
      <c r="BE113" s="221">
        <f>'2.b-MTH2-HTH'!BA$67</f>
        <v>0.67007841522529721</v>
      </c>
      <c r="BF113" s="221">
        <f>'2.b-MTH2-HTH'!BB$67</f>
        <v>0.67007841522529721</v>
      </c>
      <c r="BG113" s="221">
        <f>'2.b-MTH2-HTH'!BC$67</f>
        <v>0.67007841522529721</v>
      </c>
      <c r="BH113" s="221">
        <f>'2.b-MTH2-HTH'!BD$67</f>
        <v>0.67007841522529721</v>
      </c>
    </row>
    <row r="114" spans="1:60" s="8" customFormat="1" ht="15">
      <c r="A114" s="36" t="s">
        <v>7</v>
      </c>
      <c r="B114" s="36" t="s">
        <v>93</v>
      </c>
      <c r="C114" s="36" t="s">
        <v>27</v>
      </c>
      <c r="D114" s="18" t="s">
        <v>401</v>
      </c>
      <c r="E114" s="18" t="s">
        <v>402</v>
      </c>
      <c r="F114" s="7" t="s">
        <v>12</v>
      </c>
      <c r="G114" s="221">
        <v>0.33</v>
      </c>
      <c r="H114" s="221">
        <v>0.33</v>
      </c>
      <c r="I114" s="221">
        <v>0.33</v>
      </c>
      <c r="J114" s="221">
        <v>0.33</v>
      </c>
      <c r="K114" s="221">
        <v>0.33</v>
      </c>
      <c r="L114" s="221">
        <v>0.33</v>
      </c>
      <c r="M114" s="221">
        <v>0.33</v>
      </c>
      <c r="N114" s="221">
        <v>0.33</v>
      </c>
      <c r="O114" s="221">
        <v>0.33</v>
      </c>
      <c r="P114" s="221">
        <v>0.33</v>
      </c>
      <c r="Q114" s="221">
        <v>0.33</v>
      </c>
      <c r="R114" s="221">
        <v>0.33</v>
      </c>
      <c r="S114" s="221">
        <v>0.33</v>
      </c>
      <c r="T114" s="221">
        <v>0.33</v>
      </c>
      <c r="U114" s="221">
        <v>0.33</v>
      </c>
      <c r="V114" s="221">
        <v>0.33</v>
      </c>
      <c r="W114" s="221">
        <v>0.33</v>
      </c>
      <c r="X114" s="221">
        <v>0.33</v>
      </c>
      <c r="Y114" s="221">
        <v>0.33</v>
      </c>
      <c r="Z114" s="221">
        <v>0.33</v>
      </c>
      <c r="AA114" s="221">
        <v>0.33</v>
      </c>
      <c r="AB114" s="221">
        <v>0.33</v>
      </c>
      <c r="AC114" s="221">
        <v>0.33</v>
      </c>
      <c r="AD114" s="221">
        <v>0.33</v>
      </c>
      <c r="AE114" s="221">
        <v>0.33</v>
      </c>
      <c r="AF114" s="221">
        <v>0.33</v>
      </c>
      <c r="AG114" s="221">
        <v>0.33</v>
      </c>
      <c r="AH114" s="221">
        <v>0.33</v>
      </c>
      <c r="AI114" s="221">
        <v>0.33</v>
      </c>
      <c r="AJ114" s="221">
        <v>0.33</v>
      </c>
      <c r="AK114" s="221">
        <v>0.33</v>
      </c>
      <c r="AL114" s="221">
        <v>0.33</v>
      </c>
      <c r="AM114" s="221">
        <v>0.33</v>
      </c>
      <c r="AN114" s="221">
        <v>0.33</v>
      </c>
      <c r="AO114" s="221">
        <v>0.33</v>
      </c>
      <c r="AP114" s="221">
        <v>0.33</v>
      </c>
      <c r="AQ114" s="221">
        <v>0.33</v>
      </c>
      <c r="AR114" s="221">
        <v>0.33</v>
      </c>
      <c r="AS114" s="221">
        <v>0.33</v>
      </c>
      <c r="AT114" s="221">
        <v>0.33</v>
      </c>
      <c r="AU114" s="221">
        <v>0.33</v>
      </c>
      <c r="AV114" s="221">
        <v>0.33</v>
      </c>
      <c r="AW114" s="221">
        <v>0.33</v>
      </c>
      <c r="AX114" s="221">
        <v>0.33</v>
      </c>
      <c r="AY114" s="221">
        <v>0.33</v>
      </c>
      <c r="AZ114" s="221">
        <v>0.33</v>
      </c>
      <c r="BA114" s="221">
        <v>0.33</v>
      </c>
      <c r="BB114" s="221">
        <v>0.33</v>
      </c>
      <c r="BC114" s="221">
        <v>0.33</v>
      </c>
      <c r="BD114" s="221">
        <v>0.33</v>
      </c>
      <c r="BE114" s="221">
        <v>0.33</v>
      </c>
      <c r="BF114" s="221">
        <v>0.33</v>
      </c>
      <c r="BG114" s="221">
        <v>0.33</v>
      </c>
      <c r="BH114" s="221">
        <v>0.33</v>
      </c>
    </row>
    <row r="115" spans="1:60" s="8" customFormat="1" ht="15">
      <c r="A115" s="36" t="s">
        <v>7</v>
      </c>
      <c r="B115" s="36" t="s">
        <v>93</v>
      </c>
      <c r="C115" s="36" t="s">
        <v>27</v>
      </c>
      <c r="D115" s="18" t="s">
        <v>401</v>
      </c>
      <c r="E115" s="18" t="s">
        <v>402</v>
      </c>
      <c r="F115" s="7" t="s">
        <v>13</v>
      </c>
      <c r="G115" s="221">
        <f>'2.b-MTH2-HTH'!C$72</f>
        <v>0.27096033581386358</v>
      </c>
      <c r="H115" s="221">
        <f>'2.b-MTH2-HTH'!D$72</f>
        <v>0.27803846841506513</v>
      </c>
      <c r="I115" s="221">
        <f>'2.b-MTH2-HTH'!E$72</f>
        <v>0.28512306108197533</v>
      </c>
      <c r="J115" s="221">
        <f>'2.b-MTH2-HTH'!F$72</f>
        <v>0.29221073523947788</v>
      </c>
      <c r="K115" s="221">
        <f>'2.b-MTH2-HTH'!G$72</f>
        <v>0.29929810301441867</v>
      </c>
      <c r="L115" s="221">
        <f>'2.b-MTH2-HTH'!H$72</f>
        <v>0.30638177745854617</v>
      </c>
      <c r="M115" s="221">
        <f>'2.b-MTH2-HTH'!I$72</f>
        <v>0.31345838276552329</v>
      </c>
      <c r="N115" s="221">
        <f>'2.b-MTH2-HTH'!J$72</f>
        <v>0.32052456441659938</v>
      </c>
      <c r="O115" s="221">
        <f>'2.b-MTH2-HTH'!K$72</f>
        <v>0.32757699919028938</v>
      </c>
      <c r="P115" s="221">
        <f>'2.b-MTH2-HTH'!L$72</f>
        <v>0.33461240497291833</v>
      </c>
      <c r="Q115" s="221">
        <f>'2.b-MTH2-HTH'!M$72</f>
        <v>0.33900064234710969</v>
      </c>
      <c r="R115" s="221">
        <f>'2.b-MTH2-HTH'!N$72</f>
        <v>0.348033858794222</v>
      </c>
      <c r="S115" s="221">
        <f>'2.b-MTH2-HTH'!O$72</f>
        <v>0.35255421330360076</v>
      </c>
      <c r="T115" s="221">
        <f>'2.b-MTH2-HTH'!P$72</f>
        <v>0.36316841586045356</v>
      </c>
      <c r="U115" s="221">
        <f>'2.b-MTH2-HTH'!Q$72</f>
        <v>0.37231292224020818</v>
      </c>
      <c r="V115" s="221">
        <f>'2.b-MTH2-HTH'!R$72</f>
        <v>0.38060310289556548</v>
      </c>
      <c r="W115" s="221">
        <f>'2.b-MTH2-HTH'!S$72</f>
        <v>0.3859322922417493</v>
      </c>
      <c r="X115" s="221">
        <f>'2.b-MTH2-HTH'!T$72</f>
        <v>0.39113304875381116</v>
      </c>
      <c r="Y115" s="221">
        <f>'2.b-MTH2-HTH'!U$72</f>
        <v>0.39631175960093368</v>
      </c>
      <c r="Z115" s="221">
        <f>'2.b-MTH2-HTH'!V$72</f>
        <v>0.40146668545805714</v>
      </c>
      <c r="AA115" s="221">
        <f>'2.b-MTH2-HTH'!W$72</f>
        <v>0.40659623704207171</v>
      </c>
      <c r="AB115" s="221">
        <f>'2.b-MTH2-HTH'!X$72</f>
        <v>0.41162879886934722</v>
      </c>
      <c r="AC115" s="221">
        <f>'2.b-MTH2-HTH'!Y$72</f>
        <v>0.42718388736326346</v>
      </c>
      <c r="AD115" s="221">
        <f>'2.b-MTH2-HTH'!Z$72</f>
        <v>0.43090333569013051</v>
      </c>
      <c r="AE115" s="221">
        <f>'2.b-MTH2-HTH'!AA$72</f>
        <v>0.43731957379166619</v>
      </c>
      <c r="AF115" s="221">
        <f>'2.b-MTH2-HTH'!AB$72</f>
        <v>0.43403056707977594</v>
      </c>
      <c r="AG115" s="221">
        <f>'2.b-MTH2-HTH'!AC$72</f>
        <v>0.43611792365164642</v>
      </c>
      <c r="AH115" s="221">
        <f>'2.b-MTH2-HTH'!AD$72</f>
        <v>0.44774002617765807</v>
      </c>
      <c r="AI115" s="221">
        <f>'2.b-MTH2-HTH'!AE$72</f>
        <v>0.45928152601857686</v>
      </c>
      <c r="AJ115" s="221">
        <f>'2.b-MTH2-HTH'!AF$72</f>
        <v>0.45871837984852454</v>
      </c>
      <c r="AK115" s="221">
        <f>'2.b-MTH2-HTH'!AG$72</f>
        <v>0.47253270654066276</v>
      </c>
      <c r="AL115" s="221">
        <f>'2.b-MTH2-HTH'!AH$72</f>
        <v>0.4833633944813277</v>
      </c>
      <c r="AM115" s="221">
        <f>'2.b-MTH2-HTH'!AI$72</f>
        <v>0.4938596728161313</v>
      </c>
      <c r="AN115" s="221">
        <f>'2.b-MTH2-HTH'!AJ$72</f>
        <v>0.50009127836262857</v>
      </c>
      <c r="AO115" s="221">
        <f>'2.b-MTH2-HTH'!AK$72</f>
        <v>0.50828722629320966</v>
      </c>
      <c r="AP115" s="221">
        <f>'2.b-MTH2-HTH'!AL$72</f>
        <v>0.50952544559500845</v>
      </c>
      <c r="AQ115" s="221">
        <f>'2.b-MTH2-HTH'!AM$72</f>
        <v>0.52265149277349654</v>
      </c>
      <c r="AR115" s="221">
        <f>'2.b-MTH2-HTH'!AN$72</f>
        <v>0.52495202377414851</v>
      </c>
      <c r="AS115" s="221">
        <f>'2.b-MTH2-HTH'!AO$72</f>
        <v>0.53687106996244194</v>
      </c>
      <c r="AT115" s="221">
        <f>'2.b-MTH2-HTH'!AP$72</f>
        <v>0.53220331018778944</v>
      </c>
      <c r="AU115" s="221">
        <f>'2.b-MTH2-HTH'!AQ$72</f>
        <v>0.54099447518753085</v>
      </c>
      <c r="AV115" s="221">
        <f>'2.b-MTH2-HTH'!AR$72</f>
        <v>0.54069399515463346</v>
      </c>
      <c r="AW115" s="221">
        <f>'2.b-MTH2-HTH'!AS$72</f>
        <v>0.55120071864467934</v>
      </c>
      <c r="AX115" s="221">
        <f>'2.b-MTH2-HTH'!AT$72</f>
        <v>0.55975183037132925</v>
      </c>
      <c r="AY115" s="221">
        <f>'2.b-MTH2-HTH'!AU$72</f>
        <v>0.56497102100313534</v>
      </c>
      <c r="AZ115" s="221">
        <f>'2.b-MTH2-HTH'!AV$72</f>
        <v>0.56927952895042322</v>
      </c>
      <c r="BA115" s="221">
        <f>'2.b-MTH2-HTH'!AW$72</f>
        <v>0.57450751000950395</v>
      </c>
      <c r="BB115" s="221">
        <f>'2.b-MTH2-HTH'!AX$72</f>
        <v>0.57781775890094389</v>
      </c>
      <c r="BC115" s="221">
        <f>'2.b-MTH2-HTH'!AY$72</f>
        <v>0.57451595766849639</v>
      </c>
      <c r="BD115" s="221">
        <f>'2.b-MTH2-HTH'!AZ$72</f>
        <v>0.5749549285103237</v>
      </c>
      <c r="BE115" s="221">
        <f>'2.b-MTH2-HTH'!BA$72</f>
        <v>0.5807407629223017</v>
      </c>
      <c r="BF115" s="221">
        <f>'2.b-MTH2-HTH'!BB$72</f>
        <v>0.5810223934986205</v>
      </c>
      <c r="BG115" s="221">
        <f>'2.b-MTH2-HTH'!BC$72</f>
        <v>0.59258989819671504</v>
      </c>
      <c r="BH115" s="221">
        <f>'2.b-MTH2-HTH'!BD$72</f>
        <v>0.58065161948797872</v>
      </c>
    </row>
    <row r="116" spans="1:60" s="8" customFormat="1" ht="15">
      <c r="A116" s="36" t="s">
        <v>7</v>
      </c>
      <c r="B116" s="36" t="s">
        <v>93</v>
      </c>
      <c r="C116" s="36" t="s">
        <v>27</v>
      </c>
      <c r="D116" s="18" t="s">
        <v>401</v>
      </c>
      <c r="E116" s="18" t="s">
        <v>402</v>
      </c>
      <c r="F116" s="7" t="s">
        <v>14</v>
      </c>
      <c r="G116" s="221">
        <f>'2.b-MTH2-HTH'!C$73</f>
        <v>0.73156498928758174</v>
      </c>
      <c r="H116" s="221">
        <f>'2.b-MTH2-HTH'!D$73</f>
        <v>0.73156498928758174</v>
      </c>
      <c r="I116" s="221">
        <f>'2.b-MTH2-HTH'!E$73</f>
        <v>0.73156498928758174</v>
      </c>
      <c r="J116" s="221">
        <f>'2.b-MTH2-HTH'!F$73</f>
        <v>0.73156498928758174</v>
      </c>
      <c r="K116" s="221">
        <f>'2.b-MTH2-HTH'!G$73</f>
        <v>0.73156498928758174</v>
      </c>
      <c r="L116" s="221">
        <f>'2.b-MTH2-HTH'!H$73</f>
        <v>0.73156498928758174</v>
      </c>
      <c r="M116" s="221">
        <f>'2.b-MTH2-HTH'!I$73</f>
        <v>0.73156498928758174</v>
      </c>
      <c r="N116" s="221">
        <f>'2.b-MTH2-HTH'!J$73</f>
        <v>0.73156498928758174</v>
      </c>
      <c r="O116" s="221">
        <f>'2.b-MTH2-HTH'!K$73</f>
        <v>0.73156498928758174</v>
      </c>
      <c r="P116" s="221">
        <f>'2.b-MTH2-HTH'!L$73</f>
        <v>0.73156498928758174</v>
      </c>
      <c r="Q116" s="221">
        <f>'2.b-MTH2-HTH'!M$73</f>
        <v>0.73156498928758174</v>
      </c>
      <c r="R116" s="221">
        <f>'2.b-MTH2-HTH'!N$73</f>
        <v>0.73156498928758174</v>
      </c>
      <c r="S116" s="221">
        <f>'2.b-MTH2-HTH'!O$73</f>
        <v>0.73156498928758174</v>
      </c>
      <c r="T116" s="221">
        <f>'2.b-MTH2-HTH'!P$73</f>
        <v>0.73156498928758174</v>
      </c>
      <c r="U116" s="221">
        <f>'2.b-MTH2-HTH'!Q$73</f>
        <v>0.73156498928758174</v>
      </c>
      <c r="V116" s="221">
        <f>'2.b-MTH2-HTH'!R$73</f>
        <v>0.73156498928758174</v>
      </c>
      <c r="W116" s="221">
        <f>'2.b-MTH2-HTH'!S$73</f>
        <v>0.73156498928758174</v>
      </c>
      <c r="X116" s="221">
        <f>'2.b-MTH2-HTH'!T$73</f>
        <v>0.73156498928758174</v>
      </c>
      <c r="Y116" s="221">
        <f>'2.b-MTH2-HTH'!U$73</f>
        <v>0.73156498928758174</v>
      </c>
      <c r="Z116" s="221">
        <f>'2.b-MTH2-HTH'!V$73</f>
        <v>0.73156498928758174</v>
      </c>
      <c r="AA116" s="221">
        <f>'2.b-MTH2-HTH'!W$73</f>
        <v>0.73156498928758174</v>
      </c>
      <c r="AB116" s="221">
        <f>'2.b-MTH2-HTH'!X$73</f>
        <v>0.73156498928758174</v>
      </c>
      <c r="AC116" s="221">
        <f>'2.b-MTH2-HTH'!Y$73</f>
        <v>0.73156498928758174</v>
      </c>
      <c r="AD116" s="221">
        <f>'2.b-MTH2-HTH'!Z$73</f>
        <v>0.73156498928758174</v>
      </c>
      <c r="AE116" s="221">
        <f>'2.b-MTH2-HTH'!AA$73</f>
        <v>0.73156498928758174</v>
      </c>
      <c r="AF116" s="221">
        <f>'2.b-MTH2-HTH'!AB$73</f>
        <v>0.73156498928758174</v>
      </c>
      <c r="AG116" s="221">
        <f>'2.b-MTH2-HTH'!AC$73</f>
        <v>0.73156498928758174</v>
      </c>
      <c r="AH116" s="221">
        <f>'2.b-MTH2-HTH'!AD$73</f>
        <v>0.73156498928758174</v>
      </c>
      <c r="AI116" s="221">
        <f>'2.b-MTH2-HTH'!AE$73</f>
        <v>0.73156498928758185</v>
      </c>
      <c r="AJ116" s="221">
        <f>'2.b-MTH2-HTH'!AF$73</f>
        <v>0.73156498928758174</v>
      </c>
      <c r="AK116" s="221">
        <f>'2.b-MTH2-HTH'!AG$73</f>
        <v>0.73156498928758174</v>
      </c>
      <c r="AL116" s="221">
        <f>'2.b-MTH2-HTH'!AH$73</f>
        <v>0.73156498928758174</v>
      </c>
      <c r="AM116" s="221">
        <f>'2.b-MTH2-HTH'!AI$73</f>
        <v>0.73156498928758174</v>
      </c>
      <c r="AN116" s="221">
        <f>'2.b-MTH2-HTH'!AJ$73</f>
        <v>0.73156498928758174</v>
      </c>
      <c r="AO116" s="221">
        <f>'2.b-MTH2-HTH'!AK$73</f>
        <v>0.73156498928758174</v>
      </c>
      <c r="AP116" s="221">
        <f>'2.b-MTH2-HTH'!AL$73</f>
        <v>0.73156498928758174</v>
      </c>
      <c r="AQ116" s="221">
        <f>'2.b-MTH2-HTH'!AM$73</f>
        <v>0.73156498928758174</v>
      </c>
      <c r="AR116" s="221">
        <f>'2.b-MTH2-HTH'!AN$73</f>
        <v>0.73156498928758174</v>
      </c>
      <c r="AS116" s="221">
        <f>'2.b-MTH2-HTH'!AO$73</f>
        <v>0.73156498928758174</v>
      </c>
      <c r="AT116" s="221">
        <f>'2.b-MTH2-HTH'!AP$73</f>
        <v>0.73156498928758174</v>
      </c>
      <c r="AU116" s="221">
        <f>'2.b-MTH2-HTH'!AQ$73</f>
        <v>0.73156498928758174</v>
      </c>
      <c r="AV116" s="221">
        <f>'2.b-MTH2-HTH'!AR$73</f>
        <v>0.73156498928758174</v>
      </c>
      <c r="AW116" s="221">
        <f>'2.b-MTH2-HTH'!AS$73</f>
        <v>0.73156498928758174</v>
      </c>
      <c r="AX116" s="221">
        <f>'2.b-MTH2-HTH'!AT$73</f>
        <v>0.73156498928758174</v>
      </c>
      <c r="AY116" s="221">
        <f>'2.b-MTH2-HTH'!AU$73</f>
        <v>0.73156498928758174</v>
      </c>
      <c r="AZ116" s="221">
        <f>'2.b-MTH2-HTH'!AV$73</f>
        <v>0.73156498928758174</v>
      </c>
      <c r="BA116" s="221">
        <f>'2.b-MTH2-HTH'!AW$73</f>
        <v>0.73156498928758174</v>
      </c>
      <c r="BB116" s="221">
        <f>'2.b-MTH2-HTH'!AX$73</f>
        <v>0.73156498928758174</v>
      </c>
      <c r="BC116" s="221">
        <f>'2.b-MTH2-HTH'!AY$73</f>
        <v>0.73156498928758174</v>
      </c>
      <c r="BD116" s="221">
        <f>'2.b-MTH2-HTH'!AZ$73</f>
        <v>0.73156498928758174</v>
      </c>
      <c r="BE116" s="221">
        <f>'2.b-MTH2-HTH'!BA$73</f>
        <v>0.73156498928758174</v>
      </c>
      <c r="BF116" s="221">
        <f>'2.b-MTH2-HTH'!BB$73</f>
        <v>0.73156498928758174</v>
      </c>
      <c r="BG116" s="221">
        <f>'2.b-MTH2-HTH'!BC$73</f>
        <v>0.73156498928758174</v>
      </c>
      <c r="BH116" s="221">
        <f>'2.b-MTH2-HTH'!BD$73</f>
        <v>0.73156498928758174</v>
      </c>
    </row>
    <row r="117" spans="1:60" s="5" customFormat="1" ht="15">
      <c r="A117" s="4" t="s">
        <v>7</v>
      </c>
      <c r="B117" s="4" t="s">
        <v>93</v>
      </c>
      <c r="C117" s="4" t="s">
        <v>28</v>
      </c>
      <c r="D117" s="4"/>
      <c r="E117" s="4"/>
      <c r="F117" s="4" t="s">
        <v>11</v>
      </c>
      <c r="G117" s="4">
        <v>31</v>
      </c>
      <c r="H117" s="4">
        <v>32</v>
      </c>
      <c r="I117" s="4">
        <v>28</v>
      </c>
      <c r="J117" s="4">
        <v>27</v>
      </c>
      <c r="K117" s="4">
        <v>31</v>
      </c>
      <c r="L117" s="4">
        <v>31</v>
      </c>
      <c r="M117" s="4">
        <v>39</v>
      </c>
      <c r="N117" s="4">
        <v>46</v>
      </c>
      <c r="O117" s="4">
        <v>77</v>
      </c>
      <c r="P117" s="4">
        <v>94</v>
      </c>
      <c r="Q117" s="4">
        <v>87</v>
      </c>
      <c r="R117" s="4">
        <v>69</v>
      </c>
      <c r="S117" s="4">
        <v>49</v>
      </c>
      <c r="T117" s="4">
        <v>53</v>
      </c>
      <c r="U117" s="4">
        <v>41</v>
      </c>
      <c r="V117" s="4">
        <v>126</v>
      </c>
      <c r="W117" s="4">
        <v>40</v>
      </c>
      <c r="X117" s="4">
        <v>42</v>
      </c>
      <c r="Y117" s="4">
        <v>44</v>
      </c>
      <c r="Z117" s="4">
        <v>42</v>
      </c>
      <c r="AA117" s="4">
        <v>42</v>
      </c>
      <c r="AB117" s="4">
        <v>41</v>
      </c>
      <c r="AC117" s="4">
        <v>103</v>
      </c>
      <c r="AD117" s="4">
        <v>84</v>
      </c>
      <c r="AE117" s="4">
        <v>78</v>
      </c>
      <c r="AF117" s="4">
        <v>81</v>
      </c>
      <c r="AG117" s="4">
        <v>53</v>
      </c>
      <c r="AH117" s="4">
        <v>69</v>
      </c>
      <c r="AI117" s="4">
        <v>31</v>
      </c>
      <c r="AJ117" s="4">
        <v>37</v>
      </c>
      <c r="AK117" s="4">
        <v>28</v>
      </c>
      <c r="AL117" s="4">
        <v>32</v>
      </c>
      <c r="AM117" s="4">
        <v>34</v>
      </c>
      <c r="AN117" s="4">
        <v>33</v>
      </c>
      <c r="AO117" s="4"/>
      <c r="AP117" s="4"/>
      <c r="AQ117" s="4"/>
      <c r="AR117" s="4"/>
      <c r="AS117" s="4"/>
      <c r="AT117" s="4"/>
      <c r="AU117" s="4"/>
      <c r="AV117" s="4">
        <v>1</v>
      </c>
      <c r="AW117" s="4">
        <v>1</v>
      </c>
      <c r="AX117" s="4"/>
      <c r="AY117" s="4">
        <v>1</v>
      </c>
      <c r="AZ117" s="4">
        <v>1</v>
      </c>
      <c r="BA117" s="4"/>
      <c r="BB117" s="4"/>
      <c r="BC117" s="4">
        <v>1</v>
      </c>
      <c r="BD117" s="4"/>
      <c r="BE117" s="4"/>
      <c r="BF117" s="4"/>
      <c r="BG117" s="4"/>
      <c r="BH117" s="4"/>
    </row>
    <row r="118" spans="1:60" s="5" customFormat="1" ht="15">
      <c r="A118" s="4" t="s">
        <v>7</v>
      </c>
      <c r="B118" s="4" t="s">
        <v>93</v>
      </c>
      <c r="C118" s="4" t="s">
        <v>28</v>
      </c>
      <c r="D118" s="4"/>
      <c r="E118" s="4"/>
      <c r="F118" s="4" t="s">
        <v>52</v>
      </c>
      <c r="G118" s="4">
        <v>2.4222534771057998E-3</v>
      </c>
      <c r="H118" s="4">
        <v>2.3274419957815102E-3</v>
      </c>
      <c r="I118" s="4">
        <v>1.9019155006113301E-3</v>
      </c>
      <c r="J118" s="4">
        <v>1.6796267496112E-3</v>
      </c>
      <c r="K118" s="4">
        <v>1.8047388950340601E-3</v>
      </c>
      <c r="L118" s="4">
        <v>1.72721194562068E-3</v>
      </c>
      <c r="M118" s="4">
        <v>1.9398159661775699E-3</v>
      </c>
      <c r="N118" s="4">
        <v>2.1150397719435399E-3</v>
      </c>
      <c r="O118" s="4">
        <v>3.21960194012377E-3</v>
      </c>
      <c r="P118" s="4">
        <v>3.4870349074451901E-3</v>
      </c>
      <c r="Q118" s="4">
        <v>2.9149634791931899E-3</v>
      </c>
      <c r="R118" s="4">
        <v>2.1043000914913101E-3</v>
      </c>
      <c r="S118" s="4">
        <v>1.44406459978781E-3</v>
      </c>
      <c r="T118" s="4">
        <v>1.37512324217736E-3</v>
      </c>
      <c r="U118" s="4">
        <v>1.02379703847979E-3</v>
      </c>
      <c r="V118" s="4">
        <v>3.1354202956253401E-3</v>
      </c>
      <c r="W118" s="4">
        <v>9.2242413061525703E-4</v>
      </c>
      <c r="X118" s="4">
        <v>9.3873628215730503E-4</v>
      </c>
      <c r="Y118" s="4">
        <v>9.5028292514362197E-4</v>
      </c>
      <c r="Z118" s="4">
        <v>8.5298239200633599E-4</v>
      </c>
      <c r="AA118" s="4">
        <v>8.7290865634417501E-4</v>
      </c>
      <c r="AB118" s="4">
        <v>8.84860256825294E-4</v>
      </c>
      <c r="AC118" s="4">
        <v>2.2744838246659999E-3</v>
      </c>
      <c r="AD118" s="4">
        <v>1.80695678361693E-3</v>
      </c>
      <c r="AE118" s="4">
        <v>1.6658124038954399E-3</v>
      </c>
      <c r="AF118" s="4">
        <v>1.70709603995869E-3</v>
      </c>
      <c r="AG118" s="4">
        <v>1.1145458751287999E-3</v>
      </c>
      <c r="AH118" s="4">
        <v>1.4048661305100299E-3</v>
      </c>
      <c r="AI118" s="4">
        <v>5.7001011308265102E-4</v>
      </c>
      <c r="AJ118" s="4">
        <v>6.3359419148243897E-4</v>
      </c>
      <c r="AK118" s="4">
        <v>4.6195472843661299E-4</v>
      </c>
      <c r="AL118" s="4">
        <v>5.0678618374166604E-4</v>
      </c>
      <c r="AM118" s="4">
        <v>5.3248136315229005E-4</v>
      </c>
      <c r="AN118" s="4">
        <v>5.2937213256761505E-4</v>
      </c>
      <c r="AO118" s="4"/>
      <c r="AP118" s="4"/>
      <c r="AQ118" s="4"/>
      <c r="AR118" s="4"/>
      <c r="AS118" s="4"/>
      <c r="AT118" s="4"/>
      <c r="AU118" s="4"/>
      <c r="AV118" s="6">
        <v>1.11614617050249E-5</v>
      </c>
      <c r="AW118" s="6">
        <v>1.0998559188746299E-5</v>
      </c>
      <c r="AX118" s="4"/>
      <c r="AY118" s="6">
        <v>1.0062083052433499E-5</v>
      </c>
      <c r="AZ118" s="6">
        <v>9.7985419769538303E-6</v>
      </c>
      <c r="BA118" s="4"/>
      <c r="BB118" s="4"/>
      <c r="BC118" s="6">
        <v>1.02048105476922E-5</v>
      </c>
      <c r="BD118" s="4"/>
      <c r="BE118" s="4"/>
      <c r="BF118" s="4"/>
      <c r="BG118" s="4"/>
      <c r="BH118" s="4"/>
    </row>
    <row r="119" spans="1:60" s="8" customFormat="1" ht="15">
      <c r="A119" s="36" t="s">
        <v>7</v>
      </c>
      <c r="B119" s="36" t="s">
        <v>93</v>
      </c>
      <c r="C119" s="36" t="s">
        <v>28</v>
      </c>
      <c r="D119" s="7" t="s">
        <v>107</v>
      </c>
      <c r="E119" s="7" t="s">
        <v>108</v>
      </c>
      <c r="F119" s="7" t="s">
        <v>12</v>
      </c>
      <c r="G119" s="221">
        <v>0.34</v>
      </c>
      <c r="H119" s="221">
        <v>0.34</v>
      </c>
      <c r="I119" s="221">
        <v>0.34</v>
      </c>
      <c r="J119" s="221">
        <v>0.34</v>
      </c>
      <c r="K119" s="221">
        <v>0.34</v>
      </c>
      <c r="L119" s="221">
        <v>0.34</v>
      </c>
      <c r="M119" s="221">
        <v>0.34</v>
      </c>
      <c r="N119" s="221">
        <v>0.34</v>
      </c>
      <c r="O119" s="221">
        <v>0.34</v>
      </c>
      <c r="P119" s="221">
        <v>0.34</v>
      </c>
      <c r="Q119" s="221">
        <v>0.34</v>
      </c>
      <c r="R119" s="221">
        <v>0.34</v>
      </c>
      <c r="S119" s="221">
        <v>0.34</v>
      </c>
      <c r="T119" s="221">
        <v>0.34</v>
      </c>
      <c r="U119" s="221">
        <v>0.34</v>
      </c>
      <c r="V119" s="221">
        <v>0.34</v>
      </c>
      <c r="W119" s="221">
        <v>0.34</v>
      </c>
      <c r="X119" s="221">
        <v>0.34</v>
      </c>
      <c r="Y119" s="221">
        <v>0.34</v>
      </c>
      <c r="Z119" s="221">
        <v>0.34</v>
      </c>
      <c r="AA119" s="221">
        <v>0.34</v>
      </c>
      <c r="AB119" s="221">
        <v>0.34</v>
      </c>
      <c r="AC119" s="221">
        <v>0.34</v>
      </c>
      <c r="AD119" s="221">
        <v>0.34</v>
      </c>
      <c r="AE119" s="221">
        <v>0.34</v>
      </c>
      <c r="AF119" s="221">
        <v>0.34</v>
      </c>
      <c r="AG119" s="221">
        <v>0.34</v>
      </c>
      <c r="AH119" s="221">
        <v>0.34</v>
      </c>
      <c r="AI119" s="221">
        <v>0.34</v>
      </c>
      <c r="AJ119" s="221">
        <v>0.34</v>
      </c>
      <c r="AK119" s="221">
        <v>0.34</v>
      </c>
      <c r="AL119" s="221">
        <v>0.34</v>
      </c>
      <c r="AM119" s="221">
        <v>0.34</v>
      </c>
      <c r="AN119" s="221">
        <v>0.34</v>
      </c>
      <c r="AO119" s="219"/>
      <c r="AP119" s="219"/>
      <c r="AQ119" s="219"/>
      <c r="AR119" s="219"/>
      <c r="AS119" s="219"/>
      <c r="AT119" s="219"/>
      <c r="AU119" s="219"/>
      <c r="AV119" s="221">
        <v>0.34</v>
      </c>
      <c r="AW119" s="221">
        <v>0.34</v>
      </c>
      <c r="AX119" s="219"/>
      <c r="AY119" s="221">
        <v>0.34</v>
      </c>
      <c r="AZ119" s="221">
        <v>0.34</v>
      </c>
      <c r="BA119" s="219"/>
      <c r="BB119" s="219"/>
      <c r="BC119" s="221">
        <v>0.34</v>
      </c>
      <c r="BD119" s="219"/>
      <c r="BE119" s="219"/>
      <c r="BF119" s="219"/>
      <c r="BG119" s="219"/>
      <c r="BH119" s="219"/>
    </row>
    <row r="120" spans="1:60" s="8" customFormat="1" ht="15">
      <c r="A120" s="36" t="s">
        <v>7</v>
      </c>
      <c r="B120" s="36" t="s">
        <v>93</v>
      </c>
      <c r="C120" s="36" t="s">
        <v>28</v>
      </c>
      <c r="D120" s="7" t="s">
        <v>107</v>
      </c>
      <c r="E120" s="7" t="s">
        <v>108</v>
      </c>
      <c r="F120" s="7" t="s">
        <v>13</v>
      </c>
      <c r="G120" s="221">
        <f>'2.b-MTH2-HTH'!C$60</f>
        <v>0.27096033581386358</v>
      </c>
      <c r="H120" s="221">
        <f>'2.b-MTH2-HTH'!D$60</f>
        <v>0.27803846841506513</v>
      </c>
      <c r="I120" s="221">
        <f>'2.b-MTH2-HTH'!E$60</f>
        <v>0.28512306108197533</v>
      </c>
      <c r="J120" s="221">
        <f>'2.b-MTH2-HTH'!F$60</f>
        <v>0.29221073523947788</v>
      </c>
      <c r="K120" s="221">
        <f>'2.b-MTH2-HTH'!G$60</f>
        <v>0.29929810301441867</v>
      </c>
      <c r="L120" s="221">
        <f>'2.b-MTH2-HTH'!H$60</f>
        <v>0.30638177745854617</v>
      </c>
      <c r="M120" s="221">
        <f>'2.b-MTH2-HTH'!I$60</f>
        <v>0.31345838276552329</v>
      </c>
      <c r="N120" s="221">
        <f>'2.b-MTH2-HTH'!J$60</f>
        <v>0.32052456441659938</v>
      </c>
      <c r="O120" s="221">
        <f>'2.b-MTH2-HTH'!K$60</f>
        <v>0.32757699919028938</v>
      </c>
      <c r="P120" s="221">
        <f>'2.b-MTH2-HTH'!L$60</f>
        <v>0.33461240497291833</v>
      </c>
      <c r="Q120" s="221">
        <f>'2.b-MTH2-HTH'!M$60</f>
        <v>0.33900064234710969</v>
      </c>
      <c r="R120" s="221">
        <f>'2.b-MTH2-HTH'!N$60</f>
        <v>0.348033858794222</v>
      </c>
      <c r="S120" s="221">
        <f>'2.b-MTH2-HTH'!O$60</f>
        <v>0.35255421330360076</v>
      </c>
      <c r="T120" s="221">
        <f>'2.b-MTH2-HTH'!P$60</f>
        <v>0.36316841586045356</v>
      </c>
      <c r="U120" s="221">
        <f>'2.b-MTH2-HTH'!Q$60</f>
        <v>0.37231292224020818</v>
      </c>
      <c r="V120" s="221">
        <f>'2.b-MTH2-HTH'!R$60</f>
        <v>0.38060310289556548</v>
      </c>
      <c r="W120" s="221">
        <f>'2.b-MTH2-HTH'!S$60</f>
        <v>0.3859322922417493</v>
      </c>
      <c r="X120" s="221">
        <f>'2.b-MTH2-HTH'!T$60</f>
        <v>0.39113304875381116</v>
      </c>
      <c r="Y120" s="221">
        <f>'2.b-MTH2-HTH'!U$60</f>
        <v>0.39631175960093368</v>
      </c>
      <c r="Z120" s="221">
        <f>'2.b-MTH2-HTH'!V$60</f>
        <v>0.40146668545805714</v>
      </c>
      <c r="AA120" s="221">
        <f>'2.b-MTH2-HTH'!W$60</f>
        <v>0.40659623704207171</v>
      </c>
      <c r="AB120" s="221">
        <f>'2.b-MTH2-HTH'!X$60</f>
        <v>0.41162879886934722</v>
      </c>
      <c r="AC120" s="221">
        <f>'2.b-MTH2-HTH'!Y$60</f>
        <v>0.42718388736326346</v>
      </c>
      <c r="AD120" s="221">
        <f>'2.b-MTH2-HTH'!Z$60</f>
        <v>0.43090333569013051</v>
      </c>
      <c r="AE120" s="221">
        <f>'2.b-MTH2-HTH'!AA$60</f>
        <v>0.43731957379166619</v>
      </c>
      <c r="AF120" s="221">
        <f>'2.b-MTH2-HTH'!AB$60</f>
        <v>0.43403056707977594</v>
      </c>
      <c r="AG120" s="221">
        <f>'2.b-MTH2-HTH'!AC$60</f>
        <v>0.43611792365164642</v>
      </c>
      <c r="AH120" s="221">
        <f>'2.b-MTH2-HTH'!AD$60</f>
        <v>0.44774002617765807</v>
      </c>
      <c r="AI120" s="221">
        <f>'2.b-MTH2-HTH'!AE$60</f>
        <v>0.45928152601857686</v>
      </c>
      <c r="AJ120" s="221">
        <f>'2.b-MTH2-HTH'!AF$60</f>
        <v>0.45871837984852454</v>
      </c>
      <c r="AK120" s="221">
        <f>'2.b-MTH2-HTH'!AG$60</f>
        <v>0.47253270654066276</v>
      </c>
      <c r="AL120" s="221">
        <f>'2.b-MTH2-HTH'!AH$60</f>
        <v>0.4833633944813277</v>
      </c>
      <c r="AM120" s="221">
        <f>'2.b-MTH2-HTH'!AI$60</f>
        <v>0.4938596728161313</v>
      </c>
      <c r="AN120" s="221">
        <f>'2.b-MTH2-HTH'!AJ$60</f>
        <v>0.50009127836262857</v>
      </c>
      <c r="AO120" s="219"/>
      <c r="AP120" s="219"/>
      <c r="AQ120" s="219"/>
      <c r="AR120" s="219"/>
      <c r="AS120" s="219"/>
      <c r="AT120" s="219"/>
      <c r="AU120" s="219"/>
      <c r="AV120" s="221">
        <f>'2.b-MTH2-HTH'!AR$60</f>
        <v>0.54069399515463346</v>
      </c>
      <c r="AW120" s="221">
        <f>'2.b-MTH2-HTH'!AS$60</f>
        <v>0.55120071864467934</v>
      </c>
      <c r="AX120" s="219"/>
      <c r="AY120" s="221">
        <f>'2.b-MTH2-HTH'!AU$60</f>
        <v>0.56497102100313534</v>
      </c>
      <c r="AZ120" s="221">
        <f>'2.b-MTH2-HTH'!AV$60</f>
        <v>0.56927952895042322</v>
      </c>
      <c r="BA120" s="219"/>
      <c r="BB120" s="219"/>
      <c r="BC120" s="221">
        <f>'2.b-MTH2-HTH'!AY$60</f>
        <v>0.57451595766849639</v>
      </c>
      <c r="BD120" s="219"/>
      <c r="BE120" s="219"/>
      <c r="BF120" s="219"/>
      <c r="BG120" s="219"/>
      <c r="BH120" s="219"/>
    </row>
    <row r="121" spans="1:60" s="8" customFormat="1" ht="15">
      <c r="A121" s="36" t="s">
        <v>7</v>
      </c>
      <c r="B121" s="36" t="s">
        <v>93</v>
      </c>
      <c r="C121" s="36" t="s">
        <v>28</v>
      </c>
      <c r="D121" s="7" t="s">
        <v>107</v>
      </c>
      <c r="E121" s="7" t="s">
        <v>108</v>
      </c>
      <c r="F121" s="7" t="s">
        <v>14</v>
      </c>
      <c r="G121" s="221">
        <f>'2.b-MTH2-HTH'!C$61</f>
        <v>0.3911634117171473</v>
      </c>
      <c r="H121" s="221">
        <f>'2.b-MTH2-HTH'!D$61</f>
        <v>0.3911634117171473</v>
      </c>
      <c r="I121" s="221">
        <f>'2.b-MTH2-HTH'!E$61</f>
        <v>0.3911634117171473</v>
      </c>
      <c r="J121" s="221">
        <f>'2.b-MTH2-HTH'!F$61</f>
        <v>0.3911634117171473</v>
      </c>
      <c r="K121" s="221">
        <f>'2.b-MTH2-HTH'!G$61</f>
        <v>0.3911634117171473</v>
      </c>
      <c r="L121" s="221">
        <f>'2.b-MTH2-HTH'!H$61</f>
        <v>0.3911634117171473</v>
      </c>
      <c r="M121" s="221">
        <f>'2.b-MTH2-HTH'!I$61</f>
        <v>0.3911634117171473</v>
      </c>
      <c r="N121" s="221">
        <f>'2.b-MTH2-HTH'!J$61</f>
        <v>0.3911634117171473</v>
      </c>
      <c r="O121" s="221">
        <f>'2.b-MTH2-HTH'!K$61</f>
        <v>0.39116341171714725</v>
      </c>
      <c r="P121" s="221">
        <f>'2.b-MTH2-HTH'!L$61</f>
        <v>0.3911634117171473</v>
      </c>
      <c r="Q121" s="221">
        <f>'2.b-MTH2-HTH'!M$61</f>
        <v>0.3911634117171473</v>
      </c>
      <c r="R121" s="221">
        <f>'2.b-MTH2-HTH'!N$61</f>
        <v>0.3911634117171473</v>
      </c>
      <c r="S121" s="221">
        <f>'2.b-MTH2-HTH'!O$61</f>
        <v>0.39116341171714725</v>
      </c>
      <c r="T121" s="221">
        <f>'2.b-MTH2-HTH'!P$61</f>
        <v>0.39116341171714725</v>
      </c>
      <c r="U121" s="221">
        <f>'2.b-MTH2-HTH'!Q$61</f>
        <v>0.3911634117171473</v>
      </c>
      <c r="V121" s="221">
        <f>'2.b-MTH2-HTH'!R$61</f>
        <v>0.3911634117171473</v>
      </c>
      <c r="W121" s="221">
        <f>'2.b-MTH2-HTH'!S$61</f>
        <v>0.3911634117171473</v>
      </c>
      <c r="X121" s="221">
        <f>'2.b-MTH2-HTH'!T$61</f>
        <v>0.3911634117171473</v>
      </c>
      <c r="Y121" s="221">
        <f>'2.b-MTH2-HTH'!U$61</f>
        <v>0.3911634117171473</v>
      </c>
      <c r="Z121" s="221">
        <f>'2.b-MTH2-HTH'!V$61</f>
        <v>0.3911634117171473</v>
      </c>
      <c r="AA121" s="221">
        <f>'2.b-MTH2-HTH'!W$61</f>
        <v>0.3911634117171473</v>
      </c>
      <c r="AB121" s="221">
        <f>'2.b-MTH2-HTH'!X$61</f>
        <v>0.3911634117171473</v>
      </c>
      <c r="AC121" s="221">
        <f>'2.b-MTH2-HTH'!Y$61</f>
        <v>0.3911634117171473</v>
      </c>
      <c r="AD121" s="221">
        <f>'2.b-MTH2-HTH'!Z$61</f>
        <v>0.3911634117171473</v>
      </c>
      <c r="AE121" s="221">
        <f>'2.b-MTH2-HTH'!AA$61</f>
        <v>0.3911634117171473</v>
      </c>
      <c r="AF121" s="221">
        <f>'2.b-MTH2-HTH'!AB$61</f>
        <v>0.3911634117171473</v>
      </c>
      <c r="AG121" s="221">
        <f>'2.b-MTH2-HTH'!AC$61</f>
        <v>0.3911634117171473</v>
      </c>
      <c r="AH121" s="221">
        <f>'2.b-MTH2-HTH'!AD$61</f>
        <v>0.3911634117171473</v>
      </c>
      <c r="AI121" s="221">
        <f>'2.b-MTH2-HTH'!AE$61</f>
        <v>0.39116341171714736</v>
      </c>
      <c r="AJ121" s="221">
        <f>'2.b-MTH2-HTH'!AF$61</f>
        <v>0.3911634117171473</v>
      </c>
      <c r="AK121" s="221">
        <f>'2.b-MTH2-HTH'!AG$61</f>
        <v>0.3911634117171473</v>
      </c>
      <c r="AL121" s="221">
        <f>'2.b-MTH2-HTH'!AH$61</f>
        <v>0.3911634117171473</v>
      </c>
      <c r="AM121" s="221">
        <f>'2.b-MTH2-HTH'!AI$61</f>
        <v>0.3911634117171473</v>
      </c>
      <c r="AN121" s="221">
        <f>'2.b-MTH2-HTH'!AJ$61</f>
        <v>0.3911634117171473</v>
      </c>
      <c r="AO121" s="219"/>
      <c r="AP121" s="219"/>
      <c r="AQ121" s="219"/>
      <c r="AR121" s="219"/>
      <c r="AS121" s="219"/>
      <c r="AT121" s="219"/>
      <c r="AU121" s="219"/>
      <c r="AV121" s="221">
        <f>'2.b-MTH2-HTH'!AR$61</f>
        <v>0.3911634117171473</v>
      </c>
      <c r="AW121" s="221">
        <f>'2.b-MTH2-HTH'!AS$61</f>
        <v>0.3911634117171473</v>
      </c>
      <c r="AX121" s="219"/>
      <c r="AY121" s="221">
        <f>'2.b-MTH2-HTH'!AU$61</f>
        <v>0.3911634117171473</v>
      </c>
      <c r="AZ121" s="221">
        <f>'2.b-MTH2-HTH'!AV$61</f>
        <v>0.3911634117171473</v>
      </c>
      <c r="BA121" s="219"/>
      <c r="BB121" s="219"/>
      <c r="BC121" s="221">
        <f>'2.b-MTH2-HTH'!AY$61</f>
        <v>0.3911634117171473</v>
      </c>
      <c r="BD121" s="219"/>
      <c r="BE121" s="219"/>
      <c r="BF121" s="219"/>
      <c r="BG121" s="219"/>
      <c r="BH121" s="219"/>
    </row>
    <row r="122" spans="1:60" s="8" customFormat="1" ht="15">
      <c r="A122" s="36" t="s">
        <v>7</v>
      </c>
      <c r="B122" s="36" t="s">
        <v>93</v>
      </c>
      <c r="C122" s="36" t="s">
        <v>28</v>
      </c>
      <c r="D122" s="7" t="s">
        <v>97</v>
      </c>
      <c r="E122" s="7" t="s">
        <v>98</v>
      </c>
      <c r="F122" s="7" t="s">
        <v>12</v>
      </c>
      <c r="G122" s="221">
        <v>0.33</v>
      </c>
      <c r="H122" s="221">
        <v>0.33</v>
      </c>
      <c r="I122" s="221">
        <v>0.33</v>
      </c>
      <c r="J122" s="221">
        <v>0.33</v>
      </c>
      <c r="K122" s="221">
        <v>0.33</v>
      </c>
      <c r="L122" s="221">
        <v>0.33</v>
      </c>
      <c r="M122" s="221">
        <v>0.33</v>
      </c>
      <c r="N122" s="221">
        <v>0.33</v>
      </c>
      <c r="O122" s="221">
        <v>0.33</v>
      </c>
      <c r="P122" s="221">
        <v>0.33</v>
      </c>
      <c r="Q122" s="221">
        <v>0.33</v>
      </c>
      <c r="R122" s="221">
        <v>0.33</v>
      </c>
      <c r="S122" s="221">
        <v>0.33</v>
      </c>
      <c r="T122" s="221">
        <v>0.33</v>
      </c>
      <c r="U122" s="221">
        <v>0.33</v>
      </c>
      <c r="V122" s="221">
        <v>0.33</v>
      </c>
      <c r="W122" s="221">
        <v>0.33</v>
      </c>
      <c r="X122" s="221">
        <v>0.33</v>
      </c>
      <c r="Y122" s="221">
        <v>0.33</v>
      </c>
      <c r="Z122" s="221">
        <v>0.33</v>
      </c>
      <c r="AA122" s="221">
        <v>0.33</v>
      </c>
      <c r="AB122" s="221">
        <v>0.33</v>
      </c>
      <c r="AC122" s="221">
        <v>0.33</v>
      </c>
      <c r="AD122" s="221">
        <v>0.33</v>
      </c>
      <c r="AE122" s="221">
        <v>0.33</v>
      </c>
      <c r="AF122" s="221">
        <v>0.33</v>
      </c>
      <c r="AG122" s="221">
        <v>0.33</v>
      </c>
      <c r="AH122" s="221">
        <v>0.33</v>
      </c>
      <c r="AI122" s="221">
        <v>0.33</v>
      </c>
      <c r="AJ122" s="221">
        <v>0.33</v>
      </c>
      <c r="AK122" s="221">
        <v>0.33</v>
      </c>
      <c r="AL122" s="221">
        <v>0.33</v>
      </c>
      <c r="AM122" s="221">
        <v>0.33</v>
      </c>
      <c r="AN122" s="221">
        <v>0.33</v>
      </c>
      <c r="AO122" s="219"/>
      <c r="AP122" s="219"/>
      <c r="AQ122" s="219"/>
      <c r="AR122" s="219"/>
      <c r="AS122" s="219"/>
      <c r="AT122" s="219"/>
      <c r="AU122" s="219"/>
      <c r="AV122" s="221">
        <v>0.33</v>
      </c>
      <c r="AW122" s="221">
        <v>0.33</v>
      </c>
      <c r="AX122" s="219"/>
      <c r="AY122" s="221">
        <v>0.33</v>
      </c>
      <c r="AZ122" s="221">
        <v>0.33</v>
      </c>
      <c r="BA122" s="219"/>
      <c r="BB122" s="219"/>
      <c r="BC122" s="221">
        <v>0.33</v>
      </c>
      <c r="BD122" s="219"/>
      <c r="BE122" s="219"/>
      <c r="BF122" s="219"/>
      <c r="BG122" s="219"/>
      <c r="BH122" s="219"/>
    </row>
    <row r="123" spans="1:60" s="8" customFormat="1" ht="15">
      <c r="A123" s="36" t="s">
        <v>7</v>
      </c>
      <c r="B123" s="36" t="s">
        <v>93</v>
      </c>
      <c r="C123" s="36" t="s">
        <v>28</v>
      </c>
      <c r="D123" s="7" t="s">
        <v>97</v>
      </c>
      <c r="E123" s="7" t="s">
        <v>98</v>
      </c>
      <c r="F123" s="7" t="s">
        <v>13</v>
      </c>
      <c r="G123" s="221">
        <f>'2.b-MTH2-HTH'!C$66</f>
        <v>0.27096033581386358</v>
      </c>
      <c r="H123" s="221">
        <f>'2.b-MTH2-HTH'!D$66</f>
        <v>0.27803846841506513</v>
      </c>
      <c r="I123" s="221">
        <f>'2.b-MTH2-HTH'!E$66</f>
        <v>0.28512306108197533</v>
      </c>
      <c r="J123" s="221">
        <f>'2.b-MTH2-HTH'!F$66</f>
        <v>0.29221073523947788</v>
      </c>
      <c r="K123" s="221">
        <f>'2.b-MTH2-HTH'!G$66</f>
        <v>0.29929810301441867</v>
      </c>
      <c r="L123" s="221">
        <f>'2.b-MTH2-HTH'!H$66</f>
        <v>0.30638177745854617</v>
      </c>
      <c r="M123" s="221">
        <f>'2.b-MTH2-HTH'!I$66</f>
        <v>0.31345838276552329</v>
      </c>
      <c r="N123" s="221">
        <f>'2.b-MTH2-HTH'!J$66</f>
        <v>0.32052456441659938</v>
      </c>
      <c r="O123" s="221">
        <f>'2.b-MTH2-HTH'!K$66</f>
        <v>0.32757699919028938</v>
      </c>
      <c r="P123" s="221">
        <f>'2.b-MTH2-HTH'!L$66</f>
        <v>0.33461240497291833</v>
      </c>
      <c r="Q123" s="221">
        <f>'2.b-MTH2-HTH'!M$66</f>
        <v>0.33900064234710969</v>
      </c>
      <c r="R123" s="221">
        <f>'2.b-MTH2-HTH'!N$66</f>
        <v>0.348033858794222</v>
      </c>
      <c r="S123" s="221">
        <f>'2.b-MTH2-HTH'!O$66</f>
        <v>0.35255421330360076</v>
      </c>
      <c r="T123" s="221">
        <f>'2.b-MTH2-HTH'!P$66</f>
        <v>0.36316841586045356</v>
      </c>
      <c r="U123" s="221">
        <f>'2.b-MTH2-HTH'!Q$66</f>
        <v>0.37231292224020818</v>
      </c>
      <c r="V123" s="221">
        <f>'2.b-MTH2-HTH'!R$66</f>
        <v>0.38060310289556548</v>
      </c>
      <c r="W123" s="221">
        <f>'2.b-MTH2-HTH'!S$66</f>
        <v>0.3859322922417493</v>
      </c>
      <c r="X123" s="221">
        <f>'2.b-MTH2-HTH'!T$66</f>
        <v>0.39113304875381116</v>
      </c>
      <c r="Y123" s="221">
        <f>'2.b-MTH2-HTH'!U$66</f>
        <v>0.39631175960093368</v>
      </c>
      <c r="Z123" s="221">
        <f>'2.b-MTH2-HTH'!V$66</f>
        <v>0.40146668545805714</v>
      </c>
      <c r="AA123" s="221">
        <f>'2.b-MTH2-HTH'!W$66</f>
        <v>0.40659623704207171</v>
      </c>
      <c r="AB123" s="221">
        <f>'2.b-MTH2-HTH'!X$66</f>
        <v>0.41162879886934722</v>
      </c>
      <c r="AC123" s="221">
        <f>'2.b-MTH2-HTH'!Y$66</f>
        <v>0.42718388736326346</v>
      </c>
      <c r="AD123" s="221">
        <f>'2.b-MTH2-HTH'!Z$66</f>
        <v>0.43090333569013051</v>
      </c>
      <c r="AE123" s="221">
        <f>'2.b-MTH2-HTH'!AA$66</f>
        <v>0.43731957379166619</v>
      </c>
      <c r="AF123" s="221">
        <f>'2.b-MTH2-HTH'!AB$66</f>
        <v>0.43403056707977594</v>
      </c>
      <c r="AG123" s="221">
        <f>'2.b-MTH2-HTH'!AC$66</f>
        <v>0.43611792365164642</v>
      </c>
      <c r="AH123" s="221">
        <f>'2.b-MTH2-HTH'!AD$66</f>
        <v>0.44774002617765807</v>
      </c>
      <c r="AI123" s="221">
        <f>'2.b-MTH2-HTH'!AE$66</f>
        <v>0.45928152601857686</v>
      </c>
      <c r="AJ123" s="221">
        <f>'2.b-MTH2-HTH'!AF$66</f>
        <v>0.45871837984852454</v>
      </c>
      <c r="AK123" s="221">
        <f>'2.b-MTH2-HTH'!AG$66</f>
        <v>0.47253270654066276</v>
      </c>
      <c r="AL123" s="221">
        <f>'2.b-MTH2-HTH'!AH$66</f>
        <v>0.4833633944813277</v>
      </c>
      <c r="AM123" s="221">
        <f>'2.b-MTH2-HTH'!AI$66</f>
        <v>0.4938596728161313</v>
      </c>
      <c r="AN123" s="221">
        <f>'2.b-MTH2-HTH'!AJ$66</f>
        <v>0.50009127836262857</v>
      </c>
      <c r="AO123" s="219"/>
      <c r="AP123" s="219"/>
      <c r="AQ123" s="219"/>
      <c r="AR123" s="219"/>
      <c r="AS123" s="219"/>
      <c r="AT123" s="219"/>
      <c r="AU123" s="219"/>
      <c r="AV123" s="221">
        <f>'2.b-MTH2-HTH'!AR$66</f>
        <v>0.54069399515463346</v>
      </c>
      <c r="AW123" s="221">
        <f>'2.b-MTH2-HTH'!AS$66</f>
        <v>0.55120071864467934</v>
      </c>
      <c r="AX123" s="219"/>
      <c r="AY123" s="221">
        <f>'2.b-MTH2-HTH'!AU$66</f>
        <v>0.56497102100313534</v>
      </c>
      <c r="AZ123" s="221">
        <f>'2.b-MTH2-HTH'!AV$66</f>
        <v>0.56927952895042322</v>
      </c>
      <c r="BA123" s="219"/>
      <c r="BB123" s="219"/>
      <c r="BC123" s="221">
        <f>'2.b-MTH2-HTH'!AY$66</f>
        <v>0.57451595766849639</v>
      </c>
      <c r="BD123" s="219"/>
      <c r="BE123" s="219"/>
      <c r="BF123" s="219"/>
      <c r="BG123" s="219"/>
      <c r="BH123" s="219"/>
    </row>
    <row r="124" spans="1:60" s="8" customFormat="1" ht="15">
      <c r="A124" s="36" t="s">
        <v>7</v>
      </c>
      <c r="B124" s="36" t="s">
        <v>93</v>
      </c>
      <c r="C124" s="36" t="s">
        <v>28</v>
      </c>
      <c r="D124" s="7" t="s">
        <v>97</v>
      </c>
      <c r="E124" s="7" t="s">
        <v>98</v>
      </c>
      <c r="F124" s="7" t="s">
        <v>14</v>
      </c>
      <c r="G124" s="221">
        <f>'2.b-MTH2-HTH'!C$67</f>
        <v>0.67007841522529721</v>
      </c>
      <c r="H124" s="221">
        <f>'2.b-MTH2-HTH'!D$67</f>
        <v>0.67007841522529721</v>
      </c>
      <c r="I124" s="221">
        <f>'2.b-MTH2-HTH'!E$67</f>
        <v>0.67007841522529721</v>
      </c>
      <c r="J124" s="221">
        <f>'2.b-MTH2-HTH'!F$67</f>
        <v>0.67007841522529721</v>
      </c>
      <c r="K124" s="221">
        <f>'2.b-MTH2-HTH'!G$67</f>
        <v>0.67007841522529721</v>
      </c>
      <c r="L124" s="221">
        <f>'2.b-MTH2-HTH'!H$67</f>
        <v>0.67007841522529721</v>
      </c>
      <c r="M124" s="221">
        <f>'2.b-MTH2-HTH'!I$67</f>
        <v>0.67007841522529721</v>
      </c>
      <c r="N124" s="221">
        <f>'2.b-MTH2-HTH'!J$67</f>
        <v>0.67007841522529721</v>
      </c>
      <c r="O124" s="221">
        <f>'2.b-MTH2-HTH'!K$67</f>
        <v>0.67007841522529721</v>
      </c>
      <c r="P124" s="221">
        <f>'2.b-MTH2-HTH'!L$67</f>
        <v>0.67007841522529721</v>
      </c>
      <c r="Q124" s="221">
        <f>'2.b-MTH2-HTH'!M$67</f>
        <v>0.67007841522529721</v>
      </c>
      <c r="R124" s="221">
        <f>'2.b-MTH2-HTH'!N$67</f>
        <v>0.67007841522529721</v>
      </c>
      <c r="S124" s="221">
        <f>'2.b-MTH2-HTH'!O$67</f>
        <v>0.67007841522529721</v>
      </c>
      <c r="T124" s="221">
        <f>'2.b-MTH2-HTH'!P$67</f>
        <v>0.67007841522529721</v>
      </c>
      <c r="U124" s="221">
        <f>'2.b-MTH2-HTH'!Q$67</f>
        <v>0.67007841522529721</v>
      </c>
      <c r="V124" s="221">
        <f>'2.b-MTH2-HTH'!R$67</f>
        <v>0.6700784152252971</v>
      </c>
      <c r="W124" s="221">
        <f>'2.b-MTH2-HTH'!S$67</f>
        <v>0.67007841522529721</v>
      </c>
      <c r="X124" s="221">
        <f>'2.b-MTH2-HTH'!T$67</f>
        <v>0.67007841522529721</v>
      </c>
      <c r="Y124" s="221">
        <f>'2.b-MTH2-HTH'!U$67</f>
        <v>0.6700784152252971</v>
      </c>
      <c r="Z124" s="221">
        <f>'2.b-MTH2-HTH'!V$67</f>
        <v>0.67007841522529721</v>
      </c>
      <c r="AA124" s="221">
        <f>'2.b-MTH2-HTH'!W$67</f>
        <v>0.67007841522529721</v>
      </c>
      <c r="AB124" s="221">
        <f>'2.b-MTH2-HTH'!X$67</f>
        <v>0.67007841522529721</v>
      </c>
      <c r="AC124" s="221">
        <f>'2.b-MTH2-HTH'!Y$67</f>
        <v>0.67007841522529721</v>
      </c>
      <c r="AD124" s="221">
        <f>'2.b-MTH2-HTH'!Z$67</f>
        <v>0.67007841522529721</v>
      </c>
      <c r="AE124" s="221">
        <f>'2.b-MTH2-HTH'!AA$67</f>
        <v>0.67007841522529721</v>
      </c>
      <c r="AF124" s="221">
        <f>'2.b-MTH2-HTH'!AB$67</f>
        <v>0.6700784152252971</v>
      </c>
      <c r="AG124" s="221">
        <f>'2.b-MTH2-HTH'!AC$67</f>
        <v>0.67007841522529721</v>
      </c>
      <c r="AH124" s="221">
        <f>'2.b-MTH2-HTH'!AD$67</f>
        <v>0.67007841522529721</v>
      </c>
      <c r="AI124" s="221">
        <f>'2.b-MTH2-HTH'!AE$67</f>
        <v>0.67007841522529721</v>
      </c>
      <c r="AJ124" s="221">
        <f>'2.b-MTH2-HTH'!AF$67</f>
        <v>0.67007841522529721</v>
      </c>
      <c r="AK124" s="221">
        <f>'2.b-MTH2-HTH'!AG$67</f>
        <v>0.67007841522529732</v>
      </c>
      <c r="AL124" s="221">
        <f>'2.b-MTH2-HTH'!AH$67</f>
        <v>0.67007841522529721</v>
      </c>
      <c r="AM124" s="221">
        <f>'2.b-MTH2-HTH'!AI$67</f>
        <v>0.67007841522529721</v>
      </c>
      <c r="AN124" s="221">
        <f>'2.b-MTH2-HTH'!AJ$67</f>
        <v>0.67007841522529721</v>
      </c>
      <c r="AO124" s="219"/>
      <c r="AP124" s="219"/>
      <c r="AQ124" s="219"/>
      <c r="AR124" s="219"/>
      <c r="AS124" s="219"/>
      <c r="AT124" s="219"/>
      <c r="AU124" s="219"/>
      <c r="AV124" s="221">
        <f>'2.b-MTH2-HTH'!AR$67</f>
        <v>0.67007841522529721</v>
      </c>
      <c r="AW124" s="221">
        <f>'2.b-MTH2-HTH'!AS$67</f>
        <v>0.67007841522529721</v>
      </c>
      <c r="AX124" s="219"/>
      <c r="AY124" s="221">
        <f>'2.b-MTH2-HTH'!AU$67</f>
        <v>0.67007841522529721</v>
      </c>
      <c r="AZ124" s="221">
        <f>'2.b-MTH2-HTH'!AV$67</f>
        <v>0.67007841522529721</v>
      </c>
      <c r="BA124" s="219"/>
      <c r="BB124" s="219"/>
      <c r="BC124" s="221">
        <f>'2.b-MTH2-HTH'!AY$67</f>
        <v>0.67007841522529721</v>
      </c>
      <c r="BD124" s="219"/>
      <c r="BE124" s="219"/>
      <c r="BF124" s="219"/>
      <c r="BG124" s="219"/>
      <c r="BH124" s="219"/>
    </row>
    <row r="125" spans="1:60" s="8" customFormat="1" ht="15">
      <c r="A125" s="36" t="s">
        <v>7</v>
      </c>
      <c r="B125" s="36" t="s">
        <v>93</v>
      </c>
      <c r="C125" s="36" t="s">
        <v>28</v>
      </c>
      <c r="D125" s="18" t="s">
        <v>401</v>
      </c>
      <c r="E125" s="18" t="s">
        <v>402</v>
      </c>
      <c r="F125" s="7" t="s">
        <v>12</v>
      </c>
      <c r="G125" s="221">
        <v>0.33</v>
      </c>
      <c r="H125" s="221">
        <v>0.33</v>
      </c>
      <c r="I125" s="221">
        <v>0.33</v>
      </c>
      <c r="J125" s="221">
        <v>0.33</v>
      </c>
      <c r="K125" s="221">
        <v>0.33</v>
      </c>
      <c r="L125" s="221">
        <v>0.33</v>
      </c>
      <c r="M125" s="221">
        <v>0.33</v>
      </c>
      <c r="N125" s="221">
        <v>0.33</v>
      </c>
      <c r="O125" s="221">
        <v>0.33</v>
      </c>
      <c r="P125" s="221">
        <v>0.33</v>
      </c>
      <c r="Q125" s="221">
        <v>0.33</v>
      </c>
      <c r="R125" s="221">
        <v>0.33</v>
      </c>
      <c r="S125" s="221">
        <v>0.33</v>
      </c>
      <c r="T125" s="221">
        <v>0.33</v>
      </c>
      <c r="U125" s="221">
        <v>0.33</v>
      </c>
      <c r="V125" s="221">
        <v>0.33</v>
      </c>
      <c r="W125" s="221">
        <v>0.33</v>
      </c>
      <c r="X125" s="221">
        <v>0.33</v>
      </c>
      <c r="Y125" s="221">
        <v>0.33</v>
      </c>
      <c r="Z125" s="221">
        <v>0.33</v>
      </c>
      <c r="AA125" s="221">
        <v>0.33</v>
      </c>
      <c r="AB125" s="221">
        <v>0.33</v>
      </c>
      <c r="AC125" s="221">
        <v>0.33</v>
      </c>
      <c r="AD125" s="221">
        <v>0.33</v>
      </c>
      <c r="AE125" s="221">
        <v>0.33</v>
      </c>
      <c r="AF125" s="221">
        <v>0.33</v>
      </c>
      <c r="AG125" s="221">
        <v>0.33</v>
      </c>
      <c r="AH125" s="221">
        <v>0.33</v>
      </c>
      <c r="AI125" s="221">
        <v>0.33</v>
      </c>
      <c r="AJ125" s="221">
        <v>0.33</v>
      </c>
      <c r="AK125" s="221">
        <v>0.33</v>
      </c>
      <c r="AL125" s="221">
        <v>0.33</v>
      </c>
      <c r="AM125" s="221">
        <v>0.33</v>
      </c>
      <c r="AN125" s="221">
        <v>0.33</v>
      </c>
      <c r="AO125" s="219"/>
      <c r="AP125" s="219"/>
      <c r="AQ125" s="219"/>
      <c r="AR125" s="219"/>
      <c r="AS125" s="219"/>
      <c r="AT125" s="219"/>
      <c r="AU125" s="219"/>
      <c r="AV125" s="221">
        <v>0.33</v>
      </c>
      <c r="AW125" s="221">
        <v>0.33</v>
      </c>
      <c r="AX125" s="219"/>
      <c r="AY125" s="221">
        <v>0.33</v>
      </c>
      <c r="AZ125" s="221">
        <v>0.33</v>
      </c>
      <c r="BA125" s="219"/>
      <c r="BB125" s="219"/>
      <c r="BC125" s="221">
        <v>0.33</v>
      </c>
      <c r="BD125" s="219"/>
      <c r="BE125" s="219"/>
      <c r="BF125" s="219"/>
      <c r="BG125" s="219"/>
      <c r="BH125" s="219"/>
    </row>
    <row r="126" spans="1:60" s="8" customFormat="1" ht="15">
      <c r="A126" s="36" t="s">
        <v>7</v>
      </c>
      <c r="B126" s="36" t="s">
        <v>93</v>
      </c>
      <c r="C126" s="36" t="s">
        <v>28</v>
      </c>
      <c r="D126" s="18" t="s">
        <v>401</v>
      </c>
      <c r="E126" s="18" t="s">
        <v>402</v>
      </c>
      <c r="F126" s="7" t="s">
        <v>13</v>
      </c>
      <c r="G126" s="221">
        <f>'2.b-MTH2-HTH'!C$72</f>
        <v>0.27096033581386358</v>
      </c>
      <c r="H126" s="221">
        <f>'2.b-MTH2-HTH'!D$72</f>
        <v>0.27803846841506513</v>
      </c>
      <c r="I126" s="221">
        <f>'2.b-MTH2-HTH'!E$72</f>
        <v>0.28512306108197533</v>
      </c>
      <c r="J126" s="221">
        <f>'2.b-MTH2-HTH'!F$72</f>
        <v>0.29221073523947788</v>
      </c>
      <c r="K126" s="221">
        <f>'2.b-MTH2-HTH'!G$72</f>
        <v>0.29929810301441867</v>
      </c>
      <c r="L126" s="221">
        <f>'2.b-MTH2-HTH'!H$72</f>
        <v>0.30638177745854617</v>
      </c>
      <c r="M126" s="221">
        <f>'2.b-MTH2-HTH'!I$72</f>
        <v>0.31345838276552329</v>
      </c>
      <c r="N126" s="221">
        <f>'2.b-MTH2-HTH'!J$72</f>
        <v>0.32052456441659938</v>
      </c>
      <c r="O126" s="221">
        <f>'2.b-MTH2-HTH'!K$72</f>
        <v>0.32757699919028938</v>
      </c>
      <c r="P126" s="221">
        <f>'2.b-MTH2-HTH'!L$72</f>
        <v>0.33461240497291833</v>
      </c>
      <c r="Q126" s="221">
        <f>'2.b-MTH2-HTH'!M$72</f>
        <v>0.33900064234710969</v>
      </c>
      <c r="R126" s="221">
        <f>'2.b-MTH2-HTH'!N$72</f>
        <v>0.348033858794222</v>
      </c>
      <c r="S126" s="221">
        <f>'2.b-MTH2-HTH'!O$72</f>
        <v>0.35255421330360076</v>
      </c>
      <c r="T126" s="221">
        <f>'2.b-MTH2-HTH'!P$72</f>
        <v>0.36316841586045356</v>
      </c>
      <c r="U126" s="221">
        <f>'2.b-MTH2-HTH'!Q$72</f>
        <v>0.37231292224020818</v>
      </c>
      <c r="V126" s="221">
        <f>'2.b-MTH2-HTH'!R$72</f>
        <v>0.38060310289556548</v>
      </c>
      <c r="W126" s="221">
        <f>'2.b-MTH2-HTH'!S$72</f>
        <v>0.3859322922417493</v>
      </c>
      <c r="X126" s="221">
        <f>'2.b-MTH2-HTH'!T$72</f>
        <v>0.39113304875381116</v>
      </c>
      <c r="Y126" s="221">
        <f>'2.b-MTH2-HTH'!U$72</f>
        <v>0.39631175960093368</v>
      </c>
      <c r="Z126" s="221">
        <f>'2.b-MTH2-HTH'!V$72</f>
        <v>0.40146668545805714</v>
      </c>
      <c r="AA126" s="221">
        <f>'2.b-MTH2-HTH'!W$72</f>
        <v>0.40659623704207171</v>
      </c>
      <c r="AB126" s="221">
        <f>'2.b-MTH2-HTH'!X$72</f>
        <v>0.41162879886934722</v>
      </c>
      <c r="AC126" s="221">
        <f>'2.b-MTH2-HTH'!Y$72</f>
        <v>0.42718388736326346</v>
      </c>
      <c r="AD126" s="221">
        <f>'2.b-MTH2-HTH'!Z$72</f>
        <v>0.43090333569013051</v>
      </c>
      <c r="AE126" s="221">
        <f>'2.b-MTH2-HTH'!AA$72</f>
        <v>0.43731957379166619</v>
      </c>
      <c r="AF126" s="221">
        <f>'2.b-MTH2-HTH'!AB$72</f>
        <v>0.43403056707977594</v>
      </c>
      <c r="AG126" s="221">
        <f>'2.b-MTH2-HTH'!AC$72</f>
        <v>0.43611792365164642</v>
      </c>
      <c r="AH126" s="221">
        <f>'2.b-MTH2-HTH'!AD$72</f>
        <v>0.44774002617765807</v>
      </c>
      <c r="AI126" s="221">
        <f>'2.b-MTH2-HTH'!AE$72</f>
        <v>0.45928152601857686</v>
      </c>
      <c r="AJ126" s="221">
        <f>'2.b-MTH2-HTH'!AF$72</f>
        <v>0.45871837984852454</v>
      </c>
      <c r="AK126" s="221">
        <f>'2.b-MTH2-HTH'!AG$72</f>
        <v>0.47253270654066276</v>
      </c>
      <c r="AL126" s="221">
        <f>'2.b-MTH2-HTH'!AH$72</f>
        <v>0.4833633944813277</v>
      </c>
      <c r="AM126" s="221">
        <f>'2.b-MTH2-HTH'!AI$72</f>
        <v>0.4938596728161313</v>
      </c>
      <c r="AN126" s="221">
        <f>'2.b-MTH2-HTH'!AJ$72</f>
        <v>0.50009127836262857</v>
      </c>
      <c r="AO126" s="219"/>
      <c r="AP126" s="219"/>
      <c r="AQ126" s="219"/>
      <c r="AR126" s="219"/>
      <c r="AS126" s="219"/>
      <c r="AT126" s="219"/>
      <c r="AU126" s="219"/>
      <c r="AV126" s="221">
        <f>'2.b-MTH2-HTH'!AR$72</f>
        <v>0.54069399515463346</v>
      </c>
      <c r="AW126" s="221">
        <f>'2.b-MTH2-HTH'!AS$72</f>
        <v>0.55120071864467934</v>
      </c>
      <c r="AX126" s="219"/>
      <c r="AY126" s="221">
        <f>'2.b-MTH2-HTH'!AU$72</f>
        <v>0.56497102100313534</v>
      </c>
      <c r="AZ126" s="221">
        <f>'2.b-MTH2-HTH'!AV$72</f>
        <v>0.56927952895042322</v>
      </c>
      <c r="BA126" s="219"/>
      <c r="BB126" s="219"/>
      <c r="BC126" s="221">
        <f>'2.b-MTH2-HTH'!AY$72</f>
        <v>0.57451595766849639</v>
      </c>
      <c r="BD126" s="219"/>
      <c r="BE126" s="219"/>
      <c r="BF126" s="219"/>
      <c r="BG126" s="219"/>
      <c r="BH126" s="219"/>
    </row>
    <row r="127" spans="1:60" s="8" customFormat="1" ht="15">
      <c r="A127" s="36" t="s">
        <v>7</v>
      </c>
      <c r="B127" s="36" t="s">
        <v>93</v>
      </c>
      <c r="C127" s="36" t="s">
        <v>28</v>
      </c>
      <c r="D127" s="18" t="s">
        <v>401</v>
      </c>
      <c r="E127" s="18" t="s">
        <v>402</v>
      </c>
      <c r="F127" s="7" t="s">
        <v>14</v>
      </c>
      <c r="G127" s="221">
        <f>'2.b-MTH2-HTH'!C$73</f>
        <v>0.73156498928758174</v>
      </c>
      <c r="H127" s="221">
        <f>'2.b-MTH2-HTH'!D$73</f>
        <v>0.73156498928758174</v>
      </c>
      <c r="I127" s="221">
        <f>'2.b-MTH2-HTH'!E$73</f>
        <v>0.73156498928758174</v>
      </c>
      <c r="J127" s="221">
        <f>'2.b-MTH2-HTH'!F$73</f>
        <v>0.73156498928758174</v>
      </c>
      <c r="K127" s="221">
        <f>'2.b-MTH2-HTH'!G$73</f>
        <v>0.73156498928758174</v>
      </c>
      <c r="L127" s="221">
        <f>'2.b-MTH2-HTH'!H$73</f>
        <v>0.73156498928758174</v>
      </c>
      <c r="M127" s="221">
        <f>'2.b-MTH2-HTH'!I$73</f>
        <v>0.73156498928758174</v>
      </c>
      <c r="N127" s="221">
        <f>'2.b-MTH2-HTH'!J$73</f>
        <v>0.73156498928758174</v>
      </c>
      <c r="O127" s="221">
        <f>'2.b-MTH2-HTH'!K$73</f>
        <v>0.73156498928758174</v>
      </c>
      <c r="P127" s="221">
        <f>'2.b-MTH2-HTH'!L$73</f>
        <v>0.73156498928758174</v>
      </c>
      <c r="Q127" s="221">
        <f>'2.b-MTH2-HTH'!M$73</f>
        <v>0.73156498928758174</v>
      </c>
      <c r="R127" s="221">
        <f>'2.b-MTH2-HTH'!N$73</f>
        <v>0.73156498928758174</v>
      </c>
      <c r="S127" s="221">
        <f>'2.b-MTH2-HTH'!O$73</f>
        <v>0.73156498928758174</v>
      </c>
      <c r="T127" s="221">
        <f>'2.b-MTH2-HTH'!P$73</f>
        <v>0.73156498928758174</v>
      </c>
      <c r="U127" s="221">
        <f>'2.b-MTH2-HTH'!Q$73</f>
        <v>0.73156498928758174</v>
      </c>
      <c r="V127" s="221">
        <f>'2.b-MTH2-HTH'!R$73</f>
        <v>0.73156498928758174</v>
      </c>
      <c r="W127" s="221">
        <f>'2.b-MTH2-HTH'!S$73</f>
        <v>0.73156498928758174</v>
      </c>
      <c r="X127" s="221">
        <f>'2.b-MTH2-HTH'!T$73</f>
        <v>0.73156498928758174</v>
      </c>
      <c r="Y127" s="221">
        <f>'2.b-MTH2-HTH'!U$73</f>
        <v>0.73156498928758174</v>
      </c>
      <c r="Z127" s="221">
        <f>'2.b-MTH2-HTH'!V$73</f>
        <v>0.73156498928758174</v>
      </c>
      <c r="AA127" s="221">
        <f>'2.b-MTH2-HTH'!W$73</f>
        <v>0.73156498928758174</v>
      </c>
      <c r="AB127" s="221">
        <f>'2.b-MTH2-HTH'!X$73</f>
        <v>0.73156498928758174</v>
      </c>
      <c r="AC127" s="221">
        <f>'2.b-MTH2-HTH'!Y$73</f>
        <v>0.73156498928758174</v>
      </c>
      <c r="AD127" s="221">
        <f>'2.b-MTH2-HTH'!Z$73</f>
        <v>0.73156498928758174</v>
      </c>
      <c r="AE127" s="221">
        <f>'2.b-MTH2-HTH'!AA$73</f>
        <v>0.73156498928758174</v>
      </c>
      <c r="AF127" s="221">
        <f>'2.b-MTH2-HTH'!AB$73</f>
        <v>0.73156498928758174</v>
      </c>
      <c r="AG127" s="221">
        <f>'2.b-MTH2-HTH'!AC$73</f>
        <v>0.73156498928758174</v>
      </c>
      <c r="AH127" s="221">
        <f>'2.b-MTH2-HTH'!AD$73</f>
        <v>0.73156498928758174</v>
      </c>
      <c r="AI127" s="221">
        <f>'2.b-MTH2-HTH'!AE$73</f>
        <v>0.73156498928758185</v>
      </c>
      <c r="AJ127" s="221">
        <f>'2.b-MTH2-HTH'!AF$73</f>
        <v>0.73156498928758174</v>
      </c>
      <c r="AK127" s="221">
        <f>'2.b-MTH2-HTH'!AG$73</f>
        <v>0.73156498928758174</v>
      </c>
      <c r="AL127" s="221">
        <f>'2.b-MTH2-HTH'!AH$73</f>
        <v>0.73156498928758174</v>
      </c>
      <c r="AM127" s="221">
        <f>'2.b-MTH2-HTH'!AI$73</f>
        <v>0.73156498928758174</v>
      </c>
      <c r="AN127" s="221">
        <f>'2.b-MTH2-HTH'!AJ$73</f>
        <v>0.73156498928758174</v>
      </c>
      <c r="AO127" s="219"/>
      <c r="AP127" s="219"/>
      <c r="AQ127" s="219"/>
      <c r="AR127" s="219"/>
      <c r="AS127" s="219"/>
      <c r="AT127" s="219"/>
      <c r="AU127" s="219"/>
      <c r="AV127" s="221">
        <f>'2.b-MTH2-HTH'!AR$73</f>
        <v>0.73156498928758174</v>
      </c>
      <c r="AW127" s="221">
        <f>'2.b-MTH2-HTH'!AS$73</f>
        <v>0.73156498928758174</v>
      </c>
      <c r="AX127" s="219"/>
      <c r="AY127" s="221">
        <f>'2.b-MTH2-HTH'!AU$73</f>
        <v>0.73156498928758174</v>
      </c>
      <c r="AZ127" s="221">
        <f>'2.b-MTH2-HTH'!AV$73</f>
        <v>0.73156498928758174</v>
      </c>
      <c r="BA127" s="219"/>
      <c r="BB127" s="219"/>
      <c r="BC127" s="221">
        <f>'2.b-MTH2-HTH'!AY$73</f>
        <v>0.73156498928758174</v>
      </c>
      <c r="BD127" s="219"/>
      <c r="BE127" s="219"/>
      <c r="BF127" s="219"/>
      <c r="BG127" s="219"/>
      <c r="BH127" s="219"/>
    </row>
    <row r="128" spans="1:60" s="5" customFormat="1" ht="15">
      <c r="A128" s="4" t="s">
        <v>7</v>
      </c>
      <c r="B128" s="4" t="s">
        <v>93</v>
      </c>
      <c r="C128" s="4" t="s">
        <v>74</v>
      </c>
      <c r="D128" s="4"/>
      <c r="E128" s="4"/>
      <c r="F128" s="4" t="s">
        <v>11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>
        <v>113</v>
      </c>
      <c r="U128" s="4">
        <v>86</v>
      </c>
      <c r="V128" s="4">
        <v>67</v>
      </c>
      <c r="W128" s="4">
        <v>68</v>
      </c>
      <c r="X128" s="4">
        <v>66</v>
      </c>
      <c r="Y128" s="4">
        <v>62</v>
      </c>
      <c r="Z128" s="4">
        <v>69</v>
      </c>
      <c r="AA128" s="4">
        <v>62</v>
      </c>
      <c r="AB128" s="4">
        <v>69</v>
      </c>
      <c r="AC128" s="4">
        <v>75</v>
      </c>
      <c r="AD128" s="4">
        <v>79</v>
      </c>
      <c r="AE128" s="4">
        <v>78</v>
      </c>
      <c r="AF128" s="4">
        <v>84</v>
      </c>
      <c r="AG128" s="4">
        <v>91</v>
      </c>
      <c r="AH128" s="4">
        <v>66</v>
      </c>
      <c r="AI128" s="4">
        <v>54</v>
      </c>
      <c r="AJ128" s="4">
        <v>37</v>
      </c>
      <c r="AK128" s="4">
        <v>29</v>
      </c>
      <c r="AL128" s="4">
        <v>26</v>
      </c>
      <c r="AM128" s="4">
        <v>20</v>
      </c>
      <c r="AN128" s="4">
        <v>15</v>
      </c>
      <c r="AO128" s="4">
        <v>16</v>
      </c>
      <c r="AP128" s="4">
        <v>14</v>
      </c>
      <c r="AQ128" s="4">
        <v>13</v>
      </c>
      <c r="AR128" s="4">
        <v>12</v>
      </c>
      <c r="AS128" s="4">
        <v>12</v>
      </c>
      <c r="AT128" s="4">
        <v>11</v>
      </c>
      <c r="AU128" s="4">
        <v>12</v>
      </c>
      <c r="AV128" s="4">
        <v>12</v>
      </c>
      <c r="AW128" s="4">
        <v>12</v>
      </c>
      <c r="AX128" s="4">
        <v>12</v>
      </c>
      <c r="AY128" s="4">
        <v>12</v>
      </c>
      <c r="AZ128" s="4">
        <v>12</v>
      </c>
      <c r="BA128" s="4">
        <v>12</v>
      </c>
      <c r="BB128" s="4">
        <v>12</v>
      </c>
      <c r="BC128" s="4">
        <v>12</v>
      </c>
      <c r="BD128" s="4">
        <v>12</v>
      </c>
      <c r="BE128" s="4">
        <v>12</v>
      </c>
      <c r="BF128" s="4">
        <v>12</v>
      </c>
      <c r="BG128" s="4">
        <v>12</v>
      </c>
      <c r="BH128" s="4">
        <v>5</v>
      </c>
    </row>
    <row r="129" spans="1:60" s="5" customFormat="1" ht="15">
      <c r="A129" s="4" t="s">
        <v>7</v>
      </c>
      <c r="B129" s="4" t="s">
        <v>93</v>
      </c>
      <c r="C129" s="4" t="s">
        <v>74</v>
      </c>
      <c r="D129" s="4"/>
      <c r="E129" s="4"/>
      <c r="F129" s="4" t="s">
        <v>52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>
        <v>2.9318665352083399E-3</v>
      </c>
      <c r="U129" s="4">
        <v>2.1474767148600398E-3</v>
      </c>
      <c r="V129" s="4">
        <v>1.6672473000547501E-3</v>
      </c>
      <c r="W129" s="4">
        <v>1.56812102204594E-3</v>
      </c>
      <c r="X129" s="4">
        <v>1.47515701481862E-3</v>
      </c>
      <c r="Y129" s="4">
        <v>1.3390350308842001E-3</v>
      </c>
      <c r="Z129" s="4">
        <v>1.4013282154389801E-3</v>
      </c>
      <c r="AA129" s="4">
        <v>1.2885794450794999E-3</v>
      </c>
      <c r="AB129" s="4">
        <v>1.48915506636452E-3</v>
      </c>
      <c r="AC129" s="4">
        <v>1.6561775422325299E-3</v>
      </c>
      <c r="AD129" s="4">
        <v>1.6993998322111601E-3</v>
      </c>
      <c r="AE129" s="4">
        <v>1.6658124038954399E-3</v>
      </c>
      <c r="AF129" s="4">
        <v>1.77032181921642E-3</v>
      </c>
      <c r="AG129" s="4">
        <v>1.9136542384287001E-3</v>
      </c>
      <c r="AH129" s="4">
        <v>1.3437849944008999E-3</v>
      </c>
      <c r="AI129" s="4">
        <v>9.9292084214397305E-4</v>
      </c>
      <c r="AJ129" s="4">
        <v>6.3359419148243897E-4</v>
      </c>
      <c r="AK129" s="4">
        <v>4.7845311159506402E-4</v>
      </c>
      <c r="AL129" s="4">
        <v>4.11763774290103E-4</v>
      </c>
      <c r="AM129" s="4">
        <v>3.1322433126605302E-4</v>
      </c>
      <c r="AN129" s="4">
        <v>2.40623696621643E-4</v>
      </c>
      <c r="AO129" s="4">
        <v>2.4348302466787401E-4</v>
      </c>
      <c r="AP129" s="4">
        <v>2.03287448452111E-4</v>
      </c>
      <c r="AQ129" s="4">
        <v>1.8760372321235299E-4</v>
      </c>
      <c r="AR129" s="4">
        <v>1.6388069485414599E-4</v>
      </c>
      <c r="AS129" s="4">
        <v>1.5406144483958399E-4</v>
      </c>
      <c r="AT129" s="4">
        <v>1.37359206813017E-4</v>
      </c>
      <c r="AU129" s="4">
        <v>1.4036401066766499E-4</v>
      </c>
      <c r="AV129" s="4">
        <v>1.3393754046029901E-4</v>
      </c>
      <c r="AW129" s="4">
        <v>1.31982710264955E-4</v>
      </c>
      <c r="AX129" s="4">
        <v>1.24975265312074E-4</v>
      </c>
      <c r="AY129" s="4">
        <v>1.20744996629202E-4</v>
      </c>
      <c r="AZ129" s="4">
        <v>1.17582503723446E-4</v>
      </c>
      <c r="BA129" s="4">
        <v>1.2078510317060899E-4</v>
      </c>
      <c r="BB129" s="4">
        <v>1.17945391283836E-4</v>
      </c>
      <c r="BC129" s="4">
        <v>1.2245772657230601E-4</v>
      </c>
      <c r="BD129" s="4">
        <v>1.31962390718645E-4</v>
      </c>
      <c r="BE129" s="4">
        <v>1.3009822415924001E-4</v>
      </c>
      <c r="BF129" s="4">
        <v>1.3508037282182901E-4</v>
      </c>
      <c r="BG129" s="4">
        <v>1.4174344436569799E-4</v>
      </c>
      <c r="BH129" s="6">
        <v>6.1385093243956606E-5</v>
      </c>
    </row>
    <row r="130" spans="1:60" s="8" customFormat="1" ht="15">
      <c r="A130" s="36" t="s">
        <v>7</v>
      </c>
      <c r="B130" s="36" t="s">
        <v>93</v>
      </c>
      <c r="C130" s="36" t="s">
        <v>74</v>
      </c>
      <c r="D130" s="16" t="s">
        <v>107</v>
      </c>
      <c r="E130" s="16" t="s">
        <v>108</v>
      </c>
      <c r="F130" s="7" t="s">
        <v>12</v>
      </c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21">
        <v>0.34</v>
      </c>
      <c r="U130" s="221">
        <v>0.34</v>
      </c>
      <c r="V130" s="221">
        <v>0.34</v>
      </c>
      <c r="W130" s="221">
        <v>0.34</v>
      </c>
      <c r="X130" s="221">
        <v>0.34</v>
      </c>
      <c r="Y130" s="221">
        <v>0.34</v>
      </c>
      <c r="Z130" s="221">
        <v>0.34</v>
      </c>
      <c r="AA130" s="221">
        <v>0.34</v>
      </c>
      <c r="AB130" s="221">
        <v>0.34</v>
      </c>
      <c r="AC130" s="221">
        <v>0.34</v>
      </c>
      <c r="AD130" s="221">
        <v>0.34</v>
      </c>
      <c r="AE130" s="221">
        <v>0.34</v>
      </c>
      <c r="AF130" s="221">
        <v>0.34</v>
      </c>
      <c r="AG130" s="221">
        <v>0.34</v>
      </c>
      <c r="AH130" s="221">
        <v>0.34</v>
      </c>
      <c r="AI130" s="221">
        <v>0.34</v>
      </c>
      <c r="AJ130" s="221">
        <v>0.34</v>
      </c>
      <c r="AK130" s="221">
        <v>0.34</v>
      </c>
      <c r="AL130" s="221">
        <v>0.34</v>
      </c>
      <c r="AM130" s="221">
        <v>0.34</v>
      </c>
      <c r="AN130" s="221">
        <v>0.34</v>
      </c>
      <c r="AO130" s="221">
        <v>0.34</v>
      </c>
      <c r="AP130" s="221">
        <v>0.34</v>
      </c>
      <c r="AQ130" s="221">
        <v>0.34</v>
      </c>
      <c r="AR130" s="221">
        <v>0.34</v>
      </c>
      <c r="AS130" s="221">
        <v>0.34</v>
      </c>
      <c r="AT130" s="221">
        <v>0.34</v>
      </c>
      <c r="AU130" s="221">
        <v>0.34</v>
      </c>
      <c r="AV130" s="221">
        <v>0.34</v>
      </c>
      <c r="AW130" s="221">
        <v>0.34</v>
      </c>
      <c r="AX130" s="221">
        <v>0.34</v>
      </c>
      <c r="AY130" s="221">
        <v>0.34</v>
      </c>
      <c r="AZ130" s="221">
        <v>0.34</v>
      </c>
      <c r="BA130" s="221">
        <v>0.34</v>
      </c>
      <c r="BB130" s="221">
        <v>0.34</v>
      </c>
      <c r="BC130" s="221">
        <v>0.34</v>
      </c>
      <c r="BD130" s="221">
        <v>0.34</v>
      </c>
      <c r="BE130" s="221">
        <v>0.34</v>
      </c>
      <c r="BF130" s="221">
        <v>0.34</v>
      </c>
      <c r="BG130" s="221">
        <v>0.34</v>
      </c>
      <c r="BH130" s="221">
        <v>0.34</v>
      </c>
    </row>
    <row r="131" spans="1:60" s="8" customFormat="1" ht="15">
      <c r="A131" s="36" t="s">
        <v>7</v>
      </c>
      <c r="B131" s="36" t="s">
        <v>93</v>
      </c>
      <c r="C131" s="36" t="s">
        <v>74</v>
      </c>
      <c r="D131" s="16" t="s">
        <v>107</v>
      </c>
      <c r="E131" s="16" t="s">
        <v>108</v>
      </c>
      <c r="F131" s="7" t="s">
        <v>13</v>
      </c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21">
        <f>'2.b-MTH2-HTH'!P$60</f>
        <v>0.36316841586045356</v>
      </c>
      <c r="U131" s="221">
        <f>'2.b-MTH2-HTH'!Q$60</f>
        <v>0.37231292224020818</v>
      </c>
      <c r="V131" s="221">
        <f>'2.b-MTH2-HTH'!R$60</f>
        <v>0.38060310289556548</v>
      </c>
      <c r="W131" s="221">
        <f>'2.b-MTH2-HTH'!S$60</f>
        <v>0.3859322922417493</v>
      </c>
      <c r="X131" s="221">
        <f>'2.b-MTH2-HTH'!T$60</f>
        <v>0.39113304875381116</v>
      </c>
      <c r="Y131" s="221">
        <f>'2.b-MTH2-HTH'!U$60</f>
        <v>0.39631175960093368</v>
      </c>
      <c r="Z131" s="221">
        <f>'2.b-MTH2-HTH'!V$60</f>
        <v>0.40146668545805714</v>
      </c>
      <c r="AA131" s="221">
        <f>'2.b-MTH2-HTH'!W$60</f>
        <v>0.40659623704207171</v>
      </c>
      <c r="AB131" s="221">
        <f>'2.b-MTH2-HTH'!X$60</f>
        <v>0.41162879886934722</v>
      </c>
      <c r="AC131" s="221">
        <f>'2.b-MTH2-HTH'!Y$60</f>
        <v>0.42718388736326346</v>
      </c>
      <c r="AD131" s="221">
        <f>'2.b-MTH2-HTH'!Z$60</f>
        <v>0.43090333569013051</v>
      </c>
      <c r="AE131" s="221">
        <f>'2.b-MTH2-HTH'!AA$60</f>
        <v>0.43731957379166619</v>
      </c>
      <c r="AF131" s="221">
        <f>'2.b-MTH2-HTH'!AB$60</f>
        <v>0.43403056707977594</v>
      </c>
      <c r="AG131" s="221">
        <f>'2.b-MTH2-HTH'!AC$60</f>
        <v>0.43611792365164642</v>
      </c>
      <c r="AH131" s="221">
        <f>'2.b-MTH2-HTH'!AD$60</f>
        <v>0.44774002617765807</v>
      </c>
      <c r="AI131" s="221">
        <f>'2.b-MTH2-HTH'!AE$60</f>
        <v>0.45928152601857686</v>
      </c>
      <c r="AJ131" s="221">
        <f>'2.b-MTH2-HTH'!AF$60</f>
        <v>0.45871837984852454</v>
      </c>
      <c r="AK131" s="221">
        <f>'2.b-MTH2-HTH'!AG$60</f>
        <v>0.47253270654066276</v>
      </c>
      <c r="AL131" s="221">
        <f>'2.b-MTH2-HTH'!AH$60</f>
        <v>0.4833633944813277</v>
      </c>
      <c r="AM131" s="221">
        <f>'2.b-MTH2-HTH'!AI$60</f>
        <v>0.4938596728161313</v>
      </c>
      <c r="AN131" s="221">
        <f>'2.b-MTH2-HTH'!AJ$60</f>
        <v>0.50009127836262857</v>
      </c>
      <c r="AO131" s="221">
        <f>'2.b-MTH2-HTH'!AK$60</f>
        <v>0.50828722629320966</v>
      </c>
      <c r="AP131" s="221">
        <f>'2.b-MTH2-HTH'!AL$60</f>
        <v>0.50952544559500845</v>
      </c>
      <c r="AQ131" s="221">
        <f>'2.b-MTH2-HTH'!AM$60</f>
        <v>0.52265149277349654</v>
      </c>
      <c r="AR131" s="221">
        <f>'2.b-MTH2-HTH'!AN$60</f>
        <v>0.52495202377414851</v>
      </c>
      <c r="AS131" s="221">
        <f>'2.b-MTH2-HTH'!AO$60</f>
        <v>0.53687106996244194</v>
      </c>
      <c r="AT131" s="221">
        <f>'2.b-MTH2-HTH'!AP$60</f>
        <v>0.53220331018778944</v>
      </c>
      <c r="AU131" s="221">
        <f>'2.b-MTH2-HTH'!AQ$60</f>
        <v>0.54099447518753085</v>
      </c>
      <c r="AV131" s="221">
        <f>'2.b-MTH2-HTH'!AR$60</f>
        <v>0.54069399515463346</v>
      </c>
      <c r="AW131" s="221">
        <f>'2.b-MTH2-HTH'!AS$60</f>
        <v>0.55120071864467934</v>
      </c>
      <c r="AX131" s="221">
        <f>'2.b-MTH2-HTH'!AT$60</f>
        <v>0.55975183037132925</v>
      </c>
      <c r="AY131" s="221">
        <f>'2.b-MTH2-HTH'!AU$60</f>
        <v>0.56497102100313534</v>
      </c>
      <c r="AZ131" s="221">
        <f>'2.b-MTH2-HTH'!AV$60</f>
        <v>0.56927952895042322</v>
      </c>
      <c r="BA131" s="221">
        <f>'2.b-MTH2-HTH'!AW$60</f>
        <v>0.57450751000950395</v>
      </c>
      <c r="BB131" s="221">
        <f>'2.b-MTH2-HTH'!AX$60</f>
        <v>0.57781775890094389</v>
      </c>
      <c r="BC131" s="221">
        <f>'2.b-MTH2-HTH'!AY$60</f>
        <v>0.57451595766849639</v>
      </c>
      <c r="BD131" s="221">
        <f>'2.b-MTH2-HTH'!AZ$60</f>
        <v>0.5749549285103237</v>
      </c>
      <c r="BE131" s="221">
        <f>'2.b-MTH2-HTH'!BA$60</f>
        <v>0.5807407629223017</v>
      </c>
      <c r="BF131" s="221">
        <f>'2.b-MTH2-HTH'!BB$60</f>
        <v>0.5810223934986205</v>
      </c>
      <c r="BG131" s="221">
        <f>'2.b-MTH2-HTH'!BC$60</f>
        <v>0.59258989819671504</v>
      </c>
      <c r="BH131" s="221">
        <f>'2.b-MTH2-HTH'!BD$60</f>
        <v>0.58065161948797872</v>
      </c>
    </row>
    <row r="132" spans="1:60" s="8" customFormat="1" ht="15">
      <c r="A132" s="36" t="s">
        <v>7</v>
      </c>
      <c r="B132" s="36" t="s">
        <v>93</v>
      </c>
      <c r="C132" s="36" t="s">
        <v>74</v>
      </c>
      <c r="D132" s="16" t="s">
        <v>107</v>
      </c>
      <c r="E132" s="16" t="s">
        <v>108</v>
      </c>
      <c r="F132" s="7" t="s">
        <v>14</v>
      </c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21">
        <f>'2.b-MTH2-HTH'!P$61</f>
        <v>0.39116341171714725</v>
      </c>
      <c r="U132" s="221">
        <f>'2.b-MTH2-HTH'!Q$61</f>
        <v>0.3911634117171473</v>
      </c>
      <c r="V132" s="221">
        <f>'2.b-MTH2-HTH'!R$61</f>
        <v>0.3911634117171473</v>
      </c>
      <c r="W132" s="221">
        <f>'2.b-MTH2-HTH'!S$61</f>
        <v>0.3911634117171473</v>
      </c>
      <c r="X132" s="221">
        <f>'2.b-MTH2-HTH'!T$61</f>
        <v>0.3911634117171473</v>
      </c>
      <c r="Y132" s="221">
        <f>'2.b-MTH2-HTH'!U$61</f>
        <v>0.3911634117171473</v>
      </c>
      <c r="Z132" s="221">
        <f>'2.b-MTH2-HTH'!V$61</f>
        <v>0.3911634117171473</v>
      </c>
      <c r="AA132" s="221">
        <f>'2.b-MTH2-HTH'!W$61</f>
        <v>0.3911634117171473</v>
      </c>
      <c r="AB132" s="221">
        <f>'2.b-MTH2-HTH'!X$61</f>
        <v>0.3911634117171473</v>
      </c>
      <c r="AC132" s="221">
        <f>'2.b-MTH2-HTH'!Y$61</f>
        <v>0.3911634117171473</v>
      </c>
      <c r="AD132" s="221">
        <f>'2.b-MTH2-HTH'!Z$61</f>
        <v>0.3911634117171473</v>
      </c>
      <c r="AE132" s="221">
        <f>'2.b-MTH2-HTH'!AA$61</f>
        <v>0.3911634117171473</v>
      </c>
      <c r="AF132" s="221">
        <f>'2.b-MTH2-HTH'!AB$61</f>
        <v>0.3911634117171473</v>
      </c>
      <c r="AG132" s="221">
        <f>'2.b-MTH2-HTH'!AC$61</f>
        <v>0.3911634117171473</v>
      </c>
      <c r="AH132" s="221">
        <f>'2.b-MTH2-HTH'!AD$61</f>
        <v>0.3911634117171473</v>
      </c>
      <c r="AI132" s="221">
        <f>'2.b-MTH2-HTH'!AE$61</f>
        <v>0.39116341171714736</v>
      </c>
      <c r="AJ132" s="221">
        <f>'2.b-MTH2-HTH'!AF$61</f>
        <v>0.3911634117171473</v>
      </c>
      <c r="AK132" s="221">
        <f>'2.b-MTH2-HTH'!AG$61</f>
        <v>0.3911634117171473</v>
      </c>
      <c r="AL132" s="221">
        <f>'2.b-MTH2-HTH'!AH$61</f>
        <v>0.3911634117171473</v>
      </c>
      <c r="AM132" s="221">
        <f>'2.b-MTH2-HTH'!AI$61</f>
        <v>0.3911634117171473</v>
      </c>
      <c r="AN132" s="221">
        <f>'2.b-MTH2-HTH'!AJ$61</f>
        <v>0.3911634117171473</v>
      </c>
      <c r="AO132" s="221">
        <f>'2.b-MTH2-HTH'!AK$61</f>
        <v>0.3911634117171473</v>
      </c>
      <c r="AP132" s="221">
        <f>'2.b-MTH2-HTH'!AL$61</f>
        <v>0.3911634117171473</v>
      </c>
      <c r="AQ132" s="221">
        <f>'2.b-MTH2-HTH'!AM$61</f>
        <v>0.3911634117171473</v>
      </c>
      <c r="AR132" s="221">
        <f>'2.b-MTH2-HTH'!AN$61</f>
        <v>0.3911634117171473</v>
      </c>
      <c r="AS132" s="221">
        <f>'2.b-MTH2-HTH'!AO$61</f>
        <v>0.3911634117171473</v>
      </c>
      <c r="AT132" s="221">
        <f>'2.b-MTH2-HTH'!AP$61</f>
        <v>0.3911634117171473</v>
      </c>
      <c r="AU132" s="221">
        <f>'2.b-MTH2-HTH'!AQ$61</f>
        <v>0.3911634117171473</v>
      </c>
      <c r="AV132" s="221">
        <f>'2.b-MTH2-HTH'!AR$61</f>
        <v>0.3911634117171473</v>
      </c>
      <c r="AW132" s="221">
        <f>'2.b-MTH2-HTH'!AS$61</f>
        <v>0.3911634117171473</v>
      </c>
      <c r="AX132" s="221">
        <f>'2.b-MTH2-HTH'!AT$61</f>
        <v>0.3911634117171473</v>
      </c>
      <c r="AY132" s="221">
        <f>'2.b-MTH2-HTH'!AU$61</f>
        <v>0.3911634117171473</v>
      </c>
      <c r="AZ132" s="221">
        <f>'2.b-MTH2-HTH'!AV$61</f>
        <v>0.3911634117171473</v>
      </c>
      <c r="BA132" s="221">
        <f>'2.b-MTH2-HTH'!AW$61</f>
        <v>0.3911634117171473</v>
      </c>
      <c r="BB132" s="221">
        <f>'2.b-MTH2-HTH'!AX$61</f>
        <v>0.3911634117171473</v>
      </c>
      <c r="BC132" s="221">
        <f>'2.b-MTH2-HTH'!AY$61</f>
        <v>0.3911634117171473</v>
      </c>
      <c r="BD132" s="221">
        <f>'2.b-MTH2-HTH'!AZ$61</f>
        <v>0.3911634117171473</v>
      </c>
      <c r="BE132" s="221">
        <f>'2.b-MTH2-HTH'!BA$61</f>
        <v>0.3911634117171473</v>
      </c>
      <c r="BF132" s="221">
        <f>'2.b-MTH2-HTH'!BB$61</f>
        <v>0.3911634117171473</v>
      </c>
      <c r="BG132" s="221">
        <f>'2.b-MTH2-HTH'!BC$61</f>
        <v>0.3911634117171473</v>
      </c>
      <c r="BH132" s="221">
        <f>'2.b-MTH2-HTH'!BD$61</f>
        <v>0.3911634117171473</v>
      </c>
    </row>
    <row r="133" spans="1:60" s="8" customFormat="1" ht="15">
      <c r="A133" s="36" t="s">
        <v>7</v>
      </c>
      <c r="B133" s="36" t="s">
        <v>93</v>
      </c>
      <c r="C133" s="36" t="s">
        <v>74</v>
      </c>
      <c r="D133" s="16" t="s">
        <v>97</v>
      </c>
      <c r="E133" s="16" t="s">
        <v>98</v>
      </c>
      <c r="F133" s="7" t="s">
        <v>12</v>
      </c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21">
        <v>0.33</v>
      </c>
      <c r="U133" s="221">
        <v>0.33</v>
      </c>
      <c r="V133" s="221">
        <v>0.33</v>
      </c>
      <c r="W133" s="221">
        <v>0.33</v>
      </c>
      <c r="X133" s="221">
        <v>0.33</v>
      </c>
      <c r="Y133" s="221">
        <v>0.33</v>
      </c>
      <c r="Z133" s="221">
        <v>0.33</v>
      </c>
      <c r="AA133" s="221">
        <v>0.33</v>
      </c>
      <c r="AB133" s="221">
        <v>0.33</v>
      </c>
      <c r="AC133" s="221">
        <v>0.33</v>
      </c>
      <c r="AD133" s="221">
        <v>0.33</v>
      </c>
      <c r="AE133" s="221">
        <v>0.33</v>
      </c>
      <c r="AF133" s="221">
        <v>0.33</v>
      </c>
      <c r="AG133" s="221">
        <v>0.33</v>
      </c>
      <c r="AH133" s="221">
        <v>0.33</v>
      </c>
      <c r="AI133" s="221">
        <v>0.33</v>
      </c>
      <c r="AJ133" s="221">
        <v>0.33</v>
      </c>
      <c r="AK133" s="221">
        <v>0.33</v>
      </c>
      <c r="AL133" s="221">
        <v>0.33</v>
      </c>
      <c r="AM133" s="221">
        <v>0.33</v>
      </c>
      <c r="AN133" s="221">
        <v>0.33</v>
      </c>
      <c r="AO133" s="221">
        <v>0.33</v>
      </c>
      <c r="AP133" s="221">
        <v>0.33</v>
      </c>
      <c r="AQ133" s="221">
        <v>0.33</v>
      </c>
      <c r="AR133" s="221">
        <v>0.33</v>
      </c>
      <c r="AS133" s="221">
        <v>0.33</v>
      </c>
      <c r="AT133" s="221">
        <v>0.33</v>
      </c>
      <c r="AU133" s="221">
        <v>0.33</v>
      </c>
      <c r="AV133" s="221">
        <v>0.33</v>
      </c>
      <c r="AW133" s="221">
        <v>0.33</v>
      </c>
      <c r="AX133" s="221">
        <v>0.33</v>
      </c>
      <c r="AY133" s="221">
        <v>0.33</v>
      </c>
      <c r="AZ133" s="221">
        <v>0.33</v>
      </c>
      <c r="BA133" s="221">
        <v>0.33</v>
      </c>
      <c r="BB133" s="221">
        <v>0.33</v>
      </c>
      <c r="BC133" s="221">
        <v>0.33</v>
      </c>
      <c r="BD133" s="221">
        <v>0.33</v>
      </c>
      <c r="BE133" s="221">
        <v>0.33</v>
      </c>
      <c r="BF133" s="221">
        <v>0.33</v>
      </c>
      <c r="BG133" s="221">
        <v>0.33</v>
      </c>
      <c r="BH133" s="221">
        <v>0.33</v>
      </c>
    </row>
    <row r="134" spans="1:60" s="8" customFormat="1" ht="15">
      <c r="A134" s="36" t="s">
        <v>7</v>
      </c>
      <c r="B134" s="36" t="s">
        <v>93</v>
      </c>
      <c r="C134" s="36" t="s">
        <v>74</v>
      </c>
      <c r="D134" s="16" t="s">
        <v>97</v>
      </c>
      <c r="E134" s="16" t="s">
        <v>98</v>
      </c>
      <c r="F134" s="7" t="s">
        <v>13</v>
      </c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21">
        <f>'2.b-MTH2-HTH'!P$66</f>
        <v>0.36316841586045356</v>
      </c>
      <c r="U134" s="221">
        <f>'2.b-MTH2-HTH'!Q$66</f>
        <v>0.37231292224020818</v>
      </c>
      <c r="V134" s="221">
        <f>'2.b-MTH2-HTH'!R$66</f>
        <v>0.38060310289556548</v>
      </c>
      <c r="W134" s="221">
        <f>'2.b-MTH2-HTH'!S$66</f>
        <v>0.3859322922417493</v>
      </c>
      <c r="X134" s="221">
        <f>'2.b-MTH2-HTH'!T$66</f>
        <v>0.39113304875381116</v>
      </c>
      <c r="Y134" s="221">
        <f>'2.b-MTH2-HTH'!U$66</f>
        <v>0.39631175960093368</v>
      </c>
      <c r="Z134" s="221">
        <f>'2.b-MTH2-HTH'!V$66</f>
        <v>0.40146668545805714</v>
      </c>
      <c r="AA134" s="221">
        <f>'2.b-MTH2-HTH'!W$66</f>
        <v>0.40659623704207171</v>
      </c>
      <c r="AB134" s="221">
        <f>'2.b-MTH2-HTH'!X$66</f>
        <v>0.41162879886934722</v>
      </c>
      <c r="AC134" s="221">
        <f>'2.b-MTH2-HTH'!Y$66</f>
        <v>0.42718388736326346</v>
      </c>
      <c r="AD134" s="221">
        <f>'2.b-MTH2-HTH'!Z$66</f>
        <v>0.43090333569013051</v>
      </c>
      <c r="AE134" s="221">
        <f>'2.b-MTH2-HTH'!AA$66</f>
        <v>0.43731957379166619</v>
      </c>
      <c r="AF134" s="221">
        <f>'2.b-MTH2-HTH'!AB$66</f>
        <v>0.43403056707977594</v>
      </c>
      <c r="AG134" s="221">
        <f>'2.b-MTH2-HTH'!AC$66</f>
        <v>0.43611792365164642</v>
      </c>
      <c r="AH134" s="221">
        <f>'2.b-MTH2-HTH'!AD$66</f>
        <v>0.44774002617765807</v>
      </c>
      <c r="AI134" s="221">
        <f>'2.b-MTH2-HTH'!AE$66</f>
        <v>0.45928152601857686</v>
      </c>
      <c r="AJ134" s="221">
        <f>'2.b-MTH2-HTH'!AF$66</f>
        <v>0.45871837984852454</v>
      </c>
      <c r="AK134" s="221">
        <f>'2.b-MTH2-HTH'!AG$66</f>
        <v>0.47253270654066276</v>
      </c>
      <c r="AL134" s="221">
        <f>'2.b-MTH2-HTH'!AH$66</f>
        <v>0.4833633944813277</v>
      </c>
      <c r="AM134" s="221">
        <f>'2.b-MTH2-HTH'!AI$66</f>
        <v>0.4938596728161313</v>
      </c>
      <c r="AN134" s="221">
        <f>'2.b-MTH2-HTH'!AJ$66</f>
        <v>0.50009127836262857</v>
      </c>
      <c r="AO134" s="221">
        <f>'2.b-MTH2-HTH'!AK$66</f>
        <v>0.50828722629320966</v>
      </c>
      <c r="AP134" s="221">
        <f>'2.b-MTH2-HTH'!AL$66</f>
        <v>0.50952544559500845</v>
      </c>
      <c r="AQ134" s="221">
        <f>'2.b-MTH2-HTH'!AM$66</f>
        <v>0.52265149277349654</v>
      </c>
      <c r="AR134" s="221">
        <f>'2.b-MTH2-HTH'!AN$66</f>
        <v>0.52495202377414851</v>
      </c>
      <c r="AS134" s="221">
        <f>'2.b-MTH2-HTH'!AO$66</f>
        <v>0.53687106996244194</v>
      </c>
      <c r="AT134" s="221">
        <f>'2.b-MTH2-HTH'!AP$66</f>
        <v>0.53220331018778944</v>
      </c>
      <c r="AU134" s="221">
        <f>'2.b-MTH2-HTH'!AQ$66</f>
        <v>0.54099447518753085</v>
      </c>
      <c r="AV134" s="221">
        <f>'2.b-MTH2-HTH'!AR$66</f>
        <v>0.54069399515463346</v>
      </c>
      <c r="AW134" s="221">
        <f>'2.b-MTH2-HTH'!AS$66</f>
        <v>0.55120071864467934</v>
      </c>
      <c r="AX134" s="221">
        <f>'2.b-MTH2-HTH'!AT$66</f>
        <v>0.55975183037132925</v>
      </c>
      <c r="AY134" s="221">
        <f>'2.b-MTH2-HTH'!AU$66</f>
        <v>0.56497102100313534</v>
      </c>
      <c r="AZ134" s="221">
        <f>'2.b-MTH2-HTH'!AV$66</f>
        <v>0.56927952895042322</v>
      </c>
      <c r="BA134" s="221">
        <f>'2.b-MTH2-HTH'!AW$66</f>
        <v>0.57450751000950395</v>
      </c>
      <c r="BB134" s="221">
        <f>'2.b-MTH2-HTH'!AX$66</f>
        <v>0.57781775890094389</v>
      </c>
      <c r="BC134" s="221">
        <f>'2.b-MTH2-HTH'!AY$66</f>
        <v>0.57451595766849639</v>
      </c>
      <c r="BD134" s="221">
        <f>'2.b-MTH2-HTH'!AZ$66</f>
        <v>0.5749549285103237</v>
      </c>
      <c r="BE134" s="221">
        <f>'2.b-MTH2-HTH'!BA$66</f>
        <v>0.5807407629223017</v>
      </c>
      <c r="BF134" s="221">
        <f>'2.b-MTH2-HTH'!BB$66</f>
        <v>0.5810223934986205</v>
      </c>
      <c r="BG134" s="221">
        <f>'2.b-MTH2-HTH'!BC$66</f>
        <v>0.59258989819671504</v>
      </c>
      <c r="BH134" s="221">
        <f>'2.b-MTH2-HTH'!BD$66</f>
        <v>0.58065161948797872</v>
      </c>
    </row>
    <row r="135" spans="1:60" s="8" customFormat="1" ht="15">
      <c r="A135" s="36" t="s">
        <v>7</v>
      </c>
      <c r="B135" s="36" t="s">
        <v>93</v>
      </c>
      <c r="C135" s="36" t="s">
        <v>74</v>
      </c>
      <c r="D135" s="16" t="s">
        <v>97</v>
      </c>
      <c r="E135" s="16" t="s">
        <v>98</v>
      </c>
      <c r="F135" s="7" t="s">
        <v>14</v>
      </c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21">
        <f>'2.b-MTH2-HTH'!P$67</f>
        <v>0.67007841522529721</v>
      </c>
      <c r="U135" s="221">
        <f>'2.b-MTH2-HTH'!Q$67</f>
        <v>0.67007841522529721</v>
      </c>
      <c r="V135" s="221">
        <f>'2.b-MTH2-HTH'!R$67</f>
        <v>0.6700784152252971</v>
      </c>
      <c r="W135" s="221">
        <f>'2.b-MTH2-HTH'!S$67</f>
        <v>0.67007841522529721</v>
      </c>
      <c r="X135" s="221">
        <f>'2.b-MTH2-HTH'!T$67</f>
        <v>0.67007841522529721</v>
      </c>
      <c r="Y135" s="221">
        <f>'2.b-MTH2-HTH'!U$67</f>
        <v>0.6700784152252971</v>
      </c>
      <c r="Z135" s="221">
        <f>'2.b-MTH2-HTH'!V$67</f>
        <v>0.67007841522529721</v>
      </c>
      <c r="AA135" s="221">
        <f>'2.b-MTH2-HTH'!W$67</f>
        <v>0.67007841522529721</v>
      </c>
      <c r="AB135" s="221">
        <f>'2.b-MTH2-HTH'!X$67</f>
        <v>0.67007841522529721</v>
      </c>
      <c r="AC135" s="221">
        <f>'2.b-MTH2-HTH'!Y$67</f>
        <v>0.67007841522529721</v>
      </c>
      <c r="AD135" s="221">
        <f>'2.b-MTH2-HTH'!Z$67</f>
        <v>0.67007841522529721</v>
      </c>
      <c r="AE135" s="221">
        <f>'2.b-MTH2-HTH'!AA$67</f>
        <v>0.67007841522529721</v>
      </c>
      <c r="AF135" s="221">
        <f>'2.b-MTH2-HTH'!AB$67</f>
        <v>0.6700784152252971</v>
      </c>
      <c r="AG135" s="221">
        <f>'2.b-MTH2-HTH'!AC$67</f>
        <v>0.67007841522529721</v>
      </c>
      <c r="AH135" s="221">
        <f>'2.b-MTH2-HTH'!AD$67</f>
        <v>0.67007841522529721</v>
      </c>
      <c r="AI135" s="221">
        <f>'2.b-MTH2-HTH'!AE$67</f>
        <v>0.67007841522529721</v>
      </c>
      <c r="AJ135" s="221">
        <f>'2.b-MTH2-HTH'!AF$67</f>
        <v>0.67007841522529721</v>
      </c>
      <c r="AK135" s="221">
        <f>'2.b-MTH2-HTH'!AG$67</f>
        <v>0.67007841522529732</v>
      </c>
      <c r="AL135" s="221">
        <f>'2.b-MTH2-HTH'!AH$67</f>
        <v>0.67007841522529721</v>
      </c>
      <c r="AM135" s="221">
        <f>'2.b-MTH2-HTH'!AI$67</f>
        <v>0.67007841522529721</v>
      </c>
      <c r="AN135" s="221">
        <f>'2.b-MTH2-HTH'!AJ$67</f>
        <v>0.67007841522529721</v>
      </c>
      <c r="AO135" s="221">
        <f>'2.b-MTH2-HTH'!AK$67</f>
        <v>0.67007841522529721</v>
      </c>
      <c r="AP135" s="221">
        <f>'2.b-MTH2-HTH'!AL$67</f>
        <v>0.67007841522529721</v>
      </c>
      <c r="AQ135" s="221">
        <f>'2.b-MTH2-HTH'!AM$67</f>
        <v>0.67007841522529721</v>
      </c>
      <c r="AR135" s="221">
        <f>'2.b-MTH2-HTH'!AN$67</f>
        <v>0.67007841522529721</v>
      </c>
      <c r="AS135" s="221">
        <f>'2.b-MTH2-HTH'!AO$67</f>
        <v>0.67007841522529721</v>
      </c>
      <c r="AT135" s="221">
        <f>'2.b-MTH2-HTH'!AP$67</f>
        <v>0.67007841522529721</v>
      </c>
      <c r="AU135" s="221">
        <f>'2.b-MTH2-HTH'!AQ$67</f>
        <v>0.67007841522529721</v>
      </c>
      <c r="AV135" s="221">
        <f>'2.b-MTH2-HTH'!AR$67</f>
        <v>0.67007841522529721</v>
      </c>
      <c r="AW135" s="221">
        <f>'2.b-MTH2-HTH'!AS$67</f>
        <v>0.67007841522529721</v>
      </c>
      <c r="AX135" s="221">
        <f>'2.b-MTH2-HTH'!AT$67</f>
        <v>0.67007841522529721</v>
      </c>
      <c r="AY135" s="221">
        <f>'2.b-MTH2-HTH'!AU$67</f>
        <v>0.67007841522529721</v>
      </c>
      <c r="AZ135" s="221">
        <f>'2.b-MTH2-HTH'!AV$67</f>
        <v>0.67007841522529721</v>
      </c>
      <c r="BA135" s="221">
        <f>'2.b-MTH2-HTH'!AW$67</f>
        <v>0.67007841522529721</v>
      </c>
      <c r="BB135" s="221">
        <f>'2.b-MTH2-HTH'!AX$67</f>
        <v>0.67007841522529721</v>
      </c>
      <c r="BC135" s="221">
        <f>'2.b-MTH2-HTH'!AY$67</f>
        <v>0.67007841522529721</v>
      </c>
      <c r="BD135" s="221">
        <f>'2.b-MTH2-HTH'!AZ$67</f>
        <v>0.67007841522529721</v>
      </c>
      <c r="BE135" s="221">
        <f>'2.b-MTH2-HTH'!BA$67</f>
        <v>0.67007841522529721</v>
      </c>
      <c r="BF135" s="221">
        <f>'2.b-MTH2-HTH'!BB$67</f>
        <v>0.67007841522529721</v>
      </c>
      <c r="BG135" s="221">
        <f>'2.b-MTH2-HTH'!BC$67</f>
        <v>0.67007841522529721</v>
      </c>
      <c r="BH135" s="221">
        <f>'2.b-MTH2-HTH'!BD$67</f>
        <v>0.67007841522529721</v>
      </c>
    </row>
    <row r="136" spans="1:60" s="8" customFormat="1" ht="15">
      <c r="A136" s="36" t="s">
        <v>7</v>
      </c>
      <c r="B136" s="36" t="s">
        <v>93</v>
      </c>
      <c r="C136" s="36" t="s">
        <v>74</v>
      </c>
      <c r="D136" s="18" t="s">
        <v>401</v>
      </c>
      <c r="E136" s="18" t="s">
        <v>402</v>
      </c>
      <c r="F136" s="7" t="s">
        <v>12</v>
      </c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21">
        <v>0.33</v>
      </c>
      <c r="U136" s="221">
        <v>0.33</v>
      </c>
      <c r="V136" s="221">
        <v>0.33</v>
      </c>
      <c r="W136" s="221">
        <v>0.33</v>
      </c>
      <c r="X136" s="221">
        <v>0.33</v>
      </c>
      <c r="Y136" s="221">
        <v>0.33</v>
      </c>
      <c r="Z136" s="221">
        <v>0.33</v>
      </c>
      <c r="AA136" s="221">
        <v>0.33</v>
      </c>
      <c r="AB136" s="221">
        <v>0.33</v>
      </c>
      <c r="AC136" s="221">
        <v>0.33</v>
      </c>
      <c r="AD136" s="221">
        <v>0.33</v>
      </c>
      <c r="AE136" s="221">
        <v>0.33</v>
      </c>
      <c r="AF136" s="221">
        <v>0.33</v>
      </c>
      <c r="AG136" s="221">
        <v>0.33</v>
      </c>
      <c r="AH136" s="221">
        <v>0.33</v>
      </c>
      <c r="AI136" s="221">
        <v>0.33</v>
      </c>
      <c r="AJ136" s="221">
        <v>0.33</v>
      </c>
      <c r="AK136" s="221">
        <v>0.33</v>
      </c>
      <c r="AL136" s="221">
        <v>0.33</v>
      </c>
      <c r="AM136" s="221">
        <v>0.33</v>
      </c>
      <c r="AN136" s="221">
        <v>0.33</v>
      </c>
      <c r="AO136" s="221">
        <v>0.33</v>
      </c>
      <c r="AP136" s="221">
        <v>0.33</v>
      </c>
      <c r="AQ136" s="221">
        <v>0.33</v>
      </c>
      <c r="AR136" s="221">
        <v>0.33</v>
      </c>
      <c r="AS136" s="221">
        <v>0.33</v>
      </c>
      <c r="AT136" s="221">
        <v>0.33</v>
      </c>
      <c r="AU136" s="221">
        <v>0.33</v>
      </c>
      <c r="AV136" s="221">
        <v>0.33</v>
      </c>
      <c r="AW136" s="221">
        <v>0.33</v>
      </c>
      <c r="AX136" s="221">
        <v>0.33</v>
      </c>
      <c r="AY136" s="221">
        <v>0.33</v>
      </c>
      <c r="AZ136" s="221">
        <v>0.33</v>
      </c>
      <c r="BA136" s="221">
        <v>0.33</v>
      </c>
      <c r="BB136" s="221">
        <v>0.33</v>
      </c>
      <c r="BC136" s="221">
        <v>0.33</v>
      </c>
      <c r="BD136" s="221">
        <v>0.33</v>
      </c>
      <c r="BE136" s="221">
        <v>0.33</v>
      </c>
      <c r="BF136" s="221">
        <v>0.33</v>
      </c>
      <c r="BG136" s="221">
        <v>0.33</v>
      </c>
      <c r="BH136" s="221">
        <v>0.33</v>
      </c>
    </row>
    <row r="137" spans="1:60" s="8" customFormat="1" ht="15">
      <c r="A137" s="36" t="s">
        <v>7</v>
      </c>
      <c r="B137" s="36" t="s">
        <v>93</v>
      </c>
      <c r="C137" s="36" t="s">
        <v>74</v>
      </c>
      <c r="D137" s="18" t="s">
        <v>401</v>
      </c>
      <c r="E137" s="18" t="s">
        <v>402</v>
      </c>
      <c r="F137" s="7" t="s">
        <v>13</v>
      </c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21">
        <f>'2.b-MTH2-HTH'!P$72</f>
        <v>0.36316841586045356</v>
      </c>
      <c r="U137" s="221">
        <f>'2.b-MTH2-HTH'!Q$72</f>
        <v>0.37231292224020818</v>
      </c>
      <c r="V137" s="221">
        <f>'2.b-MTH2-HTH'!R$72</f>
        <v>0.38060310289556548</v>
      </c>
      <c r="W137" s="221">
        <f>'2.b-MTH2-HTH'!S$72</f>
        <v>0.3859322922417493</v>
      </c>
      <c r="X137" s="221">
        <f>'2.b-MTH2-HTH'!T$72</f>
        <v>0.39113304875381116</v>
      </c>
      <c r="Y137" s="221">
        <f>'2.b-MTH2-HTH'!U$72</f>
        <v>0.39631175960093368</v>
      </c>
      <c r="Z137" s="221">
        <f>'2.b-MTH2-HTH'!V$72</f>
        <v>0.40146668545805714</v>
      </c>
      <c r="AA137" s="221">
        <f>'2.b-MTH2-HTH'!W$72</f>
        <v>0.40659623704207171</v>
      </c>
      <c r="AB137" s="221">
        <f>'2.b-MTH2-HTH'!X$72</f>
        <v>0.41162879886934722</v>
      </c>
      <c r="AC137" s="221">
        <f>'2.b-MTH2-HTH'!Y$72</f>
        <v>0.42718388736326346</v>
      </c>
      <c r="AD137" s="221">
        <f>'2.b-MTH2-HTH'!Z$72</f>
        <v>0.43090333569013051</v>
      </c>
      <c r="AE137" s="221">
        <f>'2.b-MTH2-HTH'!AA$72</f>
        <v>0.43731957379166619</v>
      </c>
      <c r="AF137" s="221">
        <f>'2.b-MTH2-HTH'!AB$72</f>
        <v>0.43403056707977594</v>
      </c>
      <c r="AG137" s="221">
        <f>'2.b-MTH2-HTH'!AC$72</f>
        <v>0.43611792365164642</v>
      </c>
      <c r="AH137" s="221">
        <f>'2.b-MTH2-HTH'!AD$72</f>
        <v>0.44774002617765807</v>
      </c>
      <c r="AI137" s="221">
        <f>'2.b-MTH2-HTH'!AE$72</f>
        <v>0.45928152601857686</v>
      </c>
      <c r="AJ137" s="221">
        <f>'2.b-MTH2-HTH'!AF$72</f>
        <v>0.45871837984852454</v>
      </c>
      <c r="AK137" s="221">
        <f>'2.b-MTH2-HTH'!AG$72</f>
        <v>0.47253270654066276</v>
      </c>
      <c r="AL137" s="221">
        <f>'2.b-MTH2-HTH'!AH$72</f>
        <v>0.4833633944813277</v>
      </c>
      <c r="AM137" s="221">
        <f>'2.b-MTH2-HTH'!AI$72</f>
        <v>0.4938596728161313</v>
      </c>
      <c r="AN137" s="221">
        <f>'2.b-MTH2-HTH'!AJ$72</f>
        <v>0.50009127836262857</v>
      </c>
      <c r="AO137" s="221">
        <f>'2.b-MTH2-HTH'!AK$72</f>
        <v>0.50828722629320966</v>
      </c>
      <c r="AP137" s="221">
        <f>'2.b-MTH2-HTH'!AL$72</f>
        <v>0.50952544559500845</v>
      </c>
      <c r="AQ137" s="221">
        <f>'2.b-MTH2-HTH'!AM$72</f>
        <v>0.52265149277349654</v>
      </c>
      <c r="AR137" s="221">
        <f>'2.b-MTH2-HTH'!AN$72</f>
        <v>0.52495202377414851</v>
      </c>
      <c r="AS137" s="221">
        <f>'2.b-MTH2-HTH'!AO$72</f>
        <v>0.53687106996244194</v>
      </c>
      <c r="AT137" s="221">
        <f>'2.b-MTH2-HTH'!AP$72</f>
        <v>0.53220331018778944</v>
      </c>
      <c r="AU137" s="221">
        <f>'2.b-MTH2-HTH'!AQ$72</f>
        <v>0.54099447518753085</v>
      </c>
      <c r="AV137" s="221">
        <f>'2.b-MTH2-HTH'!AR$72</f>
        <v>0.54069399515463346</v>
      </c>
      <c r="AW137" s="221">
        <f>'2.b-MTH2-HTH'!AS$72</f>
        <v>0.55120071864467934</v>
      </c>
      <c r="AX137" s="221">
        <f>'2.b-MTH2-HTH'!AT$72</f>
        <v>0.55975183037132925</v>
      </c>
      <c r="AY137" s="221">
        <f>'2.b-MTH2-HTH'!AU$72</f>
        <v>0.56497102100313534</v>
      </c>
      <c r="AZ137" s="221">
        <f>'2.b-MTH2-HTH'!AV$72</f>
        <v>0.56927952895042322</v>
      </c>
      <c r="BA137" s="221">
        <f>'2.b-MTH2-HTH'!AW$72</f>
        <v>0.57450751000950395</v>
      </c>
      <c r="BB137" s="221">
        <f>'2.b-MTH2-HTH'!AX$72</f>
        <v>0.57781775890094389</v>
      </c>
      <c r="BC137" s="221">
        <f>'2.b-MTH2-HTH'!AY$72</f>
        <v>0.57451595766849639</v>
      </c>
      <c r="BD137" s="221">
        <f>'2.b-MTH2-HTH'!AZ$72</f>
        <v>0.5749549285103237</v>
      </c>
      <c r="BE137" s="221">
        <f>'2.b-MTH2-HTH'!BA$72</f>
        <v>0.5807407629223017</v>
      </c>
      <c r="BF137" s="221">
        <f>'2.b-MTH2-HTH'!BB$72</f>
        <v>0.5810223934986205</v>
      </c>
      <c r="BG137" s="221">
        <f>'2.b-MTH2-HTH'!BC$72</f>
        <v>0.59258989819671504</v>
      </c>
      <c r="BH137" s="221">
        <f>'2.b-MTH2-HTH'!BD$72</f>
        <v>0.58065161948797872</v>
      </c>
    </row>
    <row r="138" spans="1:60" s="8" customFormat="1" ht="15">
      <c r="A138" s="36" t="s">
        <v>7</v>
      </c>
      <c r="B138" s="36" t="s">
        <v>93</v>
      </c>
      <c r="C138" s="36" t="s">
        <v>74</v>
      </c>
      <c r="D138" s="18" t="s">
        <v>401</v>
      </c>
      <c r="E138" s="18" t="s">
        <v>402</v>
      </c>
      <c r="F138" s="7" t="s">
        <v>14</v>
      </c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21">
        <f>'2.b-MTH2-HTH'!P$73</f>
        <v>0.73156498928758174</v>
      </c>
      <c r="U138" s="221">
        <f>'2.b-MTH2-HTH'!Q$73</f>
        <v>0.73156498928758174</v>
      </c>
      <c r="V138" s="221">
        <f>'2.b-MTH2-HTH'!R$73</f>
        <v>0.73156498928758174</v>
      </c>
      <c r="W138" s="221">
        <f>'2.b-MTH2-HTH'!S$73</f>
        <v>0.73156498928758174</v>
      </c>
      <c r="X138" s="221">
        <f>'2.b-MTH2-HTH'!T$73</f>
        <v>0.73156498928758174</v>
      </c>
      <c r="Y138" s="221">
        <f>'2.b-MTH2-HTH'!U$73</f>
        <v>0.73156498928758174</v>
      </c>
      <c r="Z138" s="221">
        <f>'2.b-MTH2-HTH'!V$73</f>
        <v>0.73156498928758174</v>
      </c>
      <c r="AA138" s="221">
        <f>'2.b-MTH2-HTH'!W$73</f>
        <v>0.73156498928758174</v>
      </c>
      <c r="AB138" s="221">
        <f>'2.b-MTH2-HTH'!X$73</f>
        <v>0.73156498928758174</v>
      </c>
      <c r="AC138" s="221">
        <f>'2.b-MTH2-HTH'!Y$73</f>
        <v>0.73156498928758174</v>
      </c>
      <c r="AD138" s="221">
        <f>'2.b-MTH2-HTH'!Z$73</f>
        <v>0.73156498928758174</v>
      </c>
      <c r="AE138" s="221">
        <f>'2.b-MTH2-HTH'!AA$73</f>
        <v>0.73156498928758174</v>
      </c>
      <c r="AF138" s="221">
        <f>'2.b-MTH2-HTH'!AB$73</f>
        <v>0.73156498928758174</v>
      </c>
      <c r="AG138" s="221">
        <f>'2.b-MTH2-HTH'!AC$73</f>
        <v>0.73156498928758174</v>
      </c>
      <c r="AH138" s="221">
        <f>'2.b-MTH2-HTH'!AD$73</f>
        <v>0.73156498928758174</v>
      </c>
      <c r="AI138" s="221">
        <f>'2.b-MTH2-HTH'!AE$73</f>
        <v>0.73156498928758185</v>
      </c>
      <c r="AJ138" s="221">
        <f>'2.b-MTH2-HTH'!AF$73</f>
        <v>0.73156498928758174</v>
      </c>
      <c r="AK138" s="221">
        <f>'2.b-MTH2-HTH'!AG$73</f>
        <v>0.73156498928758174</v>
      </c>
      <c r="AL138" s="221">
        <f>'2.b-MTH2-HTH'!AH$73</f>
        <v>0.73156498928758174</v>
      </c>
      <c r="AM138" s="221">
        <f>'2.b-MTH2-HTH'!AI$73</f>
        <v>0.73156498928758174</v>
      </c>
      <c r="AN138" s="221">
        <f>'2.b-MTH2-HTH'!AJ$73</f>
        <v>0.73156498928758174</v>
      </c>
      <c r="AO138" s="221">
        <f>'2.b-MTH2-HTH'!AK$73</f>
        <v>0.73156498928758174</v>
      </c>
      <c r="AP138" s="221">
        <f>'2.b-MTH2-HTH'!AL$73</f>
        <v>0.73156498928758174</v>
      </c>
      <c r="AQ138" s="221">
        <f>'2.b-MTH2-HTH'!AM$73</f>
        <v>0.73156498928758174</v>
      </c>
      <c r="AR138" s="221">
        <f>'2.b-MTH2-HTH'!AN$73</f>
        <v>0.73156498928758174</v>
      </c>
      <c r="AS138" s="221">
        <f>'2.b-MTH2-HTH'!AO$73</f>
        <v>0.73156498928758174</v>
      </c>
      <c r="AT138" s="221">
        <f>'2.b-MTH2-HTH'!AP$73</f>
        <v>0.73156498928758174</v>
      </c>
      <c r="AU138" s="221">
        <f>'2.b-MTH2-HTH'!AQ$73</f>
        <v>0.73156498928758174</v>
      </c>
      <c r="AV138" s="221">
        <f>'2.b-MTH2-HTH'!AR$73</f>
        <v>0.73156498928758174</v>
      </c>
      <c r="AW138" s="221">
        <f>'2.b-MTH2-HTH'!AS$73</f>
        <v>0.73156498928758174</v>
      </c>
      <c r="AX138" s="221">
        <f>'2.b-MTH2-HTH'!AT$73</f>
        <v>0.73156498928758174</v>
      </c>
      <c r="AY138" s="221">
        <f>'2.b-MTH2-HTH'!AU$73</f>
        <v>0.73156498928758174</v>
      </c>
      <c r="AZ138" s="221">
        <f>'2.b-MTH2-HTH'!AV$73</f>
        <v>0.73156498928758174</v>
      </c>
      <c r="BA138" s="221">
        <f>'2.b-MTH2-HTH'!AW$73</f>
        <v>0.73156498928758174</v>
      </c>
      <c r="BB138" s="221">
        <f>'2.b-MTH2-HTH'!AX$73</f>
        <v>0.73156498928758174</v>
      </c>
      <c r="BC138" s="221">
        <f>'2.b-MTH2-HTH'!AY$73</f>
        <v>0.73156498928758174</v>
      </c>
      <c r="BD138" s="221">
        <f>'2.b-MTH2-HTH'!AZ$73</f>
        <v>0.73156498928758174</v>
      </c>
      <c r="BE138" s="221">
        <f>'2.b-MTH2-HTH'!BA$73</f>
        <v>0.73156498928758174</v>
      </c>
      <c r="BF138" s="221">
        <f>'2.b-MTH2-HTH'!BB$73</f>
        <v>0.73156498928758174</v>
      </c>
      <c r="BG138" s="221">
        <f>'2.b-MTH2-HTH'!BC$73</f>
        <v>0.73156498928758174</v>
      </c>
      <c r="BH138" s="221">
        <f>'2.b-MTH2-HTH'!BD$73</f>
        <v>0.73156498928758174</v>
      </c>
    </row>
    <row r="139" spans="1:60" s="5" customFormat="1" ht="15">
      <c r="A139" s="4" t="s">
        <v>7</v>
      </c>
      <c r="B139" s="4" t="s">
        <v>93</v>
      </c>
      <c r="C139" s="4" t="s">
        <v>17</v>
      </c>
      <c r="D139" s="4"/>
      <c r="E139" s="4"/>
      <c r="F139" s="4" t="s">
        <v>11</v>
      </c>
      <c r="G139" s="4">
        <v>238</v>
      </c>
      <c r="H139" s="4">
        <v>256</v>
      </c>
      <c r="I139" s="4">
        <v>298</v>
      </c>
      <c r="J139" s="4">
        <v>344</v>
      </c>
      <c r="K139" s="4">
        <v>376</v>
      </c>
      <c r="L139" s="4">
        <v>421</v>
      </c>
      <c r="M139" s="4">
        <v>447</v>
      </c>
      <c r="N139" s="4">
        <v>444</v>
      </c>
      <c r="O139" s="4">
        <v>494</v>
      </c>
      <c r="P139" s="4">
        <v>476</v>
      </c>
      <c r="Q139" s="4">
        <v>506</v>
      </c>
      <c r="R139" s="4">
        <v>513</v>
      </c>
      <c r="S139" s="4">
        <v>582</v>
      </c>
      <c r="T139" s="4">
        <v>593</v>
      </c>
      <c r="U139" s="4">
        <v>731</v>
      </c>
      <c r="V139" s="4">
        <v>737</v>
      </c>
      <c r="W139" s="4">
        <v>766</v>
      </c>
      <c r="X139" s="4">
        <v>838</v>
      </c>
      <c r="Y139" s="4">
        <v>821</v>
      </c>
      <c r="Z139" s="4">
        <v>851</v>
      </c>
      <c r="AA139" s="4">
        <v>821</v>
      </c>
      <c r="AB139" s="4">
        <v>750</v>
      </c>
      <c r="AC139" s="4">
        <v>738</v>
      </c>
      <c r="AD139" s="4">
        <v>761</v>
      </c>
      <c r="AE139" s="4">
        <v>801</v>
      </c>
      <c r="AF139" s="4">
        <v>829</v>
      </c>
      <c r="AG139" s="4">
        <v>812</v>
      </c>
      <c r="AH139" s="4">
        <v>865</v>
      </c>
      <c r="AI139" s="4">
        <v>882</v>
      </c>
      <c r="AJ139" s="4">
        <v>915</v>
      </c>
      <c r="AK139" s="4">
        <v>888</v>
      </c>
      <c r="AL139" s="4">
        <v>908</v>
      </c>
      <c r="AM139" s="4">
        <v>877</v>
      </c>
      <c r="AN139" s="4">
        <v>856</v>
      </c>
      <c r="AO139" s="4">
        <v>801</v>
      </c>
      <c r="AP139" s="4">
        <v>762</v>
      </c>
      <c r="AQ139" s="4">
        <v>778</v>
      </c>
      <c r="AR139" s="4">
        <v>852</v>
      </c>
      <c r="AS139" s="4">
        <v>877</v>
      </c>
      <c r="AT139" s="4">
        <v>918</v>
      </c>
      <c r="AU139" s="4">
        <v>1101</v>
      </c>
      <c r="AV139" s="4">
        <v>1064</v>
      </c>
      <c r="AW139" s="4">
        <v>1042</v>
      </c>
      <c r="AX139" s="4">
        <v>1088</v>
      </c>
      <c r="AY139" s="4">
        <v>1133</v>
      </c>
      <c r="AZ139" s="4">
        <v>1151</v>
      </c>
      <c r="BA139" s="4">
        <v>1102</v>
      </c>
      <c r="BB139" s="4">
        <v>1043</v>
      </c>
      <c r="BC139" s="4">
        <v>946</v>
      </c>
      <c r="BD139" s="4">
        <v>761</v>
      </c>
      <c r="BE139" s="4">
        <v>743</v>
      </c>
      <c r="BF139" s="4">
        <v>733</v>
      </c>
      <c r="BG139" s="4">
        <v>723</v>
      </c>
      <c r="BH139" s="4">
        <v>698</v>
      </c>
    </row>
    <row r="140" spans="1:60" s="5" customFormat="1" ht="15">
      <c r="A140" s="4" t="s">
        <v>7</v>
      </c>
      <c r="B140" s="4" t="s">
        <v>93</v>
      </c>
      <c r="C140" s="4" t="s">
        <v>17</v>
      </c>
      <c r="D140" s="4"/>
      <c r="E140" s="4"/>
      <c r="F140" s="4" t="s">
        <v>52</v>
      </c>
      <c r="G140" s="4">
        <v>1.85966557274574E-2</v>
      </c>
      <c r="H140" s="4">
        <v>1.8619535966252099E-2</v>
      </c>
      <c r="I140" s="4">
        <v>2.0241814970791999E-2</v>
      </c>
      <c r="J140" s="4">
        <v>2.13996889580093E-2</v>
      </c>
      <c r="K140" s="4">
        <v>2.18897362752518E-2</v>
      </c>
      <c r="L140" s="4">
        <v>2.34566525518164E-2</v>
      </c>
      <c r="M140" s="4">
        <v>2.22332753046506E-2</v>
      </c>
      <c r="N140" s="4">
        <v>2.0414731711802799E-2</v>
      </c>
      <c r="O140" s="4">
        <v>2.0655628031443399E-2</v>
      </c>
      <c r="P140" s="4">
        <v>1.7657751233445901E-2</v>
      </c>
      <c r="Q140" s="4">
        <v>1.6953695637606399E-2</v>
      </c>
      <c r="R140" s="4">
        <v>1.5645013723696199E-2</v>
      </c>
      <c r="S140" s="4">
        <v>1.7151950960745E-2</v>
      </c>
      <c r="T140" s="4">
        <v>1.5385812879456199E-2</v>
      </c>
      <c r="U140" s="4">
        <v>1.8253552076310301E-2</v>
      </c>
      <c r="V140" s="4">
        <v>1.83397203006022E-2</v>
      </c>
      <c r="W140" s="4">
        <v>1.76644221012822E-2</v>
      </c>
      <c r="X140" s="4">
        <v>1.8730023915424301E-2</v>
      </c>
      <c r="Y140" s="4">
        <v>1.7731415489611699E-2</v>
      </c>
      <c r="Z140" s="4">
        <v>1.7283047990414101E-2</v>
      </c>
      <c r="AA140" s="4">
        <v>1.7063285877584999E-2</v>
      </c>
      <c r="AB140" s="4">
        <v>1.6186468112657799E-2</v>
      </c>
      <c r="AC140" s="4">
        <v>1.6296787015568099E-2</v>
      </c>
      <c r="AD140" s="4">
        <v>1.6370168003958099E-2</v>
      </c>
      <c r="AE140" s="4">
        <v>1.7106611993849299E-2</v>
      </c>
      <c r="AF140" s="4">
        <v>1.74713903348859E-2</v>
      </c>
      <c r="AG140" s="4">
        <v>1.7075683973671499E-2</v>
      </c>
      <c r="AH140" s="4">
        <v>1.7611727578133E-2</v>
      </c>
      <c r="AI140" s="4">
        <v>1.6217707088351602E-2</v>
      </c>
      <c r="AJ140" s="4">
        <v>1.5668613113687301E-2</v>
      </c>
      <c r="AK140" s="4">
        <v>1.4650564244704E-2</v>
      </c>
      <c r="AL140" s="4">
        <v>1.43800579636698E-2</v>
      </c>
      <c r="AM140" s="4">
        <v>1.3734886926016401E-2</v>
      </c>
      <c r="AN140" s="4">
        <v>1.37315922872084E-2</v>
      </c>
      <c r="AO140" s="4">
        <v>1.21893689224354E-2</v>
      </c>
      <c r="AP140" s="4">
        <v>1.10646454086078E-2</v>
      </c>
      <c r="AQ140" s="4">
        <v>1.12273612814777E-2</v>
      </c>
      <c r="AR140" s="4">
        <v>1.1635529334644399E-2</v>
      </c>
      <c r="AS140" s="4">
        <v>1.12593239270262E-2</v>
      </c>
      <c r="AT140" s="4">
        <v>1.14632501685772E-2</v>
      </c>
      <c r="AU140" s="4">
        <v>1.2878397978758199E-2</v>
      </c>
      <c r="AV140" s="4">
        <v>1.18757952541465E-2</v>
      </c>
      <c r="AW140" s="4">
        <v>1.1460498674673599E-2</v>
      </c>
      <c r="AX140" s="4">
        <v>1.1331090721628001E-2</v>
      </c>
      <c r="AY140" s="4">
        <v>1.1400340098407199E-2</v>
      </c>
      <c r="AZ140" s="4">
        <v>1.1278121815473901E-2</v>
      </c>
      <c r="BA140" s="4">
        <v>1.10920986411676E-2</v>
      </c>
      <c r="BB140" s="4">
        <v>1.0251420259086701E-2</v>
      </c>
      <c r="BC140" s="4">
        <v>9.6537507781167993E-3</v>
      </c>
      <c r="BD140" s="4">
        <v>8.3686149447407508E-3</v>
      </c>
      <c r="BE140" s="4">
        <v>8.0552483791929592E-3</v>
      </c>
      <c r="BF140" s="4">
        <v>8.2511594398667204E-3</v>
      </c>
      <c r="BG140" s="4">
        <v>8.5400425230333105E-3</v>
      </c>
      <c r="BH140" s="4">
        <v>8.56935901685635E-3</v>
      </c>
    </row>
    <row r="141" spans="1:60" s="8" customFormat="1" ht="15">
      <c r="A141" s="36" t="s">
        <v>7</v>
      </c>
      <c r="B141" s="36" t="s">
        <v>93</v>
      </c>
      <c r="C141" s="36" t="s">
        <v>17</v>
      </c>
      <c r="D141" s="7" t="s">
        <v>101</v>
      </c>
      <c r="E141" s="7" t="s">
        <v>102</v>
      </c>
      <c r="F141" s="7" t="s">
        <v>12</v>
      </c>
      <c r="G141" s="221">
        <f>'4.c Electricity breakdown'!C34</f>
        <v>0.47499999999999998</v>
      </c>
      <c r="H141" s="221">
        <f>'4.c Electricity breakdown'!D34</f>
        <v>0.47499999999999998</v>
      </c>
      <c r="I141" s="221">
        <f>'4.c Electricity breakdown'!E34</f>
        <v>0.47499999999999998</v>
      </c>
      <c r="J141" s="221">
        <f>'4.c Electricity breakdown'!F34</f>
        <v>0.47499999999999998</v>
      </c>
      <c r="K141" s="221">
        <f>'4.c Electricity breakdown'!G34</f>
        <v>0.47499999999999998</v>
      </c>
      <c r="L141" s="221">
        <f>'4.c Electricity breakdown'!H34</f>
        <v>0.47499999999999998</v>
      </c>
      <c r="M141" s="221">
        <f>'4.c Electricity breakdown'!I34</f>
        <v>0.47499999999999998</v>
      </c>
      <c r="N141" s="221">
        <f>'4.c Electricity breakdown'!J34</f>
        <v>0.47499999999999998</v>
      </c>
      <c r="O141" s="221">
        <f>'4.c Electricity breakdown'!K34</f>
        <v>0.47499999999999998</v>
      </c>
      <c r="P141" s="221">
        <f>'4.c Electricity breakdown'!L34</f>
        <v>0.47499999999999998</v>
      </c>
      <c r="Q141" s="221">
        <f>'4.c Electricity breakdown'!M34</f>
        <v>0.47499999999999998</v>
      </c>
      <c r="R141" s="221">
        <f>'4.c Electricity breakdown'!N34</f>
        <v>0.47499999999999998</v>
      </c>
      <c r="S141" s="221">
        <f>'4.c Electricity breakdown'!O34</f>
        <v>0.47499999999999998</v>
      </c>
      <c r="T141" s="221">
        <f>'4.c Electricity breakdown'!P34</f>
        <v>0.47499999999999998</v>
      </c>
      <c r="U141" s="221">
        <f>'4.c Electricity breakdown'!Q34</f>
        <v>0.47499999999999998</v>
      </c>
      <c r="V141" s="221">
        <f>'4.c Electricity breakdown'!R34</f>
        <v>0.47499999999999998</v>
      </c>
      <c r="W141" s="221">
        <f>'4.c Electricity breakdown'!S34</f>
        <v>0.47499999999999998</v>
      </c>
      <c r="X141" s="221">
        <f>'4.c Electricity breakdown'!T34</f>
        <v>0.47499999999999998</v>
      </c>
      <c r="Y141" s="221">
        <f>'4.c Electricity breakdown'!U34</f>
        <v>0.47499999999999998</v>
      </c>
      <c r="Z141" s="221">
        <f>'4.c Electricity breakdown'!V34</f>
        <v>0.47499999999999998</v>
      </c>
      <c r="AA141" s="221">
        <f>'4.c Electricity breakdown'!W34</f>
        <v>0.47499999999999998</v>
      </c>
      <c r="AB141" s="221">
        <f>'4.c Electricity breakdown'!X34</f>
        <v>0.47499999999999998</v>
      </c>
      <c r="AC141" s="221">
        <f>'4.c Electricity breakdown'!Y34</f>
        <v>0.47499999999999998</v>
      </c>
      <c r="AD141" s="221">
        <f>'4.c Electricity breakdown'!Z34</f>
        <v>0.47499999999999998</v>
      </c>
      <c r="AE141" s="221">
        <f>'4.c Electricity breakdown'!AA34</f>
        <v>0.47499999999999998</v>
      </c>
      <c r="AF141" s="221">
        <f>'4.c Electricity breakdown'!AB34</f>
        <v>0.47499999999999998</v>
      </c>
      <c r="AG141" s="221">
        <f>'4.c Electricity breakdown'!AC34</f>
        <v>0.47499999999999998</v>
      </c>
      <c r="AH141" s="221">
        <f>'4.c Electricity breakdown'!AD34</f>
        <v>0.47499999999999998</v>
      </c>
      <c r="AI141" s="221">
        <f>'4.c Electricity breakdown'!AE34</f>
        <v>0.47499999999999998</v>
      </c>
      <c r="AJ141" s="221">
        <f>'4.c Electricity breakdown'!AF34</f>
        <v>0.47499999999999998</v>
      </c>
      <c r="AK141" s="221">
        <f>'4.c Electricity breakdown'!AG34</f>
        <v>0.47499999999999998</v>
      </c>
      <c r="AL141" s="221">
        <f>'4.c Electricity breakdown'!AH34</f>
        <v>0.47499999999999998</v>
      </c>
      <c r="AM141" s="221">
        <f>'4.c Electricity breakdown'!AI34</f>
        <v>0.47499999999999998</v>
      </c>
      <c r="AN141" s="221">
        <f>'4.c Electricity breakdown'!AJ34</f>
        <v>0.47499999999999998</v>
      </c>
      <c r="AO141" s="221">
        <f>'4.c Electricity breakdown'!AK34</f>
        <v>0.47499999999999998</v>
      </c>
      <c r="AP141" s="221">
        <f>'4.c Electricity breakdown'!AL34</f>
        <v>0.47499999999999998</v>
      </c>
      <c r="AQ141" s="221">
        <f>'4.c Electricity breakdown'!AM34</f>
        <v>0.47499999999999998</v>
      </c>
      <c r="AR141" s="221">
        <f>'4.c Electricity breakdown'!AN34</f>
        <v>0.47499999999999998</v>
      </c>
      <c r="AS141" s="221">
        <f>'4.c Electricity breakdown'!AO34</f>
        <v>0.47499999999999998</v>
      </c>
      <c r="AT141" s="221">
        <f>'4.c Electricity breakdown'!AP34</f>
        <v>0.47499999999999998</v>
      </c>
      <c r="AU141" s="221">
        <f>'4.c Electricity breakdown'!AQ34</f>
        <v>0.47499999999999998</v>
      </c>
      <c r="AV141" s="221">
        <f>'4.c Electricity breakdown'!AR34</f>
        <v>0.47499999999999998</v>
      </c>
      <c r="AW141" s="221">
        <f>'4.c Electricity breakdown'!AS34</f>
        <v>0.47499999999999998</v>
      </c>
      <c r="AX141" s="221">
        <f>'4.c Electricity breakdown'!AT34</f>
        <v>0.47499999999999998</v>
      </c>
      <c r="AY141" s="221">
        <f>'4.c Electricity breakdown'!AU34</f>
        <v>0.47499999999999998</v>
      </c>
      <c r="AZ141" s="221">
        <f>'4.c Electricity breakdown'!AV34</f>
        <v>0.47499999999999998</v>
      </c>
      <c r="BA141" s="221">
        <f>'4.c Electricity breakdown'!AW34</f>
        <v>0.47499999999999998</v>
      </c>
      <c r="BB141" s="221">
        <f>'4.c Electricity breakdown'!AX34</f>
        <v>0.47499999999999998</v>
      </c>
      <c r="BC141" s="221">
        <f>'4.c Electricity breakdown'!AY34</f>
        <v>0.47499999999999998</v>
      </c>
      <c r="BD141" s="221">
        <f>'4.c Electricity breakdown'!AZ34</f>
        <v>0.47499999999999998</v>
      </c>
      <c r="BE141" s="221">
        <f>'4.c Electricity breakdown'!BA34</f>
        <v>0.47499999999999998</v>
      </c>
      <c r="BF141" s="221">
        <f>'4.c Electricity breakdown'!BB34</f>
        <v>0.47499999999999998</v>
      </c>
      <c r="BG141" s="221">
        <f>'4.c Electricity breakdown'!BC34</f>
        <v>0.47499999999999998</v>
      </c>
      <c r="BH141" s="221">
        <f>'4.c Electricity breakdown'!BD34</f>
        <v>0.47499999999999998</v>
      </c>
    </row>
    <row r="142" spans="1:60" s="8" customFormat="1" ht="15">
      <c r="A142" s="36" t="s">
        <v>7</v>
      </c>
      <c r="B142" s="36" t="s">
        <v>93</v>
      </c>
      <c r="C142" s="36" t="s">
        <v>17</v>
      </c>
      <c r="D142" s="7" t="s">
        <v>101</v>
      </c>
      <c r="E142" s="7" t="s">
        <v>102</v>
      </c>
      <c r="F142" s="7" t="s">
        <v>13</v>
      </c>
      <c r="G142" s="221">
        <f>'4.b Electricity other'!C51</f>
        <v>0.77500000000000002</v>
      </c>
      <c r="H142" s="221">
        <f>'4.b Electricity other'!D51</f>
        <v>0.77749999999999997</v>
      </c>
      <c r="I142" s="221">
        <f>'4.b Electricity other'!E51</f>
        <v>0.78</v>
      </c>
      <c r="J142" s="221">
        <f>'4.b Electricity other'!F51</f>
        <v>0.78249999999999997</v>
      </c>
      <c r="K142" s="221">
        <f>'4.b Electricity other'!G51</f>
        <v>0.78500000000000003</v>
      </c>
      <c r="L142" s="221">
        <f>'4.b Electricity other'!H51</f>
        <v>0.78749999999999998</v>
      </c>
      <c r="M142" s="221">
        <f>'4.b Electricity other'!I51</f>
        <v>0.79</v>
      </c>
      <c r="N142" s="221">
        <f>'4.b Electricity other'!J51</f>
        <v>0.79249999999999998</v>
      </c>
      <c r="O142" s="221">
        <f>'4.b Electricity other'!K51</f>
        <v>0.79500000000000004</v>
      </c>
      <c r="P142" s="221">
        <f>'4.b Electricity other'!L51</f>
        <v>0.79749999999999999</v>
      </c>
      <c r="Q142" s="221">
        <f>'4.b Electricity other'!M51</f>
        <v>0.8</v>
      </c>
      <c r="R142" s="221">
        <f>'4.b Electricity other'!N51</f>
        <v>0.80249999999999999</v>
      </c>
      <c r="S142" s="221">
        <f>'4.b Electricity other'!O51</f>
        <v>0.80500000000000005</v>
      </c>
      <c r="T142" s="221">
        <f>'4.b Electricity other'!P51</f>
        <v>0.8075</v>
      </c>
      <c r="U142" s="221">
        <f>'4.b Electricity other'!Q51</f>
        <v>0.81</v>
      </c>
      <c r="V142" s="221">
        <f>'4.b Electricity other'!R51</f>
        <v>0.8125</v>
      </c>
      <c r="W142" s="221">
        <f>'4.b Electricity other'!S51</f>
        <v>0.81499999999999995</v>
      </c>
      <c r="X142" s="221">
        <f>'4.b Electricity other'!T51</f>
        <v>0.8175</v>
      </c>
      <c r="Y142" s="221">
        <f>'4.b Electricity other'!U51</f>
        <v>0.82</v>
      </c>
      <c r="Z142" s="221">
        <f>'4.b Electricity other'!V51</f>
        <v>0.82250000000000001</v>
      </c>
      <c r="AA142" s="221">
        <f>'4.b Electricity other'!W51</f>
        <v>0.82499999999999996</v>
      </c>
      <c r="AB142" s="221">
        <f>'4.b Electricity other'!X51</f>
        <v>0.82750000000000001</v>
      </c>
      <c r="AC142" s="221">
        <f>'4.b Electricity other'!Y51</f>
        <v>0.83</v>
      </c>
      <c r="AD142" s="221">
        <f>'4.b Electricity other'!Z51</f>
        <v>0.83250000000000002</v>
      </c>
      <c r="AE142" s="221">
        <f>'4.b Electricity other'!AA51</f>
        <v>0.83499999999999996</v>
      </c>
      <c r="AF142" s="221">
        <f>'4.b Electricity other'!AB51</f>
        <v>0.83750000000000002</v>
      </c>
      <c r="AG142" s="221">
        <f>'4.b Electricity other'!AC51</f>
        <v>0.84</v>
      </c>
      <c r="AH142" s="221">
        <f>'4.b Electricity other'!AD51</f>
        <v>0.84250000000000003</v>
      </c>
      <c r="AI142" s="221">
        <f>'4.b Electricity other'!AE51</f>
        <v>0.84499999999999997</v>
      </c>
      <c r="AJ142" s="221">
        <f>'4.b Electricity other'!AF51</f>
        <v>0.84750000000000003</v>
      </c>
      <c r="AK142" s="221">
        <f>'4.b Electricity other'!AG51</f>
        <v>0.85</v>
      </c>
      <c r="AL142" s="221">
        <f>'4.b Electricity other'!AH51</f>
        <v>0.85250000000000004</v>
      </c>
      <c r="AM142" s="221">
        <f>'4.b Electricity other'!AI51</f>
        <v>0.85499999999999998</v>
      </c>
      <c r="AN142" s="221">
        <f>'4.b Electricity other'!AJ51</f>
        <v>0.85750000000000004</v>
      </c>
      <c r="AO142" s="221">
        <f>'4.b Electricity other'!AK51</f>
        <v>0.86</v>
      </c>
      <c r="AP142" s="221">
        <f>'4.b Electricity other'!AL51</f>
        <v>0.86250000000000004</v>
      </c>
      <c r="AQ142" s="221">
        <f>'4.b Electricity other'!AM51</f>
        <v>0.86499999999999999</v>
      </c>
      <c r="AR142" s="221">
        <f>'4.b Electricity other'!AN51</f>
        <v>0.86750000000000005</v>
      </c>
      <c r="AS142" s="221">
        <f>'4.b Electricity other'!AO51</f>
        <v>0.87</v>
      </c>
      <c r="AT142" s="221">
        <f>'4.b Electricity other'!AP51</f>
        <v>0.87250000000000005</v>
      </c>
      <c r="AU142" s="221">
        <f>'4.b Electricity other'!AQ51</f>
        <v>0.875</v>
      </c>
      <c r="AV142" s="221">
        <f>'4.b Electricity other'!AR51</f>
        <v>0.87749999999999995</v>
      </c>
      <c r="AW142" s="221">
        <f>'4.b Electricity other'!AS51</f>
        <v>0.88</v>
      </c>
      <c r="AX142" s="221">
        <f>'4.b Electricity other'!AT51</f>
        <v>0.88249999999999995</v>
      </c>
      <c r="AY142" s="221">
        <f>'4.b Electricity other'!AU51</f>
        <v>0.88500000000000001</v>
      </c>
      <c r="AZ142" s="221">
        <f>'4.b Electricity other'!AV51</f>
        <v>0.88749999999999996</v>
      </c>
      <c r="BA142" s="221">
        <f>'4.b Electricity other'!AW51</f>
        <v>0.89</v>
      </c>
      <c r="BB142" s="221">
        <f>'4.b Electricity other'!AX51</f>
        <v>0.89249999999999996</v>
      </c>
      <c r="BC142" s="221">
        <f>'4.b Electricity other'!AY51</f>
        <v>0.89500000000000002</v>
      </c>
      <c r="BD142" s="221">
        <f>'4.b Electricity other'!AZ51</f>
        <v>0.89749999999999996</v>
      </c>
      <c r="BE142" s="221">
        <f>'4.b Electricity other'!BA51</f>
        <v>0.9</v>
      </c>
      <c r="BF142" s="221">
        <f>'4.b Electricity other'!BB51</f>
        <v>0.90348327224386804</v>
      </c>
      <c r="BG142" s="221">
        <f>'4.b Electricity other'!BC51</f>
        <v>0.90615494311707101</v>
      </c>
      <c r="BH142" s="221">
        <f>'4.b Electricity other'!BD51</f>
        <v>0.90867316757219896</v>
      </c>
    </row>
    <row r="143" spans="1:60" s="8" customFormat="1" ht="15">
      <c r="A143" s="36" t="s">
        <v>7</v>
      </c>
      <c r="B143" s="36" t="s">
        <v>93</v>
      </c>
      <c r="C143" s="36" t="s">
        <v>17</v>
      </c>
      <c r="D143" s="7" t="s">
        <v>101</v>
      </c>
      <c r="E143" s="7" t="s">
        <v>102</v>
      </c>
      <c r="F143" s="7" t="s">
        <v>14</v>
      </c>
      <c r="G143" s="221">
        <f>'4.b Electricity other'!C55</f>
        <v>1</v>
      </c>
      <c r="H143" s="221">
        <f>'4.b Electricity other'!D55</f>
        <v>1</v>
      </c>
      <c r="I143" s="221">
        <f>'4.b Electricity other'!E55</f>
        <v>1</v>
      </c>
      <c r="J143" s="221">
        <f>'4.b Electricity other'!F55</f>
        <v>1</v>
      </c>
      <c r="K143" s="221">
        <f>'4.b Electricity other'!G55</f>
        <v>1</v>
      </c>
      <c r="L143" s="221">
        <f>'4.b Electricity other'!H55</f>
        <v>1</v>
      </c>
      <c r="M143" s="221">
        <f>'4.b Electricity other'!I55</f>
        <v>1</v>
      </c>
      <c r="N143" s="221">
        <f>'4.b Electricity other'!J55</f>
        <v>1</v>
      </c>
      <c r="O143" s="221">
        <f>'4.b Electricity other'!K55</f>
        <v>1</v>
      </c>
      <c r="P143" s="221">
        <f>'4.b Electricity other'!L55</f>
        <v>1</v>
      </c>
      <c r="Q143" s="221">
        <f>'4.b Electricity other'!M55</f>
        <v>1</v>
      </c>
      <c r="R143" s="221">
        <f>'4.b Electricity other'!N55</f>
        <v>1</v>
      </c>
      <c r="S143" s="221">
        <f>'4.b Electricity other'!O55</f>
        <v>1</v>
      </c>
      <c r="T143" s="221">
        <f>'4.b Electricity other'!P55</f>
        <v>1</v>
      </c>
      <c r="U143" s="221">
        <f>'4.b Electricity other'!Q55</f>
        <v>1</v>
      </c>
      <c r="V143" s="221">
        <f>'4.b Electricity other'!R55</f>
        <v>1</v>
      </c>
      <c r="W143" s="221">
        <f>'4.b Electricity other'!S55</f>
        <v>1</v>
      </c>
      <c r="X143" s="221">
        <f>'4.b Electricity other'!T55</f>
        <v>1</v>
      </c>
      <c r="Y143" s="221">
        <f>'4.b Electricity other'!U55</f>
        <v>1</v>
      </c>
      <c r="Z143" s="221">
        <f>'4.b Electricity other'!V55</f>
        <v>1</v>
      </c>
      <c r="AA143" s="221">
        <f>'4.b Electricity other'!W55</f>
        <v>1</v>
      </c>
      <c r="AB143" s="221">
        <f>'4.b Electricity other'!X55</f>
        <v>1</v>
      </c>
      <c r="AC143" s="221">
        <f>'4.b Electricity other'!Y55</f>
        <v>1</v>
      </c>
      <c r="AD143" s="221">
        <f>'4.b Electricity other'!Z55</f>
        <v>1</v>
      </c>
      <c r="AE143" s="221">
        <f>'4.b Electricity other'!AA55</f>
        <v>1</v>
      </c>
      <c r="AF143" s="221">
        <f>'4.b Electricity other'!AB55</f>
        <v>1</v>
      </c>
      <c r="AG143" s="221">
        <f>'4.b Electricity other'!AC55</f>
        <v>1</v>
      </c>
      <c r="AH143" s="221">
        <f>'4.b Electricity other'!AD55</f>
        <v>1</v>
      </c>
      <c r="AI143" s="221">
        <f>'4.b Electricity other'!AE55</f>
        <v>1</v>
      </c>
      <c r="AJ143" s="221">
        <f>'4.b Electricity other'!AF55</f>
        <v>1</v>
      </c>
      <c r="AK143" s="221">
        <f>'4.b Electricity other'!AG55</f>
        <v>1</v>
      </c>
      <c r="AL143" s="221">
        <f>'4.b Electricity other'!AH55</f>
        <v>1</v>
      </c>
      <c r="AM143" s="221">
        <f>'4.b Electricity other'!AI55</f>
        <v>1</v>
      </c>
      <c r="AN143" s="221">
        <f>'4.b Electricity other'!AJ55</f>
        <v>1</v>
      </c>
      <c r="AO143" s="221">
        <f>'4.b Electricity other'!AK55</f>
        <v>1</v>
      </c>
      <c r="AP143" s="221">
        <f>'4.b Electricity other'!AL55</f>
        <v>1</v>
      </c>
      <c r="AQ143" s="221">
        <f>'4.b Electricity other'!AM55</f>
        <v>1</v>
      </c>
      <c r="AR143" s="221">
        <f>'4.b Electricity other'!AN55</f>
        <v>1</v>
      </c>
      <c r="AS143" s="221">
        <f>'4.b Electricity other'!AO55</f>
        <v>1</v>
      </c>
      <c r="AT143" s="221">
        <f>'4.b Electricity other'!AP55</f>
        <v>1</v>
      </c>
      <c r="AU143" s="221">
        <f>'4.b Electricity other'!AQ55</f>
        <v>1</v>
      </c>
      <c r="AV143" s="221">
        <f>'4.b Electricity other'!AR55</f>
        <v>1</v>
      </c>
      <c r="AW143" s="221">
        <f>'4.b Electricity other'!AS55</f>
        <v>1</v>
      </c>
      <c r="AX143" s="221">
        <f>'4.b Electricity other'!AT55</f>
        <v>1</v>
      </c>
      <c r="AY143" s="221">
        <f>'4.b Electricity other'!AU55</f>
        <v>1</v>
      </c>
      <c r="AZ143" s="221">
        <f>'4.b Electricity other'!AV55</f>
        <v>1</v>
      </c>
      <c r="BA143" s="221">
        <f>'4.b Electricity other'!AW55</f>
        <v>1</v>
      </c>
      <c r="BB143" s="221">
        <f>'4.b Electricity other'!AX55</f>
        <v>1</v>
      </c>
      <c r="BC143" s="221">
        <f>'4.b Electricity other'!AY55</f>
        <v>1</v>
      </c>
      <c r="BD143" s="221">
        <f>'4.b Electricity other'!AZ55</f>
        <v>1</v>
      </c>
      <c r="BE143" s="221">
        <f>'4.b Electricity other'!BA55</f>
        <v>1</v>
      </c>
      <c r="BF143" s="221">
        <f>'4.b Electricity other'!BB55</f>
        <v>1</v>
      </c>
      <c r="BG143" s="221">
        <f>'4.b Electricity other'!BC55</f>
        <v>1</v>
      </c>
      <c r="BH143" s="221">
        <f>'4.b Electricity other'!BD55</f>
        <v>1</v>
      </c>
    </row>
    <row r="144" spans="1:60" s="8" customFormat="1" ht="15">
      <c r="A144" s="36" t="s">
        <v>7</v>
      </c>
      <c r="B144" s="36" t="s">
        <v>93</v>
      </c>
      <c r="C144" s="36" t="s">
        <v>17</v>
      </c>
      <c r="D144" s="17" t="s">
        <v>103</v>
      </c>
      <c r="E144" s="17" t="s">
        <v>104</v>
      </c>
      <c r="F144" s="7" t="s">
        <v>12</v>
      </c>
      <c r="G144" s="221">
        <f>'4.c Electricity breakdown'!C33/3</f>
        <v>0.15833333333333333</v>
      </c>
      <c r="H144" s="221">
        <f>'4.c Electricity breakdown'!D33/3</f>
        <v>0.15833333333333333</v>
      </c>
      <c r="I144" s="221">
        <f>'4.c Electricity breakdown'!E33/3</f>
        <v>0.15833333333333333</v>
      </c>
      <c r="J144" s="221">
        <f>'4.c Electricity breakdown'!F33/3</f>
        <v>0.15833333333333333</v>
      </c>
      <c r="K144" s="221">
        <f>'4.c Electricity breakdown'!G33/3</f>
        <v>0.15833333333333333</v>
      </c>
      <c r="L144" s="221">
        <f>'4.c Electricity breakdown'!H33/3</f>
        <v>0.15833333333333333</v>
      </c>
      <c r="M144" s="221">
        <f>'4.c Electricity breakdown'!I33/3</f>
        <v>0.15833333333333333</v>
      </c>
      <c r="N144" s="221">
        <f>'4.c Electricity breakdown'!J33/3</f>
        <v>0.15833333333333333</v>
      </c>
      <c r="O144" s="221">
        <f>'4.c Electricity breakdown'!K33/3</f>
        <v>0.15833333333333333</v>
      </c>
      <c r="P144" s="221">
        <f>'4.c Electricity breakdown'!L33/3</f>
        <v>0.15833333333333333</v>
      </c>
      <c r="Q144" s="221">
        <f>'4.c Electricity breakdown'!M33/3</f>
        <v>0.15833333333333333</v>
      </c>
      <c r="R144" s="221">
        <f>'4.c Electricity breakdown'!N33/3</f>
        <v>0.15833333333333333</v>
      </c>
      <c r="S144" s="221">
        <f>'4.c Electricity breakdown'!O33/3</f>
        <v>0.15833333333333333</v>
      </c>
      <c r="T144" s="221">
        <f>'4.c Electricity breakdown'!P33/3</f>
        <v>0.15833333333333333</v>
      </c>
      <c r="U144" s="221">
        <f>'4.c Electricity breakdown'!Q33/3</f>
        <v>0.15833333333333333</v>
      </c>
      <c r="V144" s="221">
        <f>'4.c Electricity breakdown'!R33/3</f>
        <v>0.15833333333333333</v>
      </c>
      <c r="W144" s="221">
        <f>'4.c Electricity breakdown'!S33/3</f>
        <v>0.15833333333333333</v>
      </c>
      <c r="X144" s="221">
        <f>'4.c Electricity breakdown'!T33/3</f>
        <v>0.15833333333333333</v>
      </c>
      <c r="Y144" s="221">
        <f>'4.c Electricity breakdown'!U33/3</f>
        <v>0.15833333333333333</v>
      </c>
      <c r="Z144" s="221">
        <f>'4.c Electricity breakdown'!V33/3</f>
        <v>0.15833333333333333</v>
      </c>
      <c r="AA144" s="221">
        <f>'4.c Electricity breakdown'!W33/3</f>
        <v>0.15833333333333333</v>
      </c>
      <c r="AB144" s="221">
        <f>'4.c Electricity breakdown'!X33/3</f>
        <v>0.15833333333333333</v>
      </c>
      <c r="AC144" s="221">
        <f>'4.c Electricity breakdown'!Y33/3</f>
        <v>0.15833333333333333</v>
      </c>
      <c r="AD144" s="221">
        <f>'4.c Electricity breakdown'!Z33/3</f>
        <v>0.15833333333333333</v>
      </c>
      <c r="AE144" s="221">
        <f>'4.c Electricity breakdown'!AA33/3</f>
        <v>0.15833333333333333</v>
      </c>
      <c r="AF144" s="221">
        <f>'4.c Electricity breakdown'!AB33/3</f>
        <v>0.15833333333333333</v>
      </c>
      <c r="AG144" s="221">
        <f>'4.c Electricity breakdown'!AC33/3</f>
        <v>0.15833333333333333</v>
      </c>
      <c r="AH144" s="221">
        <f>'4.c Electricity breakdown'!AD33/3</f>
        <v>0.15833333333333333</v>
      </c>
      <c r="AI144" s="221">
        <f>'4.c Electricity breakdown'!AE33/3</f>
        <v>0.15833333333333333</v>
      </c>
      <c r="AJ144" s="221">
        <f>'4.c Electricity breakdown'!AF33/3</f>
        <v>0.15833333333333333</v>
      </c>
      <c r="AK144" s="221">
        <f>'4.c Electricity breakdown'!AG33/3</f>
        <v>0.15833333333333333</v>
      </c>
      <c r="AL144" s="221">
        <f>'4.c Electricity breakdown'!AH33/3</f>
        <v>0.15833333333333333</v>
      </c>
      <c r="AM144" s="221">
        <f>'4.c Electricity breakdown'!AI33/3</f>
        <v>0.15833333333333333</v>
      </c>
      <c r="AN144" s="221">
        <f>'4.c Electricity breakdown'!AJ33/3</f>
        <v>0.15833333333333333</v>
      </c>
      <c r="AO144" s="221">
        <f>'4.c Electricity breakdown'!AK33/3</f>
        <v>0.15833333333333333</v>
      </c>
      <c r="AP144" s="221">
        <f>'4.c Electricity breakdown'!AL33/3</f>
        <v>0.15833333333333333</v>
      </c>
      <c r="AQ144" s="221">
        <f>'4.c Electricity breakdown'!AM33/3</f>
        <v>0.15833333333333333</v>
      </c>
      <c r="AR144" s="221">
        <f>'4.c Electricity breakdown'!AN33/3</f>
        <v>0.15833333333333333</v>
      </c>
      <c r="AS144" s="221">
        <f>'4.c Electricity breakdown'!AO33/3</f>
        <v>0.15833333333333333</v>
      </c>
      <c r="AT144" s="221">
        <f>'4.c Electricity breakdown'!AP33/3</f>
        <v>0.15833333333333333</v>
      </c>
      <c r="AU144" s="221">
        <f>'4.c Electricity breakdown'!AQ33/3</f>
        <v>0.15833333333333333</v>
      </c>
      <c r="AV144" s="221">
        <f>'4.c Electricity breakdown'!AR33/3</f>
        <v>0.15833333333333333</v>
      </c>
      <c r="AW144" s="221">
        <f>'4.c Electricity breakdown'!AS33/3</f>
        <v>0.15833333333333333</v>
      </c>
      <c r="AX144" s="221">
        <f>'4.c Electricity breakdown'!AT33/3</f>
        <v>0.15833333333333333</v>
      </c>
      <c r="AY144" s="221">
        <f>'4.c Electricity breakdown'!AU33/3</f>
        <v>0.15833333333333333</v>
      </c>
      <c r="AZ144" s="221">
        <f>'4.c Electricity breakdown'!AV33/3</f>
        <v>0.15833333333333333</v>
      </c>
      <c r="BA144" s="221">
        <f>'4.c Electricity breakdown'!AW33/3</f>
        <v>0.15833333333333333</v>
      </c>
      <c r="BB144" s="221">
        <f>'4.c Electricity breakdown'!AX33/3</f>
        <v>0.15833333333333333</v>
      </c>
      <c r="BC144" s="221">
        <f>'4.c Electricity breakdown'!AY33/3</f>
        <v>0.15833333333333333</v>
      </c>
      <c r="BD144" s="221">
        <f>'4.c Electricity breakdown'!AZ33/3</f>
        <v>0.15833333333333333</v>
      </c>
      <c r="BE144" s="221">
        <f>'4.c Electricity breakdown'!BA33/3</f>
        <v>0.15833333333333333</v>
      </c>
      <c r="BF144" s="221">
        <f>'4.c Electricity breakdown'!BB33/3</f>
        <v>0.15833333333333333</v>
      </c>
      <c r="BG144" s="221">
        <f>'4.c Electricity breakdown'!BC33/3</f>
        <v>0.15833333333333333</v>
      </c>
      <c r="BH144" s="221">
        <f>'4.c Electricity breakdown'!BD33/3</f>
        <v>0.15833333333333333</v>
      </c>
    </row>
    <row r="145" spans="1:60" s="8" customFormat="1" ht="15">
      <c r="A145" s="36" t="s">
        <v>7</v>
      </c>
      <c r="B145" s="36" t="s">
        <v>93</v>
      </c>
      <c r="C145" s="36" t="s">
        <v>17</v>
      </c>
      <c r="D145" s="17" t="s">
        <v>103</v>
      </c>
      <c r="E145" s="17" t="s">
        <v>104</v>
      </c>
      <c r="F145" s="7" t="s">
        <v>13</v>
      </c>
      <c r="G145" s="221">
        <f>'4.a Electric heating'!C47</f>
        <v>6.5331263943499529E-2</v>
      </c>
      <c r="H145" s="221">
        <f>'4.a Electric heating'!D47</f>
        <v>6.8532876370061224E-2</v>
      </c>
      <c r="I145" s="221">
        <f>'4.a Electric heating'!E47</f>
        <v>7.1734488796622031E-2</v>
      </c>
      <c r="J145" s="221">
        <f>'4.a Electric heating'!F47</f>
        <v>7.4936101223183726E-2</v>
      </c>
      <c r="K145" s="221">
        <f>'4.a Electric heating'!G47</f>
        <v>7.8137713649744533E-2</v>
      </c>
      <c r="L145" s="221">
        <f>'4.a Electric heating'!H47</f>
        <v>8.1339326076306229E-2</v>
      </c>
      <c r="M145" s="221">
        <f>'4.a Electric heating'!I47</f>
        <v>8.4540938502867036E-2</v>
      </c>
      <c r="N145" s="221">
        <f>'4.a Electric heating'!J47</f>
        <v>8.7742550929428731E-2</v>
      </c>
      <c r="O145" s="221">
        <f>'4.a Electric heating'!K47</f>
        <v>9.0944163355989538E-2</v>
      </c>
      <c r="P145" s="221">
        <f>'4.a Electric heating'!L47</f>
        <v>9.4145775782551233E-2</v>
      </c>
      <c r="Q145" s="221">
        <f>'4.a Electric heating'!M47</f>
        <v>9.4112519231784542E-2</v>
      </c>
      <c r="R145" s="221">
        <f>'4.a Electric heating'!N47</f>
        <v>9.9828112054210896E-2</v>
      </c>
      <c r="S145" s="221">
        <f>'4.a Electric heating'!O47</f>
        <v>0.10001908025992153</v>
      </c>
      <c r="T145" s="221">
        <f>'4.a Electric heating'!P47</f>
        <v>0.1077506340119737</v>
      </c>
      <c r="U145" s="221">
        <f>'4.a Electric heating'!Q47</f>
        <v>0.11371237383917139</v>
      </c>
      <c r="V145" s="221">
        <f>'4.a Electric heating'!R47</f>
        <v>0.11866559603672551</v>
      </c>
      <c r="W145" s="221">
        <f>'4.a Electric heating'!S47</f>
        <v>0.12001946124982064</v>
      </c>
      <c r="X145" s="221">
        <f>'4.a Electric heating'!T47</f>
        <v>0.12126533801019942</v>
      </c>
      <c r="Y145" s="221">
        <f>'4.a Electric heating'!U47</f>
        <v>0.12253735204527143</v>
      </c>
      <c r="Z145" s="221">
        <f>'4.a Electric heating'!V47</f>
        <v>0.12383633457578669</v>
      </c>
      <c r="AA145" s="221">
        <f>'4.a Electric heating'!W47</f>
        <v>0.12516315244624154</v>
      </c>
      <c r="AB145" s="221">
        <f>'4.a Electric heating'!X47</f>
        <v>0.12643228587880875</v>
      </c>
      <c r="AC145" s="221">
        <f>'4.a Electric heating'!Y47</f>
        <v>0.14072350184323351</v>
      </c>
      <c r="AD145" s="221">
        <f>'4.a Electric heating'!Z47</f>
        <v>0.14050650081099503</v>
      </c>
      <c r="AE145" s="221">
        <f>'4.a Electric heating'!AA47</f>
        <v>0.14367922824866267</v>
      </c>
      <c r="AF145" s="221">
        <f>'4.a Electric heating'!AB47</f>
        <v>0.13497139623359219</v>
      </c>
      <c r="AG145" s="221">
        <f>'4.a Electric heating'!AC47</f>
        <v>0.13295689778234457</v>
      </c>
      <c r="AH145" s="221">
        <f>'4.a Electric heating'!AD47</f>
        <v>0.14275820755476099</v>
      </c>
      <c r="AI145" s="221">
        <f>'4.a Electric heating'!AE47</f>
        <v>0.15253616697631997</v>
      </c>
      <c r="AJ145" s="221">
        <f>'4.a Electric heating'!AF47</f>
        <v>0.14748530052015044</v>
      </c>
      <c r="AK145" s="221">
        <f>'4.a Electric heating'!AG47</f>
        <v>0.16021784444994758</v>
      </c>
      <c r="AL145" s="221">
        <f>'4.a Electric heating'!AH47</f>
        <v>0.16935574432351874</v>
      </c>
      <c r="AM145" s="221">
        <f>'4.a Electric heating'!AI47</f>
        <v>0.17816224302834172</v>
      </c>
      <c r="AN145" s="221">
        <f>'4.a Electric heating'!AJ47</f>
        <v>0.18179820717177725</v>
      </c>
      <c r="AO145" s="221">
        <f>'4.a Electric heating'!AK47</f>
        <v>0.1879348555151284</v>
      </c>
      <c r="AP145" s="221">
        <f>'4.a Electric heating'!AL47</f>
        <v>0.18558566982118929</v>
      </c>
      <c r="AQ145" s="221">
        <f>'4.a Electric heating'!AM47</f>
        <v>0.19795804780926857</v>
      </c>
      <c r="AR145" s="221">
        <f>'4.a Electric heating'!AN47</f>
        <v>0.1970821272437408</v>
      </c>
      <c r="AS145" s="221">
        <f>'4.a Electric heating'!AO47</f>
        <v>0.20813346148170761</v>
      </c>
      <c r="AT145" s="221">
        <f>'4.a Electric heating'!AP47</f>
        <v>0.19884178909413142</v>
      </c>
      <c r="AU145" s="221">
        <f>'4.a Electric heating'!AQ47</f>
        <v>0.20620629980132144</v>
      </c>
      <c r="AV145" s="221">
        <f>'4.a Electric heating'!AR47</f>
        <v>0.20245709435038836</v>
      </c>
      <c r="AW145" s="221">
        <f>'4.a Electric heating'!AS47</f>
        <v>0.21209790836707351</v>
      </c>
      <c r="AX145" s="221">
        <f>'4.a Electric heating'!AT47</f>
        <v>0.21941162934524844</v>
      </c>
      <c r="AY145" s="221">
        <f>'4.a Electric heating'!AU47</f>
        <v>0.22270280378542717</v>
      </c>
      <c r="AZ145" s="221">
        <f>'4.a Electric heating'!AV47</f>
        <v>0.22495232705598706</v>
      </c>
      <c r="BA145" s="221">
        <f>'4.a Electric heating'!AW47</f>
        <v>0.22841313208761763</v>
      </c>
      <c r="BB145" s="221">
        <f>'4.a Electric heating'!AX47</f>
        <v>0.22959051936641978</v>
      </c>
      <c r="BC145" s="221">
        <f>'4.a Electric heating'!AY47</f>
        <v>0.22270280378542717</v>
      </c>
      <c r="BD145" s="221">
        <f>'4.a Electric heating'!AZ47</f>
        <v>0.22049782553012592</v>
      </c>
      <c r="BE145" s="221">
        <f>'4.a Electric heating'!BA47</f>
        <v>0.22495232705598706</v>
      </c>
      <c r="BF145" s="221">
        <f>'4.a Electric heating'!BB47</f>
        <v>0.22270280378542714</v>
      </c>
      <c r="BG145" s="221">
        <f>'4.a Electric heating'!BC47</f>
        <v>0.23442400398466015</v>
      </c>
      <c r="BH145" s="221">
        <f>'4.a Electric heating'!BD47</f>
        <v>0.21727102808334356</v>
      </c>
    </row>
    <row r="146" spans="1:60" s="8" customFormat="1" ht="15">
      <c r="A146" s="36" t="s">
        <v>7</v>
      </c>
      <c r="B146" s="36" t="s">
        <v>93</v>
      </c>
      <c r="C146" s="36" t="s">
        <v>17</v>
      </c>
      <c r="D146" s="17" t="s">
        <v>103</v>
      </c>
      <c r="E146" s="17" t="s">
        <v>104</v>
      </c>
      <c r="F146" s="7" t="s">
        <v>14</v>
      </c>
      <c r="G146" s="221">
        <f>'2.b-MTH2-HTH'!C61</f>
        <v>0.3911634117171473</v>
      </c>
      <c r="H146" s="221">
        <f>'2.b-MTH2-HTH'!D61</f>
        <v>0.3911634117171473</v>
      </c>
      <c r="I146" s="221">
        <f>'2.b-MTH2-HTH'!E61</f>
        <v>0.3911634117171473</v>
      </c>
      <c r="J146" s="221">
        <f>'2.b-MTH2-HTH'!F61</f>
        <v>0.3911634117171473</v>
      </c>
      <c r="K146" s="221">
        <f>'2.b-MTH2-HTH'!G61</f>
        <v>0.3911634117171473</v>
      </c>
      <c r="L146" s="221">
        <f>'2.b-MTH2-HTH'!H61</f>
        <v>0.3911634117171473</v>
      </c>
      <c r="M146" s="221">
        <f>'2.b-MTH2-HTH'!I61</f>
        <v>0.3911634117171473</v>
      </c>
      <c r="N146" s="221">
        <f>'2.b-MTH2-HTH'!J61</f>
        <v>0.3911634117171473</v>
      </c>
      <c r="O146" s="221">
        <f>'2.b-MTH2-HTH'!K61</f>
        <v>0.39116341171714725</v>
      </c>
      <c r="P146" s="221">
        <f>'2.b-MTH2-HTH'!L61</f>
        <v>0.3911634117171473</v>
      </c>
      <c r="Q146" s="221">
        <f>'2.b-MTH2-HTH'!M61</f>
        <v>0.3911634117171473</v>
      </c>
      <c r="R146" s="221">
        <f>'2.b-MTH2-HTH'!N61</f>
        <v>0.3911634117171473</v>
      </c>
      <c r="S146" s="221">
        <f>'2.b-MTH2-HTH'!O61</f>
        <v>0.39116341171714725</v>
      </c>
      <c r="T146" s="221">
        <f>'2.b-MTH2-HTH'!P61</f>
        <v>0.39116341171714725</v>
      </c>
      <c r="U146" s="221">
        <f>'2.b-MTH2-HTH'!Q61</f>
        <v>0.3911634117171473</v>
      </c>
      <c r="V146" s="221">
        <f>'2.b-MTH2-HTH'!R61</f>
        <v>0.3911634117171473</v>
      </c>
      <c r="W146" s="221">
        <f>'2.b-MTH2-HTH'!S61</f>
        <v>0.3911634117171473</v>
      </c>
      <c r="X146" s="221">
        <f>'2.b-MTH2-HTH'!T61</f>
        <v>0.3911634117171473</v>
      </c>
      <c r="Y146" s="221">
        <f>'2.b-MTH2-HTH'!U61</f>
        <v>0.3911634117171473</v>
      </c>
      <c r="Z146" s="221">
        <f>'2.b-MTH2-HTH'!V61</f>
        <v>0.3911634117171473</v>
      </c>
      <c r="AA146" s="221">
        <f>'2.b-MTH2-HTH'!W61</f>
        <v>0.3911634117171473</v>
      </c>
      <c r="AB146" s="221">
        <f>'2.b-MTH2-HTH'!X61</f>
        <v>0.3911634117171473</v>
      </c>
      <c r="AC146" s="221">
        <f>'2.b-MTH2-HTH'!Y61</f>
        <v>0.3911634117171473</v>
      </c>
      <c r="AD146" s="221">
        <f>'2.b-MTH2-HTH'!Z61</f>
        <v>0.3911634117171473</v>
      </c>
      <c r="AE146" s="221">
        <f>'2.b-MTH2-HTH'!AA61</f>
        <v>0.3911634117171473</v>
      </c>
      <c r="AF146" s="221">
        <f>'2.b-MTH2-HTH'!AB61</f>
        <v>0.3911634117171473</v>
      </c>
      <c r="AG146" s="221">
        <f>'2.b-MTH2-HTH'!AC61</f>
        <v>0.3911634117171473</v>
      </c>
      <c r="AH146" s="221">
        <f>'2.b-MTH2-HTH'!AD61</f>
        <v>0.3911634117171473</v>
      </c>
      <c r="AI146" s="221">
        <f>'2.b-MTH2-HTH'!AE61</f>
        <v>0.39116341171714736</v>
      </c>
      <c r="AJ146" s="221">
        <f>'2.b-MTH2-HTH'!AF61</f>
        <v>0.3911634117171473</v>
      </c>
      <c r="AK146" s="221">
        <f>'2.b-MTH2-HTH'!AG61</f>
        <v>0.3911634117171473</v>
      </c>
      <c r="AL146" s="221">
        <f>'2.b-MTH2-HTH'!AH61</f>
        <v>0.3911634117171473</v>
      </c>
      <c r="AM146" s="221">
        <f>'2.b-MTH2-HTH'!AI61</f>
        <v>0.3911634117171473</v>
      </c>
      <c r="AN146" s="221">
        <f>'2.b-MTH2-HTH'!AJ61</f>
        <v>0.3911634117171473</v>
      </c>
      <c r="AO146" s="221">
        <f>'2.b-MTH2-HTH'!AK61</f>
        <v>0.3911634117171473</v>
      </c>
      <c r="AP146" s="221">
        <f>'2.b-MTH2-HTH'!AL61</f>
        <v>0.3911634117171473</v>
      </c>
      <c r="AQ146" s="221">
        <f>'2.b-MTH2-HTH'!AM61</f>
        <v>0.3911634117171473</v>
      </c>
      <c r="AR146" s="221">
        <f>'2.b-MTH2-HTH'!AN61</f>
        <v>0.3911634117171473</v>
      </c>
      <c r="AS146" s="221">
        <f>'2.b-MTH2-HTH'!AO61</f>
        <v>0.3911634117171473</v>
      </c>
      <c r="AT146" s="221">
        <f>'2.b-MTH2-HTH'!AP61</f>
        <v>0.3911634117171473</v>
      </c>
      <c r="AU146" s="221">
        <f>'2.b-MTH2-HTH'!AQ61</f>
        <v>0.3911634117171473</v>
      </c>
      <c r="AV146" s="221">
        <f>'2.b-MTH2-HTH'!AR61</f>
        <v>0.3911634117171473</v>
      </c>
      <c r="AW146" s="221">
        <f>'2.b-MTH2-HTH'!AS61</f>
        <v>0.3911634117171473</v>
      </c>
      <c r="AX146" s="221">
        <f>'2.b-MTH2-HTH'!AT61</f>
        <v>0.3911634117171473</v>
      </c>
      <c r="AY146" s="221">
        <f>'2.b-MTH2-HTH'!AU61</f>
        <v>0.3911634117171473</v>
      </c>
      <c r="AZ146" s="221">
        <f>'2.b-MTH2-HTH'!AV61</f>
        <v>0.3911634117171473</v>
      </c>
      <c r="BA146" s="221">
        <f>'2.b-MTH2-HTH'!AW61</f>
        <v>0.3911634117171473</v>
      </c>
      <c r="BB146" s="221">
        <f>'2.b-MTH2-HTH'!AX61</f>
        <v>0.3911634117171473</v>
      </c>
      <c r="BC146" s="221">
        <f>'2.b-MTH2-HTH'!AY61</f>
        <v>0.3911634117171473</v>
      </c>
      <c r="BD146" s="221">
        <f>'2.b-MTH2-HTH'!AZ61</f>
        <v>0.3911634117171473</v>
      </c>
      <c r="BE146" s="221">
        <f>'2.b-MTH2-HTH'!BA61</f>
        <v>0.3911634117171473</v>
      </c>
      <c r="BF146" s="221">
        <f>'2.b-MTH2-HTH'!BB61</f>
        <v>0.3911634117171473</v>
      </c>
      <c r="BG146" s="221">
        <f>'2.b-MTH2-HTH'!BC61</f>
        <v>0.3911634117171473</v>
      </c>
      <c r="BH146" s="221">
        <f>'2.b-MTH2-HTH'!BD61</f>
        <v>0.3911634117171473</v>
      </c>
    </row>
    <row r="147" spans="1:60" s="8" customFormat="1" ht="15">
      <c r="A147" s="36" t="s">
        <v>7</v>
      </c>
      <c r="B147" s="36" t="s">
        <v>93</v>
      </c>
      <c r="C147" s="36" t="s">
        <v>17</v>
      </c>
      <c r="D147" s="18" t="s">
        <v>103</v>
      </c>
      <c r="E147" s="18" t="s">
        <v>806</v>
      </c>
      <c r="F147" s="7" t="s">
        <v>12</v>
      </c>
      <c r="G147" s="221">
        <f>'4.c Electricity breakdown'!C33/3</f>
        <v>0.15833333333333333</v>
      </c>
      <c r="H147" s="221">
        <f>'4.c Electricity breakdown'!D33/3</f>
        <v>0.15833333333333333</v>
      </c>
      <c r="I147" s="221">
        <f>'4.c Electricity breakdown'!E33/3</f>
        <v>0.15833333333333333</v>
      </c>
      <c r="J147" s="221">
        <f>'4.c Electricity breakdown'!F33/3</f>
        <v>0.15833333333333333</v>
      </c>
      <c r="K147" s="221">
        <f>'4.c Electricity breakdown'!G33/3</f>
        <v>0.15833333333333333</v>
      </c>
      <c r="L147" s="221">
        <f>'4.c Electricity breakdown'!H33/3</f>
        <v>0.15833333333333333</v>
      </c>
      <c r="M147" s="221">
        <f>'4.c Electricity breakdown'!I33/3</f>
        <v>0.15833333333333333</v>
      </c>
      <c r="N147" s="221">
        <f>'4.c Electricity breakdown'!J33/3</f>
        <v>0.15833333333333333</v>
      </c>
      <c r="O147" s="221">
        <f>'4.c Electricity breakdown'!K33/3</f>
        <v>0.15833333333333333</v>
      </c>
      <c r="P147" s="221">
        <f>'4.c Electricity breakdown'!L33/3</f>
        <v>0.15833333333333333</v>
      </c>
      <c r="Q147" s="221">
        <f>'4.c Electricity breakdown'!M33/3</f>
        <v>0.15833333333333333</v>
      </c>
      <c r="R147" s="221">
        <f>'4.c Electricity breakdown'!N33/3</f>
        <v>0.15833333333333333</v>
      </c>
      <c r="S147" s="221">
        <f>'4.c Electricity breakdown'!O33/3</f>
        <v>0.15833333333333333</v>
      </c>
      <c r="T147" s="221">
        <f>'4.c Electricity breakdown'!P33/3</f>
        <v>0.15833333333333333</v>
      </c>
      <c r="U147" s="221">
        <f>'4.c Electricity breakdown'!Q33/3</f>
        <v>0.15833333333333333</v>
      </c>
      <c r="V147" s="221">
        <f>'4.c Electricity breakdown'!R33/3</f>
        <v>0.15833333333333333</v>
      </c>
      <c r="W147" s="221">
        <f>'4.c Electricity breakdown'!S33/3</f>
        <v>0.15833333333333333</v>
      </c>
      <c r="X147" s="221">
        <f>'4.c Electricity breakdown'!T33/3</f>
        <v>0.15833333333333333</v>
      </c>
      <c r="Y147" s="221">
        <f>'4.c Electricity breakdown'!U33/3</f>
        <v>0.15833333333333333</v>
      </c>
      <c r="Z147" s="221">
        <f>'4.c Electricity breakdown'!V33/3</f>
        <v>0.15833333333333333</v>
      </c>
      <c r="AA147" s="221">
        <f>'4.c Electricity breakdown'!W33/3</f>
        <v>0.15833333333333333</v>
      </c>
      <c r="AB147" s="221">
        <f>'4.c Electricity breakdown'!X33/3</f>
        <v>0.15833333333333333</v>
      </c>
      <c r="AC147" s="221">
        <f>'4.c Electricity breakdown'!Y33/3</f>
        <v>0.15833333333333333</v>
      </c>
      <c r="AD147" s="221">
        <f>'4.c Electricity breakdown'!Z33/3</f>
        <v>0.15833333333333333</v>
      </c>
      <c r="AE147" s="221">
        <f>'4.c Electricity breakdown'!AA33/3</f>
        <v>0.15833333333333333</v>
      </c>
      <c r="AF147" s="221">
        <f>'4.c Electricity breakdown'!AB33/3</f>
        <v>0.15833333333333333</v>
      </c>
      <c r="AG147" s="221">
        <f>'4.c Electricity breakdown'!AC33/3</f>
        <v>0.15833333333333333</v>
      </c>
      <c r="AH147" s="221">
        <f>'4.c Electricity breakdown'!AD33/3</f>
        <v>0.15833333333333333</v>
      </c>
      <c r="AI147" s="221">
        <f>'4.c Electricity breakdown'!AE33/3</f>
        <v>0.15833333333333333</v>
      </c>
      <c r="AJ147" s="221">
        <f>'4.c Electricity breakdown'!AF33/3</f>
        <v>0.15833333333333333</v>
      </c>
      <c r="AK147" s="221">
        <f>'4.c Electricity breakdown'!AG33/3</f>
        <v>0.15833333333333333</v>
      </c>
      <c r="AL147" s="221">
        <f>'4.c Electricity breakdown'!AH33/3</f>
        <v>0.15833333333333333</v>
      </c>
      <c r="AM147" s="221">
        <f>'4.c Electricity breakdown'!AI33/3</f>
        <v>0.15833333333333333</v>
      </c>
      <c r="AN147" s="221">
        <f>'4.c Electricity breakdown'!AJ33/3</f>
        <v>0.15833333333333333</v>
      </c>
      <c r="AO147" s="221">
        <f>'4.c Electricity breakdown'!AK33/3</f>
        <v>0.15833333333333333</v>
      </c>
      <c r="AP147" s="221">
        <f>'4.c Electricity breakdown'!AL33/3</f>
        <v>0.15833333333333333</v>
      </c>
      <c r="AQ147" s="221">
        <f>'4.c Electricity breakdown'!AM33/3</f>
        <v>0.15833333333333333</v>
      </c>
      <c r="AR147" s="221">
        <f>'4.c Electricity breakdown'!AN33/3</f>
        <v>0.15833333333333333</v>
      </c>
      <c r="AS147" s="221">
        <f>'4.c Electricity breakdown'!AO33/3</f>
        <v>0.15833333333333333</v>
      </c>
      <c r="AT147" s="221">
        <f>'4.c Electricity breakdown'!AP33/3</f>
        <v>0.15833333333333333</v>
      </c>
      <c r="AU147" s="221">
        <f>'4.c Electricity breakdown'!AQ33/3</f>
        <v>0.15833333333333333</v>
      </c>
      <c r="AV147" s="221">
        <f>'4.c Electricity breakdown'!AR33/3</f>
        <v>0.15833333333333333</v>
      </c>
      <c r="AW147" s="221">
        <f>'4.c Electricity breakdown'!AS33/3</f>
        <v>0.15833333333333333</v>
      </c>
      <c r="AX147" s="221">
        <f>'4.c Electricity breakdown'!AT33/3</f>
        <v>0.15833333333333333</v>
      </c>
      <c r="AY147" s="221">
        <f>'4.c Electricity breakdown'!AU33/3</f>
        <v>0.15833333333333333</v>
      </c>
      <c r="AZ147" s="221">
        <f>'4.c Electricity breakdown'!AV33/3</f>
        <v>0.15833333333333333</v>
      </c>
      <c r="BA147" s="221">
        <f>'4.c Electricity breakdown'!AW33/3</f>
        <v>0.15833333333333333</v>
      </c>
      <c r="BB147" s="221">
        <f>'4.c Electricity breakdown'!AX33/3</f>
        <v>0.15833333333333333</v>
      </c>
      <c r="BC147" s="221">
        <f>'4.c Electricity breakdown'!AY33/3</f>
        <v>0.15833333333333333</v>
      </c>
      <c r="BD147" s="221">
        <f>'4.c Electricity breakdown'!AZ33/3</f>
        <v>0.15833333333333333</v>
      </c>
      <c r="BE147" s="221">
        <f>'4.c Electricity breakdown'!BA33/3</f>
        <v>0.15833333333333333</v>
      </c>
      <c r="BF147" s="221">
        <f>'4.c Electricity breakdown'!BB33/3</f>
        <v>0.15833333333333333</v>
      </c>
      <c r="BG147" s="221">
        <f>'4.c Electricity breakdown'!BC33/3</f>
        <v>0.15833333333333333</v>
      </c>
      <c r="BH147" s="221">
        <f>'4.c Electricity breakdown'!BD33/3</f>
        <v>0.15833333333333333</v>
      </c>
    </row>
    <row r="148" spans="1:60" s="8" customFormat="1" ht="15">
      <c r="A148" s="36" t="s">
        <v>7</v>
      </c>
      <c r="B148" s="36" t="s">
        <v>93</v>
      </c>
      <c r="C148" s="36" t="s">
        <v>17</v>
      </c>
      <c r="D148" s="18" t="s">
        <v>103</v>
      </c>
      <c r="E148" s="18" t="s">
        <v>806</v>
      </c>
      <c r="F148" s="7" t="s">
        <v>13</v>
      </c>
      <c r="G148" s="221">
        <f>'4.a Electric heating'!C47</f>
        <v>6.5331263943499529E-2</v>
      </c>
      <c r="H148" s="221">
        <f>'4.a Electric heating'!D47</f>
        <v>6.8532876370061224E-2</v>
      </c>
      <c r="I148" s="221">
        <f>'4.a Electric heating'!E47</f>
        <v>7.1734488796622031E-2</v>
      </c>
      <c r="J148" s="221">
        <f>'4.a Electric heating'!F47</f>
        <v>7.4936101223183726E-2</v>
      </c>
      <c r="K148" s="221">
        <f>'4.a Electric heating'!G47</f>
        <v>7.8137713649744533E-2</v>
      </c>
      <c r="L148" s="221">
        <f>'4.a Electric heating'!H47</f>
        <v>8.1339326076306229E-2</v>
      </c>
      <c r="M148" s="221">
        <f>'4.a Electric heating'!I47</f>
        <v>8.4540938502867036E-2</v>
      </c>
      <c r="N148" s="221">
        <f>'4.a Electric heating'!J47</f>
        <v>8.7742550929428731E-2</v>
      </c>
      <c r="O148" s="221">
        <f>'4.a Electric heating'!K47</f>
        <v>9.0944163355989538E-2</v>
      </c>
      <c r="P148" s="221">
        <f>'4.a Electric heating'!L47</f>
        <v>9.4145775782551233E-2</v>
      </c>
      <c r="Q148" s="221">
        <f>'4.a Electric heating'!M47</f>
        <v>9.4112519231784542E-2</v>
      </c>
      <c r="R148" s="221">
        <f>'4.a Electric heating'!N47</f>
        <v>9.9828112054210896E-2</v>
      </c>
      <c r="S148" s="221">
        <f>'4.a Electric heating'!O47</f>
        <v>0.10001908025992153</v>
      </c>
      <c r="T148" s="221">
        <f>'4.a Electric heating'!P47</f>
        <v>0.1077506340119737</v>
      </c>
      <c r="U148" s="221">
        <f>'4.a Electric heating'!Q47</f>
        <v>0.11371237383917139</v>
      </c>
      <c r="V148" s="221">
        <f>'4.a Electric heating'!R47</f>
        <v>0.11866559603672551</v>
      </c>
      <c r="W148" s="221">
        <f>'4.a Electric heating'!S47</f>
        <v>0.12001946124982064</v>
      </c>
      <c r="X148" s="221">
        <f>'4.a Electric heating'!T47</f>
        <v>0.12126533801019942</v>
      </c>
      <c r="Y148" s="221">
        <f>'4.a Electric heating'!U47</f>
        <v>0.12253735204527143</v>
      </c>
      <c r="Z148" s="221">
        <f>'4.a Electric heating'!V47</f>
        <v>0.12383633457578669</v>
      </c>
      <c r="AA148" s="221">
        <f>'4.a Electric heating'!W47</f>
        <v>0.12516315244624154</v>
      </c>
      <c r="AB148" s="221">
        <f>'4.a Electric heating'!X47</f>
        <v>0.12643228587880875</v>
      </c>
      <c r="AC148" s="221">
        <f>'4.a Electric heating'!Y47</f>
        <v>0.14072350184323351</v>
      </c>
      <c r="AD148" s="221">
        <f>'4.a Electric heating'!Z47</f>
        <v>0.14050650081099503</v>
      </c>
      <c r="AE148" s="221">
        <f>'4.a Electric heating'!AA47</f>
        <v>0.14367922824866267</v>
      </c>
      <c r="AF148" s="221">
        <f>'4.a Electric heating'!AB47</f>
        <v>0.13497139623359219</v>
      </c>
      <c r="AG148" s="221">
        <f>'4.a Electric heating'!AC47</f>
        <v>0.13295689778234457</v>
      </c>
      <c r="AH148" s="221">
        <f>'4.a Electric heating'!AD47</f>
        <v>0.14275820755476099</v>
      </c>
      <c r="AI148" s="221">
        <f>'4.a Electric heating'!AE47</f>
        <v>0.15253616697631997</v>
      </c>
      <c r="AJ148" s="221">
        <f>'4.a Electric heating'!AF47</f>
        <v>0.14748530052015044</v>
      </c>
      <c r="AK148" s="221">
        <f>'4.a Electric heating'!AG47</f>
        <v>0.16021784444994758</v>
      </c>
      <c r="AL148" s="221">
        <f>'4.a Electric heating'!AH47</f>
        <v>0.16935574432351874</v>
      </c>
      <c r="AM148" s="221">
        <f>'4.a Electric heating'!AI47</f>
        <v>0.17816224302834172</v>
      </c>
      <c r="AN148" s="221">
        <f>'4.a Electric heating'!AJ47</f>
        <v>0.18179820717177725</v>
      </c>
      <c r="AO148" s="221">
        <f>'4.a Electric heating'!AK47</f>
        <v>0.1879348555151284</v>
      </c>
      <c r="AP148" s="221">
        <f>'4.a Electric heating'!AL47</f>
        <v>0.18558566982118929</v>
      </c>
      <c r="AQ148" s="221">
        <f>'4.a Electric heating'!AM47</f>
        <v>0.19795804780926857</v>
      </c>
      <c r="AR148" s="221">
        <f>'4.a Electric heating'!AN47</f>
        <v>0.1970821272437408</v>
      </c>
      <c r="AS148" s="221">
        <f>'4.a Electric heating'!AO47</f>
        <v>0.20813346148170761</v>
      </c>
      <c r="AT148" s="221">
        <f>'4.a Electric heating'!AP47</f>
        <v>0.19884178909413142</v>
      </c>
      <c r="AU148" s="221">
        <f>'4.a Electric heating'!AQ47</f>
        <v>0.20620629980132144</v>
      </c>
      <c r="AV148" s="221">
        <f>'4.a Electric heating'!AR47</f>
        <v>0.20245709435038836</v>
      </c>
      <c r="AW148" s="221">
        <f>'4.a Electric heating'!AS47</f>
        <v>0.21209790836707351</v>
      </c>
      <c r="AX148" s="221">
        <f>'4.a Electric heating'!AT47</f>
        <v>0.21941162934524844</v>
      </c>
      <c r="AY148" s="221">
        <f>'4.a Electric heating'!AU47</f>
        <v>0.22270280378542717</v>
      </c>
      <c r="AZ148" s="221">
        <f>'4.a Electric heating'!AV47</f>
        <v>0.22495232705598706</v>
      </c>
      <c r="BA148" s="221">
        <f>'4.a Electric heating'!AW47</f>
        <v>0.22841313208761763</v>
      </c>
      <c r="BB148" s="221">
        <f>'4.a Electric heating'!AX47</f>
        <v>0.22959051936641978</v>
      </c>
      <c r="BC148" s="221">
        <f>'4.a Electric heating'!AY47</f>
        <v>0.22270280378542717</v>
      </c>
      <c r="BD148" s="221">
        <f>'4.a Electric heating'!AZ47</f>
        <v>0.22049782553012592</v>
      </c>
      <c r="BE148" s="221">
        <f>'4.a Electric heating'!BA47</f>
        <v>0.22495232705598706</v>
      </c>
      <c r="BF148" s="221">
        <f>'4.a Electric heating'!BB47</f>
        <v>0.22270280378542714</v>
      </c>
      <c r="BG148" s="221">
        <f>'4.a Electric heating'!BC47</f>
        <v>0.23442400398466015</v>
      </c>
      <c r="BH148" s="221">
        <f>'4.a Electric heating'!BD47</f>
        <v>0.21727102808334356</v>
      </c>
    </row>
    <row r="149" spans="1:60" s="8" customFormat="1" ht="15">
      <c r="A149" s="36" t="s">
        <v>7</v>
      </c>
      <c r="B149" s="36" t="s">
        <v>93</v>
      </c>
      <c r="C149" s="36" t="s">
        <v>17</v>
      </c>
      <c r="D149" s="18" t="s">
        <v>103</v>
      </c>
      <c r="E149" s="18" t="s">
        <v>806</v>
      </c>
      <c r="F149" s="7" t="s">
        <v>14</v>
      </c>
      <c r="G149" s="221">
        <f>'2.b-MTH2-HTH'!C67</f>
        <v>0.67007841522529721</v>
      </c>
      <c r="H149" s="221">
        <f>'2.b-MTH2-HTH'!D67</f>
        <v>0.67007841522529721</v>
      </c>
      <c r="I149" s="221">
        <f>'2.b-MTH2-HTH'!E67</f>
        <v>0.67007841522529721</v>
      </c>
      <c r="J149" s="221">
        <f>'2.b-MTH2-HTH'!F67</f>
        <v>0.67007841522529721</v>
      </c>
      <c r="K149" s="221">
        <f>'2.b-MTH2-HTH'!G67</f>
        <v>0.67007841522529721</v>
      </c>
      <c r="L149" s="221">
        <f>'2.b-MTH2-HTH'!H67</f>
        <v>0.67007841522529721</v>
      </c>
      <c r="M149" s="221">
        <f>'2.b-MTH2-HTH'!I67</f>
        <v>0.67007841522529721</v>
      </c>
      <c r="N149" s="221">
        <f>'2.b-MTH2-HTH'!J67</f>
        <v>0.67007841522529721</v>
      </c>
      <c r="O149" s="221">
        <f>'2.b-MTH2-HTH'!K67</f>
        <v>0.67007841522529721</v>
      </c>
      <c r="P149" s="221">
        <f>'2.b-MTH2-HTH'!L67</f>
        <v>0.67007841522529721</v>
      </c>
      <c r="Q149" s="221">
        <f>'2.b-MTH2-HTH'!M67</f>
        <v>0.67007841522529721</v>
      </c>
      <c r="R149" s="221">
        <f>'2.b-MTH2-HTH'!N67</f>
        <v>0.67007841522529721</v>
      </c>
      <c r="S149" s="221">
        <f>'2.b-MTH2-HTH'!O67</f>
        <v>0.67007841522529721</v>
      </c>
      <c r="T149" s="221">
        <f>'2.b-MTH2-HTH'!P67</f>
        <v>0.67007841522529721</v>
      </c>
      <c r="U149" s="221">
        <f>'2.b-MTH2-HTH'!Q67</f>
        <v>0.67007841522529721</v>
      </c>
      <c r="V149" s="221">
        <f>'2.b-MTH2-HTH'!R67</f>
        <v>0.6700784152252971</v>
      </c>
      <c r="W149" s="221">
        <f>'2.b-MTH2-HTH'!S67</f>
        <v>0.67007841522529721</v>
      </c>
      <c r="X149" s="221">
        <f>'2.b-MTH2-HTH'!T67</f>
        <v>0.67007841522529721</v>
      </c>
      <c r="Y149" s="221">
        <f>'2.b-MTH2-HTH'!U67</f>
        <v>0.6700784152252971</v>
      </c>
      <c r="Z149" s="221">
        <f>'2.b-MTH2-HTH'!V67</f>
        <v>0.67007841522529721</v>
      </c>
      <c r="AA149" s="221">
        <f>'2.b-MTH2-HTH'!W67</f>
        <v>0.67007841522529721</v>
      </c>
      <c r="AB149" s="221">
        <f>'2.b-MTH2-HTH'!X67</f>
        <v>0.67007841522529721</v>
      </c>
      <c r="AC149" s="221">
        <f>'2.b-MTH2-HTH'!Y67</f>
        <v>0.67007841522529721</v>
      </c>
      <c r="AD149" s="221">
        <f>'2.b-MTH2-HTH'!Z67</f>
        <v>0.67007841522529721</v>
      </c>
      <c r="AE149" s="221">
        <f>'2.b-MTH2-HTH'!AA67</f>
        <v>0.67007841522529721</v>
      </c>
      <c r="AF149" s="221">
        <f>'2.b-MTH2-HTH'!AB67</f>
        <v>0.6700784152252971</v>
      </c>
      <c r="AG149" s="221">
        <f>'2.b-MTH2-HTH'!AC67</f>
        <v>0.67007841522529721</v>
      </c>
      <c r="AH149" s="221">
        <f>'2.b-MTH2-HTH'!AD67</f>
        <v>0.67007841522529721</v>
      </c>
      <c r="AI149" s="221">
        <f>'2.b-MTH2-HTH'!AE67</f>
        <v>0.67007841522529721</v>
      </c>
      <c r="AJ149" s="221">
        <f>'2.b-MTH2-HTH'!AF67</f>
        <v>0.67007841522529721</v>
      </c>
      <c r="AK149" s="221">
        <f>'2.b-MTH2-HTH'!AG67</f>
        <v>0.67007841522529732</v>
      </c>
      <c r="AL149" s="221">
        <f>'2.b-MTH2-HTH'!AH67</f>
        <v>0.67007841522529721</v>
      </c>
      <c r="AM149" s="221">
        <f>'2.b-MTH2-HTH'!AI67</f>
        <v>0.67007841522529721</v>
      </c>
      <c r="AN149" s="221">
        <f>'2.b-MTH2-HTH'!AJ67</f>
        <v>0.67007841522529721</v>
      </c>
      <c r="AO149" s="221">
        <f>'2.b-MTH2-HTH'!AK67</f>
        <v>0.67007841522529721</v>
      </c>
      <c r="AP149" s="221">
        <f>'2.b-MTH2-HTH'!AL67</f>
        <v>0.67007841522529721</v>
      </c>
      <c r="AQ149" s="221">
        <f>'2.b-MTH2-HTH'!AM67</f>
        <v>0.67007841522529721</v>
      </c>
      <c r="AR149" s="221">
        <f>'2.b-MTH2-HTH'!AN67</f>
        <v>0.67007841522529721</v>
      </c>
      <c r="AS149" s="221">
        <f>'2.b-MTH2-HTH'!AO67</f>
        <v>0.67007841522529721</v>
      </c>
      <c r="AT149" s="221">
        <f>'2.b-MTH2-HTH'!AP67</f>
        <v>0.67007841522529721</v>
      </c>
      <c r="AU149" s="221">
        <f>'2.b-MTH2-HTH'!AQ67</f>
        <v>0.67007841522529721</v>
      </c>
      <c r="AV149" s="221">
        <f>'2.b-MTH2-HTH'!AR67</f>
        <v>0.67007841522529721</v>
      </c>
      <c r="AW149" s="221">
        <f>'2.b-MTH2-HTH'!AS67</f>
        <v>0.67007841522529721</v>
      </c>
      <c r="AX149" s="221">
        <f>'2.b-MTH2-HTH'!AT67</f>
        <v>0.67007841522529721</v>
      </c>
      <c r="AY149" s="221">
        <f>'2.b-MTH2-HTH'!AU67</f>
        <v>0.67007841522529721</v>
      </c>
      <c r="AZ149" s="221">
        <f>'2.b-MTH2-HTH'!AV67</f>
        <v>0.67007841522529721</v>
      </c>
      <c r="BA149" s="221">
        <f>'2.b-MTH2-HTH'!AW67</f>
        <v>0.67007841522529721</v>
      </c>
      <c r="BB149" s="221">
        <f>'2.b-MTH2-HTH'!AX67</f>
        <v>0.67007841522529721</v>
      </c>
      <c r="BC149" s="221">
        <f>'2.b-MTH2-HTH'!AY67</f>
        <v>0.67007841522529721</v>
      </c>
      <c r="BD149" s="221">
        <f>'2.b-MTH2-HTH'!AZ67</f>
        <v>0.67007841522529721</v>
      </c>
      <c r="BE149" s="221">
        <f>'2.b-MTH2-HTH'!BA67</f>
        <v>0.67007841522529721</v>
      </c>
      <c r="BF149" s="221">
        <f>'2.b-MTH2-HTH'!BB67</f>
        <v>0.67007841522529721</v>
      </c>
      <c r="BG149" s="221">
        <f>'2.b-MTH2-HTH'!BC67</f>
        <v>0.67007841522529721</v>
      </c>
      <c r="BH149" s="221">
        <f>'2.b-MTH2-HTH'!BD67</f>
        <v>0.67007841522529721</v>
      </c>
    </row>
    <row r="150" spans="1:60" s="8" customFormat="1" ht="15">
      <c r="A150" s="36" t="s">
        <v>7</v>
      </c>
      <c r="B150" s="36" t="s">
        <v>93</v>
      </c>
      <c r="C150" s="36" t="s">
        <v>17</v>
      </c>
      <c r="D150" s="18" t="s">
        <v>103</v>
      </c>
      <c r="E150" s="18" t="s">
        <v>805</v>
      </c>
      <c r="F150" s="7" t="s">
        <v>12</v>
      </c>
      <c r="G150" s="221">
        <f>'4.c Electricity breakdown'!C33/3</f>
        <v>0.15833333333333333</v>
      </c>
      <c r="H150" s="221">
        <f>'4.c Electricity breakdown'!D33/3</f>
        <v>0.15833333333333333</v>
      </c>
      <c r="I150" s="221">
        <f>'4.c Electricity breakdown'!E33/3</f>
        <v>0.15833333333333333</v>
      </c>
      <c r="J150" s="221">
        <f>'4.c Electricity breakdown'!F33/3</f>
        <v>0.15833333333333333</v>
      </c>
      <c r="K150" s="221">
        <f>'4.c Electricity breakdown'!G33/3</f>
        <v>0.15833333333333333</v>
      </c>
      <c r="L150" s="221">
        <f>'4.c Electricity breakdown'!H33/3</f>
        <v>0.15833333333333333</v>
      </c>
      <c r="M150" s="221">
        <f>'4.c Electricity breakdown'!I33/3</f>
        <v>0.15833333333333333</v>
      </c>
      <c r="N150" s="221">
        <f>'4.c Electricity breakdown'!J33/3</f>
        <v>0.15833333333333333</v>
      </c>
      <c r="O150" s="221">
        <f>'4.c Electricity breakdown'!K33/3</f>
        <v>0.15833333333333333</v>
      </c>
      <c r="P150" s="221">
        <f>'4.c Electricity breakdown'!L33/3</f>
        <v>0.15833333333333333</v>
      </c>
      <c r="Q150" s="221">
        <f>'4.c Electricity breakdown'!M33/3</f>
        <v>0.15833333333333333</v>
      </c>
      <c r="R150" s="221">
        <f>'4.c Electricity breakdown'!N33/3</f>
        <v>0.15833333333333333</v>
      </c>
      <c r="S150" s="221">
        <f>'4.c Electricity breakdown'!O33/3</f>
        <v>0.15833333333333333</v>
      </c>
      <c r="T150" s="221">
        <f>'4.c Electricity breakdown'!P33/3</f>
        <v>0.15833333333333333</v>
      </c>
      <c r="U150" s="221">
        <f>'4.c Electricity breakdown'!Q33/3</f>
        <v>0.15833333333333333</v>
      </c>
      <c r="V150" s="221">
        <f>'4.c Electricity breakdown'!R33/3</f>
        <v>0.15833333333333333</v>
      </c>
      <c r="W150" s="221">
        <f>'4.c Electricity breakdown'!S33/3</f>
        <v>0.15833333333333333</v>
      </c>
      <c r="X150" s="221">
        <f>'4.c Electricity breakdown'!T33/3</f>
        <v>0.15833333333333333</v>
      </c>
      <c r="Y150" s="221">
        <f>'4.c Electricity breakdown'!U33/3</f>
        <v>0.15833333333333333</v>
      </c>
      <c r="Z150" s="221">
        <f>'4.c Electricity breakdown'!V33/3</f>
        <v>0.15833333333333333</v>
      </c>
      <c r="AA150" s="221">
        <f>'4.c Electricity breakdown'!W33/3</f>
        <v>0.15833333333333333</v>
      </c>
      <c r="AB150" s="221">
        <f>'4.c Electricity breakdown'!X33/3</f>
        <v>0.15833333333333333</v>
      </c>
      <c r="AC150" s="221">
        <f>'4.c Electricity breakdown'!Y33/3</f>
        <v>0.15833333333333333</v>
      </c>
      <c r="AD150" s="221">
        <f>'4.c Electricity breakdown'!Z33/3</f>
        <v>0.15833333333333333</v>
      </c>
      <c r="AE150" s="221">
        <f>'4.c Electricity breakdown'!AA33/3</f>
        <v>0.15833333333333333</v>
      </c>
      <c r="AF150" s="221">
        <f>'4.c Electricity breakdown'!AB33/3</f>
        <v>0.15833333333333333</v>
      </c>
      <c r="AG150" s="221">
        <f>'4.c Electricity breakdown'!AC33/3</f>
        <v>0.15833333333333333</v>
      </c>
      <c r="AH150" s="221">
        <f>'4.c Electricity breakdown'!AD33/3</f>
        <v>0.15833333333333333</v>
      </c>
      <c r="AI150" s="221">
        <f>'4.c Electricity breakdown'!AE33/3</f>
        <v>0.15833333333333333</v>
      </c>
      <c r="AJ150" s="221">
        <f>'4.c Electricity breakdown'!AF33/3</f>
        <v>0.15833333333333333</v>
      </c>
      <c r="AK150" s="221">
        <f>'4.c Electricity breakdown'!AG33/3</f>
        <v>0.15833333333333333</v>
      </c>
      <c r="AL150" s="221">
        <f>'4.c Electricity breakdown'!AH33/3</f>
        <v>0.15833333333333333</v>
      </c>
      <c r="AM150" s="221">
        <f>'4.c Electricity breakdown'!AI33/3</f>
        <v>0.15833333333333333</v>
      </c>
      <c r="AN150" s="221">
        <f>'4.c Electricity breakdown'!AJ33/3</f>
        <v>0.15833333333333333</v>
      </c>
      <c r="AO150" s="221">
        <f>'4.c Electricity breakdown'!AK33/3</f>
        <v>0.15833333333333333</v>
      </c>
      <c r="AP150" s="221">
        <f>'4.c Electricity breakdown'!AL33/3</f>
        <v>0.15833333333333333</v>
      </c>
      <c r="AQ150" s="221">
        <f>'4.c Electricity breakdown'!AM33/3</f>
        <v>0.15833333333333333</v>
      </c>
      <c r="AR150" s="221">
        <f>'4.c Electricity breakdown'!AN33/3</f>
        <v>0.15833333333333333</v>
      </c>
      <c r="AS150" s="221">
        <f>'4.c Electricity breakdown'!AO33/3</f>
        <v>0.15833333333333333</v>
      </c>
      <c r="AT150" s="221">
        <f>'4.c Electricity breakdown'!AP33/3</f>
        <v>0.15833333333333333</v>
      </c>
      <c r="AU150" s="221">
        <f>'4.c Electricity breakdown'!AQ33/3</f>
        <v>0.15833333333333333</v>
      </c>
      <c r="AV150" s="221">
        <f>'4.c Electricity breakdown'!AR33/3</f>
        <v>0.15833333333333333</v>
      </c>
      <c r="AW150" s="221">
        <f>'4.c Electricity breakdown'!AS33/3</f>
        <v>0.15833333333333333</v>
      </c>
      <c r="AX150" s="221">
        <f>'4.c Electricity breakdown'!AT33/3</f>
        <v>0.15833333333333333</v>
      </c>
      <c r="AY150" s="221">
        <f>'4.c Electricity breakdown'!AU33/3</f>
        <v>0.15833333333333333</v>
      </c>
      <c r="AZ150" s="221">
        <f>'4.c Electricity breakdown'!AV33/3</f>
        <v>0.15833333333333333</v>
      </c>
      <c r="BA150" s="221">
        <f>'4.c Electricity breakdown'!AW33/3</f>
        <v>0.15833333333333333</v>
      </c>
      <c r="BB150" s="221">
        <f>'4.c Electricity breakdown'!AX33/3</f>
        <v>0.15833333333333333</v>
      </c>
      <c r="BC150" s="221">
        <f>'4.c Electricity breakdown'!AY33/3</f>
        <v>0.15833333333333333</v>
      </c>
      <c r="BD150" s="221">
        <f>'4.c Electricity breakdown'!AZ33/3</f>
        <v>0.15833333333333333</v>
      </c>
      <c r="BE150" s="221">
        <f>'4.c Electricity breakdown'!BA33/3</f>
        <v>0.15833333333333333</v>
      </c>
      <c r="BF150" s="221">
        <f>'4.c Electricity breakdown'!BB33/3</f>
        <v>0.15833333333333333</v>
      </c>
      <c r="BG150" s="221">
        <f>'4.c Electricity breakdown'!BC33/3</f>
        <v>0.15833333333333333</v>
      </c>
      <c r="BH150" s="221">
        <f>'4.c Electricity breakdown'!BD33/3</f>
        <v>0.15833333333333333</v>
      </c>
    </row>
    <row r="151" spans="1:60" s="8" customFormat="1" ht="15">
      <c r="A151" s="36" t="s">
        <v>7</v>
      </c>
      <c r="B151" s="36" t="s">
        <v>93</v>
      </c>
      <c r="C151" s="36" t="s">
        <v>17</v>
      </c>
      <c r="D151" s="18" t="s">
        <v>103</v>
      </c>
      <c r="E151" s="18" t="s">
        <v>805</v>
      </c>
      <c r="F151" s="7" t="s">
        <v>13</v>
      </c>
      <c r="G151" s="221">
        <f>'4.a Electric heating'!C47</f>
        <v>6.5331263943499529E-2</v>
      </c>
      <c r="H151" s="221">
        <f>'4.a Electric heating'!D47</f>
        <v>6.8532876370061224E-2</v>
      </c>
      <c r="I151" s="221">
        <f>'4.a Electric heating'!E47</f>
        <v>7.1734488796622031E-2</v>
      </c>
      <c r="J151" s="221">
        <f>'4.a Electric heating'!F47</f>
        <v>7.4936101223183726E-2</v>
      </c>
      <c r="K151" s="221">
        <f>'4.a Electric heating'!G47</f>
        <v>7.8137713649744533E-2</v>
      </c>
      <c r="L151" s="221">
        <f>'4.a Electric heating'!H47</f>
        <v>8.1339326076306229E-2</v>
      </c>
      <c r="M151" s="221">
        <f>'4.a Electric heating'!I47</f>
        <v>8.4540938502867036E-2</v>
      </c>
      <c r="N151" s="221">
        <f>'4.a Electric heating'!J47</f>
        <v>8.7742550929428731E-2</v>
      </c>
      <c r="O151" s="221">
        <f>'4.a Electric heating'!K47</f>
        <v>9.0944163355989538E-2</v>
      </c>
      <c r="P151" s="221">
        <f>'4.a Electric heating'!L47</f>
        <v>9.4145775782551233E-2</v>
      </c>
      <c r="Q151" s="221">
        <f>'4.a Electric heating'!M47</f>
        <v>9.4112519231784542E-2</v>
      </c>
      <c r="R151" s="221">
        <f>'4.a Electric heating'!N47</f>
        <v>9.9828112054210896E-2</v>
      </c>
      <c r="S151" s="221">
        <f>'4.a Electric heating'!O47</f>
        <v>0.10001908025992153</v>
      </c>
      <c r="T151" s="221">
        <f>'4.a Electric heating'!P47</f>
        <v>0.1077506340119737</v>
      </c>
      <c r="U151" s="221">
        <f>'4.a Electric heating'!Q47</f>
        <v>0.11371237383917139</v>
      </c>
      <c r="V151" s="221">
        <f>'4.a Electric heating'!R47</f>
        <v>0.11866559603672551</v>
      </c>
      <c r="W151" s="221">
        <f>'4.a Electric heating'!S47</f>
        <v>0.12001946124982064</v>
      </c>
      <c r="X151" s="221">
        <f>'4.a Electric heating'!T47</f>
        <v>0.12126533801019942</v>
      </c>
      <c r="Y151" s="221">
        <f>'4.a Electric heating'!U47</f>
        <v>0.12253735204527143</v>
      </c>
      <c r="Z151" s="221">
        <f>'4.a Electric heating'!V47</f>
        <v>0.12383633457578669</v>
      </c>
      <c r="AA151" s="221">
        <f>'4.a Electric heating'!W47</f>
        <v>0.12516315244624154</v>
      </c>
      <c r="AB151" s="221">
        <f>'4.a Electric heating'!X47</f>
        <v>0.12643228587880875</v>
      </c>
      <c r="AC151" s="221">
        <f>'4.a Electric heating'!Y47</f>
        <v>0.14072350184323351</v>
      </c>
      <c r="AD151" s="221">
        <f>'4.a Electric heating'!Z47</f>
        <v>0.14050650081099503</v>
      </c>
      <c r="AE151" s="221">
        <f>'4.a Electric heating'!AA47</f>
        <v>0.14367922824866267</v>
      </c>
      <c r="AF151" s="221">
        <f>'4.a Electric heating'!AB47</f>
        <v>0.13497139623359219</v>
      </c>
      <c r="AG151" s="221">
        <f>'4.a Electric heating'!AC47</f>
        <v>0.13295689778234457</v>
      </c>
      <c r="AH151" s="221">
        <f>'4.a Electric heating'!AD47</f>
        <v>0.14275820755476099</v>
      </c>
      <c r="AI151" s="221">
        <f>'4.a Electric heating'!AE47</f>
        <v>0.15253616697631997</v>
      </c>
      <c r="AJ151" s="221">
        <f>'4.a Electric heating'!AF47</f>
        <v>0.14748530052015044</v>
      </c>
      <c r="AK151" s="221">
        <f>'4.a Electric heating'!AG47</f>
        <v>0.16021784444994758</v>
      </c>
      <c r="AL151" s="221">
        <f>'4.a Electric heating'!AH47</f>
        <v>0.16935574432351874</v>
      </c>
      <c r="AM151" s="221">
        <f>'4.a Electric heating'!AI47</f>
        <v>0.17816224302834172</v>
      </c>
      <c r="AN151" s="221">
        <f>'4.a Electric heating'!AJ47</f>
        <v>0.18179820717177725</v>
      </c>
      <c r="AO151" s="221">
        <f>'4.a Electric heating'!AK47</f>
        <v>0.1879348555151284</v>
      </c>
      <c r="AP151" s="221">
        <f>'4.a Electric heating'!AL47</f>
        <v>0.18558566982118929</v>
      </c>
      <c r="AQ151" s="221">
        <f>'4.a Electric heating'!AM47</f>
        <v>0.19795804780926857</v>
      </c>
      <c r="AR151" s="221">
        <f>'4.a Electric heating'!AN47</f>
        <v>0.1970821272437408</v>
      </c>
      <c r="AS151" s="221">
        <f>'4.a Electric heating'!AO47</f>
        <v>0.20813346148170761</v>
      </c>
      <c r="AT151" s="221">
        <f>'4.a Electric heating'!AP47</f>
        <v>0.19884178909413142</v>
      </c>
      <c r="AU151" s="221">
        <f>'4.a Electric heating'!AQ47</f>
        <v>0.20620629980132144</v>
      </c>
      <c r="AV151" s="221">
        <f>'4.a Electric heating'!AR47</f>
        <v>0.20245709435038836</v>
      </c>
      <c r="AW151" s="221">
        <f>'4.a Electric heating'!AS47</f>
        <v>0.21209790836707351</v>
      </c>
      <c r="AX151" s="221">
        <f>'4.a Electric heating'!AT47</f>
        <v>0.21941162934524844</v>
      </c>
      <c r="AY151" s="221">
        <f>'4.a Electric heating'!AU47</f>
        <v>0.22270280378542717</v>
      </c>
      <c r="AZ151" s="221">
        <f>'4.a Electric heating'!AV47</f>
        <v>0.22495232705598706</v>
      </c>
      <c r="BA151" s="221">
        <f>'4.a Electric heating'!AW47</f>
        <v>0.22841313208761763</v>
      </c>
      <c r="BB151" s="221">
        <f>'4.a Electric heating'!AX47</f>
        <v>0.22959051936641978</v>
      </c>
      <c r="BC151" s="221">
        <f>'4.a Electric heating'!AY47</f>
        <v>0.22270280378542717</v>
      </c>
      <c r="BD151" s="221">
        <f>'4.a Electric heating'!AZ47</f>
        <v>0.22049782553012592</v>
      </c>
      <c r="BE151" s="221">
        <f>'4.a Electric heating'!BA47</f>
        <v>0.22495232705598706</v>
      </c>
      <c r="BF151" s="221">
        <f>'4.a Electric heating'!BB47</f>
        <v>0.22270280378542714</v>
      </c>
      <c r="BG151" s="221">
        <f>'4.a Electric heating'!BC47</f>
        <v>0.23442400398466015</v>
      </c>
      <c r="BH151" s="221">
        <f>'4.a Electric heating'!BD47</f>
        <v>0.21727102808334356</v>
      </c>
    </row>
    <row r="152" spans="1:60" s="8" customFormat="1" ht="15">
      <c r="A152" s="36" t="s">
        <v>7</v>
      </c>
      <c r="B152" s="36" t="s">
        <v>93</v>
      </c>
      <c r="C152" s="36" t="s">
        <v>17</v>
      </c>
      <c r="D152" s="18" t="s">
        <v>103</v>
      </c>
      <c r="E152" s="18" t="s">
        <v>805</v>
      </c>
      <c r="F152" s="7" t="s">
        <v>14</v>
      </c>
      <c r="G152" s="221">
        <f>'2.b-MTH2-HTH'!C73</f>
        <v>0.73156498928758174</v>
      </c>
      <c r="H152" s="221">
        <f>'2.b-MTH2-HTH'!D73</f>
        <v>0.73156498928758174</v>
      </c>
      <c r="I152" s="221">
        <f>'2.b-MTH2-HTH'!E73</f>
        <v>0.73156498928758174</v>
      </c>
      <c r="J152" s="221">
        <f>'2.b-MTH2-HTH'!F73</f>
        <v>0.73156498928758174</v>
      </c>
      <c r="K152" s="221">
        <f>'2.b-MTH2-HTH'!G73</f>
        <v>0.73156498928758174</v>
      </c>
      <c r="L152" s="221">
        <f>'2.b-MTH2-HTH'!H73</f>
        <v>0.73156498928758174</v>
      </c>
      <c r="M152" s="221">
        <f>'2.b-MTH2-HTH'!I73</f>
        <v>0.73156498928758174</v>
      </c>
      <c r="N152" s="221">
        <f>'2.b-MTH2-HTH'!J73</f>
        <v>0.73156498928758174</v>
      </c>
      <c r="O152" s="221">
        <f>'2.b-MTH2-HTH'!K73</f>
        <v>0.73156498928758174</v>
      </c>
      <c r="P152" s="221">
        <f>'2.b-MTH2-HTH'!L73</f>
        <v>0.73156498928758174</v>
      </c>
      <c r="Q152" s="221">
        <f>'2.b-MTH2-HTH'!M73</f>
        <v>0.73156498928758174</v>
      </c>
      <c r="R152" s="221">
        <f>'2.b-MTH2-HTH'!N73</f>
        <v>0.73156498928758174</v>
      </c>
      <c r="S152" s="221">
        <f>'2.b-MTH2-HTH'!O73</f>
        <v>0.73156498928758174</v>
      </c>
      <c r="T152" s="221">
        <f>'2.b-MTH2-HTH'!P73</f>
        <v>0.73156498928758174</v>
      </c>
      <c r="U152" s="221">
        <f>'2.b-MTH2-HTH'!Q73</f>
        <v>0.73156498928758174</v>
      </c>
      <c r="V152" s="221">
        <f>'2.b-MTH2-HTH'!R73</f>
        <v>0.73156498928758174</v>
      </c>
      <c r="W152" s="221">
        <f>'2.b-MTH2-HTH'!S73</f>
        <v>0.73156498928758174</v>
      </c>
      <c r="X152" s="221">
        <f>'2.b-MTH2-HTH'!T73</f>
        <v>0.73156498928758174</v>
      </c>
      <c r="Y152" s="221">
        <f>'2.b-MTH2-HTH'!U73</f>
        <v>0.73156498928758174</v>
      </c>
      <c r="Z152" s="221">
        <f>'2.b-MTH2-HTH'!V73</f>
        <v>0.73156498928758174</v>
      </c>
      <c r="AA152" s="221">
        <f>'2.b-MTH2-HTH'!W73</f>
        <v>0.73156498928758174</v>
      </c>
      <c r="AB152" s="221">
        <f>'2.b-MTH2-HTH'!X73</f>
        <v>0.73156498928758174</v>
      </c>
      <c r="AC152" s="221">
        <f>'2.b-MTH2-HTH'!Y73</f>
        <v>0.73156498928758174</v>
      </c>
      <c r="AD152" s="221">
        <f>'2.b-MTH2-HTH'!Z73</f>
        <v>0.73156498928758174</v>
      </c>
      <c r="AE152" s="221">
        <f>'2.b-MTH2-HTH'!AA73</f>
        <v>0.73156498928758174</v>
      </c>
      <c r="AF152" s="221">
        <f>'2.b-MTH2-HTH'!AB73</f>
        <v>0.73156498928758174</v>
      </c>
      <c r="AG152" s="221">
        <f>'2.b-MTH2-HTH'!AC73</f>
        <v>0.73156498928758174</v>
      </c>
      <c r="AH152" s="221">
        <f>'2.b-MTH2-HTH'!AD73</f>
        <v>0.73156498928758174</v>
      </c>
      <c r="AI152" s="221">
        <f>'2.b-MTH2-HTH'!AE73</f>
        <v>0.73156498928758185</v>
      </c>
      <c r="AJ152" s="221">
        <f>'2.b-MTH2-HTH'!AF73</f>
        <v>0.73156498928758174</v>
      </c>
      <c r="AK152" s="221">
        <f>'2.b-MTH2-HTH'!AG73</f>
        <v>0.73156498928758174</v>
      </c>
      <c r="AL152" s="221">
        <f>'2.b-MTH2-HTH'!AH73</f>
        <v>0.73156498928758174</v>
      </c>
      <c r="AM152" s="221">
        <f>'2.b-MTH2-HTH'!AI73</f>
        <v>0.73156498928758174</v>
      </c>
      <c r="AN152" s="221">
        <f>'2.b-MTH2-HTH'!AJ73</f>
        <v>0.73156498928758174</v>
      </c>
      <c r="AO152" s="221">
        <f>'2.b-MTH2-HTH'!AK73</f>
        <v>0.73156498928758174</v>
      </c>
      <c r="AP152" s="221">
        <f>'2.b-MTH2-HTH'!AL73</f>
        <v>0.73156498928758174</v>
      </c>
      <c r="AQ152" s="221">
        <f>'2.b-MTH2-HTH'!AM73</f>
        <v>0.73156498928758174</v>
      </c>
      <c r="AR152" s="221">
        <f>'2.b-MTH2-HTH'!AN73</f>
        <v>0.73156498928758174</v>
      </c>
      <c r="AS152" s="221">
        <f>'2.b-MTH2-HTH'!AO73</f>
        <v>0.73156498928758174</v>
      </c>
      <c r="AT152" s="221">
        <f>'2.b-MTH2-HTH'!AP73</f>
        <v>0.73156498928758174</v>
      </c>
      <c r="AU152" s="221">
        <f>'2.b-MTH2-HTH'!AQ73</f>
        <v>0.73156498928758174</v>
      </c>
      <c r="AV152" s="221">
        <f>'2.b-MTH2-HTH'!AR73</f>
        <v>0.73156498928758174</v>
      </c>
      <c r="AW152" s="221">
        <f>'2.b-MTH2-HTH'!AS73</f>
        <v>0.73156498928758174</v>
      </c>
      <c r="AX152" s="221">
        <f>'2.b-MTH2-HTH'!AT73</f>
        <v>0.73156498928758174</v>
      </c>
      <c r="AY152" s="221">
        <f>'2.b-MTH2-HTH'!AU73</f>
        <v>0.73156498928758174</v>
      </c>
      <c r="AZ152" s="221">
        <f>'2.b-MTH2-HTH'!AV73</f>
        <v>0.73156498928758174</v>
      </c>
      <c r="BA152" s="221">
        <f>'2.b-MTH2-HTH'!AW73</f>
        <v>0.73156498928758174</v>
      </c>
      <c r="BB152" s="221">
        <f>'2.b-MTH2-HTH'!AX73</f>
        <v>0.73156498928758174</v>
      </c>
      <c r="BC152" s="221">
        <f>'2.b-MTH2-HTH'!AY73</f>
        <v>0.73156498928758174</v>
      </c>
      <c r="BD152" s="221">
        <f>'2.b-MTH2-HTH'!AZ73</f>
        <v>0.73156498928758174</v>
      </c>
      <c r="BE152" s="221">
        <f>'2.b-MTH2-HTH'!BA73</f>
        <v>0.73156498928758174</v>
      </c>
      <c r="BF152" s="221">
        <f>'2.b-MTH2-HTH'!BB73</f>
        <v>0.73156498928758174</v>
      </c>
      <c r="BG152" s="221">
        <f>'2.b-MTH2-HTH'!BC73</f>
        <v>0.73156498928758174</v>
      </c>
      <c r="BH152" s="221">
        <f>'2.b-MTH2-HTH'!BD73</f>
        <v>0.73156498928758174</v>
      </c>
    </row>
    <row r="153" spans="1:60" s="8" customFormat="1" ht="15">
      <c r="A153" s="36" t="s">
        <v>7</v>
      </c>
      <c r="B153" s="36" t="s">
        <v>93</v>
      </c>
      <c r="C153" s="36" t="s">
        <v>17</v>
      </c>
      <c r="D153" s="7" t="s">
        <v>105</v>
      </c>
      <c r="E153" s="7" t="s">
        <v>106</v>
      </c>
      <c r="F153" s="7" t="s">
        <v>12</v>
      </c>
      <c r="G153" s="221">
        <f>'4.c Electricity breakdown'!C35</f>
        <v>0.05</v>
      </c>
      <c r="H153" s="221">
        <f>'4.c Electricity breakdown'!D35</f>
        <v>0.05</v>
      </c>
      <c r="I153" s="221">
        <f>'4.c Electricity breakdown'!E35</f>
        <v>0.05</v>
      </c>
      <c r="J153" s="221">
        <f>'4.c Electricity breakdown'!F35</f>
        <v>0.05</v>
      </c>
      <c r="K153" s="221">
        <f>'4.c Electricity breakdown'!G35</f>
        <v>0.05</v>
      </c>
      <c r="L153" s="221">
        <f>'4.c Electricity breakdown'!H35</f>
        <v>0.05</v>
      </c>
      <c r="M153" s="221">
        <f>'4.c Electricity breakdown'!I35</f>
        <v>0.05</v>
      </c>
      <c r="N153" s="221">
        <f>'4.c Electricity breakdown'!J35</f>
        <v>0.05</v>
      </c>
      <c r="O153" s="221">
        <f>'4.c Electricity breakdown'!K35</f>
        <v>0.05</v>
      </c>
      <c r="P153" s="221">
        <f>'4.c Electricity breakdown'!L35</f>
        <v>0.05</v>
      </c>
      <c r="Q153" s="221">
        <f>'4.c Electricity breakdown'!M35</f>
        <v>0.05</v>
      </c>
      <c r="R153" s="221">
        <f>'4.c Electricity breakdown'!N35</f>
        <v>0.05</v>
      </c>
      <c r="S153" s="221">
        <f>'4.c Electricity breakdown'!O35</f>
        <v>0.05</v>
      </c>
      <c r="T153" s="221">
        <f>'4.c Electricity breakdown'!P35</f>
        <v>0.05</v>
      </c>
      <c r="U153" s="221">
        <f>'4.c Electricity breakdown'!Q35</f>
        <v>0.05</v>
      </c>
      <c r="V153" s="221">
        <f>'4.c Electricity breakdown'!R35</f>
        <v>0.05</v>
      </c>
      <c r="W153" s="221">
        <f>'4.c Electricity breakdown'!S35</f>
        <v>0.05</v>
      </c>
      <c r="X153" s="221">
        <f>'4.c Electricity breakdown'!T35</f>
        <v>0.05</v>
      </c>
      <c r="Y153" s="221">
        <f>'4.c Electricity breakdown'!U35</f>
        <v>0.05</v>
      </c>
      <c r="Z153" s="221">
        <f>'4.c Electricity breakdown'!V35</f>
        <v>0.05</v>
      </c>
      <c r="AA153" s="221">
        <f>'4.c Electricity breakdown'!W35</f>
        <v>0.05</v>
      </c>
      <c r="AB153" s="221">
        <f>'4.c Electricity breakdown'!X35</f>
        <v>0.05</v>
      </c>
      <c r="AC153" s="221">
        <f>'4.c Electricity breakdown'!Y35</f>
        <v>0.05</v>
      </c>
      <c r="AD153" s="221">
        <f>'4.c Electricity breakdown'!Z35</f>
        <v>0.05</v>
      </c>
      <c r="AE153" s="221">
        <f>'4.c Electricity breakdown'!AA35</f>
        <v>0.05</v>
      </c>
      <c r="AF153" s="221">
        <f>'4.c Electricity breakdown'!AB35</f>
        <v>0.05</v>
      </c>
      <c r="AG153" s="221">
        <f>'4.c Electricity breakdown'!AC35</f>
        <v>0.05</v>
      </c>
      <c r="AH153" s="221">
        <f>'4.c Electricity breakdown'!AD35</f>
        <v>0.05</v>
      </c>
      <c r="AI153" s="221">
        <f>'4.c Electricity breakdown'!AE35</f>
        <v>0.05</v>
      </c>
      <c r="AJ153" s="221">
        <f>'4.c Electricity breakdown'!AF35</f>
        <v>0.05</v>
      </c>
      <c r="AK153" s="221">
        <f>'4.c Electricity breakdown'!AG35</f>
        <v>0.05</v>
      </c>
      <c r="AL153" s="221">
        <f>'4.c Electricity breakdown'!AH35</f>
        <v>0.05</v>
      </c>
      <c r="AM153" s="221">
        <f>'4.c Electricity breakdown'!AI35</f>
        <v>0.05</v>
      </c>
      <c r="AN153" s="221">
        <f>'4.c Electricity breakdown'!AJ35</f>
        <v>0.05</v>
      </c>
      <c r="AO153" s="221">
        <f>'4.c Electricity breakdown'!AK35</f>
        <v>0.05</v>
      </c>
      <c r="AP153" s="221">
        <f>'4.c Electricity breakdown'!AL35</f>
        <v>0.05</v>
      </c>
      <c r="AQ153" s="221">
        <f>'4.c Electricity breakdown'!AM35</f>
        <v>0.05</v>
      </c>
      <c r="AR153" s="221">
        <f>'4.c Electricity breakdown'!AN35</f>
        <v>0.05</v>
      </c>
      <c r="AS153" s="221">
        <f>'4.c Electricity breakdown'!AO35</f>
        <v>0.05</v>
      </c>
      <c r="AT153" s="221">
        <f>'4.c Electricity breakdown'!AP35</f>
        <v>0.05</v>
      </c>
      <c r="AU153" s="221">
        <f>'4.c Electricity breakdown'!AQ35</f>
        <v>0.05</v>
      </c>
      <c r="AV153" s="221">
        <f>'4.c Electricity breakdown'!AR35</f>
        <v>0.05</v>
      </c>
      <c r="AW153" s="221">
        <f>'4.c Electricity breakdown'!AS35</f>
        <v>0.05</v>
      </c>
      <c r="AX153" s="221">
        <f>'4.c Electricity breakdown'!AT35</f>
        <v>0.05</v>
      </c>
      <c r="AY153" s="221">
        <f>'4.c Electricity breakdown'!AU35</f>
        <v>0.05</v>
      </c>
      <c r="AZ153" s="221">
        <f>'4.c Electricity breakdown'!AV35</f>
        <v>0.05</v>
      </c>
      <c r="BA153" s="221">
        <f>'4.c Electricity breakdown'!AW35</f>
        <v>0.05</v>
      </c>
      <c r="BB153" s="221">
        <f>'4.c Electricity breakdown'!AX35</f>
        <v>0.05</v>
      </c>
      <c r="BC153" s="221">
        <f>'4.c Electricity breakdown'!AY35</f>
        <v>0.05</v>
      </c>
      <c r="BD153" s="221">
        <f>'4.c Electricity breakdown'!AZ35</f>
        <v>0.05</v>
      </c>
      <c r="BE153" s="221">
        <f>'4.c Electricity breakdown'!BA35</f>
        <v>0.05</v>
      </c>
      <c r="BF153" s="221">
        <f>'4.c Electricity breakdown'!BB35</f>
        <v>0.05</v>
      </c>
      <c r="BG153" s="221">
        <f>'4.c Electricity breakdown'!BC35</f>
        <v>0.05</v>
      </c>
      <c r="BH153" s="221">
        <f>'4.c Electricity breakdown'!BD35</f>
        <v>0.05</v>
      </c>
    </row>
    <row r="154" spans="1:60" s="8" customFormat="1" ht="15">
      <c r="A154" s="36" t="s">
        <v>7</v>
      </c>
      <c r="B154" s="36" t="s">
        <v>93</v>
      </c>
      <c r="C154" s="36" t="s">
        <v>17</v>
      </c>
      <c r="D154" s="7" t="s">
        <v>105</v>
      </c>
      <c r="E154" s="7" t="s">
        <v>106</v>
      </c>
      <c r="F154" s="7" t="s">
        <v>13</v>
      </c>
      <c r="G154" s="221">
        <f>'1. Lighting'!C59</f>
        <v>1.7071742313323573E-2</v>
      </c>
      <c r="H154" s="221">
        <f>'1. Lighting'!D59</f>
        <v>1.7462371888726208E-2</v>
      </c>
      <c r="I154" s="221">
        <f>'1. Lighting'!E59</f>
        <v>1.7853001464128843E-2</v>
      </c>
      <c r="J154" s="221">
        <f>'1. Lighting'!F59</f>
        <v>1.8243631039531479E-2</v>
      </c>
      <c r="K154" s="221">
        <f>'1. Lighting'!G59</f>
        <v>1.8634260614934114E-2</v>
      </c>
      <c r="L154" s="221">
        <f>'1. Lighting'!H59</f>
        <v>1.9024890190336749E-2</v>
      </c>
      <c r="M154" s="221">
        <f>'1. Lighting'!I59</f>
        <v>1.9415519765739384E-2</v>
      </c>
      <c r="N154" s="221">
        <f>'1. Lighting'!J59</f>
        <v>1.9806149341142019E-2</v>
      </c>
      <c r="O154" s="221">
        <f>'1. Lighting'!K59</f>
        <v>2.0196778916544655E-2</v>
      </c>
      <c r="P154" s="221">
        <f>'1. Lighting'!L59</f>
        <v>2.058740849194729E-2</v>
      </c>
      <c r="Q154" s="221">
        <f>'1. Lighting'!M59</f>
        <v>2.0978038067349925E-2</v>
      </c>
      <c r="R154" s="221">
        <f>'1. Lighting'!N59</f>
        <v>2.136866764275256E-2</v>
      </c>
      <c r="S154" s="221">
        <f>'1. Lighting'!O59</f>
        <v>2.1759297218155196E-2</v>
      </c>
      <c r="T154" s="221">
        <f>'1. Lighting'!P59</f>
        <v>2.2149926793557831E-2</v>
      </c>
      <c r="U154" s="221">
        <f>'1. Lighting'!Q59</f>
        <v>2.2540556368960466E-2</v>
      </c>
      <c r="V154" s="221">
        <f>'1. Lighting'!R59</f>
        <v>2.2931185944363101E-2</v>
      </c>
      <c r="W154" s="221">
        <f>'1. Lighting'!S59</f>
        <v>2.3321815519765737E-2</v>
      </c>
      <c r="X154" s="221">
        <f>'1. Lighting'!T59</f>
        <v>2.3712445095168372E-2</v>
      </c>
      <c r="Y154" s="221">
        <f>'1. Lighting'!U59</f>
        <v>2.4103074670571007E-2</v>
      </c>
      <c r="Z154" s="221">
        <f>'1. Lighting'!V59</f>
        <v>2.4493704245973642E-2</v>
      </c>
      <c r="AA154" s="221">
        <f>'1. Lighting'!W59</f>
        <v>2.4884333821376278E-2</v>
      </c>
      <c r="AB154" s="221">
        <f>'1. Lighting'!X59</f>
        <v>2.5274963396778913E-2</v>
      </c>
      <c r="AC154" s="221">
        <f>'1. Lighting'!Y59</f>
        <v>2.5665592972181552E-2</v>
      </c>
      <c r="AD154" s="221">
        <f>'1. Lighting'!Z59</f>
        <v>2.6056222547584187E-2</v>
      </c>
      <c r="AE154" s="221">
        <f>'1. Lighting'!AA59</f>
        <v>2.6446852122986822E-2</v>
      </c>
      <c r="AF154" s="221">
        <f>'1. Lighting'!AB59</f>
        <v>2.6837481698389457E-2</v>
      </c>
      <c r="AG154" s="221">
        <f>'1. Lighting'!AC59</f>
        <v>2.7228111273792092E-2</v>
      </c>
      <c r="AH154" s="221">
        <f>'1. Lighting'!AD59</f>
        <v>2.7618740849194728E-2</v>
      </c>
      <c r="AI154" s="221">
        <f>'1. Lighting'!AE59</f>
        <v>2.8009370424597363E-2</v>
      </c>
      <c r="AJ154" s="221">
        <f>'1. Lighting'!AF59</f>
        <v>2.8399999999999998E-2</v>
      </c>
      <c r="AK154" s="221">
        <f>'1. Lighting'!AG59</f>
        <v>2.8790629575402633E-2</v>
      </c>
      <c r="AL154" s="221">
        <f>'1. Lighting'!AH59</f>
        <v>2.9181259150805269E-2</v>
      </c>
      <c r="AM154" s="221">
        <f>'1. Lighting'!AI59</f>
        <v>2.9571888726207904E-2</v>
      </c>
      <c r="AN154" s="221">
        <f>'1. Lighting'!AJ59</f>
        <v>2.9962518301610539E-2</v>
      </c>
      <c r="AO154" s="221">
        <f>'1. Lighting'!AK59</f>
        <v>3.0353147877013174E-2</v>
      </c>
      <c r="AP154" s="221">
        <f>'1. Lighting'!AL59</f>
        <v>3.074377745241581E-2</v>
      </c>
      <c r="AQ154" s="221">
        <f>'1. Lighting'!AM59</f>
        <v>3.1134407027818445E-2</v>
      </c>
      <c r="AR154" s="221">
        <f>'1. Lighting'!AN59</f>
        <v>3.1525036603221077E-2</v>
      </c>
      <c r="AS154" s="221">
        <f>'1. Lighting'!AO59</f>
        <v>3.1915666178623715E-2</v>
      </c>
      <c r="AT154" s="221">
        <f>'1. Lighting'!AP59</f>
        <v>3.2306295754026347E-2</v>
      </c>
      <c r="AU154" s="221">
        <f>'1. Lighting'!AQ59</f>
        <v>3.2696925329428986E-2</v>
      </c>
      <c r="AV154" s="221">
        <f>'1. Lighting'!AR59</f>
        <v>3.3087554904831618E-2</v>
      </c>
      <c r="AW154" s="221">
        <f>'1. Lighting'!AS59</f>
        <v>3.3478184480234256E-2</v>
      </c>
      <c r="AX154" s="221">
        <f>'1. Lighting'!AT59</f>
        <v>3.3868814055636895E-2</v>
      </c>
      <c r="AY154" s="221">
        <f>'1. Lighting'!AU59</f>
        <v>3.4259443631039527E-2</v>
      </c>
      <c r="AZ154" s="221">
        <f>'1. Lighting'!AV59</f>
        <v>3.4650073206442165E-2</v>
      </c>
      <c r="BA154" s="221">
        <f>'1. Lighting'!AW59</f>
        <v>3.5040702781844797E-2</v>
      </c>
      <c r="BB154" s="221">
        <f>'1. Lighting'!AX59</f>
        <v>3.5431332357247436E-2</v>
      </c>
      <c r="BC154" s="221">
        <f>'1. Lighting'!AY59</f>
        <v>3.5821961932650068E-2</v>
      </c>
      <c r="BD154" s="221">
        <f>'1. Lighting'!AZ59</f>
        <v>3.6212591508052706E-2</v>
      </c>
      <c r="BE154" s="221">
        <f>'1. Lighting'!BA59</f>
        <v>3.6603221083455345E-2</v>
      </c>
      <c r="BF154" s="221">
        <f>'1. Lighting'!BB59</f>
        <v>3.6993850658857977E-2</v>
      </c>
      <c r="BG154" s="221">
        <f>'1. Lighting'!BC59</f>
        <v>3.7384480234260616E-2</v>
      </c>
      <c r="BH154" s="221">
        <f>'1. Lighting'!BD59</f>
        <v>3.7775109809663247E-2</v>
      </c>
    </row>
    <row r="155" spans="1:60" s="8" customFormat="1" ht="15">
      <c r="A155" s="36" t="s">
        <v>7</v>
      </c>
      <c r="B155" s="36" t="s">
        <v>93</v>
      </c>
      <c r="C155" s="36" t="s">
        <v>17</v>
      </c>
      <c r="D155" s="7" t="s">
        <v>105</v>
      </c>
      <c r="E155" s="7" t="s">
        <v>106</v>
      </c>
      <c r="F155" s="7" t="s">
        <v>14</v>
      </c>
      <c r="G155" s="221">
        <f>'1. Lighting'!C60</f>
        <v>1</v>
      </c>
      <c r="H155" s="221">
        <f>'1. Lighting'!D60</f>
        <v>1</v>
      </c>
      <c r="I155" s="221">
        <f>'1. Lighting'!E60</f>
        <v>1</v>
      </c>
      <c r="J155" s="221">
        <f>'1. Lighting'!F60</f>
        <v>1</v>
      </c>
      <c r="K155" s="221">
        <f>'1. Lighting'!G60</f>
        <v>1</v>
      </c>
      <c r="L155" s="221">
        <f>'1. Lighting'!H60</f>
        <v>1</v>
      </c>
      <c r="M155" s="221">
        <f>'1. Lighting'!I60</f>
        <v>1</v>
      </c>
      <c r="N155" s="221">
        <f>'1. Lighting'!J60</f>
        <v>1</v>
      </c>
      <c r="O155" s="221">
        <f>'1. Lighting'!K60</f>
        <v>1</v>
      </c>
      <c r="P155" s="221">
        <f>'1. Lighting'!L60</f>
        <v>1</v>
      </c>
      <c r="Q155" s="221">
        <f>'1. Lighting'!M60</f>
        <v>1</v>
      </c>
      <c r="R155" s="221">
        <f>'1. Lighting'!N60</f>
        <v>1</v>
      </c>
      <c r="S155" s="221">
        <f>'1. Lighting'!O60</f>
        <v>1</v>
      </c>
      <c r="T155" s="221">
        <f>'1. Lighting'!P60</f>
        <v>1</v>
      </c>
      <c r="U155" s="221">
        <f>'1. Lighting'!Q60</f>
        <v>1</v>
      </c>
      <c r="V155" s="221">
        <f>'1. Lighting'!R60</f>
        <v>1</v>
      </c>
      <c r="W155" s="221">
        <f>'1. Lighting'!S60</f>
        <v>1</v>
      </c>
      <c r="X155" s="221">
        <f>'1. Lighting'!T60</f>
        <v>1</v>
      </c>
      <c r="Y155" s="221">
        <f>'1. Lighting'!U60</f>
        <v>1</v>
      </c>
      <c r="Z155" s="221">
        <f>'1. Lighting'!V60</f>
        <v>1</v>
      </c>
      <c r="AA155" s="221">
        <f>'1. Lighting'!W60</f>
        <v>1</v>
      </c>
      <c r="AB155" s="221">
        <f>'1. Lighting'!X60</f>
        <v>1</v>
      </c>
      <c r="AC155" s="221">
        <f>'1. Lighting'!Y60</f>
        <v>1</v>
      </c>
      <c r="AD155" s="221">
        <f>'1. Lighting'!Z60</f>
        <v>1</v>
      </c>
      <c r="AE155" s="221">
        <f>'1. Lighting'!AA60</f>
        <v>1</v>
      </c>
      <c r="AF155" s="221">
        <f>'1. Lighting'!AB60</f>
        <v>1</v>
      </c>
      <c r="AG155" s="221">
        <f>'1. Lighting'!AC60</f>
        <v>1</v>
      </c>
      <c r="AH155" s="221">
        <f>'1. Lighting'!AD60</f>
        <v>1</v>
      </c>
      <c r="AI155" s="221">
        <f>'1. Lighting'!AE60</f>
        <v>1</v>
      </c>
      <c r="AJ155" s="221">
        <f>'1. Lighting'!AF60</f>
        <v>1</v>
      </c>
      <c r="AK155" s="221">
        <f>'1. Lighting'!AG60</f>
        <v>1</v>
      </c>
      <c r="AL155" s="221">
        <f>'1. Lighting'!AH60</f>
        <v>1</v>
      </c>
      <c r="AM155" s="221">
        <f>'1. Lighting'!AI60</f>
        <v>1</v>
      </c>
      <c r="AN155" s="221">
        <f>'1. Lighting'!AJ60</f>
        <v>1</v>
      </c>
      <c r="AO155" s="221">
        <f>'1. Lighting'!AK60</f>
        <v>1</v>
      </c>
      <c r="AP155" s="221">
        <f>'1. Lighting'!AL60</f>
        <v>1</v>
      </c>
      <c r="AQ155" s="221">
        <f>'1. Lighting'!AM60</f>
        <v>1</v>
      </c>
      <c r="AR155" s="221">
        <f>'1. Lighting'!AN60</f>
        <v>1</v>
      </c>
      <c r="AS155" s="221">
        <f>'1. Lighting'!AO60</f>
        <v>1</v>
      </c>
      <c r="AT155" s="221">
        <f>'1. Lighting'!AP60</f>
        <v>1</v>
      </c>
      <c r="AU155" s="221">
        <f>'1. Lighting'!AQ60</f>
        <v>1</v>
      </c>
      <c r="AV155" s="221">
        <f>'1. Lighting'!AR60</f>
        <v>1</v>
      </c>
      <c r="AW155" s="221">
        <f>'1. Lighting'!AS60</f>
        <v>1</v>
      </c>
      <c r="AX155" s="221">
        <f>'1. Lighting'!AT60</f>
        <v>1</v>
      </c>
      <c r="AY155" s="221">
        <f>'1. Lighting'!AU60</f>
        <v>1</v>
      </c>
      <c r="AZ155" s="221">
        <f>'1. Lighting'!AV60</f>
        <v>1</v>
      </c>
      <c r="BA155" s="221">
        <f>'1. Lighting'!AW60</f>
        <v>1</v>
      </c>
      <c r="BB155" s="221">
        <f>'1. Lighting'!AX60</f>
        <v>1</v>
      </c>
      <c r="BC155" s="221">
        <f>'1. Lighting'!AY60</f>
        <v>1</v>
      </c>
      <c r="BD155" s="221">
        <f>'1. Lighting'!AZ60</f>
        <v>1</v>
      </c>
      <c r="BE155" s="221">
        <f>'1. Lighting'!BA60</f>
        <v>1</v>
      </c>
      <c r="BF155" s="221">
        <f>'1. Lighting'!BB60</f>
        <v>1</v>
      </c>
      <c r="BG155" s="221">
        <f>'1. Lighting'!BC60</f>
        <v>1</v>
      </c>
      <c r="BH155" s="221">
        <f>'1. Lighting'!BD60</f>
        <v>1</v>
      </c>
    </row>
    <row r="156" spans="1:60" s="5" customFormat="1" ht="15">
      <c r="A156" s="4" t="s">
        <v>7</v>
      </c>
      <c r="B156" s="4" t="s">
        <v>93</v>
      </c>
      <c r="C156" s="4" t="s">
        <v>18</v>
      </c>
      <c r="D156" s="4"/>
      <c r="E156" s="4"/>
      <c r="F156" s="4" t="s">
        <v>11</v>
      </c>
      <c r="G156" s="4"/>
      <c r="H156" s="4"/>
      <c r="I156" s="4"/>
      <c r="J156" s="4"/>
      <c r="K156" s="4"/>
      <c r="L156" s="4"/>
      <c r="M156" s="4"/>
      <c r="N156" s="4"/>
      <c r="O156" s="4"/>
      <c r="P156" s="4">
        <v>514</v>
      </c>
      <c r="Q156" s="4">
        <v>598</v>
      </c>
      <c r="R156" s="4">
        <v>1022</v>
      </c>
      <c r="S156" s="4">
        <v>1320</v>
      </c>
      <c r="T156" s="4">
        <v>1328</v>
      </c>
      <c r="U156" s="4">
        <v>1629</v>
      </c>
      <c r="V156" s="4">
        <v>1415</v>
      </c>
      <c r="W156" s="4">
        <v>1521</v>
      </c>
      <c r="X156" s="4">
        <v>1641</v>
      </c>
      <c r="Y156" s="4">
        <v>1824</v>
      </c>
      <c r="Z156" s="4">
        <v>1900</v>
      </c>
      <c r="AA156" s="4">
        <v>1715</v>
      </c>
      <c r="AB156" s="4">
        <v>1709</v>
      </c>
      <c r="AC156" s="4">
        <v>1266</v>
      </c>
      <c r="AD156" s="4">
        <v>1496</v>
      </c>
      <c r="AE156" s="4">
        <v>1414</v>
      </c>
      <c r="AF156" s="4">
        <v>1252</v>
      </c>
      <c r="AG156" s="4">
        <v>1108</v>
      </c>
      <c r="AH156" s="4">
        <v>1151</v>
      </c>
      <c r="AI156" s="4">
        <v>1009</v>
      </c>
      <c r="AJ156" s="4">
        <v>1024</v>
      </c>
      <c r="AK156" s="4">
        <v>1035</v>
      </c>
      <c r="AL156" s="4">
        <v>1204</v>
      </c>
      <c r="AM156" s="4">
        <v>957</v>
      </c>
      <c r="AN156" s="4">
        <v>955</v>
      </c>
      <c r="AO156" s="4">
        <v>1146</v>
      </c>
      <c r="AP156" s="4">
        <v>1293</v>
      </c>
      <c r="AQ156" s="4">
        <v>835</v>
      </c>
      <c r="AR156" s="4">
        <v>764</v>
      </c>
      <c r="AS156" s="4">
        <v>659</v>
      </c>
      <c r="AT156" s="4">
        <v>356</v>
      </c>
      <c r="AU156" s="4">
        <v>319</v>
      </c>
      <c r="AV156" s="4">
        <v>297</v>
      </c>
      <c r="AW156" s="4">
        <v>304</v>
      </c>
      <c r="AX156" s="4">
        <v>257</v>
      </c>
      <c r="AY156" s="4">
        <v>178</v>
      </c>
      <c r="AZ156" s="4">
        <v>123</v>
      </c>
      <c r="BA156" s="4">
        <v>211</v>
      </c>
      <c r="BB156" s="4">
        <v>192</v>
      </c>
      <c r="BC156" s="4">
        <v>211</v>
      </c>
      <c r="BD156" s="4">
        <v>175</v>
      </c>
      <c r="BE156" s="4">
        <v>129</v>
      </c>
      <c r="BF156" s="4">
        <v>155</v>
      </c>
      <c r="BG156" s="4">
        <v>90</v>
      </c>
      <c r="BH156" s="4">
        <v>108</v>
      </c>
    </row>
    <row r="157" spans="1:60" s="5" customFormat="1" ht="15">
      <c r="A157" s="4" t="s">
        <v>7</v>
      </c>
      <c r="B157" s="4" t="s">
        <v>93</v>
      </c>
      <c r="C157" s="4" t="s">
        <v>18</v>
      </c>
      <c r="D157" s="4"/>
      <c r="E157" s="4"/>
      <c r="F157" s="4" t="s">
        <v>52</v>
      </c>
      <c r="G157" s="4"/>
      <c r="H157" s="4"/>
      <c r="I157" s="4"/>
      <c r="J157" s="4"/>
      <c r="K157" s="4"/>
      <c r="L157" s="4"/>
      <c r="M157" s="4"/>
      <c r="N157" s="4"/>
      <c r="O157" s="4"/>
      <c r="P157" s="4">
        <v>1.9067403642838598E-2</v>
      </c>
      <c r="Q157" s="4">
        <v>2.0036185753534799E-2</v>
      </c>
      <c r="R157" s="4">
        <v>3.11680390362916E-2</v>
      </c>
      <c r="S157" s="4">
        <v>3.8901332075916499E-2</v>
      </c>
      <c r="T157" s="4">
        <v>3.4455918219085703E-2</v>
      </c>
      <c r="U157" s="4">
        <v>4.0677204284965199E-2</v>
      </c>
      <c r="V157" s="4">
        <v>3.5211267605633798E-2</v>
      </c>
      <c r="W157" s="4">
        <v>3.5075177566645098E-2</v>
      </c>
      <c r="X157" s="4">
        <v>3.66777675957176E-2</v>
      </c>
      <c r="Y157" s="4">
        <v>3.9393546715044699E-2</v>
      </c>
      <c r="Z157" s="4">
        <v>3.8587298686000901E-2</v>
      </c>
      <c r="AA157" s="4">
        <v>3.5643770134053801E-2</v>
      </c>
      <c r="AB157" s="4">
        <v>3.6883565339376298E-2</v>
      </c>
      <c r="AC157" s="4">
        <v>2.79562769128851E-2</v>
      </c>
      <c r="AD157" s="4">
        <v>3.2181039860606199E-2</v>
      </c>
      <c r="AE157" s="4">
        <v>3.0198188962925001E-2</v>
      </c>
      <c r="AF157" s="4">
        <v>2.6386225210225701E-2</v>
      </c>
      <c r="AG157" s="4">
        <v>2.3300317540428599E-2</v>
      </c>
      <c r="AH157" s="4">
        <v>2.3434795887203499E-2</v>
      </c>
      <c r="AI157" s="4">
        <v>1.85529098096902E-2</v>
      </c>
      <c r="AJ157" s="4">
        <v>1.7535147353459901E-2</v>
      </c>
      <c r="AK157" s="4">
        <v>1.70758265689962E-2</v>
      </c>
      <c r="AL157" s="4">
        <v>1.9067830163280199E-2</v>
      </c>
      <c r="AM157" s="4">
        <v>1.49877842510806E-2</v>
      </c>
      <c r="AN157" s="4">
        <v>1.5319708684911299E-2</v>
      </c>
      <c r="AO157" s="4">
        <v>1.7439471641836499E-2</v>
      </c>
      <c r="AP157" s="4">
        <v>1.8775047917755701E-2</v>
      </c>
      <c r="AQ157" s="4">
        <v>1.20499314524858E-2</v>
      </c>
      <c r="AR157" s="4">
        <v>1.04337375723806E-2</v>
      </c>
      <c r="AS157" s="4">
        <v>8.4605410124404604E-3</v>
      </c>
      <c r="AT157" s="4">
        <v>4.4454434204939898E-3</v>
      </c>
      <c r="AU157" s="4">
        <v>3.7313432835820899E-3</v>
      </c>
      <c r="AV157" s="4">
        <v>3.3149541263923902E-3</v>
      </c>
      <c r="AW157" s="4">
        <v>3.3435619933788702E-3</v>
      </c>
      <c r="AX157" s="4">
        <v>2.6765535987669101E-3</v>
      </c>
      <c r="AY157" s="4">
        <v>1.79105078333317E-3</v>
      </c>
      <c r="AZ157" s="4">
        <v>1.2052206631653201E-3</v>
      </c>
      <c r="BA157" s="4">
        <v>2.1238047307498699E-3</v>
      </c>
      <c r="BB157" s="4">
        <v>1.88712626054137E-3</v>
      </c>
      <c r="BC157" s="4">
        <v>2.1532150255630499E-3</v>
      </c>
      <c r="BD157" s="4">
        <v>1.9244515313135799E-3</v>
      </c>
      <c r="BE157" s="4">
        <v>1.3985559097118301E-3</v>
      </c>
      <c r="BF157" s="4">
        <v>1.7447881489486201E-3</v>
      </c>
      <c r="BG157" s="4">
        <v>1.0630758327427399E-3</v>
      </c>
      <c r="BH157" s="4">
        <v>1.3259180140694599E-3</v>
      </c>
    </row>
    <row r="158" spans="1:60" s="8" customFormat="1" ht="15">
      <c r="A158" s="36" t="s">
        <v>7</v>
      </c>
      <c r="B158" s="36" t="s">
        <v>93</v>
      </c>
      <c r="C158" s="36" t="s">
        <v>18</v>
      </c>
      <c r="D158" s="7" t="s">
        <v>107</v>
      </c>
      <c r="E158" s="7" t="s">
        <v>108</v>
      </c>
      <c r="F158" s="7" t="s">
        <v>12</v>
      </c>
      <c r="G158" s="219"/>
      <c r="H158" s="219"/>
      <c r="I158" s="219"/>
      <c r="J158" s="219"/>
      <c r="K158" s="219"/>
      <c r="L158" s="219"/>
      <c r="M158" s="219"/>
      <c r="N158" s="219"/>
      <c r="O158" s="219"/>
      <c r="P158" s="221">
        <v>0.34</v>
      </c>
      <c r="Q158" s="221">
        <v>0.34</v>
      </c>
      <c r="R158" s="221">
        <v>0.34</v>
      </c>
      <c r="S158" s="221">
        <v>0.34</v>
      </c>
      <c r="T158" s="221">
        <v>0.34</v>
      </c>
      <c r="U158" s="221">
        <v>0.34</v>
      </c>
      <c r="V158" s="221">
        <v>0.34</v>
      </c>
      <c r="W158" s="221">
        <v>0.34</v>
      </c>
      <c r="X158" s="221">
        <v>0.34</v>
      </c>
      <c r="Y158" s="221">
        <v>0.34</v>
      </c>
      <c r="Z158" s="221">
        <v>0.34</v>
      </c>
      <c r="AA158" s="221">
        <v>0.34</v>
      </c>
      <c r="AB158" s="221">
        <v>0.34</v>
      </c>
      <c r="AC158" s="221">
        <v>0.34</v>
      </c>
      <c r="AD158" s="221">
        <v>0.34</v>
      </c>
      <c r="AE158" s="221">
        <v>0.34</v>
      </c>
      <c r="AF158" s="221">
        <v>0.34</v>
      </c>
      <c r="AG158" s="221">
        <v>0.34</v>
      </c>
      <c r="AH158" s="221">
        <v>0.34</v>
      </c>
      <c r="AI158" s="221">
        <v>0.34</v>
      </c>
      <c r="AJ158" s="221">
        <v>0.34</v>
      </c>
      <c r="AK158" s="221">
        <v>0.34</v>
      </c>
      <c r="AL158" s="221">
        <v>0.34</v>
      </c>
      <c r="AM158" s="221">
        <v>0.34</v>
      </c>
      <c r="AN158" s="221">
        <v>0.34</v>
      </c>
      <c r="AO158" s="221">
        <v>0.34</v>
      </c>
      <c r="AP158" s="221">
        <v>0.34</v>
      </c>
      <c r="AQ158" s="221">
        <v>0.34</v>
      </c>
      <c r="AR158" s="221">
        <v>0.34</v>
      </c>
      <c r="AS158" s="221">
        <v>0.34</v>
      </c>
      <c r="AT158" s="221">
        <v>0.34</v>
      </c>
      <c r="AU158" s="221">
        <v>0.34</v>
      </c>
      <c r="AV158" s="221">
        <v>0.34</v>
      </c>
      <c r="AW158" s="221">
        <v>0.34</v>
      </c>
      <c r="AX158" s="221">
        <v>0.34</v>
      </c>
      <c r="AY158" s="221">
        <v>0.34</v>
      </c>
      <c r="AZ158" s="221">
        <v>0.34</v>
      </c>
      <c r="BA158" s="221">
        <v>0.34</v>
      </c>
      <c r="BB158" s="221">
        <v>0.34</v>
      </c>
      <c r="BC158" s="221">
        <v>0.34</v>
      </c>
      <c r="BD158" s="221">
        <v>0.34</v>
      </c>
      <c r="BE158" s="221">
        <v>0.34</v>
      </c>
      <c r="BF158" s="221">
        <v>0.34</v>
      </c>
      <c r="BG158" s="221">
        <v>0.34</v>
      </c>
      <c r="BH158" s="221">
        <v>0.34</v>
      </c>
    </row>
    <row r="159" spans="1:60" s="8" customFormat="1" ht="15">
      <c r="A159" s="36" t="s">
        <v>7</v>
      </c>
      <c r="B159" s="36" t="s">
        <v>93</v>
      </c>
      <c r="C159" s="36" t="s">
        <v>18</v>
      </c>
      <c r="D159" s="7" t="s">
        <v>107</v>
      </c>
      <c r="E159" s="7" t="s">
        <v>108</v>
      </c>
      <c r="F159" s="7" t="s">
        <v>13</v>
      </c>
      <c r="G159" s="219"/>
      <c r="H159" s="219"/>
      <c r="I159" s="219"/>
      <c r="J159" s="219"/>
      <c r="K159" s="219"/>
      <c r="L159" s="219"/>
      <c r="M159" s="219"/>
      <c r="N159" s="219"/>
      <c r="O159" s="219"/>
      <c r="P159" s="221">
        <f>'2.b-MTH2-HTH'!L$60</f>
        <v>0.33461240497291833</v>
      </c>
      <c r="Q159" s="221">
        <f>'2.b-MTH2-HTH'!M$60</f>
        <v>0.33900064234710969</v>
      </c>
      <c r="R159" s="221">
        <f>'2.b-MTH2-HTH'!N$60</f>
        <v>0.348033858794222</v>
      </c>
      <c r="S159" s="221">
        <f>'2.b-MTH2-HTH'!O$60</f>
        <v>0.35255421330360076</v>
      </c>
      <c r="T159" s="221">
        <f>'2.b-MTH2-HTH'!P$60</f>
        <v>0.36316841586045356</v>
      </c>
      <c r="U159" s="221">
        <f>'2.b-MTH2-HTH'!Q$60</f>
        <v>0.37231292224020818</v>
      </c>
      <c r="V159" s="221">
        <f>'2.b-MTH2-HTH'!R$60</f>
        <v>0.38060310289556548</v>
      </c>
      <c r="W159" s="221">
        <f>'2.b-MTH2-HTH'!S$60</f>
        <v>0.3859322922417493</v>
      </c>
      <c r="X159" s="221">
        <f>'2.b-MTH2-HTH'!T$60</f>
        <v>0.39113304875381116</v>
      </c>
      <c r="Y159" s="221">
        <f>'2.b-MTH2-HTH'!U$60</f>
        <v>0.39631175960093368</v>
      </c>
      <c r="Z159" s="221">
        <f>'2.b-MTH2-HTH'!V$60</f>
        <v>0.40146668545805714</v>
      </c>
      <c r="AA159" s="221">
        <f>'2.b-MTH2-HTH'!W$60</f>
        <v>0.40659623704207171</v>
      </c>
      <c r="AB159" s="221">
        <f>'2.b-MTH2-HTH'!X$60</f>
        <v>0.41162879886934722</v>
      </c>
      <c r="AC159" s="221">
        <f>'2.b-MTH2-HTH'!Y$60</f>
        <v>0.42718388736326346</v>
      </c>
      <c r="AD159" s="221">
        <f>'2.b-MTH2-HTH'!Z$60</f>
        <v>0.43090333569013051</v>
      </c>
      <c r="AE159" s="221">
        <f>'2.b-MTH2-HTH'!AA$60</f>
        <v>0.43731957379166619</v>
      </c>
      <c r="AF159" s="221">
        <f>'2.b-MTH2-HTH'!AB$60</f>
        <v>0.43403056707977594</v>
      </c>
      <c r="AG159" s="221">
        <f>'2.b-MTH2-HTH'!AC$60</f>
        <v>0.43611792365164642</v>
      </c>
      <c r="AH159" s="221">
        <f>'2.b-MTH2-HTH'!AD$60</f>
        <v>0.44774002617765807</v>
      </c>
      <c r="AI159" s="221">
        <f>'2.b-MTH2-HTH'!AE$60</f>
        <v>0.45928152601857686</v>
      </c>
      <c r="AJ159" s="221">
        <f>'2.b-MTH2-HTH'!AF$60</f>
        <v>0.45871837984852454</v>
      </c>
      <c r="AK159" s="221">
        <f>'2.b-MTH2-HTH'!AG$60</f>
        <v>0.47253270654066276</v>
      </c>
      <c r="AL159" s="221">
        <f>'2.b-MTH2-HTH'!AH$60</f>
        <v>0.4833633944813277</v>
      </c>
      <c r="AM159" s="221">
        <f>'2.b-MTH2-HTH'!AI$60</f>
        <v>0.4938596728161313</v>
      </c>
      <c r="AN159" s="221">
        <f>'2.b-MTH2-HTH'!AJ$60</f>
        <v>0.50009127836262857</v>
      </c>
      <c r="AO159" s="221">
        <f>'2.b-MTH2-HTH'!AK$60</f>
        <v>0.50828722629320966</v>
      </c>
      <c r="AP159" s="221">
        <f>'2.b-MTH2-HTH'!AL$60</f>
        <v>0.50952544559500845</v>
      </c>
      <c r="AQ159" s="221">
        <f>'2.b-MTH2-HTH'!AM$60</f>
        <v>0.52265149277349654</v>
      </c>
      <c r="AR159" s="221">
        <f>'2.b-MTH2-HTH'!AN$60</f>
        <v>0.52495202377414851</v>
      </c>
      <c r="AS159" s="221">
        <f>'2.b-MTH2-HTH'!AO$60</f>
        <v>0.53687106996244194</v>
      </c>
      <c r="AT159" s="221">
        <f>'2.b-MTH2-HTH'!AP$60</f>
        <v>0.53220331018778944</v>
      </c>
      <c r="AU159" s="221">
        <f>'2.b-MTH2-HTH'!AQ$60</f>
        <v>0.54099447518753085</v>
      </c>
      <c r="AV159" s="221">
        <f>'2.b-MTH2-HTH'!AR$60</f>
        <v>0.54069399515463346</v>
      </c>
      <c r="AW159" s="221">
        <f>'2.b-MTH2-HTH'!AS$60</f>
        <v>0.55120071864467934</v>
      </c>
      <c r="AX159" s="221">
        <f>'2.b-MTH2-HTH'!AT$60</f>
        <v>0.55975183037132925</v>
      </c>
      <c r="AY159" s="221">
        <f>'2.b-MTH2-HTH'!AU$60</f>
        <v>0.56497102100313534</v>
      </c>
      <c r="AZ159" s="221">
        <f>'2.b-MTH2-HTH'!AV$60</f>
        <v>0.56927952895042322</v>
      </c>
      <c r="BA159" s="221">
        <f>'2.b-MTH2-HTH'!AW$60</f>
        <v>0.57450751000950395</v>
      </c>
      <c r="BB159" s="221">
        <f>'2.b-MTH2-HTH'!AX$60</f>
        <v>0.57781775890094389</v>
      </c>
      <c r="BC159" s="221">
        <f>'2.b-MTH2-HTH'!AY$60</f>
        <v>0.57451595766849639</v>
      </c>
      <c r="BD159" s="221">
        <f>'2.b-MTH2-HTH'!AZ$60</f>
        <v>0.5749549285103237</v>
      </c>
      <c r="BE159" s="221">
        <f>'2.b-MTH2-HTH'!BA$60</f>
        <v>0.5807407629223017</v>
      </c>
      <c r="BF159" s="221">
        <f>'2.b-MTH2-HTH'!BB$60</f>
        <v>0.5810223934986205</v>
      </c>
      <c r="BG159" s="221">
        <f>'2.b-MTH2-HTH'!BC$60</f>
        <v>0.59258989819671504</v>
      </c>
      <c r="BH159" s="221">
        <f>'2.b-MTH2-HTH'!BD$60</f>
        <v>0.58065161948797872</v>
      </c>
    </row>
    <row r="160" spans="1:60" s="8" customFormat="1" ht="15">
      <c r="A160" s="36" t="s">
        <v>7</v>
      </c>
      <c r="B160" s="36" t="s">
        <v>93</v>
      </c>
      <c r="C160" s="36" t="s">
        <v>18</v>
      </c>
      <c r="D160" s="7" t="s">
        <v>107</v>
      </c>
      <c r="E160" s="7" t="s">
        <v>108</v>
      </c>
      <c r="F160" s="7" t="s">
        <v>14</v>
      </c>
      <c r="G160" s="219"/>
      <c r="H160" s="219"/>
      <c r="I160" s="219"/>
      <c r="J160" s="219"/>
      <c r="K160" s="219"/>
      <c r="L160" s="219"/>
      <c r="M160" s="219"/>
      <c r="N160" s="219"/>
      <c r="O160" s="219"/>
      <c r="P160" s="221">
        <f>'2.b-MTH2-HTH'!L$61</f>
        <v>0.3911634117171473</v>
      </c>
      <c r="Q160" s="221">
        <f>'2.b-MTH2-HTH'!M$61</f>
        <v>0.3911634117171473</v>
      </c>
      <c r="R160" s="221">
        <f>'2.b-MTH2-HTH'!N$61</f>
        <v>0.3911634117171473</v>
      </c>
      <c r="S160" s="221">
        <f>'2.b-MTH2-HTH'!O$61</f>
        <v>0.39116341171714725</v>
      </c>
      <c r="T160" s="221">
        <f>'2.b-MTH2-HTH'!P$61</f>
        <v>0.39116341171714725</v>
      </c>
      <c r="U160" s="221">
        <f>'2.b-MTH2-HTH'!Q$61</f>
        <v>0.3911634117171473</v>
      </c>
      <c r="V160" s="221">
        <f>'2.b-MTH2-HTH'!R$61</f>
        <v>0.3911634117171473</v>
      </c>
      <c r="W160" s="221">
        <f>'2.b-MTH2-HTH'!S$61</f>
        <v>0.3911634117171473</v>
      </c>
      <c r="X160" s="221">
        <f>'2.b-MTH2-HTH'!T$61</f>
        <v>0.3911634117171473</v>
      </c>
      <c r="Y160" s="221">
        <f>'2.b-MTH2-HTH'!U$61</f>
        <v>0.3911634117171473</v>
      </c>
      <c r="Z160" s="221">
        <f>'2.b-MTH2-HTH'!V$61</f>
        <v>0.3911634117171473</v>
      </c>
      <c r="AA160" s="221">
        <f>'2.b-MTH2-HTH'!W$61</f>
        <v>0.3911634117171473</v>
      </c>
      <c r="AB160" s="221">
        <f>'2.b-MTH2-HTH'!X$61</f>
        <v>0.3911634117171473</v>
      </c>
      <c r="AC160" s="221">
        <f>'2.b-MTH2-HTH'!Y$61</f>
        <v>0.3911634117171473</v>
      </c>
      <c r="AD160" s="221">
        <f>'2.b-MTH2-HTH'!Z$61</f>
        <v>0.3911634117171473</v>
      </c>
      <c r="AE160" s="221">
        <f>'2.b-MTH2-HTH'!AA$61</f>
        <v>0.3911634117171473</v>
      </c>
      <c r="AF160" s="221">
        <f>'2.b-MTH2-HTH'!AB$61</f>
        <v>0.3911634117171473</v>
      </c>
      <c r="AG160" s="221">
        <f>'2.b-MTH2-HTH'!AC$61</f>
        <v>0.3911634117171473</v>
      </c>
      <c r="AH160" s="221">
        <f>'2.b-MTH2-HTH'!AD$61</f>
        <v>0.3911634117171473</v>
      </c>
      <c r="AI160" s="221">
        <f>'2.b-MTH2-HTH'!AE$61</f>
        <v>0.39116341171714736</v>
      </c>
      <c r="AJ160" s="221">
        <f>'2.b-MTH2-HTH'!AF$61</f>
        <v>0.3911634117171473</v>
      </c>
      <c r="AK160" s="221">
        <f>'2.b-MTH2-HTH'!AG$61</f>
        <v>0.3911634117171473</v>
      </c>
      <c r="AL160" s="221">
        <f>'2.b-MTH2-HTH'!AH$61</f>
        <v>0.3911634117171473</v>
      </c>
      <c r="AM160" s="221">
        <f>'2.b-MTH2-HTH'!AI$61</f>
        <v>0.3911634117171473</v>
      </c>
      <c r="AN160" s="221">
        <f>'2.b-MTH2-HTH'!AJ$61</f>
        <v>0.3911634117171473</v>
      </c>
      <c r="AO160" s="221">
        <f>'2.b-MTH2-HTH'!AK$61</f>
        <v>0.3911634117171473</v>
      </c>
      <c r="AP160" s="221">
        <f>'2.b-MTH2-HTH'!AL$61</f>
        <v>0.3911634117171473</v>
      </c>
      <c r="AQ160" s="221">
        <f>'2.b-MTH2-HTH'!AM$61</f>
        <v>0.3911634117171473</v>
      </c>
      <c r="AR160" s="221">
        <f>'2.b-MTH2-HTH'!AN$61</f>
        <v>0.3911634117171473</v>
      </c>
      <c r="AS160" s="221">
        <f>'2.b-MTH2-HTH'!AO$61</f>
        <v>0.3911634117171473</v>
      </c>
      <c r="AT160" s="221">
        <f>'2.b-MTH2-HTH'!AP$61</f>
        <v>0.3911634117171473</v>
      </c>
      <c r="AU160" s="221">
        <f>'2.b-MTH2-HTH'!AQ$61</f>
        <v>0.3911634117171473</v>
      </c>
      <c r="AV160" s="221">
        <f>'2.b-MTH2-HTH'!AR$61</f>
        <v>0.3911634117171473</v>
      </c>
      <c r="AW160" s="221">
        <f>'2.b-MTH2-HTH'!AS$61</f>
        <v>0.3911634117171473</v>
      </c>
      <c r="AX160" s="221">
        <f>'2.b-MTH2-HTH'!AT$61</f>
        <v>0.3911634117171473</v>
      </c>
      <c r="AY160" s="221">
        <f>'2.b-MTH2-HTH'!AU$61</f>
        <v>0.3911634117171473</v>
      </c>
      <c r="AZ160" s="221">
        <f>'2.b-MTH2-HTH'!AV$61</f>
        <v>0.3911634117171473</v>
      </c>
      <c r="BA160" s="221">
        <f>'2.b-MTH2-HTH'!AW$61</f>
        <v>0.3911634117171473</v>
      </c>
      <c r="BB160" s="221">
        <f>'2.b-MTH2-HTH'!AX$61</f>
        <v>0.3911634117171473</v>
      </c>
      <c r="BC160" s="221">
        <f>'2.b-MTH2-HTH'!AY$61</f>
        <v>0.3911634117171473</v>
      </c>
      <c r="BD160" s="221">
        <f>'2.b-MTH2-HTH'!AZ$61</f>
        <v>0.3911634117171473</v>
      </c>
      <c r="BE160" s="221">
        <f>'2.b-MTH2-HTH'!BA$61</f>
        <v>0.3911634117171473</v>
      </c>
      <c r="BF160" s="221">
        <f>'2.b-MTH2-HTH'!BB$61</f>
        <v>0.3911634117171473</v>
      </c>
      <c r="BG160" s="221">
        <f>'2.b-MTH2-HTH'!BC$61</f>
        <v>0.3911634117171473</v>
      </c>
      <c r="BH160" s="221">
        <f>'2.b-MTH2-HTH'!BD$61</f>
        <v>0.3911634117171473</v>
      </c>
    </row>
    <row r="161" spans="1:60" s="8" customFormat="1" ht="15">
      <c r="A161" s="36" t="s">
        <v>7</v>
      </c>
      <c r="B161" s="36" t="s">
        <v>93</v>
      </c>
      <c r="C161" s="36" t="s">
        <v>18</v>
      </c>
      <c r="D161" s="7" t="s">
        <v>97</v>
      </c>
      <c r="E161" s="7" t="s">
        <v>98</v>
      </c>
      <c r="F161" s="7" t="s">
        <v>12</v>
      </c>
      <c r="G161" s="219"/>
      <c r="H161" s="219"/>
      <c r="I161" s="219"/>
      <c r="J161" s="219"/>
      <c r="K161" s="219"/>
      <c r="L161" s="219"/>
      <c r="M161" s="219"/>
      <c r="N161" s="219"/>
      <c r="O161" s="219"/>
      <c r="P161" s="221">
        <v>0.33</v>
      </c>
      <c r="Q161" s="221">
        <v>0.33</v>
      </c>
      <c r="R161" s="221">
        <v>0.33</v>
      </c>
      <c r="S161" s="221">
        <v>0.33</v>
      </c>
      <c r="T161" s="221">
        <v>0.33</v>
      </c>
      <c r="U161" s="221">
        <v>0.33</v>
      </c>
      <c r="V161" s="221">
        <v>0.33</v>
      </c>
      <c r="W161" s="221">
        <v>0.33</v>
      </c>
      <c r="X161" s="221">
        <v>0.33</v>
      </c>
      <c r="Y161" s="221">
        <v>0.33</v>
      </c>
      <c r="Z161" s="221">
        <v>0.33</v>
      </c>
      <c r="AA161" s="221">
        <v>0.33</v>
      </c>
      <c r="AB161" s="221">
        <v>0.33</v>
      </c>
      <c r="AC161" s="221">
        <v>0.33</v>
      </c>
      <c r="AD161" s="221">
        <v>0.33</v>
      </c>
      <c r="AE161" s="221">
        <v>0.33</v>
      </c>
      <c r="AF161" s="221">
        <v>0.33</v>
      </c>
      <c r="AG161" s="221">
        <v>0.33</v>
      </c>
      <c r="AH161" s="221">
        <v>0.33</v>
      </c>
      <c r="AI161" s="221">
        <v>0.33</v>
      </c>
      <c r="AJ161" s="221">
        <v>0.33</v>
      </c>
      <c r="AK161" s="221">
        <v>0.33</v>
      </c>
      <c r="AL161" s="221">
        <v>0.33</v>
      </c>
      <c r="AM161" s="221">
        <v>0.33</v>
      </c>
      <c r="AN161" s="221">
        <v>0.33</v>
      </c>
      <c r="AO161" s="221">
        <v>0.33</v>
      </c>
      <c r="AP161" s="221">
        <v>0.33</v>
      </c>
      <c r="AQ161" s="221">
        <v>0.33</v>
      </c>
      <c r="AR161" s="221">
        <v>0.33</v>
      </c>
      <c r="AS161" s="221">
        <v>0.33</v>
      </c>
      <c r="AT161" s="221">
        <v>0.33</v>
      </c>
      <c r="AU161" s="221">
        <v>0.33</v>
      </c>
      <c r="AV161" s="221">
        <v>0.33</v>
      </c>
      <c r="AW161" s="221">
        <v>0.33</v>
      </c>
      <c r="AX161" s="221">
        <v>0.33</v>
      </c>
      <c r="AY161" s="221">
        <v>0.33</v>
      </c>
      <c r="AZ161" s="221">
        <v>0.33</v>
      </c>
      <c r="BA161" s="221">
        <v>0.33</v>
      </c>
      <c r="BB161" s="221">
        <v>0.33</v>
      </c>
      <c r="BC161" s="221">
        <v>0.33</v>
      </c>
      <c r="BD161" s="221">
        <v>0.33</v>
      </c>
      <c r="BE161" s="221">
        <v>0.33</v>
      </c>
      <c r="BF161" s="221">
        <v>0.33</v>
      </c>
      <c r="BG161" s="221">
        <v>0.33</v>
      </c>
      <c r="BH161" s="221">
        <v>0.33</v>
      </c>
    </row>
    <row r="162" spans="1:60" s="8" customFormat="1" ht="15">
      <c r="A162" s="36" t="s">
        <v>7</v>
      </c>
      <c r="B162" s="36" t="s">
        <v>93</v>
      </c>
      <c r="C162" s="36" t="s">
        <v>18</v>
      </c>
      <c r="D162" s="7" t="s">
        <v>97</v>
      </c>
      <c r="E162" s="7" t="s">
        <v>98</v>
      </c>
      <c r="F162" s="7" t="s">
        <v>13</v>
      </c>
      <c r="G162" s="219"/>
      <c r="H162" s="219"/>
      <c r="I162" s="219"/>
      <c r="J162" s="219"/>
      <c r="K162" s="219"/>
      <c r="L162" s="219"/>
      <c r="M162" s="219"/>
      <c r="N162" s="219"/>
      <c r="O162" s="219"/>
      <c r="P162" s="221">
        <f>'2.b-MTH2-HTH'!L$66</f>
        <v>0.33461240497291833</v>
      </c>
      <c r="Q162" s="221">
        <f>'2.b-MTH2-HTH'!M$66</f>
        <v>0.33900064234710969</v>
      </c>
      <c r="R162" s="221">
        <f>'2.b-MTH2-HTH'!N$66</f>
        <v>0.348033858794222</v>
      </c>
      <c r="S162" s="221">
        <f>'2.b-MTH2-HTH'!O$66</f>
        <v>0.35255421330360076</v>
      </c>
      <c r="T162" s="221">
        <f>'2.b-MTH2-HTH'!P$66</f>
        <v>0.36316841586045356</v>
      </c>
      <c r="U162" s="221">
        <f>'2.b-MTH2-HTH'!Q$66</f>
        <v>0.37231292224020818</v>
      </c>
      <c r="V162" s="221">
        <f>'2.b-MTH2-HTH'!R$66</f>
        <v>0.38060310289556548</v>
      </c>
      <c r="W162" s="221">
        <f>'2.b-MTH2-HTH'!S$66</f>
        <v>0.3859322922417493</v>
      </c>
      <c r="X162" s="221">
        <f>'2.b-MTH2-HTH'!T$66</f>
        <v>0.39113304875381116</v>
      </c>
      <c r="Y162" s="221">
        <f>'2.b-MTH2-HTH'!U$66</f>
        <v>0.39631175960093368</v>
      </c>
      <c r="Z162" s="221">
        <f>'2.b-MTH2-HTH'!V$66</f>
        <v>0.40146668545805714</v>
      </c>
      <c r="AA162" s="221">
        <f>'2.b-MTH2-HTH'!W$66</f>
        <v>0.40659623704207171</v>
      </c>
      <c r="AB162" s="221">
        <f>'2.b-MTH2-HTH'!X$66</f>
        <v>0.41162879886934722</v>
      </c>
      <c r="AC162" s="221">
        <f>'2.b-MTH2-HTH'!Y$66</f>
        <v>0.42718388736326346</v>
      </c>
      <c r="AD162" s="221">
        <f>'2.b-MTH2-HTH'!Z$66</f>
        <v>0.43090333569013051</v>
      </c>
      <c r="AE162" s="221">
        <f>'2.b-MTH2-HTH'!AA$66</f>
        <v>0.43731957379166619</v>
      </c>
      <c r="AF162" s="221">
        <f>'2.b-MTH2-HTH'!AB$66</f>
        <v>0.43403056707977594</v>
      </c>
      <c r="AG162" s="221">
        <f>'2.b-MTH2-HTH'!AC$66</f>
        <v>0.43611792365164642</v>
      </c>
      <c r="AH162" s="221">
        <f>'2.b-MTH2-HTH'!AD$66</f>
        <v>0.44774002617765807</v>
      </c>
      <c r="AI162" s="221">
        <f>'2.b-MTH2-HTH'!AE$66</f>
        <v>0.45928152601857686</v>
      </c>
      <c r="AJ162" s="221">
        <f>'2.b-MTH2-HTH'!AF$66</f>
        <v>0.45871837984852454</v>
      </c>
      <c r="AK162" s="221">
        <f>'2.b-MTH2-HTH'!AG$66</f>
        <v>0.47253270654066276</v>
      </c>
      <c r="AL162" s="221">
        <f>'2.b-MTH2-HTH'!AH$66</f>
        <v>0.4833633944813277</v>
      </c>
      <c r="AM162" s="221">
        <f>'2.b-MTH2-HTH'!AI$66</f>
        <v>0.4938596728161313</v>
      </c>
      <c r="AN162" s="221">
        <f>'2.b-MTH2-HTH'!AJ$66</f>
        <v>0.50009127836262857</v>
      </c>
      <c r="AO162" s="221">
        <f>'2.b-MTH2-HTH'!AK$66</f>
        <v>0.50828722629320966</v>
      </c>
      <c r="AP162" s="221">
        <f>'2.b-MTH2-HTH'!AL$66</f>
        <v>0.50952544559500845</v>
      </c>
      <c r="AQ162" s="221">
        <f>'2.b-MTH2-HTH'!AM$66</f>
        <v>0.52265149277349654</v>
      </c>
      <c r="AR162" s="221">
        <f>'2.b-MTH2-HTH'!AN$66</f>
        <v>0.52495202377414851</v>
      </c>
      <c r="AS162" s="221">
        <f>'2.b-MTH2-HTH'!AO$66</f>
        <v>0.53687106996244194</v>
      </c>
      <c r="AT162" s="221">
        <f>'2.b-MTH2-HTH'!AP$66</f>
        <v>0.53220331018778944</v>
      </c>
      <c r="AU162" s="221">
        <f>'2.b-MTH2-HTH'!AQ$66</f>
        <v>0.54099447518753085</v>
      </c>
      <c r="AV162" s="221">
        <f>'2.b-MTH2-HTH'!AR$66</f>
        <v>0.54069399515463346</v>
      </c>
      <c r="AW162" s="221">
        <f>'2.b-MTH2-HTH'!AS$66</f>
        <v>0.55120071864467934</v>
      </c>
      <c r="AX162" s="221">
        <f>'2.b-MTH2-HTH'!AT$66</f>
        <v>0.55975183037132925</v>
      </c>
      <c r="AY162" s="221">
        <f>'2.b-MTH2-HTH'!AU$66</f>
        <v>0.56497102100313534</v>
      </c>
      <c r="AZ162" s="221">
        <f>'2.b-MTH2-HTH'!AV$66</f>
        <v>0.56927952895042322</v>
      </c>
      <c r="BA162" s="221">
        <f>'2.b-MTH2-HTH'!AW$66</f>
        <v>0.57450751000950395</v>
      </c>
      <c r="BB162" s="221">
        <f>'2.b-MTH2-HTH'!AX$66</f>
        <v>0.57781775890094389</v>
      </c>
      <c r="BC162" s="221">
        <f>'2.b-MTH2-HTH'!AY$66</f>
        <v>0.57451595766849639</v>
      </c>
      <c r="BD162" s="221">
        <f>'2.b-MTH2-HTH'!AZ$66</f>
        <v>0.5749549285103237</v>
      </c>
      <c r="BE162" s="221">
        <f>'2.b-MTH2-HTH'!BA$66</f>
        <v>0.5807407629223017</v>
      </c>
      <c r="BF162" s="221">
        <f>'2.b-MTH2-HTH'!BB$66</f>
        <v>0.5810223934986205</v>
      </c>
      <c r="BG162" s="221">
        <f>'2.b-MTH2-HTH'!BC$66</f>
        <v>0.59258989819671504</v>
      </c>
      <c r="BH162" s="221">
        <f>'2.b-MTH2-HTH'!BD$66</f>
        <v>0.58065161948797872</v>
      </c>
    </row>
    <row r="163" spans="1:60" s="8" customFormat="1" ht="15">
      <c r="A163" s="36" t="s">
        <v>7</v>
      </c>
      <c r="B163" s="36" t="s">
        <v>93</v>
      </c>
      <c r="C163" s="36" t="s">
        <v>18</v>
      </c>
      <c r="D163" s="7" t="s">
        <v>97</v>
      </c>
      <c r="E163" s="7" t="s">
        <v>98</v>
      </c>
      <c r="F163" s="7" t="s">
        <v>14</v>
      </c>
      <c r="G163" s="219"/>
      <c r="H163" s="219"/>
      <c r="I163" s="219"/>
      <c r="J163" s="219"/>
      <c r="K163" s="219"/>
      <c r="L163" s="219"/>
      <c r="M163" s="219"/>
      <c r="N163" s="219"/>
      <c r="O163" s="219"/>
      <c r="P163" s="221">
        <f>'2.b-MTH2-HTH'!L$67</f>
        <v>0.67007841522529721</v>
      </c>
      <c r="Q163" s="221">
        <f>'2.b-MTH2-HTH'!M$67</f>
        <v>0.67007841522529721</v>
      </c>
      <c r="R163" s="221">
        <f>'2.b-MTH2-HTH'!N$67</f>
        <v>0.67007841522529721</v>
      </c>
      <c r="S163" s="221">
        <f>'2.b-MTH2-HTH'!O$67</f>
        <v>0.67007841522529721</v>
      </c>
      <c r="T163" s="221">
        <f>'2.b-MTH2-HTH'!P$67</f>
        <v>0.67007841522529721</v>
      </c>
      <c r="U163" s="221">
        <f>'2.b-MTH2-HTH'!Q$67</f>
        <v>0.67007841522529721</v>
      </c>
      <c r="V163" s="221">
        <f>'2.b-MTH2-HTH'!R$67</f>
        <v>0.6700784152252971</v>
      </c>
      <c r="W163" s="221">
        <f>'2.b-MTH2-HTH'!S$67</f>
        <v>0.67007841522529721</v>
      </c>
      <c r="X163" s="221">
        <f>'2.b-MTH2-HTH'!T$67</f>
        <v>0.67007841522529721</v>
      </c>
      <c r="Y163" s="221">
        <f>'2.b-MTH2-HTH'!U$67</f>
        <v>0.6700784152252971</v>
      </c>
      <c r="Z163" s="221">
        <f>'2.b-MTH2-HTH'!V$67</f>
        <v>0.67007841522529721</v>
      </c>
      <c r="AA163" s="221">
        <f>'2.b-MTH2-HTH'!W$67</f>
        <v>0.67007841522529721</v>
      </c>
      <c r="AB163" s="221">
        <f>'2.b-MTH2-HTH'!X$67</f>
        <v>0.67007841522529721</v>
      </c>
      <c r="AC163" s="221">
        <f>'2.b-MTH2-HTH'!Y$67</f>
        <v>0.67007841522529721</v>
      </c>
      <c r="AD163" s="221">
        <f>'2.b-MTH2-HTH'!Z$67</f>
        <v>0.67007841522529721</v>
      </c>
      <c r="AE163" s="221">
        <f>'2.b-MTH2-HTH'!AA$67</f>
        <v>0.67007841522529721</v>
      </c>
      <c r="AF163" s="221">
        <f>'2.b-MTH2-HTH'!AB$67</f>
        <v>0.6700784152252971</v>
      </c>
      <c r="AG163" s="221">
        <f>'2.b-MTH2-HTH'!AC$67</f>
        <v>0.67007841522529721</v>
      </c>
      <c r="AH163" s="221">
        <f>'2.b-MTH2-HTH'!AD$67</f>
        <v>0.67007841522529721</v>
      </c>
      <c r="AI163" s="221">
        <f>'2.b-MTH2-HTH'!AE$67</f>
        <v>0.67007841522529721</v>
      </c>
      <c r="AJ163" s="221">
        <f>'2.b-MTH2-HTH'!AF$67</f>
        <v>0.67007841522529721</v>
      </c>
      <c r="AK163" s="221">
        <f>'2.b-MTH2-HTH'!AG$67</f>
        <v>0.67007841522529732</v>
      </c>
      <c r="AL163" s="221">
        <f>'2.b-MTH2-HTH'!AH$67</f>
        <v>0.67007841522529721</v>
      </c>
      <c r="AM163" s="221">
        <f>'2.b-MTH2-HTH'!AI$67</f>
        <v>0.67007841522529721</v>
      </c>
      <c r="AN163" s="221">
        <f>'2.b-MTH2-HTH'!AJ$67</f>
        <v>0.67007841522529721</v>
      </c>
      <c r="AO163" s="221">
        <f>'2.b-MTH2-HTH'!AK$67</f>
        <v>0.67007841522529721</v>
      </c>
      <c r="AP163" s="221">
        <f>'2.b-MTH2-HTH'!AL$67</f>
        <v>0.67007841522529721</v>
      </c>
      <c r="AQ163" s="221">
        <f>'2.b-MTH2-HTH'!AM$67</f>
        <v>0.67007841522529721</v>
      </c>
      <c r="AR163" s="221">
        <f>'2.b-MTH2-HTH'!AN$67</f>
        <v>0.67007841522529721</v>
      </c>
      <c r="AS163" s="221">
        <f>'2.b-MTH2-HTH'!AO$67</f>
        <v>0.67007841522529721</v>
      </c>
      <c r="AT163" s="221">
        <f>'2.b-MTH2-HTH'!AP$67</f>
        <v>0.67007841522529721</v>
      </c>
      <c r="AU163" s="221">
        <f>'2.b-MTH2-HTH'!AQ$67</f>
        <v>0.67007841522529721</v>
      </c>
      <c r="AV163" s="221">
        <f>'2.b-MTH2-HTH'!AR$67</f>
        <v>0.67007841522529721</v>
      </c>
      <c r="AW163" s="221">
        <f>'2.b-MTH2-HTH'!AS$67</f>
        <v>0.67007841522529721</v>
      </c>
      <c r="AX163" s="221">
        <f>'2.b-MTH2-HTH'!AT$67</f>
        <v>0.67007841522529721</v>
      </c>
      <c r="AY163" s="221">
        <f>'2.b-MTH2-HTH'!AU$67</f>
        <v>0.67007841522529721</v>
      </c>
      <c r="AZ163" s="221">
        <f>'2.b-MTH2-HTH'!AV$67</f>
        <v>0.67007841522529721</v>
      </c>
      <c r="BA163" s="221">
        <f>'2.b-MTH2-HTH'!AW$67</f>
        <v>0.67007841522529721</v>
      </c>
      <c r="BB163" s="221">
        <f>'2.b-MTH2-HTH'!AX$67</f>
        <v>0.67007841522529721</v>
      </c>
      <c r="BC163" s="221">
        <f>'2.b-MTH2-HTH'!AY$67</f>
        <v>0.67007841522529721</v>
      </c>
      <c r="BD163" s="221">
        <f>'2.b-MTH2-HTH'!AZ$67</f>
        <v>0.67007841522529721</v>
      </c>
      <c r="BE163" s="221">
        <f>'2.b-MTH2-HTH'!BA$67</f>
        <v>0.67007841522529721</v>
      </c>
      <c r="BF163" s="221">
        <f>'2.b-MTH2-HTH'!BB$67</f>
        <v>0.67007841522529721</v>
      </c>
      <c r="BG163" s="221">
        <f>'2.b-MTH2-HTH'!BC$67</f>
        <v>0.67007841522529721</v>
      </c>
      <c r="BH163" s="221">
        <f>'2.b-MTH2-HTH'!BD$67</f>
        <v>0.67007841522529721</v>
      </c>
    </row>
    <row r="164" spans="1:60" s="8" customFormat="1" ht="15">
      <c r="A164" s="36" t="s">
        <v>7</v>
      </c>
      <c r="B164" s="36" t="s">
        <v>93</v>
      </c>
      <c r="C164" s="36" t="s">
        <v>18</v>
      </c>
      <c r="D164" s="18" t="s">
        <v>401</v>
      </c>
      <c r="E164" s="18" t="s">
        <v>402</v>
      </c>
      <c r="F164" s="7" t="s">
        <v>12</v>
      </c>
      <c r="G164" s="219"/>
      <c r="H164" s="219"/>
      <c r="I164" s="219"/>
      <c r="J164" s="219"/>
      <c r="K164" s="219"/>
      <c r="L164" s="219"/>
      <c r="M164" s="219"/>
      <c r="N164" s="219"/>
      <c r="O164" s="219"/>
      <c r="P164" s="221">
        <v>0.33</v>
      </c>
      <c r="Q164" s="221">
        <v>0.33</v>
      </c>
      <c r="R164" s="221">
        <v>0.33</v>
      </c>
      <c r="S164" s="221">
        <v>0.33</v>
      </c>
      <c r="T164" s="221">
        <v>0.33</v>
      </c>
      <c r="U164" s="221">
        <v>0.33</v>
      </c>
      <c r="V164" s="221">
        <v>0.33</v>
      </c>
      <c r="W164" s="221">
        <v>0.33</v>
      </c>
      <c r="X164" s="221">
        <v>0.33</v>
      </c>
      <c r="Y164" s="221">
        <v>0.33</v>
      </c>
      <c r="Z164" s="221">
        <v>0.33</v>
      </c>
      <c r="AA164" s="221">
        <v>0.33</v>
      </c>
      <c r="AB164" s="221">
        <v>0.33</v>
      </c>
      <c r="AC164" s="221">
        <v>0.33</v>
      </c>
      <c r="AD164" s="221">
        <v>0.33</v>
      </c>
      <c r="AE164" s="221">
        <v>0.33</v>
      </c>
      <c r="AF164" s="221">
        <v>0.33</v>
      </c>
      <c r="AG164" s="221">
        <v>0.33</v>
      </c>
      <c r="AH164" s="221">
        <v>0.33</v>
      </c>
      <c r="AI164" s="221">
        <v>0.33</v>
      </c>
      <c r="AJ164" s="221">
        <v>0.33</v>
      </c>
      <c r="AK164" s="221">
        <v>0.33</v>
      </c>
      <c r="AL164" s="221">
        <v>0.33</v>
      </c>
      <c r="AM164" s="221">
        <v>0.33</v>
      </c>
      <c r="AN164" s="221">
        <v>0.33</v>
      </c>
      <c r="AO164" s="221">
        <v>0.33</v>
      </c>
      <c r="AP164" s="221">
        <v>0.33</v>
      </c>
      <c r="AQ164" s="221">
        <v>0.33</v>
      </c>
      <c r="AR164" s="221">
        <v>0.33</v>
      </c>
      <c r="AS164" s="221">
        <v>0.33</v>
      </c>
      <c r="AT164" s="221">
        <v>0.33</v>
      </c>
      <c r="AU164" s="221">
        <v>0.33</v>
      </c>
      <c r="AV164" s="221">
        <v>0.33</v>
      </c>
      <c r="AW164" s="221">
        <v>0.33</v>
      </c>
      <c r="AX164" s="221">
        <v>0.33</v>
      </c>
      <c r="AY164" s="221">
        <v>0.33</v>
      </c>
      <c r="AZ164" s="221">
        <v>0.33</v>
      </c>
      <c r="BA164" s="221">
        <v>0.33</v>
      </c>
      <c r="BB164" s="221">
        <v>0.33</v>
      </c>
      <c r="BC164" s="221">
        <v>0.33</v>
      </c>
      <c r="BD164" s="221">
        <v>0.33</v>
      </c>
      <c r="BE164" s="221">
        <v>0.33</v>
      </c>
      <c r="BF164" s="221">
        <v>0.33</v>
      </c>
      <c r="BG164" s="221">
        <v>0.33</v>
      </c>
      <c r="BH164" s="221">
        <v>0.33</v>
      </c>
    </row>
    <row r="165" spans="1:60" s="8" customFormat="1" ht="15">
      <c r="A165" s="36" t="s">
        <v>7</v>
      </c>
      <c r="B165" s="36" t="s">
        <v>93</v>
      </c>
      <c r="C165" s="36" t="s">
        <v>18</v>
      </c>
      <c r="D165" s="18" t="s">
        <v>401</v>
      </c>
      <c r="E165" s="18" t="s">
        <v>402</v>
      </c>
      <c r="F165" s="7" t="s">
        <v>13</v>
      </c>
      <c r="G165" s="219"/>
      <c r="H165" s="219"/>
      <c r="I165" s="219"/>
      <c r="J165" s="219"/>
      <c r="K165" s="219"/>
      <c r="L165" s="219"/>
      <c r="M165" s="219"/>
      <c r="N165" s="219"/>
      <c r="O165" s="219"/>
      <c r="P165" s="221">
        <f>'2.b-MTH2-HTH'!L$72</f>
        <v>0.33461240497291833</v>
      </c>
      <c r="Q165" s="221">
        <f>'2.b-MTH2-HTH'!M$72</f>
        <v>0.33900064234710969</v>
      </c>
      <c r="R165" s="221">
        <f>'2.b-MTH2-HTH'!N$72</f>
        <v>0.348033858794222</v>
      </c>
      <c r="S165" s="221">
        <f>'2.b-MTH2-HTH'!O$72</f>
        <v>0.35255421330360076</v>
      </c>
      <c r="T165" s="221">
        <f>'2.b-MTH2-HTH'!P$72</f>
        <v>0.36316841586045356</v>
      </c>
      <c r="U165" s="221">
        <f>'2.b-MTH2-HTH'!Q$72</f>
        <v>0.37231292224020818</v>
      </c>
      <c r="V165" s="221">
        <f>'2.b-MTH2-HTH'!R$72</f>
        <v>0.38060310289556548</v>
      </c>
      <c r="W165" s="221">
        <f>'2.b-MTH2-HTH'!S$72</f>
        <v>0.3859322922417493</v>
      </c>
      <c r="X165" s="221">
        <f>'2.b-MTH2-HTH'!T$72</f>
        <v>0.39113304875381116</v>
      </c>
      <c r="Y165" s="221">
        <f>'2.b-MTH2-HTH'!U$72</f>
        <v>0.39631175960093368</v>
      </c>
      <c r="Z165" s="221">
        <f>'2.b-MTH2-HTH'!V$72</f>
        <v>0.40146668545805714</v>
      </c>
      <c r="AA165" s="221">
        <f>'2.b-MTH2-HTH'!W$72</f>
        <v>0.40659623704207171</v>
      </c>
      <c r="AB165" s="221">
        <f>'2.b-MTH2-HTH'!X$72</f>
        <v>0.41162879886934722</v>
      </c>
      <c r="AC165" s="221">
        <f>'2.b-MTH2-HTH'!Y$72</f>
        <v>0.42718388736326346</v>
      </c>
      <c r="AD165" s="221">
        <f>'2.b-MTH2-HTH'!Z$72</f>
        <v>0.43090333569013051</v>
      </c>
      <c r="AE165" s="221">
        <f>'2.b-MTH2-HTH'!AA$72</f>
        <v>0.43731957379166619</v>
      </c>
      <c r="AF165" s="221">
        <f>'2.b-MTH2-HTH'!AB$72</f>
        <v>0.43403056707977594</v>
      </c>
      <c r="AG165" s="221">
        <f>'2.b-MTH2-HTH'!AC$72</f>
        <v>0.43611792365164642</v>
      </c>
      <c r="AH165" s="221">
        <f>'2.b-MTH2-HTH'!AD$72</f>
        <v>0.44774002617765807</v>
      </c>
      <c r="AI165" s="221">
        <f>'2.b-MTH2-HTH'!AE$72</f>
        <v>0.45928152601857686</v>
      </c>
      <c r="AJ165" s="221">
        <f>'2.b-MTH2-HTH'!AF$72</f>
        <v>0.45871837984852454</v>
      </c>
      <c r="AK165" s="221">
        <f>'2.b-MTH2-HTH'!AG$72</f>
        <v>0.47253270654066276</v>
      </c>
      <c r="AL165" s="221">
        <f>'2.b-MTH2-HTH'!AH$72</f>
        <v>0.4833633944813277</v>
      </c>
      <c r="AM165" s="221">
        <f>'2.b-MTH2-HTH'!AI$72</f>
        <v>0.4938596728161313</v>
      </c>
      <c r="AN165" s="221">
        <f>'2.b-MTH2-HTH'!AJ$72</f>
        <v>0.50009127836262857</v>
      </c>
      <c r="AO165" s="221">
        <f>'2.b-MTH2-HTH'!AK$72</f>
        <v>0.50828722629320966</v>
      </c>
      <c r="AP165" s="221">
        <f>'2.b-MTH2-HTH'!AL$72</f>
        <v>0.50952544559500845</v>
      </c>
      <c r="AQ165" s="221">
        <f>'2.b-MTH2-HTH'!AM$72</f>
        <v>0.52265149277349654</v>
      </c>
      <c r="AR165" s="221">
        <f>'2.b-MTH2-HTH'!AN$72</f>
        <v>0.52495202377414851</v>
      </c>
      <c r="AS165" s="221">
        <f>'2.b-MTH2-HTH'!AO$72</f>
        <v>0.53687106996244194</v>
      </c>
      <c r="AT165" s="221">
        <f>'2.b-MTH2-HTH'!AP$72</f>
        <v>0.53220331018778944</v>
      </c>
      <c r="AU165" s="221">
        <f>'2.b-MTH2-HTH'!AQ$72</f>
        <v>0.54099447518753085</v>
      </c>
      <c r="AV165" s="221">
        <f>'2.b-MTH2-HTH'!AR$72</f>
        <v>0.54069399515463346</v>
      </c>
      <c r="AW165" s="221">
        <f>'2.b-MTH2-HTH'!AS$72</f>
        <v>0.55120071864467934</v>
      </c>
      <c r="AX165" s="221">
        <f>'2.b-MTH2-HTH'!AT$72</f>
        <v>0.55975183037132925</v>
      </c>
      <c r="AY165" s="221">
        <f>'2.b-MTH2-HTH'!AU$72</f>
        <v>0.56497102100313534</v>
      </c>
      <c r="AZ165" s="221">
        <f>'2.b-MTH2-HTH'!AV$72</f>
        <v>0.56927952895042322</v>
      </c>
      <c r="BA165" s="221">
        <f>'2.b-MTH2-HTH'!AW$72</f>
        <v>0.57450751000950395</v>
      </c>
      <c r="BB165" s="221">
        <f>'2.b-MTH2-HTH'!AX$72</f>
        <v>0.57781775890094389</v>
      </c>
      <c r="BC165" s="221">
        <f>'2.b-MTH2-HTH'!AY$72</f>
        <v>0.57451595766849639</v>
      </c>
      <c r="BD165" s="221">
        <f>'2.b-MTH2-HTH'!AZ$72</f>
        <v>0.5749549285103237</v>
      </c>
      <c r="BE165" s="221">
        <f>'2.b-MTH2-HTH'!BA$72</f>
        <v>0.5807407629223017</v>
      </c>
      <c r="BF165" s="221">
        <f>'2.b-MTH2-HTH'!BB$72</f>
        <v>0.5810223934986205</v>
      </c>
      <c r="BG165" s="221">
        <f>'2.b-MTH2-HTH'!BC$72</f>
        <v>0.59258989819671504</v>
      </c>
      <c r="BH165" s="221">
        <f>'2.b-MTH2-HTH'!BD$72</f>
        <v>0.58065161948797872</v>
      </c>
    </row>
    <row r="166" spans="1:60" s="8" customFormat="1" ht="15">
      <c r="A166" s="36" t="s">
        <v>7</v>
      </c>
      <c r="B166" s="36" t="s">
        <v>93</v>
      </c>
      <c r="C166" s="36" t="s">
        <v>18</v>
      </c>
      <c r="D166" s="18" t="s">
        <v>401</v>
      </c>
      <c r="E166" s="18" t="s">
        <v>402</v>
      </c>
      <c r="F166" s="7" t="s">
        <v>14</v>
      </c>
      <c r="G166" s="219"/>
      <c r="H166" s="219"/>
      <c r="I166" s="219"/>
      <c r="J166" s="219"/>
      <c r="K166" s="219"/>
      <c r="L166" s="219"/>
      <c r="M166" s="219"/>
      <c r="N166" s="219"/>
      <c r="O166" s="219"/>
      <c r="P166" s="221">
        <f>'2.b-MTH2-HTH'!L$73</f>
        <v>0.73156498928758174</v>
      </c>
      <c r="Q166" s="221">
        <f>'2.b-MTH2-HTH'!M$73</f>
        <v>0.73156498928758174</v>
      </c>
      <c r="R166" s="221">
        <f>'2.b-MTH2-HTH'!N$73</f>
        <v>0.73156498928758174</v>
      </c>
      <c r="S166" s="221">
        <f>'2.b-MTH2-HTH'!O$73</f>
        <v>0.73156498928758174</v>
      </c>
      <c r="T166" s="221">
        <f>'2.b-MTH2-HTH'!P$73</f>
        <v>0.73156498928758174</v>
      </c>
      <c r="U166" s="221">
        <f>'2.b-MTH2-HTH'!Q$73</f>
        <v>0.73156498928758174</v>
      </c>
      <c r="V166" s="221">
        <f>'2.b-MTH2-HTH'!R$73</f>
        <v>0.73156498928758174</v>
      </c>
      <c r="W166" s="221">
        <f>'2.b-MTH2-HTH'!S$73</f>
        <v>0.73156498928758174</v>
      </c>
      <c r="X166" s="221">
        <f>'2.b-MTH2-HTH'!T$73</f>
        <v>0.73156498928758174</v>
      </c>
      <c r="Y166" s="221">
        <f>'2.b-MTH2-HTH'!U$73</f>
        <v>0.73156498928758174</v>
      </c>
      <c r="Z166" s="221">
        <f>'2.b-MTH2-HTH'!V$73</f>
        <v>0.73156498928758174</v>
      </c>
      <c r="AA166" s="221">
        <f>'2.b-MTH2-HTH'!W$73</f>
        <v>0.73156498928758174</v>
      </c>
      <c r="AB166" s="221">
        <f>'2.b-MTH2-HTH'!X$73</f>
        <v>0.73156498928758174</v>
      </c>
      <c r="AC166" s="221">
        <f>'2.b-MTH2-HTH'!Y$73</f>
        <v>0.73156498928758174</v>
      </c>
      <c r="AD166" s="221">
        <f>'2.b-MTH2-HTH'!Z$73</f>
        <v>0.73156498928758174</v>
      </c>
      <c r="AE166" s="221">
        <f>'2.b-MTH2-HTH'!AA$73</f>
        <v>0.73156498928758174</v>
      </c>
      <c r="AF166" s="221">
        <f>'2.b-MTH2-HTH'!AB$73</f>
        <v>0.73156498928758174</v>
      </c>
      <c r="AG166" s="221">
        <f>'2.b-MTH2-HTH'!AC$73</f>
        <v>0.73156498928758174</v>
      </c>
      <c r="AH166" s="221">
        <f>'2.b-MTH2-HTH'!AD$73</f>
        <v>0.73156498928758174</v>
      </c>
      <c r="AI166" s="221">
        <f>'2.b-MTH2-HTH'!AE$73</f>
        <v>0.73156498928758185</v>
      </c>
      <c r="AJ166" s="221">
        <f>'2.b-MTH2-HTH'!AF$73</f>
        <v>0.73156498928758174</v>
      </c>
      <c r="AK166" s="221">
        <f>'2.b-MTH2-HTH'!AG$73</f>
        <v>0.73156498928758174</v>
      </c>
      <c r="AL166" s="221">
        <f>'2.b-MTH2-HTH'!AH$73</f>
        <v>0.73156498928758174</v>
      </c>
      <c r="AM166" s="221">
        <f>'2.b-MTH2-HTH'!AI$73</f>
        <v>0.73156498928758174</v>
      </c>
      <c r="AN166" s="221">
        <f>'2.b-MTH2-HTH'!AJ$73</f>
        <v>0.73156498928758174</v>
      </c>
      <c r="AO166" s="221">
        <f>'2.b-MTH2-HTH'!AK$73</f>
        <v>0.73156498928758174</v>
      </c>
      <c r="AP166" s="221">
        <f>'2.b-MTH2-HTH'!AL$73</f>
        <v>0.73156498928758174</v>
      </c>
      <c r="AQ166" s="221">
        <f>'2.b-MTH2-HTH'!AM$73</f>
        <v>0.73156498928758174</v>
      </c>
      <c r="AR166" s="221">
        <f>'2.b-MTH2-HTH'!AN$73</f>
        <v>0.73156498928758174</v>
      </c>
      <c r="AS166" s="221">
        <f>'2.b-MTH2-HTH'!AO$73</f>
        <v>0.73156498928758174</v>
      </c>
      <c r="AT166" s="221">
        <f>'2.b-MTH2-HTH'!AP$73</f>
        <v>0.73156498928758174</v>
      </c>
      <c r="AU166" s="221">
        <f>'2.b-MTH2-HTH'!AQ$73</f>
        <v>0.73156498928758174</v>
      </c>
      <c r="AV166" s="221">
        <f>'2.b-MTH2-HTH'!AR$73</f>
        <v>0.73156498928758174</v>
      </c>
      <c r="AW166" s="221">
        <f>'2.b-MTH2-HTH'!AS$73</f>
        <v>0.73156498928758174</v>
      </c>
      <c r="AX166" s="221">
        <f>'2.b-MTH2-HTH'!AT$73</f>
        <v>0.73156498928758174</v>
      </c>
      <c r="AY166" s="221">
        <f>'2.b-MTH2-HTH'!AU$73</f>
        <v>0.73156498928758174</v>
      </c>
      <c r="AZ166" s="221">
        <f>'2.b-MTH2-HTH'!AV$73</f>
        <v>0.73156498928758174</v>
      </c>
      <c r="BA166" s="221">
        <f>'2.b-MTH2-HTH'!AW$73</f>
        <v>0.73156498928758174</v>
      </c>
      <c r="BB166" s="221">
        <f>'2.b-MTH2-HTH'!AX$73</f>
        <v>0.73156498928758174</v>
      </c>
      <c r="BC166" s="221">
        <f>'2.b-MTH2-HTH'!AY$73</f>
        <v>0.73156498928758174</v>
      </c>
      <c r="BD166" s="221">
        <f>'2.b-MTH2-HTH'!AZ$73</f>
        <v>0.73156498928758174</v>
      </c>
      <c r="BE166" s="221">
        <f>'2.b-MTH2-HTH'!BA$73</f>
        <v>0.73156498928758174</v>
      </c>
      <c r="BF166" s="221">
        <f>'2.b-MTH2-HTH'!BB$73</f>
        <v>0.73156498928758174</v>
      </c>
      <c r="BG166" s="221">
        <f>'2.b-MTH2-HTH'!BC$73</f>
        <v>0.73156498928758174</v>
      </c>
      <c r="BH166" s="221">
        <f>'2.b-MTH2-HTH'!BD$73</f>
        <v>0.73156498928758174</v>
      </c>
    </row>
    <row r="167" spans="1:60" s="5" customFormat="1" ht="15">
      <c r="A167" s="4" t="s">
        <v>7</v>
      </c>
      <c r="B167" s="4" t="s">
        <v>93</v>
      </c>
      <c r="C167" s="4" t="s">
        <v>19</v>
      </c>
      <c r="D167" s="4"/>
      <c r="E167" s="4"/>
      <c r="F167" s="4" t="s">
        <v>11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>
        <v>10</v>
      </c>
      <c r="R167" s="4">
        <v>10</v>
      </c>
      <c r="S167" s="4">
        <v>9</v>
      </c>
      <c r="T167" s="4">
        <v>6</v>
      </c>
      <c r="U167" s="4">
        <v>10</v>
      </c>
      <c r="V167" s="4">
        <v>10</v>
      </c>
      <c r="W167" s="4">
        <v>12</v>
      </c>
      <c r="X167" s="4">
        <v>38</v>
      </c>
      <c r="Y167" s="4">
        <v>61</v>
      </c>
      <c r="Z167" s="4">
        <v>214</v>
      </c>
      <c r="AA167" s="4">
        <v>165</v>
      </c>
      <c r="AB167" s="4">
        <v>63</v>
      </c>
      <c r="AC167" s="4">
        <v>52</v>
      </c>
      <c r="AD167" s="4">
        <v>52</v>
      </c>
      <c r="AE167" s="4">
        <v>47</v>
      </c>
      <c r="AF167" s="4">
        <v>49</v>
      </c>
      <c r="AG167" s="4">
        <v>51</v>
      </c>
      <c r="AH167" s="4">
        <v>56</v>
      </c>
      <c r="AI167" s="4">
        <v>56</v>
      </c>
      <c r="AJ167" s="4">
        <v>53</v>
      </c>
      <c r="AK167" s="4">
        <v>56</v>
      </c>
      <c r="AL167" s="4">
        <v>71</v>
      </c>
      <c r="AM167" s="4">
        <v>75</v>
      </c>
      <c r="AN167" s="4">
        <v>37</v>
      </c>
      <c r="AO167" s="4">
        <v>41</v>
      </c>
      <c r="AP167" s="4">
        <v>58</v>
      </c>
      <c r="AQ167" s="4">
        <v>66</v>
      </c>
      <c r="AR167" s="4">
        <v>71</v>
      </c>
      <c r="AS167" s="4">
        <v>81</v>
      </c>
      <c r="AT167" s="4">
        <v>86</v>
      </c>
      <c r="AU167" s="4">
        <v>104</v>
      </c>
      <c r="AV167" s="4">
        <v>112</v>
      </c>
      <c r="AW167" s="4">
        <v>110</v>
      </c>
      <c r="AX167" s="4">
        <v>122</v>
      </c>
      <c r="AY167" s="4">
        <v>139</v>
      </c>
      <c r="AZ167" s="4">
        <v>144</v>
      </c>
      <c r="BA167" s="4">
        <v>76</v>
      </c>
      <c r="BB167" s="4">
        <v>105</v>
      </c>
      <c r="BC167" s="4">
        <v>103</v>
      </c>
      <c r="BD167" s="4">
        <v>101</v>
      </c>
      <c r="BE167" s="4">
        <v>108</v>
      </c>
      <c r="BF167" s="4">
        <v>81</v>
      </c>
      <c r="BG167" s="4">
        <v>103</v>
      </c>
      <c r="BH167" s="4">
        <v>39</v>
      </c>
    </row>
    <row r="168" spans="1:60" s="5" customFormat="1" ht="15">
      <c r="A168" s="4" t="s">
        <v>7</v>
      </c>
      <c r="B168" s="4" t="s">
        <v>93</v>
      </c>
      <c r="C168" s="4" t="s">
        <v>19</v>
      </c>
      <c r="D168" s="4"/>
      <c r="E168" s="4"/>
      <c r="F168" s="4" t="s">
        <v>52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>
        <v>3.3505327347048202E-4</v>
      </c>
      <c r="R168" s="4">
        <v>3.0497102775236401E-4</v>
      </c>
      <c r="S168" s="4">
        <v>2.6523635506306702E-4</v>
      </c>
      <c r="T168" s="4">
        <v>1.5567432930309799E-4</v>
      </c>
      <c r="U168" s="4">
        <v>2.4970659475116697E-4</v>
      </c>
      <c r="V168" s="4">
        <v>2.4884288060518598E-4</v>
      </c>
      <c r="W168" s="4">
        <v>2.7672723918457698E-4</v>
      </c>
      <c r="X168" s="4">
        <v>8.4933282671375296E-4</v>
      </c>
      <c r="Y168" s="4">
        <v>1.3174376916763901E-3</v>
      </c>
      <c r="Z168" s="4">
        <v>4.3461483783180004E-3</v>
      </c>
      <c r="AA168" s="4">
        <v>3.4292840070663999E-3</v>
      </c>
      <c r="AB168" s="4">
        <v>1.35966332146326E-3</v>
      </c>
      <c r="AC168" s="4">
        <v>1.14828309594789E-3</v>
      </c>
      <c r="AD168" s="4">
        <v>1.1185922946199999E-3</v>
      </c>
      <c r="AE168" s="4">
        <v>1.00375875619341E-3</v>
      </c>
      <c r="AF168" s="4">
        <v>1.03268772787625E-3</v>
      </c>
      <c r="AG168" s="4">
        <v>1.0724875402182801E-3</v>
      </c>
      <c r="AH168" s="4">
        <v>1.1401812073704601E-3</v>
      </c>
      <c r="AI168" s="4">
        <v>1.0296956881493101E-3</v>
      </c>
      <c r="AJ168" s="4">
        <v>9.0758086888025101E-4</v>
      </c>
      <c r="AK168" s="4">
        <v>9.2390945687322599E-4</v>
      </c>
      <c r="AL168" s="4">
        <v>1.12443184517682E-3</v>
      </c>
      <c r="AM168" s="4">
        <v>1.1745912422477E-3</v>
      </c>
      <c r="AN168" s="4">
        <v>5.9353845166671998E-4</v>
      </c>
      <c r="AO168" s="4">
        <v>6.2392525071142699E-4</v>
      </c>
      <c r="AP168" s="4">
        <v>8.4219085787303198E-4</v>
      </c>
      <c r="AQ168" s="4">
        <v>9.52449671693484E-4</v>
      </c>
      <c r="AR168" s="4">
        <v>9.6962744455369803E-4</v>
      </c>
      <c r="AS168" s="4">
        <v>1.0399147526671899E-3</v>
      </c>
      <c r="AT168" s="4">
        <v>1.0738992532654001E-3</v>
      </c>
      <c r="AU168" s="4">
        <v>1.2164880924531E-3</v>
      </c>
      <c r="AV168" s="4">
        <v>1.2500837109627901E-3</v>
      </c>
      <c r="AW168" s="4">
        <v>1.2098415107620901E-3</v>
      </c>
      <c r="AX168" s="4">
        <v>1.27058186400608E-3</v>
      </c>
      <c r="AY168" s="4">
        <v>1.3986295442882601E-3</v>
      </c>
      <c r="AZ168" s="4">
        <v>1.41099004468135E-3</v>
      </c>
      <c r="BA168" s="4">
        <v>7.6497232008052301E-4</v>
      </c>
      <c r="BB168" s="4">
        <v>1.0320221737335599E-3</v>
      </c>
      <c r="BC168" s="4">
        <v>1.0510954864122899E-3</v>
      </c>
      <c r="BD168" s="4">
        <v>1.1106834552152599E-3</v>
      </c>
      <c r="BE168" s="4">
        <v>1.17088401743316E-3</v>
      </c>
      <c r="BF168" s="4">
        <v>9.1179251654734605E-4</v>
      </c>
      <c r="BG168" s="4">
        <v>1.2166312308055801E-3</v>
      </c>
      <c r="BH168" s="4">
        <v>4.7880372730286201E-4</v>
      </c>
    </row>
    <row r="169" spans="1:60" s="8" customFormat="1" ht="15">
      <c r="A169" s="36" t="s">
        <v>7</v>
      </c>
      <c r="B169" s="36" t="s">
        <v>93</v>
      </c>
      <c r="C169" s="36" t="s">
        <v>19</v>
      </c>
      <c r="D169" s="7" t="s">
        <v>99</v>
      </c>
      <c r="E169" s="7" t="s">
        <v>99</v>
      </c>
      <c r="F169" s="7" t="s">
        <v>12</v>
      </c>
      <c r="G169" s="219"/>
      <c r="H169" s="219"/>
      <c r="I169" s="219"/>
      <c r="J169" s="219"/>
      <c r="K169" s="219"/>
      <c r="L169" s="219"/>
      <c r="M169" s="219"/>
      <c r="N169" s="219"/>
      <c r="O169" s="219"/>
      <c r="P169" s="219"/>
      <c r="Q169" s="221">
        <v>1</v>
      </c>
      <c r="R169" s="221">
        <v>1</v>
      </c>
      <c r="S169" s="221">
        <v>1</v>
      </c>
      <c r="T169" s="221">
        <v>1</v>
      </c>
      <c r="U169" s="221">
        <v>1</v>
      </c>
      <c r="V169" s="221">
        <v>1</v>
      </c>
      <c r="W169" s="221">
        <v>1</v>
      </c>
      <c r="X169" s="221">
        <v>1</v>
      </c>
      <c r="Y169" s="221">
        <v>1</v>
      </c>
      <c r="Z169" s="221">
        <v>1</v>
      </c>
      <c r="AA169" s="221">
        <v>1</v>
      </c>
      <c r="AB169" s="221">
        <v>1</v>
      </c>
      <c r="AC169" s="221">
        <v>1</v>
      </c>
      <c r="AD169" s="221">
        <v>1</v>
      </c>
      <c r="AE169" s="221">
        <v>1</v>
      </c>
      <c r="AF169" s="221">
        <v>1</v>
      </c>
      <c r="AG169" s="221">
        <v>1</v>
      </c>
      <c r="AH169" s="221">
        <v>1</v>
      </c>
      <c r="AI169" s="221">
        <v>1</v>
      </c>
      <c r="AJ169" s="221">
        <v>1</v>
      </c>
      <c r="AK169" s="221">
        <v>1</v>
      </c>
      <c r="AL169" s="221">
        <v>1</v>
      </c>
      <c r="AM169" s="221">
        <v>1</v>
      </c>
      <c r="AN169" s="221">
        <v>1</v>
      </c>
      <c r="AO169" s="221">
        <v>1</v>
      </c>
      <c r="AP169" s="221">
        <v>1</v>
      </c>
      <c r="AQ169" s="221">
        <v>1</v>
      </c>
      <c r="AR169" s="221">
        <v>1</v>
      </c>
      <c r="AS169" s="221">
        <v>1</v>
      </c>
      <c r="AT169" s="221">
        <v>1</v>
      </c>
      <c r="AU169" s="221">
        <v>1</v>
      </c>
      <c r="AV169" s="221">
        <v>1</v>
      </c>
      <c r="AW169" s="221">
        <v>1</v>
      </c>
      <c r="AX169" s="221">
        <v>1</v>
      </c>
      <c r="AY169" s="221">
        <v>1</v>
      </c>
      <c r="AZ169" s="221">
        <v>1</v>
      </c>
      <c r="BA169" s="221">
        <v>1</v>
      </c>
      <c r="BB169" s="221">
        <v>1</v>
      </c>
      <c r="BC169" s="221">
        <v>1</v>
      </c>
      <c r="BD169" s="221">
        <v>1</v>
      </c>
      <c r="BE169" s="221">
        <v>1</v>
      </c>
      <c r="BF169" s="221">
        <v>1</v>
      </c>
      <c r="BG169" s="221">
        <v>1</v>
      </c>
      <c r="BH169" s="221">
        <v>1</v>
      </c>
    </row>
    <row r="170" spans="1:60" s="8" customFormat="1" ht="15">
      <c r="A170" s="36" t="s">
        <v>7</v>
      </c>
      <c r="B170" s="36" t="s">
        <v>93</v>
      </c>
      <c r="C170" s="36" t="s">
        <v>19</v>
      </c>
      <c r="D170" s="7" t="s">
        <v>99</v>
      </c>
      <c r="E170" s="7" t="s">
        <v>99</v>
      </c>
      <c r="F170" s="7" t="s">
        <v>13</v>
      </c>
      <c r="G170" s="219"/>
      <c r="H170" s="219"/>
      <c r="I170" s="219"/>
      <c r="J170" s="219"/>
      <c r="K170" s="219"/>
      <c r="L170" s="219"/>
      <c r="M170" s="219"/>
      <c r="N170" s="219"/>
      <c r="O170" s="219"/>
      <c r="P170" s="219"/>
      <c r="Q170" s="221">
        <f>'3. Mecanical drive'!M$61</f>
        <v>0.25</v>
      </c>
      <c r="R170" s="221">
        <f>'3. Mecanical drive'!N$61</f>
        <v>0.251</v>
      </c>
      <c r="S170" s="221">
        <f>'3. Mecanical drive'!O$61</f>
        <v>0.252</v>
      </c>
      <c r="T170" s="221">
        <f>'3. Mecanical drive'!P$61</f>
        <v>0.253</v>
      </c>
      <c r="U170" s="221">
        <f>'3. Mecanical drive'!Q$61</f>
        <v>0.254</v>
      </c>
      <c r="V170" s="221">
        <f>'3. Mecanical drive'!R$61</f>
        <v>0.255</v>
      </c>
      <c r="W170" s="221">
        <f>'3. Mecanical drive'!S$61</f>
        <v>0.25600000000000001</v>
      </c>
      <c r="X170" s="221">
        <f>'3. Mecanical drive'!T$61</f>
        <v>0.25700000000000001</v>
      </c>
      <c r="Y170" s="221">
        <f>'3. Mecanical drive'!U$61</f>
        <v>0.25800000000000001</v>
      </c>
      <c r="Z170" s="221">
        <f>'3. Mecanical drive'!V$61</f>
        <v>0.25900000000000001</v>
      </c>
      <c r="AA170" s="221">
        <f>'3. Mecanical drive'!W$61</f>
        <v>0.26</v>
      </c>
      <c r="AB170" s="221">
        <f>'3. Mecanical drive'!X$61</f>
        <v>0.26100000000000001</v>
      </c>
      <c r="AC170" s="221">
        <f>'3. Mecanical drive'!Y$61</f>
        <v>0.26200000000000001</v>
      </c>
      <c r="AD170" s="221">
        <f>'3. Mecanical drive'!Z$61</f>
        <v>0.26300000000000001</v>
      </c>
      <c r="AE170" s="221">
        <f>'3. Mecanical drive'!AA$61</f>
        <v>0.26400000000000001</v>
      </c>
      <c r="AF170" s="221">
        <f>'3. Mecanical drive'!AB$61</f>
        <v>0.26500000000000001</v>
      </c>
      <c r="AG170" s="221">
        <f>'3. Mecanical drive'!AC$61</f>
        <v>0.26600000000000001</v>
      </c>
      <c r="AH170" s="221">
        <f>'3. Mecanical drive'!AD$61</f>
        <v>0.26700000000000002</v>
      </c>
      <c r="AI170" s="221">
        <f>'3. Mecanical drive'!AE$61</f>
        <v>0.26800000000000002</v>
      </c>
      <c r="AJ170" s="221">
        <f>'3. Mecanical drive'!AF$61</f>
        <v>0.26900000000000002</v>
      </c>
      <c r="AK170" s="221">
        <f>'3. Mecanical drive'!AG$61</f>
        <v>0.27</v>
      </c>
      <c r="AL170" s="221">
        <f>'3. Mecanical drive'!AH$61</f>
        <v>0.27100000000000002</v>
      </c>
      <c r="AM170" s="221">
        <f>'3. Mecanical drive'!AI$61</f>
        <v>0.27200000000000002</v>
      </c>
      <c r="AN170" s="221">
        <f>'3. Mecanical drive'!AJ$61</f>
        <v>0.27300000000000002</v>
      </c>
      <c r="AO170" s="221">
        <f>'3. Mecanical drive'!AK$61</f>
        <v>0.27400000000000002</v>
      </c>
      <c r="AP170" s="221">
        <f>'3. Mecanical drive'!AL$61</f>
        <v>0.27500000000000002</v>
      </c>
      <c r="AQ170" s="221">
        <f>'3. Mecanical drive'!AM$61</f>
        <v>0.27600000000000002</v>
      </c>
      <c r="AR170" s="221">
        <f>'3. Mecanical drive'!AN$61</f>
        <v>0.27700000000000002</v>
      </c>
      <c r="AS170" s="221">
        <f>'3. Mecanical drive'!AO$61</f>
        <v>0.27800000000000002</v>
      </c>
      <c r="AT170" s="221">
        <f>'3. Mecanical drive'!AP$61</f>
        <v>0.27900000000000003</v>
      </c>
      <c r="AU170" s="221">
        <f>'3. Mecanical drive'!AQ$61</f>
        <v>0.28000000000000003</v>
      </c>
      <c r="AV170" s="221">
        <f>'3. Mecanical drive'!AR$61</f>
        <v>0.28100000000000003</v>
      </c>
      <c r="AW170" s="221">
        <f>'3. Mecanical drive'!AS$61</f>
        <v>0.28199999999999997</v>
      </c>
      <c r="AX170" s="221">
        <f>'3. Mecanical drive'!AT$61</f>
        <v>0.28299999999999997</v>
      </c>
      <c r="AY170" s="221">
        <f>'3. Mecanical drive'!AU$61</f>
        <v>0.28399999999999997</v>
      </c>
      <c r="AZ170" s="221">
        <f>'3. Mecanical drive'!AV$61</f>
        <v>0.28499999999999998</v>
      </c>
      <c r="BA170" s="221">
        <f>'3. Mecanical drive'!AW$61</f>
        <v>0.28599999999999998</v>
      </c>
      <c r="BB170" s="221">
        <f>'3. Mecanical drive'!AX$61</f>
        <v>0.28699999999999998</v>
      </c>
      <c r="BC170" s="221">
        <f>'3. Mecanical drive'!AY$61</f>
        <v>0.28799999999999998</v>
      </c>
      <c r="BD170" s="221">
        <f>'3. Mecanical drive'!AZ$61</f>
        <v>0.28899999999999998</v>
      </c>
      <c r="BE170" s="221">
        <f>'3. Mecanical drive'!BA$61</f>
        <v>0.28999999999999998</v>
      </c>
      <c r="BF170" s="221">
        <f>'3. Mecanical drive'!BB$61</f>
        <v>0.29099999999999998</v>
      </c>
      <c r="BG170" s="221">
        <f>'3. Mecanical drive'!BC$61</f>
        <v>0.29199999999999998</v>
      </c>
      <c r="BH170" s="221">
        <f>'3. Mecanical drive'!BD$61</f>
        <v>0.29299999999999998</v>
      </c>
    </row>
    <row r="171" spans="1:60" s="8" customFormat="1" ht="15">
      <c r="A171" s="36" t="s">
        <v>7</v>
      </c>
      <c r="B171" s="36" t="s">
        <v>93</v>
      </c>
      <c r="C171" s="36" t="s">
        <v>19</v>
      </c>
      <c r="D171" s="7" t="s">
        <v>99</v>
      </c>
      <c r="E171" s="7" t="s">
        <v>99</v>
      </c>
      <c r="F171" s="7" t="s">
        <v>14</v>
      </c>
      <c r="G171" s="219"/>
      <c r="H171" s="219"/>
      <c r="I171" s="219"/>
      <c r="J171" s="219"/>
      <c r="K171" s="219"/>
      <c r="L171" s="219"/>
      <c r="M171" s="219"/>
      <c r="N171" s="219"/>
      <c r="O171" s="219"/>
      <c r="P171" s="219"/>
      <c r="Q171" s="221">
        <f>'3. Mecanical drive'!M$67</f>
        <v>1</v>
      </c>
      <c r="R171" s="221">
        <f>'3. Mecanical drive'!N$67</f>
        <v>1</v>
      </c>
      <c r="S171" s="221">
        <f>'3. Mecanical drive'!O$67</f>
        <v>1</v>
      </c>
      <c r="T171" s="221">
        <f>'3. Mecanical drive'!P$67</f>
        <v>1</v>
      </c>
      <c r="U171" s="221">
        <f>'3. Mecanical drive'!Q$67</f>
        <v>1</v>
      </c>
      <c r="V171" s="221">
        <f>'3. Mecanical drive'!R$67</f>
        <v>1</v>
      </c>
      <c r="W171" s="221">
        <f>'3. Mecanical drive'!S$67</f>
        <v>1</v>
      </c>
      <c r="X171" s="221">
        <f>'3. Mecanical drive'!T$67</f>
        <v>1</v>
      </c>
      <c r="Y171" s="221">
        <f>'3. Mecanical drive'!U$67</f>
        <v>1</v>
      </c>
      <c r="Z171" s="221">
        <f>'3. Mecanical drive'!V$67</f>
        <v>1</v>
      </c>
      <c r="AA171" s="221">
        <f>'3. Mecanical drive'!W$67</f>
        <v>1</v>
      </c>
      <c r="AB171" s="221">
        <f>'3. Mecanical drive'!X$67</f>
        <v>1</v>
      </c>
      <c r="AC171" s="221">
        <f>'3. Mecanical drive'!Y$67</f>
        <v>1</v>
      </c>
      <c r="AD171" s="221">
        <f>'3. Mecanical drive'!Z$67</f>
        <v>1</v>
      </c>
      <c r="AE171" s="221">
        <f>'3. Mecanical drive'!AA$67</f>
        <v>1</v>
      </c>
      <c r="AF171" s="221">
        <f>'3. Mecanical drive'!AB$67</f>
        <v>1</v>
      </c>
      <c r="AG171" s="221">
        <f>'3. Mecanical drive'!AC$67</f>
        <v>1</v>
      </c>
      <c r="AH171" s="221">
        <f>'3. Mecanical drive'!AD$67</f>
        <v>1</v>
      </c>
      <c r="AI171" s="221">
        <f>'3. Mecanical drive'!AE$67</f>
        <v>1</v>
      </c>
      <c r="AJ171" s="221">
        <f>'3. Mecanical drive'!AF$67</f>
        <v>1</v>
      </c>
      <c r="AK171" s="221">
        <f>'3. Mecanical drive'!AG$67</f>
        <v>1</v>
      </c>
      <c r="AL171" s="221">
        <f>'3. Mecanical drive'!AH$67</f>
        <v>1</v>
      </c>
      <c r="AM171" s="221">
        <f>'3. Mecanical drive'!AI$67</f>
        <v>1</v>
      </c>
      <c r="AN171" s="221">
        <f>'3. Mecanical drive'!AJ$67</f>
        <v>1</v>
      </c>
      <c r="AO171" s="221">
        <f>'3. Mecanical drive'!AK$67</f>
        <v>1</v>
      </c>
      <c r="AP171" s="221">
        <f>'3. Mecanical drive'!AL$67</f>
        <v>1</v>
      </c>
      <c r="AQ171" s="221">
        <f>'3. Mecanical drive'!AM$67</f>
        <v>1</v>
      </c>
      <c r="AR171" s="221">
        <f>'3. Mecanical drive'!AN$67</f>
        <v>1</v>
      </c>
      <c r="AS171" s="221">
        <f>'3. Mecanical drive'!AO$67</f>
        <v>1</v>
      </c>
      <c r="AT171" s="221">
        <f>'3. Mecanical drive'!AP$67</f>
        <v>1</v>
      </c>
      <c r="AU171" s="221">
        <f>'3. Mecanical drive'!AQ$67</f>
        <v>1</v>
      </c>
      <c r="AV171" s="221">
        <f>'3. Mecanical drive'!AR$67</f>
        <v>1</v>
      </c>
      <c r="AW171" s="221">
        <f>'3. Mecanical drive'!AS$67</f>
        <v>1</v>
      </c>
      <c r="AX171" s="221">
        <f>'3. Mecanical drive'!AT$67</f>
        <v>1</v>
      </c>
      <c r="AY171" s="221">
        <f>'3. Mecanical drive'!AU$67</f>
        <v>1</v>
      </c>
      <c r="AZ171" s="221">
        <f>'3. Mecanical drive'!AV$67</f>
        <v>1</v>
      </c>
      <c r="BA171" s="221">
        <f>'3. Mecanical drive'!AW$67</f>
        <v>1</v>
      </c>
      <c r="BB171" s="221">
        <f>'3. Mecanical drive'!AX$67</f>
        <v>1</v>
      </c>
      <c r="BC171" s="221">
        <f>'3. Mecanical drive'!AY$67</f>
        <v>1</v>
      </c>
      <c r="BD171" s="221">
        <f>'3. Mecanical drive'!AZ$67</f>
        <v>1</v>
      </c>
      <c r="BE171" s="221">
        <f>'3. Mecanical drive'!BA$67</f>
        <v>1</v>
      </c>
      <c r="BF171" s="221">
        <f>'3. Mecanical drive'!BB$67</f>
        <v>1</v>
      </c>
      <c r="BG171" s="221">
        <f>'3. Mecanical drive'!BC$67</f>
        <v>1</v>
      </c>
      <c r="BH171" s="221">
        <f>'3. Mecanical drive'!BD$67</f>
        <v>1</v>
      </c>
    </row>
    <row r="172" spans="1:60" s="5" customFormat="1" ht="15">
      <c r="A172" s="4" t="s">
        <v>7</v>
      </c>
      <c r="B172" s="4" t="s">
        <v>93</v>
      </c>
      <c r="C172" s="4" t="s">
        <v>20</v>
      </c>
      <c r="D172" s="4"/>
      <c r="E172" s="4"/>
      <c r="F172" s="4" t="s">
        <v>11</v>
      </c>
      <c r="G172" s="4">
        <v>176</v>
      </c>
      <c r="H172" s="4">
        <v>176</v>
      </c>
      <c r="I172" s="4">
        <v>176</v>
      </c>
      <c r="J172" s="4">
        <v>261</v>
      </c>
      <c r="K172" s="4">
        <v>182</v>
      </c>
      <c r="L172" s="4">
        <v>234</v>
      </c>
      <c r="M172" s="4">
        <v>245</v>
      </c>
      <c r="N172" s="4">
        <v>214</v>
      </c>
      <c r="O172" s="4">
        <v>255</v>
      </c>
      <c r="P172" s="4">
        <v>260</v>
      </c>
      <c r="Q172" s="4">
        <v>229</v>
      </c>
      <c r="R172" s="4">
        <v>174</v>
      </c>
      <c r="S172" s="4">
        <v>176</v>
      </c>
      <c r="T172" s="4">
        <v>176</v>
      </c>
      <c r="U172" s="4">
        <v>152</v>
      </c>
      <c r="V172" s="4">
        <v>201</v>
      </c>
      <c r="W172" s="4">
        <v>151</v>
      </c>
      <c r="X172" s="4">
        <v>132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</row>
    <row r="173" spans="1:60" s="5" customFormat="1" ht="15">
      <c r="A173" s="4" t="s">
        <v>7</v>
      </c>
      <c r="B173" s="4" t="s">
        <v>93</v>
      </c>
      <c r="C173" s="4" t="s">
        <v>20</v>
      </c>
      <c r="D173" s="4"/>
      <c r="E173" s="4"/>
      <c r="F173" s="4" t="s">
        <v>52</v>
      </c>
      <c r="G173" s="4">
        <v>1.3752148773245799E-2</v>
      </c>
      <c r="H173" s="4">
        <v>1.2800930976798301E-2</v>
      </c>
      <c r="I173" s="4">
        <v>1.19548974324141E-2</v>
      </c>
      <c r="J173" s="4">
        <v>1.62363919129082E-2</v>
      </c>
      <c r="K173" s="4">
        <v>1.0595563835361199E-2</v>
      </c>
      <c r="L173" s="4">
        <v>1.3037664363717401E-2</v>
      </c>
      <c r="M173" s="4">
        <v>1.21860233772693E-2</v>
      </c>
      <c r="N173" s="4">
        <v>9.8395328520851505E-3</v>
      </c>
      <c r="O173" s="4">
        <v>1.06623181133969E-2</v>
      </c>
      <c r="P173" s="4">
        <v>9.6449901695292509E-3</v>
      </c>
      <c r="Q173" s="4">
        <v>7.6727199624740299E-3</v>
      </c>
      <c r="R173" s="4">
        <v>5.3064958828911296E-3</v>
      </c>
      <c r="S173" s="4">
        <v>5.18684427678887E-3</v>
      </c>
      <c r="T173" s="4">
        <v>4.5664469928908703E-3</v>
      </c>
      <c r="U173" s="4">
        <v>3.7955402402177398E-3</v>
      </c>
      <c r="V173" s="4">
        <v>5.0017419001642397E-3</v>
      </c>
      <c r="W173" s="4">
        <v>3.4821510930725902E-3</v>
      </c>
      <c r="X173" s="4">
        <v>2.95031402963725E-3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</row>
    <row r="174" spans="1:60" s="8" customFormat="1" ht="15">
      <c r="A174" s="36" t="s">
        <v>7</v>
      </c>
      <c r="B174" s="36" t="s">
        <v>93</v>
      </c>
      <c r="C174" s="36" t="s">
        <v>20</v>
      </c>
      <c r="D174" s="7" t="s">
        <v>107</v>
      </c>
      <c r="E174" s="7" t="s">
        <v>108</v>
      </c>
      <c r="F174" s="7" t="s">
        <v>12</v>
      </c>
      <c r="G174" s="221">
        <v>0.34</v>
      </c>
      <c r="H174" s="221">
        <v>0.34</v>
      </c>
      <c r="I174" s="221">
        <v>0.34</v>
      </c>
      <c r="J174" s="221">
        <v>0.34</v>
      </c>
      <c r="K174" s="221">
        <v>0.34</v>
      </c>
      <c r="L174" s="221">
        <v>0.34</v>
      </c>
      <c r="M174" s="221">
        <v>0.34</v>
      </c>
      <c r="N174" s="221">
        <v>0.34</v>
      </c>
      <c r="O174" s="221">
        <v>0.34</v>
      </c>
      <c r="P174" s="221">
        <v>0.34</v>
      </c>
      <c r="Q174" s="221">
        <v>0.34</v>
      </c>
      <c r="R174" s="221">
        <v>0.34</v>
      </c>
      <c r="S174" s="221">
        <v>0.34</v>
      </c>
      <c r="T174" s="221">
        <v>0.34</v>
      </c>
      <c r="U174" s="221">
        <v>0.34</v>
      </c>
      <c r="V174" s="221">
        <v>0.34</v>
      </c>
      <c r="W174" s="221">
        <v>0.34</v>
      </c>
      <c r="X174" s="221">
        <v>0.34</v>
      </c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19"/>
      <c r="AL174" s="219"/>
      <c r="AM174" s="219"/>
      <c r="AN174" s="219"/>
      <c r="AO174" s="219"/>
      <c r="AP174" s="219"/>
      <c r="AQ174" s="219"/>
      <c r="AR174" s="219"/>
      <c r="AS174" s="219"/>
      <c r="AT174" s="219"/>
      <c r="AU174" s="219"/>
      <c r="AV174" s="219"/>
      <c r="AW174" s="219"/>
      <c r="AX174" s="219"/>
      <c r="AY174" s="219"/>
      <c r="AZ174" s="219"/>
      <c r="BA174" s="219"/>
      <c r="BB174" s="219"/>
      <c r="BC174" s="219"/>
      <c r="BD174" s="219"/>
      <c r="BE174" s="219"/>
      <c r="BF174" s="219"/>
      <c r="BG174" s="219"/>
      <c r="BH174" s="219"/>
    </row>
    <row r="175" spans="1:60" s="8" customFormat="1" ht="15">
      <c r="A175" s="36" t="s">
        <v>7</v>
      </c>
      <c r="B175" s="36" t="s">
        <v>93</v>
      </c>
      <c r="C175" s="36" t="s">
        <v>20</v>
      </c>
      <c r="D175" s="7" t="s">
        <v>107</v>
      </c>
      <c r="E175" s="7" t="s">
        <v>108</v>
      </c>
      <c r="F175" s="7" t="s">
        <v>13</v>
      </c>
      <c r="G175" s="221">
        <f>'2.b-MTH2-HTH'!C$60</f>
        <v>0.27096033581386358</v>
      </c>
      <c r="H175" s="221">
        <f>'2.b-MTH2-HTH'!D$60</f>
        <v>0.27803846841506513</v>
      </c>
      <c r="I175" s="221">
        <f>'2.b-MTH2-HTH'!E$60</f>
        <v>0.28512306108197533</v>
      </c>
      <c r="J175" s="221">
        <f>'2.b-MTH2-HTH'!F$60</f>
        <v>0.29221073523947788</v>
      </c>
      <c r="K175" s="221">
        <f>'2.b-MTH2-HTH'!G$60</f>
        <v>0.29929810301441867</v>
      </c>
      <c r="L175" s="221">
        <f>'2.b-MTH2-HTH'!H$60</f>
        <v>0.30638177745854617</v>
      </c>
      <c r="M175" s="221">
        <f>'2.b-MTH2-HTH'!I$60</f>
        <v>0.31345838276552329</v>
      </c>
      <c r="N175" s="221">
        <f>'2.b-MTH2-HTH'!J$60</f>
        <v>0.32052456441659938</v>
      </c>
      <c r="O175" s="221">
        <f>'2.b-MTH2-HTH'!K$60</f>
        <v>0.32757699919028938</v>
      </c>
      <c r="P175" s="221">
        <f>'2.b-MTH2-HTH'!L$60</f>
        <v>0.33461240497291833</v>
      </c>
      <c r="Q175" s="221">
        <f>'2.b-MTH2-HTH'!M$60</f>
        <v>0.33900064234710969</v>
      </c>
      <c r="R175" s="221">
        <f>'2.b-MTH2-HTH'!N$60</f>
        <v>0.348033858794222</v>
      </c>
      <c r="S175" s="221">
        <f>'2.b-MTH2-HTH'!O$60</f>
        <v>0.35255421330360076</v>
      </c>
      <c r="T175" s="221">
        <f>'2.b-MTH2-HTH'!P$60</f>
        <v>0.36316841586045356</v>
      </c>
      <c r="U175" s="221">
        <f>'2.b-MTH2-HTH'!Q$60</f>
        <v>0.37231292224020818</v>
      </c>
      <c r="V175" s="221">
        <f>'2.b-MTH2-HTH'!R$60</f>
        <v>0.38060310289556548</v>
      </c>
      <c r="W175" s="221">
        <f>'2.b-MTH2-HTH'!S$60</f>
        <v>0.3859322922417493</v>
      </c>
      <c r="X175" s="221">
        <f>'2.b-MTH2-HTH'!T$60</f>
        <v>0.39113304875381116</v>
      </c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19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219"/>
      <c r="BD175" s="219"/>
      <c r="BE175" s="219"/>
      <c r="BF175" s="219"/>
      <c r="BG175" s="219"/>
      <c r="BH175" s="219"/>
    </row>
    <row r="176" spans="1:60" s="8" customFormat="1" ht="15">
      <c r="A176" s="36" t="s">
        <v>7</v>
      </c>
      <c r="B176" s="36" t="s">
        <v>93</v>
      </c>
      <c r="C176" s="36" t="s">
        <v>20</v>
      </c>
      <c r="D176" s="7" t="s">
        <v>107</v>
      </c>
      <c r="E176" s="7" t="s">
        <v>108</v>
      </c>
      <c r="F176" s="7" t="s">
        <v>14</v>
      </c>
      <c r="G176" s="221">
        <f>'2.b-MTH2-HTH'!C$61</f>
        <v>0.3911634117171473</v>
      </c>
      <c r="H176" s="221">
        <f>'2.b-MTH2-HTH'!D$61</f>
        <v>0.3911634117171473</v>
      </c>
      <c r="I176" s="221">
        <f>'2.b-MTH2-HTH'!E$61</f>
        <v>0.3911634117171473</v>
      </c>
      <c r="J176" s="221">
        <f>'2.b-MTH2-HTH'!F$61</f>
        <v>0.3911634117171473</v>
      </c>
      <c r="K176" s="221">
        <f>'2.b-MTH2-HTH'!G$61</f>
        <v>0.3911634117171473</v>
      </c>
      <c r="L176" s="221">
        <f>'2.b-MTH2-HTH'!H$61</f>
        <v>0.3911634117171473</v>
      </c>
      <c r="M176" s="221">
        <f>'2.b-MTH2-HTH'!I$61</f>
        <v>0.3911634117171473</v>
      </c>
      <c r="N176" s="221">
        <f>'2.b-MTH2-HTH'!J$61</f>
        <v>0.3911634117171473</v>
      </c>
      <c r="O176" s="221">
        <f>'2.b-MTH2-HTH'!K$61</f>
        <v>0.39116341171714725</v>
      </c>
      <c r="P176" s="221">
        <f>'2.b-MTH2-HTH'!L$61</f>
        <v>0.3911634117171473</v>
      </c>
      <c r="Q176" s="221">
        <f>'2.b-MTH2-HTH'!M$61</f>
        <v>0.3911634117171473</v>
      </c>
      <c r="R176" s="221">
        <f>'2.b-MTH2-HTH'!N$61</f>
        <v>0.3911634117171473</v>
      </c>
      <c r="S176" s="221">
        <f>'2.b-MTH2-HTH'!O$61</f>
        <v>0.39116341171714725</v>
      </c>
      <c r="T176" s="221">
        <f>'2.b-MTH2-HTH'!P$61</f>
        <v>0.39116341171714725</v>
      </c>
      <c r="U176" s="221">
        <f>'2.b-MTH2-HTH'!Q$61</f>
        <v>0.3911634117171473</v>
      </c>
      <c r="V176" s="221">
        <f>'2.b-MTH2-HTH'!R$61</f>
        <v>0.3911634117171473</v>
      </c>
      <c r="W176" s="221">
        <f>'2.b-MTH2-HTH'!S$61</f>
        <v>0.3911634117171473</v>
      </c>
      <c r="X176" s="221">
        <f>'2.b-MTH2-HTH'!T$61</f>
        <v>0.3911634117171473</v>
      </c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19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219"/>
      <c r="BD176" s="219"/>
      <c r="BE176" s="219"/>
      <c r="BF176" s="219"/>
      <c r="BG176" s="219"/>
      <c r="BH176" s="219"/>
    </row>
    <row r="177" spans="1:60" s="8" customFormat="1" ht="15">
      <c r="A177" s="36" t="s">
        <v>7</v>
      </c>
      <c r="B177" s="36" t="s">
        <v>93</v>
      </c>
      <c r="C177" s="36" t="s">
        <v>20</v>
      </c>
      <c r="D177" s="7" t="s">
        <v>97</v>
      </c>
      <c r="E177" s="7" t="s">
        <v>98</v>
      </c>
      <c r="F177" s="7" t="s">
        <v>12</v>
      </c>
      <c r="G177" s="221">
        <v>0.33</v>
      </c>
      <c r="H177" s="221">
        <v>0.33</v>
      </c>
      <c r="I177" s="221">
        <v>0.33</v>
      </c>
      <c r="J177" s="221">
        <v>0.33</v>
      </c>
      <c r="K177" s="221">
        <v>0.33</v>
      </c>
      <c r="L177" s="221">
        <v>0.33</v>
      </c>
      <c r="M177" s="221">
        <v>0.33</v>
      </c>
      <c r="N177" s="221">
        <v>0.33</v>
      </c>
      <c r="O177" s="221">
        <v>0.33</v>
      </c>
      <c r="P177" s="221">
        <v>0.33</v>
      </c>
      <c r="Q177" s="221">
        <v>0.33</v>
      </c>
      <c r="R177" s="221">
        <v>0.33</v>
      </c>
      <c r="S177" s="221">
        <v>0.33</v>
      </c>
      <c r="T177" s="221">
        <v>0.33</v>
      </c>
      <c r="U177" s="221">
        <v>0.33</v>
      </c>
      <c r="V177" s="221">
        <v>0.33</v>
      </c>
      <c r="W177" s="221">
        <v>0.33</v>
      </c>
      <c r="X177" s="221">
        <v>0.33</v>
      </c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19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19"/>
      <c r="BB177" s="219"/>
      <c r="BC177" s="219"/>
      <c r="BD177" s="219"/>
      <c r="BE177" s="219"/>
      <c r="BF177" s="219"/>
      <c r="BG177" s="219"/>
      <c r="BH177" s="219"/>
    </row>
    <row r="178" spans="1:60" s="8" customFormat="1" ht="15">
      <c r="A178" s="36" t="s">
        <v>7</v>
      </c>
      <c r="B178" s="36" t="s">
        <v>93</v>
      </c>
      <c r="C178" s="36" t="s">
        <v>20</v>
      </c>
      <c r="D178" s="7" t="s">
        <v>97</v>
      </c>
      <c r="E178" s="7" t="s">
        <v>98</v>
      </c>
      <c r="F178" s="7" t="s">
        <v>13</v>
      </c>
      <c r="G178" s="221">
        <f>'2.b-MTH2-HTH'!C$66</f>
        <v>0.27096033581386358</v>
      </c>
      <c r="H178" s="221">
        <f>'2.b-MTH2-HTH'!D$66</f>
        <v>0.27803846841506513</v>
      </c>
      <c r="I178" s="221">
        <f>'2.b-MTH2-HTH'!E$66</f>
        <v>0.28512306108197533</v>
      </c>
      <c r="J178" s="221">
        <f>'2.b-MTH2-HTH'!F$66</f>
        <v>0.29221073523947788</v>
      </c>
      <c r="K178" s="221">
        <f>'2.b-MTH2-HTH'!G$66</f>
        <v>0.29929810301441867</v>
      </c>
      <c r="L178" s="221">
        <f>'2.b-MTH2-HTH'!H$66</f>
        <v>0.30638177745854617</v>
      </c>
      <c r="M178" s="221">
        <f>'2.b-MTH2-HTH'!I$66</f>
        <v>0.31345838276552329</v>
      </c>
      <c r="N178" s="221">
        <f>'2.b-MTH2-HTH'!J$66</f>
        <v>0.32052456441659938</v>
      </c>
      <c r="O178" s="221">
        <f>'2.b-MTH2-HTH'!K$66</f>
        <v>0.32757699919028938</v>
      </c>
      <c r="P178" s="221">
        <f>'2.b-MTH2-HTH'!L$66</f>
        <v>0.33461240497291833</v>
      </c>
      <c r="Q178" s="221">
        <f>'2.b-MTH2-HTH'!M$66</f>
        <v>0.33900064234710969</v>
      </c>
      <c r="R178" s="221">
        <f>'2.b-MTH2-HTH'!N$66</f>
        <v>0.348033858794222</v>
      </c>
      <c r="S178" s="221">
        <f>'2.b-MTH2-HTH'!O$66</f>
        <v>0.35255421330360076</v>
      </c>
      <c r="T178" s="221">
        <f>'2.b-MTH2-HTH'!P$66</f>
        <v>0.36316841586045356</v>
      </c>
      <c r="U178" s="221">
        <f>'2.b-MTH2-HTH'!Q$66</f>
        <v>0.37231292224020818</v>
      </c>
      <c r="V178" s="221">
        <f>'2.b-MTH2-HTH'!R$66</f>
        <v>0.38060310289556548</v>
      </c>
      <c r="W178" s="221">
        <f>'2.b-MTH2-HTH'!S$66</f>
        <v>0.3859322922417493</v>
      </c>
      <c r="X178" s="221">
        <f>'2.b-MTH2-HTH'!T$66</f>
        <v>0.39113304875381116</v>
      </c>
      <c r="Y178" s="219"/>
      <c r="Z178" s="219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19"/>
      <c r="AL178" s="219"/>
      <c r="AM178" s="219"/>
      <c r="AN178" s="219"/>
      <c r="AO178" s="219"/>
      <c r="AP178" s="219"/>
      <c r="AQ178" s="219"/>
      <c r="AR178" s="219"/>
      <c r="AS178" s="219"/>
      <c r="AT178" s="219"/>
      <c r="AU178" s="219"/>
      <c r="AV178" s="219"/>
      <c r="AW178" s="219"/>
      <c r="AX178" s="219"/>
      <c r="AY178" s="219"/>
      <c r="AZ178" s="219"/>
      <c r="BA178" s="219"/>
      <c r="BB178" s="219"/>
      <c r="BC178" s="219"/>
      <c r="BD178" s="219"/>
      <c r="BE178" s="219"/>
      <c r="BF178" s="219"/>
      <c r="BG178" s="219"/>
      <c r="BH178" s="219"/>
    </row>
    <row r="179" spans="1:60" s="8" customFormat="1" ht="15">
      <c r="A179" s="36" t="s">
        <v>7</v>
      </c>
      <c r="B179" s="36" t="s">
        <v>93</v>
      </c>
      <c r="C179" s="36" t="s">
        <v>20</v>
      </c>
      <c r="D179" s="7" t="s">
        <v>97</v>
      </c>
      <c r="E179" s="7" t="s">
        <v>98</v>
      </c>
      <c r="F179" s="7" t="s">
        <v>14</v>
      </c>
      <c r="G179" s="221">
        <f>'2.b-MTH2-HTH'!C$67</f>
        <v>0.67007841522529721</v>
      </c>
      <c r="H179" s="221">
        <f>'2.b-MTH2-HTH'!D$67</f>
        <v>0.67007841522529721</v>
      </c>
      <c r="I179" s="221">
        <f>'2.b-MTH2-HTH'!E$67</f>
        <v>0.67007841522529721</v>
      </c>
      <c r="J179" s="221">
        <f>'2.b-MTH2-HTH'!F$67</f>
        <v>0.67007841522529721</v>
      </c>
      <c r="K179" s="221">
        <f>'2.b-MTH2-HTH'!G$67</f>
        <v>0.67007841522529721</v>
      </c>
      <c r="L179" s="221">
        <f>'2.b-MTH2-HTH'!H$67</f>
        <v>0.67007841522529721</v>
      </c>
      <c r="M179" s="221">
        <f>'2.b-MTH2-HTH'!I$67</f>
        <v>0.67007841522529721</v>
      </c>
      <c r="N179" s="221">
        <f>'2.b-MTH2-HTH'!J$67</f>
        <v>0.67007841522529721</v>
      </c>
      <c r="O179" s="221">
        <f>'2.b-MTH2-HTH'!K$67</f>
        <v>0.67007841522529721</v>
      </c>
      <c r="P179" s="221">
        <f>'2.b-MTH2-HTH'!L$67</f>
        <v>0.67007841522529721</v>
      </c>
      <c r="Q179" s="221">
        <f>'2.b-MTH2-HTH'!M$67</f>
        <v>0.67007841522529721</v>
      </c>
      <c r="R179" s="221">
        <f>'2.b-MTH2-HTH'!N$67</f>
        <v>0.67007841522529721</v>
      </c>
      <c r="S179" s="221">
        <f>'2.b-MTH2-HTH'!O$67</f>
        <v>0.67007841522529721</v>
      </c>
      <c r="T179" s="221">
        <f>'2.b-MTH2-HTH'!P$67</f>
        <v>0.67007841522529721</v>
      </c>
      <c r="U179" s="221">
        <f>'2.b-MTH2-HTH'!Q$67</f>
        <v>0.67007841522529721</v>
      </c>
      <c r="V179" s="221">
        <f>'2.b-MTH2-HTH'!R$67</f>
        <v>0.6700784152252971</v>
      </c>
      <c r="W179" s="221">
        <f>'2.b-MTH2-HTH'!S$67</f>
        <v>0.67007841522529721</v>
      </c>
      <c r="X179" s="221">
        <f>'2.b-MTH2-HTH'!T$67</f>
        <v>0.67007841522529721</v>
      </c>
      <c r="Y179" s="219"/>
      <c r="Z179" s="219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19"/>
      <c r="AL179" s="219"/>
      <c r="AM179" s="219"/>
      <c r="AN179" s="219"/>
      <c r="AO179" s="219"/>
      <c r="AP179" s="219"/>
      <c r="AQ179" s="219"/>
      <c r="AR179" s="219"/>
      <c r="AS179" s="219"/>
      <c r="AT179" s="219"/>
      <c r="AU179" s="219"/>
      <c r="AV179" s="219"/>
      <c r="AW179" s="219"/>
      <c r="AX179" s="219"/>
      <c r="AY179" s="219"/>
      <c r="AZ179" s="219"/>
      <c r="BA179" s="219"/>
      <c r="BB179" s="219"/>
      <c r="BC179" s="219"/>
      <c r="BD179" s="219"/>
      <c r="BE179" s="219"/>
      <c r="BF179" s="219"/>
      <c r="BG179" s="219"/>
      <c r="BH179" s="219"/>
    </row>
    <row r="180" spans="1:60" s="8" customFormat="1" ht="15">
      <c r="A180" s="36" t="s">
        <v>7</v>
      </c>
      <c r="B180" s="36" t="s">
        <v>93</v>
      </c>
      <c r="C180" s="36" t="s">
        <v>20</v>
      </c>
      <c r="D180" s="18" t="s">
        <v>401</v>
      </c>
      <c r="E180" s="18" t="s">
        <v>402</v>
      </c>
      <c r="F180" s="7" t="s">
        <v>12</v>
      </c>
      <c r="G180" s="221">
        <v>0.33</v>
      </c>
      <c r="H180" s="221">
        <v>0.33</v>
      </c>
      <c r="I180" s="221">
        <v>0.33</v>
      </c>
      <c r="J180" s="221">
        <v>0.33</v>
      </c>
      <c r="K180" s="221">
        <v>0.33</v>
      </c>
      <c r="L180" s="221">
        <v>0.33</v>
      </c>
      <c r="M180" s="221">
        <v>0.33</v>
      </c>
      <c r="N180" s="221">
        <v>0.33</v>
      </c>
      <c r="O180" s="221">
        <v>0.33</v>
      </c>
      <c r="P180" s="221">
        <v>0.33</v>
      </c>
      <c r="Q180" s="221">
        <v>0.33</v>
      </c>
      <c r="R180" s="221">
        <v>0.33</v>
      </c>
      <c r="S180" s="221">
        <v>0.33</v>
      </c>
      <c r="T180" s="221">
        <v>0.33</v>
      </c>
      <c r="U180" s="221">
        <v>0.33</v>
      </c>
      <c r="V180" s="221">
        <v>0.33</v>
      </c>
      <c r="W180" s="221">
        <v>0.33</v>
      </c>
      <c r="X180" s="221">
        <v>0.33</v>
      </c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19"/>
      <c r="AI180" s="219"/>
      <c r="AJ180" s="219"/>
      <c r="AK180" s="219"/>
      <c r="AL180" s="219"/>
      <c r="AM180" s="219"/>
      <c r="AN180" s="219"/>
      <c r="AO180" s="219"/>
      <c r="AP180" s="219"/>
      <c r="AQ180" s="219"/>
      <c r="AR180" s="219"/>
      <c r="AS180" s="219"/>
      <c r="AT180" s="219"/>
      <c r="AU180" s="219"/>
      <c r="AV180" s="219"/>
      <c r="AW180" s="219"/>
      <c r="AX180" s="219"/>
      <c r="AY180" s="219"/>
      <c r="AZ180" s="219"/>
      <c r="BA180" s="219"/>
      <c r="BB180" s="219"/>
      <c r="BC180" s="219"/>
      <c r="BD180" s="219"/>
      <c r="BE180" s="219"/>
      <c r="BF180" s="219"/>
      <c r="BG180" s="219"/>
      <c r="BH180" s="219"/>
    </row>
    <row r="181" spans="1:60" s="8" customFormat="1" ht="15">
      <c r="A181" s="36" t="s">
        <v>7</v>
      </c>
      <c r="B181" s="36" t="s">
        <v>93</v>
      </c>
      <c r="C181" s="36" t="s">
        <v>20</v>
      </c>
      <c r="D181" s="18" t="s">
        <v>401</v>
      </c>
      <c r="E181" s="18" t="s">
        <v>402</v>
      </c>
      <c r="F181" s="7" t="s">
        <v>13</v>
      </c>
      <c r="G181" s="221">
        <f>'2.b-MTH2-HTH'!C$72</f>
        <v>0.27096033581386358</v>
      </c>
      <c r="H181" s="221">
        <f>'2.b-MTH2-HTH'!D$72</f>
        <v>0.27803846841506513</v>
      </c>
      <c r="I181" s="221">
        <f>'2.b-MTH2-HTH'!E$72</f>
        <v>0.28512306108197533</v>
      </c>
      <c r="J181" s="221">
        <f>'2.b-MTH2-HTH'!F$72</f>
        <v>0.29221073523947788</v>
      </c>
      <c r="K181" s="221">
        <f>'2.b-MTH2-HTH'!G$72</f>
        <v>0.29929810301441867</v>
      </c>
      <c r="L181" s="221">
        <f>'2.b-MTH2-HTH'!H$72</f>
        <v>0.30638177745854617</v>
      </c>
      <c r="M181" s="221">
        <f>'2.b-MTH2-HTH'!I$72</f>
        <v>0.31345838276552329</v>
      </c>
      <c r="N181" s="221">
        <f>'2.b-MTH2-HTH'!J$72</f>
        <v>0.32052456441659938</v>
      </c>
      <c r="O181" s="221">
        <f>'2.b-MTH2-HTH'!K$72</f>
        <v>0.32757699919028938</v>
      </c>
      <c r="P181" s="221">
        <f>'2.b-MTH2-HTH'!L$72</f>
        <v>0.33461240497291833</v>
      </c>
      <c r="Q181" s="221">
        <f>'2.b-MTH2-HTH'!M$72</f>
        <v>0.33900064234710969</v>
      </c>
      <c r="R181" s="221">
        <f>'2.b-MTH2-HTH'!N$72</f>
        <v>0.348033858794222</v>
      </c>
      <c r="S181" s="221">
        <f>'2.b-MTH2-HTH'!O$72</f>
        <v>0.35255421330360076</v>
      </c>
      <c r="T181" s="221">
        <f>'2.b-MTH2-HTH'!P$72</f>
        <v>0.36316841586045356</v>
      </c>
      <c r="U181" s="221">
        <f>'2.b-MTH2-HTH'!Q$72</f>
        <v>0.37231292224020818</v>
      </c>
      <c r="V181" s="221">
        <f>'2.b-MTH2-HTH'!R$72</f>
        <v>0.38060310289556548</v>
      </c>
      <c r="W181" s="221">
        <f>'2.b-MTH2-HTH'!S$72</f>
        <v>0.3859322922417493</v>
      </c>
      <c r="X181" s="221">
        <f>'2.b-MTH2-HTH'!T$72</f>
        <v>0.39113304875381116</v>
      </c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19"/>
      <c r="AI181" s="219"/>
      <c r="AJ181" s="219"/>
      <c r="AK181" s="219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19"/>
      <c r="BB181" s="219"/>
      <c r="BC181" s="219"/>
      <c r="BD181" s="219"/>
      <c r="BE181" s="219"/>
      <c r="BF181" s="219"/>
      <c r="BG181" s="219"/>
      <c r="BH181" s="219"/>
    </row>
    <row r="182" spans="1:60" s="8" customFormat="1" ht="15">
      <c r="A182" s="36" t="s">
        <v>7</v>
      </c>
      <c r="B182" s="36" t="s">
        <v>93</v>
      </c>
      <c r="C182" s="36" t="s">
        <v>20</v>
      </c>
      <c r="D182" s="18" t="s">
        <v>401</v>
      </c>
      <c r="E182" s="18" t="s">
        <v>402</v>
      </c>
      <c r="F182" s="7" t="s">
        <v>14</v>
      </c>
      <c r="G182" s="221">
        <f>'2.b-MTH2-HTH'!C$73</f>
        <v>0.73156498928758174</v>
      </c>
      <c r="H182" s="221">
        <f>'2.b-MTH2-HTH'!D$73</f>
        <v>0.73156498928758174</v>
      </c>
      <c r="I182" s="221">
        <f>'2.b-MTH2-HTH'!E$73</f>
        <v>0.73156498928758174</v>
      </c>
      <c r="J182" s="221">
        <f>'2.b-MTH2-HTH'!F$73</f>
        <v>0.73156498928758174</v>
      </c>
      <c r="K182" s="221">
        <f>'2.b-MTH2-HTH'!G$73</f>
        <v>0.73156498928758174</v>
      </c>
      <c r="L182" s="221">
        <f>'2.b-MTH2-HTH'!H$73</f>
        <v>0.73156498928758174</v>
      </c>
      <c r="M182" s="221">
        <f>'2.b-MTH2-HTH'!I$73</f>
        <v>0.73156498928758174</v>
      </c>
      <c r="N182" s="221">
        <f>'2.b-MTH2-HTH'!J$73</f>
        <v>0.73156498928758174</v>
      </c>
      <c r="O182" s="221">
        <f>'2.b-MTH2-HTH'!K$73</f>
        <v>0.73156498928758174</v>
      </c>
      <c r="P182" s="221">
        <f>'2.b-MTH2-HTH'!L$73</f>
        <v>0.73156498928758174</v>
      </c>
      <c r="Q182" s="221">
        <f>'2.b-MTH2-HTH'!M$73</f>
        <v>0.73156498928758174</v>
      </c>
      <c r="R182" s="221">
        <f>'2.b-MTH2-HTH'!N$73</f>
        <v>0.73156498928758174</v>
      </c>
      <c r="S182" s="221">
        <f>'2.b-MTH2-HTH'!O$73</f>
        <v>0.73156498928758174</v>
      </c>
      <c r="T182" s="221">
        <f>'2.b-MTH2-HTH'!P$73</f>
        <v>0.73156498928758174</v>
      </c>
      <c r="U182" s="221">
        <f>'2.b-MTH2-HTH'!Q$73</f>
        <v>0.73156498928758174</v>
      </c>
      <c r="V182" s="221">
        <f>'2.b-MTH2-HTH'!R$73</f>
        <v>0.73156498928758174</v>
      </c>
      <c r="W182" s="221">
        <f>'2.b-MTH2-HTH'!S$73</f>
        <v>0.73156498928758174</v>
      </c>
      <c r="X182" s="221">
        <f>'2.b-MTH2-HTH'!T$73</f>
        <v>0.73156498928758174</v>
      </c>
      <c r="Y182" s="219"/>
      <c r="Z182" s="219"/>
      <c r="AA182" s="219"/>
      <c r="AB182" s="219"/>
      <c r="AC182" s="219"/>
      <c r="AD182" s="219"/>
      <c r="AE182" s="219"/>
      <c r="AF182" s="219"/>
      <c r="AG182" s="219"/>
      <c r="AH182" s="219"/>
      <c r="AI182" s="219"/>
      <c r="AJ182" s="219"/>
      <c r="AK182" s="219"/>
      <c r="AL182" s="219"/>
      <c r="AM182" s="219"/>
      <c r="AN182" s="219"/>
      <c r="AO182" s="219"/>
      <c r="AP182" s="219"/>
      <c r="AQ182" s="219"/>
      <c r="AR182" s="219"/>
      <c r="AS182" s="219"/>
      <c r="AT182" s="219"/>
      <c r="AU182" s="219"/>
      <c r="AV182" s="219"/>
      <c r="AW182" s="219"/>
      <c r="AX182" s="219"/>
      <c r="AY182" s="219"/>
      <c r="AZ182" s="219"/>
      <c r="BA182" s="219"/>
      <c r="BB182" s="219"/>
      <c r="BC182" s="219"/>
      <c r="BD182" s="219"/>
      <c r="BE182" s="219"/>
      <c r="BF182" s="219"/>
      <c r="BG182" s="219"/>
      <c r="BH182" s="219"/>
    </row>
    <row r="183" spans="1:60" s="5" customFormat="1" ht="15">
      <c r="A183" s="4" t="s">
        <v>7</v>
      </c>
      <c r="B183" s="4" t="s">
        <v>93</v>
      </c>
      <c r="C183" s="4" t="s">
        <v>40</v>
      </c>
      <c r="D183" s="4"/>
      <c r="E183" s="4"/>
      <c r="F183" s="4" t="s">
        <v>11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>
        <v>16</v>
      </c>
      <c r="U183" s="4">
        <v>18</v>
      </c>
      <c r="V183" s="4">
        <v>22</v>
      </c>
      <c r="W183" s="4">
        <v>31</v>
      </c>
      <c r="X183" s="4">
        <v>43</v>
      </c>
      <c r="Y183" s="4">
        <v>41</v>
      </c>
      <c r="Z183" s="4">
        <v>118</v>
      </c>
      <c r="AA183" s="4">
        <v>65</v>
      </c>
      <c r="AB183" s="4">
        <v>222</v>
      </c>
      <c r="AC183" s="4">
        <v>69</v>
      </c>
      <c r="AD183" s="4">
        <v>149</v>
      </c>
      <c r="AE183" s="4">
        <v>221</v>
      </c>
      <c r="AF183" s="4">
        <v>279</v>
      </c>
      <c r="AG183" s="4">
        <v>182</v>
      </c>
      <c r="AH183" s="4">
        <v>290</v>
      </c>
      <c r="AI183" s="4">
        <v>357</v>
      </c>
      <c r="AJ183" s="4">
        <v>144</v>
      </c>
      <c r="AK183" s="4">
        <v>142</v>
      </c>
      <c r="AL183" s="4">
        <v>227</v>
      </c>
      <c r="AM183" s="4">
        <v>242</v>
      </c>
      <c r="AN183" s="4">
        <v>190</v>
      </c>
      <c r="AO183" s="4">
        <v>209</v>
      </c>
      <c r="AP183" s="4">
        <v>229</v>
      </c>
      <c r="AQ183" s="4">
        <v>229</v>
      </c>
      <c r="AR183" s="4">
        <v>233</v>
      </c>
      <c r="AS183" s="4">
        <v>242</v>
      </c>
      <c r="AT183" s="4">
        <v>224</v>
      </c>
      <c r="AU183" s="4">
        <v>227</v>
      </c>
      <c r="AV183" s="4">
        <v>232</v>
      </c>
      <c r="AW183" s="4">
        <v>232</v>
      </c>
      <c r="AX183" s="4">
        <v>227</v>
      </c>
      <c r="AY183" s="4">
        <v>232</v>
      </c>
      <c r="AZ183" s="4">
        <v>227</v>
      </c>
      <c r="BA183" s="4">
        <v>209</v>
      </c>
      <c r="BB183" s="4">
        <v>207</v>
      </c>
      <c r="BC183" s="4">
        <v>203</v>
      </c>
      <c r="BD183" s="4">
        <v>200</v>
      </c>
      <c r="BE183" s="4">
        <v>199</v>
      </c>
      <c r="BF183" s="4">
        <v>181</v>
      </c>
      <c r="BG183" s="4">
        <v>171</v>
      </c>
      <c r="BH183" s="4">
        <v>2</v>
      </c>
    </row>
    <row r="184" spans="1:60" s="5" customFormat="1" ht="15">
      <c r="A184" s="4" t="s">
        <v>7</v>
      </c>
      <c r="B184" s="4" t="s">
        <v>93</v>
      </c>
      <c r="C184" s="4" t="s">
        <v>40</v>
      </c>
      <c r="D184" s="4"/>
      <c r="E184" s="4"/>
      <c r="F184" s="4" t="s">
        <v>52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>
        <v>4.1513154480826101E-4</v>
      </c>
      <c r="U184" s="4">
        <v>4.4947187055210101E-4</v>
      </c>
      <c r="V184" s="4">
        <v>5.4745433733140896E-4</v>
      </c>
      <c r="W184" s="4">
        <v>7.1487870122682396E-4</v>
      </c>
      <c r="X184" s="4">
        <v>9.6108714601819396E-4</v>
      </c>
      <c r="Y184" s="4">
        <v>8.8549090752019295E-4</v>
      </c>
      <c r="Z184" s="4">
        <v>2.3964743394463699E-3</v>
      </c>
      <c r="AA184" s="4">
        <v>1.3509300633898001E-3</v>
      </c>
      <c r="AB184" s="4">
        <v>4.7911945613467099E-3</v>
      </c>
      <c r="AC184" s="4">
        <v>1.52368333885393E-3</v>
      </c>
      <c r="AD184" s="4">
        <v>3.2051971518919299E-3</v>
      </c>
      <c r="AE184" s="4">
        <v>4.7198018110370804E-3</v>
      </c>
      <c r="AF184" s="4">
        <v>5.8799974709688304E-3</v>
      </c>
      <c r="AG184" s="4">
        <v>3.8273084768574001E-3</v>
      </c>
      <c r="AH184" s="4">
        <v>5.9045098238827204E-3</v>
      </c>
      <c r="AI184" s="4">
        <v>6.5643100119518296E-3</v>
      </c>
      <c r="AJ184" s="4">
        <v>2.4658800965802999E-3</v>
      </c>
      <c r="AK184" s="4">
        <v>2.3427704084999701E-3</v>
      </c>
      <c r="AL184" s="4">
        <v>3.5950144909174401E-3</v>
      </c>
      <c r="AM184" s="4">
        <v>3.7900144083192399E-3</v>
      </c>
      <c r="AN184" s="4">
        <v>3.0479001572074802E-3</v>
      </c>
      <c r="AO184" s="4">
        <v>3.1804970097241E-3</v>
      </c>
      <c r="AP184" s="4">
        <v>3.3252018353952498E-3</v>
      </c>
      <c r="AQ184" s="4">
        <v>3.30471173966376E-3</v>
      </c>
      <c r="AR184" s="4">
        <v>3.18201682508467E-3</v>
      </c>
      <c r="AS184" s="4">
        <v>3.1069058042649299E-3</v>
      </c>
      <c r="AT184" s="4">
        <v>2.7971329387377901E-3</v>
      </c>
      <c r="AU184" s="4">
        <v>2.65521920179666E-3</v>
      </c>
      <c r="AV184" s="4">
        <v>2.5894591155657702E-3</v>
      </c>
      <c r="AW184" s="4">
        <v>2.55166573178914E-3</v>
      </c>
      <c r="AX184" s="4">
        <v>2.36411543548673E-3</v>
      </c>
      <c r="AY184" s="4">
        <v>2.33440326816458E-3</v>
      </c>
      <c r="AZ184" s="4">
        <v>2.2242690287685202E-3</v>
      </c>
      <c r="BA184" s="4">
        <v>2.1036738802214399E-3</v>
      </c>
      <c r="BB184" s="4">
        <v>2.0345579996461599E-3</v>
      </c>
      <c r="BC184" s="4">
        <v>2.0715765411815101E-3</v>
      </c>
      <c r="BD184" s="4">
        <v>2.1993731786440901E-3</v>
      </c>
      <c r="BE184" s="4">
        <v>2.1574622173074001E-3</v>
      </c>
      <c r="BF184" s="4">
        <v>2.0374622900625901E-3</v>
      </c>
      <c r="BG184" s="4">
        <v>2.0198440822111999E-3</v>
      </c>
      <c r="BH184" s="6">
        <v>2.4554037297582698E-5</v>
      </c>
    </row>
    <row r="185" spans="1:60" s="8" customFormat="1" ht="15">
      <c r="A185" s="36" t="s">
        <v>7</v>
      </c>
      <c r="B185" s="36" t="s">
        <v>93</v>
      </c>
      <c r="C185" s="36" t="s">
        <v>40</v>
      </c>
      <c r="D185" s="7" t="s">
        <v>107</v>
      </c>
      <c r="E185" s="7" t="s">
        <v>108</v>
      </c>
      <c r="F185" s="7" t="s">
        <v>12</v>
      </c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19"/>
      <c r="T185" s="221">
        <v>0.34</v>
      </c>
      <c r="U185" s="221">
        <v>0.34</v>
      </c>
      <c r="V185" s="221">
        <v>0.34</v>
      </c>
      <c r="W185" s="221">
        <v>0.34</v>
      </c>
      <c r="X185" s="221">
        <v>0.34</v>
      </c>
      <c r="Y185" s="221">
        <v>0.34</v>
      </c>
      <c r="Z185" s="221">
        <v>0.34</v>
      </c>
      <c r="AA185" s="221">
        <v>0.34</v>
      </c>
      <c r="AB185" s="221">
        <v>0.34</v>
      </c>
      <c r="AC185" s="221">
        <v>0.34</v>
      </c>
      <c r="AD185" s="221">
        <v>0.34</v>
      </c>
      <c r="AE185" s="221">
        <v>0.34</v>
      </c>
      <c r="AF185" s="221">
        <v>0.34</v>
      </c>
      <c r="AG185" s="221">
        <v>0.34</v>
      </c>
      <c r="AH185" s="221">
        <v>0.34</v>
      </c>
      <c r="AI185" s="221">
        <v>0.34</v>
      </c>
      <c r="AJ185" s="221">
        <v>0.34</v>
      </c>
      <c r="AK185" s="221">
        <v>0.34</v>
      </c>
      <c r="AL185" s="221">
        <v>0.34</v>
      </c>
      <c r="AM185" s="221">
        <v>0.34</v>
      </c>
      <c r="AN185" s="221">
        <v>0.34</v>
      </c>
      <c r="AO185" s="221">
        <v>0.34</v>
      </c>
      <c r="AP185" s="221">
        <v>0.34</v>
      </c>
      <c r="AQ185" s="221">
        <v>0.34</v>
      </c>
      <c r="AR185" s="221">
        <v>0.34</v>
      </c>
      <c r="AS185" s="221">
        <v>0.34</v>
      </c>
      <c r="AT185" s="221">
        <v>0.34</v>
      </c>
      <c r="AU185" s="221">
        <v>0.34</v>
      </c>
      <c r="AV185" s="221">
        <v>0.34</v>
      </c>
      <c r="AW185" s="221">
        <v>0.34</v>
      </c>
      <c r="AX185" s="221">
        <v>0.34</v>
      </c>
      <c r="AY185" s="221">
        <v>0.34</v>
      </c>
      <c r="AZ185" s="221">
        <v>0.34</v>
      </c>
      <c r="BA185" s="221">
        <v>0.34</v>
      </c>
      <c r="BB185" s="221">
        <v>0.34</v>
      </c>
      <c r="BC185" s="221">
        <v>0.34</v>
      </c>
      <c r="BD185" s="221">
        <v>0.34</v>
      </c>
      <c r="BE185" s="221">
        <v>0.34</v>
      </c>
      <c r="BF185" s="221">
        <v>0.34</v>
      </c>
      <c r="BG185" s="221">
        <v>0.34</v>
      </c>
      <c r="BH185" s="221">
        <v>0.34</v>
      </c>
    </row>
    <row r="186" spans="1:60" s="8" customFormat="1" ht="15">
      <c r="A186" s="36" t="s">
        <v>7</v>
      </c>
      <c r="B186" s="36" t="s">
        <v>93</v>
      </c>
      <c r="C186" s="36" t="s">
        <v>40</v>
      </c>
      <c r="D186" s="7" t="s">
        <v>107</v>
      </c>
      <c r="E186" s="7" t="s">
        <v>108</v>
      </c>
      <c r="F186" s="7" t="s">
        <v>13</v>
      </c>
      <c r="G186" s="219"/>
      <c r="H186" s="219"/>
      <c r="I186" s="219"/>
      <c r="J186" s="219"/>
      <c r="K186" s="219"/>
      <c r="L186" s="219"/>
      <c r="M186" s="219"/>
      <c r="N186" s="219"/>
      <c r="O186" s="219"/>
      <c r="P186" s="219"/>
      <c r="Q186" s="219"/>
      <c r="R186" s="219"/>
      <c r="S186" s="219"/>
      <c r="T186" s="221">
        <f>'2.b-MTH2-HTH'!P$60</f>
        <v>0.36316841586045356</v>
      </c>
      <c r="U186" s="221">
        <f>'2.b-MTH2-HTH'!Q$60</f>
        <v>0.37231292224020818</v>
      </c>
      <c r="V186" s="221">
        <f>'2.b-MTH2-HTH'!R$60</f>
        <v>0.38060310289556548</v>
      </c>
      <c r="W186" s="221">
        <f>'2.b-MTH2-HTH'!S$60</f>
        <v>0.3859322922417493</v>
      </c>
      <c r="X186" s="221">
        <f>'2.b-MTH2-HTH'!T$60</f>
        <v>0.39113304875381116</v>
      </c>
      <c r="Y186" s="221">
        <f>'2.b-MTH2-HTH'!U$60</f>
        <v>0.39631175960093368</v>
      </c>
      <c r="Z186" s="221">
        <f>'2.b-MTH2-HTH'!V$60</f>
        <v>0.40146668545805714</v>
      </c>
      <c r="AA186" s="221">
        <f>'2.b-MTH2-HTH'!W$60</f>
        <v>0.40659623704207171</v>
      </c>
      <c r="AB186" s="221">
        <f>'2.b-MTH2-HTH'!X$60</f>
        <v>0.41162879886934722</v>
      </c>
      <c r="AC186" s="221">
        <f>'2.b-MTH2-HTH'!Y$60</f>
        <v>0.42718388736326346</v>
      </c>
      <c r="AD186" s="221">
        <f>'2.b-MTH2-HTH'!Z$60</f>
        <v>0.43090333569013051</v>
      </c>
      <c r="AE186" s="221">
        <f>'2.b-MTH2-HTH'!AA$60</f>
        <v>0.43731957379166619</v>
      </c>
      <c r="AF186" s="221">
        <f>'2.b-MTH2-HTH'!AB$60</f>
        <v>0.43403056707977594</v>
      </c>
      <c r="AG186" s="221">
        <f>'2.b-MTH2-HTH'!AC$60</f>
        <v>0.43611792365164642</v>
      </c>
      <c r="AH186" s="221">
        <f>'2.b-MTH2-HTH'!AD$60</f>
        <v>0.44774002617765807</v>
      </c>
      <c r="AI186" s="221">
        <f>'2.b-MTH2-HTH'!AE$60</f>
        <v>0.45928152601857686</v>
      </c>
      <c r="AJ186" s="221">
        <f>'2.b-MTH2-HTH'!AF$60</f>
        <v>0.45871837984852454</v>
      </c>
      <c r="AK186" s="221">
        <f>'2.b-MTH2-HTH'!AG$60</f>
        <v>0.47253270654066276</v>
      </c>
      <c r="AL186" s="221">
        <f>'2.b-MTH2-HTH'!AH$60</f>
        <v>0.4833633944813277</v>
      </c>
      <c r="AM186" s="221">
        <f>'2.b-MTH2-HTH'!AI$60</f>
        <v>0.4938596728161313</v>
      </c>
      <c r="AN186" s="221">
        <f>'2.b-MTH2-HTH'!AJ$60</f>
        <v>0.50009127836262857</v>
      </c>
      <c r="AO186" s="221">
        <f>'2.b-MTH2-HTH'!AK$60</f>
        <v>0.50828722629320966</v>
      </c>
      <c r="AP186" s="221">
        <f>'2.b-MTH2-HTH'!AL$60</f>
        <v>0.50952544559500845</v>
      </c>
      <c r="AQ186" s="221">
        <f>'2.b-MTH2-HTH'!AM$60</f>
        <v>0.52265149277349654</v>
      </c>
      <c r="AR186" s="221">
        <f>'2.b-MTH2-HTH'!AN$60</f>
        <v>0.52495202377414851</v>
      </c>
      <c r="AS186" s="221">
        <f>'2.b-MTH2-HTH'!AO$60</f>
        <v>0.53687106996244194</v>
      </c>
      <c r="AT186" s="221">
        <f>'2.b-MTH2-HTH'!AP$60</f>
        <v>0.53220331018778944</v>
      </c>
      <c r="AU186" s="221">
        <f>'2.b-MTH2-HTH'!AQ$60</f>
        <v>0.54099447518753085</v>
      </c>
      <c r="AV186" s="221">
        <f>'2.b-MTH2-HTH'!AR$60</f>
        <v>0.54069399515463346</v>
      </c>
      <c r="AW186" s="221">
        <f>'2.b-MTH2-HTH'!AS$60</f>
        <v>0.55120071864467934</v>
      </c>
      <c r="AX186" s="221">
        <f>'2.b-MTH2-HTH'!AT$60</f>
        <v>0.55975183037132925</v>
      </c>
      <c r="AY186" s="221">
        <f>'2.b-MTH2-HTH'!AU$60</f>
        <v>0.56497102100313534</v>
      </c>
      <c r="AZ186" s="221">
        <f>'2.b-MTH2-HTH'!AV$60</f>
        <v>0.56927952895042322</v>
      </c>
      <c r="BA186" s="221">
        <f>'2.b-MTH2-HTH'!AW$60</f>
        <v>0.57450751000950395</v>
      </c>
      <c r="BB186" s="221">
        <f>'2.b-MTH2-HTH'!AX$60</f>
        <v>0.57781775890094389</v>
      </c>
      <c r="BC186" s="221">
        <f>'2.b-MTH2-HTH'!AY$60</f>
        <v>0.57451595766849639</v>
      </c>
      <c r="BD186" s="221">
        <f>'2.b-MTH2-HTH'!AZ$60</f>
        <v>0.5749549285103237</v>
      </c>
      <c r="BE186" s="221">
        <f>'2.b-MTH2-HTH'!BA$60</f>
        <v>0.5807407629223017</v>
      </c>
      <c r="BF186" s="221">
        <f>'2.b-MTH2-HTH'!BB$60</f>
        <v>0.5810223934986205</v>
      </c>
      <c r="BG186" s="221">
        <f>'2.b-MTH2-HTH'!BC$60</f>
        <v>0.59258989819671504</v>
      </c>
      <c r="BH186" s="221">
        <f>'2.b-MTH2-HTH'!BD$60</f>
        <v>0.58065161948797872</v>
      </c>
    </row>
    <row r="187" spans="1:60" s="8" customFormat="1" ht="15">
      <c r="A187" s="36" t="s">
        <v>7</v>
      </c>
      <c r="B187" s="36" t="s">
        <v>93</v>
      </c>
      <c r="C187" s="36" t="s">
        <v>40</v>
      </c>
      <c r="D187" s="7" t="s">
        <v>107</v>
      </c>
      <c r="E187" s="7" t="s">
        <v>108</v>
      </c>
      <c r="F187" s="7" t="s">
        <v>14</v>
      </c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219"/>
      <c r="T187" s="221">
        <f>'2.b-MTH2-HTH'!P$61</f>
        <v>0.39116341171714725</v>
      </c>
      <c r="U187" s="221">
        <f>'2.b-MTH2-HTH'!Q$61</f>
        <v>0.3911634117171473</v>
      </c>
      <c r="V187" s="221">
        <f>'2.b-MTH2-HTH'!R$61</f>
        <v>0.3911634117171473</v>
      </c>
      <c r="W187" s="221">
        <f>'2.b-MTH2-HTH'!S$61</f>
        <v>0.3911634117171473</v>
      </c>
      <c r="X187" s="221">
        <f>'2.b-MTH2-HTH'!T$61</f>
        <v>0.3911634117171473</v>
      </c>
      <c r="Y187" s="221">
        <f>'2.b-MTH2-HTH'!U$61</f>
        <v>0.3911634117171473</v>
      </c>
      <c r="Z187" s="221">
        <f>'2.b-MTH2-HTH'!V$61</f>
        <v>0.3911634117171473</v>
      </c>
      <c r="AA187" s="221">
        <f>'2.b-MTH2-HTH'!W$61</f>
        <v>0.3911634117171473</v>
      </c>
      <c r="AB187" s="221">
        <f>'2.b-MTH2-HTH'!X$61</f>
        <v>0.3911634117171473</v>
      </c>
      <c r="AC187" s="221">
        <f>'2.b-MTH2-HTH'!Y$61</f>
        <v>0.3911634117171473</v>
      </c>
      <c r="AD187" s="221">
        <f>'2.b-MTH2-HTH'!Z$61</f>
        <v>0.3911634117171473</v>
      </c>
      <c r="AE187" s="221">
        <f>'2.b-MTH2-HTH'!AA$61</f>
        <v>0.3911634117171473</v>
      </c>
      <c r="AF187" s="221">
        <f>'2.b-MTH2-HTH'!AB$61</f>
        <v>0.3911634117171473</v>
      </c>
      <c r="AG187" s="221">
        <f>'2.b-MTH2-HTH'!AC$61</f>
        <v>0.3911634117171473</v>
      </c>
      <c r="AH187" s="221">
        <f>'2.b-MTH2-HTH'!AD$61</f>
        <v>0.3911634117171473</v>
      </c>
      <c r="AI187" s="221">
        <f>'2.b-MTH2-HTH'!AE$61</f>
        <v>0.39116341171714736</v>
      </c>
      <c r="AJ187" s="221">
        <f>'2.b-MTH2-HTH'!AF$61</f>
        <v>0.3911634117171473</v>
      </c>
      <c r="AK187" s="221">
        <f>'2.b-MTH2-HTH'!AG$61</f>
        <v>0.3911634117171473</v>
      </c>
      <c r="AL187" s="221">
        <f>'2.b-MTH2-HTH'!AH$61</f>
        <v>0.3911634117171473</v>
      </c>
      <c r="AM187" s="221">
        <f>'2.b-MTH2-HTH'!AI$61</f>
        <v>0.3911634117171473</v>
      </c>
      <c r="AN187" s="221">
        <f>'2.b-MTH2-HTH'!AJ$61</f>
        <v>0.3911634117171473</v>
      </c>
      <c r="AO187" s="221">
        <f>'2.b-MTH2-HTH'!AK$61</f>
        <v>0.3911634117171473</v>
      </c>
      <c r="AP187" s="221">
        <f>'2.b-MTH2-HTH'!AL$61</f>
        <v>0.3911634117171473</v>
      </c>
      <c r="AQ187" s="221">
        <f>'2.b-MTH2-HTH'!AM$61</f>
        <v>0.3911634117171473</v>
      </c>
      <c r="AR187" s="221">
        <f>'2.b-MTH2-HTH'!AN$61</f>
        <v>0.3911634117171473</v>
      </c>
      <c r="AS187" s="221">
        <f>'2.b-MTH2-HTH'!AO$61</f>
        <v>0.3911634117171473</v>
      </c>
      <c r="AT187" s="221">
        <f>'2.b-MTH2-HTH'!AP$61</f>
        <v>0.3911634117171473</v>
      </c>
      <c r="AU187" s="221">
        <f>'2.b-MTH2-HTH'!AQ$61</f>
        <v>0.3911634117171473</v>
      </c>
      <c r="AV187" s="221">
        <f>'2.b-MTH2-HTH'!AR$61</f>
        <v>0.3911634117171473</v>
      </c>
      <c r="AW187" s="221">
        <f>'2.b-MTH2-HTH'!AS$61</f>
        <v>0.3911634117171473</v>
      </c>
      <c r="AX187" s="221">
        <f>'2.b-MTH2-HTH'!AT$61</f>
        <v>0.3911634117171473</v>
      </c>
      <c r="AY187" s="221">
        <f>'2.b-MTH2-HTH'!AU$61</f>
        <v>0.3911634117171473</v>
      </c>
      <c r="AZ187" s="221">
        <f>'2.b-MTH2-HTH'!AV$61</f>
        <v>0.3911634117171473</v>
      </c>
      <c r="BA187" s="221">
        <f>'2.b-MTH2-HTH'!AW$61</f>
        <v>0.3911634117171473</v>
      </c>
      <c r="BB187" s="221">
        <f>'2.b-MTH2-HTH'!AX$61</f>
        <v>0.3911634117171473</v>
      </c>
      <c r="BC187" s="221">
        <f>'2.b-MTH2-HTH'!AY$61</f>
        <v>0.3911634117171473</v>
      </c>
      <c r="BD187" s="221">
        <f>'2.b-MTH2-HTH'!AZ$61</f>
        <v>0.3911634117171473</v>
      </c>
      <c r="BE187" s="221">
        <f>'2.b-MTH2-HTH'!BA$61</f>
        <v>0.3911634117171473</v>
      </c>
      <c r="BF187" s="221">
        <f>'2.b-MTH2-HTH'!BB$61</f>
        <v>0.3911634117171473</v>
      </c>
      <c r="BG187" s="221">
        <f>'2.b-MTH2-HTH'!BC$61</f>
        <v>0.3911634117171473</v>
      </c>
      <c r="BH187" s="221">
        <f>'2.b-MTH2-HTH'!BD$61</f>
        <v>0.3911634117171473</v>
      </c>
    </row>
    <row r="188" spans="1:60" s="8" customFormat="1" ht="15">
      <c r="A188" s="36" t="s">
        <v>7</v>
      </c>
      <c r="B188" s="36" t="s">
        <v>93</v>
      </c>
      <c r="C188" s="36" t="s">
        <v>40</v>
      </c>
      <c r="D188" s="7" t="s">
        <v>97</v>
      </c>
      <c r="E188" s="7" t="s">
        <v>98</v>
      </c>
      <c r="F188" s="7" t="s">
        <v>12</v>
      </c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219"/>
      <c r="T188" s="221">
        <v>0.33</v>
      </c>
      <c r="U188" s="221">
        <v>0.33</v>
      </c>
      <c r="V188" s="221">
        <v>0.33</v>
      </c>
      <c r="W188" s="221">
        <v>0.33</v>
      </c>
      <c r="X188" s="221">
        <v>0.33</v>
      </c>
      <c r="Y188" s="221">
        <v>0.33</v>
      </c>
      <c r="Z188" s="221">
        <v>0.33</v>
      </c>
      <c r="AA188" s="221">
        <v>0.33</v>
      </c>
      <c r="AB188" s="221">
        <v>0.33</v>
      </c>
      <c r="AC188" s="221">
        <v>0.33</v>
      </c>
      <c r="AD188" s="221">
        <v>0.33</v>
      </c>
      <c r="AE188" s="221">
        <v>0.33</v>
      </c>
      <c r="AF188" s="221">
        <v>0.33</v>
      </c>
      <c r="AG188" s="221">
        <v>0.33</v>
      </c>
      <c r="AH188" s="221">
        <v>0.33</v>
      </c>
      <c r="AI188" s="221">
        <v>0.33</v>
      </c>
      <c r="AJ188" s="221">
        <v>0.33</v>
      </c>
      <c r="AK188" s="221">
        <v>0.33</v>
      </c>
      <c r="AL188" s="221">
        <v>0.33</v>
      </c>
      <c r="AM188" s="221">
        <v>0.33</v>
      </c>
      <c r="AN188" s="221">
        <v>0.33</v>
      </c>
      <c r="AO188" s="221">
        <v>0.33</v>
      </c>
      <c r="AP188" s="221">
        <v>0.33</v>
      </c>
      <c r="AQ188" s="221">
        <v>0.33</v>
      </c>
      <c r="AR188" s="221">
        <v>0.33</v>
      </c>
      <c r="AS188" s="221">
        <v>0.33</v>
      </c>
      <c r="AT188" s="221">
        <v>0.33</v>
      </c>
      <c r="AU188" s="221">
        <v>0.33</v>
      </c>
      <c r="AV188" s="221">
        <v>0.33</v>
      </c>
      <c r="AW188" s="221">
        <v>0.33</v>
      </c>
      <c r="AX188" s="221">
        <v>0.33</v>
      </c>
      <c r="AY188" s="221">
        <v>0.33</v>
      </c>
      <c r="AZ188" s="221">
        <v>0.33</v>
      </c>
      <c r="BA188" s="221">
        <v>0.33</v>
      </c>
      <c r="BB188" s="221">
        <v>0.33</v>
      </c>
      <c r="BC188" s="221">
        <v>0.33</v>
      </c>
      <c r="BD188" s="221">
        <v>0.33</v>
      </c>
      <c r="BE188" s="221">
        <v>0.33</v>
      </c>
      <c r="BF188" s="221">
        <v>0.33</v>
      </c>
      <c r="BG188" s="221">
        <v>0.33</v>
      </c>
      <c r="BH188" s="221">
        <v>0.33</v>
      </c>
    </row>
    <row r="189" spans="1:60" s="8" customFormat="1" ht="15">
      <c r="A189" s="36" t="s">
        <v>7</v>
      </c>
      <c r="B189" s="36" t="s">
        <v>93</v>
      </c>
      <c r="C189" s="36" t="s">
        <v>40</v>
      </c>
      <c r="D189" s="7" t="s">
        <v>97</v>
      </c>
      <c r="E189" s="7" t="s">
        <v>98</v>
      </c>
      <c r="F189" s="7" t="s">
        <v>13</v>
      </c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21">
        <f>'2.b-MTH2-HTH'!P$66</f>
        <v>0.36316841586045356</v>
      </c>
      <c r="U189" s="221">
        <f>'2.b-MTH2-HTH'!Q$66</f>
        <v>0.37231292224020818</v>
      </c>
      <c r="V189" s="221">
        <f>'2.b-MTH2-HTH'!R$66</f>
        <v>0.38060310289556548</v>
      </c>
      <c r="W189" s="221">
        <f>'2.b-MTH2-HTH'!S$66</f>
        <v>0.3859322922417493</v>
      </c>
      <c r="X189" s="221">
        <f>'2.b-MTH2-HTH'!T$66</f>
        <v>0.39113304875381116</v>
      </c>
      <c r="Y189" s="221">
        <f>'2.b-MTH2-HTH'!U$66</f>
        <v>0.39631175960093368</v>
      </c>
      <c r="Z189" s="221">
        <f>'2.b-MTH2-HTH'!V$66</f>
        <v>0.40146668545805714</v>
      </c>
      <c r="AA189" s="221">
        <f>'2.b-MTH2-HTH'!W$66</f>
        <v>0.40659623704207171</v>
      </c>
      <c r="AB189" s="221">
        <f>'2.b-MTH2-HTH'!X$66</f>
        <v>0.41162879886934722</v>
      </c>
      <c r="AC189" s="221">
        <f>'2.b-MTH2-HTH'!Y$66</f>
        <v>0.42718388736326346</v>
      </c>
      <c r="AD189" s="221">
        <f>'2.b-MTH2-HTH'!Z$66</f>
        <v>0.43090333569013051</v>
      </c>
      <c r="AE189" s="221">
        <f>'2.b-MTH2-HTH'!AA$66</f>
        <v>0.43731957379166619</v>
      </c>
      <c r="AF189" s="221">
        <f>'2.b-MTH2-HTH'!AB$66</f>
        <v>0.43403056707977594</v>
      </c>
      <c r="AG189" s="221">
        <f>'2.b-MTH2-HTH'!AC$66</f>
        <v>0.43611792365164642</v>
      </c>
      <c r="AH189" s="221">
        <f>'2.b-MTH2-HTH'!AD$66</f>
        <v>0.44774002617765807</v>
      </c>
      <c r="AI189" s="221">
        <f>'2.b-MTH2-HTH'!AE$66</f>
        <v>0.45928152601857686</v>
      </c>
      <c r="AJ189" s="221">
        <f>'2.b-MTH2-HTH'!AF$66</f>
        <v>0.45871837984852454</v>
      </c>
      <c r="AK189" s="221">
        <f>'2.b-MTH2-HTH'!AG$66</f>
        <v>0.47253270654066276</v>
      </c>
      <c r="AL189" s="221">
        <f>'2.b-MTH2-HTH'!AH$66</f>
        <v>0.4833633944813277</v>
      </c>
      <c r="AM189" s="221">
        <f>'2.b-MTH2-HTH'!AI$66</f>
        <v>0.4938596728161313</v>
      </c>
      <c r="AN189" s="221">
        <f>'2.b-MTH2-HTH'!AJ$66</f>
        <v>0.50009127836262857</v>
      </c>
      <c r="AO189" s="221">
        <f>'2.b-MTH2-HTH'!AK$66</f>
        <v>0.50828722629320966</v>
      </c>
      <c r="AP189" s="221">
        <f>'2.b-MTH2-HTH'!AL$66</f>
        <v>0.50952544559500845</v>
      </c>
      <c r="AQ189" s="221">
        <f>'2.b-MTH2-HTH'!AM$66</f>
        <v>0.52265149277349654</v>
      </c>
      <c r="AR189" s="221">
        <f>'2.b-MTH2-HTH'!AN$66</f>
        <v>0.52495202377414851</v>
      </c>
      <c r="AS189" s="221">
        <f>'2.b-MTH2-HTH'!AO$66</f>
        <v>0.53687106996244194</v>
      </c>
      <c r="AT189" s="221">
        <f>'2.b-MTH2-HTH'!AP$66</f>
        <v>0.53220331018778944</v>
      </c>
      <c r="AU189" s="221">
        <f>'2.b-MTH2-HTH'!AQ$66</f>
        <v>0.54099447518753085</v>
      </c>
      <c r="AV189" s="221">
        <f>'2.b-MTH2-HTH'!AR$66</f>
        <v>0.54069399515463346</v>
      </c>
      <c r="AW189" s="221">
        <f>'2.b-MTH2-HTH'!AS$66</f>
        <v>0.55120071864467934</v>
      </c>
      <c r="AX189" s="221">
        <f>'2.b-MTH2-HTH'!AT$66</f>
        <v>0.55975183037132925</v>
      </c>
      <c r="AY189" s="221">
        <f>'2.b-MTH2-HTH'!AU$66</f>
        <v>0.56497102100313534</v>
      </c>
      <c r="AZ189" s="221">
        <f>'2.b-MTH2-HTH'!AV$66</f>
        <v>0.56927952895042322</v>
      </c>
      <c r="BA189" s="221">
        <f>'2.b-MTH2-HTH'!AW$66</f>
        <v>0.57450751000950395</v>
      </c>
      <c r="BB189" s="221">
        <f>'2.b-MTH2-HTH'!AX$66</f>
        <v>0.57781775890094389</v>
      </c>
      <c r="BC189" s="221">
        <f>'2.b-MTH2-HTH'!AY$66</f>
        <v>0.57451595766849639</v>
      </c>
      <c r="BD189" s="221">
        <f>'2.b-MTH2-HTH'!AZ$66</f>
        <v>0.5749549285103237</v>
      </c>
      <c r="BE189" s="221">
        <f>'2.b-MTH2-HTH'!BA$66</f>
        <v>0.5807407629223017</v>
      </c>
      <c r="BF189" s="221">
        <f>'2.b-MTH2-HTH'!BB$66</f>
        <v>0.5810223934986205</v>
      </c>
      <c r="BG189" s="221">
        <f>'2.b-MTH2-HTH'!BC$66</f>
        <v>0.59258989819671504</v>
      </c>
      <c r="BH189" s="221">
        <f>'2.b-MTH2-HTH'!BD$66</f>
        <v>0.58065161948797872</v>
      </c>
    </row>
    <row r="190" spans="1:60" s="8" customFormat="1" ht="15">
      <c r="A190" s="36" t="s">
        <v>7</v>
      </c>
      <c r="B190" s="36" t="s">
        <v>93</v>
      </c>
      <c r="C190" s="36" t="s">
        <v>40</v>
      </c>
      <c r="D190" s="7" t="s">
        <v>97</v>
      </c>
      <c r="E190" s="7" t="s">
        <v>98</v>
      </c>
      <c r="F190" s="7" t="s">
        <v>14</v>
      </c>
      <c r="G190" s="219"/>
      <c r="H190" s="219"/>
      <c r="I190" s="219"/>
      <c r="J190" s="219"/>
      <c r="K190" s="219"/>
      <c r="L190" s="219"/>
      <c r="M190" s="219"/>
      <c r="N190" s="219"/>
      <c r="O190" s="219"/>
      <c r="P190" s="219"/>
      <c r="Q190" s="219"/>
      <c r="R190" s="219"/>
      <c r="S190" s="219"/>
      <c r="T190" s="221">
        <f>'2.b-MTH2-HTH'!P$67</f>
        <v>0.67007841522529721</v>
      </c>
      <c r="U190" s="221">
        <f>'2.b-MTH2-HTH'!Q$67</f>
        <v>0.67007841522529721</v>
      </c>
      <c r="V190" s="221">
        <f>'2.b-MTH2-HTH'!R$67</f>
        <v>0.6700784152252971</v>
      </c>
      <c r="W190" s="221">
        <f>'2.b-MTH2-HTH'!S$67</f>
        <v>0.67007841522529721</v>
      </c>
      <c r="X190" s="221">
        <f>'2.b-MTH2-HTH'!T$67</f>
        <v>0.67007841522529721</v>
      </c>
      <c r="Y190" s="221">
        <f>'2.b-MTH2-HTH'!U$67</f>
        <v>0.6700784152252971</v>
      </c>
      <c r="Z190" s="221">
        <f>'2.b-MTH2-HTH'!V$67</f>
        <v>0.67007841522529721</v>
      </c>
      <c r="AA190" s="221">
        <f>'2.b-MTH2-HTH'!W$67</f>
        <v>0.67007841522529721</v>
      </c>
      <c r="AB190" s="221">
        <f>'2.b-MTH2-HTH'!X$67</f>
        <v>0.67007841522529721</v>
      </c>
      <c r="AC190" s="221">
        <f>'2.b-MTH2-HTH'!Y$67</f>
        <v>0.67007841522529721</v>
      </c>
      <c r="AD190" s="221">
        <f>'2.b-MTH2-HTH'!Z$67</f>
        <v>0.67007841522529721</v>
      </c>
      <c r="AE190" s="221">
        <f>'2.b-MTH2-HTH'!AA$67</f>
        <v>0.67007841522529721</v>
      </c>
      <c r="AF190" s="221">
        <f>'2.b-MTH2-HTH'!AB$67</f>
        <v>0.6700784152252971</v>
      </c>
      <c r="AG190" s="221">
        <f>'2.b-MTH2-HTH'!AC$67</f>
        <v>0.67007841522529721</v>
      </c>
      <c r="AH190" s="221">
        <f>'2.b-MTH2-HTH'!AD$67</f>
        <v>0.67007841522529721</v>
      </c>
      <c r="AI190" s="221">
        <f>'2.b-MTH2-HTH'!AE$67</f>
        <v>0.67007841522529721</v>
      </c>
      <c r="AJ190" s="221">
        <f>'2.b-MTH2-HTH'!AF$67</f>
        <v>0.67007841522529721</v>
      </c>
      <c r="AK190" s="221">
        <f>'2.b-MTH2-HTH'!AG$67</f>
        <v>0.67007841522529732</v>
      </c>
      <c r="AL190" s="221">
        <f>'2.b-MTH2-HTH'!AH$67</f>
        <v>0.67007841522529721</v>
      </c>
      <c r="AM190" s="221">
        <f>'2.b-MTH2-HTH'!AI$67</f>
        <v>0.67007841522529721</v>
      </c>
      <c r="AN190" s="221">
        <f>'2.b-MTH2-HTH'!AJ$67</f>
        <v>0.67007841522529721</v>
      </c>
      <c r="AO190" s="221">
        <f>'2.b-MTH2-HTH'!AK$67</f>
        <v>0.67007841522529721</v>
      </c>
      <c r="AP190" s="221">
        <f>'2.b-MTH2-HTH'!AL$67</f>
        <v>0.67007841522529721</v>
      </c>
      <c r="AQ190" s="221">
        <f>'2.b-MTH2-HTH'!AM$67</f>
        <v>0.67007841522529721</v>
      </c>
      <c r="AR190" s="221">
        <f>'2.b-MTH2-HTH'!AN$67</f>
        <v>0.67007841522529721</v>
      </c>
      <c r="AS190" s="221">
        <f>'2.b-MTH2-HTH'!AO$67</f>
        <v>0.67007841522529721</v>
      </c>
      <c r="AT190" s="221">
        <f>'2.b-MTH2-HTH'!AP$67</f>
        <v>0.67007841522529721</v>
      </c>
      <c r="AU190" s="221">
        <f>'2.b-MTH2-HTH'!AQ$67</f>
        <v>0.67007841522529721</v>
      </c>
      <c r="AV190" s="221">
        <f>'2.b-MTH2-HTH'!AR$67</f>
        <v>0.67007841522529721</v>
      </c>
      <c r="AW190" s="221">
        <f>'2.b-MTH2-HTH'!AS$67</f>
        <v>0.67007841522529721</v>
      </c>
      <c r="AX190" s="221">
        <f>'2.b-MTH2-HTH'!AT$67</f>
        <v>0.67007841522529721</v>
      </c>
      <c r="AY190" s="221">
        <f>'2.b-MTH2-HTH'!AU$67</f>
        <v>0.67007841522529721</v>
      </c>
      <c r="AZ190" s="221">
        <f>'2.b-MTH2-HTH'!AV$67</f>
        <v>0.67007841522529721</v>
      </c>
      <c r="BA190" s="221">
        <f>'2.b-MTH2-HTH'!AW$67</f>
        <v>0.67007841522529721</v>
      </c>
      <c r="BB190" s="221">
        <f>'2.b-MTH2-HTH'!AX$67</f>
        <v>0.67007841522529721</v>
      </c>
      <c r="BC190" s="221">
        <f>'2.b-MTH2-HTH'!AY$67</f>
        <v>0.67007841522529721</v>
      </c>
      <c r="BD190" s="221">
        <f>'2.b-MTH2-HTH'!AZ$67</f>
        <v>0.67007841522529721</v>
      </c>
      <c r="BE190" s="221">
        <f>'2.b-MTH2-HTH'!BA$67</f>
        <v>0.67007841522529721</v>
      </c>
      <c r="BF190" s="221">
        <f>'2.b-MTH2-HTH'!BB$67</f>
        <v>0.67007841522529721</v>
      </c>
      <c r="BG190" s="221">
        <f>'2.b-MTH2-HTH'!BC$67</f>
        <v>0.67007841522529721</v>
      </c>
      <c r="BH190" s="221">
        <f>'2.b-MTH2-HTH'!BD$67</f>
        <v>0.67007841522529721</v>
      </c>
    </row>
    <row r="191" spans="1:60" s="8" customFormat="1" ht="15">
      <c r="A191" s="36" t="s">
        <v>7</v>
      </c>
      <c r="B191" s="36" t="s">
        <v>93</v>
      </c>
      <c r="C191" s="36" t="s">
        <v>40</v>
      </c>
      <c r="D191" s="18" t="s">
        <v>401</v>
      </c>
      <c r="E191" s="18" t="s">
        <v>402</v>
      </c>
      <c r="F191" s="7" t="s">
        <v>12</v>
      </c>
      <c r="G191" s="219"/>
      <c r="H191" s="219"/>
      <c r="I191" s="219"/>
      <c r="J191" s="219"/>
      <c r="K191" s="219"/>
      <c r="L191" s="219"/>
      <c r="M191" s="219"/>
      <c r="N191" s="219"/>
      <c r="O191" s="219"/>
      <c r="P191" s="219"/>
      <c r="Q191" s="219"/>
      <c r="R191" s="219"/>
      <c r="S191" s="219"/>
      <c r="T191" s="221">
        <v>0.33</v>
      </c>
      <c r="U191" s="221">
        <v>0.33</v>
      </c>
      <c r="V191" s="221">
        <v>0.33</v>
      </c>
      <c r="W191" s="221">
        <v>0.33</v>
      </c>
      <c r="X191" s="221">
        <v>0.33</v>
      </c>
      <c r="Y191" s="221">
        <v>0.33</v>
      </c>
      <c r="Z191" s="221">
        <v>0.33</v>
      </c>
      <c r="AA191" s="221">
        <v>0.33</v>
      </c>
      <c r="AB191" s="221">
        <v>0.33</v>
      </c>
      <c r="AC191" s="221">
        <v>0.33</v>
      </c>
      <c r="AD191" s="221">
        <v>0.33</v>
      </c>
      <c r="AE191" s="221">
        <v>0.33</v>
      </c>
      <c r="AF191" s="221">
        <v>0.33</v>
      </c>
      <c r="AG191" s="221">
        <v>0.33</v>
      </c>
      <c r="AH191" s="221">
        <v>0.33</v>
      </c>
      <c r="AI191" s="221">
        <v>0.33</v>
      </c>
      <c r="AJ191" s="221">
        <v>0.33</v>
      </c>
      <c r="AK191" s="221">
        <v>0.33</v>
      </c>
      <c r="AL191" s="221">
        <v>0.33</v>
      </c>
      <c r="AM191" s="221">
        <v>0.33</v>
      </c>
      <c r="AN191" s="221">
        <v>0.33</v>
      </c>
      <c r="AO191" s="221">
        <v>0.33</v>
      </c>
      <c r="AP191" s="221">
        <v>0.33</v>
      </c>
      <c r="AQ191" s="221">
        <v>0.33</v>
      </c>
      <c r="AR191" s="221">
        <v>0.33</v>
      </c>
      <c r="AS191" s="221">
        <v>0.33</v>
      </c>
      <c r="AT191" s="221">
        <v>0.33</v>
      </c>
      <c r="AU191" s="221">
        <v>0.33</v>
      </c>
      <c r="AV191" s="221">
        <v>0.33</v>
      </c>
      <c r="AW191" s="221">
        <v>0.33</v>
      </c>
      <c r="AX191" s="221">
        <v>0.33</v>
      </c>
      <c r="AY191" s="221">
        <v>0.33</v>
      </c>
      <c r="AZ191" s="221">
        <v>0.33</v>
      </c>
      <c r="BA191" s="221">
        <v>0.33</v>
      </c>
      <c r="BB191" s="221">
        <v>0.33</v>
      </c>
      <c r="BC191" s="221">
        <v>0.33</v>
      </c>
      <c r="BD191" s="221">
        <v>0.33</v>
      </c>
      <c r="BE191" s="221">
        <v>0.33</v>
      </c>
      <c r="BF191" s="221">
        <v>0.33</v>
      </c>
      <c r="BG191" s="221">
        <v>0.33</v>
      </c>
      <c r="BH191" s="221">
        <v>0.33</v>
      </c>
    </row>
    <row r="192" spans="1:60" s="8" customFormat="1" ht="15">
      <c r="A192" s="36" t="s">
        <v>7</v>
      </c>
      <c r="B192" s="36" t="s">
        <v>93</v>
      </c>
      <c r="C192" s="36" t="s">
        <v>40</v>
      </c>
      <c r="D192" s="18" t="s">
        <v>401</v>
      </c>
      <c r="E192" s="18" t="s">
        <v>402</v>
      </c>
      <c r="F192" s="7" t="s">
        <v>13</v>
      </c>
      <c r="G192" s="219"/>
      <c r="H192" s="219"/>
      <c r="I192" s="219"/>
      <c r="J192" s="219"/>
      <c r="K192" s="219"/>
      <c r="L192" s="219"/>
      <c r="M192" s="219"/>
      <c r="N192" s="219"/>
      <c r="O192" s="219"/>
      <c r="P192" s="219"/>
      <c r="Q192" s="219"/>
      <c r="R192" s="219"/>
      <c r="S192" s="219"/>
      <c r="T192" s="221">
        <f>'2.b-MTH2-HTH'!P$72</f>
        <v>0.36316841586045356</v>
      </c>
      <c r="U192" s="221">
        <f>'2.b-MTH2-HTH'!Q$72</f>
        <v>0.37231292224020818</v>
      </c>
      <c r="V192" s="221">
        <f>'2.b-MTH2-HTH'!R$72</f>
        <v>0.38060310289556548</v>
      </c>
      <c r="W192" s="221">
        <f>'2.b-MTH2-HTH'!S$72</f>
        <v>0.3859322922417493</v>
      </c>
      <c r="X192" s="221">
        <f>'2.b-MTH2-HTH'!T$72</f>
        <v>0.39113304875381116</v>
      </c>
      <c r="Y192" s="221">
        <f>'2.b-MTH2-HTH'!U$72</f>
        <v>0.39631175960093368</v>
      </c>
      <c r="Z192" s="221">
        <f>'2.b-MTH2-HTH'!V$72</f>
        <v>0.40146668545805714</v>
      </c>
      <c r="AA192" s="221">
        <f>'2.b-MTH2-HTH'!W$72</f>
        <v>0.40659623704207171</v>
      </c>
      <c r="AB192" s="221">
        <f>'2.b-MTH2-HTH'!X$72</f>
        <v>0.41162879886934722</v>
      </c>
      <c r="AC192" s="221">
        <f>'2.b-MTH2-HTH'!Y$72</f>
        <v>0.42718388736326346</v>
      </c>
      <c r="AD192" s="221">
        <f>'2.b-MTH2-HTH'!Z$72</f>
        <v>0.43090333569013051</v>
      </c>
      <c r="AE192" s="221">
        <f>'2.b-MTH2-HTH'!AA$72</f>
        <v>0.43731957379166619</v>
      </c>
      <c r="AF192" s="221">
        <f>'2.b-MTH2-HTH'!AB$72</f>
        <v>0.43403056707977594</v>
      </c>
      <c r="AG192" s="221">
        <f>'2.b-MTH2-HTH'!AC$72</f>
        <v>0.43611792365164642</v>
      </c>
      <c r="AH192" s="221">
        <f>'2.b-MTH2-HTH'!AD$72</f>
        <v>0.44774002617765807</v>
      </c>
      <c r="AI192" s="221">
        <f>'2.b-MTH2-HTH'!AE$72</f>
        <v>0.45928152601857686</v>
      </c>
      <c r="AJ192" s="221">
        <f>'2.b-MTH2-HTH'!AF$72</f>
        <v>0.45871837984852454</v>
      </c>
      <c r="AK192" s="221">
        <f>'2.b-MTH2-HTH'!AG$72</f>
        <v>0.47253270654066276</v>
      </c>
      <c r="AL192" s="221">
        <f>'2.b-MTH2-HTH'!AH$72</f>
        <v>0.4833633944813277</v>
      </c>
      <c r="AM192" s="221">
        <f>'2.b-MTH2-HTH'!AI$72</f>
        <v>0.4938596728161313</v>
      </c>
      <c r="AN192" s="221">
        <f>'2.b-MTH2-HTH'!AJ$72</f>
        <v>0.50009127836262857</v>
      </c>
      <c r="AO192" s="221">
        <f>'2.b-MTH2-HTH'!AK$72</f>
        <v>0.50828722629320966</v>
      </c>
      <c r="AP192" s="221">
        <f>'2.b-MTH2-HTH'!AL$72</f>
        <v>0.50952544559500845</v>
      </c>
      <c r="AQ192" s="221">
        <f>'2.b-MTH2-HTH'!AM$72</f>
        <v>0.52265149277349654</v>
      </c>
      <c r="AR192" s="221">
        <f>'2.b-MTH2-HTH'!AN$72</f>
        <v>0.52495202377414851</v>
      </c>
      <c r="AS192" s="221">
        <f>'2.b-MTH2-HTH'!AO$72</f>
        <v>0.53687106996244194</v>
      </c>
      <c r="AT192" s="221">
        <f>'2.b-MTH2-HTH'!AP$72</f>
        <v>0.53220331018778944</v>
      </c>
      <c r="AU192" s="221">
        <f>'2.b-MTH2-HTH'!AQ$72</f>
        <v>0.54099447518753085</v>
      </c>
      <c r="AV192" s="221">
        <f>'2.b-MTH2-HTH'!AR$72</f>
        <v>0.54069399515463346</v>
      </c>
      <c r="AW192" s="221">
        <f>'2.b-MTH2-HTH'!AS$72</f>
        <v>0.55120071864467934</v>
      </c>
      <c r="AX192" s="221">
        <f>'2.b-MTH2-HTH'!AT$72</f>
        <v>0.55975183037132925</v>
      </c>
      <c r="AY192" s="221">
        <f>'2.b-MTH2-HTH'!AU$72</f>
        <v>0.56497102100313534</v>
      </c>
      <c r="AZ192" s="221">
        <f>'2.b-MTH2-HTH'!AV$72</f>
        <v>0.56927952895042322</v>
      </c>
      <c r="BA192" s="221">
        <f>'2.b-MTH2-HTH'!AW$72</f>
        <v>0.57450751000950395</v>
      </c>
      <c r="BB192" s="221">
        <f>'2.b-MTH2-HTH'!AX$72</f>
        <v>0.57781775890094389</v>
      </c>
      <c r="BC192" s="221">
        <f>'2.b-MTH2-HTH'!AY$72</f>
        <v>0.57451595766849639</v>
      </c>
      <c r="BD192" s="221">
        <f>'2.b-MTH2-HTH'!AZ$72</f>
        <v>0.5749549285103237</v>
      </c>
      <c r="BE192" s="221">
        <f>'2.b-MTH2-HTH'!BA$72</f>
        <v>0.5807407629223017</v>
      </c>
      <c r="BF192" s="221">
        <f>'2.b-MTH2-HTH'!BB$72</f>
        <v>0.5810223934986205</v>
      </c>
      <c r="BG192" s="221">
        <f>'2.b-MTH2-HTH'!BC$72</f>
        <v>0.59258989819671504</v>
      </c>
      <c r="BH192" s="221">
        <f>'2.b-MTH2-HTH'!BD$72</f>
        <v>0.58065161948797872</v>
      </c>
    </row>
    <row r="193" spans="1:60" s="8" customFormat="1" ht="15">
      <c r="A193" s="36" t="s">
        <v>7</v>
      </c>
      <c r="B193" s="36" t="s">
        <v>93</v>
      </c>
      <c r="C193" s="36" t="s">
        <v>40</v>
      </c>
      <c r="D193" s="18" t="s">
        <v>401</v>
      </c>
      <c r="E193" s="18" t="s">
        <v>402</v>
      </c>
      <c r="F193" s="7" t="s">
        <v>14</v>
      </c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19"/>
      <c r="T193" s="221">
        <f>'2.b-MTH2-HTH'!P$73</f>
        <v>0.73156498928758174</v>
      </c>
      <c r="U193" s="221">
        <f>'2.b-MTH2-HTH'!Q$73</f>
        <v>0.73156498928758174</v>
      </c>
      <c r="V193" s="221">
        <f>'2.b-MTH2-HTH'!R$73</f>
        <v>0.73156498928758174</v>
      </c>
      <c r="W193" s="221">
        <f>'2.b-MTH2-HTH'!S$73</f>
        <v>0.73156498928758174</v>
      </c>
      <c r="X193" s="221">
        <f>'2.b-MTH2-HTH'!T$73</f>
        <v>0.73156498928758174</v>
      </c>
      <c r="Y193" s="221">
        <f>'2.b-MTH2-HTH'!U$73</f>
        <v>0.73156498928758174</v>
      </c>
      <c r="Z193" s="221">
        <f>'2.b-MTH2-HTH'!V$73</f>
        <v>0.73156498928758174</v>
      </c>
      <c r="AA193" s="221">
        <f>'2.b-MTH2-HTH'!W$73</f>
        <v>0.73156498928758174</v>
      </c>
      <c r="AB193" s="221">
        <f>'2.b-MTH2-HTH'!X$73</f>
        <v>0.73156498928758174</v>
      </c>
      <c r="AC193" s="221">
        <f>'2.b-MTH2-HTH'!Y$73</f>
        <v>0.73156498928758174</v>
      </c>
      <c r="AD193" s="221">
        <f>'2.b-MTH2-HTH'!Z$73</f>
        <v>0.73156498928758174</v>
      </c>
      <c r="AE193" s="221">
        <f>'2.b-MTH2-HTH'!AA$73</f>
        <v>0.73156498928758174</v>
      </c>
      <c r="AF193" s="221">
        <f>'2.b-MTH2-HTH'!AB$73</f>
        <v>0.73156498928758174</v>
      </c>
      <c r="AG193" s="221">
        <f>'2.b-MTH2-HTH'!AC$73</f>
        <v>0.73156498928758174</v>
      </c>
      <c r="AH193" s="221">
        <f>'2.b-MTH2-HTH'!AD$73</f>
        <v>0.73156498928758174</v>
      </c>
      <c r="AI193" s="221">
        <f>'2.b-MTH2-HTH'!AE$73</f>
        <v>0.73156498928758185</v>
      </c>
      <c r="AJ193" s="221">
        <f>'2.b-MTH2-HTH'!AF$73</f>
        <v>0.73156498928758174</v>
      </c>
      <c r="AK193" s="221">
        <f>'2.b-MTH2-HTH'!AG$73</f>
        <v>0.73156498928758174</v>
      </c>
      <c r="AL193" s="221">
        <f>'2.b-MTH2-HTH'!AH$73</f>
        <v>0.73156498928758174</v>
      </c>
      <c r="AM193" s="221">
        <f>'2.b-MTH2-HTH'!AI$73</f>
        <v>0.73156498928758174</v>
      </c>
      <c r="AN193" s="221">
        <f>'2.b-MTH2-HTH'!AJ$73</f>
        <v>0.73156498928758174</v>
      </c>
      <c r="AO193" s="221">
        <f>'2.b-MTH2-HTH'!AK$73</f>
        <v>0.73156498928758174</v>
      </c>
      <c r="AP193" s="221">
        <f>'2.b-MTH2-HTH'!AL$73</f>
        <v>0.73156498928758174</v>
      </c>
      <c r="AQ193" s="221">
        <f>'2.b-MTH2-HTH'!AM$73</f>
        <v>0.73156498928758174</v>
      </c>
      <c r="AR193" s="221">
        <f>'2.b-MTH2-HTH'!AN$73</f>
        <v>0.73156498928758174</v>
      </c>
      <c r="AS193" s="221">
        <f>'2.b-MTH2-HTH'!AO$73</f>
        <v>0.73156498928758174</v>
      </c>
      <c r="AT193" s="221">
        <f>'2.b-MTH2-HTH'!AP$73</f>
        <v>0.73156498928758174</v>
      </c>
      <c r="AU193" s="221">
        <f>'2.b-MTH2-HTH'!AQ$73</f>
        <v>0.73156498928758174</v>
      </c>
      <c r="AV193" s="221">
        <f>'2.b-MTH2-HTH'!AR$73</f>
        <v>0.73156498928758174</v>
      </c>
      <c r="AW193" s="221">
        <f>'2.b-MTH2-HTH'!AS$73</f>
        <v>0.73156498928758174</v>
      </c>
      <c r="AX193" s="221">
        <f>'2.b-MTH2-HTH'!AT$73</f>
        <v>0.73156498928758174</v>
      </c>
      <c r="AY193" s="221">
        <f>'2.b-MTH2-HTH'!AU$73</f>
        <v>0.73156498928758174</v>
      </c>
      <c r="AZ193" s="221">
        <f>'2.b-MTH2-HTH'!AV$73</f>
        <v>0.73156498928758174</v>
      </c>
      <c r="BA193" s="221">
        <f>'2.b-MTH2-HTH'!AW$73</f>
        <v>0.73156498928758174</v>
      </c>
      <c r="BB193" s="221">
        <f>'2.b-MTH2-HTH'!AX$73</f>
        <v>0.73156498928758174</v>
      </c>
      <c r="BC193" s="221">
        <f>'2.b-MTH2-HTH'!AY$73</f>
        <v>0.73156498928758174</v>
      </c>
      <c r="BD193" s="221">
        <f>'2.b-MTH2-HTH'!AZ$73</f>
        <v>0.73156498928758174</v>
      </c>
      <c r="BE193" s="221">
        <f>'2.b-MTH2-HTH'!BA$73</f>
        <v>0.73156498928758174</v>
      </c>
      <c r="BF193" s="221">
        <f>'2.b-MTH2-HTH'!BB$73</f>
        <v>0.73156498928758174</v>
      </c>
      <c r="BG193" s="221">
        <f>'2.b-MTH2-HTH'!BC$73</f>
        <v>0.73156498928758174</v>
      </c>
      <c r="BH193" s="221">
        <f>'2.b-MTH2-HTH'!BD$73</f>
        <v>0.73156498928758174</v>
      </c>
    </row>
    <row r="194" spans="1:60" s="5" customFormat="1" ht="15">
      <c r="A194" s="4" t="s">
        <v>7</v>
      </c>
      <c r="B194" s="4" t="s">
        <v>93</v>
      </c>
      <c r="C194" s="4" t="s">
        <v>56</v>
      </c>
      <c r="D194" s="4"/>
      <c r="E194" s="4"/>
      <c r="F194" s="4" t="s">
        <v>11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>
        <v>1</v>
      </c>
      <c r="BH194" s="4"/>
    </row>
    <row r="195" spans="1:60" s="5" customFormat="1" ht="15">
      <c r="A195" s="4" t="s">
        <v>7</v>
      </c>
      <c r="B195" s="4" t="s">
        <v>93</v>
      </c>
      <c r="C195" s="4" t="s">
        <v>56</v>
      </c>
      <c r="D195" s="4"/>
      <c r="E195" s="4"/>
      <c r="F195" s="4" t="s">
        <v>52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6">
        <v>1.18119536971415E-5</v>
      </c>
      <c r="BH195" s="4"/>
    </row>
    <row r="196" spans="1:60" s="8" customFormat="1" ht="15">
      <c r="A196" s="36" t="s">
        <v>7</v>
      </c>
      <c r="B196" s="36" t="s">
        <v>93</v>
      </c>
      <c r="C196" s="36" t="s">
        <v>56</v>
      </c>
      <c r="D196" s="16" t="s">
        <v>99</v>
      </c>
      <c r="E196" s="16" t="s">
        <v>99</v>
      </c>
      <c r="F196" s="7" t="s">
        <v>12</v>
      </c>
      <c r="G196" s="219"/>
      <c r="H196" s="219"/>
      <c r="I196" s="219"/>
      <c r="J196" s="219"/>
      <c r="K196" s="219"/>
      <c r="L196" s="219"/>
      <c r="M196" s="219"/>
      <c r="N196" s="219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19"/>
      <c r="AL196" s="219"/>
      <c r="AM196" s="219"/>
      <c r="AN196" s="219"/>
      <c r="AO196" s="219"/>
      <c r="AP196" s="219"/>
      <c r="AQ196" s="219"/>
      <c r="AR196" s="219"/>
      <c r="AS196" s="219"/>
      <c r="AT196" s="219"/>
      <c r="AU196" s="219"/>
      <c r="AV196" s="219"/>
      <c r="AW196" s="219"/>
      <c r="AX196" s="219"/>
      <c r="AY196" s="219"/>
      <c r="AZ196" s="219"/>
      <c r="BA196" s="219"/>
      <c r="BB196" s="219"/>
      <c r="BC196" s="219"/>
      <c r="BD196" s="219"/>
      <c r="BE196" s="219"/>
      <c r="BF196" s="219"/>
      <c r="BG196" s="221">
        <v>1</v>
      </c>
      <c r="BH196" s="219"/>
    </row>
    <row r="197" spans="1:60" s="8" customFormat="1" ht="15">
      <c r="A197" s="36" t="s">
        <v>7</v>
      </c>
      <c r="B197" s="36" t="s">
        <v>93</v>
      </c>
      <c r="C197" s="36" t="s">
        <v>56</v>
      </c>
      <c r="D197" s="16" t="s">
        <v>99</v>
      </c>
      <c r="E197" s="16" t="s">
        <v>99</v>
      </c>
      <c r="F197" s="7" t="s">
        <v>13</v>
      </c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19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19"/>
      <c r="BB197" s="219"/>
      <c r="BC197" s="219"/>
      <c r="BD197" s="219"/>
      <c r="BE197" s="219"/>
      <c r="BF197" s="219"/>
      <c r="BG197" s="221">
        <f>'3. Mecanical drive'!BC$61</f>
        <v>0.29199999999999998</v>
      </c>
      <c r="BH197" s="219"/>
    </row>
    <row r="198" spans="1:60" s="8" customFormat="1" ht="15">
      <c r="A198" s="36" t="s">
        <v>7</v>
      </c>
      <c r="B198" s="36" t="s">
        <v>93</v>
      </c>
      <c r="C198" s="36" t="s">
        <v>56</v>
      </c>
      <c r="D198" s="16" t="s">
        <v>99</v>
      </c>
      <c r="E198" s="16" t="s">
        <v>99</v>
      </c>
      <c r="F198" s="7" t="s">
        <v>14</v>
      </c>
      <c r="G198" s="219"/>
      <c r="H198" s="219"/>
      <c r="I198" s="219"/>
      <c r="J198" s="219"/>
      <c r="K198" s="219"/>
      <c r="L198" s="219"/>
      <c r="M198" s="219"/>
      <c r="N198" s="219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19"/>
      <c r="Z198" s="219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19"/>
      <c r="AL198" s="219"/>
      <c r="AM198" s="219"/>
      <c r="AN198" s="219"/>
      <c r="AO198" s="219"/>
      <c r="AP198" s="219"/>
      <c r="AQ198" s="219"/>
      <c r="AR198" s="219"/>
      <c r="AS198" s="219"/>
      <c r="AT198" s="219"/>
      <c r="AU198" s="219"/>
      <c r="AV198" s="219"/>
      <c r="AW198" s="219"/>
      <c r="AX198" s="219"/>
      <c r="AY198" s="219"/>
      <c r="AZ198" s="219"/>
      <c r="BA198" s="219"/>
      <c r="BB198" s="219"/>
      <c r="BC198" s="219"/>
      <c r="BD198" s="219"/>
      <c r="BE198" s="219"/>
      <c r="BF198" s="219"/>
      <c r="BG198" s="221">
        <f>'3. Mecanical drive'!BC$67</f>
        <v>1</v>
      </c>
      <c r="BH198" s="219"/>
    </row>
    <row r="199" spans="1:60" s="5" customFormat="1" ht="15">
      <c r="A199" s="4" t="s">
        <v>7</v>
      </c>
      <c r="B199" s="4" t="s">
        <v>93</v>
      </c>
      <c r="C199" s="4" t="s">
        <v>21</v>
      </c>
      <c r="D199" s="4"/>
      <c r="E199" s="4"/>
      <c r="F199" s="4" t="s">
        <v>11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>
        <v>11</v>
      </c>
      <c r="R199" s="4">
        <v>18</v>
      </c>
      <c r="S199" s="4">
        <v>39</v>
      </c>
      <c r="T199" s="4">
        <v>63</v>
      </c>
      <c r="U199" s="4">
        <v>66</v>
      </c>
      <c r="V199" s="4">
        <v>76</v>
      </c>
      <c r="W199" s="4">
        <v>104</v>
      </c>
      <c r="X199" s="4">
        <v>164</v>
      </c>
      <c r="Y199" s="4">
        <v>176</v>
      </c>
      <c r="Z199" s="4">
        <v>185</v>
      </c>
      <c r="AA199" s="4">
        <v>94</v>
      </c>
      <c r="AB199" s="4">
        <v>96</v>
      </c>
      <c r="AC199" s="4">
        <v>94</v>
      </c>
      <c r="AD199" s="4">
        <v>138</v>
      </c>
      <c r="AE199" s="4">
        <v>212</v>
      </c>
      <c r="AF199" s="4">
        <v>250</v>
      </c>
      <c r="AG199" s="4">
        <v>254</v>
      </c>
      <c r="AH199" s="4">
        <v>362</v>
      </c>
      <c r="AI199" s="4">
        <v>475</v>
      </c>
      <c r="AJ199" s="4">
        <v>583</v>
      </c>
      <c r="AK199" s="4">
        <v>718</v>
      </c>
      <c r="AL199" s="4">
        <v>707</v>
      </c>
      <c r="AM199" s="4">
        <v>813</v>
      </c>
      <c r="AN199" s="4">
        <v>749</v>
      </c>
      <c r="AO199" s="4">
        <v>707</v>
      </c>
      <c r="AP199" s="4">
        <v>1036</v>
      </c>
      <c r="AQ199" s="4">
        <v>1031</v>
      </c>
      <c r="AR199" s="4">
        <v>1171</v>
      </c>
      <c r="AS199" s="4">
        <v>1246</v>
      </c>
      <c r="AT199" s="4">
        <v>1354</v>
      </c>
      <c r="AU199" s="4">
        <v>1814</v>
      </c>
      <c r="AV199" s="4">
        <v>1579</v>
      </c>
      <c r="AW199" s="4">
        <v>1944</v>
      </c>
      <c r="AX199" s="4">
        <v>1872</v>
      </c>
      <c r="AY199" s="4">
        <v>2359</v>
      </c>
      <c r="AZ199" s="4">
        <v>2741</v>
      </c>
      <c r="BA199" s="4">
        <v>2627</v>
      </c>
      <c r="BB199" s="4">
        <v>2549</v>
      </c>
      <c r="BC199" s="4">
        <v>2456</v>
      </c>
      <c r="BD199" s="4">
        <v>1586</v>
      </c>
      <c r="BE199" s="4">
        <v>1768</v>
      </c>
      <c r="BF199" s="4">
        <v>2465</v>
      </c>
      <c r="BG199" s="4">
        <v>2787</v>
      </c>
      <c r="BH199" s="4">
        <v>2976</v>
      </c>
    </row>
    <row r="200" spans="1:60" s="5" customFormat="1" ht="15">
      <c r="A200" s="4" t="s">
        <v>7</v>
      </c>
      <c r="B200" s="4" t="s">
        <v>93</v>
      </c>
      <c r="C200" s="4" t="s">
        <v>21</v>
      </c>
      <c r="D200" s="4"/>
      <c r="E200" s="4"/>
      <c r="F200" s="4" t="s">
        <v>52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>
        <v>3.6855860081753001E-4</v>
      </c>
      <c r="R200" s="4">
        <v>5.4894784995425405E-4</v>
      </c>
      <c r="S200" s="4">
        <v>1.14935753860662E-3</v>
      </c>
      <c r="T200" s="4">
        <v>1.63458045768253E-3</v>
      </c>
      <c r="U200" s="4">
        <v>1.6480635253577E-3</v>
      </c>
      <c r="V200" s="4">
        <v>1.8912058925994099E-3</v>
      </c>
      <c r="W200" s="4">
        <v>2.3983027395996699E-3</v>
      </c>
      <c r="X200" s="4">
        <v>3.66554167318567E-3</v>
      </c>
      <c r="Y200" s="4">
        <v>3.80113170057449E-3</v>
      </c>
      <c r="Z200" s="4">
        <v>3.7571843457421998E-3</v>
      </c>
      <c r="AA200" s="4">
        <v>1.9536527070560098E-3</v>
      </c>
      <c r="AB200" s="4">
        <v>2.0718679184201999E-3</v>
      </c>
      <c r="AC200" s="4">
        <v>2.0757425195981E-3</v>
      </c>
      <c r="AD200" s="4">
        <v>2.9685718587992298E-3</v>
      </c>
      <c r="AE200" s="4">
        <v>4.5275926875106799E-3</v>
      </c>
      <c r="AF200" s="4">
        <v>5.2688149381441103E-3</v>
      </c>
      <c r="AG200" s="4">
        <v>5.3414085336361498E-3</v>
      </c>
      <c r="AH200" s="4">
        <v>7.3704570905018798E-3</v>
      </c>
      <c r="AI200" s="4">
        <v>8.7340259262664293E-3</v>
      </c>
      <c r="AJ200" s="4">
        <v>9.9833895576827598E-3</v>
      </c>
      <c r="AK200" s="4">
        <v>1.18458391077674E-2</v>
      </c>
      <c r="AL200" s="4">
        <v>1.11968072470424E-2</v>
      </c>
      <c r="AM200" s="4">
        <v>1.2732569065965E-2</v>
      </c>
      <c r="AN200" s="4">
        <v>1.2015143251307399E-2</v>
      </c>
      <c r="AO200" s="4">
        <v>1.07589061525117E-2</v>
      </c>
      <c r="AP200" s="4">
        <v>1.5043271185456199E-2</v>
      </c>
      <c r="AQ200" s="4">
        <v>1.4878418356302801E-2</v>
      </c>
      <c r="AR200" s="4">
        <v>1.5992024472850402E-2</v>
      </c>
      <c r="AS200" s="4">
        <v>1.5996713355843399E-2</v>
      </c>
      <c r="AT200" s="4">
        <v>1.69076696386204E-2</v>
      </c>
      <c r="AU200" s="4">
        <v>2.12183596125953E-2</v>
      </c>
      <c r="AV200" s="4">
        <v>1.7623948032234299E-2</v>
      </c>
      <c r="AW200" s="4">
        <v>2.1381199062922799E-2</v>
      </c>
      <c r="AX200" s="4">
        <v>1.94961413886835E-2</v>
      </c>
      <c r="AY200" s="4">
        <v>2.3736453920690698E-2</v>
      </c>
      <c r="AZ200" s="4">
        <v>2.6857803558830402E-2</v>
      </c>
      <c r="BA200" s="4">
        <v>2.6441872169099101E-2</v>
      </c>
      <c r="BB200" s="4">
        <v>2.5053566865208099E-2</v>
      </c>
      <c r="BC200" s="4">
        <v>2.5063014705131999E-2</v>
      </c>
      <c r="BD200" s="4">
        <v>1.74410293066476E-2</v>
      </c>
      <c r="BE200" s="4">
        <v>1.9167805026128099E-2</v>
      </c>
      <c r="BF200" s="4">
        <v>2.7747759917150699E-2</v>
      </c>
      <c r="BG200" s="4">
        <v>3.2919914953933399E-2</v>
      </c>
      <c r="BH200" s="4">
        <v>3.6536407498802999E-2</v>
      </c>
    </row>
    <row r="201" spans="1:60" s="8" customFormat="1" ht="15">
      <c r="A201" s="36" t="s">
        <v>7</v>
      </c>
      <c r="B201" s="36" t="s">
        <v>93</v>
      </c>
      <c r="C201" s="36" t="s">
        <v>21</v>
      </c>
      <c r="D201" s="7" t="s">
        <v>107</v>
      </c>
      <c r="E201" s="7" t="s">
        <v>108</v>
      </c>
      <c r="F201" s="7" t="s">
        <v>12</v>
      </c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21">
        <v>0.34</v>
      </c>
      <c r="R201" s="221">
        <v>0.34</v>
      </c>
      <c r="S201" s="221">
        <v>0.34</v>
      </c>
      <c r="T201" s="221">
        <v>0.34</v>
      </c>
      <c r="U201" s="221">
        <v>0.34</v>
      </c>
      <c r="V201" s="221">
        <v>0.34</v>
      </c>
      <c r="W201" s="221">
        <v>0.34</v>
      </c>
      <c r="X201" s="221">
        <v>0.34</v>
      </c>
      <c r="Y201" s="221">
        <v>0.34</v>
      </c>
      <c r="Z201" s="221">
        <v>0.34</v>
      </c>
      <c r="AA201" s="221">
        <v>0.34</v>
      </c>
      <c r="AB201" s="221">
        <v>0.34</v>
      </c>
      <c r="AC201" s="221">
        <v>0.34</v>
      </c>
      <c r="AD201" s="221">
        <v>0.34</v>
      </c>
      <c r="AE201" s="221">
        <v>0.34</v>
      </c>
      <c r="AF201" s="221">
        <v>0.34</v>
      </c>
      <c r="AG201" s="221">
        <v>0.34</v>
      </c>
      <c r="AH201" s="221">
        <v>0.34</v>
      </c>
      <c r="AI201" s="221">
        <v>0.34</v>
      </c>
      <c r="AJ201" s="221">
        <v>0.34</v>
      </c>
      <c r="AK201" s="221">
        <v>0.34</v>
      </c>
      <c r="AL201" s="221">
        <v>0.34</v>
      </c>
      <c r="AM201" s="221">
        <v>0.34</v>
      </c>
      <c r="AN201" s="221">
        <v>0.34</v>
      </c>
      <c r="AO201" s="221">
        <v>0.34</v>
      </c>
      <c r="AP201" s="221">
        <v>0.34</v>
      </c>
      <c r="AQ201" s="221">
        <v>0.34</v>
      </c>
      <c r="AR201" s="221">
        <v>0.34</v>
      </c>
      <c r="AS201" s="221">
        <v>0.34</v>
      </c>
      <c r="AT201" s="221">
        <v>0.34</v>
      </c>
      <c r="AU201" s="221">
        <v>0.34</v>
      </c>
      <c r="AV201" s="221">
        <v>0.34</v>
      </c>
      <c r="AW201" s="221">
        <v>0.34</v>
      </c>
      <c r="AX201" s="221">
        <v>0.34</v>
      </c>
      <c r="AY201" s="221">
        <v>0.34</v>
      </c>
      <c r="AZ201" s="221">
        <v>0.34</v>
      </c>
      <c r="BA201" s="221">
        <v>0.34</v>
      </c>
      <c r="BB201" s="221">
        <v>0.34</v>
      </c>
      <c r="BC201" s="221">
        <v>0.34</v>
      </c>
      <c r="BD201" s="221">
        <v>0.34</v>
      </c>
      <c r="BE201" s="221">
        <v>0.34</v>
      </c>
      <c r="BF201" s="221">
        <v>0.34</v>
      </c>
      <c r="BG201" s="221">
        <v>0.34</v>
      </c>
      <c r="BH201" s="221">
        <v>0.34</v>
      </c>
    </row>
    <row r="202" spans="1:60" s="8" customFormat="1" ht="15">
      <c r="A202" s="36" t="s">
        <v>7</v>
      </c>
      <c r="B202" s="36" t="s">
        <v>93</v>
      </c>
      <c r="C202" s="36" t="s">
        <v>21</v>
      </c>
      <c r="D202" s="7" t="s">
        <v>107</v>
      </c>
      <c r="E202" s="7" t="s">
        <v>108</v>
      </c>
      <c r="F202" s="7" t="s">
        <v>13</v>
      </c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21">
        <f>'2.b-MTH2-HTH'!M$60</f>
        <v>0.33900064234710969</v>
      </c>
      <c r="R202" s="221">
        <f>'2.b-MTH2-HTH'!N$60</f>
        <v>0.348033858794222</v>
      </c>
      <c r="S202" s="221">
        <f>'2.b-MTH2-HTH'!O$60</f>
        <v>0.35255421330360076</v>
      </c>
      <c r="T202" s="221">
        <f>'2.b-MTH2-HTH'!P$60</f>
        <v>0.36316841586045356</v>
      </c>
      <c r="U202" s="221">
        <f>'2.b-MTH2-HTH'!Q$60</f>
        <v>0.37231292224020818</v>
      </c>
      <c r="V202" s="221">
        <f>'2.b-MTH2-HTH'!R$60</f>
        <v>0.38060310289556548</v>
      </c>
      <c r="W202" s="221">
        <f>'2.b-MTH2-HTH'!S$60</f>
        <v>0.3859322922417493</v>
      </c>
      <c r="X202" s="221">
        <f>'2.b-MTH2-HTH'!T$60</f>
        <v>0.39113304875381116</v>
      </c>
      <c r="Y202" s="221">
        <f>'2.b-MTH2-HTH'!U$60</f>
        <v>0.39631175960093368</v>
      </c>
      <c r="Z202" s="221">
        <f>'2.b-MTH2-HTH'!V$60</f>
        <v>0.40146668545805714</v>
      </c>
      <c r="AA202" s="221">
        <f>'2.b-MTH2-HTH'!W$60</f>
        <v>0.40659623704207171</v>
      </c>
      <c r="AB202" s="221">
        <f>'2.b-MTH2-HTH'!X$60</f>
        <v>0.41162879886934722</v>
      </c>
      <c r="AC202" s="221">
        <f>'2.b-MTH2-HTH'!Y$60</f>
        <v>0.42718388736326346</v>
      </c>
      <c r="AD202" s="221">
        <f>'2.b-MTH2-HTH'!Z$60</f>
        <v>0.43090333569013051</v>
      </c>
      <c r="AE202" s="221">
        <f>'2.b-MTH2-HTH'!AA$60</f>
        <v>0.43731957379166619</v>
      </c>
      <c r="AF202" s="221">
        <f>'2.b-MTH2-HTH'!AB$60</f>
        <v>0.43403056707977594</v>
      </c>
      <c r="AG202" s="221">
        <f>'2.b-MTH2-HTH'!AC$60</f>
        <v>0.43611792365164642</v>
      </c>
      <c r="AH202" s="221">
        <f>'2.b-MTH2-HTH'!AD$60</f>
        <v>0.44774002617765807</v>
      </c>
      <c r="AI202" s="221">
        <f>'2.b-MTH2-HTH'!AE$60</f>
        <v>0.45928152601857686</v>
      </c>
      <c r="AJ202" s="221">
        <f>'2.b-MTH2-HTH'!AF$60</f>
        <v>0.45871837984852454</v>
      </c>
      <c r="AK202" s="221">
        <f>'2.b-MTH2-HTH'!AG$60</f>
        <v>0.47253270654066276</v>
      </c>
      <c r="AL202" s="221">
        <f>'2.b-MTH2-HTH'!AH$60</f>
        <v>0.4833633944813277</v>
      </c>
      <c r="AM202" s="221">
        <f>'2.b-MTH2-HTH'!AI$60</f>
        <v>0.4938596728161313</v>
      </c>
      <c r="AN202" s="221">
        <f>'2.b-MTH2-HTH'!AJ$60</f>
        <v>0.50009127836262857</v>
      </c>
      <c r="AO202" s="221">
        <f>'2.b-MTH2-HTH'!AK$60</f>
        <v>0.50828722629320966</v>
      </c>
      <c r="AP202" s="221">
        <f>'2.b-MTH2-HTH'!AL$60</f>
        <v>0.50952544559500845</v>
      </c>
      <c r="AQ202" s="221">
        <f>'2.b-MTH2-HTH'!AM$60</f>
        <v>0.52265149277349654</v>
      </c>
      <c r="AR202" s="221">
        <f>'2.b-MTH2-HTH'!AN$60</f>
        <v>0.52495202377414851</v>
      </c>
      <c r="AS202" s="221">
        <f>'2.b-MTH2-HTH'!AO$60</f>
        <v>0.53687106996244194</v>
      </c>
      <c r="AT202" s="221">
        <f>'2.b-MTH2-HTH'!AP$60</f>
        <v>0.53220331018778944</v>
      </c>
      <c r="AU202" s="221">
        <f>'2.b-MTH2-HTH'!AQ$60</f>
        <v>0.54099447518753085</v>
      </c>
      <c r="AV202" s="221">
        <f>'2.b-MTH2-HTH'!AR$60</f>
        <v>0.54069399515463346</v>
      </c>
      <c r="AW202" s="221">
        <f>'2.b-MTH2-HTH'!AS$60</f>
        <v>0.55120071864467934</v>
      </c>
      <c r="AX202" s="221">
        <f>'2.b-MTH2-HTH'!AT$60</f>
        <v>0.55975183037132925</v>
      </c>
      <c r="AY202" s="221">
        <f>'2.b-MTH2-HTH'!AU$60</f>
        <v>0.56497102100313534</v>
      </c>
      <c r="AZ202" s="221">
        <f>'2.b-MTH2-HTH'!AV$60</f>
        <v>0.56927952895042322</v>
      </c>
      <c r="BA202" s="221">
        <f>'2.b-MTH2-HTH'!AW$60</f>
        <v>0.57450751000950395</v>
      </c>
      <c r="BB202" s="221">
        <f>'2.b-MTH2-HTH'!AX$60</f>
        <v>0.57781775890094389</v>
      </c>
      <c r="BC202" s="221">
        <f>'2.b-MTH2-HTH'!AY$60</f>
        <v>0.57451595766849639</v>
      </c>
      <c r="BD202" s="221">
        <f>'2.b-MTH2-HTH'!AZ$60</f>
        <v>0.5749549285103237</v>
      </c>
      <c r="BE202" s="221">
        <f>'2.b-MTH2-HTH'!BA$60</f>
        <v>0.5807407629223017</v>
      </c>
      <c r="BF202" s="221">
        <f>'2.b-MTH2-HTH'!BB$60</f>
        <v>0.5810223934986205</v>
      </c>
      <c r="BG202" s="221">
        <f>'2.b-MTH2-HTH'!BC$60</f>
        <v>0.59258989819671504</v>
      </c>
      <c r="BH202" s="221">
        <f>'2.b-MTH2-HTH'!BD$60</f>
        <v>0.58065161948797872</v>
      </c>
    </row>
    <row r="203" spans="1:60" s="8" customFormat="1" ht="15">
      <c r="A203" s="36" t="s">
        <v>7</v>
      </c>
      <c r="B203" s="36" t="s">
        <v>93</v>
      </c>
      <c r="C203" s="36" t="s">
        <v>21</v>
      </c>
      <c r="D203" s="7" t="s">
        <v>107</v>
      </c>
      <c r="E203" s="7" t="s">
        <v>108</v>
      </c>
      <c r="F203" s="7" t="s">
        <v>14</v>
      </c>
      <c r="G203" s="219"/>
      <c r="H203" s="219"/>
      <c r="I203" s="219"/>
      <c r="J203" s="219"/>
      <c r="K203" s="219"/>
      <c r="L203" s="219"/>
      <c r="M203" s="219"/>
      <c r="N203" s="219"/>
      <c r="O203" s="219"/>
      <c r="P203" s="219"/>
      <c r="Q203" s="221">
        <f>'2.b-MTH2-HTH'!M$61</f>
        <v>0.3911634117171473</v>
      </c>
      <c r="R203" s="221">
        <f>'2.b-MTH2-HTH'!N$61</f>
        <v>0.3911634117171473</v>
      </c>
      <c r="S203" s="221">
        <f>'2.b-MTH2-HTH'!O$61</f>
        <v>0.39116341171714725</v>
      </c>
      <c r="T203" s="221">
        <f>'2.b-MTH2-HTH'!P$61</f>
        <v>0.39116341171714725</v>
      </c>
      <c r="U203" s="221">
        <f>'2.b-MTH2-HTH'!Q$61</f>
        <v>0.3911634117171473</v>
      </c>
      <c r="V203" s="221">
        <f>'2.b-MTH2-HTH'!R$61</f>
        <v>0.3911634117171473</v>
      </c>
      <c r="W203" s="221">
        <f>'2.b-MTH2-HTH'!S$61</f>
        <v>0.3911634117171473</v>
      </c>
      <c r="X203" s="221">
        <f>'2.b-MTH2-HTH'!T$61</f>
        <v>0.3911634117171473</v>
      </c>
      <c r="Y203" s="221">
        <f>'2.b-MTH2-HTH'!U$61</f>
        <v>0.3911634117171473</v>
      </c>
      <c r="Z203" s="221">
        <f>'2.b-MTH2-HTH'!V$61</f>
        <v>0.3911634117171473</v>
      </c>
      <c r="AA203" s="221">
        <f>'2.b-MTH2-HTH'!W$61</f>
        <v>0.3911634117171473</v>
      </c>
      <c r="AB203" s="221">
        <f>'2.b-MTH2-HTH'!X$61</f>
        <v>0.3911634117171473</v>
      </c>
      <c r="AC203" s="221">
        <f>'2.b-MTH2-HTH'!Y$61</f>
        <v>0.3911634117171473</v>
      </c>
      <c r="AD203" s="221">
        <f>'2.b-MTH2-HTH'!Z$61</f>
        <v>0.3911634117171473</v>
      </c>
      <c r="AE203" s="221">
        <f>'2.b-MTH2-HTH'!AA$61</f>
        <v>0.3911634117171473</v>
      </c>
      <c r="AF203" s="221">
        <f>'2.b-MTH2-HTH'!AB$61</f>
        <v>0.3911634117171473</v>
      </c>
      <c r="AG203" s="221">
        <f>'2.b-MTH2-HTH'!AC$61</f>
        <v>0.3911634117171473</v>
      </c>
      <c r="AH203" s="221">
        <f>'2.b-MTH2-HTH'!AD$61</f>
        <v>0.3911634117171473</v>
      </c>
      <c r="AI203" s="221">
        <f>'2.b-MTH2-HTH'!AE$61</f>
        <v>0.39116341171714736</v>
      </c>
      <c r="AJ203" s="221">
        <f>'2.b-MTH2-HTH'!AF$61</f>
        <v>0.3911634117171473</v>
      </c>
      <c r="AK203" s="221">
        <f>'2.b-MTH2-HTH'!AG$61</f>
        <v>0.3911634117171473</v>
      </c>
      <c r="AL203" s="221">
        <f>'2.b-MTH2-HTH'!AH$61</f>
        <v>0.3911634117171473</v>
      </c>
      <c r="AM203" s="221">
        <f>'2.b-MTH2-HTH'!AI$61</f>
        <v>0.3911634117171473</v>
      </c>
      <c r="AN203" s="221">
        <f>'2.b-MTH2-HTH'!AJ$61</f>
        <v>0.3911634117171473</v>
      </c>
      <c r="AO203" s="221">
        <f>'2.b-MTH2-HTH'!AK$61</f>
        <v>0.3911634117171473</v>
      </c>
      <c r="AP203" s="221">
        <f>'2.b-MTH2-HTH'!AL$61</f>
        <v>0.3911634117171473</v>
      </c>
      <c r="AQ203" s="221">
        <f>'2.b-MTH2-HTH'!AM$61</f>
        <v>0.3911634117171473</v>
      </c>
      <c r="AR203" s="221">
        <f>'2.b-MTH2-HTH'!AN$61</f>
        <v>0.3911634117171473</v>
      </c>
      <c r="AS203" s="221">
        <f>'2.b-MTH2-HTH'!AO$61</f>
        <v>0.3911634117171473</v>
      </c>
      <c r="AT203" s="221">
        <f>'2.b-MTH2-HTH'!AP$61</f>
        <v>0.3911634117171473</v>
      </c>
      <c r="AU203" s="221">
        <f>'2.b-MTH2-HTH'!AQ$61</f>
        <v>0.3911634117171473</v>
      </c>
      <c r="AV203" s="221">
        <f>'2.b-MTH2-HTH'!AR$61</f>
        <v>0.3911634117171473</v>
      </c>
      <c r="AW203" s="221">
        <f>'2.b-MTH2-HTH'!AS$61</f>
        <v>0.3911634117171473</v>
      </c>
      <c r="AX203" s="221">
        <f>'2.b-MTH2-HTH'!AT$61</f>
        <v>0.3911634117171473</v>
      </c>
      <c r="AY203" s="221">
        <f>'2.b-MTH2-HTH'!AU$61</f>
        <v>0.3911634117171473</v>
      </c>
      <c r="AZ203" s="221">
        <f>'2.b-MTH2-HTH'!AV$61</f>
        <v>0.3911634117171473</v>
      </c>
      <c r="BA203" s="221">
        <f>'2.b-MTH2-HTH'!AW$61</f>
        <v>0.3911634117171473</v>
      </c>
      <c r="BB203" s="221">
        <f>'2.b-MTH2-HTH'!AX$61</f>
        <v>0.3911634117171473</v>
      </c>
      <c r="BC203" s="221">
        <f>'2.b-MTH2-HTH'!AY$61</f>
        <v>0.3911634117171473</v>
      </c>
      <c r="BD203" s="221">
        <f>'2.b-MTH2-HTH'!AZ$61</f>
        <v>0.3911634117171473</v>
      </c>
      <c r="BE203" s="221">
        <f>'2.b-MTH2-HTH'!BA$61</f>
        <v>0.3911634117171473</v>
      </c>
      <c r="BF203" s="221">
        <f>'2.b-MTH2-HTH'!BB$61</f>
        <v>0.3911634117171473</v>
      </c>
      <c r="BG203" s="221">
        <f>'2.b-MTH2-HTH'!BC$61</f>
        <v>0.3911634117171473</v>
      </c>
      <c r="BH203" s="221">
        <f>'2.b-MTH2-HTH'!BD$61</f>
        <v>0.3911634117171473</v>
      </c>
    </row>
    <row r="204" spans="1:60" s="8" customFormat="1" ht="15">
      <c r="A204" s="36" t="s">
        <v>7</v>
      </c>
      <c r="B204" s="36" t="s">
        <v>93</v>
      </c>
      <c r="C204" s="36" t="s">
        <v>21</v>
      </c>
      <c r="D204" s="7" t="s">
        <v>97</v>
      </c>
      <c r="E204" s="7" t="s">
        <v>98</v>
      </c>
      <c r="F204" s="7" t="s">
        <v>12</v>
      </c>
      <c r="G204" s="219"/>
      <c r="H204" s="219"/>
      <c r="I204" s="219"/>
      <c r="J204" s="219"/>
      <c r="K204" s="219"/>
      <c r="L204" s="219"/>
      <c r="M204" s="219"/>
      <c r="N204" s="219"/>
      <c r="O204" s="219"/>
      <c r="P204" s="219"/>
      <c r="Q204" s="221">
        <v>0.33</v>
      </c>
      <c r="R204" s="221">
        <v>0.33</v>
      </c>
      <c r="S204" s="221">
        <v>0.33</v>
      </c>
      <c r="T204" s="221">
        <v>0.33</v>
      </c>
      <c r="U204" s="221">
        <v>0.33</v>
      </c>
      <c r="V204" s="221">
        <v>0.33</v>
      </c>
      <c r="W204" s="221">
        <v>0.33</v>
      </c>
      <c r="X204" s="221">
        <v>0.33</v>
      </c>
      <c r="Y204" s="221">
        <v>0.33</v>
      </c>
      <c r="Z204" s="221">
        <v>0.33</v>
      </c>
      <c r="AA204" s="221">
        <v>0.33</v>
      </c>
      <c r="AB204" s="221">
        <v>0.33</v>
      </c>
      <c r="AC204" s="221">
        <v>0.33</v>
      </c>
      <c r="AD204" s="221">
        <v>0.33</v>
      </c>
      <c r="AE204" s="221">
        <v>0.33</v>
      </c>
      <c r="AF204" s="221">
        <v>0.33</v>
      </c>
      <c r="AG204" s="221">
        <v>0.33</v>
      </c>
      <c r="AH204" s="221">
        <v>0.33</v>
      </c>
      <c r="AI204" s="221">
        <v>0.33</v>
      </c>
      <c r="AJ204" s="221">
        <v>0.33</v>
      </c>
      <c r="AK204" s="221">
        <v>0.33</v>
      </c>
      <c r="AL204" s="221">
        <v>0.33</v>
      </c>
      <c r="AM204" s="221">
        <v>0.33</v>
      </c>
      <c r="AN204" s="221">
        <v>0.33</v>
      </c>
      <c r="AO204" s="221">
        <v>0.33</v>
      </c>
      <c r="AP204" s="221">
        <v>0.33</v>
      </c>
      <c r="AQ204" s="221">
        <v>0.33</v>
      </c>
      <c r="AR204" s="221">
        <v>0.33</v>
      </c>
      <c r="AS204" s="221">
        <v>0.33</v>
      </c>
      <c r="AT204" s="221">
        <v>0.33</v>
      </c>
      <c r="AU204" s="221">
        <v>0.33</v>
      </c>
      <c r="AV204" s="221">
        <v>0.33</v>
      </c>
      <c r="AW204" s="221">
        <v>0.33</v>
      </c>
      <c r="AX204" s="221">
        <v>0.33</v>
      </c>
      <c r="AY204" s="221">
        <v>0.33</v>
      </c>
      <c r="AZ204" s="221">
        <v>0.33</v>
      </c>
      <c r="BA204" s="221">
        <v>0.33</v>
      </c>
      <c r="BB204" s="221">
        <v>0.33</v>
      </c>
      <c r="BC204" s="221">
        <v>0.33</v>
      </c>
      <c r="BD204" s="221">
        <v>0.33</v>
      </c>
      <c r="BE204" s="221">
        <v>0.33</v>
      </c>
      <c r="BF204" s="221">
        <v>0.33</v>
      </c>
      <c r="BG204" s="221">
        <v>0.33</v>
      </c>
      <c r="BH204" s="221">
        <v>0.33</v>
      </c>
    </row>
    <row r="205" spans="1:60" s="8" customFormat="1" ht="15">
      <c r="A205" s="36" t="s">
        <v>7</v>
      </c>
      <c r="B205" s="36" t="s">
        <v>93</v>
      </c>
      <c r="C205" s="36" t="s">
        <v>21</v>
      </c>
      <c r="D205" s="7" t="s">
        <v>97</v>
      </c>
      <c r="E205" s="7" t="s">
        <v>98</v>
      </c>
      <c r="F205" s="7" t="s">
        <v>13</v>
      </c>
      <c r="G205" s="219"/>
      <c r="H205" s="219"/>
      <c r="I205" s="219"/>
      <c r="J205" s="219"/>
      <c r="K205" s="219"/>
      <c r="L205" s="219"/>
      <c r="M205" s="219"/>
      <c r="N205" s="219"/>
      <c r="O205" s="219"/>
      <c r="P205" s="219"/>
      <c r="Q205" s="221">
        <f>'2.b-MTH2-HTH'!M$66</f>
        <v>0.33900064234710969</v>
      </c>
      <c r="R205" s="221">
        <f>'2.b-MTH2-HTH'!N$66</f>
        <v>0.348033858794222</v>
      </c>
      <c r="S205" s="221">
        <f>'2.b-MTH2-HTH'!O$66</f>
        <v>0.35255421330360076</v>
      </c>
      <c r="T205" s="221">
        <f>'2.b-MTH2-HTH'!P$66</f>
        <v>0.36316841586045356</v>
      </c>
      <c r="U205" s="221">
        <f>'2.b-MTH2-HTH'!Q$66</f>
        <v>0.37231292224020818</v>
      </c>
      <c r="V205" s="221">
        <f>'2.b-MTH2-HTH'!R$66</f>
        <v>0.38060310289556548</v>
      </c>
      <c r="W205" s="221">
        <f>'2.b-MTH2-HTH'!S$66</f>
        <v>0.3859322922417493</v>
      </c>
      <c r="X205" s="221">
        <f>'2.b-MTH2-HTH'!T$66</f>
        <v>0.39113304875381116</v>
      </c>
      <c r="Y205" s="221">
        <f>'2.b-MTH2-HTH'!U$66</f>
        <v>0.39631175960093368</v>
      </c>
      <c r="Z205" s="221">
        <f>'2.b-MTH2-HTH'!V$66</f>
        <v>0.40146668545805714</v>
      </c>
      <c r="AA205" s="221">
        <f>'2.b-MTH2-HTH'!W$66</f>
        <v>0.40659623704207171</v>
      </c>
      <c r="AB205" s="221">
        <f>'2.b-MTH2-HTH'!X$66</f>
        <v>0.41162879886934722</v>
      </c>
      <c r="AC205" s="221">
        <f>'2.b-MTH2-HTH'!Y$66</f>
        <v>0.42718388736326346</v>
      </c>
      <c r="AD205" s="221">
        <f>'2.b-MTH2-HTH'!Z$66</f>
        <v>0.43090333569013051</v>
      </c>
      <c r="AE205" s="221">
        <f>'2.b-MTH2-HTH'!AA$66</f>
        <v>0.43731957379166619</v>
      </c>
      <c r="AF205" s="221">
        <f>'2.b-MTH2-HTH'!AB$66</f>
        <v>0.43403056707977594</v>
      </c>
      <c r="AG205" s="221">
        <f>'2.b-MTH2-HTH'!AC$66</f>
        <v>0.43611792365164642</v>
      </c>
      <c r="AH205" s="221">
        <f>'2.b-MTH2-HTH'!AD$66</f>
        <v>0.44774002617765807</v>
      </c>
      <c r="AI205" s="221">
        <f>'2.b-MTH2-HTH'!AE$66</f>
        <v>0.45928152601857686</v>
      </c>
      <c r="AJ205" s="221">
        <f>'2.b-MTH2-HTH'!AF$66</f>
        <v>0.45871837984852454</v>
      </c>
      <c r="AK205" s="221">
        <f>'2.b-MTH2-HTH'!AG$66</f>
        <v>0.47253270654066276</v>
      </c>
      <c r="AL205" s="221">
        <f>'2.b-MTH2-HTH'!AH$66</f>
        <v>0.4833633944813277</v>
      </c>
      <c r="AM205" s="221">
        <f>'2.b-MTH2-HTH'!AI$66</f>
        <v>0.4938596728161313</v>
      </c>
      <c r="AN205" s="221">
        <f>'2.b-MTH2-HTH'!AJ$66</f>
        <v>0.50009127836262857</v>
      </c>
      <c r="AO205" s="221">
        <f>'2.b-MTH2-HTH'!AK$66</f>
        <v>0.50828722629320966</v>
      </c>
      <c r="AP205" s="221">
        <f>'2.b-MTH2-HTH'!AL$66</f>
        <v>0.50952544559500845</v>
      </c>
      <c r="AQ205" s="221">
        <f>'2.b-MTH2-HTH'!AM$66</f>
        <v>0.52265149277349654</v>
      </c>
      <c r="AR205" s="221">
        <f>'2.b-MTH2-HTH'!AN$66</f>
        <v>0.52495202377414851</v>
      </c>
      <c r="AS205" s="221">
        <f>'2.b-MTH2-HTH'!AO$66</f>
        <v>0.53687106996244194</v>
      </c>
      <c r="AT205" s="221">
        <f>'2.b-MTH2-HTH'!AP$66</f>
        <v>0.53220331018778944</v>
      </c>
      <c r="AU205" s="221">
        <f>'2.b-MTH2-HTH'!AQ$66</f>
        <v>0.54099447518753085</v>
      </c>
      <c r="AV205" s="221">
        <f>'2.b-MTH2-HTH'!AR$66</f>
        <v>0.54069399515463346</v>
      </c>
      <c r="AW205" s="221">
        <f>'2.b-MTH2-HTH'!AS$66</f>
        <v>0.55120071864467934</v>
      </c>
      <c r="AX205" s="221">
        <f>'2.b-MTH2-HTH'!AT$66</f>
        <v>0.55975183037132925</v>
      </c>
      <c r="AY205" s="221">
        <f>'2.b-MTH2-HTH'!AU$66</f>
        <v>0.56497102100313534</v>
      </c>
      <c r="AZ205" s="221">
        <f>'2.b-MTH2-HTH'!AV$66</f>
        <v>0.56927952895042322</v>
      </c>
      <c r="BA205" s="221">
        <f>'2.b-MTH2-HTH'!AW$66</f>
        <v>0.57450751000950395</v>
      </c>
      <c r="BB205" s="221">
        <f>'2.b-MTH2-HTH'!AX$66</f>
        <v>0.57781775890094389</v>
      </c>
      <c r="BC205" s="221">
        <f>'2.b-MTH2-HTH'!AY$66</f>
        <v>0.57451595766849639</v>
      </c>
      <c r="BD205" s="221">
        <f>'2.b-MTH2-HTH'!AZ$66</f>
        <v>0.5749549285103237</v>
      </c>
      <c r="BE205" s="221">
        <f>'2.b-MTH2-HTH'!BA$66</f>
        <v>0.5807407629223017</v>
      </c>
      <c r="BF205" s="221">
        <f>'2.b-MTH2-HTH'!BB$66</f>
        <v>0.5810223934986205</v>
      </c>
      <c r="BG205" s="221">
        <f>'2.b-MTH2-HTH'!BC$66</f>
        <v>0.59258989819671504</v>
      </c>
      <c r="BH205" s="221">
        <f>'2.b-MTH2-HTH'!BD$66</f>
        <v>0.58065161948797872</v>
      </c>
    </row>
    <row r="206" spans="1:60" s="8" customFormat="1" ht="15">
      <c r="A206" s="36" t="s">
        <v>7</v>
      </c>
      <c r="B206" s="36" t="s">
        <v>93</v>
      </c>
      <c r="C206" s="36" t="s">
        <v>21</v>
      </c>
      <c r="D206" s="7" t="s">
        <v>97</v>
      </c>
      <c r="E206" s="7" t="s">
        <v>98</v>
      </c>
      <c r="F206" s="7" t="s">
        <v>14</v>
      </c>
      <c r="G206" s="219"/>
      <c r="H206" s="219"/>
      <c r="I206" s="219"/>
      <c r="J206" s="219"/>
      <c r="K206" s="219"/>
      <c r="L206" s="219"/>
      <c r="M206" s="219"/>
      <c r="N206" s="219"/>
      <c r="O206" s="219"/>
      <c r="P206" s="219"/>
      <c r="Q206" s="221">
        <f>'2.b-MTH2-HTH'!M$67</f>
        <v>0.67007841522529721</v>
      </c>
      <c r="R206" s="221">
        <f>'2.b-MTH2-HTH'!N$67</f>
        <v>0.67007841522529721</v>
      </c>
      <c r="S206" s="221">
        <f>'2.b-MTH2-HTH'!O$67</f>
        <v>0.67007841522529721</v>
      </c>
      <c r="T206" s="221">
        <f>'2.b-MTH2-HTH'!P$67</f>
        <v>0.67007841522529721</v>
      </c>
      <c r="U206" s="221">
        <f>'2.b-MTH2-HTH'!Q$67</f>
        <v>0.67007841522529721</v>
      </c>
      <c r="V206" s="221">
        <f>'2.b-MTH2-HTH'!R$67</f>
        <v>0.6700784152252971</v>
      </c>
      <c r="W206" s="221">
        <f>'2.b-MTH2-HTH'!S$67</f>
        <v>0.67007841522529721</v>
      </c>
      <c r="X206" s="221">
        <f>'2.b-MTH2-HTH'!T$67</f>
        <v>0.67007841522529721</v>
      </c>
      <c r="Y206" s="221">
        <f>'2.b-MTH2-HTH'!U$67</f>
        <v>0.6700784152252971</v>
      </c>
      <c r="Z206" s="221">
        <f>'2.b-MTH2-HTH'!V$67</f>
        <v>0.67007841522529721</v>
      </c>
      <c r="AA206" s="221">
        <f>'2.b-MTH2-HTH'!W$67</f>
        <v>0.67007841522529721</v>
      </c>
      <c r="AB206" s="221">
        <f>'2.b-MTH2-HTH'!X$67</f>
        <v>0.67007841522529721</v>
      </c>
      <c r="AC206" s="221">
        <f>'2.b-MTH2-HTH'!Y$67</f>
        <v>0.67007841522529721</v>
      </c>
      <c r="AD206" s="221">
        <f>'2.b-MTH2-HTH'!Z$67</f>
        <v>0.67007841522529721</v>
      </c>
      <c r="AE206" s="221">
        <f>'2.b-MTH2-HTH'!AA$67</f>
        <v>0.67007841522529721</v>
      </c>
      <c r="AF206" s="221">
        <f>'2.b-MTH2-HTH'!AB$67</f>
        <v>0.6700784152252971</v>
      </c>
      <c r="AG206" s="221">
        <f>'2.b-MTH2-HTH'!AC$67</f>
        <v>0.67007841522529721</v>
      </c>
      <c r="AH206" s="221">
        <f>'2.b-MTH2-HTH'!AD$67</f>
        <v>0.67007841522529721</v>
      </c>
      <c r="AI206" s="221">
        <f>'2.b-MTH2-HTH'!AE$67</f>
        <v>0.67007841522529721</v>
      </c>
      <c r="AJ206" s="221">
        <f>'2.b-MTH2-HTH'!AF$67</f>
        <v>0.67007841522529721</v>
      </c>
      <c r="AK206" s="221">
        <f>'2.b-MTH2-HTH'!AG$67</f>
        <v>0.67007841522529732</v>
      </c>
      <c r="AL206" s="221">
        <f>'2.b-MTH2-HTH'!AH$67</f>
        <v>0.67007841522529721</v>
      </c>
      <c r="AM206" s="221">
        <f>'2.b-MTH2-HTH'!AI$67</f>
        <v>0.67007841522529721</v>
      </c>
      <c r="AN206" s="221">
        <f>'2.b-MTH2-HTH'!AJ$67</f>
        <v>0.67007841522529721</v>
      </c>
      <c r="AO206" s="221">
        <f>'2.b-MTH2-HTH'!AK$67</f>
        <v>0.67007841522529721</v>
      </c>
      <c r="AP206" s="221">
        <f>'2.b-MTH2-HTH'!AL$67</f>
        <v>0.67007841522529721</v>
      </c>
      <c r="AQ206" s="221">
        <f>'2.b-MTH2-HTH'!AM$67</f>
        <v>0.67007841522529721</v>
      </c>
      <c r="AR206" s="221">
        <f>'2.b-MTH2-HTH'!AN$67</f>
        <v>0.67007841522529721</v>
      </c>
      <c r="AS206" s="221">
        <f>'2.b-MTH2-HTH'!AO$67</f>
        <v>0.67007841522529721</v>
      </c>
      <c r="AT206" s="221">
        <f>'2.b-MTH2-HTH'!AP$67</f>
        <v>0.67007841522529721</v>
      </c>
      <c r="AU206" s="221">
        <f>'2.b-MTH2-HTH'!AQ$67</f>
        <v>0.67007841522529721</v>
      </c>
      <c r="AV206" s="221">
        <f>'2.b-MTH2-HTH'!AR$67</f>
        <v>0.67007841522529721</v>
      </c>
      <c r="AW206" s="221">
        <f>'2.b-MTH2-HTH'!AS$67</f>
        <v>0.67007841522529721</v>
      </c>
      <c r="AX206" s="221">
        <f>'2.b-MTH2-HTH'!AT$67</f>
        <v>0.67007841522529721</v>
      </c>
      <c r="AY206" s="221">
        <f>'2.b-MTH2-HTH'!AU$67</f>
        <v>0.67007841522529721</v>
      </c>
      <c r="AZ206" s="221">
        <f>'2.b-MTH2-HTH'!AV$67</f>
        <v>0.67007841522529721</v>
      </c>
      <c r="BA206" s="221">
        <f>'2.b-MTH2-HTH'!AW$67</f>
        <v>0.67007841522529721</v>
      </c>
      <c r="BB206" s="221">
        <f>'2.b-MTH2-HTH'!AX$67</f>
        <v>0.67007841522529721</v>
      </c>
      <c r="BC206" s="221">
        <f>'2.b-MTH2-HTH'!AY$67</f>
        <v>0.67007841522529721</v>
      </c>
      <c r="BD206" s="221">
        <f>'2.b-MTH2-HTH'!AZ$67</f>
        <v>0.67007841522529721</v>
      </c>
      <c r="BE206" s="221">
        <f>'2.b-MTH2-HTH'!BA$67</f>
        <v>0.67007841522529721</v>
      </c>
      <c r="BF206" s="221">
        <f>'2.b-MTH2-HTH'!BB$67</f>
        <v>0.67007841522529721</v>
      </c>
      <c r="BG206" s="221">
        <f>'2.b-MTH2-HTH'!BC$67</f>
        <v>0.67007841522529721</v>
      </c>
      <c r="BH206" s="221">
        <f>'2.b-MTH2-HTH'!BD$67</f>
        <v>0.67007841522529721</v>
      </c>
    </row>
    <row r="207" spans="1:60" s="8" customFormat="1" ht="15">
      <c r="A207" s="36" t="s">
        <v>7</v>
      </c>
      <c r="B207" s="36" t="s">
        <v>93</v>
      </c>
      <c r="C207" s="36" t="s">
        <v>21</v>
      </c>
      <c r="D207" s="18" t="s">
        <v>401</v>
      </c>
      <c r="E207" s="18" t="s">
        <v>402</v>
      </c>
      <c r="F207" s="7" t="s">
        <v>12</v>
      </c>
      <c r="G207" s="219"/>
      <c r="H207" s="219"/>
      <c r="I207" s="219"/>
      <c r="J207" s="219"/>
      <c r="K207" s="219"/>
      <c r="L207" s="219"/>
      <c r="M207" s="219"/>
      <c r="N207" s="219"/>
      <c r="O207" s="219"/>
      <c r="P207" s="219"/>
      <c r="Q207" s="221">
        <v>0.33</v>
      </c>
      <c r="R207" s="221">
        <v>0.33</v>
      </c>
      <c r="S207" s="221">
        <v>0.33</v>
      </c>
      <c r="T207" s="221">
        <v>0.33</v>
      </c>
      <c r="U207" s="221">
        <v>0.33</v>
      </c>
      <c r="V207" s="221">
        <v>0.33</v>
      </c>
      <c r="W207" s="221">
        <v>0.33</v>
      </c>
      <c r="X207" s="221">
        <v>0.33</v>
      </c>
      <c r="Y207" s="221">
        <v>0.33</v>
      </c>
      <c r="Z207" s="221">
        <v>0.33</v>
      </c>
      <c r="AA207" s="221">
        <v>0.33</v>
      </c>
      <c r="AB207" s="221">
        <v>0.33</v>
      </c>
      <c r="AC207" s="221">
        <v>0.33</v>
      </c>
      <c r="AD207" s="221">
        <v>0.33</v>
      </c>
      <c r="AE207" s="221">
        <v>0.33</v>
      </c>
      <c r="AF207" s="221">
        <v>0.33</v>
      </c>
      <c r="AG207" s="221">
        <v>0.33</v>
      </c>
      <c r="AH207" s="221">
        <v>0.33</v>
      </c>
      <c r="AI207" s="221">
        <v>0.33</v>
      </c>
      <c r="AJ207" s="221">
        <v>0.33</v>
      </c>
      <c r="AK207" s="221">
        <v>0.33</v>
      </c>
      <c r="AL207" s="221">
        <v>0.33</v>
      </c>
      <c r="AM207" s="221">
        <v>0.33</v>
      </c>
      <c r="AN207" s="221">
        <v>0.33</v>
      </c>
      <c r="AO207" s="221">
        <v>0.33</v>
      </c>
      <c r="AP207" s="221">
        <v>0.33</v>
      </c>
      <c r="AQ207" s="221">
        <v>0.33</v>
      </c>
      <c r="AR207" s="221">
        <v>0.33</v>
      </c>
      <c r="AS207" s="221">
        <v>0.33</v>
      </c>
      <c r="AT207" s="221">
        <v>0.33</v>
      </c>
      <c r="AU207" s="221">
        <v>0.33</v>
      </c>
      <c r="AV207" s="221">
        <v>0.33</v>
      </c>
      <c r="AW207" s="221">
        <v>0.33</v>
      </c>
      <c r="AX207" s="221">
        <v>0.33</v>
      </c>
      <c r="AY207" s="221">
        <v>0.33</v>
      </c>
      <c r="AZ207" s="221">
        <v>0.33</v>
      </c>
      <c r="BA207" s="221">
        <v>0.33</v>
      </c>
      <c r="BB207" s="221">
        <v>0.33</v>
      </c>
      <c r="BC207" s="221">
        <v>0.33</v>
      </c>
      <c r="BD207" s="221">
        <v>0.33</v>
      </c>
      <c r="BE207" s="221">
        <v>0.33</v>
      </c>
      <c r="BF207" s="221">
        <v>0.33</v>
      </c>
      <c r="BG207" s="221">
        <v>0.33</v>
      </c>
      <c r="BH207" s="221">
        <v>0.33</v>
      </c>
    </row>
    <row r="208" spans="1:60" s="8" customFormat="1" ht="15">
      <c r="A208" s="36" t="s">
        <v>7</v>
      </c>
      <c r="B208" s="36" t="s">
        <v>93</v>
      </c>
      <c r="C208" s="36" t="s">
        <v>21</v>
      </c>
      <c r="D208" s="18" t="s">
        <v>401</v>
      </c>
      <c r="E208" s="18" t="s">
        <v>402</v>
      </c>
      <c r="F208" s="7" t="s">
        <v>13</v>
      </c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21">
        <f>'2.b-MTH2-HTH'!M$72</f>
        <v>0.33900064234710969</v>
      </c>
      <c r="R208" s="221">
        <f>'2.b-MTH2-HTH'!N$72</f>
        <v>0.348033858794222</v>
      </c>
      <c r="S208" s="221">
        <f>'2.b-MTH2-HTH'!O$72</f>
        <v>0.35255421330360076</v>
      </c>
      <c r="T208" s="221">
        <f>'2.b-MTH2-HTH'!P$72</f>
        <v>0.36316841586045356</v>
      </c>
      <c r="U208" s="221">
        <f>'2.b-MTH2-HTH'!Q$72</f>
        <v>0.37231292224020818</v>
      </c>
      <c r="V208" s="221">
        <f>'2.b-MTH2-HTH'!R$72</f>
        <v>0.38060310289556548</v>
      </c>
      <c r="W208" s="221">
        <f>'2.b-MTH2-HTH'!S$72</f>
        <v>0.3859322922417493</v>
      </c>
      <c r="X208" s="221">
        <f>'2.b-MTH2-HTH'!T$72</f>
        <v>0.39113304875381116</v>
      </c>
      <c r="Y208" s="221">
        <f>'2.b-MTH2-HTH'!U$72</f>
        <v>0.39631175960093368</v>
      </c>
      <c r="Z208" s="221">
        <f>'2.b-MTH2-HTH'!V$72</f>
        <v>0.40146668545805714</v>
      </c>
      <c r="AA208" s="221">
        <f>'2.b-MTH2-HTH'!W$72</f>
        <v>0.40659623704207171</v>
      </c>
      <c r="AB208" s="221">
        <f>'2.b-MTH2-HTH'!X$72</f>
        <v>0.41162879886934722</v>
      </c>
      <c r="AC208" s="221">
        <f>'2.b-MTH2-HTH'!Y$72</f>
        <v>0.42718388736326346</v>
      </c>
      <c r="AD208" s="221">
        <f>'2.b-MTH2-HTH'!Z$72</f>
        <v>0.43090333569013051</v>
      </c>
      <c r="AE208" s="221">
        <f>'2.b-MTH2-HTH'!AA$72</f>
        <v>0.43731957379166619</v>
      </c>
      <c r="AF208" s="221">
        <f>'2.b-MTH2-HTH'!AB$72</f>
        <v>0.43403056707977594</v>
      </c>
      <c r="AG208" s="221">
        <f>'2.b-MTH2-HTH'!AC$72</f>
        <v>0.43611792365164642</v>
      </c>
      <c r="AH208" s="221">
        <f>'2.b-MTH2-HTH'!AD$72</f>
        <v>0.44774002617765807</v>
      </c>
      <c r="AI208" s="221">
        <f>'2.b-MTH2-HTH'!AE$72</f>
        <v>0.45928152601857686</v>
      </c>
      <c r="AJ208" s="221">
        <f>'2.b-MTH2-HTH'!AF$72</f>
        <v>0.45871837984852454</v>
      </c>
      <c r="AK208" s="221">
        <f>'2.b-MTH2-HTH'!AG$72</f>
        <v>0.47253270654066276</v>
      </c>
      <c r="AL208" s="221">
        <f>'2.b-MTH2-HTH'!AH$72</f>
        <v>0.4833633944813277</v>
      </c>
      <c r="AM208" s="221">
        <f>'2.b-MTH2-HTH'!AI$72</f>
        <v>0.4938596728161313</v>
      </c>
      <c r="AN208" s="221">
        <f>'2.b-MTH2-HTH'!AJ$72</f>
        <v>0.50009127836262857</v>
      </c>
      <c r="AO208" s="221">
        <f>'2.b-MTH2-HTH'!AK$72</f>
        <v>0.50828722629320966</v>
      </c>
      <c r="AP208" s="221">
        <f>'2.b-MTH2-HTH'!AL$72</f>
        <v>0.50952544559500845</v>
      </c>
      <c r="AQ208" s="221">
        <f>'2.b-MTH2-HTH'!AM$72</f>
        <v>0.52265149277349654</v>
      </c>
      <c r="AR208" s="221">
        <f>'2.b-MTH2-HTH'!AN$72</f>
        <v>0.52495202377414851</v>
      </c>
      <c r="AS208" s="221">
        <f>'2.b-MTH2-HTH'!AO$72</f>
        <v>0.53687106996244194</v>
      </c>
      <c r="AT208" s="221">
        <f>'2.b-MTH2-HTH'!AP$72</f>
        <v>0.53220331018778944</v>
      </c>
      <c r="AU208" s="221">
        <f>'2.b-MTH2-HTH'!AQ$72</f>
        <v>0.54099447518753085</v>
      </c>
      <c r="AV208" s="221">
        <f>'2.b-MTH2-HTH'!AR$72</f>
        <v>0.54069399515463346</v>
      </c>
      <c r="AW208" s="221">
        <f>'2.b-MTH2-HTH'!AS$72</f>
        <v>0.55120071864467934</v>
      </c>
      <c r="AX208" s="221">
        <f>'2.b-MTH2-HTH'!AT$72</f>
        <v>0.55975183037132925</v>
      </c>
      <c r="AY208" s="221">
        <f>'2.b-MTH2-HTH'!AU$72</f>
        <v>0.56497102100313534</v>
      </c>
      <c r="AZ208" s="221">
        <f>'2.b-MTH2-HTH'!AV$72</f>
        <v>0.56927952895042322</v>
      </c>
      <c r="BA208" s="221">
        <f>'2.b-MTH2-HTH'!AW$72</f>
        <v>0.57450751000950395</v>
      </c>
      <c r="BB208" s="221">
        <f>'2.b-MTH2-HTH'!AX$72</f>
        <v>0.57781775890094389</v>
      </c>
      <c r="BC208" s="221">
        <f>'2.b-MTH2-HTH'!AY$72</f>
        <v>0.57451595766849639</v>
      </c>
      <c r="BD208" s="221">
        <f>'2.b-MTH2-HTH'!AZ$72</f>
        <v>0.5749549285103237</v>
      </c>
      <c r="BE208" s="221">
        <f>'2.b-MTH2-HTH'!BA$72</f>
        <v>0.5807407629223017</v>
      </c>
      <c r="BF208" s="221">
        <f>'2.b-MTH2-HTH'!BB$72</f>
        <v>0.5810223934986205</v>
      </c>
      <c r="BG208" s="221">
        <f>'2.b-MTH2-HTH'!BC$72</f>
        <v>0.59258989819671504</v>
      </c>
      <c r="BH208" s="221">
        <f>'2.b-MTH2-HTH'!BD$72</f>
        <v>0.58065161948797872</v>
      </c>
    </row>
    <row r="209" spans="1:60" s="8" customFormat="1" ht="15">
      <c r="A209" s="36" t="s">
        <v>7</v>
      </c>
      <c r="B209" s="36" t="s">
        <v>93</v>
      </c>
      <c r="C209" s="36" t="s">
        <v>21</v>
      </c>
      <c r="D209" s="18" t="s">
        <v>401</v>
      </c>
      <c r="E209" s="18" t="s">
        <v>402</v>
      </c>
      <c r="F209" s="7" t="s">
        <v>14</v>
      </c>
      <c r="G209" s="219"/>
      <c r="H209" s="219"/>
      <c r="I209" s="219"/>
      <c r="J209" s="219"/>
      <c r="K209" s="219"/>
      <c r="L209" s="219"/>
      <c r="M209" s="219"/>
      <c r="N209" s="219"/>
      <c r="O209" s="219"/>
      <c r="P209" s="219"/>
      <c r="Q209" s="221">
        <f>'2.b-MTH2-HTH'!M$73</f>
        <v>0.73156498928758174</v>
      </c>
      <c r="R209" s="221">
        <f>'2.b-MTH2-HTH'!N$73</f>
        <v>0.73156498928758174</v>
      </c>
      <c r="S209" s="221">
        <f>'2.b-MTH2-HTH'!O$73</f>
        <v>0.73156498928758174</v>
      </c>
      <c r="T209" s="221">
        <f>'2.b-MTH2-HTH'!P$73</f>
        <v>0.73156498928758174</v>
      </c>
      <c r="U209" s="221">
        <f>'2.b-MTH2-HTH'!Q$73</f>
        <v>0.73156498928758174</v>
      </c>
      <c r="V209" s="221">
        <f>'2.b-MTH2-HTH'!R$73</f>
        <v>0.73156498928758174</v>
      </c>
      <c r="W209" s="221">
        <f>'2.b-MTH2-HTH'!S$73</f>
        <v>0.73156498928758174</v>
      </c>
      <c r="X209" s="221">
        <f>'2.b-MTH2-HTH'!T$73</f>
        <v>0.73156498928758174</v>
      </c>
      <c r="Y209" s="221">
        <f>'2.b-MTH2-HTH'!U$73</f>
        <v>0.73156498928758174</v>
      </c>
      <c r="Z209" s="221">
        <f>'2.b-MTH2-HTH'!V$73</f>
        <v>0.73156498928758174</v>
      </c>
      <c r="AA209" s="221">
        <f>'2.b-MTH2-HTH'!W$73</f>
        <v>0.73156498928758174</v>
      </c>
      <c r="AB209" s="221">
        <f>'2.b-MTH2-HTH'!X$73</f>
        <v>0.73156498928758174</v>
      </c>
      <c r="AC209" s="221">
        <f>'2.b-MTH2-HTH'!Y$73</f>
        <v>0.73156498928758174</v>
      </c>
      <c r="AD209" s="221">
        <f>'2.b-MTH2-HTH'!Z$73</f>
        <v>0.73156498928758174</v>
      </c>
      <c r="AE209" s="221">
        <f>'2.b-MTH2-HTH'!AA$73</f>
        <v>0.73156498928758174</v>
      </c>
      <c r="AF209" s="221">
        <f>'2.b-MTH2-HTH'!AB$73</f>
        <v>0.73156498928758174</v>
      </c>
      <c r="AG209" s="221">
        <f>'2.b-MTH2-HTH'!AC$73</f>
        <v>0.73156498928758174</v>
      </c>
      <c r="AH209" s="221">
        <f>'2.b-MTH2-HTH'!AD$73</f>
        <v>0.73156498928758174</v>
      </c>
      <c r="AI209" s="221">
        <f>'2.b-MTH2-HTH'!AE$73</f>
        <v>0.73156498928758185</v>
      </c>
      <c r="AJ209" s="221">
        <f>'2.b-MTH2-HTH'!AF$73</f>
        <v>0.73156498928758174</v>
      </c>
      <c r="AK209" s="221">
        <f>'2.b-MTH2-HTH'!AG$73</f>
        <v>0.73156498928758174</v>
      </c>
      <c r="AL209" s="221">
        <f>'2.b-MTH2-HTH'!AH$73</f>
        <v>0.73156498928758174</v>
      </c>
      <c r="AM209" s="221">
        <f>'2.b-MTH2-HTH'!AI$73</f>
        <v>0.73156498928758174</v>
      </c>
      <c r="AN209" s="221">
        <f>'2.b-MTH2-HTH'!AJ$73</f>
        <v>0.73156498928758174</v>
      </c>
      <c r="AO209" s="221">
        <f>'2.b-MTH2-HTH'!AK$73</f>
        <v>0.73156498928758174</v>
      </c>
      <c r="AP209" s="221">
        <f>'2.b-MTH2-HTH'!AL$73</f>
        <v>0.73156498928758174</v>
      </c>
      <c r="AQ209" s="221">
        <f>'2.b-MTH2-HTH'!AM$73</f>
        <v>0.73156498928758174</v>
      </c>
      <c r="AR209" s="221">
        <f>'2.b-MTH2-HTH'!AN$73</f>
        <v>0.73156498928758174</v>
      </c>
      <c r="AS209" s="221">
        <f>'2.b-MTH2-HTH'!AO$73</f>
        <v>0.73156498928758174</v>
      </c>
      <c r="AT209" s="221">
        <f>'2.b-MTH2-HTH'!AP$73</f>
        <v>0.73156498928758174</v>
      </c>
      <c r="AU209" s="221">
        <f>'2.b-MTH2-HTH'!AQ$73</f>
        <v>0.73156498928758174</v>
      </c>
      <c r="AV209" s="221">
        <f>'2.b-MTH2-HTH'!AR$73</f>
        <v>0.73156498928758174</v>
      </c>
      <c r="AW209" s="221">
        <f>'2.b-MTH2-HTH'!AS$73</f>
        <v>0.73156498928758174</v>
      </c>
      <c r="AX209" s="221">
        <f>'2.b-MTH2-HTH'!AT$73</f>
        <v>0.73156498928758174</v>
      </c>
      <c r="AY209" s="221">
        <f>'2.b-MTH2-HTH'!AU$73</f>
        <v>0.73156498928758174</v>
      </c>
      <c r="AZ209" s="221">
        <f>'2.b-MTH2-HTH'!AV$73</f>
        <v>0.73156498928758174</v>
      </c>
      <c r="BA209" s="221">
        <f>'2.b-MTH2-HTH'!AW$73</f>
        <v>0.73156498928758174</v>
      </c>
      <c r="BB209" s="221">
        <f>'2.b-MTH2-HTH'!AX$73</f>
        <v>0.73156498928758174</v>
      </c>
      <c r="BC209" s="221">
        <f>'2.b-MTH2-HTH'!AY$73</f>
        <v>0.73156498928758174</v>
      </c>
      <c r="BD209" s="221">
        <f>'2.b-MTH2-HTH'!AZ$73</f>
        <v>0.73156498928758174</v>
      </c>
      <c r="BE209" s="221">
        <f>'2.b-MTH2-HTH'!BA$73</f>
        <v>0.73156498928758174</v>
      </c>
      <c r="BF209" s="221">
        <f>'2.b-MTH2-HTH'!BB$73</f>
        <v>0.73156498928758174</v>
      </c>
      <c r="BG209" s="221">
        <f>'2.b-MTH2-HTH'!BC$73</f>
        <v>0.73156498928758174</v>
      </c>
      <c r="BH209" s="221">
        <f>'2.b-MTH2-HTH'!BD$73</f>
        <v>0.73156498928758174</v>
      </c>
    </row>
    <row r="210" spans="1:60" s="5" customFormat="1" ht="15">
      <c r="A210" s="4" t="s">
        <v>7</v>
      </c>
      <c r="B210" s="4" t="s">
        <v>93</v>
      </c>
      <c r="C210" s="4" t="s">
        <v>22</v>
      </c>
      <c r="D210" s="4"/>
      <c r="E210" s="4"/>
      <c r="F210" s="4" t="s">
        <v>11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>
        <v>99</v>
      </c>
      <c r="Z210" s="4">
        <v>102</v>
      </c>
      <c r="AA210" s="4">
        <v>126</v>
      </c>
      <c r="AB210" s="4">
        <v>152</v>
      </c>
      <c r="AC210" s="4">
        <v>79</v>
      </c>
      <c r="AD210" s="4">
        <v>50</v>
      </c>
      <c r="AE210" s="4">
        <v>56</v>
      </c>
      <c r="AF210" s="4">
        <v>81</v>
      </c>
      <c r="AG210" s="4">
        <v>84</v>
      </c>
      <c r="AH210" s="4">
        <v>85</v>
      </c>
      <c r="AI210" s="4">
        <v>95</v>
      </c>
      <c r="AJ210" s="4">
        <v>94</v>
      </c>
      <c r="AK210" s="4">
        <v>64</v>
      </c>
      <c r="AL210" s="4">
        <v>77</v>
      </c>
      <c r="AM210" s="4">
        <v>97</v>
      </c>
      <c r="AN210" s="4">
        <v>69</v>
      </c>
      <c r="AO210" s="4">
        <v>66</v>
      </c>
      <c r="AP210" s="4">
        <v>48</v>
      </c>
      <c r="AQ210" s="4">
        <v>51</v>
      </c>
      <c r="AR210" s="4">
        <v>49</v>
      </c>
      <c r="AS210" s="4">
        <v>49</v>
      </c>
      <c r="AT210" s="4">
        <v>41</v>
      </c>
      <c r="AU210" s="4">
        <v>37</v>
      </c>
      <c r="AV210" s="4">
        <v>165</v>
      </c>
      <c r="AW210" s="4">
        <v>167</v>
      </c>
      <c r="AX210" s="4">
        <v>163</v>
      </c>
      <c r="AY210" s="4">
        <v>150</v>
      </c>
      <c r="AZ210" s="4">
        <v>143</v>
      </c>
      <c r="BA210" s="4">
        <v>114</v>
      </c>
      <c r="BB210" s="4">
        <v>112</v>
      </c>
      <c r="BC210" s="4">
        <v>138</v>
      </c>
      <c r="BD210" s="4">
        <v>115</v>
      </c>
      <c r="BE210" s="4">
        <v>129</v>
      </c>
      <c r="BF210" s="4">
        <v>118</v>
      </c>
      <c r="BG210" s="4">
        <v>121</v>
      </c>
      <c r="BH210" s="4">
        <v>118</v>
      </c>
    </row>
    <row r="211" spans="1:60" s="5" customFormat="1" ht="15">
      <c r="A211" s="4" t="s">
        <v>7</v>
      </c>
      <c r="B211" s="4" t="s">
        <v>93</v>
      </c>
      <c r="C211" s="4" t="s">
        <v>22</v>
      </c>
      <c r="D211" s="4"/>
      <c r="E211" s="4"/>
      <c r="F211" s="4" t="s">
        <v>52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>
        <v>2.13813658157315E-3</v>
      </c>
      <c r="Z211" s="4">
        <v>2.0715286663010998E-3</v>
      </c>
      <c r="AA211" s="4">
        <v>2.6187259690325301E-3</v>
      </c>
      <c r="AB211" s="4">
        <v>3.2804575374986498E-3</v>
      </c>
      <c r="AC211" s="4">
        <v>1.7445070111516E-3</v>
      </c>
      <c r="AD211" s="4">
        <v>1.07556951405769E-3</v>
      </c>
      <c r="AE211" s="4">
        <v>1.1959678797198001E-3</v>
      </c>
      <c r="AF211" s="4">
        <v>1.70709603995869E-3</v>
      </c>
      <c r="AG211" s="4">
        <v>1.76645006624188E-3</v>
      </c>
      <c r="AH211" s="4">
        <v>1.73063218975873E-3</v>
      </c>
      <c r="AI211" s="4">
        <v>1.7468051852532901E-3</v>
      </c>
      <c r="AJ211" s="4">
        <v>1.6096717297121399E-3</v>
      </c>
      <c r="AK211" s="4">
        <v>1.0558965221408301E-3</v>
      </c>
      <c r="AL211" s="4">
        <v>1.21945425462838E-3</v>
      </c>
      <c r="AM211" s="4">
        <v>1.5191380066403601E-3</v>
      </c>
      <c r="AN211" s="4">
        <v>1.10686900445956E-3</v>
      </c>
      <c r="AO211" s="4">
        <v>1.00436747675498E-3</v>
      </c>
      <c r="AP211" s="4">
        <v>6.9698553755009602E-4</v>
      </c>
      <c r="AQ211" s="4">
        <v>7.3598383721769204E-4</v>
      </c>
      <c r="AR211" s="4">
        <v>6.6917950398776396E-4</v>
      </c>
      <c r="AS211" s="4">
        <v>6.2908423309496599E-4</v>
      </c>
      <c r="AT211" s="4">
        <v>5.1197522539397097E-4</v>
      </c>
      <c r="AU211" s="4">
        <v>4.32789032891966E-4</v>
      </c>
      <c r="AV211" s="4">
        <v>1.8416411813291099E-3</v>
      </c>
      <c r="AW211" s="4">
        <v>1.8367593845206301E-3</v>
      </c>
      <c r="AX211" s="4">
        <v>1.69758068715567E-3</v>
      </c>
      <c r="AY211" s="4">
        <v>1.50931245786503E-3</v>
      </c>
      <c r="AZ211" s="4">
        <v>1.4011915027044E-3</v>
      </c>
      <c r="BA211" s="4">
        <v>1.14745848012078E-3</v>
      </c>
      <c r="BB211" s="4">
        <v>1.1008236519824701E-3</v>
      </c>
      <c r="BC211" s="4">
        <v>1.40826385558152E-3</v>
      </c>
      <c r="BD211" s="4">
        <v>1.26463957772035E-3</v>
      </c>
      <c r="BE211" s="4">
        <v>1.3985559097118301E-3</v>
      </c>
      <c r="BF211" s="4">
        <v>1.32829033274798E-3</v>
      </c>
      <c r="BG211" s="4">
        <v>1.42924639735412E-3</v>
      </c>
      <c r="BH211" s="4">
        <v>1.44868820055738E-3</v>
      </c>
    </row>
    <row r="212" spans="1:60" s="8" customFormat="1" ht="15">
      <c r="A212" s="36" t="s">
        <v>7</v>
      </c>
      <c r="B212" s="36" t="s">
        <v>93</v>
      </c>
      <c r="C212" s="36" t="s">
        <v>22</v>
      </c>
      <c r="D212" s="7" t="s">
        <v>107</v>
      </c>
      <c r="E212" s="7" t="s">
        <v>108</v>
      </c>
      <c r="F212" s="7" t="s">
        <v>12</v>
      </c>
      <c r="G212" s="219"/>
      <c r="H212" s="219"/>
      <c r="I212" s="219"/>
      <c r="J212" s="219"/>
      <c r="K212" s="219"/>
      <c r="L212" s="219"/>
      <c r="M212" s="219"/>
      <c r="N212" s="219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21">
        <v>0.34</v>
      </c>
      <c r="Z212" s="221">
        <v>0.34</v>
      </c>
      <c r="AA212" s="221">
        <v>0.34</v>
      </c>
      <c r="AB212" s="221">
        <v>0.34</v>
      </c>
      <c r="AC212" s="221">
        <v>0.34</v>
      </c>
      <c r="AD212" s="221">
        <v>0.34</v>
      </c>
      <c r="AE212" s="221">
        <v>0.34</v>
      </c>
      <c r="AF212" s="221">
        <v>0.34</v>
      </c>
      <c r="AG212" s="221">
        <v>0.34</v>
      </c>
      <c r="AH212" s="221">
        <v>0.34</v>
      </c>
      <c r="AI212" s="221">
        <v>0.34</v>
      </c>
      <c r="AJ212" s="221">
        <v>0.34</v>
      </c>
      <c r="AK212" s="221">
        <v>0.34</v>
      </c>
      <c r="AL212" s="221">
        <v>0.34</v>
      </c>
      <c r="AM212" s="221">
        <v>0.34</v>
      </c>
      <c r="AN212" s="221">
        <v>0.34</v>
      </c>
      <c r="AO212" s="221">
        <v>0.34</v>
      </c>
      <c r="AP212" s="221">
        <v>0.34</v>
      </c>
      <c r="AQ212" s="221">
        <v>0.34</v>
      </c>
      <c r="AR212" s="221">
        <v>0.34</v>
      </c>
      <c r="AS212" s="221">
        <v>0.34</v>
      </c>
      <c r="AT212" s="221">
        <v>0.34</v>
      </c>
      <c r="AU212" s="221">
        <v>0.34</v>
      </c>
      <c r="AV212" s="221">
        <v>0.34</v>
      </c>
      <c r="AW212" s="221">
        <v>0.34</v>
      </c>
      <c r="AX212" s="221">
        <v>0.34</v>
      </c>
      <c r="AY212" s="221">
        <v>0.34</v>
      </c>
      <c r="AZ212" s="221">
        <v>0.34</v>
      </c>
      <c r="BA212" s="221">
        <v>0.34</v>
      </c>
      <c r="BB212" s="221">
        <v>0.34</v>
      </c>
      <c r="BC212" s="221">
        <v>0.34</v>
      </c>
      <c r="BD212" s="221">
        <v>0.34</v>
      </c>
      <c r="BE212" s="221">
        <v>0.34</v>
      </c>
      <c r="BF212" s="221">
        <v>0.34</v>
      </c>
      <c r="BG212" s="221">
        <v>0.34</v>
      </c>
      <c r="BH212" s="221">
        <v>0.34</v>
      </c>
    </row>
    <row r="213" spans="1:60" s="8" customFormat="1" ht="15">
      <c r="A213" s="36" t="s">
        <v>7</v>
      </c>
      <c r="B213" s="36" t="s">
        <v>93</v>
      </c>
      <c r="C213" s="36" t="s">
        <v>22</v>
      </c>
      <c r="D213" s="7" t="s">
        <v>107</v>
      </c>
      <c r="E213" s="7" t="s">
        <v>108</v>
      </c>
      <c r="F213" s="7" t="s">
        <v>13</v>
      </c>
      <c r="G213" s="219"/>
      <c r="H213" s="219"/>
      <c r="I213" s="219"/>
      <c r="J213" s="219"/>
      <c r="K213" s="219"/>
      <c r="L213" s="219"/>
      <c r="M213" s="219"/>
      <c r="N213" s="219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21">
        <f>'2.b-MTH2-HTH'!U$60</f>
        <v>0.39631175960093368</v>
      </c>
      <c r="Z213" s="221">
        <f>'2.b-MTH2-HTH'!V$60</f>
        <v>0.40146668545805714</v>
      </c>
      <c r="AA213" s="221">
        <f>'2.b-MTH2-HTH'!W$60</f>
        <v>0.40659623704207171</v>
      </c>
      <c r="AB213" s="221">
        <f>'2.b-MTH2-HTH'!X$60</f>
        <v>0.41162879886934722</v>
      </c>
      <c r="AC213" s="221">
        <f>'2.b-MTH2-HTH'!Y$60</f>
        <v>0.42718388736326346</v>
      </c>
      <c r="AD213" s="221">
        <f>'2.b-MTH2-HTH'!Z$60</f>
        <v>0.43090333569013051</v>
      </c>
      <c r="AE213" s="221">
        <f>'2.b-MTH2-HTH'!AA$60</f>
        <v>0.43731957379166619</v>
      </c>
      <c r="AF213" s="221">
        <f>'2.b-MTH2-HTH'!AB$60</f>
        <v>0.43403056707977594</v>
      </c>
      <c r="AG213" s="221">
        <f>'2.b-MTH2-HTH'!AC$60</f>
        <v>0.43611792365164642</v>
      </c>
      <c r="AH213" s="221">
        <f>'2.b-MTH2-HTH'!AD$60</f>
        <v>0.44774002617765807</v>
      </c>
      <c r="AI213" s="221">
        <f>'2.b-MTH2-HTH'!AE$60</f>
        <v>0.45928152601857686</v>
      </c>
      <c r="AJ213" s="221">
        <f>'2.b-MTH2-HTH'!AF$60</f>
        <v>0.45871837984852454</v>
      </c>
      <c r="AK213" s="221">
        <f>'2.b-MTH2-HTH'!AG$60</f>
        <v>0.47253270654066276</v>
      </c>
      <c r="AL213" s="221">
        <f>'2.b-MTH2-HTH'!AH$60</f>
        <v>0.4833633944813277</v>
      </c>
      <c r="AM213" s="221">
        <f>'2.b-MTH2-HTH'!AI$60</f>
        <v>0.4938596728161313</v>
      </c>
      <c r="AN213" s="221">
        <f>'2.b-MTH2-HTH'!AJ$60</f>
        <v>0.50009127836262857</v>
      </c>
      <c r="AO213" s="221">
        <f>'2.b-MTH2-HTH'!AK$60</f>
        <v>0.50828722629320966</v>
      </c>
      <c r="AP213" s="221">
        <f>'2.b-MTH2-HTH'!AL$60</f>
        <v>0.50952544559500845</v>
      </c>
      <c r="AQ213" s="221">
        <f>'2.b-MTH2-HTH'!AM$60</f>
        <v>0.52265149277349654</v>
      </c>
      <c r="AR213" s="221">
        <f>'2.b-MTH2-HTH'!AN$60</f>
        <v>0.52495202377414851</v>
      </c>
      <c r="AS213" s="221">
        <f>'2.b-MTH2-HTH'!AO$60</f>
        <v>0.53687106996244194</v>
      </c>
      <c r="AT213" s="221">
        <f>'2.b-MTH2-HTH'!AP$60</f>
        <v>0.53220331018778944</v>
      </c>
      <c r="AU213" s="221">
        <f>'2.b-MTH2-HTH'!AQ$60</f>
        <v>0.54099447518753085</v>
      </c>
      <c r="AV213" s="221">
        <f>'2.b-MTH2-HTH'!AR$60</f>
        <v>0.54069399515463346</v>
      </c>
      <c r="AW213" s="221">
        <f>'2.b-MTH2-HTH'!AS$60</f>
        <v>0.55120071864467934</v>
      </c>
      <c r="AX213" s="221">
        <f>'2.b-MTH2-HTH'!AT$60</f>
        <v>0.55975183037132925</v>
      </c>
      <c r="AY213" s="221">
        <f>'2.b-MTH2-HTH'!AU$60</f>
        <v>0.56497102100313534</v>
      </c>
      <c r="AZ213" s="221">
        <f>'2.b-MTH2-HTH'!AV$60</f>
        <v>0.56927952895042322</v>
      </c>
      <c r="BA213" s="221">
        <f>'2.b-MTH2-HTH'!AW$60</f>
        <v>0.57450751000950395</v>
      </c>
      <c r="BB213" s="221">
        <f>'2.b-MTH2-HTH'!AX$60</f>
        <v>0.57781775890094389</v>
      </c>
      <c r="BC213" s="221">
        <f>'2.b-MTH2-HTH'!AY$60</f>
        <v>0.57451595766849639</v>
      </c>
      <c r="BD213" s="221">
        <f>'2.b-MTH2-HTH'!AZ$60</f>
        <v>0.5749549285103237</v>
      </c>
      <c r="BE213" s="221">
        <f>'2.b-MTH2-HTH'!BA$60</f>
        <v>0.5807407629223017</v>
      </c>
      <c r="BF213" s="221">
        <f>'2.b-MTH2-HTH'!BB$60</f>
        <v>0.5810223934986205</v>
      </c>
      <c r="BG213" s="221">
        <f>'2.b-MTH2-HTH'!BC$60</f>
        <v>0.59258989819671504</v>
      </c>
      <c r="BH213" s="221">
        <f>'2.b-MTH2-HTH'!BD$60</f>
        <v>0.58065161948797872</v>
      </c>
    </row>
    <row r="214" spans="1:60" s="8" customFormat="1" ht="15">
      <c r="A214" s="36" t="s">
        <v>7</v>
      </c>
      <c r="B214" s="36" t="s">
        <v>93</v>
      </c>
      <c r="C214" s="36" t="s">
        <v>22</v>
      </c>
      <c r="D214" s="7" t="s">
        <v>107</v>
      </c>
      <c r="E214" s="7" t="s">
        <v>108</v>
      </c>
      <c r="F214" s="7" t="s">
        <v>14</v>
      </c>
      <c r="G214" s="219"/>
      <c r="H214" s="219"/>
      <c r="I214" s="219"/>
      <c r="J214" s="219"/>
      <c r="K214" s="219"/>
      <c r="L214" s="219"/>
      <c r="M214" s="219"/>
      <c r="N214" s="219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21">
        <f>'2.b-MTH2-HTH'!U$61</f>
        <v>0.3911634117171473</v>
      </c>
      <c r="Z214" s="221">
        <f>'2.b-MTH2-HTH'!V$61</f>
        <v>0.3911634117171473</v>
      </c>
      <c r="AA214" s="221">
        <f>'2.b-MTH2-HTH'!W$61</f>
        <v>0.3911634117171473</v>
      </c>
      <c r="AB214" s="221">
        <f>'2.b-MTH2-HTH'!X$61</f>
        <v>0.3911634117171473</v>
      </c>
      <c r="AC214" s="221">
        <f>'2.b-MTH2-HTH'!Y$61</f>
        <v>0.3911634117171473</v>
      </c>
      <c r="AD214" s="221">
        <f>'2.b-MTH2-HTH'!Z$61</f>
        <v>0.3911634117171473</v>
      </c>
      <c r="AE214" s="221">
        <f>'2.b-MTH2-HTH'!AA$61</f>
        <v>0.3911634117171473</v>
      </c>
      <c r="AF214" s="221">
        <f>'2.b-MTH2-HTH'!AB$61</f>
        <v>0.3911634117171473</v>
      </c>
      <c r="AG214" s="221">
        <f>'2.b-MTH2-HTH'!AC$61</f>
        <v>0.3911634117171473</v>
      </c>
      <c r="AH214" s="221">
        <f>'2.b-MTH2-HTH'!AD$61</f>
        <v>0.3911634117171473</v>
      </c>
      <c r="AI214" s="221">
        <f>'2.b-MTH2-HTH'!AE$61</f>
        <v>0.39116341171714736</v>
      </c>
      <c r="AJ214" s="221">
        <f>'2.b-MTH2-HTH'!AF$61</f>
        <v>0.3911634117171473</v>
      </c>
      <c r="AK214" s="221">
        <f>'2.b-MTH2-HTH'!AG$61</f>
        <v>0.3911634117171473</v>
      </c>
      <c r="AL214" s="221">
        <f>'2.b-MTH2-HTH'!AH$61</f>
        <v>0.3911634117171473</v>
      </c>
      <c r="AM214" s="221">
        <f>'2.b-MTH2-HTH'!AI$61</f>
        <v>0.3911634117171473</v>
      </c>
      <c r="AN214" s="221">
        <f>'2.b-MTH2-HTH'!AJ$61</f>
        <v>0.3911634117171473</v>
      </c>
      <c r="AO214" s="221">
        <f>'2.b-MTH2-HTH'!AK$61</f>
        <v>0.3911634117171473</v>
      </c>
      <c r="AP214" s="221">
        <f>'2.b-MTH2-HTH'!AL$61</f>
        <v>0.3911634117171473</v>
      </c>
      <c r="AQ214" s="221">
        <f>'2.b-MTH2-HTH'!AM$61</f>
        <v>0.3911634117171473</v>
      </c>
      <c r="AR214" s="221">
        <f>'2.b-MTH2-HTH'!AN$61</f>
        <v>0.3911634117171473</v>
      </c>
      <c r="AS214" s="221">
        <f>'2.b-MTH2-HTH'!AO$61</f>
        <v>0.3911634117171473</v>
      </c>
      <c r="AT214" s="221">
        <f>'2.b-MTH2-HTH'!AP$61</f>
        <v>0.3911634117171473</v>
      </c>
      <c r="AU214" s="221">
        <f>'2.b-MTH2-HTH'!AQ$61</f>
        <v>0.3911634117171473</v>
      </c>
      <c r="AV214" s="221">
        <f>'2.b-MTH2-HTH'!AR$61</f>
        <v>0.3911634117171473</v>
      </c>
      <c r="AW214" s="221">
        <f>'2.b-MTH2-HTH'!AS$61</f>
        <v>0.3911634117171473</v>
      </c>
      <c r="AX214" s="221">
        <f>'2.b-MTH2-HTH'!AT$61</f>
        <v>0.3911634117171473</v>
      </c>
      <c r="AY214" s="221">
        <f>'2.b-MTH2-HTH'!AU$61</f>
        <v>0.3911634117171473</v>
      </c>
      <c r="AZ214" s="221">
        <f>'2.b-MTH2-HTH'!AV$61</f>
        <v>0.3911634117171473</v>
      </c>
      <c r="BA214" s="221">
        <f>'2.b-MTH2-HTH'!AW$61</f>
        <v>0.3911634117171473</v>
      </c>
      <c r="BB214" s="221">
        <f>'2.b-MTH2-HTH'!AX$61</f>
        <v>0.3911634117171473</v>
      </c>
      <c r="BC214" s="221">
        <f>'2.b-MTH2-HTH'!AY$61</f>
        <v>0.3911634117171473</v>
      </c>
      <c r="BD214" s="221">
        <f>'2.b-MTH2-HTH'!AZ$61</f>
        <v>0.3911634117171473</v>
      </c>
      <c r="BE214" s="221">
        <f>'2.b-MTH2-HTH'!BA$61</f>
        <v>0.3911634117171473</v>
      </c>
      <c r="BF214" s="221">
        <f>'2.b-MTH2-HTH'!BB$61</f>
        <v>0.3911634117171473</v>
      </c>
      <c r="BG214" s="221">
        <f>'2.b-MTH2-HTH'!BC$61</f>
        <v>0.3911634117171473</v>
      </c>
      <c r="BH214" s="221">
        <f>'2.b-MTH2-HTH'!BD$61</f>
        <v>0.3911634117171473</v>
      </c>
    </row>
    <row r="215" spans="1:60" s="8" customFormat="1" ht="15">
      <c r="A215" s="36" t="s">
        <v>7</v>
      </c>
      <c r="B215" s="36" t="s">
        <v>93</v>
      </c>
      <c r="C215" s="36" t="s">
        <v>22</v>
      </c>
      <c r="D215" s="7" t="s">
        <v>97</v>
      </c>
      <c r="E215" s="7" t="s">
        <v>98</v>
      </c>
      <c r="F215" s="7" t="s">
        <v>12</v>
      </c>
      <c r="G215" s="219"/>
      <c r="H215" s="219"/>
      <c r="I215" s="219"/>
      <c r="J215" s="219"/>
      <c r="K215" s="219"/>
      <c r="L215" s="219"/>
      <c r="M215" s="219"/>
      <c r="N215" s="219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21">
        <v>0.33</v>
      </c>
      <c r="Z215" s="221">
        <v>0.33</v>
      </c>
      <c r="AA215" s="221">
        <v>0.33</v>
      </c>
      <c r="AB215" s="221">
        <v>0.33</v>
      </c>
      <c r="AC215" s="221">
        <v>0.33</v>
      </c>
      <c r="AD215" s="221">
        <v>0.33</v>
      </c>
      <c r="AE215" s="221">
        <v>0.33</v>
      </c>
      <c r="AF215" s="221">
        <v>0.33</v>
      </c>
      <c r="AG215" s="221">
        <v>0.33</v>
      </c>
      <c r="AH215" s="221">
        <v>0.33</v>
      </c>
      <c r="AI215" s="221">
        <v>0.33</v>
      </c>
      <c r="AJ215" s="221">
        <v>0.33</v>
      </c>
      <c r="AK215" s="221">
        <v>0.33</v>
      </c>
      <c r="AL215" s="221">
        <v>0.33</v>
      </c>
      <c r="AM215" s="221">
        <v>0.33</v>
      </c>
      <c r="AN215" s="221">
        <v>0.33</v>
      </c>
      <c r="AO215" s="221">
        <v>0.33</v>
      </c>
      <c r="AP215" s="221">
        <v>0.33</v>
      </c>
      <c r="AQ215" s="221">
        <v>0.33</v>
      </c>
      <c r="AR215" s="221">
        <v>0.33</v>
      </c>
      <c r="AS215" s="221">
        <v>0.33</v>
      </c>
      <c r="AT215" s="221">
        <v>0.33</v>
      </c>
      <c r="AU215" s="221">
        <v>0.33</v>
      </c>
      <c r="AV215" s="221">
        <v>0.33</v>
      </c>
      <c r="AW215" s="221">
        <v>0.33</v>
      </c>
      <c r="AX215" s="221">
        <v>0.33</v>
      </c>
      <c r="AY215" s="221">
        <v>0.33</v>
      </c>
      <c r="AZ215" s="221">
        <v>0.33</v>
      </c>
      <c r="BA215" s="221">
        <v>0.33</v>
      </c>
      <c r="BB215" s="221">
        <v>0.33</v>
      </c>
      <c r="BC215" s="221">
        <v>0.33</v>
      </c>
      <c r="BD215" s="221">
        <v>0.33</v>
      </c>
      <c r="BE215" s="221">
        <v>0.33</v>
      </c>
      <c r="BF215" s="221">
        <v>0.33</v>
      </c>
      <c r="BG215" s="221">
        <v>0.33</v>
      </c>
      <c r="BH215" s="221">
        <v>0.33</v>
      </c>
    </row>
    <row r="216" spans="1:60" s="8" customFormat="1" ht="15">
      <c r="A216" s="36" t="s">
        <v>7</v>
      </c>
      <c r="B216" s="36" t="s">
        <v>93</v>
      </c>
      <c r="C216" s="36" t="s">
        <v>22</v>
      </c>
      <c r="D216" s="7" t="s">
        <v>97</v>
      </c>
      <c r="E216" s="7" t="s">
        <v>98</v>
      </c>
      <c r="F216" s="7" t="s">
        <v>13</v>
      </c>
      <c r="G216" s="219"/>
      <c r="H216" s="219"/>
      <c r="I216" s="219"/>
      <c r="J216" s="219"/>
      <c r="K216" s="219"/>
      <c r="L216" s="219"/>
      <c r="M216" s="219"/>
      <c r="N216" s="219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21">
        <f>'2.b-MTH2-HTH'!U$66</f>
        <v>0.39631175960093368</v>
      </c>
      <c r="Z216" s="221">
        <f>'2.b-MTH2-HTH'!V$66</f>
        <v>0.40146668545805714</v>
      </c>
      <c r="AA216" s="221">
        <f>'2.b-MTH2-HTH'!W$66</f>
        <v>0.40659623704207171</v>
      </c>
      <c r="AB216" s="221">
        <f>'2.b-MTH2-HTH'!X$66</f>
        <v>0.41162879886934722</v>
      </c>
      <c r="AC216" s="221">
        <f>'2.b-MTH2-HTH'!Y$66</f>
        <v>0.42718388736326346</v>
      </c>
      <c r="AD216" s="221">
        <f>'2.b-MTH2-HTH'!Z$66</f>
        <v>0.43090333569013051</v>
      </c>
      <c r="AE216" s="221">
        <f>'2.b-MTH2-HTH'!AA$66</f>
        <v>0.43731957379166619</v>
      </c>
      <c r="AF216" s="221">
        <f>'2.b-MTH2-HTH'!AB$66</f>
        <v>0.43403056707977594</v>
      </c>
      <c r="AG216" s="221">
        <f>'2.b-MTH2-HTH'!AC$66</f>
        <v>0.43611792365164642</v>
      </c>
      <c r="AH216" s="221">
        <f>'2.b-MTH2-HTH'!AD$66</f>
        <v>0.44774002617765807</v>
      </c>
      <c r="AI216" s="221">
        <f>'2.b-MTH2-HTH'!AE$66</f>
        <v>0.45928152601857686</v>
      </c>
      <c r="AJ216" s="221">
        <f>'2.b-MTH2-HTH'!AF$66</f>
        <v>0.45871837984852454</v>
      </c>
      <c r="AK216" s="221">
        <f>'2.b-MTH2-HTH'!AG$66</f>
        <v>0.47253270654066276</v>
      </c>
      <c r="AL216" s="221">
        <f>'2.b-MTH2-HTH'!AH$66</f>
        <v>0.4833633944813277</v>
      </c>
      <c r="AM216" s="221">
        <f>'2.b-MTH2-HTH'!AI$66</f>
        <v>0.4938596728161313</v>
      </c>
      <c r="AN216" s="221">
        <f>'2.b-MTH2-HTH'!AJ$66</f>
        <v>0.50009127836262857</v>
      </c>
      <c r="AO216" s="221">
        <f>'2.b-MTH2-HTH'!AK$66</f>
        <v>0.50828722629320966</v>
      </c>
      <c r="AP216" s="221">
        <f>'2.b-MTH2-HTH'!AL$66</f>
        <v>0.50952544559500845</v>
      </c>
      <c r="AQ216" s="221">
        <f>'2.b-MTH2-HTH'!AM$66</f>
        <v>0.52265149277349654</v>
      </c>
      <c r="AR216" s="221">
        <f>'2.b-MTH2-HTH'!AN$66</f>
        <v>0.52495202377414851</v>
      </c>
      <c r="AS216" s="221">
        <f>'2.b-MTH2-HTH'!AO$66</f>
        <v>0.53687106996244194</v>
      </c>
      <c r="AT216" s="221">
        <f>'2.b-MTH2-HTH'!AP$66</f>
        <v>0.53220331018778944</v>
      </c>
      <c r="AU216" s="221">
        <f>'2.b-MTH2-HTH'!AQ$66</f>
        <v>0.54099447518753085</v>
      </c>
      <c r="AV216" s="221">
        <f>'2.b-MTH2-HTH'!AR$66</f>
        <v>0.54069399515463346</v>
      </c>
      <c r="AW216" s="221">
        <f>'2.b-MTH2-HTH'!AS$66</f>
        <v>0.55120071864467934</v>
      </c>
      <c r="AX216" s="221">
        <f>'2.b-MTH2-HTH'!AT$66</f>
        <v>0.55975183037132925</v>
      </c>
      <c r="AY216" s="221">
        <f>'2.b-MTH2-HTH'!AU$66</f>
        <v>0.56497102100313534</v>
      </c>
      <c r="AZ216" s="221">
        <f>'2.b-MTH2-HTH'!AV$66</f>
        <v>0.56927952895042322</v>
      </c>
      <c r="BA216" s="221">
        <f>'2.b-MTH2-HTH'!AW$66</f>
        <v>0.57450751000950395</v>
      </c>
      <c r="BB216" s="221">
        <f>'2.b-MTH2-HTH'!AX$66</f>
        <v>0.57781775890094389</v>
      </c>
      <c r="BC216" s="221">
        <f>'2.b-MTH2-HTH'!AY$66</f>
        <v>0.57451595766849639</v>
      </c>
      <c r="BD216" s="221">
        <f>'2.b-MTH2-HTH'!AZ$66</f>
        <v>0.5749549285103237</v>
      </c>
      <c r="BE216" s="221">
        <f>'2.b-MTH2-HTH'!BA$66</f>
        <v>0.5807407629223017</v>
      </c>
      <c r="BF216" s="221">
        <f>'2.b-MTH2-HTH'!BB$66</f>
        <v>0.5810223934986205</v>
      </c>
      <c r="BG216" s="221">
        <f>'2.b-MTH2-HTH'!BC$66</f>
        <v>0.59258989819671504</v>
      </c>
      <c r="BH216" s="221">
        <f>'2.b-MTH2-HTH'!BD$66</f>
        <v>0.58065161948797872</v>
      </c>
    </row>
    <row r="217" spans="1:60" s="8" customFormat="1" ht="15">
      <c r="A217" s="36" t="s">
        <v>7</v>
      </c>
      <c r="B217" s="36" t="s">
        <v>93</v>
      </c>
      <c r="C217" s="36" t="s">
        <v>22</v>
      </c>
      <c r="D217" s="7" t="s">
        <v>97</v>
      </c>
      <c r="E217" s="7" t="s">
        <v>98</v>
      </c>
      <c r="F217" s="7" t="s">
        <v>14</v>
      </c>
      <c r="G217" s="219"/>
      <c r="H217" s="219"/>
      <c r="I217" s="219"/>
      <c r="J217" s="219"/>
      <c r="K217" s="219"/>
      <c r="L217" s="219"/>
      <c r="M217" s="219"/>
      <c r="N217" s="219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21">
        <f>'2.b-MTH2-HTH'!U$67</f>
        <v>0.6700784152252971</v>
      </c>
      <c r="Z217" s="221">
        <f>'2.b-MTH2-HTH'!V$67</f>
        <v>0.67007841522529721</v>
      </c>
      <c r="AA217" s="221">
        <f>'2.b-MTH2-HTH'!W$67</f>
        <v>0.67007841522529721</v>
      </c>
      <c r="AB217" s="221">
        <f>'2.b-MTH2-HTH'!X$67</f>
        <v>0.67007841522529721</v>
      </c>
      <c r="AC217" s="221">
        <f>'2.b-MTH2-HTH'!Y$67</f>
        <v>0.67007841522529721</v>
      </c>
      <c r="AD217" s="221">
        <f>'2.b-MTH2-HTH'!Z$67</f>
        <v>0.67007841522529721</v>
      </c>
      <c r="AE217" s="221">
        <f>'2.b-MTH2-HTH'!AA$67</f>
        <v>0.67007841522529721</v>
      </c>
      <c r="AF217" s="221">
        <f>'2.b-MTH2-HTH'!AB$67</f>
        <v>0.6700784152252971</v>
      </c>
      <c r="AG217" s="221">
        <f>'2.b-MTH2-HTH'!AC$67</f>
        <v>0.67007841522529721</v>
      </c>
      <c r="AH217" s="221">
        <f>'2.b-MTH2-HTH'!AD$67</f>
        <v>0.67007841522529721</v>
      </c>
      <c r="AI217" s="221">
        <f>'2.b-MTH2-HTH'!AE$67</f>
        <v>0.67007841522529721</v>
      </c>
      <c r="AJ217" s="221">
        <f>'2.b-MTH2-HTH'!AF$67</f>
        <v>0.67007841522529721</v>
      </c>
      <c r="AK217" s="221">
        <f>'2.b-MTH2-HTH'!AG$67</f>
        <v>0.67007841522529732</v>
      </c>
      <c r="AL217" s="221">
        <f>'2.b-MTH2-HTH'!AH$67</f>
        <v>0.67007841522529721</v>
      </c>
      <c r="AM217" s="221">
        <f>'2.b-MTH2-HTH'!AI$67</f>
        <v>0.67007841522529721</v>
      </c>
      <c r="AN217" s="221">
        <f>'2.b-MTH2-HTH'!AJ$67</f>
        <v>0.67007841522529721</v>
      </c>
      <c r="AO217" s="221">
        <f>'2.b-MTH2-HTH'!AK$67</f>
        <v>0.67007841522529721</v>
      </c>
      <c r="AP217" s="221">
        <f>'2.b-MTH2-HTH'!AL$67</f>
        <v>0.67007841522529721</v>
      </c>
      <c r="AQ217" s="221">
        <f>'2.b-MTH2-HTH'!AM$67</f>
        <v>0.67007841522529721</v>
      </c>
      <c r="AR217" s="221">
        <f>'2.b-MTH2-HTH'!AN$67</f>
        <v>0.67007841522529721</v>
      </c>
      <c r="AS217" s="221">
        <f>'2.b-MTH2-HTH'!AO$67</f>
        <v>0.67007841522529721</v>
      </c>
      <c r="AT217" s="221">
        <f>'2.b-MTH2-HTH'!AP$67</f>
        <v>0.67007841522529721</v>
      </c>
      <c r="AU217" s="221">
        <f>'2.b-MTH2-HTH'!AQ$67</f>
        <v>0.67007841522529721</v>
      </c>
      <c r="AV217" s="221">
        <f>'2.b-MTH2-HTH'!AR$67</f>
        <v>0.67007841522529721</v>
      </c>
      <c r="AW217" s="221">
        <f>'2.b-MTH2-HTH'!AS$67</f>
        <v>0.67007841522529721</v>
      </c>
      <c r="AX217" s="221">
        <f>'2.b-MTH2-HTH'!AT$67</f>
        <v>0.67007841522529721</v>
      </c>
      <c r="AY217" s="221">
        <f>'2.b-MTH2-HTH'!AU$67</f>
        <v>0.67007841522529721</v>
      </c>
      <c r="AZ217" s="221">
        <f>'2.b-MTH2-HTH'!AV$67</f>
        <v>0.67007841522529721</v>
      </c>
      <c r="BA217" s="221">
        <f>'2.b-MTH2-HTH'!AW$67</f>
        <v>0.67007841522529721</v>
      </c>
      <c r="BB217" s="221">
        <f>'2.b-MTH2-HTH'!AX$67</f>
        <v>0.67007841522529721</v>
      </c>
      <c r="BC217" s="221">
        <f>'2.b-MTH2-HTH'!AY$67</f>
        <v>0.67007841522529721</v>
      </c>
      <c r="BD217" s="221">
        <f>'2.b-MTH2-HTH'!AZ$67</f>
        <v>0.67007841522529721</v>
      </c>
      <c r="BE217" s="221">
        <f>'2.b-MTH2-HTH'!BA$67</f>
        <v>0.67007841522529721</v>
      </c>
      <c r="BF217" s="221">
        <f>'2.b-MTH2-HTH'!BB$67</f>
        <v>0.67007841522529721</v>
      </c>
      <c r="BG217" s="221">
        <f>'2.b-MTH2-HTH'!BC$67</f>
        <v>0.67007841522529721</v>
      </c>
      <c r="BH217" s="221">
        <f>'2.b-MTH2-HTH'!BD$67</f>
        <v>0.67007841522529721</v>
      </c>
    </row>
    <row r="218" spans="1:60" s="8" customFormat="1" ht="15">
      <c r="A218" s="36" t="s">
        <v>7</v>
      </c>
      <c r="B218" s="36" t="s">
        <v>93</v>
      </c>
      <c r="C218" s="36" t="s">
        <v>22</v>
      </c>
      <c r="D218" s="18" t="s">
        <v>401</v>
      </c>
      <c r="E218" s="18" t="s">
        <v>402</v>
      </c>
      <c r="F218" s="7" t="s">
        <v>12</v>
      </c>
      <c r="G218" s="219"/>
      <c r="H218" s="219"/>
      <c r="I218" s="219"/>
      <c r="J218" s="219"/>
      <c r="K218" s="219"/>
      <c r="L218" s="219"/>
      <c r="M218" s="219"/>
      <c r="N218" s="219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21">
        <v>0.33</v>
      </c>
      <c r="Z218" s="221">
        <v>0.33</v>
      </c>
      <c r="AA218" s="221">
        <v>0.33</v>
      </c>
      <c r="AB218" s="221">
        <v>0.33</v>
      </c>
      <c r="AC218" s="221">
        <v>0.33</v>
      </c>
      <c r="AD218" s="221">
        <v>0.33</v>
      </c>
      <c r="AE218" s="221">
        <v>0.33</v>
      </c>
      <c r="AF218" s="221">
        <v>0.33</v>
      </c>
      <c r="AG218" s="221">
        <v>0.33</v>
      </c>
      <c r="AH218" s="221">
        <v>0.33</v>
      </c>
      <c r="AI218" s="221">
        <v>0.33</v>
      </c>
      <c r="AJ218" s="221">
        <v>0.33</v>
      </c>
      <c r="AK218" s="221">
        <v>0.33</v>
      </c>
      <c r="AL218" s="221">
        <v>0.33</v>
      </c>
      <c r="AM218" s="221">
        <v>0.33</v>
      </c>
      <c r="AN218" s="221">
        <v>0.33</v>
      </c>
      <c r="AO218" s="221">
        <v>0.33</v>
      </c>
      <c r="AP218" s="221">
        <v>0.33</v>
      </c>
      <c r="AQ218" s="221">
        <v>0.33</v>
      </c>
      <c r="AR218" s="221">
        <v>0.33</v>
      </c>
      <c r="AS218" s="221">
        <v>0.33</v>
      </c>
      <c r="AT218" s="221">
        <v>0.33</v>
      </c>
      <c r="AU218" s="221">
        <v>0.33</v>
      </c>
      <c r="AV218" s="221">
        <v>0.33</v>
      </c>
      <c r="AW218" s="221">
        <v>0.33</v>
      </c>
      <c r="AX218" s="221">
        <v>0.33</v>
      </c>
      <c r="AY218" s="221">
        <v>0.33</v>
      </c>
      <c r="AZ218" s="221">
        <v>0.33</v>
      </c>
      <c r="BA218" s="221">
        <v>0.33</v>
      </c>
      <c r="BB218" s="221">
        <v>0.33</v>
      </c>
      <c r="BC218" s="221">
        <v>0.33</v>
      </c>
      <c r="BD218" s="221">
        <v>0.33</v>
      </c>
      <c r="BE218" s="221">
        <v>0.33</v>
      </c>
      <c r="BF218" s="221">
        <v>0.33</v>
      </c>
      <c r="BG218" s="221">
        <v>0.33</v>
      </c>
      <c r="BH218" s="221">
        <v>0.33</v>
      </c>
    </row>
    <row r="219" spans="1:60" s="8" customFormat="1" ht="15">
      <c r="A219" s="36" t="s">
        <v>7</v>
      </c>
      <c r="B219" s="36" t="s">
        <v>93</v>
      </c>
      <c r="C219" s="36" t="s">
        <v>22</v>
      </c>
      <c r="D219" s="18" t="s">
        <v>401</v>
      </c>
      <c r="E219" s="18" t="s">
        <v>402</v>
      </c>
      <c r="F219" s="7" t="s">
        <v>13</v>
      </c>
      <c r="G219" s="219"/>
      <c r="H219" s="219"/>
      <c r="I219" s="219"/>
      <c r="J219" s="219"/>
      <c r="K219" s="219"/>
      <c r="L219" s="219"/>
      <c r="M219" s="219"/>
      <c r="N219" s="219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21">
        <f>'2.b-MTH2-HTH'!U$72</f>
        <v>0.39631175960093368</v>
      </c>
      <c r="Z219" s="221">
        <f>'2.b-MTH2-HTH'!V$72</f>
        <v>0.40146668545805714</v>
      </c>
      <c r="AA219" s="221">
        <f>'2.b-MTH2-HTH'!W$72</f>
        <v>0.40659623704207171</v>
      </c>
      <c r="AB219" s="221">
        <f>'2.b-MTH2-HTH'!X$72</f>
        <v>0.41162879886934722</v>
      </c>
      <c r="AC219" s="221">
        <f>'2.b-MTH2-HTH'!Y$72</f>
        <v>0.42718388736326346</v>
      </c>
      <c r="AD219" s="221">
        <f>'2.b-MTH2-HTH'!Z$72</f>
        <v>0.43090333569013051</v>
      </c>
      <c r="AE219" s="221">
        <f>'2.b-MTH2-HTH'!AA$72</f>
        <v>0.43731957379166619</v>
      </c>
      <c r="AF219" s="221">
        <f>'2.b-MTH2-HTH'!AB$72</f>
        <v>0.43403056707977594</v>
      </c>
      <c r="AG219" s="221">
        <f>'2.b-MTH2-HTH'!AC$72</f>
        <v>0.43611792365164642</v>
      </c>
      <c r="AH219" s="221">
        <f>'2.b-MTH2-HTH'!AD$72</f>
        <v>0.44774002617765807</v>
      </c>
      <c r="AI219" s="221">
        <f>'2.b-MTH2-HTH'!AE$72</f>
        <v>0.45928152601857686</v>
      </c>
      <c r="AJ219" s="221">
        <f>'2.b-MTH2-HTH'!AF$72</f>
        <v>0.45871837984852454</v>
      </c>
      <c r="AK219" s="221">
        <f>'2.b-MTH2-HTH'!AG$72</f>
        <v>0.47253270654066276</v>
      </c>
      <c r="AL219" s="221">
        <f>'2.b-MTH2-HTH'!AH$72</f>
        <v>0.4833633944813277</v>
      </c>
      <c r="AM219" s="221">
        <f>'2.b-MTH2-HTH'!AI$72</f>
        <v>0.4938596728161313</v>
      </c>
      <c r="AN219" s="221">
        <f>'2.b-MTH2-HTH'!AJ$72</f>
        <v>0.50009127836262857</v>
      </c>
      <c r="AO219" s="221">
        <f>'2.b-MTH2-HTH'!AK$72</f>
        <v>0.50828722629320966</v>
      </c>
      <c r="AP219" s="221">
        <f>'2.b-MTH2-HTH'!AL$72</f>
        <v>0.50952544559500845</v>
      </c>
      <c r="AQ219" s="221">
        <f>'2.b-MTH2-HTH'!AM$72</f>
        <v>0.52265149277349654</v>
      </c>
      <c r="AR219" s="221">
        <f>'2.b-MTH2-HTH'!AN$72</f>
        <v>0.52495202377414851</v>
      </c>
      <c r="AS219" s="221">
        <f>'2.b-MTH2-HTH'!AO$72</f>
        <v>0.53687106996244194</v>
      </c>
      <c r="AT219" s="221">
        <f>'2.b-MTH2-HTH'!AP$72</f>
        <v>0.53220331018778944</v>
      </c>
      <c r="AU219" s="221">
        <f>'2.b-MTH2-HTH'!AQ$72</f>
        <v>0.54099447518753085</v>
      </c>
      <c r="AV219" s="221">
        <f>'2.b-MTH2-HTH'!AR$72</f>
        <v>0.54069399515463346</v>
      </c>
      <c r="AW219" s="221">
        <f>'2.b-MTH2-HTH'!AS$72</f>
        <v>0.55120071864467934</v>
      </c>
      <c r="AX219" s="221">
        <f>'2.b-MTH2-HTH'!AT$72</f>
        <v>0.55975183037132925</v>
      </c>
      <c r="AY219" s="221">
        <f>'2.b-MTH2-HTH'!AU$72</f>
        <v>0.56497102100313534</v>
      </c>
      <c r="AZ219" s="221">
        <f>'2.b-MTH2-HTH'!AV$72</f>
        <v>0.56927952895042322</v>
      </c>
      <c r="BA219" s="221">
        <f>'2.b-MTH2-HTH'!AW$72</f>
        <v>0.57450751000950395</v>
      </c>
      <c r="BB219" s="221">
        <f>'2.b-MTH2-HTH'!AX$72</f>
        <v>0.57781775890094389</v>
      </c>
      <c r="BC219" s="221">
        <f>'2.b-MTH2-HTH'!AY$72</f>
        <v>0.57451595766849639</v>
      </c>
      <c r="BD219" s="221">
        <f>'2.b-MTH2-HTH'!AZ$72</f>
        <v>0.5749549285103237</v>
      </c>
      <c r="BE219" s="221">
        <f>'2.b-MTH2-HTH'!BA$72</f>
        <v>0.5807407629223017</v>
      </c>
      <c r="BF219" s="221">
        <f>'2.b-MTH2-HTH'!BB$72</f>
        <v>0.5810223934986205</v>
      </c>
      <c r="BG219" s="221">
        <f>'2.b-MTH2-HTH'!BC$72</f>
        <v>0.59258989819671504</v>
      </c>
      <c r="BH219" s="221">
        <f>'2.b-MTH2-HTH'!BD$72</f>
        <v>0.58065161948797872</v>
      </c>
    </row>
    <row r="220" spans="1:60" s="8" customFormat="1" ht="15">
      <c r="A220" s="36" t="s">
        <v>7</v>
      </c>
      <c r="B220" s="36" t="s">
        <v>93</v>
      </c>
      <c r="C220" s="36" t="s">
        <v>22</v>
      </c>
      <c r="D220" s="18" t="s">
        <v>401</v>
      </c>
      <c r="E220" s="18" t="s">
        <v>402</v>
      </c>
      <c r="F220" s="7" t="s">
        <v>14</v>
      </c>
      <c r="G220" s="219"/>
      <c r="H220" s="219"/>
      <c r="I220" s="219"/>
      <c r="J220" s="219"/>
      <c r="K220" s="219"/>
      <c r="L220" s="219"/>
      <c r="M220" s="219"/>
      <c r="N220" s="219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21">
        <f>'2.b-MTH2-HTH'!U$73</f>
        <v>0.73156498928758174</v>
      </c>
      <c r="Z220" s="221">
        <f>'2.b-MTH2-HTH'!V$73</f>
        <v>0.73156498928758174</v>
      </c>
      <c r="AA220" s="221">
        <f>'2.b-MTH2-HTH'!W$73</f>
        <v>0.73156498928758174</v>
      </c>
      <c r="AB220" s="221">
        <f>'2.b-MTH2-HTH'!X$73</f>
        <v>0.73156498928758174</v>
      </c>
      <c r="AC220" s="221">
        <f>'2.b-MTH2-HTH'!Y$73</f>
        <v>0.73156498928758174</v>
      </c>
      <c r="AD220" s="221">
        <f>'2.b-MTH2-HTH'!Z$73</f>
        <v>0.73156498928758174</v>
      </c>
      <c r="AE220" s="221">
        <f>'2.b-MTH2-HTH'!AA$73</f>
        <v>0.73156498928758174</v>
      </c>
      <c r="AF220" s="221">
        <f>'2.b-MTH2-HTH'!AB$73</f>
        <v>0.73156498928758174</v>
      </c>
      <c r="AG220" s="221">
        <f>'2.b-MTH2-HTH'!AC$73</f>
        <v>0.73156498928758174</v>
      </c>
      <c r="AH220" s="221">
        <f>'2.b-MTH2-HTH'!AD$73</f>
        <v>0.73156498928758174</v>
      </c>
      <c r="AI220" s="221">
        <f>'2.b-MTH2-HTH'!AE$73</f>
        <v>0.73156498928758185</v>
      </c>
      <c r="AJ220" s="221">
        <f>'2.b-MTH2-HTH'!AF$73</f>
        <v>0.73156498928758174</v>
      </c>
      <c r="AK220" s="221">
        <f>'2.b-MTH2-HTH'!AG$73</f>
        <v>0.73156498928758174</v>
      </c>
      <c r="AL220" s="221">
        <f>'2.b-MTH2-HTH'!AH$73</f>
        <v>0.73156498928758174</v>
      </c>
      <c r="AM220" s="221">
        <f>'2.b-MTH2-HTH'!AI$73</f>
        <v>0.73156498928758174</v>
      </c>
      <c r="AN220" s="221">
        <f>'2.b-MTH2-HTH'!AJ$73</f>
        <v>0.73156498928758174</v>
      </c>
      <c r="AO220" s="221">
        <f>'2.b-MTH2-HTH'!AK$73</f>
        <v>0.73156498928758174</v>
      </c>
      <c r="AP220" s="221">
        <f>'2.b-MTH2-HTH'!AL$73</f>
        <v>0.73156498928758174</v>
      </c>
      <c r="AQ220" s="221">
        <f>'2.b-MTH2-HTH'!AM$73</f>
        <v>0.73156498928758174</v>
      </c>
      <c r="AR220" s="221">
        <f>'2.b-MTH2-HTH'!AN$73</f>
        <v>0.73156498928758174</v>
      </c>
      <c r="AS220" s="221">
        <f>'2.b-MTH2-HTH'!AO$73</f>
        <v>0.73156498928758174</v>
      </c>
      <c r="AT220" s="221">
        <f>'2.b-MTH2-HTH'!AP$73</f>
        <v>0.73156498928758174</v>
      </c>
      <c r="AU220" s="221">
        <f>'2.b-MTH2-HTH'!AQ$73</f>
        <v>0.73156498928758174</v>
      </c>
      <c r="AV220" s="221">
        <f>'2.b-MTH2-HTH'!AR$73</f>
        <v>0.73156498928758174</v>
      </c>
      <c r="AW220" s="221">
        <f>'2.b-MTH2-HTH'!AS$73</f>
        <v>0.73156498928758174</v>
      </c>
      <c r="AX220" s="221">
        <f>'2.b-MTH2-HTH'!AT$73</f>
        <v>0.73156498928758174</v>
      </c>
      <c r="AY220" s="221">
        <f>'2.b-MTH2-HTH'!AU$73</f>
        <v>0.73156498928758174</v>
      </c>
      <c r="AZ220" s="221">
        <f>'2.b-MTH2-HTH'!AV$73</f>
        <v>0.73156498928758174</v>
      </c>
      <c r="BA220" s="221">
        <f>'2.b-MTH2-HTH'!AW$73</f>
        <v>0.73156498928758174</v>
      </c>
      <c r="BB220" s="221">
        <f>'2.b-MTH2-HTH'!AX$73</f>
        <v>0.73156498928758174</v>
      </c>
      <c r="BC220" s="221">
        <f>'2.b-MTH2-HTH'!AY$73</f>
        <v>0.73156498928758174</v>
      </c>
      <c r="BD220" s="221">
        <f>'2.b-MTH2-HTH'!AZ$73</f>
        <v>0.73156498928758174</v>
      </c>
      <c r="BE220" s="221">
        <f>'2.b-MTH2-HTH'!BA$73</f>
        <v>0.73156498928758174</v>
      </c>
      <c r="BF220" s="221">
        <f>'2.b-MTH2-HTH'!BB$73</f>
        <v>0.73156498928758174</v>
      </c>
      <c r="BG220" s="221">
        <f>'2.b-MTH2-HTH'!BC$73</f>
        <v>0.73156498928758174</v>
      </c>
      <c r="BH220" s="221">
        <f>'2.b-MTH2-HTH'!BD$73</f>
        <v>0.73156498928758174</v>
      </c>
    </row>
    <row r="221" spans="1:60" s="5" customFormat="1" ht="15">
      <c r="A221" s="4" t="s">
        <v>7</v>
      </c>
      <c r="B221" s="4" t="s">
        <v>93</v>
      </c>
      <c r="C221" s="4" t="s">
        <v>10</v>
      </c>
      <c r="D221" s="4"/>
      <c r="E221" s="4"/>
      <c r="F221" s="4" t="s">
        <v>11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>
        <v>33</v>
      </c>
      <c r="AD221" s="4">
        <v>42</v>
      </c>
      <c r="AE221" s="4">
        <v>31</v>
      </c>
      <c r="AF221" s="4">
        <v>2</v>
      </c>
      <c r="AG221" s="4">
        <v>3</v>
      </c>
      <c r="AH221" s="4">
        <v>4</v>
      </c>
      <c r="AI221" s="4">
        <v>4</v>
      </c>
      <c r="AJ221" s="4">
        <v>5</v>
      </c>
      <c r="AK221" s="4">
        <v>6</v>
      </c>
      <c r="AL221" s="4">
        <v>9</v>
      </c>
      <c r="AM221" s="4">
        <v>8</v>
      </c>
      <c r="AN221" s="4">
        <v>8</v>
      </c>
      <c r="AO221" s="4">
        <v>11</v>
      </c>
      <c r="AP221" s="4">
        <v>18</v>
      </c>
      <c r="AQ221" s="4">
        <v>21</v>
      </c>
      <c r="AR221" s="4">
        <v>115</v>
      </c>
      <c r="AS221" s="4">
        <v>76</v>
      </c>
      <c r="AT221" s="4">
        <v>84</v>
      </c>
      <c r="AU221" s="4">
        <v>95</v>
      </c>
      <c r="AV221" s="4">
        <v>105</v>
      </c>
      <c r="AW221" s="4">
        <v>96</v>
      </c>
      <c r="AX221" s="4">
        <v>103</v>
      </c>
      <c r="AY221" s="4">
        <v>107</v>
      </c>
      <c r="AZ221" s="4">
        <v>108</v>
      </c>
      <c r="BA221" s="4">
        <v>102</v>
      </c>
      <c r="BB221" s="4">
        <v>87</v>
      </c>
      <c r="BC221" s="4">
        <v>82</v>
      </c>
      <c r="BD221" s="4">
        <v>76</v>
      </c>
      <c r="BE221" s="4">
        <v>81</v>
      </c>
      <c r="BF221" s="4">
        <v>65</v>
      </c>
      <c r="BG221" s="4">
        <v>58</v>
      </c>
      <c r="BH221" s="4"/>
    </row>
    <row r="222" spans="1:60" s="5" customFormat="1" ht="15">
      <c r="A222" s="4" t="s">
        <v>7</v>
      </c>
      <c r="B222" s="4" t="s">
        <v>93</v>
      </c>
      <c r="C222" s="4" t="s">
        <v>10</v>
      </c>
      <c r="D222" s="4"/>
      <c r="E222" s="4"/>
      <c r="F222" s="4" t="s">
        <v>52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>
        <v>7.2871811858231199E-4</v>
      </c>
      <c r="AD222" s="4">
        <v>9.0347839180846305E-4</v>
      </c>
      <c r="AE222" s="4">
        <v>6.6205364770203297E-4</v>
      </c>
      <c r="AF222" s="6">
        <v>4.21505195051529E-5</v>
      </c>
      <c r="AG222" s="6">
        <v>6.3087502365781299E-5</v>
      </c>
      <c r="AH222" s="6">
        <v>8.1441514812175496E-5</v>
      </c>
      <c r="AI222" s="6">
        <v>7.3549692010664697E-5</v>
      </c>
      <c r="AJ222" s="6">
        <v>8.56208366868161E-5</v>
      </c>
      <c r="AK222" s="6">
        <v>9.8990298950702802E-5</v>
      </c>
      <c r="AL222" s="4">
        <v>1.4253361417734399E-4</v>
      </c>
      <c r="AM222" s="4">
        <v>1.25289732506421E-4</v>
      </c>
      <c r="AN222" s="4">
        <v>1.2833263819821001E-4</v>
      </c>
      <c r="AO222" s="4">
        <v>1.6739457945916299E-4</v>
      </c>
      <c r="AP222" s="4">
        <v>2.6136957658128598E-4</v>
      </c>
      <c r="AQ222" s="4">
        <v>3.03052168266109E-4</v>
      </c>
      <c r="AR222" s="4">
        <v>1.57052332568557E-3</v>
      </c>
      <c r="AS222" s="4">
        <v>9.7572248398402901E-4</v>
      </c>
      <c r="AT222" s="4">
        <v>1.04892485202667E-3</v>
      </c>
      <c r="AU222" s="4">
        <v>1.1112150844523501E-3</v>
      </c>
      <c r="AV222" s="4">
        <v>1.17195347902761E-3</v>
      </c>
      <c r="AW222" s="4">
        <v>1.05586168211964E-3</v>
      </c>
      <c r="AX222" s="4">
        <v>1.0727043605953E-3</v>
      </c>
      <c r="AY222" s="4">
        <v>1.07664288661039E-3</v>
      </c>
      <c r="AZ222" s="4">
        <v>1.0582425335110099E-3</v>
      </c>
      <c r="BA222" s="4">
        <v>1.0266733769501799E-3</v>
      </c>
      <c r="BB222" s="4">
        <v>8.5510408680780799E-4</v>
      </c>
      <c r="BC222" s="4">
        <v>8.3679446491075895E-4</v>
      </c>
      <c r="BD222" s="4">
        <v>8.3576180788475299E-4</v>
      </c>
      <c r="BE222" s="4">
        <v>8.7816301307487197E-4</v>
      </c>
      <c r="BF222" s="4">
        <v>7.3168535278490701E-4</v>
      </c>
      <c r="BG222" s="4">
        <v>6.8509331443420698E-4</v>
      </c>
      <c r="BH222" s="4"/>
    </row>
    <row r="223" spans="1:60" s="8" customFormat="1" ht="15">
      <c r="A223" s="36" t="s">
        <v>7</v>
      </c>
      <c r="B223" s="36" t="s">
        <v>93</v>
      </c>
      <c r="C223" s="36" t="s">
        <v>10</v>
      </c>
      <c r="D223" s="16" t="s">
        <v>107</v>
      </c>
      <c r="E223" s="16" t="s">
        <v>108</v>
      </c>
      <c r="F223" s="7" t="s">
        <v>12</v>
      </c>
      <c r="G223" s="219"/>
      <c r="H223" s="219"/>
      <c r="I223" s="219"/>
      <c r="J223" s="219"/>
      <c r="K223" s="219"/>
      <c r="L223" s="219"/>
      <c r="M223" s="219"/>
      <c r="N223" s="219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19"/>
      <c r="Z223" s="219"/>
      <c r="AA223" s="219"/>
      <c r="AB223" s="219"/>
      <c r="AC223" s="221">
        <v>0.34</v>
      </c>
      <c r="AD223" s="221">
        <v>0.34</v>
      </c>
      <c r="AE223" s="221">
        <v>0.34</v>
      </c>
      <c r="AF223" s="221">
        <v>0.34</v>
      </c>
      <c r="AG223" s="221">
        <v>0.34</v>
      </c>
      <c r="AH223" s="221">
        <v>0.34</v>
      </c>
      <c r="AI223" s="221">
        <v>0.34</v>
      </c>
      <c r="AJ223" s="221">
        <v>0.34</v>
      </c>
      <c r="AK223" s="221">
        <v>0.34</v>
      </c>
      <c r="AL223" s="221">
        <v>0.34</v>
      </c>
      <c r="AM223" s="221">
        <v>0.34</v>
      </c>
      <c r="AN223" s="221">
        <v>0.34</v>
      </c>
      <c r="AO223" s="221">
        <v>0.34</v>
      </c>
      <c r="AP223" s="221">
        <v>0.34</v>
      </c>
      <c r="AQ223" s="221">
        <v>0.34</v>
      </c>
      <c r="AR223" s="221">
        <v>0.34</v>
      </c>
      <c r="AS223" s="221">
        <v>0.34</v>
      </c>
      <c r="AT223" s="221">
        <v>0.34</v>
      </c>
      <c r="AU223" s="221">
        <v>0.34</v>
      </c>
      <c r="AV223" s="221">
        <v>0.34</v>
      </c>
      <c r="AW223" s="221">
        <v>0.34</v>
      </c>
      <c r="AX223" s="221">
        <v>0.34</v>
      </c>
      <c r="AY223" s="221">
        <v>0.34</v>
      </c>
      <c r="AZ223" s="221">
        <v>0.34</v>
      </c>
      <c r="BA223" s="221">
        <v>0.34</v>
      </c>
      <c r="BB223" s="221">
        <v>0.34</v>
      </c>
      <c r="BC223" s="221">
        <v>0.34</v>
      </c>
      <c r="BD223" s="221">
        <v>0.34</v>
      </c>
      <c r="BE223" s="221">
        <v>0.34</v>
      </c>
      <c r="BF223" s="221">
        <v>0.34</v>
      </c>
      <c r="BG223" s="221">
        <v>0.34</v>
      </c>
      <c r="BH223" s="221">
        <v>0.34</v>
      </c>
    </row>
    <row r="224" spans="1:60" s="8" customFormat="1" ht="15">
      <c r="A224" s="36" t="s">
        <v>7</v>
      </c>
      <c r="B224" s="36" t="s">
        <v>93</v>
      </c>
      <c r="C224" s="36" t="s">
        <v>10</v>
      </c>
      <c r="D224" s="16" t="s">
        <v>107</v>
      </c>
      <c r="E224" s="16" t="s">
        <v>108</v>
      </c>
      <c r="F224" s="7" t="s">
        <v>13</v>
      </c>
      <c r="G224" s="219"/>
      <c r="H224" s="219"/>
      <c r="I224" s="219"/>
      <c r="J224" s="219"/>
      <c r="K224" s="219"/>
      <c r="L224" s="219"/>
      <c r="M224" s="219"/>
      <c r="N224" s="219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19"/>
      <c r="Z224" s="219"/>
      <c r="AA224" s="219"/>
      <c r="AB224" s="219"/>
      <c r="AC224" s="221">
        <f>'2.b-MTH2-HTH'!Y$60</f>
        <v>0.42718388736326346</v>
      </c>
      <c r="AD224" s="221">
        <f>'2.b-MTH2-HTH'!Z$60</f>
        <v>0.43090333569013051</v>
      </c>
      <c r="AE224" s="221">
        <f>'2.b-MTH2-HTH'!AA$60</f>
        <v>0.43731957379166619</v>
      </c>
      <c r="AF224" s="221">
        <f>'2.b-MTH2-HTH'!AB$60</f>
        <v>0.43403056707977594</v>
      </c>
      <c r="AG224" s="221">
        <f>'2.b-MTH2-HTH'!AC$60</f>
        <v>0.43611792365164642</v>
      </c>
      <c r="AH224" s="221">
        <f>'2.b-MTH2-HTH'!AD$60</f>
        <v>0.44774002617765807</v>
      </c>
      <c r="AI224" s="221">
        <f>'2.b-MTH2-HTH'!AE$60</f>
        <v>0.45928152601857686</v>
      </c>
      <c r="AJ224" s="221">
        <f>'2.b-MTH2-HTH'!AF$60</f>
        <v>0.45871837984852454</v>
      </c>
      <c r="AK224" s="221">
        <f>'2.b-MTH2-HTH'!AG$60</f>
        <v>0.47253270654066276</v>
      </c>
      <c r="AL224" s="221">
        <f>'2.b-MTH2-HTH'!AH$60</f>
        <v>0.4833633944813277</v>
      </c>
      <c r="AM224" s="221">
        <f>'2.b-MTH2-HTH'!AI$60</f>
        <v>0.4938596728161313</v>
      </c>
      <c r="AN224" s="221">
        <f>'2.b-MTH2-HTH'!AJ$60</f>
        <v>0.50009127836262857</v>
      </c>
      <c r="AO224" s="221">
        <f>'2.b-MTH2-HTH'!AK$60</f>
        <v>0.50828722629320966</v>
      </c>
      <c r="AP224" s="221">
        <f>'2.b-MTH2-HTH'!AL$60</f>
        <v>0.50952544559500845</v>
      </c>
      <c r="AQ224" s="221">
        <f>'2.b-MTH2-HTH'!AM$60</f>
        <v>0.52265149277349654</v>
      </c>
      <c r="AR224" s="221">
        <f>'2.b-MTH2-HTH'!AN$60</f>
        <v>0.52495202377414851</v>
      </c>
      <c r="AS224" s="221">
        <f>'2.b-MTH2-HTH'!AO$60</f>
        <v>0.53687106996244194</v>
      </c>
      <c r="AT224" s="221">
        <f>'2.b-MTH2-HTH'!AP$60</f>
        <v>0.53220331018778944</v>
      </c>
      <c r="AU224" s="221">
        <f>'2.b-MTH2-HTH'!AQ$60</f>
        <v>0.54099447518753085</v>
      </c>
      <c r="AV224" s="221">
        <f>'2.b-MTH2-HTH'!AR$60</f>
        <v>0.54069399515463346</v>
      </c>
      <c r="AW224" s="221">
        <f>'2.b-MTH2-HTH'!AS$60</f>
        <v>0.55120071864467934</v>
      </c>
      <c r="AX224" s="221">
        <f>'2.b-MTH2-HTH'!AT$60</f>
        <v>0.55975183037132925</v>
      </c>
      <c r="AY224" s="221">
        <f>'2.b-MTH2-HTH'!AU$60</f>
        <v>0.56497102100313534</v>
      </c>
      <c r="AZ224" s="221">
        <f>'2.b-MTH2-HTH'!AV$60</f>
        <v>0.56927952895042322</v>
      </c>
      <c r="BA224" s="221">
        <f>'2.b-MTH2-HTH'!AW$60</f>
        <v>0.57450751000950395</v>
      </c>
      <c r="BB224" s="221">
        <f>'2.b-MTH2-HTH'!AX$60</f>
        <v>0.57781775890094389</v>
      </c>
      <c r="BC224" s="221">
        <f>'2.b-MTH2-HTH'!AY$60</f>
        <v>0.57451595766849639</v>
      </c>
      <c r="BD224" s="221">
        <f>'2.b-MTH2-HTH'!AZ$60</f>
        <v>0.5749549285103237</v>
      </c>
      <c r="BE224" s="221">
        <f>'2.b-MTH2-HTH'!BA$60</f>
        <v>0.5807407629223017</v>
      </c>
      <c r="BF224" s="221">
        <f>'2.b-MTH2-HTH'!BB$60</f>
        <v>0.5810223934986205</v>
      </c>
      <c r="BG224" s="221">
        <f>'2.b-MTH2-HTH'!BC$60</f>
        <v>0.59258989819671504</v>
      </c>
      <c r="BH224" s="221">
        <f>'2.b-MTH2-HTH'!BD$60</f>
        <v>0.58065161948797872</v>
      </c>
    </row>
    <row r="225" spans="1:60" s="8" customFormat="1" ht="15">
      <c r="A225" s="36" t="s">
        <v>7</v>
      </c>
      <c r="B225" s="36" t="s">
        <v>93</v>
      </c>
      <c r="C225" s="36" t="s">
        <v>10</v>
      </c>
      <c r="D225" s="16" t="s">
        <v>107</v>
      </c>
      <c r="E225" s="16" t="s">
        <v>108</v>
      </c>
      <c r="F225" s="7" t="s">
        <v>14</v>
      </c>
      <c r="G225" s="219"/>
      <c r="H225" s="219"/>
      <c r="I225" s="219"/>
      <c r="J225" s="219"/>
      <c r="K225" s="219"/>
      <c r="L225" s="219"/>
      <c r="M225" s="219"/>
      <c r="N225" s="219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19"/>
      <c r="Z225" s="219"/>
      <c r="AA225" s="219"/>
      <c r="AB225" s="219"/>
      <c r="AC225" s="221">
        <f>'2.b-MTH2-HTH'!Y$61</f>
        <v>0.3911634117171473</v>
      </c>
      <c r="AD225" s="221">
        <f>'2.b-MTH2-HTH'!Z$61</f>
        <v>0.3911634117171473</v>
      </c>
      <c r="AE225" s="221">
        <f>'2.b-MTH2-HTH'!AA$61</f>
        <v>0.3911634117171473</v>
      </c>
      <c r="AF225" s="221">
        <f>'2.b-MTH2-HTH'!AB$61</f>
        <v>0.3911634117171473</v>
      </c>
      <c r="AG225" s="221">
        <f>'2.b-MTH2-HTH'!AC$61</f>
        <v>0.3911634117171473</v>
      </c>
      <c r="AH225" s="221">
        <f>'2.b-MTH2-HTH'!AD$61</f>
        <v>0.3911634117171473</v>
      </c>
      <c r="AI225" s="221">
        <f>'2.b-MTH2-HTH'!AE$61</f>
        <v>0.39116341171714736</v>
      </c>
      <c r="AJ225" s="221">
        <f>'2.b-MTH2-HTH'!AF$61</f>
        <v>0.3911634117171473</v>
      </c>
      <c r="AK225" s="221">
        <f>'2.b-MTH2-HTH'!AG$61</f>
        <v>0.3911634117171473</v>
      </c>
      <c r="AL225" s="221">
        <f>'2.b-MTH2-HTH'!AH$61</f>
        <v>0.3911634117171473</v>
      </c>
      <c r="AM225" s="221">
        <f>'2.b-MTH2-HTH'!AI$61</f>
        <v>0.3911634117171473</v>
      </c>
      <c r="AN225" s="221">
        <f>'2.b-MTH2-HTH'!AJ$61</f>
        <v>0.3911634117171473</v>
      </c>
      <c r="AO225" s="221">
        <f>'2.b-MTH2-HTH'!AK$61</f>
        <v>0.3911634117171473</v>
      </c>
      <c r="AP225" s="221">
        <f>'2.b-MTH2-HTH'!AL$61</f>
        <v>0.3911634117171473</v>
      </c>
      <c r="AQ225" s="221">
        <f>'2.b-MTH2-HTH'!AM$61</f>
        <v>0.3911634117171473</v>
      </c>
      <c r="AR225" s="221">
        <f>'2.b-MTH2-HTH'!AN$61</f>
        <v>0.3911634117171473</v>
      </c>
      <c r="AS225" s="221">
        <f>'2.b-MTH2-HTH'!AO$61</f>
        <v>0.3911634117171473</v>
      </c>
      <c r="AT225" s="221">
        <f>'2.b-MTH2-HTH'!AP$61</f>
        <v>0.3911634117171473</v>
      </c>
      <c r="AU225" s="221">
        <f>'2.b-MTH2-HTH'!AQ$61</f>
        <v>0.3911634117171473</v>
      </c>
      <c r="AV225" s="221">
        <f>'2.b-MTH2-HTH'!AR$61</f>
        <v>0.3911634117171473</v>
      </c>
      <c r="AW225" s="221">
        <f>'2.b-MTH2-HTH'!AS$61</f>
        <v>0.3911634117171473</v>
      </c>
      <c r="AX225" s="221">
        <f>'2.b-MTH2-HTH'!AT$61</f>
        <v>0.3911634117171473</v>
      </c>
      <c r="AY225" s="221">
        <f>'2.b-MTH2-HTH'!AU$61</f>
        <v>0.3911634117171473</v>
      </c>
      <c r="AZ225" s="221">
        <f>'2.b-MTH2-HTH'!AV$61</f>
        <v>0.3911634117171473</v>
      </c>
      <c r="BA225" s="221">
        <f>'2.b-MTH2-HTH'!AW$61</f>
        <v>0.3911634117171473</v>
      </c>
      <c r="BB225" s="221">
        <f>'2.b-MTH2-HTH'!AX$61</f>
        <v>0.3911634117171473</v>
      </c>
      <c r="BC225" s="221">
        <f>'2.b-MTH2-HTH'!AY$61</f>
        <v>0.3911634117171473</v>
      </c>
      <c r="BD225" s="221">
        <f>'2.b-MTH2-HTH'!AZ$61</f>
        <v>0.3911634117171473</v>
      </c>
      <c r="BE225" s="221">
        <f>'2.b-MTH2-HTH'!BA$61</f>
        <v>0.3911634117171473</v>
      </c>
      <c r="BF225" s="221">
        <f>'2.b-MTH2-HTH'!BB$61</f>
        <v>0.3911634117171473</v>
      </c>
      <c r="BG225" s="221">
        <f>'2.b-MTH2-HTH'!BC$61</f>
        <v>0.3911634117171473</v>
      </c>
      <c r="BH225" s="221">
        <f>'2.b-MTH2-HTH'!BD$61</f>
        <v>0.3911634117171473</v>
      </c>
    </row>
    <row r="226" spans="1:60" s="8" customFormat="1" ht="15">
      <c r="A226" s="36" t="s">
        <v>7</v>
      </c>
      <c r="B226" s="36" t="s">
        <v>93</v>
      </c>
      <c r="C226" s="36" t="s">
        <v>10</v>
      </c>
      <c r="D226" s="16" t="s">
        <v>97</v>
      </c>
      <c r="E226" s="16" t="s">
        <v>98</v>
      </c>
      <c r="F226" s="7" t="s">
        <v>12</v>
      </c>
      <c r="G226" s="219"/>
      <c r="H226" s="219"/>
      <c r="I226" s="219"/>
      <c r="J226" s="219"/>
      <c r="K226" s="219"/>
      <c r="L226" s="219"/>
      <c r="M226" s="219"/>
      <c r="N226" s="219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19"/>
      <c r="Z226" s="219"/>
      <c r="AA226" s="219"/>
      <c r="AB226" s="219"/>
      <c r="AC226" s="221">
        <v>0.33</v>
      </c>
      <c r="AD226" s="221">
        <v>0.33</v>
      </c>
      <c r="AE226" s="221">
        <v>0.33</v>
      </c>
      <c r="AF226" s="221">
        <v>0.33</v>
      </c>
      <c r="AG226" s="221">
        <v>0.33</v>
      </c>
      <c r="AH226" s="221">
        <v>0.33</v>
      </c>
      <c r="AI226" s="221">
        <v>0.33</v>
      </c>
      <c r="AJ226" s="221">
        <v>0.33</v>
      </c>
      <c r="AK226" s="221">
        <v>0.33</v>
      </c>
      <c r="AL226" s="221">
        <v>0.33</v>
      </c>
      <c r="AM226" s="221">
        <v>0.33</v>
      </c>
      <c r="AN226" s="221">
        <v>0.33</v>
      </c>
      <c r="AO226" s="221">
        <v>0.33</v>
      </c>
      <c r="AP226" s="221">
        <v>0.33</v>
      </c>
      <c r="AQ226" s="221">
        <v>0.33</v>
      </c>
      <c r="AR226" s="221">
        <v>0.33</v>
      </c>
      <c r="AS226" s="221">
        <v>0.33</v>
      </c>
      <c r="AT226" s="221">
        <v>0.33</v>
      </c>
      <c r="AU226" s="221">
        <v>0.33</v>
      </c>
      <c r="AV226" s="221">
        <v>0.33</v>
      </c>
      <c r="AW226" s="221">
        <v>0.33</v>
      </c>
      <c r="AX226" s="221">
        <v>0.33</v>
      </c>
      <c r="AY226" s="221">
        <v>0.33</v>
      </c>
      <c r="AZ226" s="221">
        <v>0.33</v>
      </c>
      <c r="BA226" s="221">
        <v>0.33</v>
      </c>
      <c r="BB226" s="221">
        <v>0.33</v>
      </c>
      <c r="BC226" s="221">
        <v>0.33</v>
      </c>
      <c r="BD226" s="221">
        <v>0.33</v>
      </c>
      <c r="BE226" s="221">
        <v>0.33</v>
      </c>
      <c r="BF226" s="221">
        <v>0.33</v>
      </c>
      <c r="BG226" s="221">
        <v>0.33</v>
      </c>
      <c r="BH226" s="221">
        <v>0.33</v>
      </c>
    </row>
    <row r="227" spans="1:60" s="8" customFormat="1" ht="15">
      <c r="A227" s="36" t="s">
        <v>7</v>
      </c>
      <c r="B227" s="36" t="s">
        <v>93</v>
      </c>
      <c r="C227" s="36" t="s">
        <v>10</v>
      </c>
      <c r="D227" s="16" t="s">
        <v>97</v>
      </c>
      <c r="E227" s="16" t="s">
        <v>98</v>
      </c>
      <c r="F227" s="7" t="s">
        <v>13</v>
      </c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21">
        <f>'2.b-MTH2-HTH'!Y$66</f>
        <v>0.42718388736326346</v>
      </c>
      <c r="AD227" s="221">
        <f>'2.b-MTH2-HTH'!Z$66</f>
        <v>0.43090333569013051</v>
      </c>
      <c r="AE227" s="221">
        <f>'2.b-MTH2-HTH'!AA$66</f>
        <v>0.43731957379166619</v>
      </c>
      <c r="AF227" s="221">
        <f>'2.b-MTH2-HTH'!AB$66</f>
        <v>0.43403056707977594</v>
      </c>
      <c r="AG227" s="221">
        <f>'2.b-MTH2-HTH'!AC$66</f>
        <v>0.43611792365164642</v>
      </c>
      <c r="AH227" s="221">
        <f>'2.b-MTH2-HTH'!AD$66</f>
        <v>0.44774002617765807</v>
      </c>
      <c r="AI227" s="221">
        <f>'2.b-MTH2-HTH'!AE$66</f>
        <v>0.45928152601857686</v>
      </c>
      <c r="AJ227" s="221">
        <f>'2.b-MTH2-HTH'!AF$66</f>
        <v>0.45871837984852454</v>
      </c>
      <c r="AK227" s="221">
        <f>'2.b-MTH2-HTH'!AG$66</f>
        <v>0.47253270654066276</v>
      </c>
      <c r="AL227" s="221">
        <f>'2.b-MTH2-HTH'!AH$66</f>
        <v>0.4833633944813277</v>
      </c>
      <c r="AM227" s="221">
        <f>'2.b-MTH2-HTH'!AI$66</f>
        <v>0.4938596728161313</v>
      </c>
      <c r="AN227" s="221">
        <f>'2.b-MTH2-HTH'!AJ$66</f>
        <v>0.50009127836262857</v>
      </c>
      <c r="AO227" s="221">
        <f>'2.b-MTH2-HTH'!AK$66</f>
        <v>0.50828722629320966</v>
      </c>
      <c r="AP227" s="221">
        <f>'2.b-MTH2-HTH'!AL$66</f>
        <v>0.50952544559500845</v>
      </c>
      <c r="AQ227" s="221">
        <f>'2.b-MTH2-HTH'!AM$66</f>
        <v>0.52265149277349654</v>
      </c>
      <c r="AR227" s="221">
        <f>'2.b-MTH2-HTH'!AN$66</f>
        <v>0.52495202377414851</v>
      </c>
      <c r="AS227" s="221">
        <f>'2.b-MTH2-HTH'!AO$66</f>
        <v>0.53687106996244194</v>
      </c>
      <c r="AT227" s="221">
        <f>'2.b-MTH2-HTH'!AP$66</f>
        <v>0.53220331018778944</v>
      </c>
      <c r="AU227" s="221">
        <f>'2.b-MTH2-HTH'!AQ$66</f>
        <v>0.54099447518753085</v>
      </c>
      <c r="AV227" s="221">
        <f>'2.b-MTH2-HTH'!AR$66</f>
        <v>0.54069399515463346</v>
      </c>
      <c r="AW227" s="221">
        <f>'2.b-MTH2-HTH'!AS$66</f>
        <v>0.55120071864467934</v>
      </c>
      <c r="AX227" s="221">
        <f>'2.b-MTH2-HTH'!AT$66</f>
        <v>0.55975183037132925</v>
      </c>
      <c r="AY227" s="221">
        <f>'2.b-MTH2-HTH'!AU$66</f>
        <v>0.56497102100313534</v>
      </c>
      <c r="AZ227" s="221">
        <f>'2.b-MTH2-HTH'!AV$66</f>
        <v>0.56927952895042322</v>
      </c>
      <c r="BA227" s="221">
        <f>'2.b-MTH2-HTH'!AW$66</f>
        <v>0.57450751000950395</v>
      </c>
      <c r="BB227" s="221">
        <f>'2.b-MTH2-HTH'!AX$66</f>
        <v>0.57781775890094389</v>
      </c>
      <c r="BC227" s="221">
        <f>'2.b-MTH2-HTH'!AY$66</f>
        <v>0.57451595766849639</v>
      </c>
      <c r="BD227" s="221">
        <f>'2.b-MTH2-HTH'!AZ$66</f>
        <v>0.5749549285103237</v>
      </c>
      <c r="BE227" s="221">
        <f>'2.b-MTH2-HTH'!BA$66</f>
        <v>0.5807407629223017</v>
      </c>
      <c r="BF227" s="221">
        <f>'2.b-MTH2-HTH'!BB$66</f>
        <v>0.5810223934986205</v>
      </c>
      <c r="BG227" s="221">
        <f>'2.b-MTH2-HTH'!BC$66</f>
        <v>0.59258989819671504</v>
      </c>
      <c r="BH227" s="221">
        <f>'2.b-MTH2-HTH'!BD$66</f>
        <v>0.58065161948797872</v>
      </c>
    </row>
    <row r="228" spans="1:60" s="8" customFormat="1" ht="15">
      <c r="A228" s="36" t="s">
        <v>7</v>
      </c>
      <c r="B228" s="36" t="s">
        <v>93</v>
      </c>
      <c r="C228" s="36" t="s">
        <v>10</v>
      </c>
      <c r="D228" s="16" t="s">
        <v>97</v>
      </c>
      <c r="E228" s="16" t="s">
        <v>98</v>
      </c>
      <c r="F228" s="7" t="s">
        <v>14</v>
      </c>
      <c r="G228" s="219"/>
      <c r="H228" s="219"/>
      <c r="I228" s="219"/>
      <c r="J228" s="219"/>
      <c r="K228" s="219"/>
      <c r="L228" s="219"/>
      <c r="M228" s="219"/>
      <c r="N228" s="219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19"/>
      <c r="Z228" s="219"/>
      <c r="AA228" s="219"/>
      <c r="AB228" s="219"/>
      <c r="AC228" s="221">
        <f>'2.b-MTH2-HTH'!Y$67</f>
        <v>0.67007841522529721</v>
      </c>
      <c r="AD228" s="221">
        <f>'2.b-MTH2-HTH'!Z$67</f>
        <v>0.67007841522529721</v>
      </c>
      <c r="AE228" s="221">
        <f>'2.b-MTH2-HTH'!AA$67</f>
        <v>0.67007841522529721</v>
      </c>
      <c r="AF228" s="221">
        <f>'2.b-MTH2-HTH'!AB$67</f>
        <v>0.6700784152252971</v>
      </c>
      <c r="AG228" s="221">
        <f>'2.b-MTH2-HTH'!AC$67</f>
        <v>0.67007841522529721</v>
      </c>
      <c r="AH228" s="221">
        <f>'2.b-MTH2-HTH'!AD$67</f>
        <v>0.67007841522529721</v>
      </c>
      <c r="AI228" s="221">
        <f>'2.b-MTH2-HTH'!AE$67</f>
        <v>0.67007841522529721</v>
      </c>
      <c r="AJ228" s="221">
        <f>'2.b-MTH2-HTH'!AF$67</f>
        <v>0.67007841522529721</v>
      </c>
      <c r="AK228" s="221">
        <f>'2.b-MTH2-HTH'!AG$67</f>
        <v>0.67007841522529732</v>
      </c>
      <c r="AL228" s="221">
        <f>'2.b-MTH2-HTH'!AH$67</f>
        <v>0.67007841522529721</v>
      </c>
      <c r="AM228" s="221">
        <f>'2.b-MTH2-HTH'!AI$67</f>
        <v>0.67007841522529721</v>
      </c>
      <c r="AN228" s="221">
        <f>'2.b-MTH2-HTH'!AJ$67</f>
        <v>0.67007841522529721</v>
      </c>
      <c r="AO228" s="221">
        <f>'2.b-MTH2-HTH'!AK$67</f>
        <v>0.67007841522529721</v>
      </c>
      <c r="AP228" s="221">
        <f>'2.b-MTH2-HTH'!AL$67</f>
        <v>0.67007841522529721</v>
      </c>
      <c r="AQ228" s="221">
        <f>'2.b-MTH2-HTH'!AM$67</f>
        <v>0.67007841522529721</v>
      </c>
      <c r="AR228" s="221">
        <f>'2.b-MTH2-HTH'!AN$67</f>
        <v>0.67007841522529721</v>
      </c>
      <c r="AS228" s="221">
        <f>'2.b-MTH2-HTH'!AO$67</f>
        <v>0.67007841522529721</v>
      </c>
      <c r="AT228" s="221">
        <f>'2.b-MTH2-HTH'!AP$67</f>
        <v>0.67007841522529721</v>
      </c>
      <c r="AU228" s="221">
        <f>'2.b-MTH2-HTH'!AQ$67</f>
        <v>0.67007841522529721</v>
      </c>
      <c r="AV228" s="221">
        <f>'2.b-MTH2-HTH'!AR$67</f>
        <v>0.67007841522529721</v>
      </c>
      <c r="AW228" s="221">
        <f>'2.b-MTH2-HTH'!AS$67</f>
        <v>0.67007841522529721</v>
      </c>
      <c r="AX228" s="221">
        <f>'2.b-MTH2-HTH'!AT$67</f>
        <v>0.67007841522529721</v>
      </c>
      <c r="AY228" s="221">
        <f>'2.b-MTH2-HTH'!AU$67</f>
        <v>0.67007841522529721</v>
      </c>
      <c r="AZ228" s="221">
        <f>'2.b-MTH2-HTH'!AV$67</f>
        <v>0.67007841522529721</v>
      </c>
      <c r="BA228" s="221">
        <f>'2.b-MTH2-HTH'!AW$67</f>
        <v>0.67007841522529721</v>
      </c>
      <c r="BB228" s="221">
        <f>'2.b-MTH2-HTH'!AX$67</f>
        <v>0.67007841522529721</v>
      </c>
      <c r="BC228" s="221">
        <f>'2.b-MTH2-HTH'!AY$67</f>
        <v>0.67007841522529721</v>
      </c>
      <c r="BD228" s="221">
        <f>'2.b-MTH2-HTH'!AZ$67</f>
        <v>0.67007841522529721</v>
      </c>
      <c r="BE228" s="221">
        <f>'2.b-MTH2-HTH'!BA$67</f>
        <v>0.67007841522529721</v>
      </c>
      <c r="BF228" s="221">
        <f>'2.b-MTH2-HTH'!BB$67</f>
        <v>0.67007841522529721</v>
      </c>
      <c r="BG228" s="221">
        <f>'2.b-MTH2-HTH'!BC$67</f>
        <v>0.67007841522529721</v>
      </c>
      <c r="BH228" s="221">
        <f>'2.b-MTH2-HTH'!BD$67</f>
        <v>0.67007841522529721</v>
      </c>
    </row>
    <row r="229" spans="1:60" s="8" customFormat="1" ht="15">
      <c r="A229" s="36" t="s">
        <v>7</v>
      </c>
      <c r="B229" s="36" t="s">
        <v>93</v>
      </c>
      <c r="C229" s="36" t="s">
        <v>10</v>
      </c>
      <c r="D229" s="18" t="s">
        <v>401</v>
      </c>
      <c r="E229" s="18" t="s">
        <v>402</v>
      </c>
      <c r="F229" s="7" t="s">
        <v>12</v>
      </c>
      <c r="G229" s="219"/>
      <c r="H229" s="219"/>
      <c r="I229" s="219"/>
      <c r="J229" s="219"/>
      <c r="K229" s="219"/>
      <c r="L229" s="219"/>
      <c r="M229" s="219"/>
      <c r="N229" s="219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19"/>
      <c r="Z229" s="219"/>
      <c r="AA229" s="219"/>
      <c r="AB229" s="219"/>
      <c r="AC229" s="221">
        <v>0.33</v>
      </c>
      <c r="AD229" s="221">
        <v>0.33</v>
      </c>
      <c r="AE229" s="221">
        <v>0.33</v>
      </c>
      <c r="AF229" s="221">
        <v>0.33</v>
      </c>
      <c r="AG229" s="221">
        <v>0.33</v>
      </c>
      <c r="AH229" s="221">
        <v>0.33</v>
      </c>
      <c r="AI229" s="221">
        <v>0.33</v>
      </c>
      <c r="AJ229" s="221">
        <v>0.33</v>
      </c>
      <c r="AK229" s="221">
        <v>0.33</v>
      </c>
      <c r="AL229" s="221">
        <v>0.33</v>
      </c>
      <c r="AM229" s="221">
        <v>0.33</v>
      </c>
      <c r="AN229" s="221">
        <v>0.33</v>
      </c>
      <c r="AO229" s="221">
        <v>0.33</v>
      </c>
      <c r="AP229" s="221">
        <v>0.33</v>
      </c>
      <c r="AQ229" s="221">
        <v>0.33</v>
      </c>
      <c r="AR229" s="221">
        <v>0.33</v>
      </c>
      <c r="AS229" s="221">
        <v>0.33</v>
      </c>
      <c r="AT229" s="221">
        <v>0.33</v>
      </c>
      <c r="AU229" s="221">
        <v>0.33</v>
      </c>
      <c r="AV229" s="221">
        <v>0.33</v>
      </c>
      <c r="AW229" s="221">
        <v>0.33</v>
      </c>
      <c r="AX229" s="221">
        <v>0.33</v>
      </c>
      <c r="AY229" s="221">
        <v>0.33</v>
      </c>
      <c r="AZ229" s="221">
        <v>0.33</v>
      </c>
      <c r="BA229" s="221">
        <v>0.33</v>
      </c>
      <c r="BB229" s="221">
        <v>0.33</v>
      </c>
      <c r="BC229" s="221">
        <v>0.33</v>
      </c>
      <c r="BD229" s="221">
        <v>0.33</v>
      </c>
      <c r="BE229" s="221">
        <v>0.33</v>
      </c>
      <c r="BF229" s="221">
        <v>0.33</v>
      </c>
      <c r="BG229" s="221">
        <v>0.33</v>
      </c>
      <c r="BH229" s="221">
        <v>0.33</v>
      </c>
    </row>
    <row r="230" spans="1:60" s="8" customFormat="1" ht="15">
      <c r="A230" s="36" t="s">
        <v>7</v>
      </c>
      <c r="B230" s="36" t="s">
        <v>93</v>
      </c>
      <c r="C230" s="36" t="s">
        <v>10</v>
      </c>
      <c r="D230" s="18" t="s">
        <v>401</v>
      </c>
      <c r="E230" s="18" t="s">
        <v>402</v>
      </c>
      <c r="F230" s="7" t="s">
        <v>13</v>
      </c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21">
        <f>'2.b-MTH2-HTH'!Y$72</f>
        <v>0.42718388736326346</v>
      </c>
      <c r="AD230" s="221">
        <f>'2.b-MTH2-HTH'!Z$72</f>
        <v>0.43090333569013051</v>
      </c>
      <c r="AE230" s="221">
        <f>'2.b-MTH2-HTH'!AA$72</f>
        <v>0.43731957379166619</v>
      </c>
      <c r="AF230" s="221">
        <f>'2.b-MTH2-HTH'!AB$72</f>
        <v>0.43403056707977594</v>
      </c>
      <c r="AG230" s="221">
        <f>'2.b-MTH2-HTH'!AC$72</f>
        <v>0.43611792365164642</v>
      </c>
      <c r="AH230" s="221">
        <f>'2.b-MTH2-HTH'!AD$72</f>
        <v>0.44774002617765807</v>
      </c>
      <c r="AI230" s="221">
        <f>'2.b-MTH2-HTH'!AE$72</f>
        <v>0.45928152601857686</v>
      </c>
      <c r="AJ230" s="221">
        <f>'2.b-MTH2-HTH'!AF$72</f>
        <v>0.45871837984852454</v>
      </c>
      <c r="AK230" s="221">
        <f>'2.b-MTH2-HTH'!AG$72</f>
        <v>0.47253270654066276</v>
      </c>
      <c r="AL230" s="221">
        <f>'2.b-MTH2-HTH'!AH$72</f>
        <v>0.4833633944813277</v>
      </c>
      <c r="AM230" s="221">
        <f>'2.b-MTH2-HTH'!AI$72</f>
        <v>0.4938596728161313</v>
      </c>
      <c r="AN230" s="221">
        <f>'2.b-MTH2-HTH'!AJ$72</f>
        <v>0.50009127836262857</v>
      </c>
      <c r="AO230" s="221">
        <f>'2.b-MTH2-HTH'!AK$72</f>
        <v>0.50828722629320966</v>
      </c>
      <c r="AP230" s="221">
        <f>'2.b-MTH2-HTH'!AL$72</f>
        <v>0.50952544559500845</v>
      </c>
      <c r="AQ230" s="221">
        <f>'2.b-MTH2-HTH'!AM$72</f>
        <v>0.52265149277349654</v>
      </c>
      <c r="AR230" s="221">
        <f>'2.b-MTH2-HTH'!AN$72</f>
        <v>0.52495202377414851</v>
      </c>
      <c r="AS230" s="221">
        <f>'2.b-MTH2-HTH'!AO$72</f>
        <v>0.53687106996244194</v>
      </c>
      <c r="AT230" s="221">
        <f>'2.b-MTH2-HTH'!AP$72</f>
        <v>0.53220331018778944</v>
      </c>
      <c r="AU230" s="221">
        <f>'2.b-MTH2-HTH'!AQ$72</f>
        <v>0.54099447518753085</v>
      </c>
      <c r="AV230" s="221">
        <f>'2.b-MTH2-HTH'!AR$72</f>
        <v>0.54069399515463346</v>
      </c>
      <c r="AW230" s="221">
        <f>'2.b-MTH2-HTH'!AS$72</f>
        <v>0.55120071864467934</v>
      </c>
      <c r="AX230" s="221">
        <f>'2.b-MTH2-HTH'!AT$72</f>
        <v>0.55975183037132925</v>
      </c>
      <c r="AY230" s="221">
        <f>'2.b-MTH2-HTH'!AU$72</f>
        <v>0.56497102100313534</v>
      </c>
      <c r="AZ230" s="221">
        <f>'2.b-MTH2-HTH'!AV$72</f>
        <v>0.56927952895042322</v>
      </c>
      <c r="BA230" s="221">
        <f>'2.b-MTH2-HTH'!AW$72</f>
        <v>0.57450751000950395</v>
      </c>
      <c r="BB230" s="221">
        <f>'2.b-MTH2-HTH'!AX$72</f>
        <v>0.57781775890094389</v>
      </c>
      <c r="BC230" s="221">
        <f>'2.b-MTH2-HTH'!AY$72</f>
        <v>0.57451595766849639</v>
      </c>
      <c r="BD230" s="221">
        <f>'2.b-MTH2-HTH'!AZ$72</f>
        <v>0.5749549285103237</v>
      </c>
      <c r="BE230" s="221">
        <f>'2.b-MTH2-HTH'!BA$72</f>
        <v>0.5807407629223017</v>
      </c>
      <c r="BF230" s="221">
        <f>'2.b-MTH2-HTH'!BB$72</f>
        <v>0.5810223934986205</v>
      </c>
      <c r="BG230" s="221">
        <f>'2.b-MTH2-HTH'!BC$72</f>
        <v>0.59258989819671504</v>
      </c>
      <c r="BH230" s="221">
        <f>'2.b-MTH2-HTH'!BD$72</f>
        <v>0.58065161948797872</v>
      </c>
    </row>
    <row r="231" spans="1:60" s="8" customFormat="1" ht="15">
      <c r="A231" s="36" t="s">
        <v>7</v>
      </c>
      <c r="B231" s="36" t="s">
        <v>93</v>
      </c>
      <c r="C231" s="36" t="s">
        <v>10</v>
      </c>
      <c r="D231" s="18" t="s">
        <v>401</v>
      </c>
      <c r="E231" s="18" t="s">
        <v>402</v>
      </c>
      <c r="F231" s="7" t="s">
        <v>14</v>
      </c>
      <c r="G231" s="219"/>
      <c r="H231" s="219"/>
      <c r="I231" s="219"/>
      <c r="J231" s="219"/>
      <c r="K231" s="219"/>
      <c r="L231" s="219"/>
      <c r="M231" s="219"/>
      <c r="N231" s="219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19"/>
      <c r="Z231" s="219"/>
      <c r="AA231" s="219"/>
      <c r="AB231" s="219"/>
      <c r="AC231" s="221">
        <f>'2.b-MTH2-HTH'!Y$73</f>
        <v>0.73156498928758174</v>
      </c>
      <c r="AD231" s="221">
        <f>'2.b-MTH2-HTH'!Z$73</f>
        <v>0.73156498928758174</v>
      </c>
      <c r="AE231" s="221">
        <f>'2.b-MTH2-HTH'!AA$73</f>
        <v>0.73156498928758174</v>
      </c>
      <c r="AF231" s="221">
        <f>'2.b-MTH2-HTH'!AB$73</f>
        <v>0.73156498928758174</v>
      </c>
      <c r="AG231" s="221">
        <f>'2.b-MTH2-HTH'!AC$73</f>
        <v>0.73156498928758174</v>
      </c>
      <c r="AH231" s="221">
        <f>'2.b-MTH2-HTH'!AD$73</f>
        <v>0.73156498928758174</v>
      </c>
      <c r="AI231" s="221">
        <f>'2.b-MTH2-HTH'!AE$73</f>
        <v>0.73156498928758185</v>
      </c>
      <c r="AJ231" s="221">
        <f>'2.b-MTH2-HTH'!AF$73</f>
        <v>0.73156498928758174</v>
      </c>
      <c r="AK231" s="221">
        <f>'2.b-MTH2-HTH'!AG$73</f>
        <v>0.73156498928758174</v>
      </c>
      <c r="AL231" s="221">
        <f>'2.b-MTH2-HTH'!AH$73</f>
        <v>0.73156498928758174</v>
      </c>
      <c r="AM231" s="221">
        <f>'2.b-MTH2-HTH'!AI$73</f>
        <v>0.73156498928758174</v>
      </c>
      <c r="AN231" s="221">
        <f>'2.b-MTH2-HTH'!AJ$73</f>
        <v>0.73156498928758174</v>
      </c>
      <c r="AO231" s="221">
        <f>'2.b-MTH2-HTH'!AK$73</f>
        <v>0.73156498928758174</v>
      </c>
      <c r="AP231" s="221">
        <f>'2.b-MTH2-HTH'!AL$73</f>
        <v>0.73156498928758174</v>
      </c>
      <c r="AQ231" s="221">
        <f>'2.b-MTH2-HTH'!AM$73</f>
        <v>0.73156498928758174</v>
      </c>
      <c r="AR231" s="221">
        <f>'2.b-MTH2-HTH'!AN$73</f>
        <v>0.73156498928758174</v>
      </c>
      <c r="AS231" s="221">
        <f>'2.b-MTH2-HTH'!AO$73</f>
        <v>0.73156498928758174</v>
      </c>
      <c r="AT231" s="221">
        <f>'2.b-MTH2-HTH'!AP$73</f>
        <v>0.73156498928758174</v>
      </c>
      <c r="AU231" s="221">
        <f>'2.b-MTH2-HTH'!AQ$73</f>
        <v>0.73156498928758174</v>
      </c>
      <c r="AV231" s="221">
        <f>'2.b-MTH2-HTH'!AR$73</f>
        <v>0.73156498928758174</v>
      </c>
      <c r="AW231" s="221">
        <f>'2.b-MTH2-HTH'!AS$73</f>
        <v>0.73156498928758174</v>
      </c>
      <c r="AX231" s="221">
        <f>'2.b-MTH2-HTH'!AT$73</f>
        <v>0.73156498928758174</v>
      </c>
      <c r="AY231" s="221">
        <f>'2.b-MTH2-HTH'!AU$73</f>
        <v>0.73156498928758174</v>
      </c>
      <c r="AZ231" s="221">
        <f>'2.b-MTH2-HTH'!AV$73</f>
        <v>0.73156498928758174</v>
      </c>
      <c r="BA231" s="221">
        <f>'2.b-MTH2-HTH'!AW$73</f>
        <v>0.73156498928758174</v>
      </c>
      <c r="BB231" s="221">
        <f>'2.b-MTH2-HTH'!AX$73</f>
        <v>0.73156498928758174</v>
      </c>
      <c r="BC231" s="221">
        <f>'2.b-MTH2-HTH'!AY$73</f>
        <v>0.73156498928758174</v>
      </c>
      <c r="BD231" s="221">
        <f>'2.b-MTH2-HTH'!AZ$73</f>
        <v>0.73156498928758174</v>
      </c>
      <c r="BE231" s="221">
        <f>'2.b-MTH2-HTH'!BA$73</f>
        <v>0.73156498928758174</v>
      </c>
      <c r="BF231" s="221">
        <f>'2.b-MTH2-HTH'!BB$73</f>
        <v>0.73156498928758174</v>
      </c>
      <c r="BG231" s="221">
        <f>'2.b-MTH2-HTH'!BC$73</f>
        <v>0.73156498928758174</v>
      </c>
      <c r="BH231" s="221">
        <f>'2.b-MTH2-HTH'!BD$73</f>
        <v>0.73156498928758174</v>
      </c>
    </row>
    <row r="232" spans="1:60" s="5" customFormat="1" ht="15">
      <c r="A232" s="4" t="s">
        <v>7</v>
      </c>
      <c r="B232" s="4" t="s">
        <v>93</v>
      </c>
      <c r="C232" s="4" t="s">
        <v>36</v>
      </c>
      <c r="D232" s="4"/>
      <c r="E232" s="4"/>
      <c r="F232" s="4" t="s">
        <v>11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>
        <v>13</v>
      </c>
      <c r="AU232" s="4">
        <v>14</v>
      </c>
      <c r="AV232" s="4">
        <v>14</v>
      </c>
      <c r="AW232" s="4">
        <v>15</v>
      </c>
      <c r="AX232" s="4">
        <v>15</v>
      </c>
      <c r="AY232" s="4">
        <v>15</v>
      </c>
      <c r="AZ232" s="4">
        <v>15</v>
      </c>
      <c r="BA232" s="4">
        <v>14</v>
      </c>
      <c r="BB232" s="4">
        <v>14</v>
      </c>
      <c r="BC232" s="4">
        <v>14</v>
      </c>
      <c r="BD232" s="4">
        <v>5</v>
      </c>
      <c r="BE232" s="4">
        <v>5</v>
      </c>
      <c r="BF232" s="4">
        <v>5</v>
      </c>
      <c r="BG232" s="4">
        <v>5</v>
      </c>
      <c r="BH232" s="4">
        <v>5</v>
      </c>
    </row>
    <row r="233" spans="1:60" s="5" customFormat="1" ht="15">
      <c r="A233" s="4" t="s">
        <v>7</v>
      </c>
      <c r="B233" s="4" t="s">
        <v>93</v>
      </c>
      <c r="C233" s="4" t="s">
        <v>36</v>
      </c>
      <c r="D233" s="4"/>
      <c r="E233" s="4"/>
      <c r="F233" s="4" t="s">
        <v>52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>
        <v>1.6233360805174699E-4</v>
      </c>
      <c r="AU233" s="4">
        <v>1.6375801244560901E-4</v>
      </c>
      <c r="AV233" s="4">
        <v>1.56260463870348E-4</v>
      </c>
      <c r="AW233" s="4">
        <v>1.64978387831194E-4</v>
      </c>
      <c r="AX233" s="4">
        <v>1.5621908164009199E-4</v>
      </c>
      <c r="AY233" s="4">
        <v>1.50931245786503E-4</v>
      </c>
      <c r="AZ233" s="4">
        <v>1.4697812965430701E-4</v>
      </c>
      <c r="BA233" s="4">
        <v>1.40915953699044E-4</v>
      </c>
      <c r="BB233" s="4">
        <v>1.37602956497808E-4</v>
      </c>
      <c r="BC233" s="4">
        <v>1.42867347667691E-4</v>
      </c>
      <c r="BD233" s="6">
        <v>5.4984329466102201E-5</v>
      </c>
      <c r="BE233" s="6">
        <v>5.4207593399683399E-5</v>
      </c>
      <c r="BF233" s="6">
        <v>5.6283488675762097E-5</v>
      </c>
      <c r="BG233" s="6">
        <v>5.9059768485707502E-5</v>
      </c>
      <c r="BH233" s="6">
        <v>6.1385093243956606E-5</v>
      </c>
    </row>
    <row r="234" spans="1:60" s="8" customFormat="1" ht="15">
      <c r="A234" s="36" t="s">
        <v>7</v>
      </c>
      <c r="B234" s="36" t="s">
        <v>93</v>
      </c>
      <c r="C234" s="36" t="s">
        <v>36</v>
      </c>
      <c r="D234" s="16" t="s">
        <v>107</v>
      </c>
      <c r="E234" s="16" t="s">
        <v>108</v>
      </c>
      <c r="F234" s="7" t="s">
        <v>12</v>
      </c>
      <c r="G234" s="219"/>
      <c r="H234" s="219"/>
      <c r="I234" s="219"/>
      <c r="J234" s="219"/>
      <c r="K234" s="219"/>
      <c r="L234" s="219"/>
      <c r="M234" s="219"/>
      <c r="N234" s="219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19"/>
      <c r="Z234" s="219"/>
      <c r="AA234" s="219"/>
      <c r="AB234" s="219"/>
      <c r="AC234" s="219"/>
      <c r="AD234" s="219"/>
      <c r="AE234" s="219"/>
      <c r="AF234" s="219"/>
      <c r="AG234" s="219"/>
      <c r="AH234" s="219"/>
      <c r="AI234" s="219"/>
      <c r="AJ234" s="219"/>
      <c r="AK234" s="219"/>
      <c r="AL234" s="219"/>
      <c r="AM234" s="219"/>
      <c r="AN234" s="219"/>
      <c r="AO234" s="219"/>
      <c r="AP234" s="219"/>
      <c r="AQ234" s="219"/>
      <c r="AR234" s="219"/>
      <c r="AS234" s="219"/>
      <c r="AT234" s="221">
        <v>0.34</v>
      </c>
      <c r="AU234" s="221">
        <v>0.34</v>
      </c>
      <c r="AV234" s="221">
        <v>0.34</v>
      </c>
      <c r="AW234" s="221">
        <v>0.34</v>
      </c>
      <c r="AX234" s="221">
        <v>0.34</v>
      </c>
      <c r="AY234" s="221">
        <v>0.34</v>
      </c>
      <c r="AZ234" s="221">
        <v>0.34</v>
      </c>
      <c r="BA234" s="221">
        <v>0.34</v>
      </c>
      <c r="BB234" s="221">
        <v>0.34</v>
      </c>
      <c r="BC234" s="221">
        <v>0.34</v>
      </c>
      <c r="BD234" s="221">
        <v>0.34</v>
      </c>
      <c r="BE234" s="221">
        <v>0.34</v>
      </c>
      <c r="BF234" s="221">
        <v>0.34</v>
      </c>
      <c r="BG234" s="221">
        <v>0.34</v>
      </c>
      <c r="BH234" s="221">
        <v>0.34</v>
      </c>
    </row>
    <row r="235" spans="1:60" s="8" customFormat="1" ht="15">
      <c r="A235" s="36" t="s">
        <v>7</v>
      </c>
      <c r="B235" s="36" t="s">
        <v>93</v>
      </c>
      <c r="C235" s="36" t="s">
        <v>36</v>
      </c>
      <c r="D235" s="16" t="s">
        <v>107</v>
      </c>
      <c r="E235" s="16" t="s">
        <v>108</v>
      </c>
      <c r="F235" s="7" t="s">
        <v>13</v>
      </c>
      <c r="G235" s="219"/>
      <c r="H235" s="219"/>
      <c r="I235" s="219"/>
      <c r="J235" s="219"/>
      <c r="K235" s="219"/>
      <c r="L235" s="219"/>
      <c r="M235" s="219"/>
      <c r="N235" s="219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19"/>
      <c r="AC235" s="219"/>
      <c r="AD235" s="219"/>
      <c r="AE235" s="219"/>
      <c r="AF235" s="219"/>
      <c r="AG235" s="219"/>
      <c r="AH235" s="219"/>
      <c r="AI235" s="219"/>
      <c r="AJ235" s="219"/>
      <c r="AK235" s="219"/>
      <c r="AL235" s="219"/>
      <c r="AM235" s="219"/>
      <c r="AN235" s="219"/>
      <c r="AO235" s="219"/>
      <c r="AP235" s="219"/>
      <c r="AQ235" s="219"/>
      <c r="AR235" s="219"/>
      <c r="AS235" s="219"/>
      <c r="AT235" s="221">
        <f>'2.b-MTH2-HTH'!AP$60</f>
        <v>0.53220331018778944</v>
      </c>
      <c r="AU235" s="221">
        <f>'2.b-MTH2-HTH'!AQ$60</f>
        <v>0.54099447518753085</v>
      </c>
      <c r="AV235" s="221">
        <f>'2.b-MTH2-HTH'!AR$60</f>
        <v>0.54069399515463346</v>
      </c>
      <c r="AW235" s="221">
        <f>'2.b-MTH2-HTH'!AS$60</f>
        <v>0.55120071864467934</v>
      </c>
      <c r="AX235" s="221">
        <f>'2.b-MTH2-HTH'!AT$60</f>
        <v>0.55975183037132925</v>
      </c>
      <c r="AY235" s="221">
        <f>'2.b-MTH2-HTH'!AU$60</f>
        <v>0.56497102100313534</v>
      </c>
      <c r="AZ235" s="221">
        <f>'2.b-MTH2-HTH'!AV$60</f>
        <v>0.56927952895042322</v>
      </c>
      <c r="BA235" s="221">
        <f>'2.b-MTH2-HTH'!AW$60</f>
        <v>0.57450751000950395</v>
      </c>
      <c r="BB235" s="221">
        <f>'2.b-MTH2-HTH'!AX$60</f>
        <v>0.57781775890094389</v>
      </c>
      <c r="BC235" s="221">
        <f>'2.b-MTH2-HTH'!AY$60</f>
        <v>0.57451595766849639</v>
      </c>
      <c r="BD235" s="221">
        <f>'2.b-MTH2-HTH'!AZ$60</f>
        <v>0.5749549285103237</v>
      </c>
      <c r="BE235" s="221">
        <f>'2.b-MTH2-HTH'!BA$60</f>
        <v>0.5807407629223017</v>
      </c>
      <c r="BF235" s="221">
        <f>'2.b-MTH2-HTH'!BB$60</f>
        <v>0.5810223934986205</v>
      </c>
      <c r="BG235" s="221">
        <f>'2.b-MTH2-HTH'!BC$60</f>
        <v>0.59258989819671504</v>
      </c>
      <c r="BH235" s="221">
        <f>'2.b-MTH2-HTH'!BD$60</f>
        <v>0.58065161948797872</v>
      </c>
    </row>
    <row r="236" spans="1:60" s="8" customFormat="1" ht="15">
      <c r="A236" s="36" t="s">
        <v>7</v>
      </c>
      <c r="B236" s="36" t="s">
        <v>93</v>
      </c>
      <c r="C236" s="36" t="s">
        <v>36</v>
      </c>
      <c r="D236" s="16" t="s">
        <v>107</v>
      </c>
      <c r="E236" s="16" t="s">
        <v>108</v>
      </c>
      <c r="F236" s="7" t="s">
        <v>14</v>
      </c>
      <c r="G236" s="219"/>
      <c r="H236" s="219"/>
      <c r="I236" s="219"/>
      <c r="J236" s="219"/>
      <c r="K236" s="219"/>
      <c r="L236" s="219"/>
      <c r="M236" s="219"/>
      <c r="N236" s="219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19"/>
      <c r="Z236" s="219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19"/>
      <c r="AL236" s="219"/>
      <c r="AM236" s="219"/>
      <c r="AN236" s="219"/>
      <c r="AO236" s="219"/>
      <c r="AP236" s="219"/>
      <c r="AQ236" s="219"/>
      <c r="AR236" s="219"/>
      <c r="AS236" s="219"/>
      <c r="AT236" s="221">
        <f>'2.b-MTH2-HTH'!AP$61</f>
        <v>0.3911634117171473</v>
      </c>
      <c r="AU236" s="221">
        <f>'2.b-MTH2-HTH'!AQ$61</f>
        <v>0.3911634117171473</v>
      </c>
      <c r="AV236" s="221">
        <f>'2.b-MTH2-HTH'!AR$61</f>
        <v>0.3911634117171473</v>
      </c>
      <c r="AW236" s="221">
        <f>'2.b-MTH2-HTH'!AS$61</f>
        <v>0.3911634117171473</v>
      </c>
      <c r="AX236" s="221">
        <f>'2.b-MTH2-HTH'!AT$61</f>
        <v>0.3911634117171473</v>
      </c>
      <c r="AY236" s="221">
        <f>'2.b-MTH2-HTH'!AU$61</f>
        <v>0.3911634117171473</v>
      </c>
      <c r="AZ236" s="221">
        <f>'2.b-MTH2-HTH'!AV$61</f>
        <v>0.3911634117171473</v>
      </c>
      <c r="BA236" s="221">
        <f>'2.b-MTH2-HTH'!AW$61</f>
        <v>0.3911634117171473</v>
      </c>
      <c r="BB236" s="221">
        <f>'2.b-MTH2-HTH'!AX$61</f>
        <v>0.3911634117171473</v>
      </c>
      <c r="BC236" s="221">
        <f>'2.b-MTH2-HTH'!AY$61</f>
        <v>0.3911634117171473</v>
      </c>
      <c r="BD236" s="221">
        <f>'2.b-MTH2-HTH'!AZ$61</f>
        <v>0.3911634117171473</v>
      </c>
      <c r="BE236" s="221">
        <f>'2.b-MTH2-HTH'!BA$61</f>
        <v>0.3911634117171473</v>
      </c>
      <c r="BF236" s="221">
        <f>'2.b-MTH2-HTH'!BB$61</f>
        <v>0.3911634117171473</v>
      </c>
      <c r="BG236" s="221">
        <f>'2.b-MTH2-HTH'!BC$61</f>
        <v>0.3911634117171473</v>
      </c>
      <c r="BH236" s="221">
        <f>'2.b-MTH2-HTH'!BD$61</f>
        <v>0.3911634117171473</v>
      </c>
    </row>
    <row r="237" spans="1:60" s="8" customFormat="1" ht="15">
      <c r="A237" s="36" t="s">
        <v>7</v>
      </c>
      <c r="B237" s="36" t="s">
        <v>93</v>
      </c>
      <c r="C237" s="36" t="s">
        <v>36</v>
      </c>
      <c r="D237" s="16" t="s">
        <v>97</v>
      </c>
      <c r="E237" s="16" t="s">
        <v>98</v>
      </c>
      <c r="F237" s="7" t="s">
        <v>12</v>
      </c>
      <c r="G237" s="219"/>
      <c r="H237" s="219"/>
      <c r="I237" s="219"/>
      <c r="J237" s="219"/>
      <c r="K237" s="219"/>
      <c r="L237" s="219"/>
      <c r="M237" s="219"/>
      <c r="N237" s="219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19"/>
      <c r="Z237" s="219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19"/>
      <c r="AL237" s="219"/>
      <c r="AM237" s="219"/>
      <c r="AN237" s="219"/>
      <c r="AO237" s="219"/>
      <c r="AP237" s="219"/>
      <c r="AQ237" s="219"/>
      <c r="AR237" s="219"/>
      <c r="AS237" s="219"/>
      <c r="AT237" s="221">
        <v>0.33</v>
      </c>
      <c r="AU237" s="221">
        <v>0.33</v>
      </c>
      <c r="AV237" s="221">
        <v>0.33</v>
      </c>
      <c r="AW237" s="221">
        <v>0.33</v>
      </c>
      <c r="AX237" s="221">
        <v>0.33</v>
      </c>
      <c r="AY237" s="221">
        <v>0.33</v>
      </c>
      <c r="AZ237" s="221">
        <v>0.33</v>
      </c>
      <c r="BA237" s="221">
        <v>0.33</v>
      </c>
      <c r="BB237" s="221">
        <v>0.33</v>
      </c>
      <c r="BC237" s="221">
        <v>0.33</v>
      </c>
      <c r="BD237" s="221">
        <v>0.33</v>
      </c>
      <c r="BE237" s="221">
        <v>0.33</v>
      </c>
      <c r="BF237" s="221">
        <v>0.33</v>
      </c>
      <c r="BG237" s="221">
        <v>0.33</v>
      </c>
      <c r="BH237" s="221">
        <v>0.33</v>
      </c>
    </row>
    <row r="238" spans="1:60" s="8" customFormat="1" ht="15">
      <c r="A238" s="36" t="s">
        <v>7</v>
      </c>
      <c r="B238" s="36" t="s">
        <v>93</v>
      </c>
      <c r="C238" s="36" t="s">
        <v>36</v>
      </c>
      <c r="D238" s="16" t="s">
        <v>97</v>
      </c>
      <c r="E238" s="16" t="s">
        <v>98</v>
      </c>
      <c r="F238" s="7" t="s">
        <v>13</v>
      </c>
      <c r="G238" s="219"/>
      <c r="H238" s="219"/>
      <c r="I238" s="219"/>
      <c r="J238" s="219"/>
      <c r="K238" s="219"/>
      <c r="L238" s="219"/>
      <c r="M238" s="219"/>
      <c r="N238" s="219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19"/>
      <c r="Z238" s="219"/>
      <c r="AA238" s="219"/>
      <c r="AB238" s="219"/>
      <c r="AC238" s="219"/>
      <c r="AD238" s="219"/>
      <c r="AE238" s="219"/>
      <c r="AF238" s="219"/>
      <c r="AG238" s="219"/>
      <c r="AH238" s="219"/>
      <c r="AI238" s="219"/>
      <c r="AJ238" s="219"/>
      <c r="AK238" s="219"/>
      <c r="AL238" s="219"/>
      <c r="AM238" s="219"/>
      <c r="AN238" s="219"/>
      <c r="AO238" s="219"/>
      <c r="AP238" s="219"/>
      <c r="AQ238" s="219"/>
      <c r="AR238" s="219"/>
      <c r="AS238" s="219"/>
      <c r="AT238" s="221">
        <f>'2.b-MTH2-HTH'!AP$66</f>
        <v>0.53220331018778944</v>
      </c>
      <c r="AU238" s="221">
        <f>'2.b-MTH2-HTH'!AQ$66</f>
        <v>0.54099447518753085</v>
      </c>
      <c r="AV238" s="221">
        <f>'2.b-MTH2-HTH'!AR$66</f>
        <v>0.54069399515463346</v>
      </c>
      <c r="AW238" s="221">
        <f>'2.b-MTH2-HTH'!AS$66</f>
        <v>0.55120071864467934</v>
      </c>
      <c r="AX238" s="221">
        <f>'2.b-MTH2-HTH'!AT$66</f>
        <v>0.55975183037132925</v>
      </c>
      <c r="AY238" s="221">
        <f>'2.b-MTH2-HTH'!AU$66</f>
        <v>0.56497102100313534</v>
      </c>
      <c r="AZ238" s="221">
        <f>'2.b-MTH2-HTH'!AV$66</f>
        <v>0.56927952895042322</v>
      </c>
      <c r="BA238" s="221">
        <f>'2.b-MTH2-HTH'!AW$66</f>
        <v>0.57450751000950395</v>
      </c>
      <c r="BB238" s="221">
        <f>'2.b-MTH2-HTH'!AX$66</f>
        <v>0.57781775890094389</v>
      </c>
      <c r="BC238" s="221">
        <f>'2.b-MTH2-HTH'!AY$66</f>
        <v>0.57451595766849639</v>
      </c>
      <c r="BD238" s="221">
        <f>'2.b-MTH2-HTH'!AZ$66</f>
        <v>0.5749549285103237</v>
      </c>
      <c r="BE238" s="221">
        <f>'2.b-MTH2-HTH'!BA$66</f>
        <v>0.5807407629223017</v>
      </c>
      <c r="BF238" s="221">
        <f>'2.b-MTH2-HTH'!BB$66</f>
        <v>0.5810223934986205</v>
      </c>
      <c r="BG238" s="221">
        <f>'2.b-MTH2-HTH'!BC$66</f>
        <v>0.59258989819671504</v>
      </c>
      <c r="BH238" s="221">
        <f>'2.b-MTH2-HTH'!BD$66</f>
        <v>0.58065161948797872</v>
      </c>
    </row>
    <row r="239" spans="1:60" s="8" customFormat="1" ht="15">
      <c r="A239" s="36" t="s">
        <v>7</v>
      </c>
      <c r="B239" s="36" t="s">
        <v>93</v>
      </c>
      <c r="C239" s="36" t="s">
        <v>36</v>
      </c>
      <c r="D239" s="16" t="s">
        <v>97</v>
      </c>
      <c r="E239" s="16" t="s">
        <v>98</v>
      </c>
      <c r="F239" s="7" t="s">
        <v>14</v>
      </c>
      <c r="G239" s="219"/>
      <c r="H239" s="219"/>
      <c r="I239" s="219"/>
      <c r="J239" s="219"/>
      <c r="K239" s="219"/>
      <c r="L239" s="219"/>
      <c r="M239" s="219"/>
      <c r="N239" s="219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19"/>
      <c r="AC239" s="219"/>
      <c r="AD239" s="219"/>
      <c r="AE239" s="219"/>
      <c r="AF239" s="219"/>
      <c r="AG239" s="219"/>
      <c r="AH239" s="219"/>
      <c r="AI239" s="219"/>
      <c r="AJ239" s="219"/>
      <c r="AK239" s="219"/>
      <c r="AL239" s="219"/>
      <c r="AM239" s="219"/>
      <c r="AN239" s="219"/>
      <c r="AO239" s="219"/>
      <c r="AP239" s="219"/>
      <c r="AQ239" s="219"/>
      <c r="AR239" s="219"/>
      <c r="AS239" s="219"/>
      <c r="AT239" s="221">
        <f>'2.b-MTH2-HTH'!AP$67</f>
        <v>0.67007841522529721</v>
      </c>
      <c r="AU239" s="221">
        <f>'2.b-MTH2-HTH'!AQ$67</f>
        <v>0.67007841522529721</v>
      </c>
      <c r="AV239" s="221">
        <f>'2.b-MTH2-HTH'!AR$67</f>
        <v>0.67007841522529721</v>
      </c>
      <c r="AW239" s="221">
        <f>'2.b-MTH2-HTH'!AS$67</f>
        <v>0.67007841522529721</v>
      </c>
      <c r="AX239" s="221">
        <f>'2.b-MTH2-HTH'!AT$67</f>
        <v>0.67007841522529721</v>
      </c>
      <c r="AY239" s="221">
        <f>'2.b-MTH2-HTH'!AU$67</f>
        <v>0.67007841522529721</v>
      </c>
      <c r="AZ239" s="221">
        <f>'2.b-MTH2-HTH'!AV$67</f>
        <v>0.67007841522529721</v>
      </c>
      <c r="BA239" s="221">
        <f>'2.b-MTH2-HTH'!AW$67</f>
        <v>0.67007841522529721</v>
      </c>
      <c r="BB239" s="221">
        <f>'2.b-MTH2-HTH'!AX$67</f>
        <v>0.67007841522529721</v>
      </c>
      <c r="BC239" s="221">
        <f>'2.b-MTH2-HTH'!AY$67</f>
        <v>0.67007841522529721</v>
      </c>
      <c r="BD239" s="221">
        <f>'2.b-MTH2-HTH'!AZ$67</f>
        <v>0.67007841522529721</v>
      </c>
      <c r="BE239" s="221">
        <f>'2.b-MTH2-HTH'!BA$67</f>
        <v>0.67007841522529721</v>
      </c>
      <c r="BF239" s="221">
        <f>'2.b-MTH2-HTH'!BB$67</f>
        <v>0.67007841522529721</v>
      </c>
      <c r="BG239" s="221">
        <f>'2.b-MTH2-HTH'!BC$67</f>
        <v>0.67007841522529721</v>
      </c>
      <c r="BH239" s="221">
        <f>'2.b-MTH2-HTH'!BD$67</f>
        <v>0.67007841522529721</v>
      </c>
    </row>
    <row r="240" spans="1:60" s="8" customFormat="1" ht="15">
      <c r="A240" s="36" t="s">
        <v>7</v>
      </c>
      <c r="B240" s="36" t="s">
        <v>93</v>
      </c>
      <c r="C240" s="36" t="s">
        <v>36</v>
      </c>
      <c r="D240" s="18" t="s">
        <v>401</v>
      </c>
      <c r="E240" s="18" t="s">
        <v>402</v>
      </c>
      <c r="F240" s="7" t="s">
        <v>12</v>
      </c>
      <c r="G240" s="219"/>
      <c r="H240" s="219"/>
      <c r="I240" s="219"/>
      <c r="J240" s="219"/>
      <c r="K240" s="219"/>
      <c r="L240" s="219"/>
      <c r="M240" s="219"/>
      <c r="N240" s="219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19"/>
      <c r="Z240" s="219"/>
      <c r="AA240" s="219"/>
      <c r="AB240" s="219"/>
      <c r="AC240" s="219"/>
      <c r="AD240" s="219"/>
      <c r="AE240" s="219"/>
      <c r="AF240" s="219"/>
      <c r="AG240" s="219"/>
      <c r="AH240" s="219"/>
      <c r="AI240" s="219"/>
      <c r="AJ240" s="219"/>
      <c r="AK240" s="219"/>
      <c r="AL240" s="219"/>
      <c r="AM240" s="219"/>
      <c r="AN240" s="219"/>
      <c r="AO240" s="219"/>
      <c r="AP240" s="219"/>
      <c r="AQ240" s="219"/>
      <c r="AR240" s="219"/>
      <c r="AS240" s="219"/>
      <c r="AT240" s="221">
        <v>0.33</v>
      </c>
      <c r="AU240" s="221">
        <v>0.33</v>
      </c>
      <c r="AV240" s="221">
        <v>0.33</v>
      </c>
      <c r="AW240" s="221">
        <v>0.33</v>
      </c>
      <c r="AX240" s="221">
        <v>0.33</v>
      </c>
      <c r="AY240" s="221">
        <v>0.33</v>
      </c>
      <c r="AZ240" s="221">
        <v>0.33</v>
      </c>
      <c r="BA240" s="221">
        <v>0.33</v>
      </c>
      <c r="BB240" s="221">
        <v>0.33</v>
      </c>
      <c r="BC240" s="221">
        <v>0.33</v>
      </c>
      <c r="BD240" s="221">
        <v>0.33</v>
      </c>
      <c r="BE240" s="221">
        <v>0.33</v>
      </c>
      <c r="BF240" s="221">
        <v>0.33</v>
      </c>
      <c r="BG240" s="221">
        <v>0.33</v>
      </c>
      <c r="BH240" s="221">
        <v>0.33</v>
      </c>
    </row>
    <row r="241" spans="1:60" s="8" customFormat="1" ht="15">
      <c r="A241" s="36" t="s">
        <v>7</v>
      </c>
      <c r="B241" s="36" t="s">
        <v>93</v>
      </c>
      <c r="C241" s="36" t="s">
        <v>36</v>
      </c>
      <c r="D241" s="18" t="s">
        <v>401</v>
      </c>
      <c r="E241" s="18" t="s">
        <v>402</v>
      </c>
      <c r="F241" s="7" t="s">
        <v>13</v>
      </c>
      <c r="G241" s="219"/>
      <c r="H241" s="219"/>
      <c r="I241" s="219"/>
      <c r="J241" s="219"/>
      <c r="K241" s="219"/>
      <c r="L241" s="219"/>
      <c r="M241" s="219"/>
      <c r="N241" s="219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19"/>
      <c r="Z241" s="219"/>
      <c r="AA241" s="219"/>
      <c r="AB241" s="219"/>
      <c r="AC241" s="219"/>
      <c r="AD241" s="219"/>
      <c r="AE241" s="219"/>
      <c r="AF241" s="219"/>
      <c r="AG241" s="219"/>
      <c r="AH241" s="219"/>
      <c r="AI241" s="219"/>
      <c r="AJ241" s="219"/>
      <c r="AK241" s="219"/>
      <c r="AL241" s="219"/>
      <c r="AM241" s="219"/>
      <c r="AN241" s="219"/>
      <c r="AO241" s="219"/>
      <c r="AP241" s="219"/>
      <c r="AQ241" s="219"/>
      <c r="AR241" s="219"/>
      <c r="AS241" s="219"/>
      <c r="AT241" s="221">
        <f>'2.b-MTH2-HTH'!AP$72</f>
        <v>0.53220331018778944</v>
      </c>
      <c r="AU241" s="221">
        <f>'2.b-MTH2-HTH'!AQ$72</f>
        <v>0.54099447518753085</v>
      </c>
      <c r="AV241" s="221">
        <f>'2.b-MTH2-HTH'!AR$72</f>
        <v>0.54069399515463346</v>
      </c>
      <c r="AW241" s="221">
        <f>'2.b-MTH2-HTH'!AS$72</f>
        <v>0.55120071864467934</v>
      </c>
      <c r="AX241" s="221">
        <f>'2.b-MTH2-HTH'!AT$72</f>
        <v>0.55975183037132925</v>
      </c>
      <c r="AY241" s="221">
        <f>'2.b-MTH2-HTH'!AU$72</f>
        <v>0.56497102100313534</v>
      </c>
      <c r="AZ241" s="221">
        <f>'2.b-MTH2-HTH'!AV$72</f>
        <v>0.56927952895042322</v>
      </c>
      <c r="BA241" s="221">
        <f>'2.b-MTH2-HTH'!AW$72</f>
        <v>0.57450751000950395</v>
      </c>
      <c r="BB241" s="221">
        <f>'2.b-MTH2-HTH'!AX$72</f>
        <v>0.57781775890094389</v>
      </c>
      <c r="BC241" s="221">
        <f>'2.b-MTH2-HTH'!AY$72</f>
        <v>0.57451595766849639</v>
      </c>
      <c r="BD241" s="221">
        <f>'2.b-MTH2-HTH'!AZ$72</f>
        <v>0.5749549285103237</v>
      </c>
      <c r="BE241" s="221">
        <f>'2.b-MTH2-HTH'!BA$72</f>
        <v>0.5807407629223017</v>
      </c>
      <c r="BF241" s="221">
        <f>'2.b-MTH2-HTH'!BB$72</f>
        <v>0.5810223934986205</v>
      </c>
      <c r="BG241" s="221">
        <f>'2.b-MTH2-HTH'!BC$72</f>
        <v>0.59258989819671504</v>
      </c>
      <c r="BH241" s="221">
        <f>'2.b-MTH2-HTH'!BD$72</f>
        <v>0.58065161948797872</v>
      </c>
    </row>
    <row r="242" spans="1:60" s="8" customFormat="1" ht="15">
      <c r="A242" s="36" t="s">
        <v>7</v>
      </c>
      <c r="B242" s="36" t="s">
        <v>93</v>
      </c>
      <c r="C242" s="36" t="s">
        <v>36</v>
      </c>
      <c r="D242" s="18" t="s">
        <v>401</v>
      </c>
      <c r="E242" s="18" t="s">
        <v>402</v>
      </c>
      <c r="F242" s="7" t="s">
        <v>14</v>
      </c>
      <c r="G242" s="219"/>
      <c r="H242" s="219"/>
      <c r="I242" s="219"/>
      <c r="J242" s="219"/>
      <c r="K242" s="219"/>
      <c r="L242" s="219"/>
      <c r="M242" s="219"/>
      <c r="N242" s="219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19"/>
      <c r="Z242" s="219"/>
      <c r="AA242" s="219"/>
      <c r="AB242" s="219"/>
      <c r="AC242" s="219"/>
      <c r="AD242" s="219"/>
      <c r="AE242" s="219"/>
      <c r="AF242" s="219"/>
      <c r="AG242" s="219"/>
      <c r="AH242" s="219"/>
      <c r="AI242" s="219"/>
      <c r="AJ242" s="219"/>
      <c r="AK242" s="219"/>
      <c r="AL242" s="219"/>
      <c r="AM242" s="219"/>
      <c r="AN242" s="219"/>
      <c r="AO242" s="219"/>
      <c r="AP242" s="219"/>
      <c r="AQ242" s="219"/>
      <c r="AR242" s="219"/>
      <c r="AS242" s="219"/>
      <c r="AT242" s="221">
        <f>'2.b-MTH2-HTH'!AP$73</f>
        <v>0.73156498928758174</v>
      </c>
      <c r="AU242" s="221">
        <f>'2.b-MTH2-HTH'!AQ$73</f>
        <v>0.73156498928758174</v>
      </c>
      <c r="AV242" s="221">
        <f>'2.b-MTH2-HTH'!AR$73</f>
        <v>0.73156498928758174</v>
      </c>
      <c r="AW242" s="221">
        <f>'2.b-MTH2-HTH'!AS$73</f>
        <v>0.73156498928758174</v>
      </c>
      <c r="AX242" s="221">
        <f>'2.b-MTH2-HTH'!AT$73</f>
        <v>0.73156498928758174</v>
      </c>
      <c r="AY242" s="221">
        <f>'2.b-MTH2-HTH'!AU$73</f>
        <v>0.73156498928758174</v>
      </c>
      <c r="AZ242" s="221">
        <f>'2.b-MTH2-HTH'!AV$73</f>
        <v>0.73156498928758174</v>
      </c>
      <c r="BA242" s="221">
        <f>'2.b-MTH2-HTH'!AW$73</f>
        <v>0.73156498928758174</v>
      </c>
      <c r="BB242" s="221">
        <f>'2.b-MTH2-HTH'!AX$73</f>
        <v>0.73156498928758174</v>
      </c>
      <c r="BC242" s="221">
        <f>'2.b-MTH2-HTH'!AY$73</f>
        <v>0.73156498928758174</v>
      </c>
      <c r="BD242" s="221">
        <f>'2.b-MTH2-HTH'!AZ$73</f>
        <v>0.73156498928758174</v>
      </c>
      <c r="BE242" s="221">
        <f>'2.b-MTH2-HTH'!BA$73</f>
        <v>0.73156498928758174</v>
      </c>
      <c r="BF242" s="221">
        <f>'2.b-MTH2-HTH'!BB$73</f>
        <v>0.73156498928758174</v>
      </c>
      <c r="BG242" s="221">
        <f>'2.b-MTH2-HTH'!BC$73</f>
        <v>0.73156498928758174</v>
      </c>
      <c r="BH242" s="221">
        <f>'2.b-MTH2-HTH'!BD$73</f>
        <v>0.73156498928758174</v>
      </c>
    </row>
    <row r="243" spans="1:60" s="5" customFormat="1" ht="15">
      <c r="A243" s="4" t="s">
        <v>7</v>
      </c>
      <c r="B243" s="4" t="s">
        <v>93</v>
      </c>
      <c r="C243" s="4" t="s">
        <v>43</v>
      </c>
      <c r="D243" s="4"/>
      <c r="E243" s="4"/>
      <c r="F243" s="4" t="s">
        <v>11</v>
      </c>
      <c r="G243" s="4"/>
      <c r="H243" s="4"/>
      <c r="I243" s="4"/>
      <c r="J243" s="4"/>
      <c r="K243" s="4"/>
      <c r="L243" s="4">
        <v>13</v>
      </c>
      <c r="M243" s="4">
        <v>22</v>
      </c>
      <c r="N243" s="4">
        <v>34</v>
      </c>
      <c r="O243" s="4">
        <v>40</v>
      </c>
      <c r="P243" s="4">
        <v>43</v>
      </c>
      <c r="Q243" s="4">
        <v>19</v>
      </c>
      <c r="R243" s="4">
        <v>17</v>
      </c>
      <c r="S243" s="4">
        <v>19</v>
      </c>
      <c r="T243" s="4">
        <v>70</v>
      </c>
      <c r="U243" s="4">
        <v>56</v>
      </c>
      <c r="V243" s="4">
        <v>25</v>
      </c>
      <c r="W243" s="4">
        <v>30</v>
      </c>
      <c r="X243" s="4">
        <v>25</v>
      </c>
      <c r="Y243" s="4">
        <v>20</v>
      </c>
      <c r="Z243" s="4">
        <v>30</v>
      </c>
      <c r="AA243" s="4">
        <v>24</v>
      </c>
      <c r="AB243" s="4">
        <v>12</v>
      </c>
      <c r="AC243" s="4">
        <v>31</v>
      </c>
      <c r="AD243" s="4">
        <v>52</v>
      </c>
      <c r="AE243" s="4">
        <v>43</v>
      </c>
      <c r="AF243" s="4">
        <v>38</v>
      </c>
      <c r="AG243" s="4">
        <v>64</v>
      </c>
      <c r="AH243" s="4">
        <v>100</v>
      </c>
      <c r="AI243" s="4">
        <v>83</v>
      </c>
      <c r="AJ243" s="4">
        <v>80</v>
      </c>
      <c r="AK243" s="4">
        <v>53</v>
      </c>
      <c r="AL243" s="4">
        <v>86</v>
      </c>
      <c r="AM243" s="4">
        <v>117</v>
      </c>
      <c r="AN243" s="4">
        <v>57</v>
      </c>
      <c r="AO243" s="4">
        <v>156</v>
      </c>
      <c r="AP243" s="4">
        <v>38</v>
      </c>
      <c r="AQ243" s="4">
        <v>7</v>
      </c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</row>
    <row r="244" spans="1:60" s="5" customFormat="1" ht="15">
      <c r="A244" s="4" t="s">
        <v>7</v>
      </c>
      <c r="B244" s="4" t="s">
        <v>93</v>
      </c>
      <c r="C244" s="4" t="s">
        <v>43</v>
      </c>
      <c r="D244" s="4"/>
      <c r="E244" s="4"/>
      <c r="F244" s="4" t="s">
        <v>52</v>
      </c>
      <c r="G244" s="4"/>
      <c r="H244" s="4"/>
      <c r="I244" s="4"/>
      <c r="J244" s="4"/>
      <c r="K244" s="4"/>
      <c r="L244" s="4">
        <v>7.2431468687318896E-4</v>
      </c>
      <c r="M244" s="4">
        <v>1.0942551604078601E-3</v>
      </c>
      <c r="N244" s="4">
        <v>1.56329026621914E-3</v>
      </c>
      <c r="O244" s="4">
        <v>1.6725204883759801E-3</v>
      </c>
      <c r="P244" s="4">
        <v>1.5951329895759899E-3</v>
      </c>
      <c r="Q244" s="4">
        <v>6.3660121959391498E-4</v>
      </c>
      <c r="R244" s="4">
        <v>5.1845074717901804E-4</v>
      </c>
      <c r="S244" s="4">
        <v>5.5994341624425296E-4</v>
      </c>
      <c r="T244" s="4">
        <v>1.8162005085361401E-3</v>
      </c>
      <c r="U244" s="4">
        <v>1.3983569306065401E-3</v>
      </c>
      <c r="V244" s="4">
        <v>6.2210720151296495E-4</v>
      </c>
      <c r="W244" s="4">
        <v>6.9181809796144296E-4</v>
      </c>
      <c r="X244" s="4">
        <v>5.5877159652220599E-4</v>
      </c>
      <c r="Y244" s="4">
        <v>4.3194678415619202E-4</v>
      </c>
      <c r="Z244" s="4">
        <v>6.0927313714738299E-4</v>
      </c>
      <c r="AA244" s="4">
        <v>4.98804946482386E-4</v>
      </c>
      <c r="AB244" s="4">
        <v>2.5898348980252499E-4</v>
      </c>
      <c r="AC244" s="4">
        <v>6.8455338412277804E-4</v>
      </c>
      <c r="AD244" s="4">
        <v>1.1185922946199999E-3</v>
      </c>
      <c r="AE244" s="4">
        <v>9.1833247907056198E-4</v>
      </c>
      <c r="AF244" s="4">
        <v>8.0085987059790498E-4</v>
      </c>
      <c r="AG244" s="4">
        <v>1.34586671713667E-3</v>
      </c>
      <c r="AH244" s="4">
        <v>2.0360378703043898E-3</v>
      </c>
      <c r="AI244" s="4">
        <v>1.5261561092212901E-3</v>
      </c>
      <c r="AJ244" s="4">
        <v>1.36993338698906E-3</v>
      </c>
      <c r="AK244" s="4">
        <v>8.7441430739787496E-4</v>
      </c>
      <c r="AL244" s="4">
        <v>1.3619878688057301E-3</v>
      </c>
      <c r="AM244" s="4">
        <v>1.83236233790641E-3</v>
      </c>
      <c r="AN244" s="4">
        <v>9.1437004716224499E-4</v>
      </c>
      <c r="AO244" s="4">
        <v>2.3739594905117698E-3</v>
      </c>
      <c r="AP244" s="4">
        <v>5.5178021722715898E-4</v>
      </c>
      <c r="AQ244" s="4">
        <v>1.01017389422036E-4</v>
      </c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</row>
    <row r="245" spans="1:60" s="8" customFormat="1" ht="15">
      <c r="A245" s="36" t="s">
        <v>7</v>
      </c>
      <c r="B245" s="36" t="s">
        <v>93</v>
      </c>
      <c r="C245" s="36" t="s">
        <v>43</v>
      </c>
      <c r="D245" s="16" t="s">
        <v>107</v>
      </c>
      <c r="E245" s="16" t="s">
        <v>108</v>
      </c>
      <c r="F245" s="7" t="s">
        <v>12</v>
      </c>
      <c r="G245" s="219"/>
      <c r="H245" s="219"/>
      <c r="I245" s="219"/>
      <c r="J245" s="219"/>
      <c r="K245" s="219"/>
      <c r="L245" s="221">
        <v>0.34</v>
      </c>
      <c r="M245" s="221">
        <v>0.34</v>
      </c>
      <c r="N245" s="221">
        <v>0.34</v>
      </c>
      <c r="O245" s="221">
        <v>0.34</v>
      </c>
      <c r="P245" s="221">
        <v>0.34</v>
      </c>
      <c r="Q245" s="221">
        <v>0.34</v>
      </c>
      <c r="R245" s="221">
        <v>0.34</v>
      </c>
      <c r="S245" s="221">
        <v>0.34</v>
      </c>
      <c r="T245" s="221">
        <v>0.34</v>
      </c>
      <c r="U245" s="221">
        <v>0.34</v>
      </c>
      <c r="V245" s="221">
        <v>0.34</v>
      </c>
      <c r="W245" s="221">
        <v>0.34</v>
      </c>
      <c r="X245" s="221">
        <v>0.34</v>
      </c>
      <c r="Y245" s="221">
        <v>0.34</v>
      </c>
      <c r="Z245" s="221">
        <v>0.34</v>
      </c>
      <c r="AA245" s="221">
        <v>0.34</v>
      </c>
      <c r="AB245" s="221">
        <v>0.34</v>
      </c>
      <c r="AC245" s="221">
        <v>0.34</v>
      </c>
      <c r="AD245" s="221">
        <v>0.34</v>
      </c>
      <c r="AE245" s="221">
        <v>0.34</v>
      </c>
      <c r="AF245" s="221">
        <v>0.34</v>
      </c>
      <c r="AG245" s="221">
        <v>0.34</v>
      </c>
      <c r="AH245" s="221">
        <v>0.34</v>
      </c>
      <c r="AI245" s="221">
        <v>0.34</v>
      </c>
      <c r="AJ245" s="221">
        <v>0.34</v>
      </c>
      <c r="AK245" s="221">
        <v>0.34</v>
      </c>
      <c r="AL245" s="221">
        <v>0.34</v>
      </c>
      <c r="AM245" s="221">
        <v>0.34</v>
      </c>
      <c r="AN245" s="221">
        <v>0.34</v>
      </c>
      <c r="AO245" s="221">
        <v>0.34</v>
      </c>
      <c r="AP245" s="221">
        <v>0.34</v>
      </c>
      <c r="AQ245" s="221">
        <v>0.34</v>
      </c>
      <c r="AR245" s="219"/>
      <c r="AS245" s="219"/>
      <c r="AT245" s="219"/>
      <c r="AU245" s="219"/>
      <c r="AV245" s="219"/>
      <c r="AW245" s="219"/>
      <c r="AX245" s="219"/>
      <c r="AY245" s="219"/>
      <c r="AZ245" s="219"/>
      <c r="BA245" s="219"/>
      <c r="BB245" s="219"/>
      <c r="BC245" s="219"/>
      <c r="BD245" s="219"/>
      <c r="BE245" s="219"/>
      <c r="BF245" s="219"/>
      <c r="BG245" s="219"/>
      <c r="BH245" s="219"/>
    </row>
    <row r="246" spans="1:60" s="8" customFormat="1" ht="15">
      <c r="A246" s="36" t="s">
        <v>7</v>
      </c>
      <c r="B246" s="36" t="s">
        <v>93</v>
      </c>
      <c r="C246" s="36" t="s">
        <v>43</v>
      </c>
      <c r="D246" s="16" t="s">
        <v>107</v>
      </c>
      <c r="E246" s="16" t="s">
        <v>108</v>
      </c>
      <c r="F246" s="7" t="s">
        <v>13</v>
      </c>
      <c r="G246" s="219"/>
      <c r="H246" s="219"/>
      <c r="I246" s="219"/>
      <c r="J246" s="219"/>
      <c r="K246" s="219"/>
      <c r="L246" s="221">
        <f>'2.b-MTH2-HTH'!H$60</f>
        <v>0.30638177745854617</v>
      </c>
      <c r="M246" s="221">
        <f>'2.b-MTH2-HTH'!I$60</f>
        <v>0.31345838276552329</v>
      </c>
      <c r="N246" s="221">
        <f>'2.b-MTH2-HTH'!J$60</f>
        <v>0.32052456441659938</v>
      </c>
      <c r="O246" s="221">
        <f>'2.b-MTH2-HTH'!K$60</f>
        <v>0.32757699919028938</v>
      </c>
      <c r="P246" s="221">
        <f>'2.b-MTH2-HTH'!L$60</f>
        <v>0.33461240497291833</v>
      </c>
      <c r="Q246" s="221">
        <f>'2.b-MTH2-HTH'!M$60</f>
        <v>0.33900064234710969</v>
      </c>
      <c r="R246" s="221">
        <f>'2.b-MTH2-HTH'!N$60</f>
        <v>0.348033858794222</v>
      </c>
      <c r="S246" s="221">
        <f>'2.b-MTH2-HTH'!O$60</f>
        <v>0.35255421330360076</v>
      </c>
      <c r="T246" s="221">
        <f>'2.b-MTH2-HTH'!P$60</f>
        <v>0.36316841586045356</v>
      </c>
      <c r="U246" s="221">
        <f>'2.b-MTH2-HTH'!Q$60</f>
        <v>0.37231292224020818</v>
      </c>
      <c r="V246" s="221">
        <f>'2.b-MTH2-HTH'!R$60</f>
        <v>0.38060310289556548</v>
      </c>
      <c r="W246" s="221">
        <f>'2.b-MTH2-HTH'!S$60</f>
        <v>0.3859322922417493</v>
      </c>
      <c r="X246" s="221">
        <f>'2.b-MTH2-HTH'!T$60</f>
        <v>0.39113304875381116</v>
      </c>
      <c r="Y246" s="221">
        <f>'2.b-MTH2-HTH'!U$60</f>
        <v>0.39631175960093368</v>
      </c>
      <c r="Z246" s="221">
        <f>'2.b-MTH2-HTH'!V$60</f>
        <v>0.40146668545805714</v>
      </c>
      <c r="AA246" s="221">
        <f>'2.b-MTH2-HTH'!W$60</f>
        <v>0.40659623704207171</v>
      </c>
      <c r="AB246" s="221">
        <f>'2.b-MTH2-HTH'!X$60</f>
        <v>0.41162879886934722</v>
      </c>
      <c r="AC246" s="221">
        <f>'2.b-MTH2-HTH'!Y$60</f>
        <v>0.42718388736326346</v>
      </c>
      <c r="AD246" s="221">
        <f>'2.b-MTH2-HTH'!Z$60</f>
        <v>0.43090333569013051</v>
      </c>
      <c r="AE246" s="221">
        <f>'2.b-MTH2-HTH'!AA$60</f>
        <v>0.43731957379166619</v>
      </c>
      <c r="AF246" s="221">
        <f>'2.b-MTH2-HTH'!AB$60</f>
        <v>0.43403056707977594</v>
      </c>
      <c r="AG246" s="221">
        <f>'2.b-MTH2-HTH'!AC$60</f>
        <v>0.43611792365164642</v>
      </c>
      <c r="AH246" s="221">
        <f>'2.b-MTH2-HTH'!AD$60</f>
        <v>0.44774002617765807</v>
      </c>
      <c r="AI246" s="221">
        <f>'2.b-MTH2-HTH'!AE$60</f>
        <v>0.45928152601857686</v>
      </c>
      <c r="AJ246" s="221">
        <f>'2.b-MTH2-HTH'!AF$60</f>
        <v>0.45871837984852454</v>
      </c>
      <c r="AK246" s="221">
        <f>'2.b-MTH2-HTH'!AG$60</f>
        <v>0.47253270654066276</v>
      </c>
      <c r="AL246" s="221">
        <f>'2.b-MTH2-HTH'!AH$60</f>
        <v>0.4833633944813277</v>
      </c>
      <c r="AM246" s="221">
        <f>'2.b-MTH2-HTH'!AI$60</f>
        <v>0.4938596728161313</v>
      </c>
      <c r="AN246" s="221">
        <f>'2.b-MTH2-HTH'!AJ$60</f>
        <v>0.50009127836262857</v>
      </c>
      <c r="AO246" s="221">
        <f>'2.b-MTH2-HTH'!AK$60</f>
        <v>0.50828722629320966</v>
      </c>
      <c r="AP246" s="221">
        <f>'2.b-MTH2-HTH'!AL$60</f>
        <v>0.50952544559500845</v>
      </c>
      <c r="AQ246" s="221">
        <f>'2.b-MTH2-HTH'!AM$60</f>
        <v>0.52265149277349654</v>
      </c>
      <c r="AR246" s="219"/>
      <c r="AS246" s="219"/>
      <c r="AT246" s="219"/>
      <c r="AU246" s="219"/>
      <c r="AV246" s="219"/>
      <c r="AW246" s="219"/>
      <c r="AX246" s="219"/>
      <c r="AY246" s="219"/>
      <c r="AZ246" s="219"/>
      <c r="BA246" s="219"/>
      <c r="BB246" s="219"/>
      <c r="BC246" s="219"/>
      <c r="BD246" s="219"/>
      <c r="BE246" s="219"/>
      <c r="BF246" s="219"/>
      <c r="BG246" s="219"/>
      <c r="BH246" s="219"/>
    </row>
    <row r="247" spans="1:60" s="8" customFormat="1" ht="15">
      <c r="A247" s="36" t="s">
        <v>7</v>
      </c>
      <c r="B247" s="36" t="s">
        <v>93</v>
      </c>
      <c r="C247" s="36" t="s">
        <v>43</v>
      </c>
      <c r="D247" s="16" t="s">
        <v>107</v>
      </c>
      <c r="E247" s="16" t="s">
        <v>108</v>
      </c>
      <c r="F247" s="7" t="s">
        <v>14</v>
      </c>
      <c r="G247" s="219"/>
      <c r="H247" s="219"/>
      <c r="I247" s="219"/>
      <c r="J247" s="219"/>
      <c r="K247" s="219"/>
      <c r="L247" s="221">
        <f>'2.b-MTH2-HTH'!H$61</f>
        <v>0.3911634117171473</v>
      </c>
      <c r="M247" s="221">
        <f>'2.b-MTH2-HTH'!I$61</f>
        <v>0.3911634117171473</v>
      </c>
      <c r="N247" s="221">
        <f>'2.b-MTH2-HTH'!J$61</f>
        <v>0.3911634117171473</v>
      </c>
      <c r="O247" s="221">
        <f>'2.b-MTH2-HTH'!K$61</f>
        <v>0.39116341171714725</v>
      </c>
      <c r="P247" s="221">
        <f>'2.b-MTH2-HTH'!L$61</f>
        <v>0.3911634117171473</v>
      </c>
      <c r="Q247" s="221">
        <f>'2.b-MTH2-HTH'!M$61</f>
        <v>0.3911634117171473</v>
      </c>
      <c r="R247" s="221">
        <f>'2.b-MTH2-HTH'!N$61</f>
        <v>0.3911634117171473</v>
      </c>
      <c r="S247" s="221">
        <f>'2.b-MTH2-HTH'!O$61</f>
        <v>0.39116341171714725</v>
      </c>
      <c r="T247" s="221">
        <f>'2.b-MTH2-HTH'!P$61</f>
        <v>0.39116341171714725</v>
      </c>
      <c r="U247" s="221">
        <f>'2.b-MTH2-HTH'!Q$61</f>
        <v>0.3911634117171473</v>
      </c>
      <c r="V247" s="221">
        <f>'2.b-MTH2-HTH'!R$61</f>
        <v>0.3911634117171473</v>
      </c>
      <c r="W247" s="221">
        <f>'2.b-MTH2-HTH'!S$61</f>
        <v>0.3911634117171473</v>
      </c>
      <c r="X247" s="221">
        <f>'2.b-MTH2-HTH'!T$61</f>
        <v>0.3911634117171473</v>
      </c>
      <c r="Y247" s="221">
        <f>'2.b-MTH2-HTH'!U$61</f>
        <v>0.3911634117171473</v>
      </c>
      <c r="Z247" s="221">
        <f>'2.b-MTH2-HTH'!V$61</f>
        <v>0.3911634117171473</v>
      </c>
      <c r="AA247" s="221">
        <f>'2.b-MTH2-HTH'!W$61</f>
        <v>0.3911634117171473</v>
      </c>
      <c r="AB247" s="221">
        <f>'2.b-MTH2-HTH'!X$61</f>
        <v>0.3911634117171473</v>
      </c>
      <c r="AC247" s="221">
        <f>'2.b-MTH2-HTH'!Y$61</f>
        <v>0.3911634117171473</v>
      </c>
      <c r="AD247" s="221">
        <f>'2.b-MTH2-HTH'!Z$61</f>
        <v>0.3911634117171473</v>
      </c>
      <c r="AE247" s="221">
        <f>'2.b-MTH2-HTH'!AA$61</f>
        <v>0.3911634117171473</v>
      </c>
      <c r="AF247" s="221">
        <f>'2.b-MTH2-HTH'!AB$61</f>
        <v>0.3911634117171473</v>
      </c>
      <c r="AG247" s="221">
        <f>'2.b-MTH2-HTH'!AC$61</f>
        <v>0.3911634117171473</v>
      </c>
      <c r="AH247" s="221">
        <f>'2.b-MTH2-HTH'!AD$61</f>
        <v>0.3911634117171473</v>
      </c>
      <c r="AI247" s="221">
        <f>'2.b-MTH2-HTH'!AE$61</f>
        <v>0.39116341171714736</v>
      </c>
      <c r="AJ247" s="221">
        <f>'2.b-MTH2-HTH'!AF$61</f>
        <v>0.3911634117171473</v>
      </c>
      <c r="AK247" s="221">
        <f>'2.b-MTH2-HTH'!AG$61</f>
        <v>0.3911634117171473</v>
      </c>
      <c r="AL247" s="221">
        <f>'2.b-MTH2-HTH'!AH$61</f>
        <v>0.3911634117171473</v>
      </c>
      <c r="AM247" s="221">
        <f>'2.b-MTH2-HTH'!AI$61</f>
        <v>0.3911634117171473</v>
      </c>
      <c r="AN247" s="221">
        <f>'2.b-MTH2-HTH'!AJ$61</f>
        <v>0.3911634117171473</v>
      </c>
      <c r="AO247" s="221">
        <f>'2.b-MTH2-HTH'!AK$61</f>
        <v>0.3911634117171473</v>
      </c>
      <c r="AP247" s="221">
        <f>'2.b-MTH2-HTH'!AL$61</f>
        <v>0.3911634117171473</v>
      </c>
      <c r="AQ247" s="221">
        <f>'2.b-MTH2-HTH'!AM$61</f>
        <v>0.3911634117171473</v>
      </c>
      <c r="AR247" s="219"/>
      <c r="AS247" s="219"/>
      <c r="AT247" s="219"/>
      <c r="AU247" s="219"/>
      <c r="AV247" s="219"/>
      <c r="AW247" s="219"/>
      <c r="AX247" s="219"/>
      <c r="AY247" s="219"/>
      <c r="AZ247" s="219"/>
      <c r="BA247" s="219"/>
      <c r="BB247" s="219"/>
      <c r="BC247" s="219"/>
      <c r="BD247" s="219"/>
      <c r="BE247" s="219"/>
      <c r="BF247" s="219"/>
      <c r="BG247" s="219"/>
      <c r="BH247" s="219"/>
    </row>
    <row r="248" spans="1:60" s="8" customFormat="1" ht="15">
      <c r="A248" s="36" t="s">
        <v>7</v>
      </c>
      <c r="B248" s="36" t="s">
        <v>93</v>
      </c>
      <c r="C248" s="36" t="s">
        <v>43</v>
      </c>
      <c r="D248" s="16" t="s">
        <v>97</v>
      </c>
      <c r="E248" s="16" t="s">
        <v>98</v>
      </c>
      <c r="F248" s="7" t="s">
        <v>12</v>
      </c>
      <c r="G248" s="219"/>
      <c r="H248" s="219"/>
      <c r="I248" s="219"/>
      <c r="J248" s="219"/>
      <c r="K248" s="219"/>
      <c r="L248" s="221">
        <v>0.33</v>
      </c>
      <c r="M248" s="221">
        <v>0.33</v>
      </c>
      <c r="N248" s="221">
        <v>0.33</v>
      </c>
      <c r="O248" s="221">
        <v>0.33</v>
      </c>
      <c r="P248" s="221">
        <v>0.33</v>
      </c>
      <c r="Q248" s="221">
        <v>0.33</v>
      </c>
      <c r="R248" s="221">
        <v>0.33</v>
      </c>
      <c r="S248" s="221">
        <v>0.33</v>
      </c>
      <c r="T248" s="221">
        <v>0.33</v>
      </c>
      <c r="U248" s="221">
        <v>0.33</v>
      </c>
      <c r="V248" s="221">
        <v>0.33</v>
      </c>
      <c r="W248" s="221">
        <v>0.33</v>
      </c>
      <c r="X248" s="221">
        <v>0.33</v>
      </c>
      <c r="Y248" s="221">
        <v>0.33</v>
      </c>
      <c r="Z248" s="221">
        <v>0.33</v>
      </c>
      <c r="AA248" s="221">
        <v>0.33</v>
      </c>
      <c r="AB248" s="221">
        <v>0.33</v>
      </c>
      <c r="AC248" s="221">
        <v>0.33</v>
      </c>
      <c r="AD248" s="221">
        <v>0.33</v>
      </c>
      <c r="AE248" s="221">
        <v>0.33</v>
      </c>
      <c r="AF248" s="221">
        <v>0.33</v>
      </c>
      <c r="AG248" s="221">
        <v>0.33</v>
      </c>
      <c r="AH248" s="221">
        <v>0.33</v>
      </c>
      <c r="AI248" s="221">
        <v>0.33</v>
      </c>
      <c r="AJ248" s="221">
        <v>0.33</v>
      </c>
      <c r="AK248" s="221">
        <v>0.33</v>
      </c>
      <c r="AL248" s="221">
        <v>0.33</v>
      </c>
      <c r="AM248" s="221">
        <v>0.33</v>
      </c>
      <c r="AN248" s="221">
        <v>0.33</v>
      </c>
      <c r="AO248" s="221">
        <v>0.33</v>
      </c>
      <c r="AP248" s="221">
        <v>0.33</v>
      </c>
      <c r="AQ248" s="221">
        <v>0.33</v>
      </c>
      <c r="AR248" s="219"/>
      <c r="AS248" s="219"/>
      <c r="AT248" s="219"/>
      <c r="AU248" s="219"/>
      <c r="AV248" s="219"/>
      <c r="AW248" s="219"/>
      <c r="AX248" s="219"/>
      <c r="AY248" s="219"/>
      <c r="AZ248" s="219"/>
      <c r="BA248" s="219"/>
      <c r="BB248" s="219"/>
      <c r="BC248" s="219"/>
      <c r="BD248" s="219"/>
      <c r="BE248" s="219"/>
      <c r="BF248" s="219"/>
      <c r="BG248" s="219"/>
      <c r="BH248" s="219"/>
    </row>
    <row r="249" spans="1:60" s="8" customFormat="1" ht="15">
      <c r="A249" s="36" t="s">
        <v>7</v>
      </c>
      <c r="B249" s="36" t="s">
        <v>93</v>
      </c>
      <c r="C249" s="36" t="s">
        <v>43</v>
      </c>
      <c r="D249" s="16" t="s">
        <v>97</v>
      </c>
      <c r="E249" s="16" t="s">
        <v>98</v>
      </c>
      <c r="F249" s="7" t="s">
        <v>13</v>
      </c>
      <c r="G249" s="219"/>
      <c r="H249" s="219"/>
      <c r="I249" s="219"/>
      <c r="J249" s="219"/>
      <c r="K249" s="219"/>
      <c r="L249" s="221">
        <f>'2.b-MTH2-HTH'!H$66</f>
        <v>0.30638177745854617</v>
      </c>
      <c r="M249" s="221">
        <f>'2.b-MTH2-HTH'!I$66</f>
        <v>0.31345838276552329</v>
      </c>
      <c r="N249" s="221">
        <f>'2.b-MTH2-HTH'!J$66</f>
        <v>0.32052456441659938</v>
      </c>
      <c r="O249" s="221">
        <f>'2.b-MTH2-HTH'!K$66</f>
        <v>0.32757699919028938</v>
      </c>
      <c r="P249" s="221">
        <f>'2.b-MTH2-HTH'!L$66</f>
        <v>0.33461240497291833</v>
      </c>
      <c r="Q249" s="221">
        <f>'2.b-MTH2-HTH'!M$66</f>
        <v>0.33900064234710969</v>
      </c>
      <c r="R249" s="221">
        <f>'2.b-MTH2-HTH'!N$66</f>
        <v>0.348033858794222</v>
      </c>
      <c r="S249" s="221">
        <f>'2.b-MTH2-HTH'!O$66</f>
        <v>0.35255421330360076</v>
      </c>
      <c r="T249" s="221">
        <f>'2.b-MTH2-HTH'!P$66</f>
        <v>0.36316841586045356</v>
      </c>
      <c r="U249" s="221">
        <f>'2.b-MTH2-HTH'!Q$66</f>
        <v>0.37231292224020818</v>
      </c>
      <c r="V249" s="221">
        <f>'2.b-MTH2-HTH'!R$66</f>
        <v>0.38060310289556548</v>
      </c>
      <c r="W249" s="221">
        <f>'2.b-MTH2-HTH'!S$66</f>
        <v>0.3859322922417493</v>
      </c>
      <c r="X249" s="221">
        <f>'2.b-MTH2-HTH'!T$66</f>
        <v>0.39113304875381116</v>
      </c>
      <c r="Y249" s="221">
        <f>'2.b-MTH2-HTH'!U$66</f>
        <v>0.39631175960093368</v>
      </c>
      <c r="Z249" s="221">
        <f>'2.b-MTH2-HTH'!V$66</f>
        <v>0.40146668545805714</v>
      </c>
      <c r="AA249" s="221">
        <f>'2.b-MTH2-HTH'!W$66</f>
        <v>0.40659623704207171</v>
      </c>
      <c r="AB249" s="221">
        <f>'2.b-MTH2-HTH'!X$66</f>
        <v>0.41162879886934722</v>
      </c>
      <c r="AC249" s="221">
        <f>'2.b-MTH2-HTH'!Y$66</f>
        <v>0.42718388736326346</v>
      </c>
      <c r="AD249" s="221">
        <f>'2.b-MTH2-HTH'!Z$66</f>
        <v>0.43090333569013051</v>
      </c>
      <c r="AE249" s="221">
        <f>'2.b-MTH2-HTH'!AA$66</f>
        <v>0.43731957379166619</v>
      </c>
      <c r="AF249" s="221">
        <f>'2.b-MTH2-HTH'!AB$66</f>
        <v>0.43403056707977594</v>
      </c>
      <c r="AG249" s="221">
        <f>'2.b-MTH2-HTH'!AC$66</f>
        <v>0.43611792365164642</v>
      </c>
      <c r="AH249" s="221">
        <f>'2.b-MTH2-HTH'!AD$66</f>
        <v>0.44774002617765807</v>
      </c>
      <c r="AI249" s="221">
        <f>'2.b-MTH2-HTH'!AE$66</f>
        <v>0.45928152601857686</v>
      </c>
      <c r="AJ249" s="221">
        <f>'2.b-MTH2-HTH'!AF$66</f>
        <v>0.45871837984852454</v>
      </c>
      <c r="AK249" s="221">
        <f>'2.b-MTH2-HTH'!AG$66</f>
        <v>0.47253270654066276</v>
      </c>
      <c r="AL249" s="221">
        <f>'2.b-MTH2-HTH'!AH$66</f>
        <v>0.4833633944813277</v>
      </c>
      <c r="AM249" s="221">
        <f>'2.b-MTH2-HTH'!AI$66</f>
        <v>0.4938596728161313</v>
      </c>
      <c r="AN249" s="221">
        <f>'2.b-MTH2-HTH'!AJ$66</f>
        <v>0.50009127836262857</v>
      </c>
      <c r="AO249" s="221">
        <f>'2.b-MTH2-HTH'!AK$66</f>
        <v>0.50828722629320966</v>
      </c>
      <c r="AP249" s="221">
        <f>'2.b-MTH2-HTH'!AL$66</f>
        <v>0.50952544559500845</v>
      </c>
      <c r="AQ249" s="221">
        <f>'2.b-MTH2-HTH'!AM$66</f>
        <v>0.52265149277349654</v>
      </c>
      <c r="AR249" s="219"/>
      <c r="AS249" s="219"/>
      <c r="AT249" s="219"/>
      <c r="AU249" s="219"/>
      <c r="AV249" s="219"/>
      <c r="AW249" s="219"/>
      <c r="AX249" s="219"/>
      <c r="AY249" s="219"/>
      <c r="AZ249" s="219"/>
      <c r="BA249" s="219"/>
      <c r="BB249" s="219"/>
      <c r="BC249" s="219"/>
      <c r="BD249" s="219"/>
      <c r="BE249" s="219"/>
      <c r="BF249" s="219"/>
      <c r="BG249" s="219"/>
      <c r="BH249" s="219"/>
    </row>
    <row r="250" spans="1:60" s="8" customFormat="1" ht="15">
      <c r="A250" s="36" t="s">
        <v>7</v>
      </c>
      <c r="B250" s="36" t="s">
        <v>93</v>
      </c>
      <c r="C250" s="36" t="s">
        <v>43</v>
      </c>
      <c r="D250" s="16" t="s">
        <v>97</v>
      </c>
      <c r="E250" s="16" t="s">
        <v>98</v>
      </c>
      <c r="F250" s="7" t="s">
        <v>14</v>
      </c>
      <c r="G250" s="219"/>
      <c r="H250" s="219"/>
      <c r="I250" s="219"/>
      <c r="J250" s="219"/>
      <c r="K250" s="219"/>
      <c r="L250" s="221">
        <f>'2.b-MTH2-HTH'!H$67</f>
        <v>0.67007841522529721</v>
      </c>
      <c r="M250" s="221">
        <f>'2.b-MTH2-HTH'!I$67</f>
        <v>0.67007841522529721</v>
      </c>
      <c r="N250" s="221">
        <f>'2.b-MTH2-HTH'!J$67</f>
        <v>0.67007841522529721</v>
      </c>
      <c r="O250" s="221">
        <f>'2.b-MTH2-HTH'!K$67</f>
        <v>0.67007841522529721</v>
      </c>
      <c r="P250" s="221">
        <f>'2.b-MTH2-HTH'!L$67</f>
        <v>0.67007841522529721</v>
      </c>
      <c r="Q250" s="221">
        <f>'2.b-MTH2-HTH'!M$67</f>
        <v>0.67007841522529721</v>
      </c>
      <c r="R250" s="221">
        <f>'2.b-MTH2-HTH'!N$67</f>
        <v>0.67007841522529721</v>
      </c>
      <c r="S250" s="221">
        <f>'2.b-MTH2-HTH'!O$67</f>
        <v>0.67007841522529721</v>
      </c>
      <c r="T250" s="221">
        <f>'2.b-MTH2-HTH'!P$67</f>
        <v>0.67007841522529721</v>
      </c>
      <c r="U250" s="221">
        <f>'2.b-MTH2-HTH'!Q$67</f>
        <v>0.67007841522529721</v>
      </c>
      <c r="V250" s="221">
        <f>'2.b-MTH2-HTH'!R$67</f>
        <v>0.6700784152252971</v>
      </c>
      <c r="W250" s="221">
        <f>'2.b-MTH2-HTH'!S$67</f>
        <v>0.67007841522529721</v>
      </c>
      <c r="X250" s="221">
        <f>'2.b-MTH2-HTH'!T$67</f>
        <v>0.67007841522529721</v>
      </c>
      <c r="Y250" s="221">
        <f>'2.b-MTH2-HTH'!U$67</f>
        <v>0.6700784152252971</v>
      </c>
      <c r="Z250" s="221">
        <f>'2.b-MTH2-HTH'!V$67</f>
        <v>0.67007841522529721</v>
      </c>
      <c r="AA250" s="221">
        <f>'2.b-MTH2-HTH'!W$67</f>
        <v>0.67007841522529721</v>
      </c>
      <c r="AB250" s="221">
        <f>'2.b-MTH2-HTH'!X$67</f>
        <v>0.67007841522529721</v>
      </c>
      <c r="AC250" s="221">
        <f>'2.b-MTH2-HTH'!Y$67</f>
        <v>0.67007841522529721</v>
      </c>
      <c r="AD250" s="221">
        <f>'2.b-MTH2-HTH'!Z$67</f>
        <v>0.67007841522529721</v>
      </c>
      <c r="AE250" s="221">
        <f>'2.b-MTH2-HTH'!AA$67</f>
        <v>0.67007841522529721</v>
      </c>
      <c r="AF250" s="221">
        <f>'2.b-MTH2-HTH'!AB$67</f>
        <v>0.6700784152252971</v>
      </c>
      <c r="AG250" s="221">
        <f>'2.b-MTH2-HTH'!AC$67</f>
        <v>0.67007841522529721</v>
      </c>
      <c r="AH250" s="221">
        <f>'2.b-MTH2-HTH'!AD$67</f>
        <v>0.67007841522529721</v>
      </c>
      <c r="AI250" s="221">
        <f>'2.b-MTH2-HTH'!AE$67</f>
        <v>0.67007841522529721</v>
      </c>
      <c r="AJ250" s="221">
        <f>'2.b-MTH2-HTH'!AF$67</f>
        <v>0.67007841522529721</v>
      </c>
      <c r="AK250" s="221">
        <f>'2.b-MTH2-HTH'!AG$67</f>
        <v>0.67007841522529732</v>
      </c>
      <c r="AL250" s="221">
        <f>'2.b-MTH2-HTH'!AH$67</f>
        <v>0.67007841522529721</v>
      </c>
      <c r="AM250" s="221">
        <f>'2.b-MTH2-HTH'!AI$67</f>
        <v>0.67007841522529721</v>
      </c>
      <c r="AN250" s="221">
        <f>'2.b-MTH2-HTH'!AJ$67</f>
        <v>0.67007841522529721</v>
      </c>
      <c r="AO250" s="221">
        <f>'2.b-MTH2-HTH'!AK$67</f>
        <v>0.67007841522529721</v>
      </c>
      <c r="AP250" s="221">
        <f>'2.b-MTH2-HTH'!AL$67</f>
        <v>0.67007841522529721</v>
      </c>
      <c r="AQ250" s="221">
        <f>'2.b-MTH2-HTH'!AM$67</f>
        <v>0.67007841522529721</v>
      </c>
      <c r="AR250" s="219"/>
      <c r="AS250" s="219"/>
      <c r="AT250" s="219"/>
      <c r="AU250" s="219"/>
      <c r="AV250" s="219"/>
      <c r="AW250" s="219"/>
      <c r="AX250" s="219"/>
      <c r="AY250" s="219"/>
      <c r="AZ250" s="219"/>
      <c r="BA250" s="219"/>
      <c r="BB250" s="219"/>
      <c r="BC250" s="219"/>
      <c r="BD250" s="219"/>
      <c r="BE250" s="219"/>
      <c r="BF250" s="219"/>
      <c r="BG250" s="219"/>
      <c r="BH250" s="219"/>
    </row>
    <row r="251" spans="1:60" s="8" customFormat="1" ht="15">
      <c r="A251" s="36" t="s">
        <v>7</v>
      </c>
      <c r="B251" s="36" t="s">
        <v>93</v>
      </c>
      <c r="C251" s="36" t="s">
        <v>43</v>
      </c>
      <c r="D251" s="18" t="s">
        <v>401</v>
      </c>
      <c r="E251" s="18" t="s">
        <v>402</v>
      </c>
      <c r="F251" s="7" t="s">
        <v>12</v>
      </c>
      <c r="G251" s="219"/>
      <c r="H251" s="219"/>
      <c r="I251" s="219"/>
      <c r="J251" s="219"/>
      <c r="K251" s="219"/>
      <c r="L251" s="221">
        <v>0.33</v>
      </c>
      <c r="M251" s="221">
        <v>0.33</v>
      </c>
      <c r="N251" s="221">
        <v>0.33</v>
      </c>
      <c r="O251" s="221">
        <v>0.33</v>
      </c>
      <c r="P251" s="221">
        <v>0.33</v>
      </c>
      <c r="Q251" s="221">
        <v>0.33</v>
      </c>
      <c r="R251" s="221">
        <v>0.33</v>
      </c>
      <c r="S251" s="221">
        <v>0.33</v>
      </c>
      <c r="T251" s="221">
        <v>0.33</v>
      </c>
      <c r="U251" s="221">
        <v>0.33</v>
      </c>
      <c r="V251" s="221">
        <v>0.33</v>
      </c>
      <c r="W251" s="221">
        <v>0.33</v>
      </c>
      <c r="X251" s="221">
        <v>0.33</v>
      </c>
      <c r="Y251" s="221">
        <v>0.33</v>
      </c>
      <c r="Z251" s="221">
        <v>0.33</v>
      </c>
      <c r="AA251" s="221">
        <v>0.33</v>
      </c>
      <c r="AB251" s="221">
        <v>0.33</v>
      </c>
      <c r="AC251" s="221">
        <v>0.33</v>
      </c>
      <c r="AD251" s="221">
        <v>0.33</v>
      </c>
      <c r="AE251" s="221">
        <v>0.33</v>
      </c>
      <c r="AF251" s="221">
        <v>0.33</v>
      </c>
      <c r="AG251" s="221">
        <v>0.33</v>
      </c>
      <c r="AH251" s="221">
        <v>0.33</v>
      </c>
      <c r="AI251" s="221">
        <v>0.33</v>
      </c>
      <c r="AJ251" s="221">
        <v>0.33</v>
      </c>
      <c r="AK251" s="221">
        <v>0.33</v>
      </c>
      <c r="AL251" s="221">
        <v>0.33</v>
      </c>
      <c r="AM251" s="221">
        <v>0.33</v>
      </c>
      <c r="AN251" s="221">
        <v>0.33</v>
      </c>
      <c r="AO251" s="221">
        <v>0.33</v>
      </c>
      <c r="AP251" s="221">
        <v>0.33</v>
      </c>
      <c r="AQ251" s="221">
        <v>0.33</v>
      </c>
      <c r="AR251" s="219"/>
      <c r="AS251" s="219"/>
      <c r="AT251" s="219"/>
      <c r="AU251" s="219"/>
      <c r="AV251" s="219"/>
      <c r="AW251" s="219"/>
      <c r="AX251" s="219"/>
      <c r="AY251" s="219"/>
      <c r="AZ251" s="219"/>
      <c r="BA251" s="219"/>
      <c r="BB251" s="219"/>
      <c r="BC251" s="219"/>
      <c r="BD251" s="219"/>
      <c r="BE251" s="219"/>
      <c r="BF251" s="219"/>
      <c r="BG251" s="219"/>
      <c r="BH251" s="219"/>
    </row>
    <row r="252" spans="1:60" s="8" customFormat="1" ht="15">
      <c r="A252" s="36" t="s">
        <v>7</v>
      </c>
      <c r="B252" s="36" t="s">
        <v>93</v>
      </c>
      <c r="C252" s="36" t="s">
        <v>43</v>
      </c>
      <c r="D252" s="18" t="s">
        <v>401</v>
      </c>
      <c r="E252" s="18" t="s">
        <v>402</v>
      </c>
      <c r="F252" s="7" t="s">
        <v>13</v>
      </c>
      <c r="G252" s="219"/>
      <c r="H252" s="219"/>
      <c r="I252" s="219"/>
      <c r="J252" s="219"/>
      <c r="K252" s="219"/>
      <c r="L252" s="221">
        <f>'2.b-MTH2-HTH'!H$72</f>
        <v>0.30638177745854617</v>
      </c>
      <c r="M252" s="221">
        <f>'2.b-MTH2-HTH'!I$72</f>
        <v>0.31345838276552329</v>
      </c>
      <c r="N252" s="221">
        <f>'2.b-MTH2-HTH'!J$72</f>
        <v>0.32052456441659938</v>
      </c>
      <c r="O252" s="221">
        <f>'2.b-MTH2-HTH'!K$72</f>
        <v>0.32757699919028938</v>
      </c>
      <c r="P252" s="221">
        <f>'2.b-MTH2-HTH'!L$72</f>
        <v>0.33461240497291833</v>
      </c>
      <c r="Q252" s="221">
        <f>'2.b-MTH2-HTH'!M$72</f>
        <v>0.33900064234710969</v>
      </c>
      <c r="R252" s="221">
        <f>'2.b-MTH2-HTH'!N$72</f>
        <v>0.348033858794222</v>
      </c>
      <c r="S252" s="221">
        <f>'2.b-MTH2-HTH'!O$72</f>
        <v>0.35255421330360076</v>
      </c>
      <c r="T252" s="221">
        <f>'2.b-MTH2-HTH'!P$72</f>
        <v>0.36316841586045356</v>
      </c>
      <c r="U252" s="221">
        <f>'2.b-MTH2-HTH'!Q$72</f>
        <v>0.37231292224020818</v>
      </c>
      <c r="V252" s="221">
        <f>'2.b-MTH2-HTH'!R$72</f>
        <v>0.38060310289556548</v>
      </c>
      <c r="W252" s="221">
        <f>'2.b-MTH2-HTH'!S$72</f>
        <v>0.3859322922417493</v>
      </c>
      <c r="X252" s="221">
        <f>'2.b-MTH2-HTH'!T$72</f>
        <v>0.39113304875381116</v>
      </c>
      <c r="Y252" s="221">
        <f>'2.b-MTH2-HTH'!U$72</f>
        <v>0.39631175960093368</v>
      </c>
      <c r="Z252" s="221">
        <f>'2.b-MTH2-HTH'!V$72</f>
        <v>0.40146668545805714</v>
      </c>
      <c r="AA252" s="221">
        <f>'2.b-MTH2-HTH'!W$72</f>
        <v>0.40659623704207171</v>
      </c>
      <c r="AB252" s="221">
        <f>'2.b-MTH2-HTH'!X$72</f>
        <v>0.41162879886934722</v>
      </c>
      <c r="AC252" s="221">
        <f>'2.b-MTH2-HTH'!Y$72</f>
        <v>0.42718388736326346</v>
      </c>
      <c r="AD252" s="221">
        <f>'2.b-MTH2-HTH'!Z$72</f>
        <v>0.43090333569013051</v>
      </c>
      <c r="AE252" s="221">
        <f>'2.b-MTH2-HTH'!AA$72</f>
        <v>0.43731957379166619</v>
      </c>
      <c r="AF252" s="221">
        <f>'2.b-MTH2-HTH'!AB$72</f>
        <v>0.43403056707977594</v>
      </c>
      <c r="AG252" s="221">
        <f>'2.b-MTH2-HTH'!AC$72</f>
        <v>0.43611792365164642</v>
      </c>
      <c r="AH252" s="221">
        <f>'2.b-MTH2-HTH'!AD$72</f>
        <v>0.44774002617765807</v>
      </c>
      <c r="AI252" s="221">
        <f>'2.b-MTH2-HTH'!AE$72</f>
        <v>0.45928152601857686</v>
      </c>
      <c r="AJ252" s="221">
        <f>'2.b-MTH2-HTH'!AF$72</f>
        <v>0.45871837984852454</v>
      </c>
      <c r="AK252" s="221">
        <f>'2.b-MTH2-HTH'!AG$72</f>
        <v>0.47253270654066276</v>
      </c>
      <c r="AL252" s="221">
        <f>'2.b-MTH2-HTH'!AH$72</f>
        <v>0.4833633944813277</v>
      </c>
      <c r="AM252" s="221">
        <f>'2.b-MTH2-HTH'!AI$72</f>
        <v>0.4938596728161313</v>
      </c>
      <c r="AN252" s="221">
        <f>'2.b-MTH2-HTH'!AJ$72</f>
        <v>0.50009127836262857</v>
      </c>
      <c r="AO252" s="221">
        <f>'2.b-MTH2-HTH'!AK$72</f>
        <v>0.50828722629320966</v>
      </c>
      <c r="AP252" s="221">
        <f>'2.b-MTH2-HTH'!AL$72</f>
        <v>0.50952544559500845</v>
      </c>
      <c r="AQ252" s="221">
        <f>'2.b-MTH2-HTH'!AM$72</f>
        <v>0.52265149277349654</v>
      </c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219"/>
      <c r="BB252" s="219"/>
      <c r="BC252" s="219"/>
      <c r="BD252" s="219"/>
      <c r="BE252" s="219"/>
      <c r="BF252" s="219"/>
      <c r="BG252" s="219"/>
      <c r="BH252" s="219"/>
    </row>
    <row r="253" spans="1:60" s="8" customFormat="1" ht="15">
      <c r="A253" s="36" t="s">
        <v>7</v>
      </c>
      <c r="B253" s="36" t="s">
        <v>93</v>
      </c>
      <c r="C253" s="36" t="s">
        <v>43</v>
      </c>
      <c r="D253" s="18" t="s">
        <v>401</v>
      </c>
      <c r="E253" s="18" t="s">
        <v>402</v>
      </c>
      <c r="F253" s="7" t="s">
        <v>14</v>
      </c>
      <c r="G253" s="219"/>
      <c r="H253" s="219"/>
      <c r="I253" s="219"/>
      <c r="J253" s="219"/>
      <c r="K253" s="219"/>
      <c r="L253" s="221">
        <f>'2.b-MTH2-HTH'!H$73</f>
        <v>0.73156498928758174</v>
      </c>
      <c r="M253" s="221">
        <f>'2.b-MTH2-HTH'!I$73</f>
        <v>0.73156498928758174</v>
      </c>
      <c r="N253" s="221">
        <f>'2.b-MTH2-HTH'!J$73</f>
        <v>0.73156498928758174</v>
      </c>
      <c r="O253" s="221">
        <f>'2.b-MTH2-HTH'!K$73</f>
        <v>0.73156498928758174</v>
      </c>
      <c r="P253" s="221">
        <f>'2.b-MTH2-HTH'!L$73</f>
        <v>0.73156498928758174</v>
      </c>
      <c r="Q253" s="221">
        <f>'2.b-MTH2-HTH'!M$73</f>
        <v>0.73156498928758174</v>
      </c>
      <c r="R253" s="221">
        <f>'2.b-MTH2-HTH'!N$73</f>
        <v>0.73156498928758174</v>
      </c>
      <c r="S253" s="221">
        <f>'2.b-MTH2-HTH'!O$73</f>
        <v>0.73156498928758174</v>
      </c>
      <c r="T253" s="221">
        <f>'2.b-MTH2-HTH'!P$73</f>
        <v>0.73156498928758174</v>
      </c>
      <c r="U253" s="221">
        <f>'2.b-MTH2-HTH'!Q$73</f>
        <v>0.73156498928758174</v>
      </c>
      <c r="V253" s="221">
        <f>'2.b-MTH2-HTH'!R$73</f>
        <v>0.73156498928758174</v>
      </c>
      <c r="W253" s="221">
        <f>'2.b-MTH2-HTH'!S$73</f>
        <v>0.73156498928758174</v>
      </c>
      <c r="X253" s="221">
        <f>'2.b-MTH2-HTH'!T$73</f>
        <v>0.73156498928758174</v>
      </c>
      <c r="Y253" s="221">
        <f>'2.b-MTH2-HTH'!U$73</f>
        <v>0.73156498928758174</v>
      </c>
      <c r="Z253" s="221">
        <f>'2.b-MTH2-HTH'!V$73</f>
        <v>0.73156498928758174</v>
      </c>
      <c r="AA253" s="221">
        <f>'2.b-MTH2-HTH'!W$73</f>
        <v>0.73156498928758174</v>
      </c>
      <c r="AB253" s="221">
        <f>'2.b-MTH2-HTH'!X$73</f>
        <v>0.73156498928758174</v>
      </c>
      <c r="AC253" s="221">
        <f>'2.b-MTH2-HTH'!Y$73</f>
        <v>0.73156498928758174</v>
      </c>
      <c r="AD253" s="221">
        <f>'2.b-MTH2-HTH'!Z$73</f>
        <v>0.73156498928758174</v>
      </c>
      <c r="AE253" s="221">
        <f>'2.b-MTH2-HTH'!AA$73</f>
        <v>0.73156498928758174</v>
      </c>
      <c r="AF253" s="221">
        <f>'2.b-MTH2-HTH'!AB$73</f>
        <v>0.73156498928758174</v>
      </c>
      <c r="AG253" s="221">
        <f>'2.b-MTH2-HTH'!AC$73</f>
        <v>0.73156498928758174</v>
      </c>
      <c r="AH253" s="221">
        <f>'2.b-MTH2-HTH'!AD$73</f>
        <v>0.73156498928758174</v>
      </c>
      <c r="AI253" s="221">
        <f>'2.b-MTH2-HTH'!AE$73</f>
        <v>0.73156498928758185</v>
      </c>
      <c r="AJ253" s="221">
        <f>'2.b-MTH2-HTH'!AF$73</f>
        <v>0.73156498928758174</v>
      </c>
      <c r="AK253" s="221">
        <f>'2.b-MTH2-HTH'!AG$73</f>
        <v>0.73156498928758174</v>
      </c>
      <c r="AL253" s="221">
        <f>'2.b-MTH2-HTH'!AH$73</f>
        <v>0.73156498928758174</v>
      </c>
      <c r="AM253" s="221">
        <f>'2.b-MTH2-HTH'!AI$73</f>
        <v>0.73156498928758174</v>
      </c>
      <c r="AN253" s="221">
        <f>'2.b-MTH2-HTH'!AJ$73</f>
        <v>0.73156498928758174</v>
      </c>
      <c r="AO253" s="221">
        <f>'2.b-MTH2-HTH'!AK$73</f>
        <v>0.73156498928758174</v>
      </c>
      <c r="AP253" s="221">
        <f>'2.b-MTH2-HTH'!AL$73</f>
        <v>0.73156498928758174</v>
      </c>
      <c r="AQ253" s="221">
        <f>'2.b-MTH2-HTH'!AM$73</f>
        <v>0.73156498928758174</v>
      </c>
      <c r="AR253" s="219"/>
      <c r="AS253" s="219"/>
      <c r="AT253" s="219"/>
      <c r="AU253" s="219"/>
      <c r="AV253" s="219"/>
      <c r="AW253" s="219"/>
      <c r="AX253" s="219"/>
      <c r="AY253" s="219"/>
      <c r="AZ253" s="219"/>
      <c r="BA253" s="219"/>
      <c r="BB253" s="219"/>
      <c r="BC253" s="219"/>
      <c r="BD253" s="219"/>
      <c r="BE253" s="219"/>
      <c r="BF253" s="219"/>
      <c r="BG253" s="219"/>
      <c r="BH253" s="219"/>
    </row>
    <row r="254" spans="1:60" s="5" customFormat="1" ht="15">
      <c r="A254" s="4" t="s">
        <v>7</v>
      </c>
      <c r="B254" s="4" t="s">
        <v>93</v>
      </c>
      <c r="C254" s="4" t="s">
        <v>23</v>
      </c>
      <c r="D254" s="4"/>
      <c r="E254" s="4"/>
      <c r="F254" s="4" t="s">
        <v>11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>
        <v>6</v>
      </c>
      <c r="Z254" s="4">
        <v>3</v>
      </c>
      <c r="AA254" s="4">
        <v>4</v>
      </c>
      <c r="AB254" s="4">
        <v>3</v>
      </c>
      <c r="AC254" s="4">
        <v>6</v>
      </c>
      <c r="AD254" s="4">
        <v>6</v>
      </c>
      <c r="AE254" s="4">
        <v>8</v>
      </c>
      <c r="AF254" s="4">
        <v>10</v>
      </c>
      <c r="AG254" s="4">
        <v>11</v>
      </c>
      <c r="AH254" s="4">
        <v>12</v>
      </c>
      <c r="AI254" s="4">
        <v>9</v>
      </c>
      <c r="AJ254" s="4">
        <v>10</v>
      </c>
      <c r="AK254" s="4">
        <v>10</v>
      </c>
      <c r="AL254" s="4">
        <v>7</v>
      </c>
      <c r="AM254" s="4">
        <v>1</v>
      </c>
      <c r="AN254" s="4">
        <v>1</v>
      </c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</row>
    <row r="255" spans="1:60" s="5" customFormat="1" ht="15">
      <c r="A255" s="4" t="s">
        <v>7</v>
      </c>
      <c r="B255" s="4" t="s">
        <v>93</v>
      </c>
      <c r="C255" s="4" t="s">
        <v>23</v>
      </c>
      <c r="D255" s="4"/>
      <c r="E255" s="4"/>
      <c r="F255" s="4" t="s">
        <v>52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>
        <v>1.29584035246858E-4</v>
      </c>
      <c r="Z255" s="6">
        <v>6.0927313714738297E-5</v>
      </c>
      <c r="AA255" s="6">
        <v>8.3134157747064306E-5</v>
      </c>
      <c r="AB255" s="6">
        <v>6.4745872450631302E-5</v>
      </c>
      <c r="AC255" s="4">
        <v>1.32494203378602E-4</v>
      </c>
      <c r="AD255" s="4">
        <v>1.2906834168692301E-4</v>
      </c>
      <c r="AE255" s="4">
        <v>1.70852554245686E-4</v>
      </c>
      <c r="AF255" s="4">
        <v>2.1075259752576401E-4</v>
      </c>
      <c r="AG255" s="4">
        <v>2.3132084200786499E-4</v>
      </c>
      <c r="AH255" s="4">
        <v>2.4432454443652698E-4</v>
      </c>
      <c r="AI255" s="4">
        <v>1.65486807023996E-4</v>
      </c>
      <c r="AJ255" s="4">
        <v>1.7124167337363201E-4</v>
      </c>
      <c r="AK255" s="4">
        <v>1.6498383158450501E-4</v>
      </c>
      <c r="AL255" s="4">
        <v>1.10859477693489E-4</v>
      </c>
      <c r="AM255" s="6">
        <v>1.5661216563302601E-5</v>
      </c>
      <c r="AN255" s="6">
        <v>1.60415797747762E-5</v>
      </c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</row>
    <row r="256" spans="1:60" s="8" customFormat="1" ht="15">
      <c r="A256" s="36" t="s">
        <v>7</v>
      </c>
      <c r="B256" s="36" t="s">
        <v>93</v>
      </c>
      <c r="C256" s="36" t="s">
        <v>23</v>
      </c>
      <c r="D256" s="16" t="s">
        <v>107</v>
      </c>
      <c r="E256" s="16" t="s">
        <v>108</v>
      </c>
      <c r="F256" s="7" t="s">
        <v>12</v>
      </c>
      <c r="G256" s="219"/>
      <c r="H256" s="219"/>
      <c r="I256" s="219"/>
      <c r="J256" s="219"/>
      <c r="K256" s="219"/>
      <c r="L256" s="219"/>
      <c r="M256" s="219"/>
      <c r="N256" s="219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21">
        <v>0.34</v>
      </c>
      <c r="Z256" s="221">
        <v>0.34</v>
      </c>
      <c r="AA256" s="221">
        <v>0.34</v>
      </c>
      <c r="AB256" s="221">
        <v>0.34</v>
      </c>
      <c r="AC256" s="221">
        <v>0.34</v>
      </c>
      <c r="AD256" s="221">
        <v>0.34</v>
      </c>
      <c r="AE256" s="221">
        <v>0.34</v>
      </c>
      <c r="AF256" s="221">
        <v>0.34</v>
      </c>
      <c r="AG256" s="221">
        <v>0.34</v>
      </c>
      <c r="AH256" s="221">
        <v>0.34</v>
      </c>
      <c r="AI256" s="221">
        <v>0.34</v>
      </c>
      <c r="AJ256" s="221">
        <v>0.34</v>
      </c>
      <c r="AK256" s="221">
        <v>0.34</v>
      </c>
      <c r="AL256" s="221">
        <v>0.34</v>
      </c>
      <c r="AM256" s="221">
        <v>0.34</v>
      </c>
      <c r="AN256" s="221">
        <v>0.34</v>
      </c>
      <c r="AO256" s="219"/>
      <c r="AP256" s="219"/>
      <c r="AQ256" s="219"/>
      <c r="AR256" s="219"/>
      <c r="AS256" s="219"/>
      <c r="AT256" s="219"/>
      <c r="AU256" s="219"/>
      <c r="AV256" s="219"/>
      <c r="AW256" s="219"/>
      <c r="AX256" s="219"/>
      <c r="AY256" s="219"/>
      <c r="AZ256" s="219"/>
      <c r="BA256" s="219"/>
      <c r="BB256" s="219"/>
      <c r="BC256" s="219"/>
      <c r="BD256" s="219"/>
      <c r="BE256" s="219"/>
      <c r="BF256" s="219"/>
      <c r="BG256" s="219"/>
      <c r="BH256" s="219"/>
    </row>
    <row r="257" spans="1:60" s="8" customFormat="1" ht="15">
      <c r="A257" s="36" t="s">
        <v>7</v>
      </c>
      <c r="B257" s="36" t="s">
        <v>93</v>
      </c>
      <c r="C257" s="36" t="s">
        <v>23</v>
      </c>
      <c r="D257" s="16" t="s">
        <v>107</v>
      </c>
      <c r="E257" s="16" t="s">
        <v>108</v>
      </c>
      <c r="F257" s="7" t="s">
        <v>13</v>
      </c>
      <c r="G257" s="219"/>
      <c r="H257" s="219"/>
      <c r="I257" s="219"/>
      <c r="J257" s="219"/>
      <c r="K257" s="219"/>
      <c r="L257" s="219"/>
      <c r="M257" s="219"/>
      <c r="N257" s="219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21">
        <f>'2.b-MTH2-HTH'!U$60</f>
        <v>0.39631175960093368</v>
      </c>
      <c r="Z257" s="221">
        <f>'2.b-MTH2-HTH'!V$60</f>
        <v>0.40146668545805714</v>
      </c>
      <c r="AA257" s="221">
        <f>'2.b-MTH2-HTH'!W$60</f>
        <v>0.40659623704207171</v>
      </c>
      <c r="AB257" s="221">
        <f>'2.b-MTH2-HTH'!X$60</f>
        <v>0.41162879886934722</v>
      </c>
      <c r="AC257" s="221">
        <f>'2.b-MTH2-HTH'!Y$60</f>
        <v>0.42718388736326346</v>
      </c>
      <c r="AD257" s="221">
        <f>'2.b-MTH2-HTH'!Z$60</f>
        <v>0.43090333569013051</v>
      </c>
      <c r="AE257" s="221">
        <f>'2.b-MTH2-HTH'!AA$60</f>
        <v>0.43731957379166619</v>
      </c>
      <c r="AF257" s="221">
        <f>'2.b-MTH2-HTH'!AB$60</f>
        <v>0.43403056707977594</v>
      </c>
      <c r="AG257" s="221">
        <f>'2.b-MTH2-HTH'!AC$60</f>
        <v>0.43611792365164642</v>
      </c>
      <c r="AH257" s="221">
        <f>'2.b-MTH2-HTH'!AD$60</f>
        <v>0.44774002617765807</v>
      </c>
      <c r="AI257" s="221">
        <f>'2.b-MTH2-HTH'!AE$60</f>
        <v>0.45928152601857686</v>
      </c>
      <c r="AJ257" s="221">
        <f>'2.b-MTH2-HTH'!AF$60</f>
        <v>0.45871837984852454</v>
      </c>
      <c r="AK257" s="221">
        <f>'2.b-MTH2-HTH'!AG$60</f>
        <v>0.47253270654066276</v>
      </c>
      <c r="AL257" s="221">
        <f>'2.b-MTH2-HTH'!AH$60</f>
        <v>0.4833633944813277</v>
      </c>
      <c r="AM257" s="221">
        <f>'2.b-MTH2-HTH'!AI$60</f>
        <v>0.4938596728161313</v>
      </c>
      <c r="AN257" s="221">
        <f>'2.b-MTH2-HTH'!AJ$60</f>
        <v>0.50009127836262857</v>
      </c>
      <c r="AO257" s="219"/>
      <c r="AP257" s="219"/>
      <c r="AQ257" s="219"/>
      <c r="AR257" s="219"/>
      <c r="AS257" s="219"/>
      <c r="AT257" s="219"/>
      <c r="AU257" s="219"/>
      <c r="AV257" s="219"/>
      <c r="AW257" s="219"/>
      <c r="AX257" s="219"/>
      <c r="AY257" s="219"/>
      <c r="AZ257" s="219"/>
      <c r="BA257" s="219"/>
      <c r="BB257" s="219"/>
      <c r="BC257" s="219"/>
      <c r="BD257" s="219"/>
      <c r="BE257" s="219"/>
      <c r="BF257" s="219"/>
      <c r="BG257" s="219"/>
      <c r="BH257" s="219"/>
    </row>
    <row r="258" spans="1:60" s="8" customFormat="1" ht="15">
      <c r="A258" s="36" t="s">
        <v>7</v>
      </c>
      <c r="B258" s="36" t="s">
        <v>93</v>
      </c>
      <c r="C258" s="36" t="s">
        <v>23</v>
      </c>
      <c r="D258" s="16" t="s">
        <v>107</v>
      </c>
      <c r="E258" s="16" t="s">
        <v>108</v>
      </c>
      <c r="F258" s="7" t="s">
        <v>14</v>
      </c>
      <c r="G258" s="219"/>
      <c r="H258" s="219"/>
      <c r="I258" s="219"/>
      <c r="J258" s="219"/>
      <c r="K258" s="219"/>
      <c r="L258" s="219"/>
      <c r="M258" s="219"/>
      <c r="N258" s="219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21">
        <f>'2.b-MTH2-HTH'!U$61</f>
        <v>0.3911634117171473</v>
      </c>
      <c r="Z258" s="221">
        <f>'2.b-MTH2-HTH'!V$61</f>
        <v>0.3911634117171473</v>
      </c>
      <c r="AA258" s="221">
        <f>'2.b-MTH2-HTH'!W$61</f>
        <v>0.3911634117171473</v>
      </c>
      <c r="AB258" s="221">
        <f>'2.b-MTH2-HTH'!X$61</f>
        <v>0.3911634117171473</v>
      </c>
      <c r="AC258" s="221">
        <f>'2.b-MTH2-HTH'!Y$61</f>
        <v>0.3911634117171473</v>
      </c>
      <c r="AD258" s="221">
        <f>'2.b-MTH2-HTH'!Z$61</f>
        <v>0.3911634117171473</v>
      </c>
      <c r="AE258" s="221">
        <f>'2.b-MTH2-HTH'!AA$61</f>
        <v>0.3911634117171473</v>
      </c>
      <c r="AF258" s="221">
        <f>'2.b-MTH2-HTH'!AB$61</f>
        <v>0.3911634117171473</v>
      </c>
      <c r="AG258" s="221">
        <f>'2.b-MTH2-HTH'!AC$61</f>
        <v>0.3911634117171473</v>
      </c>
      <c r="AH258" s="221">
        <f>'2.b-MTH2-HTH'!AD$61</f>
        <v>0.3911634117171473</v>
      </c>
      <c r="AI258" s="221">
        <f>'2.b-MTH2-HTH'!AE$61</f>
        <v>0.39116341171714736</v>
      </c>
      <c r="AJ258" s="221">
        <f>'2.b-MTH2-HTH'!AF$61</f>
        <v>0.3911634117171473</v>
      </c>
      <c r="AK258" s="221">
        <f>'2.b-MTH2-HTH'!AG$61</f>
        <v>0.3911634117171473</v>
      </c>
      <c r="AL258" s="221">
        <f>'2.b-MTH2-HTH'!AH$61</f>
        <v>0.3911634117171473</v>
      </c>
      <c r="AM258" s="221">
        <f>'2.b-MTH2-HTH'!AI$61</f>
        <v>0.3911634117171473</v>
      </c>
      <c r="AN258" s="221">
        <f>'2.b-MTH2-HTH'!AJ$61</f>
        <v>0.3911634117171473</v>
      </c>
      <c r="AO258" s="219"/>
      <c r="AP258" s="219"/>
      <c r="AQ258" s="219"/>
      <c r="AR258" s="219"/>
      <c r="AS258" s="219"/>
      <c r="AT258" s="219"/>
      <c r="AU258" s="219"/>
      <c r="AV258" s="219"/>
      <c r="AW258" s="219"/>
      <c r="AX258" s="219"/>
      <c r="AY258" s="219"/>
      <c r="AZ258" s="219"/>
      <c r="BA258" s="219"/>
      <c r="BB258" s="219"/>
      <c r="BC258" s="219"/>
      <c r="BD258" s="219"/>
      <c r="BE258" s="219"/>
      <c r="BF258" s="219"/>
      <c r="BG258" s="219"/>
      <c r="BH258" s="219"/>
    </row>
    <row r="259" spans="1:60" s="8" customFormat="1" ht="15">
      <c r="A259" s="36" t="s">
        <v>7</v>
      </c>
      <c r="B259" s="36" t="s">
        <v>93</v>
      </c>
      <c r="C259" s="36" t="s">
        <v>23</v>
      </c>
      <c r="D259" s="16" t="s">
        <v>97</v>
      </c>
      <c r="E259" s="16" t="s">
        <v>98</v>
      </c>
      <c r="F259" s="7" t="s">
        <v>12</v>
      </c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21">
        <v>0.33</v>
      </c>
      <c r="Z259" s="221">
        <v>0.33</v>
      </c>
      <c r="AA259" s="221">
        <v>0.33</v>
      </c>
      <c r="AB259" s="221">
        <v>0.33</v>
      </c>
      <c r="AC259" s="221">
        <v>0.33</v>
      </c>
      <c r="AD259" s="221">
        <v>0.33</v>
      </c>
      <c r="AE259" s="221">
        <v>0.33</v>
      </c>
      <c r="AF259" s="221">
        <v>0.33</v>
      </c>
      <c r="AG259" s="221">
        <v>0.33</v>
      </c>
      <c r="AH259" s="221">
        <v>0.33</v>
      </c>
      <c r="AI259" s="221">
        <v>0.33</v>
      </c>
      <c r="AJ259" s="221">
        <v>0.33</v>
      </c>
      <c r="AK259" s="221">
        <v>0.33</v>
      </c>
      <c r="AL259" s="221">
        <v>0.33</v>
      </c>
      <c r="AM259" s="221">
        <v>0.33</v>
      </c>
      <c r="AN259" s="221">
        <v>0.33</v>
      </c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219"/>
      <c r="BD259" s="219"/>
      <c r="BE259" s="219"/>
      <c r="BF259" s="219"/>
      <c r="BG259" s="219"/>
      <c r="BH259" s="219"/>
    </row>
    <row r="260" spans="1:60" s="8" customFormat="1" ht="15">
      <c r="A260" s="36" t="s">
        <v>7</v>
      </c>
      <c r="B260" s="36" t="s">
        <v>93</v>
      </c>
      <c r="C260" s="36" t="s">
        <v>23</v>
      </c>
      <c r="D260" s="16" t="s">
        <v>97</v>
      </c>
      <c r="E260" s="16" t="s">
        <v>98</v>
      </c>
      <c r="F260" s="7" t="s">
        <v>13</v>
      </c>
      <c r="G260" s="219"/>
      <c r="H260" s="219"/>
      <c r="I260" s="219"/>
      <c r="J260" s="219"/>
      <c r="K260" s="219"/>
      <c r="L260" s="219"/>
      <c r="M260" s="219"/>
      <c r="N260" s="219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21">
        <f>'2.b-MTH2-HTH'!U$66</f>
        <v>0.39631175960093368</v>
      </c>
      <c r="Z260" s="221">
        <f>'2.b-MTH2-HTH'!V$66</f>
        <v>0.40146668545805714</v>
      </c>
      <c r="AA260" s="221">
        <f>'2.b-MTH2-HTH'!W$66</f>
        <v>0.40659623704207171</v>
      </c>
      <c r="AB260" s="221">
        <f>'2.b-MTH2-HTH'!X$66</f>
        <v>0.41162879886934722</v>
      </c>
      <c r="AC260" s="221">
        <f>'2.b-MTH2-HTH'!Y$66</f>
        <v>0.42718388736326346</v>
      </c>
      <c r="AD260" s="221">
        <f>'2.b-MTH2-HTH'!Z$66</f>
        <v>0.43090333569013051</v>
      </c>
      <c r="AE260" s="221">
        <f>'2.b-MTH2-HTH'!AA$66</f>
        <v>0.43731957379166619</v>
      </c>
      <c r="AF260" s="221">
        <f>'2.b-MTH2-HTH'!AB$66</f>
        <v>0.43403056707977594</v>
      </c>
      <c r="AG260" s="221">
        <f>'2.b-MTH2-HTH'!AC$66</f>
        <v>0.43611792365164642</v>
      </c>
      <c r="AH260" s="221">
        <f>'2.b-MTH2-HTH'!AD$66</f>
        <v>0.44774002617765807</v>
      </c>
      <c r="AI260" s="221">
        <f>'2.b-MTH2-HTH'!AE$66</f>
        <v>0.45928152601857686</v>
      </c>
      <c r="AJ260" s="221">
        <f>'2.b-MTH2-HTH'!AF$66</f>
        <v>0.45871837984852454</v>
      </c>
      <c r="AK260" s="221">
        <f>'2.b-MTH2-HTH'!AG$66</f>
        <v>0.47253270654066276</v>
      </c>
      <c r="AL260" s="221">
        <f>'2.b-MTH2-HTH'!AH$66</f>
        <v>0.4833633944813277</v>
      </c>
      <c r="AM260" s="221">
        <f>'2.b-MTH2-HTH'!AI$66</f>
        <v>0.4938596728161313</v>
      </c>
      <c r="AN260" s="221">
        <f>'2.b-MTH2-HTH'!AJ$66</f>
        <v>0.50009127836262857</v>
      </c>
      <c r="AO260" s="219"/>
      <c r="AP260" s="219"/>
      <c r="AQ260" s="219"/>
      <c r="AR260" s="219"/>
      <c r="AS260" s="219"/>
      <c r="AT260" s="219"/>
      <c r="AU260" s="219"/>
      <c r="AV260" s="219"/>
      <c r="AW260" s="219"/>
      <c r="AX260" s="219"/>
      <c r="AY260" s="219"/>
      <c r="AZ260" s="219"/>
      <c r="BA260" s="219"/>
      <c r="BB260" s="219"/>
      <c r="BC260" s="219"/>
      <c r="BD260" s="219"/>
      <c r="BE260" s="219"/>
      <c r="BF260" s="219"/>
      <c r="BG260" s="219"/>
      <c r="BH260" s="219"/>
    </row>
    <row r="261" spans="1:60" s="8" customFormat="1" ht="15">
      <c r="A261" s="36" t="s">
        <v>7</v>
      </c>
      <c r="B261" s="36" t="s">
        <v>93</v>
      </c>
      <c r="C261" s="36" t="s">
        <v>23</v>
      </c>
      <c r="D261" s="16" t="s">
        <v>97</v>
      </c>
      <c r="E261" s="16" t="s">
        <v>98</v>
      </c>
      <c r="F261" s="7" t="s">
        <v>14</v>
      </c>
      <c r="G261" s="219"/>
      <c r="H261" s="219"/>
      <c r="I261" s="219"/>
      <c r="J261" s="219"/>
      <c r="K261" s="219"/>
      <c r="L261" s="219"/>
      <c r="M261" s="219"/>
      <c r="N261" s="219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21">
        <f>'2.b-MTH2-HTH'!U$67</f>
        <v>0.6700784152252971</v>
      </c>
      <c r="Z261" s="221">
        <f>'2.b-MTH2-HTH'!V$67</f>
        <v>0.67007841522529721</v>
      </c>
      <c r="AA261" s="221">
        <f>'2.b-MTH2-HTH'!W$67</f>
        <v>0.67007841522529721</v>
      </c>
      <c r="AB261" s="221">
        <f>'2.b-MTH2-HTH'!X$67</f>
        <v>0.67007841522529721</v>
      </c>
      <c r="AC261" s="221">
        <f>'2.b-MTH2-HTH'!Y$67</f>
        <v>0.67007841522529721</v>
      </c>
      <c r="AD261" s="221">
        <f>'2.b-MTH2-HTH'!Z$67</f>
        <v>0.67007841522529721</v>
      </c>
      <c r="AE261" s="221">
        <f>'2.b-MTH2-HTH'!AA$67</f>
        <v>0.67007841522529721</v>
      </c>
      <c r="AF261" s="221">
        <f>'2.b-MTH2-HTH'!AB$67</f>
        <v>0.6700784152252971</v>
      </c>
      <c r="AG261" s="221">
        <f>'2.b-MTH2-HTH'!AC$67</f>
        <v>0.67007841522529721</v>
      </c>
      <c r="AH261" s="221">
        <f>'2.b-MTH2-HTH'!AD$67</f>
        <v>0.67007841522529721</v>
      </c>
      <c r="AI261" s="221">
        <f>'2.b-MTH2-HTH'!AE$67</f>
        <v>0.67007841522529721</v>
      </c>
      <c r="AJ261" s="221">
        <f>'2.b-MTH2-HTH'!AF$67</f>
        <v>0.67007841522529721</v>
      </c>
      <c r="AK261" s="221">
        <f>'2.b-MTH2-HTH'!AG$67</f>
        <v>0.67007841522529732</v>
      </c>
      <c r="AL261" s="221">
        <f>'2.b-MTH2-HTH'!AH$67</f>
        <v>0.67007841522529721</v>
      </c>
      <c r="AM261" s="221">
        <f>'2.b-MTH2-HTH'!AI$67</f>
        <v>0.67007841522529721</v>
      </c>
      <c r="AN261" s="221">
        <f>'2.b-MTH2-HTH'!AJ$67</f>
        <v>0.67007841522529721</v>
      </c>
      <c r="AO261" s="219"/>
      <c r="AP261" s="219"/>
      <c r="AQ261" s="219"/>
      <c r="AR261" s="219"/>
      <c r="AS261" s="219"/>
      <c r="AT261" s="219"/>
      <c r="AU261" s="219"/>
      <c r="AV261" s="219"/>
      <c r="AW261" s="219"/>
      <c r="AX261" s="219"/>
      <c r="AY261" s="219"/>
      <c r="AZ261" s="219"/>
      <c r="BA261" s="219"/>
      <c r="BB261" s="219"/>
      <c r="BC261" s="219"/>
      <c r="BD261" s="219"/>
      <c r="BE261" s="219"/>
      <c r="BF261" s="219"/>
      <c r="BG261" s="219"/>
      <c r="BH261" s="219"/>
    </row>
    <row r="262" spans="1:60" s="8" customFormat="1" ht="15">
      <c r="A262" s="36" t="s">
        <v>7</v>
      </c>
      <c r="B262" s="36" t="s">
        <v>93</v>
      </c>
      <c r="C262" s="36" t="s">
        <v>23</v>
      </c>
      <c r="D262" s="18" t="s">
        <v>401</v>
      </c>
      <c r="E262" s="18" t="s">
        <v>402</v>
      </c>
      <c r="F262" s="7" t="s">
        <v>12</v>
      </c>
      <c r="G262" s="219"/>
      <c r="H262" s="219"/>
      <c r="I262" s="219"/>
      <c r="J262" s="219"/>
      <c r="K262" s="219"/>
      <c r="L262" s="219"/>
      <c r="M262" s="219"/>
      <c r="N262" s="219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21">
        <v>0.33</v>
      </c>
      <c r="Z262" s="221">
        <v>0.33</v>
      </c>
      <c r="AA262" s="221">
        <v>0.33</v>
      </c>
      <c r="AB262" s="221">
        <v>0.33</v>
      </c>
      <c r="AC262" s="221">
        <v>0.33</v>
      </c>
      <c r="AD262" s="221">
        <v>0.33</v>
      </c>
      <c r="AE262" s="221">
        <v>0.33</v>
      </c>
      <c r="AF262" s="221">
        <v>0.33</v>
      </c>
      <c r="AG262" s="221">
        <v>0.33</v>
      </c>
      <c r="AH262" s="221">
        <v>0.33</v>
      </c>
      <c r="AI262" s="221">
        <v>0.33</v>
      </c>
      <c r="AJ262" s="221">
        <v>0.33</v>
      </c>
      <c r="AK262" s="221">
        <v>0.33</v>
      </c>
      <c r="AL262" s="221">
        <v>0.33</v>
      </c>
      <c r="AM262" s="221">
        <v>0.33</v>
      </c>
      <c r="AN262" s="221">
        <v>0.33</v>
      </c>
      <c r="AO262" s="219"/>
      <c r="AP262" s="219"/>
      <c r="AQ262" s="219"/>
      <c r="AR262" s="219"/>
      <c r="AS262" s="219"/>
      <c r="AT262" s="219"/>
      <c r="AU262" s="219"/>
      <c r="AV262" s="219"/>
      <c r="AW262" s="219"/>
      <c r="AX262" s="219"/>
      <c r="AY262" s="219"/>
      <c r="AZ262" s="219"/>
      <c r="BA262" s="219"/>
      <c r="BB262" s="219"/>
      <c r="BC262" s="219"/>
      <c r="BD262" s="219"/>
      <c r="BE262" s="219"/>
      <c r="BF262" s="219"/>
      <c r="BG262" s="219"/>
      <c r="BH262" s="219"/>
    </row>
    <row r="263" spans="1:60" s="8" customFormat="1" ht="15">
      <c r="A263" s="36" t="s">
        <v>7</v>
      </c>
      <c r="B263" s="36" t="s">
        <v>93</v>
      </c>
      <c r="C263" s="36" t="s">
        <v>23</v>
      </c>
      <c r="D263" s="18" t="s">
        <v>401</v>
      </c>
      <c r="E263" s="18" t="s">
        <v>402</v>
      </c>
      <c r="F263" s="7" t="s">
        <v>13</v>
      </c>
      <c r="G263" s="219"/>
      <c r="H263" s="219"/>
      <c r="I263" s="219"/>
      <c r="J263" s="219"/>
      <c r="K263" s="219"/>
      <c r="L263" s="219"/>
      <c r="M263" s="219"/>
      <c r="N263" s="219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21">
        <f>'2.b-MTH2-HTH'!U$72</f>
        <v>0.39631175960093368</v>
      </c>
      <c r="Z263" s="221">
        <f>'2.b-MTH2-HTH'!V$72</f>
        <v>0.40146668545805714</v>
      </c>
      <c r="AA263" s="221">
        <f>'2.b-MTH2-HTH'!W$72</f>
        <v>0.40659623704207171</v>
      </c>
      <c r="AB263" s="221">
        <f>'2.b-MTH2-HTH'!X$72</f>
        <v>0.41162879886934722</v>
      </c>
      <c r="AC263" s="221">
        <f>'2.b-MTH2-HTH'!Y$72</f>
        <v>0.42718388736326346</v>
      </c>
      <c r="AD263" s="221">
        <f>'2.b-MTH2-HTH'!Z$72</f>
        <v>0.43090333569013051</v>
      </c>
      <c r="AE263" s="221">
        <f>'2.b-MTH2-HTH'!AA$72</f>
        <v>0.43731957379166619</v>
      </c>
      <c r="AF263" s="221">
        <f>'2.b-MTH2-HTH'!AB$72</f>
        <v>0.43403056707977594</v>
      </c>
      <c r="AG263" s="221">
        <f>'2.b-MTH2-HTH'!AC$72</f>
        <v>0.43611792365164642</v>
      </c>
      <c r="AH263" s="221">
        <f>'2.b-MTH2-HTH'!AD$72</f>
        <v>0.44774002617765807</v>
      </c>
      <c r="AI263" s="221">
        <f>'2.b-MTH2-HTH'!AE$72</f>
        <v>0.45928152601857686</v>
      </c>
      <c r="AJ263" s="221">
        <f>'2.b-MTH2-HTH'!AF$72</f>
        <v>0.45871837984852454</v>
      </c>
      <c r="AK263" s="221">
        <f>'2.b-MTH2-HTH'!AG$72</f>
        <v>0.47253270654066276</v>
      </c>
      <c r="AL263" s="221">
        <f>'2.b-MTH2-HTH'!AH$72</f>
        <v>0.4833633944813277</v>
      </c>
      <c r="AM263" s="221">
        <f>'2.b-MTH2-HTH'!AI$72</f>
        <v>0.4938596728161313</v>
      </c>
      <c r="AN263" s="221">
        <f>'2.b-MTH2-HTH'!AJ$72</f>
        <v>0.50009127836262857</v>
      </c>
      <c r="AO263" s="219"/>
      <c r="AP263" s="219"/>
      <c r="AQ263" s="219"/>
      <c r="AR263" s="219"/>
      <c r="AS263" s="219"/>
      <c r="AT263" s="219"/>
      <c r="AU263" s="219"/>
      <c r="AV263" s="219"/>
      <c r="AW263" s="219"/>
      <c r="AX263" s="219"/>
      <c r="AY263" s="219"/>
      <c r="AZ263" s="219"/>
      <c r="BA263" s="219"/>
      <c r="BB263" s="219"/>
      <c r="BC263" s="219"/>
      <c r="BD263" s="219"/>
      <c r="BE263" s="219"/>
      <c r="BF263" s="219"/>
      <c r="BG263" s="219"/>
      <c r="BH263" s="219"/>
    </row>
    <row r="264" spans="1:60" s="8" customFormat="1" ht="15">
      <c r="A264" s="36" t="s">
        <v>7</v>
      </c>
      <c r="B264" s="36" t="s">
        <v>93</v>
      </c>
      <c r="C264" s="36" t="s">
        <v>23</v>
      </c>
      <c r="D264" s="18" t="s">
        <v>401</v>
      </c>
      <c r="E264" s="18" t="s">
        <v>402</v>
      </c>
      <c r="F264" s="7" t="s">
        <v>14</v>
      </c>
      <c r="G264" s="219"/>
      <c r="H264" s="219"/>
      <c r="I264" s="219"/>
      <c r="J264" s="219"/>
      <c r="K264" s="219"/>
      <c r="L264" s="219"/>
      <c r="M264" s="219"/>
      <c r="N264" s="219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21">
        <f>'2.b-MTH2-HTH'!U$73</f>
        <v>0.73156498928758174</v>
      </c>
      <c r="Z264" s="221">
        <f>'2.b-MTH2-HTH'!V$73</f>
        <v>0.73156498928758174</v>
      </c>
      <c r="AA264" s="221">
        <f>'2.b-MTH2-HTH'!W$73</f>
        <v>0.73156498928758174</v>
      </c>
      <c r="AB264" s="221">
        <f>'2.b-MTH2-HTH'!X$73</f>
        <v>0.73156498928758174</v>
      </c>
      <c r="AC264" s="221">
        <f>'2.b-MTH2-HTH'!Y$73</f>
        <v>0.73156498928758174</v>
      </c>
      <c r="AD264" s="221">
        <f>'2.b-MTH2-HTH'!Z$73</f>
        <v>0.73156498928758174</v>
      </c>
      <c r="AE264" s="221">
        <f>'2.b-MTH2-HTH'!AA$73</f>
        <v>0.73156498928758174</v>
      </c>
      <c r="AF264" s="221">
        <f>'2.b-MTH2-HTH'!AB$73</f>
        <v>0.73156498928758174</v>
      </c>
      <c r="AG264" s="221">
        <f>'2.b-MTH2-HTH'!AC$73</f>
        <v>0.73156498928758174</v>
      </c>
      <c r="AH264" s="221">
        <f>'2.b-MTH2-HTH'!AD$73</f>
        <v>0.73156498928758174</v>
      </c>
      <c r="AI264" s="221">
        <f>'2.b-MTH2-HTH'!AE$73</f>
        <v>0.73156498928758185</v>
      </c>
      <c r="AJ264" s="221">
        <f>'2.b-MTH2-HTH'!AF$73</f>
        <v>0.73156498928758174</v>
      </c>
      <c r="AK264" s="221">
        <f>'2.b-MTH2-HTH'!AG$73</f>
        <v>0.73156498928758174</v>
      </c>
      <c r="AL264" s="221">
        <f>'2.b-MTH2-HTH'!AH$73</f>
        <v>0.73156498928758174</v>
      </c>
      <c r="AM264" s="221">
        <f>'2.b-MTH2-HTH'!AI$73</f>
        <v>0.73156498928758174</v>
      </c>
      <c r="AN264" s="221">
        <f>'2.b-MTH2-HTH'!AJ$73</f>
        <v>0.73156498928758174</v>
      </c>
      <c r="AO264" s="219"/>
      <c r="AP264" s="219"/>
      <c r="AQ264" s="219"/>
      <c r="AR264" s="219"/>
      <c r="AS264" s="219"/>
      <c r="AT264" s="219"/>
      <c r="AU264" s="219"/>
      <c r="AV264" s="219"/>
      <c r="AW264" s="219"/>
      <c r="AX264" s="219"/>
      <c r="AY264" s="219"/>
      <c r="AZ264" s="219"/>
      <c r="BA264" s="219"/>
      <c r="BB264" s="219"/>
      <c r="BC264" s="219"/>
      <c r="BD264" s="219"/>
      <c r="BE264" s="219"/>
      <c r="BF264" s="219"/>
      <c r="BG264" s="219"/>
      <c r="BH264" s="219"/>
    </row>
    <row r="265" spans="1:60" s="5" customFormat="1" ht="15">
      <c r="A265" s="4" t="s">
        <v>7</v>
      </c>
      <c r="B265" s="4" t="s">
        <v>92</v>
      </c>
      <c r="C265" s="4" t="s">
        <v>58</v>
      </c>
      <c r="D265" s="4"/>
      <c r="E265" s="4"/>
      <c r="F265" s="4" t="s">
        <v>11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>
        <v>2</v>
      </c>
    </row>
    <row r="266" spans="1:60" s="5" customFormat="1" ht="15">
      <c r="A266" s="4" t="s">
        <v>7</v>
      </c>
      <c r="B266" s="4" t="s">
        <v>92</v>
      </c>
      <c r="C266" s="4" t="s">
        <v>58</v>
      </c>
      <c r="D266" s="4"/>
      <c r="E266" s="4"/>
      <c r="F266" s="4" t="s">
        <v>52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6">
        <v>2.4554037297582698E-5</v>
      </c>
    </row>
    <row r="267" spans="1:60" s="8" customFormat="1" ht="15">
      <c r="A267" s="36" t="s">
        <v>7</v>
      </c>
      <c r="B267" s="36" t="s">
        <v>92</v>
      </c>
      <c r="C267" s="36" t="s">
        <v>58</v>
      </c>
      <c r="D267" s="16" t="s">
        <v>99</v>
      </c>
      <c r="E267" s="16" t="s">
        <v>99</v>
      </c>
      <c r="F267" s="7" t="s">
        <v>12</v>
      </c>
      <c r="G267" s="219"/>
      <c r="H267" s="219"/>
      <c r="I267" s="219"/>
      <c r="J267" s="219"/>
      <c r="K267" s="219"/>
      <c r="L267" s="219"/>
      <c r="M267" s="219"/>
      <c r="N267" s="219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19"/>
      <c r="Z267" s="219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219"/>
      <c r="AL267" s="219"/>
      <c r="AM267" s="219"/>
      <c r="AN267" s="219"/>
      <c r="AO267" s="219"/>
      <c r="AP267" s="219"/>
      <c r="AQ267" s="219"/>
      <c r="AR267" s="219"/>
      <c r="AS267" s="219"/>
      <c r="AT267" s="219"/>
      <c r="AU267" s="219"/>
      <c r="AV267" s="219"/>
      <c r="AW267" s="219"/>
      <c r="AX267" s="219"/>
      <c r="AY267" s="219"/>
      <c r="AZ267" s="219"/>
      <c r="BA267" s="219"/>
      <c r="BB267" s="219"/>
      <c r="BC267" s="219"/>
      <c r="BD267" s="219"/>
      <c r="BE267" s="219"/>
      <c r="BF267" s="219"/>
      <c r="BG267" s="219"/>
      <c r="BH267" s="221">
        <v>1</v>
      </c>
    </row>
    <row r="268" spans="1:60" s="8" customFormat="1" ht="15">
      <c r="A268" s="36" t="s">
        <v>7</v>
      </c>
      <c r="B268" s="36" t="s">
        <v>92</v>
      </c>
      <c r="C268" s="36" t="s">
        <v>58</v>
      </c>
      <c r="D268" s="16" t="s">
        <v>99</v>
      </c>
      <c r="E268" s="16" t="s">
        <v>99</v>
      </c>
      <c r="F268" s="7" t="s">
        <v>13</v>
      </c>
      <c r="G268" s="219"/>
      <c r="H268" s="219"/>
      <c r="I268" s="219"/>
      <c r="J268" s="219"/>
      <c r="K268" s="219"/>
      <c r="L268" s="219"/>
      <c r="M268" s="219"/>
      <c r="N268" s="219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19"/>
      <c r="Z268" s="219"/>
      <c r="AA268" s="219"/>
      <c r="AB268" s="219"/>
      <c r="AC268" s="219"/>
      <c r="AD268" s="219"/>
      <c r="AE268" s="219"/>
      <c r="AF268" s="219"/>
      <c r="AG268" s="219"/>
      <c r="AH268" s="219"/>
      <c r="AI268" s="219"/>
      <c r="AJ268" s="219"/>
      <c r="AK268" s="219"/>
      <c r="AL268" s="219"/>
      <c r="AM268" s="219"/>
      <c r="AN268" s="219"/>
      <c r="AO268" s="219"/>
      <c r="AP268" s="219"/>
      <c r="AQ268" s="219"/>
      <c r="AR268" s="219"/>
      <c r="AS268" s="219"/>
      <c r="AT268" s="219"/>
      <c r="AU268" s="219"/>
      <c r="AV268" s="219"/>
      <c r="AW268" s="219"/>
      <c r="AX268" s="219"/>
      <c r="AY268" s="219"/>
      <c r="AZ268" s="219"/>
      <c r="BA268" s="219"/>
      <c r="BB268" s="219"/>
      <c r="BC268" s="219"/>
      <c r="BD268" s="219"/>
      <c r="BE268" s="219"/>
      <c r="BF268" s="219"/>
      <c r="BG268" s="219"/>
      <c r="BH268" s="221">
        <f>'3. Mecanical drive'!BD$61</f>
        <v>0.29299999999999998</v>
      </c>
    </row>
    <row r="269" spans="1:60" s="8" customFormat="1" ht="15">
      <c r="A269" s="36" t="s">
        <v>7</v>
      </c>
      <c r="B269" s="36" t="s">
        <v>92</v>
      </c>
      <c r="C269" s="36" t="s">
        <v>58</v>
      </c>
      <c r="D269" s="16" t="s">
        <v>99</v>
      </c>
      <c r="E269" s="16" t="s">
        <v>99</v>
      </c>
      <c r="F269" s="7" t="s">
        <v>14</v>
      </c>
      <c r="G269" s="219"/>
      <c r="H269" s="219"/>
      <c r="I269" s="219"/>
      <c r="J269" s="219"/>
      <c r="K269" s="219"/>
      <c r="L269" s="219"/>
      <c r="M269" s="219"/>
      <c r="N269" s="219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19"/>
      <c r="Z269" s="219"/>
      <c r="AA269" s="219"/>
      <c r="AB269" s="219"/>
      <c r="AC269" s="219"/>
      <c r="AD269" s="219"/>
      <c r="AE269" s="219"/>
      <c r="AF269" s="219"/>
      <c r="AG269" s="219"/>
      <c r="AH269" s="219"/>
      <c r="AI269" s="219"/>
      <c r="AJ269" s="219"/>
      <c r="AK269" s="219"/>
      <c r="AL269" s="219"/>
      <c r="AM269" s="219"/>
      <c r="AN269" s="219"/>
      <c r="AO269" s="219"/>
      <c r="AP269" s="219"/>
      <c r="AQ269" s="219"/>
      <c r="AR269" s="219"/>
      <c r="AS269" s="219"/>
      <c r="AT269" s="219"/>
      <c r="AU269" s="219"/>
      <c r="AV269" s="219"/>
      <c r="AW269" s="219"/>
      <c r="AX269" s="219"/>
      <c r="AY269" s="219"/>
      <c r="AZ269" s="219"/>
      <c r="BA269" s="219"/>
      <c r="BB269" s="219"/>
      <c r="BC269" s="219"/>
      <c r="BD269" s="219"/>
      <c r="BE269" s="219"/>
      <c r="BF269" s="219"/>
      <c r="BG269" s="219"/>
      <c r="BH269" s="221">
        <f>'3. Mecanical drive'!BD$67</f>
        <v>1</v>
      </c>
    </row>
    <row r="270" spans="1:60" s="5" customFormat="1" ht="15">
      <c r="A270" s="4" t="s">
        <v>7</v>
      </c>
      <c r="B270" s="4" t="s">
        <v>92</v>
      </c>
      <c r="C270" s="4" t="s">
        <v>34</v>
      </c>
      <c r="D270" s="4"/>
      <c r="E270" s="4"/>
      <c r="F270" s="4" t="s">
        <v>11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>
        <v>10</v>
      </c>
      <c r="AV270" s="4">
        <v>10</v>
      </c>
      <c r="AW270" s="4">
        <v>13</v>
      </c>
      <c r="AX270" s="4">
        <v>13</v>
      </c>
      <c r="AY270" s="4">
        <v>13</v>
      </c>
      <c r="AZ270" s="4">
        <v>14</v>
      </c>
      <c r="BA270" s="4">
        <v>41</v>
      </c>
      <c r="BB270" s="4">
        <v>42</v>
      </c>
      <c r="BC270" s="4">
        <v>9</v>
      </c>
      <c r="BD270" s="4"/>
      <c r="BE270" s="4"/>
      <c r="BF270" s="4"/>
      <c r="BG270" s="4">
        <v>3</v>
      </c>
      <c r="BH270" s="4">
        <v>2</v>
      </c>
    </row>
    <row r="271" spans="1:60" s="5" customFormat="1" ht="15">
      <c r="A271" s="4" t="s">
        <v>7</v>
      </c>
      <c r="B271" s="4" t="s">
        <v>92</v>
      </c>
      <c r="C271" s="4" t="s">
        <v>34</v>
      </c>
      <c r="D271" s="4"/>
      <c r="E271" s="4"/>
      <c r="F271" s="4" t="s">
        <v>52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>
        <v>1.16970008889721E-4</v>
      </c>
      <c r="AV271" s="4">
        <v>1.11614617050249E-4</v>
      </c>
      <c r="AW271" s="4">
        <v>1.4298126945370201E-4</v>
      </c>
      <c r="AX271" s="4">
        <v>1.35389870754746E-4</v>
      </c>
      <c r="AY271" s="4">
        <v>1.30807079681636E-4</v>
      </c>
      <c r="AZ271" s="4">
        <v>1.3717958767735399E-4</v>
      </c>
      <c r="BA271" s="4">
        <v>4.1268243583291402E-4</v>
      </c>
      <c r="BB271" s="4">
        <v>4.1280886949342498E-4</v>
      </c>
      <c r="BC271" s="6">
        <v>9.1843294929229606E-5</v>
      </c>
      <c r="BD271" s="4"/>
      <c r="BE271" s="4"/>
      <c r="BF271" s="4"/>
      <c r="BG271" s="6">
        <v>3.5435861091424498E-5</v>
      </c>
      <c r="BH271" s="6">
        <v>2.4554037297582698E-5</v>
      </c>
    </row>
    <row r="272" spans="1:60" s="8" customFormat="1" ht="15">
      <c r="A272" s="36" t="s">
        <v>7</v>
      </c>
      <c r="B272" s="36" t="s">
        <v>92</v>
      </c>
      <c r="C272" s="36" t="s">
        <v>34</v>
      </c>
      <c r="D272" s="7" t="s">
        <v>140</v>
      </c>
      <c r="E272" s="7" t="s">
        <v>140</v>
      </c>
      <c r="F272" s="7" t="s">
        <v>12</v>
      </c>
      <c r="G272" s="219"/>
      <c r="H272" s="219"/>
      <c r="I272" s="219"/>
      <c r="J272" s="219"/>
      <c r="K272" s="219"/>
      <c r="L272" s="219"/>
      <c r="M272" s="219"/>
      <c r="N272" s="219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19"/>
      <c r="Z272" s="219"/>
      <c r="AA272" s="219"/>
      <c r="AB272" s="219"/>
      <c r="AC272" s="219"/>
      <c r="AD272" s="219"/>
      <c r="AE272" s="219"/>
      <c r="AF272" s="219"/>
      <c r="AG272" s="219"/>
      <c r="AH272" s="219"/>
      <c r="AI272" s="219"/>
      <c r="AJ272" s="219"/>
      <c r="AK272" s="219"/>
      <c r="AL272" s="219"/>
      <c r="AM272" s="219"/>
      <c r="AN272" s="219"/>
      <c r="AO272" s="219"/>
      <c r="AP272" s="219"/>
      <c r="AQ272" s="219"/>
      <c r="AR272" s="219"/>
      <c r="AS272" s="219"/>
      <c r="AT272" s="219"/>
      <c r="AU272" s="221">
        <v>1</v>
      </c>
      <c r="AV272" s="221">
        <v>1</v>
      </c>
      <c r="AW272" s="221">
        <v>1</v>
      </c>
      <c r="AX272" s="221">
        <v>1</v>
      </c>
      <c r="AY272" s="221">
        <v>1</v>
      </c>
      <c r="AZ272" s="221">
        <v>1</v>
      </c>
      <c r="BA272" s="221">
        <v>1</v>
      </c>
      <c r="BB272" s="221">
        <v>1</v>
      </c>
      <c r="BC272" s="221">
        <v>1</v>
      </c>
      <c r="BD272" s="219"/>
      <c r="BE272" s="219"/>
      <c r="BF272" s="219"/>
      <c r="BG272" s="221">
        <v>1</v>
      </c>
      <c r="BH272" s="221">
        <v>1</v>
      </c>
    </row>
    <row r="273" spans="1:60" s="8" customFormat="1" ht="15">
      <c r="A273" s="36" t="s">
        <v>7</v>
      </c>
      <c r="B273" s="36" t="s">
        <v>92</v>
      </c>
      <c r="C273" s="36" t="s">
        <v>34</v>
      </c>
      <c r="D273" s="7" t="s">
        <v>140</v>
      </c>
      <c r="E273" s="7" t="s">
        <v>140</v>
      </c>
      <c r="F273" s="7" t="s">
        <v>13</v>
      </c>
      <c r="G273" s="219"/>
      <c r="H273" s="219"/>
      <c r="I273" s="219"/>
      <c r="J273" s="219"/>
      <c r="K273" s="219"/>
      <c r="L273" s="219"/>
      <c r="M273" s="219"/>
      <c r="N273" s="219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19"/>
      <c r="Z273" s="219"/>
      <c r="AA273" s="219"/>
      <c r="AB273" s="219"/>
      <c r="AC273" s="219"/>
      <c r="AD273" s="219"/>
      <c r="AE273" s="219"/>
      <c r="AF273" s="219"/>
      <c r="AG273" s="219"/>
      <c r="AH273" s="219"/>
      <c r="AI273" s="219"/>
      <c r="AJ273" s="219"/>
      <c r="AK273" s="219"/>
      <c r="AL273" s="219"/>
      <c r="AM273" s="219"/>
      <c r="AN273" s="219"/>
      <c r="AO273" s="219"/>
      <c r="AP273" s="219"/>
      <c r="AQ273" s="219"/>
      <c r="AR273" s="219"/>
      <c r="AS273" s="219"/>
      <c r="AT273" s="219"/>
      <c r="AU273" s="221">
        <f>'2.a-LTH-MTH1'!AQ53</f>
        <v>0.753</v>
      </c>
      <c r="AV273" s="221">
        <f>'2.a-LTH-MTH1'!AR53</f>
        <v>0.76400000000000001</v>
      </c>
      <c r="AW273" s="221">
        <f>'2.a-LTH-MTH1'!AS53</f>
        <v>0.77500000000000002</v>
      </c>
      <c r="AX273" s="221">
        <f>'2.a-LTH-MTH1'!AT53</f>
        <v>0.78599999999999992</v>
      </c>
      <c r="AY273" s="221">
        <f>'2.a-LTH-MTH1'!AU53</f>
        <v>0.79799999999999993</v>
      </c>
      <c r="AZ273" s="221">
        <f>'2.a-LTH-MTH1'!AV53</f>
        <v>0.80900000000000005</v>
      </c>
      <c r="BA273" s="221">
        <f>'2.a-LTH-MTH1'!AW53</f>
        <v>0.82099999999999995</v>
      </c>
      <c r="BB273" s="221">
        <f>'2.a-LTH-MTH1'!AX53</f>
        <v>0.83200000000000007</v>
      </c>
      <c r="BC273" s="221">
        <f>'2.a-LTH-MTH1'!AY53</f>
        <v>0.84400000000000008</v>
      </c>
      <c r="BD273" s="219"/>
      <c r="BE273" s="219"/>
      <c r="BF273" s="219"/>
      <c r="BG273" s="221">
        <f>'2.a-LTH-MTH1'!BC53</f>
        <v>0.88</v>
      </c>
      <c r="BH273" s="221">
        <f>'2.a-LTH-MTH1'!BD53</f>
        <v>0.88500000000000001</v>
      </c>
    </row>
    <row r="274" spans="1:60" s="8" customFormat="1" ht="15">
      <c r="A274" s="36" t="s">
        <v>7</v>
      </c>
      <c r="B274" s="36" t="s">
        <v>92</v>
      </c>
      <c r="C274" s="36" t="s">
        <v>34</v>
      </c>
      <c r="D274" s="7" t="s">
        <v>140</v>
      </c>
      <c r="E274" s="7" t="s">
        <v>140</v>
      </c>
      <c r="F274" s="7" t="s">
        <v>14</v>
      </c>
      <c r="G274" s="219"/>
      <c r="H274" s="219"/>
      <c r="I274" s="219"/>
      <c r="J274" s="219"/>
      <c r="K274" s="219"/>
      <c r="L274" s="219"/>
      <c r="M274" s="219"/>
      <c r="N274" s="219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19"/>
      <c r="Z274" s="219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19"/>
      <c r="AL274" s="219"/>
      <c r="AM274" s="219"/>
      <c r="AN274" s="219"/>
      <c r="AO274" s="219"/>
      <c r="AP274" s="219"/>
      <c r="AQ274" s="219"/>
      <c r="AR274" s="219"/>
      <c r="AS274" s="219"/>
      <c r="AT274" s="219"/>
      <c r="AU274" s="221">
        <f>'2.a-LTH-MTH1'!AQ54</f>
        <v>3.6806310343293402E-2</v>
      </c>
      <c r="AV274" s="221">
        <f>'2.a-LTH-MTH1'!AR54</f>
        <v>3.81268843822401E-2</v>
      </c>
      <c r="AW274" s="221">
        <f>'2.a-LTH-MTH1'!AS54</f>
        <v>3.9114940998180137E-2</v>
      </c>
      <c r="AX274" s="221">
        <f>'2.a-LTH-MTH1'!AT54</f>
        <v>4.010096979140932E-2</v>
      </c>
      <c r="AY274" s="221">
        <f>'2.a-LTH-MTH1'!AU54</f>
        <v>4.108497699818392E-2</v>
      </c>
      <c r="AZ274" s="221">
        <f>'2.a-LTH-MTH1'!AV54</f>
        <v>4.1739861767179476E-2</v>
      </c>
      <c r="BA274" s="221">
        <f>'2.a-LTH-MTH1'!AW54</f>
        <v>4.2393852648075492E-2</v>
      </c>
      <c r="BB274" s="221">
        <f>'2.a-LTH-MTH1'!AX54</f>
        <v>4.2899429062957073E-2</v>
      </c>
      <c r="BC274" s="221">
        <f>'2.a-LTH-MTH1'!AY54</f>
        <v>4.2899429062957073E-2</v>
      </c>
      <c r="BD274" s="219"/>
      <c r="BE274" s="219"/>
      <c r="BF274" s="219"/>
      <c r="BG274" s="221">
        <f>'2.a-LTH-MTH1'!BC54</f>
        <v>4.289942906295708E-2</v>
      </c>
      <c r="BH274" s="221">
        <f>'2.a-LTH-MTH1'!BD54</f>
        <v>4.2899429062957073E-2</v>
      </c>
    </row>
    <row r="275" spans="1:60" s="5" customFormat="1" ht="15">
      <c r="A275" s="4" t="s">
        <v>7</v>
      </c>
      <c r="B275" s="4" t="s">
        <v>92</v>
      </c>
      <c r="C275" s="4" t="s">
        <v>57</v>
      </c>
      <c r="D275" s="4"/>
      <c r="E275" s="4"/>
      <c r="F275" s="4" t="s">
        <v>11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>
        <v>1</v>
      </c>
      <c r="BH275" s="4">
        <v>1</v>
      </c>
    </row>
    <row r="276" spans="1:60" s="5" customFormat="1" ht="15">
      <c r="A276" s="4" t="s">
        <v>7</v>
      </c>
      <c r="B276" s="4" t="s">
        <v>92</v>
      </c>
      <c r="C276" s="4" t="s">
        <v>57</v>
      </c>
      <c r="D276" s="4"/>
      <c r="E276" s="4"/>
      <c r="F276" s="4" t="s">
        <v>52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6">
        <v>1.18119536971415E-5</v>
      </c>
      <c r="BH276" s="6">
        <v>1.22770186487913E-5</v>
      </c>
    </row>
    <row r="277" spans="1:60" s="8" customFormat="1" ht="15">
      <c r="A277" s="36" t="s">
        <v>7</v>
      </c>
      <c r="B277" s="36" t="s">
        <v>92</v>
      </c>
      <c r="C277" s="36" t="s">
        <v>57</v>
      </c>
      <c r="D277" s="16" t="s">
        <v>99</v>
      </c>
      <c r="E277" s="16" t="s">
        <v>99</v>
      </c>
      <c r="F277" s="7" t="s">
        <v>12</v>
      </c>
      <c r="G277" s="219"/>
      <c r="H277" s="219"/>
      <c r="I277" s="219"/>
      <c r="J277" s="219"/>
      <c r="K277" s="219"/>
      <c r="L277" s="219"/>
      <c r="M277" s="219"/>
      <c r="N277" s="219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19"/>
      <c r="Z277" s="219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19"/>
      <c r="AL277" s="219"/>
      <c r="AM277" s="219"/>
      <c r="AN277" s="219"/>
      <c r="AO277" s="219"/>
      <c r="AP277" s="219"/>
      <c r="AQ277" s="219"/>
      <c r="AR277" s="219"/>
      <c r="AS277" s="219"/>
      <c r="AT277" s="219"/>
      <c r="AU277" s="219"/>
      <c r="AV277" s="219"/>
      <c r="AW277" s="219"/>
      <c r="AX277" s="219"/>
      <c r="AY277" s="219"/>
      <c r="AZ277" s="219"/>
      <c r="BA277" s="219"/>
      <c r="BB277" s="219"/>
      <c r="BC277" s="219"/>
      <c r="BD277" s="219"/>
      <c r="BE277" s="219"/>
      <c r="BF277" s="219"/>
      <c r="BG277" s="221">
        <v>1</v>
      </c>
      <c r="BH277" s="221">
        <v>1</v>
      </c>
    </row>
    <row r="278" spans="1:60" s="8" customFormat="1" ht="15">
      <c r="A278" s="36" t="s">
        <v>7</v>
      </c>
      <c r="B278" s="36" t="s">
        <v>92</v>
      </c>
      <c r="C278" s="36" t="s">
        <v>57</v>
      </c>
      <c r="D278" s="16" t="s">
        <v>99</v>
      </c>
      <c r="E278" s="16" t="s">
        <v>99</v>
      </c>
      <c r="F278" s="7" t="s">
        <v>13</v>
      </c>
      <c r="G278" s="219"/>
      <c r="H278" s="219"/>
      <c r="I278" s="219"/>
      <c r="J278" s="219"/>
      <c r="K278" s="219"/>
      <c r="L278" s="219"/>
      <c r="M278" s="219"/>
      <c r="N278" s="219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19"/>
      <c r="Z278" s="219"/>
      <c r="AA278" s="219"/>
      <c r="AB278" s="219"/>
      <c r="AC278" s="219"/>
      <c r="AD278" s="219"/>
      <c r="AE278" s="219"/>
      <c r="AF278" s="219"/>
      <c r="AG278" s="219"/>
      <c r="AH278" s="219"/>
      <c r="AI278" s="219"/>
      <c r="AJ278" s="219"/>
      <c r="AK278" s="219"/>
      <c r="AL278" s="219"/>
      <c r="AM278" s="219"/>
      <c r="AN278" s="219"/>
      <c r="AO278" s="219"/>
      <c r="AP278" s="219"/>
      <c r="AQ278" s="219"/>
      <c r="AR278" s="219"/>
      <c r="AS278" s="219"/>
      <c r="AT278" s="219"/>
      <c r="AU278" s="219"/>
      <c r="AV278" s="219"/>
      <c r="AW278" s="219"/>
      <c r="AX278" s="219"/>
      <c r="AY278" s="219"/>
      <c r="AZ278" s="219"/>
      <c r="BA278" s="219"/>
      <c r="BB278" s="219"/>
      <c r="BC278" s="219"/>
      <c r="BD278" s="219"/>
      <c r="BE278" s="219"/>
      <c r="BF278" s="219"/>
      <c r="BG278" s="221">
        <f>'3. Mecanical drive'!BC$61</f>
        <v>0.29199999999999998</v>
      </c>
      <c r="BH278" s="221">
        <f>'3. Mecanical drive'!BD$61</f>
        <v>0.29299999999999998</v>
      </c>
    </row>
    <row r="279" spans="1:60" s="8" customFormat="1" ht="15">
      <c r="A279" s="36" t="s">
        <v>7</v>
      </c>
      <c r="B279" s="36" t="s">
        <v>92</v>
      </c>
      <c r="C279" s="36" t="s">
        <v>57</v>
      </c>
      <c r="D279" s="16" t="s">
        <v>99</v>
      </c>
      <c r="E279" s="16" t="s">
        <v>99</v>
      </c>
      <c r="F279" s="7" t="s">
        <v>14</v>
      </c>
      <c r="G279" s="219"/>
      <c r="H279" s="219"/>
      <c r="I279" s="219"/>
      <c r="J279" s="219"/>
      <c r="K279" s="219"/>
      <c r="L279" s="219"/>
      <c r="M279" s="219"/>
      <c r="N279" s="219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19"/>
      <c r="Z279" s="219"/>
      <c r="AA279" s="219"/>
      <c r="AB279" s="219"/>
      <c r="AC279" s="219"/>
      <c r="AD279" s="219"/>
      <c r="AE279" s="219"/>
      <c r="AF279" s="219"/>
      <c r="AG279" s="219"/>
      <c r="AH279" s="219"/>
      <c r="AI279" s="219"/>
      <c r="AJ279" s="219"/>
      <c r="AK279" s="219"/>
      <c r="AL279" s="219"/>
      <c r="AM279" s="219"/>
      <c r="AN279" s="219"/>
      <c r="AO279" s="219"/>
      <c r="AP279" s="219"/>
      <c r="AQ279" s="219"/>
      <c r="AR279" s="219"/>
      <c r="AS279" s="219"/>
      <c r="AT279" s="219"/>
      <c r="AU279" s="219"/>
      <c r="AV279" s="219"/>
      <c r="AW279" s="219"/>
      <c r="AX279" s="219"/>
      <c r="AY279" s="219"/>
      <c r="AZ279" s="219"/>
      <c r="BA279" s="219"/>
      <c r="BB279" s="219"/>
      <c r="BC279" s="219"/>
      <c r="BD279" s="219"/>
      <c r="BE279" s="219"/>
      <c r="BF279" s="219"/>
      <c r="BG279" s="221">
        <f>'3. Mecanical drive'!BC$67</f>
        <v>1</v>
      </c>
      <c r="BH279" s="221">
        <f>'3. Mecanical drive'!BD$67</f>
        <v>1</v>
      </c>
    </row>
    <row r="280" spans="1:60" s="5" customFormat="1" ht="15">
      <c r="A280" s="4" t="s">
        <v>7</v>
      </c>
      <c r="B280" s="4" t="s">
        <v>92</v>
      </c>
      <c r="C280" s="4" t="s">
        <v>17</v>
      </c>
      <c r="D280" s="4"/>
      <c r="E280" s="4"/>
      <c r="F280" s="4" t="s">
        <v>11</v>
      </c>
      <c r="G280" s="4">
        <v>95</v>
      </c>
      <c r="H280" s="4">
        <v>115</v>
      </c>
      <c r="I280" s="4">
        <v>122</v>
      </c>
      <c r="J280" s="4">
        <v>114</v>
      </c>
      <c r="K280" s="4">
        <v>144</v>
      </c>
      <c r="L280" s="4">
        <v>169</v>
      </c>
      <c r="M280" s="4">
        <v>195</v>
      </c>
      <c r="N280" s="4">
        <v>230</v>
      </c>
      <c r="O280" s="4">
        <v>262</v>
      </c>
      <c r="P280" s="4">
        <v>312</v>
      </c>
      <c r="Q280" s="4">
        <v>365</v>
      </c>
      <c r="R280" s="4">
        <v>420</v>
      </c>
      <c r="S280" s="4">
        <v>550</v>
      </c>
      <c r="T280" s="4">
        <v>642</v>
      </c>
      <c r="U280" s="4">
        <v>676</v>
      </c>
      <c r="V280" s="4">
        <v>694</v>
      </c>
      <c r="W280" s="4">
        <v>783</v>
      </c>
      <c r="X280" s="4">
        <v>815</v>
      </c>
      <c r="Y280" s="4">
        <v>868</v>
      </c>
      <c r="Z280" s="4">
        <v>921</v>
      </c>
      <c r="AA280" s="4">
        <v>1051</v>
      </c>
      <c r="AB280" s="4">
        <v>1096</v>
      </c>
      <c r="AC280" s="4">
        <v>1148</v>
      </c>
      <c r="AD280" s="4">
        <v>1257</v>
      </c>
      <c r="AE280" s="4">
        <v>1233</v>
      </c>
      <c r="AF280" s="4">
        <v>1461</v>
      </c>
      <c r="AG280" s="4">
        <v>1519</v>
      </c>
      <c r="AH280" s="4">
        <v>1643</v>
      </c>
      <c r="AI280" s="4">
        <v>1883</v>
      </c>
      <c r="AJ280" s="4">
        <v>2006</v>
      </c>
      <c r="AK280" s="4">
        <v>2159</v>
      </c>
      <c r="AL280" s="4">
        <v>2208</v>
      </c>
      <c r="AM280" s="4">
        <v>2299</v>
      </c>
      <c r="AN280" s="4">
        <v>2359</v>
      </c>
      <c r="AO280" s="4">
        <v>2579</v>
      </c>
      <c r="AP280" s="4">
        <v>2543</v>
      </c>
      <c r="AQ280" s="4">
        <v>2919</v>
      </c>
      <c r="AR280" s="4">
        <v>3410</v>
      </c>
      <c r="AS280" s="4">
        <v>3535</v>
      </c>
      <c r="AT280" s="4">
        <v>3867</v>
      </c>
      <c r="AU280" s="4">
        <v>4302</v>
      </c>
      <c r="AV280" s="4">
        <v>4409</v>
      </c>
      <c r="AW280" s="4">
        <v>4578</v>
      </c>
      <c r="AX280" s="4">
        <v>4922</v>
      </c>
      <c r="AY280" s="4">
        <v>5218</v>
      </c>
      <c r="AZ280" s="4">
        <v>5489</v>
      </c>
      <c r="BA280" s="4">
        <v>6289</v>
      </c>
      <c r="BB280" s="4">
        <v>6368</v>
      </c>
      <c r="BC280" s="4">
        <v>6860</v>
      </c>
      <c r="BD280" s="4">
        <v>6968</v>
      </c>
      <c r="BE280" s="4">
        <v>7215</v>
      </c>
      <c r="BF280" s="4">
        <v>6992</v>
      </c>
      <c r="BG280" s="4">
        <v>6898</v>
      </c>
      <c r="BH280" s="4">
        <v>6662</v>
      </c>
    </row>
    <row r="281" spans="1:60" s="5" customFormat="1" ht="15">
      <c r="A281" s="4" t="s">
        <v>7</v>
      </c>
      <c r="B281" s="4" t="s">
        <v>92</v>
      </c>
      <c r="C281" s="4" t="s">
        <v>17</v>
      </c>
      <c r="D281" s="4"/>
      <c r="E281" s="4"/>
      <c r="F281" s="4" t="s">
        <v>52</v>
      </c>
      <c r="G281" s="4">
        <v>7.4230348491951901E-3</v>
      </c>
      <c r="H281" s="4">
        <v>8.3642446723398104E-3</v>
      </c>
      <c r="I281" s="4">
        <v>8.2869175383779407E-3</v>
      </c>
      <c r="J281" s="4">
        <v>7.09175738724728E-3</v>
      </c>
      <c r="K281" s="4">
        <v>8.3833032543517497E-3</v>
      </c>
      <c r="L281" s="4">
        <v>9.4160909293514606E-3</v>
      </c>
      <c r="M281" s="4">
        <v>9.6990798308878405E-3</v>
      </c>
      <c r="N281" s="4">
        <v>1.0575198859717701E-2</v>
      </c>
      <c r="O281" s="4">
        <v>1.0955009198862701E-2</v>
      </c>
      <c r="P281" s="4">
        <v>1.1573988203435101E-2</v>
      </c>
      <c r="Q281" s="4">
        <v>1.22294444816726E-2</v>
      </c>
      <c r="R281" s="4">
        <v>1.2808783165599301E-2</v>
      </c>
      <c r="S281" s="4">
        <v>1.6208888364965202E-2</v>
      </c>
      <c r="T281" s="4">
        <v>1.6657153235431502E-2</v>
      </c>
      <c r="U281" s="4">
        <v>1.6880165805178898E-2</v>
      </c>
      <c r="V281" s="4">
        <v>1.7269695913999902E-2</v>
      </c>
      <c r="W281" s="4">
        <v>1.8056452356793699E-2</v>
      </c>
      <c r="X281" s="4">
        <v>1.8215954046623899E-2</v>
      </c>
      <c r="Y281" s="4">
        <v>1.87464904323787E-2</v>
      </c>
      <c r="Z281" s="4">
        <v>1.8704685310424699E-2</v>
      </c>
      <c r="AA281" s="4">
        <v>2.18434999480412E-2</v>
      </c>
      <c r="AB281" s="4">
        <v>2.3653825401964E-2</v>
      </c>
      <c r="AC281" s="4">
        <v>2.5350557579772601E-2</v>
      </c>
      <c r="AD281" s="4">
        <v>2.7039817583410401E-2</v>
      </c>
      <c r="AE281" s="4">
        <v>2.6332649923116399E-2</v>
      </c>
      <c r="AF281" s="4">
        <v>3.0790954498514201E-2</v>
      </c>
      <c r="AG281" s="4">
        <v>3.1943305364540597E-2</v>
      </c>
      <c r="AH281" s="4">
        <v>3.3452102209101102E-2</v>
      </c>
      <c r="AI281" s="4">
        <v>3.4623517514020402E-2</v>
      </c>
      <c r="AJ281" s="4">
        <v>3.4351079678750597E-2</v>
      </c>
      <c r="AK281" s="4">
        <v>3.5620009239094599E-2</v>
      </c>
      <c r="AL281" s="4">
        <v>3.49682466781749E-2</v>
      </c>
      <c r="AM281" s="4">
        <v>3.6005136879032798E-2</v>
      </c>
      <c r="AN281" s="4">
        <v>3.7842086688697103E-2</v>
      </c>
      <c r="AO281" s="4">
        <v>3.9246420038652897E-2</v>
      </c>
      <c r="AP281" s="4">
        <v>3.6925712958122803E-2</v>
      </c>
      <c r="AQ281" s="4">
        <v>4.2124251388989099E-2</v>
      </c>
      <c r="AR281" s="4">
        <v>4.6569430787719898E-2</v>
      </c>
      <c r="AS281" s="4">
        <v>4.5383933958993997E-2</v>
      </c>
      <c r="AT281" s="4">
        <v>4.8288004795085E-2</v>
      </c>
      <c r="AU281" s="4">
        <v>5.0320497824357803E-2</v>
      </c>
      <c r="AV281" s="4">
        <v>4.9210884657454698E-2</v>
      </c>
      <c r="AW281" s="4">
        <v>5.0351403966080399E-2</v>
      </c>
      <c r="AX281" s="4">
        <v>5.1260687988835499E-2</v>
      </c>
      <c r="AY281" s="4">
        <v>5.2503949367598099E-2</v>
      </c>
      <c r="AZ281" s="4">
        <v>5.3784196911499597E-2</v>
      </c>
      <c r="BA281" s="4">
        <v>6.3301459486663297E-2</v>
      </c>
      <c r="BB281" s="4">
        <v>6.2589687641288694E-2</v>
      </c>
      <c r="BC281" s="4">
        <v>7.0005000357168404E-2</v>
      </c>
      <c r="BD281" s="4">
        <v>7.662616154396E-2</v>
      </c>
      <c r="BE281" s="4">
        <v>7.8221557275743203E-2</v>
      </c>
      <c r="BF281" s="4">
        <v>7.8706830564185704E-2</v>
      </c>
      <c r="BG281" s="4">
        <v>8.1478856602882094E-2</v>
      </c>
      <c r="BH281" s="4">
        <v>8.1789498238247799E-2</v>
      </c>
    </row>
    <row r="282" spans="1:60" s="8" customFormat="1" ht="15">
      <c r="A282" s="36" t="s">
        <v>7</v>
      </c>
      <c r="B282" s="36" t="s">
        <v>92</v>
      </c>
      <c r="C282" s="36" t="s">
        <v>17</v>
      </c>
      <c r="D282" s="18" t="s">
        <v>855</v>
      </c>
      <c r="E282" s="18" t="s">
        <v>856</v>
      </c>
      <c r="F282" s="7" t="s">
        <v>12</v>
      </c>
      <c r="G282" s="221">
        <f>'4.c Electricity breakdown'!C157</f>
        <v>5.7575400097240005E-3</v>
      </c>
      <c r="H282" s="221">
        <f>'4.c Electricity breakdown'!D157</f>
        <v>1.5015457155590644E-2</v>
      </c>
      <c r="I282" s="221">
        <f>'4.c Electricity breakdown'!E157</f>
        <v>2.4122257639312826E-2</v>
      </c>
      <c r="J282" s="221">
        <f>'4.c Electricity breakdown'!F157</f>
        <v>3.308077644986257E-2</v>
      </c>
      <c r="K282" s="221">
        <f>'4.c Electricity breakdown'!G157</f>
        <v>4.1893778050899742E-2</v>
      </c>
      <c r="L282" s="221">
        <f>'4.c Electricity breakdown'!H157</f>
        <v>5.0563958626396961E-2</v>
      </c>
      <c r="M282" s="221">
        <f>'4.c Electricity breakdown'!I157</f>
        <v>5.9093948101875189E-2</v>
      </c>
      <c r="N282" s="221">
        <f>'4.c Electricity breakdown'!J157</f>
        <v>6.7486312394135897E-2</v>
      </c>
      <c r="O282" s="221">
        <f>'4.c Electricity breakdown'!K157</f>
        <v>7.5743555024472747E-2</v>
      </c>
      <c r="P282" s="221">
        <f>'4.c Electricity breakdown'!L157</f>
        <v>8.3868119207134675E-2</v>
      </c>
      <c r="Q282" s="221">
        <f>'4.c Electricity breakdown'!M157</f>
        <v>9.0231778853504072E-2</v>
      </c>
      <c r="R282" s="221">
        <f>'4.c Electricity breakdown'!N157</f>
        <v>0.10076896103837277</v>
      </c>
      <c r="S282" s="221">
        <f>'4.c Electricity breakdown'!O157</f>
        <v>0.10621540293361856</v>
      </c>
      <c r="T282" s="221">
        <f>'4.c Electricity breakdown'!P157</f>
        <v>0.11066986081201272</v>
      </c>
      <c r="U282" s="221">
        <f>'4.c Electricity breakdown'!Q157</f>
        <v>0.12118239077853789</v>
      </c>
      <c r="V282" s="221">
        <f>'4.c Electricity breakdown'!R157</f>
        <v>0.13142996506932841</v>
      </c>
      <c r="W282" s="221">
        <f>'4.c Electricity breakdown'!S157</f>
        <v>0.14091752657341319</v>
      </c>
      <c r="X282" s="221">
        <f>'4.c Electricity breakdown'!T157</f>
        <v>0.14828642952954543</v>
      </c>
      <c r="Y282" s="221">
        <f>'4.c Electricity breakdown'!U157</f>
        <v>0.15301863509176991</v>
      </c>
      <c r="Z282" s="221">
        <f>'4.c Electricity breakdown'!V157</f>
        <v>0.15687227088618361</v>
      </c>
      <c r="AA282" s="221">
        <f>'4.c Electricity breakdown'!W157</f>
        <v>0.16170598253587204</v>
      </c>
      <c r="AB282" s="221">
        <f>'4.c Electricity breakdown'!X157</f>
        <v>0.16286203166148</v>
      </c>
      <c r="AC282" s="221">
        <f>'4.c Electricity breakdown'!Y157</f>
        <v>0.1611139812203386</v>
      </c>
      <c r="AD282" s="221">
        <f>'4.c Electricity breakdown'!Z157</f>
        <v>0.16118994418374705</v>
      </c>
      <c r="AE282" s="221">
        <f>'4.c Electricity breakdown'!AA157</f>
        <v>0.16874574332684275</v>
      </c>
      <c r="AF282" s="221">
        <f>'4.c Electricity breakdown'!AB157</f>
        <v>0.17509273695891053</v>
      </c>
      <c r="AG282" s="221">
        <f>'4.c Electricity breakdown'!AC157</f>
        <v>0.1841021635250375</v>
      </c>
      <c r="AH282" s="221">
        <f>'4.c Electricity breakdown'!AD157</f>
        <v>0.18675236052412214</v>
      </c>
      <c r="AI282" s="221">
        <f>'4.c Electricity breakdown'!AE157</f>
        <v>0.19015171249997453</v>
      </c>
      <c r="AJ282" s="221">
        <f>'4.c Electricity breakdown'!AF157</f>
        <v>0.1895060052910881</v>
      </c>
      <c r="AK282" s="221">
        <f>'4.c Electricity breakdown'!AG157</f>
        <v>0.19949016786381479</v>
      </c>
      <c r="AL282" s="221">
        <f>'4.c Electricity breakdown'!AH157</f>
        <v>0.21668961086516297</v>
      </c>
      <c r="AM282" s="221">
        <f>'4.c Electricity breakdown'!AI157</f>
        <v>0.23284424077337781</v>
      </c>
      <c r="AN282" s="221">
        <f>'4.c Electricity breakdown'!AJ157</f>
        <v>0.24584060491973511</v>
      </c>
      <c r="AO282" s="221">
        <f>'4.c Electricity breakdown'!AK157</f>
        <v>0.25907008320585256</v>
      </c>
      <c r="AP282" s="221">
        <f>'4.c Electricity breakdown'!AL157</f>
        <v>0.26346572432396209</v>
      </c>
      <c r="AQ282" s="221">
        <f>'4.c Electricity breakdown'!AM157</f>
        <v>0.2698984622879449</v>
      </c>
      <c r="AR282" s="221">
        <f>'4.c Electricity breakdown'!AN157</f>
        <v>0.27915080163798767</v>
      </c>
      <c r="AS282" s="221">
        <f>'4.c Electricity breakdown'!AO157</f>
        <v>0.28830908619095647</v>
      </c>
      <c r="AT282" s="221">
        <f>'4.c Electricity breakdown'!AP157</f>
        <v>0.29725633128613932</v>
      </c>
      <c r="AU282" s="221">
        <f>'4.c Electricity breakdown'!AQ157</f>
        <v>0.30976179922597913</v>
      </c>
      <c r="AV282" s="221">
        <f>'4.c Electricity breakdown'!AR157</f>
        <v>0.31655978793796385</v>
      </c>
      <c r="AW282" s="221">
        <f>'4.c Electricity breakdown'!AS157</f>
        <v>0.31361851468760304</v>
      </c>
      <c r="AX282" s="221">
        <f>'4.c Electricity breakdown'!AT157</f>
        <v>0.31178279157120653</v>
      </c>
      <c r="AY282" s="221">
        <f>'4.c Electricity breakdown'!AU157</f>
        <v>0.31071968152333063</v>
      </c>
      <c r="AZ282" s="221">
        <f>'4.c Electricity breakdown'!AV157</f>
        <v>0.30740733700430384</v>
      </c>
      <c r="BA282" s="221">
        <f>'4.c Electricity breakdown'!AW157</f>
        <v>0.31122788846921712</v>
      </c>
      <c r="BB282" s="221">
        <f>'4.c Electricity breakdown'!AX157</f>
        <v>0.29855605693213583</v>
      </c>
      <c r="BC282" s="221">
        <f>'4.c Electricity breakdown'!AY157</f>
        <v>0.30455104273591577</v>
      </c>
      <c r="BD282" s="221">
        <f>'4.c Electricity breakdown'!AZ157</f>
        <v>0.30188172385698753</v>
      </c>
      <c r="BE282" s="221">
        <f>'4.c Electricity breakdown'!BA157</f>
        <v>0.30214629059946474</v>
      </c>
      <c r="BF282" s="221">
        <f>'4.c Electricity breakdown'!BB157</f>
        <v>0.30378422128792781</v>
      </c>
      <c r="BG282" s="221">
        <f>'4.c Electricity breakdown'!BC157</f>
        <v>0.30002664191218642</v>
      </c>
      <c r="BH282" s="221">
        <f>'4.c Electricity breakdown'!BD157</f>
        <v>0.29827144572553033</v>
      </c>
    </row>
    <row r="283" spans="1:60" s="8" customFormat="1" ht="15">
      <c r="A283" s="36" t="s">
        <v>7</v>
      </c>
      <c r="B283" s="36" t="s">
        <v>92</v>
      </c>
      <c r="C283" s="36" t="s">
        <v>17</v>
      </c>
      <c r="D283" s="18" t="s">
        <v>855</v>
      </c>
      <c r="E283" s="18" t="s">
        <v>856</v>
      </c>
      <c r="F283" s="7" t="s">
        <v>13</v>
      </c>
      <c r="G283" s="221">
        <f>'4.b Electricity other'!C52</f>
        <v>0.78749999999999964</v>
      </c>
      <c r="H283" s="221">
        <f>'4.b Electricity other'!D52</f>
        <v>0.78874999999999984</v>
      </c>
      <c r="I283" s="221">
        <f>'4.b Electricity other'!E52</f>
        <v>0.78999999999999959</v>
      </c>
      <c r="J283" s="221">
        <f>'4.b Electricity other'!F52</f>
        <v>0.79124999999999979</v>
      </c>
      <c r="K283" s="221">
        <f>'4.b Electricity other'!G52</f>
        <v>0.79249999999999954</v>
      </c>
      <c r="L283" s="221">
        <f>'4.b Electricity other'!H52</f>
        <v>0.79374999999999973</v>
      </c>
      <c r="M283" s="221">
        <f>'4.b Electricity other'!I52</f>
        <v>0.79499999999999993</v>
      </c>
      <c r="N283" s="221">
        <f>'4.b Electricity other'!J52</f>
        <v>0.79624999999999968</v>
      </c>
      <c r="O283" s="221">
        <f>'4.b Electricity other'!K52</f>
        <v>0.79749999999999988</v>
      </c>
      <c r="P283" s="221">
        <f>'4.b Electricity other'!L52</f>
        <v>0.79874999999999963</v>
      </c>
      <c r="Q283" s="221">
        <f>'4.b Electricity other'!M52</f>
        <v>0.8</v>
      </c>
      <c r="R283" s="221">
        <f>'4.b Electricity other'!N52</f>
        <v>0.80125000000000002</v>
      </c>
      <c r="S283" s="221">
        <f>'4.b Electricity other'!O52</f>
        <v>0.80249999999999999</v>
      </c>
      <c r="T283" s="221">
        <f>'4.b Electricity other'!P52</f>
        <v>0.80374999999999996</v>
      </c>
      <c r="U283" s="221">
        <f>'4.b Electricity other'!Q52</f>
        <v>0.80499999999999994</v>
      </c>
      <c r="V283" s="221">
        <f>'4.b Electricity other'!R52</f>
        <v>0.80624999999999991</v>
      </c>
      <c r="W283" s="221">
        <f>'4.b Electricity other'!S52</f>
        <v>0.80749999999999988</v>
      </c>
      <c r="X283" s="221">
        <f>'4.b Electricity other'!T52</f>
        <v>0.80874999999999986</v>
      </c>
      <c r="Y283" s="221">
        <f>'4.b Electricity other'!U52</f>
        <v>0.80999999999999983</v>
      </c>
      <c r="Z283" s="221">
        <f>'4.b Electricity other'!V52</f>
        <v>0.8112499999999998</v>
      </c>
      <c r="AA283" s="221">
        <f>'4.b Electricity other'!W52</f>
        <v>0.81249999999999978</v>
      </c>
      <c r="AB283" s="221">
        <f>'4.b Electricity other'!X52</f>
        <v>0.81374999999999975</v>
      </c>
      <c r="AC283" s="221">
        <f>'4.b Electricity other'!Y52</f>
        <v>0.81499999999999972</v>
      </c>
      <c r="AD283" s="221">
        <f>'4.b Electricity other'!Z52</f>
        <v>0.8162499999999997</v>
      </c>
      <c r="AE283" s="221">
        <f>'4.b Electricity other'!AA52</f>
        <v>0.81749999999999967</v>
      </c>
      <c r="AF283" s="221">
        <f>'4.b Electricity other'!AB52</f>
        <v>0.81874999999999964</v>
      </c>
      <c r="AG283" s="221">
        <f>'4.b Electricity other'!AC52</f>
        <v>0.81999999999999962</v>
      </c>
      <c r="AH283" s="221">
        <f>'4.b Electricity other'!AD52</f>
        <v>0.82124999999999959</v>
      </c>
      <c r="AI283" s="221">
        <f>'4.b Electricity other'!AE52</f>
        <v>0.82249999999999956</v>
      </c>
      <c r="AJ283" s="221">
        <f>'4.b Electricity other'!AF52</f>
        <v>0.82374999999999954</v>
      </c>
      <c r="AK283" s="221">
        <f>'4.b Electricity other'!AG52</f>
        <v>0.82499999999999951</v>
      </c>
      <c r="AL283" s="221">
        <f>'4.b Electricity other'!AH52</f>
        <v>0.82624999999999948</v>
      </c>
      <c r="AM283" s="221">
        <f>'4.b Electricity other'!AI52</f>
        <v>0.82749999999999946</v>
      </c>
      <c r="AN283" s="221">
        <f>'4.b Electricity other'!AJ52</f>
        <v>0.82874999999999943</v>
      </c>
      <c r="AO283" s="221">
        <f>'4.b Electricity other'!AK52</f>
        <v>0.8299999999999994</v>
      </c>
      <c r="AP283" s="221">
        <f>'4.b Electricity other'!AL52</f>
        <v>0.83124999999999938</v>
      </c>
      <c r="AQ283" s="221">
        <f>'4.b Electricity other'!AM52</f>
        <v>0.83249999999999935</v>
      </c>
      <c r="AR283" s="221">
        <f>'4.b Electricity other'!AN52</f>
        <v>0.83374999999999932</v>
      </c>
      <c r="AS283" s="221">
        <f>'4.b Electricity other'!AO52</f>
        <v>0.8349999999999993</v>
      </c>
      <c r="AT283" s="221">
        <f>'4.b Electricity other'!AP52</f>
        <v>0.83624999999999927</v>
      </c>
      <c r="AU283" s="221">
        <f>'4.b Electricity other'!AQ52</f>
        <v>0.83749999999999925</v>
      </c>
      <c r="AV283" s="221">
        <f>'4.b Electricity other'!AR52</f>
        <v>0.83874999999999922</v>
      </c>
      <c r="AW283" s="221">
        <f>'4.b Electricity other'!AS52</f>
        <v>0.83999999999999919</v>
      </c>
      <c r="AX283" s="221">
        <f>'4.b Electricity other'!AT52</f>
        <v>0.84124999999999917</v>
      </c>
      <c r="AY283" s="221">
        <f>'4.b Electricity other'!AU52</f>
        <v>0.84249999999999914</v>
      </c>
      <c r="AZ283" s="221">
        <f>'4.b Electricity other'!AV52</f>
        <v>0.84374999999999911</v>
      </c>
      <c r="BA283" s="221">
        <f>'4.b Electricity other'!AW52</f>
        <v>0.84499999999999909</v>
      </c>
      <c r="BB283" s="221">
        <f>'4.b Electricity other'!AX52</f>
        <v>0.84624999999999906</v>
      </c>
      <c r="BC283" s="221">
        <f>'4.b Electricity other'!AY52</f>
        <v>0.84749999999999903</v>
      </c>
      <c r="BD283" s="221">
        <f>'4.b Electricity other'!AZ52</f>
        <v>0.84874999999999901</v>
      </c>
      <c r="BE283" s="221">
        <f>'4.b Electricity other'!BA52</f>
        <v>0.85</v>
      </c>
      <c r="BF283" s="221">
        <f>'4.b Electricity other'!BB52</f>
        <v>0.85124999999999995</v>
      </c>
      <c r="BG283" s="221">
        <f>'4.b Electricity other'!BC52</f>
        <v>0.85249999999999992</v>
      </c>
      <c r="BH283" s="221">
        <f>'4.b Electricity other'!BD52</f>
        <v>0.8537499999999999</v>
      </c>
    </row>
    <row r="284" spans="1:60" s="8" customFormat="1" ht="15">
      <c r="A284" s="36" t="s">
        <v>7</v>
      </c>
      <c r="B284" s="36" t="s">
        <v>92</v>
      </c>
      <c r="C284" s="36" t="s">
        <v>17</v>
      </c>
      <c r="D284" s="18" t="s">
        <v>855</v>
      </c>
      <c r="E284" s="18" t="s">
        <v>856</v>
      </c>
      <c r="F284" s="7" t="s">
        <v>14</v>
      </c>
      <c r="G284" s="221">
        <f>'4.b Electricity other'!C55</f>
        <v>1</v>
      </c>
      <c r="H284" s="221">
        <f>'4.b Electricity other'!D55</f>
        <v>1</v>
      </c>
      <c r="I284" s="221">
        <f>'4.b Electricity other'!E55</f>
        <v>1</v>
      </c>
      <c r="J284" s="221">
        <f>'4.b Electricity other'!F55</f>
        <v>1</v>
      </c>
      <c r="K284" s="221">
        <f>'4.b Electricity other'!G55</f>
        <v>1</v>
      </c>
      <c r="L284" s="221">
        <f>'4.b Electricity other'!H55</f>
        <v>1</v>
      </c>
      <c r="M284" s="221">
        <f>'4.b Electricity other'!I55</f>
        <v>1</v>
      </c>
      <c r="N284" s="221">
        <f>'4.b Electricity other'!J55</f>
        <v>1</v>
      </c>
      <c r="O284" s="221">
        <f>'4.b Electricity other'!K55</f>
        <v>1</v>
      </c>
      <c r="P284" s="221">
        <f>'4.b Electricity other'!L55</f>
        <v>1</v>
      </c>
      <c r="Q284" s="221">
        <f>'4.b Electricity other'!M55</f>
        <v>1</v>
      </c>
      <c r="R284" s="221">
        <f>'4.b Electricity other'!N55</f>
        <v>1</v>
      </c>
      <c r="S284" s="221">
        <f>'4.b Electricity other'!O55</f>
        <v>1</v>
      </c>
      <c r="T284" s="221">
        <f>'4.b Electricity other'!P55</f>
        <v>1</v>
      </c>
      <c r="U284" s="221">
        <f>'4.b Electricity other'!Q55</f>
        <v>1</v>
      </c>
      <c r="V284" s="221">
        <f>'4.b Electricity other'!R55</f>
        <v>1</v>
      </c>
      <c r="W284" s="221">
        <f>'4.b Electricity other'!S55</f>
        <v>1</v>
      </c>
      <c r="X284" s="221">
        <f>'4.b Electricity other'!T55</f>
        <v>1</v>
      </c>
      <c r="Y284" s="221">
        <f>'4.b Electricity other'!U55</f>
        <v>1</v>
      </c>
      <c r="Z284" s="221">
        <f>'4.b Electricity other'!V55</f>
        <v>1</v>
      </c>
      <c r="AA284" s="221">
        <f>'4.b Electricity other'!W55</f>
        <v>1</v>
      </c>
      <c r="AB284" s="221">
        <f>'4.b Electricity other'!X55</f>
        <v>1</v>
      </c>
      <c r="AC284" s="221">
        <f>'4.b Electricity other'!Y55</f>
        <v>1</v>
      </c>
      <c r="AD284" s="221">
        <f>'4.b Electricity other'!Z55</f>
        <v>1</v>
      </c>
      <c r="AE284" s="221">
        <f>'4.b Electricity other'!AA55</f>
        <v>1</v>
      </c>
      <c r="AF284" s="221">
        <f>'4.b Electricity other'!AB55</f>
        <v>1</v>
      </c>
      <c r="AG284" s="221">
        <f>'4.b Electricity other'!AC55</f>
        <v>1</v>
      </c>
      <c r="AH284" s="221">
        <f>'4.b Electricity other'!AD55</f>
        <v>1</v>
      </c>
      <c r="AI284" s="221">
        <f>'4.b Electricity other'!AE55</f>
        <v>1</v>
      </c>
      <c r="AJ284" s="221">
        <f>'4.b Electricity other'!AF55</f>
        <v>1</v>
      </c>
      <c r="AK284" s="221">
        <f>'4.b Electricity other'!AG55</f>
        <v>1</v>
      </c>
      <c r="AL284" s="221">
        <f>'4.b Electricity other'!AH55</f>
        <v>1</v>
      </c>
      <c r="AM284" s="221">
        <f>'4.b Electricity other'!AI55</f>
        <v>1</v>
      </c>
      <c r="AN284" s="221">
        <f>'4.b Electricity other'!AJ55</f>
        <v>1</v>
      </c>
      <c r="AO284" s="221">
        <f>'4.b Electricity other'!AK55</f>
        <v>1</v>
      </c>
      <c r="AP284" s="221">
        <f>'4.b Electricity other'!AL55</f>
        <v>1</v>
      </c>
      <c r="AQ284" s="221">
        <f>'4.b Electricity other'!AM55</f>
        <v>1</v>
      </c>
      <c r="AR284" s="221">
        <f>'4.b Electricity other'!AN55</f>
        <v>1</v>
      </c>
      <c r="AS284" s="221">
        <f>'4.b Electricity other'!AO55</f>
        <v>1</v>
      </c>
      <c r="AT284" s="221">
        <f>'4.b Electricity other'!AP55</f>
        <v>1</v>
      </c>
      <c r="AU284" s="221">
        <f>'4.b Electricity other'!AQ55</f>
        <v>1</v>
      </c>
      <c r="AV284" s="221">
        <f>'4.b Electricity other'!AR55</f>
        <v>1</v>
      </c>
      <c r="AW284" s="221">
        <f>'4.b Electricity other'!AS55</f>
        <v>1</v>
      </c>
      <c r="AX284" s="221">
        <f>'4.b Electricity other'!AT55</f>
        <v>1</v>
      </c>
      <c r="AY284" s="221">
        <f>'4.b Electricity other'!AU55</f>
        <v>1</v>
      </c>
      <c r="AZ284" s="221">
        <f>'4.b Electricity other'!AV55</f>
        <v>1</v>
      </c>
      <c r="BA284" s="221">
        <f>'4.b Electricity other'!AW55</f>
        <v>1</v>
      </c>
      <c r="BB284" s="221">
        <f>'4.b Electricity other'!AX55</f>
        <v>1</v>
      </c>
      <c r="BC284" s="221">
        <f>'4.b Electricity other'!AY55</f>
        <v>1</v>
      </c>
      <c r="BD284" s="221">
        <f>'4.b Electricity other'!AZ55</f>
        <v>1</v>
      </c>
      <c r="BE284" s="221">
        <f>'4.b Electricity other'!BA55</f>
        <v>1</v>
      </c>
      <c r="BF284" s="221">
        <f>'4.b Electricity other'!BB55</f>
        <v>1</v>
      </c>
      <c r="BG284" s="221">
        <f>'4.b Electricity other'!BC55</f>
        <v>1</v>
      </c>
      <c r="BH284" s="221">
        <f>'4.b Electricity other'!BD55</f>
        <v>1</v>
      </c>
    </row>
    <row r="285" spans="1:60" s="8" customFormat="1" ht="15">
      <c r="A285" s="36" t="s">
        <v>7</v>
      </c>
      <c r="B285" s="36" t="s">
        <v>92</v>
      </c>
      <c r="C285" s="36" t="s">
        <v>17</v>
      </c>
      <c r="D285" s="18" t="s">
        <v>136</v>
      </c>
      <c r="E285" s="18" t="s">
        <v>137</v>
      </c>
      <c r="F285" s="7" t="s">
        <v>12</v>
      </c>
      <c r="G285" s="221">
        <f>'4.c Electricity breakdown'!C155</f>
        <v>0.32217412978046778</v>
      </c>
      <c r="H285" s="221">
        <f>'4.c Electricity breakdown'!D155</f>
        <v>0.31953606656787387</v>
      </c>
      <c r="I285" s="221">
        <f>'4.c Electricity breakdown'!E155</f>
        <v>0.31693120404865394</v>
      </c>
      <c r="J285" s="221">
        <f>'4.c Electricity breakdown'!F155</f>
        <v>0.31435892000973742</v>
      </c>
      <c r="K285" s="221">
        <f>'4.c Electricity breakdown'!G155</f>
        <v>0.31181860676246659</v>
      </c>
      <c r="L285" s="221">
        <f>'4.c Electricity breakdown'!H155</f>
        <v>0.30930967194298131</v>
      </c>
      <c r="M285" s="221">
        <f>'4.c Electricity breakdown'!I155</f>
        <v>0.30683153742126401</v>
      </c>
      <c r="N285" s="221">
        <f>'4.c Electricity breakdown'!J155</f>
        <v>0.30438364010062152</v>
      </c>
      <c r="O285" s="221">
        <f>'4.c Electricity breakdown'!K155</f>
        <v>0.30196542962261907</v>
      </c>
      <c r="P285" s="221">
        <f>'4.c Electricity breakdown'!L155</f>
        <v>0.29957636920199299</v>
      </c>
      <c r="Q285" s="221">
        <f>'4.c Electricity breakdown'!M155</f>
        <v>0.28871587740545729</v>
      </c>
      <c r="R285" s="221">
        <f>'4.c Electricity breakdown'!N155</f>
        <v>0.28877456488455061</v>
      </c>
      <c r="S285" s="221">
        <f>'4.c Electricity breakdown'!O155</f>
        <v>0.29857093117155464</v>
      </c>
      <c r="T285" s="221">
        <f>'4.c Electricity breakdown'!P155</f>
        <v>0.30121054611047449</v>
      </c>
      <c r="U285" s="221">
        <f>'4.c Electricity breakdown'!Q155</f>
        <v>0.2846442115520319</v>
      </c>
      <c r="V285" s="221">
        <f>'4.c Electricity breakdown'!R155</f>
        <v>0.28496816169094558</v>
      </c>
      <c r="W285" s="221">
        <f>'4.c Electricity breakdown'!S155</f>
        <v>0.28368893276248108</v>
      </c>
      <c r="X285" s="221">
        <f>'4.c Electricity breakdown'!T155</f>
        <v>0.27922739404631564</v>
      </c>
      <c r="Y285" s="221">
        <f>'4.c Electricity breakdown'!U155</f>
        <v>0.27866019263536634</v>
      </c>
      <c r="Z285" s="221">
        <f>'4.c Electricity breakdown'!V155</f>
        <v>0.28176207038558054</v>
      </c>
      <c r="AA285" s="221">
        <f>'4.c Electricity breakdown'!W155</f>
        <v>0.28382196423783962</v>
      </c>
      <c r="AB285" s="221">
        <f>'4.c Electricity breakdown'!X155</f>
        <v>0.2854968186578517</v>
      </c>
      <c r="AC285" s="221">
        <f>'4.c Electricity breakdown'!Y155</f>
        <v>0.29568618205832448</v>
      </c>
      <c r="AD285" s="221">
        <f>'4.c Electricity breakdown'!Z155</f>
        <v>0.29601469322572832</v>
      </c>
      <c r="AE285" s="221">
        <f>'4.c Electricity breakdown'!AA155</f>
        <v>0.2934301931134603</v>
      </c>
      <c r="AF285" s="221">
        <f>'4.c Electricity breakdown'!AB155</f>
        <v>0.26447154747457718</v>
      </c>
      <c r="AG285" s="221">
        <f>'4.c Electricity breakdown'!AC155</f>
        <v>0.23701868222523736</v>
      </c>
      <c r="AH285" s="221">
        <f>'4.c Electricity breakdown'!AD155</f>
        <v>0.22892141121199402</v>
      </c>
      <c r="AI285" s="221">
        <f>'4.c Electricity breakdown'!AE155</f>
        <v>0.21805879212239562</v>
      </c>
      <c r="AJ285" s="221">
        <f>'4.c Electricity breakdown'!AF155</f>
        <v>0.22357649776014007</v>
      </c>
      <c r="AK285" s="221">
        <f>'4.c Electricity breakdown'!AG155</f>
        <v>0.2025674656651317</v>
      </c>
      <c r="AL285" s="221">
        <f>'4.c Electricity breakdown'!AH155</f>
        <v>0.18563308644167556</v>
      </c>
      <c r="AM285" s="221">
        <f>'4.c Electricity breakdown'!AI155</f>
        <v>0.16772254299784994</v>
      </c>
      <c r="AN285" s="221">
        <f>'4.c Electricity breakdown'!AJ155</f>
        <v>0.15719774084934959</v>
      </c>
      <c r="AO285" s="221">
        <f>'4.c Electricity breakdown'!AK155</f>
        <v>0.15070305675920664</v>
      </c>
      <c r="AP285" s="221">
        <f>'4.c Electricity breakdown'!AL155</f>
        <v>0.15278163467141492</v>
      </c>
      <c r="AQ285" s="221">
        <f>'4.c Electricity breakdown'!AM155</f>
        <v>0.1553525620278936</v>
      </c>
      <c r="AR285" s="221">
        <f>'4.c Electricity breakdown'!AN155</f>
        <v>0.1499026652176241</v>
      </c>
      <c r="AS285" s="221">
        <f>'4.c Electricity breakdown'!AO155</f>
        <v>0.14300710928706686</v>
      </c>
      <c r="AT285" s="221">
        <f>'4.c Electricity breakdown'!AP155</f>
        <v>0.13648830413438612</v>
      </c>
      <c r="AU285" s="221">
        <f>'4.c Electricity breakdown'!AQ155</f>
        <v>0.13190445786188951</v>
      </c>
      <c r="AV285" s="221">
        <f>'4.c Electricity breakdown'!AR155</f>
        <v>0.14008695317229752</v>
      </c>
      <c r="AW285" s="221">
        <f>'4.c Electricity breakdown'!AS155</f>
        <v>0.13867165155962458</v>
      </c>
      <c r="AX285" s="221">
        <f>'4.c Electricity breakdown'!AT155</f>
        <v>0.13783854046485691</v>
      </c>
      <c r="AY285" s="221">
        <f>'4.c Electricity breakdown'!AU155</f>
        <v>0.13661589531366297</v>
      </c>
      <c r="AZ285" s="221">
        <f>'4.c Electricity breakdown'!AV155</f>
        <v>0.13410029708455851</v>
      </c>
      <c r="BA285" s="221">
        <f>'4.c Electricity breakdown'!AW155</f>
        <v>0.1425305266906797</v>
      </c>
      <c r="BB285" s="221">
        <f>'4.c Electricity breakdown'!AX155</f>
        <v>0.13052650530664939</v>
      </c>
      <c r="BC285" s="221">
        <f>'4.c Electricity breakdown'!AY155</f>
        <v>0.13892325759866986</v>
      </c>
      <c r="BD285" s="221">
        <f>'4.c Electricity breakdown'!AZ155</f>
        <v>0.13741648749820537</v>
      </c>
      <c r="BE285" s="221">
        <f>'4.c Electricity breakdown'!BA155</f>
        <v>0.13769392595863428</v>
      </c>
      <c r="BF285" s="221">
        <f>'4.c Electricity breakdown'!BB155</f>
        <v>0.14206983651996488</v>
      </c>
      <c r="BG285" s="221">
        <f>'4.c Electricity breakdown'!BC155</f>
        <v>0.13881796747380307</v>
      </c>
      <c r="BH285" s="221">
        <f>'4.c Electricity breakdown'!BD155</f>
        <v>0.13770588034872105</v>
      </c>
    </row>
    <row r="286" spans="1:60" s="8" customFormat="1" ht="15">
      <c r="A286" s="36" t="s">
        <v>7</v>
      </c>
      <c r="B286" s="36" t="s">
        <v>92</v>
      </c>
      <c r="C286" s="36" t="s">
        <v>17</v>
      </c>
      <c r="D286" s="18" t="s">
        <v>136</v>
      </c>
      <c r="E286" s="18" t="s">
        <v>137</v>
      </c>
      <c r="F286" s="7" t="s">
        <v>13</v>
      </c>
      <c r="G286" s="221">
        <f>'4.a Electric heating'!C51</f>
        <v>0.41</v>
      </c>
      <c r="H286" s="221">
        <f>'4.a Electric heating'!D51</f>
        <v>0.41600000000000004</v>
      </c>
      <c r="I286" s="221">
        <f>'4.a Electric heating'!E51</f>
        <v>0.42299999999999999</v>
      </c>
      <c r="J286" s="221">
        <f>'4.a Electric heating'!F51</f>
        <v>0.42899999999999999</v>
      </c>
      <c r="K286" s="221">
        <f>'4.a Electric heating'!G51</f>
        <v>0.436</v>
      </c>
      <c r="L286" s="221">
        <f>'4.a Electric heating'!H51</f>
        <v>0.44299999999999995</v>
      </c>
      <c r="M286" s="221">
        <f>'4.a Electric heating'!I51</f>
        <v>0.45</v>
      </c>
      <c r="N286" s="221">
        <f>'4.a Electric heating'!J51</f>
        <v>0.45700000000000002</v>
      </c>
      <c r="O286" s="221">
        <f>'4.a Electric heating'!K51</f>
        <v>0.46399999999999997</v>
      </c>
      <c r="P286" s="221">
        <f>'4.a Electric heating'!L51</f>
        <v>0.47100000000000003</v>
      </c>
      <c r="Q286" s="221">
        <f>'4.a Electric heating'!M51</f>
        <v>0.47799999999999998</v>
      </c>
      <c r="R286" s="221">
        <f>'4.a Electric heating'!N51</f>
        <v>0.48599999999999999</v>
      </c>
      <c r="S286" s="221">
        <f>'4.a Electric heating'!O51</f>
        <v>0.49299999999999999</v>
      </c>
      <c r="T286" s="221">
        <f>'4.a Electric heating'!P51</f>
        <v>0.501</v>
      </c>
      <c r="U286" s="221">
        <f>'4.a Electric heating'!Q51</f>
        <v>0.50900000000000001</v>
      </c>
      <c r="V286" s="221">
        <f>'4.a Electric heating'!R51</f>
        <v>0.51700000000000002</v>
      </c>
      <c r="W286" s="221">
        <f>'4.a Electric heating'!S51</f>
        <v>0.52500000000000002</v>
      </c>
      <c r="X286" s="221">
        <f>'4.a Electric heating'!T51</f>
        <v>0.53299999999999992</v>
      </c>
      <c r="Y286" s="221">
        <f>'4.a Electric heating'!U51</f>
        <v>0.54100000000000004</v>
      </c>
      <c r="Z286" s="221">
        <f>'4.a Electric heating'!V51</f>
        <v>0.55000000000000004</v>
      </c>
      <c r="AA286" s="221">
        <f>'4.a Electric heating'!W51</f>
        <v>0.55799999999999994</v>
      </c>
      <c r="AB286" s="221">
        <f>'4.a Electric heating'!X51</f>
        <v>0.56700000000000006</v>
      </c>
      <c r="AC286" s="221">
        <f>'4.a Electric heating'!Y51</f>
        <v>0.57600000000000007</v>
      </c>
      <c r="AD286" s="221">
        <f>'4.a Electric heating'!Z51</f>
        <v>0.58499999999999996</v>
      </c>
      <c r="AE286" s="221">
        <f>'4.a Electric heating'!AA51</f>
        <v>0.59399999999999997</v>
      </c>
      <c r="AF286" s="221">
        <f>'4.a Electric heating'!AB51</f>
        <v>0.60299999999999998</v>
      </c>
      <c r="AG286" s="221">
        <f>'4.a Electric heating'!AC51</f>
        <v>0.61199999999999999</v>
      </c>
      <c r="AH286" s="221">
        <f>'4.a Electric heating'!AD51</f>
        <v>0.621</v>
      </c>
      <c r="AI286" s="221">
        <f>'4.a Electric heating'!AE51</f>
        <v>0.63100000000000001</v>
      </c>
      <c r="AJ286" s="221">
        <f>'4.a Electric heating'!AF51</f>
        <v>0.64</v>
      </c>
      <c r="AK286" s="221">
        <f>'4.a Electric heating'!AG51</f>
        <v>0.65</v>
      </c>
      <c r="AL286" s="221">
        <f>'4.a Electric heating'!AH51</f>
        <v>0.66</v>
      </c>
      <c r="AM286" s="221">
        <f>'4.a Electric heating'!AI51</f>
        <v>0.67</v>
      </c>
      <c r="AN286" s="221">
        <f>'4.a Electric heating'!AJ51</f>
        <v>0.68</v>
      </c>
      <c r="AO286" s="221">
        <f>'4.a Electric heating'!AK51</f>
        <v>0.69</v>
      </c>
      <c r="AP286" s="221">
        <f>'4.a Electric heating'!AL51</f>
        <v>0.7</v>
      </c>
      <c r="AQ286" s="221">
        <f>'4.a Electric heating'!AM51</f>
        <v>0.71099999999999997</v>
      </c>
      <c r="AR286" s="221">
        <f>'4.a Electric heating'!AN51</f>
        <v>0.72099999999999997</v>
      </c>
      <c r="AS286" s="221">
        <f>'4.a Electric heating'!AO51</f>
        <v>0.73199999999999998</v>
      </c>
      <c r="AT286" s="221">
        <f>'4.a Electric heating'!AP51</f>
        <v>0.74199999999999999</v>
      </c>
      <c r="AU286" s="221">
        <f>'4.a Electric heating'!AQ51</f>
        <v>0.753</v>
      </c>
      <c r="AV286" s="221">
        <f>'4.a Electric heating'!AR51</f>
        <v>0.76400000000000001</v>
      </c>
      <c r="AW286" s="221">
        <f>'4.a Electric heating'!AS51</f>
        <v>0.77500000000000002</v>
      </c>
      <c r="AX286" s="221">
        <f>'4.a Electric heating'!AT51</f>
        <v>0.78599999999999992</v>
      </c>
      <c r="AY286" s="221">
        <f>'4.a Electric heating'!AU51</f>
        <v>0.79799999999999993</v>
      </c>
      <c r="AZ286" s="221">
        <f>'4.a Electric heating'!AV51</f>
        <v>0.80900000000000005</v>
      </c>
      <c r="BA286" s="221">
        <f>'4.a Electric heating'!AW51</f>
        <v>0.82099999999999995</v>
      </c>
      <c r="BB286" s="221">
        <f>'4.a Electric heating'!AX51</f>
        <v>0.83200000000000007</v>
      </c>
      <c r="BC286" s="221">
        <f>'4.a Electric heating'!AY51</f>
        <v>0.84400000000000008</v>
      </c>
      <c r="BD286" s="221">
        <f>'4.a Electric heating'!AZ51</f>
        <v>0.85599999999999998</v>
      </c>
      <c r="BE286" s="221">
        <f>'4.a Electric heating'!BA51</f>
        <v>0.86799999999999999</v>
      </c>
      <c r="BF286" s="221">
        <f>'4.a Electric heating'!BB51</f>
        <v>0.875</v>
      </c>
      <c r="BG286" s="221">
        <f>'4.a Electric heating'!BC51</f>
        <v>0.88</v>
      </c>
      <c r="BH286" s="221">
        <f>'4.a Electric heating'!BD51</f>
        <v>0.88500000000000001</v>
      </c>
    </row>
    <row r="287" spans="1:60" s="8" customFormat="1" ht="15">
      <c r="A287" s="36" t="s">
        <v>7</v>
      </c>
      <c r="B287" s="36" t="s">
        <v>92</v>
      </c>
      <c r="C287" s="36" t="s">
        <v>17</v>
      </c>
      <c r="D287" s="18" t="s">
        <v>136</v>
      </c>
      <c r="E287" s="18" t="s">
        <v>137</v>
      </c>
      <c r="F287" s="7" t="s">
        <v>14</v>
      </c>
      <c r="G287" s="221">
        <f>'2.a-LTH-MTH1'!C54</f>
        <v>1.5802165550028668E-2</v>
      </c>
      <c r="H287" s="221">
        <f>'2.a-LTH-MTH1'!D54</f>
        <v>1.8556282698607096E-2</v>
      </c>
      <c r="I287" s="221">
        <f>'2.a-LTH-MTH1'!E54</f>
        <v>1.7931392949503966E-2</v>
      </c>
      <c r="J287" s="221">
        <f>'2.a-LTH-MTH1'!F54</f>
        <v>1.7841800719372025E-2</v>
      </c>
      <c r="K287" s="221">
        <f>'2.a-LTH-MTH1'!G54</f>
        <v>2.0488484883938951E-2</v>
      </c>
      <c r="L287" s="221">
        <f>'2.a-LTH-MTH1'!H54</f>
        <v>1.9175213387108481E-2</v>
      </c>
      <c r="M287" s="221">
        <f>'2.a-LTH-MTH1'!I54</f>
        <v>1.7122962339330083E-2</v>
      </c>
      <c r="N287" s="221">
        <f>'2.a-LTH-MTH1'!J54</f>
        <v>2.0841461297986474E-2</v>
      </c>
      <c r="O287" s="221">
        <f>'2.a-LTH-MTH1'!K54</f>
        <v>2.1208825187900016E-2</v>
      </c>
      <c r="P287" s="221">
        <f>'2.a-LTH-MTH1'!L54</f>
        <v>1.8498510060336426E-2</v>
      </c>
      <c r="Q287" s="221">
        <f>'2.a-LTH-MTH1'!M54</f>
        <v>2.0536886830417322E-2</v>
      </c>
      <c r="R287" s="221">
        <f>'2.a-LTH-MTH1'!N54</f>
        <v>1.8654090298034554E-2</v>
      </c>
      <c r="S287" s="221">
        <f>'2.a-LTH-MTH1'!O54</f>
        <v>2.1234688711341487E-2</v>
      </c>
      <c r="T287" s="221">
        <f>'2.a-LTH-MTH1'!P54</f>
        <v>2.2983799801214233E-2</v>
      </c>
      <c r="U287" s="221">
        <f>'2.a-LTH-MTH1'!Q54</f>
        <v>2.1317259260411725E-2</v>
      </c>
      <c r="V287" s="221">
        <f>'2.a-LTH-MTH1'!R54</f>
        <v>2.0403765143522157E-2</v>
      </c>
      <c r="W287" s="221">
        <f>'2.a-LTH-MTH1'!S54</f>
        <v>2.3038703810786321E-2</v>
      </c>
      <c r="X287" s="221">
        <f>'2.a-LTH-MTH1'!T54</f>
        <v>2.2151409719763593E-2</v>
      </c>
      <c r="Y287" s="221">
        <f>'2.a-LTH-MTH1'!U54</f>
        <v>2.5853710483162651E-2</v>
      </c>
      <c r="Z287" s="221">
        <f>'2.a-LTH-MTH1'!V54</f>
        <v>2.6951412165392319E-2</v>
      </c>
      <c r="AA287" s="221">
        <f>'2.a-LTH-MTH1'!W54</f>
        <v>2.9939042873679437E-2</v>
      </c>
      <c r="AB287" s="221">
        <f>'2.a-LTH-MTH1'!X54</f>
        <v>2.7528940120028933E-2</v>
      </c>
      <c r="AC287" s="221">
        <f>'2.a-LTH-MTH1'!Y54</f>
        <v>2.7992750013754231E-2</v>
      </c>
      <c r="AD287" s="221">
        <f>'2.a-LTH-MTH1'!Z54</f>
        <v>2.9177072971760535E-2</v>
      </c>
      <c r="AE287" s="221">
        <f>'2.a-LTH-MTH1'!AA54</f>
        <v>3.1735415931031463E-2</v>
      </c>
      <c r="AF287" s="221">
        <f>'2.a-LTH-MTH1'!AB54</f>
        <v>3.0369264353385494E-2</v>
      </c>
      <c r="AG287" s="221">
        <f>'2.a-LTH-MTH1'!AC54</f>
        <v>3.0523663389645631E-2</v>
      </c>
      <c r="AH287" s="221">
        <f>'2.a-LTH-MTH1'!AD54</f>
        <v>3.3809818544762615E-2</v>
      </c>
      <c r="AI287" s="221">
        <f>'2.a-LTH-MTH1'!AE54</f>
        <v>3.5512344771098325E-2</v>
      </c>
      <c r="AJ287" s="221">
        <f>'2.a-LTH-MTH1'!AF54</f>
        <v>3.4529586206980989E-2</v>
      </c>
      <c r="AK287" s="221">
        <f>'2.a-LTH-MTH1'!AG54</f>
        <v>3.5128961339180531E-2</v>
      </c>
      <c r="AL287" s="221">
        <f>'2.a-LTH-MTH1'!AH54</f>
        <v>3.4638822791516866E-2</v>
      </c>
      <c r="AM287" s="221">
        <f>'2.a-LTH-MTH1'!AI54</f>
        <v>3.7458017272223976E-2</v>
      </c>
      <c r="AN287" s="221">
        <f>'2.a-LTH-MTH1'!AJ54</f>
        <v>3.4986994845386477E-2</v>
      </c>
      <c r="AO287" s="221">
        <f>'2.a-LTH-MTH1'!AK54</f>
        <v>3.6622028595351686E-2</v>
      </c>
      <c r="AP287" s="221">
        <f>'2.a-LTH-MTH1'!AL54</f>
        <v>3.7928027776264361E-2</v>
      </c>
      <c r="AQ287" s="221">
        <f>'2.a-LTH-MTH1'!AM54</f>
        <v>3.5713918445890225E-2</v>
      </c>
      <c r="AR287" s="221">
        <f>'2.a-LTH-MTH1'!AN54</f>
        <v>3.4520117875336154E-2</v>
      </c>
      <c r="AS287" s="221">
        <f>'2.a-LTH-MTH1'!AO54</f>
        <v>3.3728068948862377E-2</v>
      </c>
      <c r="AT287" s="221">
        <f>'2.a-LTH-MTH1'!AP54</f>
        <v>3.5482105236358641E-2</v>
      </c>
      <c r="AU287" s="221">
        <f>'2.a-LTH-MTH1'!AQ54</f>
        <v>3.6806310343293402E-2</v>
      </c>
      <c r="AV287" s="221">
        <f>'2.a-LTH-MTH1'!AR54</f>
        <v>3.81268843822401E-2</v>
      </c>
      <c r="AW287" s="221">
        <f>'2.a-LTH-MTH1'!AS54</f>
        <v>3.9114940998180137E-2</v>
      </c>
      <c r="AX287" s="221">
        <f>'2.a-LTH-MTH1'!AT54</f>
        <v>4.010096979140932E-2</v>
      </c>
      <c r="AY287" s="221">
        <f>'2.a-LTH-MTH1'!AU54</f>
        <v>4.108497699818392E-2</v>
      </c>
      <c r="AZ287" s="221">
        <f>'2.a-LTH-MTH1'!AV54</f>
        <v>4.1739861767179476E-2</v>
      </c>
      <c r="BA287" s="221">
        <f>'2.a-LTH-MTH1'!AW54</f>
        <v>4.2393852648075492E-2</v>
      </c>
      <c r="BB287" s="221">
        <f>'2.a-LTH-MTH1'!AX54</f>
        <v>4.2899429062957073E-2</v>
      </c>
      <c r="BC287" s="221">
        <f>'2.a-LTH-MTH1'!AY54</f>
        <v>4.2899429062957073E-2</v>
      </c>
      <c r="BD287" s="221">
        <f>'2.a-LTH-MTH1'!AZ54</f>
        <v>4.2899429062957073E-2</v>
      </c>
      <c r="BE287" s="221">
        <f>'2.a-LTH-MTH1'!BA54</f>
        <v>4.2899429062957073E-2</v>
      </c>
      <c r="BF287" s="221">
        <f>'2.a-LTH-MTH1'!BB54</f>
        <v>4.2899429062957073E-2</v>
      </c>
      <c r="BG287" s="221">
        <f>'2.a-LTH-MTH1'!BC54</f>
        <v>4.289942906295708E-2</v>
      </c>
      <c r="BH287" s="221">
        <f>'2.a-LTH-MTH1'!BD54</f>
        <v>4.2899429062957073E-2</v>
      </c>
    </row>
    <row r="288" spans="1:60" s="8" customFormat="1" ht="15">
      <c r="A288" s="36" t="s">
        <v>7</v>
      </c>
      <c r="B288" s="36" t="s">
        <v>92</v>
      </c>
      <c r="C288" s="36" t="s">
        <v>17</v>
      </c>
      <c r="D288" s="18" t="s">
        <v>138</v>
      </c>
      <c r="E288" s="18" t="s">
        <v>139</v>
      </c>
      <c r="F288" s="7" t="s">
        <v>12</v>
      </c>
      <c r="G288" s="221">
        <f>'4.c Electricity breakdown'!C159</f>
        <v>0.46767181566658295</v>
      </c>
      <c r="H288" s="221">
        <f>'4.c Electricity breakdown'!D159</f>
        <v>0.46384237159136277</v>
      </c>
      <c r="I288" s="221">
        <f>'4.c Electricity breakdown'!E159</f>
        <v>0.46006112203927896</v>
      </c>
      <c r="J288" s="221">
        <f>'4.c Electricity breakdown'!F159</f>
        <v>0.45632716379840466</v>
      </c>
      <c r="K288" s="221">
        <f>'4.c Electricity breakdown'!G159</f>
        <v>0.45263961474062475</v>
      </c>
      <c r="L288" s="221">
        <f>'4.c Electricity breakdown'!H159</f>
        <v>0.44899761498348312</v>
      </c>
      <c r="M288" s="221">
        <f>'4.c Electricity breakdown'!I159</f>
        <v>0.4454003253065395</v>
      </c>
      <c r="N288" s="221">
        <f>'4.c Electricity breakdown'!J159</f>
        <v>0.44184692831190703</v>
      </c>
      <c r="O288" s="221">
        <f>'4.c Electricity breakdown'!K159</f>
        <v>0.43833662509270699</v>
      </c>
      <c r="P288" s="221">
        <f>'4.c Electricity breakdown'!L159</f>
        <v>0.4348686364450377</v>
      </c>
      <c r="Q288" s="221">
        <f>'4.c Electricity breakdown'!M159</f>
        <v>0.44730678314328387</v>
      </c>
      <c r="R288" s="221">
        <f>'4.c Electricity breakdown'!N159</f>
        <v>0.43710049287784963</v>
      </c>
      <c r="S288" s="221">
        <f>'4.c Electricity breakdown'!O159</f>
        <v>0.4172309944424431</v>
      </c>
      <c r="T288" s="221">
        <f>'4.c Electricity breakdown'!P159</f>
        <v>0.40940158027681206</v>
      </c>
      <c r="U288" s="221">
        <f>'4.c Electricity breakdown'!Q159</f>
        <v>0.42451166498352788</v>
      </c>
      <c r="V288" s="221">
        <f>'4.c Electricity breakdown'!R159</f>
        <v>0.4144043483550236</v>
      </c>
      <c r="W288" s="221">
        <f>'4.c Electricity breakdown'!S159</f>
        <v>0.40751080326135924</v>
      </c>
      <c r="X288" s="221">
        <f>'4.c Electricity breakdown'!T159</f>
        <v>0.40748086549696033</v>
      </c>
      <c r="Y288" s="221">
        <f>'4.c Electricity breakdown'!U159</f>
        <v>0.40435710759216503</v>
      </c>
      <c r="Z288" s="221">
        <f>'4.c Electricity breakdown'!V159</f>
        <v>0.39682284855304384</v>
      </c>
      <c r="AA288" s="221">
        <f>'4.c Electricity breakdown'!W159</f>
        <v>0.38995376188421393</v>
      </c>
      <c r="AB288" s="221">
        <f>'4.c Electricity breakdown'!X159</f>
        <v>0.38612095594378804</v>
      </c>
      <c r="AC288" s="221">
        <f>'4.c Electricity breakdown'!Y159</f>
        <v>0.37883686162108587</v>
      </c>
      <c r="AD288" s="221">
        <f>'4.c Electricity breakdown'!Z159</f>
        <v>0.37808477974413696</v>
      </c>
      <c r="AE288" s="221">
        <f>'4.c Electricity breakdown'!AA159</f>
        <v>0.36710590421080302</v>
      </c>
      <c r="AF288" s="221">
        <f>'4.c Electricity breakdown'!AB159</f>
        <v>0.3846650944935649</v>
      </c>
      <c r="AG288" s="221">
        <f>'4.c Electricity breakdown'!AC159</f>
        <v>0.39615959850163973</v>
      </c>
      <c r="AH288" s="221">
        <f>'4.c Electricity breakdown'!AD159</f>
        <v>0.39932816093978318</v>
      </c>
      <c r="AI288" s="221">
        <f>'4.c Electricity breakdown'!AE159</f>
        <v>0.40396639713578547</v>
      </c>
      <c r="AJ288" s="221">
        <f>'4.c Electricity breakdown'!AF159</f>
        <v>0.39912451198355992</v>
      </c>
      <c r="AK288" s="221">
        <f>'4.c Electricity breakdown'!AG159</f>
        <v>0.40270869364918632</v>
      </c>
      <c r="AL288" s="221">
        <f>'4.c Electricity breakdown'!AH159</f>
        <v>0.39867183773850384</v>
      </c>
      <c r="AM288" s="221">
        <f>'4.c Electricity breakdown'!AI159</f>
        <v>0.39728958161498729</v>
      </c>
      <c r="AN288" s="221">
        <f>'4.c Electricity breakdown'!AJ159</f>
        <v>0.39343008207042546</v>
      </c>
      <c r="AO288" s="221">
        <f>'4.c Electricity breakdown'!AK159</f>
        <v>0.38495554014450584</v>
      </c>
      <c r="AP288" s="221">
        <f>'4.c Electricity breakdown'!AL159</f>
        <v>0.38120248798592932</v>
      </c>
      <c r="AQ288" s="221">
        <f>'4.c Electricity breakdown'!AM159</f>
        <v>0.37339865788320847</v>
      </c>
      <c r="AR288" s="221">
        <f>'4.c Electricity breakdown'!AN159</f>
        <v>0.3691302520447437</v>
      </c>
      <c r="AS288" s="221">
        <f>'4.c Electricity breakdown'!AO159</f>
        <v>0.36621834965933198</v>
      </c>
      <c r="AT288" s="221">
        <f>'4.c Electricity breakdown'!AP159</f>
        <v>0.3630809581504002</v>
      </c>
      <c r="AU288" s="221">
        <f>'4.c Electricity breakdown'!AQ159</f>
        <v>0.35281578300352145</v>
      </c>
      <c r="AV288" s="221">
        <f>'4.c Electricity breakdown'!AR159</f>
        <v>0.34048637804595688</v>
      </c>
      <c r="AW288" s="221">
        <f>'4.c Electricity breakdown'!AS159</f>
        <v>0.34492406035722611</v>
      </c>
      <c r="AX288" s="221">
        <f>'4.c Electricity breakdown'!AT159</f>
        <v>0.34592801474490442</v>
      </c>
      <c r="AY288" s="221">
        <f>'4.c Electricity breakdown'!AU159</f>
        <v>0.34686664488901675</v>
      </c>
      <c r="AZ288" s="221">
        <f>'4.c Electricity breakdown'!AV159</f>
        <v>0.35232426374568798</v>
      </c>
      <c r="BA288" s="221">
        <f>'4.c Electricity breakdown'!AW159</f>
        <v>0.34451316278255478</v>
      </c>
      <c r="BB288" s="221">
        <f>'4.c Electricity breakdown'!AX159</f>
        <v>0.36458088587373699</v>
      </c>
      <c r="BC288" s="221">
        <f>'4.c Electricity breakdown'!AY159</f>
        <v>0.35228985138420071</v>
      </c>
      <c r="BD288" s="221">
        <f>'4.c Electricity breakdown'!AZ159</f>
        <v>0.35743723944709521</v>
      </c>
      <c r="BE288" s="221">
        <f>'4.c Electricity breakdown'!BA159</f>
        <v>0.35775386966420741</v>
      </c>
      <c r="BF288" s="221">
        <f>'4.c Electricity breakdown'!BB159</f>
        <v>0.35473642257024185</v>
      </c>
      <c r="BG288" s="221">
        <f>'4.c Electricity breakdown'!BC159</f>
        <v>0.35862799664029987</v>
      </c>
      <c r="BH288" s="221">
        <f>'4.c Electricity breakdown'!BD159</f>
        <v>0.36119094729080908</v>
      </c>
    </row>
    <row r="289" spans="1:60" s="8" customFormat="1" ht="15">
      <c r="A289" s="36" t="s">
        <v>7</v>
      </c>
      <c r="B289" s="36" t="s">
        <v>92</v>
      </c>
      <c r="C289" s="36" t="s">
        <v>17</v>
      </c>
      <c r="D289" s="18" t="s">
        <v>138</v>
      </c>
      <c r="E289" s="18" t="s">
        <v>139</v>
      </c>
      <c r="F289" s="7" t="s">
        <v>13</v>
      </c>
      <c r="G289" s="221">
        <f>'4.b Electricity other'!B147</f>
        <v>0.74682846005497083</v>
      </c>
      <c r="H289" s="221">
        <f>'4.b Electricity other'!C147</f>
        <v>0.74447114129756109</v>
      </c>
      <c r="I289" s="221">
        <f>'4.b Electricity other'!D147</f>
        <v>0.74211382254015223</v>
      </c>
      <c r="J289" s="221">
        <f>'4.b Electricity other'!E147</f>
        <v>0.73975650378274249</v>
      </c>
      <c r="K289" s="221">
        <f>'4.b Electricity other'!F147</f>
        <v>0.73739918502533364</v>
      </c>
      <c r="L289" s="221">
        <f>'4.b Electricity other'!G147</f>
        <v>0.73504186626792389</v>
      </c>
      <c r="M289" s="221">
        <f>'4.b Electricity other'!H147</f>
        <v>0.73268454751051504</v>
      </c>
      <c r="N289" s="221">
        <f>'4.b Electricity other'!I147</f>
        <v>0.7303272287531053</v>
      </c>
      <c r="O289" s="221">
        <f>'4.b Electricity other'!J147</f>
        <v>0.72796990999569644</v>
      </c>
      <c r="P289" s="221">
        <f>'4.b Electricity other'!K147</f>
        <v>0.7256125912382867</v>
      </c>
      <c r="Q289" s="221">
        <f>'4.b Electricity other'!L147</f>
        <v>0.72325527248087784</v>
      </c>
      <c r="R289" s="221">
        <f>'4.b Electricity other'!M147</f>
        <v>0.7208979537234681</v>
      </c>
      <c r="S289" s="221">
        <f>'4.b Electricity other'!N147</f>
        <v>0.71854063496605924</v>
      </c>
      <c r="T289" s="221">
        <f>'4.b Electricity other'!O147</f>
        <v>0.7161833162086495</v>
      </c>
      <c r="U289" s="221">
        <f>'4.b Electricity other'!P147</f>
        <v>0.71382599745124065</v>
      </c>
      <c r="V289" s="221">
        <f>'4.b Electricity other'!Q147</f>
        <v>0.7114686786938309</v>
      </c>
      <c r="W289" s="221">
        <f>'4.b Electricity other'!R147</f>
        <v>0.70911135993642205</v>
      </c>
      <c r="X289" s="221">
        <f>'4.b Electricity other'!S147</f>
        <v>0.7067540411790123</v>
      </c>
      <c r="Y289" s="221">
        <f>'4.b Electricity other'!T147</f>
        <v>0.70439672242160345</v>
      </c>
      <c r="Z289" s="221">
        <f>'4.b Electricity other'!U147</f>
        <v>0.70203940366419371</v>
      </c>
      <c r="AA289" s="221">
        <f>'4.b Electricity other'!V147</f>
        <v>0.69955019400545493</v>
      </c>
      <c r="AB289" s="221">
        <f>'4.b Electricity other'!W147</f>
        <v>0.69719615964732573</v>
      </c>
      <c r="AC289" s="221">
        <f>'4.b Electricity other'!X147</f>
        <v>0.69484136446689826</v>
      </c>
      <c r="AD289" s="221">
        <f>'4.b Electricity other'!Y147</f>
        <v>0.69298565239196264</v>
      </c>
      <c r="AE289" s="221">
        <f>'4.b Electricity other'!Z147</f>
        <v>0.69105389165238429</v>
      </c>
      <c r="AF289" s="221">
        <f>'4.b Electricity other'!AA147</f>
        <v>0.68710546591554178</v>
      </c>
      <c r="AG289" s="221">
        <f>'4.b Electricity other'!AB147</f>
        <v>0.68223395257644825</v>
      </c>
      <c r="AH289" s="221">
        <f>'4.b Electricity other'!AC147</f>
        <v>0.67538997497510067</v>
      </c>
      <c r="AI289" s="221">
        <f>'4.b Electricity other'!AD147</f>
        <v>0.66775606686260325</v>
      </c>
      <c r="AJ289" s="221">
        <f>'4.b Electricity other'!AE147</f>
        <v>0.65803702769251127</v>
      </c>
      <c r="AK289" s="221">
        <f>'4.b Electricity other'!AF147</f>
        <v>0.646927654471253</v>
      </c>
      <c r="AL289" s="221">
        <f>'4.b Electricity other'!AG147</f>
        <v>0.63591119888953851</v>
      </c>
      <c r="AM289" s="221">
        <f>'4.b Electricity other'!AH147</f>
        <v>0.62475453818290227</v>
      </c>
      <c r="AN289" s="221">
        <f>'4.b Electricity other'!AI147</f>
        <v>0.61529028423293641</v>
      </c>
      <c r="AO289" s="221">
        <f>'4.b Electricity other'!AJ147</f>
        <v>0.60834026500098215</v>
      </c>
      <c r="AP289" s="221">
        <f>'4.b Electricity other'!AK147</f>
        <v>0.6029738576165149</v>
      </c>
      <c r="AQ289" s="221">
        <f>'4.b Electricity other'!AL147</f>
        <v>0.59883020024280875</v>
      </c>
      <c r="AR289" s="221">
        <f>'4.b Electricity other'!AM147</f>
        <v>0.59533012471023516</v>
      </c>
      <c r="AS289" s="221">
        <f>'4.b Electricity other'!AN147</f>
        <v>0.59213382872263209</v>
      </c>
      <c r="AT289" s="221">
        <f>'4.b Electricity other'!AO147</f>
        <v>0.58773183633963222</v>
      </c>
      <c r="AU289" s="221">
        <f>'4.b Electricity other'!AP147</f>
        <v>0.58347186606871237</v>
      </c>
      <c r="AV289" s="221">
        <f>'4.b Electricity other'!AQ147</f>
        <v>0.57866249973676864</v>
      </c>
      <c r="AW289" s="221">
        <f>'4.b Electricity other'!AR147</f>
        <v>0.57371059393962343</v>
      </c>
      <c r="AX289" s="221">
        <f>'4.b Electricity other'!AS147</f>
        <v>0.56971174712306183</v>
      </c>
      <c r="AY289" s="221">
        <f>'4.b Electricity other'!AT147</f>
        <v>0.5654010411548438</v>
      </c>
      <c r="AZ289" s="221">
        <f>'4.b Electricity other'!AU147</f>
        <v>0.561636409273084</v>
      </c>
      <c r="BA289" s="221">
        <f>'4.b Electricity other'!AV147</f>
        <v>0.55890360091485092</v>
      </c>
      <c r="BB289" s="221">
        <f>'4.b Electricity other'!AW147</f>
        <v>0.55517564609693637</v>
      </c>
      <c r="BC289" s="221">
        <f>'4.b Electricity other'!AX147</f>
        <v>0.55053953275618039</v>
      </c>
      <c r="BD289" s="221">
        <f>'4.b Electricity other'!AY147</f>
        <v>0.54518402911005648</v>
      </c>
      <c r="BE289" s="221">
        <f>'4.b Electricity other'!AZ147</f>
        <v>0.53991956772212113</v>
      </c>
      <c r="BF289" s="221">
        <f>'4.b Electricity other'!BA147</f>
        <v>0.53257375869919299</v>
      </c>
      <c r="BG289" s="221">
        <f>'4.b Electricity other'!BB147</f>
        <v>0.52528241961325761</v>
      </c>
      <c r="BH289" s="221">
        <f>'4.b Electricity other'!BC147</f>
        <v>0.51564874771090996</v>
      </c>
    </row>
    <row r="290" spans="1:60" s="8" customFormat="1" ht="15">
      <c r="A290" s="36" t="s">
        <v>7</v>
      </c>
      <c r="B290" s="36" t="s">
        <v>92</v>
      </c>
      <c r="C290" s="36" t="s">
        <v>17</v>
      </c>
      <c r="D290" s="18" t="s">
        <v>138</v>
      </c>
      <c r="E290" s="18" t="s">
        <v>139</v>
      </c>
      <c r="F290" s="7" t="s">
        <v>14</v>
      </c>
      <c r="G290" s="221">
        <f>'4.b Electricity other'!B148</f>
        <v>0.20530000000000001</v>
      </c>
      <c r="H290" s="221">
        <f>'4.b Electricity other'!C148</f>
        <v>0.2051</v>
      </c>
      <c r="I290" s="221">
        <f>'4.b Electricity other'!D148</f>
        <v>0.2049</v>
      </c>
      <c r="J290" s="221">
        <f>'4.b Electricity other'!E148</f>
        <v>0.20469999999999999</v>
      </c>
      <c r="K290" s="221">
        <f>'4.b Electricity other'!F148</f>
        <v>0.20449999999999999</v>
      </c>
      <c r="L290" s="221">
        <f>'4.b Electricity other'!G148</f>
        <v>0.20419999999999999</v>
      </c>
      <c r="M290" s="221">
        <f>'4.b Electricity other'!H148</f>
        <v>0.20399999999999999</v>
      </c>
      <c r="N290" s="221">
        <f>'4.b Electricity other'!I148</f>
        <v>0.20380000000000001</v>
      </c>
      <c r="O290" s="221">
        <f>'4.b Electricity other'!J148</f>
        <v>0.20349999999999999</v>
      </c>
      <c r="P290" s="221">
        <f>'4.b Electricity other'!K148</f>
        <v>0.20300000000000001</v>
      </c>
      <c r="Q290" s="221">
        <f>'4.b Electricity other'!L148</f>
        <v>0.20250000000000001</v>
      </c>
      <c r="R290" s="221">
        <f>'4.b Electricity other'!M148</f>
        <v>0.20200000000000001</v>
      </c>
      <c r="S290" s="221">
        <f>'4.b Electricity other'!N148</f>
        <v>0.20150000000000001</v>
      </c>
      <c r="T290" s="221">
        <f>'4.b Electricity other'!O148</f>
        <v>0.20050000000000001</v>
      </c>
      <c r="U290" s="221">
        <f>'4.b Electricity other'!P148</f>
        <v>0.19950000000000001</v>
      </c>
      <c r="V290" s="221">
        <f>'4.b Electricity other'!Q148</f>
        <v>0.19850000000000001</v>
      </c>
      <c r="W290" s="221">
        <f>'4.b Electricity other'!R148</f>
        <v>0.19746959698628075</v>
      </c>
      <c r="X290" s="221">
        <f>'4.b Electricity other'!S148</f>
        <v>0.19446077190175615</v>
      </c>
      <c r="Y290" s="221">
        <f>'4.b Electricity other'!T148</f>
        <v>0.19145194681723154</v>
      </c>
      <c r="Z290" s="221">
        <f>'4.b Electricity other'!U148</f>
        <v>0.18844312173270694</v>
      </c>
      <c r="AA290" s="221">
        <f>'4.b Electricity other'!V148</f>
        <v>0.18518247329686205</v>
      </c>
      <c r="AB290" s="221">
        <f>'4.b Electricity other'!W148</f>
        <v>0.18275186021245535</v>
      </c>
      <c r="AC290" s="221">
        <f>'4.b Electricity other'!X148</f>
        <v>0.17953353257013349</v>
      </c>
      <c r="AD290" s="221">
        <f>'4.b Electricity other'!Y148</f>
        <v>0.17632298731733681</v>
      </c>
      <c r="AE290" s="221">
        <f>'4.b Electricity other'!Z148</f>
        <v>0.17317156835304792</v>
      </c>
      <c r="AF290" s="221">
        <f>'4.b Electricity other'!AA148</f>
        <v>0.17051098187139449</v>
      </c>
      <c r="AG290" s="221">
        <f>'4.b Electricity other'!AB148</f>
        <v>0.16825374382749378</v>
      </c>
      <c r="AH290" s="221">
        <f>'4.b Electricity other'!AC148</f>
        <v>0.16637565545665314</v>
      </c>
      <c r="AI290" s="221">
        <f>'4.b Electricity other'!AD148</f>
        <v>0.16460956968263371</v>
      </c>
      <c r="AJ290" s="221">
        <f>'4.b Electricity other'!AE148</f>
        <v>0.16278600087366779</v>
      </c>
      <c r="AK290" s="221">
        <f>'4.b Electricity other'!AF148</f>
        <v>0.16126099969510188</v>
      </c>
      <c r="AL290" s="221">
        <f>'4.b Electricity other'!AG148</f>
        <v>0.16026775425711456</v>
      </c>
      <c r="AM290" s="221">
        <f>'4.b Electricity other'!AH148</f>
        <v>0.15945010891642514</v>
      </c>
      <c r="AN290" s="221">
        <f>'4.b Electricity other'!AI148</f>
        <v>0.15898871317987795</v>
      </c>
      <c r="AO290" s="221">
        <f>'4.b Electricity other'!AJ148</f>
        <v>0.15876256551424489</v>
      </c>
      <c r="AP290" s="221">
        <f>'4.b Electricity other'!AK148</f>
        <v>0.15875711645907722</v>
      </c>
      <c r="AQ290" s="221">
        <f>'4.b Electricity other'!AL148</f>
        <v>0.15885514842366341</v>
      </c>
      <c r="AR290" s="221">
        <f>'4.b Electricity other'!AM148</f>
        <v>0.15909116587637934</v>
      </c>
      <c r="AS290" s="221">
        <f>'4.b Electricity other'!AN148</f>
        <v>0.15953653025379169</v>
      </c>
      <c r="AT290" s="221">
        <f>'4.b Electricity other'!AO148</f>
        <v>0.16010850791605707</v>
      </c>
      <c r="AU290" s="221">
        <f>'4.b Electricity other'!AP148</f>
        <v>0.16070631033381874</v>
      </c>
      <c r="AV290" s="221">
        <f>'4.b Electricity other'!AQ148</f>
        <v>0.16123003931163254</v>
      </c>
      <c r="AW290" s="221">
        <f>'4.b Electricity other'!AR148</f>
        <v>0.16162295465144488</v>
      </c>
      <c r="AX290" s="221">
        <f>'4.b Electricity other'!AS148</f>
        <v>0.16199938419482449</v>
      </c>
      <c r="AY290" s="221">
        <f>'4.b Electricity other'!AT148</f>
        <v>0.16233943858730324</v>
      </c>
      <c r="AZ290" s="221">
        <f>'4.b Electricity other'!AU148</f>
        <v>0.16263542491634458</v>
      </c>
      <c r="BA290" s="221">
        <f>'4.b Electricity other'!AV148</f>
        <v>0.16290411505717914</v>
      </c>
      <c r="BB290" s="221">
        <f>'4.b Electricity other'!AW148</f>
        <v>0.16313995451438826</v>
      </c>
      <c r="BC290" s="221">
        <f>'4.b Electricity other'!AX148</f>
        <v>0.16351556226199865</v>
      </c>
      <c r="BD290" s="221">
        <f>'4.b Electricity other'!AY148</f>
        <v>0.16394233423251081</v>
      </c>
      <c r="BE290" s="221">
        <f>'4.b Electricity other'!AZ148</f>
        <v>0.16441152567091266</v>
      </c>
      <c r="BF290" s="221">
        <f>'4.b Electricity other'!BA148</f>
        <v>0.16522044606592443</v>
      </c>
      <c r="BG290" s="221">
        <f>'4.b Electricity other'!BB148</f>
        <v>0.16623335549316351</v>
      </c>
      <c r="BH290" s="221">
        <f>'4.b Electricity other'!BC148</f>
        <v>0.16745204433993016</v>
      </c>
    </row>
    <row r="291" spans="1:60" s="8" customFormat="1" ht="15">
      <c r="A291" s="36" t="s">
        <v>7</v>
      </c>
      <c r="B291" s="36" t="s">
        <v>92</v>
      </c>
      <c r="C291" s="36" t="s">
        <v>17</v>
      </c>
      <c r="D291" s="18" t="s">
        <v>833</v>
      </c>
      <c r="E291" s="18" t="s">
        <v>833</v>
      </c>
      <c r="F291" s="7" t="s">
        <v>12</v>
      </c>
      <c r="G291" s="221">
        <f>'4.c Electricity breakdown'!C156</f>
        <v>0</v>
      </c>
      <c r="H291" s="221">
        <f>'4.c Electricity breakdown'!D156</f>
        <v>1.867606E-3</v>
      </c>
      <c r="I291" s="221">
        <f>'4.c Electricity breakdown'!E156</f>
        <v>3.7352129999999998E-3</v>
      </c>
      <c r="J291" s="221">
        <f>'4.c Electricity breakdown'!F156</f>
        <v>5.6028190000000002E-3</v>
      </c>
      <c r="K291" s="221">
        <f>'4.c Electricity breakdown'!G156</f>
        <v>7.4704250000000002E-3</v>
      </c>
      <c r="L291" s="221">
        <f>'4.c Electricity breakdown'!H156</f>
        <v>9.3380310000000001E-3</v>
      </c>
      <c r="M291" s="221">
        <f>'4.c Electricity breakdown'!I156</f>
        <v>1.1205638E-2</v>
      </c>
      <c r="N291" s="221">
        <f>'4.c Electricity breakdown'!J156</f>
        <v>1.3073243999999999E-2</v>
      </c>
      <c r="O291" s="221">
        <f>'4.c Electricity breakdown'!K156</f>
        <v>1.494085E-2</v>
      </c>
      <c r="P291" s="221">
        <f>'4.c Electricity breakdown'!L156</f>
        <v>1.6808455999999999E-2</v>
      </c>
      <c r="Q291" s="221">
        <f>'4.c Electricity breakdown'!M156</f>
        <v>1.8676063E-2</v>
      </c>
      <c r="R291" s="221">
        <f>'4.c Electricity breakdown'!N156</f>
        <v>2.0543669000000001E-2</v>
      </c>
      <c r="S291" s="221">
        <f>'4.c Electricity breakdown'!O156</f>
        <v>2.2411275000000001E-2</v>
      </c>
      <c r="T291" s="221">
        <f>'4.c Electricity breakdown'!P156</f>
        <v>2.4278882000000002E-2</v>
      </c>
      <c r="U291" s="221">
        <f>'4.c Electricity breakdown'!Q156</f>
        <v>2.6146487999999999E-2</v>
      </c>
      <c r="V291" s="221">
        <f>'4.c Electricity breakdown'!R156</f>
        <v>2.8014094E-2</v>
      </c>
      <c r="W291" s="221">
        <f>'4.c Electricity breakdown'!S156</f>
        <v>2.9881700000000001E-2</v>
      </c>
      <c r="X291" s="221">
        <f>'4.c Electricity breakdown'!T156</f>
        <v>3.1749306999999997E-2</v>
      </c>
      <c r="Y291" s="221">
        <f>'4.c Electricity breakdown'!U156</f>
        <v>3.3616912999999998E-2</v>
      </c>
      <c r="Z291" s="221">
        <f>'4.c Electricity breakdown'!V156</f>
        <v>3.5484518999999999E-2</v>
      </c>
      <c r="AA291" s="221">
        <f>'4.c Electricity breakdown'!W156</f>
        <v>3.7352125E-2</v>
      </c>
      <c r="AB291" s="221">
        <f>'4.c Electricity breakdown'!X156</f>
        <v>3.9219732E-2</v>
      </c>
      <c r="AC291" s="221">
        <f>'4.c Electricity breakdown'!Y156</f>
        <v>4.1087338000000001E-2</v>
      </c>
      <c r="AD291" s="221">
        <f>'4.c Electricity breakdown'!Z156</f>
        <v>4.2954944000000002E-2</v>
      </c>
      <c r="AE291" s="221">
        <f>'4.c Electricity breakdown'!AA156</f>
        <v>4.4822551000000002E-2</v>
      </c>
      <c r="AF291" s="221">
        <f>'4.c Electricity breakdown'!AB156</f>
        <v>4.6690157000000003E-2</v>
      </c>
      <c r="AG291" s="221">
        <f>'4.c Electricity breakdown'!AC156</f>
        <v>4.8557762999999997E-2</v>
      </c>
      <c r="AH291" s="221">
        <f>'4.c Electricity breakdown'!AD156</f>
        <v>5.0425368999999998E-2</v>
      </c>
      <c r="AI291" s="221">
        <f>'4.c Electricity breakdown'!AE156</f>
        <v>5.2292975999999998E-2</v>
      </c>
      <c r="AJ291" s="221">
        <f>'4.c Electricity breakdown'!AF156</f>
        <v>5.4160581999999999E-2</v>
      </c>
      <c r="AK291" s="221">
        <f>'4.c Electricity breakdown'!AG156</f>
        <v>5.6028188E-2</v>
      </c>
      <c r="AL291" s="221">
        <f>'4.c Electricity breakdown'!AH156</f>
        <v>5.7895794E-2</v>
      </c>
      <c r="AM291" s="221">
        <f>'4.c Electricity breakdown'!AI156</f>
        <v>5.9763401000000001E-2</v>
      </c>
      <c r="AN291" s="221">
        <f>'4.c Electricity breakdown'!AJ156</f>
        <v>6.1631007000000002E-2</v>
      </c>
      <c r="AO291" s="221">
        <f>'4.c Electricity breakdown'!AK156</f>
        <v>6.3498612999999995E-2</v>
      </c>
      <c r="AP291" s="221">
        <f>'4.c Electricity breakdown'!AL156</f>
        <v>6.5366220000000003E-2</v>
      </c>
      <c r="AQ291" s="221">
        <f>'4.c Electricity breakdown'!AM156</f>
        <v>6.7233825999999997E-2</v>
      </c>
      <c r="AR291" s="221">
        <f>'4.c Electricity breakdown'!AN156</f>
        <v>6.9101432000000004E-2</v>
      </c>
      <c r="AS291" s="221">
        <f>'4.c Electricity breakdown'!AO156</f>
        <v>7.0969037999999998E-2</v>
      </c>
      <c r="AT291" s="221">
        <f>'4.c Electricity breakdown'!AP156</f>
        <v>7.2836645000000005E-2</v>
      </c>
      <c r="AU291" s="221">
        <f>'4.c Electricity breakdown'!AQ156</f>
        <v>7.4704250999999999E-2</v>
      </c>
      <c r="AV291" s="221">
        <f>'4.c Electricity breakdown'!AR156</f>
        <v>7.6571856999999993E-2</v>
      </c>
      <c r="AW291" s="221">
        <f>'4.c Electricity breakdown'!AS156</f>
        <v>7.8439463000000001E-2</v>
      </c>
      <c r="AX291" s="221">
        <f>'4.c Electricity breakdown'!AT156</f>
        <v>8.0307069999999994E-2</v>
      </c>
      <c r="AY291" s="221">
        <f>'4.c Electricity breakdown'!AU156</f>
        <v>8.2174676000000002E-2</v>
      </c>
      <c r="AZ291" s="221">
        <f>'4.c Electricity breakdown'!AV156</f>
        <v>8.4042281999999996E-2</v>
      </c>
      <c r="BA291" s="221">
        <f>'4.c Electricity breakdown'!AW156</f>
        <v>8.5909889000000003E-2</v>
      </c>
      <c r="BB291" s="221">
        <f>'4.c Electricity breakdown'!AX156</f>
        <v>8.7777494999999997E-2</v>
      </c>
      <c r="BC291" s="221">
        <f>'4.c Electricity breakdown'!AY156</f>
        <v>8.9645101000000005E-2</v>
      </c>
      <c r="BD291" s="221">
        <f>'4.c Electricity breakdown'!AZ156</f>
        <v>9.1512706999999999E-2</v>
      </c>
      <c r="BE291" s="221">
        <f>'4.c Electricity breakdown'!BA156</f>
        <v>9.3380314000000006E-2</v>
      </c>
      <c r="BF291" s="221">
        <f>'4.c Electricity breakdown'!BB156</f>
        <v>9.4762874307950606E-2</v>
      </c>
      <c r="BG291" s="221">
        <f>'4.c Electricity breakdown'!BC156</f>
        <v>9.6769300185295906E-2</v>
      </c>
      <c r="BH291" s="221">
        <f>'4.c Electricity breakdown'!BD156</f>
        <v>9.8702844920640395E-2</v>
      </c>
    </row>
    <row r="292" spans="1:60" s="8" customFormat="1" ht="15">
      <c r="A292" s="36" t="s">
        <v>7</v>
      </c>
      <c r="B292" s="36" t="s">
        <v>92</v>
      </c>
      <c r="C292" s="36" t="s">
        <v>17</v>
      </c>
      <c r="D292" s="18" t="s">
        <v>833</v>
      </c>
      <c r="E292" s="18" t="s">
        <v>833</v>
      </c>
      <c r="F292" s="7" t="s">
        <v>13</v>
      </c>
      <c r="G292" s="221">
        <f>'4.b Electricity other'!C54</f>
        <v>0.72499999999999964</v>
      </c>
      <c r="H292" s="221">
        <f>'4.b Electricity other'!D54</f>
        <v>0.72749999999999915</v>
      </c>
      <c r="I292" s="221">
        <f>'4.b Electricity other'!E54</f>
        <v>0.72999999999999954</v>
      </c>
      <c r="J292" s="221">
        <f>'4.b Electricity other'!F54</f>
        <v>0.73249999999999993</v>
      </c>
      <c r="K292" s="221">
        <f>'4.b Electricity other'!G54</f>
        <v>0.73499999999999943</v>
      </c>
      <c r="L292" s="221">
        <f>'4.b Electricity other'!H54</f>
        <v>0.73749999999999982</v>
      </c>
      <c r="M292" s="221">
        <f>'4.b Electricity other'!I54</f>
        <v>0.73999999999999932</v>
      </c>
      <c r="N292" s="221">
        <f>'4.b Electricity other'!J54</f>
        <v>0.74249999999999972</v>
      </c>
      <c r="O292" s="221">
        <f>'4.b Electricity other'!K54</f>
        <v>0.74499999999999922</v>
      </c>
      <c r="P292" s="221">
        <f>'4.b Electricity other'!L54</f>
        <v>0.74749999999999961</v>
      </c>
      <c r="Q292" s="221">
        <f>'4.b Electricity other'!M54</f>
        <v>0.75</v>
      </c>
      <c r="R292" s="221">
        <f>'4.b Electricity other'!N54</f>
        <v>0.75249999999999995</v>
      </c>
      <c r="S292" s="221">
        <f>'4.b Electricity other'!O54</f>
        <v>0.75499999999999989</v>
      </c>
      <c r="T292" s="221">
        <f>'4.b Electricity other'!P54</f>
        <v>0.75749999999999984</v>
      </c>
      <c r="U292" s="221">
        <f>'4.b Electricity other'!Q54</f>
        <v>0.75999999999999979</v>
      </c>
      <c r="V292" s="221">
        <f>'4.b Electricity other'!R54</f>
        <v>0.76249999999999973</v>
      </c>
      <c r="W292" s="221">
        <f>'4.b Electricity other'!S54</f>
        <v>0.76499999999999968</v>
      </c>
      <c r="X292" s="221">
        <f>'4.b Electricity other'!T54</f>
        <v>0.76749999999999963</v>
      </c>
      <c r="Y292" s="221">
        <f>'4.b Electricity other'!U54</f>
        <v>0.76999999999999957</v>
      </c>
      <c r="Z292" s="221">
        <f>'4.b Electricity other'!V54</f>
        <v>0.77249999999999952</v>
      </c>
      <c r="AA292" s="221">
        <f>'4.b Electricity other'!W54</f>
        <v>0.77499999999999947</v>
      </c>
      <c r="AB292" s="221">
        <f>'4.b Electricity other'!X54</f>
        <v>0.77749999999999941</v>
      </c>
      <c r="AC292" s="221">
        <f>'4.b Electricity other'!Y54</f>
        <v>0.77999999999999936</v>
      </c>
      <c r="AD292" s="221">
        <f>'4.b Electricity other'!Z54</f>
        <v>0.78249999999999931</v>
      </c>
      <c r="AE292" s="221">
        <f>'4.b Electricity other'!AA54</f>
        <v>0.78499999999999925</v>
      </c>
      <c r="AF292" s="221">
        <f>'4.b Electricity other'!AB54</f>
        <v>0.7874999999999992</v>
      </c>
      <c r="AG292" s="221">
        <f>'4.b Electricity other'!AC54</f>
        <v>0.78999999999999915</v>
      </c>
      <c r="AH292" s="221">
        <f>'4.b Electricity other'!AD54</f>
        <v>0.79249999999999909</v>
      </c>
      <c r="AI292" s="221">
        <f>'4.b Electricity other'!AE54</f>
        <v>0.79499999999999904</v>
      </c>
      <c r="AJ292" s="221">
        <f>'4.b Electricity other'!AF54</f>
        <v>0.79749999999999899</v>
      </c>
      <c r="AK292" s="221">
        <f>'4.b Electricity other'!AG54</f>
        <v>0.79999999999999893</v>
      </c>
      <c r="AL292" s="221">
        <f>'4.b Electricity other'!AH54</f>
        <v>0.80249999999999888</v>
      </c>
      <c r="AM292" s="221">
        <f>'4.b Electricity other'!AI54</f>
        <v>0.80499999999999883</v>
      </c>
      <c r="AN292" s="221">
        <f>'4.b Electricity other'!AJ54</f>
        <v>0.80749999999999877</v>
      </c>
      <c r="AO292" s="221">
        <f>'4.b Electricity other'!AK54</f>
        <v>0.80999999999999872</v>
      </c>
      <c r="AP292" s="221">
        <f>'4.b Electricity other'!AL54</f>
        <v>0.81249999999999867</v>
      </c>
      <c r="AQ292" s="221">
        <f>'4.b Electricity other'!AM54</f>
        <v>0.81499999999999861</v>
      </c>
      <c r="AR292" s="221">
        <f>'4.b Electricity other'!AN54</f>
        <v>0.81749999999999856</v>
      </c>
      <c r="AS292" s="221">
        <f>'4.b Electricity other'!AO54</f>
        <v>0.81999999999999851</v>
      </c>
      <c r="AT292" s="221">
        <f>'4.b Electricity other'!AP54</f>
        <v>0.82249999999999845</v>
      </c>
      <c r="AU292" s="221">
        <f>'4.b Electricity other'!AQ54</f>
        <v>0.8249999999999984</v>
      </c>
      <c r="AV292" s="221">
        <f>'4.b Electricity other'!AR54</f>
        <v>0.82749999999999835</v>
      </c>
      <c r="AW292" s="221">
        <f>'4.b Electricity other'!AS54</f>
        <v>0.82999999999999829</v>
      </c>
      <c r="AX292" s="221">
        <f>'4.b Electricity other'!AT54</f>
        <v>0.83249999999999824</v>
      </c>
      <c r="AY292" s="221">
        <f>'4.b Electricity other'!AU54</f>
        <v>0.83499999999999819</v>
      </c>
      <c r="AZ292" s="221">
        <f>'4.b Electricity other'!AV54</f>
        <v>0.83749999999999813</v>
      </c>
      <c r="BA292" s="221">
        <f>'4.b Electricity other'!AW54</f>
        <v>0.83999999999999808</v>
      </c>
      <c r="BB292" s="221">
        <f>'4.b Electricity other'!AX54</f>
        <v>0.84249999999999803</v>
      </c>
      <c r="BC292" s="221">
        <f>'4.b Electricity other'!AY54</f>
        <v>0.84499999999999797</v>
      </c>
      <c r="BD292" s="221">
        <f>'4.b Electricity other'!AZ54</f>
        <v>0.84749999999999792</v>
      </c>
      <c r="BE292" s="221">
        <f>'4.b Electricity other'!BA54</f>
        <v>0.85</v>
      </c>
      <c r="BF292" s="221">
        <f>'4.b Electricity other'!BB54</f>
        <v>0.85249999999999992</v>
      </c>
      <c r="BG292" s="221">
        <f>'4.b Electricity other'!BC54</f>
        <v>0.85499999999999987</v>
      </c>
      <c r="BH292" s="221">
        <f>'4.b Electricity other'!BD54</f>
        <v>0.85749999999999982</v>
      </c>
    </row>
    <row r="293" spans="1:60" s="8" customFormat="1" ht="15">
      <c r="A293" s="36" t="s">
        <v>7</v>
      </c>
      <c r="B293" s="36" t="s">
        <v>92</v>
      </c>
      <c r="C293" s="36" t="s">
        <v>17</v>
      </c>
      <c r="D293" s="18" t="s">
        <v>833</v>
      </c>
      <c r="E293" s="18" t="s">
        <v>833</v>
      </c>
      <c r="F293" s="7" t="s">
        <v>14</v>
      </c>
      <c r="G293" s="221">
        <f>'4.b Electricity other'!C56</f>
        <v>3.5624264829440477E-2</v>
      </c>
      <c r="H293" s="221">
        <f>'4.b Electricity other'!D56</f>
        <v>3.5624264829440477E-2</v>
      </c>
      <c r="I293" s="221">
        <f>'4.b Electricity other'!E56</f>
        <v>3.5624264829440477E-2</v>
      </c>
      <c r="J293" s="221">
        <f>'4.b Electricity other'!F56</f>
        <v>3.5624264829440477E-2</v>
      </c>
      <c r="K293" s="221">
        <f>'4.b Electricity other'!G56</f>
        <v>3.5624264829440477E-2</v>
      </c>
      <c r="L293" s="221">
        <f>'4.b Electricity other'!H56</f>
        <v>3.5624264829440477E-2</v>
      </c>
      <c r="M293" s="221">
        <f>'4.b Electricity other'!I56</f>
        <v>3.5624264829440477E-2</v>
      </c>
      <c r="N293" s="221">
        <f>'4.b Electricity other'!J56</f>
        <v>3.5624264829440477E-2</v>
      </c>
      <c r="O293" s="221">
        <f>'4.b Electricity other'!K56</f>
        <v>3.5624264829440477E-2</v>
      </c>
      <c r="P293" s="221">
        <f>'4.b Electricity other'!L56</f>
        <v>3.5624264829440477E-2</v>
      </c>
      <c r="Q293" s="221">
        <f>'4.b Electricity other'!M56</f>
        <v>3.5624264829440477E-2</v>
      </c>
      <c r="R293" s="221">
        <f>'4.b Electricity other'!N56</f>
        <v>3.5624264829440477E-2</v>
      </c>
      <c r="S293" s="221">
        <f>'4.b Electricity other'!O56</f>
        <v>3.5624264829440477E-2</v>
      </c>
      <c r="T293" s="221">
        <f>'4.b Electricity other'!P56</f>
        <v>3.5624264829440477E-2</v>
      </c>
      <c r="U293" s="221">
        <f>'4.b Electricity other'!Q56</f>
        <v>3.5624264829440477E-2</v>
      </c>
      <c r="V293" s="221">
        <f>'4.b Electricity other'!R56</f>
        <v>3.5624264829440477E-2</v>
      </c>
      <c r="W293" s="221">
        <f>'4.b Electricity other'!S56</f>
        <v>3.5624264829440477E-2</v>
      </c>
      <c r="X293" s="221">
        <f>'4.b Electricity other'!T56</f>
        <v>3.5624264829440477E-2</v>
      </c>
      <c r="Y293" s="221">
        <f>'4.b Electricity other'!U56</f>
        <v>3.5624264829440477E-2</v>
      </c>
      <c r="Z293" s="221">
        <f>'4.b Electricity other'!V56</f>
        <v>3.5624264829440477E-2</v>
      </c>
      <c r="AA293" s="221">
        <f>'4.b Electricity other'!W56</f>
        <v>3.5624264829440477E-2</v>
      </c>
      <c r="AB293" s="221">
        <f>'4.b Electricity other'!X56</f>
        <v>3.5624264829440477E-2</v>
      </c>
      <c r="AC293" s="221">
        <f>'4.b Electricity other'!Y56</f>
        <v>3.5624264829440477E-2</v>
      </c>
      <c r="AD293" s="221">
        <f>'4.b Electricity other'!Z56</f>
        <v>3.5624264829440477E-2</v>
      </c>
      <c r="AE293" s="221">
        <f>'4.b Electricity other'!AA56</f>
        <v>3.5624264829440477E-2</v>
      </c>
      <c r="AF293" s="221">
        <f>'4.b Electricity other'!AB56</f>
        <v>3.5624264829440477E-2</v>
      </c>
      <c r="AG293" s="221">
        <f>'4.b Electricity other'!AC56</f>
        <v>3.5624264829440477E-2</v>
      </c>
      <c r="AH293" s="221">
        <f>'4.b Electricity other'!AD56</f>
        <v>3.5624264829440477E-2</v>
      </c>
      <c r="AI293" s="221">
        <f>'4.b Electricity other'!AE56</f>
        <v>3.5624264829440477E-2</v>
      </c>
      <c r="AJ293" s="221">
        <f>'4.b Electricity other'!AF56</f>
        <v>3.5624264829440477E-2</v>
      </c>
      <c r="AK293" s="221">
        <f>'4.b Electricity other'!AG56</f>
        <v>3.5624264829440477E-2</v>
      </c>
      <c r="AL293" s="221">
        <f>'4.b Electricity other'!AH56</f>
        <v>3.5624264829440477E-2</v>
      </c>
      <c r="AM293" s="221">
        <f>'4.b Electricity other'!AI56</f>
        <v>3.5624264829440477E-2</v>
      </c>
      <c r="AN293" s="221">
        <f>'4.b Electricity other'!AJ56</f>
        <v>3.5624264829440477E-2</v>
      </c>
      <c r="AO293" s="221">
        <f>'4.b Electricity other'!AK56</f>
        <v>3.5624264829440477E-2</v>
      </c>
      <c r="AP293" s="221">
        <f>'4.b Electricity other'!AL56</f>
        <v>3.5624264829440477E-2</v>
      </c>
      <c r="AQ293" s="221">
        <f>'4.b Electricity other'!AM56</f>
        <v>3.5624264829440477E-2</v>
      </c>
      <c r="AR293" s="221">
        <f>'4.b Electricity other'!AN56</f>
        <v>3.5624264829440477E-2</v>
      </c>
      <c r="AS293" s="221">
        <f>'4.b Electricity other'!AO56</f>
        <v>3.5624264829440477E-2</v>
      </c>
      <c r="AT293" s="221">
        <f>'4.b Electricity other'!AP56</f>
        <v>3.5624264829440477E-2</v>
      </c>
      <c r="AU293" s="221">
        <f>'4.b Electricity other'!AQ56</f>
        <v>3.5624264829440477E-2</v>
      </c>
      <c r="AV293" s="221">
        <f>'4.b Electricity other'!AR56</f>
        <v>3.5624264829440477E-2</v>
      </c>
      <c r="AW293" s="221">
        <f>'4.b Electricity other'!AS56</f>
        <v>3.5624264829440477E-2</v>
      </c>
      <c r="AX293" s="221">
        <f>'4.b Electricity other'!AT56</f>
        <v>3.5624264829440477E-2</v>
      </c>
      <c r="AY293" s="221">
        <f>'4.b Electricity other'!AU56</f>
        <v>3.5624264829440477E-2</v>
      </c>
      <c r="AZ293" s="221">
        <f>'4.b Electricity other'!AV56</f>
        <v>3.5624264829440477E-2</v>
      </c>
      <c r="BA293" s="221">
        <f>'4.b Electricity other'!AW56</f>
        <v>3.5624264829440477E-2</v>
      </c>
      <c r="BB293" s="221">
        <f>'4.b Electricity other'!AX56</f>
        <v>3.5624264829440477E-2</v>
      </c>
      <c r="BC293" s="221">
        <f>'4.b Electricity other'!AY56</f>
        <v>3.5624264829440477E-2</v>
      </c>
      <c r="BD293" s="221">
        <f>'4.b Electricity other'!AZ56</f>
        <v>3.5624264829440477E-2</v>
      </c>
      <c r="BE293" s="221">
        <f>'4.b Electricity other'!BA56</f>
        <v>3.5624264829440477E-2</v>
      </c>
      <c r="BF293" s="221">
        <f>'4.b Electricity other'!BB56</f>
        <v>3.5624264829440477E-2</v>
      </c>
      <c r="BG293" s="221">
        <f>'4.b Electricity other'!BC56</f>
        <v>3.5624264829440477E-2</v>
      </c>
      <c r="BH293" s="221">
        <f>'4.b Electricity other'!BD56</f>
        <v>3.5624264829440477E-2</v>
      </c>
    </row>
    <row r="294" spans="1:60" s="8" customFormat="1" ht="15">
      <c r="A294" s="36" t="s">
        <v>7</v>
      </c>
      <c r="B294" s="36" t="s">
        <v>92</v>
      </c>
      <c r="C294" s="36" t="s">
        <v>17</v>
      </c>
      <c r="D294" s="18" t="s">
        <v>105</v>
      </c>
      <c r="E294" s="18" t="s">
        <v>106</v>
      </c>
      <c r="F294" s="7" t="s">
        <v>12</v>
      </c>
      <c r="G294" s="221">
        <f>'4.c Electricity breakdown'!C158</f>
        <v>0.20439651454322527</v>
      </c>
      <c r="H294" s="221">
        <f>'4.c Electricity breakdown'!D158</f>
        <v>0.19973849868517274</v>
      </c>
      <c r="I294" s="221">
        <f>'4.c Electricity breakdown'!E158</f>
        <v>0.19515020327275429</v>
      </c>
      <c r="J294" s="221">
        <f>'4.c Electricity breakdown'!F158</f>
        <v>0.19063032074199535</v>
      </c>
      <c r="K294" s="221">
        <f>'4.c Electricity breakdown'!G158</f>
        <v>0.18617757544600885</v>
      </c>
      <c r="L294" s="221">
        <f>'4.c Electricity breakdown'!H158</f>
        <v>0.18179072344713854</v>
      </c>
      <c r="M294" s="221">
        <f>'4.c Electricity breakdown'!I158</f>
        <v>0.17746855117032129</v>
      </c>
      <c r="N294" s="221">
        <f>'4.c Electricity breakdown'!J158</f>
        <v>0.17320987519333558</v>
      </c>
      <c r="O294" s="221">
        <f>'4.c Electricity breakdown'!K158</f>
        <v>0.16901354026020116</v>
      </c>
      <c r="P294" s="221">
        <f>'4.c Electricity breakdown'!L158</f>
        <v>0.16487841914583459</v>
      </c>
      <c r="Q294" s="221">
        <f>'4.c Electricity breakdown'!M158</f>
        <v>0.1550694975977549</v>
      </c>
      <c r="R294" s="221">
        <f>'4.c Electricity breakdown'!N158</f>
        <v>0.15281231219922697</v>
      </c>
      <c r="S294" s="221">
        <f>'4.c Electricity breakdown'!O158</f>
        <v>0.15557139645238355</v>
      </c>
      <c r="T294" s="221">
        <f>'4.c Electricity breakdown'!P158</f>
        <v>0.15443913080070074</v>
      </c>
      <c r="U294" s="221">
        <f>'4.c Electricity breakdown'!Q158</f>
        <v>0.14351524468590232</v>
      </c>
      <c r="V294" s="221">
        <f>'4.c Electricity breakdown'!R158</f>
        <v>0.14118343088470225</v>
      </c>
      <c r="W294" s="221">
        <f>'4.c Electricity breakdown'!S158</f>
        <v>0.13800103740274658</v>
      </c>
      <c r="X294" s="221">
        <f>'4.c Electricity breakdown'!T158</f>
        <v>0.13325600392717865</v>
      </c>
      <c r="Y294" s="221">
        <f>'4.c Electricity breakdown'!U158</f>
        <v>0.13034715168069871</v>
      </c>
      <c r="Z294" s="221">
        <f>'4.c Electricity breakdown'!V158</f>
        <v>0.12905829117519196</v>
      </c>
      <c r="AA294" s="221">
        <f>'4.c Electricity breakdown'!W158</f>
        <v>0.12716616634207448</v>
      </c>
      <c r="AB294" s="221">
        <f>'4.c Electricity breakdown'!X158</f>
        <v>0.12630046173688031</v>
      </c>
      <c r="AC294" s="221">
        <f>'4.c Electricity breakdown'!Y158</f>
        <v>0.12327563710025109</v>
      </c>
      <c r="AD294" s="221">
        <f>'4.c Electricity breakdown'!Z158</f>
        <v>0.12175563884638765</v>
      </c>
      <c r="AE294" s="221">
        <f>'4.c Electricity breakdown'!AA158</f>
        <v>0.12589560834889396</v>
      </c>
      <c r="AF294" s="221">
        <f>'4.c Electricity breakdown'!AB158</f>
        <v>0.12908046407294746</v>
      </c>
      <c r="AG294" s="221">
        <f>'4.c Electricity breakdown'!AC158</f>
        <v>0.1341617927480854</v>
      </c>
      <c r="AH294" s="221">
        <f>'4.c Electricity breakdown'!AD158</f>
        <v>0.13457269832410071</v>
      </c>
      <c r="AI294" s="221">
        <f>'4.c Electricity breakdown'!AE158</f>
        <v>0.13553012224184438</v>
      </c>
      <c r="AJ294" s="221">
        <f>'4.c Electricity breakdown'!AF158</f>
        <v>0.13363240296521195</v>
      </c>
      <c r="AK294" s="221">
        <f>'4.c Electricity breakdown'!AG158</f>
        <v>0.13920548482186718</v>
      </c>
      <c r="AL294" s="221">
        <f>'4.c Electricity breakdown'!AH158</f>
        <v>0.14110967095465757</v>
      </c>
      <c r="AM294" s="221">
        <f>'4.c Electricity breakdown'!AI158</f>
        <v>0.14238023361378496</v>
      </c>
      <c r="AN294" s="221">
        <f>'4.c Electricity breakdown'!AJ158</f>
        <v>0.14190056516048982</v>
      </c>
      <c r="AO294" s="221">
        <f>'4.c Electricity breakdown'!AK158</f>
        <v>0.14177270689043497</v>
      </c>
      <c r="AP294" s="221">
        <f>'4.c Electricity breakdown'!AL158</f>
        <v>0.13718393301869364</v>
      </c>
      <c r="AQ294" s="221">
        <f>'4.c Electricity breakdown'!AM158</f>
        <v>0.13411649180095309</v>
      </c>
      <c r="AR294" s="221">
        <f>'4.c Electricity breakdown'!AN158</f>
        <v>0.13271484909964462</v>
      </c>
      <c r="AS294" s="221">
        <f>'4.c Electricity breakdown'!AO158</f>
        <v>0.13149641686264474</v>
      </c>
      <c r="AT294" s="221">
        <f>'4.c Electricity breakdown'!AP158</f>
        <v>0.13033776142907447</v>
      </c>
      <c r="AU294" s="221">
        <f>'4.c Electricity breakdown'!AQ158</f>
        <v>0.13081370890860997</v>
      </c>
      <c r="AV294" s="221">
        <f>'4.c Electricity breakdown'!AR158</f>
        <v>0.12629502384378177</v>
      </c>
      <c r="AW294" s="221">
        <f>'4.c Electricity breakdown'!AS158</f>
        <v>0.12434631039554636</v>
      </c>
      <c r="AX294" s="221">
        <f>'4.c Electricity breakdown'!AT158</f>
        <v>0.12414358321903217</v>
      </c>
      <c r="AY294" s="221">
        <f>'4.c Electricity breakdown'!AU158</f>
        <v>0.12362310227398959</v>
      </c>
      <c r="AZ294" s="221">
        <f>'4.c Electricity breakdown'!AV158</f>
        <v>0.12212582016544969</v>
      </c>
      <c r="BA294" s="221">
        <f>'4.c Electricity breakdown'!AW158</f>
        <v>0.11581853305754834</v>
      </c>
      <c r="BB294" s="221">
        <f>'4.c Electricity breakdown'!AX158</f>
        <v>0.11855905688747795</v>
      </c>
      <c r="BC294" s="221">
        <f>'4.c Electricity breakdown'!AY158</f>
        <v>0.11459074728121371</v>
      </c>
      <c r="BD294" s="221">
        <f>'4.c Electricity breakdown'!AZ158</f>
        <v>0.11175184219771198</v>
      </c>
      <c r="BE294" s="221">
        <f>'4.c Electricity breakdown'!BA158</f>
        <v>0.1090256001331851</v>
      </c>
      <c r="BF294" s="221">
        <f>'4.c Electricity breakdown'!BB158</f>
        <v>0.10464664531391495</v>
      </c>
      <c r="BG294" s="221">
        <f>'4.c Electricity breakdown'!BC158</f>
        <v>0.10575809378841476</v>
      </c>
      <c r="BH294" s="221">
        <f>'4.c Electricity breakdown'!BD158</f>
        <v>0.10412888171429924</v>
      </c>
    </row>
    <row r="295" spans="1:60" s="8" customFormat="1" ht="15">
      <c r="A295" s="36" t="s">
        <v>7</v>
      </c>
      <c r="B295" s="36" t="s">
        <v>92</v>
      </c>
      <c r="C295" s="36" t="s">
        <v>17</v>
      </c>
      <c r="D295" s="18" t="s">
        <v>105</v>
      </c>
      <c r="E295" s="18" t="s">
        <v>106</v>
      </c>
      <c r="F295" s="7" t="s">
        <v>13</v>
      </c>
      <c r="G295" s="221">
        <f>'1. Lighting'!C59</f>
        <v>1.7071742313323573E-2</v>
      </c>
      <c r="H295" s="221">
        <f>'1. Lighting'!D59</f>
        <v>1.7462371888726208E-2</v>
      </c>
      <c r="I295" s="221">
        <f>'1. Lighting'!E59</f>
        <v>1.7853001464128843E-2</v>
      </c>
      <c r="J295" s="221">
        <f>'1. Lighting'!F59</f>
        <v>1.8243631039531479E-2</v>
      </c>
      <c r="K295" s="221">
        <f>'1. Lighting'!G59</f>
        <v>1.8634260614934114E-2</v>
      </c>
      <c r="L295" s="221">
        <f>'1. Lighting'!H59</f>
        <v>1.9024890190336749E-2</v>
      </c>
      <c r="M295" s="221">
        <f>'1. Lighting'!I59</f>
        <v>1.9415519765739384E-2</v>
      </c>
      <c r="N295" s="221">
        <f>'1. Lighting'!J59</f>
        <v>1.9806149341142019E-2</v>
      </c>
      <c r="O295" s="221">
        <f>'1. Lighting'!K59</f>
        <v>2.0196778916544655E-2</v>
      </c>
      <c r="P295" s="221">
        <f>'1. Lighting'!L59</f>
        <v>2.058740849194729E-2</v>
      </c>
      <c r="Q295" s="221">
        <f>'1. Lighting'!M59</f>
        <v>2.0978038067349925E-2</v>
      </c>
      <c r="R295" s="221">
        <f>'1. Lighting'!N59</f>
        <v>2.136866764275256E-2</v>
      </c>
      <c r="S295" s="221">
        <f>'1. Lighting'!O59</f>
        <v>2.1759297218155196E-2</v>
      </c>
      <c r="T295" s="221">
        <f>'1. Lighting'!P59</f>
        <v>2.2149926793557831E-2</v>
      </c>
      <c r="U295" s="221">
        <f>'1. Lighting'!Q59</f>
        <v>2.2540556368960466E-2</v>
      </c>
      <c r="V295" s="221">
        <f>'1. Lighting'!R59</f>
        <v>2.2931185944363101E-2</v>
      </c>
      <c r="W295" s="221">
        <f>'1. Lighting'!S59</f>
        <v>2.3321815519765737E-2</v>
      </c>
      <c r="X295" s="221">
        <f>'1. Lighting'!T59</f>
        <v>2.3712445095168372E-2</v>
      </c>
      <c r="Y295" s="221">
        <f>'1. Lighting'!U59</f>
        <v>2.4103074670571007E-2</v>
      </c>
      <c r="Z295" s="221">
        <f>'1. Lighting'!V59</f>
        <v>2.4493704245973642E-2</v>
      </c>
      <c r="AA295" s="221">
        <f>'1. Lighting'!W59</f>
        <v>2.4884333821376278E-2</v>
      </c>
      <c r="AB295" s="221">
        <f>'1. Lighting'!X59</f>
        <v>2.5274963396778913E-2</v>
      </c>
      <c r="AC295" s="221">
        <f>'1. Lighting'!Y59</f>
        <v>2.5665592972181552E-2</v>
      </c>
      <c r="AD295" s="221">
        <f>'1. Lighting'!Z59</f>
        <v>2.6056222547584187E-2</v>
      </c>
      <c r="AE295" s="221">
        <f>'1. Lighting'!AA59</f>
        <v>2.6446852122986822E-2</v>
      </c>
      <c r="AF295" s="221">
        <f>'1. Lighting'!AB59</f>
        <v>2.6837481698389457E-2</v>
      </c>
      <c r="AG295" s="221">
        <f>'1. Lighting'!AC59</f>
        <v>2.7228111273792092E-2</v>
      </c>
      <c r="AH295" s="221">
        <f>'1. Lighting'!AD59</f>
        <v>2.7618740849194728E-2</v>
      </c>
      <c r="AI295" s="221">
        <f>'1. Lighting'!AE59</f>
        <v>2.8009370424597363E-2</v>
      </c>
      <c r="AJ295" s="221">
        <f>'1. Lighting'!AF59</f>
        <v>2.8399999999999998E-2</v>
      </c>
      <c r="AK295" s="221">
        <f>'1. Lighting'!AG59</f>
        <v>2.8790629575402633E-2</v>
      </c>
      <c r="AL295" s="221">
        <f>'1. Lighting'!AH59</f>
        <v>2.9181259150805269E-2</v>
      </c>
      <c r="AM295" s="221">
        <f>'1. Lighting'!AI59</f>
        <v>2.9571888726207904E-2</v>
      </c>
      <c r="AN295" s="221">
        <f>'1. Lighting'!AJ59</f>
        <v>2.9962518301610539E-2</v>
      </c>
      <c r="AO295" s="221">
        <f>'1. Lighting'!AK59</f>
        <v>3.0353147877013174E-2</v>
      </c>
      <c r="AP295" s="221">
        <f>'1. Lighting'!AL59</f>
        <v>3.074377745241581E-2</v>
      </c>
      <c r="AQ295" s="221">
        <f>'1. Lighting'!AM59</f>
        <v>3.1134407027818445E-2</v>
      </c>
      <c r="AR295" s="221">
        <f>'1. Lighting'!AN59</f>
        <v>3.1525036603221077E-2</v>
      </c>
      <c r="AS295" s="221">
        <f>'1. Lighting'!AO59</f>
        <v>3.1915666178623715E-2</v>
      </c>
      <c r="AT295" s="221">
        <f>'1. Lighting'!AP59</f>
        <v>3.2306295754026347E-2</v>
      </c>
      <c r="AU295" s="221">
        <f>'1. Lighting'!AQ59</f>
        <v>3.2696925329428986E-2</v>
      </c>
      <c r="AV295" s="221">
        <f>'1. Lighting'!AR59</f>
        <v>3.3087554904831618E-2</v>
      </c>
      <c r="AW295" s="221">
        <f>'1. Lighting'!AS59</f>
        <v>3.3478184480234256E-2</v>
      </c>
      <c r="AX295" s="221">
        <f>'1. Lighting'!AT59</f>
        <v>3.3868814055636895E-2</v>
      </c>
      <c r="AY295" s="221">
        <f>'1. Lighting'!AU59</f>
        <v>3.4259443631039527E-2</v>
      </c>
      <c r="AZ295" s="221">
        <f>'1. Lighting'!AV59</f>
        <v>3.4650073206442165E-2</v>
      </c>
      <c r="BA295" s="221">
        <f>'1. Lighting'!AW59</f>
        <v>3.5040702781844797E-2</v>
      </c>
      <c r="BB295" s="221">
        <f>'1. Lighting'!AX59</f>
        <v>3.5431332357247436E-2</v>
      </c>
      <c r="BC295" s="221">
        <f>'1. Lighting'!AY59</f>
        <v>3.5821961932650068E-2</v>
      </c>
      <c r="BD295" s="221">
        <f>'1. Lighting'!AZ59</f>
        <v>3.6212591508052706E-2</v>
      </c>
      <c r="BE295" s="221">
        <f>'1. Lighting'!BA59</f>
        <v>3.6603221083455345E-2</v>
      </c>
      <c r="BF295" s="221">
        <f>'1. Lighting'!BB59</f>
        <v>3.6993850658857977E-2</v>
      </c>
      <c r="BG295" s="221">
        <f>'1. Lighting'!BC59</f>
        <v>3.7384480234260616E-2</v>
      </c>
      <c r="BH295" s="221">
        <f>'1. Lighting'!BD59</f>
        <v>3.7775109809663247E-2</v>
      </c>
    </row>
    <row r="296" spans="1:60" s="8" customFormat="1" ht="15">
      <c r="A296" s="36" t="s">
        <v>7</v>
      </c>
      <c r="B296" s="36" t="s">
        <v>92</v>
      </c>
      <c r="C296" s="36" t="s">
        <v>17</v>
      </c>
      <c r="D296" s="18" t="s">
        <v>105</v>
      </c>
      <c r="E296" s="18" t="s">
        <v>106</v>
      </c>
      <c r="F296" s="7" t="s">
        <v>14</v>
      </c>
      <c r="G296" s="221">
        <f>'1. Lighting'!C60</f>
        <v>1</v>
      </c>
      <c r="H296" s="221">
        <f>'1. Lighting'!D60</f>
        <v>1</v>
      </c>
      <c r="I296" s="221">
        <f>'1. Lighting'!E60</f>
        <v>1</v>
      </c>
      <c r="J296" s="221">
        <f>'1. Lighting'!F60</f>
        <v>1</v>
      </c>
      <c r="K296" s="221">
        <f>'1. Lighting'!G60</f>
        <v>1</v>
      </c>
      <c r="L296" s="221">
        <f>'1. Lighting'!H60</f>
        <v>1</v>
      </c>
      <c r="M296" s="221">
        <f>'1. Lighting'!I60</f>
        <v>1</v>
      </c>
      <c r="N296" s="221">
        <f>'1. Lighting'!J60</f>
        <v>1</v>
      </c>
      <c r="O296" s="221">
        <f>'1. Lighting'!K60</f>
        <v>1</v>
      </c>
      <c r="P296" s="221">
        <f>'1. Lighting'!L60</f>
        <v>1</v>
      </c>
      <c r="Q296" s="221">
        <f>'1. Lighting'!M60</f>
        <v>1</v>
      </c>
      <c r="R296" s="221">
        <f>'1. Lighting'!N60</f>
        <v>1</v>
      </c>
      <c r="S296" s="221">
        <f>'1. Lighting'!O60</f>
        <v>1</v>
      </c>
      <c r="T296" s="221">
        <f>'1. Lighting'!P60</f>
        <v>1</v>
      </c>
      <c r="U296" s="221">
        <f>'1. Lighting'!Q60</f>
        <v>1</v>
      </c>
      <c r="V296" s="221">
        <f>'1. Lighting'!R60</f>
        <v>1</v>
      </c>
      <c r="W296" s="221">
        <f>'1. Lighting'!S60</f>
        <v>1</v>
      </c>
      <c r="X296" s="221">
        <f>'1. Lighting'!T60</f>
        <v>1</v>
      </c>
      <c r="Y296" s="221">
        <f>'1. Lighting'!U60</f>
        <v>1</v>
      </c>
      <c r="Z296" s="221">
        <f>'1. Lighting'!V60</f>
        <v>1</v>
      </c>
      <c r="AA296" s="221">
        <f>'1. Lighting'!W60</f>
        <v>1</v>
      </c>
      <c r="AB296" s="221">
        <f>'1. Lighting'!X60</f>
        <v>1</v>
      </c>
      <c r="AC296" s="221">
        <f>'1. Lighting'!Y60</f>
        <v>1</v>
      </c>
      <c r="AD296" s="221">
        <f>'1. Lighting'!Z60</f>
        <v>1</v>
      </c>
      <c r="AE296" s="221">
        <f>'1. Lighting'!AA60</f>
        <v>1</v>
      </c>
      <c r="AF296" s="221">
        <f>'1. Lighting'!AB60</f>
        <v>1</v>
      </c>
      <c r="AG296" s="221">
        <f>'1. Lighting'!AC60</f>
        <v>1</v>
      </c>
      <c r="AH296" s="221">
        <f>'1. Lighting'!AD60</f>
        <v>1</v>
      </c>
      <c r="AI296" s="221">
        <f>'1. Lighting'!AE60</f>
        <v>1</v>
      </c>
      <c r="AJ296" s="221">
        <f>'1. Lighting'!AF60</f>
        <v>1</v>
      </c>
      <c r="AK296" s="221">
        <f>'1. Lighting'!AG60</f>
        <v>1</v>
      </c>
      <c r="AL296" s="221">
        <f>'1. Lighting'!AH60</f>
        <v>1</v>
      </c>
      <c r="AM296" s="221">
        <f>'1. Lighting'!AI60</f>
        <v>1</v>
      </c>
      <c r="AN296" s="221">
        <f>'1. Lighting'!AJ60</f>
        <v>1</v>
      </c>
      <c r="AO296" s="221">
        <f>'1. Lighting'!AK60</f>
        <v>1</v>
      </c>
      <c r="AP296" s="221">
        <f>'1. Lighting'!AL60</f>
        <v>1</v>
      </c>
      <c r="AQ296" s="221">
        <f>'1. Lighting'!AM60</f>
        <v>1</v>
      </c>
      <c r="AR296" s="221">
        <f>'1. Lighting'!AN60</f>
        <v>1</v>
      </c>
      <c r="AS296" s="221">
        <f>'1. Lighting'!AO60</f>
        <v>1</v>
      </c>
      <c r="AT296" s="221">
        <f>'1. Lighting'!AP60</f>
        <v>1</v>
      </c>
      <c r="AU296" s="221">
        <f>'1. Lighting'!AQ60</f>
        <v>1</v>
      </c>
      <c r="AV296" s="221">
        <f>'1. Lighting'!AR60</f>
        <v>1</v>
      </c>
      <c r="AW296" s="221">
        <f>'1. Lighting'!AS60</f>
        <v>1</v>
      </c>
      <c r="AX296" s="221">
        <f>'1. Lighting'!AT60</f>
        <v>1</v>
      </c>
      <c r="AY296" s="221">
        <f>'1. Lighting'!AU60</f>
        <v>1</v>
      </c>
      <c r="AZ296" s="221">
        <f>'1. Lighting'!AV60</f>
        <v>1</v>
      </c>
      <c r="BA296" s="221">
        <f>'1. Lighting'!AW60</f>
        <v>1</v>
      </c>
      <c r="BB296" s="221">
        <f>'1. Lighting'!AX60</f>
        <v>1</v>
      </c>
      <c r="BC296" s="221">
        <f>'1. Lighting'!AY60</f>
        <v>1</v>
      </c>
      <c r="BD296" s="221">
        <f>'1. Lighting'!AZ60</f>
        <v>1</v>
      </c>
      <c r="BE296" s="221">
        <f>'1. Lighting'!BA60</f>
        <v>1</v>
      </c>
      <c r="BF296" s="221">
        <f>'1. Lighting'!BB60</f>
        <v>1</v>
      </c>
      <c r="BG296" s="221">
        <f>'1. Lighting'!BC60</f>
        <v>1</v>
      </c>
      <c r="BH296" s="221">
        <f>'1. Lighting'!BD60</f>
        <v>1</v>
      </c>
    </row>
    <row r="297" spans="1:60" s="5" customFormat="1" ht="15">
      <c r="A297" s="4" t="s">
        <v>7</v>
      </c>
      <c r="B297" s="4" t="s">
        <v>92</v>
      </c>
      <c r="C297" s="4" t="s">
        <v>18</v>
      </c>
      <c r="D297" s="4"/>
      <c r="E297" s="4"/>
      <c r="F297" s="4" t="s">
        <v>11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>
        <v>595</v>
      </c>
      <c r="U297" s="4">
        <v>601</v>
      </c>
      <c r="V297" s="4">
        <v>821</v>
      </c>
      <c r="W297" s="4">
        <v>302</v>
      </c>
      <c r="X297" s="4">
        <v>222</v>
      </c>
      <c r="Y297" s="4">
        <v>193</v>
      </c>
      <c r="Z297" s="4">
        <v>172</v>
      </c>
      <c r="AA297" s="4">
        <v>143</v>
      </c>
      <c r="AB297" s="4">
        <v>128</v>
      </c>
      <c r="AC297" s="4">
        <v>218</v>
      </c>
      <c r="AD297" s="4">
        <v>195</v>
      </c>
      <c r="AE297" s="4">
        <v>183</v>
      </c>
      <c r="AF297" s="4">
        <v>225</v>
      </c>
      <c r="AG297" s="4">
        <v>201</v>
      </c>
      <c r="AH297" s="4">
        <v>195</v>
      </c>
      <c r="AI297" s="4">
        <v>196</v>
      </c>
      <c r="AJ297" s="4">
        <v>229</v>
      </c>
      <c r="AK297" s="4">
        <v>220</v>
      </c>
      <c r="AL297" s="4">
        <v>296</v>
      </c>
      <c r="AM297" s="4">
        <v>378</v>
      </c>
      <c r="AN297" s="4">
        <v>191</v>
      </c>
      <c r="AO297" s="4">
        <v>287</v>
      </c>
      <c r="AP297" s="4">
        <v>495</v>
      </c>
      <c r="AQ297" s="4">
        <v>306</v>
      </c>
      <c r="AR297" s="4">
        <v>334</v>
      </c>
      <c r="AS297" s="4">
        <v>353</v>
      </c>
      <c r="AT297" s="4">
        <v>323</v>
      </c>
      <c r="AU297" s="4">
        <v>301</v>
      </c>
      <c r="AV297" s="4">
        <v>283</v>
      </c>
      <c r="AW297" s="4">
        <v>275</v>
      </c>
      <c r="AX297" s="4">
        <v>290</v>
      </c>
      <c r="AY297" s="4">
        <v>246</v>
      </c>
      <c r="AZ297" s="4">
        <v>202</v>
      </c>
      <c r="BA297" s="4">
        <v>101</v>
      </c>
      <c r="BB297" s="4">
        <v>90</v>
      </c>
      <c r="BC297" s="4">
        <v>88</v>
      </c>
      <c r="BD297" s="4">
        <v>85</v>
      </c>
      <c r="BE297" s="4">
        <v>73</v>
      </c>
      <c r="BF297" s="4">
        <v>51</v>
      </c>
      <c r="BG297" s="4">
        <v>54</v>
      </c>
      <c r="BH297" s="4">
        <v>33</v>
      </c>
    </row>
    <row r="298" spans="1:60" s="5" customFormat="1" ht="15">
      <c r="A298" s="4" t="s">
        <v>7</v>
      </c>
      <c r="B298" s="4" t="s">
        <v>92</v>
      </c>
      <c r="C298" s="4" t="s">
        <v>18</v>
      </c>
      <c r="D298" s="4"/>
      <c r="E298" s="4"/>
      <c r="F298" s="4" t="s">
        <v>52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>
        <v>1.54377043225572E-2</v>
      </c>
      <c r="U298" s="4">
        <v>1.5007366344545201E-2</v>
      </c>
      <c r="V298" s="4">
        <v>2.0430000497685799E-2</v>
      </c>
      <c r="W298" s="4">
        <v>6.9643021861451899E-3</v>
      </c>
      <c r="X298" s="4">
        <v>4.9618917771171896E-3</v>
      </c>
      <c r="Y298" s="4">
        <v>4.1682864671072498E-3</v>
      </c>
      <c r="Z298" s="4">
        <v>3.4931659863116598E-3</v>
      </c>
      <c r="AA298" s="4">
        <v>2.97204613945755E-3</v>
      </c>
      <c r="AB298" s="4">
        <v>2.7624905578936001E-3</v>
      </c>
      <c r="AC298" s="4">
        <v>4.81395605608921E-3</v>
      </c>
      <c r="AD298" s="4">
        <v>4.1947211048249996E-3</v>
      </c>
      <c r="AE298" s="4">
        <v>3.9082521783700697E-3</v>
      </c>
      <c r="AF298" s="4">
        <v>4.7419334443297E-3</v>
      </c>
      <c r="AG298" s="4">
        <v>4.2268626585073498E-3</v>
      </c>
      <c r="AH298" s="4">
        <v>3.9702738470935601E-3</v>
      </c>
      <c r="AI298" s="4">
        <v>3.6039349085225702E-3</v>
      </c>
      <c r="AJ298" s="4">
        <v>3.9214343202561798E-3</v>
      </c>
      <c r="AK298" s="4">
        <v>3.6296442948590998E-3</v>
      </c>
      <c r="AL298" s="4">
        <v>4.6877721996104096E-3</v>
      </c>
      <c r="AM298" s="4">
        <v>5.9199398609283997E-3</v>
      </c>
      <c r="AN298" s="4">
        <v>3.0639417369822601E-3</v>
      </c>
      <c r="AO298" s="4">
        <v>4.3674767549799903E-3</v>
      </c>
      <c r="AP298" s="4">
        <v>7.1876633559853596E-3</v>
      </c>
      <c r="AQ298" s="4">
        <v>4.4159030233061501E-3</v>
      </c>
      <c r="AR298" s="4">
        <v>4.5613460067737404E-3</v>
      </c>
      <c r="AS298" s="4">
        <v>4.5319741690310802E-3</v>
      </c>
      <c r="AT298" s="4">
        <v>4.0333658000549404E-3</v>
      </c>
      <c r="AU298" s="4">
        <v>3.5207972675805901E-3</v>
      </c>
      <c r="AV298" s="4">
        <v>3.15869366252204E-3</v>
      </c>
      <c r="AW298" s="4">
        <v>3.0246037769052301E-3</v>
      </c>
      <c r="AX298" s="4">
        <v>3.02023557837511E-3</v>
      </c>
      <c r="AY298" s="4">
        <v>2.4752724308986398E-3</v>
      </c>
      <c r="AZ298" s="4">
        <v>1.9793054793446701E-3</v>
      </c>
      <c r="BA298" s="4">
        <v>1.01660795168596E-3</v>
      </c>
      <c r="BB298" s="4">
        <v>8.8459043462876699E-4</v>
      </c>
      <c r="BC298" s="4">
        <v>8.9802332819691199E-4</v>
      </c>
      <c r="BD298" s="4">
        <v>9.3473360092373697E-4</v>
      </c>
      <c r="BE298" s="4">
        <v>7.9143086363537803E-4</v>
      </c>
      <c r="BF298" s="4">
        <v>5.7409158449277296E-4</v>
      </c>
      <c r="BG298" s="4">
        <v>6.37845499645641E-4</v>
      </c>
      <c r="BH298" s="4">
        <v>4.0514161541011401E-4</v>
      </c>
    </row>
    <row r="299" spans="1:60" s="8" customFormat="1" ht="15">
      <c r="A299" s="36" t="s">
        <v>7</v>
      </c>
      <c r="B299" s="36" t="s">
        <v>92</v>
      </c>
      <c r="C299" s="36" t="s">
        <v>18</v>
      </c>
      <c r="D299" s="7" t="s">
        <v>140</v>
      </c>
      <c r="E299" s="7" t="s">
        <v>140</v>
      </c>
      <c r="F299" s="7" t="s">
        <v>12</v>
      </c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219"/>
      <c r="T299" s="221">
        <v>1</v>
      </c>
      <c r="U299" s="221">
        <v>1</v>
      </c>
      <c r="V299" s="221">
        <v>1</v>
      </c>
      <c r="W299" s="221">
        <v>1</v>
      </c>
      <c r="X299" s="221">
        <v>1</v>
      </c>
      <c r="Y299" s="221">
        <v>1</v>
      </c>
      <c r="Z299" s="221">
        <v>1</v>
      </c>
      <c r="AA299" s="221">
        <v>1</v>
      </c>
      <c r="AB299" s="221">
        <v>1</v>
      </c>
      <c r="AC299" s="221">
        <v>1</v>
      </c>
      <c r="AD299" s="221">
        <v>1</v>
      </c>
      <c r="AE299" s="221">
        <v>1</v>
      </c>
      <c r="AF299" s="221">
        <v>1</v>
      </c>
      <c r="AG299" s="221">
        <v>1</v>
      </c>
      <c r="AH299" s="221">
        <v>1</v>
      </c>
      <c r="AI299" s="221">
        <v>1</v>
      </c>
      <c r="AJ299" s="221">
        <v>1</v>
      </c>
      <c r="AK299" s="221">
        <v>1</v>
      </c>
      <c r="AL299" s="221">
        <v>1</v>
      </c>
      <c r="AM299" s="221">
        <v>1</v>
      </c>
      <c r="AN299" s="221">
        <v>1</v>
      </c>
      <c r="AO299" s="221">
        <v>1</v>
      </c>
      <c r="AP299" s="221">
        <v>1</v>
      </c>
      <c r="AQ299" s="221">
        <v>1</v>
      </c>
      <c r="AR299" s="221">
        <v>1</v>
      </c>
      <c r="AS299" s="221">
        <v>1</v>
      </c>
      <c r="AT299" s="221">
        <v>1</v>
      </c>
      <c r="AU299" s="221">
        <v>1</v>
      </c>
      <c r="AV299" s="221">
        <v>1</v>
      </c>
      <c r="AW299" s="221">
        <v>1</v>
      </c>
      <c r="AX299" s="221">
        <v>1</v>
      </c>
      <c r="AY299" s="221">
        <v>1</v>
      </c>
      <c r="AZ299" s="221">
        <v>1</v>
      </c>
      <c r="BA299" s="221">
        <v>1</v>
      </c>
      <c r="BB299" s="221">
        <v>1</v>
      </c>
      <c r="BC299" s="221">
        <v>1</v>
      </c>
      <c r="BD299" s="221">
        <v>1</v>
      </c>
      <c r="BE299" s="221">
        <v>1</v>
      </c>
      <c r="BF299" s="221">
        <v>1</v>
      </c>
      <c r="BG299" s="221">
        <v>1</v>
      </c>
      <c r="BH299" s="221">
        <v>1</v>
      </c>
    </row>
    <row r="300" spans="1:60" s="8" customFormat="1" ht="15">
      <c r="A300" s="36" t="s">
        <v>7</v>
      </c>
      <c r="B300" s="36" t="s">
        <v>92</v>
      </c>
      <c r="C300" s="36" t="s">
        <v>18</v>
      </c>
      <c r="D300" s="7" t="s">
        <v>140</v>
      </c>
      <c r="E300" s="7" t="s">
        <v>140</v>
      </c>
      <c r="F300" s="7" t="s">
        <v>13</v>
      </c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219"/>
      <c r="T300" s="221">
        <f>'2.a-LTH-MTH1'!P53</f>
        <v>0.501</v>
      </c>
      <c r="U300" s="221">
        <f>'2.a-LTH-MTH1'!Q53</f>
        <v>0.50900000000000001</v>
      </c>
      <c r="V300" s="221">
        <f>'2.a-LTH-MTH1'!R53</f>
        <v>0.51700000000000002</v>
      </c>
      <c r="W300" s="221">
        <f>'2.a-LTH-MTH1'!S53</f>
        <v>0.52500000000000002</v>
      </c>
      <c r="X300" s="221">
        <f>'2.a-LTH-MTH1'!T53</f>
        <v>0.53299999999999992</v>
      </c>
      <c r="Y300" s="221">
        <f>'2.a-LTH-MTH1'!U53</f>
        <v>0.54100000000000004</v>
      </c>
      <c r="Z300" s="221">
        <f>'2.a-LTH-MTH1'!V53</f>
        <v>0.55000000000000004</v>
      </c>
      <c r="AA300" s="221">
        <f>'2.a-LTH-MTH1'!W53</f>
        <v>0.55799999999999994</v>
      </c>
      <c r="AB300" s="221">
        <f>'2.a-LTH-MTH1'!X53</f>
        <v>0.56700000000000006</v>
      </c>
      <c r="AC300" s="221">
        <f>'2.a-LTH-MTH1'!Y53</f>
        <v>0.57600000000000007</v>
      </c>
      <c r="AD300" s="221">
        <f>'2.a-LTH-MTH1'!Z53</f>
        <v>0.58499999999999996</v>
      </c>
      <c r="AE300" s="221">
        <f>'2.a-LTH-MTH1'!AA53</f>
        <v>0.59399999999999997</v>
      </c>
      <c r="AF300" s="221">
        <f>'2.a-LTH-MTH1'!AB53</f>
        <v>0.60299999999999998</v>
      </c>
      <c r="AG300" s="221">
        <f>'2.a-LTH-MTH1'!AC53</f>
        <v>0.61199999999999999</v>
      </c>
      <c r="AH300" s="221">
        <f>'2.a-LTH-MTH1'!AD53</f>
        <v>0.621</v>
      </c>
      <c r="AI300" s="221">
        <f>'2.a-LTH-MTH1'!AE53</f>
        <v>0.63100000000000001</v>
      </c>
      <c r="AJ300" s="221">
        <f>'2.a-LTH-MTH1'!AF53</f>
        <v>0.64</v>
      </c>
      <c r="AK300" s="221">
        <f>'2.a-LTH-MTH1'!AG53</f>
        <v>0.65</v>
      </c>
      <c r="AL300" s="221">
        <f>'2.a-LTH-MTH1'!AH53</f>
        <v>0.66</v>
      </c>
      <c r="AM300" s="221">
        <f>'2.a-LTH-MTH1'!AI53</f>
        <v>0.67</v>
      </c>
      <c r="AN300" s="221">
        <f>'2.a-LTH-MTH1'!AJ53</f>
        <v>0.68</v>
      </c>
      <c r="AO300" s="221">
        <f>'2.a-LTH-MTH1'!AK53</f>
        <v>0.69</v>
      </c>
      <c r="AP300" s="221">
        <f>'2.a-LTH-MTH1'!AL53</f>
        <v>0.7</v>
      </c>
      <c r="AQ300" s="221">
        <f>'2.a-LTH-MTH1'!AM53</f>
        <v>0.71099999999999997</v>
      </c>
      <c r="AR300" s="221">
        <f>'2.a-LTH-MTH1'!AN53</f>
        <v>0.72099999999999997</v>
      </c>
      <c r="AS300" s="221">
        <f>'2.a-LTH-MTH1'!AO53</f>
        <v>0.73199999999999998</v>
      </c>
      <c r="AT300" s="221">
        <f>'2.a-LTH-MTH1'!AP53</f>
        <v>0.74199999999999999</v>
      </c>
      <c r="AU300" s="221">
        <f>'2.a-LTH-MTH1'!AQ53</f>
        <v>0.753</v>
      </c>
      <c r="AV300" s="221">
        <f>'2.a-LTH-MTH1'!AR53</f>
        <v>0.76400000000000001</v>
      </c>
      <c r="AW300" s="221">
        <f>'2.a-LTH-MTH1'!AS53</f>
        <v>0.77500000000000002</v>
      </c>
      <c r="AX300" s="221">
        <f>'2.a-LTH-MTH1'!AT53</f>
        <v>0.78599999999999992</v>
      </c>
      <c r="AY300" s="221">
        <f>'2.a-LTH-MTH1'!AU53</f>
        <v>0.79799999999999993</v>
      </c>
      <c r="AZ300" s="221">
        <f>'2.a-LTH-MTH1'!AV53</f>
        <v>0.80900000000000005</v>
      </c>
      <c r="BA300" s="221">
        <f>'2.a-LTH-MTH1'!AW53</f>
        <v>0.82099999999999995</v>
      </c>
      <c r="BB300" s="221">
        <f>'2.a-LTH-MTH1'!AX53</f>
        <v>0.83200000000000007</v>
      </c>
      <c r="BC300" s="221">
        <f>'2.a-LTH-MTH1'!AY53</f>
        <v>0.84400000000000008</v>
      </c>
      <c r="BD300" s="221">
        <f>'2.a-LTH-MTH1'!AZ53</f>
        <v>0.85599999999999998</v>
      </c>
      <c r="BE300" s="221">
        <f>'2.a-LTH-MTH1'!BA53</f>
        <v>0.86799999999999999</v>
      </c>
      <c r="BF300" s="221">
        <f>'2.a-LTH-MTH1'!BB53</f>
        <v>0.875</v>
      </c>
      <c r="BG300" s="221">
        <f>'2.a-LTH-MTH1'!BC53</f>
        <v>0.88</v>
      </c>
      <c r="BH300" s="221">
        <f>'2.a-LTH-MTH1'!BD53</f>
        <v>0.88500000000000001</v>
      </c>
    </row>
    <row r="301" spans="1:60" s="8" customFormat="1" ht="15">
      <c r="A301" s="36" t="s">
        <v>7</v>
      </c>
      <c r="B301" s="36" t="s">
        <v>92</v>
      </c>
      <c r="C301" s="36" t="s">
        <v>18</v>
      </c>
      <c r="D301" s="7" t="s">
        <v>140</v>
      </c>
      <c r="E301" s="7" t="s">
        <v>140</v>
      </c>
      <c r="F301" s="7" t="s">
        <v>14</v>
      </c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219"/>
      <c r="T301" s="221">
        <f>'2.a-LTH-MTH1'!P54</f>
        <v>2.2983799801214233E-2</v>
      </c>
      <c r="U301" s="221">
        <f>'2.a-LTH-MTH1'!Q54</f>
        <v>2.1317259260411725E-2</v>
      </c>
      <c r="V301" s="221">
        <f>'2.a-LTH-MTH1'!R54</f>
        <v>2.0403765143522157E-2</v>
      </c>
      <c r="W301" s="221">
        <f>'2.a-LTH-MTH1'!S54</f>
        <v>2.3038703810786321E-2</v>
      </c>
      <c r="X301" s="221">
        <f>'2.a-LTH-MTH1'!T54</f>
        <v>2.2151409719763593E-2</v>
      </c>
      <c r="Y301" s="221">
        <f>'2.a-LTH-MTH1'!U54</f>
        <v>2.5853710483162651E-2</v>
      </c>
      <c r="Z301" s="221">
        <f>'2.a-LTH-MTH1'!V54</f>
        <v>2.6951412165392319E-2</v>
      </c>
      <c r="AA301" s="221">
        <f>'2.a-LTH-MTH1'!W54</f>
        <v>2.9939042873679437E-2</v>
      </c>
      <c r="AB301" s="221">
        <f>'2.a-LTH-MTH1'!X54</f>
        <v>2.7528940120028933E-2</v>
      </c>
      <c r="AC301" s="221">
        <f>'2.a-LTH-MTH1'!Y54</f>
        <v>2.7992750013754231E-2</v>
      </c>
      <c r="AD301" s="221">
        <f>'2.a-LTH-MTH1'!Z54</f>
        <v>2.9177072971760535E-2</v>
      </c>
      <c r="AE301" s="221">
        <f>'2.a-LTH-MTH1'!AA54</f>
        <v>3.1735415931031463E-2</v>
      </c>
      <c r="AF301" s="221">
        <f>'2.a-LTH-MTH1'!AB54</f>
        <v>3.0369264353385494E-2</v>
      </c>
      <c r="AG301" s="221">
        <f>'2.a-LTH-MTH1'!AC54</f>
        <v>3.0523663389645631E-2</v>
      </c>
      <c r="AH301" s="221">
        <f>'2.a-LTH-MTH1'!AD54</f>
        <v>3.3809818544762615E-2</v>
      </c>
      <c r="AI301" s="221">
        <f>'2.a-LTH-MTH1'!AE54</f>
        <v>3.5512344771098325E-2</v>
      </c>
      <c r="AJ301" s="221">
        <f>'2.a-LTH-MTH1'!AF54</f>
        <v>3.4529586206980989E-2</v>
      </c>
      <c r="AK301" s="221">
        <f>'2.a-LTH-MTH1'!AG54</f>
        <v>3.5128961339180531E-2</v>
      </c>
      <c r="AL301" s="221">
        <f>'2.a-LTH-MTH1'!AH54</f>
        <v>3.4638822791516866E-2</v>
      </c>
      <c r="AM301" s="221">
        <f>'2.a-LTH-MTH1'!AI54</f>
        <v>3.7458017272223976E-2</v>
      </c>
      <c r="AN301" s="221">
        <f>'2.a-LTH-MTH1'!AJ54</f>
        <v>3.4986994845386477E-2</v>
      </c>
      <c r="AO301" s="221">
        <f>'2.a-LTH-MTH1'!AK54</f>
        <v>3.6622028595351686E-2</v>
      </c>
      <c r="AP301" s="221">
        <f>'2.a-LTH-MTH1'!AL54</f>
        <v>3.7928027776264361E-2</v>
      </c>
      <c r="AQ301" s="221">
        <f>'2.a-LTH-MTH1'!AM54</f>
        <v>3.5713918445890225E-2</v>
      </c>
      <c r="AR301" s="221">
        <f>'2.a-LTH-MTH1'!AN54</f>
        <v>3.4520117875336154E-2</v>
      </c>
      <c r="AS301" s="221">
        <f>'2.a-LTH-MTH1'!AO54</f>
        <v>3.3728068948862377E-2</v>
      </c>
      <c r="AT301" s="221">
        <f>'2.a-LTH-MTH1'!AP54</f>
        <v>3.5482105236358641E-2</v>
      </c>
      <c r="AU301" s="221">
        <f>'2.a-LTH-MTH1'!AQ54</f>
        <v>3.6806310343293402E-2</v>
      </c>
      <c r="AV301" s="221">
        <f>'2.a-LTH-MTH1'!AR54</f>
        <v>3.81268843822401E-2</v>
      </c>
      <c r="AW301" s="221">
        <f>'2.a-LTH-MTH1'!AS54</f>
        <v>3.9114940998180137E-2</v>
      </c>
      <c r="AX301" s="221">
        <f>'2.a-LTH-MTH1'!AT54</f>
        <v>4.010096979140932E-2</v>
      </c>
      <c r="AY301" s="221">
        <f>'2.a-LTH-MTH1'!AU54</f>
        <v>4.108497699818392E-2</v>
      </c>
      <c r="AZ301" s="221">
        <f>'2.a-LTH-MTH1'!AV54</f>
        <v>4.1739861767179476E-2</v>
      </c>
      <c r="BA301" s="221">
        <f>'2.a-LTH-MTH1'!AW54</f>
        <v>4.2393852648075492E-2</v>
      </c>
      <c r="BB301" s="221">
        <f>'2.a-LTH-MTH1'!AX54</f>
        <v>4.2899429062957073E-2</v>
      </c>
      <c r="BC301" s="221">
        <f>'2.a-LTH-MTH1'!AY54</f>
        <v>4.2899429062957073E-2</v>
      </c>
      <c r="BD301" s="221">
        <f>'2.a-LTH-MTH1'!AZ54</f>
        <v>4.2899429062957073E-2</v>
      </c>
      <c r="BE301" s="221">
        <f>'2.a-LTH-MTH1'!BA54</f>
        <v>4.2899429062957073E-2</v>
      </c>
      <c r="BF301" s="221">
        <f>'2.a-LTH-MTH1'!BB54</f>
        <v>4.2899429062957073E-2</v>
      </c>
      <c r="BG301" s="221">
        <f>'2.a-LTH-MTH1'!BC54</f>
        <v>4.289942906295708E-2</v>
      </c>
      <c r="BH301" s="221">
        <f>'2.a-LTH-MTH1'!BD54</f>
        <v>4.2899429062957073E-2</v>
      </c>
    </row>
    <row r="302" spans="1:60" s="5" customFormat="1" ht="15">
      <c r="A302" s="4" t="s">
        <v>7</v>
      </c>
      <c r="B302" s="4" t="s">
        <v>92</v>
      </c>
      <c r="C302" s="4" t="s">
        <v>32</v>
      </c>
      <c r="D302" s="4"/>
      <c r="E302" s="4"/>
      <c r="F302" s="4" t="s">
        <v>11</v>
      </c>
      <c r="G302" s="4">
        <v>3</v>
      </c>
      <c r="H302" s="4">
        <v>12</v>
      </c>
      <c r="I302" s="4">
        <v>8</v>
      </c>
      <c r="J302" s="4">
        <v>6</v>
      </c>
      <c r="K302" s="4">
        <v>7</v>
      </c>
      <c r="L302" s="4">
        <v>10</v>
      </c>
      <c r="M302" s="4">
        <v>10</v>
      </c>
      <c r="N302" s="4">
        <v>13</v>
      </c>
      <c r="O302" s="4">
        <v>15</v>
      </c>
      <c r="P302" s="4">
        <v>35</v>
      </c>
      <c r="Q302" s="4">
        <v>41</v>
      </c>
      <c r="R302" s="4">
        <v>47</v>
      </c>
      <c r="S302" s="4">
        <v>47</v>
      </c>
      <c r="T302" s="4">
        <v>54</v>
      </c>
      <c r="U302" s="4">
        <v>58</v>
      </c>
      <c r="V302" s="4">
        <v>57</v>
      </c>
      <c r="W302" s="4">
        <v>63</v>
      </c>
      <c r="X302" s="4">
        <v>63</v>
      </c>
      <c r="Y302" s="4">
        <v>64</v>
      </c>
      <c r="Z302" s="4">
        <v>73</v>
      </c>
      <c r="AA302" s="4">
        <v>76</v>
      </c>
      <c r="AB302" s="4">
        <v>69</v>
      </c>
      <c r="AC302" s="4">
        <v>77</v>
      </c>
      <c r="AD302" s="4">
        <v>79</v>
      </c>
      <c r="AE302" s="4">
        <v>81</v>
      </c>
      <c r="AF302" s="4">
        <v>82</v>
      </c>
      <c r="AG302" s="4">
        <v>82</v>
      </c>
      <c r="AH302" s="4">
        <v>85</v>
      </c>
      <c r="AI302" s="4">
        <v>86</v>
      </c>
      <c r="AJ302" s="4">
        <v>74</v>
      </c>
      <c r="AK302" s="4">
        <v>29</v>
      </c>
      <c r="AL302" s="4">
        <v>48</v>
      </c>
      <c r="AM302" s="4">
        <v>41</v>
      </c>
      <c r="AN302" s="4">
        <v>39</v>
      </c>
      <c r="AO302" s="4">
        <v>27</v>
      </c>
      <c r="AP302" s="4">
        <v>21</v>
      </c>
      <c r="AQ302" s="4">
        <v>16</v>
      </c>
      <c r="AR302" s="4">
        <v>8</v>
      </c>
      <c r="AS302" s="4">
        <v>9</v>
      </c>
      <c r="AT302" s="4">
        <v>9</v>
      </c>
      <c r="AU302" s="4">
        <v>38</v>
      </c>
      <c r="AV302" s="4">
        <v>11</v>
      </c>
      <c r="AW302" s="4">
        <v>11</v>
      </c>
      <c r="AX302" s="4">
        <v>13</v>
      </c>
      <c r="AY302" s="4">
        <v>14</v>
      </c>
      <c r="AZ302" s="4">
        <v>15</v>
      </c>
      <c r="BA302" s="4">
        <v>14</v>
      </c>
      <c r="BB302" s="4">
        <v>18</v>
      </c>
      <c r="BC302" s="4">
        <v>19</v>
      </c>
      <c r="BD302" s="4">
        <v>17</v>
      </c>
      <c r="BE302" s="4">
        <v>30</v>
      </c>
      <c r="BF302" s="4">
        <v>3</v>
      </c>
      <c r="BG302" s="4">
        <v>1</v>
      </c>
      <c r="BH302" s="4">
        <v>1</v>
      </c>
    </row>
    <row r="303" spans="1:60" s="5" customFormat="1" ht="15">
      <c r="A303" s="4" t="s">
        <v>7</v>
      </c>
      <c r="B303" s="4" t="s">
        <v>92</v>
      </c>
      <c r="C303" s="4" t="s">
        <v>32</v>
      </c>
      <c r="D303" s="4"/>
      <c r="E303" s="4"/>
      <c r="F303" s="4" t="s">
        <v>52</v>
      </c>
      <c r="G303" s="4">
        <v>2.3441162681669001E-4</v>
      </c>
      <c r="H303" s="4">
        <v>8.7279074841806702E-4</v>
      </c>
      <c r="I303" s="4">
        <v>5.4340442874609401E-4</v>
      </c>
      <c r="J303" s="4">
        <v>3.7325038880248797E-4</v>
      </c>
      <c r="K303" s="4">
        <v>4.0752168597543199E-4</v>
      </c>
      <c r="L303" s="4">
        <v>5.5716514374860697E-4</v>
      </c>
      <c r="M303" s="4">
        <v>4.9738870927629902E-4</v>
      </c>
      <c r="N303" s="4">
        <v>5.9772863120143396E-4</v>
      </c>
      <c r="O303" s="4">
        <v>6.2719518314099303E-4</v>
      </c>
      <c r="P303" s="4">
        <v>1.2983640612827801E-3</v>
      </c>
      <c r="Q303" s="4">
        <v>1.37371842122898E-3</v>
      </c>
      <c r="R303" s="4">
        <v>1.4333638304361101E-3</v>
      </c>
      <c r="S303" s="4">
        <v>1.38512318755157E-3</v>
      </c>
      <c r="T303" s="4">
        <v>1.4010689637278799E-3</v>
      </c>
      <c r="U303" s="4">
        <v>1.44829824955677E-3</v>
      </c>
      <c r="V303" s="4">
        <v>1.41840441944956E-3</v>
      </c>
      <c r="W303" s="4">
        <v>1.4528180057190301E-3</v>
      </c>
      <c r="X303" s="4">
        <v>1.40810442323596E-3</v>
      </c>
      <c r="Y303" s="4">
        <v>1.3822297092998101E-3</v>
      </c>
      <c r="Z303" s="4">
        <v>1.4825646337252999E-3</v>
      </c>
      <c r="AA303" s="4">
        <v>1.5795489971942201E-3</v>
      </c>
      <c r="AB303" s="4">
        <v>1.48915506636452E-3</v>
      </c>
      <c r="AC303" s="4">
        <v>1.70034227669206E-3</v>
      </c>
      <c r="AD303" s="4">
        <v>1.6993998322111601E-3</v>
      </c>
      <c r="AE303" s="4">
        <v>1.72988211173757E-3</v>
      </c>
      <c r="AF303" s="4">
        <v>1.72817129971127E-3</v>
      </c>
      <c r="AG303" s="4">
        <v>1.7243917313313601E-3</v>
      </c>
      <c r="AH303" s="4">
        <v>1.73063218975873E-3</v>
      </c>
      <c r="AI303" s="4">
        <v>1.5813183782292901E-3</v>
      </c>
      <c r="AJ303" s="4">
        <v>1.2671883829648799E-3</v>
      </c>
      <c r="AK303" s="4">
        <v>4.7845311159506402E-4</v>
      </c>
      <c r="AL303" s="4">
        <v>7.6017927561249901E-4</v>
      </c>
      <c r="AM303" s="4">
        <v>6.4210987909540799E-4</v>
      </c>
      <c r="AN303" s="4">
        <v>6.2562161121627305E-4</v>
      </c>
      <c r="AO303" s="4">
        <v>4.10877604127037E-4</v>
      </c>
      <c r="AP303" s="4">
        <v>3.04931172678167E-4</v>
      </c>
      <c r="AQ303" s="4">
        <v>2.3089689010751099E-4</v>
      </c>
      <c r="AR303" s="4">
        <v>1.09253796569431E-4</v>
      </c>
      <c r="AS303" s="4">
        <v>1.1554608362968799E-4</v>
      </c>
      <c r="AT303" s="4">
        <v>1.12384805574286E-4</v>
      </c>
      <c r="AU303" s="4">
        <v>4.44486033780939E-4</v>
      </c>
      <c r="AV303" s="4">
        <v>1.2277607875527401E-4</v>
      </c>
      <c r="AW303" s="4">
        <v>1.20984151076209E-4</v>
      </c>
      <c r="AX303" s="4">
        <v>1.35389870754746E-4</v>
      </c>
      <c r="AY303" s="4">
        <v>1.4086916273406899E-4</v>
      </c>
      <c r="AZ303" s="4">
        <v>1.4697812965430701E-4</v>
      </c>
      <c r="BA303" s="4">
        <v>1.40915953699044E-4</v>
      </c>
      <c r="BB303" s="4">
        <v>1.76918086925753E-4</v>
      </c>
      <c r="BC303" s="4">
        <v>1.9389140040615099E-4</v>
      </c>
      <c r="BD303" s="4">
        <v>1.86946720184747E-4</v>
      </c>
      <c r="BE303" s="4">
        <v>3.2524556039810102E-4</v>
      </c>
      <c r="BF303" s="6">
        <v>3.3770093205457197E-5</v>
      </c>
      <c r="BG303" s="6">
        <v>1.18119536971415E-5</v>
      </c>
      <c r="BH303" s="6">
        <v>1.22770186487913E-5</v>
      </c>
    </row>
    <row r="304" spans="1:60" s="8" customFormat="1" ht="15">
      <c r="A304" s="36" t="s">
        <v>7</v>
      </c>
      <c r="B304" s="36" t="s">
        <v>92</v>
      </c>
      <c r="C304" s="36" t="s">
        <v>32</v>
      </c>
      <c r="D304" s="7" t="s">
        <v>140</v>
      </c>
      <c r="E304" s="7" t="s">
        <v>140</v>
      </c>
      <c r="F304" s="7" t="s">
        <v>12</v>
      </c>
      <c r="G304" s="221">
        <v>1</v>
      </c>
      <c r="H304" s="221">
        <v>1</v>
      </c>
      <c r="I304" s="221">
        <v>1</v>
      </c>
      <c r="J304" s="221">
        <v>1</v>
      </c>
      <c r="K304" s="221">
        <v>1</v>
      </c>
      <c r="L304" s="221">
        <v>1</v>
      </c>
      <c r="M304" s="221">
        <v>1</v>
      </c>
      <c r="N304" s="221">
        <v>1</v>
      </c>
      <c r="O304" s="221">
        <v>1</v>
      </c>
      <c r="P304" s="221">
        <v>1</v>
      </c>
      <c r="Q304" s="221">
        <v>1</v>
      </c>
      <c r="R304" s="221">
        <v>1</v>
      </c>
      <c r="S304" s="221">
        <v>1</v>
      </c>
      <c r="T304" s="221">
        <v>1</v>
      </c>
      <c r="U304" s="221">
        <v>1</v>
      </c>
      <c r="V304" s="221">
        <v>1</v>
      </c>
      <c r="W304" s="221">
        <v>1</v>
      </c>
      <c r="X304" s="221">
        <v>1</v>
      </c>
      <c r="Y304" s="221">
        <v>1</v>
      </c>
      <c r="Z304" s="221">
        <v>1</v>
      </c>
      <c r="AA304" s="221">
        <v>1</v>
      </c>
      <c r="AB304" s="221">
        <v>1</v>
      </c>
      <c r="AC304" s="221">
        <v>1</v>
      </c>
      <c r="AD304" s="221">
        <v>1</v>
      </c>
      <c r="AE304" s="221">
        <v>1</v>
      </c>
      <c r="AF304" s="221">
        <v>1</v>
      </c>
      <c r="AG304" s="221">
        <v>1</v>
      </c>
      <c r="AH304" s="221">
        <v>1</v>
      </c>
      <c r="AI304" s="221">
        <v>1</v>
      </c>
      <c r="AJ304" s="221">
        <v>1</v>
      </c>
      <c r="AK304" s="221">
        <v>1</v>
      </c>
      <c r="AL304" s="221">
        <v>1</v>
      </c>
      <c r="AM304" s="221">
        <v>1</v>
      </c>
      <c r="AN304" s="221">
        <v>1</v>
      </c>
      <c r="AO304" s="221">
        <v>1</v>
      </c>
      <c r="AP304" s="221">
        <v>1</v>
      </c>
      <c r="AQ304" s="221">
        <v>1</v>
      </c>
      <c r="AR304" s="221">
        <v>1</v>
      </c>
      <c r="AS304" s="221">
        <v>1</v>
      </c>
      <c r="AT304" s="221">
        <v>1</v>
      </c>
      <c r="AU304" s="221">
        <v>1</v>
      </c>
      <c r="AV304" s="221">
        <v>1</v>
      </c>
      <c r="AW304" s="221">
        <v>1</v>
      </c>
      <c r="AX304" s="221">
        <v>1</v>
      </c>
      <c r="AY304" s="221">
        <v>1</v>
      </c>
      <c r="AZ304" s="221">
        <v>1</v>
      </c>
      <c r="BA304" s="221">
        <v>1</v>
      </c>
      <c r="BB304" s="221">
        <v>1</v>
      </c>
      <c r="BC304" s="221">
        <v>1</v>
      </c>
      <c r="BD304" s="221">
        <v>1</v>
      </c>
      <c r="BE304" s="221">
        <v>1</v>
      </c>
      <c r="BF304" s="221">
        <v>1</v>
      </c>
      <c r="BG304" s="221">
        <v>1</v>
      </c>
      <c r="BH304" s="221">
        <v>1</v>
      </c>
    </row>
    <row r="305" spans="1:60" s="8" customFormat="1" ht="15">
      <c r="A305" s="36" t="s">
        <v>7</v>
      </c>
      <c r="B305" s="36" t="s">
        <v>92</v>
      </c>
      <c r="C305" s="36" t="s">
        <v>32</v>
      </c>
      <c r="D305" s="7" t="s">
        <v>140</v>
      </c>
      <c r="E305" s="7" t="s">
        <v>140</v>
      </c>
      <c r="F305" s="7" t="s">
        <v>13</v>
      </c>
      <c r="G305" s="221">
        <f>'2.a-LTH-MTH1'!C$53</f>
        <v>0.41</v>
      </c>
      <c r="H305" s="221">
        <f>'2.a-LTH-MTH1'!D$53</f>
        <v>0.41600000000000004</v>
      </c>
      <c r="I305" s="221">
        <f>'2.a-LTH-MTH1'!E$53</f>
        <v>0.42299999999999999</v>
      </c>
      <c r="J305" s="221">
        <f>'2.a-LTH-MTH1'!F$53</f>
        <v>0.42899999999999999</v>
      </c>
      <c r="K305" s="221">
        <f>'2.a-LTH-MTH1'!G$53</f>
        <v>0.436</v>
      </c>
      <c r="L305" s="221">
        <f>'2.a-LTH-MTH1'!H$53</f>
        <v>0.44299999999999995</v>
      </c>
      <c r="M305" s="221">
        <f>'2.a-LTH-MTH1'!I$53</f>
        <v>0.45</v>
      </c>
      <c r="N305" s="221">
        <f>'2.a-LTH-MTH1'!J$53</f>
        <v>0.45700000000000002</v>
      </c>
      <c r="O305" s="221">
        <f>'2.a-LTH-MTH1'!K$53</f>
        <v>0.46399999999999997</v>
      </c>
      <c r="P305" s="221">
        <f>'2.a-LTH-MTH1'!L$53</f>
        <v>0.47100000000000003</v>
      </c>
      <c r="Q305" s="221">
        <f>'2.a-LTH-MTH1'!M$53</f>
        <v>0.47799999999999998</v>
      </c>
      <c r="R305" s="221">
        <f>'2.a-LTH-MTH1'!N$53</f>
        <v>0.48599999999999999</v>
      </c>
      <c r="S305" s="221">
        <f>'2.a-LTH-MTH1'!O$53</f>
        <v>0.49299999999999999</v>
      </c>
      <c r="T305" s="221">
        <f>'2.a-LTH-MTH1'!P$53</f>
        <v>0.501</v>
      </c>
      <c r="U305" s="221">
        <f>'2.a-LTH-MTH1'!Q$53</f>
        <v>0.50900000000000001</v>
      </c>
      <c r="V305" s="221">
        <f>'2.a-LTH-MTH1'!R$53</f>
        <v>0.51700000000000002</v>
      </c>
      <c r="W305" s="221">
        <f>'2.a-LTH-MTH1'!S$53</f>
        <v>0.52500000000000002</v>
      </c>
      <c r="X305" s="221">
        <f>'2.a-LTH-MTH1'!T$53</f>
        <v>0.53299999999999992</v>
      </c>
      <c r="Y305" s="221">
        <f>'2.a-LTH-MTH1'!U$53</f>
        <v>0.54100000000000004</v>
      </c>
      <c r="Z305" s="221">
        <f>'2.a-LTH-MTH1'!V$53</f>
        <v>0.55000000000000004</v>
      </c>
      <c r="AA305" s="221">
        <f>'2.a-LTH-MTH1'!W$53</f>
        <v>0.55799999999999994</v>
      </c>
      <c r="AB305" s="221">
        <f>'2.a-LTH-MTH1'!X$53</f>
        <v>0.56700000000000006</v>
      </c>
      <c r="AC305" s="221">
        <f>'2.a-LTH-MTH1'!Y$53</f>
        <v>0.57600000000000007</v>
      </c>
      <c r="AD305" s="221">
        <f>'2.a-LTH-MTH1'!Z$53</f>
        <v>0.58499999999999996</v>
      </c>
      <c r="AE305" s="221">
        <f>'2.a-LTH-MTH1'!AA$53</f>
        <v>0.59399999999999997</v>
      </c>
      <c r="AF305" s="221">
        <f>'2.a-LTH-MTH1'!AB$53</f>
        <v>0.60299999999999998</v>
      </c>
      <c r="AG305" s="221">
        <f>'2.a-LTH-MTH1'!AC$53</f>
        <v>0.61199999999999999</v>
      </c>
      <c r="AH305" s="221">
        <f>'2.a-LTH-MTH1'!AD$53</f>
        <v>0.621</v>
      </c>
      <c r="AI305" s="221">
        <f>'2.a-LTH-MTH1'!AE$53</f>
        <v>0.63100000000000001</v>
      </c>
      <c r="AJ305" s="221">
        <f>'2.a-LTH-MTH1'!AF$53</f>
        <v>0.64</v>
      </c>
      <c r="AK305" s="221">
        <f>'2.a-LTH-MTH1'!AG$53</f>
        <v>0.65</v>
      </c>
      <c r="AL305" s="221">
        <f>'2.a-LTH-MTH1'!AH$53</f>
        <v>0.66</v>
      </c>
      <c r="AM305" s="221">
        <f>'2.a-LTH-MTH1'!AI$53</f>
        <v>0.67</v>
      </c>
      <c r="AN305" s="221">
        <f>'2.a-LTH-MTH1'!AJ$53</f>
        <v>0.68</v>
      </c>
      <c r="AO305" s="221">
        <f>'2.a-LTH-MTH1'!AK$53</f>
        <v>0.69</v>
      </c>
      <c r="AP305" s="221">
        <f>'2.a-LTH-MTH1'!AL$53</f>
        <v>0.7</v>
      </c>
      <c r="AQ305" s="221">
        <f>'2.a-LTH-MTH1'!AM$53</f>
        <v>0.71099999999999997</v>
      </c>
      <c r="AR305" s="221">
        <f>'2.a-LTH-MTH1'!AN$53</f>
        <v>0.72099999999999997</v>
      </c>
      <c r="AS305" s="221">
        <f>'2.a-LTH-MTH1'!AO$53</f>
        <v>0.73199999999999998</v>
      </c>
      <c r="AT305" s="221">
        <f>'2.a-LTH-MTH1'!AP$53</f>
        <v>0.74199999999999999</v>
      </c>
      <c r="AU305" s="221">
        <f>'2.a-LTH-MTH1'!AQ$53</f>
        <v>0.753</v>
      </c>
      <c r="AV305" s="221">
        <f>'2.a-LTH-MTH1'!AR$53</f>
        <v>0.76400000000000001</v>
      </c>
      <c r="AW305" s="221">
        <f>'2.a-LTH-MTH1'!AS$53</f>
        <v>0.77500000000000002</v>
      </c>
      <c r="AX305" s="221">
        <f>'2.a-LTH-MTH1'!AT$53</f>
        <v>0.78599999999999992</v>
      </c>
      <c r="AY305" s="221">
        <f>'2.a-LTH-MTH1'!AU$53</f>
        <v>0.79799999999999993</v>
      </c>
      <c r="AZ305" s="221">
        <f>'2.a-LTH-MTH1'!AV$53</f>
        <v>0.80900000000000005</v>
      </c>
      <c r="BA305" s="221">
        <f>'2.a-LTH-MTH1'!AW$53</f>
        <v>0.82099999999999995</v>
      </c>
      <c r="BB305" s="221">
        <f>'2.a-LTH-MTH1'!AX$53</f>
        <v>0.83200000000000007</v>
      </c>
      <c r="BC305" s="221">
        <f>'2.a-LTH-MTH1'!AY$53</f>
        <v>0.84400000000000008</v>
      </c>
      <c r="BD305" s="221">
        <f>'2.a-LTH-MTH1'!AZ$53</f>
        <v>0.85599999999999998</v>
      </c>
      <c r="BE305" s="221">
        <f>'2.a-LTH-MTH1'!BA$53</f>
        <v>0.86799999999999999</v>
      </c>
      <c r="BF305" s="221">
        <f>'2.a-LTH-MTH1'!BB$53</f>
        <v>0.875</v>
      </c>
      <c r="BG305" s="221">
        <f>'2.a-LTH-MTH1'!BC$53</f>
        <v>0.88</v>
      </c>
      <c r="BH305" s="221">
        <f>'2.a-LTH-MTH1'!BD$53</f>
        <v>0.88500000000000001</v>
      </c>
    </row>
    <row r="306" spans="1:60" s="8" customFormat="1" ht="15">
      <c r="A306" s="36" t="s">
        <v>7</v>
      </c>
      <c r="B306" s="36" t="s">
        <v>92</v>
      </c>
      <c r="C306" s="36" t="s">
        <v>32</v>
      </c>
      <c r="D306" s="7" t="s">
        <v>140</v>
      </c>
      <c r="E306" s="7" t="s">
        <v>140</v>
      </c>
      <c r="F306" s="7" t="s">
        <v>14</v>
      </c>
      <c r="G306" s="221">
        <f>'2.a-LTH-MTH1'!C$54</f>
        <v>1.5802165550028668E-2</v>
      </c>
      <c r="H306" s="221">
        <f>'2.a-LTH-MTH1'!D$54</f>
        <v>1.8556282698607096E-2</v>
      </c>
      <c r="I306" s="221">
        <f>'2.a-LTH-MTH1'!E$54</f>
        <v>1.7931392949503966E-2</v>
      </c>
      <c r="J306" s="221">
        <f>'2.a-LTH-MTH1'!F$54</f>
        <v>1.7841800719372025E-2</v>
      </c>
      <c r="K306" s="221">
        <f>'2.a-LTH-MTH1'!G$54</f>
        <v>2.0488484883938951E-2</v>
      </c>
      <c r="L306" s="221">
        <f>'2.a-LTH-MTH1'!H$54</f>
        <v>1.9175213387108481E-2</v>
      </c>
      <c r="M306" s="221">
        <f>'2.a-LTH-MTH1'!I$54</f>
        <v>1.7122962339330083E-2</v>
      </c>
      <c r="N306" s="221">
        <f>'2.a-LTH-MTH1'!J$54</f>
        <v>2.0841461297986474E-2</v>
      </c>
      <c r="O306" s="221">
        <f>'2.a-LTH-MTH1'!K$54</f>
        <v>2.1208825187900016E-2</v>
      </c>
      <c r="P306" s="221">
        <f>'2.a-LTH-MTH1'!L$54</f>
        <v>1.8498510060336426E-2</v>
      </c>
      <c r="Q306" s="221">
        <f>'2.a-LTH-MTH1'!M$54</f>
        <v>2.0536886830417322E-2</v>
      </c>
      <c r="R306" s="221">
        <f>'2.a-LTH-MTH1'!N$54</f>
        <v>1.8654090298034554E-2</v>
      </c>
      <c r="S306" s="221">
        <f>'2.a-LTH-MTH1'!O$54</f>
        <v>2.1234688711341487E-2</v>
      </c>
      <c r="T306" s="221">
        <f>'2.a-LTH-MTH1'!P$54</f>
        <v>2.2983799801214233E-2</v>
      </c>
      <c r="U306" s="221">
        <f>'2.a-LTH-MTH1'!Q$54</f>
        <v>2.1317259260411725E-2</v>
      </c>
      <c r="V306" s="221">
        <f>'2.a-LTH-MTH1'!R$54</f>
        <v>2.0403765143522157E-2</v>
      </c>
      <c r="W306" s="221">
        <f>'2.a-LTH-MTH1'!S$54</f>
        <v>2.3038703810786321E-2</v>
      </c>
      <c r="X306" s="221">
        <f>'2.a-LTH-MTH1'!T$54</f>
        <v>2.2151409719763593E-2</v>
      </c>
      <c r="Y306" s="221">
        <f>'2.a-LTH-MTH1'!U$54</f>
        <v>2.5853710483162651E-2</v>
      </c>
      <c r="Z306" s="221">
        <f>'2.a-LTH-MTH1'!V$54</f>
        <v>2.6951412165392319E-2</v>
      </c>
      <c r="AA306" s="221">
        <f>'2.a-LTH-MTH1'!W$54</f>
        <v>2.9939042873679437E-2</v>
      </c>
      <c r="AB306" s="221">
        <f>'2.a-LTH-MTH1'!X$54</f>
        <v>2.7528940120028933E-2</v>
      </c>
      <c r="AC306" s="221">
        <f>'2.a-LTH-MTH1'!Y$54</f>
        <v>2.7992750013754231E-2</v>
      </c>
      <c r="AD306" s="221">
        <f>'2.a-LTH-MTH1'!Z$54</f>
        <v>2.9177072971760535E-2</v>
      </c>
      <c r="AE306" s="221">
        <f>'2.a-LTH-MTH1'!AA$54</f>
        <v>3.1735415931031463E-2</v>
      </c>
      <c r="AF306" s="221">
        <f>'2.a-LTH-MTH1'!AB$54</f>
        <v>3.0369264353385494E-2</v>
      </c>
      <c r="AG306" s="221">
        <f>'2.a-LTH-MTH1'!AC$54</f>
        <v>3.0523663389645631E-2</v>
      </c>
      <c r="AH306" s="221">
        <f>'2.a-LTH-MTH1'!AD$54</f>
        <v>3.3809818544762615E-2</v>
      </c>
      <c r="AI306" s="221">
        <f>'2.a-LTH-MTH1'!AE$54</f>
        <v>3.5512344771098325E-2</v>
      </c>
      <c r="AJ306" s="221">
        <f>'2.a-LTH-MTH1'!AF$54</f>
        <v>3.4529586206980989E-2</v>
      </c>
      <c r="AK306" s="221">
        <f>'2.a-LTH-MTH1'!AG$54</f>
        <v>3.5128961339180531E-2</v>
      </c>
      <c r="AL306" s="221">
        <f>'2.a-LTH-MTH1'!AH$54</f>
        <v>3.4638822791516866E-2</v>
      </c>
      <c r="AM306" s="221">
        <f>'2.a-LTH-MTH1'!AI$54</f>
        <v>3.7458017272223976E-2</v>
      </c>
      <c r="AN306" s="221">
        <f>'2.a-LTH-MTH1'!AJ$54</f>
        <v>3.4986994845386477E-2</v>
      </c>
      <c r="AO306" s="221">
        <f>'2.a-LTH-MTH1'!AK$54</f>
        <v>3.6622028595351686E-2</v>
      </c>
      <c r="AP306" s="221">
        <f>'2.a-LTH-MTH1'!AL$54</f>
        <v>3.7928027776264361E-2</v>
      </c>
      <c r="AQ306" s="221">
        <f>'2.a-LTH-MTH1'!AM$54</f>
        <v>3.5713918445890225E-2</v>
      </c>
      <c r="AR306" s="221">
        <f>'2.a-LTH-MTH1'!AN$54</f>
        <v>3.4520117875336154E-2</v>
      </c>
      <c r="AS306" s="221">
        <f>'2.a-LTH-MTH1'!AO$54</f>
        <v>3.3728068948862377E-2</v>
      </c>
      <c r="AT306" s="221">
        <f>'2.a-LTH-MTH1'!AP$54</f>
        <v>3.5482105236358641E-2</v>
      </c>
      <c r="AU306" s="221">
        <f>'2.a-LTH-MTH1'!AQ$54</f>
        <v>3.6806310343293402E-2</v>
      </c>
      <c r="AV306" s="221">
        <f>'2.a-LTH-MTH1'!AR$54</f>
        <v>3.81268843822401E-2</v>
      </c>
      <c r="AW306" s="221">
        <f>'2.a-LTH-MTH1'!AS$54</f>
        <v>3.9114940998180137E-2</v>
      </c>
      <c r="AX306" s="221">
        <f>'2.a-LTH-MTH1'!AT$54</f>
        <v>4.010096979140932E-2</v>
      </c>
      <c r="AY306" s="221">
        <f>'2.a-LTH-MTH1'!AU$54</f>
        <v>4.108497699818392E-2</v>
      </c>
      <c r="AZ306" s="221">
        <f>'2.a-LTH-MTH1'!AV$54</f>
        <v>4.1739861767179476E-2</v>
      </c>
      <c r="BA306" s="221">
        <f>'2.a-LTH-MTH1'!AW$54</f>
        <v>4.2393852648075492E-2</v>
      </c>
      <c r="BB306" s="221">
        <f>'2.a-LTH-MTH1'!AX$54</f>
        <v>4.2899429062957073E-2</v>
      </c>
      <c r="BC306" s="221">
        <f>'2.a-LTH-MTH1'!AY$54</f>
        <v>4.2899429062957073E-2</v>
      </c>
      <c r="BD306" s="221">
        <f>'2.a-LTH-MTH1'!AZ$54</f>
        <v>4.2899429062957073E-2</v>
      </c>
      <c r="BE306" s="221">
        <f>'2.a-LTH-MTH1'!BA$54</f>
        <v>4.2899429062957073E-2</v>
      </c>
      <c r="BF306" s="221">
        <f>'2.a-LTH-MTH1'!BB$54</f>
        <v>4.2899429062957073E-2</v>
      </c>
      <c r="BG306" s="221">
        <f>'2.a-LTH-MTH1'!BC$54</f>
        <v>4.289942906295708E-2</v>
      </c>
      <c r="BH306" s="221">
        <f>'2.a-LTH-MTH1'!BD$54</f>
        <v>4.2899429062957073E-2</v>
      </c>
    </row>
    <row r="307" spans="1:60" s="5" customFormat="1" ht="15">
      <c r="A307" s="4" t="s">
        <v>7</v>
      </c>
      <c r="B307" s="4" t="s">
        <v>92</v>
      </c>
      <c r="C307" s="4" t="s">
        <v>19</v>
      </c>
      <c r="D307" s="4"/>
      <c r="E307" s="4"/>
      <c r="F307" s="4" t="s">
        <v>11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>
        <v>5</v>
      </c>
      <c r="U307" s="4">
        <v>5</v>
      </c>
      <c r="V307" s="4">
        <v>36</v>
      </c>
      <c r="W307" s="4">
        <v>300</v>
      </c>
      <c r="X307" s="4">
        <v>531</v>
      </c>
      <c r="Y307" s="4">
        <v>489</v>
      </c>
      <c r="Z307" s="4">
        <v>646</v>
      </c>
      <c r="AA307" s="4">
        <v>692</v>
      </c>
      <c r="AB307" s="4">
        <v>621</v>
      </c>
      <c r="AC307" s="4">
        <v>618</v>
      </c>
      <c r="AD307" s="4">
        <v>634</v>
      </c>
      <c r="AE307" s="4">
        <v>680</v>
      </c>
      <c r="AF307" s="4">
        <v>615</v>
      </c>
      <c r="AG307" s="4">
        <v>610</v>
      </c>
      <c r="AH307" s="4">
        <v>949</v>
      </c>
      <c r="AI307" s="4">
        <v>610</v>
      </c>
      <c r="AJ307" s="4">
        <v>610</v>
      </c>
      <c r="AK307" s="4">
        <v>641</v>
      </c>
      <c r="AL307" s="4">
        <v>661</v>
      </c>
      <c r="AM307" s="4">
        <v>692</v>
      </c>
      <c r="AN307" s="4">
        <v>733</v>
      </c>
      <c r="AO307" s="4">
        <v>773</v>
      </c>
      <c r="AP307" s="4">
        <v>743</v>
      </c>
      <c r="AQ307" s="4">
        <v>855</v>
      </c>
      <c r="AR307" s="4">
        <v>865</v>
      </c>
      <c r="AS307" s="4">
        <v>814</v>
      </c>
      <c r="AT307" s="4">
        <v>916</v>
      </c>
      <c r="AU307" s="4">
        <v>1160</v>
      </c>
      <c r="AV307" s="4">
        <v>1313</v>
      </c>
      <c r="AW307" s="4">
        <v>1287</v>
      </c>
      <c r="AX307" s="4">
        <v>1430</v>
      </c>
      <c r="AY307" s="4">
        <v>1632</v>
      </c>
      <c r="AZ307" s="4">
        <v>1701</v>
      </c>
      <c r="BA307" s="4">
        <v>1318</v>
      </c>
      <c r="BB307" s="4">
        <v>1218</v>
      </c>
      <c r="BC307" s="4">
        <v>1150</v>
      </c>
      <c r="BD307" s="4">
        <v>1138</v>
      </c>
      <c r="BE307" s="4">
        <v>1140</v>
      </c>
      <c r="BF307" s="4">
        <v>1109</v>
      </c>
      <c r="BG307" s="4">
        <v>1048</v>
      </c>
      <c r="BH307" s="4">
        <v>1067</v>
      </c>
    </row>
    <row r="308" spans="1:60" s="5" customFormat="1" ht="15">
      <c r="A308" s="4" t="s">
        <v>7</v>
      </c>
      <c r="B308" s="4" t="s">
        <v>92</v>
      </c>
      <c r="C308" s="4" t="s">
        <v>19</v>
      </c>
      <c r="D308" s="4"/>
      <c r="E308" s="4"/>
      <c r="F308" s="4" t="s">
        <v>52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>
        <v>1.29728607752582E-4</v>
      </c>
      <c r="U308" s="4">
        <v>1.24853297375584E-4</v>
      </c>
      <c r="V308" s="4">
        <v>8.9583437017866905E-4</v>
      </c>
      <c r="W308" s="4">
        <v>6.9181809796144298E-3</v>
      </c>
      <c r="X308" s="4">
        <v>1.18683087101316E-2</v>
      </c>
      <c r="Y308" s="4">
        <v>1.05610988726189E-2</v>
      </c>
      <c r="Z308" s="4">
        <v>1.31196815532403E-2</v>
      </c>
      <c r="AA308" s="4">
        <v>1.4382209290242099E-2</v>
      </c>
      <c r="AB308" s="4">
        <v>1.34023955972807E-2</v>
      </c>
      <c r="AC308" s="4">
        <v>1.3646902947996E-2</v>
      </c>
      <c r="AD308" s="4">
        <v>1.3638221438251601E-2</v>
      </c>
      <c r="AE308" s="4">
        <v>1.45224671108833E-2</v>
      </c>
      <c r="AF308" s="4">
        <v>1.2961284747834499E-2</v>
      </c>
      <c r="AG308" s="4">
        <v>1.28277921477089E-2</v>
      </c>
      <c r="AH308" s="4">
        <v>1.9321999389188601E-2</v>
      </c>
      <c r="AI308" s="4">
        <v>1.1216328031626401E-2</v>
      </c>
      <c r="AJ308" s="4">
        <v>1.04457420757916E-2</v>
      </c>
      <c r="AK308" s="4">
        <v>1.05754636045668E-2</v>
      </c>
      <c r="AL308" s="4">
        <v>1.04683021079138E-2</v>
      </c>
      <c r="AM308" s="4">
        <v>1.08375618618054E-2</v>
      </c>
      <c r="AN308" s="4">
        <v>1.1758477974911001E-2</v>
      </c>
      <c r="AO308" s="4">
        <v>1.1763273629266701E-2</v>
      </c>
      <c r="AP308" s="4">
        <v>1.07887552999942E-2</v>
      </c>
      <c r="AQ308" s="4">
        <v>1.2338552565120099E-2</v>
      </c>
      <c r="AR308" s="4">
        <v>1.18130667540697E-2</v>
      </c>
      <c r="AS308" s="4">
        <v>1.0450501341618399E-2</v>
      </c>
      <c r="AT308" s="4">
        <v>1.14382757673385E-2</v>
      </c>
      <c r="AU308" s="4">
        <v>1.3568521031207601E-2</v>
      </c>
      <c r="AV308" s="4">
        <v>1.4654999218697701E-2</v>
      </c>
      <c r="AW308" s="4">
        <v>1.4155145675916501E-2</v>
      </c>
      <c r="AX308" s="4">
        <v>1.48928857830221E-2</v>
      </c>
      <c r="AY308" s="4">
        <v>1.64213195415715E-2</v>
      </c>
      <c r="AZ308" s="4">
        <v>1.6667319902798499E-2</v>
      </c>
      <c r="BA308" s="4">
        <v>1.3266230498238499E-2</v>
      </c>
      <c r="BB308" s="4">
        <v>1.1971457215309299E-2</v>
      </c>
      <c r="BC308" s="4">
        <v>1.1735532129846E-2</v>
      </c>
      <c r="BD308" s="4">
        <v>1.25144333864849E-2</v>
      </c>
      <c r="BE308" s="4">
        <v>1.23593312951278E-2</v>
      </c>
      <c r="BF308" s="4">
        <v>1.2483677788283999E-2</v>
      </c>
      <c r="BG308" s="4">
        <v>1.23789274746043E-2</v>
      </c>
      <c r="BH308" s="4">
        <v>1.30995788982603E-2</v>
      </c>
    </row>
    <row r="309" spans="1:60" s="8" customFormat="1" ht="15">
      <c r="A309" s="36" t="s">
        <v>7</v>
      </c>
      <c r="B309" s="36" t="s">
        <v>92</v>
      </c>
      <c r="C309" s="36" t="s">
        <v>19</v>
      </c>
      <c r="D309" s="18" t="s">
        <v>99</v>
      </c>
      <c r="E309" s="18" t="s">
        <v>99</v>
      </c>
      <c r="F309" s="7" t="s">
        <v>12</v>
      </c>
      <c r="G309" s="219"/>
      <c r="H309" s="219"/>
      <c r="I309" s="219"/>
      <c r="J309" s="219"/>
      <c r="K309" s="219"/>
      <c r="L309" s="219"/>
      <c r="M309" s="219"/>
      <c r="N309" s="219"/>
      <c r="O309" s="219"/>
      <c r="P309" s="219"/>
      <c r="Q309" s="219"/>
      <c r="R309" s="219"/>
      <c r="S309" s="219"/>
      <c r="T309" s="221">
        <v>1</v>
      </c>
      <c r="U309" s="221">
        <v>1</v>
      </c>
      <c r="V309" s="221">
        <v>1</v>
      </c>
      <c r="W309" s="221">
        <v>1</v>
      </c>
      <c r="X309" s="221">
        <v>1</v>
      </c>
      <c r="Y309" s="221">
        <v>1</v>
      </c>
      <c r="Z309" s="221">
        <v>1</v>
      </c>
      <c r="AA309" s="221">
        <v>1</v>
      </c>
      <c r="AB309" s="221">
        <v>1</v>
      </c>
      <c r="AC309" s="221">
        <v>1</v>
      </c>
      <c r="AD309" s="221">
        <v>1</v>
      </c>
      <c r="AE309" s="221">
        <v>1</v>
      </c>
      <c r="AF309" s="221">
        <v>1</v>
      </c>
      <c r="AG309" s="221">
        <v>1</v>
      </c>
      <c r="AH309" s="221">
        <v>1</v>
      </c>
      <c r="AI309" s="221">
        <v>1</v>
      </c>
      <c r="AJ309" s="221">
        <v>1</v>
      </c>
      <c r="AK309" s="221">
        <v>1</v>
      </c>
      <c r="AL309" s="221">
        <v>1</v>
      </c>
      <c r="AM309" s="221">
        <v>1</v>
      </c>
      <c r="AN309" s="221">
        <v>1</v>
      </c>
      <c r="AO309" s="221">
        <v>1</v>
      </c>
      <c r="AP309" s="221">
        <v>1</v>
      </c>
      <c r="AQ309" s="221">
        <v>1</v>
      </c>
      <c r="AR309" s="221">
        <v>1</v>
      </c>
      <c r="AS309" s="221">
        <v>1</v>
      </c>
      <c r="AT309" s="221">
        <v>1</v>
      </c>
      <c r="AU309" s="221">
        <v>1</v>
      </c>
      <c r="AV309" s="221">
        <v>1</v>
      </c>
      <c r="AW309" s="221">
        <v>1</v>
      </c>
      <c r="AX309" s="221">
        <v>1</v>
      </c>
      <c r="AY309" s="221">
        <v>1</v>
      </c>
      <c r="AZ309" s="221">
        <v>1</v>
      </c>
      <c r="BA309" s="221">
        <v>1</v>
      </c>
      <c r="BB309" s="221">
        <v>1</v>
      </c>
      <c r="BC309" s="221">
        <v>1</v>
      </c>
      <c r="BD309" s="221">
        <v>1</v>
      </c>
      <c r="BE309" s="221">
        <v>1</v>
      </c>
      <c r="BF309" s="221">
        <v>1</v>
      </c>
      <c r="BG309" s="221">
        <v>1</v>
      </c>
      <c r="BH309" s="221">
        <v>1</v>
      </c>
    </row>
    <row r="310" spans="1:60" s="8" customFormat="1" ht="15">
      <c r="A310" s="36" t="s">
        <v>7</v>
      </c>
      <c r="B310" s="36" t="s">
        <v>92</v>
      </c>
      <c r="C310" s="36" t="s">
        <v>19</v>
      </c>
      <c r="D310" s="18" t="s">
        <v>99</v>
      </c>
      <c r="E310" s="18" t="s">
        <v>99</v>
      </c>
      <c r="F310" s="7" t="s">
        <v>13</v>
      </c>
      <c r="G310" s="219"/>
      <c r="H310" s="219"/>
      <c r="I310" s="219"/>
      <c r="J310" s="219"/>
      <c r="K310" s="219"/>
      <c r="L310" s="219"/>
      <c r="M310" s="219"/>
      <c r="N310" s="219"/>
      <c r="O310" s="219"/>
      <c r="P310" s="219"/>
      <c r="Q310" s="219"/>
      <c r="R310" s="219"/>
      <c r="S310" s="219"/>
      <c r="T310" s="221">
        <f>'3. Mecanical drive'!P$61</f>
        <v>0.253</v>
      </c>
      <c r="U310" s="221">
        <f>'3. Mecanical drive'!Q$61</f>
        <v>0.254</v>
      </c>
      <c r="V310" s="221">
        <f>'3. Mecanical drive'!R$61</f>
        <v>0.255</v>
      </c>
      <c r="W310" s="221">
        <f>'3. Mecanical drive'!S$61</f>
        <v>0.25600000000000001</v>
      </c>
      <c r="X310" s="221">
        <f>'3. Mecanical drive'!T$61</f>
        <v>0.25700000000000001</v>
      </c>
      <c r="Y310" s="221">
        <f>'3. Mecanical drive'!U$61</f>
        <v>0.25800000000000001</v>
      </c>
      <c r="Z310" s="221">
        <f>'3. Mecanical drive'!V$61</f>
        <v>0.25900000000000001</v>
      </c>
      <c r="AA310" s="221">
        <f>'3. Mecanical drive'!W$61</f>
        <v>0.26</v>
      </c>
      <c r="AB310" s="221">
        <f>'3. Mecanical drive'!X$61</f>
        <v>0.26100000000000001</v>
      </c>
      <c r="AC310" s="221">
        <f>'3. Mecanical drive'!Y$61</f>
        <v>0.26200000000000001</v>
      </c>
      <c r="AD310" s="221">
        <f>'3. Mecanical drive'!Z$61</f>
        <v>0.26300000000000001</v>
      </c>
      <c r="AE310" s="221">
        <f>'3. Mecanical drive'!AA$61</f>
        <v>0.26400000000000001</v>
      </c>
      <c r="AF310" s="221">
        <f>'3. Mecanical drive'!AB$61</f>
        <v>0.26500000000000001</v>
      </c>
      <c r="AG310" s="221">
        <f>'3. Mecanical drive'!AC$61</f>
        <v>0.26600000000000001</v>
      </c>
      <c r="AH310" s="221">
        <f>'3. Mecanical drive'!AD$61</f>
        <v>0.26700000000000002</v>
      </c>
      <c r="AI310" s="221">
        <f>'3. Mecanical drive'!AE$61</f>
        <v>0.26800000000000002</v>
      </c>
      <c r="AJ310" s="221">
        <f>'3. Mecanical drive'!AF$61</f>
        <v>0.26900000000000002</v>
      </c>
      <c r="AK310" s="221">
        <f>'3. Mecanical drive'!AG$61</f>
        <v>0.27</v>
      </c>
      <c r="AL310" s="221">
        <f>'3. Mecanical drive'!AH$61</f>
        <v>0.27100000000000002</v>
      </c>
      <c r="AM310" s="221">
        <f>'3. Mecanical drive'!AI$61</f>
        <v>0.27200000000000002</v>
      </c>
      <c r="AN310" s="221">
        <f>'3. Mecanical drive'!AJ$61</f>
        <v>0.27300000000000002</v>
      </c>
      <c r="AO310" s="221">
        <f>'3. Mecanical drive'!AK$61</f>
        <v>0.27400000000000002</v>
      </c>
      <c r="AP310" s="221">
        <f>'3. Mecanical drive'!AL$61</f>
        <v>0.27500000000000002</v>
      </c>
      <c r="AQ310" s="221">
        <f>'3. Mecanical drive'!AM$61</f>
        <v>0.27600000000000002</v>
      </c>
      <c r="AR310" s="221">
        <f>'3. Mecanical drive'!AN$61</f>
        <v>0.27700000000000002</v>
      </c>
      <c r="AS310" s="221">
        <f>'3. Mecanical drive'!AO$61</f>
        <v>0.27800000000000002</v>
      </c>
      <c r="AT310" s="221">
        <f>'3. Mecanical drive'!AP$61</f>
        <v>0.27900000000000003</v>
      </c>
      <c r="AU310" s="221">
        <f>'3. Mecanical drive'!AQ$61</f>
        <v>0.28000000000000003</v>
      </c>
      <c r="AV310" s="221">
        <f>'3. Mecanical drive'!AR$61</f>
        <v>0.28100000000000003</v>
      </c>
      <c r="AW310" s="221">
        <f>'3. Mecanical drive'!AS$61</f>
        <v>0.28199999999999997</v>
      </c>
      <c r="AX310" s="221">
        <f>'3. Mecanical drive'!AT$61</f>
        <v>0.28299999999999997</v>
      </c>
      <c r="AY310" s="221">
        <f>'3. Mecanical drive'!AU$61</f>
        <v>0.28399999999999997</v>
      </c>
      <c r="AZ310" s="221">
        <f>'3. Mecanical drive'!AV$61</f>
        <v>0.28499999999999998</v>
      </c>
      <c r="BA310" s="221">
        <f>'3. Mecanical drive'!AW$61</f>
        <v>0.28599999999999998</v>
      </c>
      <c r="BB310" s="221">
        <f>'3. Mecanical drive'!AX$61</f>
        <v>0.28699999999999998</v>
      </c>
      <c r="BC310" s="221">
        <f>'3. Mecanical drive'!AY$61</f>
        <v>0.28799999999999998</v>
      </c>
      <c r="BD310" s="221">
        <f>'3. Mecanical drive'!AZ$61</f>
        <v>0.28899999999999998</v>
      </c>
      <c r="BE310" s="221">
        <f>'3. Mecanical drive'!BA$61</f>
        <v>0.28999999999999998</v>
      </c>
      <c r="BF310" s="221">
        <f>'3. Mecanical drive'!BB$61</f>
        <v>0.29099999999999998</v>
      </c>
      <c r="BG310" s="221">
        <f>'3. Mecanical drive'!BC$61</f>
        <v>0.29199999999999998</v>
      </c>
      <c r="BH310" s="221">
        <f>'3. Mecanical drive'!BD$61</f>
        <v>0.29299999999999998</v>
      </c>
    </row>
    <row r="311" spans="1:60" s="8" customFormat="1" ht="15">
      <c r="A311" s="36" t="s">
        <v>7</v>
      </c>
      <c r="B311" s="36" t="s">
        <v>92</v>
      </c>
      <c r="C311" s="36" t="s">
        <v>19</v>
      </c>
      <c r="D311" s="18" t="s">
        <v>99</v>
      </c>
      <c r="E311" s="18" t="s">
        <v>99</v>
      </c>
      <c r="F311" s="7" t="s">
        <v>14</v>
      </c>
      <c r="G311" s="219"/>
      <c r="H311" s="219"/>
      <c r="I311" s="219"/>
      <c r="J311" s="219"/>
      <c r="K311" s="219"/>
      <c r="L311" s="219"/>
      <c r="M311" s="219"/>
      <c r="N311" s="219"/>
      <c r="O311" s="219"/>
      <c r="P311" s="219"/>
      <c r="Q311" s="219"/>
      <c r="R311" s="219"/>
      <c r="S311" s="219"/>
      <c r="T311" s="221">
        <f>'3. Mecanical drive'!P$67</f>
        <v>1</v>
      </c>
      <c r="U311" s="221">
        <f>'3. Mecanical drive'!Q$67</f>
        <v>1</v>
      </c>
      <c r="V311" s="221">
        <f>'3. Mecanical drive'!R$67</f>
        <v>1</v>
      </c>
      <c r="W311" s="221">
        <f>'3. Mecanical drive'!S$67</f>
        <v>1</v>
      </c>
      <c r="X311" s="221">
        <f>'3. Mecanical drive'!T$67</f>
        <v>1</v>
      </c>
      <c r="Y311" s="221">
        <f>'3. Mecanical drive'!U$67</f>
        <v>1</v>
      </c>
      <c r="Z311" s="221">
        <f>'3. Mecanical drive'!V$67</f>
        <v>1</v>
      </c>
      <c r="AA311" s="221">
        <f>'3. Mecanical drive'!W$67</f>
        <v>1</v>
      </c>
      <c r="AB311" s="221">
        <f>'3. Mecanical drive'!X$67</f>
        <v>1</v>
      </c>
      <c r="AC311" s="221">
        <f>'3. Mecanical drive'!Y$67</f>
        <v>1</v>
      </c>
      <c r="AD311" s="221">
        <f>'3. Mecanical drive'!Z$67</f>
        <v>1</v>
      </c>
      <c r="AE311" s="221">
        <f>'3. Mecanical drive'!AA$67</f>
        <v>1</v>
      </c>
      <c r="AF311" s="221">
        <f>'3. Mecanical drive'!AB$67</f>
        <v>1</v>
      </c>
      <c r="AG311" s="221">
        <f>'3. Mecanical drive'!AC$67</f>
        <v>1</v>
      </c>
      <c r="AH311" s="221">
        <f>'3. Mecanical drive'!AD$67</f>
        <v>1</v>
      </c>
      <c r="AI311" s="221">
        <f>'3. Mecanical drive'!AE$67</f>
        <v>1</v>
      </c>
      <c r="AJ311" s="221">
        <f>'3. Mecanical drive'!AF$67</f>
        <v>1</v>
      </c>
      <c r="AK311" s="221">
        <f>'3. Mecanical drive'!AG$67</f>
        <v>1</v>
      </c>
      <c r="AL311" s="221">
        <f>'3. Mecanical drive'!AH$67</f>
        <v>1</v>
      </c>
      <c r="AM311" s="221">
        <f>'3. Mecanical drive'!AI$67</f>
        <v>1</v>
      </c>
      <c r="AN311" s="221">
        <f>'3. Mecanical drive'!AJ$67</f>
        <v>1</v>
      </c>
      <c r="AO311" s="221">
        <f>'3. Mecanical drive'!AK$67</f>
        <v>1</v>
      </c>
      <c r="AP311" s="221">
        <f>'3. Mecanical drive'!AL$67</f>
        <v>1</v>
      </c>
      <c r="AQ311" s="221">
        <f>'3. Mecanical drive'!AM$67</f>
        <v>1</v>
      </c>
      <c r="AR311" s="221">
        <f>'3. Mecanical drive'!AN$67</f>
        <v>1</v>
      </c>
      <c r="AS311" s="221">
        <f>'3. Mecanical drive'!AO$67</f>
        <v>1</v>
      </c>
      <c r="AT311" s="221">
        <f>'3. Mecanical drive'!AP$67</f>
        <v>1</v>
      </c>
      <c r="AU311" s="221">
        <f>'3. Mecanical drive'!AQ$67</f>
        <v>1</v>
      </c>
      <c r="AV311" s="221">
        <f>'3. Mecanical drive'!AR$67</f>
        <v>1</v>
      </c>
      <c r="AW311" s="221">
        <f>'3. Mecanical drive'!AS$67</f>
        <v>1</v>
      </c>
      <c r="AX311" s="221">
        <f>'3. Mecanical drive'!AT$67</f>
        <v>1</v>
      </c>
      <c r="AY311" s="221">
        <f>'3. Mecanical drive'!AU$67</f>
        <v>1</v>
      </c>
      <c r="AZ311" s="221">
        <f>'3. Mecanical drive'!AV$67</f>
        <v>1</v>
      </c>
      <c r="BA311" s="221">
        <f>'3. Mecanical drive'!AW$67</f>
        <v>1</v>
      </c>
      <c r="BB311" s="221">
        <f>'3. Mecanical drive'!AX$67</f>
        <v>1</v>
      </c>
      <c r="BC311" s="221">
        <f>'3. Mecanical drive'!AY$67</f>
        <v>1</v>
      </c>
      <c r="BD311" s="221">
        <f>'3. Mecanical drive'!AZ$67</f>
        <v>1</v>
      </c>
      <c r="BE311" s="221">
        <f>'3. Mecanical drive'!BA$67</f>
        <v>1</v>
      </c>
      <c r="BF311" s="221">
        <f>'3. Mecanical drive'!BB$67</f>
        <v>1</v>
      </c>
      <c r="BG311" s="221">
        <f>'3. Mecanical drive'!BC$67</f>
        <v>1</v>
      </c>
      <c r="BH311" s="221">
        <f>'3. Mecanical drive'!BD$67</f>
        <v>1</v>
      </c>
    </row>
    <row r="312" spans="1:60" s="5" customFormat="1" ht="15">
      <c r="A312" s="4" t="s">
        <v>7</v>
      </c>
      <c r="B312" s="4" t="s">
        <v>92</v>
      </c>
      <c r="C312" s="4" t="s">
        <v>62</v>
      </c>
      <c r="D312" s="4"/>
      <c r="E312" s="4"/>
      <c r="F312" s="4" t="s">
        <v>11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>
        <v>1</v>
      </c>
      <c r="AN312" s="4">
        <v>1</v>
      </c>
      <c r="AO312" s="4">
        <v>1</v>
      </c>
      <c r="AP312" s="4">
        <v>1</v>
      </c>
      <c r="AQ312" s="4">
        <v>1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  <c r="AX312" s="4">
        <v>1</v>
      </c>
      <c r="AY312" s="4">
        <v>1</v>
      </c>
      <c r="AZ312" s="4">
        <v>1</v>
      </c>
      <c r="BA312" s="4">
        <v>1</v>
      </c>
      <c r="BB312" s="4">
        <v>1</v>
      </c>
      <c r="BC312" s="4">
        <v>1</v>
      </c>
      <c r="BD312" s="4">
        <v>2</v>
      </c>
      <c r="BE312" s="4">
        <v>3</v>
      </c>
      <c r="BF312" s="4">
        <v>3</v>
      </c>
      <c r="BG312" s="4">
        <v>3</v>
      </c>
      <c r="BH312" s="4">
        <v>3</v>
      </c>
    </row>
    <row r="313" spans="1:60" s="5" customFormat="1" ht="15">
      <c r="A313" s="4" t="s">
        <v>7</v>
      </c>
      <c r="B313" s="4" t="s">
        <v>92</v>
      </c>
      <c r="C313" s="4" t="s">
        <v>62</v>
      </c>
      <c r="D313" s="4"/>
      <c r="E313" s="4"/>
      <c r="F313" s="4" t="s">
        <v>52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6">
        <v>1.5661216563302601E-5</v>
      </c>
      <c r="AN313" s="6">
        <v>1.60415797747762E-5</v>
      </c>
      <c r="AO313" s="6">
        <v>1.52176890417421E-5</v>
      </c>
      <c r="AP313" s="6">
        <v>1.45205320322937E-5</v>
      </c>
      <c r="AQ313" s="6">
        <v>1.44310556317195E-5</v>
      </c>
      <c r="AR313" s="6">
        <v>1.3656724571178801E-5</v>
      </c>
      <c r="AS313" s="6">
        <v>1.2838453736632E-5</v>
      </c>
      <c r="AT313" s="6">
        <v>1.24872006193652E-5</v>
      </c>
      <c r="AU313" s="6">
        <v>1.16970008889721E-5</v>
      </c>
      <c r="AV313" s="6">
        <v>1.11614617050249E-5</v>
      </c>
      <c r="AW313" s="6">
        <v>1.0998559188746299E-5</v>
      </c>
      <c r="AX313" s="6">
        <v>1.04146054426728E-5</v>
      </c>
      <c r="AY313" s="6">
        <v>1.0062083052433499E-5</v>
      </c>
      <c r="AZ313" s="6">
        <v>9.7985419769538303E-6</v>
      </c>
      <c r="BA313" s="6">
        <v>1.00654252642174E-5</v>
      </c>
      <c r="BB313" s="6">
        <v>9.8287826069862992E-6</v>
      </c>
      <c r="BC313" s="6">
        <v>1.02048105476922E-5</v>
      </c>
      <c r="BD313" s="6">
        <v>2.19937317864409E-5</v>
      </c>
      <c r="BE313" s="6">
        <v>3.2524556039810098E-5</v>
      </c>
      <c r="BF313" s="6">
        <v>3.3770093205457197E-5</v>
      </c>
      <c r="BG313" s="6">
        <v>3.5435861091424498E-5</v>
      </c>
      <c r="BH313" s="6">
        <v>3.6831055946373999E-5</v>
      </c>
    </row>
    <row r="314" spans="1:60" s="8" customFormat="1" ht="15">
      <c r="A314" s="36" t="s">
        <v>7</v>
      </c>
      <c r="B314" s="36" t="s">
        <v>92</v>
      </c>
      <c r="C314" s="36" t="s">
        <v>62</v>
      </c>
      <c r="D314" s="7" t="s">
        <v>140</v>
      </c>
      <c r="E314" s="7" t="s">
        <v>140</v>
      </c>
      <c r="F314" s="7" t="s">
        <v>12</v>
      </c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19"/>
      <c r="Z314" s="219"/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219"/>
      <c r="AL314" s="219"/>
      <c r="AM314" s="221">
        <v>1</v>
      </c>
      <c r="AN314" s="221">
        <v>1</v>
      </c>
      <c r="AO314" s="221">
        <v>1</v>
      </c>
      <c r="AP314" s="221">
        <v>1</v>
      </c>
      <c r="AQ314" s="221">
        <v>1</v>
      </c>
      <c r="AR314" s="221">
        <v>1</v>
      </c>
      <c r="AS314" s="221">
        <v>1</v>
      </c>
      <c r="AT314" s="221">
        <v>1</v>
      </c>
      <c r="AU314" s="221">
        <v>1</v>
      </c>
      <c r="AV314" s="221">
        <v>1</v>
      </c>
      <c r="AW314" s="221">
        <v>1</v>
      </c>
      <c r="AX314" s="221">
        <v>1</v>
      </c>
      <c r="AY314" s="221">
        <v>1</v>
      </c>
      <c r="AZ314" s="221">
        <v>1</v>
      </c>
      <c r="BA314" s="221">
        <v>1</v>
      </c>
      <c r="BB314" s="221">
        <v>1</v>
      </c>
      <c r="BC314" s="221">
        <v>1</v>
      </c>
      <c r="BD314" s="221">
        <v>1</v>
      </c>
      <c r="BE314" s="221">
        <v>1</v>
      </c>
      <c r="BF314" s="221">
        <v>1</v>
      </c>
      <c r="BG314" s="221">
        <v>1</v>
      </c>
      <c r="BH314" s="221">
        <v>1</v>
      </c>
    </row>
    <row r="315" spans="1:60" s="8" customFormat="1" ht="15">
      <c r="A315" s="36" t="s">
        <v>7</v>
      </c>
      <c r="B315" s="36" t="s">
        <v>92</v>
      </c>
      <c r="C315" s="36" t="s">
        <v>62</v>
      </c>
      <c r="D315" s="7" t="s">
        <v>140</v>
      </c>
      <c r="E315" s="7" t="s">
        <v>140</v>
      </c>
      <c r="F315" s="7" t="s">
        <v>13</v>
      </c>
      <c r="G315" s="219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19"/>
      <c r="AL315" s="219"/>
      <c r="AM315" s="221">
        <f>'2.a-LTH-MTH1'!AI$53</f>
        <v>0.67</v>
      </c>
      <c r="AN315" s="221">
        <f>'2.a-LTH-MTH1'!AJ$53</f>
        <v>0.68</v>
      </c>
      <c r="AO315" s="221">
        <f>'2.a-LTH-MTH1'!AK$53</f>
        <v>0.69</v>
      </c>
      <c r="AP315" s="221">
        <f>'2.a-LTH-MTH1'!AL$53</f>
        <v>0.7</v>
      </c>
      <c r="AQ315" s="221">
        <f>'2.a-LTH-MTH1'!AM$53</f>
        <v>0.71099999999999997</v>
      </c>
      <c r="AR315" s="221">
        <f>'2.a-LTH-MTH1'!AN$53</f>
        <v>0.72099999999999997</v>
      </c>
      <c r="AS315" s="221">
        <f>'2.a-LTH-MTH1'!AO$53</f>
        <v>0.73199999999999998</v>
      </c>
      <c r="AT315" s="221">
        <f>'2.a-LTH-MTH1'!AP$53</f>
        <v>0.74199999999999999</v>
      </c>
      <c r="AU315" s="221">
        <f>'2.a-LTH-MTH1'!AQ$53</f>
        <v>0.753</v>
      </c>
      <c r="AV315" s="221">
        <f>'2.a-LTH-MTH1'!AR$53</f>
        <v>0.76400000000000001</v>
      </c>
      <c r="AW315" s="221">
        <f>'2.a-LTH-MTH1'!AS$53</f>
        <v>0.77500000000000002</v>
      </c>
      <c r="AX315" s="221">
        <f>'2.a-LTH-MTH1'!AT$53</f>
        <v>0.78599999999999992</v>
      </c>
      <c r="AY315" s="221">
        <f>'2.a-LTH-MTH1'!AU$53</f>
        <v>0.79799999999999993</v>
      </c>
      <c r="AZ315" s="221">
        <f>'2.a-LTH-MTH1'!AV$53</f>
        <v>0.80900000000000005</v>
      </c>
      <c r="BA315" s="221">
        <f>'2.a-LTH-MTH1'!AW$53</f>
        <v>0.82099999999999995</v>
      </c>
      <c r="BB315" s="221">
        <f>'2.a-LTH-MTH1'!AX$53</f>
        <v>0.83200000000000007</v>
      </c>
      <c r="BC315" s="221">
        <f>'2.a-LTH-MTH1'!AY$53</f>
        <v>0.84400000000000008</v>
      </c>
      <c r="BD315" s="221">
        <f>'2.a-LTH-MTH1'!AZ$53</f>
        <v>0.85599999999999998</v>
      </c>
      <c r="BE315" s="221">
        <f>'2.a-LTH-MTH1'!BA$53</f>
        <v>0.86799999999999999</v>
      </c>
      <c r="BF315" s="221">
        <f>'2.a-LTH-MTH1'!BB$53</f>
        <v>0.875</v>
      </c>
      <c r="BG315" s="221">
        <f>'2.a-LTH-MTH1'!BC$53</f>
        <v>0.88</v>
      </c>
      <c r="BH315" s="221">
        <f>'2.a-LTH-MTH1'!BD$53</f>
        <v>0.88500000000000001</v>
      </c>
    </row>
    <row r="316" spans="1:60" s="8" customFormat="1" ht="15">
      <c r="A316" s="36" t="s">
        <v>7</v>
      </c>
      <c r="B316" s="36" t="s">
        <v>92</v>
      </c>
      <c r="C316" s="36" t="s">
        <v>62</v>
      </c>
      <c r="D316" s="7" t="s">
        <v>140</v>
      </c>
      <c r="E316" s="7" t="s">
        <v>140</v>
      </c>
      <c r="F316" s="7" t="s">
        <v>14</v>
      </c>
      <c r="G316" s="219"/>
      <c r="H316" s="219"/>
      <c r="I316" s="219"/>
      <c r="J316" s="219"/>
      <c r="K316" s="219"/>
      <c r="L316" s="219"/>
      <c r="M316" s="219"/>
      <c r="N316" s="219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19"/>
      <c r="Z316" s="219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19"/>
      <c r="AL316" s="219"/>
      <c r="AM316" s="221">
        <f>'2.a-LTH-MTH1'!AI$54</f>
        <v>3.7458017272223976E-2</v>
      </c>
      <c r="AN316" s="221">
        <f>'2.a-LTH-MTH1'!AJ$54</f>
        <v>3.4986994845386477E-2</v>
      </c>
      <c r="AO316" s="221">
        <f>'2.a-LTH-MTH1'!AK$54</f>
        <v>3.6622028595351686E-2</v>
      </c>
      <c r="AP316" s="221">
        <f>'2.a-LTH-MTH1'!AL$54</f>
        <v>3.7928027776264361E-2</v>
      </c>
      <c r="AQ316" s="221">
        <f>'2.a-LTH-MTH1'!AM$54</f>
        <v>3.5713918445890225E-2</v>
      </c>
      <c r="AR316" s="221">
        <f>'2.a-LTH-MTH1'!AN$54</f>
        <v>3.4520117875336154E-2</v>
      </c>
      <c r="AS316" s="221">
        <f>'2.a-LTH-MTH1'!AO$54</f>
        <v>3.3728068948862377E-2</v>
      </c>
      <c r="AT316" s="221">
        <f>'2.a-LTH-MTH1'!AP$54</f>
        <v>3.5482105236358641E-2</v>
      </c>
      <c r="AU316" s="221">
        <f>'2.a-LTH-MTH1'!AQ$54</f>
        <v>3.6806310343293402E-2</v>
      </c>
      <c r="AV316" s="221">
        <f>'2.a-LTH-MTH1'!AR$54</f>
        <v>3.81268843822401E-2</v>
      </c>
      <c r="AW316" s="221">
        <f>'2.a-LTH-MTH1'!AS$54</f>
        <v>3.9114940998180137E-2</v>
      </c>
      <c r="AX316" s="221">
        <f>'2.a-LTH-MTH1'!AT$54</f>
        <v>4.010096979140932E-2</v>
      </c>
      <c r="AY316" s="221">
        <f>'2.a-LTH-MTH1'!AU$54</f>
        <v>4.108497699818392E-2</v>
      </c>
      <c r="AZ316" s="221">
        <f>'2.a-LTH-MTH1'!AV$54</f>
        <v>4.1739861767179476E-2</v>
      </c>
      <c r="BA316" s="221">
        <f>'2.a-LTH-MTH1'!AW$54</f>
        <v>4.2393852648075492E-2</v>
      </c>
      <c r="BB316" s="221">
        <f>'2.a-LTH-MTH1'!AX$54</f>
        <v>4.2899429062957073E-2</v>
      </c>
      <c r="BC316" s="221">
        <f>'2.a-LTH-MTH1'!AY$54</f>
        <v>4.2899429062957073E-2</v>
      </c>
      <c r="BD316" s="221">
        <f>'2.a-LTH-MTH1'!AZ$54</f>
        <v>4.2899429062957073E-2</v>
      </c>
      <c r="BE316" s="221">
        <f>'2.a-LTH-MTH1'!BA$54</f>
        <v>4.2899429062957073E-2</v>
      </c>
      <c r="BF316" s="221">
        <f>'2.a-LTH-MTH1'!BB$54</f>
        <v>4.2899429062957073E-2</v>
      </c>
      <c r="BG316" s="221">
        <f>'2.a-LTH-MTH1'!BC$54</f>
        <v>4.289942906295708E-2</v>
      </c>
      <c r="BH316" s="221">
        <f>'2.a-LTH-MTH1'!BD$54</f>
        <v>4.2899429062957073E-2</v>
      </c>
    </row>
    <row r="317" spans="1:60" s="5" customFormat="1" ht="15">
      <c r="A317" s="4" t="s">
        <v>7</v>
      </c>
      <c r="B317" s="4" t="s">
        <v>92</v>
      </c>
      <c r="C317" s="4" t="s">
        <v>40</v>
      </c>
      <c r="D317" s="4"/>
      <c r="E317" s="4"/>
      <c r="F317" s="4" t="s">
        <v>11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>
        <v>68</v>
      </c>
      <c r="U317" s="4">
        <v>82</v>
      </c>
      <c r="V317" s="4">
        <v>79</v>
      </c>
      <c r="W317" s="4">
        <v>226</v>
      </c>
      <c r="X317" s="4">
        <v>231</v>
      </c>
      <c r="Y317" s="4">
        <v>242</v>
      </c>
      <c r="Z317" s="4">
        <v>186</v>
      </c>
      <c r="AA317" s="4">
        <v>176</v>
      </c>
      <c r="AB317" s="4">
        <v>165</v>
      </c>
      <c r="AC317" s="4">
        <v>183</v>
      </c>
      <c r="AD317" s="4">
        <v>186</v>
      </c>
      <c r="AE317" s="4">
        <v>141</v>
      </c>
      <c r="AF317" s="4">
        <v>164</v>
      </c>
      <c r="AG317" s="4">
        <v>159</v>
      </c>
      <c r="AH317" s="4">
        <v>168</v>
      </c>
      <c r="AI317" s="4">
        <v>158</v>
      </c>
      <c r="AJ317" s="4">
        <v>177</v>
      </c>
      <c r="AK317" s="4">
        <v>181</v>
      </c>
      <c r="AL317" s="4">
        <v>220</v>
      </c>
      <c r="AM317" s="4">
        <v>187</v>
      </c>
      <c r="AN317" s="4">
        <v>176</v>
      </c>
      <c r="AO317" s="4">
        <v>187</v>
      </c>
      <c r="AP317" s="4">
        <v>212</v>
      </c>
      <c r="AQ317" s="4">
        <v>214</v>
      </c>
      <c r="AR317" s="4">
        <v>192</v>
      </c>
      <c r="AS317" s="4">
        <v>198</v>
      </c>
      <c r="AT317" s="4">
        <v>209</v>
      </c>
      <c r="AU317" s="4">
        <v>224</v>
      </c>
      <c r="AV317" s="4">
        <v>241</v>
      </c>
      <c r="AW317" s="4">
        <v>241</v>
      </c>
      <c r="AX317" s="4">
        <v>237</v>
      </c>
      <c r="AY317" s="4">
        <v>243</v>
      </c>
      <c r="AZ317" s="4">
        <v>225</v>
      </c>
      <c r="BA317" s="4">
        <v>208</v>
      </c>
      <c r="BB317" s="4">
        <v>212</v>
      </c>
      <c r="BC317" s="4">
        <v>219</v>
      </c>
      <c r="BD317" s="4">
        <v>199</v>
      </c>
      <c r="BE317" s="4">
        <v>197</v>
      </c>
      <c r="BF317" s="4">
        <v>185</v>
      </c>
      <c r="BG317" s="4">
        <v>176</v>
      </c>
      <c r="BH317" s="4">
        <v>168</v>
      </c>
    </row>
    <row r="318" spans="1:60" s="5" customFormat="1" ht="15">
      <c r="A318" s="4" t="s">
        <v>7</v>
      </c>
      <c r="B318" s="4" t="s">
        <v>92</v>
      </c>
      <c r="C318" s="4" t="s">
        <v>40</v>
      </c>
      <c r="D318" s="4"/>
      <c r="E318" s="4"/>
      <c r="F318" s="4" t="s">
        <v>52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>
        <v>1.76430906543511E-3</v>
      </c>
      <c r="U318" s="4">
        <v>2.04759407695957E-3</v>
      </c>
      <c r="V318" s="4">
        <v>1.9658587567809699E-3</v>
      </c>
      <c r="W318" s="4">
        <v>5.2116963379762E-3</v>
      </c>
      <c r="X318" s="4">
        <v>5.1630495518651797E-3</v>
      </c>
      <c r="Y318" s="4">
        <v>5.2265560882899199E-3</v>
      </c>
      <c r="Z318" s="4">
        <v>3.77749345031378E-3</v>
      </c>
      <c r="AA318" s="4">
        <v>3.6579029408708298E-3</v>
      </c>
      <c r="AB318" s="4">
        <v>3.56102298478472E-3</v>
      </c>
      <c r="AC318" s="4">
        <v>4.0410732030473698E-3</v>
      </c>
      <c r="AD318" s="4">
        <v>4.0011185922946202E-3</v>
      </c>
      <c r="AE318" s="4">
        <v>3.0112762685802199E-3</v>
      </c>
      <c r="AF318" s="4">
        <v>3.4563425994225401E-3</v>
      </c>
      <c r="AG318" s="4">
        <v>3.3436376253864102E-3</v>
      </c>
      <c r="AH318" s="4">
        <v>3.4205436221113701E-3</v>
      </c>
      <c r="AI318" s="4">
        <v>2.9052128344212599E-3</v>
      </c>
      <c r="AJ318" s="4">
        <v>3.03097761871329E-3</v>
      </c>
      <c r="AK318" s="4">
        <v>2.9862073516795399E-3</v>
      </c>
      <c r="AL318" s="4">
        <v>3.4841550132239502E-3</v>
      </c>
      <c r="AM318" s="4">
        <v>2.9286474973375899E-3</v>
      </c>
      <c r="AN318" s="4">
        <v>2.8233180403606098E-3</v>
      </c>
      <c r="AO318" s="4">
        <v>2.8457078508057798E-3</v>
      </c>
      <c r="AP318" s="4">
        <v>3.0783527908462599E-3</v>
      </c>
      <c r="AQ318" s="4">
        <v>3.0882459051879601E-3</v>
      </c>
      <c r="AR318" s="4">
        <v>2.6220911176663398E-3</v>
      </c>
      <c r="AS318" s="4">
        <v>2.5420138398531298E-3</v>
      </c>
      <c r="AT318" s="4">
        <v>2.6098249294473201E-3</v>
      </c>
      <c r="AU318" s="4">
        <v>2.6201281991297398E-3</v>
      </c>
      <c r="AV318" s="4">
        <v>2.6899122709109998E-3</v>
      </c>
      <c r="AW318" s="4">
        <v>2.6506527644878501E-3</v>
      </c>
      <c r="AX318" s="4">
        <v>2.4682614899134499E-3</v>
      </c>
      <c r="AY318" s="4">
        <v>2.4450861817413398E-3</v>
      </c>
      <c r="AZ318" s="4">
        <v>2.2046719448146099E-3</v>
      </c>
      <c r="BA318" s="4">
        <v>2.0936084549572202E-3</v>
      </c>
      <c r="BB318" s="4">
        <v>2.0837019126810998E-3</v>
      </c>
      <c r="BC318" s="4">
        <v>2.2348535099445902E-3</v>
      </c>
      <c r="BD318" s="4">
        <v>2.18837631275087E-3</v>
      </c>
      <c r="BE318" s="4">
        <v>2.1357791799475299E-3</v>
      </c>
      <c r="BF318" s="4">
        <v>2.0824890810032001E-3</v>
      </c>
      <c r="BG318" s="4">
        <v>2.0789038506969101E-3</v>
      </c>
      <c r="BH318" s="4">
        <v>2.0625391329969398E-3</v>
      </c>
    </row>
    <row r="319" spans="1:60" s="8" customFormat="1" ht="15">
      <c r="A319" s="36" t="s">
        <v>7</v>
      </c>
      <c r="B319" s="36" t="s">
        <v>92</v>
      </c>
      <c r="C319" s="36" t="s">
        <v>40</v>
      </c>
      <c r="D319" s="7" t="s">
        <v>140</v>
      </c>
      <c r="E319" s="7" t="s">
        <v>140</v>
      </c>
      <c r="F319" s="7" t="s">
        <v>12</v>
      </c>
      <c r="G319" s="219"/>
      <c r="H319" s="219"/>
      <c r="I319" s="219"/>
      <c r="J319" s="219"/>
      <c r="K319" s="219"/>
      <c r="L319" s="219"/>
      <c r="M319" s="219"/>
      <c r="N319" s="219"/>
      <c r="O319" s="219"/>
      <c r="P319" s="219"/>
      <c r="Q319" s="219"/>
      <c r="R319" s="219"/>
      <c r="S319" s="219"/>
      <c r="T319" s="221">
        <v>1</v>
      </c>
      <c r="U319" s="221">
        <v>1</v>
      </c>
      <c r="V319" s="221">
        <v>1</v>
      </c>
      <c r="W319" s="221">
        <v>1</v>
      </c>
      <c r="X319" s="221">
        <v>1</v>
      </c>
      <c r="Y319" s="221">
        <v>1</v>
      </c>
      <c r="Z319" s="221">
        <v>1</v>
      </c>
      <c r="AA319" s="221">
        <v>1</v>
      </c>
      <c r="AB319" s="221">
        <v>1</v>
      </c>
      <c r="AC319" s="221">
        <v>1</v>
      </c>
      <c r="AD319" s="221">
        <v>1</v>
      </c>
      <c r="AE319" s="221">
        <v>1</v>
      </c>
      <c r="AF319" s="221">
        <v>1</v>
      </c>
      <c r="AG319" s="221">
        <v>1</v>
      </c>
      <c r="AH319" s="221">
        <v>1</v>
      </c>
      <c r="AI319" s="221">
        <v>1</v>
      </c>
      <c r="AJ319" s="221">
        <v>1</v>
      </c>
      <c r="AK319" s="221">
        <v>1</v>
      </c>
      <c r="AL319" s="221">
        <v>1</v>
      </c>
      <c r="AM319" s="221">
        <v>1</v>
      </c>
      <c r="AN319" s="221">
        <v>1</v>
      </c>
      <c r="AO319" s="221">
        <v>1</v>
      </c>
      <c r="AP319" s="221">
        <v>1</v>
      </c>
      <c r="AQ319" s="221">
        <v>1</v>
      </c>
      <c r="AR319" s="221">
        <v>1</v>
      </c>
      <c r="AS319" s="221">
        <v>1</v>
      </c>
      <c r="AT319" s="221">
        <v>1</v>
      </c>
      <c r="AU319" s="221">
        <v>1</v>
      </c>
      <c r="AV319" s="221">
        <v>1</v>
      </c>
      <c r="AW319" s="221">
        <v>1</v>
      </c>
      <c r="AX319" s="221">
        <v>1</v>
      </c>
      <c r="AY319" s="221">
        <v>1</v>
      </c>
      <c r="AZ319" s="221">
        <v>1</v>
      </c>
      <c r="BA319" s="221">
        <v>1</v>
      </c>
      <c r="BB319" s="221">
        <v>1</v>
      </c>
      <c r="BC319" s="221">
        <v>1</v>
      </c>
      <c r="BD319" s="221">
        <v>1</v>
      </c>
      <c r="BE319" s="221">
        <v>1</v>
      </c>
      <c r="BF319" s="221">
        <v>1</v>
      </c>
      <c r="BG319" s="221">
        <v>1</v>
      </c>
      <c r="BH319" s="221">
        <v>1</v>
      </c>
    </row>
    <row r="320" spans="1:60" s="8" customFormat="1" ht="15">
      <c r="A320" s="36" t="s">
        <v>7</v>
      </c>
      <c r="B320" s="36" t="s">
        <v>92</v>
      </c>
      <c r="C320" s="36" t="s">
        <v>40</v>
      </c>
      <c r="D320" s="7" t="s">
        <v>140</v>
      </c>
      <c r="E320" s="7" t="s">
        <v>140</v>
      </c>
      <c r="F320" s="7" t="s">
        <v>13</v>
      </c>
      <c r="G320" s="219"/>
      <c r="H320" s="219"/>
      <c r="I320" s="219"/>
      <c r="J320" s="219"/>
      <c r="K320" s="219"/>
      <c r="L320" s="219"/>
      <c r="M320" s="219"/>
      <c r="N320" s="219"/>
      <c r="O320" s="219"/>
      <c r="P320" s="219"/>
      <c r="Q320" s="219"/>
      <c r="R320" s="219"/>
      <c r="S320" s="219"/>
      <c r="T320" s="221">
        <f>'2.a-LTH-MTH1'!P$53</f>
        <v>0.501</v>
      </c>
      <c r="U320" s="221">
        <f>'2.a-LTH-MTH1'!Q$53</f>
        <v>0.50900000000000001</v>
      </c>
      <c r="V320" s="221">
        <f>'2.a-LTH-MTH1'!R$53</f>
        <v>0.51700000000000002</v>
      </c>
      <c r="W320" s="221">
        <f>'2.a-LTH-MTH1'!S$53</f>
        <v>0.52500000000000002</v>
      </c>
      <c r="X320" s="221">
        <f>'2.a-LTH-MTH1'!T$53</f>
        <v>0.53299999999999992</v>
      </c>
      <c r="Y320" s="221">
        <f>'2.a-LTH-MTH1'!U$53</f>
        <v>0.54100000000000004</v>
      </c>
      <c r="Z320" s="221">
        <f>'2.a-LTH-MTH1'!V$53</f>
        <v>0.55000000000000004</v>
      </c>
      <c r="AA320" s="221">
        <f>'2.a-LTH-MTH1'!W$53</f>
        <v>0.55799999999999994</v>
      </c>
      <c r="AB320" s="221">
        <f>'2.a-LTH-MTH1'!X$53</f>
        <v>0.56700000000000006</v>
      </c>
      <c r="AC320" s="221">
        <f>'2.a-LTH-MTH1'!Y$53</f>
        <v>0.57600000000000007</v>
      </c>
      <c r="AD320" s="221">
        <f>'2.a-LTH-MTH1'!Z$53</f>
        <v>0.58499999999999996</v>
      </c>
      <c r="AE320" s="221">
        <f>'2.a-LTH-MTH1'!AA$53</f>
        <v>0.59399999999999997</v>
      </c>
      <c r="AF320" s="221">
        <f>'2.a-LTH-MTH1'!AB$53</f>
        <v>0.60299999999999998</v>
      </c>
      <c r="AG320" s="221">
        <f>'2.a-LTH-MTH1'!AC$53</f>
        <v>0.61199999999999999</v>
      </c>
      <c r="AH320" s="221">
        <f>'2.a-LTH-MTH1'!AD$53</f>
        <v>0.621</v>
      </c>
      <c r="AI320" s="221">
        <f>'2.a-LTH-MTH1'!AE$53</f>
        <v>0.63100000000000001</v>
      </c>
      <c r="AJ320" s="221">
        <f>'2.a-LTH-MTH1'!AF$53</f>
        <v>0.64</v>
      </c>
      <c r="AK320" s="221">
        <f>'2.a-LTH-MTH1'!AG$53</f>
        <v>0.65</v>
      </c>
      <c r="AL320" s="221">
        <f>'2.a-LTH-MTH1'!AH$53</f>
        <v>0.66</v>
      </c>
      <c r="AM320" s="221">
        <f>'2.a-LTH-MTH1'!AI$53</f>
        <v>0.67</v>
      </c>
      <c r="AN320" s="221">
        <f>'2.a-LTH-MTH1'!AJ$53</f>
        <v>0.68</v>
      </c>
      <c r="AO320" s="221">
        <f>'2.a-LTH-MTH1'!AK$53</f>
        <v>0.69</v>
      </c>
      <c r="AP320" s="221">
        <f>'2.a-LTH-MTH1'!AL$53</f>
        <v>0.7</v>
      </c>
      <c r="AQ320" s="221">
        <f>'2.a-LTH-MTH1'!AM$53</f>
        <v>0.71099999999999997</v>
      </c>
      <c r="AR320" s="221">
        <f>'2.a-LTH-MTH1'!AN$53</f>
        <v>0.72099999999999997</v>
      </c>
      <c r="AS320" s="221">
        <f>'2.a-LTH-MTH1'!AO$53</f>
        <v>0.73199999999999998</v>
      </c>
      <c r="AT320" s="221">
        <f>'2.a-LTH-MTH1'!AP$53</f>
        <v>0.74199999999999999</v>
      </c>
      <c r="AU320" s="221">
        <f>'2.a-LTH-MTH1'!AQ$53</f>
        <v>0.753</v>
      </c>
      <c r="AV320" s="221">
        <f>'2.a-LTH-MTH1'!AR$53</f>
        <v>0.76400000000000001</v>
      </c>
      <c r="AW320" s="221">
        <f>'2.a-LTH-MTH1'!AS$53</f>
        <v>0.77500000000000002</v>
      </c>
      <c r="AX320" s="221">
        <f>'2.a-LTH-MTH1'!AT$53</f>
        <v>0.78599999999999992</v>
      </c>
      <c r="AY320" s="221">
        <f>'2.a-LTH-MTH1'!AU$53</f>
        <v>0.79799999999999993</v>
      </c>
      <c r="AZ320" s="221">
        <f>'2.a-LTH-MTH1'!AV$53</f>
        <v>0.80900000000000005</v>
      </c>
      <c r="BA320" s="221">
        <f>'2.a-LTH-MTH1'!AW$53</f>
        <v>0.82099999999999995</v>
      </c>
      <c r="BB320" s="221">
        <f>'2.a-LTH-MTH1'!AX$53</f>
        <v>0.83200000000000007</v>
      </c>
      <c r="BC320" s="221">
        <f>'2.a-LTH-MTH1'!AY$53</f>
        <v>0.84400000000000008</v>
      </c>
      <c r="BD320" s="221">
        <f>'2.a-LTH-MTH1'!AZ$53</f>
        <v>0.85599999999999998</v>
      </c>
      <c r="BE320" s="221">
        <f>'2.a-LTH-MTH1'!BA$53</f>
        <v>0.86799999999999999</v>
      </c>
      <c r="BF320" s="221">
        <f>'2.a-LTH-MTH1'!BB$53</f>
        <v>0.875</v>
      </c>
      <c r="BG320" s="221">
        <f>'2.a-LTH-MTH1'!BC$53</f>
        <v>0.88</v>
      </c>
      <c r="BH320" s="221">
        <f>'2.a-LTH-MTH1'!BD$53</f>
        <v>0.88500000000000001</v>
      </c>
    </row>
    <row r="321" spans="1:60" s="8" customFormat="1" ht="15">
      <c r="A321" s="36" t="s">
        <v>7</v>
      </c>
      <c r="B321" s="36" t="s">
        <v>92</v>
      </c>
      <c r="C321" s="36" t="s">
        <v>40</v>
      </c>
      <c r="D321" s="7" t="s">
        <v>140</v>
      </c>
      <c r="E321" s="7" t="s">
        <v>140</v>
      </c>
      <c r="F321" s="7" t="s">
        <v>14</v>
      </c>
      <c r="G321" s="219"/>
      <c r="H321" s="219"/>
      <c r="I321" s="219"/>
      <c r="J321" s="219"/>
      <c r="K321" s="219"/>
      <c r="L321" s="219"/>
      <c r="M321" s="219"/>
      <c r="N321" s="219"/>
      <c r="O321" s="219"/>
      <c r="P321" s="219"/>
      <c r="Q321" s="219"/>
      <c r="R321" s="219"/>
      <c r="S321" s="219"/>
      <c r="T321" s="221">
        <f>'2.a-LTH-MTH1'!P$54</f>
        <v>2.2983799801214233E-2</v>
      </c>
      <c r="U321" s="221">
        <f>'2.a-LTH-MTH1'!Q$54</f>
        <v>2.1317259260411725E-2</v>
      </c>
      <c r="V321" s="221">
        <f>'2.a-LTH-MTH1'!R$54</f>
        <v>2.0403765143522157E-2</v>
      </c>
      <c r="W321" s="221">
        <f>'2.a-LTH-MTH1'!S$54</f>
        <v>2.3038703810786321E-2</v>
      </c>
      <c r="X321" s="221">
        <f>'2.a-LTH-MTH1'!T$54</f>
        <v>2.2151409719763593E-2</v>
      </c>
      <c r="Y321" s="221">
        <f>'2.a-LTH-MTH1'!U$54</f>
        <v>2.5853710483162651E-2</v>
      </c>
      <c r="Z321" s="221">
        <f>'2.a-LTH-MTH1'!V$54</f>
        <v>2.6951412165392319E-2</v>
      </c>
      <c r="AA321" s="221">
        <f>'2.a-LTH-MTH1'!W$54</f>
        <v>2.9939042873679437E-2</v>
      </c>
      <c r="AB321" s="221">
        <f>'2.a-LTH-MTH1'!X$54</f>
        <v>2.7528940120028933E-2</v>
      </c>
      <c r="AC321" s="221">
        <f>'2.a-LTH-MTH1'!Y$54</f>
        <v>2.7992750013754231E-2</v>
      </c>
      <c r="AD321" s="221">
        <f>'2.a-LTH-MTH1'!Z$54</f>
        <v>2.9177072971760535E-2</v>
      </c>
      <c r="AE321" s="221">
        <f>'2.a-LTH-MTH1'!AA$54</f>
        <v>3.1735415931031463E-2</v>
      </c>
      <c r="AF321" s="221">
        <f>'2.a-LTH-MTH1'!AB$54</f>
        <v>3.0369264353385494E-2</v>
      </c>
      <c r="AG321" s="221">
        <f>'2.a-LTH-MTH1'!AC$54</f>
        <v>3.0523663389645631E-2</v>
      </c>
      <c r="AH321" s="221">
        <f>'2.a-LTH-MTH1'!AD$54</f>
        <v>3.3809818544762615E-2</v>
      </c>
      <c r="AI321" s="221">
        <f>'2.a-LTH-MTH1'!AE$54</f>
        <v>3.5512344771098325E-2</v>
      </c>
      <c r="AJ321" s="221">
        <f>'2.a-LTH-MTH1'!AF$54</f>
        <v>3.4529586206980989E-2</v>
      </c>
      <c r="AK321" s="221">
        <f>'2.a-LTH-MTH1'!AG$54</f>
        <v>3.5128961339180531E-2</v>
      </c>
      <c r="AL321" s="221">
        <f>'2.a-LTH-MTH1'!AH$54</f>
        <v>3.4638822791516866E-2</v>
      </c>
      <c r="AM321" s="221">
        <f>'2.a-LTH-MTH1'!AI$54</f>
        <v>3.7458017272223976E-2</v>
      </c>
      <c r="AN321" s="221">
        <f>'2.a-LTH-MTH1'!AJ$54</f>
        <v>3.4986994845386477E-2</v>
      </c>
      <c r="AO321" s="221">
        <f>'2.a-LTH-MTH1'!AK$54</f>
        <v>3.6622028595351686E-2</v>
      </c>
      <c r="AP321" s="221">
        <f>'2.a-LTH-MTH1'!AL$54</f>
        <v>3.7928027776264361E-2</v>
      </c>
      <c r="AQ321" s="221">
        <f>'2.a-LTH-MTH1'!AM$54</f>
        <v>3.5713918445890225E-2</v>
      </c>
      <c r="AR321" s="221">
        <f>'2.a-LTH-MTH1'!AN$54</f>
        <v>3.4520117875336154E-2</v>
      </c>
      <c r="AS321" s="221">
        <f>'2.a-LTH-MTH1'!AO$54</f>
        <v>3.3728068948862377E-2</v>
      </c>
      <c r="AT321" s="221">
        <f>'2.a-LTH-MTH1'!AP$54</f>
        <v>3.5482105236358641E-2</v>
      </c>
      <c r="AU321" s="221">
        <f>'2.a-LTH-MTH1'!AQ$54</f>
        <v>3.6806310343293402E-2</v>
      </c>
      <c r="AV321" s="221">
        <f>'2.a-LTH-MTH1'!AR$54</f>
        <v>3.81268843822401E-2</v>
      </c>
      <c r="AW321" s="221">
        <f>'2.a-LTH-MTH1'!AS$54</f>
        <v>3.9114940998180137E-2</v>
      </c>
      <c r="AX321" s="221">
        <f>'2.a-LTH-MTH1'!AT$54</f>
        <v>4.010096979140932E-2</v>
      </c>
      <c r="AY321" s="221">
        <f>'2.a-LTH-MTH1'!AU$54</f>
        <v>4.108497699818392E-2</v>
      </c>
      <c r="AZ321" s="221">
        <f>'2.a-LTH-MTH1'!AV$54</f>
        <v>4.1739861767179476E-2</v>
      </c>
      <c r="BA321" s="221">
        <f>'2.a-LTH-MTH1'!AW$54</f>
        <v>4.2393852648075492E-2</v>
      </c>
      <c r="BB321" s="221">
        <f>'2.a-LTH-MTH1'!AX$54</f>
        <v>4.2899429062957073E-2</v>
      </c>
      <c r="BC321" s="221">
        <f>'2.a-LTH-MTH1'!AY$54</f>
        <v>4.2899429062957073E-2</v>
      </c>
      <c r="BD321" s="221">
        <f>'2.a-LTH-MTH1'!AZ$54</f>
        <v>4.2899429062957073E-2</v>
      </c>
      <c r="BE321" s="221">
        <f>'2.a-LTH-MTH1'!BA$54</f>
        <v>4.2899429062957073E-2</v>
      </c>
      <c r="BF321" s="221">
        <f>'2.a-LTH-MTH1'!BB$54</f>
        <v>4.2899429062957073E-2</v>
      </c>
      <c r="BG321" s="221">
        <f>'2.a-LTH-MTH1'!BC$54</f>
        <v>4.289942906295708E-2</v>
      </c>
      <c r="BH321" s="221">
        <f>'2.a-LTH-MTH1'!BD$54</f>
        <v>4.2899429062957073E-2</v>
      </c>
    </row>
    <row r="322" spans="1:60" s="5" customFormat="1" ht="15">
      <c r="A322" s="4" t="s">
        <v>7</v>
      </c>
      <c r="B322" s="4" t="s">
        <v>92</v>
      </c>
      <c r="C322" s="4" t="s">
        <v>56</v>
      </c>
      <c r="D322" s="4"/>
      <c r="E322" s="4"/>
      <c r="F322" s="4" t="s">
        <v>11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>
        <v>129</v>
      </c>
      <c r="BH322" s="4">
        <v>8</v>
      </c>
    </row>
    <row r="323" spans="1:60" s="5" customFormat="1" ht="15">
      <c r="A323" s="4" t="s">
        <v>7</v>
      </c>
      <c r="B323" s="4" t="s">
        <v>92</v>
      </c>
      <c r="C323" s="4" t="s">
        <v>56</v>
      </c>
      <c r="D323" s="4"/>
      <c r="E323" s="4"/>
      <c r="F323" s="4" t="s">
        <v>52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>
        <v>1.52374202693125E-3</v>
      </c>
      <c r="BH323" s="6">
        <v>9.8216149190330604E-5</v>
      </c>
    </row>
    <row r="324" spans="1:60" s="8" customFormat="1" ht="15">
      <c r="A324" s="36" t="s">
        <v>7</v>
      </c>
      <c r="B324" s="36" t="s">
        <v>92</v>
      </c>
      <c r="C324" s="36" t="s">
        <v>56</v>
      </c>
      <c r="D324" s="16" t="s">
        <v>99</v>
      </c>
      <c r="E324" s="16" t="s">
        <v>99</v>
      </c>
      <c r="F324" s="7" t="s">
        <v>12</v>
      </c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19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219"/>
      <c r="BD324" s="219"/>
      <c r="BE324" s="219"/>
      <c r="BF324" s="219"/>
      <c r="BG324" s="221">
        <v>1</v>
      </c>
      <c r="BH324" s="221">
        <v>1</v>
      </c>
    </row>
    <row r="325" spans="1:60" s="8" customFormat="1" ht="15">
      <c r="A325" s="36" t="s">
        <v>7</v>
      </c>
      <c r="B325" s="36" t="s">
        <v>92</v>
      </c>
      <c r="C325" s="36" t="s">
        <v>56</v>
      </c>
      <c r="D325" s="16" t="s">
        <v>99</v>
      </c>
      <c r="E325" s="16" t="s">
        <v>99</v>
      </c>
      <c r="F325" s="7" t="s">
        <v>13</v>
      </c>
      <c r="G325" s="219"/>
      <c r="H325" s="219"/>
      <c r="I325" s="219"/>
      <c r="J325" s="219"/>
      <c r="K325" s="219"/>
      <c r="L325" s="219"/>
      <c r="M325" s="219"/>
      <c r="N325" s="219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19"/>
      <c r="Z325" s="219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21">
        <f>'3. Mecanical drive'!BC$61</f>
        <v>0.29199999999999998</v>
      </c>
      <c r="BH325" s="221">
        <f>'3. Mecanical drive'!BD$61</f>
        <v>0.29299999999999998</v>
      </c>
    </row>
    <row r="326" spans="1:60" s="8" customFormat="1" ht="15">
      <c r="A326" s="36" t="s">
        <v>7</v>
      </c>
      <c r="B326" s="36" t="s">
        <v>92</v>
      </c>
      <c r="C326" s="36" t="s">
        <v>56</v>
      </c>
      <c r="D326" s="16" t="s">
        <v>99</v>
      </c>
      <c r="E326" s="16" t="s">
        <v>99</v>
      </c>
      <c r="F326" s="7" t="s">
        <v>14</v>
      </c>
      <c r="G326" s="219"/>
      <c r="H326" s="219"/>
      <c r="I326" s="219"/>
      <c r="J326" s="219"/>
      <c r="K326" s="219"/>
      <c r="L326" s="219"/>
      <c r="M326" s="219"/>
      <c r="N326" s="219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19"/>
      <c r="Z326" s="219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19"/>
      <c r="AL326" s="219"/>
      <c r="AM326" s="219"/>
      <c r="AN326" s="219"/>
      <c r="AO326" s="219"/>
      <c r="AP326" s="219"/>
      <c r="AQ326" s="219"/>
      <c r="AR326" s="219"/>
      <c r="AS326" s="219"/>
      <c r="AT326" s="219"/>
      <c r="AU326" s="219"/>
      <c r="AV326" s="219"/>
      <c r="AW326" s="219"/>
      <c r="AX326" s="219"/>
      <c r="AY326" s="219"/>
      <c r="AZ326" s="219"/>
      <c r="BA326" s="219"/>
      <c r="BB326" s="219"/>
      <c r="BC326" s="219"/>
      <c r="BD326" s="219"/>
      <c r="BE326" s="219"/>
      <c r="BF326" s="219"/>
      <c r="BG326" s="221">
        <f>'3. Mecanical drive'!BC$67</f>
        <v>1</v>
      </c>
      <c r="BH326" s="221">
        <f>'3. Mecanical drive'!BD$67</f>
        <v>1</v>
      </c>
    </row>
    <row r="327" spans="1:60" s="5" customFormat="1" ht="15">
      <c r="A327" s="4" t="s">
        <v>7</v>
      </c>
      <c r="B327" s="4" t="s">
        <v>92</v>
      </c>
      <c r="C327" s="4" t="s">
        <v>21</v>
      </c>
      <c r="D327" s="4"/>
      <c r="E327" s="4"/>
      <c r="F327" s="4" t="s">
        <v>11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>
        <v>3</v>
      </c>
      <c r="S327" s="4">
        <v>5</v>
      </c>
      <c r="T327" s="4">
        <v>9</v>
      </c>
      <c r="U327" s="4">
        <v>10</v>
      </c>
      <c r="V327" s="4">
        <v>12</v>
      </c>
      <c r="W327" s="4">
        <v>16</v>
      </c>
      <c r="X327" s="4">
        <v>20</v>
      </c>
      <c r="Y327" s="4">
        <v>30</v>
      </c>
      <c r="Z327" s="4">
        <v>29</v>
      </c>
      <c r="AA327" s="4">
        <v>30</v>
      </c>
      <c r="AB327" s="4">
        <v>30</v>
      </c>
      <c r="AC327" s="4">
        <v>51</v>
      </c>
      <c r="AD327" s="4">
        <v>52</v>
      </c>
      <c r="AE327" s="4">
        <v>55</v>
      </c>
      <c r="AF327" s="4">
        <v>57</v>
      </c>
      <c r="AG327" s="4">
        <v>65</v>
      </c>
      <c r="AH327" s="4">
        <v>71</v>
      </c>
      <c r="AI327" s="4">
        <v>83</v>
      </c>
      <c r="AJ327" s="4">
        <v>122</v>
      </c>
      <c r="AK327" s="4">
        <v>162</v>
      </c>
      <c r="AL327" s="4">
        <v>237</v>
      </c>
      <c r="AM327" s="4">
        <v>275</v>
      </c>
      <c r="AN327" s="4">
        <v>306</v>
      </c>
      <c r="AO327" s="4">
        <v>294</v>
      </c>
      <c r="AP327" s="4">
        <v>277</v>
      </c>
      <c r="AQ327" s="4">
        <v>362</v>
      </c>
      <c r="AR327" s="4">
        <v>418</v>
      </c>
      <c r="AS327" s="4">
        <v>484</v>
      </c>
      <c r="AT327" s="4">
        <v>528</v>
      </c>
      <c r="AU327" s="4">
        <v>594</v>
      </c>
      <c r="AV327" s="4">
        <v>727</v>
      </c>
      <c r="AW327" s="4">
        <v>784</v>
      </c>
      <c r="AX327" s="4">
        <v>165</v>
      </c>
      <c r="AY327" s="4">
        <v>306</v>
      </c>
      <c r="AZ327" s="4">
        <v>691</v>
      </c>
      <c r="BA327" s="4">
        <v>854</v>
      </c>
      <c r="BB327" s="4">
        <v>766</v>
      </c>
      <c r="BC327" s="4">
        <v>833</v>
      </c>
      <c r="BD327" s="4">
        <v>897</v>
      </c>
      <c r="BE327" s="4">
        <v>1034</v>
      </c>
      <c r="BF327" s="4">
        <v>1752</v>
      </c>
      <c r="BG327" s="4">
        <v>1616</v>
      </c>
      <c r="BH327" s="4">
        <v>1496</v>
      </c>
    </row>
    <row r="328" spans="1:60" s="5" customFormat="1" ht="15">
      <c r="A328" s="4" t="s">
        <v>7</v>
      </c>
      <c r="B328" s="4" t="s">
        <v>92</v>
      </c>
      <c r="C328" s="4" t="s">
        <v>21</v>
      </c>
      <c r="D328" s="4"/>
      <c r="E328" s="4"/>
      <c r="F328" s="4" t="s">
        <v>52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6">
        <v>9.1491308325709103E-5</v>
      </c>
      <c r="S328" s="4">
        <v>1.47353530590593E-4</v>
      </c>
      <c r="T328" s="4">
        <v>2.3351149395464701E-4</v>
      </c>
      <c r="U328" s="4">
        <v>2.4970659475116697E-4</v>
      </c>
      <c r="V328" s="4">
        <v>2.9861145672622298E-4</v>
      </c>
      <c r="W328" s="4">
        <v>3.6896965224610302E-4</v>
      </c>
      <c r="X328" s="4">
        <v>4.4701727721776401E-4</v>
      </c>
      <c r="Y328" s="4">
        <v>6.4792017623428798E-4</v>
      </c>
      <c r="Z328" s="4">
        <v>5.8896403257580401E-4</v>
      </c>
      <c r="AA328" s="4">
        <v>6.2350618310298201E-4</v>
      </c>
      <c r="AB328" s="4">
        <v>6.4745872450631297E-4</v>
      </c>
      <c r="AC328" s="4">
        <v>1.1262007287181201E-3</v>
      </c>
      <c r="AD328" s="4">
        <v>1.1185922946199999E-3</v>
      </c>
      <c r="AE328" s="4">
        <v>1.1746113104390899E-3</v>
      </c>
      <c r="AF328" s="4">
        <v>1.20128980589686E-3</v>
      </c>
      <c r="AG328" s="4">
        <v>1.36689588459193E-3</v>
      </c>
      <c r="AH328" s="4">
        <v>1.44558688791612E-3</v>
      </c>
      <c r="AI328" s="4">
        <v>1.5261561092212901E-3</v>
      </c>
      <c r="AJ328" s="4">
        <v>2.0891484151583099E-3</v>
      </c>
      <c r="AK328" s="4">
        <v>2.6727380716689798E-3</v>
      </c>
      <c r="AL328" s="4">
        <v>3.7533851733367101E-3</v>
      </c>
      <c r="AM328" s="4">
        <v>4.3068345549082303E-3</v>
      </c>
      <c r="AN328" s="4">
        <v>4.9087234110815198E-3</v>
      </c>
      <c r="AO328" s="4">
        <v>4.4740005782721798E-3</v>
      </c>
      <c r="AP328" s="4">
        <v>4.0221873729453404E-3</v>
      </c>
      <c r="AQ328" s="4">
        <v>5.2240421386824396E-3</v>
      </c>
      <c r="AR328" s="4">
        <v>5.7085108707527598E-3</v>
      </c>
      <c r="AS328" s="4">
        <v>6.2138116085298702E-3</v>
      </c>
      <c r="AT328" s="4">
        <v>6.5932419270248004E-3</v>
      </c>
      <c r="AU328" s="4">
        <v>6.94801852804941E-3</v>
      </c>
      <c r="AV328" s="4">
        <v>8.1143826595530908E-3</v>
      </c>
      <c r="AW328" s="4">
        <v>8.6228704039770804E-3</v>
      </c>
      <c r="AX328" s="4">
        <v>1.71840989804101E-3</v>
      </c>
      <c r="AY328" s="4">
        <v>3.0789974140446601E-3</v>
      </c>
      <c r="AZ328" s="4">
        <v>6.7707925060750997E-3</v>
      </c>
      <c r="BA328" s="4">
        <v>8.59587317564167E-3</v>
      </c>
      <c r="BB328" s="4">
        <v>7.5288474769515104E-3</v>
      </c>
      <c r="BC328" s="4">
        <v>8.5006071862275892E-3</v>
      </c>
      <c r="BD328" s="4">
        <v>9.8641887062187305E-3</v>
      </c>
      <c r="BE328" s="4">
        <v>1.12101303150545E-2</v>
      </c>
      <c r="BF328" s="4">
        <v>1.9721734431986999E-2</v>
      </c>
      <c r="BG328" s="4">
        <v>1.9088117174580699E-2</v>
      </c>
      <c r="BH328" s="4">
        <v>1.83664198985918E-2</v>
      </c>
    </row>
    <row r="329" spans="1:60" s="8" customFormat="1" ht="15">
      <c r="A329" s="36" t="s">
        <v>7</v>
      </c>
      <c r="B329" s="36" t="s">
        <v>92</v>
      </c>
      <c r="C329" s="36" t="s">
        <v>21</v>
      </c>
      <c r="D329" s="7" t="s">
        <v>140</v>
      </c>
      <c r="E329" s="7" t="s">
        <v>140</v>
      </c>
      <c r="F329" s="7" t="s">
        <v>12</v>
      </c>
      <c r="G329" s="219"/>
      <c r="H329" s="219"/>
      <c r="I329" s="219"/>
      <c r="J329" s="219"/>
      <c r="K329" s="219"/>
      <c r="L329" s="219"/>
      <c r="M329" s="219"/>
      <c r="N329" s="219"/>
      <c r="O329" s="219"/>
      <c r="P329" s="219"/>
      <c r="Q329" s="219"/>
      <c r="R329" s="221">
        <v>1</v>
      </c>
      <c r="S329" s="221">
        <v>1</v>
      </c>
      <c r="T329" s="221">
        <v>1</v>
      </c>
      <c r="U329" s="221">
        <v>1</v>
      </c>
      <c r="V329" s="221">
        <v>1</v>
      </c>
      <c r="W329" s="221">
        <v>1</v>
      </c>
      <c r="X329" s="221">
        <v>1</v>
      </c>
      <c r="Y329" s="221">
        <v>1</v>
      </c>
      <c r="Z329" s="221">
        <v>1</v>
      </c>
      <c r="AA329" s="221">
        <v>1</v>
      </c>
      <c r="AB329" s="221">
        <v>1</v>
      </c>
      <c r="AC329" s="221">
        <v>1</v>
      </c>
      <c r="AD329" s="221">
        <v>1</v>
      </c>
      <c r="AE329" s="221">
        <v>1</v>
      </c>
      <c r="AF329" s="221">
        <v>1</v>
      </c>
      <c r="AG329" s="221">
        <v>1</v>
      </c>
      <c r="AH329" s="221">
        <v>1</v>
      </c>
      <c r="AI329" s="221">
        <v>1</v>
      </c>
      <c r="AJ329" s="221">
        <v>1</v>
      </c>
      <c r="AK329" s="221">
        <v>1</v>
      </c>
      <c r="AL329" s="221">
        <v>1</v>
      </c>
      <c r="AM329" s="221">
        <v>1</v>
      </c>
      <c r="AN329" s="221">
        <v>1</v>
      </c>
      <c r="AO329" s="221">
        <v>1</v>
      </c>
      <c r="AP329" s="221">
        <v>1</v>
      </c>
      <c r="AQ329" s="221">
        <v>1</v>
      </c>
      <c r="AR329" s="221">
        <v>1</v>
      </c>
      <c r="AS329" s="221">
        <v>1</v>
      </c>
      <c r="AT329" s="221">
        <v>1</v>
      </c>
      <c r="AU329" s="221">
        <v>1</v>
      </c>
      <c r="AV329" s="221">
        <v>1</v>
      </c>
      <c r="AW329" s="221">
        <v>1</v>
      </c>
      <c r="AX329" s="221">
        <v>1</v>
      </c>
      <c r="AY329" s="221">
        <v>1</v>
      </c>
      <c r="AZ329" s="221">
        <v>1</v>
      </c>
      <c r="BA329" s="221">
        <v>1</v>
      </c>
      <c r="BB329" s="221">
        <v>1</v>
      </c>
      <c r="BC329" s="221">
        <v>1</v>
      </c>
      <c r="BD329" s="221">
        <v>1</v>
      </c>
      <c r="BE329" s="221">
        <v>1</v>
      </c>
      <c r="BF329" s="221">
        <v>1</v>
      </c>
      <c r="BG329" s="221">
        <v>1</v>
      </c>
      <c r="BH329" s="221">
        <v>1</v>
      </c>
    </row>
    <row r="330" spans="1:60" s="8" customFormat="1" ht="15">
      <c r="A330" s="36" t="s">
        <v>7</v>
      </c>
      <c r="B330" s="36" t="s">
        <v>92</v>
      </c>
      <c r="C330" s="36" t="s">
        <v>21</v>
      </c>
      <c r="D330" s="7" t="s">
        <v>140</v>
      </c>
      <c r="E330" s="7" t="s">
        <v>140</v>
      </c>
      <c r="F330" s="7" t="s">
        <v>13</v>
      </c>
      <c r="G330" s="219"/>
      <c r="H330" s="219"/>
      <c r="I330" s="219"/>
      <c r="J330" s="219"/>
      <c r="K330" s="219"/>
      <c r="L330" s="219"/>
      <c r="M330" s="219"/>
      <c r="N330" s="219"/>
      <c r="O330" s="219"/>
      <c r="P330" s="219"/>
      <c r="Q330" s="219"/>
      <c r="R330" s="221">
        <f>'2.a-LTH-MTH1'!N$53</f>
        <v>0.48599999999999999</v>
      </c>
      <c r="S330" s="221">
        <f>'2.a-LTH-MTH1'!O$53</f>
        <v>0.49299999999999999</v>
      </c>
      <c r="T330" s="221">
        <f>'2.a-LTH-MTH1'!P$53</f>
        <v>0.501</v>
      </c>
      <c r="U330" s="221">
        <f>'2.a-LTH-MTH1'!Q$53</f>
        <v>0.50900000000000001</v>
      </c>
      <c r="V330" s="221">
        <f>'2.a-LTH-MTH1'!R$53</f>
        <v>0.51700000000000002</v>
      </c>
      <c r="W330" s="221">
        <f>'2.a-LTH-MTH1'!S$53</f>
        <v>0.52500000000000002</v>
      </c>
      <c r="X330" s="221">
        <f>'2.a-LTH-MTH1'!T$53</f>
        <v>0.53299999999999992</v>
      </c>
      <c r="Y330" s="221">
        <f>'2.a-LTH-MTH1'!U$53</f>
        <v>0.54100000000000004</v>
      </c>
      <c r="Z330" s="221">
        <f>'2.a-LTH-MTH1'!V$53</f>
        <v>0.55000000000000004</v>
      </c>
      <c r="AA330" s="221">
        <f>'2.a-LTH-MTH1'!W$53</f>
        <v>0.55799999999999994</v>
      </c>
      <c r="AB330" s="221">
        <f>'2.a-LTH-MTH1'!X$53</f>
        <v>0.56700000000000006</v>
      </c>
      <c r="AC330" s="221">
        <f>'2.a-LTH-MTH1'!Y$53</f>
        <v>0.57600000000000007</v>
      </c>
      <c r="AD330" s="221">
        <f>'2.a-LTH-MTH1'!Z$53</f>
        <v>0.58499999999999996</v>
      </c>
      <c r="AE330" s="221">
        <f>'2.a-LTH-MTH1'!AA$53</f>
        <v>0.59399999999999997</v>
      </c>
      <c r="AF330" s="221">
        <f>'2.a-LTH-MTH1'!AB$53</f>
        <v>0.60299999999999998</v>
      </c>
      <c r="AG330" s="221">
        <f>'2.a-LTH-MTH1'!AC$53</f>
        <v>0.61199999999999999</v>
      </c>
      <c r="AH330" s="221">
        <f>'2.a-LTH-MTH1'!AD$53</f>
        <v>0.621</v>
      </c>
      <c r="AI330" s="221">
        <f>'2.a-LTH-MTH1'!AE$53</f>
        <v>0.63100000000000001</v>
      </c>
      <c r="AJ330" s="221">
        <f>'2.a-LTH-MTH1'!AF$53</f>
        <v>0.64</v>
      </c>
      <c r="AK330" s="221">
        <f>'2.a-LTH-MTH1'!AG$53</f>
        <v>0.65</v>
      </c>
      <c r="AL330" s="221">
        <f>'2.a-LTH-MTH1'!AH$53</f>
        <v>0.66</v>
      </c>
      <c r="AM330" s="221">
        <f>'2.a-LTH-MTH1'!AI$53</f>
        <v>0.67</v>
      </c>
      <c r="AN330" s="221">
        <f>'2.a-LTH-MTH1'!AJ$53</f>
        <v>0.68</v>
      </c>
      <c r="AO330" s="221">
        <f>'2.a-LTH-MTH1'!AK$53</f>
        <v>0.69</v>
      </c>
      <c r="AP330" s="221">
        <f>'2.a-LTH-MTH1'!AL$53</f>
        <v>0.7</v>
      </c>
      <c r="AQ330" s="221">
        <f>'2.a-LTH-MTH1'!AM$53</f>
        <v>0.71099999999999997</v>
      </c>
      <c r="AR330" s="221">
        <f>'2.a-LTH-MTH1'!AN$53</f>
        <v>0.72099999999999997</v>
      </c>
      <c r="AS330" s="221">
        <f>'2.a-LTH-MTH1'!AO$53</f>
        <v>0.73199999999999998</v>
      </c>
      <c r="AT330" s="221">
        <f>'2.a-LTH-MTH1'!AP$53</f>
        <v>0.74199999999999999</v>
      </c>
      <c r="AU330" s="221">
        <f>'2.a-LTH-MTH1'!AQ$53</f>
        <v>0.753</v>
      </c>
      <c r="AV330" s="221">
        <f>'2.a-LTH-MTH1'!AR$53</f>
        <v>0.76400000000000001</v>
      </c>
      <c r="AW330" s="221">
        <f>'2.a-LTH-MTH1'!AS$53</f>
        <v>0.77500000000000002</v>
      </c>
      <c r="AX330" s="221">
        <f>'2.a-LTH-MTH1'!AT$53</f>
        <v>0.78599999999999992</v>
      </c>
      <c r="AY330" s="221">
        <f>'2.a-LTH-MTH1'!AU$53</f>
        <v>0.79799999999999993</v>
      </c>
      <c r="AZ330" s="221">
        <f>'2.a-LTH-MTH1'!AV$53</f>
        <v>0.80900000000000005</v>
      </c>
      <c r="BA330" s="221">
        <f>'2.a-LTH-MTH1'!AW$53</f>
        <v>0.82099999999999995</v>
      </c>
      <c r="BB330" s="221">
        <f>'2.a-LTH-MTH1'!AX$53</f>
        <v>0.83200000000000007</v>
      </c>
      <c r="BC330" s="221">
        <f>'2.a-LTH-MTH1'!AY$53</f>
        <v>0.84400000000000008</v>
      </c>
      <c r="BD330" s="221">
        <f>'2.a-LTH-MTH1'!AZ$53</f>
        <v>0.85599999999999998</v>
      </c>
      <c r="BE330" s="221">
        <f>'2.a-LTH-MTH1'!BA$53</f>
        <v>0.86799999999999999</v>
      </c>
      <c r="BF330" s="221">
        <f>'2.a-LTH-MTH1'!BB$53</f>
        <v>0.875</v>
      </c>
      <c r="BG330" s="221">
        <f>'2.a-LTH-MTH1'!BC$53</f>
        <v>0.88</v>
      </c>
      <c r="BH330" s="221">
        <f>'2.a-LTH-MTH1'!BD$53</f>
        <v>0.88500000000000001</v>
      </c>
    </row>
    <row r="331" spans="1:60" s="8" customFormat="1" ht="15">
      <c r="A331" s="36" t="s">
        <v>7</v>
      </c>
      <c r="B331" s="36" t="s">
        <v>92</v>
      </c>
      <c r="C331" s="36" t="s">
        <v>21</v>
      </c>
      <c r="D331" s="7" t="s">
        <v>140</v>
      </c>
      <c r="E331" s="7" t="s">
        <v>140</v>
      </c>
      <c r="F331" s="7" t="s">
        <v>14</v>
      </c>
      <c r="G331" s="219"/>
      <c r="H331" s="219"/>
      <c r="I331" s="219"/>
      <c r="J331" s="219"/>
      <c r="K331" s="219"/>
      <c r="L331" s="219"/>
      <c r="M331" s="219"/>
      <c r="N331" s="219"/>
      <c r="O331" s="219"/>
      <c r="P331" s="219"/>
      <c r="Q331" s="219"/>
      <c r="R331" s="221">
        <f>'2.a-LTH-MTH1'!N$54</f>
        <v>1.8654090298034554E-2</v>
      </c>
      <c r="S331" s="221">
        <f>'2.a-LTH-MTH1'!O$54</f>
        <v>2.1234688711341487E-2</v>
      </c>
      <c r="T331" s="221">
        <f>'2.a-LTH-MTH1'!P$54</f>
        <v>2.2983799801214233E-2</v>
      </c>
      <c r="U331" s="221">
        <f>'2.a-LTH-MTH1'!Q$54</f>
        <v>2.1317259260411725E-2</v>
      </c>
      <c r="V331" s="221">
        <f>'2.a-LTH-MTH1'!R$54</f>
        <v>2.0403765143522157E-2</v>
      </c>
      <c r="W331" s="221">
        <f>'2.a-LTH-MTH1'!S$54</f>
        <v>2.3038703810786321E-2</v>
      </c>
      <c r="X331" s="221">
        <f>'2.a-LTH-MTH1'!T$54</f>
        <v>2.2151409719763593E-2</v>
      </c>
      <c r="Y331" s="221">
        <f>'2.a-LTH-MTH1'!U$54</f>
        <v>2.5853710483162651E-2</v>
      </c>
      <c r="Z331" s="221">
        <f>'2.a-LTH-MTH1'!V$54</f>
        <v>2.6951412165392319E-2</v>
      </c>
      <c r="AA331" s="221">
        <f>'2.a-LTH-MTH1'!W$54</f>
        <v>2.9939042873679437E-2</v>
      </c>
      <c r="AB331" s="221">
        <f>'2.a-LTH-MTH1'!X$54</f>
        <v>2.7528940120028933E-2</v>
      </c>
      <c r="AC331" s="221">
        <f>'2.a-LTH-MTH1'!Y$54</f>
        <v>2.7992750013754231E-2</v>
      </c>
      <c r="AD331" s="221">
        <f>'2.a-LTH-MTH1'!Z$54</f>
        <v>2.9177072971760535E-2</v>
      </c>
      <c r="AE331" s="221">
        <f>'2.a-LTH-MTH1'!AA$54</f>
        <v>3.1735415931031463E-2</v>
      </c>
      <c r="AF331" s="221">
        <f>'2.a-LTH-MTH1'!AB$54</f>
        <v>3.0369264353385494E-2</v>
      </c>
      <c r="AG331" s="221">
        <f>'2.a-LTH-MTH1'!AC$54</f>
        <v>3.0523663389645631E-2</v>
      </c>
      <c r="AH331" s="221">
        <f>'2.a-LTH-MTH1'!AD$54</f>
        <v>3.3809818544762615E-2</v>
      </c>
      <c r="AI331" s="221">
        <f>'2.a-LTH-MTH1'!AE$54</f>
        <v>3.5512344771098325E-2</v>
      </c>
      <c r="AJ331" s="221">
        <f>'2.a-LTH-MTH1'!AF$54</f>
        <v>3.4529586206980989E-2</v>
      </c>
      <c r="AK331" s="221">
        <f>'2.a-LTH-MTH1'!AG$54</f>
        <v>3.5128961339180531E-2</v>
      </c>
      <c r="AL331" s="221">
        <f>'2.a-LTH-MTH1'!AH$54</f>
        <v>3.4638822791516866E-2</v>
      </c>
      <c r="AM331" s="221">
        <f>'2.a-LTH-MTH1'!AI$54</f>
        <v>3.7458017272223976E-2</v>
      </c>
      <c r="AN331" s="221">
        <f>'2.a-LTH-MTH1'!AJ$54</f>
        <v>3.4986994845386477E-2</v>
      </c>
      <c r="AO331" s="221">
        <f>'2.a-LTH-MTH1'!AK$54</f>
        <v>3.6622028595351686E-2</v>
      </c>
      <c r="AP331" s="221">
        <f>'2.a-LTH-MTH1'!AL$54</f>
        <v>3.7928027776264361E-2</v>
      </c>
      <c r="AQ331" s="221">
        <f>'2.a-LTH-MTH1'!AM$54</f>
        <v>3.5713918445890225E-2</v>
      </c>
      <c r="AR331" s="221">
        <f>'2.a-LTH-MTH1'!AN$54</f>
        <v>3.4520117875336154E-2</v>
      </c>
      <c r="AS331" s="221">
        <f>'2.a-LTH-MTH1'!AO$54</f>
        <v>3.3728068948862377E-2</v>
      </c>
      <c r="AT331" s="221">
        <f>'2.a-LTH-MTH1'!AP$54</f>
        <v>3.5482105236358641E-2</v>
      </c>
      <c r="AU331" s="221">
        <f>'2.a-LTH-MTH1'!AQ$54</f>
        <v>3.6806310343293402E-2</v>
      </c>
      <c r="AV331" s="221">
        <f>'2.a-LTH-MTH1'!AR$54</f>
        <v>3.81268843822401E-2</v>
      </c>
      <c r="AW331" s="221">
        <f>'2.a-LTH-MTH1'!AS$54</f>
        <v>3.9114940998180137E-2</v>
      </c>
      <c r="AX331" s="221">
        <f>'2.a-LTH-MTH1'!AT$54</f>
        <v>4.010096979140932E-2</v>
      </c>
      <c r="AY331" s="221">
        <f>'2.a-LTH-MTH1'!AU$54</f>
        <v>4.108497699818392E-2</v>
      </c>
      <c r="AZ331" s="221">
        <f>'2.a-LTH-MTH1'!AV$54</f>
        <v>4.1739861767179476E-2</v>
      </c>
      <c r="BA331" s="221">
        <f>'2.a-LTH-MTH1'!AW$54</f>
        <v>4.2393852648075492E-2</v>
      </c>
      <c r="BB331" s="221">
        <f>'2.a-LTH-MTH1'!AX$54</f>
        <v>4.2899429062957073E-2</v>
      </c>
      <c r="BC331" s="221">
        <f>'2.a-LTH-MTH1'!AY$54</f>
        <v>4.2899429062957073E-2</v>
      </c>
      <c r="BD331" s="221">
        <f>'2.a-LTH-MTH1'!AZ$54</f>
        <v>4.2899429062957073E-2</v>
      </c>
      <c r="BE331" s="221">
        <f>'2.a-LTH-MTH1'!BA$54</f>
        <v>4.2899429062957073E-2</v>
      </c>
      <c r="BF331" s="221">
        <f>'2.a-LTH-MTH1'!BB$54</f>
        <v>4.2899429062957073E-2</v>
      </c>
      <c r="BG331" s="221">
        <f>'2.a-LTH-MTH1'!BC$54</f>
        <v>4.289942906295708E-2</v>
      </c>
      <c r="BH331" s="221">
        <f>'2.a-LTH-MTH1'!BD$54</f>
        <v>4.2899429062957073E-2</v>
      </c>
    </row>
    <row r="332" spans="1:60" s="5" customFormat="1" ht="15">
      <c r="A332" s="4" t="s">
        <v>7</v>
      </c>
      <c r="B332" s="4" t="s">
        <v>92</v>
      </c>
      <c r="C332" s="4" t="s">
        <v>22</v>
      </c>
      <c r="D332" s="4"/>
      <c r="E332" s="4"/>
      <c r="F332" s="4" t="s">
        <v>11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>
        <v>3</v>
      </c>
      <c r="AD332" s="4">
        <v>9</v>
      </c>
      <c r="AE332" s="4">
        <v>14</v>
      </c>
      <c r="AF332" s="4">
        <v>19</v>
      </c>
      <c r="AG332" s="4">
        <v>21</v>
      </c>
      <c r="AH332" s="4">
        <v>14</v>
      </c>
      <c r="AI332" s="4">
        <v>19</v>
      </c>
      <c r="AJ332" s="4">
        <v>19</v>
      </c>
      <c r="AK332" s="4">
        <v>16</v>
      </c>
      <c r="AL332" s="4">
        <v>44</v>
      </c>
      <c r="AM332" s="4">
        <v>60</v>
      </c>
      <c r="AN332" s="4">
        <v>20</v>
      </c>
      <c r="AO332" s="4">
        <v>11</v>
      </c>
      <c r="AP332" s="4">
        <v>11</v>
      </c>
      <c r="AQ332" s="4">
        <v>11</v>
      </c>
      <c r="AR332" s="4">
        <v>11</v>
      </c>
      <c r="AS332" s="4">
        <v>11</v>
      </c>
      <c r="AT332" s="4">
        <v>9</v>
      </c>
      <c r="AU332" s="4">
        <v>20</v>
      </c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</row>
    <row r="333" spans="1:60" s="5" customFormat="1" ht="15">
      <c r="A333" s="4" t="s">
        <v>7</v>
      </c>
      <c r="B333" s="4" t="s">
        <v>92</v>
      </c>
      <c r="C333" s="4" t="s">
        <v>22</v>
      </c>
      <c r="D333" s="4"/>
      <c r="E333" s="4"/>
      <c r="F333" s="4" t="s">
        <v>52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6">
        <v>6.6247101689301095E-5</v>
      </c>
      <c r="AD333" s="4">
        <v>1.9360251253038499E-4</v>
      </c>
      <c r="AE333" s="4">
        <v>2.9899196992995002E-4</v>
      </c>
      <c r="AF333" s="4">
        <v>4.0042993529895298E-4</v>
      </c>
      <c r="AG333" s="4">
        <v>4.4161251656046901E-4</v>
      </c>
      <c r="AH333" s="4">
        <v>2.8504530184261399E-4</v>
      </c>
      <c r="AI333" s="4">
        <v>3.4936103705065699E-4</v>
      </c>
      <c r="AJ333" s="4">
        <v>3.25359179409901E-4</v>
      </c>
      <c r="AK333" s="4">
        <v>2.6397413053520801E-4</v>
      </c>
      <c r="AL333" s="4">
        <v>6.9683100264478996E-4</v>
      </c>
      <c r="AM333" s="4">
        <v>9.3967299379815804E-4</v>
      </c>
      <c r="AN333" s="4">
        <v>3.2083159549552398E-4</v>
      </c>
      <c r="AO333" s="4">
        <v>1.6739457945916299E-4</v>
      </c>
      <c r="AP333" s="4">
        <v>1.5972585235523001E-4</v>
      </c>
      <c r="AQ333" s="4">
        <v>1.5874161194891399E-4</v>
      </c>
      <c r="AR333" s="4">
        <v>1.5022397028296701E-4</v>
      </c>
      <c r="AS333" s="4">
        <v>1.41222991102952E-4</v>
      </c>
      <c r="AT333" s="4">
        <v>1.12384805574286E-4</v>
      </c>
      <c r="AU333" s="4">
        <v>2.3394001777944101E-4</v>
      </c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</row>
    <row r="334" spans="1:60" s="8" customFormat="1" ht="15">
      <c r="A334" s="36" t="s">
        <v>7</v>
      </c>
      <c r="B334" s="36" t="s">
        <v>92</v>
      </c>
      <c r="C334" s="36" t="s">
        <v>22</v>
      </c>
      <c r="D334" s="7" t="s">
        <v>140</v>
      </c>
      <c r="E334" s="7" t="s">
        <v>140</v>
      </c>
      <c r="F334" s="7" t="s">
        <v>12</v>
      </c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19"/>
      <c r="Z334" s="219"/>
      <c r="AA334" s="219"/>
      <c r="AB334" s="219"/>
      <c r="AC334" s="221">
        <v>1</v>
      </c>
      <c r="AD334" s="221">
        <v>1</v>
      </c>
      <c r="AE334" s="221">
        <v>1</v>
      </c>
      <c r="AF334" s="221">
        <v>1</v>
      </c>
      <c r="AG334" s="221">
        <v>1</v>
      </c>
      <c r="AH334" s="221">
        <v>1</v>
      </c>
      <c r="AI334" s="221">
        <v>1</v>
      </c>
      <c r="AJ334" s="221">
        <v>1</v>
      </c>
      <c r="AK334" s="221">
        <v>1</v>
      </c>
      <c r="AL334" s="221">
        <v>1</v>
      </c>
      <c r="AM334" s="221">
        <v>1</v>
      </c>
      <c r="AN334" s="221">
        <v>1</v>
      </c>
      <c r="AO334" s="221">
        <v>1</v>
      </c>
      <c r="AP334" s="221">
        <v>1</v>
      </c>
      <c r="AQ334" s="221">
        <v>1</v>
      </c>
      <c r="AR334" s="221">
        <v>1</v>
      </c>
      <c r="AS334" s="221">
        <v>1</v>
      </c>
      <c r="AT334" s="221">
        <v>1</v>
      </c>
      <c r="AU334" s="221">
        <v>1</v>
      </c>
      <c r="AV334" s="219"/>
      <c r="AW334" s="219"/>
      <c r="AX334" s="219"/>
      <c r="AY334" s="219"/>
      <c r="AZ334" s="219"/>
      <c r="BA334" s="219"/>
      <c r="BB334" s="219"/>
      <c r="BC334" s="219"/>
      <c r="BD334" s="219"/>
      <c r="BE334" s="219"/>
      <c r="BF334" s="219"/>
      <c r="BG334" s="219"/>
      <c r="BH334" s="219"/>
    </row>
    <row r="335" spans="1:60" s="8" customFormat="1" ht="15">
      <c r="A335" s="36" t="s">
        <v>7</v>
      </c>
      <c r="B335" s="36" t="s">
        <v>92</v>
      </c>
      <c r="C335" s="36" t="s">
        <v>22</v>
      </c>
      <c r="D335" s="7" t="s">
        <v>140</v>
      </c>
      <c r="E335" s="7" t="s">
        <v>140</v>
      </c>
      <c r="F335" s="7" t="s">
        <v>13</v>
      </c>
      <c r="G335" s="219"/>
      <c r="H335" s="219"/>
      <c r="I335" s="219"/>
      <c r="J335" s="219"/>
      <c r="K335" s="219"/>
      <c r="L335" s="219"/>
      <c r="M335" s="219"/>
      <c r="N335" s="219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19"/>
      <c r="Z335" s="219"/>
      <c r="AA335" s="219"/>
      <c r="AB335" s="219"/>
      <c r="AC335" s="221">
        <f>'2.a-LTH-MTH1'!Y$53</f>
        <v>0.57600000000000007</v>
      </c>
      <c r="AD335" s="221">
        <f>'2.a-LTH-MTH1'!Z$53</f>
        <v>0.58499999999999996</v>
      </c>
      <c r="AE335" s="221">
        <f>'2.a-LTH-MTH1'!AA$53</f>
        <v>0.59399999999999997</v>
      </c>
      <c r="AF335" s="221">
        <f>'2.a-LTH-MTH1'!AB$53</f>
        <v>0.60299999999999998</v>
      </c>
      <c r="AG335" s="221">
        <f>'2.a-LTH-MTH1'!AC$53</f>
        <v>0.61199999999999999</v>
      </c>
      <c r="AH335" s="221">
        <f>'2.a-LTH-MTH1'!AD$53</f>
        <v>0.621</v>
      </c>
      <c r="AI335" s="221">
        <f>'2.a-LTH-MTH1'!AE$53</f>
        <v>0.63100000000000001</v>
      </c>
      <c r="AJ335" s="221">
        <f>'2.a-LTH-MTH1'!AF$53</f>
        <v>0.64</v>
      </c>
      <c r="AK335" s="221">
        <f>'2.a-LTH-MTH1'!AG$53</f>
        <v>0.65</v>
      </c>
      <c r="AL335" s="221">
        <f>'2.a-LTH-MTH1'!AH$53</f>
        <v>0.66</v>
      </c>
      <c r="AM335" s="221">
        <f>'2.a-LTH-MTH1'!AI$53</f>
        <v>0.67</v>
      </c>
      <c r="AN335" s="221">
        <f>'2.a-LTH-MTH1'!AJ$53</f>
        <v>0.68</v>
      </c>
      <c r="AO335" s="221">
        <f>'2.a-LTH-MTH1'!AK$53</f>
        <v>0.69</v>
      </c>
      <c r="AP335" s="221">
        <f>'2.a-LTH-MTH1'!AL$53</f>
        <v>0.7</v>
      </c>
      <c r="AQ335" s="221">
        <f>'2.a-LTH-MTH1'!AM$53</f>
        <v>0.71099999999999997</v>
      </c>
      <c r="AR335" s="221">
        <f>'2.a-LTH-MTH1'!AN$53</f>
        <v>0.72099999999999997</v>
      </c>
      <c r="AS335" s="221">
        <f>'2.a-LTH-MTH1'!AO$53</f>
        <v>0.73199999999999998</v>
      </c>
      <c r="AT335" s="221">
        <f>'2.a-LTH-MTH1'!AP$53</f>
        <v>0.74199999999999999</v>
      </c>
      <c r="AU335" s="221">
        <f>'2.a-LTH-MTH1'!AQ$53</f>
        <v>0.753</v>
      </c>
      <c r="AV335" s="219"/>
      <c r="AW335" s="219"/>
      <c r="AX335" s="219"/>
      <c r="AY335" s="219"/>
      <c r="AZ335" s="219"/>
      <c r="BA335" s="219"/>
      <c r="BB335" s="219"/>
      <c r="BC335" s="219"/>
      <c r="BD335" s="219"/>
      <c r="BE335" s="219"/>
      <c r="BF335" s="219"/>
      <c r="BG335" s="219"/>
      <c r="BH335" s="219"/>
    </row>
    <row r="336" spans="1:60" s="8" customFormat="1" ht="15">
      <c r="A336" s="36" t="s">
        <v>7</v>
      </c>
      <c r="B336" s="36" t="s">
        <v>92</v>
      </c>
      <c r="C336" s="36" t="s">
        <v>22</v>
      </c>
      <c r="D336" s="7" t="s">
        <v>140</v>
      </c>
      <c r="E336" s="7" t="s">
        <v>140</v>
      </c>
      <c r="F336" s="7" t="s">
        <v>14</v>
      </c>
      <c r="G336" s="219"/>
      <c r="H336" s="219"/>
      <c r="I336" s="219"/>
      <c r="J336" s="219"/>
      <c r="K336" s="219"/>
      <c r="L336" s="219"/>
      <c r="M336" s="219"/>
      <c r="N336" s="219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19"/>
      <c r="Z336" s="219"/>
      <c r="AA336" s="219"/>
      <c r="AB336" s="219"/>
      <c r="AC336" s="221">
        <f>'2.a-LTH-MTH1'!Y$54</f>
        <v>2.7992750013754231E-2</v>
      </c>
      <c r="AD336" s="221">
        <f>'2.a-LTH-MTH1'!Z$54</f>
        <v>2.9177072971760535E-2</v>
      </c>
      <c r="AE336" s="221">
        <f>'2.a-LTH-MTH1'!AA$54</f>
        <v>3.1735415931031463E-2</v>
      </c>
      <c r="AF336" s="221">
        <f>'2.a-LTH-MTH1'!AB$54</f>
        <v>3.0369264353385494E-2</v>
      </c>
      <c r="AG336" s="221">
        <f>'2.a-LTH-MTH1'!AC$54</f>
        <v>3.0523663389645631E-2</v>
      </c>
      <c r="AH336" s="221">
        <f>'2.a-LTH-MTH1'!AD$54</f>
        <v>3.3809818544762615E-2</v>
      </c>
      <c r="AI336" s="221">
        <f>'2.a-LTH-MTH1'!AE$54</f>
        <v>3.5512344771098325E-2</v>
      </c>
      <c r="AJ336" s="221">
        <f>'2.a-LTH-MTH1'!AF$54</f>
        <v>3.4529586206980989E-2</v>
      </c>
      <c r="AK336" s="221">
        <f>'2.a-LTH-MTH1'!AG$54</f>
        <v>3.5128961339180531E-2</v>
      </c>
      <c r="AL336" s="221">
        <f>'2.a-LTH-MTH1'!AH$54</f>
        <v>3.4638822791516866E-2</v>
      </c>
      <c r="AM336" s="221">
        <f>'2.a-LTH-MTH1'!AI$54</f>
        <v>3.7458017272223976E-2</v>
      </c>
      <c r="AN336" s="221">
        <f>'2.a-LTH-MTH1'!AJ$54</f>
        <v>3.4986994845386477E-2</v>
      </c>
      <c r="AO336" s="221">
        <f>'2.a-LTH-MTH1'!AK$54</f>
        <v>3.6622028595351686E-2</v>
      </c>
      <c r="AP336" s="221">
        <f>'2.a-LTH-MTH1'!AL$54</f>
        <v>3.7928027776264361E-2</v>
      </c>
      <c r="AQ336" s="221">
        <f>'2.a-LTH-MTH1'!AM$54</f>
        <v>3.5713918445890225E-2</v>
      </c>
      <c r="AR336" s="221">
        <f>'2.a-LTH-MTH1'!AN$54</f>
        <v>3.4520117875336154E-2</v>
      </c>
      <c r="AS336" s="221">
        <f>'2.a-LTH-MTH1'!AO$54</f>
        <v>3.3728068948862377E-2</v>
      </c>
      <c r="AT336" s="221">
        <f>'2.a-LTH-MTH1'!AP$54</f>
        <v>3.5482105236358641E-2</v>
      </c>
      <c r="AU336" s="221">
        <f>'2.a-LTH-MTH1'!AQ$54</f>
        <v>3.6806310343293402E-2</v>
      </c>
      <c r="AV336" s="219"/>
      <c r="AW336" s="219"/>
      <c r="AX336" s="219"/>
      <c r="AY336" s="219"/>
      <c r="AZ336" s="219"/>
      <c r="BA336" s="219"/>
      <c r="BB336" s="219"/>
      <c r="BC336" s="219"/>
      <c r="BD336" s="219"/>
      <c r="BE336" s="219"/>
      <c r="BF336" s="219"/>
      <c r="BG336" s="219"/>
      <c r="BH336" s="219"/>
    </row>
    <row r="337" spans="1:60" s="5" customFormat="1" ht="15">
      <c r="A337" s="4" t="s">
        <v>7</v>
      </c>
      <c r="B337" s="4" t="s">
        <v>92</v>
      </c>
      <c r="C337" s="4" t="s">
        <v>10</v>
      </c>
      <c r="D337" s="4"/>
      <c r="E337" s="4"/>
      <c r="F337" s="4" t="s">
        <v>11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>
        <v>5</v>
      </c>
      <c r="AE337" s="4">
        <v>3</v>
      </c>
      <c r="AF337" s="4">
        <v>1</v>
      </c>
      <c r="AG337" s="4">
        <v>2</v>
      </c>
      <c r="AH337" s="4">
        <v>2</v>
      </c>
      <c r="AI337" s="4">
        <v>2</v>
      </c>
      <c r="AJ337" s="4">
        <v>3</v>
      </c>
      <c r="AK337" s="4">
        <v>4</v>
      </c>
      <c r="AL337" s="4">
        <v>4</v>
      </c>
      <c r="AM337" s="4">
        <v>4</v>
      </c>
      <c r="AN337" s="4">
        <v>4</v>
      </c>
      <c r="AO337" s="4">
        <v>3</v>
      </c>
      <c r="AP337" s="4">
        <v>5</v>
      </c>
      <c r="AQ337" s="4">
        <v>5</v>
      </c>
      <c r="AR337" s="4">
        <v>8</v>
      </c>
      <c r="AS337" s="4">
        <v>3</v>
      </c>
      <c r="AT337" s="4">
        <v>4</v>
      </c>
      <c r="AU337" s="4">
        <v>4</v>
      </c>
      <c r="AV337" s="4">
        <v>5</v>
      </c>
      <c r="AW337" s="4">
        <v>4</v>
      </c>
      <c r="AX337" s="4">
        <v>5</v>
      </c>
      <c r="AY337" s="4">
        <v>5</v>
      </c>
      <c r="AZ337" s="4">
        <v>4</v>
      </c>
      <c r="BA337" s="4">
        <v>4</v>
      </c>
      <c r="BB337" s="4">
        <v>3</v>
      </c>
      <c r="BC337" s="4">
        <v>3</v>
      </c>
      <c r="BD337" s="4">
        <v>2</v>
      </c>
      <c r="BE337" s="4">
        <v>3</v>
      </c>
      <c r="BF337" s="4">
        <v>1</v>
      </c>
      <c r="BG337" s="4">
        <v>1</v>
      </c>
      <c r="BH337" s="4"/>
    </row>
    <row r="338" spans="1:60" s="5" customFormat="1" ht="15">
      <c r="A338" s="4" t="s">
        <v>7</v>
      </c>
      <c r="B338" s="4" t="s">
        <v>92</v>
      </c>
      <c r="C338" s="4" t="s">
        <v>10</v>
      </c>
      <c r="D338" s="4"/>
      <c r="E338" s="4"/>
      <c r="F338" s="4" t="s">
        <v>52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>
        <v>1.07556951405769E-4</v>
      </c>
      <c r="AE338" s="6">
        <v>6.4069707842132198E-5</v>
      </c>
      <c r="AF338" s="6">
        <v>2.1075259752576501E-5</v>
      </c>
      <c r="AG338" s="6">
        <v>4.2058334910520902E-5</v>
      </c>
      <c r="AH338" s="6">
        <v>4.0720757406087802E-5</v>
      </c>
      <c r="AI338" s="6">
        <v>3.6774846005332403E-5</v>
      </c>
      <c r="AJ338" s="6">
        <v>5.1372502012089703E-5</v>
      </c>
      <c r="AK338" s="6">
        <v>6.5993532633801895E-5</v>
      </c>
      <c r="AL338" s="6">
        <v>6.3348272967708201E-5</v>
      </c>
      <c r="AM338" s="6">
        <v>6.2644866253210594E-5</v>
      </c>
      <c r="AN338" s="6">
        <v>6.4166319099104896E-5</v>
      </c>
      <c r="AO338" s="6">
        <v>4.5653067125226403E-5</v>
      </c>
      <c r="AP338" s="6">
        <v>7.2602660161468304E-5</v>
      </c>
      <c r="AQ338" s="6">
        <v>7.21552781585973E-5</v>
      </c>
      <c r="AR338" s="4">
        <v>1.09253796569431E-4</v>
      </c>
      <c r="AS338" s="6">
        <v>3.8515361209895903E-5</v>
      </c>
      <c r="AT338" s="6">
        <v>4.9948802477460598E-5</v>
      </c>
      <c r="AU338" s="6">
        <v>4.6788003555888297E-5</v>
      </c>
      <c r="AV338" s="6">
        <v>5.5807308525124498E-5</v>
      </c>
      <c r="AW338" s="6">
        <v>4.3994236754985103E-5</v>
      </c>
      <c r="AX338" s="6">
        <v>5.2073027213364003E-5</v>
      </c>
      <c r="AY338" s="6">
        <v>5.03104152621676E-5</v>
      </c>
      <c r="AZ338" s="6">
        <v>3.9194167907815301E-5</v>
      </c>
      <c r="BA338" s="6">
        <v>4.0261701056869701E-5</v>
      </c>
      <c r="BB338" s="6">
        <v>2.9486347820958899E-5</v>
      </c>
      <c r="BC338" s="6">
        <v>3.0614431643076502E-5</v>
      </c>
      <c r="BD338" s="6">
        <v>2.19937317864409E-5</v>
      </c>
      <c r="BE338" s="6">
        <v>3.2524556039810098E-5</v>
      </c>
      <c r="BF338" s="6">
        <v>1.1256697735152401E-5</v>
      </c>
      <c r="BG338" s="6">
        <v>1.18119536971415E-5</v>
      </c>
      <c r="BH338" s="4"/>
    </row>
    <row r="339" spans="1:60" s="8" customFormat="1" ht="15">
      <c r="A339" s="36" t="s">
        <v>7</v>
      </c>
      <c r="B339" s="36" t="s">
        <v>92</v>
      </c>
      <c r="C339" s="36" t="s">
        <v>10</v>
      </c>
      <c r="D339" s="16" t="s">
        <v>140</v>
      </c>
      <c r="E339" s="16" t="s">
        <v>140</v>
      </c>
      <c r="F339" s="7" t="s">
        <v>12</v>
      </c>
      <c r="G339" s="219"/>
      <c r="H339" s="219"/>
      <c r="I339" s="219"/>
      <c r="J339" s="219"/>
      <c r="K339" s="219"/>
      <c r="L339" s="219"/>
      <c r="M339" s="219"/>
      <c r="N339" s="219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19"/>
      <c r="Z339" s="219"/>
      <c r="AA339" s="219"/>
      <c r="AB339" s="219"/>
      <c r="AC339" s="219"/>
      <c r="AD339" s="221">
        <v>1</v>
      </c>
      <c r="AE339" s="221">
        <v>1</v>
      </c>
      <c r="AF339" s="221">
        <v>1</v>
      </c>
      <c r="AG339" s="221">
        <v>1</v>
      </c>
      <c r="AH339" s="221">
        <v>1</v>
      </c>
      <c r="AI339" s="221">
        <v>1</v>
      </c>
      <c r="AJ339" s="221">
        <v>1</v>
      </c>
      <c r="AK339" s="221">
        <v>1</v>
      </c>
      <c r="AL339" s="221">
        <v>1</v>
      </c>
      <c r="AM339" s="221">
        <v>1</v>
      </c>
      <c r="AN339" s="221">
        <v>1</v>
      </c>
      <c r="AO339" s="221">
        <v>1</v>
      </c>
      <c r="AP339" s="221">
        <v>1</v>
      </c>
      <c r="AQ339" s="221">
        <v>1</v>
      </c>
      <c r="AR339" s="221">
        <v>1</v>
      </c>
      <c r="AS339" s="221">
        <v>1</v>
      </c>
      <c r="AT339" s="221">
        <v>1</v>
      </c>
      <c r="AU339" s="221">
        <v>1</v>
      </c>
      <c r="AV339" s="221">
        <v>1</v>
      </c>
      <c r="AW339" s="221">
        <v>1</v>
      </c>
      <c r="AX339" s="221">
        <v>1</v>
      </c>
      <c r="AY339" s="221">
        <v>1</v>
      </c>
      <c r="AZ339" s="221">
        <v>1</v>
      </c>
      <c r="BA339" s="221">
        <v>1</v>
      </c>
      <c r="BB339" s="221">
        <v>1</v>
      </c>
      <c r="BC339" s="221">
        <v>1</v>
      </c>
      <c r="BD339" s="221">
        <v>1</v>
      </c>
      <c r="BE339" s="221">
        <v>1</v>
      </c>
      <c r="BF339" s="221">
        <v>1</v>
      </c>
      <c r="BG339" s="221">
        <v>1</v>
      </c>
      <c r="BH339" s="219"/>
    </row>
    <row r="340" spans="1:60" s="8" customFormat="1" ht="15">
      <c r="A340" s="36" t="s">
        <v>7</v>
      </c>
      <c r="B340" s="36" t="s">
        <v>92</v>
      </c>
      <c r="C340" s="36" t="s">
        <v>10</v>
      </c>
      <c r="D340" s="16" t="s">
        <v>140</v>
      </c>
      <c r="E340" s="16" t="s">
        <v>140</v>
      </c>
      <c r="F340" s="7" t="s">
        <v>13</v>
      </c>
      <c r="G340" s="219"/>
      <c r="H340" s="219"/>
      <c r="I340" s="219"/>
      <c r="J340" s="219"/>
      <c r="K340" s="219"/>
      <c r="L340" s="219"/>
      <c r="M340" s="219"/>
      <c r="N340" s="219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19"/>
      <c r="Z340" s="219"/>
      <c r="AA340" s="219"/>
      <c r="AB340" s="219"/>
      <c r="AC340" s="219"/>
      <c r="AD340" s="221">
        <f>'2.a-LTH-MTH1'!Z$53</f>
        <v>0.58499999999999996</v>
      </c>
      <c r="AE340" s="221">
        <f>'2.a-LTH-MTH1'!AA$53</f>
        <v>0.59399999999999997</v>
      </c>
      <c r="AF340" s="221">
        <f>'2.a-LTH-MTH1'!AB$53</f>
        <v>0.60299999999999998</v>
      </c>
      <c r="AG340" s="221">
        <f>'2.a-LTH-MTH1'!AC$53</f>
        <v>0.61199999999999999</v>
      </c>
      <c r="AH340" s="221">
        <f>'2.a-LTH-MTH1'!AD$53</f>
        <v>0.621</v>
      </c>
      <c r="AI340" s="221">
        <f>'2.a-LTH-MTH1'!AE$53</f>
        <v>0.63100000000000001</v>
      </c>
      <c r="AJ340" s="221">
        <f>'2.a-LTH-MTH1'!AF$53</f>
        <v>0.64</v>
      </c>
      <c r="AK340" s="221">
        <f>'2.a-LTH-MTH1'!AG$53</f>
        <v>0.65</v>
      </c>
      <c r="AL340" s="221">
        <f>'2.a-LTH-MTH1'!AH$53</f>
        <v>0.66</v>
      </c>
      <c r="AM340" s="221">
        <f>'2.a-LTH-MTH1'!AI$53</f>
        <v>0.67</v>
      </c>
      <c r="AN340" s="221">
        <f>'2.a-LTH-MTH1'!AJ$53</f>
        <v>0.68</v>
      </c>
      <c r="AO340" s="221">
        <f>'2.a-LTH-MTH1'!AK$53</f>
        <v>0.69</v>
      </c>
      <c r="AP340" s="221">
        <f>'2.a-LTH-MTH1'!AL$53</f>
        <v>0.7</v>
      </c>
      <c r="AQ340" s="221">
        <f>'2.a-LTH-MTH1'!AM$53</f>
        <v>0.71099999999999997</v>
      </c>
      <c r="AR340" s="221">
        <f>'2.a-LTH-MTH1'!AN$53</f>
        <v>0.72099999999999997</v>
      </c>
      <c r="AS340" s="221">
        <f>'2.a-LTH-MTH1'!AO$53</f>
        <v>0.73199999999999998</v>
      </c>
      <c r="AT340" s="221">
        <f>'2.a-LTH-MTH1'!AP$53</f>
        <v>0.74199999999999999</v>
      </c>
      <c r="AU340" s="221">
        <f>'2.a-LTH-MTH1'!AQ$53</f>
        <v>0.753</v>
      </c>
      <c r="AV340" s="221">
        <f>'2.a-LTH-MTH1'!AR$53</f>
        <v>0.76400000000000001</v>
      </c>
      <c r="AW340" s="221">
        <f>'2.a-LTH-MTH1'!AS$53</f>
        <v>0.77500000000000002</v>
      </c>
      <c r="AX340" s="221">
        <f>'2.a-LTH-MTH1'!AT$53</f>
        <v>0.78599999999999992</v>
      </c>
      <c r="AY340" s="221">
        <f>'2.a-LTH-MTH1'!AU$53</f>
        <v>0.79799999999999993</v>
      </c>
      <c r="AZ340" s="221">
        <f>'2.a-LTH-MTH1'!AV$53</f>
        <v>0.80900000000000005</v>
      </c>
      <c r="BA340" s="221">
        <f>'2.a-LTH-MTH1'!AW$53</f>
        <v>0.82099999999999995</v>
      </c>
      <c r="BB340" s="221">
        <f>'2.a-LTH-MTH1'!AX$53</f>
        <v>0.83200000000000007</v>
      </c>
      <c r="BC340" s="221">
        <f>'2.a-LTH-MTH1'!AY$53</f>
        <v>0.84400000000000008</v>
      </c>
      <c r="BD340" s="221">
        <f>'2.a-LTH-MTH1'!AZ$53</f>
        <v>0.85599999999999998</v>
      </c>
      <c r="BE340" s="221">
        <f>'2.a-LTH-MTH1'!BA$53</f>
        <v>0.86799999999999999</v>
      </c>
      <c r="BF340" s="221">
        <f>'2.a-LTH-MTH1'!BB$53</f>
        <v>0.875</v>
      </c>
      <c r="BG340" s="221">
        <f>'2.a-LTH-MTH1'!BC$53</f>
        <v>0.88</v>
      </c>
      <c r="BH340" s="219"/>
    </row>
    <row r="341" spans="1:60" s="8" customFormat="1" ht="15">
      <c r="A341" s="36" t="s">
        <v>7</v>
      </c>
      <c r="B341" s="36" t="s">
        <v>92</v>
      </c>
      <c r="C341" s="36" t="s">
        <v>10</v>
      </c>
      <c r="D341" s="16" t="s">
        <v>140</v>
      </c>
      <c r="E341" s="16" t="s">
        <v>140</v>
      </c>
      <c r="F341" s="7" t="s">
        <v>14</v>
      </c>
      <c r="G341" s="219"/>
      <c r="H341" s="219"/>
      <c r="I341" s="219"/>
      <c r="J341" s="219"/>
      <c r="K341" s="219"/>
      <c r="L341" s="219"/>
      <c r="M341" s="219"/>
      <c r="N341" s="219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19"/>
      <c r="Z341" s="219"/>
      <c r="AA341" s="219"/>
      <c r="AB341" s="219"/>
      <c r="AC341" s="219"/>
      <c r="AD341" s="221">
        <f>'2.a-LTH-MTH1'!Z$54</f>
        <v>2.9177072971760535E-2</v>
      </c>
      <c r="AE341" s="221">
        <f>'2.a-LTH-MTH1'!AA$54</f>
        <v>3.1735415931031463E-2</v>
      </c>
      <c r="AF341" s="221">
        <f>'2.a-LTH-MTH1'!AB$54</f>
        <v>3.0369264353385494E-2</v>
      </c>
      <c r="AG341" s="221">
        <f>'2.a-LTH-MTH1'!AC$54</f>
        <v>3.0523663389645631E-2</v>
      </c>
      <c r="AH341" s="221">
        <f>'2.a-LTH-MTH1'!AD$54</f>
        <v>3.3809818544762615E-2</v>
      </c>
      <c r="AI341" s="221">
        <f>'2.a-LTH-MTH1'!AE$54</f>
        <v>3.5512344771098325E-2</v>
      </c>
      <c r="AJ341" s="221">
        <f>'2.a-LTH-MTH1'!AF$54</f>
        <v>3.4529586206980989E-2</v>
      </c>
      <c r="AK341" s="221">
        <f>'2.a-LTH-MTH1'!AG$54</f>
        <v>3.5128961339180531E-2</v>
      </c>
      <c r="AL341" s="221">
        <f>'2.a-LTH-MTH1'!AH$54</f>
        <v>3.4638822791516866E-2</v>
      </c>
      <c r="AM341" s="221">
        <f>'2.a-LTH-MTH1'!AI$54</f>
        <v>3.7458017272223976E-2</v>
      </c>
      <c r="AN341" s="221">
        <f>'2.a-LTH-MTH1'!AJ$54</f>
        <v>3.4986994845386477E-2</v>
      </c>
      <c r="AO341" s="221">
        <f>'2.a-LTH-MTH1'!AK$54</f>
        <v>3.6622028595351686E-2</v>
      </c>
      <c r="AP341" s="221">
        <f>'2.a-LTH-MTH1'!AL$54</f>
        <v>3.7928027776264361E-2</v>
      </c>
      <c r="AQ341" s="221">
        <f>'2.a-LTH-MTH1'!AM$54</f>
        <v>3.5713918445890225E-2</v>
      </c>
      <c r="AR341" s="221">
        <f>'2.a-LTH-MTH1'!AN$54</f>
        <v>3.4520117875336154E-2</v>
      </c>
      <c r="AS341" s="221">
        <f>'2.a-LTH-MTH1'!AO$54</f>
        <v>3.3728068948862377E-2</v>
      </c>
      <c r="AT341" s="221">
        <f>'2.a-LTH-MTH1'!AP$54</f>
        <v>3.5482105236358641E-2</v>
      </c>
      <c r="AU341" s="221">
        <f>'2.a-LTH-MTH1'!AQ$54</f>
        <v>3.6806310343293402E-2</v>
      </c>
      <c r="AV341" s="221">
        <f>'2.a-LTH-MTH1'!AR$54</f>
        <v>3.81268843822401E-2</v>
      </c>
      <c r="AW341" s="221">
        <f>'2.a-LTH-MTH1'!AS$54</f>
        <v>3.9114940998180137E-2</v>
      </c>
      <c r="AX341" s="221">
        <f>'2.a-LTH-MTH1'!AT$54</f>
        <v>4.010096979140932E-2</v>
      </c>
      <c r="AY341" s="221">
        <f>'2.a-LTH-MTH1'!AU$54</f>
        <v>4.108497699818392E-2</v>
      </c>
      <c r="AZ341" s="221">
        <f>'2.a-LTH-MTH1'!AV$54</f>
        <v>4.1739861767179476E-2</v>
      </c>
      <c r="BA341" s="221">
        <f>'2.a-LTH-MTH1'!AW$54</f>
        <v>4.2393852648075492E-2</v>
      </c>
      <c r="BB341" s="221">
        <f>'2.a-LTH-MTH1'!AX$54</f>
        <v>4.2899429062957073E-2</v>
      </c>
      <c r="BC341" s="221">
        <f>'2.a-LTH-MTH1'!AY$54</f>
        <v>4.2899429062957073E-2</v>
      </c>
      <c r="BD341" s="221">
        <f>'2.a-LTH-MTH1'!AZ$54</f>
        <v>4.2899429062957073E-2</v>
      </c>
      <c r="BE341" s="221">
        <f>'2.a-LTH-MTH1'!BA$54</f>
        <v>4.2899429062957073E-2</v>
      </c>
      <c r="BF341" s="221">
        <f>'2.a-LTH-MTH1'!BB$54</f>
        <v>4.2899429062957073E-2</v>
      </c>
      <c r="BG341" s="221">
        <f>'2.a-LTH-MTH1'!BC$54</f>
        <v>4.289942906295708E-2</v>
      </c>
      <c r="BH341" s="219"/>
    </row>
    <row r="342" spans="1:60" s="5" customFormat="1" ht="15">
      <c r="A342" s="4" t="s">
        <v>7</v>
      </c>
      <c r="B342" s="4" t="s">
        <v>92</v>
      </c>
      <c r="C342" s="4" t="s">
        <v>36</v>
      </c>
      <c r="D342" s="4"/>
      <c r="E342" s="4"/>
      <c r="F342" s="4" t="s">
        <v>11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>
        <v>43</v>
      </c>
      <c r="AV342" s="4">
        <v>43</v>
      </c>
      <c r="AW342" s="4">
        <v>43</v>
      </c>
      <c r="AX342" s="4">
        <v>43</v>
      </c>
      <c r="AY342" s="4">
        <v>44</v>
      </c>
      <c r="AZ342" s="4">
        <v>44</v>
      </c>
      <c r="BA342" s="4">
        <v>68</v>
      </c>
      <c r="BB342" s="4">
        <v>70</v>
      </c>
      <c r="BC342" s="4">
        <v>80</v>
      </c>
      <c r="BD342" s="4">
        <v>58</v>
      </c>
      <c r="BE342" s="4">
        <v>60</v>
      </c>
      <c r="BF342" s="4">
        <v>64</v>
      </c>
      <c r="BG342" s="4">
        <v>69</v>
      </c>
      <c r="BH342" s="4">
        <v>74</v>
      </c>
    </row>
    <row r="343" spans="1:60" s="5" customFormat="1" ht="15">
      <c r="A343" s="4" t="s">
        <v>7</v>
      </c>
      <c r="B343" s="4" t="s">
        <v>92</v>
      </c>
      <c r="C343" s="4" t="s">
        <v>36</v>
      </c>
      <c r="D343" s="4"/>
      <c r="E343" s="4"/>
      <c r="F343" s="4" t="s">
        <v>52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>
        <v>5.02971038225799E-4</v>
      </c>
      <c r="AV343" s="4">
        <v>4.7994285331607001E-4</v>
      </c>
      <c r="AW343" s="4">
        <v>4.7293804511609001E-4</v>
      </c>
      <c r="AX343" s="4">
        <v>4.4782803403493101E-4</v>
      </c>
      <c r="AY343" s="4">
        <v>4.4273165430707502E-4</v>
      </c>
      <c r="AZ343" s="4">
        <v>4.3113584698596799E-4</v>
      </c>
      <c r="BA343" s="4">
        <v>6.8444891796678401E-4</v>
      </c>
      <c r="BB343" s="4">
        <v>6.8801478248904104E-4</v>
      </c>
      <c r="BC343" s="4">
        <v>8.1638484381537496E-4</v>
      </c>
      <c r="BD343" s="4">
        <v>6.3781822180678503E-4</v>
      </c>
      <c r="BE343" s="4">
        <v>6.5049112079620095E-4</v>
      </c>
      <c r="BF343" s="4">
        <v>7.2042865504975495E-4</v>
      </c>
      <c r="BG343" s="4">
        <v>8.1502480510276399E-4</v>
      </c>
      <c r="BH343" s="4">
        <v>9.0849938001055796E-4</v>
      </c>
    </row>
    <row r="344" spans="1:60" s="8" customFormat="1" ht="15">
      <c r="A344" s="36" t="s">
        <v>7</v>
      </c>
      <c r="B344" s="36" t="s">
        <v>92</v>
      </c>
      <c r="C344" s="36" t="s">
        <v>36</v>
      </c>
      <c r="D344" s="16" t="s">
        <v>140</v>
      </c>
      <c r="E344" s="16" t="s">
        <v>140</v>
      </c>
      <c r="F344" s="7" t="s">
        <v>12</v>
      </c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19"/>
      <c r="Z344" s="219"/>
      <c r="AA344" s="219"/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19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21">
        <v>1</v>
      </c>
      <c r="AV344" s="221">
        <v>1</v>
      </c>
      <c r="AW344" s="221">
        <v>1</v>
      </c>
      <c r="AX344" s="221">
        <v>1</v>
      </c>
      <c r="AY344" s="221">
        <v>1</v>
      </c>
      <c r="AZ344" s="221">
        <v>1</v>
      </c>
      <c r="BA344" s="221">
        <v>1</v>
      </c>
      <c r="BB344" s="221">
        <v>1</v>
      </c>
      <c r="BC344" s="221">
        <v>1</v>
      </c>
      <c r="BD344" s="221">
        <v>1</v>
      </c>
      <c r="BE344" s="221">
        <v>1</v>
      </c>
      <c r="BF344" s="221">
        <v>1</v>
      </c>
      <c r="BG344" s="221">
        <v>1</v>
      </c>
      <c r="BH344" s="221">
        <v>1</v>
      </c>
    </row>
    <row r="345" spans="1:60" s="8" customFormat="1" ht="15">
      <c r="A345" s="36" t="s">
        <v>7</v>
      </c>
      <c r="B345" s="36" t="s">
        <v>92</v>
      </c>
      <c r="C345" s="36" t="s">
        <v>36</v>
      </c>
      <c r="D345" s="16" t="s">
        <v>140</v>
      </c>
      <c r="E345" s="16" t="s">
        <v>140</v>
      </c>
      <c r="F345" s="7" t="s">
        <v>13</v>
      </c>
      <c r="G345" s="219"/>
      <c r="H345" s="219"/>
      <c r="I345" s="219"/>
      <c r="J345" s="219"/>
      <c r="K345" s="219"/>
      <c r="L345" s="219"/>
      <c r="M345" s="219"/>
      <c r="N345" s="219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19"/>
      <c r="Z345" s="219"/>
      <c r="AA345" s="219"/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19"/>
      <c r="AL345" s="219"/>
      <c r="AM345" s="219"/>
      <c r="AN345" s="219"/>
      <c r="AO345" s="219"/>
      <c r="AP345" s="219"/>
      <c r="AQ345" s="219"/>
      <c r="AR345" s="219"/>
      <c r="AS345" s="219"/>
      <c r="AT345" s="219"/>
      <c r="AU345" s="221">
        <f>'2.a-LTH-MTH1'!AQ$53</f>
        <v>0.753</v>
      </c>
      <c r="AV345" s="221">
        <f>'2.a-LTH-MTH1'!AR$53</f>
        <v>0.76400000000000001</v>
      </c>
      <c r="AW345" s="221">
        <f>'2.a-LTH-MTH1'!AS$53</f>
        <v>0.77500000000000002</v>
      </c>
      <c r="AX345" s="221">
        <f>'2.a-LTH-MTH1'!AT$53</f>
        <v>0.78599999999999992</v>
      </c>
      <c r="AY345" s="221">
        <f>'2.a-LTH-MTH1'!AU$53</f>
        <v>0.79799999999999993</v>
      </c>
      <c r="AZ345" s="221">
        <f>'2.a-LTH-MTH1'!AV$53</f>
        <v>0.80900000000000005</v>
      </c>
      <c r="BA345" s="221">
        <f>'2.a-LTH-MTH1'!AW$53</f>
        <v>0.82099999999999995</v>
      </c>
      <c r="BB345" s="221">
        <f>'2.a-LTH-MTH1'!AX$53</f>
        <v>0.83200000000000007</v>
      </c>
      <c r="BC345" s="221">
        <f>'2.a-LTH-MTH1'!AY$53</f>
        <v>0.84400000000000008</v>
      </c>
      <c r="BD345" s="221">
        <f>'2.a-LTH-MTH1'!AZ$53</f>
        <v>0.85599999999999998</v>
      </c>
      <c r="BE345" s="221">
        <f>'2.a-LTH-MTH1'!BA$53</f>
        <v>0.86799999999999999</v>
      </c>
      <c r="BF345" s="221">
        <f>'2.a-LTH-MTH1'!BB$53</f>
        <v>0.875</v>
      </c>
      <c r="BG345" s="221">
        <f>'2.a-LTH-MTH1'!BC$53</f>
        <v>0.88</v>
      </c>
      <c r="BH345" s="221">
        <f>'2.a-LTH-MTH1'!BD$53</f>
        <v>0.88500000000000001</v>
      </c>
    </row>
    <row r="346" spans="1:60" s="8" customFormat="1" ht="15">
      <c r="A346" s="36" t="s">
        <v>7</v>
      </c>
      <c r="B346" s="36" t="s">
        <v>92</v>
      </c>
      <c r="C346" s="36" t="s">
        <v>36</v>
      </c>
      <c r="D346" s="16" t="s">
        <v>140</v>
      </c>
      <c r="E346" s="16" t="s">
        <v>140</v>
      </c>
      <c r="F346" s="7" t="s">
        <v>14</v>
      </c>
      <c r="G346" s="219"/>
      <c r="H346" s="219"/>
      <c r="I346" s="219"/>
      <c r="J346" s="219"/>
      <c r="K346" s="219"/>
      <c r="L346" s="219"/>
      <c r="M346" s="219"/>
      <c r="N346" s="219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19"/>
      <c r="Z346" s="219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19"/>
      <c r="AL346" s="219"/>
      <c r="AM346" s="219"/>
      <c r="AN346" s="219"/>
      <c r="AO346" s="219"/>
      <c r="AP346" s="219"/>
      <c r="AQ346" s="219"/>
      <c r="AR346" s="219"/>
      <c r="AS346" s="219"/>
      <c r="AT346" s="219"/>
      <c r="AU346" s="221">
        <f>'2.a-LTH-MTH1'!AQ$54</f>
        <v>3.6806310343293402E-2</v>
      </c>
      <c r="AV346" s="221">
        <f>'2.a-LTH-MTH1'!AR$54</f>
        <v>3.81268843822401E-2</v>
      </c>
      <c r="AW346" s="221">
        <f>'2.a-LTH-MTH1'!AS$54</f>
        <v>3.9114940998180137E-2</v>
      </c>
      <c r="AX346" s="221">
        <f>'2.a-LTH-MTH1'!AT$54</f>
        <v>4.010096979140932E-2</v>
      </c>
      <c r="AY346" s="221">
        <f>'2.a-LTH-MTH1'!AU$54</f>
        <v>4.108497699818392E-2</v>
      </c>
      <c r="AZ346" s="221">
        <f>'2.a-LTH-MTH1'!AV$54</f>
        <v>4.1739861767179476E-2</v>
      </c>
      <c r="BA346" s="221">
        <f>'2.a-LTH-MTH1'!AW$54</f>
        <v>4.2393852648075492E-2</v>
      </c>
      <c r="BB346" s="221">
        <f>'2.a-LTH-MTH1'!AX$54</f>
        <v>4.2899429062957073E-2</v>
      </c>
      <c r="BC346" s="221">
        <f>'2.a-LTH-MTH1'!AY$54</f>
        <v>4.2899429062957073E-2</v>
      </c>
      <c r="BD346" s="221">
        <f>'2.a-LTH-MTH1'!AZ$54</f>
        <v>4.2899429062957073E-2</v>
      </c>
      <c r="BE346" s="221">
        <f>'2.a-LTH-MTH1'!BA$54</f>
        <v>4.2899429062957073E-2</v>
      </c>
      <c r="BF346" s="221">
        <f>'2.a-LTH-MTH1'!BB$54</f>
        <v>4.2899429062957073E-2</v>
      </c>
      <c r="BG346" s="221">
        <f>'2.a-LTH-MTH1'!BC$54</f>
        <v>4.289942906295708E-2</v>
      </c>
      <c r="BH346" s="221">
        <f>'2.a-LTH-MTH1'!BD$54</f>
        <v>4.2899429062957073E-2</v>
      </c>
    </row>
    <row r="347" spans="1:60" s="5" customFormat="1" ht="15">
      <c r="A347" s="4" t="s">
        <v>7</v>
      </c>
      <c r="B347" s="4" t="s">
        <v>92</v>
      </c>
      <c r="C347" s="4" t="s">
        <v>60</v>
      </c>
      <c r="D347" s="4"/>
      <c r="E347" s="4"/>
      <c r="F347" s="4" t="s">
        <v>11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>
        <v>13</v>
      </c>
      <c r="AP347" s="4">
        <v>14</v>
      </c>
      <c r="AQ347" s="4">
        <v>14</v>
      </c>
      <c r="AR347" s="4">
        <v>13</v>
      </c>
      <c r="AS347" s="4">
        <v>14</v>
      </c>
      <c r="AT347" s="4">
        <v>20</v>
      </c>
      <c r="AU347" s="4">
        <v>6</v>
      </c>
      <c r="AV347" s="4">
        <v>8</v>
      </c>
      <c r="AW347" s="4">
        <v>10</v>
      </c>
      <c r="AX347" s="4">
        <v>12</v>
      </c>
      <c r="AY347" s="4">
        <v>15</v>
      </c>
      <c r="AZ347" s="4">
        <v>18</v>
      </c>
      <c r="BA347" s="4">
        <v>21</v>
      </c>
      <c r="BB347" s="4">
        <v>23</v>
      </c>
      <c r="BC347" s="4">
        <v>28</v>
      </c>
      <c r="BD347" s="4">
        <v>33</v>
      </c>
      <c r="BE347" s="4">
        <v>36</v>
      </c>
      <c r="BF347" s="4">
        <v>37</v>
      </c>
      <c r="BG347" s="4">
        <v>39</v>
      </c>
      <c r="BH347" s="4">
        <v>39</v>
      </c>
    </row>
    <row r="348" spans="1:60" s="5" customFormat="1" ht="15">
      <c r="A348" s="4" t="s">
        <v>7</v>
      </c>
      <c r="B348" s="4" t="s">
        <v>92</v>
      </c>
      <c r="C348" s="4" t="s">
        <v>60</v>
      </c>
      <c r="D348" s="4"/>
      <c r="E348" s="4"/>
      <c r="F348" s="4" t="s">
        <v>52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>
        <v>1.9782995754264799E-4</v>
      </c>
      <c r="AP348" s="4">
        <v>2.03287448452111E-4</v>
      </c>
      <c r="AQ348" s="4">
        <v>2.02034778844072E-4</v>
      </c>
      <c r="AR348" s="4">
        <v>1.77537419425325E-4</v>
      </c>
      <c r="AS348" s="4">
        <v>1.7973835231284701E-4</v>
      </c>
      <c r="AT348" s="4">
        <v>2.4974401238730297E-4</v>
      </c>
      <c r="AU348" s="6">
        <v>7.0182005333832402E-5</v>
      </c>
      <c r="AV348" s="6">
        <v>8.9291693640199094E-5</v>
      </c>
      <c r="AW348" s="4">
        <v>1.09985591887463E-4</v>
      </c>
      <c r="AX348" s="4">
        <v>1.24975265312074E-4</v>
      </c>
      <c r="AY348" s="4">
        <v>1.50931245786503E-4</v>
      </c>
      <c r="AZ348" s="4">
        <v>1.7637375558516899E-4</v>
      </c>
      <c r="BA348" s="4">
        <v>2.1137393054856599E-4</v>
      </c>
      <c r="BB348" s="4">
        <v>2.26061999960685E-4</v>
      </c>
      <c r="BC348" s="4">
        <v>2.8573469533538101E-4</v>
      </c>
      <c r="BD348" s="4">
        <v>3.6289657447627398E-4</v>
      </c>
      <c r="BE348" s="4">
        <v>3.9029467247772098E-4</v>
      </c>
      <c r="BF348" s="4">
        <v>4.1649781620063902E-4</v>
      </c>
      <c r="BG348" s="4">
        <v>4.6066619418851898E-4</v>
      </c>
      <c r="BH348" s="4">
        <v>4.7880372730286201E-4</v>
      </c>
    </row>
    <row r="349" spans="1:60" s="8" customFormat="1" ht="15">
      <c r="A349" s="36" t="s">
        <v>7</v>
      </c>
      <c r="B349" s="36" t="s">
        <v>92</v>
      </c>
      <c r="C349" s="36" t="s">
        <v>60</v>
      </c>
      <c r="D349" s="16" t="s">
        <v>140</v>
      </c>
      <c r="E349" s="16" t="s">
        <v>140</v>
      </c>
      <c r="F349" s="7" t="s">
        <v>12</v>
      </c>
      <c r="G349" s="219"/>
      <c r="H349" s="219"/>
      <c r="I349" s="219"/>
      <c r="J349" s="219"/>
      <c r="K349" s="219"/>
      <c r="L349" s="219"/>
      <c r="M349" s="219"/>
      <c r="N349" s="219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19"/>
      <c r="Z349" s="219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19"/>
      <c r="AL349" s="219"/>
      <c r="AM349" s="219"/>
      <c r="AN349" s="219"/>
      <c r="AO349" s="221">
        <v>1</v>
      </c>
      <c r="AP349" s="221">
        <v>1</v>
      </c>
      <c r="AQ349" s="221">
        <v>1</v>
      </c>
      <c r="AR349" s="221">
        <v>1</v>
      </c>
      <c r="AS349" s="221">
        <v>1</v>
      </c>
      <c r="AT349" s="221">
        <v>1</v>
      </c>
      <c r="AU349" s="221">
        <v>1</v>
      </c>
      <c r="AV349" s="221">
        <v>1</v>
      </c>
      <c r="AW349" s="221">
        <v>1</v>
      </c>
      <c r="AX349" s="221">
        <v>1</v>
      </c>
      <c r="AY349" s="221">
        <v>1</v>
      </c>
      <c r="AZ349" s="221">
        <v>1</v>
      </c>
      <c r="BA349" s="221">
        <v>1</v>
      </c>
      <c r="BB349" s="221">
        <v>1</v>
      </c>
      <c r="BC349" s="221">
        <v>1</v>
      </c>
      <c r="BD349" s="221">
        <v>1</v>
      </c>
      <c r="BE349" s="221">
        <v>1</v>
      </c>
      <c r="BF349" s="221">
        <v>1</v>
      </c>
      <c r="BG349" s="221">
        <v>1</v>
      </c>
      <c r="BH349" s="221">
        <v>1</v>
      </c>
    </row>
    <row r="350" spans="1:60" s="8" customFormat="1" ht="15">
      <c r="A350" s="36" t="s">
        <v>7</v>
      </c>
      <c r="B350" s="36" t="s">
        <v>92</v>
      </c>
      <c r="C350" s="36" t="s">
        <v>60</v>
      </c>
      <c r="D350" s="16" t="s">
        <v>140</v>
      </c>
      <c r="E350" s="16" t="s">
        <v>140</v>
      </c>
      <c r="F350" s="7" t="s">
        <v>13</v>
      </c>
      <c r="G350" s="219"/>
      <c r="H350" s="219"/>
      <c r="I350" s="219"/>
      <c r="J350" s="219"/>
      <c r="K350" s="219"/>
      <c r="L350" s="219"/>
      <c r="M350" s="219"/>
      <c r="N350" s="219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19"/>
      <c r="Z350" s="219"/>
      <c r="AA350" s="219"/>
      <c r="AB350" s="219"/>
      <c r="AC350" s="219"/>
      <c r="AD350" s="219"/>
      <c r="AE350" s="219"/>
      <c r="AF350" s="219"/>
      <c r="AG350" s="219"/>
      <c r="AH350" s="219"/>
      <c r="AI350" s="219"/>
      <c r="AJ350" s="219"/>
      <c r="AK350" s="219"/>
      <c r="AL350" s="219"/>
      <c r="AM350" s="219"/>
      <c r="AN350" s="219"/>
      <c r="AO350" s="221">
        <f>'2.a-LTH-MTH1'!AK$53</f>
        <v>0.69</v>
      </c>
      <c r="AP350" s="221">
        <f>'2.a-LTH-MTH1'!AL$53</f>
        <v>0.7</v>
      </c>
      <c r="AQ350" s="221">
        <f>'2.a-LTH-MTH1'!AM$53</f>
        <v>0.71099999999999997</v>
      </c>
      <c r="AR350" s="221">
        <f>'2.a-LTH-MTH1'!AN$53</f>
        <v>0.72099999999999997</v>
      </c>
      <c r="AS350" s="221">
        <f>'2.a-LTH-MTH1'!AO$53</f>
        <v>0.73199999999999998</v>
      </c>
      <c r="AT350" s="221">
        <f>'2.a-LTH-MTH1'!AP$53</f>
        <v>0.74199999999999999</v>
      </c>
      <c r="AU350" s="221">
        <f>'2.a-LTH-MTH1'!AQ$53</f>
        <v>0.753</v>
      </c>
      <c r="AV350" s="221">
        <f>'2.a-LTH-MTH1'!AR$53</f>
        <v>0.76400000000000001</v>
      </c>
      <c r="AW350" s="221">
        <f>'2.a-LTH-MTH1'!AS$53</f>
        <v>0.77500000000000002</v>
      </c>
      <c r="AX350" s="221">
        <f>'2.a-LTH-MTH1'!AT$53</f>
        <v>0.78599999999999992</v>
      </c>
      <c r="AY350" s="221">
        <f>'2.a-LTH-MTH1'!AU$53</f>
        <v>0.79799999999999993</v>
      </c>
      <c r="AZ350" s="221">
        <f>'2.a-LTH-MTH1'!AV$53</f>
        <v>0.80900000000000005</v>
      </c>
      <c r="BA350" s="221">
        <f>'2.a-LTH-MTH1'!AW$53</f>
        <v>0.82099999999999995</v>
      </c>
      <c r="BB350" s="221">
        <f>'2.a-LTH-MTH1'!AX$53</f>
        <v>0.83200000000000007</v>
      </c>
      <c r="BC350" s="221">
        <f>'2.a-LTH-MTH1'!AY$53</f>
        <v>0.84400000000000008</v>
      </c>
      <c r="BD350" s="221">
        <f>'2.a-LTH-MTH1'!AZ$53</f>
        <v>0.85599999999999998</v>
      </c>
      <c r="BE350" s="221">
        <f>'2.a-LTH-MTH1'!BA$53</f>
        <v>0.86799999999999999</v>
      </c>
      <c r="BF350" s="221">
        <f>'2.a-LTH-MTH1'!BB$53</f>
        <v>0.875</v>
      </c>
      <c r="BG350" s="221">
        <f>'2.a-LTH-MTH1'!BC$53</f>
        <v>0.88</v>
      </c>
      <c r="BH350" s="221">
        <f>'2.a-LTH-MTH1'!BD$53</f>
        <v>0.88500000000000001</v>
      </c>
    </row>
    <row r="351" spans="1:60" s="8" customFormat="1" ht="15">
      <c r="A351" s="36" t="s">
        <v>7</v>
      </c>
      <c r="B351" s="36" t="s">
        <v>92</v>
      </c>
      <c r="C351" s="36" t="s">
        <v>60</v>
      </c>
      <c r="D351" s="16" t="s">
        <v>140</v>
      </c>
      <c r="E351" s="16" t="s">
        <v>140</v>
      </c>
      <c r="F351" s="7" t="s">
        <v>14</v>
      </c>
      <c r="G351" s="219"/>
      <c r="H351" s="219"/>
      <c r="I351" s="219"/>
      <c r="J351" s="219"/>
      <c r="K351" s="219"/>
      <c r="L351" s="219"/>
      <c r="M351" s="219"/>
      <c r="N351" s="219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19"/>
      <c r="Z351" s="219"/>
      <c r="AA351" s="219"/>
      <c r="AB351" s="219"/>
      <c r="AC351" s="219"/>
      <c r="AD351" s="219"/>
      <c r="AE351" s="219"/>
      <c r="AF351" s="219"/>
      <c r="AG351" s="219"/>
      <c r="AH351" s="219"/>
      <c r="AI351" s="219"/>
      <c r="AJ351" s="219"/>
      <c r="AK351" s="219"/>
      <c r="AL351" s="219"/>
      <c r="AM351" s="219"/>
      <c r="AN351" s="219"/>
      <c r="AO351" s="221">
        <f>'2.a-LTH-MTH1'!AK$54</f>
        <v>3.6622028595351686E-2</v>
      </c>
      <c r="AP351" s="221">
        <f>'2.a-LTH-MTH1'!AL$54</f>
        <v>3.7928027776264361E-2</v>
      </c>
      <c r="AQ351" s="221">
        <f>'2.a-LTH-MTH1'!AM$54</f>
        <v>3.5713918445890225E-2</v>
      </c>
      <c r="AR351" s="221">
        <f>'2.a-LTH-MTH1'!AN$54</f>
        <v>3.4520117875336154E-2</v>
      </c>
      <c r="AS351" s="221">
        <f>'2.a-LTH-MTH1'!AO$54</f>
        <v>3.3728068948862377E-2</v>
      </c>
      <c r="AT351" s="221">
        <f>'2.a-LTH-MTH1'!AP$54</f>
        <v>3.5482105236358641E-2</v>
      </c>
      <c r="AU351" s="221">
        <f>'2.a-LTH-MTH1'!AQ$54</f>
        <v>3.6806310343293402E-2</v>
      </c>
      <c r="AV351" s="221">
        <f>'2.a-LTH-MTH1'!AR$54</f>
        <v>3.81268843822401E-2</v>
      </c>
      <c r="AW351" s="221">
        <f>'2.a-LTH-MTH1'!AS$54</f>
        <v>3.9114940998180137E-2</v>
      </c>
      <c r="AX351" s="221">
        <f>'2.a-LTH-MTH1'!AT$54</f>
        <v>4.010096979140932E-2</v>
      </c>
      <c r="AY351" s="221">
        <f>'2.a-LTH-MTH1'!AU$54</f>
        <v>4.108497699818392E-2</v>
      </c>
      <c r="AZ351" s="221">
        <f>'2.a-LTH-MTH1'!AV$54</f>
        <v>4.1739861767179476E-2</v>
      </c>
      <c r="BA351" s="221">
        <f>'2.a-LTH-MTH1'!AW$54</f>
        <v>4.2393852648075492E-2</v>
      </c>
      <c r="BB351" s="221">
        <f>'2.a-LTH-MTH1'!AX$54</f>
        <v>4.2899429062957073E-2</v>
      </c>
      <c r="BC351" s="221">
        <f>'2.a-LTH-MTH1'!AY$54</f>
        <v>4.2899429062957073E-2</v>
      </c>
      <c r="BD351" s="221">
        <f>'2.a-LTH-MTH1'!AZ$54</f>
        <v>4.2899429062957073E-2</v>
      </c>
      <c r="BE351" s="221">
        <f>'2.a-LTH-MTH1'!BA$54</f>
        <v>4.2899429062957073E-2</v>
      </c>
      <c r="BF351" s="221">
        <f>'2.a-LTH-MTH1'!BB$54</f>
        <v>4.2899429062957073E-2</v>
      </c>
      <c r="BG351" s="221">
        <f>'2.a-LTH-MTH1'!BC$54</f>
        <v>4.289942906295708E-2</v>
      </c>
      <c r="BH351" s="221">
        <f>'2.a-LTH-MTH1'!BD$54</f>
        <v>4.2899429062957073E-2</v>
      </c>
    </row>
    <row r="352" spans="1:60" s="5" customFormat="1" ht="15">
      <c r="A352" s="4" t="s">
        <v>7</v>
      </c>
      <c r="B352" s="4" t="s">
        <v>92</v>
      </c>
      <c r="C352" s="4" t="s">
        <v>23</v>
      </c>
      <c r="D352" s="4"/>
      <c r="E352" s="4"/>
      <c r="F352" s="4" t="s">
        <v>11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>
        <v>1</v>
      </c>
      <c r="AE352" s="4">
        <v>1</v>
      </c>
      <c r="AF352" s="4">
        <v>1</v>
      </c>
      <c r="AG352" s="4">
        <v>1</v>
      </c>
      <c r="AH352" s="4">
        <v>1</v>
      </c>
      <c r="AI352" s="4">
        <v>1</v>
      </c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</row>
    <row r="353" spans="1:60" s="5" customFormat="1" ht="15">
      <c r="A353" s="4" t="s">
        <v>7</v>
      </c>
      <c r="B353" s="4" t="s">
        <v>92</v>
      </c>
      <c r="C353" s="4" t="s">
        <v>23</v>
      </c>
      <c r="D353" s="4"/>
      <c r="E353" s="4"/>
      <c r="F353" s="4" t="s">
        <v>52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6">
        <v>2.1511390281153899E-5</v>
      </c>
      <c r="AE353" s="6">
        <v>2.13565692807107E-5</v>
      </c>
      <c r="AF353" s="6">
        <v>2.1075259752576501E-5</v>
      </c>
      <c r="AG353" s="6">
        <v>2.10291674552604E-5</v>
      </c>
      <c r="AH353" s="6">
        <v>2.0360378703043901E-5</v>
      </c>
      <c r="AI353" s="6">
        <v>1.8387423002666201E-5</v>
      </c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</row>
    <row r="354" spans="1:60" s="8" customFormat="1" ht="15">
      <c r="A354" s="36" t="s">
        <v>7</v>
      </c>
      <c r="B354" s="36" t="s">
        <v>92</v>
      </c>
      <c r="C354" s="36" t="s">
        <v>23</v>
      </c>
      <c r="D354" s="16" t="s">
        <v>140</v>
      </c>
      <c r="E354" s="16" t="s">
        <v>140</v>
      </c>
      <c r="F354" s="7" t="s">
        <v>12</v>
      </c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21">
        <v>1</v>
      </c>
      <c r="AE354" s="221">
        <v>1</v>
      </c>
      <c r="AF354" s="221">
        <v>1</v>
      </c>
      <c r="AG354" s="221">
        <v>1</v>
      </c>
      <c r="AH354" s="221">
        <v>1</v>
      </c>
      <c r="AI354" s="221">
        <v>1</v>
      </c>
      <c r="AJ354" s="219"/>
      <c r="AK354" s="219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219"/>
      <c r="BD354" s="219"/>
      <c r="BE354" s="219"/>
      <c r="BF354" s="219"/>
      <c r="BG354" s="219"/>
      <c r="BH354" s="219"/>
    </row>
    <row r="355" spans="1:60" s="8" customFormat="1" ht="15">
      <c r="A355" s="36" t="s">
        <v>7</v>
      </c>
      <c r="B355" s="36" t="s">
        <v>92</v>
      </c>
      <c r="C355" s="36" t="s">
        <v>23</v>
      </c>
      <c r="D355" s="16" t="s">
        <v>140</v>
      </c>
      <c r="E355" s="16" t="s">
        <v>140</v>
      </c>
      <c r="F355" s="7" t="s">
        <v>13</v>
      </c>
      <c r="G355" s="219"/>
      <c r="H355" s="219"/>
      <c r="I355" s="219"/>
      <c r="J355" s="219"/>
      <c r="K355" s="219"/>
      <c r="L355" s="219"/>
      <c r="M355" s="219"/>
      <c r="N355" s="219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19"/>
      <c r="Z355" s="219"/>
      <c r="AA355" s="219"/>
      <c r="AB355" s="219"/>
      <c r="AC355" s="219"/>
      <c r="AD355" s="221">
        <f>'2.a-LTH-MTH1'!Z$53</f>
        <v>0.58499999999999996</v>
      </c>
      <c r="AE355" s="221">
        <f>'2.a-LTH-MTH1'!AA$53</f>
        <v>0.59399999999999997</v>
      </c>
      <c r="AF355" s="221">
        <f>'2.a-LTH-MTH1'!AB$53</f>
        <v>0.60299999999999998</v>
      </c>
      <c r="AG355" s="221">
        <f>'2.a-LTH-MTH1'!AC$53</f>
        <v>0.61199999999999999</v>
      </c>
      <c r="AH355" s="221">
        <f>'2.a-LTH-MTH1'!AD$53</f>
        <v>0.621</v>
      </c>
      <c r="AI355" s="221">
        <f>'2.a-LTH-MTH1'!AE$53</f>
        <v>0.63100000000000001</v>
      </c>
      <c r="AJ355" s="219"/>
      <c r="AK355" s="219"/>
      <c r="AL355" s="219"/>
      <c r="AM355" s="219"/>
      <c r="AN355" s="219"/>
      <c r="AO355" s="219"/>
      <c r="AP355" s="219"/>
      <c r="AQ355" s="219"/>
      <c r="AR355" s="219"/>
      <c r="AS355" s="219"/>
      <c r="AT355" s="219"/>
      <c r="AU355" s="219"/>
      <c r="AV355" s="219"/>
      <c r="AW355" s="219"/>
      <c r="AX355" s="219"/>
      <c r="AY355" s="219"/>
      <c r="AZ355" s="219"/>
      <c r="BA355" s="219"/>
      <c r="BB355" s="219"/>
      <c r="BC355" s="219"/>
      <c r="BD355" s="219"/>
      <c r="BE355" s="219"/>
      <c r="BF355" s="219"/>
      <c r="BG355" s="219"/>
      <c r="BH355" s="219"/>
    </row>
    <row r="356" spans="1:60" s="8" customFormat="1" ht="15">
      <c r="A356" s="36" t="s">
        <v>7</v>
      </c>
      <c r="B356" s="36" t="s">
        <v>92</v>
      </c>
      <c r="C356" s="36" t="s">
        <v>23</v>
      </c>
      <c r="D356" s="16" t="s">
        <v>140</v>
      </c>
      <c r="E356" s="16" t="s">
        <v>140</v>
      </c>
      <c r="F356" s="7" t="s">
        <v>14</v>
      </c>
      <c r="G356" s="219"/>
      <c r="H356" s="219"/>
      <c r="I356" s="219"/>
      <c r="J356" s="219"/>
      <c r="K356" s="219"/>
      <c r="L356" s="219"/>
      <c r="M356" s="219"/>
      <c r="N356" s="219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19"/>
      <c r="Z356" s="219"/>
      <c r="AA356" s="219"/>
      <c r="AB356" s="219"/>
      <c r="AC356" s="219"/>
      <c r="AD356" s="221">
        <f>'2.a-LTH-MTH1'!Z$54</f>
        <v>2.9177072971760535E-2</v>
      </c>
      <c r="AE356" s="221">
        <f>'2.a-LTH-MTH1'!AA$54</f>
        <v>3.1735415931031463E-2</v>
      </c>
      <c r="AF356" s="221">
        <f>'2.a-LTH-MTH1'!AB$54</f>
        <v>3.0369264353385494E-2</v>
      </c>
      <c r="AG356" s="221">
        <f>'2.a-LTH-MTH1'!AC$54</f>
        <v>3.0523663389645631E-2</v>
      </c>
      <c r="AH356" s="221">
        <f>'2.a-LTH-MTH1'!AD$54</f>
        <v>3.3809818544762615E-2</v>
      </c>
      <c r="AI356" s="221">
        <f>'2.a-LTH-MTH1'!AE$54</f>
        <v>3.5512344771098325E-2</v>
      </c>
      <c r="AJ356" s="219"/>
      <c r="AK356" s="219"/>
      <c r="AL356" s="219"/>
      <c r="AM356" s="219"/>
      <c r="AN356" s="219"/>
      <c r="AO356" s="219"/>
      <c r="AP356" s="219"/>
      <c r="AQ356" s="219"/>
      <c r="AR356" s="219"/>
      <c r="AS356" s="219"/>
      <c r="AT356" s="219"/>
      <c r="AU356" s="219"/>
      <c r="AV356" s="219"/>
      <c r="AW356" s="219"/>
      <c r="AX356" s="219"/>
      <c r="AY356" s="219"/>
      <c r="AZ356" s="219"/>
      <c r="BA356" s="219"/>
      <c r="BB356" s="219"/>
      <c r="BC356" s="219"/>
      <c r="BD356" s="219"/>
      <c r="BE356" s="219"/>
      <c r="BF356" s="219"/>
      <c r="BG356" s="219"/>
      <c r="BH356" s="219"/>
    </row>
    <row r="357" spans="1:60" s="5" customFormat="1" ht="15">
      <c r="A357" s="4" t="s">
        <v>7</v>
      </c>
      <c r="B357" s="4" t="s">
        <v>91</v>
      </c>
      <c r="C357" s="4" t="s">
        <v>58</v>
      </c>
      <c r="D357" s="4"/>
      <c r="E357" s="4"/>
      <c r="F357" s="4" t="s">
        <v>11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>
        <v>3</v>
      </c>
    </row>
    <row r="358" spans="1:60" s="5" customFormat="1" ht="15">
      <c r="A358" s="4" t="s">
        <v>7</v>
      </c>
      <c r="B358" s="4" t="s">
        <v>91</v>
      </c>
      <c r="C358" s="4" t="s">
        <v>58</v>
      </c>
      <c r="D358" s="4"/>
      <c r="E358" s="4"/>
      <c r="F358" s="4" t="s">
        <v>52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6">
        <v>3.6831055946373999E-5</v>
      </c>
    </row>
    <row r="359" spans="1:60" s="8" customFormat="1" ht="15">
      <c r="A359" s="36" t="s">
        <v>7</v>
      </c>
      <c r="B359" s="36" t="s">
        <v>91</v>
      </c>
      <c r="C359" s="36" t="s">
        <v>58</v>
      </c>
      <c r="D359" s="16" t="s">
        <v>99</v>
      </c>
      <c r="E359" s="16" t="s">
        <v>99</v>
      </c>
      <c r="F359" s="7" t="s">
        <v>12</v>
      </c>
      <c r="G359" s="219"/>
      <c r="H359" s="219"/>
      <c r="I359" s="219"/>
      <c r="J359" s="219"/>
      <c r="K359" s="219"/>
      <c r="L359" s="219"/>
      <c r="M359" s="219"/>
      <c r="N359" s="219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19"/>
      <c r="Z359" s="219"/>
      <c r="AA359" s="219"/>
      <c r="AB359" s="219"/>
      <c r="AC359" s="219"/>
      <c r="AD359" s="219"/>
      <c r="AE359" s="219"/>
      <c r="AF359" s="219"/>
      <c r="AG359" s="219"/>
      <c r="AH359" s="219"/>
      <c r="AI359" s="219"/>
      <c r="AJ359" s="219"/>
      <c r="AK359" s="219"/>
      <c r="AL359" s="219"/>
      <c r="AM359" s="219"/>
      <c r="AN359" s="219"/>
      <c r="AO359" s="219"/>
      <c r="AP359" s="219"/>
      <c r="AQ359" s="219"/>
      <c r="AR359" s="219"/>
      <c r="AS359" s="219"/>
      <c r="AT359" s="219"/>
      <c r="AU359" s="219"/>
      <c r="AV359" s="219"/>
      <c r="AW359" s="219"/>
      <c r="AX359" s="219"/>
      <c r="AY359" s="219"/>
      <c r="AZ359" s="219"/>
      <c r="BA359" s="219"/>
      <c r="BB359" s="219"/>
      <c r="BC359" s="219"/>
      <c r="BD359" s="219"/>
      <c r="BE359" s="219"/>
      <c r="BF359" s="219"/>
      <c r="BG359" s="219"/>
      <c r="BH359" s="221">
        <v>1</v>
      </c>
    </row>
    <row r="360" spans="1:60" s="8" customFormat="1" ht="15">
      <c r="A360" s="36" t="s">
        <v>7</v>
      </c>
      <c r="B360" s="36" t="s">
        <v>91</v>
      </c>
      <c r="C360" s="36" t="s">
        <v>58</v>
      </c>
      <c r="D360" s="16" t="s">
        <v>99</v>
      </c>
      <c r="E360" s="16" t="s">
        <v>99</v>
      </c>
      <c r="F360" s="7" t="s">
        <v>13</v>
      </c>
      <c r="G360" s="219"/>
      <c r="H360" s="219"/>
      <c r="I360" s="219"/>
      <c r="J360" s="219"/>
      <c r="K360" s="219"/>
      <c r="L360" s="219"/>
      <c r="M360" s="219"/>
      <c r="N360" s="219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19"/>
      <c r="Z360" s="219"/>
      <c r="AA360" s="219"/>
      <c r="AB360" s="219"/>
      <c r="AC360" s="219"/>
      <c r="AD360" s="219"/>
      <c r="AE360" s="219"/>
      <c r="AF360" s="219"/>
      <c r="AG360" s="219"/>
      <c r="AH360" s="219"/>
      <c r="AI360" s="219"/>
      <c r="AJ360" s="219"/>
      <c r="AK360" s="219"/>
      <c r="AL360" s="219"/>
      <c r="AM360" s="219"/>
      <c r="AN360" s="219"/>
      <c r="AO360" s="219"/>
      <c r="AP360" s="219"/>
      <c r="AQ360" s="219"/>
      <c r="AR360" s="219"/>
      <c r="AS360" s="219"/>
      <c r="AT360" s="219"/>
      <c r="AU360" s="219"/>
      <c r="AV360" s="219"/>
      <c r="AW360" s="219"/>
      <c r="AX360" s="219"/>
      <c r="AY360" s="219"/>
      <c r="AZ360" s="219"/>
      <c r="BA360" s="219"/>
      <c r="BB360" s="219"/>
      <c r="BC360" s="219"/>
      <c r="BD360" s="219"/>
      <c r="BE360" s="219"/>
      <c r="BF360" s="219"/>
      <c r="BG360" s="219"/>
      <c r="BH360" s="221">
        <f>'3. Mecanical drive'!BD$61</f>
        <v>0.29299999999999998</v>
      </c>
    </row>
    <row r="361" spans="1:60" s="8" customFormat="1" ht="15">
      <c r="A361" s="36" t="s">
        <v>7</v>
      </c>
      <c r="B361" s="36" t="s">
        <v>91</v>
      </c>
      <c r="C361" s="36" t="s">
        <v>58</v>
      </c>
      <c r="D361" s="16" t="s">
        <v>99</v>
      </c>
      <c r="E361" s="16" t="s">
        <v>99</v>
      </c>
      <c r="F361" s="7" t="s">
        <v>14</v>
      </c>
      <c r="G361" s="219"/>
      <c r="H361" s="219"/>
      <c r="I361" s="219"/>
      <c r="J361" s="219"/>
      <c r="K361" s="219"/>
      <c r="L361" s="219"/>
      <c r="M361" s="219"/>
      <c r="N361" s="219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19"/>
      <c r="Z361" s="219"/>
      <c r="AA361" s="219"/>
      <c r="AB361" s="219"/>
      <c r="AC361" s="219"/>
      <c r="AD361" s="219"/>
      <c r="AE361" s="219"/>
      <c r="AF361" s="219"/>
      <c r="AG361" s="219"/>
      <c r="AH361" s="219"/>
      <c r="AI361" s="219"/>
      <c r="AJ361" s="219"/>
      <c r="AK361" s="219"/>
      <c r="AL361" s="219"/>
      <c r="AM361" s="219"/>
      <c r="AN361" s="219"/>
      <c r="AO361" s="219"/>
      <c r="AP361" s="219"/>
      <c r="AQ361" s="219"/>
      <c r="AR361" s="219"/>
      <c r="AS361" s="219"/>
      <c r="AT361" s="219"/>
      <c r="AU361" s="219"/>
      <c r="AV361" s="219"/>
      <c r="AW361" s="219"/>
      <c r="AX361" s="219"/>
      <c r="AY361" s="219"/>
      <c r="AZ361" s="219"/>
      <c r="BA361" s="219"/>
      <c r="BB361" s="219"/>
      <c r="BC361" s="219"/>
      <c r="BD361" s="219"/>
      <c r="BE361" s="219"/>
      <c r="BF361" s="219"/>
      <c r="BG361" s="219"/>
      <c r="BH361" s="221">
        <f>'3. Mecanical drive'!BD$67</f>
        <v>1</v>
      </c>
    </row>
    <row r="362" spans="1:60" s="5" customFormat="1" ht="12" customHeight="1">
      <c r="A362" s="4" t="s">
        <v>7</v>
      </c>
      <c r="B362" s="4" t="s">
        <v>91</v>
      </c>
      <c r="C362" s="4" t="s">
        <v>26</v>
      </c>
      <c r="D362" s="4"/>
      <c r="E362" s="4"/>
      <c r="F362" s="4" t="s">
        <v>11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>
        <v>62</v>
      </c>
      <c r="BE362" s="4"/>
      <c r="BF362" s="4"/>
      <c r="BG362" s="4"/>
      <c r="BH362" s="4"/>
    </row>
    <row r="363" spans="1:60" s="5" customFormat="1" ht="12" customHeight="1">
      <c r="A363" s="4" t="s">
        <v>7</v>
      </c>
      <c r="B363" s="4" t="s">
        <v>91</v>
      </c>
      <c r="C363" s="4" t="s">
        <v>26</v>
      </c>
      <c r="D363" s="4"/>
      <c r="E363" s="4"/>
      <c r="F363" s="4" t="s">
        <v>52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>
        <v>6.8180568537966704E-4</v>
      </c>
      <c r="BE363" s="4"/>
      <c r="BF363" s="4"/>
      <c r="BG363" s="4"/>
      <c r="BH363" s="4"/>
    </row>
    <row r="364" spans="1:60" s="8" customFormat="1" ht="15">
      <c r="A364" s="36" t="s">
        <v>7</v>
      </c>
      <c r="B364" s="36" t="s">
        <v>91</v>
      </c>
      <c r="C364" s="36" t="s">
        <v>26</v>
      </c>
      <c r="D364" s="16" t="s">
        <v>113</v>
      </c>
      <c r="E364" s="16" t="s">
        <v>113</v>
      </c>
      <c r="F364" s="7" t="s">
        <v>12</v>
      </c>
      <c r="G364" s="219"/>
      <c r="H364" s="219"/>
      <c r="I364" s="219"/>
      <c r="J364" s="219"/>
      <c r="K364" s="219"/>
      <c r="L364" s="219"/>
      <c r="M364" s="219"/>
      <c r="N364" s="219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19"/>
      <c r="Z364" s="219"/>
      <c r="AA364" s="219"/>
      <c r="AB364" s="219"/>
      <c r="AC364" s="219"/>
      <c r="AD364" s="219"/>
      <c r="AE364" s="219"/>
      <c r="AF364" s="219"/>
      <c r="AG364" s="219"/>
      <c r="AH364" s="219"/>
      <c r="AI364" s="219"/>
      <c r="AJ364" s="219"/>
      <c r="AK364" s="219"/>
      <c r="AL364" s="219"/>
      <c r="AM364" s="219"/>
      <c r="AN364" s="219"/>
      <c r="AO364" s="219"/>
      <c r="AP364" s="219"/>
      <c r="AQ364" s="219"/>
      <c r="AR364" s="219"/>
      <c r="AS364" s="219"/>
      <c r="AT364" s="219"/>
      <c r="AU364" s="219"/>
      <c r="AV364" s="219"/>
      <c r="AW364" s="219"/>
      <c r="AX364" s="219"/>
      <c r="AY364" s="219"/>
      <c r="AZ364" s="219"/>
      <c r="BA364" s="219"/>
      <c r="BB364" s="219"/>
      <c r="BC364" s="219"/>
      <c r="BD364" s="221">
        <v>1</v>
      </c>
      <c r="BE364" s="219"/>
      <c r="BF364" s="219"/>
      <c r="BG364" s="219"/>
      <c r="BH364" s="219"/>
    </row>
    <row r="365" spans="1:60" s="8" customFormat="1" ht="15">
      <c r="A365" s="36" t="s">
        <v>7</v>
      </c>
      <c r="B365" s="36" t="s">
        <v>91</v>
      </c>
      <c r="C365" s="36" t="s">
        <v>26</v>
      </c>
      <c r="D365" s="16" t="s">
        <v>113</v>
      </c>
      <c r="E365" s="16" t="s">
        <v>113</v>
      </c>
      <c r="F365" s="7" t="s">
        <v>13</v>
      </c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219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219"/>
      <c r="BD365" s="221">
        <f>'2.a-LTH-MTH1'!AZ$59</f>
        <v>0.93020399072155802</v>
      </c>
      <c r="BE365" s="219"/>
      <c r="BF365" s="219"/>
      <c r="BG365" s="219"/>
      <c r="BH365" s="219"/>
    </row>
    <row r="366" spans="1:60" s="8" customFormat="1" ht="15">
      <c r="A366" s="36" t="s">
        <v>7</v>
      </c>
      <c r="B366" s="36" t="s">
        <v>91</v>
      </c>
      <c r="C366" s="36" t="s">
        <v>26</v>
      </c>
      <c r="D366" s="16" t="s">
        <v>113</v>
      </c>
      <c r="E366" s="16" t="s">
        <v>113</v>
      </c>
      <c r="F366" s="7" t="s">
        <v>14</v>
      </c>
      <c r="G366" s="219"/>
      <c r="H366" s="219"/>
      <c r="I366" s="219"/>
      <c r="J366" s="219"/>
      <c r="K366" s="219"/>
      <c r="L366" s="219"/>
      <c r="M366" s="219"/>
      <c r="N366" s="219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19"/>
      <c r="Z366" s="219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219"/>
      <c r="AL366" s="219"/>
      <c r="AM366" s="219"/>
      <c r="AN366" s="219"/>
      <c r="AO366" s="219"/>
      <c r="AP366" s="219"/>
      <c r="AQ366" s="219"/>
      <c r="AR366" s="219"/>
      <c r="AS366" s="219"/>
      <c r="AT366" s="219"/>
      <c r="AU366" s="219"/>
      <c r="AV366" s="219"/>
      <c r="AW366" s="219"/>
      <c r="AX366" s="219"/>
      <c r="AY366" s="219"/>
      <c r="AZ366" s="219"/>
      <c r="BA366" s="219"/>
      <c r="BB366" s="219"/>
      <c r="BC366" s="219"/>
      <c r="BD366" s="221">
        <f>'2.a-LTH-MTH1'!AZ$60</f>
        <v>0.22800205883416391</v>
      </c>
      <c r="BE366" s="219"/>
      <c r="BF366" s="219"/>
      <c r="BG366" s="219"/>
      <c r="BH366" s="219"/>
    </row>
    <row r="367" spans="1:60" s="5" customFormat="1" ht="12" customHeight="1">
      <c r="A367" s="4" t="s">
        <v>7</v>
      </c>
      <c r="B367" s="4" t="s">
        <v>91</v>
      </c>
      <c r="C367" s="4" t="s">
        <v>17</v>
      </c>
      <c r="D367" s="4"/>
      <c r="E367" s="4"/>
      <c r="F367" s="4" t="s">
        <v>11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>
        <v>51</v>
      </c>
      <c r="S367" s="4">
        <v>60</v>
      </c>
      <c r="T367" s="4">
        <v>66</v>
      </c>
      <c r="U367" s="4">
        <v>72</v>
      </c>
      <c r="V367" s="4">
        <v>70</v>
      </c>
      <c r="W367" s="4">
        <v>72</v>
      </c>
      <c r="X367" s="4">
        <v>71</v>
      </c>
      <c r="Y367" s="4">
        <v>68</v>
      </c>
      <c r="Z367" s="4">
        <v>63</v>
      </c>
      <c r="AA367" s="4">
        <v>66</v>
      </c>
      <c r="AB367" s="4">
        <v>66</v>
      </c>
      <c r="AC367" s="4">
        <v>59</v>
      </c>
      <c r="AD367" s="4">
        <v>51</v>
      </c>
      <c r="AE367" s="4">
        <v>50</v>
      </c>
      <c r="AF367" s="4">
        <v>47</v>
      </c>
      <c r="AG367" s="4">
        <v>47</v>
      </c>
      <c r="AH367" s="4">
        <v>50</v>
      </c>
      <c r="AI367" s="4">
        <v>70</v>
      </c>
      <c r="AJ367" s="4">
        <v>62</v>
      </c>
      <c r="AK367" s="4">
        <v>67</v>
      </c>
      <c r="AL367" s="4">
        <v>68</v>
      </c>
      <c r="AM367" s="4">
        <v>71</v>
      </c>
      <c r="AN367" s="4">
        <v>69</v>
      </c>
      <c r="AO367" s="4">
        <v>67</v>
      </c>
      <c r="AP367" s="4">
        <v>143</v>
      </c>
      <c r="AQ367" s="4">
        <v>136</v>
      </c>
      <c r="AR367" s="4">
        <v>106</v>
      </c>
      <c r="AS367" s="4">
        <v>110</v>
      </c>
      <c r="AT367" s="4">
        <v>111</v>
      </c>
      <c r="AU367" s="4">
        <v>130</v>
      </c>
      <c r="AV367" s="4">
        <v>137</v>
      </c>
      <c r="AW367" s="4">
        <v>165</v>
      </c>
      <c r="AX367" s="4">
        <v>173</v>
      </c>
      <c r="AY367" s="4">
        <v>195</v>
      </c>
      <c r="AZ367" s="4">
        <v>227</v>
      </c>
      <c r="BA367" s="4">
        <v>223</v>
      </c>
      <c r="BB367" s="4">
        <v>246</v>
      </c>
      <c r="BC367" s="4">
        <v>278</v>
      </c>
      <c r="BD367" s="4">
        <v>258</v>
      </c>
      <c r="BE367" s="4">
        <v>238</v>
      </c>
      <c r="BF367" s="4">
        <v>216</v>
      </c>
      <c r="BG367" s="4">
        <v>213</v>
      </c>
      <c r="BH367" s="4">
        <v>206</v>
      </c>
    </row>
    <row r="368" spans="1:60" s="5" customFormat="1" ht="12" customHeight="1">
      <c r="A368" s="4" t="s">
        <v>7</v>
      </c>
      <c r="B368" s="4" t="s">
        <v>91</v>
      </c>
      <c r="C368" s="4" t="s">
        <v>17</v>
      </c>
      <c r="D368" s="4"/>
      <c r="E368" s="4"/>
      <c r="F368" s="4" t="s">
        <v>52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>
        <v>1.55535224153705E-3</v>
      </c>
      <c r="S368" s="4">
        <v>1.76824236708712E-3</v>
      </c>
      <c r="T368" s="4">
        <v>1.71241762233408E-3</v>
      </c>
      <c r="U368" s="4">
        <v>1.7978874822084101E-3</v>
      </c>
      <c r="V368" s="4">
        <v>1.7419001642362999E-3</v>
      </c>
      <c r="W368" s="4">
        <v>1.66036343510746E-3</v>
      </c>
      <c r="X368" s="4">
        <v>1.58691133412306E-3</v>
      </c>
      <c r="Y368" s="4">
        <v>1.4686190661310501E-3</v>
      </c>
      <c r="Z368" s="4">
        <v>1.2794735880095E-3</v>
      </c>
      <c r="AA368" s="4">
        <v>1.37171360282656E-3</v>
      </c>
      <c r="AB368" s="4">
        <v>1.4244091939138899E-3</v>
      </c>
      <c r="AC368" s="4">
        <v>1.30285966655625E-3</v>
      </c>
      <c r="AD368" s="4">
        <v>1.09708090433885E-3</v>
      </c>
      <c r="AE368" s="4">
        <v>1.0678284640355401E-3</v>
      </c>
      <c r="AF368" s="4">
        <v>9.9053720837109305E-4</v>
      </c>
      <c r="AG368" s="4">
        <v>9.8837087039724096E-4</v>
      </c>
      <c r="AH368" s="4">
        <v>1.0180189351521899E-3</v>
      </c>
      <c r="AI368" s="4">
        <v>1.2871196101866299E-3</v>
      </c>
      <c r="AJ368" s="4">
        <v>1.0616983749165199E-3</v>
      </c>
      <c r="AK368" s="4">
        <v>1.10539167161618E-3</v>
      </c>
      <c r="AL368" s="4">
        <v>1.0769206404510399E-3</v>
      </c>
      <c r="AM368" s="4">
        <v>1.11194637599449E-3</v>
      </c>
      <c r="AN368" s="4">
        <v>1.10686900445956E-3</v>
      </c>
      <c r="AO368" s="4">
        <v>1.01958516579672E-3</v>
      </c>
      <c r="AP368" s="4">
        <v>2.0764360806179898E-3</v>
      </c>
      <c r="AQ368" s="4">
        <v>1.9626235659138502E-3</v>
      </c>
      <c r="AR368" s="4">
        <v>1.44761280454496E-3</v>
      </c>
      <c r="AS368" s="4">
        <v>1.4122299110295199E-3</v>
      </c>
      <c r="AT368" s="4">
        <v>1.3860792687495299E-3</v>
      </c>
      <c r="AU368" s="4">
        <v>1.52061011556637E-3</v>
      </c>
      <c r="AV368" s="4">
        <v>1.52912025358841E-3</v>
      </c>
      <c r="AW368" s="4">
        <v>1.81476226614314E-3</v>
      </c>
      <c r="AX368" s="4">
        <v>1.8017267415823999E-3</v>
      </c>
      <c r="AY368" s="4">
        <v>1.96210619522454E-3</v>
      </c>
      <c r="AZ368" s="4">
        <v>2.2242690287685202E-3</v>
      </c>
      <c r="BA368" s="4">
        <v>2.2445898339204799E-3</v>
      </c>
      <c r="BB368" s="4">
        <v>2.41788052131863E-3</v>
      </c>
      <c r="BC368" s="4">
        <v>2.8369373322584298E-3</v>
      </c>
      <c r="BD368" s="4">
        <v>2.8371914004508701E-3</v>
      </c>
      <c r="BE368" s="4">
        <v>2.5802814458249302E-3</v>
      </c>
      <c r="BF368" s="4">
        <v>2.43144671079292E-3</v>
      </c>
      <c r="BG368" s="4">
        <v>2.5159461374911398E-3</v>
      </c>
      <c r="BH368" s="4">
        <v>2.5290658416510102E-3</v>
      </c>
    </row>
    <row r="369" spans="1:60" s="8" customFormat="1" ht="15">
      <c r="A369" s="36" t="s">
        <v>7</v>
      </c>
      <c r="B369" s="36" t="s">
        <v>91</v>
      </c>
      <c r="C369" s="36" t="s">
        <v>17</v>
      </c>
      <c r="D369" s="7" t="s">
        <v>101</v>
      </c>
      <c r="E369" s="7" t="s">
        <v>102</v>
      </c>
      <c r="F369" s="7" t="s">
        <v>12</v>
      </c>
      <c r="G369" s="219"/>
      <c r="H369" s="219"/>
      <c r="I369" s="219"/>
      <c r="J369" s="219"/>
      <c r="K369" s="219"/>
      <c r="L369" s="219"/>
      <c r="M369" s="219"/>
      <c r="N369" s="219"/>
      <c r="O369" s="219"/>
      <c r="P369" s="219"/>
      <c r="Q369" s="219"/>
      <c r="R369" s="221">
        <f>'4.c Electricity breakdown'!N42</f>
        <v>0.8</v>
      </c>
      <c r="S369" s="221">
        <f>'4.c Electricity breakdown'!O42</f>
        <v>0.8</v>
      </c>
      <c r="T369" s="221">
        <f>'4.c Electricity breakdown'!P42</f>
        <v>0.8</v>
      </c>
      <c r="U369" s="221">
        <f>'4.c Electricity breakdown'!Q42</f>
        <v>0.8</v>
      </c>
      <c r="V369" s="221">
        <f>'4.c Electricity breakdown'!R42</f>
        <v>0.8</v>
      </c>
      <c r="W369" s="221">
        <f>'4.c Electricity breakdown'!S42</f>
        <v>0.8</v>
      </c>
      <c r="X369" s="221">
        <f>'4.c Electricity breakdown'!T42</f>
        <v>0.8</v>
      </c>
      <c r="Y369" s="221">
        <f>'4.c Electricity breakdown'!U42</f>
        <v>0.8</v>
      </c>
      <c r="Z369" s="221">
        <f>'4.c Electricity breakdown'!V42</f>
        <v>0.8</v>
      </c>
      <c r="AA369" s="221">
        <f>'4.c Electricity breakdown'!W42</f>
        <v>0.8</v>
      </c>
      <c r="AB369" s="221">
        <f>'4.c Electricity breakdown'!X42</f>
        <v>0.8</v>
      </c>
      <c r="AC369" s="221">
        <f>'4.c Electricity breakdown'!Y42</f>
        <v>0.8</v>
      </c>
      <c r="AD369" s="221">
        <f>'4.c Electricity breakdown'!Z42</f>
        <v>0.8</v>
      </c>
      <c r="AE369" s="221">
        <f>'4.c Electricity breakdown'!AA42</f>
        <v>0.8</v>
      </c>
      <c r="AF369" s="221">
        <f>'4.c Electricity breakdown'!AB42</f>
        <v>0.8</v>
      </c>
      <c r="AG369" s="221">
        <f>'4.c Electricity breakdown'!AC42</f>
        <v>0.8</v>
      </c>
      <c r="AH369" s="221">
        <f>'4.c Electricity breakdown'!AD42</f>
        <v>0.8</v>
      </c>
      <c r="AI369" s="221">
        <f>'4.c Electricity breakdown'!AE42</f>
        <v>0.8</v>
      </c>
      <c r="AJ369" s="221">
        <f>'4.c Electricity breakdown'!AF42</f>
        <v>0.8</v>
      </c>
      <c r="AK369" s="221">
        <f>'4.c Electricity breakdown'!AG42</f>
        <v>0.8</v>
      </c>
      <c r="AL369" s="221">
        <f>'4.c Electricity breakdown'!AH42</f>
        <v>0.8</v>
      </c>
      <c r="AM369" s="221">
        <f>'4.c Electricity breakdown'!AI42</f>
        <v>0.8</v>
      </c>
      <c r="AN369" s="221">
        <f>'4.c Electricity breakdown'!AJ42</f>
        <v>0.8</v>
      </c>
      <c r="AO369" s="221">
        <f>'4.c Electricity breakdown'!AK42</f>
        <v>0.8</v>
      </c>
      <c r="AP369" s="221">
        <f>'4.c Electricity breakdown'!AL42</f>
        <v>0.8</v>
      </c>
      <c r="AQ369" s="221">
        <f>'4.c Electricity breakdown'!AM42</f>
        <v>0.8</v>
      </c>
      <c r="AR369" s="221">
        <f>'4.c Electricity breakdown'!AN42</f>
        <v>0.8</v>
      </c>
      <c r="AS369" s="221">
        <f>'4.c Electricity breakdown'!AO42</f>
        <v>0.8</v>
      </c>
      <c r="AT369" s="221">
        <f>'4.c Electricity breakdown'!AP42</f>
        <v>0.8</v>
      </c>
      <c r="AU369" s="221">
        <f>'4.c Electricity breakdown'!AQ42</f>
        <v>0.8</v>
      </c>
      <c r="AV369" s="221">
        <f>'4.c Electricity breakdown'!AR42</f>
        <v>0.8</v>
      </c>
      <c r="AW369" s="221">
        <f>'4.c Electricity breakdown'!AS42</f>
        <v>0.8</v>
      </c>
      <c r="AX369" s="221">
        <f>'4.c Electricity breakdown'!AT42</f>
        <v>0.8</v>
      </c>
      <c r="AY369" s="221">
        <f>'4.c Electricity breakdown'!AU42</f>
        <v>0.8</v>
      </c>
      <c r="AZ369" s="221">
        <f>'4.c Electricity breakdown'!AV42</f>
        <v>0.8</v>
      </c>
      <c r="BA369" s="221">
        <f>'4.c Electricity breakdown'!AW42</f>
        <v>0.8</v>
      </c>
      <c r="BB369" s="221">
        <f>'4.c Electricity breakdown'!AX42</f>
        <v>0.8</v>
      </c>
      <c r="BC369" s="221">
        <f>'4.c Electricity breakdown'!AY42</f>
        <v>0.8</v>
      </c>
      <c r="BD369" s="221">
        <f>'4.c Electricity breakdown'!AZ42</f>
        <v>0.8</v>
      </c>
      <c r="BE369" s="221">
        <f>'4.c Electricity breakdown'!BA42</f>
        <v>0.8</v>
      </c>
      <c r="BF369" s="221">
        <f>'4.c Electricity breakdown'!BB42</f>
        <v>0.8</v>
      </c>
      <c r="BG369" s="221">
        <f>'4.c Electricity breakdown'!BC42</f>
        <v>0.8</v>
      </c>
      <c r="BH369" s="221">
        <f>'4.c Electricity breakdown'!BD42</f>
        <v>0.8</v>
      </c>
    </row>
    <row r="370" spans="1:60" s="8" customFormat="1" ht="15">
      <c r="A370" s="36" t="s">
        <v>7</v>
      </c>
      <c r="B370" s="36" t="s">
        <v>91</v>
      </c>
      <c r="C370" s="36" t="s">
        <v>17</v>
      </c>
      <c r="D370" s="7" t="s">
        <v>101</v>
      </c>
      <c r="E370" s="7" t="s">
        <v>102</v>
      </c>
      <c r="F370" s="7" t="s">
        <v>13</v>
      </c>
      <c r="G370" s="219"/>
      <c r="H370" s="219"/>
      <c r="I370" s="219"/>
      <c r="J370" s="219"/>
      <c r="K370" s="219"/>
      <c r="L370" s="219"/>
      <c r="M370" s="219"/>
      <c r="N370" s="219"/>
      <c r="O370" s="219"/>
      <c r="P370" s="219"/>
      <c r="Q370" s="219"/>
      <c r="R370" s="221">
        <f>'4.b Electricity other'!N51</f>
        <v>0.80249999999999999</v>
      </c>
      <c r="S370" s="221">
        <f>'4.b Electricity other'!O51</f>
        <v>0.80500000000000005</v>
      </c>
      <c r="T370" s="221">
        <f>'4.b Electricity other'!P51</f>
        <v>0.8075</v>
      </c>
      <c r="U370" s="221">
        <f>'4.b Electricity other'!Q51</f>
        <v>0.81</v>
      </c>
      <c r="V370" s="221">
        <f>'4.b Electricity other'!R51</f>
        <v>0.8125</v>
      </c>
      <c r="W370" s="221">
        <f>'4.b Electricity other'!S51</f>
        <v>0.81499999999999995</v>
      </c>
      <c r="X370" s="221">
        <f>'4.b Electricity other'!T51</f>
        <v>0.8175</v>
      </c>
      <c r="Y370" s="221">
        <f>'4.b Electricity other'!U51</f>
        <v>0.82</v>
      </c>
      <c r="Z370" s="221">
        <f>'4.b Electricity other'!V51</f>
        <v>0.82250000000000001</v>
      </c>
      <c r="AA370" s="221">
        <f>'4.b Electricity other'!W51</f>
        <v>0.82499999999999996</v>
      </c>
      <c r="AB370" s="221">
        <f>'4.b Electricity other'!X51</f>
        <v>0.82750000000000001</v>
      </c>
      <c r="AC370" s="221">
        <f>'4.b Electricity other'!Y51</f>
        <v>0.83</v>
      </c>
      <c r="AD370" s="221">
        <f>'4.b Electricity other'!Z51</f>
        <v>0.83250000000000002</v>
      </c>
      <c r="AE370" s="221">
        <f>'4.b Electricity other'!AA51</f>
        <v>0.83499999999999996</v>
      </c>
      <c r="AF370" s="221">
        <f>'4.b Electricity other'!AB51</f>
        <v>0.83750000000000002</v>
      </c>
      <c r="AG370" s="221">
        <f>'4.b Electricity other'!AC51</f>
        <v>0.84</v>
      </c>
      <c r="AH370" s="221">
        <f>'4.b Electricity other'!AD51</f>
        <v>0.84250000000000003</v>
      </c>
      <c r="AI370" s="221">
        <f>'4.b Electricity other'!AE51</f>
        <v>0.84499999999999997</v>
      </c>
      <c r="AJ370" s="221">
        <f>'4.b Electricity other'!AF51</f>
        <v>0.84750000000000003</v>
      </c>
      <c r="AK370" s="221">
        <f>'4.b Electricity other'!AG51</f>
        <v>0.85</v>
      </c>
      <c r="AL370" s="221">
        <f>'4.b Electricity other'!AH51</f>
        <v>0.85250000000000004</v>
      </c>
      <c r="AM370" s="221">
        <f>'4.b Electricity other'!AI51</f>
        <v>0.85499999999999998</v>
      </c>
      <c r="AN370" s="221">
        <f>'4.b Electricity other'!AJ51</f>
        <v>0.85750000000000004</v>
      </c>
      <c r="AO370" s="221">
        <f>'4.b Electricity other'!AK51</f>
        <v>0.86</v>
      </c>
      <c r="AP370" s="221">
        <f>'4.b Electricity other'!AL51</f>
        <v>0.86250000000000004</v>
      </c>
      <c r="AQ370" s="221">
        <f>'4.b Electricity other'!AM51</f>
        <v>0.86499999999999999</v>
      </c>
      <c r="AR370" s="221">
        <f>'4.b Electricity other'!AN51</f>
        <v>0.86750000000000005</v>
      </c>
      <c r="AS370" s="221">
        <f>'4.b Electricity other'!AO51</f>
        <v>0.87</v>
      </c>
      <c r="AT370" s="221">
        <f>'4.b Electricity other'!AP51</f>
        <v>0.87250000000000005</v>
      </c>
      <c r="AU370" s="221">
        <f>'4.b Electricity other'!AQ51</f>
        <v>0.875</v>
      </c>
      <c r="AV370" s="221">
        <f>'4.b Electricity other'!AR51</f>
        <v>0.87749999999999995</v>
      </c>
      <c r="AW370" s="221">
        <f>'4.b Electricity other'!AS51</f>
        <v>0.88</v>
      </c>
      <c r="AX370" s="221">
        <f>'4.b Electricity other'!AT51</f>
        <v>0.88249999999999995</v>
      </c>
      <c r="AY370" s="221">
        <f>'4.b Electricity other'!AU51</f>
        <v>0.88500000000000001</v>
      </c>
      <c r="AZ370" s="221">
        <f>'4.b Electricity other'!AV51</f>
        <v>0.88749999999999996</v>
      </c>
      <c r="BA370" s="221">
        <f>'4.b Electricity other'!AW51</f>
        <v>0.89</v>
      </c>
      <c r="BB370" s="221">
        <f>'4.b Electricity other'!AX51</f>
        <v>0.89249999999999996</v>
      </c>
      <c r="BC370" s="221">
        <f>'4.b Electricity other'!AY51</f>
        <v>0.89500000000000002</v>
      </c>
      <c r="BD370" s="221">
        <f>'4.b Electricity other'!AZ51</f>
        <v>0.89749999999999996</v>
      </c>
      <c r="BE370" s="221">
        <f>'4.b Electricity other'!BA51</f>
        <v>0.9</v>
      </c>
      <c r="BF370" s="221">
        <f>'4.b Electricity other'!BB51</f>
        <v>0.90348327224386804</v>
      </c>
      <c r="BG370" s="221">
        <f>'4.b Electricity other'!BC51</f>
        <v>0.90615494311707101</v>
      </c>
      <c r="BH370" s="221">
        <f>'4.b Electricity other'!BD51</f>
        <v>0.90867316757219896</v>
      </c>
    </row>
    <row r="371" spans="1:60" s="8" customFormat="1" ht="15">
      <c r="A371" s="36" t="s">
        <v>7</v>
      </c>
      <c r="B371" s="36" t="s">
        <v>91</v>
      </c>
      <c r="C371" s="36" t="s">
        <v>17</v>
      </c>
      <c r="D371" s="7" t="s">
        <v>101</v>
      </c>
      <c r="E371" s="7" t="s">
        <v>102</v>
      </c>
      <c r="F371" s="7" t="s">
        <v>14</v>
      </c>
      <c r="G371" s="219"/>
      <c r="H371" s="219"/>
      <c r="I371" s="219"/>
      <c r="J371" s="219"/>
      <c r="K371" s="219"/>
      <c r="L371" s="219"/>
      <c r="M371" s="219"/>
      <c r="N371" s="219"/>
      <c r="O371" s="219"/>
      <c r="P371" s="219"/>
      <c r="Q371" s="219"/>
      <c r="R371" s="221">
        <f>'4.b Electricity other'!N55</f>
        <v>1</v>
      </c>
      <c r="S371" s="221">
        <f>'4.b Electricity other'!O55</f>
        <v>1</v>
      </c>
      <c r="T371" s="221">
        <f>'4.b Electricity other'!P55</f>
        <v>1</v>
      </c>
      <c r="U371" s="221">
        <f>'4.b Electricity other'!Q55</f>
        <v>1</v>
      </c>
      <c r="V371" s="221">
        <f>'4.b Electricity other'!R55</f>
        <v>1</v>
      </c>
      <c r="W371" s="221">
        <f>'4.b Electricity other'!S55</f>
        <v>1</v>
      </c>
      <c r="X371" s="221">
        <f>'4.b Electricity other'!T55</f>
        <v>1</v>
      </c>
      <c r="Y371" s="221">
        <f>'4.b Electricity other'!U55</f>
        <v>1</v>
      </c>
      <c r="Z371" s="221">
        <f>'4.b Electricity other'!V55</f>
        <v>1</v>
      </c>
      <c r="AA371" s="221">
        <f>'4.b Electricity other'!W55</f>
        <v>1</v>
      </c>
      <c r="AB371" s="221">
        <f>'4.b Electricity other'!X55</f>
        <v>1</v>
      </c>
      <c r="AC371" s="221">
        <f>'4.b Electricity other'!Y55</f>
        <v>1</v>
      </c>
      <c r="AD371" s="221">
        <f>'4.b Electricity other'!Z55</f>
        <v>1</v>
      </c>
      <c r="AE371" s="221">
        <f>'4.b Electricity other'!AA55</f>
        <v>1</v>
      </c>
      <c r="AF371" s="221">
        <f>'4.b Electricity other'!AB55</f>
        <v>1</v>
      </c>
      <c r="AG371" s="221">
        <f>'4.b Electricity other'!AC55</f>
        <v>1</v>
      </c>
      <c r="AH371" s="221">
        <f>'4.b Electricity other'!AD55</f>
        <v>1</v>
      </c>
      <c r="AI371" s="221">
        <f>'4.b Electricity other'!AE55</f>
        <v>1</v>
      </c>
      <c r="AJ371" s="221">
        <f>'4.b Electricity other'!AF55</f>
        <v>1</v>
      </c>
      <c r="AK371" s="221">
        <f>'4.b Electricity other'!AG55</f>
        <v>1</v>
      </c>
      <c r="AL371" s="221">
        <f>'4.b Electricity other'!AH55</f>
        <v>1</v>
      </c>
      <c r="AM371" s="221">
        <f>'4.b Electricity other'!AI55</f>
        <v>1</v>
      </c>
      <c r="AN371" s="221">
        <f>'4.b Electricity other'!AJ55</f>
        <v>1</v>
      </c>
      <c r="AO371" s="221">
        <f>'4.b Electricity other'!AK55</f>
        <v>1</v>
      </c>
      <c r="AP371" s="221">
        <f>'4.b Electricity other'!AL55</f>
        <v>1</v>
      </c>
      <c r="AQ371" s="221">
        <f>'4.b Electricity other'!AM55</f>
        <v>1</v>
      </c>
      <c r="AR371" s="221">
        <f>'4.b Electricity other'!AN55</f>
        <v>1</v>
      </c>
      <c r="AS371" s="221">
        <f>'4.b Electricity other'!AO55</f>
        <v>1</v>
      </c>
      <c r="AT371" s="221">
        <f>'4.b Electricity other'!AP55</f>
        <v>1</v>
      </c>
      <c r="AU371" s="221">
        <f>'4.b Electricity other'!AQ55</f>
        <v>1</v>
      </c>
      <c r="AV371" s="221">
        <f>'4.b Electricity other'!AR55</f>
        <v>1</v>
      </c>
      <c r="AW371" s="221">
        <f>'4.b Electricity other'!AS55</f>
        <v>1</v>
      </c>
      <c r="AX371" s="221">
        <f>'4.b Electricity other'!AT55</f>
        <v>1</v>
      </c>
      <c r="AY371" s="221">
        <f>'4.b Electricity other'!AU55</f>
        <v>1</v>
      </c>
      <c r="AZ371" s="221">
        <f>'4.b Electricity other'!AV55</f>
        <v>1</v>
      </c>
      <c r="BA371" s="221">
        <f>'4.b Electricity other'!AW55</f>
        <v>1</v>
      </c>
      <c r="BB371" s="221">
        <f>'4.b Electricity other'!AX55</f>
        <v>1</v>
      </c>
      <c r="BC371" s="221">
        <f>'4.b Electricity other'!AY55</f>
        <v>1</v>
      </c>
      <c r="BD371" s="221">
        <f>'4.b Electricity other'!AZ55</f>
        <v>1</v>
      </c>
      <c r="BE371" s="221">
        <f>'4.b Electricity other'!BA55</f>
        <v>1</v>
      </c>
      <c r="BF371" s="221">
        <f>'4.b Electricity other'!BB55</f>
        <v>1</v>
      </c>
      <c r="BG371" s="221">
        <f>'4.b Electricity other'!BC55</f>
        <v>1</v>
      </c>
      <c r="BH371" s="221">
        <f>'4.b Electricity other'!BD55</f>
        <v>1</v>
      </c>
    </row>
    <row r="372" spans="1:60" s="8" customFormat="1" ht="15">
      <c r="A372" s="36" t="s">
        <v>7</v>
      </c>
      <c r="B372" s="36" t="s">
        <v>91</v>
      </c>
      <c r="C372" s="36" t="s">
        <v>17</v>
      </c>
      <c r="D372" s="18" t="s">
        <v>103</v>
      </c>
      <c r="E372" s="18" t="s">
        <v>423</v>
      </c>
      <c r="F372" s="7" t="s">
        <v>12</v>
      </c>
      <c r="G372" s="219"/>
      <c r="H372" s="219"/>
      <c r="I372" s="219"/>
      <c r="J372" s="219"/>
      <c r="K372" s="219"/>
      <c r="L372" s="219"/>
      <c r="M372" s="219"/>
      <c r="N372" s="219"/>
      <c r="O372" s="219"/>
      <c r="P372" s="219"/>
      <c r="Q372" s="219"/>
      <c r="R372" s="221">
        <f>'4.c Electricity breakdown'!N41</f>
        <v>0.15</v>
      </c>
      <c r="S372" s="221">
        <f>'4.c Electricity breakdown'!O41</f>
        <v>0.15</v>
      </c>
      <c r="T372" s="221">
        <f>'4.c Electricity breakdown'!P41</f>
        <v>0.15</v>
      </c>
      <c r="U372" s="221">
        <f>'4.c Electricity breakdown'!Q41</f>
        <v>0.15</v>
      </c>
      <c r="V372" s="221">
        <f>'4.c Electricity breakdown'!R41</f>
        <v>0.15</v>
      </c>
      <c r="W372" s="221">
        <f>'4.c Electricity breakdown'!S41</f>
        <v>0.15</v>
      </c>
      <c r="X372" s="221">
        <f>'4.c Electricity breakdown'!T41</f>
        <v>0.15</v>
      </c>
      <c r="Y372" s="221">
        <f>'4.c Electricity breakdown'!U41</f>
        <v>0.15</v>
      </c>
      <c r="Z372" s="221">
        <f>'4.c Electricity breakdown'!V41</f>
        <v>0.15</v>
      </c>
      <c r="AA372" s="221">
        <f>'4.c Electricity breakdown'!W41</f>
        <v>0.15</v>
      </c>
      <c r="AB372" s="221">
        <f>'4.c Electricity breakdown'!X41</f>
        <v>0.15</v>
      </c>
      <c r="AC372" s="221">
        <f>'4.c Electricity breakdown'!Y41</f>
        <v>0.15</v>
      </c>
      <c r="AD372" s="221">
        <f>'4.c Electricity breakdown'!Z41</f>
        <v>0.15</v>
      </c>
      <c r="AE372" s="221">
        <f>'4.c Electricity breakdown'!AA41</f>
        <v>0.15</v>
      </c>
      <c r="AF372" s="221">
        <f>'4.c Electricity breakdown'!AB41</f>
        <v>0.15</v>
      </c>
      <c r="AG372" s="221">
        <f>'4.c Electricity breakdown'!AC41</f>
        <v>0.15</v>
      </c>
      <c r="AH372" s="221">
        <f>'4.c Electricity breakdown'!AD41</f>
        <v>0.15</v>
      </c>
      <c r="AI372" s="221">
        <f>'4.c Electricity breakdown'!AE41</f>
        <v>0.15</v>
      </c>
      <c r="AJ372" s="221">
        <f>'4.c Electricity breakdown'!AF41</f>
        <v>0.15</v>
      </c>
      <c r="AK372" s="221">
        <f>'4.c Electricity breakdown'!AG41</f>
        <v>0.15</v>
      </c>
      <c r="AL372" s="221">
        <f>'4.c Electricity breakdown'!AH41</f>
        <v>0.15</v>
      </c>
      <c r="AM372" s="221">
        <f>'4.c Electricity breakdown'!AI41</f>
        <v>0.15</v>
      </c>
      <c r="AN372" s="221">
        <f>'4.c Electricity breakdown'!AJ41</f>
        <v>0.15</v>
      </c>
      <c r="AO372" s="221">
        <f>'4.c Electricity breakdown'!AK41</f>
        <v>0.15</v>
      </c>
      <c r="AP372" s="221">
        <f>'4.c Electricity breakdown'!AL41</f>
        <v>0.15</v>
      </c>
      <c r="AQ372" s="221">
        <f>'4.c Electricity breakdown'!AM41</f>
        <v>0.15</v>
      </c>
      <c r="AR372" s="221">
        <f>'4.c Electricity breakdown'!AN41</f>
        <v>0.15</v>
      </c>
      <c r="AS372" s="221">
        <f>'4.c Electricity breakdown'!AO41</f>
        <v>0.15</v>
      </c>
      <c r="AT372" s="221">
        <f>'4.c Electricity breakdown'!AP41</f>
        <v>0.15</v>
      </c>
      <c r="AU372" s="221">
        <f>'4.c Electricity breakdown'!AQ41</f>
        <v>0.15</v>
      </c>
      <c r="AV372" s="221">
        <f>'4.c Electricity breakdown'!AR41</f>
        <v>0.15</v>
      </c>
      <c r="AW372" s="221">
        <f>'4.c Electricity breakdown'!AS41</f>
        <v>0.15</v>
      </c>
      <c r="AX372" s="221">
        <f>'4.c Electricity breakdown'!AT41</f>
        <v>0.15</v>
      </c>
      <c r="AY372" s="221">
        <f>'4.c Electricity breakdown'!AU41</f>
        <v>0.15</v>
      </c>
      <c r="AZ372" s="221">
        <f>'4.c Electricity breakdown'!AV41</f>
        <v>0.15</v>
      </c>
      <c r="BA372" s="221">
        <f>'4.c Electricity breakdown'!AW41</f>
        <v>0.15</v>
      </c>
      <c r="BB372" s="221">
        <f>'4.c Electricity breakdown'!AX41</f>
        <v>0.15</v>
      </c>
      <c r="BC372" s="221">
        <f>'4.c Electricity breakdown'!AY41</f>
        <v>0.15</v>
      </c>
      <c r="BD372" s="221">
        <f>'4.c Electricity breakdown'!AZ41</f>
        <v>0.15</v>
      </c>
      <c r="BE372" s="221">
        <f>'4.c Electricity breakdown'!BA41</f>
        <v>0.15</v>
      </c>
      <c r="BF372" s="221">
        <f>'4.c Electricity breakdown'!BB41</f>
        <v>0.15</v>
      </c>
      <c r="BG372" s="221">
        <f>'4.c Electricity breakdown'!BC41</f>
        <v>0.15</v>
      </c>
      <c r="BH372" s="221">
        <f>'4.c Electricity breakdown'!BD41</f>
        <v>0.15</v>
      </c>
    </row>
    <row r="373" spans="1:60" s="8" customFormat="1" ht="15">
      <c r="A373" s="36" t="s">
        <v>7</v>
      </c>
      <c r="B373" s="36" t="s">
        <v>91</v>
      </c>
      <c r="C373" s="36" t="s">
        <v>17</v>
      </c>
      <c r="D373" s="18" t="s">
        <v>103</v>
      </c>
      <c r="E373" s="18" t="s">
        <v>423</v>
      </c>
      <c r="F373" s="7" t="s">
        <v>13</v>
      </c>
      <c r="G373" s="219"/>
      <c r="H373" s="219"/>
      <c r="I373" s="219"/>
      <c r="J373" s="219"/>
      <c r="K373" s="219"/>
      <c r="L373" s="219"/>
      <c r="M373" s="219"/>
      <c r="N373" s="219"/>
      <c r="O373" s="219"/>
      <c r="P373" s="219"/>
      <c r="Q373" s="219"/>
      <c r="R373" s="221">
        <f>'4.a Electric heating'!N43</f>
        <v>0.87275156669939502</v>
      </c>
      <c r="S373" s="221">
        <f>'4.a Electric heating'!O43</f>
        <v>0.875408494407524</v>
      </c>
      <c r="T373" s="221">
        <f>'4.a Electric heating'!P43</f>
        <v>0.87797403819309905</v>
      </c>
      <c r="U373" s="221">
        <f>'4.a Electric heating'!Q43</f>
        <v>0.88045134116809598</v>
      </c>
      <c r="V373" s="221">
        <f>'4.a Electric heating'!R43</f>
        <v>0.88284343833846302</v>
      </c>
      <c r="W373" s="221">
        <f>'4.a Electric heating'!S43</f>
        <v>0.88515326032238495</v>
      </c>
      <c r="X373" s="221">
        <f>'4.a Electric heating'!T43</f>
        <v>0.88738363694065103</v>
      </c>
      <c r="Y373" s="221">
        <f>'4.a Electric heating'!U43</f>
        <v>0.88953730068354198</v>
      </c>
      <c r="Z373" s="221">
        <f>'4.a Electric heating'!V43</f>
        <v>0.891616890058475</v>
      </c>
      <c r="AA373" s="221">
        <f>'4.a Electric heating'!W43</f>
        <v>0.89362495282250298</v>
      </c>
      <c r="AB373" s="221">
        <f>'4.a Electric heating'!X43</f>
        <v>0.89556394910363302</v>
      </c>
      <c r="AC373" s="221">
        <f>'4.a Electric heating'!Y43</f>
        <v>0.89743625441479502</v>
      </c>
      <c r="AD373" s="221">
        <f>'4.a Electric heating'!Z43</f>
        <v>0.89924416256414197</v>
      </c>
      <c r="AE373" s="221">
        <f>'4.a Electric heating'!AA43</f>
        <v>0.90098988846524697</v>
      </c>
      <c r="AF373" s="221">
        <f>'4.a Electric heating'!AB43</f>
        <v>0.90267557085065497</v>
      </c>
      <c r="AG373" s="221">
        <f>'4.a Electric heating'!AC43</f>
        <v>0.90430327489209505</v>
      </c>
      <c r="AH373" s="221">
        <f>'4.a Electric heating'!AD43</f>
        <v>0.90587499473057398</v>
      </c>
      <c r="AI373" s="221">
        <f>'4.a Electric heating'!AE43</f>
        <v>0.90739265591944795</v>
      </c>
      <c r="AJ373" s="221">
        <f>'4.a Electric heating'!AF43</f>
        <v>0.90885811778346903</v>
      </c>
      <c r="AK373" s="221">
        <f>'4.a Electric heating'!AG43</f>
        <v>0.91027317569668698</v>
      </c>
      <c r="AL373" s="221">
        <f>'4.a Electric heating'!AH43</f>
        <v>0.91163956328200801</v>
      </c>
      <c r="AM373" s="221">
        <f>'4.a Electric heating'!AI43</f>
        <v>0.91295895453510201</v>
      </c>
      <c r="AN373" s="221">
        <f>'4.a Electric heating'!AJ43</f>
        <v>0.91423296587525105</v>
      </c>
      <c r="AO373" s="221">
        <f>'4.a Electric heating'!AK43</f>
        <v>0.91546315812567403</v>
      </c>
      <c r="AP373" s="221">
        <f>'4.a Electric heating'!AL43</f>
        <v>0.91665103842571904</v>
      </c>
      <c r="AQ373" s="221">
        <f>'4.a Electric heating'!AM43</f>
        <v>0.91779806207730896</v>
      </c>
      <c r="AR373" s="221">
        <f>'4.a Electric heating'!AN43</f>
        <v>0.91890563432785999</v>
      </c>
      <c r="AS373" s="221">
        <f>'4.a Electric heating'!AO43</f>
        <v>0.91997511209188798</v>
      </c>
      <c r="AT373" s="221">
        <f>'4.a Electric heating'!AP43</f>
        <v>0.92100780561340101</v>
      </c>
      <c r="AU373" s="221">
        <f>'4.a Electric heating'!AQ43</f>
        <v>0.92200498007110798</v>
      </c>
      <c r="AV373" s="221">
        <f>'4.a Electric heating'!AR43</f>
        <v>0.922967857128423</v>
      </c>
      <c r="AW373" s="221">
        <f>'4.a Electric heating'!AS43</f>
        <v>0.923897616430157</v>
      </c>
      <c r="AX373" s="221">
        <f>'4.a Electric heating'!AT43</f>
        <v>0.92479539704772695</v>
      </c>
      <c r="AY373" s="221">
        <f>'4.a Electric heating'!AU43</f>
        <v>0.925662298874664</v>
      </c>
      <c r="AZ373" s="221">
        <f>'4.a Electric heating'!AV43</f>
        <v>0.92649938397411702</v>
      </c>
      <c r="BA373" s="221">
        <f>'4.a Electric heating'!AW43</f>
        <v>0.927307677880018</v>
      </c>
      <c r="BB373" s="221">
        <f>'4.a Electric heating'!AX43</f>
        <v>0.92808817085348405</v>
      </c>
      <c r="BC373" s="221">
        <f>'4.a Electric heating'!AY43</f>
        <v>0.92884181909601404</v>
      </c>
      <c r="BD373" s="221">
        <f>'4.a Electric heating'!AZ43</f>
        <v>0.92956954592095398</v>
      </c>
      <c r="BE373" s="221">
        <f>'4.a Electric heating'!BA43</f>
        <v>0.93027224288467103</v>
      </c>
      <c r="BF373" s="221">
        <f>'4.a Electric heating'!BB43</f>
        <v>0.93095077087882505</v>
      </c>
      <c r="BG373" s="221">
        <f>'4.a Electric heating'!BC43</f>
        <v>0.931605961185062</v>
      </c>
      <c r="BH373" s="221">
        <f>'4.a Electric heating'!BD43</f>
        <v>0.93223861649344397</v>
      </c>
    </row>
    <row r="374" spans="1:60" s="8" customFormat="1" ht="15">
      <c r="A374" s="36" t="s">
        <v>7</v>
      </c>
      <c r="B374" s="36" t="s">
        <v>91</v>
      </c>
      <c r="C374" s="36" t="s">
        <v>17</v>
      </c>
      <c r="D374" s="18" t="s">
        <v>103</v>
      </c>
      <c r="E374" s="18" t="s">
        <v>423</v>
      </c>
      <c r="F374" s="7" t="s">
        <v>14</v>
      </c>
      <c r="G374" s="219"/>
      <c r="H374" s="219"/>
      <c r="I374" s="219"/>
      <c r="J374" s="219"/>
      <c r="K374" s="219"/>
      <c r="L374" s="219"/>
      <c r="M374" s="219"/>
      <c r="N374" s="219"/>
      <c r="O374" s="219"/>
      <c r="P374" s="219"/>
      <c r="Q374" s="219"/>
      <c r="R374" s="221">
        <f>'2.a-LTH-MTH1'!N60</f>
        <v>0.22800205883416391</v>
      </c>
      <c r="S374" s="221">
        <f>'2.a-LTH-MTH1'!O60</f>
        <v>0.22800205883416391</v>
      </c>
      <c r="T374" s="221">
        <f>'2.a-LTH-MTH1'!P60</f>
        <v>0.22800205883416391</v>
      </c>
      <c r="U374" s="221">
        <f>'2.a-LTH-MTH1'!Q60</f>
        <v>0.22800205883416391</v>
      </c>
      <c r="V374" s="221">
        <f>'2.a-LTH-MTH1'!R60</f>
        <v>0.22800205883416391</v>
      </c>
      <c r="W374" s="221">
        <f>'2.a-LTH-MTH1'!S60</f>
        <v>0.22800205883416391</v>
      </c>
      <c r="X374" s="221">
        <f>'2.a-LTH-MTH1'!T60</f>
        <v>0.22800205883416391</v>
      </c>
      <c r="Y374" s="221">
        <f>'2.a-LTH-MTH1'!U60</f>
        <v>0.22800205883416391</v>
      </c>
      <c r="Z374" s="221">
        <f>'2.a-LTH-MTH1'!V60</f>
        <v>0.22800205883416391</v>
      </c>
      <c r="AA374" s="221">
        <f>'2.a-LTH-MTH1'!W60</f>
        <v>0.22800205883416394</v>
      </c>
      <c r="AB374" s="221">
        <f>'2.a-LTH-MTH1'!X60</f>
        <v>0.22800205883416391</v>
      </c>
      <c r="AC374" s="221">
        <f>'2.a-LTH-MTH1'!Y60</f>
        <v>0.22800205883416391</v>
      </c>
      <c r="AD374" s="221">
        <f>'2.a-LTH-MTH1'!Z60</f>
        <v>0.22800205883416391</v>
      </c>
      <c r="AE374" s="221">
        <f>'2.a-LTH-MTH1'!AA60</f>
        <v>0.22800205883416391</v>
      </c>
      <c r="AF374" s="221">
        <f>'2.a-LTH-MTH1'!AB60</f>
        <v>0.22800205883416391</v>
      </c>
      <c r="AG374" s="221">
        <f>'2.a-LTH-MTH1'!AC60</f>
        <v>0.22800205883416391</v>
      </c>
      <c r="AH374" s="221">
        <f>'2.a-LTH-MTH1'!AD60</f>
        <v>0.22800205883416391</v>
      </c>
      <c r="AI374" s="221">
        <f>'2.a-LTH-MTH1'!AE60</f>
        <v>0.22800205883416391</v>
      </c>
      <c r="AJ374" s="221">
        <f>'2.a-LTH-MTH1'!AF60</f>
        <v>0.22800205883416391</v>
      </c>
      <c r="AK374" s="221">
        <f>'2.a-LTH-MTH1'!AG60</f>
        <v>0.22800205883416391</v>
      </c>
      <c r="AL374" s="221">
        <f>'2.a-LTH-MTH1'!AH60</f>
        <v>0.22800205883416391</v>
      </c>
      <c r="AM374" s="221">
        <f>'2.a-LTH-MTH1'!AI60</f>
        <v>0.22800205883416391</v>
      </c>
      <c r="AN374" s="221">
        <f>'2.a-LTH-MTH1'!AJ60</f>
        <v>0.22800205883416391</v>
      </c>
      <c r="AO374" s="221">
        <f>'2.a-LTH-MTH1'!AK60</f>
        <v>0.22800205883416391</v>
      </c>
      <c r="AP374" s="221">
        <f>'2.a-LTH-MTH1'!AL60</f>
        <v>0.22800205883416391</v>
      </c>
      <c r="AQ374" s="221">
        <f>'2.a-LTH-MTH1'!AM60</f>
        <v>0.22800205883416391</v>
      </c>
      <c r="AR374" s="221">
        <f>'2.a-LTH-MTH1'!AN60</f>
        <v>0.22800205883416391</v>
      </c>
      <c r="AS374" s="221">
        <f>'2.a-LTH-MTH1'!AO60</f>
        <v>0.22800205883416391</v>
      </c>
      <c r="AT374" s="221">
        <f>'2.a-LTH-MTH1'!AP60</f>
        <v>0.22800205883416391</v>
      </c>
      <c r="AU374" s="221">
        <f>'2.a-LTH-MTH1'!AQ60</f>
        <v>0.22800205883416388</v>
      </c>
      <c r="AV374" s="221">
        <f>'2.a-LTH-MTH1'!AR60</f>
        <v>0.22800205883416391</v>
      </c>
      <c r="AW374" s="221">
        <f>'2.a-LTH-MTH1'!AS60</f>
        <v>0.22800205883416391</v>
      </c>
      <c r="AX374" s="221">
        <f>'2.a-LTH-MTH1'!AT60</f>
        <v>0.22800205883416391</v>
      </c>
      <c r="AY374" s="221">
        <f>'2.a-LTH-MTH1'!AU60</f>
        <v>0.22800205883416391</v>
      </c>
      <c r="AZ374" s="221">
        <f>'2.a-LTH-MTH1'!AV60</f>
        <v>0.22800205883416391</v>
      </c>
      <c r="BA374" s="221">
        <f>'2.a-LTH-MTH1'!AW60</f>
        <v>0.22800205883416391</v>
      </c>
      <c r="BB374" s="221">
        <f>'2.a-LTH-MTH1'!AX60</f>
        <v>0.22800205883416391</v>
      </c>
      <c r="BC374" s="221">
        <f>'2.a-LTH-MTH1'!AY60</f>
        <v>0.22800205883416391</v>
      </c>
      <c r="BD374" s="221">
        <f>'2.a-LTH-MTH1'!AZ60</f>
        <v>0.22800205883416391</v>
      </c>
      <c r="BE374" s="221">
        <f>'2.a-LTH-MTH1'!BA60</f>
        <v>0.22800205883416391</v>
      </c>
      <c r="BF374" s="221">
        <f>'2.a-LTH-MTH1'!BB60</f>
        <v>0.22800205883416391</v>
      </c>
      <c r="BG374" s="221">
        <f>'2.a-LTH-MTH1'!BC60</f>
        <v>0.22800205883416391</v>
      </c>
      <c r="BH374" s="221">
        <f>'2.a-LTH-MTH1'!BD60</f>
        <v>0.22800205883416391</v>
      </c>
    </row>
    <row r="375" spans="1:60" s="8" customFormat="1" ht="15">
      <c r="A375" s="36" t="s">
        <v>7</v>
      </c>
      <c r="B375" s="36" t="s">
        <v>91</v>
      </c>
      <c r="C375" s="36" t="s">
        <v>17</v>
      </c>
      <c r="D375" s="7" t="s">
        <v>105</v>
      </c>
      <c r="E375" s="7" t="s">
        <v>106</v>
      </c>
      <c r="F375" s="7" t="s">
        <v>12</v>
      </c>
      <c r="G375" s="219"/>
      <c r="H375" s="219"/>
      <c r="I375" s="219"/>
      <c r="J375" s="219"/>
      <c r="K375" s="219"/>
      <c r="L375" s="219"/>
      <c r="M375" s="219"/>
      <c r="N375" s="219"/>
      <c r="O375" s="219"/>
      <c r="P375" s="219"/>
      <c r="Q375" s="219"/>
      <c r="R375" s="221">
        <f>'4.c Electricity breakdown'!N43</f>
        <v>0.05</v>
      </c>
      <c r="S375" s="221">
        <f>'4.c Electricity breakdown'!O43</f>
        <v>0.05</v>
      </c>
      <c r="T375" s="221">
        <f>'4.c Electricity breakdown'!P43</f>
        <v>0.05</v>
      </c>
      <c r="U375" s="221">
        <f>'4.c Electricity breakdown'!Q43</f>
        <v>0.05</v>
      </c>
      <c r="V375" s="221">
        <f>'4.c Electricity breakdown'!R43</f>
        <v>0.05</v>
      </c>
      <c r="W375" s="221">
        <f>'4.c Electricity breakdown'!S43</f>
        <v>0.05</v>
      </c>
      <c r="X375" s="221">
        <f>'4.c Electricity breakdown'!T43</f>
        <v>0.05</v>
      </c>
      <c r="Y375" s="221">
        <f>'4.c Electricity breakdown'!U43</f>
        <v>0.05</v>
      </c>
      <c r="Z375" s="221">
        <f>'4.c Electricity breakdown'!V43</f>
        <v>0.05</v>
      </c>
      <c r="AA375" s="221">
        <f>'4.c Electricity breakdown'!W43</f>
        <v>0.05</v>
      </c>
      <c r="AB375" s="221">
        <f>'4.c Electricity breakdown'!X43</f>
        <v>0.05</v>
      </c>
      <c r="AC375" s="221">
        <f>'4.c Electricity breakdown'!Y43</f>
        <v>0.05</v>
      </c>
      <c r="AD375" s="221">
        <f>'4.c Electricity breakdown'!Z43</f>
        <v>0.05</v>
      </c>
      <c r="AE375" s="221">
        <f>'4.c Electricity breakdown'!AA43</f>
        <v>0.05</v>
      </c>
      <c r="AF375" s="221">
        <f>'4.c Electricity breakdown'!AB43</f>
        <v>0.05</v>
      </c>
      <c r="AG375" s="221">
        <f>'4.c Electricity breakdown'!AC43</f>
        <v>0.05</v>
      </c>
      <c r="AH375" s="221">
        <f>'4.c Electricity breakdown'!AD43</f>
        <v>0.05</v>
      </c>
      <c r="AI375" s="221">
        <f>'4.c Electricity breakdown'!AE43</f>
        <v>0.05</v>
      </c>
      <c r="AJ375" s="221">
        <f>'4.c Electricity breakdown'!AF43</f>
        <v>0.05</v>
      </c>
      <c r="AK375" s="221">
        <f>'4.c Electricity breakdown'!AG43</f>
        <v>0.05</v>
      </c>
      <c r="AL375" s="221">
        <f>'4.c Electricity breakdown'!AH43</f>
        <v>0.05</v>
      </c>
      <c r="AM375" s="221">
        <f>'4.c Electricity breakdown'!AI43</f>
        <v>0.05</v>
      </c>
      <c r="AN375" s="221">
        <f>'4.c Electricity breakdown'!AJ43</f>
        <v>0.05</v>
      </c>
      <c r="AO375" s="221">
        <f>'4.c Electricity breakdown'!AK43</f>
        <v>0.05</v>
      </c>
      <c r="AP375" s="221">
        <f>'4.c Electricity breakdown'!AL43</f>
        <v>0.05</v>
      </c>
      <c r="AQ375" s="221">
        <f>'4.c Electricity breakdown'!AM43</f>
        <v>0.05</v>
      </c>
      <c r="AR375" s="221">
        <f>'4.c Electricity breakdown'!AN43</f>
        <v>0.05</v>
      </c>
      <c r="AS375" s="221">
        <f>'4.c Electricity breakdown'!AO43</f>
        <v>0.05</v>
      </c>
      <c r="AT375" s="221">
        <f>'4.c Electricity breakdown'!AP43</f>
        <v>0.05</v>
      </c>
      <c r="AU375" s="221">
        <f>'4.c Electricity breakdown'!AQ43</f>
        <v>0.05</v>
      </c>
      <c r="AV375" s="221">
        <f>'4.c Electricity breakdown'!AR43</f>
        <v>0.05</v>
      </c>
      <c r="AW375" s="221">
        <f>'4.c Electricity breakdown'!AS43</f>
        <v>0.05</v>
      </c>
      <c r="AX375" s="221">
        <f>'4.c Electricity breakdown'!AT43</f>
        <v>0.05</v>
      </c>
      <c r="AY375" s="221">
        <f>'4.c Electricity breakdown'!AU43</f>
        <v>0.05</v>
      </c>
      <c r="AZ375" s="221">
        <f>'4.c Electricity breakdown'!AV43</f>
        <v>0.05</v>
      </c>
      <c r="BA375" s="221">
        <f>'4.c Electricity breakdown'!AW43</f>
        <v>0.05</v>
      </c>
      <c r="BB375" s="221">
        <f>'4.c Electricity breakdown'!AX43</f>
        <v>0.05</v>
      </c>
      <c r="BC375" s="221">
        <f>'4.c Electricity breakdown'!AY43</f>
        <v>0.05</v>
      </c>
      <c r="BD375" s="221">
        <f>'4.c Electricity breakdown'!AZ43</f>
        <v>0.05</v>
      </c>
      <c r="BE375" s="221">
        <f>'4.c Electricity breakdown'!BA43</f>
        <v>0.05</v>
      </c>
      <c r="BF375" s="221">
        <f>'4.c Electricity breakdown'!BB43</f>
        <v>0.05</v>
      </c>
      <c r="BG375" s="221">
        <f>'4.c Electricity breakdown'!BC43</f>
        <v>0.05</v>
      </c>
      <c r="BH375" s="221">
        <f>'4.c Electricity breakdown'!BD43</f>
        <v>0.05</v>
      </c>
    </row>
    <row r="376" spans="1:60" s="8" customFormat="1" ht="15">
      <c r="A376" s="36" t="s">
        <v>7</v>
      </c>
      <c r="B376" s="36" t="s">
        <v>91</v>
      </c>
      <c r="C376" s="36" t="s">
        <v>17</v>
      </c>
      <c r="D376" s="7" t="s">
        <v>105</v>
      </c>
      <c r="E376" s="7" t="s">
        <v>106</v>
      </c>
      <c r="F376" s="7" t="s">
        <v>13</v>
      </c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21">
        <f>'1. Lighting'!N59</f>
        <v>2.136866764275256E-2</v>
      </c>
      <c r="S376" s="221">
        <f>'1. Lighting'!O59</f>
        <v>2.1759297218155196E-2</v>
      </c>
      <c r="T376" s="221">
        <f>'1. Lighting'!P59</f>
        <v>2.2149926793557831E-2</v>
      </c>
      <c r="U376" s="221">
        <f>'1. Lighting'!Q59</f>
        <v>2.2540556368960466E-2</v>
      </c>
      <c r="V376" s="221">
        <f>'1. Lighting'!R59</f>
        <v>2.2931185944363101E-2</v>
      </c>
      <c r="W376" s="221">
        <f>'1. Lighting'!S59</f>
        <v>2.3321815519765737E-2</v>
      </c>
      <c r="X376" s="221">
        <f>'1. Lighting'!T59</f>
        <v>2.3712445095168372E-2</v>
      </c>
      <c r="Y376" s="221">
        <f>'1. Lighting'!U59</f>
        <v>2.4103074670571007E-2</v>
      </c>
      <c r="Z376" s="221">
        <f>'1. Lighting'!V59</f>
        <v>2.4493704245973642E-2</v>
      </c>
      <c r="AA376" s="221">
        <f>'1. Lighting'!W59</f>
        <v>2.4884333821376278E-2</v>
      </c>
      <c r="AB376" s="221">
        <f>'1. Lighting'!X59</f>
        <v>2.5274963396778913E-2</v>
      </c>
      <c r="AC376" s="221">
        <f>'1. Lighting'!Y59</f>
        <v>2.5665592972181552E-2</v>
      </c>
      <c r="AD376" s="221">
        <f>'1. Lighting'!Z59</f>
        <v>2.6056222547584187E-2</v>
      </c>
      <c r="AE376" s="221">
        <f>'1. Lighting'!AA59</f>
        <v>2.6446852122986822E-2</v>
      </c>
      <c r="AF376" s="221">
        <f>'1. Lighting'!AB59</f>
        <v>2.6837481698389457E-2</v>
      </c>
      <c r="AG376" s="221">
        <f>'1. Lighting'!AC59</f>
        <v>2.7228111273792092E-2</v>
      </c>
      <c r="AH376" s="221">
        <f>'1. Lighting'!AD59</f>
        <v>2.7618740849194728E-2</v>
      </c>
      <c r="AI376" s="221">
        <f>'1. Lighting'!AE59</f>
        <v>2.8009370424597363E-2</v>
      </c>
      <c r="AJ376" s="221">
        <f>'1. Lighting'!AF59</f>
        <v>2.8399999999999998E-2</v>
      </c>
      <c r="AK376" s="221">
        <f>'1. Lighting'!AG59</f>
        <v>2.8790629575402633E-2</v>
      </c>
      <c r="AL376" s="221">
        <f>'1. Lighting'!AH59</f>
        <v>2.9181259150805269E-2</v>
      </c>
      <c r="AM376" s="221">
        <f>'1. Lighting'!AI59</f>
        <v>2.9571888726207904E-2</v>
      </c>
      <c r="AN376" s="221">
        <f>'1. Lighting'!AJ59</f>
        <v>2.9962518301610539E-2</v>
      </c>
      <c r="AO376" s="221">
        <f>'1. Lighting'!AK59</f>
        <v>3.0353147877013174E-2</v>
      </c>
      <c r="AP376" s="221">
        <f>'1. Lighting'!AL59</f>
        <v>3.074377745241581E-2</v>
      </c>
      <c r="AQ376" s="221">
        <f>'1. Lighting'!AM59</f>
        <v>3.1134407027818445E-2</v>
      </c>
      <c r="AR376" s="221">
        <f>'1. Lighting'!AN59</f>
        <v>3.1525036603221077E-2</v>
      </c>
      <c r="AS376" s="221">
        <f>'1. Lighting'!AO59</f>
        <v>3.1915666178623715E-2</v>
      </c>
      <c r="AT376" s="221">
        <f>'1. Lighting'!AP59</f>
        <v>3.2306295754026347E-2</v>
      </c>
      <c r="AU376" s="221">
        <f>'1. Lighting'!AQ59</f>
        <v>3.2696925329428986E-2</v>
      </c>
      <c r="AV376" s="221">
        <f>'1. Lighting'!AR59</f>
        <v>3.3087554904831618E-2</v>
      </c>
      <c r="AW376" s="221">
        <f>'1. Lighting'!AS59</f>
        <v>3.3478184480234256E-2</v>
      </c>
      <c r="AX376" s="221">
        <f>'1. Lighting'!AT59</f>
        <v>3.3868814055636895E-2</v>
      </c>
      <c r="AY376" s="221">
        <f>'1. Lighting'!AU59</f>
        <v>3.4259443631039527E-2</v>
      </c>
      <c r="AZ376" s="221">
        <f>'1. Lighting'!AV59</f>
        <v>3.4650073206442165E-2</v>
      </c>
      <c r="BA376" s="221">
        <f>'1. Lighting'!AW59</f>
        <v>3.5040702781844797E-2</v>
      </c>
      <c r="BB376" s="221">
        <f>'1. Lighting'!AX59</f>
        <v>3.5431332357247436E-2</v>
      </c>
      <c r="BC376" s="221">
        <f>'1. Lighting'!AY59</f>
        <v>3.5821961932650068E-2</v>
      </c>
      <c r="BD376" s="221">
        <f>'1. Lighting'!AZ59</f>
        <v>3.6212591508052706E-2</v>
      </c>
      <c r="BE376" s="221">
        <f>'1. Lighting'!BA59</f>
        <v>3.6603221083455345E-2</v>
      </c>
      <c r="BF376" s="221">
        <f>'1. Lighting'!BB59</f>
        <v>3.6993850658857977E-2</v>
      </c>
      <c r="BG376" s="221">
        <f>'1. Lighting'!BC59</f>
        <v>3.7384480234260616E-2</v>
      </c>
      <c r="BH376" s="221">
        <f>'1. Lighting'!BD59</f>
        <v>3.7775109809663247E-2</v>
      </c>
    </row>
    <row r="377" spans="1:60" s="8" customFormat="1" ht="15">
      <c r="A377" s="36" t="s">
        <v>7</v>
      </c>
      <c r="B377" s="36" t="s">
        <v>91</v>
      </c>
      <c r="C377" s="36" t="s">
        <v>17</v>
      </c>
      <c r="D377" s="7" t="s">
        <v>105</v>
      </c>
      <c r="E377" s="7" t="s">
        <v>106</v>
      </c>
      <c r="F377" s="7" t="s">
        <v>14</v>
      </c>
      <c r="G377" s="219"/>
      <c r="H377" s="219"/>
      <c r="I377" s="219"/>
      <c r="J377" s="219"/>
      <c r="K377" s="219"/>
      <c r="L377" s="219"/>
      <c r="M377" s="219"/>
      <c r="N377" s="219"/>
      <c r="O377" s="219"/>
      <c r="P377" s="219"/>
      <c r="Q377" s="219"/>
      <c r="R377" s="221">
        <f>'1. Lighting'!N60</f>
        <v>1</v>
      </c>
      <c r="S377" s="221">
        <f>'1. Lighting'!O60</f>
        <v>1</v>
      </c>
      <c r="T377" s="221">
        <f>'1. Lighting'!P60</f>
        <v>1</v>
      </c>
      <c r="U377" s="221">
        <f>'1. Lighting'!Q60</f>
        <v>1</v>
      </c>
      <c r="V377" s="221">
        <f>'1. Lighting'!R60</f>
        <v>1</v>
      </c>
      <c r="W377" s="221">
        <f>'1. Lighting'!S60</f>
        <v>1</v>
      </c>
      <c r="X377" s="221">
        <f>'1. Lighting'!T60</f>
        <v>1</v>
      </c>
      <c r="Y377" s="221">
        <f>'1. Lighting'!U60</f>
        <v>1</v>
      </c>
      <c r="Z377" s="221">
        <f>'1. Lighting'!V60</f>
        <v>1</v>
      </c>
      <c r="AA377" s="221">
        <f>'1. Lighting'!W60</f>
        <v>1</v>
      </c>
      <c r="AB377" s="221">
        <f>'1. Lighting'!X60</f>
        <v>1</v>
      </c>
      <c r="AC377" s="221">
        <f>'1. Lighting'!Y60</f>
        <v>1</v>
      </c>
      <c r="AD377" s="221">
        <f>'1. Lighting'!Z60</f>
        <v>1</v>
      </c>
      <c r="AE377" s="221">
        <f>'1. Lighting'!AA60</f>
        <v>1</v>
      </c>
      <c r="AF377" s="221">
        <f>'1. Lighting'!AB60</f>
        <v>1</v>
      </c>
      <c r="AG377" s="221">
        <f>'1. Lighting'!AC60</f>
        <v>1</v>
      </c>
      <c r="AH377" s="221">
        <f>'1. Lighting'!AD60</f>
        <v>1</v>
      </c>
      <c r="AI377" s="221">
        <f>'1. Lighting'!AE60</f>
        <v>1</v>
      </c>
      <c r="AJ377" s="221">
        <f>'1. Lighting'!AF60</f>
        <v>1</v>
      </c>
      <c r="AK377" s="221">
        <f>'1. Lighting'!AG60</f>
        <v>1</v>
      </c>
      <c r="AL377" s="221">
        <f>'1. Lighting'!AH60</f>
        <v>1</v>
      </c>
      <c r="AM377" s="221">
        <f>'1. Lighting'!AI60</f>
        <v>1</v>
      </c>
      <c r="AN377" s="221">
        <f>'1. Lighting'!AJ60</f>
        <v>1</v>
      </c>
      <c r="AO377" s="221">
        <f>'1. Lighting'!AK60</f>
        <v>1</v>
      </c>
      <c r="AP377" s="221">
        <f>'1. Lighting'!AL60</f>
        <v>1</v>
      </c>
      <c r="AQ377" s="221">
        <f>'1. Lighting'!AM60</f>
        <v>1</v>
      </c>
      <c r="AR377" s="221">
        <f>'1. Lighting'!AN60</f>
        <v>1</v>
      </c>
      <c r="AS377" s="221">
        <f>'1. Lighting'!AO60</f>
        <v>1</v>
      </c>
      <c r="AT377" s="221">
        <f>'1. Lighting'!AP60</f>
        <v>1</v>
      </c>
      <c r="AU377" s="221">
        <f>'1. Lighting'!AQ60</f>
        <v>1</v>
      </c>
      <c r="AV377" s="221">
        <f>'1. Lighting'!AR60</f>
        <v>1</v>
      </c>
      <c r="AW377" s="221">
        <f>'1. Lighting'!AS60</f>
        <v>1</v>
      </c>
      <c r="AX377" s="221">
        <f>'1. Lighting'!AT60</f>
        <v>1</v>
      </c>
      <c r="AY377" s="221">
        <f>'1. Lighting'!AU60</f>
        <v>1</v>
      </c>
      <c r="AZ377" s="221">
        <f>'1. Lighting'!AV60</f>
        <v>1</v>
      </c>
      <c r="BA377" s="221">
        <f>'1. Lighting'!AW60</f>
        <v>1</v>
      </c>
      <c r="BB377" s="221">
        <f>'1. Lighting'!AX60</f>
        <v>1</v>
      </c>
      <c r="BC377" s="221">
        <f>'1. Lighting'!AY60</f>
        <v>1</v>
      </c>
      <c r="BD377" s="221">
        <f>'1. Lighting'!AZ60</f>
        <v>1</v>
      </c>
      <c r="BE377" s="221">
        <f>'1. Lighting'!BA60</f>
        <v>1</v>
      </c>
      <c r="BF377" s="221">
        <f>'1. Lighting'!BB60</f>
        <v>1</v>
      </c>
      <c r="BG377" s="221">
        <f>'1. Lighting'!BC60</f>
        <v>1</v>
      </c>
      <c r="BH377" s="221">
        <f>'1. Lighting'!BD60</f>
        <v>1</v>
      </c>
    </row>
    <row r="378" spans="1:60" s="5" customFormat="1" ht="12" customHeight="1">
      <c r="A378" s="4" t="s">
        <v>7</v>
      </c>
      <c r="B378" s="4" t="s">
        <v>91</v>
      </c>
      <c r="C378" s="4" t="s">
        <v>18</v>
      </c>
      <c r="D378" s="4"/>
      <c r="E378" s="4"/>
      <c r="F378" s="4" t="s">
        <v>11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>
        <v>66</v>
      </c>
      <c r="U378" s="4">
        <v>65</v>
      </c>
      <c r="V378" s="4">
        <v>64</v>
      </c>
      <c r="W378" s="4">
        <v>70</v>
      </c>
      <c r="X378" s="4">
        <v>54</v>
      </c>
      <c r="Y378" s="4">
        <v>48</v>
      </c>
      <c r="Z378" s="4">
        <v>41</v>
      </c>
      <c r="AA378" s="4">
        <v>39</v>
      </c>
      <c r="AB378" s="4">
        <v>39</v>
      </c>
      <c r="AC378" s="4">
        <v>53</v>
      </c>
      <c r="AD378" s="4">
        <v>53</v>
      </c>
      <c r="AE378" s="4">
        <v>52</v>
      </c>
      <c r="AF378" s="4">
        <v>55</v>
      </c>
      <c r="AG378" s="4">
        <v>48</v>
      </c>
      <c r="AH378" s="4">
        <v>38</v>
      </c>
      <c r="AI378" s="4">
        <v>83</v>
      </c>
      <c r="AJ378" s="4">
        <v>35</v>
      </c>
      <c r="AK378" s="4">
        <v>33</v>
      </c>
      <c r="AL378" s="4">
        <v>29</v>
      </c>
      <c r="AM378" s="4">
        <v>29</v>
      </c>
      <c r="AN378" s="4">
        <v>33</v>
      </c>
      <c r="AO378" s="4">
        <v>38</v>
      </c>
      <c r="AP378" s="4">
        <v>28</v>
      </c>
      <c r="AQ378" s="4">
        <v>19</v>
      </c>
      <c r="AR378" s="4">
        <v>24</v>
      </c>
      <c r="AS378" s="4">
        <v>38</v>
      </c>
      <c r="AT378" s="4">
        <v>38</v>
      </c>
      <c r="AU378" s="4">
        <v>38</v>
      </c>
      <c r="AV378" s="4">
        <v>43</v>
      </c>
      <c r="AW378" s="4">
        <v>48</v>
      </c>
      <c r="AX378" s="4">
        <v>51</v>
      </c>
      <c r="AY378" s="4">
        <v>29</v>
      </c>
      <c r="AZ378" s="4">
        <v>19</v>
      </c>
      <c r="BA378" s="4">
        <v>55</v>
      </c>
      <c r="BB378" s="4">
        <v>51</v>
      </c>
      <c r="BC378" s="4">
        <v>47</v>
      </c>
      <c r="BD378" s="4">
        <v>39</v>
      </c>
      <c r="BE378" s="4">
        <v>37</v>
      </c>
      <c r="BF378" s="4">
        <v>30</v>
      </c>
      <c r="BG378" s="4">
        <v>17</v>
      </c>
      <c r="BH378" s="4">
        <v>14</v>
      </c>
    </row>
    <row r="379" spans="1:60" s="5" customFormat="1" ht="11.25" customHeight="1">
      <c r="A379" s="4" t="s">
        <v>7</v>
      </c>
      <c r="B379" s="4" t="s">
        <v>91</v>
      </c>
      <c r="C379" s="4" t="s">
        <v>18</v>
      </c>
      <c r="D379" s="4"/>
      <c r="E379" s="4"/>
      <c r="F379" s="4" t="s">
        <v>52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>
        <v>1.71241762233408E-3</v>
      </c>
      <c r="U379" s="4">
        <v>1.62309286588259E-3</v>
      </c>
      <c r="V379" s="4">
        <v>1.5925944358731901E-3</v>
      </c>
      <c r="W379" s="4">
        <v>1.6142422285767E-3</v>
      </c>
      <c r="X379" s="4">
        <v>1.2069466484879599E-3</v>
      </c>
      <c r="Y379" s="4">
        <v>1.0366722819748599E-3</v>
      </c>
      <c r="Z379" s="4">
        <v>8.3267328743475701E-4</v>
      </c>
      <c r="AA379" s="4">
        <v>8.1055803803387701E-4</v>
      </c>
      <c r="AB379" s="4">
        <v>8.4169634185820696E-4</v>
      </c>
      <c r="AC379" s="4">
        <v>1.1703654631776499E-3</v>
      </c>
      <c r="AD379" s="4">
        <v>1.14010368490116E-3</v>
      </c>
      <c r="AE379" s="4">
        <v>1.11054160259696E-3</v>
      </c>
      <c r="AF379" s="4">
        <v>1.1591392863917001E-3</v>
      </c>
      <c r="AG379" s="4">
        <v>1.0094000378524999E-3</v>
      </c>
      <c r="AH379" s="4">
        <v>7.7369439071566697E-4</v>
      </c>
      <c r="AI379" s="4">
        <v>1.5261561092212901E-3</v>
      </c>
      <c r="AJ379" s="4">
        <v>5.9934585680771304E-4</v>
      </c>
      <c r="AK379" s="4">
        <v>5.4444664422886597E-4</v>
      </c>
      <c r="AL379" s="4">
        <v>4.5927497901588498E-4</v>
      </c>
      <c r="AM379" s="4">
        <v>4.5417528033577599E-4</v>
      </c>
      <c r="AN379" s="4">
        <v>5.2937213256761505E-4</v>
      </c>
      <c r="AO379" s="4">
        <v>5.7827218358620105E-4</v>
      </c>
      <c r="AP379" s="4">
        <v>4.0657489690422302E-4</v>
      </c>
      <c r="AQ379" s="4">
        <v>2.7419005700267E-4</v>
      </c>
      <c r="AR379" s="4">
        <v>3.2776138970829199E-4</v>
      </c>
      <c r="AS379" s="4">
        <v>4.8786124199201499E-4</v>
      </c>
      <c r="AT379" s="4">
        <v>4.7451362353587601E-4</v>
      </c>
      <c r="AU379" s="4">
        <v>4.44486033780939E-4</v>
      </c>
      <c r="AV379" s="4">
        <v>4.7994285331607001E-4</v>
      </c>
      <c r="AW379" s="4">
        <v>5.2793084105982099E-4</v>
      </c>
      <c r="AX379" s="4">
        <v>5.3114487757631305E-4</v>
      </c>
      <c r="AY379" s="4">
        <v>2.9180040852057202E-4</v>
      </c>
      <c r="AZ379" s="4">
        <v>1.8617229756212299E-4</v>
      </c>
      <c r="BA379" s="4">
        <v>5.5359838953195799E-4</v>
      </c>
      <c r="BB379" s="4">
        <v>5.0126791295630095E-4</v>
      </c>
      <c r="BC379" s="4">
        <v>4.7962609574153301E-4</v>
      </c>
      <c r="BD379" s="4">
        <v>4.28877769835597E-4</v>
      </c>
      <c r="BE379" s="4">
        <v>4.0113619115765699E-4</v>
      </c>
      <c r="BF379" s="4">
        <v>3.37700932054572E-4</v>
      </c>
      <c r="BG379" s="4">
        <v>2.0080321285140601E-4</v>
      </c>
      <c r="BH379" s="4">
        <v>1.7187826108307899E-4</v>
      </c>
    </row>
    <row r="380" spans="1:60" s="8" customFormat="1" ht="15">
      <c r="A380" s="36" t="s">
        <v>7</v>
      </c>
      <c r="B380" s="36" t="s">
        <v>91</v>
      </c>
      <c r="C380" s="36" t="s">
        <v>18</v>
      </c>
      <c r="D380" s="7" t="s">
        <v>113</v>
      </c>
      <c r="E380" s="7" t="s">
        <v>113</v>
      </c>
      <c r="F380" s="7" t="s">
        <v>12</v>
      </c>
      <c r="G380" s="219"/>
      <c r="H380" s="219"/>
      <c r="I380" s="219"/>
      <c r="J380" s="219"/>
      <c r="K380" s="219"/>
      <c r="L380" s="219"/>
      <c r="M380" s="219"/>
      <c r="N380" s="219"/>
      <c r="O380" s="219"/>
      <c r="P380" s="219"/>
      <c r="Q380" s="219"/>
      <c r="R380" s="219"/>
      <c r="S380" s="219"/>
      <c r="T380" s="221">
        <v>1</v>
      </c>
      <c r="U380" s="221">
        <v>1</v>
      </c>
      <c r="V380" s="221">
        <v>1</v>
      </c>
      <c r="W380" s="221">
        <v>1</v>
      </c>
      <c r="X380" s="221">
        <v>1</v>
      </c>
      <c r="Y380" s="221">
        <v>1</v>
      </c>
      <c r="Z380" s="221">
        <v>1</v>
      </c>
      <c r="AA380" s="221">
        <v>1</v>
      </c>
      <c r="AB380" s="221">
        <v>1</v>
      </c>
      <c r="AC380" s="221">
        <v>1</v>
      </c>
      <c r="AD380" s="221">
        <v>1</v>
      </c>
      <c r="AE380" s="221">
        <v>1</v>
      </c>
      <c r="AF380" s="221">
        <v>1</v>
      </c>
      <c r="AG380" s="221">
        <v>1</v>
      </c>
      <c r="AH380" s="221">
        <v>1</v>
      </c>
      <c r="AI380" s="221">
        <v>1</v>
      </c>
      <c r="AJ380" s="221">
        <v>1</v>
      </c>
      <c r="AK380" s="221">
        <v>1</v>
      </c>
      <c r="AL380" s="221">
        <v>1</v>
      </c>
      <c r="AM380" s="221">
        <v>1</v>
      </c>
      <c r="AN380" s="221">
        <v>1</v>
      </c>
      <c r="AO380" s="221">
        <v>1</v>
      </c>
      <c r="AP380" s="221">
        <v>1</v>
      </c>
      <c r="AQ380" s="221">
        <v>1</v>
      </c>
      <c r="AR380" s="221">
        <v>1</v>
      </c>
      <c r="AS380" s="221">
        <v>1</v>
      </c>
      <c r="AT380" s="221">
        <v>1</v>
      </c>
      <c r="AU380" s="221">
        <v>1</v>
      </c>
      <c r="AV380" s="221">
        <v>1</v>
      </c>
      <c r="AW380" s="221">
        <v>1</v>
      </c>
      <c r="AX380" s="221">
        <v>1</v>
      </c>
      <c r="AY380" s="221">
        <v>1</v>
      </c>
      <c r="AZ380" s="221">
        <v>1</v>
      </c>
      <c r="BA380" s="221">
        <v>1</v>
      </c>
      <c r="BB380" s="221">
        <v>1</v>
      </c>
      <c r="BC380" s="221">
        <v>1</v>
      </c>
      <c r="BD380" s="221">
        <v>1</v>
      </c>
      <c r="BE380" s="221">
        <v>1</v>
      </c>
      <c r="BF380" s="221">
        <v>1</v>
      </c>
      <c r="BG380" s="221">
        <v>1</v>
      </c>
      <c r="BH380" s="221">
        <v>1</v>
      </c>
    </row>
    <row r="381" spans="1:60" s="8" customFormat="1" ht="15">
      <c r="A381" s="36" t="s">
        <v>7</v>
      </c>
      <c r="B381" s="36" t="s">
        <v>91</v>
      </c>
      <c r="C381" s="36" t="s">
        <v>18</v>
      </c>
      <c r="D381" s="7" t="s">
        <v>113</v>
      </c>
      <c r="E381" s="7" t="s">
        <v>113</v>
      </c>
      <c r="F381" s="7" t="s">
        <v>13</v>
      </c>
      <c r="G381" s="219"/>
      <c r="H381" s="219"/>
      <c r="I381" s="219"/>
      <c r="J381" s="219"/>
      <c r="K381" s="219"/>
      <c r="L381" s="219"/>
      <c r="M381" s="219"/>
      <c r="N381" s="219"/>
      <c r="O381" s="219"/>
      <c r="P381" s="219"/>
      <c r="Q381" s="219"/>
      <c r="R381" s="219"/>
      <c r="S381" s="219"/>
      <c r="T381" s="221">
        <f>'2.a-LTH-MTH1'!P$59</f>
        <v>0.88021072352569496</v>
      </c>
      <c r="U381" s="221">
        <f>'2.a-LTH-MTH1'!Q$59</f>
        <v>0.88261109663971404</v>
      </c>
      <c r="V381" s="221">
        <f>'2.a-LTH-MTH1'!R$59</f>
        <v>0.88492890991965001</v>
      </c>
      <c r="W381" s="221">
        <f>'2.a-LTH-MTH1'!S$59</f>
        <v>0.88716700297662998</v>
      </c>
      <c r="X381" s="221">
        <f>'2.a-LTH-MTH1'!T$59</f>
        <v>0.88932811775453902</v>
      </c>
      <c r="Y381" s="221">
        <f>'2.a-LTH-MTH1'!U$59</f>
        <v>0.891414901889241</v>
      </c>
      <c r="Z381" s="221">
        <f>'2.a-LTH-MTH1'!V$59</f>
        <v>0.89342991195227095</v>
      </c>
      <c r="AA381" s="221">
        <f>'2.a-LTH-MTH1'!W$59</f>
        <v>0.89537561658294496</v>
      </c>
      <c r="AB381" s="221">
        <f>'2.a-LTH-MTH1'!X$59</f>
        <v>0.89725439951276198</v>
      </c>
      <c r="AC381" s="221">
        <f>'2.a-LTH-MTH1'!Y$59</f>
        <v>0.89906856248576505</v>
      </c>
      <c r="AD381" s="221">
        <f>'2.a-LTH-MTH1'!Z$59</f>
        <v>0.90082032807847101</v>
      </c>
      <c r="AE381" s="221">
        <f>'2.a-LTH-MTH1'!AA$59</f>
        <v>0.90251184242280102</v>
      </c>
      <c r="AF381" s="221">
        <f>'2.a-LTH-MTH1'!AB$59</f>
        <v>0.90414517783536397</v>
      </c>
      <c r="AG381" s="221">
        <f>'2.a-LTH-MTH1'!AC$59</f>
        <v>0.90572233535629998</v>
      </c>
      <c r="AH381" s="221">
        <f>'2.a-LTH-MTH1'!AD$59</f>
        <v>0.90724524720080701</v>
      </c>
      <c r="AI381" s="221">
        <f>'2.a-LTH-MTH1'!AE$59</f>
        <v>0.90871577912634605</v>
      </c>
      <c r="AJ381" s="221">
        <f>'2.a-LTH-MTH1'!AF$59</f>
        <v>0.91013573271842596</v>
      </c>
      <c r="AK381" s="221">
        <f>'2.a-LTH-MTH1'!AG$59</f>
        <v>0.91150684759777301</v>
      </c>
      <c r="AL381" s="221">
        <f>'2.a-LTH-MTH1'!AH$59</f>
        <v>0.91283080355158197</v>
      </c>
      <c r="AM381" s="221">
        <f>'2.a-LTH-MTH1'!AI$59</f>
        <v>0.91410922259146599</v>
      </c>
      <c r="AN381" s="221">
        <f>'2.a-LTH-MTH1'!AJ$59</f>
        <v>0.91534367094062496</v>
      </c>
      <c r="AO381" s="221">
        <f>'2.a-LTH-MTH1'!AK$59</f>
        <v>0.91653566095266203</v>
      </c>
      <c r="AP381" s="221">
        <f>'2.a-LTH-MTH1'!AL$59</f>
        <v>0.91768665296441099</v>
      </c>
      <c r="AQ381" s="221">
        <f>'2.a-LTH-MTH1'!AM$59</f>
        <v>0.91879805708502504</v>
      </c>
      <c r="AR381" s="221">
        <f>'2.a-LTH-MTH1'!AN$59</f>
        <v>0.91987123492354095</v>
      </c>
      <c r="AS381" s="221">
        <f>'2.a-LTH-MTH1'!AO$59</f>
        <v>0.92090750125701903</v>
      </c>
      <c r="AT381" s="221">
        <f>'2.a-LTH-MTH1'!AP$59</f>
        <v>0.92190812564131097</v>
      </c>
      <c r="AU381" s="221">
        <f>'2.a-LTH-MTH1'!AQ$59</f>
        <v>0.92287433396642304</v>
      </c>
      <c r="AV381" s="221">
        <f>'2.a-LTH-MTH1'!AR$59</f>
        <v>0.923807309958384</v>
      </c>
      <c r="AW381" s="221">
        <f>'2.a-LTH-MTH1'!AS$59</f>
        <v>0.92470819662946002</v>
      </c>
      <c r="AX381" s="221">
        <f>'2.a-LTH-MTH1'!AT$59</f>
        <v>0.92557809767848598</v>
      </c>
      <c r="AY381" s="221">
        <f>'2.a-LTH-MTH1'!AU$59</f>
        <v>0.92641807884303196</v>
      </c>
      <c r="AZ381" s="221">
        <f>'2.a-LTH-MTH1'!AV$59</f>
        <v>0.92722916920507303</v>
      </c>
      <c r="BA381" s="221">
        <f>'2.a-LTH-MTH1'!AW$59</f>
        <v>0.92801236245173402</v>
      </c>
      <c r="BB381" s="221">
        <f>'2.a-LTH-MTH1'!AX$59</f>
        <v>0.92876861809268596</v>
      </c>
      <c r="BC381" s="221">
        <f>'2.a-LTH-MTH1'!AY$59</f>
        <v>0.92949886263566495</v>
      </c>
      <c r="BD381" s="221">
        <f>'2.a-LTH-MTH1'!AZ$59</f>
        <v>0.93020399072155802</v>
      </c>
      <c r="BE381" s="221">
        <f>'2.a-LTH-MTH1'!BA$59</f>
        <v>0.93088486622045097</v>
      </c>
      <c r="BF381" s="221">
        <f>'2.a-LTH-MTH1'!BB$59</f>
        <v>0.93154232328997999</v>
      </c>
      <c r="BG381" s="221">
        <f>'2.a-LTH-MTH1'!BC$59</f>
        <v>0.93217716739727297</v>
      </c>
      <c r="BH381" s="221">
        <f>'2.a-LTH-MTH1'!BD$59</f>
        <v>0.932790176305755</v>
      </c>
    </row>
    <row r="382" spans="1:60" s="8" customFormat="1" ht="15">
      <c r="A382" s="36" t="s">
        <v>7</v>
      </c>
      <c r="B382" s="36" t="s">
        <v>91</v>
      </c>
      <c r="C382" s="36" t="s">
        <v>18</v>
      </c>
      <c r="D382" s="7" t="s">
        <v>113</v>
      </c>
      <c r="E382" s="7" t="s">
        <v>113</v>
      </c>
      <c r="F382" s="7" t="s">
        <v>14</v>
      </c>
      <c r="G382" s="219"/>
      <c r="H382" s="219"/>
      <c r="I382" s="219"/>
      <c r="J382" s="219"/>
      <c r="K382" s="219"/>
      <c r="L382" s="219"/>
      <c r="M382" s="219"/>
      <c r="N382" s="219"/>
      <c r="O382" s="219"/>
      <c r="P382" s="219"/>
      <c r="Q382" s="219"/>
      <c r="R382" s="219"/>
      <c r="S382" s="219"/>
      <c r="T382" s="221">
        <f>'2.a-LTH-MTH1'!P$60</f>
        <v>0.22800205883416391</v>
      </c>
      <c r="U382" s="221">
        <f>'2.a-LTH-MTH1'!Q$60</f>
        <v>0.22800205883416391</v>
      </c>
      <c r="V382" s="221">
        <f>'2.a-LTH-MTH1'!R$60</f>
        <v>0.22800205883416391</v>
      </c>
      <c r="W382" s="221">
        <f>'2.a-LTH-MTH1'!S$60</f>
        <v>0.22800205883416391</v>
      </c>
      <c r="X382" s="221">
        <f>'2.a-LTH-MTH1'!T$60</f>
        <v>0.22800205883416391</v>
      </c>
      <c r="Y382" s="221">
        <f>'2.a-LTH-MTH1'!U$60</f>
        <v>0.22800205883416391</v>
      </c>
      <c r="Z382" s="221">
        <f>'2.a-LTH-MTH1'!V$60</f>
        <v>0.22800205883416391</v>
      </c>
      <c r="AA382" s="221">
        <f>'2.a-LTH-MTH1'!W$60</f>
        <v>0.22800205883416394</v>
      </c>
      <c r="AB382" s="221">
        <f>'2.a-LTH-MTH1'!X$60</f>
        <v>0.22800205883416391</v>
      </c>
      <c r="AC382" s="221">
        <f>'2.a-LTH-MTH1'!Y$60</f>
        <v>0.22800205883416391</v>
      </c>
      <c r="AD382" s="221">
        <f>'2.a-LTH-MTH1'!Z$60</f>
        <v>0.22800205883416391</v>
      </c>
      <c r="AE382" s="221">
        <f>'2.a-LTH-MTH1'!AA$60</f>
        <v>0.22800205883416391</v>
      </c>
      <c r="AF382" s="221">
        <f>'2.a-LTH-MTH1'!AB$60</f>
        <v>0.22800205883416391</v>
      </c>
      <c r="AG382" s="221">
        <f>'2.a-LTH-MTH1'!AC$60</f>
        <v>0.22800205883416391</v>
      </c>
      <c r="AH382" s="221">
        <f>'2.a-LTH-MTH1'!AD$60</f>
        <v>0.22800205883416391</v>
      </c>
      <c r="AI382" s="221">
        <f>'2.a-LTH-MTH1'!AE$60</f>
        <v>0.22800205883416391</v>
      </c>
      <c r="AJ382" s="221">
        <f>'2.a-LTH-MTH1'!AF$60</f>
        <v>0.22800205883416391</v>
      </c>
      <c r="AK382" s="221">
        <f>'2.a-LTH-MTH1'!AG$60</f>
        <v>0.22800205883416391</v>
      </c>
      <c r="AL382" s="221">
        <f>'2.a-LTH-MTH1'!AH$60</f>
        <v>0.22800205883416391</v>
      </c>
      <c r="AM382" s="221">
        <f>'2.a-LTH-MTH1'!AI$60</f>
        <v>0.22800205883416391</v>
      </c>
      <c r="AN382" s="221">
        <f>'2.a-LTH-MTH1'!AJ$60</f>
        <v>0.22800205883416391</v>
      </c>
      <c r="AO382" s="221">
        <f>'2.a-LTH-MTH1'!AK$60</f>
        <v>0.22800205883416391</v>
      </c>
      <c r="AP382" s="221">
        <f>'2.a-LTH-MTH1'!AL$60</f>
        <v>0.22800205883416391</v>
      </c>
      <c r="AQ382" s="221">
        <f>'2.a-LTH-MTH1'!AM$60</f>
        <v>0.22800205883416391</v>
      </c>
      <c r="AR382" s="221">
        <f>'2.a-LTH-MTH1'!AN$60</f>
        <v>0.22800205883416391</v>
      </c>
      <c r="AS382" s="221">
        <f>'2.a-LTH-MTH1'!AO$60</f>
        <v>0.22800205883416391</v>
      </c>
      <c r="AT382" s="221">
        <f>'2.a-LTH-MTH1'!AP$60</f>
        <v>0.22800205883416391</v>
      </c>
      <c r="AU382" s="221">
        <f>'2.a-LTH-MTH1'!AQ$60</f>
        <v>0.22800205883416388</v>
      </c>
      <c r="AV382" s="221">
        <f>'2.a-LTH-MTH1'!AR$60</f>
        <v>0.22800205883416391</v>
      </c>
      <c r="AW382" s="221">
        <f>'2.a-LTH-MTH1'!AS$60</f>
        <v>0.22800205883416391</v>
      </c>
      <c r="AX382" s="221">
        <f>'2.a-LTH-MTH1'!AT$60</f>
        <v>0.22800205883416391</v>
      </c>
      <c r="AY382" s="221">
        <f>'2.a-LTH-MTH1'!AU$60</f>
        <v>0.22800205883416391</v>
      </c>
      <c r="AZ382" s="221">
        <f>'2.a-LTH-MTH1'!AV$60</f>
        <v>0.22800205883416391</v>
      </c>
      <c r="BA382" s="221">
        <f>'2.a-LTH-MTH1'!AW$60</f>
        <v>0.22800205883416391</v>
      </c>
      <c r="BB382" s="221">
        <f>'2.a-LTH-MTH1'!AX$60</f>
        <v>0.22800205883416391</v>
      </c>
      <c r="BC382" s="221">
        <f>'2.a-LTH-MTH1'!AY$60</f>
        <v>0.22800205883416391</v>
      </c>
      <c r="BD382" s="221">
        <f>'2.a-LTH-MTH1'!AZ$60</f>
        <v>0.22800205883416391</v>
      </c>
      <c r="BE382" s="221">
        <f>'2.a-LTH-MTH1'!BA$60</f>
        <v>0.22800205883416391</v>
      </c>
      <c r="BF382" s="221">
        <f>'2.a-LTH-MTH1'!BB$60</f>
        <v>0.22800205883416391</v>
      </c>
      <c r="BG382" s="221">
        <f>'2.a-LTH-MTH1'!BC$60</f>
        <v>0.22800205883416391</v>
      </c>
      <c r="BH382" s="221">
        <f>'2.a-LTH-MTH1'!BD$60</f>
        <v>0.22800205883416391</v>
      </c>
    </row>
    <row r="383" spans="1:60" s="5" customFormat="1" ht="13.5" customHeight="1">
      <c r="A383" s="4" t="s">
        <v>7</v>
      </c>
      <c r="B383" s="4" t="s">
        <v>91</v>
      </c>
      <c r="C383" s="4" t="s">
        <v>19</v>
      </c>
      <c r="D383" s="4"/>
      <c r="E383" s="4"/>
      <c r="F383" s="4" t="s">
        <v>11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>
        <v>18</v>
      </c>
      <c r="R383" s="4">
        <v>18</v>
      </c>
      <c r="S383" s="4">
        <v>18</v>
      </c>
      <c r="T383" s="4">
        <v>24</v>
      </c>
      <c r="U383" s="4">
        <v>24</v>
      </c>
      <c r="V383" s="4">
        <v>10</v>
      </c>
      <c r="W383" s="4">
        <v>12</v>
      </c>
      <c r="X383" s="4">
        <v>11</v>
      </c>
      <c r="Y383" s="4">
        <v>18</v>
      </c>
      <c r="Z383" s="4">
        <v>13</v>
      </c>
      <c r="AA383" s="4">
        <v>8</v>
      </c>
      <c r="AB383" s="4">
        <v>12</v>
      </c>
      <c r="AC383" s="4">
        <v>17</v>
      </c>
      <c r="AD383" s="4">
        <v>12</v>
      </c>
      <c r="AE383" s="4">
        <v>9</v>
      </c>
      <c r="AF383" s="4">
        <v>11</v>
      </c>
      <c r="AG383" s="4">
        <v>10</v>
      </c>
      <c r="AH383" s="4">
        <v>11</v>
      </c>
      <c r="AI383" s="4">
        <v>11</v>
      </c>
      <c r="AJ383" s="4">
        <v>12</v>
      </c>
      <c r="AK383" s="4">
        <v>12</v>
      </c>
      <c r="AL383" s="4">
        <v>15</v>
      </c>
      <c r="AM383" s="4">
        <v>14</v>
      </c>
      <c r="AN383" s="4">
        <v>15</v>
      </c>
      <c r="AO383" s="4">
        <v>16</v>
      </c>
      <c r="AP383" s="4">
        <v>17</v>
      </c>
      <c r="AQ383" s="4">
        <v>31</v>
      </c>
      <c r="AR383" s="4">
        <v>36</v>
      </c>
      <c r="AS383" s="4">
        <v>51</v>
      </c>
      <c r="AT383" s="4">
        <v>61</v>
      </c>
      <c r="AU383" s="4">
        <v>77</v>
      </c>
      <c r="AV383" s="4">
        <v>92</v>
      </c>
      <c r="AW383" s="4">
        <v>90</v>
      </c>
      <c r="AX383" s="4">
        <v>100</v>
      </c>
      <c r="AY383" s="4">
        <v>114</v>
      </c>
      <c r="AZ383" s="4">
        <v>166</v>
      </c>
      <c r="BA383" s="4">
        <v>61</v>
      </c>
      <c r="BB383" s="4">
        <v>63</v>
      </c>
      <c r="BC383" s="4">
        <v>63</v>
      </c>
      <c r="BD383" s="4">
        <v>61</v>
      </c>
      <c r="BE383" s="4">
        <v>62</v>
      </c>
      <c r="BF383" s="4">
        <v>49</v>
      </c>
      <c r="BG383" s="4">
        <v>103</v>
      </c>
      <c r="BH383" s="4">
        <v>148</v>
      </c>
    </row>
    <row r="384" spans="1:60" s="5" customFormat="1" ht="12" customHeight="1">
      <c r="A384" s="4" t="s">
        <v>7</v>
      </c>
      <c r="B384" s="4" t="s">
        <v>91</v>
      </c>
      <c r="C384" s="4" t="s">
        <v>19</v>
      </c>
      <c r="D384" s="4"/>
      <c r="E384" s="4"/>
      <c r="F384" s="4" t="s">
        <v>52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>
        <v>6.0309589224686699E-4</v>
      </c>
      <c r="R384" s="4">
        <v>5.4894784995425405E-4</v>
      </c>
      <c r="S384" s="4">
        <v>5.3047271012613502E-4</v>
      </c>
      <c r="T384" s="4">
        <v>6.2269731721239195E-4</v>
      </c>
      <c r="U384" s="4">
        <v>5.9929582740280199E-4</v>
      </c>
      <c r="V384" s="4">
        <v>2.4884288060518598E-4</v>
      </c>
      <c r="W384" s="4">
        <v>2.7672723918457698E-4</v>
      </c>
      <c r="X384" s="4">
        <v>2.4585950246977002E-4</v>
      </c>
      <c r="Y384" s="4">
        <v>3.88752105740573E-4</v>
      </c>
      <c r="Z384" s="4">
        <v>2.64018359430533E-4</v>
      </c>
      <c r="AA384" s="4">
        <v>1.6626831549412899E-4</v>
      </c>
      <c r="AB384" s="4">
        <v>2.5898348980252499E-4</v>
      </c>
      <c r="AC384" s="4">
        <v>3.7540024290604003E-4</v>
      </c>
      <c r="AD384" s="4">
        <v>2.5813668337384602E-4</v>
      </c>
      <c r="AE384" s="4">
        <v>1.92209123526397E-4</v>
      </c>
      <c r="AF384" s="4">
        <v>2.31827857278341E-4</v>
      </c>
      <c r="AG384" s="4">
        <v>2.10291674552604E-4</v>
      </c>
      <c r="AH384" s="4">
        <v>2.2396416573348301E-4</v>
      </c>
      <c r="AI384" s="4">
        <v>2.0226165302932801E-4</v>
      </c>
      <c r="AJ384" s="4">
        <v>2.05490008048359E-4</v>
      </c>
      <c r="AK384" s="4">
        <v>1.9798059790140601E-4</v>
      </c>
      <c r="AL384" s="4">
        <v>2.37556023628906E-4</v>
      </c>
      <c r="AM384" s="4">
        <v>2.19257031886237E-4</v>
      </c>
      <c r="AN384" s="4">
        <v>2.40623696621643E-4</v>
      </c>
      <c r="AO384" s="4">
        <v>2.4348302466787401E-4</v>
      </c>
      <c r="AP384" s="4">
        <v>2.4684904454899199E-4</v>
      </c>
      <c r="AQ384" s="4">
        <v>4.47362724583303E-4</v>
      </c>
      <c r="AR384" s="4">
        <v>4.9164208456243901E-4</v>
      </c>
      <c r="AS384" s="4">
        <v>6.5476114056823003E-4</v>
      </c>
      <c r="AT384" s="4">
        <v>7.6171923778127395E-4</v>
      </c>
      <c r="AU384" s="4">
        <v>9.0066906845084904E-4</v>
      </c>
      <c r="AV384" s="4">
        <v>1.0268544768622899E-3</v>
      </c>
      <c r="AW384" s="4">
        <v>9.8987032698716511E-4</v>
      </c>
      <c r="AX384" s="4">
        <v>1.04146054426728E-3</v>
      </c>
      <c r="AY384" s="4">
        <v>1.1470774679774201E-3</v>
      </c>
      <c r="AZ384" s="4">
        <v>1.62655796817434E-3</v>
      </c>
      <c r="BA384" s="4">
        <v>6.1399094111726205E-4</v>
      </c>
      <c r="BB384" s="4">
        <v>6.1921330424013696E-4</v>
      </c>
      <c r="BC384" s="4">
        <v>6.4290306450460804E-4</v>
      </c>
      <c r="BD384" s="4">
        <v>6.7080881948644599E-4</v>
      </c>
      <c r="BE384" s="4">
        <v>6.7217415815607395E-4</v>
      </c>
      <c r="BF384" s="4">
        <v>5.5157818902246798E-4</v>
      </c>
      <c r="BG384" s="4">
        <v>1.2166312308055801E-3</v>
      </c>
      <c r="BH384" s="4">
        <v>1.81699876002112E-3</v>
      </c>
    </row>
    <row r="385" spans="1:60" s="8" customFormat="1" ht="15">
      <c r="A385" s="36" t="s">
        <v>7</v>
      </c>
      <c r="B385" s="36" t="s">
        <v>91</v>
      </c>
      <c r="C385" s="36" t="s">
        <v>19</v>
      </c>
      <c r="D385" s="7" t="s">
        <v>99</v>
      </c>
      <c r="E385" s="7" t="s">
        <v>99</v>
      </c>
      <c r="F385" s="7" t="s">
        <v>12</v>
      </c>
      <c r="G385" s="219"/>
      <c r="H385" s="219"/>
      <c r="I385" s="219"/>
      <c r="J385" s="219"/>
      <c r="K385" s="219"/>
      <c r="L385" s="219"/>
      <c r="M385" s="219"/>
      <c r="N385" s="219"/>
      <c r="O385" s="219"/>
      <c r="P385" s="219"/>
      <c r="Q385" s="221">
        <v>1</v>
      </c>
      <c r="R385" s="221">
        <v>1</v>
      </c>
      <c r="S385" s="221">
        <v>1</v>
      </c>
      <c r="T385" s="221">
        <v>1</v>
      </c>
      <c r="U385" s="221">
        <v>1</v>
      </c>
      <c r="V385" s="221">
        <v>1</v>
      </c>
      <c r="W385" s="221">
        <v>1</v>
      </c>
      <c r="X385" s="221">
        <v>1</v>
      </c>
      <c r="Y385" s="221">
        <v>1</v>
      </c>
      <c r="Z385" s="221">
        <v>1</v>
      </c>
      <c r="AA385" s="221">
        <v>1</v>
      </c>
      <c r="AB385" s="221">
        <v>1</v>
      </c>
      <c r="AC385" s="221">
        <v>1</v>
      </c>
      <c r="AD385" s="221">
        <v>1</v>
      </c>
      <c r="AE385" s="221">
        <v>1</v>
      </c>
      <c r="AF385" s="221">
        <v>1</v>
      </c>
      <c r="AG385" s="221">
        <v>1</v>
      </c>
      <c r="AH385" s="221">
        <v>1</v>
      </c>
      <c r="AI385" s="221">
        <v>1</v>
      </c>
      <c r="AJ385" s="221">
        <v>1</v>
      </c>
      <c r="AK385" s="221">
        <v>1</v>
      </c>
      <c r="AL385" s="221">
        <v>1</v>
      </c>
      <c r="AM385" s="221">
        <v>1</v>
      </c>
      <c r="AN385" s="221">
        <v>1</v>
      </c>
      <c r="AO385" s="221">
        <v>1</v>
      </c>
      <c r="AP385" s="221">
        <v>1</v>
      </c>
      <c r="AQ385" s="221">
        <v>1</v>
      </c>
      <c r="AR385" s="221">
        <v>1</v>
      </c>
      <c r="AS385" s="221">
        <v>1</v>
      </c>
      <c r="AT385" s="221">
        <v>1</v>
      </c>
      <c r="AU385" s="221">
        <v>1</v>
      </c>
      <c r="AV385" s="221">
        <v>1</v>
      </c>
      <c r="AW385" s="221">
        <v>1</v>
      </c>
      <c r="AX385" s="221">
        <v>1</v>
      </c>
      <c r="AY385" s="221">
        <v>1</v>
      </c>
      <c r="AZ385" s="221">
        <v>1</v>
      </c>
      <c r="BA385" s="221">
        <v>1</v>
      </c>
      <c r="BB385" s="221">
        <v>1</v>
      </c>
      <c r="BC385" s="221">
        <v>1</v>
      </c>
      <c r="BD385" s="221">
        <v>1</v>
      </c>
      <c r="BE385" s="221">
        <v>1</v>
      </c>
      <c r="BF385" s="221">
        <v>1</v>
      </c>
      <c r="BG385" s="221">
        <v>1</v>
      </c>
      <c r="BH385" s="221">
        <v>1</v>
      </c>
    </row>
    <row r="386" spans="1:60" s="8" customFormat="1" ht="15">
      <c r="A386" s="36" t="s">
        <v>7</v>
      </c>
      <c r="B386" s="36" t="s">
        <v>91</v>
      </c>
      <c r="C386" s="36" t="s">
        <v>19</v>
      </c>
      <c r="D386" s="7" t="s">
        <v>99</v>
      </c>
      <c r="E386" s="7" t="s">
        <v>99</v>
      </c>
      <c r="F386" s="7" t="s">
        <v>13</v>
      </c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21">
        <f>'3. Mecanical drive'!M$61</f>
        <v>0.25</v>
      </c>
      <c r="R386" s="221">
        <f>'3. Mecanical drive'!N$61</f>
        <v>0.251</v>
      </c>
      <c r="S386" s="221">
        <f>'3. Mecanical drive'!O$61</f>
        <v>0.252</v>
      </c>
      <c r="T386" s="221">
        <f>'3. Mecanical drive'!P$61</f>
        <v>0.253</v>
      </c>
      <c r="U386" s="221">
        <f>'3. Mecanical drive'!Q$61</f>
        <v>0.254</v>
      </c>
      <c r="V386" s="221">
        <f>'3. Mecanical drive'!R$61</f>
        <v>0.255</v>
      </c>
      <c r="W386" s="221">
        <f>'3. Mecanical drive'!S$61</f>
        <v>0.25600000000000001</v>
      </c>
      <c r="X386" s="221">
        <f>'3. Mecanical drive'!T$61</f>
        <v>0.25700000000000001</v>
      </c>
      <c r="Y386" s="221">
        <f>'3. Mecanical drive'!U$61</f>
        <v>0.25800000000000001</v>
      </c>
      <c r="Z386" s="221">
        <f>'3. Mecanical drive'!V$61</f>
        <v>0.25900000000000001</v>
      </c>
      <c r="AA386" s="221">
        <f>'3. Mecanical drive'!W$61</f>
        <v>0.26</v>
      </c>
      <c r="AB386" s="221">
        <f>'3. Mecanical drive'!X$61</f>
        <v>0.26100000000000001</v>
      </c>
      <c r="AC386" s="221">
        <f>'3. Mecanical drive'!Y$61</f>
        <v>0.26200000000000001</v>
      </c>
      <c r="AD386" s="221">
        <f>'3. Mecanical drive'!Z$61</f>
        <v>0.26300000000000001</v>
      </c>
      <c r="AE386" s="221">
        <f>'3. Mecanical drive'!AA$61</f>
        <v>0.26400000000000001</v>
      </c>
      <c r="AF386" s="221">
        <f>'3. Mecanical drive'!AB$61</f>
        <v>0.26500000000000001</v>
      </c>
      <c r="AG386" s="221">
        <f>'3. Mecanical drive'!AC$61</f>
        <v>0.26600000000000001</v>
      </c>
      <c r="AH386" s="221">
        <f>'3. Mecanical drive'!AD$61</f>
        <v>0.26700000000000002</v>
      </c>
      <c r="AI386" s="221">
        <f>'3. Mecanical drive'!AE$61</f>
        <v>0.26800000000000002</v>
      </c>
      <c r="AJ386" s="221">
        <f>'3. Mecanical drive'!AF$61</f>
        <v>0.26900000000000002</v>
      </c>
      <c r="AK386" s="221">
        <f>'3. Mecanical drive'!AG$61</f>
        <v>0.27</v>
      </c>
      <c r="AL386" s="221">
        <f>'3. Mecanical drive'!AH$61</f>
        <v>0.27100000000000002</v>
      </c>
      <c r="AM386" s="221">
        <f>'3. Mecanical drive'!AI$61</f>
        <v>0.27200000000000002</v>
      </c>
      <c r="AN386" s="221">
        <f>'3. Mecanical drive'!AJ$61</f>
        <v>0.27300000000000002</v>
      </c>
      <c r="AO386" s="221">
        <f>'3. Mecanical drive'!AK$61</f>
        <v>0.27400000000000002</v>
      </c>
      <c r="AP386" s="221">
        <f>'3. Mecanical drive'!AL$61</f>
        <v>0.27500000000000002</v>
      </c>
      <c r="AQ386" s="221">
        <f>'3. Mecanical drive'!AM$61</f>
        <v>0.27600000000000002</v>
      </c>
      <c r="AR386" s="221">
        <f>'3. Mecanical drive'!AN$61</f>
        <v>0.27700000000000002</v>
      </c>
      <c r="AS386" s="221">
        <f>'3. Mecanical drive'!AO$61</f>
        <v>0.27800000000000002</v>
      </c>
      <c r="AT386" s="221">
        <f>'3. Mecanical drive'!AP$61</f>
        <v>0.27900000000000003</v>
      </c>
      <c r="AU386" s="221">
        <f>'3. Mecanical drive'!AQ$61</f>
        <v>0.28000000000000003</v>
      </c>
      <c r="AV386" s="221">
        <f>'3. Mecanical drive'!AR$61</f>
        <v>0.28100000000000003</v>
      </c>
      <c r="AW386" s="221">
        <f>'3. Mecanical drive'!AS$61</f>
        <v>0.28199999999999997</v>
      </c>
      <c r="AX386" s="221">
        <f>'3. Mecanical drive'!AT$61</f>
        <v>0.28299999999999997</v>
      </c>
      <c r="AY386" s="221">
        <f>'3. Mecanical drive'!AU$61</f>
        <v>0.28399999999999997</v>
      </c>
      <c r="AZ386" s="221">
        <f>'3. Mecanical drive'!AV$61</f>
        <v>0.28499999999999998</v>
      </c>
      <c r="BA386" s="221">
        <f>'3. Mecanical drive'!AW$61</f>
        <v>0.28599999999999998</v>
      </c>
      <c r="BB386" s="221">
        <f>'3. Mecanical drive'!AX$61</f>
        <v>0.28699999999999998</v>
      </c>
      <c r="BC386" s="221">
        <f>'3. Mecanical drive'!AY$61</f>
        <v>0.28799999999999998</v>
      </c>
      <c r="BD386" s="221">
        <f>'3. Mecanical drive'!AZ$61</f>
        <v>0.28899999999999998</v>
      </c>
      <c r="BE386" s="221">
        <f>'3. Mecanical drive'!BA$61</f>
        <v>0.28999999999999998</v>
      </c>
      <c r="BF386" s="221">
        <f>'3. Mecanical drive'!BB$61</f>
        <v>0.29099999999999998</v>
      </c>
      <c r="BG386" s="221">
        <f>'3. Mecanical drive'!BC$61</f>
        <v>0.29199999999999998</v>
      </c>
      <c r="BH386" s="221">
        <f>'3. Mecanical drive'!BD$61</f>
        <v>0.29299999999999998</v>
      </c>
    </row>
    <row r="387" spans="1:60" s="8" customFormat="1" ht="15">
      <c r="A387" s="36" t="s">
        <v>7</v>
      </c>
      <c r="B387" s="36" t="s">
        <v>91</v>
      </c>
      <c r="C387" s="36" t="s">
        <v>19</v>
      </c>
      <c r="D387" s="7" t="s">
        <v>99</v>
      </c>
      <c r="E387" s="7" t="s">
        <v>99</v>
      </c>
      <c r="F387" s="7" t="s">
        <v>14</v>
      </c>
      <c r="G387" s="219"/>
      <c r="H387" s="219"/>
      <c r="I387" s="219"/>
      <c r="J387" s="219"/>
      <c r="K387" s="219"/>
      <c r="L387" s="219"/>
      <c r="M387" s="219"/>
      <c r="N387" s="219"/>
      <c r="O387" s="219"/>
      <c r="P387" s="219"/>
      <c r="Q387" s="221">
        <f>'3. Mecanical drive'!M$67</f>
        <v>1</v>
      </c>
      <c r="R387" s="221">
        <f>'3. Mecanical drive'!N$67</f>
        <v>1</v>
      </c>
      <c r="S387" s="221">
        <f>'3. Mecanical drive'!O$67</f>
        <v>1</v>
      </c>
      <c r="T387" s="221">
        <f>'3. Mecanical drive'!P$67</f>
        <v>1</v>
      </c>
      <c r="U387" s="221">
        <f>'3. Mecanical drive'!Q$67</f>
        <v>1</v>
      </c>
      <c r="V387" s="221">
        <f>'3. Mecanical drive'!R$67</f>
        <v>1</v>
      </c>
      <c r="W387" s="221">
        <f>'3. Mecanical drive'!S$67</f>
        <v>1</v>
      </c>
      <c r="X387" s="221">
        <f>'3. Mecanical drive'!T$67</f>
        <v>1</v>
      </c>
      <c r="Y387" s="221">
        <f>'3. Mecanical drive'!U$67</f>
        <v>1</v>
      </c>
      <c r="Z387" s="221">
        <f>'3. Mecanical drive'!V$67</f>
        <v>1</v>
      </c>
      <c r="AA387" s="221">
        <f>'3. Mecanical drive'!W$67</f>
        <v>1</v>
      </c>
      <c r="AB387" s="221">
        <f>'3. Mecanical drive'!X$67</f>
        <v>1</v>
      </c>
      <c r="AC387" s="221">
        <f>'3. Mecanical drive'!Y$67</f>
        <v>1</v>
      </c>
      <c r="AD387" s="221">
        <f>'3. Mecanical drive'!Z$67</f>
        <v>1</v>
      </c>
      <c r="AE387" s="221">
        <f>'3. Mecanical drive'!AA$67</f>
        <v>1</v>
      </c>
      <c r="AF387" s="221">
        <f>'3. Mecanical drive'!AB$67</f>
        <v>1</v>
      </c>
      <c r="AG387" s="221">
        <f>'3. Mecanical drive'!AC$67</f>
        <v>1</v>
      </c>
      <c r="AH387" s="221">
        <f>'3. Mecanical drive'!AD$67</f>
        <v>1</v>
      </c>
      <c r="AI387" s="221">
        <f>'3. Mecanical drive'!AE$67</f>
        <v>1</v>
      </c>
      <c r="AJ387" s="221">
        <f>'3. Mecanical drive'!AF$67</f>
        <v>1</v>
      </c>
      <c r="AK387" s="221">
        <f>'3. Mecanical drive'!AG$67</f>
        <v>1</v>
      </c>
      <c r="AL387" s="221">
        <f>'3. Mecanical drive'!AH$67</f>
        <v>1</v>
      </c>
      <c r="AM387" s="221">
        <f>'3. Mecanical drive'!AI$67</f>
        <v>1</v>
      </c>
      <c r="AN387" s="221">
        <f>'3. Mecanical drive'!AJ$67</f>
        <v>1</v>
      </c>
      <c r="AO387" s="221">
        <f>'3. Mecanical drive'!AK$67</f>
        <v>1</v>
      </c>
      <c r="AP387" s="221">
        <f>'3. Mecanical drive'!AL$67</f>
        <v>1</v>
      </c>
      <c r="AQ387" s="221">
        <f>'3. Mecanical drive'!AM$67</f>
        <v>1</v>
      </c>
      <c r="AR387" s="221">
        <f>'3. Mecanical drive'!AN$67</f>
        <v>1</v>
      </c>
      <c r="AS387" s="221">
        <f>'3. Mecanical drive'!AO$67</f>
        <v>1</v>
      </c>
      <c r="AT387" s="221">
        <f>'3. Mecanical drive'!AP$67</f>
        <v>1</v>
      </c>
      <c r="AU387" s="221">
        <f>'3. Mecanical drive'!AQ$67</f>
        <v>1</v>
      </c>
      <c r="AV387" s="221">
        <f>'3. Mecanical drive'!AR$67</f>
        <v>1</v>
      </c>
      <c r="AW387" s="221">
        <f>'3. Mecanical drive'!AS$67</f>
        <v>1</v>
      </c>
      <c r="AX387" s="221">
        <f>'3. Mecanical drive'!AT$67</f>
        <v>1</v>
      </c>
      <c r="AY387" s="221">
        <f>'3. Mecanical drive'!AU$67</f>
        <v>1</v>
      </c>
      <c r="AZ387" s="221">
        <f>'3. Mecanical drive'!AV$67</f>
        <v>1</v>
      </c>
      <c r="BA387" s="221">
        <f>'3. Mecanical drive'!AW$67</f>
        <v>1</v>
      </c>
      <c r="BB387" s="221">
        <f>'3. Mecanical drive'!AX$67</f>
        <v>1</v>
      </c>
      <c r="BC387" s="221">
        <f>'3. Mecanical drive'!AY$67</f>
        <v>1</v>
      </c>
      <c r="BD387" s="221">
        <f>'3. Mecanical drive'!AZ$67</f>
        <v>1</v>
      </c>
      <c r="BE387" s="221">
        <f>'3. Mecanical drive'!BA$67</f>
        <v>1</v>
      </c>
      <c r="BF387" s="221">
        <f>'3. Mecanical drive'!BB$67</f>
        <v>1</v>
      </c>
      <c r="BG387" s="221">
        <f>'3. Mecanical drive'!BC$67</f>
        <v>1</v>
      </c>
      <c r="BH387" s="221">
        <f>'3. Mecanical drive'!BD$67</f>
        <v>1</v>
      </c>
    </row>
    <row r="388" spans="1:60" s="5" customFormat="1" ht="12" customHeight="1">
      <c r="A388" s="4" t="s">
        <v>7</v>
      </c>
      <c r="B388" s="4" t="s">
        <v>91</v>
      </c>
      <c r="C388" s="4" t="s">
        <v>40</v>
      </c>
      <c r="D388" s="4"/>
      <c r="E388" s="4"/>
      <c r="F388" s="4" t="s">
        <v>11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>
        <v>2</v>
      </c>
      <c r="AC388" s="4">
        <v>1</v>
      </c>
      <c r="AD388" s="4">
        <v>1</v>
      </c>
      <c r="AE388" s="4">
        <v>1</v>
      </c>
      <c r="AF388" s="4"/>
      <c r="AG388" s="4">
        <v>1</v>
      </c>
      <c r="AH388" s="4">
        <v>1</v>
      </c>
      <c r="AI388" s="4">
        <v>1</v>
      </c>
      <c r="AJ388" s="4"/>
      <c r="AK388" s="4"/>
      <c r="AL388" s="4"/>
      <c r="AM388" s="4"/>
      <c r="AN388" s="4"/>
      <c r="AO388" s="4"/>
      <c r="AP388" s="4"/>
      <c r="AQ388" s="4">
        <v>1</v>
      </c>
      <c r="AR388" s="4">
        <v>1</v>
      </c>
      <c r="AS388" s="4">
        <v>2</v>
      </c>
      <c r="AT388" s="4">
        <v>5</v>
      </c>
      <c r="AU388" s="4">
        <v>5</v>
      </c>
      <c r="AV388" s="4">
        <v>7</v>
      </c>
      <c r="AW388" s="4">
        <v>7</v>
      </c>
      <c r="AX388" s="4">
        <v>7</v>
      </c>
      <c r="AY388" s="4">
        <v>7</v>
      </c>
      <c r="AZ388" s="4">
        <v>7</v>
      </c>
      <c r="BA388" s="4">
        <v>7</v>
      </c>
      <c r="BB388" s="4">
        <v>7</v>
      </c>
      <c r="BC388" s="4">
        <v>5</v>
      </c>
      <c r="BD388" s="4">
        <v>5</v>
      </c>
      <c r="BE388" s="4">
        <v>5</v>
      </c>
      <c r="BF388" s="4">
        <v>3</v>
      </c>
      <c r="BG388" s="4">
        <v>3</v>
      </c>
      <c r="BH388" s="4">
        <v>2</v>
      </c>
    </row>
    <row r="389" spans="1:60" s="5" customFormat="1" ht="9.75" customHeight="1">
      <c r="A389" s="4" t="s">
        <v>7</v>
      </c>
      <c r="B389" s="4" t="s">
        <v>91</v>
      </c>
      <c r="C389" s="4" t="s">
        <v>40</v>
      </c>
      <c r="D389" s="4"/>
      <c r="E389" s="4"/>
      <c r="F389" s="4" t="s">
        <v>52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6">
        <v>4.3163914967087501E-5</v>
      </c>
      <c r="AC389" s="6">
        <v>2.2082367229767001E-5</v>
      </c>
      <c r="AD389" s="6">
        <v>2.1511390281153899E-5</v>
      </c>
      <c r="AE389" s="6">
        <v>2.13565692807107E-5</v>
      </c>
      <c r="AF389" s="4"/>
      <c r="AG389" s="6">
        <v>2.10291674552604E-5</v>
      </c>
      <c r="AH389" s="6">
        <v>2.0360378703043901E-5</v>
      </c>
      <c r="AI389" s="6">
        <v>1.8387423002666201E-5</v>
      </c>
      <c r="AJ389" s="4"/>
      <c r="AK389" s="4"/>
      <c r="AL389" s="4"/>
      <c r="AM389" s="4"/>
      <c r="AN389" s="4"/>
      <c r="AO389" s="4"/>
      <c r="AP389" s="4"/>
      <c r="AQ389" s="6">
        <v>1.44310556317195E-5</v>
      </c>
      <c r="AR389" s="6">
        <v>1.3656724571178801E-5</v>
      </c>
      <c r="AS389" s="6">
        <v>2.5676907473263902E-5</v>
      </c>
      <c r="AT389" s="6">
        <v>6.2436003096825798E-5</v>
      </c>
      <c r="AU389" s="6">
        <v>5.8485004444860299E-5</v>
      </c>
      <c r="AV389" s="6">
        <v>7.8130231935174204E-5</v>
      </c>
      <c r="AW389" s="6">
        <v>7.6989914321223894E-5</v>
      </c>
      <c r="AX389" s="6">
        <v>7.29022380987096E-5</v>
      </c>
      <c r="AY389" s="6">
        <v>7.0434581367034602E-5</v>
      </c>
      <c r="AZ389" s="6">
        <v>6.8589793838676804E-5</v>
      </c>
      <c r="BA389" s="6">
        <v>7.0457976849521906E-5</v>
      </c>
      <c r="BB389" s="6">
        <v>6.8801478248904096E-5</v>
      </c>
      <c r="BC389" s="6">
        <v>5.1024052738460901E-5</v>
      </c>
      <c r="BD389" s="6">
        <v>5.4984329466102201E-5</v>
      </c>
      <c r="BE389" s="6">
        <v>5.4207593399683399E-5</v>
      </c>
      <c r="BF389" s="6">
        <v>3.3770093205457197E-5</v>
      </c>
      <c r="BG389" s="6">
        <v>3.5435861091424498E-5</v>
      </c>
      <c r="BH389" s="6">
        <v>2.4554037297582698E-5</v>
      </c>
    </row>
    <row r="390" spans="1:60" s="8" customFormat="1" ht="15">
      <c r="A390" s="36" t="s">
        <v>7</v>
      </c>
      <c r="B390" s="36" t="s">
        <v>91</v>
      </c>
      <c r="C390" s="36" t="s">
        <v>40</v>
      </c>
      <c r="D390" s="16" t="s">
        <v>113</v>
      </c>
      <c r="E390" s="16" t="s">
        <v>113</v>
      </c>
      <c r="F390" s="7" t="s">
        <v>12</v>
      </c>
      <c r="G390" s="219"/>
      <c r="H390" s="219"/>
      <c r="I390" s="219"/>
      <c r="J390" s="219"/>
      <c r="K390" s="219"/>
      <c r="L390" s="219"/>
      <c r="M390" s="219"/>
      <c r="N390" s="219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19"/>
      <c r="Z390" s="219"/>
      <c r="AA390" s="219"/>
      <c r="AB390" s="221">
        <v>1</v>
      </c>
      <c r="AC390" s="221">
        <v>1</v>
      </c>
      <c r="AD390" s="221">
        <v>1</v>
      </c>
      <c r="AE390" s="221">
        <v>1</v>
      </c>
      <c r="AF390" s="219"/>
      <c r="AG390" s="221">
        <v>1</v>
      </c>
      <c r="AH390" s="221">
        <v>1</v>
      </c>
      <c r="AI390" s="221">
        <v>1</v>
      </c>
      <c r="AJ390" s="219"/>
      <c r="AK390" s="219"/>
      <c r="AL390" s="219"/>
      <c r="AM390" s="219"/>
      <c r="AN390" s="219"/>
      <c r="AO390" s="219"/>
      <c r="AP390" s="219"/>
      <c r="AQ390" s="221">
        <v>1</v>
      </c>
      <c r="AR390" s="221">
        <v>1</v>
      </c>
      <c r="AS390" s="221">
        <v>1</v>
      </c>
      <c r="AT390" s="221">
        <v>1</v>
      </c>
      <c r="AU390" s="221">
        <v>1</v>
      </c>
      <c r="AV390" s="221">
        <v>1</v>
      </c>
      <c r="AW390" s="221">
        <v>1</v>
      </c>
      <c r="AX390" s="221">
        <v>1</v>
      </c>
      <c r="AY390" s="221">
        <v>1</v>
      </c>
      <c r="AZ390" s="221">
        <v>1</v>
      </c>
      <c r="BA390" s="221">
        <v>1</v>
      </c>
      <c r="BB390" s="221">
        <v>1</v>
      </c>
      <c r="BC390" s="221">
        <v>1</v>
      </c>
      <c r="BD390" s="221">
        <v>1</v>
      </c>
      <c r="BE390" s="221">
        <v>1</v>
      </c>
      <c r="BF390" s="221">
        <v>1</v>
      </c>
      <c r="BG390" s="221">
        <v>1</v>
      </c>
      <c r="BH390" s="221">
        <v>1</v>
      </c>
    </row>
    <row r="391" spans="1:60" s="8" customFormat="1" ht="15">
      <c r="A391" s="36" t="s">
        <v>7</v>
      </c>
      <c r="B391" s="36" t="s">
        <v>91</v>
      </c>
      <c r="C391" s="36" t="s">
        <v>40</v>
      </c>
      <c r="D391" s="16" t="s">
        <v>113</v>
      </c>
      <c r="E391" s="16" t="s">
        <v>113</v>
      </c>
      <c r="F391" s="7" t="s">
        <v>13</v>
      </c>
      <c r="G391" s="219"/>
      <c r="H391" s="219"/>
      <c r="I391" s="219"/>
      <c r="J391" s="219"/>
      <c r="K391" s="219"/>
      <c r="L391" s="219"/>
      <c r="M391" s="219"/>
      <c r="N391" s="219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19"/>
      <c r="Z391" s="219"/>
      <c r="AA391" s="219"/>
      <c r="AB391" s="221">
        <f>'2.a-LTH-MTH1'!X$59</f>
        <v>0.89725439951276198</v>
      </c>
      <c r="AC391" s="221">
        <f>'2.a-LTH-MTH1'!Y$59</f>
        <v>0.89906856248576505</v>
      </c>
      <c r="AD391" s="221">
        <f>'2.a-LTH-MTH1'!Z$59</f>
        <v>0.90082032807847101</v>
      </c>
      <c r="AE391" s="221">
        <f>'2.a-LTH-MTH1'!AA$59</f>
        <v>0.90251184242280102</v>
      </c>
      <c r="AF391" s="219"/>
      <c r="AG391" s="221">
        <f>'2.a-LTH-MTH1'!AC$59</f>
        <v>0.90572233535629998</v>
      </c>
      <c r="AH391" s="221">
        <f>'2.a-LTH-MTH1'!AD$59</f>
        <v>0.90724524720080701</v>
      </c>
      <c r="AI391" s="221">
        <f>'2.a-LTH-MTH1'!AE$59</f>
        <v>0.90871577912634605</v>
      </c>
      <c r="AJ391" s="219"/>
      <c r="AK391" s="219"/>
      <c r="AL391" s="219"/>
      <c r="AM391" s="219"/>
      <c r="AN391" s="219"/>
      <c r="AO391" s="219"/>
      <c r="AP391" s="219"/>
      <c r="AQ391" s="221">
        <f>'2.a-LTH-MTH1'!AM$59</f>
        <v>0.91879805708502504</v>
      </c>
      <c r="AR391" s="221">
        <f>'2.a-LTH-MTH1'!AN$59</f>
        <v>0.91987123492354095</v>
      </c>
      <c r="AS391" s="221">
        <f>'2.a-LTH-MTH1'!AO$59</f>
        <v>0.92090750125701903</v>
      </c>
      <c r="AT391" s="221">
        <f>'2.a-LTH-MTH1'!AP$59</f>
        <v>0.92190812564131097</v>
      </c>
      <c r="AU391" s="221">
        <f>'2.a-LTH-MTH1'!AQ$59</f>
        <v>0.92287433396642304</v>
      </c>
      <c r="AV391" s="221">
        <f>'2.a-LTH-MTH1'!AR$59</f>
        <v>0.923807309958384</v>
      </c>
      <c r="AW391" s="221">
        <f>'2.a-LTH-MTH1'!AS$59</f>
        <v>0.92470819662946002</v>
      </c>
      <c r="AX391" s="221">
        <f>'2.a-LTH-MTH1'!AT$59</f>
        <v>0.92557809767848598</v>
      </c>
      <c r="AY391" s="221">
        <f>'2.a-LTH-MTH1'!AU$59</f>
        <v>0.92641807884303196</v>
      </c>
      <c r="AZ391" s="221">
        <f>'2.a-LTH-MTH1'!AV$59</f>
        <v>0.92722916920507303</v>
      </c>
      <c r="BA391" s="221">
        <f>'2.a-LTH-MTH1'!AW$59</f>
        <v>0.92801236245173402</v>
      </c>
      <c r="BB391" s="221">
        <f>'2.a-LTH-MTH1'!AX$59</f>
        <v>0.92876861809268596</v>
      </c>
      <c r="BC391" s="221">
        <f>'2.a-LTH-MTH1'!AY$59</f>
        <v>0.92949886263566495</v>
      </c>
      <c r="BD391" s="221">
        <f>'2.a-LTH-MTH1'!AZ$59</f>
        <v>0.93020399072155802</v>
      </c>
      <c r="BE391" s="221">
        <f>'2.a-LTH-MTH1'!BA$59</f>
        <v>0.93088486622045097</v>
      </c>
      <c r="BF391" s="221">
        <f>'2.a-LTH-MTH1'!BB$59</f>
        <v>0.93154232328997999</v>
      </c>
      <c r="BG391" s="221">
        <f>'2.a-LTH-MTH1'!BC$59</f>
        <v>0.93217716739727297</v>
      </c>
      <c r="BH391" s="221">
        <f>'2.a-LTH-MTH1'!BD$59</f>
        <v>0.932790176305755</v>
      </c>
    </row>
    <row r="392" spans="1:60" s="8" customFormat="1" ht="15">
      <c r="A392" s="36" t="s">
        <v>7</v>
      </c>
      <c r="B392" s="36" t="s">
        <v>91</v>
      </c>
      <c r="C392" s="36" t="s">
        <v>40</v>
      </c>
      <c r="D392" s="16" t="s">
        <v>113</v>
      </c>
      <c r="E392" s="16" t="s">
        <v>113</v>
      </c>
      <c r="F392" s="7" t="s">
        <v>14</v>
      </c>
      <c r="G392" s="219"/>
      <c r="H392" s="219"/>
      <c r="I392" s="219"/>
      <c r="J392" s="219"/>
      <c r="K392" s="219"/>
      <c r="L392" s="219"/>
      <c r="M392" s="219"/>
      <c r="N392" s="219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19"/>
      <c r="Z392" s="219"/>
      <c r="AA392" s="219"/>
      <c r="AB392" s="221">
        <f>'2.a-LTH-MTH1'!X$60</f>
        <v>0.22800205883416391</v>
      </c>
      <c r="AC392" s="221">
        <f>'2.a-LTH-MTH1'!Y$60</f>
        <v>0.22800205883416391</v>
      </c>
      <c r="AD392" s="221">
        <f>'2.a-LTH-MTH1'!Z$60</f>
        <v>0.22800205883416391</v>
      </c>
      <c r="AE392" s="221">
        <f>'2.a-LTH-MTH1'!AA$60</f>
        <v>0.22800205883416391</v>
      </c>
      <c r="AF392" s="219"/>
      <c r="AG392" s="221">
        <f>'2.a-LTH-MTH1'!AC$60</f>
        <v>0.22800205883416391</v>
      </c>
      <c r="AH392" s="221">
        <f>'2.a-LTH-MTH1'!AD$60</f>
        <v>0.22800205883416391</v>
      </c>
      <c r="AI392" s="221">
        <f>'2.a-LTH-MTH1'!AE$60</f>
        <v>0.22800205883416391</v>
      </c>
      <c r="AJ392" s="219"/>
      <c r="AK392" s="219"/>
      <c r="AL392" s="219"/>
      <c r="AM392" s="219"/>
      <c r="AN392" s="219"/>
      <c r="AO392" s="219"/>
      <c r="AP392" s="219"/>
      <c r="AQ392" s="221">
        <f>'2.a-LTH-MTH1'!AM$60</f>
        <v>0.22800205883416391</v>
      </c>
      <c r="AR392" s="221">
        <f>'2.a-LTH-MTH1'!AN$60</f>
        <v>0.22800205883416391</v>
      </c>
      <c r="AS392" s="221">
        <f>'2.a-LTH-MTH1'!AO$60</f>
        <v>0.22800205883416391</v>
      </c>
      <c r="AT392" s="221">
        <f>'2.a-LTH-MTH1'!AP$60</f>
        <v>0.22800205883416391</v>
      </c>
      <c r="AU392" s="221">
        <f>'2.a-LTH-MTH1'!AQ$60</f>
        <v>0.22800205883416388</v>
      </c>
      <c r="AV392" s="221">
        <f>'2.a-LTH-MTH1'!AR$60</f>
        <v>0.22800205883416391</v>
      </c>
      <c r="AW392" s="221">
        <f>'2.a-LTH-MTH1'!AS$60</f>
        <v>0.22800205883416391</v>
      </c>
      <c r="AX392" s="221">
        <f>'2.a-LTH-MTH1'!AT$60</f>
        <v>0.22800205883416391</v>
      </c>
      <c r="AY392" s="221">
        <f>'2.a-LTH-MTH1'!AU$60</f>
        <v>0.22800205883416391</v>
      </c>
      <c r="AZ392" s="221">
        <f>'2.a-LTH-MTH1'!AV$60</f>
        <v>0.22800205883416391</v>
      </c>
      <c r="BA392" s="221">
        <f>'2.a-LTH-MTH1'!AW$60</f>
        <v>0.22800205883416391</v>
      </c>
      <c r="BB392" s="221">
        <f>'2.a-LTH-MTH1'!AX$60</f>
        <v>0.22800205883416391</v>
      </c>
      <c r="BC392" s="221">
        <f>'2.a-LTH-MTH1'!AY$60</f>
        <v>0.22800205883416391</v>
      </c>
      <c r="BD392" s="221">
        <f>'2.a-LTH-MTH1'!AZ$60</f>
        <v>0.22800205883416391</v>
      </c>
      <c r="BE392" s="221">
        <f>'2.a-LTH-MTH1'!BA$60</f>
        <v>0.22800205883416391</v>
      </c>
      <c r="BF392" s="221">
        <f>'2.a-LTH-MTH1'!BB$60</f>
        <v>0.22800205883416391</v>
      </c>
      <c r="BG392" s="221">
        <f>'2.a-LTH-MTH1'!BC$60</f>
        <v>0.22800205883416391</v>
      </c>
      <c r="BH392" s="221">
        <f>'2.a-LTH-MTH1'!BD$60</f>
        <v>0.22800205883416391</v>
      </c>
    </row>
    <row r="393" spans="1:60" s="5" customFormat="1" ht="9.75" customHeight="1">
      <c r="A393" s="4" t="s">
        <v>7</v>
      </c>
      <c r="B393" s="4" t="s">
        <v>91</v>
      </c>
      <c r="C393" s="4" t="s">
        <v>21</v>
      </c>
      <c r="D393" s="4"/>
      <c r="E393" s="4"/>
      <c r="F393" s="4" t="s">
        <v>11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>
        <v>2</v>
      </c>
      <c r="AI393" s="4">
        <v>3</v>
      </c>
      <c r="AJ393" s="4">
        <v>6</v>
      </c>
      <c r="AK393" s="4">
        <v>2</v>
      </c>
      <c r="AL393" s="4">
        <v>3</v>
      </c>
      <c r="AM393" s="4">
        <v>5</v>
      </c>
      <c r="AN393" s="4">
        <v>6</v>
      </c>
      <c r="AO393" s="4">
        <v>5</v>
      </c>
      <c r="AP393" s="4">
        <v>3</v>
      </c>
      <c r="AQ393" s="4">
        <v>4</v>
      </c>
      <c r="AR393" s="4">
        <v>7</v>
      </c>
      <c r="AS393" s="4">
        <v>2</v>
      </c>
      <c r="AT393" s="4">
        <v>2</v>
      </c>
      <c r="AU393" s="4">
        <v>3</v>
      </c>
      <c r="AV393" s="4">
        <v>16</v>
      </c>
      <c r="AW393" s="4">
        <v>4</v>
      </c>
      <c r="AX393" s="4">
        <v>23</v>
      </c>
      <c r="AY393" s="4">
        <v>74</v>
      </c>
      <c r="AZ393" s="4">
        <v>45</v>
      </c>
      <c r="BA393" s="4">
        <v>113</v>
      </c>
      <c r="BB393" s="4">
        <v>76</v>
      </c>
      <c r="BC393" s="4">
        <v>72</v>
      </c>
      <c r="BD393" s="4">
        <v>235</v>
      </c>
      <c r="BE393" s="4">
        <v>150</v>
      </c>
      <c r="BF393" s="4">
        <v>172</v>
      </c>
      <c r="BG393" s="4">
        <v>812</v>
      </c>
      <c r="BH393" s="4">
        <v>864</v>
      </c>
    </row>
    <row r="394" spans="1:60" s="5" customFormat="1" ht="9.75" customHeight="1">
      <c r="A394" s="4" t="s">
        <v>7</v>
      </c>
      <c r="B394" s="4" t="s">
        <v>91</v>
      </c>
      <c r="C394" s="4" t="s">
        <v>21</v>
      </c>
      <c r="D394" s="4"/>
      <c r="E394" s="4"/>
      <c r="F394" s="4" t="s">
        <v>52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6">
        <v>4.0720757406087802E-5</v>
      </c>
      <c r="AI394" s="6">
        <v>5.5162269007998499E-5</v>
      </c>
      <c r="AJ394" s="4">
        <v>1.02745004024179E-4</v>
      </c>
      <c r="AK394" s="6">
        <v>3.29967663169009E-5</v>
      </c>
      <c r="AL394" s="6">
        <v>4.7511204725781202E-5</v>
      </c>
      <c r="AM394" s="6">
        <v>7.8306082816513201E-5</v>
      </c>
      <c r="AN394" s="6">
        <v>9.6249478648657296E-5</v>
      </c>
      <c r="AO394" s="6">
        <v>7.6088445208710603E-5</v>
      </c>
      <c r="AP394" s="6">
        <v>4.3561596096881002E-5</v>
      </c>
      <c r="AQ394" s="6">
        <v>5.7724222526877802E-5</v>
      </c>
      <c r="AR394" s="6">
        <v>9.5597071998251897E-5</v>
      </c>
      <c r="AS394" s="6">
        <v>2.5676907473263902E-5</v>
      </c>
      <c r="AT394" s="6">
        <v>2.4974401238730299E-5</v>
      </c>
      <c r="AU394" s="6">
        <v>3.5091002666916201E-5</v>
      </c>
      <c r="AV394" s="4">
        <v>1.78583387280398E-4</v>
      </c>
      <c r="AW394" s="6">
        <v>4.3994236754985103E-5</v>
      </c>
      <c r="AX394" s="4">
        <v>2.39535925181475E-4</v>
      </c>
      <c r="AY394" s="4">
        <v>7.4459414588008005E-4</v>
      </c>
      <c r="AZ394" s="4">
        <v>4.4093438896292201E-4</v>
      </c>
      <c r="BA394" s="4">
        <v>1.13739305485657E-3</v>
      </c>
      <c r="BB394" s="4">
        <v>7.4698747813095904E-4</v>
      </c>
      <c r="BC394" s="4">
        <v>7.3474635943383696E-4</v>
      </c>
      <c r="BD394" s="4">
        <v>2.5842634849067999E-3</v>
      </c>
      <c r="BE394" s="4">
        <v>1.6262278019905001E-3</v>
      </c>
      <c r="BF394" s="4">
        <v>1.9361520104462201E-3</v>
      </c>
      <c r="BG394" s="4">
        <v>9.5913064020789005E-3</v>
      </c>
      <c r="BH394" s="4">
        <v>1.06073441125557E-2</v>
      </c>
    </row>
    <row r="395" spans="1:60" s="8" customFormat="1" ht="15">
      <c r="A395" s="36" t="s">
        <v>7</v>
      </c>
      <c r="B395" s="36" t="s">
        <v>91</v>
      </c>
      <c r="C395" s="36" t="s">
        <v>21</v>
      </c>
      <c r="D395" s="7" t="s">
        <v>113</v>
      </c>
      <c r="E395" s="7" t="s">
        <v>113</v>
      </c>
      <c r="F395" s="7" t="s">
        <v>12</v>
      </c>
      <c r="G395" s="219"/>
      <c r="H395" s="219"/>
      <c r="I395" s="219"/>
      <c r="J395" s="219"/>
      <c r="K395" s="219"/>
      <c r="L395" s="219"/>
      <c r="M395" s="219"/>
      <c r="N395" s="219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19"/>
      <c r="Z395" s="219"/>
      <c r="AA395" s="219"/>
      <c r="AB395" s="219"/>
      <c r="AC395" s="219"/>
      <c r="AD395" s="219"/>
      <c r="AE395" s="219"/>
      <c r="AF395" s="219"/>
      <c r="AG395" s="219"/>
      <c r="AH395" s="221">
        <v>1</v>
      </c>
      <c r="AI395" s="221">
        <v>1</v>
      </c>
      <c r="AJ395" s="221">
        <v>1</v>
      </c>
      <c r="AK395" s="221">
        <v>1</v>
      </c>
      <c r="AL395" s="221">
        <v>1</v>
      </c>
      <c r="AM395" s="221">
        <v>1</v>
      </c>
      <c r="AN395" s="221">
        <v>1</v>
      </c>
      <c r="AO395" s="221">
        <v>1</v>
      </c>
      <c r="AP395" s="221">
        <v>1</v>
      </c>
      <c r="AQ395" s="221">
        <v>1</v>
      </c>
      <c r="AR395" s="221">
        <v>1</v>
      </c>
      <c r="AS395" s="221">
        <v>1</v>
      </c>
      <c r="AT395" s="221">
        <v>1</v>
      </c>
      <c r="AU395" s="221">
        <v>1</v>
      </c>
      <c r="AV395" s="221">
        <v>1</v>
      </c>
      <c r="AW395" s="221">
        <v>1</v>
      </c>
      <c r="AX395" s="221">
        <v>1</v>
      </c>
      <c r="AY395" s="221">
        <v>1</v>
      </c>
      <c r="AZ395" s="221">
        <v>1</v>
      </c>
      <c r="BA395" s="221">
        <v>1</v>
      </c>
      <c r="BB395" s="221">
        <v>1</v>
      </c>
      <c r="BC395" s="221">
        <v>1</v>
      </c>
      <c r="BD395" s="221">
        <v>1</v>
      </c>
      <c r="BE395" s="221">
        <v>1</v>
      </c>
      <c r="BF395" s="221">
        <v>1</v>
      </c>
      <c r="BG395" s="221">
        <v>1</v>
      </c>
      <c r="BH395" s="221">
        <v>1</v>
      </c>
    </row>
    <row r="396" spans="1:60" s="8" customFormat="1" ht="15">
      <c r="A396" s="36" t="s">
        <v>7</v>
      </c>
      <c r="B396" s="36" t="s">
        <v>91</v>
      </c>
      <c r="C396" s="36" t="s">
        <v>21</v>
      </c>
      <c r="D396" s="7" t="s">
        <v>113</v>
      </c>
      <c r="E396" s="7" t="s">
        <v>113</v>
      </c>
      <c r="F396" s="7" t="s">
        <v>13</v>
      </c>
      <c r="G396" s="219"/>
      <c r="H396" s="219"/>
      <c r="I396" s="219"/>
      <c r="J396" s="219"/>
      <c r="K396" s="219"/>
      <c r="L396" s="219"/>
      <c r="M396" s="219"/>
      <c r="N396" s="219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19"/>
      <c r="Z396" s="219"/>
      <c r="AA396" s="219"/>
      <c r="AB396" s="219"/>
      <c r="AC396" s="219"/>
      <c r="AD396" s="219"/>
      <c r="AE396" s="219"/>
      <c r="AF396" s="219"/>
      <c r="AG396" s="219"/>
      <c r="AH396" s="221">
        <f>'2.a-LTH-MTH1'!AD$59</f>
        <v>0.90724524720080701</v>
      </c>
      <c r="AI396" s="221">
        <f>'2.a-LTH-MTH1'!AE$59</f>
        <v>0.90871577912634605</v>
      </c>
      <c r="AJ396" s="221">
        <f>'2.a-LTH-MTH1'!AF$59</f>
        <v>0.91013573271842596</v>
      </c>
      <c r="AK396" s="221">
        <f>'2.a-LTH-MTH1'!AG$59</f>
        <v>0.91150684759777301</v>
      </c>
      <c r="AL396" s="221">
        <f>'2.a-LTH-MTH1'!AH$59</f>
        <v>0.91283080355158197</v>
      </c>
      <c r="AM396" s="221">
        <f>'2.a-LTH-MTH1'!AI$59</f>
        <v>0.91410922259146599</v>
      </c>
      <c r="AN396" s="221">
        <f>'2.a-LTH-MTH1'!AJ$59</f>
        <v>0.91534367094062496</v>
      </c>
      <c r="AO396" s="221">
        <f>'2.a-LTH-MTH1'!AK$59</f>
        <v>0.91653566095266203</v>
      </c>
      <c r="AP396" s="221">
        <f>'2.a-LTH-MTH1'!AL$59</f>
        <v>0.91768665296441099</v>
      </c>
      <c r="AQ396" s="221">
        <f>'2.a-LTH-MTH1'!AM$59</f>
        <v>0.91879805708502504</v>
      </c>
      <c r="AR396" s="221">
        <f>'2.a-LTH-MTH1'!AN$59</f>
        <v>0.91987123492354095</v>
      </c>
      <c r="AS396" s="221">
        <f>'2.a-LTH-MTH1'!AO$59</f>
        <v>0.92090750125701903</v>
      </c>
      <c r="AT396" s="221">
        <f>'2.a-LTH-MTH1'!AP$59</f>
        <v>0.92190812564131097</v>
      </c>
      <c r="AU396" s="221">
        <f>'2.a-LTH-MTH1'!AQ$59</f>
        <v>0.92287433396642304</v>
      </c>
      <c r="AV396" s="221">
        <f>'2.a-LTH-MTH1'!AR$59</f>
        <v>0.923807309958384</v>
      </c>
      <c r="AW396" s="221">
        <f>'2.a-LTH-MTH1'!AS$59</f>
        <v>0.92470819662946002</v>
      </c>
      <c r="AX396" s="221">
        <f>'2.a-LTH-MTH1'!AT$59</f>
        <v>0.92557809767848598</v>
      </c>
      <c r="AY396" s="221">
        <f>'2.a-LTH-MTH1'!AU$59</f>
        <v>0.92641807884303196</v>
      </c>
      <c r="AZ396" s="221">
        <f>'2.a-LTH-MTH1'!AV$59</f>
        <v>0.92722916920507303</v>
      </c>
      <c r="BA396" s="221">
        <f>'2.a-LTH-MTH1'!AW$59</f>
        <v>0.92801236245173402</v>
      </c>
      <c r="BB396" s="221">
        <f>'2.a-LTH-MTH1'!AX$59</f>
        <v>0.92876861809268596</v>
      </c>
      <c r="BC396" s="221">
        <f>'2.a-LTH-MTH1'!AY$59</f>
        <v>0.92949886263566495</v>
      </c>
      <c r="BD396" s="221">
        <f>'2.a-LTH-MTH1'!AZ$59</f>
        <v>0.93020399072155802</v>
      </c>
      <c r="BE396" s="221">
        <f>'2.a-LTH-MTH1'!BA$59</f>
        <v>0.93088486622045097</v>
      </c>
      <c r="BF396" s="221">
        <f>'2.a-LTH-MTH1'!BB$59</f>
        <v>0.93154232328997999</v>
      </c>
      <c r="BG396" s="221">
        <f>'2.a-LTH-MTH1'!BC$59</f>
        <v>0.93217716739727297</v>
      </c>
      <c r="BH396" s="221">
        <f>'2.a-LTH-MTH1'!BD$59</f>
        <v>0.932790176305755</v>
      </c>
    </row>
    <row r="397" spans="1:60" s="8" customFormat="1" ht="15">
      <c r="A397" s="36" t="s">
        <v>7</v>
      </c>
      <c r="B397" s="36" t="s">
        <v>91</v>
      </c>
      <c r="C397" s="36" t="s">
        <v>21</v>
      </c>
      <c r="D397" s="7" t="s">
        <v>113</v>
      </c>
      <c r="E397" s="7" t="s">
        <v>113</v>
      </c>
      <c r="F397" s="7" t="s">
        <v>14</v>
      </c>
      <c r="G397" s="219"/>
      <c r="H397" s="219"/>
      <c r="I397" s="219"/>
      <c r="J397" s="219"/>
      <c r="K397" s="219"/>
      <c r="L397" s="219"/>
      <c r="M397" s="219"/>
      <c r="N397" s="219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19"/>
      <c r="Z397" s="219"/>
      <c r="AA397" s="219"/>
      <c r="AB397" s="219"/>
      <c r="AC397" s="219"/>
      <c r="AD397" s="219"/>
      <c r="AE397" s="219"/>
      <c r="AF397" s="219"/>
      <c r="AG397" s="219"/>
      <c r="AH397" s="221">
        <f>'2.a-LTH-MTH1'!AD$60</f>
        <v>0.22800205883416391</v>
      </c>
      <c r="AI397" s="221">
        <f>'2.a-LTH-MTH1'!AE$60</f>
        <v>0.22800205883416391</v>
      </c>
      <c r="AJ397" s="221">
        <f>'2.a-LTH-MTH1'!AF$60</f>
        <v>0.22800205883416391</v>
      </c>
      <c r="AK397" s="221">
        <f>'2.a-LTH-MTH1'!AG$60</f>
        <v>0.22800205883416391</v>
      </c>
      <c r="AL397" s="221">
        <f>'2.a-LTH-MTH1'!AH$60</f>
        <v>0.22800205883416391</v>
      </c>
      <c r="AM397" s="221">
        <f>'2.a-LTH-MTH1'!AI$60</f>
        <v>0.22800205883416391</v>
      </c>
      <c r="AN397" s="221">
        <f>'2.a-LTH-MTH1'!AJ$60</f>
        <v>0.22800205883416391</v>
      </c>
      <c r="AO397" s="221">
        <f>'2.a-LTH-MTH1'!AK$60</f>
        <v>0.22800205883416391</v>
      </c>
      <c r="AP397" s="221">
        <f>'2.a-LTH-MTH1'!AL$60</f>
        <v>0.22800205883416391</v>
      </c>
      <c r="AQ397" s="221">
        <f>'2.a-LTH-MTH1'!AM$60</f>
        <v>0.22800205883416391</v>
      </c>
      <c r="AR397" s="221">
        <f>'2.a-LTH-MTH1'!AN$60</f>
        <v>0.22800205883416391</v>
      </c>
      <c r="AS397" s="221">
        <f>'2.a-LTH-MTH1'!AO$60</f>
        <v>0.22800205883416391</v>
      </c>
      <c r="AT397" s="221">
        <f>'2.a-LTH-MTH1'!AP$60</f>
        <v>0.22800205883416391</v>
      </c>
      <c r="AU397" s="221">
        <f>'2.a-LTH-MTH1'!AQ$60</f>
        <v>0.22800205883416388</v>
      </c>
      <c r="AV397" s="221">
        <f>'2.a-LTH-MTH1'!AR$60</f>
        <v>0.22800205883416391</v>
      </c>
      <c r="AW397" s="221">
        <f>'2.a-LTH-MTH1'!AS$60</f>
        <v>0.22800205883416391</v>
      </c>
      <c r="AX397" s="221">
        <f>'2.a-LTH-MTH1'!AT$60</f>
        <v>0.22800205883416391</v>
      </c>
      <c r="AY397" s="221">
        <f>'2.a-LTH-MTH1'!AU$60</f>
        <v>0.22800205883416391</v>
      </c>
      <c r="AZ397" s="221">
        <f>'2.a-LTH-MTH1'!AV$60</f>
        <v>0.22800205883416391</v>
      </c>
      <c r="BA397" s="221">
        <f>'2.a-LTH-MTH1'!AW$60</f>
        <v>0.22800205883416391</v>
      </c>
      <c r="BB397" s="221">
        <f>'2.a-LTH-MTH1'!AX$60</f>
        <v>0.22800205883416391</v>
      </c>
      <c r="BC397" s="221">
        <f>'2.a-LTH-MTH1'!AY$60</f>
        <v>0.22800205883416391</v>
      </c>
      <c r="BD397" s="221">
        <f>'2.a-LTH-MTH1'!AZ$60</f>
        <v>0.22800205883416391</v>
      </c>
      <c r="BE397" s="221">
        <f>'2.a-LTH-MTH1'!BA$60</f>
        <v>0.22800205883416391</v>
      </c>
      <c r="BF397" s="221">
        <f>'2.a-LTH-MTH1'!BB$60</f>
        <v>0.22800205883416391</v>
      </c>
      <c r="BG397" s="221">
        <f>'2.a-LTH-MTH1'!BC$60</f>
        <v>0.22800205883416391</v>
      </c>
      <c r="BH397" s="221">
        <f>'2.a-LTH-MTH1'!BD$60</f>
        <v>0.22800205883416391</v>
      </c>
    </row>
    <row r="398" spans="1:60" s="5" customFormat="1" ht="9.75" customHeight="1">
      <c r="A398" s="4" t="s">
        <v>7</v>
      </c>
      <c r="B398" s="4" t="s">
        <v>91</v>
      </c>
      <c r="C398" s="4" t="s">
        <v>49</v>
      </c>
      <c r="D398" s="4"/>
      <c r="E398" s="4"/>
      <c r="F398" s="4" t="s">
        <v>11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>
        <v>1</v>
      </c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</row>
    <row r="399" spans="1:60" s="5" customFormat="1" ht="9.75" customHeight="1">
      <c r="A399" s="4" t="s">
        <v>7</v>
      </c>
      <c r="B399" s="4" t="s">
        <v>91</v>
      </c>
      <c r="C399" s="4" t="s">
        <v>49</v>
      </c>
      <c r="D399" s="4"/>
      <c r="E399" s="4"/>
      <c r="F399" s="4" t="s">
        <v>52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6">
        <v>2.2082367229767001E-5</v>
      </c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</row>
    <row r="400" spans="1:60" s="8" customFormat="1" ht="15">
      <c r="A400" s="36" t="s">
        <v>7</v>
      </c>
      <c r="B400" s="36" t="s">
        <v>91</v>
      </c>
      <c r="C400" s="36" t="s">
        <v>49</v>
      </c>
      <c r="D400" s="16" t="s">
        <v>113</v>
      </c>
      <c r="E400" s="16" t="s">
        <v>113</v>
      </c>
      <c r="F400" s="7" t="s">
        <v>12</v>
      </c>
      <c r="G400" s="219"/>
      <c r="H400" s="219"/>
      <c r="I400" s="219"/>
      <c r="J400" s="219"/>
      <c r="K400" s="219"/>
      <c r="L400" s="219"/>
      <c r="M400" s="219"/>
      <c r="N400" s="219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19"/>
      <c r="Z400" s="219"/>
      <c r="AA400" s="219"/>
      <c r="AB400" s="219"/>
      <c r="AC400" s="221">
        <v>1</v>
      </c>
      <c r="AD400" s="219"/>
      <c r="AE400" s="219"/>
      <c r="AF400" s="219"/>
      <c r="AG400" s="219"/>
      <c r="AH400" s="219"/>
      <c r="AI400" s="219"/>
      <c r="AJ400" s="219"/>
      <c r="AK400" s="219"/>
      <c r="AL400" s="219"/>
      <c r="AM400" s="219"/>
      <c r="AN400" s="219"/>
      <c r="AO400" s="219"/>
      <c r="AP400" s="219"/>
      <c r="AQ400" s="219"/>
      <c r="AR400" s="219"/>
      <c r="AS400" s="219"/>
      <c r="AT400" s="219"/>
      <c r="AU400" s="219"/>
      <c r="AV400" s="219"/>
      <c r="AW400" s="219"/>
      <c r="AX400" s="219"/>
      <c r="AY400" s="219"/>
      <c r="AZ400" s="219"/>
      <c r="BA400" s="219"/>
      <c r="BB400" s="219"/>
      <c r="BC400" s="219"/>
      <c r="BD400" s="219"/>
      <c r="BE400" s="219"/>
      <c r="BF400" s="219"/>
      <c r="BG400" s="219"/>
      <c r="BH400" s="219"/>
    </row>
    <row r="401" spans="1:60" s="8" customFormat="1" ht="15">
      <c r="A401" s="36" t="s">
        <v>7</v>
      </c>
      <c r="B401" s="36" t="s">
        <v>91</v>
      </c>
      <c r="C401" s="36" t="s">
        <v>49</v>
      </c>
      <c r="D401" s="16" t="s">
        <v>113</v>
      </c>
      <c r="E401" s="16" t="s">
        <v>113</v>
      </c>
      <c r="F401" s="7" t="s">
        <v>13</v>
      </c>
      <c r="G401" s="219"/>
      <c r="H401" s="219"/>
      <c r="I401" s="219"/>
      <c r="J401" s="219"/>
      <c r="K401" s="219"/>
      <c r="L401" s="219"/>
      <c r="M401" s="219"/>
      <c r="N401" s="219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19"/>
      <c r="Z401" s="219"/>
      <c r="AA401" s="219"/>
      <c r="AB401" s="219"/>
      <c r="AC401" s="221">
        <f>'2.a-LTH-MTH1'!Y$59</f>
        <v>0.89906856248576505</v>
      </c>
      <c r="AD401" s="219"/>
      <c r="AE401" s="219"/>
      <c r="AF401" s="219"/>
      <c r="AG401" s="219"/>
      <c r="AH401" s="219"/>
      <c r="AI401" s="219"/>
      <c r="AJ401" s="219"/>
      <c r="AK401" s="219"/>
      <c r="AL401" s="219"/>
      <c r="AM401" s="219"/>
      <c r="AN401" s="219"/>
      <c r="AO401" s="219"/>
      <c r="AP401" s="219"/>
      <c r="AQ401" s="219"/>
      <c r="AR401" s="219"/>
      <c r="AS401" s="219"/>
      <c r="AT401" s="219"/>
      <c r="AU401" s="219"/>
      <c r="AV401" s="219"/>
      <c r="AW401" s="219"/>
      <c r="AX401" s="219"/>
      <c r="AY401" s="219"/>
      <c r="AZ401" s="219"/>
      <c r="BA401" s="219"/>
      <c r="BB401" s="219"/>
      <c r="BC401" s="219"/>
      <c r="BD401" s="219"/>
      <c r="BE401" s="219"/>
      <c r="BF401" s="219"/>
      <c r="BG401" s="219"/>
      <c r="BH401" s="219"/>
    </row>
    <row r="402" spans="1:60" s="8" customFormat="1" ht="15">
      <c r="A402" s="36" t="s">
        <v>7</v>
      </c>
      <c r="B402" s="36" t="s">
        <v>91</v>
      </c>
      <c r="C402" s="36" t="s">
        <v>49</v>
      </c>
      <c r="D402" s="16" t="s">
        <v>113</v>
      </c>
      <c r="E402" s="16" t="s">
        <v>113</v>
      </c>
      <c r="F402" s="7" t="s">
        <v>14</v>
      </c>
      <c r="G402" s="219"/>
      <c r="H402" s="219"/>
      <c r="I402" s="219"/>
      <c r="J402" s="219"/>
      <c r="K402" s="219"/>
      <c r="L402" s="219"/>
      <c r="M402" s="219"/>
      <c r="N402" s="219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19"/>
      <c r="Z402" s="219"/>
      <c r="AA402" s="219"/>
      <c r="AB402" s="219"/>
      <c r="AC402" s="221">
        <f>'2.a-LTH-MTH1'!Y$60</f>
        <v>0.22800205883416391</v>
      </c>
      <c r="AD402" s="219"/>
      <c r="AE402" s="219"/>
      <c r="AF402" s="219"/>
      <c r="AG402" s="219"/>
      <c r="AH402" s="219"/>
      <c r="AI402" s="219"/>
      <c r="AJ402" s="219"/>
      <c r="AK402" s="219"/>
      <c r="AL402" s="219"/>
      <c r="AM402" s="219"/>
      <c r="AN402" s="219"/>
      <c r="AO402" s="219"/>
      <c r="AP402" s="219"/>
      <c r="AQ402" s="219"/>
      <c r="AR402" s="219"/>
      <c r="AS402" s="219"/>
      <c r="AT402" s="219"/>
      <c r="AU402" s="219"/>
      <c r="AV402" s="219"/>
      <c r="AW402" s="219"/>
      <c r="AX402" s="219"/>
      <c r="AY402" s="219"/>
      <c r="AZ402" s="219"/>
      <c r="BA402" s="219"/>
      <c r="BB402" s="219"/>
      <c r="BC402" s="219"/>
      <c r="BD402" s="219"/>
      <c r="BE402" s="219"/>
      <c r="BF402" s="219"/>
      <c r="BG402" s="219"/>
      <c r="BH402" s="219"/>
    </row>
    <row r="403" spans="1:60" s="5" customFormat="1" ht="9.75" customHeight="1">
      <c r="A403" s="4" t="s">
        <v>7</v>
      </c>
      <c r="B403" s="4" t="s">
        <v>91</v>
      </c>
      <c r="C403" s="4" t="s">
        <v>36</v>
      </c>
      <c r="D403" s="4"/>
      <c r="E403" s="4"/>
      <c r="F403" s="4" t="s">
        <v>11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>
        <v>4</v>
      </c>
      <c r="AV403" s="4">
        <v>4</v>
      </c>
      <c r="AW403" s="4">
        <v>4</v>
      </c>
      <c r="AX403" s="4">
        <v>5</v>
      </c>
      <c r="AY403" s="4">
        <v>5</v>
      </c>
      <c r="AZ403" s="4">
        <v>5</v>
      </c>
      <c r="BA403" s="4">
        <v>5</v>
      </c>
      <c r="BB403" s="4">
        <v>5</v>
      </c>
      <c r="BC403" s="4">
        <v>6</v>
      </c>
      <c r="BD403" s="4">
        <v>13</v>
      </c>
      <c r="BE403" s="4">
        <v>13</v>
      </c>
      <c r="BF403" s="4">
        <v>13</v>
      </c>
      <c r="BG403" s="4">
        <v>14</v>
      </c>
      <c r="BH403" s="4">
        <v>14</v>
      </c>
    </row>
    <row r="404" spans="1:60" s="5" customFormat="1" ht="9.75" customHeight="1">
      <c r="A404" s="4" t="s">
        <v>7</v>
      </c>
      <c r="B404" s="4" t="s">
        <v>91</v>
      </c>
      <c r="C404" s="4" t="s">
        <v>36</v>
      </c>
      <c r="D404" s="4"/>
      <c r="E404" s="4"/>
      <c r="F404" s="4" t="s">
        <v>52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6">
        <v>4.6788003555888297E-5</v>
      </c>
      <c r="AV404" s="6">
        <v>4.4645846820099601E-5</v>
      </c>
      <c r="AW404" s="6">
        <v>4.3994236754985103E-5</v>
      </c>
      <c r="AX404" s="6">
        <v>5.2073027213364003E-5</v>
      </c>
      <c r="AY404" s="6">
        <v>5.03104152621676E-5</v>
      </c>
      <c r="AZ404" s="6">
        <v>4.8992709884769099E-5</v>
      </c>
      <c r="BA404" s="6">
        <v>5.0327126321087103E-5</v>
      </c>
      <c r="BB404" s="6">
        <v>4.9143913034931501E-5</v>
      </c>
      <c r="BC404" s="6">
        <v>6.1228863286153098E-5</v>
      </c>
      <c r="BD404" s="4">
        <v>1.4295925661186599E-4</v>
      </c>
      <c r="BE404" s="4">
        <v>1.40939742839177E-4</v>
      </c>
      <c r="BF404" s="4">
        <v>1.4633707055698101E-4</v>
      </c>
      <c r="BG404" s="4">
        <v>1.6536735175998101E-4</v>
      </c>
      <c r="BH404" s="4">
        <v>1.7187826108307899E-4</v>
      </c>
    </row>
    <row r="405" spans="1:60" s="8" customFormat="1" ht="15">
      <c r="A405" s="36" t="s">
        <v>7</v>
      </c>
      <c r="B405" s="36" t="s">
        <v>91</v>
      </c>
      <c r="C405" s="36" t="s">
        <v>36</v>
      </c>
      <c r="D405" s="16" t="s">
        <v>113</v>
      </c>
      <c r="E405" s="16" t="s">
        <v>113</v>
      </c>
      <c r="F405" s="7" t="s">
        <v>12</v>
      </c>
      <c r="G405" s="219"/>
      <c r="H405" s="219"/>
      <c r="I405" s="219"/>
      <c r="J405" s="219"/>
      <c r="K405" s="219"/>
      <c r="L405" s="219"/>
      <c r="M405" s="219"/>
      <c r="N405" s="219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19"/>
      <c r="Z405" s="219"/>
      <c r="AA405" s="219"/>
      <c r="AB405" s="219"/>
      <c r="AC405" s="219"/>
      <c r="AD405" s="219"/>
      <c r="AE405" s="219"/>
      <c r="AF405" s="219"/>
      <c r="AG405" s="219"/>
      <c r="AH405" s="219"/>
      <c r="AI405" s="219"/>
      <c r="AJ405" s="219"/>
      <c r="AK405" s="219"/>
      <c r="AL405" s="219"/>
      <c r="AM405" s="219"/>
      <c r="AN405" s="219"/>
      <c r="AO405" s="219"/>
      <c r="AP405" s="219"/>
      <c r="AQ405" s="219"/>
      <c r="AR405" s="219"/>
      <c r="AS405" s="219"/>
      <c r="AT405" s="219"/>
      <c r="AU405" s="221">
        <v>1</v>
      </c>
      <c r="AV405" s="221">
        <v>1</v>
      </c>
      <c r="AW405" s="221">
        <v>1</v>
      </c>
      <c r="AX405" s="221">
        <v>1</v>
      </c>
      <c r="AY405" s="221">
        <v>1</v>
      </c>
      <c r="AZ405" s="221">
        <v>1</v>
      </c>
      <c r="BA405" s="221">
        <v>1</v>
      </c>
      <c r="BB405" s="221">
        <v>1</v>
      </c>
      <c r="BC405" s="221">
        <v>1</v>
      </c>
      <c r="BD405" s="221">
        <v>1</v>
      </c>
      <c r="BE405" s="221">
        <v>1</v>
      </c>
      <c r="BF405" s="221">
        <v>1</v>
      </c>
      <c r="BG405" s="221">
        <v>1</v>
      </c>
      <c r="BH405" s="221">
        <v>1</v>
      </c>
    </row>
    <row r="406" spans="1:60" s="8" customFormat="1" ht="15">
      <c r="A406" s="36" t="s">
        <v>7</v>
      </c>
      <c r="B406" s="36" t="s">
        <v>91</v>
      </c>
      <c r="C406" s="36" t="s">
        <v>36</v>
      </c>
      <c r="D406" s="16" t="s">
        <v>113</v>
      </c>
      <c r="E406" s="16" t="s">
        <v>113</v>
      </c>
      <c r="F406" s="7" t="s">
        <v>13</v>
      </c>
      <c r="G406" s="219"/>
      <c r="H406" s="219"/>
      <c r="I406" s="219"/>
      <c r="J406" s="219"/>
      <c r="K406" s="219"/>
      <c r="L406" s="219"/>
      <c r="M406" s="219"/>
      <c r="N406" s="219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19"/>
      <c r="Z406" s="219"/>
      <c r="AA406" s="219"/>
      <c r="AB406" s="219"/>
      <c r="AC406" s="219"/>
      <c r="AD406" s="219"/>
      <c r="AE406" s="219"/>
      <c r="AF406" s="219"/>
      <c r="AG406" s="219"/>
      <c r="AH406" s="219"/>
      <c r="AI406" s="219"/>
      <c r="AJ406" s="219"/>
      <c r="AK406" s="219"/>
      <c r="AL406" s="219"/>
      <c r="AM406" s="219"/>
      <c r="AN406" s="219"/>
      <c r="AO406" s="219"/>
      <c r="AP406" s="219"/>
      <c r="AQ406" s="219"/>
      <c r="AR406" s="219"/>
      <c r="AS406" s="219"/>
      <c r="AT406" s="219"/>
      <c r="AU406" s="221">
        <f>'2.a-LTH-MTH1'!AQ$59</f>
        <v>0.92287433396642304</v>
      </c>
      <c r="AV406" s="221">
        <f>'2.a-LTH-MTH1'!AR$59</f>
        <v>0.923807309958384</v>
      </c>
      <c r="AW406" s="221">
        <f>'2.a-LTH-MTH1'!AS$59</f>
        <v>0.92470819662946002</v>
      </c>
      <c r="AX406" s="221">
        <f>'2.a-LTH-MTH1'!AT$59</f>
        <v>0.92557809767848598</v>
      </c>
      <c r="AY406" s="221">
        <f>'2.a-LTH-MTH1'!AU$59</f>
        <v>0.92641807884303196</v>
      </c>
      <c r="AZ406" s="221">
        <f>'2.a-LTH-MTH1'!AV$59</f>
        <v>0.92722916920507303</v>
      </c>
      <c r="BA406" s="221">
        <f>'2.a-LTH-MTH1'!AW$59</f>
        <v>0.92801236245173402</v>
      </c>
      <c r="BB406" s="221">
        <f>'2.a-LTH-MTH1'!AX$59</f>
        <v>0.92876861809268596</v>
      </c>
      <c r="BC406" s="221">
        <f>'2.a-LTH-MTH1'!AY$59</f>
        <v>0.92949886263566495</v>
      </c>
      <c r="BD406" s="221">
        <f>'2.a-LTH-MTH1'!AZ$59</f>
        <v>0.93020399072155802</v>
      </c>
      <c r="BE406" s="221">
        <f>'2.a-LTH-MTH1'!BA$59</f>
        <v>0.93088486622045097</v>
      </c>
      <c r="BF406" s="221">
        <f>'2.a-LTH-MTH1'!BB$59</f>
        <v>0.93154232328997999</v>
      </c>
      <c r="BG406" s="221">
        <f>'2.a-LTH-MTH1'!BC$59</f>
        <v>0.93217716739727297</v>
      </c>
      <c r="BH406" s="221">
        <f>'2.a-LTH-MTH1'!BD$59</f>
        <v>0.932790176305755</v>
      </c>
    </row>
    <row r="407" spans="1:60" s="8" customFormat="1" ht="15">
      <c r="A407" s="36" t="s">
        <v>7</v>
      </c>
      <c r="B407" s="36" t="s">
        <v>91</v>
      </c>
      <c r="C407" s="36" t="s">
        <v>36</v>
      </c>
      <c r="D407" s="16" t="s">
        <v>113</v>
      </c>
      <c r="E407" s="16" t="s">
        <v>113</v>
      </c>
      <c r="F407" s="7" t="s">
        <v>14</v>
      </c>
      <c r="G407" s="219"/>
      <c r="H407" s="219"/>
      <c r="I407" s="219"/>
      <c r="J407" s="219"/>
      <c r="K407" s="219"/>
      <c r="L407" s="219"/>
      <c r="M407" s="219"/>
      <c r="N407" s="219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19"/>
      <c r="Z407" s="219"/>
      <c r="AA407" s="219"/>
      <c r="AB407" s="219"/>
      <c r="AC407" s="219"/>
      <c r="AD407" s="219"/>
      <c r="AE407" s="219"/>
      <c r="AF407" s="219"/>
      <c r="AG407" s="219"/>
      <c r="AH407" s="219"/>
      <c r="AI407" s="219"/>
      <c r="AJ407" s="219"/>
      <c r="AK407" s="219"/>
      <c r="AL407" s="219"/>
      <c r="AM407" s="219"/>
      <c r="AN407" s="219"/>
      <c r="AO407" s="219"/>
      <c r="AP407" s="219"/>
      <c r="AQ407" s="219"/>
      <c r="AR407" s="219"/>
      <c r="AS407" s="219"/>
      <c r="AT407" s="219"/>
      <c r="AU407" s="221">
        <f>'2.a-LTH-MTH1'!AQ$60</f>
        <v>0.22800205883416388</v>
      </c>
      <c r="AV407" s="221">
        <f>'2.a-LTH-MTH1'!AR$60</f>
        <v>0.22800205883416391</v>
      </c>
      <c r="AW407" s="221">
        <f>'2.a-LTH-MTH1'!AS$60</f>
        <v>0.22800205883416391</v>
      </c>
      <c r="AX407" s="221">
        <f>'2.a-LTH-MTH1'!AT$60</f>
        <v>0.22800205883416391</v>
      </c>
      <c r="AY407" s="221">
        <f>'2.a-LTH-MTH1'!AU$60</f>
        <v>0.22800205883416391</v>
      </c>
      <c r="AZ407" s="221">
        <f>'2.a-LTH-MTH1'!AV$60</f>
        <v>0.22800205883416391</v>
      </c>
      <c r="BA407" s="221">
        <f>'2.a-LTH-MTH1'!AW$60</f>
        <v>0.22800205883416391</v>
      </c>
      <c r="BB407" s="221">
        <f>'2.a-LTH-MTH1'!AX$60</f>
        <v>0.22800205883416391</v>
      </c>
      <c r="BC407" s="221">
        <f>'2.a-LTH-MTH1'!AY$60</f>
        <v>0.22800205883416391</v>
      </c>
      <c r="BD407" s="221">
        <f>'2.a-LTH-MTH1'!AZ$60</f>
        <v>0.22800205883416391</v>
      </c>
      <c r="BE407" s="221">
        <f>'2.a-LTH-MTH1'!BA$60</f>
        <v>0.22800205883416391</v>
      </c>
      <c r="BF407" s="221">
        <f>'2.a-LTH-MTH1'!BB$60</f>
        <v>0.22800205883416391</v>
      </c>
      <c r="BG407" s="221">
        <f>'2.a-LTH-MTH1'!BC$60</f>
        <v>0.22800205883416391</v>
      </c>
      <c r="BH407" s="221">
        <f>'2.a-LTH-MTH1'!BD$60</f>
        <v>0.22800205883416391</v>
      </c>
    </row>
    <row r="408" spans="1:60" s="5" customFormat="1" ht="9.75" customHeight="1">
      <c r="A408" s="4" t="s">
        <v>7</v>
      </c>
      <c r="B408" s="4" t="s">
        <v>91</v>
      </c>
      <c r="C408" s="4" t="s">
        <v>60</v>
      </c>
      <c r="D408" s="4"/>
      <c r="E408" s="4"/>
      <c r="F408" s="4" t="s">
        <v>11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>
        <v>1</v>
      </c>
      <c r="BB408" s="4"/>
      <c r="BC408" s="4"/>
      <c r="BD408" s="4"/>
      <c r="BE408" s="4"/>
      <c r="BF408" s="4"/>
      <c r="BG408" s="4"/>
      <c r="BH408" s="4"/>
    </row>
    <row r="409" spans="1:60" s="5" customFormat="1" ht="9.75" customHeight="1">
      <c r="A409" s="4" t="s">
        <v>7</v>
      </c>
      <c r="B409" s="4" t="s">
        <v>91</v>
      </c>
      <c r="C409" s="4" t="s">
        <v>60</v>
      </c>
      <c r="D409" s="4"/>
      <c r="E409" s="4"/>
      <c r="F409" s="4" t="s">
        <v>52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6">
        <v>1.00654252642174E-5</v>
      </c>
      <c r="BB409" s="4"/>
      <c r="BC409" s="4"/>
      <c r="BD409" s="4"/>
      <c r="BE409" s="4"/>
      <c r="BF409" s="4"/>
      <c r="BG409" s="4"/>
      <c r="BH409" s="4"/>
    </row>
    <row r="410" spans="1:60" s="8" customFormat="1" ht="15">
      <c r="A410" s="36" t="s">
        <v>7</v>
      </c>
      <c r="B410" s="36" t="s">
        <v>91</v>
      </c>
      <c r="C410" s="36" t="s">
        <v>60</v>
      </c>
      <c r="D410" s="16" t="s">
        <v>113</v>
      </c>
      <c r="E410" s="16" t="s">
        <v>113</v>
      </c>
      <c r="F410" s="7" t="s">
        <v>12</v>
      </c>
      <c r="G410" s="219"/>
      <c r="H410" s="219"/>
      <c r="I410" s="219"/>
      <c r="J410" s="219"/>
      <c r="K410" s="219"/>
      <c r="L410" s="219"/>
      <c r="M410" s="219"/>
      <c r="N410" s="219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19"/>
      <c r="Z410" s="219"/>
      <c r="AA410" s="219"/>
      <c r="AB410" s="219"/>
      <c r="AC410" s="219"/>
      <c r="AD410" s="219"/>
      <c r="AE410" s="219"/>
      <c r="AF410" s="219"/>
      <c r="AG410" s="219"/>
      <c r="AH410" s="219"/>
      <c r="AI410" s="219"/>
      <c r="AJ410" s="219"/>
      <c r="AK410" s="219"/>
      <c r="AL410" s="219"/>
      <c r="AM410" s="219"/>
      <c r="AN410" s="219"/>
      <c r="AO410" s="219"/>
      <c r="AP410" s="219"/>
      <c r="AQ410" s="219"/>
      <c r="AR410" s="219"/>
      <c r="AS410" s="219"/>
      <c r="AT410" s="219"/>
      <c r="AU410" s="219"/>
      <c r="AV410" s="219"/>
      <c r="AW410" s="219"/>
      <c r="AX410" s="219"/>
      <c r="AY410" s="219"/>
      <c r="AZ410" s="219"/>
      <c r="BA410" s="221">
        <v>1</v>
      </c>
      <c r="BB410" s="219"/>
      <c r="BC410" s="219"/>
      <c r="BD410" s="219"/>
      <c r="BE410" s="219"/>
      <c r="BF410" s="219"/>
      <c r="BG410" s="219"/>
      <c r="BH410" s="219"/>
    </row>
    <row r="411" spans="1:60" s="8" customFormat="1" ht="15">
      <c r="A411" s="36" t="s">
        <v>7</v>
      </c>
      <c r="B411" s="36" t="s">
        <v>91</v>
      </c>
      <c r="C411" s="36" t="s">
        <v>60</v>
      </c>
      <c r="D411" s="16" t="s">
        <v>113</v>
      </c>
      <c r="E411" s="16" t="s">
        <v>113</v>
      </c>
      <c r="F411" s="7" t="s">
        <v>13</v>
      </c>
      <c r="G411" s="219"/>
      <c r="H411" s="219"/>
      <c r="I411" s="219"/>
      <c r="J411" s="219"/>
      <c r="K411" s="219"/>
      <c r="L411" s="219"/>
      <c r="M411" s="219"/>
      <c r="N411" s="219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19"/>
      <c r="Z411" s="219"/>
      <c r="AA411" s="219"/>
      <c r="AB411" s="219"/>
      <c r="AC411" s="219"/>
      <c r="AD411" s="219"/>
      <c r="AE411" s="219"/>
      <c r="AF411" s="219"/>
      <c r="AG411" s="219"/>
      <c r="AH411" s="219"/>
      <c r="AI411" s="219"/>
      <c r="AJ411" s="219"/>
      <c r="AK411" s="219"/>
      <c r="AL411" s="219"/>
      <c r="AM411" s="219"/>
      <c r="AN411" s="219"/>
      <c r="AO411" s="219"/>
      <c r="AP411" s="219"/>
      <c r="AQ411" s="219"/>
      <c r="AR411" s="219"/>
      <c r="AS411" s="219"/>
      <c r="AT411" s="219"/>
      <c r="AU411" s="219"/>
      <c r="AV411" s="219"/>
      <c r="AW411" s="219"/>
      <c r="AX411" s="219"/>
      <c r="AY411" s="219"/>
      <c r="AZ411" s="219"/>
      <c r="BA411" s="221">
        <f>'2.a-LTH-MTH1'!AW$59</f>
        <v>0.92801236245173402</v>
      </c>
      <c r="BB411" s="219"/>
      <c r="BC411" s="219"/>
      <c r="BD411" s="219"/>
      <c r="BE411" s="219"/>
      <c r="BF411" s="219"/>
      <c r="BG411" s="219"/>
      <c r="BH411" s="219"/>
    </row>
    <row r="412" spans="1:60" s="8" customFormat="1" ht="15">
      <c r="A412" s="36" t="s">
        <v>7</v>
      </c>
      <c r="B412" s="36" t="s">
        <v>91</v>
      </c>
      <c r="C412" s="36" t="s">
        <v>60</v>
      </c>
      <c r="D412" s="16" t="s">
        <v>113</v>
      </c>
      <c r="E412" s="16" t="s">
        <v>113</v>
      </c>
      <c r="F412" s="7" t="s">
        <v>14</v>
      </c>
      <c r="G412" s="219"/>
      <c r="H412" s="219"/>
      <c r="I412" s="219"/>
      <c r="J412" s="219"/>
      <c r="K412" s="219"/>
      <c r="L412" s="219"/>
      <c r="M412" s="219"/>
      <c r="N412" s="219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19"/>
      <c r="Z412" s="219"/>
      <c r="AA412" s="219"/>
      <c r="AB412" s="219"/>
      <c r="AC412" s="219"/>
      <c r="AD412" s="219"/>
      <c r="AE412" s="219"/>
      <c r="AF412" s="219"/>
      <c r="AG412" s="219"/>
      <c r="AH412" s="219"/>
      <c r="AI412" s="219"/>
      <c r="AJ412" s="219"/>
      <c r="AK412" s="219"/>
      <c r="AL412" s="219"/>
      <c r="AM412" s="219"/>
      <c r="AN412" s="219"/>
      <c r="AO412" s="219"/>
      <c r="AP412" s="219"/>
      <c r="AQ412" s="219"/>
      <c r="AR412" s="219"/>
      <c r="AS412" s="219"/>
      <c r="AT412" s="219"/>
      <c r="AU412" s="219"/>
      <c r="AV412" s="219"/>
      <c r="AW412" s="219"/>
      <c r="AX412" s="219"/>
      <c r="AY412" s="219"/>
      <c r="AZ412" s="219"/>
      <c r="BA412" s="221">
        <f>'2.a-LTH-MTH1'!AW$60</f>
        <v>0.22800205883416391</v>
      </c>
      <c r="BB412" s="219"/>
      <c r="BC412" s="219"/>
      <c r="BD412" s="219"/>
      <c r="BE412" s="219"/>
      <c r="BF412" s="219"/>
      <c r="BG412" s="219"/>
      <c r="BH412" s="219"/>
    </row>
    <row r="413" spans="1:60" s="5" customFormat="1" ht="9.75" customHeight="1">
      <c r="A413" s="4" t="s">
        <v>7</v>
      </c>
      <c r="B413" s="4" t="s">
        <v>88</v>
      </c>
      <c r="C413" s="4" t="s">
        <v>90</v>
      </c>
      <c r="D413" s="4"/>
      <c r="E413" s="4"/>
      <c r="F413" s="4" t="s">
        <v>11</v>
      </c>
      <c r="G413" s="4">
        <v>70</v>
      </c>
      <c r="H413" s="4">
        <v>81</v>
      </c>
      <c r="I413" s="4">
        <v>84</v>
      </c>
      <c r="J413" s="4">
        <v>81</v>
      </c>
      <c r="K413" s="4">
        <v>91</v>
      </c>
      <c r="L413" s="4">
        <v>94</v>
      </c>
      <c r="M413" s="4">
        <v>90</v>
      </c>
      <c r="N413" s="4">
        <v>56</v>
      </c>
      <c r="O413" s="4">
        <v>82</v>
      </c>
      <c r="P413" s="4">
        <v>75</v>
      </c>
      <c r="Q413" s="4">
        <v>55</v>
      </c>
      <c r="R413" s="4">
        <v>48</v>
      </c>
      <c r="S413" s="4">
        <v>38</v>
      </c>
      <c r="T413" s="4">
        <v>34</v>
      </c>
      <c r="U413" s="4">
        <v>30</v>
      </c>
      <c r="V413" s="4">
        <v>27</v>
      </c>
      <c r="W413" s="4">
        <v>22</v>
      </c>
      <c r="X413" s="4">
        <v>16</v>
      </c>
      <c r="Y413" s="4">
        <v>14</v>
      </c>
      <c r="Z413" s="4">
        <v>12</v>
      </c>
      <c r="AA413" s="4">
        <v>14</v>
      </c>
      <c r="AB413" s="4">
        <v>9</v>
      </c>
      <c r="AC413" s="4">
        <v>11</v>
      </c>
      <c r="AD413" s="4">
        <v>9</v>
      </c>
      <c r="AE413" s="4">
        <v>12</v>
      </c>
      <c r="AF413" s="4">
        <v>12</v>
      </c>
      <c r="AG413" s="4">
        <v>13</v>
      </c>
      <c r="AH413" s="4">
        <v>13</v>
      </c>
      <c r="AI413" s="4">
        <v>13</v>
      </c>
      <c r="AJ413" s="4">
        <v>15</v>
      </c>
      <c r="AK413" s="4">
        <v>12</v>
      </c>
      <c r="AL413" s="4">
        <v>13</v>
      </c>
      <c r="AM413" s="4">
        <v>9</v>
      </c>
      <c r="AN413" s="4">
        <v>9</v>
      </c>
      <c r="AO413" s="4"/>
      <c r="AP413" s="4"/>
      <c r="AQ413" s="4">
        <v>8</v>
      </c>
      <c r="AR413" s="4">
        <v>11</v>
      </c>
      <c r="AS413" s="4">
        <v>12</v>
      </c>
      <c r="AT413" s="4">
        <v>11</v>
      </c>
      <c r="AU413" s="4">
        <v>11</v>
      </c>
      <c r="AV413" s="4">
        <v>12</v>
      </c>
      <c r="AW413" s="4">
        <v>14</v>
      </c>
      <c r="AX413" s="4">
        <v>12</v>
      </c>
      <c r="AY413" s="4">
        <v>11</v>
      </c>
      <c r="AZ413" s="4">
        <v>11</v>
      </c>
      <c r="BA413" s="4">
        <v>11</v>
      </c>
      <c r="BB413" s="4">
        <v>12</v>
      </c>
      <c r="BC413" s="4">
        <v>12</v>
      </c>
      <c r="BD413" s="4">
        <v>11</v>
      </c>
      <c r="BE413" s="4">
        <v>8</v>
      </c>
      <c r="BF413" s="4">
        <v>6</v>
      </c>
      <c r="BG413" s="4">
        <v>5</v>
      </c>
      <c r="BH413" s="4">
        <v>5</v>
      </c>
    </row>
    <row r="414" spans="1:60" s="5" customFormat="1" ht="9.75" customHeight="1">
      <c r="A414" s="4" t="s">
        <v>7</v>
      </c>
      <c r="B414" s="4" t="s">
        <v>88</v>
      </c>
      <c r="C414" s="4" t="s">
        <v>90</v>
      </c>
      <c r="D414" s="4"/>
      <c r="E414" s="4"/>
      <c r="F414" s="4" t="s">
        <v>52</v>
      </c>
      <c r="G414" s="4">
        <v>5.4696046257227699E-3</v>
      </c>
      <c r="H414" s="4">
        <v>5.8913375518219501E-3</v>
      </c>
      <c r="I414" s="4">
        <v>5.7057465018339904E-3</v>
      </c>
      <c r="J414" s="4">
        <v>5.0388802488335899E-3</v>
      </c>
      <c r="K414" s="4">
        <v>5.2977819176806204E-3</v>
      </c>
      <c r="L414" s="4">
        <v>5.23735235123691E-3</v>
      </c>
      <c r="M414" s="4">
        <v>4.4764983834866901E-3</v>
      </c>
      <c r="N414" s="4">
        <v>2.5748310267138699E-3</v>
      </c>
      <c r="O414" s="4">
        <v>3.4286670011707599E-3</v>
      </c>
      <c r="P414" s="4">
        <v>2.7822087027488201E-3</v>
      </c>
      <c r="Q414" s="4">
        <v>1.84279300408765E-3</v>
      </c>
      <c r="R414" s="4">
        <v>1.46386093321134E-3</v>
      </c>
      <c r="S414" s="4">
        <v>1.11988683248851E-3</v>
      </c>
      <c r="T414" s="4">
        <v>8.8215453271755498E-4</v>
      </c>
      <c r="U414" s="4">
        <v>7.4911978425350201E-4</v>
      </c>
      <c r="V414" s="4">
        <v>6.7187577763400195E-4</v>
      </c>
      <c r="W414" s="4">
        <v>5.0733327183839099E-4</v>
      </c>
      <c r="X414" s="4">
        <v>3.57613821774212E-4</v>
      </c>
      <c r="Y414" s="4">
        <v>3.0236274890933399E-4</v>
      </c>
      <c r="Z414" s="4">
        <v>2.43709254858953E-4</v>
      </c>
      <c r="AA414" s="4">
        <v>2.90969552114725E-4</v>
      </c>
      <c r="AB414" s="4">
        <v>1.9423761735189399E-4</v>
      </c>
      <c r="AC414" s="4">
        <v>2.42906039527437E-4</v>
      </c>
      <c r="AD414" s="4">
        <v>1.9360251253038499E-4</v>
      </c>
      <c r="AE414" s="4">
        <v>2.5627883136852901E-4</v>
      </c>
      <c r="AF414" s="4">
        <v>2.5290311703091698E-4</v>
      </c>
      <c r="AG414" s="4">
        <v>2.73379176918386E-4</v>
      </c>
      <c r="AH414" s="4">
        <v>2.6468492313957E-4</v>
      </c>
      <c r="AI414" s="4">
        <v>2.3903649903466001E-4</v>
      </c>
      <c r="AJ414" s="4">
        <v>2.5686251006044799E-4</v>
      </c>
      <c r="AK414" s="4">
        <v>1.9798059790140601E-4</v>
      </c>
      <c r="AL414" s="4">
        <v>2.0588188714505199E-4</v>
      </c>
      <c r="AM414" s="4">
        <v>1.40950949069724E-4</v>
      </c>
      <c r="AN414" s="4">
        <v>1.44374217972986E-4</v>
      </c>
      <c r="AO414" s="4"/>
      <c r="AP414" s="4"/>
      <c r="AQ414" s="4">
        <v>1.15448445053756E-4</v>
      </c>
      <c r="AR414" s="4">
        <v>1.5022397028296701E-4</v>
      </c>
      <c r="AS414" s="4">
        <v>1.5406144483958399E-4</v>
      </c>
      <c r="AT414" s="4">
        <v>1.37359206813017E-4</v>
      </c>
      <c r="AU414" s="4">
        <v>1.28667009778693E-4</v>
      </c>
      <c r="AV414" s="4">
        <v>1.3393754046029901E-4</v>
      </c>
      <c r="AW414" s="4">
        <v>1.53979828642448E-4</v>
      </c>
      <c r="AX414" s="4">
        <v>1.24975265312074E-4</v>
      </c>
      <c r="AY414" s="4">
        <v>1.10682913576769E-4</v>
      </c>
      <c r="AZ414" s="4">
        <v>1.07783961746492E-4</v>
      </c>
      <c r="BA414" s="4">
        <v>1.10719677906392E-4</v>
      </c>
      <c r="BB414" s="4">
        <v>1.17945391283836E-4</v>
      </c>
      <c r="BC414" s="4">
        <v>1.2245772657230601E-4</v>
      </c>
      <c r="BD414" s="4">
        <v>1.20965524825425E-4</v>
      </c>
      <c r="BE414" s="6">
        <v>8.6732149439493504E-5</v>
      </c>
      <c r="BF414" s="6">
        <v>6.7540186410914503E-5</v>
      </c>
      <c r="BG414" s="6">
        <v>5.9059768485707502E-5</v>
      </c>
      <c r="BH414" s="6">
        <v>6.1385093243956606E-5</v>
      </c>
    </row>
    <row r="415" spans="1:60" s="8" customFormat="1" ht="15">
      <c r="A415" s="36" t="s">
        <v>7</v>
      </c>
      <c r="B415" s="36" t="s">
        <v>88</v>
      </c>
      <c r="C415" s="36" t="s">
        <v>90</v>
      </c>
      <c r="D415" s="7" t="s">
        <v>109</v>
      </c>
      <c r="E415" s="7" t="s">
        <v>109</v>
      </c>
      <c r="F415" s="7" t="s">
        <v>12</v>
      </c>
      <c r="G415" s="221">
        <v>1</v>
      </c>
      <c r="H415" s="221">
        <v>1</v>
      </c>
      <c r="I415" s="221">
        <v>1</v>
      </c>
      <c r="J415" s="221">
        <v>1</v>
      </c>
      <c r="K415" s="221">
        <v>1</v>
      </c>
      <c r="L415" s="221">
        <v>1</v>
      </c>
      <c r="M415" s="221">
        <v>1</v>
      </c>
      <c r="N415" s="221">
        <v>1</v>
      </c>
      <c r="O415" s="221">
        <v>1</v>
      </c>
      <c r="P415" s="221">
        <v>1</v>
      </c>
      <c r="Q415" s="221">
        <v>1</v>
      </c>
      <c r="R415" s="221">
        <v>1</v>
      </c>
      <c r="S415" s="221">
        <v>1</v>
      </c>
      <c r="T415" s="221">
        <v>1</v>
      </c>
      <c r="U415" s="221">
        <v>1</v>
      </c>
      <c r="V415" s="221">
        <v>1</v>
      </c>
      <c r="W415" s="221">
        <v>1</v>
      </c>
      <c r="X415" s="221">
        <v>1</v>
      </c>
      <c r="Y415" s="221">
        <v>1</v>
      </c>
      <c r="Z415" s="221">
        <v>1</v>
      </c>
      <c r="AA415" s="221">
        <v>1</v>
      </c>
      <c r="AB415" s="221">
        <v>1</v>
      </c>
      <c r="AC415" s="221">
        <v>1</v>
      </c>
      <c r="AD415" s="221">
        <v>1</v>
      </c>
      <c r="AE415" s="221">
        <v>1</v>
      </c>
      <c r="AF415" s="221">
        <v>1</v>
      </c>
      <c r="AG415" s="221">
        <v>1</v>
      </c>
      <c r="AH415" s="221">
        <v>1</v>
      </c>
      <c r="AI415" s="221">
        <v>1</v>
      </c>
      <c r="AJ415" s="221">
        <v>1</v>
      </c>
      <c r="AK415" s="221">
        <v>1</v>
      </c>
      <c r="AL415" s="221">
        <v>1</v>
      </c>
      <c r="AM415" s="221">
        <v>1</v>
      </c>
      <c r="AN415" s="221">
        <v>1</v>
      </c>
      <c r="AO415" s="219"/>
      <c r="AP415" s="219"/>
      <c r="AQ415" s="221">
        <v>1</v>
      </c>
      <c r="AR415" s="221">
        <v>1</v>
      </c>
      <c r="AS415" s="221">
        <v>1</v>
      </c>
      <c r="AT415" s="221">
        <v>1</v>
      </c>
      <c r="AU415" s="221">
        <v>1</v>
      </c>
      <c r="AV415" s="221">
        <v>1</v>
      </c>
      <c r="AW415" s="221">
        <v>1</v>
      </c>
      <c r="AX415" s="221">
        <v>1</v>
      </c>
      <c r="AY415" s="221">
        <v>1</v>
      </c>
      <c r="AZ415" s="221">
        <v>1</v>
      </c>
      <c r="BA415" s="221">
        <v>1</v>
      </c>
      <c r="BB415" s="221">
        <v>1</v>
      </c>
      <c r="BC415" s="221">
        <v>1</v>
      </c>
      <c r="BD415" s="221">
        <v>1</v>
      </c>
      <c r="BE415" s="221">
        <v>1</v>
      </c>
      <c r="BF415" s="221">
        <v>1</v>
      </c>
      <c r="BG415" s="221">
        <v>1</v>
      </c>
      <c r="BH415" s="221">
        <v>1</v>
      </c>
    </row>
    <row r="416" spans="1:60" s="8" customFormat="1" ht="15">
      <c r="A416" s="36" t="s">
        <v>7</v>
      </c>
      <c r="B416" s="36" t="s">
        <v>88</v>
      </c>
      <c r="C416" s="36" t="s">
        <v>90</v>
      </c>
      <c r="D416" s="7" t="s">
        <v>109</v>
      </c>
      <c r="E416" s="7" t="s">
        <v>109</v>
      </c>
      <c r="F416" s="7" t="s">
        <v>13</v>
      </c>
      <c r="G416" s="221">
        <f>'3. Mecanical drive'!C$63</f>
        <v>0.17086627888396699</v>
      </c>
      <c r="H416" s="221">
        <f>'3. Mecanical drive'!D$63</f>
        <v>0.17192371708292201</v>
      </c>
      <c r="I416" s="221">
        <f>'3. Mecanical drive'!E$63</f>
        <v>0.17298115528187699</v>
      </c>
      <c r="J416" s="221">
        <f>'3. Mecanical drive'!F$63</f>
        <v>0.174038593480832</v>
      </c>
      <c r="K416" s="221">
        <f>'3. Mecanical drive'!G$63</f>
        <v>0.17509603167978599</v>
      </c>
      <c r="L416" s="221">
        <f>'3. Mecanical drive'!H$63</f>
        <v>0.176153469878741</v>
      </c>
      <c r="M416" s="221">
        <f>'3. Mecanical drive'!I$63</f>
        <v>0.17721090807769599</v>
      </c>
      <c r="N416" s="221">
        <f>'3. Mecanical drive'!J$63</f>
        <v>0.178268346276651</v>
      </c>
      <c r="O416" s="221">
        <f>'3. Mecanical drive'!K$63</f>
        <v>0.17932578447560599</v>
      </c>
      <c r="P416" s="221">
        <f>'3. Mecanical drive'!L$63</f>
        <v>0.18038322267456</v>
      </c>
      <c r="Q416" s="221">
        <f>'3. Mecanical drive'!M$63</f>
        <v>0.18144066087351499</v>
      </c>
      <c r="R416" s="221">
        <f>'3. Mecanical drive'!N$63</f>
        <v>0.18249809907247</v>
      </c>
      <c r="S416" s="221">
        <f>'3. Mecanical drive'!O$63</f>
        <v>0.18355553727142501</v>
      </c>
      <c r="T416" s="221">
        <f>'3. Mecanical drive'!P$63</f>
        <v>0.184612975470379</v>
      </c>
      <c r="U416" s="221">
        <f>'3. Mecanical drive'!Q$63</f>
        <v>0.18567041366933401</v>
      </c>
      <c r="V416" s="221">
        <f>'3. Mecanical drive'!R$63</f>
        <v>0.186727851868289</v>
      </c>
      <c r="W416" s="221">
        <f>'3. Mecanical drive'!S$63</f>
        <v>0.18778529006724401</v>
      </c>
      <c r="X416" s="221">
        <f>'3. Mecanical drive'!T$63</f>
        <v>0.188842728266198</v>
      </c>
      <c r="Y416" s="221">
        <f>'3. Mecanical drive'!U$63</f>
        <v>0.18990016646515301</v>
      </c>
      <c r="Z416" s="221">
        <f>'3. Mecanical drive'!V$63</f>
        <v>0.19095760466410799</v>
      </c>
      <c r="AA416" s="221">
        <f>'3. Mecanical drive'!W$63</f>
        <v>0.19201504286306301</v>
      </c>
      <c r="AB416" s="221">
        <f>'3. Mecanical drive'!X$63</f>
        <v>0.19307248106201699</v>
      </c>
      <c r="AC416" s="221">
        <f>'3. Mecanical drive'!Y$63</f>
        <v>0.19412991926097201</v>
      </c>
      <c r="AD416" s="221">
        <f>'3. Mecanical drive'!Z$63</f>
        <v>0.19518735745992699</v>
      </c>
      <c r="AE416" s="221">
        <f>'3. Mecanical drive'!AA$63</f>
        <v>0.196244795658882</v>
      </c>
      <c r="AF416" s="221">
        <f>'3. Mecanical drive'!AB$63</f>
        <v>0.19730223385783699</v>
      </c>
      <c r="AG416" s="221">
        <f>'3. Mecanical drive'!AC$63</f>
        <v>0.198359672056791</v>
      </c>
      <c r="AH416" s="221">
        <f>'3. Mecanical drive'!AD$63</f>
        <v>0.19941711025574599</v>
      </c>
      <c r="AI416" s="221">
        <f>'3. Mecanical drive'!AE$63</f>
        <v>0.200474548454701</v>
      </c>
      <c r="AJ416" s="221">
        <f>'3. Mecanical drive'!AF$63</f>
        <v>0.20153198665365599</v>
      </c>
      <c r="AK416" s="221">
        <f>'3. Mecanical drive'!AG$63</f>
        <v>0.20258942485261</v>
      </c>
      <c r="AL416" s="221">
        <f>'3. Mecanical drive'!AH$63</f>
        <v>0.20364686305156501</v>
      </c>
      <c r="AM416" s="221">
        <f>'3. Mecanical drive'!AI$63</f>
        <v>0.20470430125052</v>
      </c>
      <c r="AN416" s="221">
        <f>'3. Mecanical drive'!AJ$63</f>
        <v>0.20576173944947501</v>
      </c>
      <c r="AO416" s="219"/>
      <c r="AP416" s="219"/>
      <c r="AQ416" s="221">
        <f>'3. Mecanical drive'!AM$63</f>
        <v>0.208934054046339</v>
      </c>
      <c r="AR416" s="221">
        <f>'3. Mecanical drive'!AN$63</f>
        <v>0.20999149224529401</v>
      </c>
      <c r="AS416" s="221">
        <f>'3. Mecanical drive'!AO$63</f>
        <v>0.211048930444248</v>
      </c>
      <c r="AT416" s="221">
        <f>'3. Mecanical drive'!AP$63</f>
        <v>0.21210636864320301</v>
      </c>
      <c r="AU416" s="221">
        <f>'3. Mecanical drive'!AQ$63</f>
        <v>0.21316380684215799</v>
      </c>
      <c r="AV416" s="221">
        <f>'3. Mecanical drive'!AR$63</f>
        <v>0.21422124504111301</v>
      </c>
      <c r="AW416" s="221">
        <f>'3. Mecanical drive'!AS$63</f>
        <v>0.21527868324006699</v>
      </c>
      <c r="AX416" s="221">
        <f>'3. Mecanical drive'!AT$63</f>
        <v>0.21633612143902201</v>
      </c>
      <c r="AY416" s="221">
        <f>'3. Mecanical drive'!AU$63</f>
        <v>0.21739355963797699</v>
      </c>
      <c r="AZ416" s="221">
        <f>'3. Mecanical drive'!AV$63</f>
        <v>0.218450997836932</v>
      </c>
      <c r="BA416" s="221">
        <f>'3. Mecanical drive'!AW$63</f>
        <v>0.21950843603588699</v>
      </c>
      <c r="BB416" s="221">
        <f>'3. Mecanical drive'!AX$63</f>
        <v>0.220565874234841</v>
      </c>
      <c r="BC416" s="221">
        <f>'3. Mecanical drive'!AY$63</f>
        <v>0.22162331243379599</v>
      </c>
      <c r="BD416" s="221">
        <f>'3. Mecanical drive'!AZ$63</f>
        <v>0.222680750632751</v>
      </c>
      <c r="BE416" s="221">
        <f>'3. Mecanical drive'!BA$63</f>
        <v>0.22373818883170599</v>
      </c>
      <c r="BF416" s="221">
        <f>'3. Mecanical drive'!BB$63</f>
        <v>0.22479562703066</v>
      </c>
      <c r="BG416" s="221">
        <f>'3. Mecanical drive'!BC$63</f>
        <v>0.22585306522961501</v>
      </c>
      <c r="BH416" s="221">
        <f>'3. Mecanical drive'!BD$63</f>
        <v>0.22691050342857</v>
      </c>
    </row>
    <row r="417" spans="1:60" s="8" customFormat="1" ht="15">
      <c r="A417" s="36" t="s">
        <v>7</v>
      </c>
      <c r="B417" s="36" t="s">
        <v>88</v>
      </c>
      <c r="C417" s="36" t="s">
        <v>90</v>
      </c>
      <c r="D417" s="7" t="s">
        <v>109</v>
      </c>
      <c r="E417" s="7" t="s">
        <v>109</v>
      </c>
      <c r="F417" s="7" t="s">
        <v>14</v>
      </c>
      <c r="G417" s="221">
        <f>'3. Mecanical drive'!C$67</f>
        <v>1</v>
      </c>
      <c r="H417" s="221">
        <f>'3. Mecanical drive'!D$67</f>
        <v>1</v>
      </c>
      <c r="I417" s="221">
        <f>'3. Mecanical drive'!E$67</f>
        <v>1</v>
      </c>
      <c r="J417" s="221">
        <f>'3. Mecanical drive'!F$67</f>
        <v>1</v>
      </c>
      <c r="K417" s="221">
        <f>'3. Mecanical drive'!G$67</f>
        <v>1</v>
      </c>
      <c r="L417" s="221">
        <f>'3. Mecanical drive'!H$67</f>
        <v>1</v>
      </c>
      <c r="M417" s="221">
        <f>'3. Mecanical drive'!I$67</f>
        <v>1</v>
      </c>
      <c r="N417" s="221">
        <f>'3. Mecanical drive'!J$67</f>
        <v>1</v>
      </c>
      <c r="O417" s="221">
        <f>'3. Mecanical drive'!K$67</f>
        <v>1</v>
      </c>
      <c r="P417" s="221">
        <f>'3. Mecanical drive'!L$67</f>
        <v>1</v>
      </c>
      <c r="Q417" s="221">
        <f>'3. Mecanical drive'!M$67</f>
        <v>1</v>
      </c>
      <c r="R417" s="221">
        <f>'3. Mecanical drive'!N$67</f>
        <v>1</v>
      </c>
      <c r="S417" s="221">
        <f>'3. Mecanical drive'!O$67</f>
        <v>1</v>
      </c>
      <c r="T417" s="221">
        <f>'3. Mecanical drive'!P$67</f>
        <v>1</v>
      </c>
      <c r="U417" s="221">
        <f>'3. Mecanical drive'!Q$67</f>
        <v>1</v>
      </c>
      <c r="V417" s="221">
        <f>'3. Mecanical drive'!R$67</f>
        <v>1</v>
      </c>
      <c r="W417" s="221">
        <f>'3. Mecanical drive'!S$67</f>
        <v>1</v>
      </c>
      <c r="X417" s="221">
        <f>'3. Mecanical drive'!T$67</f>
        <v>1</v>
      </c>
      <c r="Y417" s="221">
        <f>'3. Mecanical drive'!U$67</f>
        <v>1</v>
      </c>
      <c r="Z417" s="221">
        <f>'3. Mecanical drive'!V$67</f>
        <v>1</v>
      </c>
      <c r="AA417" s="221">
        <f>'3. Mecanical drive'!W$67</f>
        <v>1</v>
      </c>
      <c r="AB417" s="221">
        <f>'3. Mecanical drive'!X$67</f>
        <v>1</v>
      </c>
      <c r="AC417" s="221">
        <f>'3. Mecanical drive'!Y$67</f>
        <v>1</v>
      </c>
      <c r="AD417" s="221">
        <f>'3. Mecanical drive'!Z$67</f>
        <v>1</v>
      </c>
      <c r="AE417" s="221">
        <f>'3. Mecanical drive'!AA$67</f>
        <v>1</v>
      </c>
      <c r="AF417" s="221">
        <f>'3. Mecanical drive'!AB$67</f>
        <v>1</v>
      </c>
      <c r="AG417" s="221">
        <f>'3. Mecanical drive'!AC$67</f>
        <v>1</v>
      </c>
      <c r="AH417" s="221">
        <f>'3. Mecanical drive'!AD$67</f>
        <v>1</v>
      </c>
      <c r="AI417" s="221">
        <f>'3. Mecanical drive'!AE$67</f>
        <v>1</v>
      </c>
      <c r="AJ417" s="221">
        <f>'3. Mecanical drive'!AF$67</f>
        <v>1</v>
      </c>
      <c r="AK417" s="221">
        <f>'3. Mecanical drive'!AG$67</f>
        <v>1</v>
      </c>
      <c r="AL417" s="221">
        <f>'3. Mecanical drive'!AH$67</f>
        <v>1</v>
      </c>
      <c r="AM417" s="221">
        <f>'3. Mecanical drive'!AI$67</f>
        <v>1</v>
      </c>
      <c r="AN417" s="221">
        <f>'3. Mecanical drive'!AJ$67</f>
        <v>1</v>
      </c>
      <c r="AO417" s="219"/>
      <c r="AP417" s="219"/>
      <c r="AQ417" s="221">
        <f>'3. Mecanical drive'!AM$67</f>
        <v>1</v>
      </c>
      <c r="AR417" s="221">
        <f>'3. Mecanical drive'!AN$67</f>
        <v>1</v>
      </c>
      <c r="AS417" s="221">
        <f>'3. Mecanical drive'!AO$67</f>
        <v>1</v>
      </c>
      <c r="AT417" s="221">
        <f>'3. Mecanical drive'!AP$67</f>
        <v>1</v>
      </c>
      <c r="AU417" s="221">
        <f>'3. Mecanical drive'!AQ$67</f>
        <v>1</v>
      </c>
      <c r="AV417" s="221">
        <f>'3. Mecanical drive'!AR$67</f>
        <v>1</v>
      </c>
      <c r="AW417" s="221">
        <f>'3. Mecanical drive'!AS$67</f>
        <v>1</v>
      </c>
      <c r="AX417" s="221">
        <f>'3. Mecanical drive'!AT$67</f>
        <v>1</v>
      </c>
      <c r="AY417" s="221">
        <f>'3. Mecanical drive'!AU$67</f>
        <v>1</v>
      </c>
      <c r="AZ417" s="221">
        <f>'3. Mecanical drive'!AV$67</f>
        <v>1</v>
      </c>
      <c r="BA417" s="221">
        <f>'3. Mecanical drive'!AW$67</f>
        <v>1</v>
      </c>
      <c r="BB417" s="221">
        <f>'3. Mecanical drive'!AX$67</f>
        <v>1</v>
      </c>
      <c r="BC417" s="221">
        <f>'3. Mecanical drive'!AY$67</f>
        <v>1</v>
      </c>
      <c r="BD417" s="221">
        <f>'3. Mecanical drive'!AZ$67</f>
        <v>1</v>
      </c>
      <c r="BE417" s="221">
        <f>'3. Mecanical drive'!BA$67</f>
        <v>1</v>
      </c>
      <c r="BF417" s="221">
        <f>'3. Mecanical drive'!BB$67</f>
        <v>1</v>
      </c>
      <c r="BG417" s="221">
        <f>'3. Mecanical drive'!BC$67</f>
        <v>1</v>
      </c>
      <c r="BH417" s="221">
        <f>'3. Mecanical drive'!BD$67</f>
        <v>1</v>
      </c>
    </row>
    <row r="418" spans="1:60" s="5" customFormat="1" ht="9.75" customHeight="1">
      <c r="A418" s="4" t="s">
        <v>7</v>
      </c>
      <c r="B418" s="4" t="s">
        <v>88</v>
      </c>
      <c r="C418" s="4" t="s">
        <v>89</v>
      </c>
      <c r="D418" s="4"/>
      <c r="E418" s="4"/>
      <c r="F418" s="4" t="s">
        <v>11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>
        <v>18</v>
      </c>
      <c r="AF418" s="4">
        <v>12</v>
      </c>
      <c r="AG418" s="4">
        <v>11</v>
      </c>
      <c r="AH418" s="4">
        <v>75</v>
      </c>
      <c r="AI418" s="4">
        <v>54</v>
      </c>
      <c r="AJ418" s="4">
        <v>120</v>
      </c>
      <c r="AK418" s="4">
        <v>279</v>
      </c>
      <c r="AL418" s="4">
        <v>68</v>
      </c>
      <c r="AM418" s="4">
        <v>115</v>
      </c>
      <c r="AN418" s="4">
        <v>130</v>
      </c>
      <c r="AO418" s="4">
        <v>75</v>
      </c>
      <c r="AP418" s="4">
        <v>63</v>
      </c>
      <c r="AQ418" s="4">
        <v>83</v>
      </c>
      <c r="AR418" s="4">
        <v>123</v>
      </c>
      <c r="AS418" s="4">
        <v>222</v>
      </c>
      <c r="AT418" s="4">
        <v>111</v>
      </c>
      <c r="AU418" s="4">
        <v>103</v>
      </c>
      <c r="AV418" s="4">
        <v>61</v>
      </c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</row>
    <row r="419" spans="1:60" s="5" customFormat="1" ht="9.75" customHeight="1">
      <c r="A419" s="4" t="s">
        <v>7</v>
      </c>
      <c r="B419" s="4" t="s">
        <v>88</v>
      </c>
      <c r="C419" s="4" t="s">
        <v>89</v>
      </c>
      <c r="D419" s="4"/>
      <c r="E419" s="4"/>
      <c r="F419" s="4" t="s">
        <v>52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>
        <v>3.8441824705279302E-4</v>
      </c>
      <c r="AF419" s="4">
        <v>2.5290311703091698E-4</v>
      </c>
      <c r="AG419" s="4">
        <v>2.3132084200786499E-4</v>
      </c>
      <c r="AH419" s="4">
        <v>1.5270284027282901E-3</v>
      </c>
      <c r="AI419" s="4">
        <v>9.9292084214397305E-4</v>
      </c>
      <c r="AJ419" s="4">
        <v>2.05490008048359E-3</v>
      </c>
      <c r="AK419" s="4">
        <v>4.6030489012076799E-3</v>
      </c>
      <c r="AL419" s="4">
        <v>1.0769206404510399E-3</v>
      </c>
      <c r="AM419" s="4">
        <v>1.8010399047798001E-3</v>
      </c>
      <c r="AN419" s="4">
        <v>2.0854053707209099E-3</v>
      </c>
      <c r="AO419" s="4">
        <v>1.1413266781306599E-3</v>
      </c>
      <c r="AP419" s="4">
        <v>9.1479351803450105E-4</v>
      </c>
      <c r="AQ419" s="4">
        <v>1.1977776174327201E-3</v>
      </c>
      <c r="AR419" s="4">
        <v>1.6797771222550001E-3</v>
      </c>
      <c r="AS419" s="4">
        <v>2.8501367295323001E-3</v>
      </c>
      <c r="AT419" s="4">
        <v>1.3860792687495299E-3</v>
      </c>
      <c r="AU419" s="4">
        <v>1.20479109156412E-3</v>
      </c>
      <c r="AV419" s="4">
        <v>6.8084916400651797E-4</v>
      </c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</row>
    <row r="420" spans="1:60" s="8" customFormat="1" ht="15">
      <c r="A420" s="36" t="s">
        <v>7</v>
      </c>
      <c r="B420" s="36" t="s">
        <v>88</v>
      </c>
      <c r="C420" s="36" t="s">
        <v>89</v>
      </c>
      <c r="D420" s="7" t="s">
        <v>109</v>
      </c>
      <c r="E420" s="7" t="s">
        <v>109</v>
      </c>
      <c r="F420" s="7" t="s">
        <v>12</v>
      </c>
      <c r="G420" s="219"/>
      <c r="H420" s="219"/>
      <c r="I420" s="219"/>
      <c r="J420" s="219"/>
      <c r="K420" s="219"/>
      <c r="L420" s="219"/>
      <c r="M420" s="219"/>
      <c r="N420" s="219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19"/>
      <c r="Z420" s="219"/>
      <c r="AA420" s="219"/>
      <c r="AB420" s="219"/>
      <c r="AC420" s="219"/>
      <c r="AD420" s="219"/>
      <c r="AE420" s="221">
        <v>1</v>
      </c>
      <c r="AF420" s="221">
        <v>1</v>
      </c>
      <c r="AG420" s="221">
        <v>1</v>
      </c>
      <c r="AH420" s="221">
        <v>1</v>
      </c>
      <c r="AI420" s="221">
        <v>1</v>
      </c>
      <c r="AJ420" s="221">
        <v>1</v>
      </c>
      <c r="AK420" s="221">
        <v>1</v>
      </c>
      <c r="AL420" s="221">
        <v>1</v>
      </c>
      <c r="AM420" s="221">
        <v>1</v>
      </c>
      <c r="AN420" s="221">
        <v>1</v>
      </c>
      <c r="AO420" s="221">
        <v>1</v>
      </c>
      <c r="AP420" s="221">
        <v>1</v>
      </c>
      <c r="AQ420" s="221">
        <v>1</v>
      </c>
      <c r="AR420" s="221">
        <v>1</v>
      </c>
      <c r="AS420" s="221">
        <v>1</v>
      </c>
      <c r="AT420" s="221">
        <v>1</v>
      </c>
      <c r="AU420" s="221">
        <v>1</v>
      </c>
      <c r="AV420" s="221">
        <v>1</v>
      </c>
      <c r="AW420" s="221">
        <v>1</v>
      </c>
      <c r="AX420" s="221">
        <v>1</v>
      </c>
      <c r="AY420" s="221">
        <v>1</v>
      </c>
      <c r="AZ420" s="221">
        <v>1</v>
      </c>
      <c r="BA420" s="221">
        <v>1</v>
      </c>
      <c r="BB420" s="221">
        <v>1</v>
      </c>
      <c r="BC420" s="221">
        <v>1</v>
      </c>
      <c r="BD420" s="221">
        <v>1</v>
      </c>
      <c r="BE420" s="221">
        <v>1</v>
      </c>
      <c r="BF420" s="221">
        <v>1</v>
      </c>
      <c r="BG420" s="221">
        <v>1</v>
      </c>
      <c r="BH420" s="221">
        <v>1</v>
      </c>
    </row>
    <row r="421" spans="1:60" s="8" customFormat="1" ht="15">
      <c r="A421" s="36" t="s">
        <v>7</v>
      </c>
      <c r="B421" s="36" t="s">
        <v>88</v>
      </c>
      <c r="C421" s="36" t="s">
        <v>89</v>
      </c>
      <c r="D421" s="7" t="s">
        <v>109</v>
      </c>
      <c r="E421" s="7" t="s">
        <v>109</v>
      </c>
      <c r="F421" s="7" t="s">
        <v>13</v>
      </c>
      <c r="G421" s="219"/>
      <c r="H421" s="219"/>
      <c r="I421" s="219"/>
      <c r="J421" s="219"/>
      <c r="K421" s="219"/>
      <c r="L421" s="219"/>
      <c r="M421" s="219"/>
      <c r="N421" s="219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19"/>
      <c r="Z421" s="219"/>
      <c r="AA421" s="219"/>
      <c r="AB421" s="219"/>
      <c r="AC421" s="219"/>
      <c r="AD421" s="219"/>
      <c r="AE421" s="221">
        <f>'3. Mecanical drive'!AA$63</f>
        <v>0.196244795658882</v>
      </c>
      <c r="AF421" s="221">
        <f>'3. Mecanical drive'!AB$63</f>
        <v>0.19730223385783699</v>
      </c>
      <c r="AG421" s="221">
        <f>'3. Mecanical drive'!AC$63</f>
        <v>0.198359672056791</v>
      </c>
      <c r="AH421" s="221">
        <f>'3. Mecanical drive'!AD$63</f>
        <v>0.19941711025574599</v>
      </c>
      <c r="AI421" s="221">
        <f>'3. Mecanical drive'!AE$63</f>
        <v>0.200474548454701</v>
      </c>
      <c r="AJ421" s="221">
        <f>'3. Mecanical drive'!AF$63</f>
        <v>0.20153198665365599</v>
      </c>
      <c r="AK421" s="221">
        <f>'3. Mecanical drive'!AG$63</f>
        <v>0.20258942485261</v>
      </c>
      <c r="AL421" s="221">
        <f>'3. Mecanical drive'!AH$63</f>
        <v>0.20364686305156501</v>
      </c>
      <c r="AM421" s="221">
        <f>'3. Mecanical drive'!AI$63</f>
        <v>0.20470430125052</v>
      </c>
      <c r="AN421" s="221">
        <f>'3. Mecanical drive'!AJ$63</f>
        <v>0.20576173944947501</v>
      </c>
      <c r="AO421" s="221">
        <f>'3. Mecanical drive'!AK$63</f>
        <v>0.206819177648429</v>
      </c>
      <c r="AP421" s="221">
        <f>'3. Mecanical drive'!AL$63</f>
        <v>0.20787661584738401</v>
      </c>
      <c r="AQ421" s="221">
        <f>'3. Mecanical drive'!AM$63</f>
        <v>0.208934054046339</v>
      </c>
      <c r="AR421" s="221">
        <f>'3. Mecanical drive'!AN$63</f>
        <v>0.20999149224529401</v>
      </c>
      <c r="AS421" s="221">
        <f>'3. Mecanical drive'!AO$63</f>
        <v>0.211048930444248</v>
      </c>
      <c r="AT421" s="221">
        <f>'3. Mecanical drive'!AP$63</f>
        <v>0.21210636864320301</v>
      </c>
      <c r="AU421" s="221">
        <f>'3. Mecanical drive'!AQ$63</f>
        <v>0.21316380684215799</v>
      </c>
      <c r="AV421" s="221">
        <f>'3. Mecanical drive'!AR$63</f>
        <v>0.21422124504111301</v>
      </c>
      <c r="AW421" s="221">
        <f>'3. Mecanical drive'!AS$63</f>
        <v>0.21527868324006699</v>
      </c>
      <c r="AX421" s="221">
        <f>'3. Mecanical drive'!AT$63</f>
        <v>0.21633612143902201</v>
      </c>
      <c r="AY421" s="221">
        <f>'3. Mecanical drive'!AU$63</f>
        <v>0.21739355963797699</v>
      </c>
      <c r="AZ421" s="221">
        <f>'3. Mecanical drive'!AV$63</f>
        <v>0.218450997836932</v>
      </c>
      <c r="BA421" s="221">
        <f>'3. Mecanical drive'!AW$63</f>
        <v>0.21950843603588699</v>
      </c>
      <c r="BB421" s="221">
        <f>'3. Mecanical drive'!AX$63</f>
        <v>0.220565874234841</v>
      </c>
      <c r="BC421" s="221">
        <f>'3. Mecanical drive'!AY$63</f>
        <v>0.22162331243379599</v>
      </c>
      <c r="BD421" s="221">
        <f>'3. Mecanical drive'!AZ$63</f>
        <v>0.222680750632751</v>
      </c>
      <c r="BE421" s="221">
        <f>'3. Mecanical drive'!BA$63</f>
        <v>0.22373818883170599</v>
      </c>
      <c r="BF421" s="221">
        <f>'3. Mecanical drive'!BB$63</f>
        <v>0.22479562703066</v>
      </c>
      <c r="BG421" s="221">
        <f>'3. Mecanical drive'!BC$63</f>
        <v>0.22585306522961501</v>
      </c>
      <c r="BH421" s="221">
        <f>'3. Mecanical drive'!BD$63</f>
        <v>0.22691050342857</v>
      </c>
    </row>
    <row r="422" spans="1:60" s="8" customFormat="1" ht="15">
      <c r="A422" s="36" t="s">
        <v>7</v>
      </c>
      <c r="B422" s="36" t="s">
        <v>88</v>
      </c>
      <c r="C422" s="36" t="s">
        <v>89</v>
      </c>
      <c r="D422" s="7" t="s">
        <v>109</v>
      </c>
      <c r="E422" s="7" t="s">
        <v>109</v>
      </c>
      <c r="F422" s="7" t="s">
        <v>14</v>
      </c>
      <c r="G422" s="219"/>
      <c r="H422" s="219"/>
      <c r="I422" s="219"/>
      <c r="J422" s="219"/>
      <c r="K422" s="219"/>
      <c r="L422" s="219"/>
      <c r="M422" s="219"/>
      <c r="N422" s="219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19"/>
      <c r="Z422" s="219"/>
      <c r="AA422" s="219"/>
      <c r="AB422" s="219"/>
      <c r="AC422" s="219"/>
      <c r="AD422" s="219"/>
      <c r="AE422" s="221">
        <f>'3. Mecanical drive'!AA$67</f>
        <v>1</v>
      </c>
      <c r="AF422" s="221">
        <f>'3. Mecanical drive'!AB$67</f>
        <v>1</v>
      </c>
      <c r="AG422" s="221">
        <f>'3. Mecanical drive'!AC$67</f>
        <v>1</v>
      </c>
      <c r="AH422" s="221">
        <f>'3. Mecanical drive'!AD$67</f>
        <v>1</v>
      </c>
      <c r="AI422" s="221">
        <f>'3. Mecanical drive'!AE$67</f>
        <v>1</v>
      </c>
      <c r="AJ422" s="221">
        <f>'3. Mecanical drive'!AF$67</f>
        <v>1</v>
      </c>
      <c r="AK422" s="221">
        <f>'3. Mecanical drive'!AG$67</f>
        <v>1</v>
      </c>
      <c r="AL422" s="221">
        <f>'3. Mecanical drive'!AH$67</f>
        <v>1</v>
      </c>
      <c r="AM422" s="221">
        <f>'3. Mecanical drive'!AI$67</f>
        <v>1</v>
      </c>
      <c r="AN422" s="221">
        <f>'3. Mecanical drive'!AJ$67</f>
        <v>1</v>
      </c>
      <c r="AO422" s="221">
        <f>'3. Mecanical drive'!AK$67</f>
        <v>1</v>
      </c>
      <c r="AP422" s="221">
        <f>'3. Mecanical drive'!AL$67</f>
        <v>1</v>
      </c>
      <c r="AQ422" s="221">
        <f>'3. Mecanical drive'!AM$67</f>
        <v>1</v>
      </c>
      <c r="AR422" s="221">
        <f>'3. Mecanical drive'!AN$67</f>
        <v>1</v>
      </c>
      <c r="AS422" s="221">
        <f>'3. Mecanical drive'!AO$67</f>
        <v>1</v>
      </c>
      <c r="AT422" s="221">
        <f>'3. Mecanical drive'!AP$67</f>
        <v>1</v>
      </c>
      <c r="AU422" s="221">
        <f>'3. Mecanical drive'!AQ$67</f>
        <v>1</v>
      </c>
      <c r="AV422" s="221">
        <f>'3. Mecanical drive'!AR$67</f>
        <v>1</v>
      </c>
      <c r="AW422" s="221">
        <f>'3. Mecanical drive'!AS$67</f>
        <v>1</v>
      </c>
      <c r="AX422" s="221">
        <f>'3. Mecanical drive'!AT$67</f>
        <v>1</v>
      </c>
      <c r="AY422" s="221">
        <f>'3. Mecanical drive'!AU$67</f>
        <v>1</v>
      </c>
      <c r="AZ422" s="221">
        <f>'3. Mecanical drive'!AV$67</f>
        <v>1</v>
      </c>
      <c r="BA422" s="221">
        <f>'3. Mecanical drive'!AW$67</f>
        <v>1</v>
      </c>
      <c r="BB422" s="221">
        <f>'3. Mecanical drive'!AX$67</f>
        <v>1</v>
      </c>
      <c r="BC422" s="221">
        <f>'3. Mecanical drive'!AY$67</f>
        <v>1</v>
      </c>
      <c r="BD422" s="221">
        <f>'3. Mecanical drive'!AZ$67</f>
        <v>1</v>
      </c>
      <c r="BE422" s="221">
        <f>'3. Mecanical drive'!BA$67</f>
        <v>1</v>
      </c>
      <c r="BF422" s="221">
        <f>'3. Mecanical drive'!BB$67</f>
        <v>1</v>
      </c>
      <c r="BG422" s="221">
        <f>'3. Mecanical drive'!BC$67</f>
        <v>1</v>
      </c>
      <c r="BH422" s="221">
        <f>'3. Mecanical drive'!BD$67</f>
        <v>1</v>
      </c>
    </row>
    <row r="423" spans="1:60" s="5" customFormat="1" ht="12.75" customHeight="1">
      <c r="A423" s="4" t="s">
        <v>7</v>
      </c>
      <c r="B423" s="4" t="s">
        <v>88</v>
      </c>
      <c r="C423" s="4" t="s">
        <v>70</v>
      </c>
      <c r="D423" s="4"/>
      <c r="E423" s="4"/>
      <c r="F423" s="4" t="s">
        <v>11</v>
      </c>
      <c r="G423" s="4">
        <v>87</v>
      </c>
      <c r="H423" s="4">
        <v>82</v>
      </c>
      <c r="I423" s="4">
        <v>128</v>
      </c>
      <c r="J423" s="4">
        <v>170</v>
      </c>
      <c r="K423" s="4">
        <v>206</v>
      </c>
      <c r="L423" s="4">
        <v>271</v>
      </c>
      <c r="M423" s="4">
        <v>320</v>
      </c>
      <c r="N423" s="4">
        <v>381</v>
      </c>
      <c r="O423" s="4">
        <v>561</v>
      </c>
      <c r="P423" s="4">
        <v>844</v>
      </c>
      <c r="Q423" s="4">
        <v>465</v>
      </c>
      <c r="R423" s="4">
        <v>590</v>
      </c>
      <c r="S423" s="4">
        <v>706</v>
      </c>
      <c r="T423" s="4">
        <v>849</v>
      </c>
      <c r="U423" s="4">
        <v>951</v>
      </c>
      <c r="V423" s="4">
        <v>990</v>
      </c>
      <c r="W423" s="4">
        <v>1021</v>
      </c>
      <c r="X423" s="4">
        <v>1151</v>
      </c>
      <c r="Y423" s="4">
        <v>1222</v>
      </c>
      <c r="Z423" s="4">
        <v>1280</v>
      </c>
      <c r="AA423" s="4">
        <v>1186</v>
      </c>
      <c r="AB423" s="4">
        <v>1201</v>
      </c>
      <c r="AC423" s="4">
        <v>1254</v>
      </c>
      <c r="AD423" s="4">
        <v>1132</v>
      </c>
      <c r="AE423" s="4">
        <v>1092</v>
      </c>
      <c r="AF423" s="4">
        <v>1052</v>
      </c>
      <c r="AG423" s="4">
        <v>984</v>
      </c>
      <c r="AH423" s="4">
        <v>1110</v>
      </c>
      <c r="AI423" s="4">
        <v>1246</v>
      </c>
      <c r="AJ423" s="4">
        <v>1114</v>
      </c>
      <c r="AK423" s="4">
        <v>1056</v>
      </c>
      <c r="AL423" s="4">
        <v>1063</v>
      </c>
      <c r="AM423" s="4">
        <v>1064</v>
      </c>
      <c r="AN423" s="4">
        <v>932</v>
      </c>
      <c r="AO423" s="4">
        <v>863</v>
      </c>
      <c r="AP423" s="4">
        <v>1014</v>
      </c>
      <c r="AQ423" s="4">
        <v>1155</v>
      </c>
      <c r="AR423" s="4">
        <v>1205</v>
      </c>
      <c r="AS423" s="4">
        <v>1302</v>
      </c>
      <c r="AT423" s="4">
        <v>1564</v>
      </c>
      <c r="AU423" s="4">
        <v>1673</v>
      </c>
      <c r="AV423" s="4">
        <v>1705</v>
      </c>
      <c r="AW423" s="4">
        <v>1639</v>
      </c>
      <c r="AX423" s="4">
        <v>1720</v>
      </c>
      <c r="AY423" s="4">
        <v>1907</v>
      </c>
      <c r="AZ423" s="4">
        <v>2225</v>
      </c>
      <c r="BA423" s="4">
        <v>2339</v>
      </c>
      <c r="BB423" s="4">
        <v>2461</v>
      </c>
      <c r="BC423" s="4">
        <v>2373</v>
      </c>
      <c r="BD423" s="4">
        <v>2100</v>
      </c>
      <c r="BE423" s="4">
        <v>2345</v>
      </c>
      <c r="BF423" s="4">
        <v>2103</v>
      </c>
      <c r="BG423" s="4">
        <v>1821</v>
      </c>
      <c r="BH423" s="4">
        <v>1551</v>
      </c>
    </row>
    <row r="424" spans="1:60" s="5" customFormat="1" ht="12" customHeight="1">
      <c r="A424" s="4" t="s">
        <v>7</v>
      </c>
      <c r="B424" s="4" t="s">
        <v>88</v>
      </c>
      <c r="C424" s="4" t="s">
        <v>70</v>
      </c>
      <c r="D424" s="4"/>
      <c r="E424" s="4"/>
      <c r="F424" s="4" t="s">
        <v>52</v>
      </c>
      <c r="G424" s="4">
        <v>6.7979371776840103E-3</v>
      </c>
      <c r="H424" s="4">
        <v>5.9640701141901202E-3</v>
      </c>
      <c r="I424" s="4">
        <v>8.6944708599375094E-3</v>
      </c>
      <c r="J424" s="4">
        <v>1.05754276827372E-2</v>
      </c>
      <c r="K424" s="4">
        <v>1.1992781044419899E-2</v>
      </c>
      <c r="L424" s="4">
        <v>1.50991753955873E-2</v>
      </c>
      <c r="M424" s="4">
        <v>1.59164386968416E-2</v>
      </c>
      <c r="N424" s="4">
        <v>1.7518046806749701E-2</v>
      </c>
      <c r="O424" s="4">
        <v>2.3457099849473199E-2</v>
      </c>
      <c r="P424" s="4">
        <v>3.1309121934933397E-2</v>
      </c>
      <c r="Q424" s="4">
        <v>1.55799772163774E-2</v>
      </c>
      <c r="R424" s="4">
        <v>1.79932906373894E-2</v>
      </c>
      <c r="S424" s="4">
        <v>2.0806318519391701E-2</v>
      </c>
      <c r="T424" s="4">
        <v>2.2027917596388401E-2</v>
      </c>
      <c r="U424" s="4">
        <v>2.3747097160835999E-2</v>
      </c>
      <c r="V424" s="4">
        <v>2.4635445179913399E-2</v>
      </c>
      <c r="W424" s="4">
        <v>2.35448759339544E-2</v>
      </c>
      <c r="X424" s="4">
        <v>2.5725844303882299E-2</v>
      </c>
      <c r="Y424" s="4">
        <v>2.6391948511943299E-2</v>
      </c>
      <c r="Z424" s="4">
        <v>2.5995653851621701E-2</v>
      </c>
      <c r="AA424" s="4">
        <v>2.46492777720046E-2</v>
      </c>
      <c r="AB424" s="4">
        <v>2.5919930937736101E-2</v>
      </c>
      <c r="AC424" s="4">
        <v>2.7691288506127901E-2</v>
      </c>
      <c r="AD424" s="4">
        <v>2.4350893798266202E-2</v>
      </c>
      <c r="AE424" s="4">
        <v>2.3321373654536098E-2</v>
      </c>
      <c r="AF424" s="4">
        <v>2.2171173259710401E-2</v>
      </c>
      <c r="AG424" s="4">
        <v>2.0692700775976298E-2</v>
      </c>
      <c r="AH424" s="4">
        <v>2.2600020360378701E-2</v>
      </c>
      <c r="AI424" s="4">
        <v>2.2910729061322101E-2</v>
      </c>
      <c r="AJ424" s="4">
        <v>1.9076322413822601E-2</v>
      </c>
      <c r="AK424" s="4">
        <v>1.7422292615323701E-2</v>
      </c>
      <c r="AL424" s="4">
        <v>1.6834803541168501E-2</v>
      </c>
      <c r="AM424" s="4">
        <v>1.6663534423353998E-2</v>
      </c>
      <c r="AN424" s="4">
        <v>1.49507523500914E-2</v>
      </c>
      <c r="AO424" s="4">
        <v>1.31328656430235E-2</v>
      </c>
      <c r="AP424" s="4">
        <v>1.47238194807458E-2</v>
      </c>
      <c r="AQ424" s="4">
        <v>1.6667869254636002E-2</v>
      </c>
      <c r="AR424" s="4">
        <v>1.64563531082705E-2</v>
      </c>
      <c r="AS424" s="4">
        <v>1.6715666765094801E-2</v>
      </c>
      <c r="AT424" s="4">
        <v>1.9529981768687098E-2</v>
      </c>
      <c r="AU424" s="4">
        <v>1.9569082487250301E-2</v>
      </c>
      <c r="AV424" s="4">
        <v>1.9030292207067399E-2</v>
      </c>
      <c r="AW424" s="4">
        <v>1.80266385103551E-2</v>
      </c>
      <c r="AX424" s="4">
        <v>1.7913121361397201E-2</v>
      </c>
      <c r="AY424" s="4">
        <v>1.9188392380990699E-2</v>
      </c>
      <c r="AZ424" s="4">
        <v>2.18017558987223E-2</v>
      </c>
      <c r="BA424" s="4">
        <v>2.3543029693004501E-2</v>
      </c>
      <c r="BB424" s="4">
        <v>2.41886339957933E-2</v>
      </c>
      <c r="BC424" s="4">
        <v>2.4216015429673499E-2</v>
      </c>
      <c r="BD424" s="4">
        <v>2.3093418375762901E-2</v>
      </c>
      <c r="BE424" s="4">
        <v>2.5423361304451501E-2</v>
      </c>
      <c r="BF424" s="4">
        <v>2.3672835337025501E-2</v>
      </c>
      <c r="BG424" s="4">
        <v>2.15095676824947E-2</v>
      </c>
      <c r="BH424" s="4">
        <v>1.90416559242753E-2</v>
      </c>
    </row>
    <row r="425" spans="1:60" s="8" customFormat="1" ht="15">
      <c r="A425" s="36" t="s">
        <v>7</v>
      </c>
      <c r="B425" s="36" t="s">
        <v>88</v>
      </c>
      <c r="C425" s="36" t="s">
        <v>70</v>
      </c>
      <c r="D425" s="7" t="s">
        <v>109</v>
      </c>
      <c r="E425" s="7" t="s">
        <v>109</v>
      </c>
      <c r="F425" s="7" t="s">
        <v>12</v>
      </c>
      <c r="G425" s="221">
        <v>1</v>
      </c>
      <c r="H425" s="221">
        <v>1</v>
      </c>
      <c r="I425" s="221">
        <v>1</v>
      </c>
      <c r="J425" s="221">
        <v>1</v>
      </c>
      <c r="K425" s="221">
        <v>1</v>
      </c>
      <c r="L425" s="221">
        <v>1</v>
      </c>
      <c r="M425" s="221">
        <v>1</v>
      </c>
      <c r="N425" s="221">
        <v>1</v>
      </c>
      <c r="O425" s="221">
        <v>1</v>
      </c>
      <c r="P425" s="221">
        <v>1</v>
      </c>
      <c r="Q425" s="221">
        <v>1</v>
      </c>
      <c r="R425" s="221">
        <v>1</v>
      </c>
      <c r="S425" s="221">
        <v>1</v>
      </c>
      <c r="T425" s="221">
        <v>1</v>
      </c>
      <c r="U425" s="221">
        <v>1</v>
      </c>
      <c r="V425" s="221">
        <v>1</v>
      </c>
      <c r="W425" s="221">
        <v>1</v>
      </c>
      <c r="X425" s="221">
        <v>1</v>
      </c>
      <c r="Y425" s="221">
        <v>1</v>
      </c>
      <c r="Z425" s="221">
        <v>1</v>
      </c>
      <c r="AA425" s="221">
        <v>1</v>
      </c>
      <c r="AB425" s="221">
        <v>1</v>
      </c>
      <c r="AC425" s="221">
        <v>1</v>
      </c>
      <c r="AD425" s="221">
        <v>1</v>
      </c>
      <c r="AE425" s="221">
        <v>1</v>
      </c>
      <c r="AF425" s="221">
        <v>1</v>
      </c>
      <c r="AG425" s="221">
        <v>1</v>
      </c>
      <c r="AH425" s="221">
        <v>1</v>
      </c>
      <c r="AI425" s="221">
        <v>1</v>
      </c>
      <c r="AJ425" s="221">
        <v>1</v>
      </c>
      <c r="AK425" s="221">
        <v>1</v>
      </c>
      <c r="AL425" s="221">
        <v>1</v>
      </c>
      <c r="AM425" s="221">
        <v>1</v>
      </c>
      <c r="AN425" s="221">
        <v>1</v>
      </c>
      <c r="AO425" s="221">
        <v>1</v>
      </c>
      <c r="AP425" s="221">
        <v>1</v>
      </c>
      <c r="AQ425" s="221">
        <v>1</v>
      </c>
      <c r="AR425" s="221">
        <v>1</v>
      </c>
      <c r="AS425" s="221">
        <v>1</v>
      </c>
      <c r="AT425" s="221">
        <v>1</v>
      </c>
      <c r="AU425" s="221">
        <v>1</v>
      </c>
      <c r="AV425" s="221">
        <v>1</v>
      </c>
      <c r="AW425" s="221">
        <v>1</v>
      </c>
      <c r="AX425" s="221">
        <v>1</v>
      </c>
      <c r="AY425" s="221">
        <v>1</v>
      </c>
      <c r="AZ425" s="221">
        <v>1</v>
      </c>
      <c r="BA425" s="221">
        <v>1</v>
      </c>
      <c r="BB425" s="221">
        <v>1</v>
      </c>
      <c r="BC425" s="221">
        <v>1</v>
      </c>
      <c r="BD425" s="221">
        <v>1</v>
      </c>
      <c r="BE425" s="221">
        <v>1</v>
      </c>
      <c r="BF425" s="221">
        <v>1</v>
      </c>
      <c r="BG425" s="221">
        <v>1</v>
      </c>
      <c r="BH425" s="221">
        <v>1</v>
      </c>
    </row>
    <row r="426" spans="1:60" s="8" customFormat="1" ht="15">
      <c r="A426" s="36" t="s">
        <v>7</v>
      </c>
      <c r="B426" s="36" t="s">
        <v>88</v>
      </c>
      <c r="C426" s="36" t="s">
        <v>70</v>
      </c>
      <c r="D426" s="7" t="s">
        <v>109</v>
      </c>
      <c r="E426" s="7" t="s">
        <v>109</v>
      </c>
      <c r="F426" s="7" t="s">
        <v>13</v>
      </c>
      <c r="G426" s="221">
        <f>'3. Mecanical drive'!C$63</f>
        <v>0.17086627888396699</v>
      </c>
      <c r="H426" s="221">
        <f>'3. Mecanical drive'!D$63</f>
        <v>0.17192371708292201</v>
      </c>
      <c r="I426" s="221">
        <f>'3. Mecanical drive'!E$63</f>
        <v>0.17298115528187699</v>
      </c>
      <c r="J426" s="221">
        <f>'3. Mecanical drive'!F$63</f>
        <v>0.174038593480832</v>
      </c>
      <c r="K426" s="221">
        <f>'3. Mecanical drive'!G$63</f>
        <v>0.17509603167978599</v>
      </c>
      <c r="L426" s="221">
        <f>'3. Mecanical drive'!H$63</f>
        <v>0.176153469878741</v>
      </c>
      <c r="M426" s="221">
        <f>'3. Mecanical drive'!I$63</f>
        <v>0.17721090807769599</v>
      </c>
      <c r="N426" s="221">
        <f>'3. Mecanical drive'!J$63</f>
        <v>0.178268346276651</v>
      </c>
      <c r="O426" s="221">
        <f>'3. Mecanical drive'!K$63</f>
        <v>0.17932578447560599</v>
      </c>
      <c r="P426" s="221">
        <f>'3. Mecanical drive'!L$63</f>
        <v>0.18038322267456</v>
      </c>
      <c r="Q426" s="221">
        <f>'3. Mecanical drive'!M$63</f>
        <v>0.18144066087351499</v>
      </c>
      <c r="R426" s="221">
        <f>'3. Mecanical drive'!N$63</f>
        <v>0.18249809907247</v>
      </c>
      <c r="S426" s="221">
        <f>'3. Mecanical drive'!O$63</f>
        <v>0.18355553727142501</v>
      </c>
      <c r="T426" s="221">
        <f>'3. Mecanical drive'!P$63</f>
        <v>0.184612975470379</v>
      </c>
      <c r="U426" s="221">
        <f>'3. Mecanical drive'!Q$63</f>
        <v>0.18567041366933401</v>
      </c>
      <c r="V426" s="221">
        <f>'3. Mecanical drive'!R$63</f>
        <v>0.186727851868289</v>
      </c>
      <c r="W426" s="221">
        <f>'3. Mecanical drive'!S$63</f>
        <v>0.18778529006724401</v>
      </c>
      <c r="X426" s="221">
        <f>'3. Mecanical drive'!T$63</f>
        <v>0.188842728266198</v>
      </c>
      <c r="Y426" s="221">
        <f>'3. Mecanical drive'!U$63</f>
        <v>0.18990016646515301</v>
      </c>
      <c r="Z426" s="221">
        <f>'3. Mecanical drive'!V$63</f>
        <v>0.19095760466410799</v>
      </c>
      <c r="AA426" s="221">
        <f>'3. Mecanical drive'!W$63</f>
        <v>0.19201504286306301</v>
      </c>
      <c r="AB426" s="221">
        <f>'3. Mecanical drive'!X$63</f>
        <v>0.19307248106201699</v>
      </c>
      <c r="AC426" s="221">
        <f>'3. Mecanical drive'!Y$63</f>
        <v>0.19412991926097201</v>
      </c>
      <c r="AD426" s="221">
        <f>'3. Mecanical drive'!Z$63</f>
        <v>0.19518735745992699</v>
      </c>
      <c r="AE426" s="221">
        <f>'3. Mecanical drive'!AA$63</f>
        <v>0.196244795658882</v>
      </c>
      <c r="AF426" s="221">
        <f>'3. Mecanical drive'!AB$63</f>
        <v>0.19730223385783699</v>
      </c>
      <c r="AG426" s="221">
        <f>'3. Mecanical drive'!AC$63</f>
        <v>0.198359672056791</v>
      </c>
      <c r="AH426" s="221">
        <f>'3. Mecanical drive'!AD$63</f>
        <v>0.19941711025574599</v>
      </c>
      <c r="AI426" s="221">
        <f>'3. Mecanical drive'!AE$63</f>
        <v>0.200474548454701</v>
      </c>
      <c r="AJ426" s="221">
        <f>'3. Mecanical drive'!AF$63</f>
        <v>0.20153198665365599</v>
      </c>
      <c r="AK426" s="221">
        <f>'3. Mecanical drive'!AG$63</f>
        <v>0.20258942485261</v>
      </c>
      <c r="AL426" s="221">
        <f>'3. Mecanical drive'!AH$63</f>
        <v>0.20364686305156501</v>
      </c>
      <c r="AM426" s="221">
        <f>'3. Mecanical drive'!AI$63</f>
        <v>0.20470430125052</v>
      </c>
      <c r="AN426" s="221">
        <f>'3. Mecanical drive'!AJ$63</f>
        <v>0.20576173944947501</v>
      </c>
      <c r="AO426" s="221">
        <f>'3. Mecanical drive'!AK$63</f>
        <v>0.206819177648429</v>
      </c>
      <c r="AP426" s="221">
        <f>'3. Mecanical drive'!AL$63</f>
        <v>0.20787661584738401</v>
      </c>
      <c r="AQ426" s="221">
        <f>'3. Mecanical drive'!AM$63</f>
        <v>0.208934054046339</v>
      </c>
      <c r="AR426" s="221">
        <f>'3. Mecanical drive'!AN$63</f>
        <v>0.20999149224529401</v>
      </c>
      <c r="AS426" s="221">
        <f>'3. Mecanical drive'!AO$63</f>
        <v>0.211048930444248</v>
      </c>
      <c r="AT426" s="221">
        <f>'3. Mecanical drive'!AP$63</f>
        <v>0.21210636864320301</v>
      </c>
      <c r="AU426" s="221">
        <f>'3. Mecanical drive'!AQ$63</f>
        <v>0.21316380684215799</v>
      </c>
      <c r="AV426" s="221">
        <f>'3. Mecanical drive'!AR$63</f>
        <v>0.21422124504111301</v>
      </c>
      <c r="AW426" s="221">
        <f>'3. Mecanical drive'!AS$63</f>
        <v>0.21527868324006699</v>
      </c>
      <c r="AX426" s="221">
        <f>'3. Mecanical drive'!AT$63</f>
        <v>0.21633612143902201</v>
      </c>
      <c r="AY426" s="221">
        <f>'3. Mecanical drive'!AU$63</f>
        <v>0.21739355963797699</v>
      </c>
      <c r="AZ426" s="221">
        <f>'3. Mecanical drive'!AV$63</f>
        <v>0.218450997836932</v>
      </c>
      <c r="BA426" s="221">
        <f>'3. Mecanical drive'!AW$63</f>
        <v>0.21950843603588699</v>
      </c>
      <c r="BB426" s="221">
        <f>'3. Mecanical drive'!AX$63</f>
        <v>0.220565874234841</v>
      </c>
      <c r="BC426" s="221">
        <f>'3. Mecanical drive'!AY$63</f>
        <v>0.22162331243379599</v>
      </c>
      <c r="BD426" s="221">
        <f>'3. Mecanical drive'!AZ$63</f>
        <v>0.222680750632751</v>
      </c>
      <c r="BE426" s="221">
        <f>'3. Mecanical drive'!BA$63</f>
        <v>0.22373818883170599</v>
      </c>
      <c r="BF426" s="221">
        <f>'3. Mecanical drive'!BB$63</f>
        <v>0.22479562703066</v>
      </c>
      <c r="BG426" s="221">
        <f>'3. Mecanical drive'!BC$63</f>
        <v>0.22585306522961501</v>
      </c>
      <c r="BH426" s="221">
        <f>'3. Mecanical drive'!BD$63</f>
        <v>0.22691050342857</v>
      </c>
    </row>
    <row r="427" spans="1:60" s="8" customFormat="1" ht="15">
      <c r="A427" s="36" t="s">
        <v>7</v>
      </c>
      <c r="B427" s="36" t="s">
        <v>88</v>
      </c>
      <c r="C427" s="36" t="s">
        <v>70</v>
      </c>
      <c r="D427" s="7" t="s">
        <v>109</v>
      </c>
      <c r="E427" s="7" t="s">
        <v>109</v>
      </c>
      <c r="F427" s="7" t="s">
        <v>14</v>
      </c>
      <c r="G427" s="221">
        <f>'3. Mecanical drive'!C$67</f>
        <v>1</v>
      </c>
      <c r="H427" s="221">
        <f>'3. Mecanical drive'!D$67</f>
        <v>1</v>
      </c>
      <c r="I427" s="221">
        <f>'3. Mecanical drive'!E$67</f>
        <v>1</v>
      </c>
      <c r="J427" s="221">
        <f>'3. Mecanical drive'!F$67</f>
        <v>1</v>
      </c>
      <c r="K427" s="221">
        <f>'3. Mecanical drive'!G$67</f>
        <v>1</v>
      </c>
      <c r="L427" s="221">
        <f>'3. Mecanical drive'!H$67</f>
        <v>1</v>
      </c>
      <c r="M427" s="221">
        <f>'3. Mecanical drive'!I$67</f>
        <v>1</v>
      </c>
      <c r="N427" s="221">
        <f>'3. Mecanical drive'!J$67</f>
        <v>1</v>
      </c>
      <c r="O427" s="221">
        <f>'3. Mecanical drive'!K$67</f>
        <v>1</v>
      </c>
      <c r="P427" s="221">
        <f>'3. Mecanical drive'!L$67</f>
        <v>1</v>
      </c>
      <c r="Q427" s="221">
        <f>'3. Mecanical drive'!M$67</f>
        <v>1</v>
      </c>
      <c r="R427" s="221">
        <f>'3. Mecanical drive'!N$67</f>
        <v>1</v>
      </c>
      <c r="S427" s="221">
        <f>'3. Mecanical drive'!O$67</f>
        <v>1</v>
      </c>
      <c r="T427" s="221">
        <f>'3. Mecanical drive'!P$67</f>
        <v>1</v>
      </c>
      <c r="U427" s="221">
        <f>'3. Mecanical drive'!Q$67</f>
        <v>1</v>
      </c>
      <c r="V427" s="221">
        <f>'3. Mecanical drive'!R$67</f>
        <v>1</v>
      </c>
      <c r="W427" s="221">
        <f>'3. Mecanical drive'!S$67</f>
        <v>1</v>
      </c>
      <c r="X427" s="221">
        <f>'3. Mecanical drive'!T$67</f>
        <v>1</v>
      </c>
      <c r="Y427" s="221">
        <f>'3. Mecanical drive'!U$67</f>
        <v>1</v>
      </c>
      <c r="Z427" s="221">
        <f>'3. Mecanical drive'!V$67</f>
        <v>1</v>
      </c>
      <c r="AA427" s="221">
        <f>'3. Mecanical drive'!W$67</f>
        <v>1</v>
      </c>
      <c r="AB427" s="221">
        <f>'3. Mecanical drive'!X$67</f>
        <v>1</v>
      </c>
      <c r="AC427" s="221">
        <f>'3. Mecanical drive'!Y$67</f>
        <v>1</v>
      </c>
      <c r="AD427" s="221">
        <f>'3. Mecanical drive'!Z$67</f>
        <v>1</v>
      </c>
      <c r="AE427" s="221">
        <f>'3. Mecanical drive'!AA$67</f>
        <v>1</v>
      </c>
      <c r="AF427" s="221">
        <f>'3. Mecanical drive'!AB$67</f>
        <v>1</v>
      </c>
      <c r="AG427" s="221">
        <f>'3. Mecanical drive'!AC$67</f>
        <v>1</v>
      </c>
      <c r="AH427" s="221">
        <f>'3. Mecanical drive'!AD$67</f>
        <v>1</v>
      </c>
      <c r="AI427" s="221">
        <f>'3. Mecanical drive'!AE$67</f>
        <v>1</v>
      </c>
      <c r="AJ427" s="221">
        <f>'3. Mecanical drive'!AF$67</f>
        <v>1</v>
      </c>
      <c r="AK427" s="221">
        <f>'3. Mecanical drive'!AG$67</f>
        <v>1</v>
      </c>
      <c r="AL427" s="221">
        <f>'3. Mecanical drive'!AH$67</f>
        <v>1</v>
      </c>
      <c r="AM427" s="221">
        <f>'3. Mecanical drive'!AI$67</f>
        <v>1</v>
      </c>
      <c r="AN427" s="221">
        <f>'3. Mecanical drive'!AJ$67</f>
        <v>1</v>
      </c>
      <c r="AO427" s="221">
        <f>'3. Mecanical drive'!AK$67</f>
        <v>1</v>
      </c>
      <c r="AP427" s="221">
        <f>'3. Mecanical drive'!AL$67</f>
        <v>1</v>
      </c>
      <c r="AQ427" s="221">
        <f>'3. Mecanical drive'!AM$67</f>
        <v>1</v>
      </c>
      <c r="AR427" s="221">
        <f>'3. Mecanical drive'!AN$67</f>
        <v>1</v>
      </c>
      <c r="AS427" s="221">
        <f>'3. Mecanical drive'!AO$67</f>
        <v>1</v>
      </c>
      <c r="AT427" s="221">
        <f>'3. Mecanical drive'!AP$67</f>
        <v>1</v>
      </c>
      <c r="AU427" s="221">
        <f>'3. Mecanical drive'!AQ$67</f>
        <v>1</v>
      </c>
      <c r="AV427" s="221">
        <f>'3. Mecanical drive'!AR$67</f>
        <v>1</v>
      </c>
      <c r="AW427" s="221">
        <f>'3. Mecanical drive'!AS$67</f>
        <v>1</v>
      </c>
      <c r="AX427" s="221">
        <f>'3. Mecanical drive'!AT$67</f>
        <v>1</v>
      </c>
      <c r="AY427" s="221">
        <f>'3. Mecanical drive'!AU$67</f>
        <v>1</v>
      </c>
      <c r="AZ427" s="221">
        <f>'3. Mecanical drive'!AV$67</f>
        <v>1</v>
      </c>
      <c r="BA427" s="221">
        <f>'3. Mecanical drive'!AW$67</f>
        <v>1</v>
      </c>
      <c r="BB427" s="221">
        <f>'3. Mecanical drive'!AX$67</f>
        <v>1</v>
      </c>
      <c r="BC427" s="221">
        <f>'3. Mecanical drive'!AY$67</f>
        <v>1</v>
      </c>
      <c r="BD427" s="221">
        <f>'3. Mecanical drive'!AZ$67</f>
        <v>1</v>
      </c>
      <c r="BE427" s="221">
        <f>'3. Mecanical drive'!BA$67</f>
        <v>1</v>
      </c>
      <c r="BF427" s="221">
        <f>'3. Mecanical drive'!BB$67</f>
        <v>1</v>
      </c>
      <c r="BG427" s="221">
        <f>'3. Mecanical drive'!BC$67</f>
        <v>1</v>
      </c>
      <c r="BH427" s="221">
        <f>'3. Mecanical drive'!BD$67</f>
        <v>1</v>
      </c>
    </row>
    <row r="428" spans="1:60" s="5" customFormat="1" ht="15">
      <c r="A428" s="4" t="s">
        <v>7</v>
      </c>
      <c r="B428" s="4" t="s">
        <v>87</v>
      </c>
      <c r="C428" s="4" t="s">
        <v>18</v>
      </c>
      <c r="D428" s="4"/>
      <c r="E428" s="4"/>
      <c r="F428" s="4" t="s">
        <v>11</v>
      </c>
      <c r="G428" s="4">
        <v>1168</v>
      </c>
      <c r="H428" s="4">
        <v>1494</v>
      </c>
      <c r="I428" s="4">
        <v>1598</v>
      </c>
      <c r="J428" s="4">
        <v>1592</v>
      </c>
      <c r="K428" s="4">
        <v>931</v>
      </c>
      <c r="L428" s="4">
        <v>955</v>
      </c>
      <c r="M428" s="4">
        <v>1282</v>
      </c>
      <c r="N428" s="4">
        <v>1493</v>
      </c>
      <c r="O428" s="4">
        <v>1543</v>
      </c>
      <c r="P428" s="4">
        <v>299</v>
      </c>
      <c r="Q428" s="4">
        <v>348</v>
      </c>
      <c r="R428" s="4">
        <v>380</v>
      </c>
      <c r="S428" s="4">
        <v>346</v>
      </c>
      <c r="T428" s="4">
        <v>435</v>
      </c>
      <c r="U428" s="4">
        <v>840</v>
      </c>
      <c r="V428" s="4">
        <v>518</v>
      </c>
      <c r="W428" s="4">
        <v>1027</v>
      </c>
      <c r="X428" s="4">
        <v>479</v>
      </c>
      <c r="Y428" s="4">
        <v>496</v>
      </c>
      <c r="Z428" s="4">
        <v>1583</v>
      </c>
      <c r="AA428" s="4">
        <v>1379</v>
      </c>
      <c r="AB428" s="4">
        <v>770</v>
      </c>
      <c r="AC428" s="4">
        <v>496</v>
      </c>
      <c r="AD428" s="4">
        <v>585</v>
      </c>
      <c r="AE428" s="4">
        <v>889</v>
      </c>
      <c r="AF428" s="4">
        <v>363</v>
      </c>
      <c r="AG428" s="4">
        <v>373</v>
      </c>
      <c r="AH428" s="4">
        <v>382</v>
      </c>
      <c r="AI428" s="4">
        <v>406</v>
      </c>
      <c r="AJ428" s="4">
        <v>430</v>
      </c>
      <c r="AK428" s="4">
        <v>382</v>
      </c>
      <c r="AL428" s="4">
        <v>382</v>
      </c>
      <c r="AM428" s="4">
        <v>382</v>
      </c>
      <c r="AN428" s="4">
        <v>430</v>
      </c>
      <c r="AO428" s="4">
        <v>478</v>
      </c>
      <c r="AP428" s="4">
        <v>390</v>
      </c>
      <c r="AQ428" s="4">
        <v>382</v>
      </c>
      <c r="AR428" s="4">
        <v>191</v>
      </c>
      <c r="AS428" s="4">
        <v>215</v>
      </c>
      <c r="AT428" s="4">
        <v>220</v>
      </c>
      <c r="AU428" s="4">
        <v>212</v>
      </c>
      <c r="AV428" s="4">
        <v>207</v>
      </c>
      <c r="AW428" s="4">
        <v>237</v>
      </c>
      <c r="AX428" s="4">
        <v>274</v>
      </c>
      <c r="AY428" s="4">
        <v>147</v>
      </c>
      <c r="AZ428" s="4">
        <v>81</v>
      </c>
      <c r="BA428" s="4">
        <v>258</v>
      </c>
      <c r="BB428" s="4">
        <v>229</v>
      </c>
      <c r="BC428" s="4">
        <v>199</v>
      </c>
      <c r="BD428" s="4">
        <v>176</v>
      </c>
      <c r="BE428" s="4">
        <v>124</v>
      </c>
      <c r="BF428" s="4">
        <v>140</v>
      </c>
      <c r="BG428" s="4">
        <v>103</v>
      </c>
      <c r="BH428" s="4">
        <v>122</v>
      </c>
    </row>
    <row r="429" spans="1:60" s="5" customFormat="1" ht="15">
      <c r="A429" s="4" t="s">
        <v>7</v>
      </c>
      <c r="B429" s="4" t="s">
        <v>87</v>
      </c>
      <c r="C429" s="4" t="s">
        <v>18</v>
      </c>
      <c r="D429" s="4"/>
      <c r="E429" s="4"/>
      <c r="F429" s="4" t="s">
        <v>52</v>
      </c>
      <c r="G429" s="4">
        <v>9.1264260040631304E-2</v>
      </c>
      <c r="H429" s="4">
        <v>0.108662448178049</v>
      </c>
      <c r="I429" s="4">
        <v>0.108545034642032</v>
      </c>
      <c r="J429" s="4">
        <v>9.9035769828926895E-2</v>
      </c>
      <c r="K429" s="4">
        <v>5.4200384234732502E-2</v>
      </c>
      <c r="L429" s="4">
        <v>5.3209271227992003E-2</v>
      </c>
      <c r="M429" s="4">
        <v>6.3765232529221602E-2</v>
      </c>
      <c r="N429" s="4">
        <v>6.8646834337210902E-2</v>
      </c>
      <c r="O429" s="4">
        <v>6.4517477839103499E-2</v>
      </c>
      <c r="P429" s="4">
        <v>1.10917386949586E-2</v>
      </c>
      <c r="Q429" s="4">
        <v>1.16598539167728E-2</v>
      </c>
      <c r="R429" s="4">
        <v>1.1588899054589799E-2</v>
      </c>
      <c r="S429" s="4">
        <v>1.0196864316869E-2</v>
      </c>
      <c r="T429" s="4">
        <v>1.12863888744746E-2</v>
      </c>
      <c r="U429" s="4">
        <v>2.0975353959098102E-2</v>
      </c>
      <c r="V429" s="4">
        <v>1.28900612153486E-2</v>
      </c>
      <c r="W429" s="4">
        <v>2.36832395535467E-2</v>
      </c>
      <c r="X429" s="4">
        <v>1.07060637893655E-2</v>
      </c>
      <c r="Y429" s="4">
        <v>1.0712280247073601E-2</v>
      </c>
      <c r="Z429" s="4">
        <v>3.2149312536810297E-2</v>
      </c>
      <c r="AA429" s="4">
        <v>2.86605008833004E-2</v>
      </c>
      <c r="AB429" s="4">
        <v>1.66181072623287E-2</v>
      </c>
      <c r="AC429" s="4">
        <v>1.09528541459644E-2</v>
      </c>
      <c r="AD429" s="4">
        <v>1.2584163314475001E-2</v>
      </c>
      <c r="AE429" s="4">
        <v>1.8985990090551901E-2</v>
      </c>
      <c r="AF429" s="4">
        <v>7.65031929018525E-3</v>
      </c>
      <c r="AG429" s="4">
        <v>7.8438794608121504E-3</v>
      </c>
      <c r="AH429" s="4">
        <v>7.77766466456276E-3</v>
      </c>
      <c r="AI429" s="4">
        <v>7.4652937390824702E-3</v>
      </c>
      <c r="AJ429" s="4">
        <v>7.3633919550661802E-3</v>
      </c>
      <c r="AK429" s="4">
        <v>6.3023823665280801E-3</v>
      </c>
      <c r="AL429" s="4">
        <v>6.0497600684161403E-3</v>
      </c>
      <c r="AM429" s="4">
        <v>5.9825847271816101E-3</v>
      </c>
      <c r="AN429" s="4">
        <v>6.8978793031537703E-3</v>
      </c>
      <c r="AO429" s="4">
        <v>7.2740553619527297E-3</v>
      </c>
      <c r="AP429" s="4">
        <v>5.6630074925945297E-3</v>
      </c>
      <c r="AQ429" s="4">
        <v>5.5126632513168303E-3</v>
      </c>
      <c r="AR429" s="4">
        <v>2.6084343930951599E-3</v>
      </c>
      <c r="AS429" s="4">
        <v>2.7602675533758701E-3</v>
      </c>
      <c r="AT429" s="4">
        <v>2.74718413626033E-3</v>
      </c>
      <c r="AU429" s="4">
        <v>2.4797641884620799E-3</v>
      </c>
      <c r="AV429" s="4">
        <v>2.3104225729401501E-3</v>
      </c>
      <c r="AW429" s="4">
        <v>2.60665852773287E-3</v>
      </c>
      <c r="AX429" s="4">
        <v>2.8536018912923501E-3</v>
      </c>
      <c r="AY429" s="4">
        <v>1.47912620870773E-3</v>
      </c>
      <c r="AZ429" s="4">
        <v>7.9368190013326E-4</v>
      </c>
      <c r="BA429" s="4">
        <v>2.59687971816809E-3</v>
      </c>
      <c r="BB429" s="4">
        <v>2.2507912169998602E-3</v>
      </c>
      <c r="BC429" s="4">
        <v>2.0307572989907399E-3</v>
      </c>
      <c r="BD429" s="4">
        <v>1.9354483972068E-3</v>
      </c>
      <c r="BE429" s="4">
        <v>1.3443483163121501E-3</v>
      </c>
      <c r="BF429" s="4">
        <v>1.57593768292134E-3</v>
      </c>
      <c r="BG429" s="4">
        <v>1.2166312308055801E-3</v>
      </c>
      <c r="BH429" s="4">
        <v>1.4977962751525401E-3</v>
      </c>
    </row>
    <row r="430" spans="1:60" s="8" customFormat="1" ht="15">
      <c r="A430" s="36" t="s">
        <v>7</v>
      </c>
      <c r="B430" s="36" t="s">
        <v>87</v>
      </c>
      <c r="C430" s="36" t="s">
        <v>18</v>
      </c>
      <c r="D430" s="7" t="s">
        <v>128</v>
      </c>
      <c r="E430" s="7" t="s">
        <v>128</v>
      </c>
      <c r="F430" s="7" t="s">
        <v>12</v>
      </c>
      <c r="G430" s="221">
        <f>1</f>
        <v>1</v>
      </c>
      <c r="H430" s="221">
        <f>1</f>
        <v>1</v>
      </c>
      <c r="I430" s="221">
        <f>1</f>
        <v>1</v>
      </c>
      <c r="J430" s="221">
        <f>1</f>
        <v>1</v>
      </c>
      <c r="K430" s="221">
        <f>1</f>
        <v>1</v>
      </c>
      <c r="L430" s="221">
        <f>1</f>
        <v>1</v>
      </c>
      <c r="M430" s="221">
        <f>1</f>
        <v>1</v>
      </c>
      <c r="N430" s="221">
        <f>1</f>
        <v>1</v>
      </c>
      <c r="O430" s="221">
        <f>1</f>
        <v>1</v>
      </c>
      <c r="P430" s="221">
        <f>1</f>
        <v>1</v>
      </c>
      <c r="Q430" s="221">
        <f>1</f>
        <v>1</v>
      </c>
      <c r="R430" s="221">
        <f>1</f>
        <v>1</v>
      </c>
      <c r="S430" s="221">
        <f>1</f>
        <v>1</v>
      </c>
      <c r="T430" s="221">
        <f>1</f>
        <v>1</v>
      </c>
      <c r="U430" s="221">
        <f>1</f>
        <v>1</v>
      </c>
      <c r="V430" s="221">
        <f>1</f>
        <v>1</v>
      </c>
      <c r="W430" s="221">
        <f>1</f>
        <v>1</v>
      </c>
      <c r="X430" s="221">
        <f>1</f>
        <v>1</v>
      </c>
      <c r="Y430" s="221">
        <f>1</f>
        <v>1</v>
      </c>
      <c r="Z430" s="221">
        <f>1</f>
        <v>1</v>
      </c>
      <c r="AA430" s="221">
        <f>1</f>
        <v>1</v>
      </c>
      <c r="AB430" s="221">
        <f>1</f>
        <v>1</v>
      </c>
      <c r="AC430" s="221">
        <f>1</f>
        <v>1</v>
      </c>
      <c r="AD430" s="221">
        <f>1</f>
        <v>1</v>
      </c>
      <c r="AE430" s="221">
        <f>1</f>
        <v>1</v>
      </c>
      <c r="AF430" s="221">
        <f>1</f>
        <v>1</v>
      </c>
      <c r="AG430" s="221">
        <f>1</f>
        <v>1</v>
      </c>
      <c r="AH430" s="221">
        <f>1</f>
        <v>1</v>
      </c>
      <c r="AI430" s="221">
        <f>1</f>
        <v>1</v>
      </c>
      <c r="AJ430" s="221">
        <f>1</f>
        <v>1</v>
      </c>
      <c r="AK430" s="221">
        <f>1</f>
        <v>1</v>
      </c>
      <c r="AL430" s="221">
        <f>1</f>
        <v>1</v>
      </c>
      <c r="AM430" s="221">
        <f>1</f>
        <v>1</v>
      </c>
      <c r="AN430" s="221">
        <f>1</f>
        <v>1</v>
      </c>
      <c r="AO430" s="221">
        <f>1</f>
        <v>1</v>
      </c>
      <c r="AP430" s="221">
        <f>1</f>
        <v>1</v>
      </c>
      <c r="AQ430" s="221">
        <f>1</f>
        <v>1</v>
      </c>
      <c r="AR430" s="221">
        <f>1</f>
        <v>1</v>
      </c>
      <c r="AS430" s="221">
        <f>1</f>
        <v>1</v>
      </c>
      <c r="AT430" s="221">
        <f>1</f>
        <v>1</v>
      </c>
      <c r="AU430" s="221">
        <f>1</f>
        <v>1</v>
      </c>
      <c r="AV430" s="221">
        <f>1</f>
        <v>1</v>
      </c>
      <c r="AW430" s="221">
        <f>1</f>
        <v>1</v>
      </c>
      <c r="AX430" s="221">
        <f>1</f>
        <v>1</v>
      </c>
      <c r="AY430" s="221">
        <f>1</f>
        <v>1</v>
      </c>
      <c r="AZ430" s="221">
        <f>1</f>
        <v>1</v>
      </c>
      <c r="BA430" s="221">
        <f>1</f>
        <v>1</v>
      </c>
      <c r="BB430" s="221">
        <f>1</f>
        <v>1</v>
      </c>
      <c r="BC430" s="221">
        <f>1</f>
        <v>1</v>
      </c>
      <c r="BD430" s="221">
        <f>1</f>
        <v>1</v>
      </c>
      <c r="BE430" s="221">
        <f>1</f>
        <v>1</v>
      </c>
      <c r="BF430" s="221">
        <f>1</f>
        <v>1</v>
      </c>
      <c r="BG430" s="221">
        <f>1</f>
        <v>1</v>
      </c>
      <c r="BH430" s="221">
        <f>1</f>
        <v>1</v>
      </c>
    </row>
    <row r="431" spans="1:60" s="8" customFormat="1" ht="15">
      <c r="A431" s="36" t="s">
        <v>7</v>
      </c>
      <c r="B431" s="36" t="s">
        <v>87</v>
      </c>
      <c r="C431" s="36" t="s">
        <v>18</v>
      </c>
      <c r="D431" s="7" t="s">
        <v>128</v>
      </c>
      <c r="E431" s="7" t="s">
        <v>128</v>
      </c>
      <c r="F431" s="7" t="s">
        <v>13</v>
      </c>
      <c r="G431" s="221">
        <f>'3. Mecanical drive'!C$59</f>
        <v>0.111341072926503</v>
      </c>
      <c r="H431" s="221">
        <f>'3. Mecanical drive'!D$59</f>
        <v>0.112666672000183</v>
      </c>
      <c r="I431" s="221">
        <f>'3. Mecanical drive'!E$59</f>
        <v>0.113992271073864</v>
      </c>
      <c r="J431" s="221">
        <f>'3. Mecanical drive'!F$59</f>
        <v>0.11531787014754399</v>
      </c>
      <c r="K431" s="221">
        <f>'3. Mecanical drive'!G$59</f>
        <v>0.116643469221224</v>
      </c>
      <c r="L431" s="221">
        <f>'3. Mecanical drive'!H$59</f>
        <v>0.117969068294905</v>
      </c>
      <c r="M431" s="221">
        <f>'3. Mecanical drive'!I$59</f>
        <v>0.119294667368585</v>
      </c>
      <c r="N431" s="221">
        <f>'3. Mecanical drive'!J$59</f>
        <v>0.12062026644226601</v>
      </c>
      <c r="O431" s="221">
        <f>'3. Mecanical drive'!K$59</f>
        <v>0.12194586551594599</v>
      </c>
      <c r="P431" s="221">
        <f>'3. Mecanical drive'!L$59</f>
        <v>0.123271464589626</v>
      </c>
      <c r="Q431" s="221">
        <f>'3. Mecanical drive'!M$59</f>
        <v>0.124597063663307</v>
      </c>
      <c r="R431" s="221">
        <f>'3. Mecanical drive'!N$59</f>
        <v>0.12592266273698699</v>
      </c>
      <c r="S431" s="221">
        <f>'3. Mecanical drive'!O$59</f>
        <v>0.12724826181066701</v>
      </c>
      <c r="T431" s="221">
        <f>'3. Mecanical drive'!P$59</f>
        <v>0.128573860884348</v>
      </c>
      <c r="U431" s="221">
        <f>'3. Mecanical drive'!Q$59</f>
        <v>0.12989945995802801</v>
      </c>
      <c r="V431" s="221">
        <f>'3. Mecanical drive'!R$59</f>
        <v>0.131225059031709</v>
      </c>
      <c r="W431" s="221">
        <f>'3. Mecanical drive'!S$59</f>
        <v>0.13255065810538899</v>
      </c>
      <c r="X431" s="221">
        <f>'3. Mecanical drive'!T$59</f>
        <v>0.13387625717906901</v>
      </c>
      <c r="Y431" s="221">
        <f>'3. Mecanical drive'!U$59</f>
        <v>0.135201856252749</v>
      </c>
      <c r="Z431" s="221">
        <f>'3. Mecanical drive'!V$59</f>
        <v>0.13652745532642999</v>
      </c>
      <c r="AA431" s="221">
        <f>'3. Mecanical drive'!W$59</f>
        <v>0.13785305440011</v>
      </c>
      <c r="AB431" s="221">
        <f>'3. Mecanical drive'!X$59</f>
        <v>0.13917865347378999</v>
      </c>
      <c r="AC431" s="221">
        <f>'3. Mecanical drive'!Y$59</f>
        <v>0.14050425254747101</v>
      </c>
      <c r="AD431" s="221">
        <f>'3. Mecanical drive'!Z$59</f>
        <v>0.141829851621151</v>
      </c>
      <c r="AE431" s="221">
        <f>'3. Mecanical drive'!AA$59</f>
        <v>0.14315545069483099</v>
      </c>
      <c r="AF431" s="221">
        <f>'3. Mecanical drive'!AB$59</f>
        <v>0.144481049768512</v>
      </c>
      <c r="AG431" s="221">
        <f>'3. Mecanical drive'!AC$59</f>
        <v>0.14580664884219199</v>
      </c>
      <c r="AH431" s="221">
        <f>'3. Mecanical drive'!AD$59</f>
        <v>0.14713224791587301</v>
      </c>
      <c r="AI431" s="221">
        <f>'3. Mecanical drive'!AE$59</f>
        <v>0.148457846989553</v>
      </c>
      <c r="AJ431" s="221">
        <f>'3. Mecanical drive'!AF$59</f>
        <v>0.14978344606323299</v>
      </c>
      <c r="AK431" s="221">
        <f>'3. Mecanical drive'!AG$59</f>
        <v>0.15110904513691401</v>
      </c>
      <c r="AL431" s="221">
        <f>'3. Mecanical drive'!AH$59</f>
        <v>0.15243464421059399</v>
      </c>
      <c r="AM431" s="221">
        <f>'3. Mecanical drive'!AI$59</f>
        <v>0.15376024328427401</v>
      </c>
      <c r="AN431" s="221">
        <f>'3. Mecanical drive'!AJ$59</f>
        <v>0.155085842357955</v>
      </c>
      <c r="AO431" s="221">
        <f>'3. Mecanical drive'!AK$59</f>
        <v>0.15641144143163499</v>
      </c>
      <c r="AP431" s="221">
        <f>'3. Mecanical drive'!AL$59</f>
        <v>0.15773704050531601</v>
      </c>
      <c r="AQ431" s="221">
        <f>'3. Mecanical drive'!AM$59</f>
        <v>0.159062639578996</v>
      </c>
      <c r="AR431" s="221">
        <f>'3. Mecanical drive'!AN$59</f>
        <v>0.16038823865267601</v>
      </c>
      <c r="AS431" s="221">
        <f>'3. Mecanical drive'!AO$59</f>
        <v>0.161713837726357</v>
      </c>
      <c r="AT431" s="221">
        <f>'3. Mecanical drive'!AP$59</f>
        <v>0.16303943680003699</v>
      </c>
      <c r="AU431" s="221">
        <f>'3. Mecanical drive'!AQ$59</f>
        <v>0.16436503587371701</v>
      </c>
      <c r="AV431" s="221">
        <f>'3. Mecanical drive'!AR$59</f>
        <v>0.165690634947397</v>
      </c>
      <c r="AW431" s="221">
        <f>'3. Mecanical drive'!AS$59</f>
        <v>0.16701623402107801</v>
      </c>
      <c r="AX431" s="221">
        <f>'3. Mecanical drive'!AT$59</f>
        <v>0.168341833094758</v>
      </c>
      <c r="AY431" s="221">
        <f>'3. Mecanical drive'!AU$59</f>
        <v>0.16966743216843799</v>
      </c>
      <c r="AZ431" s="221">
        <f>'3. Mecanical drive'!AV$59</f>
        <v>0.17099303124211901</v>
      </c>
      <c r="BA431" s="221">
        <f>'3. Mecanical drive'!AW$59</f>
        <v>0.172318630315799</v>
      </c>
      <c r="BB431" s="221">
        <f>'3. Mecanical drive'!AX$59</f>
        <v>0.17364422938947999</v>
      </c>
      <c r="BC431" s="221">
        <f>'3. Mecanical drive'!AY$59</f>
        <v>0.17496982846316</v>
      </c>
      <c r="BD431" s="221">
        <f>'3. Mecanical drive'!AZ$59</f>
        <v>0.17629542753683999</v>
      </c>
      <c r="BE431" s="221">
        <f>'3. Mecanical drive'!BA$59</f>
        <v>0.17762102661052101</v>
      </c>
      <c r="BF431" s="221">
        <f>'3. Mecanical drive'!BB$59</f>
        <v>0.178946625684201</v>
      </c>
      <c r="BG431" s="221">
        <f>'3. Mecanical drive'!BC$59</f>
        <v>0.18027222475788099</v>
      </c>
      <c r="BH431" s="221">
        <f>'3. Mecanical drive'!BD$59</f>
        <v>0.18159782383156201</v>
      </c>
    </row>
    <row r="432" spans="1:60" s="8" customFormat="1" ht="15">
      <c r="A432" s="36" t="s">
        <v>7</v>
      </c>
      <c r="B432" s="36" t="s">
        <v>87</v>
      </c>
      <c r="C432" s="36" t="s">
        <v>18</v>
      </c>
      <c r="D432" s="7" t="s">
        <v>128</v>
      </c>
      <c r="E432" s="7" t="s">
        <v>128</v>
      </c>
      <c r="F432" s="7" t="s">
        <v>14</v>
      </c>
      <c r="G432" s="221">
        <f>'3. Mecanical drive'!C$67</f>
        <v>1</v>
      </c>
      <c r="H432" s="221">
        <f>'3. Mecanical drive'!D$67</f>
        <v>1</v>
      </c>
      <c r="I432" s="221">
        <f>'3. Mecanical drive'!E$67</f>
        <v>1</v>
      </c>
      <c r="J432" s="221">
        <f>'3. Mecanical drive'!F$67</f>
        <v>1</v>
      </c>
      <c r="K432" s="221">
        <f>'3. Mecanical drive'!G$67</f>
        <v>1</v>
      </c>
      <c r="L432" s="221">
        <f>'3. Mecanical drive'!H$67</f>
        <v>1</v>
      </c>
      <c r="M432" s="221">
        <f>'3. Mecanical drive'!I$67</f>
        <v>1</v>
      </c>
      <c r="N432" s="221">
        <f>'3. Mecanical drive'!J$67</f>
        <v>1</v>
      </c>
      <c r="O432" s="221">
        <f>'3. Mecanical drive'!K$67</f>
        <v>1</v>
      </c>
      <c r="P432" s="221">
        <f>'3. Mecanical drive'!L$67</f>
        <v>1</v>
      </c>
      <c r="Q432" s="221">
        <f>'3. Mecanical drive'!M$67</f>
        <v>1</v>
      </c>
      <c r="R432" s="221">
        <f>'3. Mecanical drive'!N$67</f>
        <v>1</v>
      </c>
      <c r="S432" s="221">
        <f>'3. Mecanical drive'!O$67</f>
        <v>1</v>
      </c>
      <c r="T432" s="221">
        <f>'3. Mecanical drive'!P$67</f>
        <v>1</v>
      </c>
      <c r="U432" s="221">
        <f>'3. Mecanical drive'!Q$67</f>
        <v>1</v>
      </c>
      <c r="V432" s="221">
        <f>'3. Mecanical drive'!R$67</f>
        <v>1</v>
      </c>
      <c r="W432" s="221">
        <f>'3. Mecanical drive'!S$67</f>
        <v>1</v>
      </c>
      <c r="X432" s="221">
        <f>'3. Mecanical drive'!T$67</f>
        <v>1</v>
      </c>
      <c r="Y432" s="221">
        <f>'3. Mecanical drive'!U$67</f>
        <v>1</v>
      </c>
      <c r="Z432" s="221">
        <f>'3. Mecanical drive'!V$67</f>
        <v>1</v>
      </c>
      <c r="AA432" s="221">
        <f>'3. Mecanical drive'!W$67</f>
        <v>1</v>
      </c>
      <c r="AB432" s="221">
        <f>'3. Mecanical drive'!X$67</f>
        <v>1</v>
      </c>
      <c r="AC432" s="221">
        <f>'3. Mecanical drive'!Y$67</f>
        <v>1</v>
      </c>
      <c r="AD432" s="221">
        <f>'3. Mecanical drive'!Z$67</f>
        <v>1</v>
      </c>
      <c r="AE432" s="221">
        <f>'3. Mecanical drive'!AA$67</f>
        <v>1</v>
      </c>
      <c r="AF432" s="221">
        <f>'3. Mecanical drive'!AB$67</f>
        <v>1</v>
      </c>
      <c r="AG432" s="221">
        <f>'3. Mecanical drive'!AC$67</f>
        <v>1</v>
      </c>
      <c r="AH432" s="221">
        <f>'3. Mecanical drive'!AD$67</f>
        <v>1</v>
      </c>
      <c r="AI432" s="221">
        <f>'3. Mecanical drive'!AE$67</f>
        <v>1</v>
      </c>
      <c r="AJ432" s="221">
        <f>'3. Mecanical drive'!AF$67</f>
        <v>1</v>
      </c>
      <c r="AK432" s="221">
        <f>'3. Mecanical drive'!AG$67</f>
        <v>1</v>
      </c>
      <c r="AL432" s="221">
        <f>'3. Mecanical drive'!AH$67</f>
        <v>1</v>
      </c>
      <c r="AM432" s="221">
        <f>'3. Mecanical drive'!AI$67</f>
        <v>1</v>
      </c>
      <c r="AN432" s="221">
        <f>'3. Mecanical drive'!AJ$67</f>
        <v>1</v>
      </c>
      <c r="AO432" s="221">
        <f>'3. Mecanical drive'!AK$67</f>
        <v>1</v>
      </c>
      <c r="AP432" s="221">
        <f>'3. Mecanical drive'!AL$67</f>
        <v>1</v>
      </c>
      <c r="AQ432" s="221">
        <f>'3. Mecanical drive'!AM$67</f>
        <v>1</v>
      </c>
      <c r="AR432" s="221">
        <f>'3. Mecanical drive'!AN$67</f>
        <v>1</v>
      </c>
      <c r="AS432" s="221">
        <f>'3. Mecanical drive'!AO$67</f>
        <v>1</v>
      </c>
      <c r="AT432" s="221">
        <f>'3. Mecanical drive'!AP$67</f>
        <v>1</v>
      </c>
      <c r="AU432" s="221">
        <f>'3. Mecanical drive'!AQ$67</f>
        <v>1</v>
      </c>
      <c r="AV432" s="221">
        <f>'3. Mecanical drive'!AR$67</f>
        <v>1</v>
      </c>
      <c r="AW432" s="221">
        <f>'3. Mecanical drive'!AS$67</f>
        <v>1</v>
      </c>
      <c r="AX432" s="221">
        <f>'3. Mecanical drive'!AT$67</f>
        <v>1</v>
      </c>
      <c r="AY432" s="221">
        <f>'3. Mecanical drive'!AU$67</f>
        <v>1</v>
      </c>
      <c r="AZ432" s="221">
        <f>'3. Mecanical drive'!AV$67</f>
        <v>1</v>
      </c>
      <c r="BA432" s="221">
        <f>'3. Mecanical drive'!AW$67</f>
        <v>1</v>
      </c>
      <c r="BB432" s="221">
        <f>'3. Mecanical drive'!AX$67</f>
        <v>1</v>
      </c>
      <c r="BC432" s="221">
        <f>'3. Mecanical drive'!AY$67</f>
        <v>1</v>
      </c>
      <c r="BD432" s="221">
        <f>'3. Mecanical drive'!AZ$67</f>
        <v>1</v>
      </c>
      <c r="BE432" s="221">
        <f>'3. Mecanical drive'!BA$67</f>
        <v>1</v>
      </c>
      <c r="BF432" s="221">
        <f>'3. Mecanical drive'!BB$67</f>
        <v>1</v>
      </c>
      <c r="BG432" s="221">
        <f>'3. Mecanical drive'!BC$67</f>
        <v>1</v>
      </c>
      <c r="BH432" s="221">
        <f>'3. Mecanical drive'!BD$67</f>
        <v>1</v>
      </c>
    </row>
    <row r="433" spans="1:60" s="5" customFormat="1" ht="15">
      <c r="A433" s="4" t="s">
        <v>7</v>
      </c>
      <c r="B433" s="4" t="s">
        <v>87</v>
      </c>
      <c r="C433" s="4" t="s">
        <v>19</v>
      </c>
      <c r="D433" s="4"/>
      <c r="E433" s="4"/>
      <c r="F433" s="4" t="s">
        <v>11</v>
      </c>
      <c r="G433" s="4">
        <v>188</v>
      </c>
      <c r="H433" s="4">
        <v>246</v>
      </c>
      <c r="I433" s="4">
        <v>271</v>
      </c>
      <c r="J433" s="4">
        <v>326</v>
      </c>
      <c r="K433" s="4">
        <v>379</v>
      </c>
      <c r="L433" s="4">
        <v>404</v>
      </c>
      <c r="M433" s="4">
        <v>687</v>
      </c>
      <c r="N433" s="4">
        <v>716</v>
      </c>
      <c r="O433" s="4">
        <v>829</v>
      </c>
      <c r="P433" s="4">
        <v>892</v>
      </c>
      <c r="Q433" s="4">
        <v>1027</v>
      </c>
      <c r="R433" s="4">
        <v>1085</v>
      </c>
      <c r="S433" s="4">
        <v>1102</v>
      </c>
      <c r="T433" s="4">
        <v>1746</v>
      </c>
      <c r="U433" s="4">
        <v>2646</v>
      </c>
      <c r="V433" s="4">
        <v>2139</v>
      </c>
      <c r="W433" s="4">
        <v>1272</v>
      </c>
      <c r="X433" s="4">
        <v>762</v>
      </c>
      <c r="Y433" s="4">
        <v>633</v>
      </c>
      <c r="Z433" s="4">
        <v>1706</v>
      </c>
      <c r="AA433" s="4">
        <v>1646</v>
      </c>
      <c r="AB433" s="4">
        <v>1314</v>
      </c>
      <c r="AC433" s="4">
        <v>1005</v>
      </c>
      <c r="AD433" s="4">
        <v>1087</v>
      </c>
      <c r="AE433" s="4">
        <v>1113</v>
      </c>
      <c r="AF433" s="4">
        <v>1097</v>
      </c>
      <c r="AG433" s="4">
        <v>1140</v>
      </c>
      <c r="AH433" s="4">
        <v>1221</v>
      </c>
      <c r="AI433" s="4">
        <v>1119</v>
      </c>
      <c r="AJ433" s="4">
        <v>1221</v>
      </c>
      <c r="AK433" s="4">
        <v>1282</v>
      </c>
      <c r="AL433" s="4">
        <v>1374</v>
      </c>
      <c r="AM433" s="4">
        <v>1424</v>
      </c>
      <c r="AN433" s="4">
        <v>1424</v>
      </c>
      <c r="AO433" s="4">
        <v>1475</v>
      </c>
      <c r="AP433" s="4">
        <v>1492</v>
      </c>
      <c r="AQ433" s="4">
        <v>1628</v>
      </c>
      <c r="AR433" s="4">
        <v>1424</v>
      </c>
      <c r="AS433" s="4">
        <v>1468</v>
      </c>
      <c r="AT433" s="4">
        <v>1374</v>
      </c>
      <c r="AU433" s="4">
        <v>1174</v>
      </c>
      <c r="AV433" s="4">
        <v>1173</v>
      </c>
      <c r="AW433" s="4">
        <v>1151</v>
      </c>
      <c r="AX433" s="4">
        <v>1278</v>
      </c>
      <c r="AY433" s="4">
        <v>1459</v>
      </c>
      <c r="AZ433" s="4">
        <v>1463</v>
      </c>
      <c r="BA433" s="4">
        <v>1420</v>
      </c>
      <c r="BB433" s="4">
        <v>1226</v>
      </c>
      <c r="BC433" s="4">
        <v>1120</v>
      </c>
      <c r="BD433" s="4">
        <v>918</v>
      </c>
      <c r="BE433" s="4">
        <v>926</v>
      </c>
      <c r="BF433" s="4">
        <v>682</v>
      </c>
      <c r="BG433" s="4">
        <v>751</v>
      </c>
      <c r="BH433" s="4">
        <v>380</v>
      </c>
    </row>
    <row r="434" spans="1:60" s="5" customFormat="1" ht="15">
      <c r="A434" s="4" t="s">
        <v>7</v>
      </c>
      <c r="B434" s="4" t="s">
        <v>87</v>
      </c>
      <c r="C434" s="4" t="s">
        <v>19</v>
      </c>
      <c r="D434" s="4"/>
      <c r="E434" s="4"/>
      <c r="F434" s="4" t="s">
        <v>52</v>
      </c>
      <c r="G434" s="4">
        <v>1.46897952805126E-2</v>
      </c>
      <c r="H434" s="4">
        <v>1.7892210342570401E-2</v>
      </c>
      <c r="I434" s="4">
        <v>1.8407825023773899E-2</v>
      </c>
      <c r="J434" s="4">
        <v>2.02799377916019E-2</v>
      </c>
      <c r="K434" s="4">
        <v>2.2064388426384099E-2</v>
      </c>
      <c r="L434" s="4">
        <v>2.2509471807443698E-2</v>
      </c>
      <c r="M434" s="4">
        <v>3.4170604327281799E-2</v>
      </c>
      <c r="N434" s="4">
        <v>3.29210538415559E-2</v>
      </c>
      <c r="O434" s="4">
        <v>3.4662987121592201E-2</v>
      </c>
      <c r="P434" s="4">
        <v>3.3089735504692699E-2</v>
      </c>
      <c r="Q434" s="4">
        <v>3.4409971185418498E-2</v>
      </c>
      <c r="R434" s="4">
        <v>3.3089356511131401E-2</v>
      </c>
      <c r="S434" s="4">
        <v>3.2476718142166697E-2</v>
      </c>
      <c r="T434" s="4">
        <v>4.53012298272015E-2</v>
      </c>
      <c r="U434" s="4">
        <v>6.6072364971158898E-2</v>
      </c>
      <c r="V434" s="4">
        <v>5.32274921614493E-2</v>
      </c>
      <c r="W434" s="4">
        <v>2.9333087353565199E-2</v>
      </c>
      <c r="X434" s="4">
        <v>1.7031358261996799E-2</v>
      </c>
      <c r="Y434" s="4">
        <v>1.36711157185435E-2</v>
      </c>
      <c r="Z434" s="4">
        <v>3.4647332399114501E-2</v>
      </c>
      <c r="AA434" s="4">
        <v>3.4209705912916999E-2</v>
      </c>
      <c r="AB434" s="4">
        <v>2.8358692133376499E-2</v>
      </c>
      <c r="AC434" s="4">
        <v>2.21927790659159E-2</v>
      </c>
      <c r="AD434" s="4">
        <v>2.33828812356143E-2</v>
      </c>
      <c r="AE434" s="4">
        <v>2.3769861609431099E-2</v>
      </c>
      <c r="AF434" s="4">
        <v>2.3119559948576399E-2</v>
      </c>
      <c r="AG434" s="4">
        <v>2.3973250898996899E-2</v>
      </c>
      <c r="AH434" s="4">
        <v>2.48600223964166E-2</v>
      </c>
      <c r="AI434" s="4">
        <v>2.05755263399835E-2</v>
      </c>
      <c r="AJ434" s="4">
        <v>2.09086083189205E-2</v>
      </c>
      <c r="AK434" s="4">
        <v>2.1150927209133499E-2</v>
      </c>
      <c r="AL434" s="4">
        <v>2.1760131764407799E-2</v>
      </c>
      <c r="AM434" s="4">
        <v>2.2301572386143002E-2</v>
      </c>
      <c r="AN434" s="4">
        <v>2.2843209599281301E-2</v>
      </c>
      <c r="AO434" s="4">
        <v>2.24460913365696E-2</v>
      </c>
      <c r="AP434" s="4">
        <v>2.16646337921821E-2</v>
      </c>
      <c r="AQ434" s="4">
        <v>2.3493758568439299E-2</v>
      </c>
      <c r="AR434" s="4">
        <v>1.9447175789358701E-2</v>
      </c>
      <c r="AS434" s="4">
        <v>1.8846850085375701E-2</v>
      </c>
      <c r="AT434" s="4">
        <v>1.7157413651007699E-2</v>
      </c>
      <c r="AU434" s="4">
        <v>1.3732279043653201E-2</v>
      </c>
      <c r="AV434" s="4">
        <v>1.30923945799942E-2</v>
      </c>
      <c r="AW434" s="4">
        <v>1.2659341626247E-2</v>
      </c>
      <c r="AX434" s="4">
        <v>1.3309865755735799E-2</v>
      </c>
      <c r="AY434" s="4">
        <v>1.46805791735005E-2</v>
      </c>
      <c r="AZ434" s="4">
        <v>1.43352669122835E-2</v>
      </c>
      <c r="BA434" s="4">
        <v>1.42929038751887E-2</v>
      </c>
      <c r="BB434" s="4">
        <v>1.20500874761652E-2</v>
      </c>
      <c r="BC434" s="4">
        <v>1.1429387813415201E-2</v>
      </c>
      <c r="BD434" s="4">
        <v>1.00951228899764E-2</v>
      </c>
      <c r="BE434" s="4">
        <v>1.00392462976214E-2</v>
      </c>
      <c r="BF434" s="4">
        <v>7.6770678553739497E-3</v>
      </c>
      <c r="BG434" s="4">
        <v>8.8707772265532708E-3</v>
      </c>
      <c r="BH434" s="4">
        <v>4.6652670865406998E-3</v>
      </c>
    </row>
    <row r="435" spans="1:60" s="8" customFormat="1" ht="15">
      <c r="A435" s="36" t="s">
        <v>7</v>
      </c>
      <c r="B435" s="36" t="s">
        <v>87</v>
      </c>
      <c r="C435" s="36" t="s">
        <v>19</v>
      </c>
      <c r="D435" s="7" t="s">
        <v>128</v>
      </c>
      <c r="E435" s="7" t="s">
        <v>128</v>
      </c>
      <c r="F435" s="7" t="s">
        <v>12</v>
      </c>
      <c r="G435" s="221">
        <f>1</f>
        <v>1</v>
      </c>
      <c r="H435" s="221">
        <f>1</f>
        <v>1</v>
      </c>
      <c r="I435" s="221">
        <f>1</f>
        <v>1</v>
      </c>
      <c r="J435" s="221">
        <f>1</f>
        <v>1</v>
      </c>
      <c r="K435" s="221">
        <f>1</f>
        <v>1</v>
      </c>
      <c r="L435" s="221">
        <f>1</f>
        <v>1</v>
      </c>
      <c r="M435" s="221">
        <f>1</f>
        <v>1</v>
      </c>
      <c r="N435" s="221">
        <f>1</f>
        <v>1</v>
      </c>
      <c r="O435" s="221">
        <f>1</f>
        <v>1</v>
      </c>
      <c r="P435" s="221">
        <f>1</f>
        <v>1</v>
      </c>
      <c r="Q435" s="221">
        <f>1</f>
        <v>1</v>
      </c>
      <c r="R435" s="221">
        <f>1</f>
        <v>1</v>
      </c>
      <c r="S435" s="221">
        <f>1</f>
        <v>1</v>
      </c>
      <c r="T435" s="221">
        <f>1</f>
        <v>1</v>
      </c>
      <c r="U435" s="221">
        <f>1</f>
        <v>1</v>
      </c>
      <c r="V435" s="221">
        <f>1</f>
        <v>1</v>
      </c>
      <c r="W435" s="221">
        <f>1</f>
        <v>1</v>
      </c>
      <c r="X435" s="221">
        <f>1</f>
        <v>1</v>
      </c>
      <c r="Y435" s="221">
        <f>1</f>
        <v>1</v>
      </c>
      <c r="Z435" s="221">
        <f>1</f>
        <v>1</v>
      </c>
      <c r="AA435" s="221">
        <f>1</f>
        <v>1</v>
      </c>
      <c r="AB435" s="221">
        <f>1</f>
        <v>1</v>
      </c>
      <c r="AC435" s="221">
        <f>1</f>
        <v>1</v>
      </c>
      <c r="AD435" s="221">
        <f>1</f>
        <v>1</v>
      </c>
      <c r="AE435" s="221">
        <f>1</f>
        <v>1</v>
      </c>
      <c r="AF435" s="221">
        <f>1</f>
        <v>1</v>
      </c>
      <c r="AG435" s="221">
        <f>1</f>
        <v>1</v>
      </c>
      <c r="AH435" s="221">
        <f>1</f>
        <v>1</v>
      </c>
      <c r="AI435" s="221">
        <f>1</f>
        <v>1</v>
      </c>
      <c r="AJ435" s="221">
        <f>1</f>
        <v>1</v>
      </c>
      <c r="AK435" s="221">
        <f>1</f>
        <v>1</v>
      </c>
      <c r="AL435" s="221">
        <f>1</f>
        <v>1</v>
      </c>
      <c r="AM435" s="221">
        <f>1</f>
        <v>1</v>
      </c>
      <c r="AN435" s="221">
        <f>1</f>
        <v>1</v>
      </c>
      <c r="AO435" s="221">
        <f>1</f>
        <v>1</v>
      </c>
      <c r="AP435" s="221">
        <f>1</f>
        <v>1</v>
      </c>
      <c r="AQ435" s="221">
        <f>1</f>
        <v>1</v>
      </c>
      <c r="AR435" s="221">
        <f>1</f>
        <v>1</v>
      </c>
      <c r="AS435" s="221">
        <f>1</f>
        <v>1</v>
      </c>
      <c r="AT435" s="221">
        <f>1</f>
        <v>1</v>
      </c>
      <c r="AU435" s="221">
        <f>1</f>
        <v>1</v>
      </c>
      <c r="AV435" s="221">
        <f>1</f>
        <v>1</v>
      </c>
      <c r="AW435" s="221">
        <f>1</f>
        <v>1</v>
      </c>
      <c r="AX435" s="221">
        <f>1</f>
        <v>1</v>
      </c>
      <c r="AY435" s="221">
        <f>1</f>
        <v>1</v>
      </c>
      <c r="AZ435" s="221">
        <f>1</f>
        <v>1</v>
      </c>
      <c r="BA435" s="221">
        <f>1</f>
        <v>1</v>
      </c>
      <c r="BB435" s="221">
        <f>1</f>
        <v>1</v>
      </c>
      <c r="BC435" s="221">
        <f>1</f>
        <v>1</v>
      </c>
      <c r="BD435" s="221">
        <f>1</f>
        <v>1</v>
      </c>
      <c r="BE435" s="221">
        <f>1</f>
        <v>1</v>
      </c>
      <c r="BF435" s="221">
        <f>1</f>
        <v>1</v>
      </c>
      <c r="BG435" s="221">
        <f>1</f>
        <v>1</v>
      </c>
      <c r="BH435" s="221">
        <f>1</f>
        <v>1</v>
      </c>
    </row>
    <row r="436" spans="1:60" s="8" customFormat="1" ht="15">
      <c r="A436" s="36" t="s">
        <v>7</v>
      </c>
      <c r="B436" s="36" t="s">
        <v>87</v>
      </c>
      <c r="C436" s="36" t="s">
        <v>19</v>
      </c>
      <c r="D436" s="7" t="s">
        <v>128</v>
      </c>
      <c r="E436" s="7" t="s">
        <v>128</v>
      </c>
      <c r="F436" s="7" t="s">
        <v>13</v>
      </c>
      <c r="G436" s="221">
        <f>'3. Mecanical drive'!C$59</f>
        <v>0.111341072926503</v>
      </c>
      <c r="H436" s="221">
        <f>'3. Mecanical drive'!D$59</f>
        <v>0.112666672000183</v>
      </c>
      <c r="I436" s="221">
        <f>'3. Mecanical drive'!E$59</f>
        <v>0.113992271073864</v>
      </c>
      <c r="J436" s="221">
        <f>'3. Mecanical drive'!F$59</f>
        <v>0.11531787014754399</v>
      </c>
      <c r="K436" s="221">
        <f>'3. Mecanical drive'!G$59</f>
        <v>0.116643469221224</v>
      </c>
      <c r="L436" s="221">
        <f>'3. Mecanical drive'!H$59</f>
        <v>0.117969068294905</v>
      </c>
      <c r="M436" s="221">
        <f>'3. Mecanical drive'!I$59</f>
        <v>0.119294667368585</v>
      </c>
      <c r="N436" s="221">
        <f>'3. Mecanical drive'!J$59</f>
        <v>0.12062026644226601</v>
      </c>
      <c r="O436" s="221">
        <f>'3. Mecanical drive'!K$59</f>
        <v>0.12194586551594599</v>
      </c>
      <c r="P436" s="221">
        <f>'3. Mecanical drive'!L$59</f>
        <v>0.123271464589626</v>
      </c>
      <c r="Q436" s="221">
        <f>'3. Mecanical drive'!M$59</f>
        <v>0.124597063663307</v>
      </c>
      <c r="R436" s="221">
        <f>'3. Mecanical drive'!N$59</f>
        <v>0.12592266273698699</v>
      </c>
      <c r="S436" s="221">
        <f>'3. Mecanical drive'!O$59</f>
        <v>0.12724826181066701</v>
      </c>
      <c r="T436" s="221">
        <f>'3. Mecanical drive'!P$59</f>
        <v>0.128573860884348</v>
      </c>
      <c r="U436" s="221">
        <f>'3. Mecanical drive'!Q$59</f>
        <v>0.12989945995802801</v>
      </c>
      <c r="V436" s="221">
        <f>'3. Mecanical drive'!R$59</f>
        <v>0.131225059031709</v>
      </c>
      <c r="W436" s="221">
        <f>'3. Mecanical drive'!S$59</f>
        <v>0.13255065810538899</v>
      </c>
      <c r="X436" s="221">
        <f>'3. Mecanical drive'!T$59</f>
        <v>0.13387625717906901</v>
      </c>
      <c r="Y436" s="221">
        <f>'3. Mecanical drive'!U$59</f>
        <v>0.135201856252749</v>
      </c>
      <c r="Z436" s="221">
        <f>'3. Mecanical drive'!V$59</f>
        <v>0.13652745532642999</v>
      </c>
      <c r="AA436" s="221">
        <f>'3. Mecanical drive'!W$59</f>
        <v>0.13785305440011</v>
      </c>
      <c r="AB436" s="221">
        <f>'3. Mecanical drive'!X$59</f>
        <v>0.13917865347378999</v>
      </c>
      <c r="AC436" s="221">
        <f>'3. Mecanical drive'!Y$59</f>
        <v>0.14050425254747101</v>
      </c>
      <c r="AD436" s="221">
        <f>'3. Mecanical drive'!Z$59</f>
        <v>0.141829851621151</v>
      </c>
      <c r="AE436" s="221">
        <f>'3. Mecanical drive'!AA$59</f>
        <v>0.14315545069483099</v>
      </c>
      <c r="AF436" s="221">
        <f>'3. Mecanical drive'!AB$59</f>
        <v>0.144481049768512</v>
      </c>
      <c r="AG436" s="221">
        <f>'3. Mecanical drive'!AC$59</f>
        <v>0.14580664884219199</v>
      </c>
      <c r="AH436" s="221">
        <f>'3. Mecanical drive'!AD$59</f>
        <v>0.14713224791587301</v>
      </c>
      <c r="AI436" s="221">
        <f>'3. Mecanical drive'!AE$59</f>
        <v>0.148457846989553</v>
      </c>
      <c r="AJ436" s="221">
        <f>'3. Mecanical drive'!AF$59</f>
        <v>0.14978344606323299</v>
      </c>
      <c r="AK436" s="221">
        <f>'3. Mecanical drive'!AG$59</f>
        <v>0.15110904513691401</v>
      </c>
      <c r="AL436" s="221">
        <f>'3. Mecanical drive'!AH$59</f>
        <v>0.15243464421059399</v>
      </c>
      <c r="AM436" s="221">
        <f>'3. Mecanical drive'!AI$59</f>
        <v>0.15376024328427401</v>
      </c>
      <c r="AN436" s="221">
        <f>'3. Mecanical drive'!AJ$59</f>
        <v>0.155085842357955</v>
      </c>
      <c r="AO436" s="221">
        <f>'3. Mecanical drive'!AK$59</f>
        <v>0.15641144143163499</v>
      </c>
      <c r="AP436" s="221">
        <f>'3. Mecanical drive'!AL$59</f>
        <v>0.15773704050531601</v>
      </c>
      <c r="AQ436" s="221">
        <f>'3. Mecanical drive'!AM$59</f>
        <v>0.159062639578996</v>
      </c>
      <c r="AR436" s="221">
        <f>'3. Mecanical drive'!AN$59</f>
        <v>0.16038823865267601</v>
      </c>
      <c r="AS436" s="221">
        <f>'3. Mecanical drive'!AO$59</f>
        <v>0.161713837726357</v>
      </c>
      <c r="AT436" s="221">
        <f>'3. Mecanical drive'!AP$59</f>
        <v>0.16303943680003699</v>
      </c>
      <c r="AU436" s="221">
        <f>'3. Mecanical drive'!AQ$59</f>
        <v>0.16436503587371701</v>
      </c>
      <c r="AV436" s="221">
        <f>'3. Mecanical drive'!AR$59</f>
        <v>0.165690634947397</v>
      </c>
      <c r="AW436" s="221">
        <f>'3. Mecanical drive'!AS$59</f>
        <v>0.16701623402107801</v>
      </c>
      <c r="AX436" s="221">
        <f>'3. Mecanical drive'!AT$59</f>
        <v>0.168341833094758</v>
      </c>
      <c r="AY436" s="221">
        <f>'3. Mecanical drive'!AU$59</f>
        <v>0.16966743216843799</v>
      </c>
      <c r="AZ436" s="221">
        <f>'3. Mecanical drive'!AV$59</f>
        <v>0.17099303124211901</v>
      </c>
      <c r="BA436" s="221">
        <f>'3. Mecanical drive'!AW$59</f>
        <v>0.172318630315799</v>
      </c>
      <c r="BB436" s="221">
        <f>'3. Mecanical drive'!AX$59</f>
        <v>0.17364422938947999</v>
      </c>
      <c r="BC436" s="221">
        <f>'3. Mecanical drive'!AY$59</f>
        <v>0.17496982846316</v>
      </c>
      <c r="BD436" s="221">
        <f>'3. Mecanical drive'!AZ$59</f>
        <v>0.17629542753683999</v>
      </c>
      <c r="BE436" s="221">
        <f>'3. Mecanical drive'!BA$59</f>
        <v>0.17762102661052101</v>
      </c>
      <c r="BF436" s="221">
        <f>'3. Mecanical drive'!BB$59</f>
        <v>0.178946625684201</v>
      </c>
      <c r="BG436" s="221">
        <f>'3. Mecanical drive'!BC$59</f>
        <v>0.18027222475788099</v>
      </c>
      <c r="BH436" s="221">
        <f>'3. Mecanical drive'!BD$59</f>
        <v>0.18159782383156201</v>
      </c>
    </row>
    <row r="437" spans="1:60" s="8" customFormat="1" ht="15">
      <c r="A437" s="36" t="s">
        <v>7</v>
      </c>
      <c r="B437" s="36" t="s">
        <v>87</v>
      </c>
      <c r="C437" s="36" t="s">
        <v>19</v>
      </c>
      <c r="D437" s="7" t="s">
        <v>128</v>
      </c>
      <c r="E437" s="7" t="s">
        <v>128</v>
      </c>
      <c r="F437" s="7" t="s">
        <v>14</v>
      </c>
      <c r="G437" s="221">
        <f>'3. Mecanical drive'!C$67</f>
        <v>1</v>
      </c>
      <c r="H437" s="221">
        <f>'3. Mecanical drive'!D$67</f>
        <v>1</v>
      </c>
      <c r="I437" s="221">
        <f>'3. Mecanical drive'!E$67</f>
        <v>1</v>
      </c>
      <c r="J437" s="221">
        <f>'3. Mecanical drive'!F$67</f>
        <v>1</v>
      </c>
      <c r="K437" s="221">
        <f>'3. Mecanical drive'!G$67</f>
        <v>1</v>
      </c>
      <c r="L437" s="221">
        <f>'3. Mecanical drive'!H$67</f>
        <v>1</v>
      </c>
      <c r="M437" s="221">
        <f>'3. Mecanical drive'!I$67</f>
        <v>1</v>
      </c>
      <c r="N437" s="221">
        <f>'3. Mecanical drive'!J$67</f>
        <v>1</v>
      </c>
      <c r="O437" s="221">
        <f>'3. Mecanical drive'!K$67</f>
        <v>1</v>
      </c>
      <c r="P437" s="221">
        <f>'3. Mecanical drive'!L$67</f>
        <v>1</v>
      </c>
      <c r="Q437" s="221">
        <f>'3. Mecanical drive'!M$67</f>
        <v>1</v>
      </c>
      <c r="R437" s="221">
        <f>'3. Mecanical drive'!N$67</f>
        <v>1</v>
      </c>
      <c r="S437" s="221">
        <f>'3. Mecanical drive'!O$67</f>
        <v>1</v>
      </c>
      <c r="T437" s="221">
        <f>'3. Mecanical drive'!P$67</f>
        <v>1</v>
      </c>
      <c r="U437" s="221">
        <f>'3. Mecanical drive'!Q$67</f>
        <v>1</v>
      </c>
      <c r="V437" s="221">
        <f>'3. Mecanical drive'!R$67</f>
        <v>1</v>
      </c>
      <c r="W437" s="221">
        <f>'3. Mecanical drive'!S$67</f>
        <v>1</v>
      </c>
      <c r="X437" s="221">
        <f>'3. Mecanical drive'!T$67</f>
        <v>1</v>
      </c>
      <c r="Y437" s="221">
        <f>'3. Mecanical drive'!U$67</f>
        <v>1</v>
      </c>
      <c r="Z437" s="221">
        <f>'3. Mecanical drive'!V$67</f>
        <v>1</v>
      </c>
      <c r="AA437" s="221">
        <f>'3. Mecanical drive'!W$67</f>
        <v>1</v>
      </c>
      <c r="AB437" s="221">
        <f>'3. Mecanical drive'!X$67</f>
        <v>1</v>
      </c>
      <c r="AC437" s="221">
        <f>'3. Mecanical drive'!Y$67</f>
        <v>1</v>
      </c>
      <c r="AD437" s="221">
        <f>'3. Mecanical drive'!Z$67</f>
        <v>1</v>
      </c>
      <c r="AE437" s="221">
        <f>'3. Mecanical drive'!AA$67</f>
        <v>1</v>
      </c>
      <c r="AF437" s="221">
        <f>'3. Mecanical drive'!AB$67</f>
        <v>1</v>
      </c>
      <c r="AG437" s="221">
        <f>'3. Mecanical drive'!AC$67</f>
        <v>1</v>
      </c>
      <c r="AH437" s="221">
        <f>'3. Mecanical drive'!AD$67</f>
        <v>1</v>
      </c>
      <c r="AI437" s="221">
        <f>'3. Mecanical drive'!AE$67</f>
        <v>1</v>
      </c>
      <c r="AJ437" s="221">
        <f>'3. Mecanical drive'!AF$67</f>
        <v>1</v>
      </c>
      <c r="AK437" s="221">
        <f>'3. Mecanical drive'!AG$67</f>
        <v>1</v>
      </c>
      <c r="AL437" s="221">
        <f>'3. Mecanical drive'!AH$67</f>
        <v>1</v>
      </c>
      <c r="AM437" s="221">
        <f>'3. Mecanical drive'!AI$67</f>
        <v>1</v>
      </c>
      <c r="AN437" s="221">
        <f>'3. Mecanical drive'!AJ$67</f>
        <v>1</v>
      </c>
      <c r="AO437" s="221">
        <f>'3. Mecanical drive'!AK$67</f>
        <v>1</v>
      </c>
      <c r="AP437" s="221">
        <f>'3. Mecanical drive'!AL$67</f>
        <v>1</v>
      </c>
      <c r="AQ437" s="221">
        <f>'3. Mecanical drive'!AM$67</f>
        <v>1</v>
      </c>
      <c r="AR437" s="221">
        <f>'3. Mecanical drive'!AN$67</f>
        <v>1</v>
      </c>
      <c r="AS437" s="221">
        <f>'3. Mecanical drive'!AO$67</f>
        <v>1</v>
      </c>
      <c r="AT437" s="221">
        <f>'3. Mecanical drive'!AP$67</f>
        <v>1</v>
      </c>
      <c r="AU437" s="221">
        <f>'3. Mecanical drive'!AQ$67</f>
        <v>1</v>
      </c>
      <c r="AV437" s="221">
        <f>'3. Mecanical drive'!AR$67</f>
        <v>1</v>
      </c>
      <c r="AW437" s="221">
        <f>'3. Mecanical drive'!AS$67</f>
        <v>1</v>
      </c>
      <c r="AX437" s="221">
        <f>'3. Mecanical drive'!AT$67</f>
        <v>1</v>
      </c>
      <c r="AY437" s="221">
        <f>'3. Mecanical drive'!AU$67</f>
        <v>1</v>
      </c>
      <c r="AZ437" s="221">
        <f>'3. Mecanical drive'!AV$67</f>
        <v>1</v>
      </c>
      <c r="BA437" s="221">
        <f>'3. Mecanical drive'!AW$67</f>
        <v>1</v>
      </c>
      <c r="BB437" s="221">
        <f>'3. Mecanical drive'!AX$67</f>
        <v>1</v>
      </c>
      <c r="BC437" s="221">
        <f>'3. Mecanical drive'!AY$67</f>
        <v>1</v>
      </c>
      <c r="BD437" s="221">
        <f>'3. Mecanical drive'!AZ$67</f>
        <v>1</v>
      </c>
      <c r="BE437" s="221">
        <f>'3. Mecanical drive'!BA$67</f>
        <v>1</v>
      </c>
      <c r="BF437" s="221">
        <f>'3. Mecanical drive'!BB$67</f>
        <v>1</v>
      </c>
      <c r="BG437" s="221">
        <f>'3. Mecanical drive'!BC$67</f>
        <v>1</v>
      </c>
      <c r="BH437" s="221">
        <f>'3. Mecanical drive'!BD$67</f>
        <v>1</v>
      </c>
    </row>
    <row r="438" spans="1:60" s="5" customFormat="1" ht="15">
      <c r="A438" s="4" t="s">
        <v>7</v>
      </c>
      <c r="B438" s="4" t="s">
        <v>87</v>
      </c>
      <c r="C438" s="4" t="s">
        <v>20</v>
      </c>
      <c r="D438" s="4"/>
      <c r="E438" s="4"/>
      <c r="F438" s="4" t="s">
        <v>11</v>
      </c>
      <c r="G438" s="4">
        <v>176</v>
      </c>
      <c r="H438" s="4">
        <v>152</v>
      </c>
      <c r="I438" s="4">
        <v>129</v>
      </c>
      <c r="J438" s="4">
        <v>88</v>
      </c>
      <c r="K438" s="4">
        <v>29</v>
      </c>
      <c r="L438" s="4"/>
      <c r="M438" s="4"/>
      <c r="N438" s="4"/>
      <c r="O438" s="4">
        <v>12</v>
      </c>
      <c r="P438" s="4">
        <v>9</v>
      </c>
      <c r="Q438" s="4">
        <v>10</v>
      </c>
      <c r="R438" s="4">
        <v>11</v>
      </c>
      <c r="S438" s="4">
        <v>9</v>
      </c>
      <c r="T438" s="4">
        <v>2</v>
      </c>
      <c r="U438" s="4">
        <v>12</v>
      </c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</row>
    <row r="439" spans="1:60" s="5" customFormat="1" ht="15">
      <c r="A439" s="4" t="s">
        <v>7</v>
      </c>
      <c r="B439" s="4" t="s">
        <v>87</v>
      </c>
      <c r="C439" s="4" t="s">
        <v>20</v>
      </c>
      <c r="D439" s="4"/>
      <c r="E439" s="4"/>
      <c r="F439" s="4" t="s">
        <v>52</v>
      </c>
      <c r="G439" s="4">
        <v>1.3752148773245799E-2</v>
      </c>
      <c r="H439" s="4">
        <v>1.1055349479962199E-2</v>
      </c>
      <c r="I439" s="4">
        <v>8.7623964135307708E-3</v>
      </c>
      <c r="J439" s="4">
        <v>5.4743390357698297E-3</v>
      </c>
      <c r="K439" s="4">
        <v>1.68830412761251E-3</v>
      </c>
      <c r="L439" s="4"/>
      <c r="M439" s="4"/>
      <c r="N439" s="4"/>
      <c r="O439" s="4">
        <v>5.0175614651279496E-4</v>
      </c>
      <c r="P439" s="4">
        <v>3.3386504432985899E-4</v>
      </c>
      <c r="Q439" s="4">
        <v>3.3505327347048202E-4</v>
      </c>
      <c r="R439" s="4">
        <v>3.3546813052760002E-4</v>
      </c>
      <c r="S439" s="4">
        <v>2.6523635506306702E-4</v>
      </c>
      <c r="T439" s="6">
        <v>5.1891443101032599E-5</v>
      </c>
      <c r="U439" s="4">
        <v>2.99647913701401E-4</v>
      </c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</row>
    <row r="440" spans="1:60" s="8" customFormat="1" ht="15">
      <c r="A440" s="36" t="s">
        <v>7</v>
      </c>
      <c r="B440" s="36" t="s">
        <v>87</v>
      </c>
      <c r="C440" s="36" t="s">
        <v>20</v>
      </c>
      <c r="D440" s="7" t="s">
        <v>717</v>
      </c>
      <c r="E440" s="7" t="s">
        <v>717</v>
      </c>
      <c r="F440" s="7" t="s">
        <v>12</v>
      </c>
      <c r="G440" s="221">
        <f>1</f>
        <v>1</v>
      </c>
      <c r="H440" s="221">
        <f>1</f>
        <v>1</v>
      </c>
      <c r="I440" s="221">
        <f>1</f>
        <v>1</v>
      </c>
      <c r="J440" s="221">
        <f>1</f>
        <v>1</v>
      </c>
      <c r="K440" s="221">
        <f>1</f>
        <v>1</v>
      </c>
      <c r="L440" s="219"/>
      <c r="M440" s="219"/>
      <c r="N440" s="219"/>
      <c r="O440" s="221">
        <f>1</f>
        <v>1</v>
      </c>
      <c r="P440" s="221">
        <f>1</f>
        <v>1</v>
      </c>
      <c r="Q440" s="221">
        <f>1</f>
        <v>1</v>
      </c>
      <c r="R440" s="221">
        <f>1</f>
        <v>1</v>
      </c>
      <c r="S440" s="221">
        <f>1</f>
        <v>1</v>
      </c>
      <c r="T440" s="221">
        <f>1</f>
        <v>1</v>
      </c>
      <c r="U440" s="221">
        <f>1</f>
        <v>1</v>
      </c>
      <c r="V440" s="219"/>
      <c r="W440" s="219"/>
      <c r="X440" s="219"/>
      <c r="Y440" s="219"/>
      <c r="Z440" s="219"/>
      <c r="AA440" s="219"/>
      <c r="AB440" s="219"/>
      <c r="AC440" s="219"/>
      <c r="AD440" s="219"/>
      <c r="AE440" s="219"/>
      <c r="AF440" s="219"/>
      <c r="AG440" s="219"/>
      <c r="AH440" s="219"/>
      <c r="AI440" s="219"/>
      <c r="AJ440" s="219"/>
      <c r="AK440" s="219"/>
      <c r="AL440" s="219"/>
      <c r="AM440" s="219"/>
      <c r="AN440" s="219"/>
      <c r="AO440" s="219"/>
      <c r="AP440" s="219"/>
      <c r="AQ440" s="219"/>
      <c r="AR440" s="219"/>
      <c r="AS440" s="219"/>
      <c r="AT440" s="219"/>
      <c r="AU440" s="219"/>
      <c r="AV440" s="219"/>
      <c r="AW440" s="219"/>
      <c r="AX440" s="219"/>
      <c r="AY440" s="219"/>
      <c r="AZ440" s="219"/>
      <c r="BA440" s="219"/>
      <c r="BB440" s="219"/>
      <c r="BC440" s="219"/>
      <c r="BD440" s="219"/>
      <c r="BE440" s="219"/>
      <c r="BF440" s="219"/>
      <c r="BG440" s="219"/>
      <c r="BH440" s="219"/>
    </row>
    <row r="441" spans="1:60" s="8" customFormat="1" ht="15">
      <c r="A441" s="36" t="s">
        <v>7</v>
      </c>
      <c r="B441" s="36" t="s">
        <v>87</v>
      </c>
      <c r="C441" s="36" t="s">
        <v>20</v>
      </c>
      <c r="D441" s="7" t="s">
        <v>717</v>
      </c>
      <c r="E441" s="7" t="s">
        <v>717</v>
      </c>
      <c r="F441" s="7" t="s">
        <v>13</v>
      </c>
      <c r="G441" s="221">
        <f>'3. Mecanical drive'!C64</f>
        <v>2.190434504976748E-2</v>
      </c>
      <c r="H441" s="221">
        <f>'3. Mecanical drive'!D64</f>
        <v>2.1955600242014529E-2</v>
      </c>
      <c r="I441" s="221">
        <f>'3. Mecanical drive'!E64</f>
        <v>2.200685543426158E-2</v>
      </c>
      <c r="J441" s="221">
        <f>'3. Mecanical drive'!F64</f>
        <v>2.2058110626508632E-2</v>
      </c>
      <c r="K441" s="221">
        <f>'3. Mecanical drive'!G64</f>
        <v>2.2109365818755684E-2</v>
      </c>
      <c r="L441" s="219"/>
      <c r="M441" s="219"/>
      <c r="N441" s="219"/>
      <c r="O441" s="221">
        <f>'3. Mecanical drive'!K64</f>
        <v>2.231438658774388E-2</v>
      </c>
      <c r="P441" s="221">
        <f>'3. Mecanical drive'!L64</f>
        <v>2.2365641779990932E-2</v>
      </c>
      <c r="Q441" s="221">
        <f>'3. Mecanical drive'!M64</f>
        <v>2.2416896972237983E-2</v>
      </c>
      <c r="R441" s="221">
        <f>'3. Mecanical drive'!N64</f>
        <v>2.2468152164485201E-2</v>
      </c>
      <c r="S441" s="221">
        <f>'3. Mecanical drive'!O64</f>
        <v>2.251940735673225E-2</v>
      </c>
      <c r="T441" s="221">
        <f>'3. Mecanical drive'!P64</f>
        <v>2.2570662548979301E-2</v>
      </c>
      <c r="U441" s="221">
        <f>'3. Mecanical drive'!Q64</f>
        <v>2.2621917741226353E-2</v>
      </c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19"/>
      <c r="AG441" s="219"/>
      <c r="AH441" s="219"/>
      <c r="AI441" s="219"/>
      <c r="AJ441" s="219"/>
      <c r="AK441" s="219"/>
      <c r="AL441" s="219"/>
      <c r="AM441" s="219"/>
      <c r="AN441" s="219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219"/>
      <c r="BB441" s="219"/>
      <c r="BC441" s="219"/>
      <c r="BD441" s="219"/>
      <c r="BE441" s="219"/>
      <c r="BF441" s="219"/>
      <c r="BG441" s="219"/>
      <c r="BH441" s="219"/>
    </row>
    <row r="442" spans="1:60" s="8" customFormat="1" ht="15">
      <c r="A442" s="36" t="s">
        <v>7</v>
      </c>
      <c r="B442" s="36" t="s">
        <v>87</v>
      </c>
      <c r="C442" s="36" t="s">
        <v>20</v>
      </c>
      <c r="D442" s="7" t="s">
        <v>717</v>
      </c>
      <c r="E442" s="7" t="s">
        <v>717</v>
      </c>
      <c r="F442" s="7" t="s">
        <v>14</v>
      </c>
      <c r="G442" s="221">
        <f>'3. Mecanical drive'!C67</f>
        <v>1</v>
      </c>
      <c r="H442" s="221">
        <f>'3. Mecanical drive'!D67</f>
        <v>1</v>
      </c>
      <c r="I442" s="221">
        <f>'3. Mecanical drive'!E67</f>
        <v>1</v>
      </c>
      <c r="J442" s="221">
        <f>'3. Mecanical drive'!F67</f>
        <v>1</v>
      </c>
      <c r="K442" s="221">
        <f>'3. Mecanical drive'!G67</f>
        <v>1</v>
      </c>
      <c r="L442" s="219"/>
      <c r="M442" s="219"/>
      <c r="N442" s="219"/>
      <c r="O442" s="221">
        <f>'3. Mecanical drive'!K67</f>
        <v>1</v>
      </c>
      <c r="P442" s="221">
        <f>'3. Mecanical drive'!L67</f>
        <v>1</v>
      </c>
      <c r="Q442" s="221">
        <f>'3. Mecanical drive'!M67</f>
        <v>1</v>
      </c>
      <c r="R442" s="221">
        <f>'3. Mecanical drive'!N67</f>
        <v>1</v>
      </c>
      <c r="S442" s="221">
        <f>'3. Mecanical drive'!O67</f>
        <v>1</v>
      </c>
      <c r="T442" s="221">
        <f>'3. Mecanical drive'!P67</f>
        <v>1</v>
      </c>
      <c r="U442" s="221">
        <f>'3. Mecanical drive'!Q67</f>
        <v>1</v>
      </c>
      <c r="V442" s="219"/>
      <c r="W442" s="219"/>
      <c r="X442" s="219"/>
      <c r="Y442" s="219"/>
      <c r="Z442" s="219"/>
      <c r="AA442" s="219"/>
      <c r="AB442" s="219"/>
      <c r="AC442" s="219"/>
      <c r="AD442" s="219"/>
      <c r="AE442" s="219"/>
      <c r="AF442" s="219"/>
      <c r="AG442" s="219"/>
      <c r="AH442" s="219"/>
      <c r="AI442" s="219"/>
      <c r="AJ442" s="219"/>
      <c r="AK442" s="219"/>
      <c r="AL442" s="219"/>
      <c r="AM442" s="219"/>
      <c r="AN442" s="219"/>
      <c r="AO442" s="219"/>
      <c r="AP442" s="219"/>
      <c r="AQ442" s="219"/>
      <c r="AR442" s="219"/>
      <c r="AS442" s="219"/>
      <c r="AT442" s="219"/>
      <c r="AU442" s="219"/>
      <c r="AV442" s="219"/>
      <c r="AW442" s="219"/>
      <c r="AX442" s="219"/>
      <c r="AY442" s="219"/>
      <c r="AZ442" s="219"/>
      <c r="BA442" s="219"/>
      <c r="BB442" s="219"/>
      <c r="BC442" s="219"/>
      <c r="BD442" s="219"/>
      <c r="BE442" s="219"/>
      <c r="BF442" s="219"/>
      <c r="BG442" s="219"/>
      <c r="BH442" s="219"/>
    </row>
    <row r="443" spans="1:60" s="5" customFormat="1" ht="15">
      <c r="A443" s="4" t="s">
        <v>7</v>
      </c>
      <c r="B443" s="4" t="s">
        <v>87</v>
      </c>
      <c r="C443" s="4" t="s">
        <v>56</v>
      </c>
      <c r="D443" s="4"/>
      <c r="E443" s="4"/>
      <c r="F443" s="4" t="s">
        <v>11</v>
      </c>
      <c r="G443" s="4">
        <v>6</v>
      </c>
      <c r="H443" s="4">
        <v>6</v>
      </c>
      <c r="I443" s="4">
        <v>6</v>
      </c>
      <c r="J443" s="4">
        <v>5</v>
      </c>
      <c r="K443" s="4">
        <v>4</v>
      </c>
      <c r="L443" s="4">
        <v>4</v>
      </c>
      <c r="M443" s="4">
        <v>4</v>
      </c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</row>
    <row r="444" spans="1:60" s="5" customFormat="1" ht="15">
      <c r="A444" s="4" t="s">
        <v>7</v>
      </c>
      <c r="B444" s="4" t="s">
        <v>87</v>
      </c>
      <c r="C444" s="4" t="s">
        <v>56</v>
      </c>
      <c r="D444" s="4"/>
      <c r="E444" s="4"/>
      <c r="F444" s="4" t="s">
        <v>52</v>
      </c>
      <c r="G444" s="4">
        <v>4.6882325363338003E-4</v>
      </c>
      <c r="H444" s="4">
        <v>4.3639537420903302E-4</v>
      </c>
      <c r="I444" s="4">
        <v>4.0755332155957102E-4</v>
      </c>
      <c r="J444" s="4">
        <v>3.1104199066873999E-4</v>
      </c>
      <c r="K444" s="4">
        <v>2.3286953484310399E-4</v>
      </c>
      <c r="L444" s="4">
        <v>2.2286605749944301E-4</v>
      </c>
      <c r="M444" s="4">
        <v>1.9895548371052E-4</v>
      </c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</row>
    <row r="445" spans="1:60" s="8" customFormat="1" ht="15">
      <c r="A445" s="36" t="s">
        <v>7</v>
      </c>
      <c r="B445" s="36" t="s">
        <v>87</v>
      </c>
      <c r="C445" s="36" t="s">
        <v>56</v>
      </c>
      <c r="D445" s="16" t="s">
        <v>128</v>
      </c>
      <c r="E445" s="16" t="s">
        <v>128</v>
      </c>
      <c r="F445" s="7" t="s">
        <v>12</v>
      </c>
      <c r="G445" s="221">
        <f>1</f>
        <v>1</v>
      </c>
      <c r="H445" s="221">
        <f>1</f>
        <v>1</v>
      </c>
      <c r="I445" s="221">
        <f>1</f>
        <v>1</v>
      </c>
      <c r="J445" s="221">
        <f>1</f>
        <v>1</v>
      </c>
      <c r="K445" s="221">
        <f>1</f>
        <v>1</v>
      </c>
      <c r="L445" s="221">
        <f>1</f>
        <v>1</v>
      </c>
      <c r="M445" s="221">
        <f>1</f>
        <v>1</v>
      </c>
      <c r="N445" s="219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19"/>
      <c r="Z445" s="219"/>
      <c r="AA445" s="219"/>
      <c r="AB445" s="219"/>
      <c r="AC445" s="219"/>
      <c r="AD445" s="219"/>
      <c r="AE445" s="219"/>
      <c r="AF445" s="219"/>
      <c r="AG445" s="219"/>
      <c r="AH445" s="219"/>
      <c r="AI445" s="219"/>
      <c r="AJ445" s="219"/>
      <c r="AK445" s="219"/>
      <c r="AL445" s="219"/>
      <c r="AM445" s="219"/>
      <c r="AN445" s="219"/>
      <c r="AO445" s="219"/>
      <c r="AP445" s="219"/>
      <c r="AQ445" s="219"/>
      <c r="AR445" s="219"/>
      <c r="AS445" s="219"/>
      <c r="AT445" s="219"/>
      <c r="AU445" s="219"/>
      <c r="AV445" s="219"/>
      <c r="AW445" s="219"/>
      <c r="AX445" s="219"/>
      <c r="AY445" s="219"/>
      <c r="AZ445" s="219"/>
      <c r="BA445" s="219"/>
      <c r="BB445" s="219"/>
      <c r="BC445" s="219"/>
      <c r="BD445" s="219"/>
      <c r="BE445" s="219"/>
      <c r="BF445" s="219"/>
      <c r="BG445" s="219"/>
      <c r="BH445" s="219"/>
    </row>
    <row r="446" spans="1:60" s="8" customFormat="1" ht="15">
      <c r="A446" s="36" t="s">
        <v>7</v>
      </c>
      <c r="B446" s="36" t="s">
        <v>87</v>
      </c>
      <c r="C446" s="36" t="s">
        <v>56</v>
      </c>
      <c r="D446" s="16" t="s">
        <v>128</v>
      </c>
      <c r="E446" s="16" t="s">
        <v>128</v>
      </c>
      <c r="F446" s="7" t="s">
        <v>13</v>
      </c>
      <c r="G446" s="221">
        <f>'3. Mecanical drive'!C$59</f>
        <v>0.111341072926503</v>
      </c>
      <c r="H446" s="221">
        <f>'3. Mecanical drive'!D$59</f>
        <v>0.112666672000183</v>
      </c>
      <c r="I446" s="221">
        <f>'3. Mecanical drive'!E$59</f>
        <v>0.113992271073864</v>
      </c>
      <c r="J446" s="221">
        <f>'3. Mecanical drive'!F$59</f>
        <v>0.11531787014754399</v>
      </c>
      <c r="K446" s="221">
        <f>'3. Mecanical drive'!G$59</f>
        <v>0.116643469221224</v>
      </c>
      <c r="L446" s="221">
        <f>'3. Mecanical drive'!H$59</f>
        <v>0.117969068294905</v>
      </c>
      <c r="M446" s="221">
        <f>'3. Mecanical drive'!I$59</f>
        <v>0.119294667368585</v>
      </c>
      <c r="N446" s="219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19"/>
      <c r="Z446" s="219"/>
      <c r="AA446" s="219"/>
      <c r="AB446" s="219"/>
      <c r="AC446" s="219"/>
      <c r="AD446" s="219"/>
      <c r="AE446" s="219"/>
      <c r="AF446" s="219"/>
      <c r="AG446" s="219"/>
      <c r="AH446" s="219"/>
      <c r="AI446" s="219"/>
      <c r="AJ446" s="219"/>
      <c r="AK446" s="219"/>
      <c r="AL446" s="219"/>
      <c r="AM446" s="219"/>
      <c r="AN446" s="219"/>
      <c r="AO446" s="219"/>
      <c r="AP446" s="219"/>
      <c r="AQ446" s="219"/>
      <c r="AR446" s="219"/>
      <c r="AS446" s="219"/>
      <c r="AT446" s="219"/>
      <c r="AU446" s="219"/>
      <c r="AV446" s="219"/>
      <c r="AW446" s="219"/>
      <c r="AX446" s="219"/>
      <c r="AY446" s="219"/>
      <c r="AZ446" s="219"/>
      <c r="BA446" s="219"/>
      <c r="BB446" s="219"/>
      <c r="BC446" s="219"/>
      <c r="BD446" s="219"/>
      <c r="BE446" s="219"/>
      <c r="BF446" s="219"/>
      <c r="BG446" s="219"/>
      <c r="BH446" s="219"/>
    </row>
    <row r="447" spans="1:60" s="8" customFormat="1" ht="15">
      <c r="A447" s="36" t="s">
        <v>7</v>
      </c>
      <c r="B447" s="36" t="s">
        <v>87</v>
      </c>
      <c r="C447" s="36" t="s">
        <v>56</v>
      </c>
      <c r="D447" s="16" t="s">
        <v>128</v>
      </c>
      <c r="E447" s="16" t="s">
        <v>128</v>
      </c>
      <c r="F447" s="7" t="s">
        <v>14</v>
      </c>
      <c r="G447" s="221">
        <f>'3. Mecanical drive'!C$67</f>
        <v>1</v>
      </c>
      <c r="H447" s="221">
        <f>'3. Mecanical drive'!D$67</f>
        <v>1</v>
      </c>
      <c r="I447" s="221">
        <f>'3. Mecanical drive'!E$67</f>
        <v>1</v>
      </c>
      <c r="J447" s="221">
        <f>'3. Mecanical drive'!F$67</f>
        <v>1</v>
      </c>
      <c r="K447" s="221">
        <f>'3. Mecanical drive'!G$67</f>
        <v>1</v>
      </c>
      <c r="L447" s="221">
        <f>'3. Mecanical drive'!H$67</f>
        <v>1</v>
      </c>
      <c r="M447" s="221">
        <f>'3. Mecanical drive'!I$67</f>
        <v>1</v>
      </c>
      <c r="N447" s="219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19"/>
      <c r="Z447" s="219"/>
      <c r="AA447" s="219"/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19"/>
      <c r="AL447" s="219"/>
      <c r="AM447" s="219"/>
      <c r="AN447" s="219"/>
      <c r="AO447" s="219"/>
      <c r="AP447" s="219"/>
      <c r="AQ447" s="219"/>
      <c r="AR447" s="219"/>
      <c r="AS447" s="219"/>
      <c r="AT447" s="219"/>
      <c r="AU447" s="219"/>
      <c r="AV447" s="219"/>
      <c r="AW447" s="219"/>
      <c r="AX447" s="219"/>
      <c r="AY447" s="219"/>
      <c r="AZ447" s="219"/>
      <c r="BA447" s="219"/>
      <c r="BB447" s="219"/>
      <c r="BC447" s="219"/>
      <c r="BD447" s="219"/>
      <c r="BE447" s="219"/>
      <c r="BF447" s="219"/>
      <c r="BG447" s="219"/>
      <c r="BH447" s="219"/>
    </row>
    <row r="448" spans="1:60" s="5" customFormat="1" ht="15">
      <c r="A448" s="4" t="s">
        <v>7</v>
      </c>
      <c r="B448" s="4" t="s">
        <v>87</v>
      </c>
      <c r="C448" s="4" t="s">
        <v>49</v>
      </c>
      <c r="D448" s="4"/>
      <c r="E448" s="4"/>
      <c r="F448" s="4" t="s">
        <v>11</v>
      </c>
      <c r="G448" s="4">
        <v>2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</row>
    <row r="449" spans="1:60" s="5" customFormat="1" ht="15">
      <c r="A449" s="4" t="s">
        <v>7</v>
      </c>
      <c r="B449" s="4" t="s">
        <v>87</v>
      </c>
      <c r="C449" s="4" t="s">
        <v>49</v>
      </c>
      <c r="D449" s="4"/>
      <c r="E449" s="4"/>
      <c r="F449" s="4" t="s">
        <v>52</v>
      </c>
      <c r="G449" s="4">
        <v>1.56274417877793E-4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</row>
    <row r="450" spans="1:60" s="8" customFormat="1" ht="15">
      <c r="A450" s="36" t="s">
        <v>7</v>
      </c>
      <c r="B450" s="36" t="s">
        <v>87</v>
      </c>
      <c r="C450" s="36" t="s">
        <v>49</v>
      </c>
      <c r="D450" s="16" t="s">
        <v>128</v>
      </c>
      <c r="E450" s="16" t="s">
        <v>128</v>
      </c>
      <c r="F450" s="7" t="s">
        <v>12</v>
      </c>
      <c r="G450" s="221">
        <f>1</f>
        <v>1</v>
      </c>
      <c r="H450" s="219"/>
      <c r="I450" s="219"/>
      <c r="J450" s="219"/>
      <c r="K450" s="219"/>
      <c r="L450" s="219"/>
      <c r="M450" s="219"/>
      <c r="N450" s="219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19"/>
      <c r="Z450" s="219"/>
      <c r="AA450" s="219"/>
      <c r="AB450" s="219"/>
      <c r="AC450" s="219"/>
      <c r="AD450" s="219"/>
      <c r="AE450" s="219"/>
      <c r="AF450" s="219"/>
      <c r="AG450" s="219"/>
      <c r="AH450" s="219"/>
      <c r="AI450" s="219"/>
      <c r="AJ450" s="219"/>
      <c r="AK450" s="219"/>
      <c r="AL450" s="219"/>
      <c r="AM450" s="219"/>
      <c r="AN450" s="219"/>
      <c r="AO450" s="219"/>
      <c r="AP450" s="219"/>
      <c r="AQ450" s="219"/>
      <c r="AR450" s="219"/>
      <c r="AS450" s="219"/>
      <c r="AT450" s="219"/>
      <c r="AU450" s="219"/>
      <c r="AV450" s="219"/>
      <c r="AW450" s="219"/>
      <c r="AX450" s="219"/>
      <c r="AY450" s="219"/>
      <c r="AZ450" s="219"/>
      <c r="BA450" s="219"/>
      <c r="BB450" s="219"/>
      <c r="BC450" s="219"/>
      <c r="BD450" s="219"/>
      <c r="BE450" s="219"/>
      <c r="BF450" s="219"/>
      <c r="BG450" s="219"/>
      <c r="BH450" s="219"/>
    </row>
    <row r="451" spans="1:60" s="8" customFormat="1" ht="15">
      <c r="A451" s="36" t="s">
        <v>7</v>
      </c>
      <c r="B451" s="36" t="s">
        <v>87</v>
      </c>
      <c r="C451" s="36" t="s">
        <v>49</v>
      </c>
      <c r="D451" s="16" t="s">
        <v>128</v>
      </c>
      <c r="E451" s="16" t="s">
        <v>128</v>
      </c>
      <c r="F451" s="7" t="s">
        <v>13</v>
      </c>
      <c r="G451" s="221">
        <f>'3. Mecanical drive'!C$59</f>
        <v>0.111341072926503</v>
      </c>
      <c r="H451" s="219"/>
      <c r="I451" s="219"/>
      <c r="J451" s="219"/>
      <c r="K451" s="219"/>
      <c r="L451" s="219"/>
      <c r="M451" s="219"/>
      <c r="N451" s="219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19"/>
      <c r="Z451" s="219"/>
      <c r="AA451" s="219"/>
      <c r="AB451" s="219"/>
      <c r="AC451" s="219"/>
      <c r="AD451" s="219"/>
      <c r="AE451" s="219"/>
      <c r="AF451" s="219"/>
      <c r="AG451" s="219"/>
      <c r="AH451" s="219"/>
      <c r="AI451" s="219"/>
      <c r="AJ451" s="219"/>
      <c r="AK451" s="219"/>
      <c r="AL451" s="219"/>
      <c r="AM451" s="219"/>
      <c r="AN451" s="219"/>
      <c r="AO451" s="219"/>
      <c r="AP451" s="219"/>
      <c r="AQ451" s="219"/>
      <c r="AR451" s="219"/>
      <c r="AS451" s="219"/>
      <c r="AT451" s="219"/>
      <c r="AU451" s="219"/>
      <c r="AV451" s="219"/>
      <c r="AW451" s="219"/>
      <c r="AX451" s="219"/>
      <c r="AY451" s="219"/>
      <c r="AZ451" s="219"/>
      <c r="BA451" s="219"/>
      <c r="BB451" s="219"/>
      <c r="BC451" s="219"/>
      <c r="BD451" s="219"/>
      <c r="BE451" s="219"/>
      <c r="BF451" s="219"/>
      <c r="BG451" s="219"/>
      <c r="BH451" s="219"/>
    </row>
    <row r="452" spans="1:60" s="8" customFormat="1" ht="15">
      <c r="A452" s="36" t="s">
        <v>7</v>
      </c>
      <c r="B452" s="36" t="s">
        <v>87</v>
      </c>
      <c r="C452" s="36" t="s">
        <v>49</v>
      </c>
      <c r="D452" s="16" t="s">
        <v>128</v>
      </c>
      <c r="E452" s="16" t="s">
        <v>128</v>
      </c>
      <c r="F452" s="7" t="s">
        <v>14</v>
      </c>
      <c r="G452" s="221">
        <f>'3. Mecanical drive'!C$67</f>
        <v>1</v>
      </c>
      <c r="H452" s="219"/>
      <c r="I452" s="219"/>
      <c r="J452" s="219"/>
      <c r="K452" s="219"/>
      <c r="L452" s="219"/>
      <c r="M452" s="219"/>
      <c r="N452" s="219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19"/>
      <c r="Z452" s="219"/>
      <c r="AA452" s="219"/>
      <c r="AB452" s="219"/>
      <c r="AC452" s="219"/>
      <c r="AD452" s="219"/>
      <c r="AE452" s="219"/>
      <c r="AF452" s="219"/>
      <c r="AG452" s="219"/>
      <c r="AH452" s="219"/>
      <c r="AI452" s="219"/>
      <c r="AJ452" s="219"/>
      <c r="AK452" s="219"/>
      <c r="AL452" s="219"/>
      <c r="AM452" s="219"/>
      <c r="AN452" s="219"/>
      <c r="AO452" s="219"/>
      <c r="AP452" s="219"/>
      <c r="AQ452" s="219"/>
      <c r="AR452" s="219"/>
      <c r="AS452" s="219"/>
      <c r="AT452" s="219"/>
      <c r="AU452" s="219"/>
      <c r="AV452" s="219"/>
      <c r="AW452" s="219"/>
      <c r="AX452" s="219"/>
      <c r="AY452" s="219"/>
      <c r="AZ452" s="219"/>
      <c r="BA452" s="219"/>
      <c r="BB452" s="219"/>
      <c r="BC452" s="219"/>
      <c r="BD452" s="219"/>
      <c r="BE452" s="219"/>
      <c r="BF452" s="219"/>
      <c r="BG452" s="219"/>
      <c r="BH452" s="219"/>
    </row>
    <row r="453" spans="1:60" s="5" customFormat="1" ht="15">
      <c r="A453" s="4" t="s">
        <v>7</v>
      </c>
      <c r="B453" s="4" t="s">
        <v>86</v>
      </c>
      <c r="C453" s="4" t="s">
        <v>58</v>
      </c>
      <c r="D453" s="4"/>
      <c r="E453" s="4"/>
      <c r="F453" s="4" t="s">
        <v>11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>
        <v>1</v>
      </c>
    </row>
    <row r="454" spans="1:60" s="5" customFormat="1" ht="15">
      <c r="A454" s="4" t="s">
        <v>7</v>
      </c>
      <c r="B454" s="4" t="s">
        <v>86</v>
      </c>
      <c r="C454" s="4" t="s">
        <v>58</v>
      </c>
      <c r="D454" s="4"/>
      <c r="E454" s="4"/>
      <c r="F454" s="4" t="s">
        <v>52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6">
        <v>1.22770186487913E-5</v>
      </c>
    </row>
    <row r="455" spans="1:60" s="8" customFormat="1" ht="15">
      <c r="A455" s="36" t="s">
        <v>7</v>
      </c>
      <c r="B455" s="36" t="s">
        <v>86</v>
      </c>
      <c r="C455" s="36" t="s">
        <v>58</v>
      </c>
      <c r="D455" s="16" t="s">
        <v>128</v>
      </c>
      <c r="E455" s="16" t="s">
        <v>128</v>
      </c>
      <c r="F455" s="7" t="s">
        <v>12</v>
      </c>
      <c r="G455" s="219"/>
      <c r="H455" s="219"/>
      <c r="I455" s="219"/>
      <c r="J455" s="219"/>
      <c r="K455" s="219"/>
      <c r="L455" s="219"/>
      <c r="M455" s="219"/>
      <c r="N455" s="219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19"/>
      <c r="Z455" s="219"/>
      <c r="AA455" s="219"/>
      <c r="AB455" s="219"/>
      <c r="AC455" s="219"/>
      <c r="AD455" s="219"/>
      <c r="AE455" s="219"/>
      <c r="AF455" s="219"/>
      <c r="AG455" s="219"/>
      <c r="AH455" s="219"/>
      <c r="AI455" s="219"/>
      <c r="AJ455" s="219"/>
      <c r="AK455" s="219"/>
      <c r="AL455" s="219"/>
      <c r="AM455" s="219"/>
      <c r="AN455" s="219"/>
      <c r="AO455" s="219"/>
      <c r="AP455" s="219"/>
      <c r="AQ455" s="219"/>
      <c r="AR455" s="219"/>
      <c r="AS455" s="219"/>
      <c r="AT455" s="219"/>
      <c r="AU455" s="219"/>
      <c r="AV455" s="219"/>
      <c r="AW455" s="219"/>
      <c r="AX455" s="219"/>
      <c r="AY455" s="219"/>
      <c r="AZ455" s="219"/>
      <c r="BA455" s="219"/>
      <c r="BB455" s="219"/>
      <c r="BC455" s="219"/>
      <c r="BD455" s="219"/>
      <c r="BE455" s="219"/>
      <c r="BF455" s="219"/>
      <c r="BG455" s="219"/>
      <c r="BH455" s="221">
        <f>1</f>
        <v>1</v>
      </c>
    </row>
    <row r="456" spans="1:60" s="8" customFormat="1" ht="15">
      <c r="A456" s="36" t="s">
        <v>7</v>
      </c>
      <c r="B456" s="36" t="s">
        <v>86</v>
      </c>
      <c r="C456" s="36" t="s">
        <v>58</v>
      </c>
      <c r="D456" s="16" t="s">
        <v>128</v>
      </c>
      <c r="E456" s="16" t="s">
        <v>128</v>
      </c>
      <c r="F456" s="7" t="s">
        <v>13</v>
      </c>
      <c r="G456" s="219"/>
      <c r="H456" s="219"/>
      <c r="I456" s="219"/>
      <c r="J456" s="219"/>
      <c r="K456" s="219"/>
      <c r="L456" s="219"/>
      <c r="M456" s="219"/>
      <c r="N456" s="219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19"/>
      <c r="Z456" s="219"/>
      <c r="AA456" s="219"/>
      <c r="AB456" s="219"/>
      <c r="AC456" s="219"/>
      <c r="AD456" s="219"/>
      <c r="AE456" s="219"/>
      <c r="AF456" s="219"/>
      <c r="AG456" s="219"/>
      <c r="AH456" s="219"/>
      <c r="AI456" s="219"/>
      <c r="AJ456" s="219"/>
      <c r="AK456" s="219"/>
      <c r="AL456" s="219"/>
      <c r="AM456" s="219"/>
      <c r="AN456" s="219"/>
      <c r="AO456" s="219"/>
      <c r="AP456" s="219"/>
      <c r="AQ456" s="219"/>
      <c r="AR456" s="219"/>
      <c r="AS456" s="219"/>
      <c r="AT456" s="219"/>
      <c r="AU456" s="219"/>
      <c r="AV456" s="219"/>
      <c r="AW456" s="219"/>
      <c r="AX456" s="219"/>
      <c r="AY456" s="219"/>
      <c r="AZ456" s="219"/>
      <c r="BA456" s="219"/>
      <c r="BB456" s="219"/>
      <c r="BC456" s="219"/>
      <c r="BD456" s="219"/>
      <c r="BE456" s="219"/>
      <c r="BF456" s="219"/>
      <c r="BG456" s="219"/>
      <c r="BH456" s="221">
        <f>'3. Mecanical drive'!BD$59</f>
        <v>0.18159782383156201</v>
      </c>
    </row>
    <row r="457" spans="1:60" s="8" customFormat="1" ht="15">
      <c r="A457" s="36" t="s">
        <v>7</v>
      </c>
      <c r="B457" s="36" t="s">
        <v>86</v>
      </c>
      <c r="C457" s="36" t="s">
        <v>58</v>
      </c>
      <c r="D457" s="16" t="s">
        <v>128</v>
      </c>
      <c r="E457" s="16" t="s">
        <v>128</v>
      </c>
      <c r="F457" s="7" t="s">
        <v>14</v>
      </c>
      <c r="G457" s="219"/>
      <c r="H457" s="219"/>
      <c r="I457" s="219"/>
      <c r="J457" s="219"/>
      <c r="K457" s="219"/>
      <c r="L457" s="219"/>
      <c r="M457" s="219"/>
      <c r="N457" s="219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19"/>
      <c r="Z457" s="219"/>
      <c r="AA457" s="219"/>
      <c r="AB457" s="219"/>
      <c r="AC457" s="219"/>
      <c r="AD457" s="219"/>
      <c r="AE457" s="219"/>
      <c r="AF457" s="219"/>
      <c r="AG457" s="219"/>
      <c r="AH457" s="219"/>
      <c r="AI457" s="219"/>
      <c r="AJ457" s="219"/>
      <c r="AK457" s="219"/>
      <c r="AL457" s="219"/>
      <c r="AM457" s="219"/>
      <c r="AN457" s="219"/>
      <c r="AO457" s="219"/>
      <c r="AP457" s="219"/>
      <c r="AQ457" s="219"/>
      <c r="AR457" s="219"/>
      <c r="AS457" s="219"/>
      <c r="AT457" s="219"/>
      <c r="AU457" s="219"/>
      <c r="AV457" s="219"/>
      <c r="AW457" s="219"/>
      <c r="AX457" s="219"/>
      <c r="AY457" s="219"/>
      <c r="AZ457" s="219"/>
      <c r="BA457" s="219"/>
      <c r="BB457" s="219"/>
      <c r="BC457" s="219"/>
      <c r="BD457" s="219"/>
      <c r="BE457" s="219"/>
      <c r="BF457" s="219"/>
      <c r="BG457" s="219"/>
      <c r="BH457" s="221">
        <f>'3. Mecanical drive'!BD$67</f>
        <v>1</v>
      </c>
    </row>
    <row r="458" spans="1:60" s="5" customFormat="1" ht="15">
      <c r="A458" s="4" t="s">
        <v>7</v>
      </c>
      <c r="B458" s="4" t="s">
        <v>86</v>
      </c>
      <c r="C458" s="4" t="s">
        <v>57</v>
      </c>
      <c r="D458" s="4"/>
      <c r="E458" s="4"/>
      <c r="F458" s="4" t="s">
        <v>11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>
        <v>1</v>
      </c>
    </row>
    <row r="459" spans="1:60" s="5" customFormat="1" ht="15">
      <c r="A459" s="4" t="s">
        <v>7</v>
      </c>
      <c r="B459" s="4" t="s">
        <v>86</v>
      </c>
      <c r="C459" s="4" t="s">
        <v>57</v>
      </c>
      <c r="D459" s="4"/>
      <c r="E459" s="4"/>
      <c r="F459" s="4" t="s">
        <v>52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6">
        <v>1.22770186487913E-5</v>
      </c>
    </row>
    <row r="460" spans="1:60" s="8" customFormat="1" ht="15">
      <c r="A460" s="36" t="s">
        <v>7</v>
      </c>
      <c r="B460" s="36" t="s">
        <v>86</v>
      </c>
      <c r="C460" s="36" t="s">
        <v>57</v>
      </c>
      <c r="D460" s="16" t="s">
        <v>128</v>
      </c>
      <c r="E460" s="16" t="s">
        <v>128</v>
      </c>
      <c r="F460" s="7" t="s">
        <v>12</v>
      </c>
      <c r="G460" s="219"/>
      <c r="H460" s="219"/>
      <c r="I460" s="219"/>
      <c r="J460" s="219"/>
      <c r="K460" s="219"/>
      <c r="L460" s="219"/>
      <c r="M460" s="219"/>
      <c r="N460" s="219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19"/>
      <c r="Z460" s="219"/>
      <c r="AA460" s="219"/>
      <c r="AB460" s="219"/>
      <c r="AC460" s="219"/>
      <c r="AD460" s="219"/>
      <c r="AE460" s="219"/>
      <c r="AF460" s="219"/>
      <c r="AG460" s="219"/>
      <c r="AH460" s="219"/>
      <c r="AI460" s="219"/>
      <c r="AJ460" s="219"/>
      <c r="AK460" s="219"/>
      <c r="AL460" s="219"/>
      <c r="AM460" s="219"/>
      <c r="AN460" s="219"/>
      <c r="AO460" s="219"/>
      <c r="AP460" s="219"/>
      <c r="AQ460" s="219"/>
      <c r="AR460" s="219"/>
      <c r="AS460" s="219"/>
      <c r="AT460" s="219"/>
      <c r="AU460" s="219"/>
      <c r="AV460" s="219"/>
      <c r="AW460" s="219"/>
      <c r="AX460" s="219"/>
      <c r="AY460" s="219"/>
      <c r="AZ460" s="219"/>
      <c r="BA460" s="219"/>
      <c r="BB460" s="219"/>
      <c r="BC460" s="219"/>
      <c r="BD460" s="219"/>
      <c r="BE460" s="219"/>
      <c r="BF460" s="219"/>
      <c r="BG460" s="219"/>
      <c r="BH460" s="221">
        <f>1</f>
        <v>1</v>
      </c>
    </row>
    <row r="461" spans="1:60" s="8" customFormat="1" ht="15">
      <c r="A461" s="36" t="s">
        <v>7</v>
      </c>
      <c r="B461" s="36" t="s">
        <v>86</v>
      </c>
      <c r="C461" s="36" t="s">
        <v>57</v>
      </c>
      <c r="D461" s="16" t="s">
        <v>128</v>
      </c>
      <c r="E461" s="16" t="s">
        <v>128</v>
      </c>
      <c r="F461" s="7" t="s">
        <v>13</v>
      </c>
      <c r="G461" s="219"/>
      <c r="H461" s="219"/>
      <c r="I461" s="219"/>
      <c r="J461" s="219"/>
      <c r="K461" s="219"/>
      <c r="L461" s="219"/>
      <c r="M461" s="219"/>
      <c r="N461" s="219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19"/>
      <c r="Z461" s="219"/>
      <c r="AA461" s="219"/>
      <c r="AB461" s="219"/>
      <c r="AC461" s="219"/>
      <c r="AD461" s="219"/>
      <c r="AE461" s="219"/>
      <c r="AF461" s="219"/>
      <c r="AG461" s="219"/>
      <c r="AH461" s="219"/>
      <c r="AI461" s="219"/>
      <c r="AJ461" s="219"/>
      <c r="AK461" s="219"/>
      <c r="AL461" s="219"/>
      <c r="AM461" s="219"/>
      <c r="AN461" s="219"/>
      <c r="AO461" s="219"/>
      <c r="AP461" s="219"/>
      <c r="AQ461" s="219"/>
      <c r="AR461" s="219"/>
      <c r="AS461" s="219"/>
      <c r="AT461" s="219"/>
      <c r="AU461" s="219"/>
      <c r="AV461" s="219"/>
      <c r="AW461" s="219"/>
      <c r="AX461" s="219"/>
      <c r="AY461" s="219"/>
      <c r="AZ461" s="219"/>
      <c r="BA461" s="219"/>
      <c r="BB461" s="219"/>
      <c r="BC461" s="219"/>
      <c r="BD461" s="219"/>
      <c r="BE461" s="219"/>
      <c r="BF461" s="219"/>
      <c r="BG461" s="219"/>
      <c r="BH461" s="221">
        <f>'3. Mecanical drive'!BD$59</f>
        <v>0.18159782383156201</v>
      </c>
    </row>
    <row r="462" spans="1:60" s="8" customFormat="1" ht="15">
      <c r="A462" s="36" t="s">
        <v>7</v>
      </c>
      <c r="B462" s="36" t="s">
        <v>86</v>
      </c>
      <c r="C462" s="36" t="s">
        <v>57</v>
      </c>
      <c r="D462" s="16" t="s">
        <v>128</v>
      </c>
      <c r="E462" s="16" t="s">
        <v>128</v>
      </c>
      <c r="F462" s="7" t="s">
        <v>14</v>
      </c>
      <c r="G462" s="219"/>
      <c r="H462" s="219"/>
      <c r="I462" s="219"/>
      <c r="J462" s="219"/>
      <c r="K462" s="219"/>
      <c r="L462" s="219"/>
      <c r="M462" s="219"/>
      <c r="N462" s="219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19"/>
      <c r="Z462" s="219"/>
      <c r="AA462" s="219"/>
      <c r="AB462" s="219"/>
      <c r="AC462" s="219"/>
      <c r="AD462" s="219"/>
      <c r="AE462" s="219"/>
      <c r="AF462" s="219"/>
      <c r="AG462" s="219"/>
      <c r="AH462" s="219"/>
      <c r="AI462" s="219"/>
      <c r="AJ462" s="219"/>
      <c r="AK462" s="219"/>
      <c r="AL462" s="219"/>
      <c r="AM462" s="219"/>
      <c r="AN462" s="219"/>
      <c r="AO462" s="219"/>
      <c r="AP462" s="219"/>
      <c r="AQ462" s="219"/>
      <c r="AR462" s="219"/>
      <c r="AS462" s="219"/>
      <c r="AT462" s="219"/>
      <c r="AU462" s="219"/>
      <c r="AV462" s="219"/>
      <c r="AW462" s="219"/>
      <c r="AX462" s="219"/>
      <c r="AY462" s="219"/>
      <c r="AZ462" s="219"/>
      <c r="BA462" s="219"/>
      <c r="BB462" s="219"/>
      <c r="BC462" s="219"/>
      <c r="BD462" s="219"/>
      <c r="BE462" s="219"/>
      <c r="BF462" s="219"/>
      <c r="BG462" s="219"/>
      <c r="BH462" s="221">
        <f>'3. Mecanical drive'!BD$67</f>
        <v>1</v>
      </c>
    </row>
    <row r="463" spans="1:60" s="5" customFormat="1" ht="15">
      <c r="A463" s="4" t="s">
        <v>7</v>
      </c>
      <c r="B463" s="4" t="s">
        <v>86</v>
      </c>
      <c r="C463" s="4" t="s">
        <v>19</v>
      </c>
      <c r="D463" s="4"/>
      <c r="E463" s="4"/>
      <c r="F463" s="4" t="s">
        <v>11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>
        <v>28</v>
      </c>
      <c r="BH463" s="4">
        <v>89</v>
      </c>
    </row>
    <row r="464" spans="1:60" s="5" customFormat="1" ht="15">
      <c r="A464" s="4" t="s">
        <v>7</v>
      </c>
      <c r="B464" s="4" t="s">
        <v>86</v>
      </c>
      <c r="C464" s="4" t="s">
        <v>19</v>
      </c>
      <c r="D464" s="4"/>
      <c r="E464" s="4"/>
      <c r="F464" s="4" t="s">
        <v>52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>
        <v>3.3073470351996202E-4</v>
      </c>
      <c r="BH464" s="4">
        <v>1.0926546597424299E-3</v>
      </c>
    </row>
    <row r="465" spans="1:60" s="8" customFormat="1" ht="15">
      <c r="A465" s="36" t="s">
        <v>7</v>
      </c>
      <c r="B465" s="36" t="s">
        <v>86</v>
      </c>
      <c r="C465" s="36" t="s">
        <v>19</v>
      </c>
      <c r="D465" s="16" t="s">
        <v>128</v>
      </c>
      <c r="E465" s="16" t="s">
        <v>128</v>
      </c>
      <c r="F465" s="7" t="s">
        <v>12</v>
      </c>
      <c r="G465" s="219"/>
      <c r="H465" s="219"/>
      <c r="I465" s="219"/>
      <c r="J465" s="219"/>
      <c r="K465" s="219"/>
      <c r="L465" s="219"/>
      <c r="M465" s="219"/>
      <c r="N465" s="219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19"/>
      <c r="Z465" s="219"/>
      <c r="AA465" s="219"/>
      <c r="AB465" s="219"/>
      <c r="AC465" s="219"/>
      <c r="AD465" s="219"/>
      <c r="AE465" s="219"/>
      <c r="AF465" s="219"/>
      <c r="AG465" s="219"/>
      <c r="AH465" s="219"/>
      <c r="AI465" s="219"/>
      <c r="AJ465" s="219"/>
      <c r="AK465" s="219"/>
      <c r="AL465" s="219"/>
      <c r="AM465" s="219"/>
      <c r="AN465" s="219"/>
      <c r="AO465" s="219"/>
      <c r="AP465" s="219"/>
      <c r="AQ465" s="219"/>
      <c r="AR465" s="219"/>
      <c r="AS465" s="219"/>
      <c r="AT465" s="219"/>
      <c r="AU465" s="219"/>
      <c r="AV465" s="219"/>
      <c r="AW465" s="219"/>
      <c r="AX465" s="219"/>
      <c r="AY465" s="219"/>
      <c r="AZ465" s="219"/>
      <c r="BA465" s="219"/>
      <c r="BB465" s="219"/>
      <c r="BC465" s="219"/>
      <c r="BD465" s="219"/>
      <c r="BE465" s="219"/>
      <c r="BF465" s="219"/>
      <c r="BG465" s="221">
        <f>1</f>
        <v>1</v>
      </c>
      <c r="BH465" s="221">
        <f>1</f>
        <v>1</v>
      </c>
    </row>
    <row r="466" spans="1:60" s="8" customFormat="1" ht="15">
      <c r="A466" s="36" t="s">
        <v>7</v>
      </c>
      <c r="B466" s="36" t="s">
        <v>86</v>
      </c>
      <c r="C466" s="36" t="s">
        <v>19</v>
      </c>
      <c r="D466" s="16" t="s">
        <v>128</v>
      </c>
      <c r="E466" s="16" t="s">
        <v>128</v>
      </c>
      <c r="F466" s="7" t="s">
        <v>13</v>
      </c>
      <c r="G466" s="219"/>
      <c r="H466" s="219"/>
      <c r="I466" s="219"/>
      <c r="J466" s="219"/>
      <c r="K466" s="219"/>
      <c r="L466" s="219"/>
      <c r="M466" s="219"/>
      <c r="N466" s="219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19"/>
      <c r="Z466" s="219"/>
      <c r="AA466" s="219"/>
      <c r="AB466" s="219"/>
      <c r="AC466" s="219"/>
      <c r="AD466" s="219"/>
      <c r="AE466" s="219"/>
      <c r="AF466" s="219"/>
      <c r="AG466" s="219"/>
      <c r="AH466" s="219"/>
      <c r="AI466" s="219"/>
      <c r="AJ466" s="219"/>
      <c r="AK466" s="219"/>
      <c r="AL466" s="219"/>
      <c r="AM466" s="219"/>
      <c r="AN466" s="219"/>
      <c r="AO466" s="219"/>
      <c r="AP466" s="219"/>
      <c r="AQ466" s="219"/>
      <c r="AR466" s="219"/>
      <c r="AS466" s="219"/>
      <c r="AT466" s="219"/>
      <c r="AU466" s="219"/>
      <c r="AV466" s="219"/>
      <c r="AW466" s="219"/>
      <c r="AX466" s="219"/>
      <c r="AY466" s="219"/>
      <c r="AZ466" s="219"/>
      <c r="BA466" s="219"/>
      <c r="BB466" s="219"/>
      <c r="BC466" s="219"/>
      <c r="BD466" s="219"/>
      <c r="BE466" s="219"/>
      <c r="BF466" s="219"/>
      <c r="BG466" s="221">
        <f>'3. Mecanical drive'!BC$59</f>
        <v>0.18027222475788099</v>
      </c>
      <c r="BH466" s="221">
        <f>'3. Mecanical drive'!BD$59</f>
        <v>0.18159782383156201</v>
      </c>
    </row>
    <row r="467" spans="1:60" s="8" customFormat="1" ht="15">
      <c r="A467" s="36" t="s">
        <v>7</v>
      </c>
      <c r="B467" s="36" t="s">
        <v>86</v>
      </c>
      <c r="C467" s="36" t="s">
        <v>19</v>
      </c>
      <c r="D467" s="16" t="s">
        <v>128</v>
      </c>
      <c r="E467" s="16" t="s">
        <v>128</v>
      </c>
      <c r="F467" s="7" t="s">
        <v>14</v>
      </c>
      <c r="G467" s="219"/>
      <c r="H467" s="219"/>
      <c r="I467" s="219"/>
      <c r="J467" s="219"/>
      <c r="K467" s="219"/>
      <c r="L467" s="219"/>
      <c r="M467" s="219"/>
      <c r="N467" s="219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19"/>
      <c r="Z467" s="219"/>
      <c r="AA467" s="219"/>
      <c r="AB467" s="219"/>
      <c r="AC467" s="219"/>
      <c r="AD467" s="219"/>
      <c r="AE467" s="219"/>
      <c r="AF467" s="219"/>
      <c r="AG467" s="219"/>
      <c r="AH467" s="219"/>
      <c r="AI467" s="219"/>
      <c r="AJ467" s="219"/>
      <c r="AK467" s="219"/>
      <c r="AL467" s="219"/>
      <c r="AM467" s="219"/>
      <c r="AN467" s="219"/>
      <c r="AO467" s="219"/>
      <c r="AP467" s="219"/>
      <c r="AQ467" s="219"/>
      <c r="AR467" s="219"/>
      <c r="AS467" s="219"/>
      <c r="AT467" s="219"/>
      <c r="AU467" s="219"/>
      <c r="AV467" s="219"/>
      <c r="AW467" s="219"/>
      <c r="AX467" s="219"/>
      <c r="AY467" s="219"/>
      <c r="AZ467" s="219"/>
      <c r="BA467" s="219"/>
      <c r="BB467" s="219"/>
      <c r="BC467" s="219"/>
      <c r="BD467" s="219"/>
      <c r="BE467" s="219"/>
      <c r="BF467" s="219"/>
      <c r="BG467" s="221">
        <f>'3. Mecanical drive'!BC$67</f>
        <v>1</v>
      </c>
      <c r="BH467" s="221">
        <f>'3. Mecanical drive'!BD$67</f>
        <v>1</v>
      </c>
    </row>
    <row r="468" spans="1:60" s="5" customFormat="1" ht="15">
      <c r="A468" s="4" t="s">
        <v>7</v>
      </c>
      <c r="B468" s="4" t="s">
        <v>86</v>
      </c>
      <c r="C468" s="4" t="s">
        <v>56</v>
      </c>
      <c r="D468" s="4"/>
      <c r="E468" s="4"/>
      <c r="F468" s="4" t="s">
        <v>11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>
        <v>11</v>
      </c>
      <c r="BH468" s="4">
        <v>12</v>
      </c>
    </row>
    <row r="469" spans="1:60" s="5" customFormat="1" ht="15">
      <c r="A469" s="4" t="s">
        <v>7</v>
      </c>
      <c r="B469" s="4" t="s">
        <v>86</v>
      </c>
      <c r="C469" s="4" t="s">
        <v>56</v>
      </c>
      <c r="D469" s="4"/>
      <c r="E469" s="4"/>
      <c r="F469" s="4" t="s">
        <v>52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>
        <v>1.2993149066855699E-4</v>
      </c>
      <c r="BH469" s="4">
        <v>1.4732422378549599E-4</v>
      </c>
    </row>
    <row r="470" spans="1:60" s="8" customFormat="1" ht="15">
      <c r="A470" s="36" t="s">
        <v>7</v>
      </c>
      <c r="B470" s="36" t="s">
        <v>86</v>
      </c>
      <c r="C470" s="36" t="s">
        <v>56</v>
      </c>
      <c r="D470" s="16" t="s">
        <v>128</v>
      </c>
      <c r="E470" s="16" t="s">
        <v>128</v>
      </c>
      <c r="F470" s="7" t="s">
        <v>12</v>
      </c>
      <c r="G470" s="219"/>
      <c r="H470" s="219"/>
      <c r="I470" s="219"/>
      <c r="J470" s="219"/>
      <c r="K470" s="219"/>
      <c r="L470" s="219"/>
      <c r="M470" s="219"/>
      <c r="N470" s="219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19"/>
      <c r="Z470" s="219"/>
      <c r="AA470" s="219"/>
      <c r="AB470" s="219"/>
      <c r="AC470" s="219"/>
      <c r="AD470" s="219"/>
      <c r="AE470" s="219"/>
      <c r="AF470" s="219"/>
      <c r="AG470" s="219"/>
      <c r="AH470" s="219"/>
      <c r="AI470" s="219"/>
      <c r="AJ470" s="219"/>
      <c r="AK470" s="219"/>
      <c r="AL470" s="219"/>
      <c r="AM470" s="219"/>
      <c r="AN470" s="219"/>
      <c r="AO470" s="219"/>
      <c r="AP470" s="219"/>
      <c r="AQ470" s="219"/>
      <c r="AR470" s="219"/>
      <c r="AS470" s="219"/>
      <c r="AT470" s="219"/>
      <c r="AU470" s="219"/>
      <c r="AV470" s="219"/>
      <c r="AW470" s="219"/>
      <c r="AX470" s="219"/>
      <c r="AY470" s="219"/>
      <c r="AZ470" s="219"/>
      <c r="BA470" s="219"/>
      <c r="BB470" s="219"/>
      <c r="BC470" s="219"/>
      <c r="BD470" s="219"/>
      <c r="BE470" s="219"/>
      <c r="BF470" s="219"/>
      <c r="BG470" s="221">
        <f>1</f>
        <v>1</v>
      </c>
      <c r="BH470" s="221">
        <f>1</f>
        <v>1</v>
      </c>
    </row>
    <row r="471" spans="1:60" s="8" customFormat="1" ht="15">
      <c r="A471" s="36" t="s">
        <v>7</v>
      </c>
      <c r="B471" s="36" t="s">
        <v>86</v>
      </c>
      <c r="C471" s="36" t="s">
        <v>56</v>
      </c>
      <c r="D471" s="16" t="s">
        <v>128</v>
      </c>
      <c r="E471" s="16" t="s">
        <v>128</v>
      </c>
      <c r="F471" s="7" t="s">
        <v>13</v>
      </c>
      <c r="G471" s="219"/>
      <c r="H471" s="219"/>
      <c r="I471" s="219"/>
      <c r="J471" s="219"/>
      <c r="K471" s="219"/>
      <c r="L471" s="219"/>
      <c r="M471" s="219"/>
      <c r="N471" s="219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19"/>
      <c r="Z471" s="219"/>
      <c r="AA471" s="219"/>
      <c r="AB471" s="219"/>
      <c r="AC471" s="219"/>
      <c r="AD471" s="219"/>
      <c r="AE471" s="219"/>
      <c r="AF471" s="219"/>
      <c r="AG471" s="219"/>
      <c r="AH471" s="219"/>
      <c r="AI471" s="219"/>
      <c r="AJ471" s="219"/>
      <c r="AK471" s="219"/>
      <c r="AL471" s="219"/>
      <c r="AM471" s="219"/>
      <c r="AN471" s="219"/>
      <c r="AO471" s="219"/>
      <c r="AP471" s="219"/>
      <c r="AQ471" s="219"/>
      <c r="AR471" s="219"/>
      <c r="AS471" s="219"/>
      <c r="AT471" s="219"/>
      <c r="AU471" s="219"/>
      <c r="AV471" s="219"/>
      <c r="AW471" s="219"/>
      <c r="AX471" s="219"/>
      <c r="AY471" s="219"/>
      <c r="AZ471" s="219"/>
      <c r="BA471" s="219"/>
      <c r="BB471" s="219"/>
      <c r="BC471" s="219"/>
      <c r="BD471" s="219"/>
      <c r="BE471" s="219"/>
      <c r="BF471" s="219"/>
      <c r="BG471" s="221">
        <f>'3. Mecanical drive'!BC$59</f>
        <v>0.18027222475788099</v>
      </c>
      <c r="BH471" s="221">
        <f>'3. Mecanical drive'!BD$59</f>
        <v>0.18159782383156201</v>
      </c>
    </row>
    <row r="472" spans="1:60" s="8" customFormat="1" ht="15">
      <c r="A472" s="36" t="s">
        <v>7</v>
      </c>
      <c r="B472" s="36" t="s">
        <v>86</v>
      </c>
      <c r="C472" s="36" t="s">
        <v>56</v>
      </c>
      <c r="D472" s="16" t="s">
        <v>128</v>
      </c>
      <c r="E472" s="16" t="s">
        <v>128</v>
      </c>
      <c r="F472" s="7" t="s">
        <v>14</v>
      </c>
      <c r="G472" s="219"/>
      <c r="H472" s="219"/>
      <c r="I472" s="219"/>
      <c r="J472" s="219"/>
      <c r="K472" s="219"/>
      <c r="L472" s="219"/>
      <c r="M472" s="219"/>
      <c r="N472" s="219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19"/>
      <c r="Z472" s="219"/>
      <c r="AA472" s="219"/>
      <c r="AB472" s="219"/>
      <c r="AC472" s="219"/>
      <c r="AD472" s="219"/>
      <c r="AE472" s="219"/>
      <c r="AF472" s="219"/>
      <c r="AG472" s="219"/>
      <c r="AH472" s="219"/>
      <c r="AI472" s="219"/>
      <c r="AJ472" s="219"/>
      <c r="AK472" s="219"/>
      <c r="AL472" s="219"/>
      <c r="AM472" s="219"/>
      <c r="AN472" s="219"/>
      <c r="AO472" s="219"/>
      <c r="AP472" s="219"/>
      <c r="AQ472" s="219"/>
      <c r="AR472" s="219"/>
      <c r="AS472" s="219"/>
      <c r="AT472" s="219"/>
      <c r="AU472" s="219"/>
      <c r="AV472" s="219"/>
      <c r="AW472" s="219"/>
      <c r="AX472" s="219"/>
      <c r="AY472" s="219"/>
      <c r="AZ472" s="219"/>
      <c r="BA472" s="219"/>
      <c r="BB472" s="219"/>
      <c r="BC472" s="219"/>
      <c r="BD472" s="219"/>
      <c r="BE472" s="219"/>
      <c r="BF472" s="219"/>
      <c r="BG472" s="221">
        <f>'3. Mecanical drive'!BC$67</f>
        <v>1</v>
      </c>
      <c r="BH472" s="221">
        <f>'3. Mecanical drive'!BD$67</f>
        <v>1</v>
      </c>
    </row>
    <row r="473" spans="1:60" s="5" customFormat="1" ht="15">
      <c r="A473" s="4" t="s">
        <v>7</v>
      </c>
      <c r="B473" s="4" t="s">
        <v>85</v>
      </c>
      <c r="C473" s="4" t="s">
        <v>58</v>
      </c>
      <c r="D473" s="4"/>
      <c r="E473" s="4"/>
      <c r="F473" s="4" t="s">
        <v>11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>
        <v>2</v>
      </c>
    </row>
    <row r="474" spans="1:60" s="5" customFormat="1" ht="15">
      <c r="A474" s="4" t="s">
        <v>7</v>
      </c>
      <c r="B474" s="4" t="s">
        <v>85</v>
      </c>
      <c r="C474" s="4" t="s">
        <v>58</v>
      </c>
      <c r="D474" s="4"/>
      <c r="E474" s="4"/>
      <c r="F474" s="4" t="s">
        <v>52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6">
        <v>2.4554037297582698E-5</v>
      </c>
    </row>
    <row r="475" spans="1:60" s="8" customFormat="1" ht="15">
      <c r="A475" s="36" t="s">
        <v>7</v>
      </c>
      <c r="B475" s="36" t="s">
        <v>85</v>
      </c>
      <c r="C475" s="36" t="s">
        <v>58</v>
      </c>
      <c r="D475" s="16" t="s">
        <v>99</v>
      </c>
      <c r="E475" s="16" t="s">
        <v>99</v>
      </c>
      <c r="F475" s="7" t="s">
        <v>12</v>
      </c>
      <c r="G475" s="219"/>
      <c r="H475" s="219"/>
      <c r="I475" s="219"/>
      <c r="J475" s="219"/>
      <c r="K475" s="219"/>
      <c r="L475" s="219"/>
      <c r="M475" s="219"/>
      <c r="N475" s="219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19"/>
      <c r="Z475" s="219"/>
      <c r="AA475" s="219"/>
      <c r="AB475" s="219"/>
      <c r="AC475" s="219"/>
      <c r="AD475" s="219"/>
      <c r="AE475" s="219"/>
      <c r="AF475" s="219"/>
      <c r="AG475" s="219"/>
      <c r="AH475" s="219"/>
      <c r="AI475" s="219"/>
      <c r="AJ475" s="219"/>
      <c r="AK475" s="219"/>
      <c r="AL475" s="219"/>
      <c r="AM475" s="219"/>
      <c r="AN475" s="219"/>
      <c r="AO475" s="219"/>
      <c r="AP475" s="219"/>
      <c r="AQ475" s="219"/>
      <c r="AR475" s="219"/>
      <c r="AS475" s="219"/>
      <c r="AT475" s="219"/>
      <c r="AU475" s="219"/>
      <c r="AV475" s="219"/>
      <c r="AW475" s="219"/>
      <c r="AX475" s="219"/>
      <c r="AY475" s="219"/>
      <c r="AZ475" s="219"/>
      <c r="BA475" s="219"/>
      <c r="BB475" s="219"/>
      <c r="BC475" s="219"/>
      <c r="BD475" s="219"/>
      <c r="BE475" s="219"/>
      <c r="BF475" s="219"/>
      <c r="BG475" s="219"/>
      <c r="BH475" s="221">
        <f>1</f>
        <v>1</v>
      </c>
    </row>
    <row r="476" spans="1:60" s="8" customFormat="1" ht="15">
      <c r="A476" s="36" t="s">
        <v>7</v>
      </c>
      <c r="B476" s="36" t="s">
        <v>85</v>
      </c>
      <c r="C476" s="36" t="s">
        <v>58</v>
      </c>
      <c r="D476" s="16" t="s">
        <v>99</v>
      </c>
      <c r="E476" s="16" t="s">
        <v>99</v>
      </c>
      <c r="F476" s="7" t="s">
        <v>13</v>
      </c>
      <c r="G476" s="219"/>
      <c r="H476" s="219"/>
      <c r="I476" s="219"/>
      <c r="J476" s="219"/>
      <c r="K476" s="219"/>
      <c r="L476" s="219"/>
      <c r="M476" s="219"/>
      <c r="N476" s="219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19"/>
      <c r="Z476" s="219"/>
      <c r="AA476" s="219"/>
      <c r="AB476" s="219"/>
      <c r="AC476" s="219"/>
      <c r="AD476" s="219"/>
      <c r="AE476" s="219"/>
      <c r="AF476" s="219"/>
      <c r="AG476" s="219"/>
      <c r="AH476" s="219"/>
      <c r="AI476" s="219"/>
      <c r="AJ476" s="219"/>
      <c r="AK476" s="219"/>
      <c r="AL476" s="219"/>
      <c r="AM476" s="219"/>
      <c r="AN476" s="219"/>
      <c r="AO476" s="219"/>
      <c r="AP476" s="219"/>
      <c r="AQ476" s="219"/>
      <c r="AR476" s="219"/>
      <c r="AS476" s="219"/>
      <c r="AT476" s="219"/>
      <c r="AU476" s="219"/>
      <c r="AV476" s="219"/>
      <c r="AW476" s="219"/>
      <c r="AX476" s="219"/>
      <c r="AY476" s="219"/>
      <c r="AZ476" s="219"/>
      <c r="BA476" s="219"/>
      <c r="BB476" s="219"/>
      <c r="BC476" s="219"/>
      <c r="BD476" s="219"/>
      <c r="BE476" s="219"/>
      <c r="BF476" s="219"/>
      <c r="BG476" s="219"/>
      <c r="BH476" s="221">
        <f>'3. Mecanical drive'!BD$61</f>
        <v>0.29299999999999998</v>
      </c>
    </row>
    <row r="477" spans="1:60" s="8" customFormat="1" ht="15">
      <c r="A477" s="36" t="s">
        <v>7</v>
      </c>
      <c r="B477" s="36" t="s">
        <v>85</v>
      </c>
      <c r="C477" s="36" t="s">
        <v>58</v>
      </c>
      <c r="D477" s="16" t="s">
        <v>99</v>
      </c>
      <c r="E477" s="16" t="s">
        <v>99</v>
      </c>
      <c r="F477" s="7" t="s">
        <v>14</v>
      </c>
      <c r="G477" s="219"/>
      <c r="H477" s="219"/>
      <c r="I477" s="219"/>
      <c r="J477" s="219"/>
      <c r="K477" s="219"/>
      <c r="L477" s="219"/>
      <c r="M477" s="219"/>
      <c r="N477" s="219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19"/>
      <c r="Z477" s="219"/>
      <c r="AA477" s="219"/>
      <c r="AB477" s="219"/>
      <c r="AC477" s="219"/>
      <c r="AD477" s="219"/>
      <c r="AE477" s="219"/>
      <c r="AF477" s="219"/>
      <c r="AG477" s="219"/>
      <c r="AH477" s="219"/>
      <c r="AI477" s="219"/>
      <c r="AJ477" s="219"/>
      <c r="AK477" s="219"/>
      <c r="AL477" s="219"/>
      <c r="AM477" s="219"/>
      <c r="AN477" s="219"/>
      <c r="AO477" s="219"/>
      <c r="AP477" s="219"/>
      <c r="AQ477" s="219"/>
      <c r="AR477" s="219"/>
      <c r="AS477" s="219"/>
      <c r="AT477" s="219"/>
      <c r="AU477" s="219"/>
      <c r="AV477" s="219"/>
      <c r="AW477" s="219"/>
      <c r="AX477" s="219"/>
      <c r="AY477" s="219"/>
      <c r="AZ477" s="219"/>
      <c r="BA477" s="219"/>
      <c r="BB477" s="219"/>
      <c r="BC477" s="219"/>
      <c r="BD477" s="219"/>
      <c r="BE477" s="219"/>
      <c r="BF477" s="219"/>
      <c r="BG477" s="219"/>
      <c r="BH477" s="221">
        <f>'3. Mecanical drive'!BD$67</f>
        <v>1</v>
      </c>
    </row>
    <row r="478" spans="1:60" s="5" customFormat="1" ht="15">
      <c r="A478" s="4" t="s">
        <v>7</v>
      </c>
      <c r="B478" s="4" t="s">
        <v>85</v>
      </c>
      <c r="C478" s="4" t="s">
        <v>34</v>
      </c>
      <c r="D478" s="4"/>
      <c r="E478" s="4"/>
      <c r="F478" s="4" t="s">
        <v>11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>
        <v>10</v>
      </c>
      <c r="AV478" s="4">
        <v>10</v>
      </c>
      <c r="AW478" s="4">
        <v>10</v>
      </c>
      <c r="AX478" s="4">
        <v>10</v>
      </c>
      <c r="AY478" s="4">
        <v>11</v>
      </c>
      <c r="AZ478" s="4">
        <v>8</v>
      </c>
      <c r="BA478" s="4">
        <v>20</v>
      </c>
      <c r="BB478" s="4">
        <v>21</v>
      </c>
      <c r="BC478" s="4">
        <v>10</v>
      </c>
      <c r="BD478" s="4">
        <v>7</v>
      </c>
      <c r="BE478" s="4">
        <v>28</v>
      </c>
      <c r="BF478" s="4">
        <v>15</v>
      </c>
      <c r="BG478" s="4">
        <v>14</v>
      </c>
      <c r="BH478" s="4">
        <v>10</v>
      </c>
    </row>
    <row r="479" spans="1:60" s="5" customFormat="1" ht="15">
      <c r="A479" s="4" t="s">
        <v>7</v>
      </c>
      <c r="B479" s="4" t="s">
        <v>85</v>
      </c>
      <c r="C479" s="4" t="s">
        <v>34</v>
      </c>
      <c r="D479" s="4"/>
      <c r="E479" s="4"/>
      <c r="F479" s="4" t="s">
        <v>52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>
        <v>1.16970008889721E-4</v>
      </c>
      <c r="AV479" s="4">
        <v>1.11614617050249E-4</v>
      </c>
      <c r="AW479" s="4">
        <v>1.09985591887463E-4</v>
      </c>
      <c r="AX479" s="4">
        <v>1.0414605442672801E-4</v>
      </c>
      <c r="AY479" s="4">
        <v>1.10682913576769E-4</v>
      </c>
      <c r="AZ479" s="6">
        <v>7.8388335815630602E-5</v>
      </c>
      <c r="BA479" s="4">
        <v>2.01308505284348E-4</v>
      </c>
      <c r="BB479" s="4">
        <v>2.06404434746712E-4</v>
      </c>
      <c r="BC479" s="4">
        <v>1.0204810547692201E-4</v>
      </c>
      <c r="BD479" s="6">
        <v>7.6978061252543003E-5</v>
      </c>
      <c r="BE479" s="4">
        <v>3.0356252303822699E-4</v>
      </c>
      <c r="BF479" s="4">
        <v>1.68850466027286E-4</v>
      </c>
      <c r="BG479" s="4">
        <v>1.6536735175998101E-4</v>
      </c>
      <c r="BH479" s="4">
        <v>1.2277018648791299E-4</v>
      </c>
    </row>
    <row r="480" spans="1:60" s="8" customFormat="1" ht="15">
      <c r="A480" s="36" t="s">
        <v>7</v>
      </c>
      <c r="B480" s="36" t="s">
        <v>85</v>
      </c>
      <c r="C480" s="36" t="s">
        <v>34</v>
      </c>
      <c r="D480" s="16" t="s">
        <v>113</v>
      </c>
      <c r="E480" s="16" t="s">
        <v>113</v>
      </c>
      <c r="F480" s="7" t="s">
        <v>12</v>
      </c>
      <c r="G480" s="219"/>
      <c r="H480" s="219"/>
      <c r="I480" s="219"/>
      <c r="J480" s="219"/>
      <c r="K480" s="219"/>
      <c r="L480" s="219"/>
      <c r="M480" s="219"/>
      <c r="N480" s="219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19"/>
      <c r="Z480" s="219"/>
      <c r="AA480" s="219"/>
      <c r="AB480" s="219"/>
      <c r="AC480" s="219"/>
      <c r="AD480" s="219"/>
      <c r="AE480" s="219"/>
      <c r="AF480" s="219"/>
      <c r="AG480" s="219"/>
      <c r="AH480" s="219"/>
      <c r="AI480" s="219"/>
      <c r="AJ480" s="219"/>
      <c r="AK480" s="219"/>
      <c r="AL480" s="219"/>
      <c r="AM480" s="219"/>
      <c r="AN480" s="219"/>
      <c r="AO480" s="219"/>
      <c r="AP480" s="219"/>
      <c r="AQ480" s="219"/>
      <c r="AR480" s="219"/>
      <c r="AS480" s="219"/>
      <c r="AT480" s="219"/>
      <c r="AU480" s="221">
        <v>1</v>
      </c>
      <c r="AV480" s="221">
        <v>1</v>
      </c>
      <c r="AW480" s="221">
        <v>1</v>
      </c>
      <c r="AX480" s="221">
        <v>1</v>
      </c>
      <c r="AY480" s="221">
        <v>1</v>
      </c>
      <c r="AZ480" s="221">
        <v>1</v>
      </c>
      <c r="BA480" s="221">
        <v>1</v>
      </c>
      <c r="BB480" s="221">
        <v>1</v>
      </c>
      <c r="BC480" s="221">
        <v>1</v>
      </c>
      <c r="BD480" s="221">
        <v>1</v>
      </c>
      <c r="BE480" s="221">
        <v>1</v>
      </c>
      <c r="BF480" s="221">
        <v>1</v>
      </c>
      <c r="BG480" s="221">
        <v>1</v>
      </c>
      <c r="BH480" s="221">
        <v>1</v>
      </c>
    </row>
    <row r="481" spans="1:60" s="8" customFormat="1" ht="15">
      <c r="A481" s="36" t="s">
        <v>7</v>
      </c>
      <c r="B481" s="36" t="s">
        <v>85</v>
      </c>
      <c r="C481" s="36" t="s">
        <v>34</v>
      </c>
      <c r="D481" s="16" t="s">
        <v>113</v>
      </c>
      <c r="E481" s="16" t="s">
        <v>113</v>
      </c>
      <c r="F481" s="7" t="s">
        <v>13</v>
      </c>
      <c r="G481" s="219"/>
      <c r="H481" s="219"/>
      <c r="I481" s="219"/>
      <c r="J481" s="219"/>
      <c r="K481" s="219"/>
      <c r="L481" s="219"/>
      <c r="M481" s="219"/>
      <c r="N481" s="219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19"/>
      <c r="Z481" s="219"/>
      <c r="AA481" s="219"/>
      <c r="AB481" s="219"/>
      <c r="AC481" s="219"/>
      <c r="AD481" s="219"/>
      <c r="AE481" s="219"/>
      <c r="AF481" s="219"/>
      <c r="AG481" s="219"/>
      <c r="AH481" s="219"/>
      <c r="AI481" s="219"/>
      <c r="AJ481" s="219"/>
      <c r="AK481" s="219"/>
      <c r="AL481" s="219"/>
      <c r="AM481" s="219"/>
      <c r="AN481" s="219"/>
      <c r="AO481" s="219"/>
      <c r="AP481" s="219"/>
      <c r="AQ481" s="219"/>
      <c r="AR481" s="219"/>
      <c r="AS481" s="219"/>
      <c r="AT481" s="219"/>
      <c r="AU481" s="221">
        <f>'2.a-LTH-MTH1'!AQ$59</f>
        <v>0.92287433396642304</v>
      </c>
      <c r="AV481" s="221">
        <f>'2.a-LTH-MTH1'!AR$59</f>
        <v>0.923807309958384</v>
      </c>
      <c r="AW481" s="221">
        <f>'2.a-LTH-MTH1'!AS$59</f>
        <v>0.92470819662946002</v>
      </c>
      <c r="AX481" s="221">
        <f>'2.a-LTH-MTH1'!AT$59</f>
        <v>0.92557809767848598</v>
      </c>
      <c r="AY481" s="221">
        <f>'2.a-LTH-MTH1'!AU$59</f>
        <v>0.92641807884303196</v>
      </c>
      <c r="AZ481" s="221">
        <f>'2.a-LTH-MTH1'!AV$59</f>
        <v>0.92722916920507303</v>
      </c>
      <c r="BA481" s="221">
        <f>'2.a-LTH-MTH1'!AW$59</f>
        <v>0.92801236245173402</v>
      </c>
      <c r="BB481" s="221">
        <f>'2.a-LTH-MTH1'!AX$59</f>
        <v>0.92876861809268596</v>
      </c>
      <c r="BC481" s="221">
        <f>'2.a-LTH-MTH1'!AY$59</f>
        <v>0.92949886263566495</v>
      </c>
      <c r="BD481" s="221">
        <f>'2.a-LTH-MTH1'!AZ$59</f>
        <v>0.93020399072155802</v>
      </c>
      <c r="BE481" s="221">
        <f>'2.a-LTH-MTH1'!BA$59</f>
        <v>0.93088486622045097</v>
      </c>
      <c r="BF481" s="221">
        <f>'2.a-LTH-MTH1'!BB$59</f>
        <v>0.93154232328997999</v>
      </c>
      <c r="BG481" s="221">
        <f>'2.a-LTH-MTH1'!BC$59</f>
        <v>0.93217716739727297</v>
      </c>
      <c r="BH481" s="221">
        <f>'2.a-LTH-MTH1'!BD$59</f>
        <v>0.932790176305755</v>
      </c>
    </row>
    <row r="482" spans="1:60" s="8" customFormat="1" ht="15">
      <c r="A482" s="36" t="s">
        <v>7</v>
      </c>
      <c r="B482" s="36" t="s">
        <v>85</v>
      </c>
      <c r="C482" s="36" t="s">
        <v>34</v>
      </c>
      <c r="D482" s="16" t="s">
        <v>113</v>
      </c>
      <c r="E482" s="16" t="s">
        <v>113</v>
      </c>
      <c r="F482" s="7" t="s">
        <v>14</v>
      </c>
      <c r="G482" s="219"/>
      <c r="H482" s="219"/>
      <c r="I482" s="219"/>
      <c r="J482" s="219"/>
      <c r="K482" s="219"/>
      <c r="L482" s="219"/>
      <c r="M482" s="219"/>
      <c r="N482" s="219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19"/>
      <c r="Z482" s="219"/>
      <c r="AA482" s="219"/>
      <c r="AB482" s="219"/>
      <c r="AC482" s="219"/>
      <c r="AD482" s="219"/>
      <c r="AE482" s="219"/>
      <c r="AF482" s="219"/>
      <c r="AG482" s="219"/>
      <c r="AH482" s="219"/>
      <c r="AI482" s="219"/>
      <c r="AJ482" s="219"/>
      <c r="AK482" s="219"/>
      <c r="AL482" s="219"/>
      <c r="AM482" s="219"/>
      <c r="AN482" s="219"/>
      <c r="AO482" s="219"/>
      <c r="AP482" s="219"/>
      <c r="AQ482" s="219"/>
      <c r="AR482" s="219"/>
      <c r="AS482" s="219"/>
      <c r="AT482" s="219"/>
      <c r="AU482" s="221">
        <f>'2.a-LTH-MTH1'!AQ$60</f>
        <v>0.22800205883416388</v>
      </c>
      <c r="AV482" s="221">
        <f>'2.a-LTH-MTH1'!AR$60</f>
        <v>0.22800205883416391</v>
      </c>
      <c r="AW482" s="221">
        <f>'2.a-LTH-MTH1'!AS$60</f>
        <v>0.22800205883416391</v>
      </c>
      <c r="AX482" s="221">
        <f>'2.a-LTH-MTH1'!AT$60</f>
        <v>0.22800205883416391</v>
      </c>
      <c r="AY482" s="221">
        <f>'2.a-LTH-MTH1'!AU$60</f>
        <v>0.22800205883416391</v>
      </c>
      <c r="AZ482" s="221">
        <f>'2.a-LTH-MTH1'!AV$60</f>
        <v>0.22800205883416391</v>
      </c>
      <c r="BA482" s="221">
        <f>'2.a-LTH-MTH1'!AW$60</f>
        <v>0.22800205883416391</v>
      </c>
      <c r="BB482" s="221">
        <f>'2.a-LTH-MTH1'!AX$60</f>
        <v>0.22800205883416391</v>
      </c>
      <c r="BC482" s="221">
        <f>'2.a-LTH-MTH1'!AY$60</f>
        <v>0.22800205883416391</v>
      </c>
      <c r="BD482" s="221">
        <f>'2.a-LTH-MTH1'!AZ$60</f>
        <v>0.22800205883416391</v>
      </c>
      <c r="BE482" s="221">
        <f>'2.a-LTH-MTH1'!BA$60</f>
        <v>0.22800205883416391</v>
      </c>
      <c r="BF482" s="221">
        <f>'2.a-LTH-MTH1'!BB$60</f>
        <v>0.22800205883416391</v>
      </c>
      <c r="BG482" s="221">
        <f>'2.a-LTH-MTH1'!BC$60</f>
        <v>0.22800205883416391</v>
      </c>
      <c r="BH482" s="221">
        <f>'2.a-LTH-MTH1'!BD$60</f>
        <v>0.22800205883416391</v>
      </c>
    </row>
    <row r="483" spans="1:60" s="5" customFormat="1" ht="15">
      <c r="A483" s="4" t="s">
        <v>7</v>
      </c>
      <c r="B483" s="4" t="s">
        <v>85</v>
      </c>
      <c r="C483" s="4" t="s">
        <v>27</v>
      </c>
      <c r="D483" s="4"/>
      <c r="E483" s="4"/>
      <c r="F483" s="4" t="s">
        <v>11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>
        <v>16</v>
      </c>
      <c r="V483" s="4">
        <v>30</v>
      </c>
      <c r="W483" s="4">
        <v>30</v>
      </c>
      <c r="X483" s="4">
        <v>29</v>
      </c>
      <c r="Y483" s="4">
        <v>27</v>
      </c>
      <c r="Z483" s="4">
        <v>18</v>
      </c>
      <c r="AA483" s="4">
        <v>20</v>
      </c>
      <c r="AB483" s="4">
        <v>20</v>
      </c>
      <c r="AC483" s="4">
        <v>32</v>
      </c>
      <c r="AD483" s="4">
        <v>25</v>
      </c>
      <c r="AE483" s="4">
        <v>21</v>
      </c>
      <c r="AF483" s="4">
        <v>20</v>
      </c>
      <c r="AG483" s="4">
        <v>19</v>
      </c>
      <c r="AH483" s="4">
        <v>19</v>
      </c>
      <c r="AI483" s="4">
        <v>20</v>
      </c>
      <c r="AJ483" s="4">
        <v>20</v>
      </c>
      <c r="AK483" s="4">
        <v>24</v>
      </c>
      <c r="AL483" s="4">
        <v>20</v>
      </c>
      <c r="AM483" s="4">
        <v>20</v>
      </c>
      <c r="AN483" s="4">
        <v>20</v>
      </c>
      <c r="AO483" s="4">
        <v>24</v>
      </c>
      <c r="AP483" s="4">
        <v>24</v>
      </c>
      <c r="AQ483" s="4">
        <v>20</v>
      </c>
      <c r="AR483" s="4">
        <v>14</v>
      </c>
      <c r="AS483" s="4">
        <v>14</v>
      </c>
      <c r="AT483" s="4">
        <v>5</v>
      </c>
      <c r="AU483" s="4">
        <v>3</v>
      </c>
      <c r="AV483" s="4">
        <v>4</v>
      </c>
      <c r="AW483" s="4">
        <v>3</v>
      </c>
      <c r="AX483" s="4">
        <v>17</v>
      </c>
      <c r="AY483" s="4">
        <v>27</v>
      </c>
      <c r="AZ483" s="4">
        <v>20</v>
      </c>
      <c r="BA483" s="4">
        <v>16</v>
      </c>
      <c r="BB483" s="4">
        <v>32</v>
      </c>
      <c r="BC483" s="4">
        <v>37</v>
      </c>
      <c r="BD483" s="4">
        <v>24</v>
      </c>
      <c r="BE483" s="4">
        <v>24</v>
      </c>
      <c r="BF483" s="4">
        <v>19</v>
      </c>
      <c r="BG483" s="4">
        <v>13</v>
      </c>
      <c r="BH483" s="4">
        <v>15</v>
      </c>
    </row>
    <row r="484" spans="1:60" s="5" customFormat="1" ht="15">
      <c r="A484" s="4" t="s">
        <v>7</v>
      </c>
      <c r="B484" s="4" t="s">
        <v>85</v>
      </c>
      <c r="C484" s="4" t="s">
        <v>27</v>
      </c>
      <c r="D484" s="4"/>
      <c r="E484" s="4"/>
      <c r="F484" s="4" t="s">
        <v>52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>
        <v>3.9953055160186801E-4</v>
      </c>
      <c r="V484" s="4">
        <v>7.4652864181555805E-4</v>
      </c>
      <c r="W484" s="4">
        <v>6.9181809796144296E-4</v>
      </c>
      <c r="X484" s="4">
        <v>6.4817505196575805E-4</v>
      </c>
      <c r="Y484" s="4">
        <v>5.8312815861085896E-4</v>
      </c>
      <c r="Z484" s="4">
        <v>3.6556388228842999E-4</v>
      </c>
      <c r="AA484" s="4">
        <v>4.1567078873532199E-4</v>
      </c>
      <c r="AB484" s="4">
        <v>4.3163914967087502E-4</v>
      </c>
      <c r="AC484" s="4">
        <v>7.0663575135254501E-4</v>
      </c>
      <c r="AD484" s="4">
        <v>5.3778475702884697E-4</v>
      </c>
      <c r="AE484" s="4">
        <v>4.4848795489492601E-4</v>
      </c>
      <c r="AF484" s="4">
        <v>4.2150519505152899E-4</v>
      </c>
      <c r="AG484" s="4">
        <v>3.99554181649948E-4</v>
      </c>
      <c r="AH484" s="4">
        <v>3.8684719535783403E-4</v>
      </c>
      <c r="AI484" s="4">
        <v>3.6774846005332399E-4</v>
      </c>
      <c r="AJ484" s="4">
        <v>3.4248334674726402E-4</v>
      </c>
      <c r="AK484" s="4">
        <v>3.9596119580281099E-4</v>
      </c>
      <c r="AL484" s="4">
        <v>3.1674136483854099E-4</v>
      </c>
      <c r="AM484" s="4">
        <v>3.1322433126605302E-4</v>
      </c>
      <c r="AN484" s="4">
        <v>3.2083159549552398E-4</v>
      </c>
      <c r="AO484" s="4">
        <v>3.65224537001811E-4</v>
      </c>
      <c r="AP484" s="4">
        <v>3.4849276877504801E-4</v>
      </c>
      <c r="AQ484" s="4">
        <v>2.8862111263438898E-4</v>
      </c>
      <c r="AR484" s="4">
        <v>1.9119414399650401E-4</v>
      </c>
      <c r="AS484" s="4">
        <v>1.7973835231284701E-4</v>
      </c>
      <c r="AT484" s="6">
        <v>6.2436003096825798E-5</v>
      </c>
      <c r="AU484" s="6">
        <v>3.5091002666916201E-5</v>
      </c>
      <c r="AV484" s="6">
        <v>4.4645846820099601E-5</v>
      </c>
      <c r="AW484" s="6">
        <v>3.2995677566238798E-5</v>
      </c>
      <c r="AX484" s="4">
        <v>1.77048292525438E-4</v>
      </c>
      <c r="AY484" s="4">
        <v>2.7167624241570501E-4</v>
      </c>
      <c r="AZ484" s="4">
        <v>1.9597083953907699E-4</v>
      </c>
      <c r="BA484" s="4">
        <v>1.6104680422747899E-4</v>
      </c>
      <c r="BB484" s="4">
        <v>3.1452104342356201E-4</v>
      </c>
      <c r="BC484" s="4">
        <v>3.7757799026461101E-4</v>
      </c>
      <c r="BD484" s="4">
        <v>2.6392478143729E-4</v>
      </c>
      <c r="BE484" s="4">
        <v>2.6019644831848002E-4</v>
      </c>
      <c r="BF484" s="4">
        <v>2.13877256967896E-4</v>
      </c>
      <c r="BG484" s="4">
        <v>1.5355539806284E-4</v>
      </c>
      <c r="BH484" s="4">
        <v>1.8415527973186999E-4</v>
      </c>
    </row>
    <row r="485" spans="1:60" s="8" customFormat="1" ht="15">
      <c r="A485" s="36" t="s">
        <v>7</v>
      </c>
      <c r="B485" s="36" t="s">
        <v>85</v>
      </c>
      <c r="C485" s="36" t="s">
        <v>27</v>
      </c>
      <c r="D485" s="7" t="s">
        <v>113</v>
      </c>
      <c r="E485" s="7" t="s">
        <v>113</v>
      </c>
      <c r="F485" s="7" t="s">
        <v>12</v>
      </c>
      <c r="G485" s="219"/>
      <c r="H485" s="219"/>
      <c r="I485" s="219"/>
      <c r="J485" s="219"/>
      <c r="K485" s="219"/>
      <c r="L485" s="219"/>
      <c r="M485" s="219"/>
      <c r="N485" s="219"/>
      <c r="O485" s="219"/>
      <c r="P485" s="219"/>
      <c r="Q485" s="219"/>
      <c r="R485" s="219"/>
      <c r="S485" s="219"/>
      <c r="T485" s="219"/>
      <c r="U485" s="221">
        <v>1</v>
      </c>
      <c r="V485" s="221">
        <v>1</v>
      </c>
      <c r="W485" s="221">
        <v>1</v>
      </c>
      <c r="X485" s="221">
        <v>1</v>
      </c>
      <c r="Y485" s="221">
        <v>1</v>
      </c>
      <c r="Z485" s="221">
        <v>1</v>
      </c>
      <c r="AA485" s="221">
        <v>1</v>
      </c>
      <c r="AB485" s="221">
        <v>1</v>
      </c>
      <c r="AC485" s="221">
        <v>1</v>
      </c>
      <c r="AD485" s="221">
        <v>1</v>
      </c>
      <c r="AE485" s="221">
        <v>1</v>
      </c>
      <c r="AF485" s="221">
        <v>1</v>
      </c>
      <c r="AG485" s="221">
        <v>1</v>
      </c>
      <c r="AH485" s="221">
        <v>1</v>
      </c>
      <c r="AI485" s="221">
        <v>1</v>
      </c>
      <c r="AJ485" s="221">
        <v>1</v>
      </c>
      <c r="AK485" s="221">
        <v>1</v>
      </c>
      <c r="AL485" s="221">
        <v>1</v>
      </c>
      <c r="AM485" s="221">
        <v>1</v>
      </c>
      <c r="AN485" s="221">
        <v>1</v>
      </c>
      <c r="AO485" s="221">
        <v>1</v>
      </c>
      <c r="AP485" s="221">
        <v>1</v>
      </c>
      <c r="AQ485" s="221">
        <v>1</v>
      </c>
      <c r="AR485" s="221">
        <v>1</v>
      </c>
      <c r="AS485" s="221">
        <v>1</v>
      </c>
      <c r="AT485" s="221">
        <v>1</v>
      </c>
      <c r="AU485" s="221">
        <v>1</v>
      </c>
      <c r="AV485" s="221">
        <v>1</v>
      </c>
      <c r="AW485" s="221">
        <v>1</v>
      </c>
      <c r="AX485" s="221">
        <v>1</v>
      </c>
      <c r="AY485" s="221">
        <v>1</v>
      </c>
      <c r="AZ485" s="221">
        <v>1</v>
      </c>
      <c r="BA485" s="221">
        <v>1</v>
      </c>
      <c r="BB485" s="221">
        <v>1</v>
      </c>
      <c r="BC485" s="221">
        <v>1</v>
      </c>
      <c r="BD485" s="221">
        <v>1</v>
      </c>
      <c r="BE485" s="221">
        <v>1</v>
      </c>
      <c r="BF485" s="221">
        <v>1</v>
      </c>
      <c r="BG485" s="221">
        <v>1</v>
      </c>
      <c r="BH485" s="221">
        <v>1</v>
      </c>
    </row>
    <row r="486" spans="1:60" s="8" customFormat="1" ht="15">
      <c r="A486" s="36" t="s">
        <v>7</v>
      </c>
      <c r="B486" s="36" t="s">
        <v>85</v>
      </c>
      <c r="C486" s="36" t="s">
        <v>27</v>
      </c>
      <c r="D486" s="7" t="s">
        <v>113</v>
      </c>
      <c r="E486" s="7" t="s">
        <v>113</v>
      </c>
      <c r="F486" s="7" t="s">
        <v>13</v>
      </c>
      <c r="G486" s="219"/>
      <c r="H486" s="219"/>
      <c r="I486" s="219"/>
      <c r="J486" s="219"/>
      <c r="K486" s="219"/>
      <c r="L486" s="219"/>
      <c r="M486" s="219"/>
      <c r="N486" s="219"/>
      <c r="O486" s="219"/>
      <c r="P486" s="219"/>
      <c r="Q486" s="219"/>
      <c r="R486" s="219"/>
      <c r="S486" s="219"/>
      <c r="T486" s="219"/>
      <c r="U486" s="221">
        <f>'2.a-LTH-MTH1'!Q$59</f>
        <v>0.88261109663971404</v>
      </c>
      <c r="V486" s="221">
        <f>'2.a-LTH-MTH1'!R$59</f>
        <v>0.88492890991965001</v>
      </c>
      <c r="W486" s="221">
        <f>'2.a-LTH-MTH1'!S$59</f>
        <v>0.88716700297662998</v>
      </c>
      <c r="X486" s="221">
        <f>'2.a-LTH-MTH1'!T$59</f>
        <v>0.88932811775453902</v>
      </c>
      <c r="Y486" s="221">
        <f>'2.a-LTH-MTH1'!U$59</f>
        <v>0.891414901889241</v>
      </c>
      <c r="Z486" s="221">
        <f>'2.a-LTH-MTH1'!V$59</f>
        <v>0.89342991195227095</v>
      </c>
      <c r="AA486" s="221">
        <f>'2.a-LTH-MTH1'!W$59</f>
        <v>0.89537561658294496</v>
      </c>
      <c r="AB486" s="221">
        <f>'2.a-LTH-MTH1'!X$59</f>
        <v>0.89725439951276198</v>
      </c>
      <c r="AC486" s="221">
        <f>'2.a-LTH-MTH1'!Y$59</f>
        <v>0.89906856248576505</v>
      </c>
      <c r="AD486" s="221">
        <f>'2.a-LTH-MTH1'!Z$59</f>
        <v>0.90082032807847101</v>
      </c>
      <c r="AE486" s="221">
        <f>'2.a-LTH-MTH1'!AA$59</f>
        <v>0.90251184242280102</v>
      </c>
      <c r="AF486" s="221">
        <f>'2.a-LTH-MTH1'!AB$59</f>
        <v>0.90414517783536397</v>
      </c>
      <c r="AG486" s="221">
        <f>'2.a-LTH-MTH1'!AC$59</f>
        <v>0.90572233535629998</v>
      </c>
      <c r="AH486" s="221">
        <f>'2.a-LTH-MTH1'!AD$59</f>
        <v>0.90724524720080701</v>
      </c>
      <c r="AI486" s="221">
        <f>'2.a-LTH-MTH1'!AE$59</f>
        <v>0.90871577912634605</v>
      </c>
      <c r="AJ486" s="221">
        <f>'2.a-LTH-MTH1'!AF$59</f>
        <v>0.91013573271842596</v>
      </c>
      <c r="AK486" s="221">
        <f>'2.a-LTH-MTH1'!AG$59</f>
        <v>0.91150684759777301</v>
      </c>
      <c r="AL486" s="221">
        <f>'2.a-LTH-MTH1'!AH$59</f>
        <v>0.91283080355158197</v>
      </c>
      <c r="AM486" s="221">
        <f>'2.a-LTH-MTH1'!AI$59</f>
        <v>0.91410922259146599</v>
      </c>
      <c r="AN486" s="221">
        <f>'2.a-LTH-MTH1'!AJ$59</f>
        <v>0.91534367094062496</v>
      </c>
      <c r="AO486" s="221">
        <f>'2.a-LTH-MTH1'!AK$59</f>
        <v>0.91653566095266203</v>
      </c>
      <c r="AP486" s="221">
        <f>'2.a-LTH-MTH1'!AL$59</f>
        <v>0.91768665296441099</v>
      </c>
      <c r="AQ486" s="221">
        <f>'2.a-LTH-MTH1'!AM$59</f>
        <v>0.91879805708502504</v>
      </c>
      <c r="AR486" s="221">
        <f>'2.a-LTH-MTH1'!AN$59</f>
        <v>0.91987123492354095</v>
      </c>
      <c r="AS486" s="221">
        <f>'2.a-LTH-MTH1'!AO$59</f>
        <v>0.92090750125701903</v>
      </c>
      <c r="AT486" s="221">
        <f>'2.a-LTH-MTH1'!AP$59</f>
        <v>0.92190812564131097</v>
      </c>
      <c r="AU486" s="221">
        <f>'2.a-LTH-MTH1'!AQ$59</f>
        <v>0.92287433396642304</v>
      </c>
      <c r="AV486" s="221">
        <f>'2.a-LTH-MTH1'!AR$59</f>
        <v>0.923807309958384</v>
      </c>
      <c r="AW486" s="221">
        <f>'2.a-LTH-MTH1'!AS$59</f>
        <v>0.92470819662946002</v>
      </c>
      <c r="AX486" s="221">
        <f>'2.a-LTH-MTH1'!AT$59</f>
        <v>0.92557809767848598</v>
      </c>
      <c r="AY486" s="221">
        <f>'2.a-LTH-MTH1'!AU$59</f>
        <v>0.92641807884303196</v>
      </c>
      <c r="AZ486" s="221">
        <f>'2.a-LTH-MTH1'!AV$59</f>
        <v>0.92722916920507303</v>
      </c>
      <c r="BA486" s="221">
        <f>'2.a-LTH-MTH1'!AW$59</f>
        <v>0.92801236245173402</v>
      </c>
      <c r="BB486" s="221">
        <f>'2.a-LTH-MTH1'!AX$59</f>
        <v>0.92876861809268596</v>
      </c>
      <c r="BC486" s="221">
        <f>'2.a-LTH-MTH1'!AY$59</f>
        <v>0.92949886263566495</v>
      </c>
      <c r="BD486" s="221">
        <f>'2.a-LTH-MTH1'!AZ$59</f>
        <v>0.93020399072155802</v>
      </c>
      <c r="BE486" s="221">
        <f>'2.a-LTH-MTH1'!BA$59</f>
        <v>0.93088486622045097</v>
      </c>
      <c r="BF486" s="221">
        <f>'2.a-LTH-MTH1'!BB$59</f>
        <v>0.93154232328997999</v>
      </c>
      <c r="BG486" s="221">
        <f>'2.a-LTH-MTH1'!BC$59</f>
        <v>0.93217716739727297</v>
      </c>
      <c r="BH486" s="221">
        <f>'2.a-LTH-MTH1'!BD$59</f>
        <v>0.932790176305755</v>
      </c>
    </row>
    <row r="487" spans="1:60" s="8" customFormat="1" ht="15">
      <c r="A487" s="36" t="s">
        <v>7</v>
      </c>
      <c r="B487" s="36" t="s">
        <v>85</v>
      </c>
      <c r="C487" s="36" t="s">
        <v>27</v>
      </c>
      <c r="D487" s="7" t="s">
        <v>113</v>
      </c>
      <c r="E487" s="7" t="s">
        <v>113</v>
      </c>
      <c r="F487" s="7" t="s">
        <v>14</v>
      </c>
      <c r="G487" s="219"/>
      <c r="H487" s="219"/>
      <c r="I487" s="219"/>
      <c r="J487" s="219"/>
      <c r="K487" s="219"/>
      <c r="L487" s="219"/>
      <c r="M487" s="219"/>
      <c r="N487" s="219"/>
      <c r="O487" s="219"/>
      <c r="P487" s="219"/>
      <c r="Q487" s="219"/>
      <c r="R487" s="219"/>
      <c r="S487" s="219"/>
      <c r="T487" s="219"/>
      <c r="U487" s="221">
        <f>'2.a-LTH-MTH1'!Q$60</f>
        <v>0.22800205883416391</v>
      </c>
      <c r="V487" s="221">
        <f>'2.a-LTH-MTH1'!R$60</f>
        <v>0.22800205883416391</v>
      </c>
      <c r="W487" s="221">
        <f>'2.a-LTH-MTH1'!S$60</f>
        <v>0.22800205883416391</v>
      </c>
      <c r="X487" s="221">
        <f>'2.a-LTH-MTH1'!T$60</f>
        <v>0.22800205883416391</v>
      </c>
      <c r="Y487" s="221">
        <f>'2.a-LTH-MTH1'!U$60</f>
        <v>0.22800205883416391</v>
      </c>
      <c r="Z487" s="221">
        <f>'2.a-LTH-MTH1'!V$60</f>
        <v>0.22800205883416391</v>
      </c>
      <c r="AA487" s="221">
        <f>'2.a-LTH-MTH1'!W$60</f>
        <v>0.22800205883416394</v>
      </c>
      <c r="AB487" s="221">
        <f>'2.a-LTH-MTH1'!X$60</f>
        <v>0.22800205883416391</v>
      </c>
      <c r="AC487" s="221">
        <f>'2.a-LTH-MTH1'!Y$60</f>
        <v>0.22800205883416391</v>
      </c>
      <c r="AD487" s="221">
        <f>'2.a-LTH-MTH1'!Z$60</f>
        <v>0.22800205883416391</v>
      </c>
      <c r="AE487" s="221">
        <f>'2.a-LTH-MTH1'!AA$60</f>
        <v>0.22800205883416391</v>
      </c>
      <c r="AF487" s="221">
        <f>'2.a-LTH-MTH1'!AB$60</f>
        <v>0.22800205883416391</v>
      </c>
      <c r="AG487" s="221">
        <f>'2.a-LTH-MTH1'!AC$60</f>
        <v>0.22800205883416391</v>
      </c>
      <c r="AH487" s="221">
        <f>'2.a-LTH-MTH1'!AD$60</f>
        <v>0.22800205883416391</v>
      </c>
      <c r="AI487" s="221">
        <f>'2.a-LTH-MTH1'!AE$60</f>
        <v>0.22800205883416391</v>
      </c>
      <c r="AJ487" s="221">
        <f>'2.a-LTH-MTH1'!AF$60</f>
        <v>0.22800205883416391</v>
      </c>
      <c r="AK487" s="221">
        <f>'2.a-LTH-MTH1'!AG$60</f>
        <v>0.22800205883416391</v>
      </c>
      <c r="AL487" s="221">
        <f>'2.a-LTH-MTH1'!AH$60</f>
        <v>0.22800205883416391</v>
      </c>
      <c r="AM487" s="221">
        <f>'2.a-LTH-MTH1'!AI$60</f>
        <v>0.22800205883416391</v>
      </c>
      <c r="AN487" s="221">
        <f>'2.a-LTH-MTH1'!AJ$60</f>
        <v>0.22800205883416391</v>
      </c>
      <c r="AO487" s="221">
        <f>'2.a-LTH-MTH1'!AK$60</f>
        <v>0.22800205883416391</v>
      </c>
      <c r="AP487" s="221">
        <f>'2.a-LTH-MTH1'!AL$60</f>
        <v>0.22800205883416391</v>
      </c>
      <c r="AQ487" s="221">
        <f>'2.a-LTH-MTH1'!AM$60</f>
        <v>0.22800205883416391</v>
      </c>
      <c r="AR487" s="221">
        <f>'2.a-LTH-MTH1'!AN$60</f>
        <v>0.22800205883416391</v>
      </c>
      <c r="AS487" s="221">
        <f>'2.a-LTH-MTH1'!AO$60</f>
        <v>0.22800205883416391</v>
      </c>
      <c r="AT487" s="221">
        <f>'2.a-LTH-MTH1'!AP$60</f>
        <v>0.22800205883416391</v>
      </c>
      <c r="AU487" s="221">
        <f>'2.a-LTH-MTH1'!AQ$60</f>
        <v>0.22800205883416388</v>
      </c>
      <c r="AV487" s="221">
        <f>'2.a-LTH-MTH1'!AR$60</f>
        <v>0.22800205883416391</v>
      </c>
      <c r="AW487" s="221">
        <f>'2.a-LTH-MTH1'!AS$60</f>
        <v>0.22800205883416391</v>
      </c>
      <c r="AX487" s="221">
        <f>'2.a-LTH-MTH1'!AT$60</f>
        <v>0.22800205883416391</v>
      </c>
      <c r="AY487" s="221">
        <f>'2.a-LTH-MTH1'!AU$60</f>
        <v>0.22800205883416391</v>
      </c>
      <c r="AZ487" s="221">
        <f>'2.a-LTH-MTH1'!AV$60</f>
        <v>0.22800205883416391</v>
      </c>
      <c r="BA487" s="221">
        <f>'2.a-LTH-MTH1'!AW$60</f>
        <v>0.22800205883416391</v>
      </c>
      <c r="BB487" s="221">
        <f>'2.a-LTH-MTH1'!AX$60</f>
        <v>0.22800205883416391</v>
      </c>
      <c r="BC487" s="221">
        <f>'2.a-LTH-MTH1'!AY$60</f>
        <v>0.22800205883416391</v>
      </c>
      <c r="BD487" s="221">
        <f>'2.a-LTH-MTH1'!AZ$60</f>
        <v>0.22800205883416391</v>
      </c>
      <c r="BE487" s="221">
        <f>'2.a-LTH-MTH1'!BA$60</f>
        <v>0.22800205883416391</v>
      </c>
      <c r="BF487" s="221">
        <f>'2.a-LTH-MTH1'!BB$60</f>
        <v>0.22800205883416391</v>
      </c>
      <c r="BG487" s="221">
        <f>'2.a-LTH-MTH1'!BC$60</f>
        <v>0.22800205883416391</v>
      </c>
      <c r="BH487" s="221">
        <f>'2.a-LTH-MTH1'!BD$60</f>
        <v>0.22800205883416391</v>
      </c>
    </row>
    <row r="488" spans="1:60" s="5" customFormat="1" ht="15">
      <c r="A488" s="4" t="s">
        <v>7</v>
      </c>
      <c r="B488" s="4" t="s">
        <v>85</v>
      </c>
      <c r="C488" s="4" t="s">
        <v>17</v>
      </c>
      <c r="D488" s="4"/>
      <c r="E488" s="4"/>
      <c r="F488" s="4" t="s">
        <v>11</v>
      </c>
      <c r="G488" s="4">
        <v>40</v>
      </c>
      <c r="H488" s="4">
        <v>48</v>
      </c>
      <c r="I488" s="4">
        <v>57</v>
      </c>
      <c r="J488" s="4">
        <v>63</v>
      </c>
      <c r="K488" s="4">
        <v>79</v>
      </c>
      <c r="L488" s="4">
        <v>82</v>
      </c>
      <c r="M488" s="4">
        <v>92</v>
      </c>
      <c r="N488" s="4">
        <v>93</v>
      </c>
      <c r="O488" s="4">
        <v>118</v>
      </c>
      <c r="P488" s="4">
        <v>119</v>
      </c>
      <c r="Q488" s="4">
        <v>144</v>
      </c>
      <c r="R488" s="4">
        <v>159</v>
      </c>
      <c r="S488" s="4">
        <v>178</v>
      </c>
      <c r="T488" s="4">
        <v>198</v>
      </c>
      <c r="U488" s="4">
        <v>202</v>
      </c>
      <c r="V488" s="4">
        <v>217</v>
      </c>
      <c r="W488" s="4">
        <v>233</v>
      </c>
      <c r="X488" s="4">
        <v>251</v>
      </c>
      <c r="Y488" s="4">
        <v>243</v>
      </c>
      <c r="Z488" s="4">
        <v>250</v>
      </c>
      <c r="AA488" s="4">
        <v>267</v>
      </c>
      <c r="AB488" s="4">
        <v>273</v>
      </c>
      <c r="AC488" s="4">
        <v>286</v>
      </c>
      <c r="AD488" s="4">
        <v>304</v>
      </c>
      <c r="AE488" s="4">
        <v>310</v>
      </c>
      <c r="AF488" s="4">
        <v>347</v>
      </c>
      <c r="AG488" s="4">
        <v>372</v>
      </c>
      <c r="AH488" s="4">
        <v>395</v>
      </c>
      <c r="AI488" s="4">
        <v>425</v>
      </c>
      <c r="AJ488" s="4">
        <v>452</v>
      </c>
      <c r="AK488" s="4">
        <v>496</v>
      </c>
      <c r="AL488" s="4">
        <v>508</v>
      </c>
      <c r="AM488" s="4">
        <v>518</v>
      </c>
      <c r="AN488" s="4">
        <v>505</v>
      </c>
      <c r="AO488" s="4">
        <v>515</v>
      </c>
      <c r="AP488" s="4">
        <v>527</v>
      </c>
      <c r="AQ488" s="4">
        <v>524</v>
      </c>
      <c r="AR488" s="4">
        <v>588</v>
      </c>
      <c r="AS488" s="4">
        <v>611</v>
      </c>
      <c r="AT488" s="4">
        <v>658</v>
      </c>
      <c r="AU488" s="4">
        <v>772</v>
      </c>
      <c r="AV488" s="4">
        <v>743</v>
      </c>
      <c r="AW488" s="4">
        <v>790</v>
      </c>
      <c r="AX488" s="4">
        <v>864</v>
      </c>
      <c r="AY488" s="4">
        <v>915</v>
      </c>
      <c r="AZ488" s="4">
        <v>990</v>
      </c>
      <c r="BA488" s="4">
        <v>869</v>
      </c>
      <c r="BB488" s="4">
        <v>906</v>
      </c>
      <c r="BC488" s="4">
        <v>896</v>
      </c>
      <c r="BD488" s="4">
        <v>874</v>
      </c>
      <c r="BE488" s="4">
        <v>901</v>
      </c>
      <c r="BF488" s="4">
        <v>826</v>
      </c>
      <c r="BG488" s="4">
        <v>815</v>
      </c>
      <c r="BH488" s="4">
        <v>787</v>
      </c>
    </row>
    <row r="489" spans="1:60" s="5" customFormat="1" ht="15">
      <c r="A489" s="4" t="s">
        <v>7</v>
      </c>
      <c r="B489" s="4" t="s">
        <v>85</v>
      </c>
      <c r="C489" s="4" t="s">
        <v>17</v>
      </c>
      <c r="D489" s="4"/>
      <c r="E489" s="4"/>
      <c r="F489" s="4" t="s">
        <v>52</v>
      </c>
      <c r="G489" s="4">
        <v>3.1254883575558699E-3</v>
      </c>
      <c r="H489" s="4">
        <v>3.4911629936722698E-3</v>
      </c>
      <c r="I489" s="4">
        <v>3.8717565548159198E-3</v>
      </c>
      <c r="J489" s="4">
        <v>3.9191290824261297E-3</v>
      </c>
      <c r="K489" s="4">
        <v>4.5991733131513102E-3</v>
      </c>
      <c r="L489" s="4">
        <v>4.5687541787385799E-3</v>
      </c>
      <c r="M489" s="4">
        <v>4.5759761253419502E-3</v>
      </c>
      <c r="N489" s="4">
        <v>4.2760586693641103E-3</v>
      </c>
      <c r="O489" s="4">
        <v>4.9339354407091501E-3</v>
      </c>
      <c r="P489" s="4">
        <v>4.4144378083614596E-3</v>
      </c>
      <c r="Q489" s="4">
        <v>4.8247671379749403E-3</v>
      </c>
      <c r="R489" s="4">
        <v>4.8490393412625801E-3</v>
      </c>
      <c r="S489" s="4">
        <v>5.2457856890251097E-3</v>
      </c>
      <c r="T489" s="4">
        <v>5.1372528670022297E-3</v>
      </c>
      <c r="U489" s="4">
        <v>5.0440732139735798E-3</v>
      </c>
      <c r="V489" s="4">
        <v>5.3998905091325296E-3</v>
      </c>
      <c r="W489" s="4">
        <v>5.3731205608338701E-3</v>
      </c>
      <c r="X489" s="4">
        <v>5.6100668290829398E-3</v>
      </c>
      <c r="Y489" s="4">
        <v>5.2481534274977301E-3</v>
      </c>
      <c r="Z489" s="4">
        <v>5.0772761428948604E-3</v>
      </c>
      <c r="AA489" s="4">
        <v>5.5492050296165399E-3</v>
      </c>
      <c r="AB489" s="4">
        <v>5.8918743930074496E-3</v>
      </c>
      <c r="AC489" s="4">
        <v>6.3155570277133701E-3</v>
      </c>
      <c r="AD489" s="4">
        <v>6.5394626454707803E-3</v>
      </c>
      <c r="AE489" s="4">
        <v>6.6205364770203301E-3</v>
      </c>
      <c r="AF489" s="4">
        <v>7.3131151341440303E-3</v>
      </c>
      <c r="AG489" s="4">
        <v>7.8228502933568901E-3</v>
      </c>
      <c r="AH489" s="4">
        <v>8.0423495877023302E-3</v>
      </c>
      <c r="AI489" s="4">
        <v>7.8146547761331307E-3</v>
      </c>
      <c r="AJ489" s="4">
        <v>7.7401236364881797E-3</v>
      </c>
      <c r="AK489" s="4">
        <v>8.1831980465914295E-3</v>
      </c>
      <c r="AL489" s="4">
        <v>8.0452306668989393E-3</v>
      </c>
      <c r="AM489" s="4">
        <v>8.1125101797907707E-3</v>
      </c>
      <c r="AN489" s="4">
        <v>8.1009977862619899E-3</v>
      </c>
      <c r="AO489" s="4">
        <v>7.8371098564971892E-3</v>
      </c>
      <c r="AP489" s="4">
        <v>7.6523203810187597E-3</v>
      </c>
      <c r="AQ489" s="4">
        <v>7.5618731510209997E-3</v>
      </c>
      <c r="AR489" s="4">
        <v>8.0301540478531601E-3</v>
      </c>
      <c r="AS489" s="4">
        <v>7.8442952330821294E-3</v>
      </c>
      <c r="AT489" s="4">
        <v>8.2165780075422693E-3</v>
      </c>
      <c r="AU489" s="4">
        <v>9.0300846862864399E-3</v>
      </c>
      <c r="AV489" s="4">
        <v>8.2929660468334908E-3</v>
      </c>
      <c r="AW489" s="4">
        <v>8.6888617591095608E-3</v>
      </c>
      <c r="AX489" s="4">
        <v>8.9982191024693004E-3</v>
      </c>
      <c r="AY489" s="4">
        <v>9.2068059929766698E-3</v>
      </c>
      <c r="AZ489" s="4">
        <v>9.7005565571842908E-3</v>
      </c>
      <c r="BA489" s="4">
        <v>8.7468545546049298E-3</v>
      </c>
      <c r="BB489" s="4">
        <v>8.9048770419295903E-3</v>
      </c>
      <c r="BC489" s="4">
        <v>9.1435102507321994E-3</v>
      </c>
      <c r="BD489" s="4">
        <v>9.6112607906746594E-3</v>
      </c>
      <c r="BE489" s="4">
        <v>9.7682083306229496E-3</v>
      </c>
      <c r="BF489" s="4">
        <v>9.2980323292358898E-3</v>
      </c>
      <c r="BG489" s="4">
        <v>9.6267422631703299E-3</v>
      </c>
      <c r="BH489" s="4">
        <v>9.6620136765987706E-3</v>
      </c>
    </row>
    <row r="490" spans="1:60" s="8" customFormat="1" ht="15">
      <c r="A490" s="36" t="s">
        <v>7</v>
      </c>
      <c r="B490" s="36" t="s">
        <v>85</v>
      </c>
      <c r="C490" s="36" t="s">
        <v>17</v>
      </c>
      <c r="D490" s="7" t="s">
        <v>101</v>
      </c>
      <c r="E490" s="7" t="s">
        <v>102</v>
      </c>
      <c r="F490" s="7" t="s">
        <v>12</v>
      </c>
      <c r="G490" s="221">
        <f>'4.c Electricity breakdown'!C34</f>
        <v>0.47499999999999998</v>
      </c>
      <c r="H490" s="221">
        <f>'4.c Electricity breakdown'!D34</f>
        <v>0.47499999999999998</v>
      </c>
      <c r="I490" s="221">
        <f>'4.c Electricity breakdown'!E34</f>
        <v>0.47499999999999998</v>
      </c>
      <c r="J490" s="221">
        <f>'4.c Electricity breakdown'!F34</f>
        <v>0.47499999999999998</v>
      </c>
      <c r="K490" s="221">
        <f>'4.c Electricity breakdown'!G34</f>
        <v>0.47499999999999998</v>
      </c>
      <c r="L490" s="221">
        <f>'4.c Electricity breakdown'!H34</f>
        <v>0.47499999999999998</v>
      </c>
      <c r="M490" s="221">
        <f>'4.c Electricity breakdown'!I34</f>
        <v>0.47499999999999998</v>
      </c>
      <c r="N490" s="221">
        <f>'4.c Electricity breakdown'!J34</f>
        <v>0.47499999999999998</v>
      </c>
      <c r="O490" s="221">
        <f>'4.c Electricity breakdown'!K34</f>
        <v>0.47499999999999998</v>
      </c>
      <c r="P490" s="221">
        <f>'4.c Electricity breakdown'!L34</f>
        <v>0.47499999999999998</v>
      </c>
      <c r="Q490" s="221">
        <f>'4.c Electricity breakdown'!M34</f>
        <v>0.47499999999999998</v>
      </c>
      <c r="R490" s="221">
        <f>'4.c Electricity breakdown'!N34</f>
        <v>0.47499999999999998</v>
      </c>
      <c r="S490" s="221">
        <f>'4.c Electricity breakdown'!O34</f>
        <v>0.47499999999999998</v>
      </c>
      <c r="T490" s="221">
        <f>'4.c Electricity breakdown'!P34</f>
        <v>0.47499999999999998</v>
      </c>
      <c r="U490" s="221">
        <f>'4.c Electricity breakdown'!Q34</f>
        <v>0.47499999999999998</v>
      </c>
      <c r="V490" s="221">
        <f>'4.c Electricity breakdown'!R34</f>
        <v>0.47499999999999998</v>
      </c>
      <c r="W490" s="221">
        <f>'4.c Electricity breakdown'!S34</f>
        <v>0.47499999999999998</v>
      </c>
      <c r="X490" s="221">
        <f>'4.c Electricity breakdown'!T34</f>
        <v>0.47499999999999998</v>
      </c>
      <c r="Y490" s="221">
        <f>'4.c Electricity breakdown'!U34</f>
        <v>0.47499999999999998</v>
      </c>
      <c r="Z490" s="221">
        <f>'4.c Electricity breakdown'!V34</f>
        <v>0.47499999999999998</v>
      </c>
      <c r="AA490" s="221">
        <f>'4.c Electricity breakdown'!W34</f>
        <v>0.47499999999999998</v>
      </c>
      <c r="AB490" s="221">
        <f>'4.c Electricity breakdown'!X34</f>
        <v>0.47499999999999998</v>
      </c>
      <c r="AC490" s="221">
        <f>'4.c Electricity breakdown'!Y34</f>
        <v>0.47499999999999998</v>
      </c>
      <c r="AD490" s="221">
        <f>'4.c Electricity breakdown'!Z34</f>
        <v>0.47499999999999998</v>
      </c>
      <c r="AE490" s="221">
        <f>'4.c Electricity breakdown'!AA34</f>
        <v>0.47499999999999998</v>
      </c>
      <c r="AF490" s="221">
        <f>'4.c Electricity breakdown'!AB34</f>
        <v>0.47499999999999998</v>
      </c>
      <c r="AG490" s="221">
        <f>'4.c Electricity breakdown'!AC34</f>
        <v>0.47499999999999998</v>
      </c>
      <c r="AH490" s="221">
        <f>'4.c Electricity breakdown'!AD34</f>
        <v>0.47499999999999998</v>
      </c>
      <c r="AI490" s="221">
        <f>'4.c Electricity breakdown'!AE34</f>
        <v>0.47499999999999998</v>
      </c>
      <c r="AJ490" s="221">
        <f>'4.c Electricity breakdown'!AF34</f>
        <v>0.47499999999999998</v>
      </c>
      <c r="AK490" s="221">
        <f>'4.c Electricity breakdown'!AG34</f>
        <v>0.47499999999999998</v>
      </c>
      <c r="AL490" s="221">
        <f>'4.c Electricity breakdown'!AH34</f>
        <v>0.47499999999999998</v>
      </c>
      <c r="AM490" s="221">
        <f>'4.c Electricity breakdown'!AI34</f>
        <v>0.47499999999999998</v>
      </c>
      <c r="AN490" s="221">
        <f>'4.c Electricity breakdown'!AJ34</f>
        <v>0.47499999999999998</v>
      </c>
      <c r="AO490" s="221">
        <f>'4.c Electricity breakdown'!AK34</f>
        <v>0.47499999999999998</v>
      </c>
      <c r="AP490" s="221">
        <f>'4.c Electricity breakdown'!AL34</f>
        <v>0.47499999999999998</v>
      </c>
      <c r="AQ490" s="221">
        <f>'4.c Electricity breakdown'!AM34</f>
        <v>0.47499999999999998</v>
      </c>
      <c r="AR490" s="221">
        <f>'4.c Electricity breakdown'!AN34</f>
        <v>0.47499999999999998</v>
      </c>
      <c r="AS490" s="221">
        <f>'4.c Electricity breakdown'!AO34</f>
        <v>0.47499999999999998</v>
      </c>
      <c r="AT490" s="221">
        <f>'4.c Electricity breakdown'!AP34</f>
        <v>0.47499999999999998</v>
      </c>
      <c r="AU490" s="221">
        <f>'4.c Electricity breakdown'!AQ34</f>
        <v>0.47499999999999998</v>
      </c>
      <c r="AV490" s="221">
        <f>'4.c Electricity breakdown'!AR34</f>
        <v>0.47499999999999998</v>
      </c>
      <c r="AW490" s="221">
        <f>'4.c Electricity breakdown'!AS34</f>
        <v>0.47499999999999998</v>
      </c>
      <c r="AX490" s="221">
        <f>'4.c Electricity breakdown'!AT34</f>
        <v>0.47499999999999998</v>
      </c>
      <c r="AY490" s="221">
        <f>'4.c Electricity breakdown'!AU34</f>
        <v>0.47499999999999998</v>
      </c>
      <c r="AZ490" s="221">
        <f>'4.c Electricity breakdown'!AV34</f>
        <v>0.47499999999999998</v>
      </c>
      <c r="BA490" s="221">
        <f>'4.c Electricity breakdown'!AW34</f>
        <v>0.47499999999999998</v>
      </c>
      <c r="BB490" s="221">
        <f>'4.c Electricity breakdown'!AX34</f>
        <v>0.47499999999999998</v>
      </c>
      <c r="BC490" s="221">
        <f>'4.c Electricity breakdown'!AY34</f>
        <v>0.47499999999999998</v>
      </c>
      <c r="BD490" s="221">
        <f>'4.c Electricity breakdown'!AZ34</f>
        <v>0.47499999999999998</v>
      </c>
      <c r="BE490" s="221">
        <f>'4.c Electricity breakdown'!BA34</f>
        <v>0.47499999999999998</v>
      </c>
      <c r="BF490" s="221">
        <f>'4.c Electricity breakdown'!BB34</f>
        <v>0.47499999999999998</v>
      </c>
      <c r="BG490" s="221">
        <f>'4.c Electricity breakdown'!BC34</f>
        <v>0.47499999999999998</v>
      </c>
      <c r="BH490" s="221">
        <f>'4.c Electricity breakdown'!BD34</f>
        <v>0.47499999999999998</v>
      </c>
    </row>
    <row r="491" spans="1:60" s="8" customFormat="1" ht="15">
      <c r="A491" s="36" t="s">
        <v>7</v>
      </c>
      <c r="B491" s="36" t="s">
        <v>85</v>
      </c>
      <c r="C491" s="36" t="s">
        <v>17</v>
      </c>
      <c r="D491" s="7" t="s">
        <v>101</v>
      </c>
      <c r="E491" s="7" t="s">
        <v>102</v>
      </c>
      <c r="F491" s="7" t="s">
        <v>13</v>
      </c>
      <c r="G491" s="221">
        <f>'4.b Electricity other'!C51</f>
        <v>0.77500000000000002</v>
      </c>
      <c r="H491" s="221">
        <f>'4.b Electricity other'!D51</f>
        <v>0.77749999999999997</v>
      </c>
      <c r="I491" s="221">
        <f>'4.b Electricity other'!E51</f>
        <v>0.78</v>
      </c>
      <c r="J491" s="221">
        <f>'4.b Electricity other'!F51</f>
        <v>0.78249999999999997</v>
      </c>
      <c r="K491" s="221">
        <f>'4.b Electricity other'!G51</f>
        <v>0.78500000000000003</v>
      </c>
      <c r="L491" s="221">
        <f>'4.b Electricity other'!H51</f>
        <v>0.78749999999999998</v>
      </c>
      <c r="M491" s="221">
        <f>'4.b Electricity other'!I51</f>
        <v>0.79</v>
      </c>
      <c r="N491" s="221">
        <f>'4.b Electricity other'!J51</f>
        <v>0.79249999999999998</v>
      </c>
      <c r="O491" s="221">
        <f>'4.b Electricity other'!K51</f>
        <v>0.79500000000000004</v>
      </c>
      <c r="P491" s="221">
        <f>'4.b Electricity other'!L51</f>
        <v>0.79749999999999999</v>
      </c>
      <c r="Q491" s="221">
        <f>'4.b Electricity other'!M51</f>
        <v>0.8</v>
      </c>
      <c r="R491" s="221">
        <f>'4.b Electricity other'!N51</f>
        <v>0.80249999999999999</v>
      </c>
      <c r="S491" s="221">
        <f>'4.b Electricity other'!O51</f>
        <v>0.80500000000000005</v>
      </c>
      <c r="T491" s="221">
        <f>'4.b Electricity other'!P51</f>
        <v>0.8075</v>
      </c>
      <c r="U491" s="221">
        <f>'4.b Electricity other'!Q51</f>
        <v>0.81</v>
      </c>
      <c r="V491" s="221">
        <f>'4.b Electricity other'!R51</f>
        <v>0.8125</v>
      </c>
      <c r="W491" s="221">
        <f>'4.b Electricity other'!S51</f>
        <v>0.81499999999999995</v>
      </c>
      <c r="X491" s="221">
        <f>'4.b Electricity other'!T51</f>
        <v>0.8175</v>
      </c>
      <c r="Y491" s="221">
        <f>'4.b Electricity other'!U51</f>
        <v>0.82</v>
      </c>
      <c r="Z491" s="221">
        <f>'4.b Electricity other'!V51</f>
        <v>0.82250000000000001</v>
      </c>
      <c r="AA491" s="221">
        <f>'4.b Electricity other'!W51</f>
        <v>0.82499999999999996</v>
      </c>
      <c r="AB491" s="221">
        <f>'4.b Electricity other'!X51</f>
        <v>0.82750000000000001</v>
      </c>
      <c r="AC491" s="221">
        <f>'4.b Electricity other'!Y51</f>
        <v>0.83</v>
      </c>
      <c r="AD491" s="221">
        <f>'4.b Electricity other'!Z51</f>
        <v>0.83250000000000002</v>
      </c>
      <c r="AE491" s="221">
        <f>'4.b Electricity other'!AA51</f>
        <v>0.83499999999999996</v>
      </c>
      <c r="AF491" s="221">
        <f>'4.b Electricity other'!AB51</f>
        <v>0.83750000000000002</v>
      </c>
      <c r="AG491" s="221">
        <f>'4.b Electricity other'!AC51</f>
        <v>0.84</v>
      </c>
      <c r="AH491" s="221">
        <f>'4.b Electricity other'!AD51</f>
        <v>0.84250000000000003</v>
      </c>
      <c r="AI491" s="221">
        <f>'4.b Electricity other'!AE51</f>
        <v>0.84499999999999997</v>
      </c>
      <c r="AJ491" s="221">
        <f>'4.b Electricity other'!AF51</f>
        <v>0.84750000000000003</v>
      </c>
      <c r="AK491" s="221">
        <f>'4.b Electricity other'!AG51</f>
        <v>0.85</v>
      </c>
      <c r="AL491" s="221">
        <f>'4.b Electricity other'!AH51</f>
        <v>0.85250000000000004</v>
      </c>
      <c r="AM491" s="221">
        <f>'4.b Electricity other'!AI51</f>
        <v>0.85499999999999998</v>
      </c>
      <c r="AN491" s="221">
        <f>'4.b Electricity other'!AJ51</f>
        <v>0.85750000000000004</v>
      </c>
      <c r="AO491" s="221">
        <f>'4.b Electricity other'!AK51</f>
        <v>0.86</v>
      </c>
      <c r="AP491" s="221">
        <f>'4.b Electricity other'!AL51</f>
        <v>0.86250000000000004</v>
      </c>
      <c r="AQ491" s="221">
        <f>'4.b Electricity other'!AM51</f>
        <v>0.86499999999999999</v>
      </c>
      <c r="AR491" s="221">
        <f>'4.b Electricity other'!AN51</f>
        <v>0.86750000000000005</v>
      </c>
      <c r="AS491" s="221">
        <f>'4.b Electricity other'!AO51</f>
        <v>0.87</v>
      </c>
      <c r="AT491" s="221">
        <f>'4.b Electricity other'!AP51</f>
        <v>0.87250000000000005</v>
      </c>
      <c r="AU491" s="221">
        <f>'4.b Electricity other'!AQ51</f>
        <v>0.875</v>
      </c>
      <c r="AV491" s="221">
        <f>'4.b Electricity other'!AR51</f>
        <v>0.87749999999999995</v>
      </c>
      <c r="AW491" s="221">
        <f>'4.b Electricity other'!AS51</f>
        <v>0.88</v>
      </c>
      <c r="AX491" s="221">
        <f>'4.b Electricity other'!AT51</f>
        <v>0.88249999999999995</v>
      </c>
      <c r="AY491" s="221">
        <f>'4.b Electricity other'!AU51</f>
        <v>0.88500000000000001</v>
      </c>
      <c r="AZ491" s="221">
        <f>'4.b Electricity other'!AV51</f>
        <v>0.88749999999999996</v>
      </c>
      <c r="BA491" s="221">
        <f>'4.b Electricity other'!AW51</f>
        <v>0.89</v>
      </c>
      <c r="BB491" s="221">
        <f>'4.b Electricity other'!AX51</f>
        <v>0.89249999999999996</v>
      </c>
      <c r="BC491" s="221">
        <f>'4.b Electricity other'!AY51</f>
        <v>0.89500000000000002</v>
      </c>
      <c r="BD491" s="221">
        <f>'4.b Electricity other'!AZ51</f>
        <v>0.89749999999999996</v>
      </c>
      <c r="BE491" s="221">
        <f>'4.b Electricity other'!BA51</f>
        <v>0.9</v>
      </c>
      <c r="BF491" s="221">
        <f>'4.b Electricity other'!BB51</f>
        <v>0.90348327224386804</v>
      </c>
      <c r="BG491" s="221">
        <f>'4.b Electricity other'!BC51</f>
        <v>0.90615494311707101</v>
      </c>
      <c r="BH491" s="221">
        <f>'4.b Electricity other'!BD51</f>
        <v>0.90867316757219896</v>
      </c>
    </row>
    <row r="492" spans="1:60" s="8" customFormat="1" ht="15">
      <c r="A492" s="36" t="s">
        <v>7</v>
      </c>
      <c r="B492" s="36" t="s">
        <v>85</v>
      </c>
      <c r="C492" s="36" t="s">
        <v>17</v>
      </c>
      <c r="D492" s="7" t="s">
        <v>101</v>
      </c>
      <c r="E492" s="7" t="s">
        <v>102</v>
      </c>
      <c r="F492" s="7" t="s">
        <v>14</v>
      </c>
      <c r="G492" s="221">
        <f>'4.b Electricity other'!C55</f>
        <v>1</v>
      </c>
      <c r="H492" s="221">
        <f>'4.b Electricity other'!D55</f>
        <v>1</v>
      </c>
      <c r="I492" s="221">
        <f>'4.b Electricity other'!E55</f>
        <v>1</v>
      </c>
      <c r="J492" s="221">
        <f>'4.b Electricity other'!F55</f>
        <v>1</v>
      </c>
      <c r="K492" s="221">
        <f>'4.b Electricity other'!G55</f>
        <v>1</v>
      </c>
      <c r="L492" s="221">
        <f>'4.b Electricity other'!H55</f>
        <v>1</v>
      </c>
      <c r="M492" s="221">
        <f>'4.b Electricity other'!I55</f>
        <v>1</v>
      </c>
      <c r="N492" s="221">
        <f>'4.b Electricity other'!J55</f>
        <v>1</v>
      </c>
      <c r="O492" s="221">
        <f>'4.b Electricity other'!K55</f>
        <v>1</v>
      </c>
      <c r="P492" s="221">
        <f>'4.b Electricity other'!L55</f>
        <v>1</v>
      </c>
      <c r="Q492" s="221">
        <f>'4.b Electricity other'!M55</f>
        <v>1</v>
      </c>
      <c r="R492" s="221">
        <f>'4.b Electricity other'!N55</f>
        <v>1</v>
      </c>
      <c r="S492" s="221">
        <f>'4.b Electricity other'!O55</f>
        <v>1</v>
      </c>
      <c r="T492" s="221">
        <f>'4.b Electricity other'!P55</f>
        <v>1</v>
      </c>
      <c r="U492" s="221">
        <f>'4.b Electricity other'!Q55</f>
        <v>1</v>
      </c>
      <c r="V492" s="221">
        <f>'4.b Electricity other'!R55</f>
        <v>1</v>
      </c>
      <c r="W492" s="221">
        <f>'4.b Electricity other'!S55</f>
        <v>1</v>
      </c>
      <c r="X492" s="221">
        <f>'4.b Electricity other'!T55</f>
        <v>1</v>
      </c>
      <c r="Y492" s="221">
        <f>'4.b Electricity other'!U55</f>
        <v>1</v>
      </c>
      <c r="Z492" s="221">
        <f>'4.b Electricity other'!V55</f>
        <v>1</v>
      </c>
      <c r="AA492" s="221">
        <f>'4.b Electricity other'!W55</f>
        <v>1</v>
      </c>
      <c r="AB492" s="221">
        <f>'4.b Electricity other'!X55</f>
        <v>1</v>
      </c>
      <c r="AC492" s="221">
        <f>'4.b Electricity other'!Y55</f>
        <v>1</v>
      </c>
      <c r="AD492" s="221">
        <f>'4.b Electricity other'!Z55</f>
        <v>1</v>
      </c>
      <c r="AE492" s="221">
        <f>'4.b Electricity other'!AA55</f>
        <v>1</v>
      </c>
      <c r="AF492" s="221">
        <f>'4.b Electricity other'!AB55</f>
        <v>1</v>
      </c>
      <c r="AG492" s="221">
        <f>'4.b Electricity other'!AC55</f>
        <v>1</v>
      </c>
      <c r="AH492" s="221">
        <f>'4.b Electricity other'!AD55</f>
        <v>1</v>
      </c>
      <c r="AI492" s="221">
        <f>'4.b Electricity other'!AE55</f>
        <v>1</v>
      </c>
      <c r="AJ492" s="221">
        <f>'4.b Electricity other'!AF55</f>
        <v>1</v>
      </c>
      <c r="AK492" s="221">
        <f>'4.b Electricity other'!AG55</f>
        <v>1</v>
      </c>
      <c r="AL492" s="221">
        <f>'4.b Electricity other'!AH55</f>
        <v>1</v>
      </c>
      <c r="AM492" s="221">
        <f>'4.b Electricity other'!AI55</f>
        <v>1</v>
      </c>
      <c r="AN492" s="221">
        <f>'4.b Electricity other'!AJ55</f>
        <v>1</v>
      </c>
      <c r="AO492" s="221">
        <f>'4.b Electricity other'!AK55</f>
        <v>1</v>
      </c>
      <c r="AP492" s="221">
        <f>'4.b Electricity other'!AL55</f>
        <v>1</v>
      </c>
      <c r="AQ492" s="221">
        <f>'4.b Electricity other'!AM55</f>
        <v>1</v>
      </c>
      <c r="AR492" s="221">
        <f>'4.b Electricity other'!AN55</f>
        <v>1</v>
      </c>
      <c r="AS492" s="221">
        <f>'4.b Electricity other'!AO55</f>
        <v>1</v>
      </c>
      <c r="AT492" s="221">
        <f>'4.b Electricity other'!AP55</f>
        <v>1</v>
      </c>
      <c r="AU492" s="221">
        <f>'4.b Electricity other'!AQ55</f>
        <v>1</v>
      </c>
      <c r="AV492" s="221">
        <f>'4.b Electricity other'!AR55</f>
        <v>1</v>
      </c>
      <c r="AW492" s="221">
        <f>'4.b Electricity other'!AS55</f>
        <v>1</v>
      </c>
      <c r="AX492" s="221">
        <f>'4.b Electricity other'!AT55</f>
        <v>1</v>
      </c>
      <c r="AY492" s="221">
        <f>'4.b Electricity other'!AU55</f>
        <v>1</v>
      </c>
      <c r="AZ492" s="221">
        <f>'4.b Electricity other'!AV55</f>
        <v>1</v>
      </c>
      <c r="BA492" s="221">
        <f>'4.b Electricity other'!AW55</f>
        <v>1</v>
      </c>
      <c r="BB492" s="221">
        <f>'4.b Electricity other'!AX55</f>
        <v>1</v>
      </c>
      <c r="BC492" s="221">
        <f>'4.b Electricity other'!AY55</f>
        <v>1</v>
      </c>
      <c r="BD492" s="221">
        <f>'4.b Electricity other'!AZ55</f>
        <v>1</v>
      </c>
      <c r="BE492" s="221">
        <f>'4.b Electricity other'!BA55</f>
        <v>1</v>
      </c>
      <c r="BF492" s="221">
        <f>'4.b Electricity other'!BB55</f>
        <v>1</v>
      </c>
      <c r="BG492" s="221">
        <f>'4.b Electricity other'!BC55</f>
        <v>1</v>
      </c>
      <c r="BH492" s="221">
        <f>'4.b Electricity other'!BD55</f>
        <v>1</v>
      </c>
    </row>
    <row r="493" spans="1:60" s="8" customFormat="1" ht="15">
      <c r="A493" s="36" t="s">
        <v>7</v>
      </c>
      <c r="B493" s="36" t="s">
        <v>85</v>
      </c>
      <c r="C493" s="36" t="s">
        <v>17</v>
      </c>
      <c r="D493" s="7" t="s">
        <v>103</v>
      </c>
      <c r="E493" s="17" t="s">
        <v>423</v>
      </c>
      <c r="F493" s="7" t="s">
        <v>12</v>
      </c>
      <c r="G493" s="221">
        <f>'4.c Electricity breakdown'!C33</f>
        <v>0.47499999999999998</v>
      </c>
      <c r="H493" s="221">
        <f>'4.c Electricity breakdown'!D33</f>
        <v>0.47499999999999998</v>
      </c>
      <c r="I493" s="221">
        <f>'4.c Electricity breakdown'!E33</f>
        <v>0.47499999999999998</v>
      </c>
      <c r="J493" s="221">
        <f>'4.c Electricity breakdown'!F33</f>
        <v>0.47499999999999998</v>
      </c>
      <c r="K493" s="221">
        <f>'4.c Electricity breakdown'!G33</f>
        <v>0.47499999999999998</v>
      </c>
      <c r="L493" s="221">
        <f>'4.c Electricity breakdown'!H33</f>
        <v>0.47499999999999998</v>
      </c>
      <c r="M493" s="221">
        <f>'4.c Electricity breakdown'!I33</f>
        <v>0.47499999999999998</v>
      </c>
      <c r="N493" s="221">
        <f>'4.c Electricity breakdown'!J33</f>
        <v>0.47499999999999998</v>
      </c>
      <c r="O493" s="221">
        <f>'4.c Electricity breakdown'!K33</f>
        <v>0.47499999999999998</v>
      </c>
      <c r="P493" s="221">
        <f>'4.c Electricity breakdown'!L33</f>
        <v>0.47499999999999998</v>
      </c>
      <c r="Q493" s="221">
        <f>'4.c Electricity breakdown'!M33</f>
        <v>0.47499999999999998</v>
      </c>
      <c r="R493" s="221">
        <f>'4.c Electricity breakdown'!N33</f>
        <v>0.47499999999999998</v>
      </c>
      <c r="S493" s="221">
        <f>'4.c Electricity breakdown'!O33</f>
        <v>0.47499999999999998</v>
      </c>
      <c r="T493" s="221">
        <f>'4.c Electricity breakdown'!P33</f>
        <v>0.47499999999999998</v>
      </c>
      <c r="U493" s="221">
        <f>'4.c Electricity breakdown'!Q33</f>
        <v>0.47499999999999998</v>
      </c>
      <c r="V493" s="221">
        <f>'4.c Electricity breakdown'!R33</f>
        <v>0.47499999999999998</v>
      </c>
      <c r="W493" s="221">
        <f>'4.c Electricity breakdown'!S33</f>
        <v>0.47499999999999998</v>
      </c>
      <c r="X493" s="221">
        <f>'4.c Electricity breakdown'!T33</f>
        <v>0.47499999999999998</v>
      </c>
      <c r="Y493" s="221">
        <f>'4.c Electricity breakdown'!U33</f>
        <v>0.47499999999999998</v>
      </c>
      <c r="Z493" s="221">
        <f>'4.c Electricity breakdown'!V33</f>
        <v>0.47499999999999998</v>
      </c>
      <c r="AA493" s="221">
        <f>'4.c Electricity breakdown'!W33</f>
        <v>0.47499999999999998</v>
      </c>
      <c r="AB493" s="221">
        <f>'4.c Electricity breakdown'!X33</f>
        <v>0.47499999999999998</v>
      </c>
      <c r="AC493" s="221">
        <f>'4.c Electricity breakdown'!Y33</f>
        <v>0.47499999999999998</v>
      </c>
      <c r="AD493" s="221">
        <f>'4.c Electricity breakdown'!Z33</f>
        <v>0.47499999999999998</v>
      </c>
      <c r="AE493" s="221">
        <f>'4.c Electricity breakdown'!AA33</f>
        <v>0.47499999999999998</v>
      </c>
      <c r="AF493" s="221">
        <f>'4.c Electricity breakdown'!AB33</f>
        <v>0.47499999999999998</v>
      </c>
      <c r="AG493" s="221">
        <f>'4.c Electricity breakdown'!AC33</f>
        <v>0.47499999999999998</v>
      </c>
      <c r="AH493" s="221">
        <f>'4.c Electricity breakdown'!AD33</f>
        <v>0.47499999999999998</v>
      </c>
      <c r="AI493" s="221">
        <f>'4.c Electricity breakdown'!AE33</f>
        <v>0.47499999999999998</v>
      </c>
      <c r="AJ493" s="221">
        <f>'4.c Electricity breakdown'!AF33</f>
        <v>0.47499999999999998</v>
      </c>
      <c r="AK493" s="221">
        <f>'4.c Electricity breakdown'!AG33</f>
        <v>0.47499999999999998</v>
      </c>
      <c r="AL493" s="221">
        <f>'4.c Electricity breakdown'!AH33</f>
        <v>0.47499999999999998</v>
      </c>
      <c r="AM493" s="221">
        <f>'4.c Electricity breakdown'!AI33</f>
        <v>0.47499999999999998</v>
      </c>
      <c r="AN493" s="221">
        <f>'4.c Electricity breakdown'!AJ33</f>
        <v>0.47499999999999998</v>
      </c>
      <c r="AO493" s="221">
        <f>'4.c Electricity breakdown'!AK33</f>
        <v>0.47499999999999998</v>
      </c>
      <c r="AP493" s="221">
        <f>'4.c Electricity breakdown'!AL33</f>
        <v>0.47499999999999998</v>
      </c>
      <c r="AQ493" s="221">
        <f>'4.c Electricity breakdown'!AM33</f>
        <v>0.47499999999999998</v>
      </c>
      <c r="AR493" s="221">
        <f>'4.c Electricity breakdown'!AN33</f>
        <v>0.47499999999999998</v>
      </c>
      <c r="AS493" s="221">
        <f>'4.c Electricity breakdown'!AO33</f>
        <v>0.47499999999999998</v>
      </c>
      <c r="AT493" s="221">
        <f>'4.c Electricity breakdown'!AP33</f>
        <v>0.47499999999999998</v>
      </c>
      <c r="AU493" s="221">
        <f>'4.c Electricity breakdown'!AQ33</f>
        <v>0.47499999999999998</v>
      </c>
      <c r="AV493" s="221">
        <f>'4.c Electricity breakdown'!AR33</f>
        <v>0.47499999999999998</v>
      </c>
      <c r="AW493" s="221">
        <f>'4.c Electricity breakdown'!AS33</f>
        <v>0.47499999999999998</v>
      </c>
      <c r="AX493" s="221">
        <f>'4.c Electricity breakdown'!AT33</f>
        <v>0.47499999999999998</v>
      </c>
      <c r="AY493" s="221">
        <f>'4.c Electricity breakdown'!AU33</f>
        <v>0.47499999999999998</v>
      </c>
      <c r="AZ493" s="221">
        <f>'4.c Electricity breakdown'!AV33</f>
        <v>0.47499999999999998</v>
      </c>
      <c r="BA493" s="221">
        <f>'4.c Electricity breakdown'!AW33</f>
        <v>0.47499999999999998</v>
      </c>
      <c r="BB493" s="221">
        <f>'4.c Electricity breakdown'!AX33</f>
        <v>0.47499999999999998</v>
      </c>
      <c r="BC493" s="221">
        <f>'4.c Electricity breakdown'!AY33</f>
        <v>0.47499999999999998</v>
      </c>
      <c r="BD493" s="221">
        <f>'4.c Electricity breakdown'!AZ33</f>
        <v>0.47499999999999998</v>
      </c>
      <c r="BE493" s="221">
        <f>'4.c Electricity breakdown'!BA33</f>
        <v>0.47499999999999998</v>
      </c>
      <c r="BF493" s="221">
        <f>'4.c Electricity breakdown'!BB33</f>
        <v>0.47499999999999998</v>
      </c>
      <c r="BG493" s="221">
        <f>'4.c Electricity breakdown'!BC33</f>
        <v>0.47499999999999998</v>
      </c>
      <c r="BH493" s="221">
        <f>'4.c Electricity breakdown'!BD33</f>
        <v>0.47499999999999998</v>
      </c>
    </row>
    <row r="494" spans="1:60" s="8" customFormat="1" ht="15">
      <c r="A494" s="36" t="s">
        <v>7</v>
      </c>
      <c r="B494" s="36" t="s">
        <v>85</v>
      </c>
      <c r="C494" s="36" t="s">
        <v>17</v>
      </c>
      <c r="D494" s="7" t="s">
        <v>103</v>
      </c>
      <c r="E494" s="17" t="s">
        <v>423</v>
      </c>
      <c r="F494" s="7" t="s">
        <v>13</v>
      </c>
      <c r="G494" s="221">
        <f>'4.a Electric heating'!C43</f>
        <v>0.83647459611253905</v>
      </c>
      <c r="H494" s="221">
        <f>'4.a Electric heating'!D43</f>
        <v>0.84037925512344003</v>
      </c>
      <c r="I494" s="221">
        <f>'4.a Electric heating'!E43</f>
        <v>0.84414961501300501</v>
      </c>
      <c r="J494" s="221">
        <f>'4.a Electric heating'!F43</f>
        <v>0.84779029494360902</v>
      </c>
      <c r="K494" s="221">
        <f>'4.a Electric heating'!G43</f>
        <v>0.85130575520346097</v>
      </c>
      <c r="L494" s="221">
        <f>'4.a Electric heating'!H43</f>
        <v>0.85470030267101105</v>
      </c>
      <c r="M494" s="221">
        <f>'4.a Electric heating'!I43</f>
        <v>0.85797809609142195</v>
      </c>
      <c r="N494" s="221">
        <f>'4.a Electric heating'!J43</f>
        <v>0.86114315117154405</v>
      </c>
      <c r="O494" s="221">
        <f>'4.a Electric heating'!K43</f>
        <v>0.86419934549966304</v>
      </c>
      <c r="P494" s="221">
        <f>'4.a Electric heating'!L43</f>
        <v>0.86715042329602998</v>
      </c>
      <c r="Q494" s="221">
        <f>'4.a Electric heating'!M43</f>
        <v>0.87</v>
      </c>
      <c r="R494" s="221">
        <f>'4.a Electric heating'!N43</f>
        <v>0.87275156669939502</v>
      </c>
      <c r="S494" s="221">
        <f>'4.a Electric heating'!O43</f>
        <v>0.875408494407524</v>
      </c>
      <c r="T494" s="221">
        <f>'4.a Electric heating'!P43</f>
        <v>0.87797403819309905</v>
      </c>
      <c r="U494" s="221">
        <f>'4.a Electric heating'!Q43</f>
        <v>0.88045134116809598</v>
      </c>
      <c r="V494" s="221">
        <f>'4.a Electric heating'!R43</f>
        <v>0.88284343833846302</v>
      </c>
      <c r="W494" s="221">
        <f>'4.a Electric heating'!S43</f>
        <v>0.88515326032238495</v>
      </c>
      <c r="X494" s="221">
        <f>'4.a Electric heating'!T43</f>
        <v>0.88738363694065103</v>
      </c>
      <c r="Y494" s="221">
        <f>'4.a Electric heating'!U43</f>
        <v>0.88953730068354198</v>
      </c>
      <c r="Z494" s="221">
        <f>'4.a Electric heating'!V43</f>
        <v>0.891616890058475</v>
      </c>
      <c r="AA494" s="221">
        <f>'4.a Electric heating'!W43</f>
        <v>0.89362495282250298</v>
      </c>
      <c r="AB494" s="221">
        <f>'4.a Electric heating'!X43</f>
        <v>0.89556394910363302</v>
      </c>
      <c r="AC494" s="221">
        <f>'4.a Electric heating'!Y43</f>
        <v>0.89743625441479502</v>
      </c>
      <c r="AD494" s="221">
        <f>'4.a Electric heating'!Z43</f>
        <v>0.89924416256414197</v>
      </c>
      <c r="AE494" s="221">
        <f>'4.a Electric heating'!AA43</f>
        <v>0.90098988846524697</v>
      </c>
      <c r="AF494" s="221">
        <f>'4.a Electric heating'!AB43</f>
        <v>0.90267557085065497</v>
      </c>
      <c r="AG494" s="221">
        <f>'4.a Electric heating'!AC43</f>
        <v>0.90430327489209505</v>
      </c>
      <c r="AH494" s="221">
        <f>'4.a Electric heating'!AD43</f>
        <v>0.90587499473057398</v>
      </c>
      <c r="AI494" s="221">
        <f>'4.a Electric heating'!AE43</f>
        <v>0.90739265591944795</v>
      </c>
      <c r="AJ494" s="221">
        <f>'4.a Electric heating'!AF43</f>
        <v>0.90885811778346903</v>
      </c>
      <c r="AK494" s="221">
        <f>'4.a Electric heating'!AG43</f>
        <v>0.91027317569668698</v>
      </c>
      <c r="AL494" s="221">
        <f>'4.a Electric heating'!AH43</f>
        <v>0.91163956328200801</v>
      </c>
      <c r="AM494" s="221">
        <f>'4.a Electric heating'!AI43</f>
        <v>0.91295895453510201</v>
      </c>
      <c r="AN494" s="221">
        <f>'4.a Electric heating'!AJ43</f>
        <v>0.91423296587525105</v>
      </c>
      <c r="AO494" s="221">
        <f>'4.a Electric heating'!AK43</f>
        <v>0.91546315812567403</v>
      </c>
      <c r="AP494" s="221">
        <f>'4.a Electric heating'!AL43</f>
        <v>0.91665103842571904</v>
      </c>
      <c r="AQ494" s="221">
        <f>'4.a Electric heating'!AM43</f>
        <v>0.91779806207730896</v>
      </c>
      <c r="AR494" s="221">
        <f>'4.a Electric heating'!AN43</f>
        <v>0.91890563432785999</v>
      </c>
      <c r="AS494" s="221">
        <f>'4.a Electric heating'!AO43</f>
        <v>0.91997511209188798</v>
      </c>
      <c r="AT494" s="221">
        <f>'4.a Electric heating'!AP43</f>
        <v>0.92100780561340101</v>
      </c>
      <c r="AU494" s="221">
        <f>'4.a Electric heating'!AQ43</f>
        <v>0.92200498007110798</v>
      </c>
      <c r="AV494" s="221">
        <f>'4.a Electric heating'!AR43</f>
        <v>0.922967857128423</v>
      </c>
      <c r="AW494" s="221">
        <f>'4.a Electric heating'!AS43</f>
        <v>0.923897616430157</v>
      </c>
      <c r="AX494" s="221">
        <f>'4.a Electric heating'!AT43</f>
        <v>0.92479539704772695</v>
      </c>
      <c r="AY494" s="221">
        <f>'4.a Electric heating'!AU43</f>
        <v>0.925662298874664</v>
      </c>
      <c r="AZ494" s="221">
        <f>'4.a Electric heating'!AV43</f>
        <v>0.92649938397411702</v>
      </c>
      <c r="BA494" s="221">
        <f>'4.a Electric heating'!AW43</f>
        <v>0.927307677880018</v>
      </c>
      <c r="BB494" s="221">
        <f>'4.a Electric heating'!AX43</f>
        <v>0.92808817085348405</v>
      </c>
      <c r="BC494" s="221">
        <f>'4.a Electric heating'!AY43</f>
        <v>0.92884181909601404</v>
      </c>
      <c r="BD494" s="221">
        <f>'4.a Electric heating'!AZ43</f>
        <v>0.92956954592095398</v>
      </c>
      <c r="BE494" s="221">
        <f>'4.a Electric heating'!BA43</f>
        <v>0.93027224288467103</v>
      </c>
      <c r="BF494" s="221">
        <f>'4.a Electric heating'!BB43</f>
        <v>0.93095077087882505</v>
      </c>
      <c r="BG494" s="221">
        <f>'4.a Electric heating'!BC43</f>
        <v>0.931605961185062</v>
      </c>
      <c r="BH494" s="221">
        <f>'4.a Electric heating'!BD43</f>
        <v>0.93223861649344397</v>
      </c>
    </row>
    <row r="495" spans="1:60" s="8" customFormat="1" ht="15">
      <c r="A495" s="36" t="s">
        <v>7</v>
      </c>
      <c r="B495" s="36" t="s">
        <v>85</v>
      </c>
      <c r="C495" s="36" t="s">
        <v>17</v>
      </c>
      <c r="D495" s="7" t="s">
        <v>103</v>
      </c>
      <c r="E495" s="17" t="s">
        <v>423</v>
      </c>
      <c r="F495" s="7" t="s">
        <v>14</v>
      </c>
      <c r="G495" s="221">
        <f>'2.a-LTH-MTH1'!C60</f>
        <v>0.22800205883416391</v>
      </c>
      <c r="H495" s="221">
        <f>'2.a-LTH-MTH1'!D60</f>
        <v>0.22800205883416391</v>
      </c>
      <c r="I495" s="221">
        <f>'2.a-LTH-MTH1'!E60</f>
        <v>0.22800205883416391</v>
      </c>
      <c r="J495" s="221">
        <f>'2.a-LTH-MTH1'!F60</f>
        <v>0.22800205883416391</v>
      </c>
      <c r="K495" s="221">
        <f>'2.a-LTH-MTH1'!G60</f>
        <v>0.22800205883416391</v>
      </c>
      <c r="L495" s="221">
        <f>'2.a-LTH-MTH1'!H60</f>
        <v>0.22800205883416391</v>
      </c>
      <c r="M495" s="221">
        <f>'2.a-LTH-MTH1'!I60</f>
        <v>0.22800205883416391</v>
      </c>
      <c r="N495" s="221">
        <f>'2.a-LTH-MTH1'!J60</f>
        <v>0.22800205883416391</v>
      </c>
      <c r="O495" s="221">
        <f>'2.a-LTH-MTH1'!K60</f>
        <v>0.22800205883416391</v>
      </c>
      <c r="P495" s="221">
        <f>'2.a-LTH-MTH1'!L60</f>
        <v>0.22800205883416391</v>
      </c>
      <c r="Q495" s="221">
        <f>'2.a-LTH-MTH1'!M60</f>
        <v>0.22800205883416391</v>
      </c>
      <c r="R495" s="221">
        <f>'2.a-LTH-MTH1'!N60</f>
        <v>0.22800205883416391</v>
      </c>
      <c r="S495" s="221">
        <f>'2.a-LTH-MTH1'!O60</f>
        <v>0.22800205883416391</v>
      </c>
      <c r="T495" s="221">
        <f>'2.a-LTH-MTH1'!P60</f>
        <v>0.22800205883416391</v>
      </c>
      <c r="U495" s="221">
        <f>'2.a-LTH-MTH1'!Q60</f>
        <v>0.22800205883416391</v>
      </c>
      <c r="V495" s="221">
        <f>'2.a-LTH-MTH1'!R60</f>
        <v>0.22800205883416391</v>
      </c>
      <c r="W495" s="221">
        <f>'2.a-LTH-MTH1'!S60</f>
        <v>0.22800205883416391</v>
      </c>
      <c r="X495" s="221">
        <f>'2.a-LTH-MTH1'!T60</f>
        <v>0.22800205883416391</v>
      </c>
      <c r="Y495" s="221">
        <f>'2.a-LTH-MTH1'!U60</f>
        <v>0.22800205883416391</v>
      </c>
      <c r="Z495" s="221">
        <f>'2.a-LTH-MTH1'!V60</f>
        <v>0.22800205883416391</v>
      </c>
      <c r="AA495" s="221">
        <f>'2.a-LTH-MTH1'!W60</f>
        <v>0.22800205883416394</v>
      </c>
      <c r="AB495" s="221">
        <f>'2.a-LTH-MTH1'!X60</f>
        <v>0.22800205883416391</v>
      </c>
      <c r="AC495" s="221">
        <f>'2.a-LTH-MTH1'!Y60</f>
        <v>0.22800205883416391</v>
      </c>
      <c r="AD495" s="221">
        <f>'2.a-LTH-MTH1'!Z60</f>
        <v>0.22800205883416391</v>
      </c>
      <c r="AE495" s="221">
        <f>'2.a-LTH-MTH1'!AA60</f>
        <v>0.22800205883416391</v>
      </c>
      <c r="AF495" s="221">
        <f>'2.a-LTH-MTH1'!AB60</f>
        <v>0.22800205883416391</v>
      </c>
      <c r="AG495" s="221">
        <f>'2.a-LTH-MTH1'!AC60</f>
        <v>0.22800205883416391</v>
      </c>
      <c r="AH495" s="221">
        <f>'2.a-LTH-MTH1'!AD60</f>
        <v>0.22800205883416391</v>
      </c>
      <c r="AI495" s="221">
        <f>'2.a-LTH-MTH1'!AE60</f>
        <v>0.22800205883416391</v>
      </c>
      <c r="AJ495" s="221">
        <f>'2.a-LTH-MTH1'!AF60</f>
        <v>0.22800205883416391</v>
      </c>
      <c r="AK495" s="221">
        <f>'2.a-LTH-MTH1'!AG60</f>
        <v>0.22800205883416391</v>
      </c>
      <c r="AL495" s="221">
        <f>'2.a-LTH-MTH1'!AH60</f>
        <v>0.22800205883416391</v>
      </c>
      <c r="AM495" s="221">
        <f>'2.a-LTH-MTH1'!AI60</f>
        <v>0.22800205883416391</v>
      </c>
      <c r="AN495" s="221">
        <f>'2.a-LTH-MTH1'!AJ60</f>
        <v>0.22800205883416391</v>
      </c>
      <c r="AO495" s="221">
        <f>'2.a-LTH-MTH1'!AK60</f>
        <v>0.22800205883416391</v>
      </c>
      <c r="AP495" s="221">
        <f>'2.a-LTH-MTH1'!AL60</f>
        <v>0.22800205883416391</v>
      </c>
      <c r="AQ495" s="221">
        <f>'2.a-LTH-MTH1'!AM60</f>
        <v>0.22800205883416391</v>
      </c>
      <c r="AR495" s="221">
        <f>'2.a-LTH-MTH1'!AN60</f>
        <v>0.22800205883416391</v>
      </c>
      <c r="AS495" s="221">
        <f>'2.a-LTH-MTH1'!AO60</f>
        <v>0.22800205883416391</v>
      </c>
      <c r="AT495" s="221">
        <f>'2.a-LTH-MTH1'!AP60</f>
        <v>0.22800205883416391</v>
      </c>
      <c r="AU495" s="221">
        <f>'2.a-LTH-MTH1'!AQ60</f>
        <v>0.22800205883416388</v>
      </c>
      <c r="AV495" s="221">
        <f>'2.a-LTH-MTH1'!AR60</f>
        <v>0.22800205883416391</v>
      </c>
      <c r="AW495" s="221">
        <f>'2.a-LTH-MTH1'!AS60</f>
        <v>0.22800205883416391</v>
      </c>
      <c r="AX495" s="221">
        <f>'2.a-LTH-MTH1'!AT60</f>
        <v>0.22800205883416391</v>
      </c>
      <c r="AY495" s="221">
        <f>'2.a-LTH-MTH1'!AU60</f>
        <v>0.22800205883416391</v>
      </c>
      <c r="AZ495" s="221">
        <f>'2.a-LTH-MTH1'!AV60</f>
        <v>0.22800205883416391</v>
      </c>
      <c r="BA495" s="221">
        <f>'2.a-LTH-MTH1'!AW60</f>
        <v>0.22800205883416391</v>
      </c>
      <c r="BB495" s="221">
        <f>'2.a-LTH-MTH1'!AX60</f>
        <v>0.22800205883416391</v>
      </c>
      <c r="BC495" s="221">
        <f>'2.a-LTH-MTH1'!AY60</f>
        <v>0.22800205883416391</v>
      </c>
      <c r="BD495" s="221">
        <f>'2.a-LTH-MTH1'!AZ60</f>
        <v>0.22800205883416391</v>
      </c>
      <c r="BE495" s="221">
        <f>'2.a-LTH-MTH1'!BA60</f>
        <v>0.22800205883416391</v>
      </c>
      <c r="BF495" s="221">
        <f>'2.a-LTH-MTH1'!BB60</f>
        <v>0.22800205883416391</v>
      </c>
      <c r="BG495" s="221">
        <f>'2.a-LTH-MTH1'!BC60</f>
        <v>0.22800205883416391</v>
      </c>
      <c r="BH495" s="221">
        <f>'2.a-LTH-MTH1'!BD60</f>
        <v>0.22800205883416391</v>
      </c>
    </row>
    <row r="496" spans="1:60" s="8" customFormat="1" ht="15">
      <c r="A496" s="36" t="s">
        <v>7</v>
      </c>
      <c r="B496" s="36" t="s">
        <v>85</v>
      </c>
      <c r="C496" s="36" t="s">
        <v>17</v>
      </c>
      <c r="D496" s="7" t="s">
        <v>105</v>
      </c>
      <c r="E496" s="7" t="s">
        <v>106</v>
      </c>
      <c r="F496" s="7" t="s">
        <v>12</v>
      </c>
      <c r="G496" s="221">
        <f>'4.c Electricity breakdown'!C35</f>
        <v>0.05</v>
      </c>
      <c r="H496" s="221">
        <f>'4.c Electricity breakdown'!D35</f>
        <v>0.05</v>
      </c>
      <c r="I496" s="221">
        <f>'4.c Electricity breakdown'!E35</f>
        <v>0.05</v>
      </c>
      <c r="J496" s="221">
        <f>'4.c Electricity breakdown'!F35</f>
        <v>0.05</v>
      </c>
      <c r="K496" s="221">
        <f>'4.c Electricity breakdown'!G35</f>
        <v>0.05</v>
      </c>
      <c r="L496" s="221">
        <f>'4.c Electricity breakdown'!H35</f>
        <v>0.05</v>
      </c>
      <c r="M496" s="221">
        <f>'4.c Electricity breakdown'!I35</f>
        <v>0.05</v>
      </c>
      <c r="N496" s="221">
        <f>'4.c Electricity breakdown'!J35</f>
        <v>0.05</v>
      </c>
      <c r="O496" s="221">
        <f>'4.c Electricity breakdown'!K35</f>
        <v>0.05</v>
      </c>
      <c r="P496" s="221">
        <f>'4.c Electricity breakdown'!L35</f>
        <v>0.05</v>
      </c>
      <c r="Q496" s="221">
        <f>'4.c Electricity breakdown'!M35</f>
        <v>0.05</v>
      </c>
      <c r="R496" s="221">
        <f>'4.c Electricity breakdown'!N35</f>
        <v>0.05</v>
      </c>
      <c r="S496" s="221">
        <f>'4.c Electricity breakdown'!O35</f>
        <v>0.05</v>
      </c>
      <c r="T496" s="221">
        <f>'4.c Electricity breakdown'!P35</f>
        <v>0.05</v>
      </c>
      <c r="U496" s="221">
        <f>'4.c Electricity breakdown'!Q35</f>
        <v>0.05</v>
      </c>
      <c r="V496" s="221">
        <f>'4.c Electricity breakdown'!R35</f>
        <v>0.05</v>
      </c>
      <c r="W496" s="221">
        <f>'4.c Electricity breakdown'!S35</f>
        <v>0.05</v>
      </c>
      <c r="X496" s="221">
        <f>'4.c Electricity breakdown'!T35</f>
        <v>0.05</v>
      </c>
      <c r="Y496" s="221">
        <f>'4.c Electricity breakdown'!U35</f>
        <v>0.05</v>
      </c>
      <c r="Z496" s="221">
        <f>'4.c Electricity breakdown'!V35</f>
        <v>0.05</v>
      </c>
      <c r="AA496" s="221">
        <f>'4.c Electricity breakdown'!W35</f>
        <v>0.05</v>
      </c>
      <c r="AB496" s="221">
        <f>'4.c Electricity breakdown'!X35</f>
        <v>0.05</v>
      </c>
      <c r="AC496" s="221">
        <f>'4.c Electricity breakdown'!Y35</f>
        <v>0.05</v>
      </c>
      <c r="AD496" s="221">
        <f>'4.c Electricity breakdown'!Z35</f>
        <v>0.05</v>
      </c>
      <c r="AE496" s="221">
        <f>'4.c Electricity breakdown'!AA35</f>
        <v>0.05</v>
      </c>
      <c r="AF496" s="221">
        <f>'4.c Electricity breakdown'!AB35</f>
        <v>0.05</v>
      </c>
      <c r="AG496" s="221">
        <f>'4.c Electricity breakdown'!AC35</f>
        <v>0.05</v>
      </c>
      <c r="AH496" s="221">
        <f>'4.c Electricity breakdown'!AD35</f>
        <v>0.05</v>
      </c>
      <c r="AI496" s="221">
        <f>'4.c Electricity breakdown'!AE35</f>
        <v>0.05</v>
      </c>
      <c r="AJ496" s="221">
        <f>'4.c Electricity breakdown'!AF35</f>
        <v>0.05</v>
      </c>
      <c r="AK496" s="221">
        <f>'4.c Electricity breakdown'!AG35</f>
        <v>0.05</v>
      </c>
      <c r="AL496" s="221">
        <f>'4.c Electricity breakdown'!AH35</f>
        <v>0.05</v>
      </c>
      <c r="AM496" s="221">
        <f>'4.c Electricity breakdown'!AI35</f>
        <v>0.05</v>
      </c>
      <c r="AN496" s="221">
        <f>'4.c Electricity breakdown'!AJ35</f>
        <v>0.05</v>
      </c>
      <c r="AO496" s="221">
        <f>'4.c Electricity breakdown'!AK35</f>
        <v>0.05</v>
      </c>
      <c r="AP496" s="221">
        <f>'4.c Electricity breakdown'!AL35</f>
        <v>0.05</v>
      </c>
      <c r="AQ496" s="221">
        <f>'4.c Electricity breakdown'!AM35</f>
        <v>0.05</v>
      </c>
      <c r="AR496" s="221">
        <f>'4.c Electricity breakdown'!AN35</f>
        <v>0.05</v>
      </c>
      <c r="AS496" s="221">
        <f>'4.c Electricity breakdown'!AO35</f>
        <v>0.05</v>
      </c>
      <c r="AT496" s="221">
        <f>'4.c Electricity breakdown'!AP35</f>
        <v>0.05</v>
      </c>
      <c r="AU496" s="221">
        <f>'4.c Electricity breakdown'!AQ35</f>
        <v>0.05</v>
      </c>
      <c r="AV496" s="221">
        <f>'4.c Electricity breakdown'!AR35</f>
        <v>0.05</v>
      </c>
      <c r="AW496" s="221">
        <f>'4.c Electricity breakdown'!AS35</f>
        <v>0.05</v>
      </c>
      <c r="AX496" s="221">
        <f>'4.c Electricity breakdown'!AT35</f>
        <v>0.05</v>
      </c>
      <c r="AY496" s="221">
        <f>'4.c Electricity breakdown'!AU35</f>
        <v>0.05</v>
      </c>
      <c r="AZ496" s="221">
        <f>'4.c Electricity breakdown'!AV35</f>
        <v>0.05</v>
      </c>
      <c r="BA496" s="221">
        <f>'4.c Electricity breakdown'!AW35</f>
        <v>0.05</v>
      </c>
      <c r="BB496" s="221">
        <f>'4.c Electricity breakdown'!AX35</f>
        <v>0.05</v>
      </c>
      <c r="BC496" s="221">
        <f>'4.c Electricity breakdown'!AY35</f>
        <v>0.05</v>
      </c>
      <c r="BD496" s="221">
        <f>'4.c Electricity breakdown'!AZ35</f>
        <v>0.05</v>
      </c>
      <c r="BE496" s="221">
        <f>'4.c Electricity breakdown'!BA35</f>
        <v>0.05</v>
      </c>
      <c r="BF496" s="221">
        <f>'4.c Electricity breakdown'!BB35</f>
        <v>0.05</v>
      </c>
      <c r="BG496" s="221">
        <f>'4.c Electricity breakdown'!BC35</f>
        <v>0.05</v>
      </c>
      <c r="BH496" s="221">
        <f>'4.c Electricity breakdown'!BD35</f>
        <v>0.05</v>
      </c>
    </row>
    <row r="497" spans="1:60" s="8" customFormat="1" ht="15">
      <c r="A497" s="36" t="s">
        <v>7</v>
      </c>
      <c r="B497" s="36" t="s">
        <v>85</v>
      </c>
      <c r="C497" s="36" t="s">
        <v>17</v>
      </c>
      <c r="D497" s="7" t="s">
        <v>105</v>
      </c>
      <c r="E497" s="7" t="s">
        <v>106</v>
      </c>
      <c r="F497" s="7" t="s">
        <v>13</v>
      </c>
      <c r="G497" s="221">
        <f>'1. Lighting'!C59</f>
        <v>1.7071742313323573E-2</v>
      </c>
      <c r="H497" s="221">
        <f>'1. Lighting'!D59</f>
        <v>1.7462371888726208E-2</v>
      </c>
      <c r="I497" s="221">
        <f>'1. Lighting'!E59</f>
        <v>1.7853001464128843E-2</v>
      </c>
      <c r="J497" s="221">
        <f>'1. Lighting'!F59</f>
        <v>1.8243631039531479E-2</v>
      </c>
      <c r="K497" s="221">
        <f>'1. Lighting'!G59</f>
        <v>1.8634260614934114E-2</v>
      </c>
      <c r="L497" s="221">
        <f>'1. Lighting'!H59</f>
        <v>1.9024890190336749E-2</v>
      </c>
      <c r="M497" s="221">
        <f>'1. Lighting'!I59</f>
        <v>1.9415519765739384E-2</v>
      </c>
      <c r="N497" s="221">
        <f>'1. Lighting'!J59</f>
        <v>1.9806149341142019E-2</v>
      </c>
      <c r="O497" s="221">
        <f>'1. Lighting'!K59</f>
        <v>2.0196778916544655E-2</v>
      </c>
      <c r="P497" s="221">
        <f>'1. Lighting'!L59</f>
        <v>2.058740849194729E-2</v>
      </c>
      <c r="Q497" s="221">
        <f>'1. Lighting'!M59</f>
        <v>2.0978038067349925E-2</v>
      </c>
      <c r="R497" s="221">
        <f>'1. Lighting'!N59</f>
        <v>2.136866764275256E-2</v>
      </c>
      <c r="S497" s="221">
        <f>'1. Lighting'!O59</f>
        <v>2.1759297218155196E-2</v>
      </c>
      <c r="T497" s="221">
        <f>'1. Lighting'!P59</f>
        <v>2.2149926793557831E-2</v>
      </c>
      <c r="U497" s="221">
        <f>'1. Lighting'!Q59</f>
        <v>2.2540556368960466E-2</v>
      </c>
      <c r="V497" s="221">
        <f>'1. Lighting'!R59</f>
        <v>2.2931185944363101E-2</v>
      </c>
      <c r="W497" s="221">
        <f>'1. Lighting'!S59</f>
        <v>2.3321815519765737E-2</v>
      </c>
      <c r="X497" s="221">
        <f>'1. Lighting'!T59</f>
        <v>2.3712445095168372E-2</v>
      </c>
      <c r="Y497" s="221">
        <f>'1. Lighting'!U59</f>
        <v>2.4103074670571007E-2</v>
      </c>
      <c r="Z497" s="221">
        <f>'1. Lighting'!V59</f>
        <v>2.4493704245973642E-2</v>
      </c>
      <c r="AA497" s="221">
        <f>'1. Lighting'!W59</f>
        <v>2.4884333821376278E-2</v>
      </c>
      <c r="AB497" s="221">
        <f>'1. Lighting'!X59</f>
        <v>2.5274963396778913E-2</v>
      </c>
      <c r="AC497" s="221">
        <f>'1. Lighting'!Y59</f>
        <v>2.5665592972181552E-2</v>
      </c>
      <c r="AD497" s="221">
        <f>'1. Lighting'!Z59</f>
        <v>2.6056222547584187E-2</v>
      </c>
      <c r="AE497" s="221">
        <f>'1. Lighting'!AA59</f>
        <v>2.6446852122986822E-2</v>
      </c>
      <c r="AF497" s="221">
        <f>'1. Lighting'!AB59</f>
        <v>2.6837481698389457E-2</v>
      </c>
      <c r="AG497" s="221">
        <f>'1. Lighting'!AC59</f>
        <v>2.7228111273792092E-2</v>
      </c>
      <c r="AH497" s="221">
        <f>'1. Lighting'!AD59</f>
        <v>2.7618740849194728E-2</v>
      </c>
      <c r="AI497" s="221">
        <f>'1. Lighting'!AE59</f>
        <v>2.8009370424597363E-2</v>
      </c>
      <c r="AJ497" s="221">
        <f>'1. Lighting'!AF59</f>
        <v>2.8399999999999998E-2</v>
      </c>
      <c r="AK497" s="221">
        <f>'1. Lighting'!AG59</f>
        <v>2.8790629575402633E-2</v>
      </c>
      <c r="AL497" s="221">
        <f>'1. Lighting'!AH59</f>
        <v>2.9181259150805269E-2</v>
      </c>
      <c r="AM497" s="221">
        <f>'1. Lighting'!AI59</f>
        <v>2.9571888726207904E-2</v>
      </c>
      <c r="AN497" s="221">
        <f>'1. Lighting'!AJ59</f>
        <v>2.9962518301610539E-2</v>
      </c>
      <c r="AO497" s="221">
        <f>'1. Lighting'!AK59</f>
        <v>3.0353147877013174E-2</v>
      </c>
      <c r="AP497" s="221">
        <f>'1. Lighting'!AL59</f>
        <v>3.074377745241581E-2</v>
      </c>
      <c r="AQ497" s="221">
        <f>'1. Lighting'!AM59</f>
        <v>3.1134407027818445E-2</v>
      </c>
      <c r="AR497" s="221">
        <f>'1. Lighting'!AN59</f>
        <v>3.1525036603221077E-2</v>
      </c>
      <c r="AS497" s="221">
        <f>'1. Lighting'!AO59</f>
        <v>3.1915666178623715E-2</v>
      </c>
      <c r="AT497" s="221">
        <f>'1. Lighting'!AP59</f>
        <v>3.2306295754026347E-2</v>
      </c>
      <c r="AU497" s="221">
        <f>'1. Lighting'!AQ59</f>
        <v>3.2696925329428986E-2</v>
      </c>
      <c r="AV497" s="221">
        <f>'1. Lighting'!AR59</f>
        <v>3.3087554904831618E-2</v>
      </c>
      <c r="AW497" s="221">
        <f>'1. Lighting'!AS59</f>
        <v>3.3478184480234256E-2</v>
      </c>
      <c r="AX497" s="221">
        <f>'1. Lighting'!AT59</f>
        <v>3.3868814055636895E-2</v>
      </c>
      <c r="AY497" s="221">
        <f>'1. Lighting'!AU59</f>
        <v>3.4259443631039527E-2</v>
      </c>
      <c r="AZ497" s="221">
        <f>'1. Lighting'!AV59</f>
        <v>3.4650073206442165E-2</v>
      </c>
      <c r="BA497" s="221">
        <f>'1. Lighting'!AW59</f>
        <v>3.5040702781844797E-2</v>
      </c>
      <c r="BB497" s="221">
        <f>'1. Lighting'!AX59</f>
        <v>3.5431332357247436E-2</v>
      </c>
      <c r="BC497" s="221">
        <f>'1. Lighting'!AY59</f>
        <v>3.5821961932650068E-2</v>
      </c>
      <c r="BD497" s="221">
        <f>'1. Lighting'!AZ59</f>
        <v>3.6212591508052706E-2</v>
      </c>
      <c r="BE497" s="221">
        <f>'1. Lighting'!BA59</f>
        <v>3.6603221083455345E-2</v>
      </c>
      <c r="BF497" s="221">
        <f>'1. Lighting'!BB59</f>
        <v>3.6993850658857977E-2</v>
      </c>
      <c r="BG497" s="221">
        <f>'1. Lighting'!BC59</f>
        <v>3.7384480234260616E-2</v>
      </c>
      <c r="BH497" s="221">
        <f>'1. Lighting'!BD59</f>
        <v>3.7775109809663247E-2</v>
      </c>
    </row>
    <row r="498" spans="1:60" s="8" customFormat="1" ht="15">
      <c r="A498" s="36" t="s">
        <v>7</v>
      </c>
      <c r="B498" s="36" t="s">
        <v>85</v>
      </c>
      <c r="C498" s="36" t="s">
        <v>17</v>
      </c>
      <c r="D498" s="7" t="s">
        <v>105</v>
      </c>
      <c r="E498" s="7" t="s">
        <v>106</v>
      </c>
      <c r="F498" s="7" t="s">
        <v>14</v>
      </c>
      <c r="G498" s="221">
        <f>'1. Lighting'!C60</f>
        <v>1</v>
      </c>
      <c r="H498" s="221">
        <f>'1. Lighting'!D60</f>
        <v>1</v>
      </c>
      <c r="I498" s="221">
        <f>'1. Lighting'!E60</f>
        <v>1</v>
      </c>
      <c r="J498" s="221">
        <f>'1. Lighting'!F60</f>
        <v>1</v>
      </c>
      <c r="K498" s="221">
        <f>'1. Lighting'!G60</f>
        <v>1</v>
      </c>
      <c r="L498" s="221">
        <f>'1. Lighting'!H60</f>
        <v>1</v>
      </c>
      <c r="M498" s="221">
        <f>'1. Lighting'!I60</f>
        <v>1</v>
      </c>
      <c r="N498" s="221">
        <f>'1. Lighting'!J60</f>
        <v>1</v>
      </c>
      <c r="O498" s="221">
        <f>'1. Lighting'!K60</f>
        <v>1</v>
      </c>
      <c r="P498" s="221">
        <f>'1. Lighting'!L60</f>
        <v>1</v>
      </c>
      <c r="Q498" s="221">
        <f>'1. Lighting'!M60</f>
        <v>1</v>
      </c>
      <c r="R498" s="221">
        <f>'1. Lighting'!N60</f>
        <v>1</v>
      </c>
      <c r="S498" s="221">
        <f>'1. Lighting'!O60</f>
        <v>1</v>
      </c>
      <c r="T498" s="221">
        <f>'1. Lighting'!P60</f>
        <v>1</v>
      </c>
      <c r="U498" s="221">
        <f>'1. Lighting'!Q60</f>
        <v>1</v>
      </c>
      <c r="V498" s="221">
        <f>'1. Lighting'!R60</f>
        <v>1</v>
      </c>
      <c r="W498" s="221">
        <f>'1. Lighting'!S60</f>
        <v>1</v>
      </c>
      <c r="X498" s="221">
        <f>'1. Lighting'!T60</f>
        <v>1</v>
      </c>
      <c r="Y498" s="221">
        <f>'1. Lighting'!U60</f>
        <v>1</v>
      </c>
      <c r="Z498" s="221">
        <f>'1. Lighting'!V60</f>
        <v>1</v>
      </c>
      <c r="AA498" s="221">
        <f>'1. Lighting'!W60</f>
        <v>1</v>
      </c>
      <c r="AB498" s="221">
        <f>'1. Lighting'!X60</f>
        <v>1</v>
      </c>
      <c r="AC498" s="221">
        <f>'1. Lighting'!Y60</f>
        <v>1</v>
      </c>
      <c r="AD498" s="221">
        <f>'1. Lighting'!Z60</f>
        <v>1</v>
      </c>
      <c r="AE498" s="221">
        <f>'1. Lighting'!AA60</f>
        <v>1</v>
      </c>
      <c r="AF498" s="221">
        <f>'1. Lighting'!AB60</f>
        <v>1</v>
      </c>
      <c r="AG498" s="221">
        <f>'1. Lighting'!AC60</f>
        <v>1</v>
      </c>
      <c r="AH498" s="221">
        <f>'1. Lighting'!AD60</f>
        <v>1</v>
      </c>
      <c r="AI498" s="221">
        <f>'1. Lighting'!AE60</f>
        <v>1</v>
      </c>
      <c r="AJ498" s="221">
        <f>'1. Lighting'!AF60</f>
        <v>1</v>
      </c>
      <c r="AK498" s="221">
        <f>'1. Lighting'!AG60</f>
        <v>1</v>
      </c>
      <c r="AL498" s="221">
        <f>'1. Lighting'!AH60</f>
        <v>1</v>
      </c>
      <c r="AM498" s="221">
        <f>'1. Lighting'!AI60</f>
        <v>1</v>
      </c>
      <c r="AN498" s="221">
        <f>'1. Lighting'!AJ60</f>
        <v>1</v>
      </c>
      <c r="AO498" s="221">
        <f>'1. Lighting'!AK60</f>
        <v>1</v>
      </c>
      <c r="AP498" s="221">
        <f>'1. Lighting'!AL60</f>
        <v>1</v>
      </c>
      <c r="AQ498" s="221">
        <f>'1. Lighting'!AM60</f>
        <v>1</v>
      </c>
      <c r="AR498" s="221">
        <f>'1. Lighting'!AN60</f>
        <v>1</v>
      </c>
      <c r="AS498" s="221">
        <f>'1. Lighting'!AO60</f>
        <v>1</v>
      </c>
      <c r="AT498" s="221">
        <f>'1. Lighting'!AP60</f>
        <v>1</v>
      </c>
      <c r="AU498" s="221">
        <f>'1. Lighting'!AQ60</f>
        <v>1</v>
      </c>
      <c r="AV498" s="221">
        <f>'1. Lighting'!AR60</f>
        <v>1</v>
      </c>
      <c r="AW498" s="221">
        <f>'1. Lighting'!AS60</f>
        <v>1</v>
      </c>
      <c r="AX498" s="221">
        <f>'1. Lighting'!AT60</f>
        <v>1</v>
      </c>
      <c r="AY498" s="221">
        <f>'1. Lighting'!AU60</f>
        <v>1</v>
      </c>
      <c r="AZ498" s="221">
        <f>'1. Lighting'!AV60</f>
        <v>1</v>
      </c>
      <c r="BA498" s="221">
        <f>'1. Lighting'!AW60</f>
        <v>1</v>
      </c>
      <c r="BB498" s="221">
        <f>'1. Lighting'!AX60</f>
        <v>1</v>
      </c>
      <c r="BC498" s="221">
        <f>'1. Lighting'!AY60</f>
        <v>1</v>
      </c>
      <c r="BD498" s="221">
        <f>'1. Lighting'!AZ60</f>
        <v>1</v>
      </c>
      <c r="BE498" s="221">
        <f>'1. Lighting'!BA60</f>
        <v>1</v>
      </c>
      <c r="BF498" s="221">
        <f>'1. Lighting'!BB60</f>
        <v>1</v>
      </c>
      <c r="BG498" s="221">
        <f>'1. Lighting'!BC60</f>
        <v>1</v>
      </c>
      <c r="BH498" s="221">
        <f>'1. Lighting'!BD60</f>
        <v>1</v>
      </c>
    </row>
    <row r="499" spans="1:60" s="5" customFormat="1" ht="15">
      <c r="A499" s="4" t="s">
        <v>7</v>
      </c>
      <c r="B499" s="4" t="s">
        <v>85</v>
      </c>
      <c r="C499" s="4" t="s">
        <v>18</v>
      </c>
      <c r="D499" s="4"/>
      <c r="E499" s="4"/>
      <c r="F499" s="4" t="s">
        <v>11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>
        <v>970</v>
      </c>
      <c r="S499" s="4">
        <v>946</v>
      </c>
      <c r="T499" s="4">
        <v>1178</v>
      </c>
      <c r="U499" s="4">
        <v>1187</v>
      </c>
      <c r="V499" s="4">
        <v>1156</v>
      </c>
      <c r="W499" s="4">
        <v>1337</v>
      </c>
      <c r="X499" s="4">
        <v>1251</v>
      </c>
      <c r="Y499" s="4">
        <v>1153</v>
      </c>
      <c r="Z499" s="4">
        <v>1100</v>
      </c>
      <c r="AA499" s="4">
        <v>1097</v>
      </c>
      <c r="AB499" s="4">
        <v>1095</v>
      </c>
      <c r="AC499" s="4">
        <v>1073</v>
      </c>
      <c r="AD499" s="4">
        <v>1103</v>
      </c>
      <c r="AE499" s="4">
        <v>1040</v>
      </c>
      <c r="AF499" s="4">
        <v>953</v>
      </c>
      <c r="AG499" s="4">
        <v>850</v>
      </c>
      <c r="AH499" s="4">
        <v>812</v>
      </c>
      <c r="AI499" s="4">
        <v>881</v>
      </c>
      <c r="AJ499" s="4">
        <v>755</v>
      </c>
      <c r="AK499" s="4">
        <v>726</v>
      </c>
      <c r="AL499" s="4">
        <v>701</v>
      </c>
      <c r="AM499" s="4">
        <v>702</v>
      </c>
      <c r="AN499" s="4">
        <v>697</v>
      </c>
      <c r="AO499" s="4">
        <v>841</v>
      </c>
      <c r="AP499" s="4">
        <v>812</v>
      </c>
      <c r="AQ499" s="4">
        <v>541</v>
      </c>
      <c r="AR499" s="4">
        <v>525</v>
      </c>
      <c r="AS499" s="4">
        <v>401</v>
      </c>
      <c r="AT499" s="4">
        <v>306</v>
      </c>
      <c r="AU499" s="4">
        <v>278</v>
      </c>
      <c r="AV499" s="4">
        <v>272</v>
      </c>
      <c r="AW499" s="4">
        <v>295</v>
      </c>
      <c r="AX499" s="4">
        <v>295</v>
      </c>
      <c r="AY499" s="4">
        <v>178</v>
      </c>
      <c r="AZ499" s="4">
        <v>106</v>
      </c>
      <c r="BA499" s="4">
        <v>220</v>
      </c>
      <c r="BB499" s="4">
        <v>199</v>
      </c>
      <c r="BC499" s="4">
        <v>202</v>
      </c>
      <c r="BD499" s="4">
        <v>150</v>
      </c>
      <c r="BE499" s="4">
        <v>135</v>
      </c>
      <c r="BF499" s="4">
        <v>125</v>
      </c>
      <c r="BG499" s="4">
        <v>73</v>
      </c>
      <c r="BH499" s="4">
        <v>99</v>
      </c>
    </row>
    <row r="500" spans="1:60" s="5" customFormat="1" ht="15">
      <c r="A500" s="4" t="s">
        <v>7</v>
      </c>
      <c r="B500" s="4" t="s">
        <v>85</v>
      </c>
      <c r="C500" s="4" t="s">
        <v>18</v>
      </c>
      <c r="D500" s="4"/>
      <c r="E500" s="4"/>
      <c r="F500" s="4" t="s">
        <v>52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>
        <v>2.9582189691979299E-2</v>
      </c>
      <c r="S500" s="4">
        <v>2.7879287987740201E-2</v>
      </c>
      <c r="T500" s="4">
        <v>3.0564059986508199E-2</v>
      </c>
      <c r="U500" s="4">
        <v>2.9640172796963599E-2</v>
      </c>
      <c r="V500" s="4">
        <v>2.87662369979595E-2</v>
      </c>
      <c r="W500" s="4">
        <v>3.0832026565815001E-2</v>
      </c>
      <c r="X500" s="4">
        <v>2.79609306899712E-2</v>
      </c>
      <c r="Y500" s="4">
        <v>2.4901732106604499E-2</v>
      </c>
      <c r="Z500" s="4">
        <v>2.2340015028737399E-2</v>
      </c>
      <c r="AA500" s="4">
        <v>2.2799542762132401E-2</v>
      </c>
      <c r="AB500" s="4">
        <v>2.3632243444480401E-2</v>
      </c>
      <c r="AC500" s="4">
        <v>2.369438003754E-2</v>
      </c>
      <c r="AD500" s="4">
        <v>2.3727063480112699E-2</v>
      </c>
      <c r="AE500" s="4">
        <v>2.2210832051939199E-2</v>
      </c>
      <c r="AF500" s="4">
        <v>2.0084722544205399E-2</v>
      </c>
      <c r="AG500" s="4">
        <v>1.7874792336971399E-2</v>
      </c>
      <c r="AH500" s="4">
        <v>1.6532627506871601E-2</v>
      </c>
      <c r="AI500" s="4">
        <v>1.6199319665348901E-2</v>
      </c>
      <c r="AJ500" s="4">
        <v>1.29287463397092E-2</v>
      </c>
      <c r="AK500" s="4">
        <v>1.1977826173035E-2</v>
      </c>
      <c r="AL500" s="4">
        <v>1.1101784837590899E-2</v>
      </c>
      <c r="AM500" s="4">
        <v>1.09941740274385E-2</v>
      </c>
      <c r="AN500" s="4">
        <v>1.1180981103018999E-2</v>
      </c>
      <c r="AO500" s="4">
        <v>1.27980764841051E-2</v>
      </c>
      <c r="AP500" s="4">
        <v>1.17906720102225E-2</v>
      </c>
      <c r="AQ500" s="4">
        <v>7.8072010967602298E-3</v>
      </c>
      <c r="AR500" s="4">
        <v>7.1697803998688999E-3</v>
      </c>
      <c r="AS500" s="4">
        <v>5.1482199483894198E-3</v>
      </c>
      <c r="AT500" s="4">
        <v>3.8210833895257401E-3</v>
      </c>
      <c r="AU500" s="4">
        <v>3.2517662471342299E-3</v>
      </c>
      <c r="AV500" s="4">
        <v>3.0359175837667701E-3</v>
      </c>
      <c r="AW500" s="4">
        <v>3.2445749606801501E-3</v>
      </c>
      <c r="AX500" s="4">
        <v>3.0723086055884801E-3</v>
      </c>
      <c r="AY500" s="4">
        <v>1.79105078333317E-3</v>
      </c>
      <c r="AZ500" s="4">
        <v>1.03864544955711E-3</v>
      </c>
      <c r="BA500" s="4">
        <v>2.2143935581278298E-3</v>
      </c>
      <c r="BB500" s="4">
        <v>1.9559277387902699E-3</v>
      </c>
      <c r="BC500" s="4">
        <v>2.0613717306338201E-3</v>
      </c>
      <c r="BD500" s="4">
        <v>1.64952988398306E-3</v>
      </c>
      <c r="BE500" s="4">
        <v>1.4636050217914499E-3</v>
      </c>
      <c r="BF500" s="4">
        <v>1.40708721689405E-3</v>
      </c>
      <c r="BG500" s="4">
        <v>8.6227261989132997E-4</v>
      </c>
      <c r="BH500" s="4">
        <v>1.21542484623034E-3</v>
      </c>
    </row>
    <row r="501" spans="1:60" s="8" customFormat="1" ht="15">
      <c r="A501" s="36" t="s">
        <v>7</v>
      </c>
      <c r="B501" s="36" t="s">
        <v>85</v>
      </c>
      <c r="C501" s="36" t="s">
        <v>18</v>
      </c>
      <c r="D501" s="7" t="s">
        <v>113</v>
      </c>
      <c r="E501" s="7" t="s">
        <v>113</v>
      </c>
      <c r="F501" s="7" t="s">
        <v>12</v>
      </c>
      <c r="G501" s="219"/>
      <c r="H501" s="219"/>
      <c r="I501" s="219"/>
      <c r="J501" s="219"/>
      <c r="K501" s="219"/>
      <c r="L501" s="219"/>
      <c r="M501" s="219"/>
      <c r="N501" s="219"/>
      <c r="O501" s="219"/>
      <c r="P501" s="219"/>
      <c r="Q501" s="219"/>
      <c r="R501" s="221">
        <v>1</v>
      </c>
      <c r="S501" s="221">
        <v>1</v>
      </c>
      <c r="T501" s="221">
        <v>1</v>
      </c>
      <c r="U501" s="221">
        <v>1</v>
      </c>
      <c r="V501" s="221">
        <v>1</v>
      </c>
      <c r="W501" s="221">
        <v>1</v>
      </c>
      <c r="X501" s="221">
        <v>1</v>
      </c>
      <c r="Y501" s="221">
        <v>1</v>
      </c>
      <c r="Z501" s="221">
        <v>1</v>
      </c>
      <c r="AA501" s="221">
        <v>1</v>
      </c>
      <c r="AB501" s="221">
        <v>1</v>
      </c>
      <c r="AC501" s="221">
        <v>1</v>
      </c>
      <c r="AD501" s="221">
        <v>1</v>
      </c>
      <c r="AE501" s="221">
        <v>1</v>
      </c>
      <c r="AF501" s="221">
        <v>1</v>
      </c>
      <c r="AG501" s="221">
        <v>1</v>
      </c>
      <c r="AH501" s="221">
        <v>1</v>
      </c>
      <c r="AI501" s="221">
        <v>1</v>
      </c>
      <c r="AJ501" s="221">
        <v>1</v>
      </c>
      <c r="AK501" s="221">
        <v>1</v>
      </c>
      <c r="AL501" s="221">
        <v>1</v>
      </c>
      <c r="AM501" s="221">
        <v>1</v>
      </c>
      <c r="AN501" s="221">
        <v>1</v>
      </c>
      <c r="AO501" s="221">
        <v>1</v>
      </c>
      <c r="AP501" s="221">
        <v>1</v>
      </c>
      <c r="AQ501" s="221">
        <v>1</v>
      </c>
      <c r="AR501" s="221">
        <v>1</v>
      </c>
      <c r="AS501" s="221">
        <v>1</v>
      </c>
      <c r="AT501" s="221">
        <v>1</v>
      </c>
      <c r="AU501" s="221">
        <v>1</v>
      </c>
      <c r="AV501" s="221">
        <v>1</v>
      </c>
      <c r="AW501" s="221">
        <v>1</v>
      </c>
      <c r="AX501" s="221">
        <v>1</v>
      </c>
      <c r="AY501" s="221">
        <v>1</v>
      </c>
      <c r="AZ501" s="221">
        <v>1</v>
      </c>
      <c r="BA501" s="221">
        <v>1</v>
      </c>
      <c r="BB501" s="221">
        <v>1</v>
      </c>
      <c r="BC501" s="221">
        <v>1</v>
      </c>
      <c r="BD501" s="221">
        <v>1</v>
      </c>
      <c r="BE501" s="221">
        <v>1</v>
      </c>
      <c r="BF501" s="221">
        <v>1</v>
      </c>
      <c r="BG501" s="221">
        <v>1</v>
      </c>
      <c r="BH501" s="221">
        <v>1</v>
      </c>
    </row>
    <row r="502" spans="1:60" s="8" customFormat="1" ht="15">
      <c r="A502" s="36" t="s">
        <v>7</v>
      </c>
      <c r="B502" s="36" t="s">
        <v>85</v>
      </c>
      <c r="C502" s="36" t="s">
        <v>18</v>
      </c>
      <c r="D502" s="7" t="s">
        <v>113</v>
      </c>
      <c r="E502" s="7" t="s">
        <v>113</v>
      </c>
      <c r="F502" s="7" t="s">
        <v>13</v>
      </c>
      <c r="G502" s="219"/>
      <c r="H502" s="219"/>
      <c r="I502" s="219"/>
      <c r="J502" s="219"/>
      <c r="K502" s="219"/>
      <c r="L502" s="219"/>
      <c r="M502" s="219"/>
      <c r="N502" s="219"/>
      <c r="O502" s="219"/>
      <c r="P502" s="219"/>
      <c r="Q502" s="219"/>
      <c r="R502" s="221">
        <f>'2.a-LTH-MTH1'!N$59</f>
        <v>0.87515043001749504</v>
      </c>
      <c r="S502" s="221">
        <f>'2.a-LTH-MTH1'!O$59</f>
        <v>0.87772484982034404</v>
      </c>
      <c r="T502" s="221">
        <f>'2.a-LTH-MTH1'!P$59</f>
        <v>0.88021072352569496</v>
      </c>
      <c r="U502" s="221">
        <f>'2.a-LTH-MTH1'!Q$59</f>
        <v>0.88261109663971404</v>
      </c>
      <c r="V502" s="221">
        <f>'2.a-LTH-MTH1'!R$59</f>
        <v>0.88492890991965001</v>
      </c>
      <c r="W502" s="221">
        <f>'2.a-LTH-MTH1'!S$59</f>
        <v>0.88716700297662998</v>
      </c>
      <c r="X502" s="221">
        <f>'2.a-LTH-MTH1'!T$59</f>
        <v>0.88932811775453902</v>
      </c>
      <c r="Y502" s="221">
        <f>'2.a-LTH-MTH1'!U$59</f>
        <v>0.891414901889241</v>
      </c>
      <c r="Z502" s="221">
        <f>'2.a-LTH-MTH1'!V$59</f>
        <v>0.89342991195227095</v>
      </c>
      <c r="AA502" s="221">
        <f>'2.a-LTH-MTH1'!W$59</f>
        <v>0.89537561658294496</v>
      </c>
      <c r="AB502" s="221">
        <f>'2.a-LTH-MTH1'!X$59</f>
        <v>0.89725439951276198</v>
      </c>
      <c r="AC502" s="221">
        <f>'2.a-LTH-MTH1'!Y$59</f>
        <v>0.89906856248576505</v>
      </c>
      <c r="AD502" s="221">
        <f>'2.a-LTH-MTH1'!Z$59</f>
        <v>0.90082032807847101</v>
      </c>
      <c r="AE502" s="221">
        <f>'2.a-LTH-MTH1'!AA$59</f>
        <v>0.90251184242280102</v>
      </c>
      <c r="AF502" s="221">
        <f>'2.a-LTH-MTH1'!AB$59</f>
        <v>0.90414517783536397</v>
      </c>
      <c r="AG502" s="221">
        <f>'2.a-LTH-MTH1'!AC$59</f>
        <v>0.90572233535629998</v>
      </c>
      <c r="AH502" s="221">
        <f>'2.a-LTH-MTH1'!AD$59</f>
        <v>0.90724524720080701</v>
      </c>
      <c r="AI502" s="221">
        <f>'2.a-LTH-MTH1'!AE$59</f>
        <v>0.90871577912634605</v>
      </c>
      <c r="AJ502" s="221">
        <f>'2.a-LTH-MTH1'!AF$59</f>
        <v>0.91013573271842596</v>
      </c>
      <c r="AK502" s="221">
        <f>'2.a-LTH-MTH1'!AG$59</f>
        <v>0.91150684759777301</v>
      </c>
      <c r="AL502" s="221">
        <f>'2.a-LTH-MTH1'!AH$59</f>
        <v>0.91283080355158197</v>
      </c>
      <c r="AM502" s="221">
        <f>'2.a-LTH-MTH1'!AI$59</f>
        <v>0.91410922259146599</v>
      </c>
      <c r="AN502" s="221">
        <f>'2.a-LTH-MTH1'!AJ$59</f>
        <v>0.91534367094062496</v>
      </c>
      <c r="AO502" s="221">
        <f>'2.a-LTH-MTH1'!AK$59</f>
        <v>0.91653566095266203</v>
      </c>
      <c r="AP502" s="221">
        <f>'2.a-LTH-MTH1'!AL$59</f>
        <v>0.91768665296441099</v>
      </c>
      <c r="AQ502" s="221">
        <f>'2.a-LTH-MTH1'!AM$59</f>
        <v>0.91879805708502504</v>
      </c>
      <c r="AR502" s="221">
        <f>'2.a-LTH-MTH1'!AN$59</f>
        <v>0.91987123492354095</v>
      </c>
      <c r="AS502" s="221">
        <f>'2.a-LTH-MTH1'!AO$59</f>
        <v>0.92090750125701903</v>
      </c>
      <c r="AT502" s="221">
        <f>'2.a-LTH-MTH1'!AP$59</f>
        <v>0.92190812564131097</v>
      </c>
      <c r="AU502" s="221">
        <f>'2.a-LTH-MTH1'!AQ$59</f>
        <v>0.92287433396642304</v>
      </c>
      <c r="AV502" s="221">
        <f>'2.a-LTH-MTH1'!AR$59</f>
        <v>0.923807309958384</v>
      </c>
      <c r="AW502" s="221">
        <f>'2.a-LTH-MTH1'!AS$59</f>
        <v>0.92470819662946002</v>
      </c>
      <c r="AX502" s="221">
        <f>'2.a-LTH-MTH1'!AT$59</f>
        <v>0.92557809767848598</v>
      </c>
      <c r="AY502" s="221">
        <f>'2.a-LTH-MTH1'!AU$59</f>
        <v>0.92641807884303196</v>
      </c>
      <c r="AZ502" s="221">
        <f>'2.a-LTH-MTH1'!AV$59</f>
        <v>0.92722916920507303</v>
      </c>
      <c r="BA502" s="221">
        <f>'2.a-LTH-MTH1'!AW$59</f>
        <v>0.92801236245173402</v>
      </c>
      <c r="BB502" s="221">
        <f>'2.a-LTH-MTH1'!AX$59</f>
        <v>0.92876861809268596</v>
      </c>
      <c r="BC502" s="221">
        <f>'2.a-LTH-MTH1'!AY$59</f>
        <v>0.92949886263566495</v>
      </c>
      <c r="BD502" s="221">
        <f>'2.a-LTH-MTH1'!AZ$59</f>
        <v>0.93020399072155802</v>
      </c>
      <c r="BE502" s="221">
        <f>'2.a-LTH-MTH1'!BA$59</f>
        <v>0.93088486622045097</v>
      </c>
      <c r="BF502" s="221">
        <f>'2.a-LTH-MTH1'!BB$59</f>
        <v>0.93154232328997999</v>
      </c>
      <c r="BG502" s="221">
        <f>'2.a-LTH-MTH1'!BC$59</f>
        <v>0.93217716739727297</v>
      </c>
      <c r="BH502" s="221">
        <f>'2.a-LTH-MTH1'!BD$59</f>
        <v>0.932790176305755</v>
      </c>
    </row>
    <row r="503" spans="1:60" s="8" customFormat="1" ht="15">
      <c r="A503" s="36" t="s">
        <v>7</v>
      </c>
      <c r="B503" s="36" t="s">
        <v>85</v>
      </c>
      <c r="C503" s="36" t="s">
        <v>18</v>
      </c>
      <c r="D503" s="7" t="s">
        <v>113</v>
      </c>
      <c r="E503" s="7" t="s">
        <v>113</v>
      </c>
      <c r="F503" s="7" t="s">
        <v>14</v>
      </c>
      <c r="G503" s="219"/>
      <c r="H503" s="219"/>
      <c r="I503" s="219"/>
      <c r="J503" s="219"/>
      <c r="K503" s="219"/>
      <c r="L503" s="219"/>
      <c r="M503" s="219"/>
      <c r="N503" s="219"/>
      <c r="O503" s="219"/>
      <c r="P503" s="219"/>
      <c r="Q503" s="219"/>
      <c r="R503" s="221">
        <f>'2.a-LTH-MTH1'!N$60</f>
        <v>0.22800205883416391</v>
      </c>
      <c r="S503" s="221">
        <f>'2.a-LTH-MTH1'!O$60</f>
        <v>0.22800205883416391</v>
      </c>
      <c r="T503" s="221">
        <f>'2.a-LTH-MTH1'!P$60</f>
        <v>0.22800205883416391</v>
      </c>
      <c r="U503" s="221">
        <f>'2.a-LTH-MTH1'!Q$60</f>
        <v>0.22800205883416391</v>
      </c>
      <c r="V503" s="221">
        <f>'2.a-LTH-MTH1'!R$60</f>
        <v>0.22800205883416391</v>
      </c>
      <c r="W503" s="221">
        <f>'2.a-LTH-MTH1'!S$60</f>
        <v>0.22800205883416391</v>
      </c>
      <c r="X503" s="221">
        <f>'2.a-LTH-MTH1'!T$60</f>
        <v>0.22800205883416391</v>
      </c>
      <c r="Y503" s="221">
        <f>'2.a-LTH-MTH1'!U$60</f>
        <v>0.22800205883416391</v>
      </c>
      <c r="Z503" s="221">
        <f>'2.a-LTH-MTH1'!V$60</f>
        <v>0.22800205883416391</v>
      </c>
      <c r="AA503" s="221">
        <f>'2.a-LTH-MTH1'!W$60</f>
        <v>0.22800205883416394</v>
      </c>
      <c r="AB503" s="221">
        <f>'2.a-LTH-MTH1'!X$60</f>
        <v>0.22800205883416391</v>
      </c>
      <c r="AC503" s="221">
        <f>'2.a-LTH-MTH1'!Y$60</f>
        <v>0.22800205883416391</v>
      </c>
      <c r="AD503" s="221">
        <f>'2.a-LTH-MTH1'!Z$60</f>
        <v>0.22800205883416391</v>
      </c>
      <c r="AE503" s="221">
        <f>'2.a-LTH-MTH1'!AA$60</f>
        <v>0.22800205883416391</v>
      </c>
      <c r="AF503" s="221">
        <f>'2.a-LTH-MTH1'!AB$60</f>
        <v>0.22800205883416391</v>
      </c>
      <c r="AG503" s="221">
        <f>'2.a-LTH-MTH1'!AC$60</f>
        <v>0.22800205883416391</v>
      </c>
      <c r="AH503" s="221">
        <f>'2.a-LTH-MTH1'!AD$60</f>
        <v>0.22800205883416391</v>
      </c>
      <c r="AI503" s="221">
        <f>'2.a-LTH-MTH1'!AE$60</f>
        <v>0.22800205883416391</v>
      </c>
      <c r="AJ503" s="221">
        <f>'2.a-LTH-MTH1'!AF$60</f>
        <v>0.22800205883416391</v>
      </c>
      <c r="AK503" s="221">
        <f>'2.a-LTH-MTH1'!AG$60</f>
        <v>0.22800205883416391</v>
      </c>
      <c r="AL503" s="221">
        <f>'2.a-LTH-MTH1'!AH$60</f>
        <v>0.22800205883416391</v>
      </c>
      <c r="AM503" s="221">
        <f>'2.a-LTH-MTH1'!AI$60</f>
        <v>0.22800205883416391</v>
      </c>
      <c r="AN503" s="221">
        <f>'2.a-LTH-MTH1'!AJ$60</f>
        <v>0.22800205883416391</v>
      </c>
      <c r="AO503" s="221">
        <f>'2.a-LTH-MTH1'!AK$60</f>
        <v>0.22800205883416391</v>
      </c>
      <c r="AP503" s="221">
        <f>'2.a-LTH-MTH1'!AL$60</f>
        <v>0.22800205883416391</v>
      </c>
      <c r="AQ503" s="221">
        <f>'2.a-LTH-MTH1'!AM$60</f>
        <v>0.22800205883416391</v>
      </c>
      <c r="AR503" s="221">
        <f>'2.a-LTH-MTH1'!AN$60</f>
        <v>0.22800205883416391</v>
      </c>
      <c r="AS503" s="221">
        <f>'2.a-LTH-MTH1'!AO$60</f>
        <v>0.22800205883416391</v>
      </c>
      <c r="AT503" s="221">
        <f>'2.a-LTH-MTH1'!AP$60</f>
        <v>0.22800205883416391</v>
      </c>
      <c r="AU503" s="221">
        <f>'2.a-LTH-MTH1'!AQ$60</f>
        <v>0.22800205883416388</v>
      </c>
      <c r="AV503" s="221">
        <f>'2.a-LTH-MTH1'!AR$60</f>
        <v>0.22800205883416391</v>
      </c>
      <c r="AW503" s="221">
        <f>'2.a-LTH-MTH1'!AS$60</f>
        <v>0.22800205883416391</v>
      </c>
      <c r="AX503" s="221">
        <f>'2.a-LTH-MTH1'!AT$60</f>
        <v>0.22800205883416391</v>
      </c>
      <c r="AY503" s="221">
        <f>'2.a-LTH-MTH1'!AU$60</f>
        <v>0.22800205883416391</v>
      </c>
      <c r="AZ503" s="221">
        <f>'2.a-LTH-MTH1'!AV$60</f>
        <v>0.22800205883416391</v>
      </c>
      <c r="BA503" s="221">
        <f>'2.a-LTH-MTH1'!AW$60</f>
        <v>0.22800205883416391</v>
      </c>
      <c r="BB503" s="221">
        <f>'2.a-LTH-MTH1'!AX$60</f>
        <v>0.22800205883416391</v>
      </c>
      <c r="BC503" s="221">
        <f>'2.a-LTH-MTH1'!AY$60</f>
        <v>0.22800205883416391</v>
      </c>
      <c r="BD503" s="221">
        <f>'2.a-LTH-MTH1'!AZ$60</f>
        <v>0.22800205883416391</v>
      </c>
      <c r="BE503" s="221">
        <f>'2.a-LTH-MTH1'!BA$60</f>
        <v>0.22800205883416391</v>
      </c>
      <c r="BF503" s="221">
        <f>'2.a-LTH-MTH1'!BB$60</f>
        <v>0.22800205883416391</v>
      </c>
      <c r="BG503" s="221">
        <f>'2.a-LTH-MTH1'!BC$60</f>
        <v>0.22800205883416391</v>
      </c>
      <c r="BH503" s="221">
        <f>'2.a-LTH-MTH1'!BD$60</f>
        <v>0.22800205883416391</v>
      </c>
    </row>
    <row r="504" spans="1:60" s="5" customFormat="1" ht="15">
      <c r="A504" s="4" t="s">
        <v>7</v>
      </c>
      <c r="B504" s="4" t="s">
        <v>85</v>
      </c>
      <c r="C504" s="4" t="s">
        <v>19</v>
      </c>
      <c r="D504" s="4"/>
      <c r="E504" s="4"/>
      <c r="F504" s="4" t="s">
        <v>11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>
        <v>10</v>
      </c>
      <c r="R504" s="4">
        <v>10</v>
      </c>
      <c r="S504" s="4">
        <v>18</v>
      </c>
      <c r="T504" s="4">
        <v>13</v>
      </c>
      <c r="U504" s="4">
        <v>14</v>
      </c>
      <c r="V504" s="4">
        <v>10</v>
      </c>
      <c r="W504" s="4">
        <v>13</v>
      </c>
      <c r="X504" s="4">
        <v>72</v>
      </c>
      <c r="Y504" s="4">
        <v>106</v>
      </c>
      <c r="Z504" s="4">
        <v>138</v>
      </c>
      <c r="AA504" s="4">
        <v>141</v>
      </c>
      <c r="AB504" s="4">
        <v>134</v>
      </c>
      <c r="AC504" s="4">
        <v>129</v>
      </c>
      <c r="AD504" s="4">
        <v>127</v>
      </c>
      <c r="AE504" s="4">
        <v>132</v>
      </c>
      <c r="AF504" s="4">
        <v>134</v>
      </c>
      <c r="AG504" s="4">
        <v>132</v>
      </c>
      <c r="AH504" s="4">
        <v>158</v>
      </c>
      <c r="AI504" s="4">
        <v>158</v>
      </c>
      <c r="AJ504" s="4">
        <v>141</v>
      </c>
      <c r="AK504" s="4">
        <v>148</v>
      </c>
      <c r="AL504" s="4">
        <v>155</v>
      </c>
      <c r="AM504" s="4">
        <v>153</v>
      </c>
      <c r="AN504" s="4">
        <v>158</v>
      </c>
      <c r="AO504" s="4">
        <v>153</v>
      </c>
      <c r="AP504" s="4">
        <v>178</v>
      </c>
      <c r="AQ504" s="4">
        <v>224</v>
      </c>
      <c r="AR504" s="4">
        <v>214</v>
      </c>
      <c r="AS504" s="4">
        <v>234</v>
      </c>
      <c r="AT504" s="4">
        <v>239</v>
      </c>
      <c r="AU504" s="4">
        <v>281</v>
      </c>
      <c r="AV504" s="4">
        <v>300</v>
      </c>
      <c r="AW504" s="4">
        <v>294</v>
      </c>
      <c r="AX504" s="4">
        <v>327</v>
      </c>
      <c r="AY504" s="4">
        <v>373</v>
      </c>
      <c r="AZ504" s="4">
        <v>407</v>
      </c>
      <c r="BA504" s="4">
        <v>187</v>
      </c>
      <c r="BB504" s="4">
        <v>243</v>
      </c>
      <c r="BC504" s="4">
        <v>227</v>
      </c>
      <c r="BD504" s="4">
        <v>211</v>
      </c>
      <c r="BE504" s="4">
        <v>239</v>
      </c>
      <c r="BF504" s="4">
        <v>163</v>
      </c>
      <c r="BG504" s="4">
        <v>147</v>
      </c>
      <c r="BH504" s="4">
        <v>187</v>
      </c>
    </row>
    <row r="505" spans="1:60" s="5" customFormat="1" ht="15">
      <c r="A505" s="4" t="s">
        <v>7</v>
      </c>
      <c r="B505" s="4" t="s">
        <v>85</v>
      </c>
      <c r="C505" s="4" t="s">
        <v>19</v>
      </c>
      <c r="D505" s="4"/>
      <c r="E505" s="4"/>
      <c r="F505" s="4" t="s">
        <v>52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>
        <v>3.3505327347048202E-4</v>
      </c>
      <c r="R505" s="4">
        <v>3.0497102775236401E-4</v>
      </c>
      <c r="S505" s="4">
        <v>5.3047271012613502E-4</v>
      </c>
      <c r="T505" s="4">
        <v>3.3729438015671202E-4</v>
      </c>
      <c r="U505" s="4">
        <v>3.4958923265163399E-4</v>
      </c>
      <c r="V505" s="4">
        <v>2.4884288060518598E-4</v>
      </c>
      <c r="W505" s="4">
        <v>2.99787842449959E-4</v>
      </c>
      <c r="X505" s="4">
        <v>1.60926219798395E-3</v>
      </c>
      <c r="Y505" s="4">
        <v>2.2893179560278202E-3</v>
      </c>
      <c r="Z505" s="4">
        <v>2.8026564308779602E-3</v>
      </c>
      <c r="AA505" s="4">
        <v>2.9304790605840202E-3</v>
      </c>
      <c r="AB505" s="4">
        <v>2.8919823027948599E-3</v>
      </c>
      <c r="AC505" s="4">
        <v>2.8486253726399502E-3</v>
      </c>
      <c r="AD505" s="4">
        <v>2.7319465657065401E-3</v>
      </c>
      <c r="AE505" s="4">
        <v>2.8190671450538198E-3</v>
      </c>
      <c r="AF505" s="4">
        <v>2.8240848068452401E-3</v>
      </c>
      <c r="AG505" s="4">
        <v>2.7758501040943801E-3</v>
      </c>
      <c r="AH505" s="4">
        <v>3.21693983508093E-3</v>
      </c>
      <c r="AI505" s="4">
        <v>2.9052128344212599E-3</v>
      </c>
      <c r="AJ505" s="4">
        <v>2.41450759456821E-3</v>
      </c>
      <c r="AK505" s="4">
        <v>2.4417607074506699E-3</v>
      </c>
      <c r="AL505" s="4">
        <v>2.4547455774986899E-3</v>
      </c>
      <c r="AM505" s="4">
        <v>2.3961661341852999E-3</v>
      </c>
      <c r="AN505" s="4">
        <v>2.5345696044146398E-3</v>
      </c>
      <c r="AO505" s="4">
        <v>2.3283064233865398E-3</v>
      </c>
      <c r="AP505" s="4">
        <v>2.5846547017482702E-3</v>
      </c>
      <c r="AQ505" s="4">
        <v>3.2325564615051602E-3</v>
      </c>
      <c r="AR505" s="4">
        <v>2.9225390582322702E-3</v>
      </c>
      <c r="AS505" s="4">
        <v>3.0041981743718798E-3</v>
      </c>
      <c r="AT505" s="4">
        <v>2.9844409480282701E-3</v>
      </c>
      <c r="AU505" s="4">
        <v>3.2868572498011501E-3</v>
      </c>
      <c r="AV505" s="4">
        <v>3.3484385115074701E-3</v>
      </c>
      <c r="AW505" s="4">
        <v>3.2335764014914002E-3</v>
      </c>
      <c r="AX505" s="4">
        <v>3.4055759797540098E-3</v>
      </c>
      <c r="AY505" s="4">
        <v>3.7531569785576998E-3</v>
      </c>
      <c r="AZ505" s="4">
        <v>3.9880065846202104E-3</v>
      </c>
      <c r="BA505" s="4">
        <v>1.8822345244086599E-3</v>
      </c>
      <c r="BB505" s="4">
        <v>2.3883941734976701E-3</v>
      </c>
      <c r="BC505" s="4">
        <v>2.3164919943261301E-3</v>
      </c>
      <c r="BD505" s="4">
        <v>2.32033870346951E-3</v>
      </c>
      <c r="BE505" s="4">
        <v>2.59112296450487E-3</v>
      </c>
      <c r="BF505" s="4">
        <v>1.83484173082984E-3</v>
      </c>
      <c r="BG505" s="4">
        <v>1.7363571934797999E-3</v>
      </c>
      <c r="BH505" s="4">
        <v>2.2958024873239802E-3</v>
      </c>
    </row>
    <row r="506" spans="1:60" s="8" customFormat="1" ht="15">
      <c r="A506" s="36" t="s">
        <v>7</v>
      </c>
      <c r="B506" s="36" t="s">
        <v>85</v>
      </c>
      <c r="C506" s="36" t="s">
        <v>19</v>
      </c>
      <c r="D506" s="7" t="s">
        <v>99</v>
      </c>
      <c r="E506" s="7" t="s">
        <v>99</v>
      </c>
      <c r="F506" s="7" t="s">
        <v>12</v>
      </c>
      <c r="G506" s="219"/>
      <c r="H506" s="219"/>
      <c r="I506" s="219"/>
      <c r="J506" s="219"/>
      <c r="K506" s="219"/>
      <c r="L506" s="219"/>
      <c r="M506" s="219"/>
      <c r="N506" s="219"/>
      <c r="O506" s="219"/>
      <c r="P506" s="219"/>
      <c r="Q506" s="221">
        <v>1</v>
      </c>
      <c r="R506" s="221">
        <v>1</v>
      </c>
      <c r="S506" s="221">
        <v>1</v>
      </c>
      <c r="T506" s="221">
        <v>1</v>
      </c>
      <c r="U506" s="221">
        <v>1</v>
      </c>
      <c r="V506" s="221">
        <v>1</v>
      </c>
      <c r="W506" s="221">
        <v>1</v>
      </c>
      <c r="X506" s="221">
        <v>1</v>
      </c>
      <c r="Y506" s="221">
        <v>1</v>
      </c>
      <c r="Z506" s="221">
        <v>1</v>
      </c>
      <c r="AA506" s="221">
        <v>1</v>
      </c>
      <c r="AB506" s="221">
        <v>1</v>
      </c>
      <c r="AC506" s="221">
        <v>1</v>
      </c>
      <c r="AD506" s="221">
        <v>1</v>
      </c>
      <c r="AE506" s="221">
        <v>1</v>
      </c>
      <c r="AF506" s="221">
        <v>1</v>
      </c>
      <c r="AG506" s="221">
        <v>1</v>
      </c>
      <c r="AH506" s="221">
        <v>1</v>
      </c>
      <c r="AI506" s="221">
        <v>1</v>
      </c>
      <c r="AJ506" s="221">
        <v>1</v>
      </c>
      <c r="AK506" s="221">
        <v>1</v>
      </c>
      <c r="AL506" s="221">
        <v>1</v>
      </c>
      <c r="AM506" s="221">
        <v>1</v>
      </c>
      <c r="AN506" s="221">
        <v>1</v>
      </c>
      <c r="AO506" s="221">
        <v>1</v>
      </c>
      <c r="AP506" s="221">
        <v>1</v>
      </c>
      <c r="AQ506" s="221">
        <v>1</v>
      </c>
      <c r="AR506" s="221">
        <v>1</v>
      </c>
      <c r="AS506" s="221">
        <v>1</v>
      </c>
      <c r="AT506" s="221">
        <v>1</v>
      </c>
      <c r="AU506" s="221">
        <v>1</v>
      </c>
      <c r="AV506" s="221">
        <v>1</v>
      </c>
      <c r="AW506" s="221">
        <v>1</v>
      </c>
      <c r="AX506" s="221">
        <v>1</v>
      </c>
      <c r="AY506" s="221">
        <v>1</v>
      </c>
      <c r="AZ506" s="221">
        <v>1</v>
      </c>
      <c r="BA506" s="221">
        <v>1</v>
      </c>
      <c r="BB506" s="221">
        <v>1</v>
      </c>
      <c r="BC506" s="221">
        <v>1</v>
      </c>
      <c r="BD506" s="221">
        <v>1</v>
      </c>
      <c r="BE506" s="221">
        <v>1</v>
      </c>
      <c r="BF506" s="221">
        <v>1</v>
      </c>
      <c r="BG506" s="221">
        <v>1</v>
      </c>
      <c r="BH506" s="221">
        <v>1</v>
      </c>
    </row>
    <row r="507" spans="1:60" s="8" customFormat="1" ht="15">
      <c r="A507" s="36" t="s">
        <v>7</v>
      </c>
      <c r="B507" s="36" t="s">
        <v>85</v>
      </c>
      <c r="C507" s="36" t="s">
        <v>19</v>
      </c>
      <c r="D507" s="7" t="s">
        <v>99</v>
      </c>
      <c r="E507" s="7" t="s">
        <v>99</v>
      </c>
      <c r="F507" s="7" t="s">
        <v>13</v>
      </c>
      <c r="G507" s="219"/>
      <c r="H507" s="219"/>
      <c r="I507" s="219"/>
      <c r="J507" s="219"/>
      <c r="K507" s="219"/>
      <c r="L507" s="219"/>
      <c r="M507" s="219"/>
      <c r="N507" s="219"/>
      <c r="O507" s="219"/>
      <c r="P507" s="219"/>
      <c r="Q507" s="221">
        <f>'3. Mecanical drive'!M$61</f>
        <v>0.25</v>
      </c>
      <c r="R507" s="221">
        <f>'3. Mecanical drive'!N$61</f>
        <v>0.251</v>
      </c>
      <c r="S507" s="221">
        <f>'3. Mecanical drive'!O$61</f>
        <v>0.252</v>
      </c>
      <c r="T507" s="221">
        <f>'3. Mecanical drive'!P$61</f>
        <v>0.253</v>
      </c>
      <c r="U507" s="221">
        <f>'3. Mecanical drive'!Q$61</f>
        <v>0.254</v>
      </c>
      <c r="V507" s="221">
        <f>'3. Mecanical drive'!R$61</f>
        <v>0.255</v>
      </c>
      <c r="W507" s="221">
        <f>'3. Mecanical drive'!S$61</f>
        <v>0.25600000000000001</v>
      </c>
      <c r="X507" s="221">
        <f>'3. Mecanical drive'!T$61</f>
        <v>0.25700000000000001</v>
      </c>
      <c r="Y507" s="221">
        <f>'3. Mecanical drive'!U$61</f>
        <v>0.25800000000000001</v>
      </c>
      <c r="Z507" s="221">
        <f>'3. Mecanical drive'!V$61</f>
        <v>0.25900000000000001</v>
      </c>
      <c r="AA507" s="221">
        <f>'3. Mecanical drive'!W$61</f>
        <v>0.26</v>
      </c>
      <c r="AB507" s="221">
        <f>'3. Mecanical drive'!X$61</f>
        <v>0.26100000000000001</v>
      </c>
      <c r="AC507" s="221">
        <f>'3. Mecanical drive'!Y$61</f>
        <v>0.26200000000000001</v>
      </c>
      <c r="AD507" s="221">
        <f>'3. Mecanical drive'!Z$61</f>
        <v>0.26300000000000001</v>
      </c>
      <c r="AE507" s="221">
        <f>'3. Mecanical drive'!AA$61</f>
        <v>0.26400000000000001</v>
      </c>
      <c r="AF507" s="221">
        <f>'3. Mecanical drive'!AB$61</f>
        <v>0.26500000000000001</v>
      </c>
      <c r="AG507" s="221">
        <f>'3. Mecanical drive'!AC$61</f>
        <v>0.26600000000000001</v>
      </c>
      <c r="AH507" s="221">
        <f>'3. Mecanical drive'!AD$61</f>
        <v>0.26700000000000002</v>
      </c>
      <c r="AI507" s="221">
        <f>'3. Mecanical drive'!AE$61</f>
        <v>0.26800000000000002</v>
      </c>
      <c r="AJ507" s="221">
        <f>'3. Mecanical drive'!AF$61</f>
        <v>0.26900000000000002</v>
      </c>
      <c r="AK507" s="221">
        <f>'3. Mecanical drive'!AG$61</f>
        <v>0.27</v>
      </c>
      <c r="AL507" s="221">
        <f>'3. Mecanical drive'!AH$61</f>
        <v>0.27100000000000002</v>
      </c>
      <c r="AM507" s="221">
        <f>'3. Mecanical drive'!AI$61</f>
        <v>0.27200000000000002</v>
      </c>
      <c r="AN507" s="221">
        <f>'3. Mecanical drive'!AJ$61</f>
        <v>0.27300000000000002</v>
      </c>
      <c r="AO507" s="221">
        <f>'3. Mecanical drive'!AK$61</f>
        <v>0.27400000000000002</v>
      </c>
      <c r="AP507" s="221">
        <f>'3. Mecanical drive'!AL$61</f>
        <v>0.27500000000000002</v>
      </c>
      <c r="AQ507" s="221">
        <f>'3. Mecanical drive'!AM$61</f>
        <v>0.27600000000000002</v>
      </c>
      <c r="AR507" s="221">
        <f>'3. Mecanical drive'!AN$61</f>
        <v>0.27700000000000002</v>
      </c>
      <c r="AS507" s="221">
        <f>'3. Mecanical drive'!AO$61</f>
        <v>0.27800000000000002</v>
      </c>
      <c r="AT507" s="221">
        <f>'3. Mecanical drive'!AP$61</f>
        <v>0.27900000000000003</v>
      </c>
      <c r="AU507" s="221">
        <f>'3. Mecanical drive'!AQ$61</f>
        <v>0.28000000000000003</v>
      </c>
      <c r="AV507" s="221">
        <f>'3. Mecanical drive'!AR$61</f>
        <v>0.28100000000000003</v>
      </c>
      <c r="AW507" s="221">
        <f>'3. Mecanical drive'!AS$61</f>
        <v>0.28199999999999997</v>
      </c>
      <c r="AX507" s="221">
        <f>'3. Mecanical drive'!AT$61</f>
        <v>0.28299999999999997</v>
      </c>
      <c r="AY507" s="221">
        <f>'3. Mecanical drive'!AU$61</f>
        <v>0.28399999999999997</v>
      </c>
      <c r="AZ507" s="221">
        <f>'3. Mecanical drive'!AV$61</f>
        <v>0.28499999999999998</v>
      </c>
      <c r="BA507" s="221">
        <f>'3. Mecanical drive'!AW$61</f>
        <v>0.28599999999999998</v>
      </c>
      <c r="BB507" s="221">
        <f>'3. Mecanical drive'!AX$61</f>
        <v>0.28699999999999998</v>
      </c>
      <c r="BC507" s="221">
        <f>'3. Mecanical drive'!AY$61</f>
        <v>0.28799999999999998</v>
      </c>
      <c r="BD507" s="221">
        <f>'3. Mecanical drive'!AZ$61</f>
        <v>0.28899999999999998</v>
      </c>
      <c r="BE507" s="221">
        <f>'3. Mecanical drive'!BA$61</f>
        <v>0.28999999999999998</v>
      </c>
      <c r="BF507" s="221">
        <f>'3. Mecanical drive'!BB$61</f>
        <v>0.29099999999999998</v>
      </c>
      <c r="BG507" s="221">
        <f>'3. Mecanical drive'!BC$61</f>
        <v>0.29199999999999998</v>
      </c>
      <c r="BH507" s="221">
        <f>'3. Mecanical drive'!BD$61</f>
        <v>0.29299999999999998</v>
      </c>
    </row>
    <row r="508" spans="1:60" s="8" customFormat="1" ht="15">
      <c r="A508" s="36" t="s">
        <v>7</v>
      </c>
      <c r="B508" s="36" t="s">
        <v>85</v>
      </c>
      <c r="C508" s="36" t="s">
        <v>19</v>
      </c>
      <c r="D508" s="7" t="s">
        <v>99</v>
      </c>
      <c r="E508" s="7" t="s">
        <v>99</v>
      </c>
      <c r="F508" s="7" t="s">
        <v>14</v>
      </c>
      <c r="G508" s="219"/>
      <c r="H508" s="219"/>
      <c r="I508" s="219"/>
      <c r="J508" s="219"/>
      <c r="K508" s="219"/>
      <c r="L508" s="219"/>
      <c r="M508" s="219"/>
      <c r="N508" s="219"/>
      <c r="O508" s="219"/>
      <c r="P508" s="219"/>
      <c r="Q508" s="221">
        <f>'3. Mecanical drive'!M$67</f>
        <v>1</v>
      </c>
      <c r="R508" s="221">
        <f>'3. Mecanical drive'!N$67</f>
        <v>1</v>
      </c>
      <c r="S508" s="221">
        <f>'3. Mecanical drive'!O$67</f>
        <v>1</v>
      </c>
      <c r="T508" s="221">
        <f>'3. Mecanical drive'!P$67</f>
        <v>1</v>
      </c>
      <c r="U508" s="221">
        <f>'3. Mecanical drive'!Q$67</f>
        <v>1</v>
      </c>
      <c r="V508" s="221">
        <f>'3. Mecanical drive'!R$67</f>
        <v>1</v>
      </c>
      <c r="W508" s="221">
        <f>'3. Mecanical drive'!S$67</f>
        <v>1</v>
      </c>
      <c r="X508" s="221">
        <f>'3. Mecanical drive'!T$67</f>
        <v>1</v>
      </c>
      <c r="Y508" s="221">
        <f>'3. Mecanical drive'!U$67</f>
        <v>1</v>
      </c>
      <c r="Z508" s="221">
        <f>'3. Mecanical drive'!V$67</f>
        <v>1</v>
      </c>
      <c r="AA508" s="221">
        <f>'3. Mecanical drive'!W$67</f>
        <v>1</v>
      </c>
      <c r="AB508" s="221">
        <f>'3. Mecanical drive'!X$67</f>
        <v>1</v>
      </c>
      <c r="AC508" s="221">
        <f>'3. Mecanical drive'!Y$67</f>
        <v>1</v>
      </c>
      <c r="AD508" s="221">
        <f>'3. Mecanical drive'!Z$67</f>
        <v>1</v>
      </c>
      <c r="AE508" s="221">
        <f>'3. Mecanical drive'!AA$67</f>
        <v>1</v>
      </c>
      <c r="AF508" s="221">
        <f>'3. Mecanical drive'!AB$67</f>
        <v>1</v>
      </c>
      <c r="AG508" s="221">
        <f>'3. Mecanical drive'!AC$67</f>
        <v>1</v>
      </c>
      <c r="AH508" s="221">
        <f>'3. Mecanical drive'!AD$67</f>
        <v>1</v>
      </c>
      <c r="AI508" s="221">
        <f>'3. Mecanical drive'!AE$67</f>
        <v>1</v>
      </c>
      <c r="AJ508" s="221">
        <f>'3. Mecanical drive'!AF$67</f>
        <v>1</v>
      </c>
      <c r="AK508" s="221">
        <f>'3. Mecanical drive'!AG$67</f>
        <v>1</v>
      </c>
      <c r="AL508" s="221">
        <f>'3. Mecanical drive'!AH$67</f>
        <v>1</v>
      </c>
      <c r="AM508" s="221">
        <f>'3. Mecanical drive'!AI$67</f>
        <v>1</v>
      </c>
      <c r="AN508" s="221">
        <f>'3. Mecanical drive'!AJ$67</f>
        <v>1</v>
      </c>
      <c r="AO508" s="221">
        <f>'3. Mecanical drive'!AK$67</f>
        <v>1</v>
      </c>
      <c r="AP508" s="221">
        <f>'3. Mecanical drive'!AL$67</f>
        <v>1</v>
      </c>
      <c r="AQ508" s="221">
        <f>'3. Mecanical drive'!AM$67</f>
        <v>1</v>
      </c>
      <c r="AR508" s="221">
        <f>'3. Mecanical drive'!AN$67</f>
        <v>1</v>
      </c>
      <c r="AS508" s="221">
        <f>'3. Mecanical drive'!AO$67</f>
        <v>1</v>
      </c>
      <c r="AT508" s="221">
        <f>'3. Mecanical drive'!AP$67</f>
        <v>1</v>
      </c>
      <c r="AU508" s="221">
        <f>'3. Mecanical drive'!AQ$67</f>
        <v>1</v>
      </c>
      <c r="AV508" s="221">
        <f>'3. Mecanical drive'!AR$67</f>
        <v>1</v>
      </c>
      <c r="AW508" s="221">
        <f>'3. Mecanical drive'!AS$67</f>
        <v>1</v>
      </c>
      <c r="AX508" s="221">
        <f>'3. Mecanical drive'!AT$67</f>
        <v>1</v>
      </c>
      <c r="AY508" s="221">
        <f>'3. Mecanical drive'!AU$67</f>
        <v>1</v>
      </c>
      <c r="AZ508" s="221">
        <f>'3. Mecanical drive'!AV$67</f>
        <v>1</v>
      </c>
      <c r="BA508" s="221">
        <f>'3. Mecanical drive'!AW$67</f>
        <v>1</v>
      </c>
      <c r="BB508" s="221">
        <f>'3. Mecanical drive'!AX$67</f>
        <v>1</v>
      </c>
      <c r="BC508" s="221">
        <f>'3. Mecanical drive'!AY$67</f>
        <v>1</v>
      </c>
      <c r="BD508" s="221">
        <f>'3. Mecanical drive'!AZ$67</f>
        <v>1</v>
      </c>
      <c r="BE508" s="221">
        <f>'3. Mecanical drive'!BA$67</f>
        <v>1</v>
      </c>
      <c r="BF508" s="221">
        <f>'3. Mecanical drive'!BB$67</f>
        <v>1</v>
      </c>
      <c r="BG508" s="221">
        <f>'3. Mecanical drive'!BC$67</f>
        <v>1</v>
      </c>
      <c r="BH508" s="221">
        <f>'3. Mecanical drive'!BD$67</f>
        <v>1</v>
      </c>
    </row>
    <row r="509" spans="1:60" s="5" customFormat="1" ht="15">
      <c r="A509" s="4" t="s">
        <v>7</v>
      </c>
      <c r="B509" s="4" t="s">
        <v>85</v>
      </c>
      <c r="C509" s="4" t="s">
        <v>20</v>
      </c>
      <c r="D509" s="4"/>
      <c r="E509" s="4"/>
      <c r="F509" s="4" t="s">
        <v>11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>
        <v>29</v>
      </c>
      <c r="V509" s="4">
        <v>28</v>
      </c>
      <c r="W509" s="4">
        <v>25</v>
      </c>
      <c r="X509" s="4">
        <v>16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</row>
    <row r="510" spans="1:60" s="5" customFormat="1" ht="15">
      <c r="A510" s="4" t="s">
        <v>7</v>
      </c>
      <c r="B510" s="4" t="s">
        <v>85</v>
      </c>
      <c r="C510" s="4" t="s">
        <v>20</v>
      </c>
      <c r="D510" s="4"/>
      <c r="E510" s="4"/>
      <c r="F510" s="4" t="s">
        <v>52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>
        <v>7.2414912477838499E-4</v>
      </c>
      <c r="V510" s="4">
        <v>6.9676006569452105E-4</v>
      </c>
      <c r="W510" s="4">
        <v>5.7651508163453604E-4</v>
      </c>
      <c r="X510" s="4">
        <v>3.57613821774212E-4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</row>
    <row r="511" spans="1:60" s="8" customFormat="1" ht="15">
      <c r="A511" s="36" t="s">
        <v>7</v>
      </c>
      <c r="B511" s="36" t="s">
        <v>85</v>
      </c>
      <c r="C511" s="36" t="s">
        <v>20</v>
      </c>
      <c r="D511" s="7" t="s">
        <v>113</v>
      </c>
      <c r="E511" s="7" t="s">
        <v>113</v>
      </c>
      <c r="F511" s="7" t="s">
        <v>12</v>
      </c>
      <c r="G511" s="219"/>
      <c r="H511" s="219"/>
      <c r="I511" s="219"/>
      <c r="J511" s="219"/>
      <c r="K511" s="219"/>
      <c r="L511" s="219"/>
      <c r="M511" s="219"/>
      <c r="N511" s="219"/>
      <c r="O511" s="219"/>
      <c r="P511" s="219"/>
      <c r="Q511" s="219"/>
      <c r="R511" s="219"/>
      <c r="S511" s="219"/>
      <c r="T511" s="219"/>
      <c r="U511" s="221">
        <v>1</v>
      </c>
      <c r="V511" s="221">
        <v>1</v>
      </c>
      <c r="W511" s="221">
        <v>1</v>
      </c>
      <c r="X511" s="221">
        <v>1</v>
      </c>
      <c r="Y511" s="221"/>
      <c r="Z511" s="221"/>
      <c r="AA511" s="221"/>
      <c r="AB511" s="221"/>
      <c r="AC511" s="221"/>
      <c r="AD511" s="221"/>
      <c r="AE511" s="221"/>
      <c r="AF511" s="221"/>
      <c r="AG511" s="221"/>
      <c r="AH511" s="221"/>
      <c r="AI511" s="221"/>
      <c r="AJ511" s="221"/>
      <c r="AK511" s="221"/>
      <c r="AL511" s="221"/>
      <c r="AM511" s="221"/>
      <c r="AN511" s="221"/>
      <c r="AO511" s="221"/>
      <c r="AP511" s="221"/>
      <c r="AQ511" s="221"/>
      <c r="AR511" s="221"/>
      <c r="AS511" s="221"/>
      <c r="AT511" s="221"/>
      <c r="AU511" s="221"/>
      <c r="AV511" s="221"/>
      <c r="AW511" s="221"/>
      <c r="AX511" s="221"/>
      <c r="AY511" s="221"/>
      <c r="AZ511" s="221"/>
      <c r="BA511" s="221"/>
      <c r="BB511" s="221"/>
      <c r="BC511" s="221"/>
      <c r="BD511" s="221"/>
      <c r="BE511" s="221"/>
      <c r="BF511" s="221"/>
      <c r="BG511" s="221"/>
      <c r="BH511" s="221"/>
    </row>
    <row r="512" spans="1:60" s="8" customFormat="1" ht="15">
      <c r="A512" s="36" t="s">
        <v>7</v>
      </c>
      <c r="B512" s="36" t="s">
        <v>85</v>
      </c>
      <c r="C512" s="36" t="s">
        <v>20</v>
      </c>
      <c r="D512" s="7" t="s">
        <v>113</v>
      </c>
      <c r="E512" s="7" t="s">
        <v>113</v>
      </c>
      <c r="F512" s="7" t="s">
        <v>13</v>
      </c>
      <c r="G512" s="219"/>
      <c r="H512" s="219"/>
      <c r="I512" s="219"/>
      <c r="J512" s="219"/>
      <c r="K512" s="219"/>
      <c r="L512" s="219"/>
      <c r="M512" s="219"/>
      <c r="N512" s="219"/>
      <c r="O512" s="219"/>
      <c r="P512" s="219"/>
      <c r="Q512" s="219"/>
      <c r="R512" s="219"/>
      <c r="S512" s="219"/>
      <c r="T512" s="219"/>
      <c r="U512" s="221">
        <f>'2.a-LTH-MTH1'!Q$59</f>
        <v>0.88261109663971404</v>
      </c>
      <c r="V512" s="221">
        <f>'2.a-LTH-MTH1'!R$59</f>
        <v>0.88492890991965001</v>
      </c>
      <c r="W512" s="221">
        <f>'2.a-LTH-MTH1'!S$59</f>
        <v>0.88716700297662998</v>
      </c>
      <c r="X512" s="221">
        <f>'2.a-LTH-MTH1'!T$59</f>
        <v>0.88932811775453902</v>
      </c>
      <c r="Y512" s="221"/>
      <c r="Z512" s="221"/>
      <c r="AA512" s="221"/>
      <c r="AB512" s="221"/>
      <c r="AC512" s="221"/>
      <c r="AD512" s="221"/>
      <c r="AE512" s="221"/>
      <c r="AF512" s="221"/>
      <c r="AG512" s="221"/>
      <c r="AH512" s="221"/>
      <c r="AI512" s="221"/>
      <c r="AJ512" s="221"/>
      <c r="AK512" s="221"/>
      <c r="AL512" s="221"/>
      <c r="AM512" s="221"/>
      <c r="AN512" s="221"/>
      <c r="AO512" s="221"/>
      <c r="AP512" s="221"/>
      <c r="AQ512" s="221"/>
      <c r="AR512" s="221"/>
      <c r="AS512" s="221"/>
      <c r="AT512" s="221"/>
      <c r="AU512" s="221"/>
      <c r="AV512" s="221"/>
      <c r="AW512" s="221"/>
      <c r="AX512" s="221"/>
      <c r="AY512" s="221"/>
      <c r="AZ512" s="221"/>
      <c r="BA512" s="221"/>
      <c r="BB512" s="221"/>
      <c r="BC512" s="221"/>
      <c r="BD512" s="221"/>
      <c r="BE512" s="221"/>
      <c r="BF512" s="221"/>
      <c r="BG512" s="221"/>
      <c r="BH512" s="221"/>
    </row>
    <row r="513" spans="1:60" s="8" customFormat="1" ht="15">
      <c r="A513" s="36" t="s">
        <v>7</v>
      </c>
      <c r="B513" s="36" t="s">
        <v>85</v>
      </c>
      <c r="C513" s="36" t="s">
        <v>20</v>
      </c>
      <c r="D513" s="7" t="s">
        <v>113</v>
      </c>
      <c r="E513" s="7" t="s">
        <v>113</v>
      </c>
      <c r="F513" s="7" t="s">
        <v>14</v>
      </c>
      <c r="G513" s="219"/>
      <c r="H513" s="219"/>
      <c r="I513" s="219"/>
      <c r="J513" s="219"/>
      <c r="K513" s="219"/>
      <c r="L513" s="219"/>
      <c r="M513" s="219"/>
      <c r="N513" s="219"/>
      <c r="O513" s="219"/>
      <c r="P513" s="219"/>
      <c r="Q513" s="219"/>
      <c r="R513" s="219"/>
      <c r="S513" s="219"/>
      <c r="T513" s="219"/>
      <c r="U513" s="221">
        <f>'2.a-LTH-MTH1'!Q$60</f>
        <v>0.22800205883416391</v>
      </c>
      <c r="V513" s="221">
        <f>'2.a-LTH-MTH1'!R$60</f>
        <v>0.22800205883416391</v>
      </c>
      <c r="W513" s="221">
        <f>'2.a-LTH-MTH1'!S$60</f>
        <v>0.22800205883416391</v>
      </c>
      <c r="X513" s="221">
        <f>'2.a-LTH-MTH1'!T$60</f>
        <v>0.22800205883416391</v>
      </c>
      <c r="Y513" s="221"/>
      <c r="Z513" s="221"/>
      <c r="AA513" s="221"/>
      <c r="AB513" s="221"/>
      <c r="AC513" s="221"/>
      <c r="AD513" s="221"/>
      <c r="AE513" s="221"/>
      <c r="AF513" s="221"/>
      <c r="AG513" s="221"/>
      <c r="AH513" s="221"/>
      <c r="AI513" s="221"/>
      <c r="AJ513" s="221"/>
      <c r="AK513" s="221"/>
      <c r="AL513" s="221"/>
      <c r="AM513" s="221"/>
      <c r="AN513" s="221"/>
      <c r="AO513" s="221"/>
      <c r="AP513" s="221"/>
      <c r="AQ513" s="221"/>
      <c r="AR513" s="221"/>
      <c r="AS513" s="221"/>
      <c r="AT513" s="221"/>
      <c r="AU513" s="221"/>
      <c r="AV513" s="221"/>
      <c r="AW513" s="221"/>
      <c r="AX513" s="221"/>
      <c r="AY513" s="221"/>
      <c r="AZ513" s="221"/>
      <c r="BA513" s="221"/>
      <c r="BB513" s="221"/>
      <c r="BC513" s="221"/>
      <c r="BD513" s="221"/>
      <c r="BE513" s="221"/>
      <c r="BF513" s="221"/>
      <c r="BG513" s="221"/>
      <c r="BH513" s="221"/>
    </row>
    <row r="514" spans="1:60" s="5" customFormat="1" ht="15">
      <c r="A514" s="4" t="s">
        <v>7</v>
      </c>
      <c r="B514" s="4" t="s">
        <v>85</v>
      </c>
      <c r="C514" s="4" t="s">
        <v>40</v>
      </c>
      <c r="D514" s="4"/>
      <c r="E514" s="4"/>
      <c r="F514" s="4" t="s">
        <v>11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>
        <v>8</v>
      </c>
      <c r="U514" s="4">
        <v>11</v>
      </c>
      <c r="V514" s="4">
        <v>12</v>
      </c>
      <c r="W514" s="4">
        <v>13</v>
      </c>
      <c r="X514" s="4">
        <v>15</v>
      </c>
      <c r="Y514" s="4">
        <v>15</v>
      </c>
      <c r="Z514" s="4">
        <v>20</v>
      </c>
      <c r="AA514" s="4">
        <v>20</v>
      </c>
      <c r="AB514" s="4">
        <v>16</v>
      </c>
      <c r="AC514" s="4">
        <v>16</v>
      </c>
      <c r="AD514" s="4">
        <v>16</v>
      </c>
      <c r="AE514" s="4">
        <v>16</v>
      </c>
      <c r="AF514" s="4">
        <v>16</v>
      </c>
      <c r="AG514" s="4">
        <v>18</v>
      </c>
      <c r="AH514" s="4">
        <v>19</v>
      </c>
      <c r="AI514" s="4">
        <v>27</v>
      </c>
      <c r="AJ514" s="4">
        <v>19</v>
      </c>
      <c r="AK514" s="4">
        <v>21</v>
      </c>
      <c r="AL514" s="4">
        <v>27</v>
      </c>
      <c r="AM514" s="4">
        <v>24</v>
      </c>
      <c r="AN514" s="4">
        <v>22</v>
      </c>
      <c r="AO514" s="4">
        <v>24</v>
      </c>
      <c r="AP514" s="4">
        <v>31</v>
      </c>
      <c r="AQ514" s="4">
        <v>27</v>
      </c>
      <c r="AR514" s="4">
        <v>33</v>
      </c>
      <c r="AS514" s="4">
        <v>35</v>
      </c>
      <c r="AT514" s="4">
        <v>35</v>
      </c>
      <c r="AU514" s="4">
        <v>35</v>
      </c>
      <c r="AV514" s="4">
        <v>35</v>
      </c>
      <c r="AW514" s="4">
        <v>35</v>
      </c>
      <c r="AX514" s="4">
        <v>34</v>
      </c>
      <c r="AY514" s="4">
        <v>35</v>
      </c>
      <c r="AZ514" s="4">
        <v>35</v>
      </c>
      <c r="BA514" s="4">
        <v>32</v>
      </c>
      <c r="BB514" s="4">
        <v>31</v>
      </c>
      <c r="BC514" s="4">
        <v>30</v>
      </c>
      <c r="BD514" s="4">
        <v>25</v>
      </c>
      <c r="BE514" s="4">
        <v>24</v>
      </c>
      <c r="BF514" s="4">
        <v>22</v>
      </c>
      <c r="BG514" s="4">
        <v>20</v>
      </c>
      <c r="BH514" s="4">
        <v>19</v>
      </c>
    </row>
    <row r="515" spans="1:60" s="5" customFormat="1" ht="15">
      <c r="A515" s="4" t="s">
        <v>7</v>
      </c>
      <c r="B515" s="4" t="s">
        <v>85</v>
      </c>
      <c r="C515" s="4" t="s">
        <v>40</v>
      </c>
      <c r="D515" s="4"/>
      <c r="E515" s="4"/>
      <c r="F515" s="4" t="s">
        <v>52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>
        <v>2.0756577240413099E-4</v>
      </c>
      <c r="U515" s="4">
        <v>2.7467725422628399E-4</v>
      </c>
      <c r="V515" s="4">
        <v>2.9861145672622298E-4</v>
      </c>
      <c r="W515" s="4">
        <v>2.99787842449959E-4</v>
      </c>
      <c r="X515" s="4">
        <v>3.3526295791332301E-4</v>
      </c>
      <c r="Y515" s="4">
        <v>3.2396008811714399E-4</v>
      </c>
      <c r="Z515" s="4">
        <v>4.0618209143158902E-4</v>
      </c>
      <c r="AA515" s="4">
        <v>4.1567078873532199E-4</v>
      </c>
      <c r="AB515" s="4">
        <v>3.4531131973670001E-4</v>
      </c>
      <c r="AC515" s="4">
        <v>3.5331787567627299E-4</v>
      </c>
      <c r="AD515" s="4">
        <v>3.4418224449846201E-4</v>
      </c>
      <c r="AE515" s="4">
        <v>3.4170510849137201E-4</v>
      </c>
      <c r="AF515" s="4">
        <v>3.3720415604122299E-4</v>
      </c>
      <c r="AG515" s="4">
        <v>3.7852501419468801E-4</v>
      </c>
      <c r="AH515" s="4">
        <v>3.8684719535783403E-4</v>
      </c>
      <c r="AI515" s="4">
        <v>4.9646042107198696E-4</v>
      </c>
      <c r="AJ515" s="4">
        <v>3.25359179409901E-4</v>
      </c>
      <c r="AK515" s="4">
        <v>3.4646604632746002E-4</v>
      </c>
      <c r="AL515" s="4">
        <v>4.2760084253203002E-4</v>
      </c>
      <c r="AM515" s="4">
        <v>3.7586919751926302E-4</v>
      </c>
      <c r="AN515" s="4">
        <v>3.5291475504507699E-4</v>
      </c>
      <c r="AO515" s="4">
        <v>3.65224537001811E-4</v>
      </c>
      <c r="AP515" s="4">
        <v>4.5013649300110399E-4</v>
      </c>
      <c r="AQ515" s="4">
        <v>3.8963850205642501E-4</v>
      </c>
      <c r="AR515" s="4">
        <v>4.5067191084890198E-4</v>
      </c>
      <c r="AS515" s="4">
        <v>4.4934588078211898E-4</v>
      </c>
      <c r="AT515" s="4">
        <v>4.3705202167778002E-4</v>
      </c>
      <c r="AU515" s="4">
        <v>4.0939503111402201E-4</v>
      </c>
      <c r="AV515" s="4">
        <v>3.9065115967587099E-4</v>
      </c>
      <c r="AW515" s="4">
        <v>3.8494957160612001E-4</v>
      </c>
      <c r="AX515" s="4">
        <v>3.5409658505087502E-4</v>
      </c>
      <c r="AY515" s="4">
        <v>3.5217290683517302E-4</v>
      </c>
      <c r="AZ515" s="4">
        <v>3.4294896919338401E-4</v>
      </c>
      <c r="BA515" s="4">
        <v>3.2209360845495701E-4</v>
      </c>
      <c r="BB515" s="4">
        <v>3.0469226081657501E-4</v>
      </c>
      <c r="BC515" s="4">
        <v>3.06144316430765E-4</v>
      </c>
      <c r="BD515" s="4">
        <v>2.7492164733051099E-4</v>
      </c>
      <c r="BE515" s="4">
        <v>2.6019644831848002E-4</v>
      </c>
      <c r="BF515" s="4">
        <v>2.4764735017335302E-4</v>
      </c>
      <c r="BG515" s="4">
        <v>2.3623907394283001E-4</v>
      </c>
      <c r="BH515" s="4">
        <v>2.3326335432703499E-4</v>
      </c>
    </row>
    <row r="516" spans="1:60" s="8" customFormat="1" ht="15">
      <c r="A516" s="36" t="s">
        <v>7</v>
      </c>
      <c r="B516" s="36" t="s">
        <v>85</v>
      </c>
      <c r="C516" s="36" t="s">
        <v>40</v>
      </c>
      <c r="D516" s="16" t="s">
        <v>113</v>
      </c>
      <c r="E516" s="16" t="s">
        <v>113</v>
      </c>
      <c r="F516" s="7" t="s">
        <v>12</v>
      </c>
      <c r="G516" s="219"/>
      <c r="H516" s="219"/>
      <c r="I516" s="219"/>
      <c r="J516" s="219"/>
      <c r="K516" s="219"/>
      <c r="L516" s="219"/>
      <c r="M516" s="219"/>
      <c r="N516" s="219"/>
      <c r="O516" s="219"/>
      <c r="P516" s="219"/>
      <c r="Q516" s="219"/>
      <c r="R516" s="219"/>
      <c r="S516" s="219"/>
      <c r="T516" s="221">
        <v>1</v>
      </c>
      <c r="U516" s="221">
        <v>1</v>
      </c>
      <c r="V516" s="221">
        <v>1</v>
      </c>
      <c r="W516" s="221">
        <v>1</v>
      </c>
      <c r="X516" s="221">
        <v>1</v>
      </c>
      <c r="Y516" s="221">
        <v>1</v>
      </c>
      <c r="Z516" s="221">
        <v>1</v>
      </c>
      <c r="AA516" s="221">
        <v>1</v>
      </c>
      <c r="AB516" s="221">
        <v>1</v>
      </c>
      <c r="AC516" s="221">
        <v>1</v>
      </c>
      <c r="AD516" s="221">
        <v>1</v>
      </c>
      <c r="AE516" s="221">
        <v>1</v>
      </c>
      <c r="AF516" s="221">
        <v>1</v>
      </c>
      <c r="AG516" s="221">
        <v>1</v>
      </c>
      <c r="AH516" s="221">
        <v>1</v>
      </c>
      <c r="AI516" s="221">
        <v>1</v>
      </c>
      <c r="AJ516" s="221">
        <v>1</v>
      </c>
      <c r="AK516" s="221">
        <v>1</v>
      </c>
      <c r="AL516" s="221">
        <v>1</v>
      </c>
      <c r="AM516" s="221">
        <v>1</v>
      </c>
      <c r="AN516" s="221">
        <v>1</v>
      </c>
      <c r="AO516" s="221">
        <v>1</v>
      </c>
      <c r="AP516" s="221">
        <v>1</v>
      </c>
      <c r="AQ516" s="221">
        <v>1</v>
      </c>
      <c r="AR516" s="221">
        <v>1</v>
      </c>
      <c r="AS516" s="221">
        <v>1</v>
      </c>
      <c r="AT516" s="221">
        <v>1</v>
      </c>
      <c r="AU516" s="221">
        <v>1</v>
      </c>
      <c r="AV516" s="221">
        <v>1</v>
      </c>
      <c r="AW516" s="221">
        <v>1</v>
      </c>
      <c r="AX516" s="221">
        <v>1</v>
      </c>
      <c r="AY516" s="221">
        <v>1</v>
      </c>
      <c r="AZ516" s="221">
        <v>1</v>
      </c>
      <c r="BA516" s="221">
        <v>1</v>
      </c>
      <c r="BB516" s="221">
        <v>1</v>
      </c>
      <c r="BC516" s="221">
        <v>1</v>
      </c>
      <c r="BD516" s="221">
        <v>1</v>
      </c>
      <c r="BE516" s="221">
        <v>1</v>
      </c>
      <c r="BF516" s="221">
        <v>1</v>
      </c>
      <c r="BG516" s="221">
        <v>1</v>
      </c>
      <c r="BH516" s="221">
        <v>1</v>
      </c>
    </row>
    <row r="517" spans="1:60" s="8" customFormat="1" ht="15">
      <c r="A517" s="36" t="s">
        <v>7</v>
      </c>
      <c r="B517" s="36" t="s">
        <v>85</v>
      </c>
      <c r="C517" s="36" t="s">
        <v>40</v>
      </c>
      <c r="D517" s="16" t="s">
        <v>113</v>
      </c>
      <c r="E517" s="16" t="s">
        <v>113</v>
      </c>
      <c r="F517" s="7" t="s">
        <v>13</v>
      </c>
      <c r="G517" s="219"/>
      <c r="H517" s="219"/>
      <c r="I517" s="219"/>
      <c r="J517" s="219"/>
      <c r="K517" s="219"/>
      <c r="L517" s="219"/>
      <c r="M517" s="219"/>
      <c r="N517" s="219"/>
      <c r="O517" s="219"/>
      <c r="P517" s="219"/>
      <c r="Q517" s="219"/>
      <c r="R517" s="219"/>
      <c r="S517" s="219"/>
      <c r="T517" s="221">
        <f>'2.a-LTH-MTH1'!P$59</f>
        <v>0.88021072352569496</v>
      </c>
      <c r="U517" s="221">
        <f>'2.a-LTH-MTH1'!Q$59</f>
        <v>0.88261109663971404</v>
      </c>
      <c r="V517" s="221">
        <f>'2.a-LTH-MTH1'!R$59</f>
        <v>0.88492890991965001</v>
      </c>
      <c r="W517" s="221">
        <f>'2.a-LTH-MTH1'!S$59</f>
        <v>0.88716700297662998</v>
      </c>
      <c r="X517" s="221">
        <f>'2.a-LTH-MTH1'!T$59</f>
        <v>0.88932811775453902</v>
      </c>
      <c r="Y517" s="221">
        <f>'2.a-LTH-MTH1'!U$59</f>
        <v>0.891414901889241</v>
      </c>
      <c r="Z517" s="221">
        <f>'2.a-LTH-MTH1'!V$59</f>
        <v>0.89342991195227095</v>
      </c>
      <c r="AA517" s="221">
        <f>'2.a-LTH-MTH1'!W$59</f>
        <v>0.89537561658294496</v>
      </c>
      <c r="AB517" s="221">
        <f>'2.a-LTH-MTH1'!X$59</f>
        <v>0.89725439951276198</v>
      </c>
      <c r="AC517" s="221">
        <f>'2.a-LTH-MTH1'!Y$59</f>
        <v>0.89906856248576505</v>
      </c>
      <c r="AD517" s="221">
        <f>'2.a-LTH-MTH1'!Z$59</f>
        <v>0.90082032807847101</v>
      </c>
      <c r="AE517" s="221">
        <f>'2.a-LTH-MTH1'!AA$59</f>
        <v>0.90251184242280102</v>
      </c>
      <c r="AF517" s="221">
        <f>'2.a-LTH-MTH1'!AB$59</f>
        <v>0.90414517783536397</v>
      </c>
      <c r="AG517" s="221">
        <f>'2.a-LTH-MTH1'!AC$59</f>
        <v>0.90572233535629998</v>
      </c>
      <c r="AH517" s="221">
        <f>'2.a-LTH-MTH1'!AD$59</f>
        <v>0.90724524720080701</v>
      </c>
      <c r="AI517" s="221">
        <f>'2.a-LTH-MTH1'!AE$59</f>
        <v>0.90871577912634605</v>
      </c>
      <c r="AJ517" s="221">
        <f>'2.a-LTH-MTH1'!AF$59</f>
        <v>0.91013573271842596</v>
      </c>
      <c r="AK517" s="221">
        <f>'2.a-LTH-MTH1'!AG$59</f>
        <v>0.91150684759777301</v>
      </c>
      <c r="AL517" s="221">
        <f>'2.a-LTH-MTH1'!AH$59</f>
        <v>0.91283080355158197</v>
      </c>
      <c r="AM517" s="221">
        <f>'2.a-LTH-MTH1'!AI$59</f>
        <v>0.91410922259146599</v>
      </c>
      <c r="AN517" s="221">
        <f>'2.a-LTH-MTH1'!AJ$59</f>
        <v>0.91534367094062496</v>
      </c>
      <c r="AO517" s="221">
        <f>'2.a-LTH-MTH1'!AK$59</f>
        <v>0.91653566095266203</v>
      </c>
      <c r="AP517" s="221">
        <f>'2.a-LTH-MTH1'!AL$59</f>
        <v>0.91768665296441099</v>
      </c>
      <c r="AQ517" s="221">
        <f>'2.a-LTH-MTH1'!AM$59</f>
        <v>0.91879805708502504</v>
      </c>
      <c r="AR517" s="221">
        <f>'2.a-LTH-MTH1'!AN$59</f>
        <v>0.91987123492354095</v>
      </c>
      <c r="AS517" s="221">
        <f>'2.a-LTH-MTH1'!AO$59</f>
        <v>0.92090750125701903</v>
      </c>
      <c r="AT517" s="221">
        <f>'2.a-LTH-MTH1'!AP$59</f>
        <v>0.92190812564131097</v>
      </c>
      <c r="AU517" s="221">
        <f>'2.a-LTH-MTH1'!AQ$59</f>
        <v>0.92287433396642304</v>
      </c>
      <c r="AV517" s="221">
        <f>'2.a-LTH-MTH1'!AR$59</f>
        <v>0.923807309958384</v>
      </c>
      <c r="AW517" s="221">
        <f>'2.a-LTH-MTH1'!AS$59</f>
        <v>0.92470819662946002</v>
      </c>
      <c r="AX517" s="221">
        <f>'2.a-LTH-MTH1'!AT$59</f>
        <v>0.92557809767848598</v>
      </c>
      <c r="AY517" s="221">
        <f>'2.a-LTH-MTH1'!AU$59</f>
        <v>0.92641807884303196</v>
      </c>
      <c r="AZ517" s="221">
        <f>'2.a-LTH-MTH1'!AV$59</f>
        <v>0.92722916920507303</v>
      </c>
      <c r="BA517" s="221">
        <f>'2.a-LTH-MTH1'!AW$59</f>
        <v>0.92801236245173402</v>
      </c>
      <c r="BB517" s="221">
        <f>'2.a-LTH-MTH1'!AX$59</f>
        <v>0.92876861809268596</v>
      </c>
      <c r="BC517" s="221">
        <f>'2.a-LTH-MTH1'!AY$59</f>
        <v>0.92949886263566495</v>
      </c>
      <c r="BD517" s="221">
        <f>'2.a-LTH-MTH1'!AZ$59</f>
        <v>0.93020399072155802</v>
      </c>
      <c r="BE517" s="221">
        <f>'2.a-LTH-MTH1'!BA$59</f>
        <v>0.93088486622045097</v>
      </c>
      <c r="BF517" s="221">
        <f>'2.a-LTH-MTH1'!BB$59</f>
        <v>0.93154232328997999</v>
      </c>
      <c r="BG517" s="221">
        <f>'2.a-LTH-MTH1'!BC$59</f>
        <v>0.93217716739727297</v>
      </c>
      <c r="BH517" s="221">
        <f>'2.a-LTH-MTH1'!BD$59</f>
        <v>0.932790176305755</v>
      </c>
    </row>
    <row r="518" spans="1:60" s="8" customFormat="1" ht="15">
      <c r="A518" s="36" t="s">
        <v>7</v>
      </c>
      <c r="B518" s="36" t="s">
        <v>85</v>
      </c>
      <c r="C518" s="36" t="s">
        <v>40</v>
      </c>
      <c r="D518" s="16" t="s">
        <v>113</v>
      </c>
      <c r="E518" s="16" t="s">
        <v>113</v>
      </c>
      <c r="F518" s="7" t="s">
        <v>14</v>
      </c>
      <c r="G518" s="219"/>
      <c r="H518" s="219"/>
      <c r="I518" s="219"/>
      <c r="J518" s="219"/>
      <c r="K518" s="219"/>
      <c r="L518" s="219"/>
      <c r="M518" s="219"/>
      <c r="N518" s="219"/>
      <c r="O518" s="219"/>
      <c r="P518" s="219"/>
      <c r="Q518" s="219"/>
      <c r="R518" s="219"/>
      <c r="S518" s="219"/>
      <c r="T518" s="221">
        <f>'2.a-LTH-MTH1'!P$60</f>
        <v>0.22800205883416391</v>
      </c>
      <c r="U518" s="221">
        <f>'2.a-LTH-MTH1'!Q$60</f>
        <v>0.22800205883416391</v>
      </c>
      <c r="V518" s="221">
        <f>'2.a-LTH-MTH1'!R$60</f>
        <v>0.22800205883416391</v>
      </c>
      <c r="W518" s="221">
        <f>'2.a-LTH-MTH1'!S$60</f>
        <v>0.22800205883416391</v>
      </c>
      <c r="X518" s="221">
        <f>'2.a-LTH-MTH1'!T$60</f>
        <v>0.22800205883416391</v>
      </c>
      <c r="Y518" s="221">
        <f>'2.a-LTH-MTH1'!U$60</f>
        <v>0.22800205883416391</v>
      </c>
      <c r="Z518" s="221">
        <f>'2.a-LTH-MTH1'!V$60</f>
        <v>0.22800205883416391</v>
      </c>
      <c r="AA518" s="221">
        <f>'2.a-LTH-MTH1'!W$60</f>
        <v>0.22800205883416394</v>
      </c>
      <c r="AB518" s="221">
        <f>'2.a-LTH-MTH1'!X$60</f>
        <v>0.22800205883416391</v>
      </c>
      <c r="AC518" s="221">
        <f>'2.a-LTH-MTH1'!Y$60</f>
        <v>0.22800205883416391</v>
      </c>
      <c r="AD518" s="221">
        <f>'2.a-LTH-MTH1'!Z$60</f>
        <v>0.22800205883416391</v>
      </c>
      <c r="AE518" s="221">
        <f>'2.a-LTH-MTH1'!AA$60</f>
        <v>0.22800205883416391</v>
      </c>
      <c r="AF518" s="221">
        <f>'2.a-LTH-MTH1'!AB$60</f>
        <v>0.22800205883416391</v>
      </c>
      <c r="AG518" s="221">
        <f>'2.a-LTH-MTH1'!AC$60</f>
        <v>0.22800205883416391</v>
      </c>
      <c r="AH518" s="221">
        <f>'2.a-LTH-MTH1'!AD$60</f>
        <v>0.22800205883416391</v>
      </c>
      <c r="AI518" s="221">
        <f>'2.a-LTH-MTH1'!AE$60</f>
        <v>0.22800205883416391</v>
      </c>
      <c r="AJ518" s="221">
        <f>'2.a-LTH-MTH1'!AF$60</f>
        <v>0.22800205883416391</v>
      </c>
      <c r="AK518" s="221">
        <f>'2.a-LTH-MTH1'!AG$60</f>
        <v>0.22800205883416391</v>
      </c>
      <c r="AL518" s="221">
        <f>'2.a-LTH-MTH1'!AH$60</f>
        <v>0.22800205883416391</v>
      </c>
      <c r="AM518" s="221">
        <f>'2.a-LTH-MTH1'!AI$60</f>
        <v>0.22800205883416391</v>
      </c>
      <c r="AN518" s="221">
        <f>'2.a-LTH-MTH1'!AJ$60</f>
        <v>0.22800205883416391</v>
      </c>
      <c r="AO518" s="221">
        <f>'2.a-LTH-MTH1'!AK$60</f>
        <v>0.22800205883416391</v>
      </c>
      <c r="AP518" s="221">
        <f>'2.a-LTH-MTH1'!AL$60</f>
        <v>0.22800205883416391</v>
      </c>
      <c r="AQ518" s="221">
        <f>'2.a-LTH-MTH1'!AM$60</f>
        <v>0.22800205883416391</v>
      </c>
      <c r="AR518" s="221">
        <f>'2.a-LTH-MTH1'!AN$60</f>
        <v>0.22800205883416391</v>
      </c>
      <c r="AS518" s="221">
        <f>'2.a-LTH-MTH1'!AO$60</f>
        <v>0.22800205883416391</v>
      </c>
      <c r="AT518" s="221">
        <f>'2.a-LTH-MTH1'!AP$60</f>
        <v>0.22800205883416391</v>
      </c>
      <c r="AU518" s="221">
        <f>'2.a-LTH-MTH1'!AQ$60</f>
        <v>0.22800205883416388</v>
      </c>
      <c r="AV518" s="221">
        <f>'2.a-LTH-MTH1'!AR$60</f>
        <v>0.22800205883416391</v>
      </c>
      <c r="AW518" s="221">
        <f>'2.a-LTH-MTH1'!AS$60</f>
        <v>0.22800205883416391</v>
      </c>
      <c r="AX518" s="221">
        <f>'2.a-LTH-MTH1'!AT$60</f>
        <v>0.22800205883416391</v>
      </c>
      <c r="AY518" s="221">
        <f>'2.a-LTH-MTH1'!AU$60</f>
        <v>0.22800205883416391</v>
      </c>
      <c r="AZ518" s="221">
        <f>'2.a-LTH-MTH1'!AV$60</f>
        <v>0.22800205883416391</v>
      </c>
      <c r="BA518" s="221">
        <f>'2.a-LTH-MTH1'!AW$60</f>
        <v>0.22800205883416391</v>
      </c>
      <c r="BB518" s="221">
        <f>'2.a-LTH-MTH1'!AX$60</f>
        <v>0.22800205883416391</v>
      </c>
      <c r="BC518" s="221">
        <f>'2.a-LTH-MTH1'!AY$60</f>
        <v>0.22800205883416391</v>
      </c>
      <c r="BD518" s="221">
        <f>'2.a-LTH-MTH1'!AZ$60</f>
        <v>0.22800205883416391</v>
      </c>
      <c r="BE518" s="221">
        <f>'2.a-LTH-MTH1'!BA$60</f>
        <v>0.22800205883416391</v>
      </c>
      <c r="BF518" s="221">
        <f>'2.a-LTH-MTH1'!BB$60</f>
        <v>0.22800205883416391</v>
      </c>
      <c r="BG518" s="221">
        <f>'2.a-LTH-MTH1'!BC$60</f>
        <v>0.22800205883416391</v>
      </c>
      <c r="BH518" s="221">
        <f>'2.a-LTH-MTH1'!BD$60</f>
        <v>0.22800205883416391</v>
      </c>
    </row>
    <row r="519" spans="1:60" s="5" customFormat="1" ht="15">
      <c r="A519" s="4" t="s">
        <v>7</v>
      </c>
      <c r="B519" s="4" t="s">
        <v>85</v>
      </c>
      <c r="C519" s="4" t="s">
        <v>21</v>
      </c>
      <c r="D519" s="4"/>
      <c r="E519" s="4"/>
      <c r="F519" s="4" t="s">
        <v>11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>
        <v>2</v>
      </c>
      <c r="R519" s="4">
        <v>3</v>
      </c>
      <c r="S519" s="4">
        <v>8</v>
      </c>
      <c r="T519" s="4">
        <v>15</v>
      </c>
      <c r="U519" s="4">
        <v>21</v>
      </c>
      <c r="V519" s="4">
        <v>21</v>
      </c>
      <c r="W519" s="4">
        <v>25</v>
      </c>
      <c r="X519" s="4">
        <v>24</v>
      </c>
      <c r="Y519" s="4">
        <v>30</v>
      </c>
      <c r="Z519" s="4">
        <v>43</v>
      </c>
      <c r="AA519" s="4">
        <v>55</v>
      </c>
      <c r="AB519" s="4">
        <v>49</v>
      </c>
      <c r="AC519" s="4">
        <v>55</v>
      </c>
      <c r="AD519" s="4">
        <v>52</v>
      </c>
      <c r="AE519" s="4">
        <v>48</v>
      </c>
      <c r="AF519" s="4">
        <v>68</v>
      </c>
      <c r="AG519" s="4">
        <v>88</v>
      </c>
      <c r="AH519" s="4">
        <v>146</v>
      </c>
      <c r="AI519" s="4">
        <v>195</v>
      </c>
      <c r="AJ519" s="4">
        <v>233</v>
      </c>
      <c r="AK519" s="4">
        <v>253</v>
      </c>
      <c r="AL519" s="4">
        <v>316</v>
      </c>
      <c r="AM519" s="4">
        <v>325</v>
      </c>
      <c r="AN519" s="4">
        <v>337</v>
      </c>
      <c r="AO519" s="4">
        <v>323</v>
      </c>
      <c r="AP519" s="4">
        <v>471</v>
      </c>
      <c r="AQ519" s="4">
        <v>513</v>
      </c>
      <c r="AR519" s="4">
        <v>593</v>
      </c>
      <c r="AS519" s="4">
        <v>658</v>
      </c>
      <c r="AT519" s="4">
        <v>749</v>
      </c>
      <c r="AU519" s="4">
        <v>930</v>
      </c>
      <c r="AV519" s="4">
        <v>1144</v>
      </c>
      <c r="AW519" s="4">
        <v>1400</v>
      </c>
      <c r="AX519" s="4">
        <v>1298</v>
      </c>
      <c r="AY519" s="4">
        <v>1271</v>
      </c>
      <c r="AZ519" s="4">
        <v>1047</v>
      </c>
      <c r="BA519" s="4">
        <v>590</v>
      </c>
      <c r="BB519" s="4">
        <v>556</v>
      </c>
      <c r="BC519" s="4">
        <v>480</v>
      </c>
      <c r="BD519" s="4">
        <v>621</v>
      </c>
      <c r="BE519" s="4">
        <v>627</v>
      </c>
      <c r="BF519" s="4">
        <v>411</v>
      </c>
      <c r="BG519" s="4">
        <v>745</v>
      </c>
      <c r="BH519" s="4">
        <v>789</v>
      </c>
    </row>
    <row r="520" spans="1:60" s="5" customFormat="1" ht="15">
      <c r="A520" s="4" t="s">
        <v>7</v>
      </c>
      <c r="B520" s="4" t="s">
        <v>85</v>
      </c>
      <c r="C520" s="4" t="s">
        <v>21</v>
      </c>
      <c r="D520" s="4"/>
      <c r="E520" s="4"/>
      <c r="F520" s="4" t="s">
        <v>52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6">
        <v>6.7010654694096405E-5</v>
      </c>
      <c r="R520" s="6">
        <v>9.1491308325709103E-5</v>
      </c>
      <c r="S520" s="4">
        <v>2.35765648944949E-4</v>
      </c>
      <c r="T520" s="4">
        <v>3.8918582325774502E-4</v>
      </c>
      <c r="U520" s="4">
        <v>5.2438384897745204E-4</v>
      </c>
      <c r="V520" s="4">
        <v>5.2257004927088997E-4</v>
      </c>
      <c r="W520" s="4">
        <v>5.7651508163453604E-4</v>
      </c>
      <c r="X520" s="4">
        <v>5.3642073266131705E-4</v>
      </c>
      <c r="Y520" s="4">
        <v>6.4792017623428798E-4</v>
      </c>
      <c r="Z520" s="4">
        <v>8.7329149657791605E-4</v>
      </c>
      <c r="AA520" s="4">
        <v>1.1430946690221299E-3</v>
      </c>
      <c r="AB520" s="4">
        <v>1.05751591669364E-3</v>
      </c>
      <c r="AC520" s="4">
        <v>1.2145301976371899E-3</v>
      </c>
      <c r="AD520" s="4">
        <v>1.1185922946199999E-3</v>
      </c>
      <c r="AE520" s="4">
        <v>1.0251153254741199E-3</v>
      </c>
      <c r="AF520" s="4">
        <v>1.4331176631751999E-3</v>
      </c>
      <c r="AG520" s="4">
        <v>1.8505667360629199E-3</v>
      </c>
      <c r="AH520" s="4">
        <v>2.9726152906444101E-3</v>
      </c>
      <c r="AI520" s="4">
        <v>3.5855474855199E-3</v>
      </c>
      <c r="AJ520" s="4">
        <v>3.9899309896056301E-3</v>
      </c>
      <c r="AK520" s="4">
        <v>4.1740909390879698E-3</v>
      </c>
      <c r="AL520" s="4">
        <v>5.0045135644489498E-3</v>
      </c>
      <c r="AM520" s="4">
        <v>5.08989538307336E-3</v>
      </c>
      <c r="AN520" s="4">
        <v>5.4060123840995898E-3</v>
      </c>
      <c r="AO520" s="4">
        <v>4.9153135604827003E-3</v>
      </c>
      <c r="AP520" s="4">
        <v>6.8391705872103198E-3</v>
      </c>
      <c r="AQ520" s="4">
        <v>7.4031315390720798E-3</v>
      </c>
      <c r="AR520" s="4">
        <v>8.0984376707090595E-3</v>
      </c>
      <c r="AS520" s="4">
        <v>8.4477025587038294E-3</v>
      </c>
      <c r="AT520" s="4">
        <v>9.3529132639044998E-3</v>
      </c>
      <c r="AU520" s="4">
        <v>1.0878210826744001E-2</v>
      </c>
      <c r="AV520" s="4">
        <v>1.27687121905485E-2</v>
      </c>
      <c r="AW520" s="4">
        <v>1.53979828642448E-2</v>
      </c>
      <c r="AX520" s="4">
        <v>1.3518157864589301E-2</v>
      </c>
      <c r="AY520" s="4">
        <v>1.2788907559643001E-2</v>
      </c>
      <c r="AZ520" s="4">
        <v>1.02590734498707E-2</v>
      </c>
      <c r="BA520" s="4">
        <v>5.9386009058882703E-3</v>
      </c>
      <c r="BB520" s="4">
        <v>5.4648031294843797E-3</v>
      </c>
      <c r="BC520" s="4">
        <v>4.8983090628922504E-3</v>
      </c>
      <c r="BD520" s="4">
        <v>6.82905371968989E-3</v>
      </c>
      <c r="BE520" s="4">
        <v>6.7976322123202999E-3</v>
      </c>
      <c r="BF520" s="4">
        <v>4.6265027691476399E-3</v>
      </c>
      <c r="BG520" s="4">
        <v>8.7999055043704207E-3</v>
      </c>
      <c r="BH520" s="4">
        <v>9.6865677138963605E-3</v>
      </c>
    </row>
    <row r="521" spans="1:60" s="8" customFormat="1" ht="15">
      <c r="A521" s="36" t="s">
        <v>7</v>
      </c>
      <c r="B521" s="36" t="s">
        <v>85</v>
      </c>
      <c r="C521" s="36" t="s">
        <v>21</v>
      </c>
      <c r="D521" s="7" t="s">
        <v>113</v>
      </c>
      <c r="E521" s="7" t="s">
        <v>113</v>
      </c>
      <c r="F521" s="7" t="s">
        <v>12</v>
      </c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21">
        <v>1</v>
      </c>
      <c r="R521" s="221">
        <v>1</v>
      </c>
      <c r="S521" s="221">
        <v>1</v>
      </c>
      <c r="T521" s="221">
        <v>1</v>
      </c>
      <c r="U521" s="221">
        <v>1</v>
      </c>
      <c r="V521" s="221">
        <v>1</v>
      </c>
      <c r="W521" s="221">
        <v>1</v>
      </c>
      <c r="X521" s="221">
        <v>1</v>
      </c>
      <c r="Y521" s="221">
        <v>1</v>
      </c>
      <c r="Z521" s="221">
        <v>1</v>
      </c>
      <c r="AA521" s="221">
        <v>1</v>
      </c>
      <c r="AB521" s="221">
        <v>1</v>
      </c>
      <c r="AC521" s="221">
        <v>1</v>
      </c>
      <c r="AD521" s="221">
        <v>1</v>
      </c>
      <c r="AE521" s="221">
        <v>1</v>
      </c>
      <c r="AF521" s="221">
        <v>1</v>
      </c>
      <c r="AG521" s="221">
        <v>1</v>
      </c>
      <c r="AH521" s="221">
        <v>1</v>
      </c>
      <c r="AI521" s="221">
        <v>1</v>
      </c>
      <c r="AJ521" s="221">
        <v>1</v>
      </c>
      <c r="AK521" s="221">
        <v>1</v>
      </c>
      <c r="AL521" s="221">
        <v>1</v>
      </c>
      <c r="AM521" s="221">
        <v>1</v>
      </c>
      <c r="AN521" s="221">
        <v>1</v>
      </c>
      <c r="AO521" s="221">
        <v>1</v>
      </c>
      <c r="AP521" s="221">
        <v>1</v>
      </c>
      <c r="AQ521" s="221">
        <v>1</v>
      </c>
      <c r="AR521" s="221">
        <v>1</v>
      </c>
      <c r="AS521" s="221">
        <v>1</v>
      </c>
      <c r="AT521" s="221">
        <v>1</v>
      </c>
      <c r="AU521" s="221">
        <v>1</v>
      </c>
      <c r="AV521" s="221">
        <v>1</v>
      </c>
      <c r="AW521" s="221">
        <v>1</v>
      </c>
      <c r="AX521" s="221">
        <v>1</v>
      </c>
      <c r="AY521" s="221">
        <v>1</v>
      </c>
      <c r="AZ521" s="221">
        <v>1</v>
      </c>
      <c r="BA521" s="221">
        <v>1</v>
      </c>
      <c r="BB521" s="221">
        <v>1</v>
      </c>
      <c r="BC521" s="221">
        <v>1</v>
      </c>
      <c r="BD521" s="221">
        <v>1</v>
      </c>
      <c r="BE521" s="221">
        <v>1</v>
      </c>
      <c r="BF521" s="221">
        <v>1</v>
      </c>
      <c r="BG521" s="221">
        <v>1</v>
      </c>
      <c r="BH521" s="221">
        <v>1</v>
      </c>
    </row>
    <row r="522" spans="1:60" s="8" customFormat="1" ht="15">
      <c r="A522" s="36" t="s">
        <v>7</v>
      </c>
      <c r="B522" s="36" t="s">
        <v>85</v>
      </c>
      <c r="C522" s="36" t="s">
        <v>21</v>
      </c>
      <c r="D522" s="7" t="s">
        <v>113</v>
      </c>
      <c r="E522" s="7" t="s">
        <v>113</v>
      </c>
      <c r="F522" s="7" t="s">
        <v>13</v>
      </c>
      <c r="G522" s="219"/>
      <c r="H522" s="219"/>
      <c r="I522" s="219"/>
      <c r="J522" s="219"/>
      <c r="K522" s="219"/>
      <c r="L522" s="219"/>
      <c r="M522" s="219"/>
      <c r="N522" s="219"/>
      <c r="O522" s="219"/>
      <c r="P522" s="219"/>
      <c r="Q522" s="221">
        <f>'2.a-LTH-MTH1'!M$59</f>
        <v>0.87248431013094196</v>
      </c>
      <c r="R522" s="221">
        <f>'2.a-LTH-MTH1'!N$59</f>
        <v>0.87515043001749504</v>
      </c>
      <c r="S522" s="221">
        <f>'2.a-LTH-MTH1'!O$59</f>
        <v>0.87772484982034404</v>
      </c>
      <c r="T522" s="221">
        <f>'2.a-LTH-MTH1'!P$59</f>
        <v>0.88021072352569496</v>
      </c>
      <c r="U522" s="221">
        <f>'2.a-LTH-MTH1'!Q$59</f>
        <v>0.88261109663971404</v>
      </c>
      <c r="V522" s="221">
        <f>'2.a-LTH-MTH1'!R$59</f>
        <v>0.88492890991965001</v>
      </c>
      <c r="W522" s="221">
        <f>'2.a-LTH-MTH1'!S$59</f>
        <v>0.88716700297662998</v>
      </c>
      <c r="X522" s="221">
        <f>'2.a-LTH-MTH1'!T$59</f>
        <v>0.88932811775453902</v>
      </c>
      <c r="Y522" s="221">
        <f>'2.a-LTH-MTH1'!U$59</f>
        <v>0.891414901889241</v>
      </c>
      <c r="Z522" s="221">
        <f>'2.a-LTH-MTH1'!V$59</f>
        <v>0.89342991195227095</v>
      </c>
      <c r="AA522" s="221">
        <f>'2.a-LTH-MTH1'!W$59</f>
        <v>0.89537561658294496</v>
      </c>
      <c r="AB522" s="221">
        <f>'2.a-LTH-MTH1'!X$59</f>
        <v>0.89725439951276198</v>
      </c>
      <c r="AC522" s="221">
        <f>'2.a-LTH-MTH1'!Y$59</f>
        <v>0.89906856248576505</v>
      </c>
      <c r="AD522" s="221">
        <f>'2.a-LTH-MTH1'!Z$59</f>
        <v>0.90082032807847101</v>
      </c>
      <c r="AE522" s="221">
        <f>'2.a-LTH-MTH1'!AA$59</f>
        <v>0.90251184242280102</v>
      </c>
      <c r="AF522" s="221">
        <f>'2.a-LTH-MTH1'!AB$59</f>
        <v>0.90414517783536397</v>
      </c>
      <c r="AG522" s="221">
        <f>'2.a-LTH-MTH1'!AC$59</f>
        <v>0.90572233535629998</v>
      </c>
      <c r="AH522" s="221">
        <f>'2.a-LTH-MTH1'!AD$59</f>
        <v>0.90724524720080701</v>
      </c>
      <c r="AI522" s="221">
        <f>'2.a-LTH-MTH1'!AE$59</f>
        <v>0.90871577912634605</v>
      </c>
      <c r="AJ522" s="221">
        <f>'2.a-LTH-MTH1'!AF$59</f>
        <v>0.91013573271842596</v>
      </c>
      <c r="AK522" s="221">
        <f>'2.a-LTH-MTH1'!AG$59</f>
        <v>0.91150684759777301</v>
      </c>
      <c r="AL522" s="221">
        <f>'2.a-LTH-MTH1'!AH$59</f>
        <v>0.91283080355158197</v>
      </c>
      <c r="AM522" s="221">
        <f>'2.a-LTH-MTH1'!AI$59</f>
        <v>0.91410922259146599</v>
      </c>
      <c r="AN522" s="221">
        <f>'2.a-LTH-MTH1'!AJ$59</f>
        <v>0.91534367094062496</v>
      </c>
      <c r="AO522" s="221">
        <f>'2.a-LTH-MTH1'!AK$59</f>
        <v>0.91653566095266203</v>
      </c>
      <c r="AP522" s="221">
        <f>'2.a-LTH-MTH1'!AL$59</f>
        <v>0.91768665296441099</v>
      </c>
      <c r="AQ522" s="221">
        <f>'2.a-LTH-MTH1'!AM$59</f>
        <v>0.91879805708502504</v>
      </c>
      <c r="AR522" s="221">
        <f>'2.a-LTH-MTH1'!AN$59</f>
        <v>0.91987123492354095</v>
      </c>
      <c r="AS522" s="221">
        <f>'2.a-LTH-MTH1'!AO$59</f>
        <v>0.92090750125701903</v>
      </c>
      <c r="AT522" s="221">
        <f>'2.a-LTH-MTH1'!AP$59</f>
        <v>0.92190812564131097</v>
      </c>
      <c r="AU522" s="221">
        <f>'2.a-LTH-MTH1'!AQ$59</f>
        <v>0.92287433396642304</v>
      </c>
      <c r="AV522" s="221">
        <f>'2.a-LTH-MTH1'!AR$59</f>
        <v>0.923807309958384</v>
      </c>
      <c r="AW522" s="221">
        <f>'2.a-LTH-MTH1'!AS$59</f>
        <v>0.92470819662946002</v>
      </c>
      <c r="AX522" s="221">
        <f>'2.a-LTH-MTH1'!AT$59</f>
        <v>0.92557809767848598</v>
      </c>
      <c r="AY522" s="221">
        <f>'2.a-LTH-MTH1'!AU$59</f>
        <v>0.92641807884303196</v>
      </c>
      <c r="AZ522" s="221">
        <f>'2.a-LTH-MTH1'!AV$59</f>
        <v>0.92722916920507303</v>
      </c>
      <c r="BA522" s="221">
        <f>'2.a-LTH-MTH1'!AW$59</f>
        <v>0.92801236245173402</v>
      </c>
      <c r="BB522" s="221">
        <f>'2.a-LTH-MTH1'!AX$59</f>
        <v>0.92876861809268596</v>
      </c>
      <c r="BC522" s="221">
        <f>'2.a-LTH-MTH1'!AY$59</f>
        <v>0.92949886263566495</v>
      </c>
      <c r="BD522" s="221">
        <f>'2.a-LTH-MTH1'!AZ$59</f>
        <v>0.93020399072155802</v>
      </c>
      <c r="BE522" s="221">
        <f>'2.a-LTH-MTH1'!BA$59</f>
        <v>0.93088486622045097</v>
      </c>
      <c r="BF522" s="221">
        <f>'2.a-LTH-MTH1'!BB$59</f>
        <v>0.93154232328997999</v>
      </c>
      <c r="BG522" s="221">
        <f>'2.a-LTH-MTH1'!BC$59</f>
        <v>0.93217716739727297</v>
      </c>
      <c r="BH522" s="221">
        <f>'2.a-LTH-MTH1'!BD$59</f>
        <v>0.932790176305755</v>
      </c>
    </row>
    <row r="523" spans="1:60" s="8" customFormat="1" ht="15">
      <c r="A523" s="36" t="s">
        <v>7</v>
      </c>
      <c r="B523" s="36" t="s">
        <v>85</v>
      </c>
      <c r="C523" s="36" t="s">
        <v>21</v>
      </c>
      <c r="D523" s="7" t="s">
        <v>113</v>
      </c>
      <c r="E523" s="7" t="s">
        <v>113</v>
      </c>
      <c r="F523" s="7" t="s">
        <v>14</v>
      </c>
      <c r="G523" s="219"/>
      <c r="H523" s="219"/>
      <c r="I523" s="219"/>
      <c r="J523" s="219"/>
      <c r="K523" s="219"/>
      <c r="L523" s="219"/>
      <c r="M523" s="219"/>
      <c r="N523" s="219"/>
      <c r="O523" s="219"/>
      <c r="P523" s="219"/>
      <c r="Q523" s="221">
        <f>'2.a-LTH-MTH1'!M$60</f>
        <v>0.22800205883416391</v>
      </c>
      <c r="R523" s="221">
        <f>'2.a-LTH-MTH1'!N$60</f>
        <v>0.22800205883416391</v>
      </c>
      <c r="S523" s="221">
        <f>'2.a-LTH-MTH1'!O$60</f>
        <v>0.22800205883416391</v>
      </c>
      <c r="T523" s="221">
        <f>'2.a-LTH-MTH1'!P$60</f>
        <v>0.22800205883416391</v>
      </c>
      <c r="U523" s="221">
        <f>'2.a-LTH-MTH1'!Q$60</f>
        <v>0.22800205883416391</v>
      </c>
      <c r="V523" s="221">
        <f>'2.a-LTH-MTH1'!R$60</f>
        <v>0.22800205883416391</v>
      </c>
      <c r="W523" s="221">
        <f>'2.a-LTH-MTH1'!S$60</f>
        <v>0.22800205883416391</v>
      </c>
      <c r="X523" s="221">
        <f>'2.a-LTH-MTH1'!T$60</f>
        <v>0.22800205883416391</v>
      </c>
      <c r="Y523" s="221">
        <f>'2.a-LTH-MTH1'!U$60</f>
        <v>0.22800205883416391</v>
      </c>
      <c r="Z523" s="221">
        <f>'2.a-LTH-MTH1'!V$60</f>
        <v>0.22800205883416391</v>
      </c>
      <c r="AA523" s="221">
        <f>'2.a-LTH-MTH1'!W$60</f>
        <v>0.22800205883416394</v>
      </c>
      <c r="AB523" s="221">
        <f>'2.a-LTH-MTH1'!X$60</f>
        <v>0.22800205883416391</v>
      </c>
      <c r="AC523" s="221">
        <f>'2.a-LTH-MTH1'!Y$60</f>
        <v>0.22800205883416391</v>
      </c>
      <c r="AD523" s="221">
        <f>'2.a-LTH-MTH1'!Z$60</f>
        <v>0.22800205883416391</v>
      </c>
      <c r="AE523" s="221">
        <f>'2.a-LTH-MTH1'!AA$60</f>
        <v>0.22800205883416391</v>
      </c>
      <c r="AF523" s="221">
        <f>'2.a-LTH-MTH1'!AB$60</f>
        <v>0.22800205883416391</v>
      </c>
      <c r="AG523" s="221">
        <f>'2.a-LTH-MTH1'!AC$60</f>
        <v>0.22800205883416391</v>
      </c>
      <c r="AH523" s="221">
        <f>'2.a-LTH-MTH1'!AD$60</f>
        <v>0.22800205883416391</v>
      </c>
      <c r="AI523" s="221">
        <f>'2.a-LTH-MTH1'!AE$60</f>
        <v>0.22800205883416391</v>
      </c>
      <c r="AJ523" s="221">
        <f>'2.a-LTH-MTH1'!AF$60</f>
        <v>0.22800205883416391</v>
      </c>
      <c r="AK523" s="221">
        <f>'2.a-LTH-MTH1'!AG$60</f>
        <v>0.22800205883416391</v>
      </c>
      <c r="AL523" s="221">
        <f>'2.a-LTH-MTH1'!AH$60</f>
        <v>0.22800205883416391</v>
      </c>
      <c r="AM523" s="221">
        <f>'2.a-LTH-MTH1'!AI$60</f>
        <v>0.22800205883416391</v>
      </c>
      <c r="AN523" s="221">
        <f>'2.a-LTH-MTH1'!AJ$60</f>
        <v>0.22800205883416391</v>
      </c>
      <c r="AO523" s="221">
        <f>'2.a-LTH-MTH1'!AK$60</f>
        <v>0.22800205883416391</v>
      </c>
      <c r="AP523" s="221">
        <f>'2.a-LTH-MTH1'!AL$60</f>
        <v>0.22800205883416391</v>
      </c>
      <c r="AQ523" s="221">
        <f>'2.a-LTH-MTH1'!AM$60</f>
        <v>0.22800205883416391</v>
      </c>
      <c r="AR523" s="221">
        <f>'2.a-LTH-MTH1'!AN$60</f>
        <v>0.22800205883416391</v>
      </c>
      <c r="AS523" s="221">
        <f>'2.a-LTH-MTH1'!AO$60</f>
        <v>0.22800205883416391</v>
      </c>
      <c r="AT523" s="221">
        <f>'2.a-LTH-MTH1'!AP$60</f>
        <v>0.22800205883416391</v>
      </c>
      <c r="AU523" s="221">
        <f>'2.a-LTH-MTH1'!AQ$60</f>
        <v>0.22800205883416388</v>
      </c>
      <c r="AV523" s="221">
        <f>'2.a-LTH-MTH1'!AR$60</f>
        <v>0.22800205883416391</v>
      </c>
      <c r="AW523" s="221">
        <f>'2.a-LTH-MTH1'!AS$60</f>
        <v>0.22800205883416391</v>
      </c>
      <c r="AX523" s="221">
        <f>'2.a-LTH-MTH1'!AT$60</f>
        <v>0.22800205883416391</v>
      </c>
      <c r="AY523" s="221">
        <f>'2.a-LTH-MTH1'!AU$60</f>
        <v>0.22800205883416391</v>
      </c>
      <c r="AZ523" s="221">
        <f>'2.a-LTH-MTH1'!AV$60</f>
        <v>0.22800205883416391</v>
      </c>
      <c r="BA523" s="221">
        <f>'2.a-LTH-MTH1'!AW$60</f>
        <v>0.22800205883416391</v>
      </c>
      <c r="BB523" s="221">
        <f>'2.a-LTH-MTH1'!AX$60</f>
        <v>0.22800205883416391</v>
      </c>
      <c r="BC523" s="221">
        <f>'2.a-LTH-MTH1'!AY$60</f>
        <v>0.22800205883416391</v>
      </c>
      <c r="BD523" s="221">
        <f>'2.a-LTH-MTH1'!AZ$60</f>
        <v>0.22800205883416391</v>
      </c>
      <c r="BE523" s="221">
        <f>'2.a-LTH-MTH1'!BA$60</f>
        <v>0.22800205883416391</v>
      </c>
      <c r="BF523" s="221">
        <f>'2.a-LTH-MTH1'!BB$60</f>
        <v>0.22800205883416391</v>
      </c>
      <c r="BG523" s="221">
        <f>'2.a-LTH-MTH1'!BC$60</f>
        <v>0.22800205883416391</v>
      </c>
      <c r="BH523" s="221">
        <f>'2.a-LTH-MTH1'!BD$60</f>
        <v>0.22800205883416391</v>
      </c>
    </row>
    <row r="524" spans="1:60" s="5" customFormat="1" ht="15">
      <c r="A524" s="4" t="s">
        <v>7</v>
      </c>
      <c r="B524" s="4" t="s">
        <v>85</v>
      </c>
      <c r="C524" s="4" t="s">
        <v>67</v>
      </c>
      <c r="D524" s="4"/>
      <c r="E524" s="4"/>
      <c r="F524" s="4" t="s">
        <v>11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>
        <v>42</v>
      </c>
      <c r="AB524" s="4">
        <v>51</v>
      </c>
      <c r="AC524" s="4">
        <v>59</v>
      </c>
      <c r="AD524" s="4">
        <v>54</v>
      </c>
      <c r="AE524" s="4">
        <v>65</v>
      </c>
      <c r="AF524" s="4">
        <v>74</v>
      </c>
      <c r="AG524" s="4">
        <v>81</v>
      </c>
      <c r="AH524" s="4">
        <v>88</v>
      </c>
      <c r="AI524" s="4">
        <v>92</v>
      </c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</row>
    <row r="525" spans="1:60" s="5" customFormat="1" ht="15">
      <c r="A525" s="4" t="s">
        <v>7</v>
      </c>
      <c r="B525" s="4" t="s">
        <v>85</v>
      </c>
      <c r="C525" s="4" t="s">
        <v>67</v>
      </c>
      <c r="D525" s="4"/>
      <c r="E525" s="4"/>
      <c r="F525" s="4" t="s">
        <v>52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>
        <v>8.7290865634417501E-4</v>
      </c>
      <c r="AB525" s="4">
        <v>1.1006798316607301E-3</v>
      </c>
      <c r="AC525" s="4">
        <v>1.30285966655625E-3</v>
      </c>
      <c r="AD525" s="4">
        <v>1.16161507518231E-3</v>
      </c>
      <c r="AE525" s="4">
        <v>1.3881770032462E-3</v>
      </c>
      <c r="AF525" s="4">
        <v>1.55956922169066E-3</v>
      </c>
      <c r="AG525" s="4">
        <v>1.7033625638761E-3</v>
      </c>
      <c r="AH525" s="4">
        <v>1.7917133258678599E-3</v>
      </c>
      <c r="AI525" s="4">
        <v>1.6916429162452901E-3</v>
      </c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</row>
    <row r="526" spans="1:60" s="8" customFormat="1" ht="15">
      <c r="A526" s="36" t="s">
        <v>7</v>
      </c>
      <c r="B526" s="36" t="s">
        <v>85</v>
      </c>
      <c r="C526" s="36" t="s">
        <v>67</v>
      </c>
      <c r="D526" s="16" t="s">
        <v>113</v>
      </c>
      <c r="E526" s="16" t="s">
        <v>113</v>
      </c>
      <c r="F526" s="7" t="s">
        <v>12</v>
      </c>
      <c r="G526" s="219"/>
      <c r="H526" s="219"/>
      <c r="I526" s="219"/>
      <c r="J526" s="219"/>
      <c r="K526" s="219"/>
      <c r="L526" s="219"/>
      <c r="M526" s="219"/>
      <c r="N526" s="219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19"/>
      <c r="Z526" s="219"/>
      <c r="AA526" s="221">
        <v>1</v>
      </c>
      <c r="AB526" s="221">
        <v>1</v>
      </c>
      <c r="AC526" s="221">
        <v>1</v>
      </c>
      <c r="AD526" s="221">
        <v>1</v>
      </c>
      <c r="AE526" s="221">
        <v>1</v>
      </c>
      <c r="AF526" s="221">
        <v>1</v>
      </c>
      <c r="AG526" s="221">
        <v>1</v>
      </c>
      <c r="AH526" s="221">
        <v>1</v>
      </c>
      <c r="AI526" s="221">
        <v>1</v>
      </c>
      <c r="AJ526" s="219"/>
      <c r="AK526" s="219"/>
      <c r="AL526" s="219"/>
      <c r="AM526" s="219"/>
      <c r="AN526" s="219"/>
      <c r="AO526" s="219"/>
      <c r="AP526" s="219"/>
      <c r="AQ526" s="219"/>
      <c r="AR526" s="219"/>
      <c r="AS526" s="219"/>
      <c r="AT526" s="219"/>
      <c r="AU526" s="219"/>
      <c r="AV526" s="219"/>
      <c r="AW526" s="219"/>
      <c r="AX526" s="219"/>
      <c r="AY526" s="219"/>
      <c r="AZ526" s="219"/>
      <c r="BA526" s="219"/>
      <c r="BB526" s="219"/>
      <c r="BC526" s="219"/>
      <c r="BD526" s="219"/>
      <c r="BE526" s="219"/>
      <c r="BF526" s="219"/>
      <c r="BG526" s="219"/>
      <c r="BH526" s="219"/>
    </row>
    <row r="527" spans="1:60" s="8" customFormat="1" ht="15">
      <c r="A527" s="36" t="s">
        <v>7</v>
      </c>
      <c r="B527" s="36" t="s">
        <v>85</v>
      </c>
      <c r="C527" s="36" t="s">
        <v>67</v>
      </c>
      <c r="D527" s="16" t="s">
        <v>113</v>
      </c>
      <c r="E527" s="16" t="s">
        <v>113</v>
      </c>
      <c r="F527" s="7" t="s">
        <v>13</v>
      </c>
      <c r="G527" s="219"/>
      <c r="H527" s="219"/>
      <c r="I527" s="219"/>
      <c r="J527" s="219"/>
      <c r="K527" s="219"/>
      <c r="L527" s="219"/>
      <c r="M527" s="219"/>
      <c r="N527" s="219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19"/>
      <c r="Z527" s="219"/>
      <c r="AA527" s="221">
        <f>'2.a-LTH-MTH1'!W$59</f>
        <v>0.89537561658294496</v>
      </c>
      <c r="AB527" s="221">
        <f>'2.a-LTH-MTH1'!X$59</f>
        <v>0.89725439951276198</v>
      </c>
      <c r="AC527" s="221">
        <f>'2.a-LTH-MTH1'!Y$59</f>
        <v>0.89906856248576505</v>
      </c>
      <c r="AD527" s="221">
        <f>'2.a-LTH-MTH1'!Z$59</f>
        <v>0.90082032807847101</v>
      </c>
      <c r="AE527" s="221">
        <f>'2.a-LTH-MTH1'!AA$59</f>
        <v>0.90251184242280102</v>
      </c>
      <c r="AF527" s="221">
        <f>'2.a-LTH-MTH1'!AB$59</f>
        <v>0.90414517783536397</v>
      </c>
      <c r="AG527" s="221">
        <f>'2.a-LTH-MTH1'!AC$59</f>
        <v>0.90572233535629998</v>
      </c>
      <c r="AH527" s="221">
        <f>'2.a-LTH-MTH1'!AD$59</f>
        <v>0.90724524720080701</v>
      </c>
      <c r="AI527" s="221">
        <f>'2.a-LTH-MTH1'!AE$59</f>
        <v>0.90871577912634605</v>
      </c>
      <c r="AJ527" s="219"/>
      <c r="AK527" s="219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219"/>
      <c r="BD527" s="219"/>
      <c r="BE527" s="219"/>
      <c r="BF527" s="219"/>
      <c r="BG527" s="219"/>
      <c r="BH527" s="219"/>
    </row>
    <row r="528" spans="1:60" s="8" customFormat="1" ht="15">
      <c r="A528" s="36" t="s">
        <v>7</v>
      </c>
      <c r="B528" s="36" t="s">
        <v>85</v>
      </c>
      <c r="C528" s="36" t="s">
        <v>67</v>
      </c>
      <c r="D528" s="16" t="s">
        <v>113</v>
      </c>
      <c r="E528" s="16" t="s">
        <v>113</v>
      </c>
      <c r="F528" s="7" t="s">
        <v>14</v>
      </c>
      <c r="G528" s="219"/>
      <c r="H528" s="219"/>
      <c r="I528" s="219"/>
      <c r="J528" s="219"/>
      <c r="K528" s="219"/>
      <c r="L528" s="219"/>
      <c r="M528" s="219"/>
      <c r="N528" s="219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19"/>
      <c r="Z528" s="219"/>
      <c r="AA528" s="221">
        <f>'2.a-LTH-MTH1'!W$60</f>
        <v>0.22800205883416394</v>
      </c>
      <c r="AB528" s="221">
        <f>'2.a-LTH-MTH1'!X$60</f>
        <v>0.22800205883416391</v>
      </c>
      <c r="AC528" s="221">
        <f>'2.a-LTH-MTH1'!Y$60</f>
        <v>0.22800205883416391</v>
      </c>
      <c r="AD528" s="221">
        <f>'2.a-LTH-MTH1'!Z$60</f>
        <v>0.22800205883416391</v>
      </c>
      <c r="AE528" s="221">
        <f>'2.a-LTH-MTH1'!AA$60</f>
        <v>0.22800205883416391</v>
      </c>
      <c r="AF528" s="221">
        <f>'2.a-LTH-MTH1'!AB$60</f>
        <v>0.22800205883416391</v>
      </c>
      <c r="AG528" s="221">
        <f>'2.a-LTH-MTH1'!AC$60</f>
        <v>0.22800205883416391</v>
      </c>
      <c r="AH528" s="221">
        <f>'2.a-LTH-MTH1'!AD$60</f>
        <v>0.22800205883416391</v>
      </c>
      <c r="AI528" s="221">
        <f>'2.a-LTH-MTH1'!AE$60</f>
        <v>0.22800205883416391</v>
      </c>
      <c r="AJ528" s="219"/>
      <c r="AK528" s="219"/>
      <c r="AL528" s="219"/>
      <c r="AM528" s="219"/>
      <c r="AN528" s="219"/>
      <c r="AO528" s="219"/>
      <c r="AP528" s="219"/>
      <c r="AQ528" s="219"/>
      <c r="AR528" s="219"/>
      <c r="AS528" s="219"/>
      <c r="AT528" s="219"/>
      <c r="AU528" s="219"/>
      <c r="AV528" s="219"/>
      <c r="AW528" s="219"/>
      <c r="AX528" s="219"/>
      <c r="AY528" s="219"/>
      <c r="AZ528" s="219"/>
      <c r="BA528" s="219"/>
      <c r="BB528" s="219"/>
      <c r="BC528" s="219"/>
      <c r="BD528" s="219"/>
      <c r="BE528" s="219"/>
      <c r="BF528" s="219"/>
      <c r="BG528" s="219"/>
      <c r="BH528" s="219"/>
    </row>
    <row r="529" spans="1:60" s="5" customFormat="1" ht="15">
      <c r="A529" s="4" t="s">
        <v>7</v>
      </c>
      <c r="B529" s="4" t="s">
        <v>85</v>
      </c>
      <c r="C529" s="4" t="s">
        <v>22</v>
      </c>
      <c r="D529" s="4"/>
      <c r="E529" s="4"/>
      <c r="F529" s="4" t="s">
        <v>11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>
        <v>6</v>
      </c>
      <c r="Z529" s="4">
        <v>6</v>
      </c>
      <c r="AA529" s="4">
        <v>2</v>
      </c>
      <c r="AB529" s="4">
        <v>2</v>
      </c>
      <c r="AC529" s="4">
        <v>1</v>
      </c>
      <c r="AD529" s="4">
        <v>1</v>
      </c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>
        <v>2</v>
      </c>
      <c r="BG529" s="4">
        <v>6</v>
      </c>
      <c r="BH529" s="4">
        <v>3</v>
      </c>
    </row>
    <row r="530" spans="1:60" s="5" customFormat="1" ht="15">
      <c r="A530" s="4" t="s">
        <v>7</v>
      </c>
      <c r="B530" s="4" t="s">
        <v>85</v>
      </c>
      <c r="C530" s="4" t="s">
        <v>22</v>
      </c>
      <c r="D530" s="4"/>
      <c r="E530" s="4"/>
      <c r="F530" s="4" t="s">
        <v>52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>
        <v>1.29584035246858E-4</v>
      </c>
      <c r="Z530" s="4">
        <v>1.21854627429477E-4</v>
      </c>
      <c r="AA530" s="6">
        <v>4.1567078873532201E-5</v>
      </c>
      <c r="AB530" s="6">
        <v>4.3163914967087501E-5</v>
      </c>
      <c r="AC530" s="6">
        <v>2.2082367229767001E-5</v>
      </c>
      <c r="AD530" s="6">
        <v>2.1511390281153899E-5</v>
      </c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6">
        <v>2.2513395470304802E-5</v>
      </c>
      <c r="BG530" s="6">
        <v>7.0871722182848997E-5</v>
      </c>
      <c r="BH530" s="6">
        <v>3.6831055946373999E-5</v>
      </c>
    </row>
    <row r="531" spans="1:60" s="8" customFormat="1" ht="15">
      <c r="A531" s="36" t="s">
        <v>7</v>
      </c>
      <c r="B531" s="36" t="s">
        <v>85</v>
      </c>
      <c r="C531" s="36" t="s">
        <v>22</v>
      </c>
      <c r="D531" s="7" t="s">
        <v>113</v>
      </c>
      <c r="E531" s="7" t="s">
        <v>113</v>
      </c>
      <c r="F531" s="7" t="s">
        <v>12</v>
      </c>
      <c r="G531" s="219"/>
      <c r="H531" s="219"/>
      <c r="I531" s="219"/>
      <c r="J531" s="219"/>
      <c r="K531" s="219"/>
      <c r="L531" s="219"/>
      <c r="M531" s="219"/>
      <c r="N531" s="219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21">
        <v>1</v>
      </c>
      <c r="Z531" s="221">
        <v>1</v>
      </c>
      <c r="AA531" s="221">
        <v>1</v>
      </c>
      <c r="AB531" s="221">
        <v>1</v>
      </c>
      <c r="AC531" s="221">
        <v>1</v>
      </c>
      <c r="AD531" s="221">
        <v>1</v>
      </c>
      <c r="AE531" s="219"/>
      <c r="AF531" s="219"/>
      <c r="AG531" s="219"/>
      <c r="AH531" s="219"/>
      <c r="AI531" s="219"/>
      <c r="AJ531" s="219"/>
      <c r="AK531" s="219"/>
      <c r="AL531" s="219"/>
      <c r="AM531" s="219"/>
      <c r="AN531" s="219"/>
      <c r="AO531" s="219"/>
      <c r="AP531" s="219"/>
      <c r="AQ531" s="219"/>
      <c r="AR531" s="219"/>
      <c r="AS531" s="219"/>
      <c r="AT531" s="219"/>
      <c r="AU531" s="219"/>
      <c r="AV531" s="219"/>
      <c r="AW531" s="219"/>
      <c r="AX531" s="219"/>
      <c r="AY531" s="219"/>
      <c r="AZ531" s="219"/>
      <c r="BA531" s="219"/>
      <c r="BB531" s="219"/>
      <c r="BC531" s="219"/>
      <c r="BD531" s="219"/>
      <c r="BE531" s="219"/>
      <c r="BF531" s="221">
        <v>1</v>
      </c>
      <c r="BG531" s="221">
        <v>1</v>
      </c>
      <c r="BH531" s="221">
        <v>1</v>
      </c>
    </row>
    <row r="532" spans="1:60" s="8" customFormat="1" ht="15">
      <c r="A532" s="36" t="s">
        <v>7</v>
      </c>
      <c r="B532" s="36" t="s">
        <v>85</v>
      </c>
      <c r="C532" s="36" t="s">
        <v>22</v>
      </c>
      <c r="D532" s="7" t="s">
        <v>113</v>
      </c>
      <c r="E532" s="7" t="s">
        <v>113</v>
      </c>
      <c r="F532" s="7" t="s">
        <v>13</v>
      </c>
      <c r="G532" s="219"/>
      <c r="H532" s="219"/>
      <c r="I532" s="219"/>
      <c r="J532" s="219"/>
      <c r="K532" s="219"/>
      <c r="L532" s="219"/>
      <c r="M532" s="219"/>
      <c r="N532" s="219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21">
        <f>'2.a-LTH-MTH1'!U$59</f>
        <v>0.891414901889241</v>
      </c>
      <c r="Z532" s="221">
        <f>'2.a-LTH-MTH1'!V$59</f>
        <v>0.89342991195227095</v>
      </c>
      <c r="AA532" s="221">
        <f>'2.a-LTH-MTH1'!W$59</f>
        <v>0.89537561658294496</v>
      </c>
      <c r="AB532" s="221">
        <f>'2.a-LTH-MTH1'!X$59</f>
        <v>0.89725439951276198</v>
      </c>
      <c r="AC532" s="221">
        <f>'2.a-LTH-MTH1'!Y$59</f>
        <v>0.89906856248576505</v>
      </c>
      <c r="AD532" s="221">
        <f>'2.a-LTH-MTH1'!Z$59</f>
        <v>0.90082032807847101</v>
      </c>
      <c r="AE532" s="219"/>
      <c r="AF532" s="219"/>
      <c r="AG532" s="219"/>
      <c r="AH532" s="219"/>
      <c r="AI532" s="219"/>
      <c r="AJ532" s="219"/>
      <c r="AK532" s="219"/>
      <c r="AL532" s="219"/>
      <c r="AM532" s="219"/>
      <c r="AN532" s="219"/>
      <c r="AO532" s="219"/>
      <c r="AP532" s="219"/>
      <c r="AQ532" s="219"/>
      <c r="AR532" s="219"/>
      <c r="AS532" s="219"/>
      <c r="AT532" s="219"/>
      <c r="AU532" s="219"/>
      <c r="AV532" s="219"/>
      <c r="AW532" s="219"/>
      <c r="AX532" s="219"/>
      <c r="AY532" s="219"/>
      <c r="AZ532" s="219"/>
      <c r="BA532" s="219"/>
      <c r="BB532" s="219"/>
      <c r="BC532" s="219"/>
      <c r="BD532" s="219"/>
      <c r="BE532" s="219"/>
      <c r="BF532" s="221">
        <f>'2.a-LTH-MTH1'!BB$59</f>
        <v>0.93154232328997999</v>
      </c>
      <c r="BG532" s="221">
        <f>'2.a-LTH-MTH1'!BC$59</f>
        <v>0.93217716739727297</v>
      </c>
      <c r="BH532" s="221">
        <f>'2.a-LTH-MTH1'!BD$59</f>
        <v>0.932790176305755</v>
      </c>
    </row>
    <row r="533" spans="1:60" s="8" customFormat="1" ht="15">
      <c r="A533" s="36" t="s">
        <v>7</v>
      </c>
      <c r="B533" s="36" t="s">
        <v>85</v>
      </c>
      <c r="C533" s="36" t="s">
        <v>22</v>
      </c>
      <c r="D533" s="7" t="s">
        <v>113</v>
      </c>
      <c r="E533" s="7" t="s">
        <v>113</v>
      </c>
      <c r="F533" s="7" t="s">
        <v>14</v>
      </c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21">
        <f>'2.a-LTH-MTH1'!U$60</f>
        <v>0.22800205883416391</v>
      </c>
      <c r="Z533" s="221">
        <f>'2.a-LTH-MTH1'!V$60</f>
        <v>0.22800205883416391</v>
      </c>
      <c r="AA533" s="221">
        <f>'2.a-LTH-MTH1'!W$60</f>
        <v>0.22800205883416394</v>
      </c>
      <c r="AB533" s="221">
        <f>'2.a-LTH-MTH1'!X$60</f>
        <v>0.22800205883416391</v>
      </c>
      <c r="AC533" s="221">
        <f>'2.a-LTH-MTH1'!Y$60</f>
        <v>0.22800205883416391</v>
      </c>
      <c r="AD533" s="221">
        <f>'2.a-LTH-MTH1'!Z$60</f>
        <v>0.22800205883416391</v>
      </c>
      <c r="AE533" s="219"/>
      <c r="AF533" s="219"/>
      <c r="AG533" s="219"/>
      <c r="AH533" s="219"/>
      <c r="AI533" s="219"/>
      <c r="AJ533" s="219"/>
      <c r="AK533" s="219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219"/>
      <c r="BD533" s="219"/>
      <c r="BE533" s="219"/>
      <c r="BF533" s="221">
        <f>'2.a-LTH-MTH1'!BB$60</f>
        <v>0.22800205883416391</v>
      </c>
      <c r="BG533" s="221">
        <f>'2.a-LTH-MTH1'!BC$60</f>
        <v>0.22800205883416391</v>
      </c>
      <c r="BH533" s="221">
        <f>'2.a-LTH-MTH1'!BD$60</f>
        <v>0.22800205883416391</v>
      </c>
    </row>
    <row r="534" spans="1:60" s="5" customFormat="1" ht="15">
      <c r="A534" s="4" t="s">
        <v>7</v>
      </c>
      <c r="B534" s="4" t="s">
        <v>85</v>
      </c>
      <c r="C534" s="4" t="s">
        <v>10</v>
      </c>
      <c r="D534" s="4"/>
      <c r="E534" s="4"/>
      <c r="F534" s="4" t="s">
        <v>11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>
        <v>7</v>
      </c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</row>
    <row r="535" spans="1:60" s="5" customFormat="1" ht="15">
      <c r="A535" s="4" t="s">
        <v>7</v>
      </c>
      <c r="B535" s="4" t="s">
        <v>85</v>
      </c>
      <c r="C535" s="4" t="s">
        <v>10</v>
      </c>
      <c r="D535" s="4"/>
      <c r="E535" s="4"/>
      <c r="F535" s="4" t="s">
        <v>52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>
        <v>1.4949598496497501E-4</v>
      </c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</row>
    <row r="536" spans="1:60" s="8" customFormat="1" ht="15">
      <c r="A536" s="36" t="s">
        <v>7</v>
      </c>
      <c r="B536" s="36" t="s">
        <v>85</v>
      </c>
      <c r="C536" s="36" t="s">
        <v>10</v>
      </c>
      <c r="D536" s="16" t="s">
        <v>113</v>
      </c>
      <c r="E536" s="16" t="s">
        <v>113</v>
      </c>
      <c r="F536" s="7" t="s">
        <v>12</v>
      </c>
      <c r="G536" s="219"/>
      <c r="H536" s="219"/>
      <c r="I536" s="219"/>
      <c r="J536" s="219"/>
      <c r="K536" s="219"/>
      <c r="L536" s="219"/>
      <c r="M536" s="219"/>
      <c r="N536" s="219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19"/>
      <c r="Z536" s="219"/>
      <c r="AA536" s="219"/>
      <c r="AB536" s="219"/>
      <c r="AC536" s="219"/>
      <c r="AD536" s="219"/>
      <c r="AE536" s="221">
        <v>1</v>
      </c>
      <c r="AF536" s="219"/>
      <c r="AG536" s="219"/>
      <c r="AH536" s="219"/>
      <c r="AI536" s="219"/>
      <c r="AJ536" s="219"/>
      <c r="AK536" s="219"/>
      <c r="AL536" s="219"/>
      <c r="AM536" s="219"/>
      <c r="AN536" s="219"/>
      <c r="AO536" s="219"/>
      <c r="AP536" s="219"/>
      <c r="AQ536" s="219"/>
      <c r="AR536" s="219"/>
      <c r="AS536" s="219"/>
      <c r="AT536" s="219"/>
      <c r="AU536" s="219"/>
      <c r="AV536" s="219"/>
      <c r="AW536" s="219"/>
      <c r="AX536" s="219"/>
      <c r="AY536" s="219"/>
      <c r="AZ536" s="219"/>
      <c r="BA536" s="219"/>
      <c r="BB536" s="219"/>
      <c r="BC536" s="219"/>
      <c r="BD536" s="219"/>
      <c r="BE536" s="219"/>
      <c r="BF536" s="219"/>
      <c r="BG536" s="219"/>
      <c r="BH536" s="219"/>
    </row>
    <row r="537" spans="1:60" s="8" customFormat="1" ht="15">
      <c r="A537" s="36" t="s">
        <v>7</v>
      </c>
      <c r="B537" s="36" t="s">
        <v>85</v>
      </c>
      <c r="C537" s="36" t="s">
        <v>10</v>
      </c>
      <c r="D537" s="16" t="s">
        <v>113</v>
      </c>
      <c r="E537" s="16" t="s">
        <v>113</v>
      </c>
      <c r="F537" s="7" t="s">
        <v>13</v>
      </c>
      <c r="G537" s="219"/>
      <c r="H537" s="219"/>
      <c r="I537" s="219"/>
      <c r="J537" s="219"/>
      <c r="K537" s="219"/>
      <c r="L537" s="219"/>
      <c r="M537" s="219"/>
      <c r="N537" s="219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19"/>
      <c r="Z537" s="219"/>
      <c r="AA537" s="219"/>
      <c r="AB537" s="219"/>
      <c r="AC537" s="219"/>
      <c r="AD537" s="219"/>
      <c r="AE537" s="221">
        <f>'2.a-LTH-MTH1'!AA$59</f>
        <v>0.90251184242280102</v>
      </c>
      <c r="AF537" s="219"/>
      <c r="AG537" s="219"/>
      <c r="AH537" s="219"/>
      <c r="AI537" s="219"/>
      <c r="AJ537" s="219"/>
      <c r="AK537" s="219"/>
      <c r="AL537" s="219"/>
      <c r="AM537" s="219"/>
      <c r="AN537" s="219"/>
      <c r="AO537" s="219"/>
      <c r="AP537" s="219"/>
      <c r="AQ537" s="219"/>
      <c r="AR537" s="219"/>
      <c r="AS537" s="219"/>
      <c r="AT537" s="219"/>
      <c r="AU537" s="219"/>
      <c r="AV537" s="219"/>
      <c r="AW537" s="219"/>
      <c r="AX537" s="219"/>
      <c r="AY537" s="219"/>
      <c r="AZ537" s="219"/>
      <c r="BA537" s="219"/>
      <c r="BB537" s="219"/>
      <c r="BC537" s="219"/>
      <c r="BD537" s="219"/>
      <c r="BE537" s="219"/>
      <c r="BF537" s="219"/>
      <c r="BG537" s="219"/>
      <c r="BH537" s="219"/>
    </row>
    <row r="538" spans="1:60" s="8" customFormat="1" ht="15">
      <c r="A538" s="36" t="s">
        <v>7</v>
      </c>
      <c r="B538" s="36" t="s">
        <v>85</v>
      </c>
      <c r="C538" s="36" t="s">
        <v>10</v>
      </c>
      <c r="D538" s="16" t="s">
        <v>113</v>
      </c>
      <c r="E538" s="16" t="s">
        <v>113</v>
      </c>
      <c r="F538" s="7" t="s">
        <v>14</v>
      </c>
      <c r="G538" s="219"/>
      <c r="H538" s="219"/>
      <c r="I538" s="219"/>
      <c r="J538" s="219"/>
      <c r="K538" s="219"/>
      <c r="L538" s="219"/>
      <c r="M538" s="219"/>
      <c r="N538" s="219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19"/>
      <c r="Z538" s="219"/>
      <c r="AA538" s="219"/>
      <c r="AB538" s="219"/>
      <c r="AC538" s="219"/>
      <c r="AD538" s="219"/>
      <c r="AE538" s="221">
        <f>'2.a-LTH-MTH1'!AA$60</f>
        <v>0.22800205883416391</v>
      </c>
      <c r="AF538" s="219"/>
      <c r="AG538" s="219"/>
      <c r="AH538" s="219"/>
      <c r="AI538" s="219"/>
      <c r="AJ538" s="219"/>
      <c r="AK538" s="219"/>
      <c r="AL538" s="219"/>
      <c r="AM538" s="219"/>
      <c r="AN538" s="219"/>
      <c r="AO538" s="219"/>
      <c r="AP538" s="219"/>
      <c r="AQ538" s="219"/>
      <c r="AR538" s="219"/>
      <c r="AS538" s="219"/>
      <c r="AT538" s="219"/>
      <c r="AU538" s="219"/>
      <c r="AV538" s="219"/>
      <c r="AW538" s="219"/>
      <c r="AX538" s="219"/>
      <c r="AY538" s="219"/>
      <c r="AZ538" s="219"/>
      <c r="BA538" s="219"/>
      <c r="BB538" s="219"/>
      <c r="BC538" s="219"/>
      <c r="BD538" s="219"/>
      <c r="BE538" s="219"/>
      <c r="BF538" s="219"/>
      <c r="BG538" s="219"/>
      <c r="BH538" s="219"/>
    </row>
    <row r="539" spans="1:60" s="5" customFormat="1" ht="15">
      <c r="A539" s="4" t="s">
        <v>7</v>
      </c>
      <c r="B539" s="4" t="s">
        <v>85</v>
      </c>
      <c r="C539" s="4" t="s">
        <v>36</v>
      </c>
      <c r="D539" s="4"/>
      <c r="E539" s="4"/>
      <c r="F539" s="4" t="s">
        <v>11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>
        <v>284</v>
      </c>
      <c r="AU539" s="4">
        <v>249</v>
      </c>
      <c r="AV539" s="4">
        <v>249</v>
      </c>
      <c r="AW539" s="4">
        <v>279</v>
      </c>
      <c r="AX539" s="4">
        <v>261</v>
      </c>
      <c r="AY539" s="4">
        <v>261</v>
      </c>
      <c r="AZ539" s="4">
        <v>264</v>
      </c>
      <c r="BA539" s="4">
        <v>284</v>
      </c>
      <c r="BB539" s="4">
        <v>284</v>
      </c>
      <c r="BC539" s="4">
        <v>315</v>
      </c>
      <c r="BD539" s="4">
        <v>226</v>
      </c>
      <c r="BE539" s="4">
        <v>228</v>
      </c>
      <c r="BF539" s="4">
        <v>239</v>
      </c>
      <c r="BG539" s="4">
        <v>236</v>
      </c>
      <c r="BH539" s="4">
        <v>258</v>
      </c>
    </row>
    <row r="540" spans="1:60" s="5" customFormat="1" ht="15">
      <c r="A540" s="4" t="s">
        <v>7</v>
      </c>
      <c r="B540" s="4" t="s">
        <v>85</v>
      </c>
      <c r="C540" s="4" t="s">
        <v>36</v>
      </c>
      <c r="D540" s="4"/>
      <c r="E540" s="4"/>
      <c r="F540" s="4" t="s">
        <v>52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>
        <v>3.5463649758996998E-3</v>
      </c>
      <c r="AU540" s="4">
        <v>2.9125532213540401E-3</v>
      </c>
      <c r="AV540" s="4">
        <v>2.7792039645511998E-3</v>
      </c>
      <c r="AW540" s="4">
        <v>3.0685980136602102E-3</v>
      </c>
      <c r="AX540" s="4">
        <v>2.7182120205376001E-3</v>
      </c>
      <c r="AY540" s="4">
        <v>2.6262036766851499E-3</v>
      </c>
      <c r="AZ540" s="4">
        <v>2.5868150819158102E-3</v>
      </c>
      <c r="BA540" s="4">
        <v>2.85858077503775E-3</v>
      </c>
      <c r="BB540" s="4">
        <v>2.7913742603841098E-3</v>
      </c>
      <c r="BC540" s="4">
        <v>3.2145153225230402E-3</v>
      </c>
      <c r="BD540" s="4">
        <v>2.4852916918678201E-3</v>
      </c>
      <c r="BE540" s="4">
        <v>2.4718662590255602E-3</v>
      </c>
      <c r="BF540" s="4">
        <v>2.69035075870143E-3</v>
      </c>
      <c r="BG540" s="4">
        <v>2.7876210725253999E-3</v>
      </c>
      <c r="BH540" s="4">
        <v>3.1674708113881601E-3</v>
      </c>
    </row>
    <row r="541" spans="1:60" s="8" customFormat="1" ht="15">
      <c r="A541" s="36" t="s">
        <v>7</v>
      </c>
      <c r="B541" s="36" t="s">
        <v>85</v>
      </c>
      <c r="C541" s="36" t="s">
        <v>36</v>
      </c>
      <c r="D541" s="16" t="s">
        <v>113</v>
      </c>
      <c r="E541" s="16" t="s">
        <v>113</v>
      </c>
      <c r="F541" s="7" t="s">
        <v>12</v>
      </c>
      <c r="G541" s="219"/>
      <c r="H541" s="219"/>
      <c r="I541" s="219"/>
      <c r="J541" s="219"/>
      <c r="K541" s="219"/>
      <c r="L541" s="219"/>
      <c r="M541" s="219"/>
      <c r="N541" s="219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19"/>
      <c r="Z541" s="219"/>
      <c r="AA541" s="219"/>
      <c r="AB541" s="219"/>
      <c r="AC541" s="219"/>
      <c r="AD541" s="219"/>
      <c r="AE541" s="219"/>
      <c r="AF541" s="219"/>
      <c r="AG541" s="219"/>
      <c r="AH541" s="219"/>
      <c r="AI541" s="219"/>
      <c r="AJ541" s="219"/>
      <c r="AK541" s="219"/>
      <c r="AL541" s="219"/>
      <c r="AM541" s="219"/>
      <c r="AN541" s="219"/>
      <c r="AO541" s="219"/>
      <c r="AP541" s="219"/>
      <c r="AQ541" s="219"/>
      <c r="AR541" s="219"/>
      <c r="AS541" s="219"/>
      <c r="AT541" s="221">
        <v>1</v>
      </c>
      <c r="AU541" s="221">
        <v>1</v>
      </c>
      <c r="AV541" s="221">
        <v>1</v>
      </c>
      <c r="AW541" s="221">
        <v>1</v>
      </c>
      <c r="AX541" s="221">
        <v>1</v>
      </c>
      <c r="AY541" s="221">
        <v>1</v>
      </c>
      <c r="AZ541" s="221">
        <v>1</v>
      </c>
      <c r="BA541" s="221">
        <v>1</v>
      </c>
      <c r="BB541" s="221">
        <v>1</v>
      </c>
      <c r="BC541" s="221">
        <v>1</v>
      </c>
      <c r="BD541" s="221">
        <v>1</v>
      </c>
      <c r="BE541" s="221">
        <v>1</v>
      </c>
      <c r="BF541" s="221">
        <v>1</v>
      </c>
      <c r="BG541" s="221">
        <v>1</v>
      </c>
      <c r="BH541" s="221">
        <v>1</v>
      </c>
    </row>
    <row r="542" spans="1:60" s="8" customFormat="1" ht="15">
      <c r="A542" s="36" t="s">
        <v>7</v>
      </c>
      <c r="B542" s="36" t="s">
        <v>85</v>
      </c>
      <c r="C542" s="36" t="s">
        <v>36</v>
      </c>
      <c r="D542" s="16" t="s">
        <v>113</v>
      </c>
      <c r="E542" s="16" t="s">
        <v>113</v>
      </c>
      <c r="F542" s="7" t="s">
        <v>13</v>
      </c>
      <c r="G542" s="219"/>
      <c r="H542" s="219"/>
      <c r="I542" s="219"/>
      <c r="J542" s="219"/>
      <c r="K542" s="219"/>
      <c r="L542" s="219"/>
      <c r="M542" s="219"/>
      <c r="N542" s="219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19"/>
      <c r="Z542" s="219"/>
      <c r="AA542" s="219"/>
      <c r="AB542" s="219"/>
      <c r="AC542" s="219"/>
      <c r="AD542" s="219"/>
      <c r="AE542" s="219"/>
      <c r="AF542" s="219"/>
      <c r="AG542" s="219"/>
      <c r="AH542" s="219"/>
      <c r="AI542" s="219"/>
      <c r="AJ542" s="219"/>
      <c r="AK542" s="219"/>
      <c r="AL542" s="219"/>
      <c r="AM542" s="219"/>
      <c r="AN542" s="219"/>
      <c r="AO542" s="219"/>
      <c r="AP542" s="219"/>
      <c r="AQ542" s="219"/>
      <c r="AR542" s="219"/>
      <c r="AS542" s="219"/>
      <c r="AT542" s="221">
        <f>'2.a-LTH-MTH1'!AP$59</f>
        <v>0.92190812564131097</v>
      </c>
      <c r="AU542" s="221">
        <f>'2.a-LTH-MTH1'!AQ$59</f>
        <v>0.92287433396642304</v>
      </c>
      <c r="AV542" s="221">
        <f>'2.a-LTH-MTH1'!AR$59</f>
        <v>0.923807309958384</v>
      </c>
      <c r="AW542" s="221">
        <f>'2.a-LTH-MTH1'!AS$59</f>
        <v>0.92470819662946002</v>
      </c>
      <c r="AX542" s="221">
        <f>'2.a-LTH-MTH1'!AT$59</f>
        <v>0.92557809767848598</v>
      </c>
      <c r="AY542" s="221">
        <f>'2.a-LTH-MTH1'!AU$59</f>
        <v>0.92641807884303196</v>
      </c>
      <c r="AZ542" s="221">
        <f>'2.a-LTH-MTH1'!AV$59</f>
        <v>0.92722916920507303</v>
      </c>
      <c r="BA542" s="221">
        <f>'2.a-LTH-MTH1'!AW$59</f>
        <v>0.92801236245173402</v>
      </c>
      <c r="BB542" s="221">
        <f>'2.a-LTH-MTH1'!AX$59</f>
        <v>0.92876861809268596</v>
      </c>
      <c r="BC542" s="221">
        <f>'2.a-LTH-MTH1'!AY$59</f>
        <v>0.92949886263566495</v>
      </c>
      <c r="BD542" s="221">
        <f>'2.a-LTH-MTH1'!AZ$59</f>
        <v>0.93020399072155802</v>
      </c>
      <c r="BE542" s="221">
        <f>'2.a-LTH-MTH1'!BA$59</f>
        <v>0.93088486622045097</v>
      </c>
      <c r="BF542" s="221">
        <f>'2.a-LTH-MTH1'!BB$59</f>
        <v>0.93154232328997999</v>
      </c>
      <c r="BG542" s="221">
        <f>'2.a-LTH-MTH1'!BC$59</f>
        <v>0.93217716739727297</v>
      </c>
      <c r="BH542" s="221">
        <f>'2.a-LTH-MTH1'!BD$59</f>
        <v>0.932790176305755</v>
      </c>
    </row>
    <row r="543" spans="1:60" s="8" customFormat="1" ht="15">
      <c r="A543" s="36" t="s">
        <v>7</v>
      </c>
      <c r="B543" s="36" t="s">
        <v>85</v>
      </c>
      <c r="C543" s="36" t="s">
        <v>36</v>
      </c>
      <c r="D543" s="16" t="s">
        <v>113</v>
      </c>
      <c r="E543" s="16" t="s">
        <v>113</v>
      </c>
      <c r="F543" s="7" t="s">
        <v>14</v>
      </c>
      <c r="G543" s="219"/>
      <c r="H543" s="219"/>
      <c r="I543" s="219"/>
      <c r="J543" s="219"/>
      <c r="K543" s="219"/>
      <c r="L543" s="219"/>
      <c r="M543" s="219"/>
      <c r="N543" s="219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19"/>
      <c r="Z543" s="219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19"/>
      <c r="AL543" s="219"/>
      <c r="AM543" s="219"/>
      <c r="AN543" s="219"/>
      <c r="AO543" s="219"/>
      <c r="AP543" s="219"/>
      <c r="AQ543" s="219"/>
      <c r="AR543" s="219"/>
      <c r="AS543" s="219"/>
      <c r="AT543" s="221">
        <f>'2.a-LTH-MTH1'!AP$60</f>
        <v>0.22800205883416391</v>
      </c>
      <c r="AU543" s="221">
        <f>'2.a-LTH-MTH1'!AQ$60</f>
        <v>0.22800205883416388</v>
      </c>
      <c r="AV543" s="221">
        <f>'2.a-LTH-MTH1'!AR$60</f>
        <v>0.22800205883416391</v>
      </c>
      <c r="AW543" s="221">
        <f>'2.a-LTH-MTH1'!AS$60</f>
        <v>0.22800205883416391</v>
      </c>
      <c r="AX543" s="221">
        <f>'2.a-LTH-MTH1'!AT$60</f>
        <v>0.22800205883416391</v>
      </c>
      <c r="AY543" s="221">
        <f>'2.a-LTH-MTH1'!AU$60</f>
        <v>0.22800205883416391</v>
      </c>
      <c r="AZ543" s="221">
        <f>'2.a-LTH-MTH1'!AV$60</f>
        <v>0.22800205883416391</v>
      </c>
      <c r="BA543" s="221">
        <f>'2.a-LTH-MTH1'!AW$60</f>
        <v>0.22800205883416391</v>
      </c>
      <c r="BB543" s="221">
        <f>'2.a-LTH-MTH1'!AX$60</f>
        <v>0.22800205883416391</v>
      </c>
      <c r="BC543" s="221">
        <f>'2.a-LTH-MTH1'!AY$60</f>
        <v>0.22800205883416391</v>
      </c>
      <c r="BD543" s="221">
        <f>'2.a-LTH-MTH1'!AZ$60</f>
        <v>0.22800205883416391</v>
      </c>
      <c r="BE543" s="221">
        <f>'2.a-LTH-MTH1'!BA$60</f>
        <v>0.22800205883416391</v>
      </c>
      <c r="BF543" s="221">
        <f>'2.a-LTH-MTH1'!BB$60</f>
        <v>0.22800205883416391</v>
      </c>
      <c r="BG543" s="221">
        <f>'2.a-LTH-MTH1'!BC$60</f>
        <v>0.22800205883416391</v>
      </c>
      <c r="BH543" s="221">
        <f>'2.a-LTH-MTH1'!BD$60</f>
        <v>0.22800205883416391</v>
      </c>
    </row>
    <row r="544" spans="1:60" s="5" customFormat="1" ht="15">
      <c r="A544" s="4" t="s">
        <v>7</v>
      </c>
      <c r="B544" s="4" t="s">
        <v>85</v>
      </c>
      <c r="C544" s="4" t="s">
        <v>60</v>
      </c>
      <c r="D544" s="4"/>
      <c r="E544" s="4"/>
      <c r="F544" s="4" t="s">
        <v>11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>
        <v>1</v>
      </c>
      <c r="BD544" s="4">
        <v>1</v>
      </c>
      <c r="BE544" s="4">
        <v>1</v>
      </c>
      <c r="BF544" s="4">
        <v>1</v>
      </c>
      <c r="BG544" s="4">
        <v>1</v>
      </c>
      <c r="BH544" s="4">
        <v>1</v>
      </c>
    </row>
    <row r="545" spans="1:60" s="5" customFormat="1" ht="15">
      <c r="A545" s="4" t="s">
        <v>7</v>
      </c>
      <c r="B545" s="4" t="s">
        <v>85</v>
      </c>
      <c r="C545" s="4" t="s">
        <v>60</v>
      </c>
      <c r="D545" s="4"/>
      <c r="E545" s="4"/>
      <c r="F545" s="4" t="s">
        <v>52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6">
        <v>1.02048105476922E-5</v>
      </c>
      <c r="BD545" s="6">
        <v>1.0996865893220399E-5</v>
      </c>
      <c r="BE545" s="6">
        <v>1.08415186799367E-5</v>
      </c>
      <c r="BF545" s="6">
        <v>1.1256697735152401E-5</v>
      </c>
      <c r="BG545" s="6">
        <v>1.18119536971415E-5</v>
      </c>
      <c r="BH545" s="6">
        <v>1.22770186487913E-5</v>
      </c>
    </row>
    <row r="546" spans="1:60" s="8" customFormat="1" ht="15">
      <c r="A546" s="36" t="s">
        <v>7</v>
      </c>
      <c r="B546" s="36" t="s">
        <v>85</v>
      </c>
      <c r="C546" s="36" t="s">
        <v>60</v>
      </c>
      <c r="D546" s="16" t="s">
        <v>113</v>
      </c>
      <c r="E546" s="16" t="s">
        <v>113</v>
      </c>
      <c r="F546" s="7" t="s">
        <v>12</v>
      </c>
      <c r="G546" s="219"/>
      <c r="H546" s="219"/>
      <c r="I546" s="219"/>
      <c r="J546" s="219"/>
      <c r="K546" s="219"/>
      <c r="L546" s="219"/>
      <c r="M546" s="219"/>
      <c r="N546" s="219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19"/>
      <c r="Z546" s="219"/>
      <c r="AA546" s="219"/>
      <c r="AB546" s="219"/>
      <c r="AC546" s="219"/>
      <c r="AD546" s="219"/>
      <c r="AE546" s="219"/>
      <c r="AF546" s="219"/>
      <c r="AG546" s="219"/>
      <c r="AH546" s="219"/>
      <c r="AI546" s="219"/>
      <c r="AJ546" s="219"/>
      <c r="AK546" s="219"/>
      <c r="AL546" s="219"/>
      <c r="AM546" s="219"/>
      <c r="AN546" s="219"/>
      <c r="AO546" s="219"/>
      <c r="AP546" s="219"/>
      <c r="AQ546" s="219"/>
      <c r="AR546" s="219"/>
      <c r="AS546" s="219"/>
      <c r="AT546" s="219"/>
      <c r="AU546" s="219"/>
      <c r="AV546" s="219"/>
      <c r="AW546" s="219"/>
      <c r="AX546" s="219"/>
      <c r="AY546" s="219"/>
      <c r="AZ546" s="219"/>
      <c r="BA546" s="219"/>
      <c r="BB546" s="219"/>
      <c r="BC546" s="221">
        <v>1</v>
      </c>
      <c r="BD546" s="221">
        <v>1</v>
      </c>
      <c r="BE546" s="221">
        <v>1</v>
      </c>
      <c r="BF546" s="221">
        <v>1</v>
      </c>
      <c r="BG546" s="221">
        <v>1</v>
      </c>
      <c r="BH546" s="221">
        <v>1</v>
      </c>
    </row>
    <row r="547" spans="1:60" s="8" customFormat="1" ht="15">
      <c r="A547" s="36" t="s">
        <v>7</v>
      </c>
      <c r="B547" s="36" t="s">
        <v>85</v>
      </c>
      <c r="C547" s="36" t="s">
        <v>60</v>
      </c>
      <c r="D547" s="16" t="s">
        <v>113</v>
      </c>
      <c r="E547" s="16" t="s">
        <v>113</v>
      </c>
      <c r="F547" s="7" t="s">
        <v>13</v>
      </c>
      <c r="G547" s="219"/>
      <c r="H547" s="219"/>
      <c r="I547" s="219"/>
      <c r="J547" s="219"/>
      <c r="K547" s="219"/>
      <c r="L547" s="219"/>
      <c r="M547" s="219"/>
      <c r="N547" s="219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19"/>
      <c r="Z547" s="219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19"/>
      <c r="AL547" s="219"/>
      <c r="AM547" s="219"/>
      <c r="AN547" s="219"/>
      <c r="AO547" s="219"/>
      <c r="AP547" s="219"/>
      <c r="AQ547" s="219"/>
      <c r="AR547" s="219"/>
      <c r="AS547" s="219"/>
      <c r="AT547" s="219"/>
      <c r="AU547" s="219"/>
      <c r="AV547" s="219"/>
      <c r="AW547" s="219"/>
      <c r="AX547" s="219"/>
      <c r="AY547" s="219"/>
      <c r="AZ547" s="219"/>
      <c r="BA547" s="219"/>
      <c r="BB547" s="219"/>
      <c r="BC547" s="221">
        <f>'2.a-LTH-MTH1'!AY$59</f>
        <v>0.92949886263566495</v>
      </c>
      <c r="BD547" s="221">
        <f>'2.a-LTH-MTH1'!AZ$59</f>
        <v>0.93020399072155802</v>
      </c>
      <c r="BE547" s="221">
        <f>'2.a-LTH-MTH1'!BA$59</f>
        <v>0.93088486622045097</v>
      </c>
      <c r="BF547" s="221">
        <f>'2.a-LTH-MTH1'!BB$59</f>
        <v>0.93154232328997999</v>
      </c>
      <c r="BG547" s="221">
        <f>'2.a-LTH-MTH1'!BC$59</f>
        <v>0.93217716739727297</v>
      </c>
      <c r="BH547" s="221">
        <f>'2.a-LTH-MTH1'!BD$59</f>
        <v>0.932790176305755</v>
      </c>
    </row>
    <row r="548" spans="1:60" s="8" customFormat="1" ht="15">
      <c r="A548" s="36" t="s">
        <v>7</v>
      </c>
      <c r="B548" s="36" t="s">
        <v>85</v>
      </c>
      <c r="C548" s="36" t="s">
        <v>60</v>
      </c>
      <c r="D548" s="16" t="s">
        <v>113</v>
      </c>
      <c r="E548" s="16" t="s">
        <v>113</v>
      </c>
      <c r="F548" s="7" t="s">
        <v>14</v>
      </c>
      <c r="G548" s="219"/>
      <c r="H548" s="219"/>
      <c r="I548" s="219"/>
      <c r="J548" s="219"/>
      <c r="K548" s="219"/>
      <c r="L548" s="219"/>
      <c r="M548" s="219"/>
      <c r="N548" s="219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19"/>
      <c r="Z548" s="219"/>
      <c r="AA548" s="219"/>
      <c r="AB548" s="219"/>
      <c r="AC548" s="219"/>
      <c r="AD548" s="219"/>
      <c r="AE548" s="219"/>
      <c r="AF548" s="219"/>
      <c r="AG548" s="219"/>
      <c r="AH548" s="219"/>
      <c r="AI548" s="219"/>
      <c r="AJ548" s="219"/>
      <c r="AK548" s="219"/>
      <c r="AL548" s="219"/>
      <c r="AM548" s="219"/>
      <c r="AN548" s="219"/>
      <c r="AO548" s="219"/>
      <c r="AP548" s="219"/>
      <c r="AQ548" s="219"/>
      <c r="AR548" s="219"/>
      <c r="AS548" s="219"/>
      <c r="AT548" s="219"/>
      <c r="AU548" s="219"/>
      <c r="AV548" s="219"/>
      <c r="AW548" s="219"/>
      <c r="AX548" s="219"/>
      <c r="AY548" s="219"/>
      <c r="AZ548" s="219"/>
      <c r="BA548" s="219"/>
      <c r="BB548" s="219"/>
      <c r="BC548" s="221">
        <f>'2.a-LTH-MTH1'!AY$60</f>
        <v>0.22800205883416391</v>
      </c>
      <c r="BD548" s="221">
        <f>'2.a-LTH-MTH1'!AZ$60</f>
        <v>0.22800205883416391</v>
      </c>
      <c r="BE548" s="221">
        <f>'2.a-LTH-MTH1'!BA$60</f>
        <v>0.22800205883416391</v>
      </c>
      <c r="BF548" s="221">
        <f>'2.a-LTH-MTH1'!BB$60</f>
        <v>0.22800205883416391</v>
      </c>
      <c r="BG548" s="221">
        <f>'2.a-LTH-MTH1'!BC$60</f>
        <v>0.22800205883416391</v>
      </c>
      <c r="BH548" s="221">
        <f>'2.a-LTH-MTH1'!BD$60</f>
        <v>0.22800205883416391</v>
      </c>
    </row>
    <row r="549" spans="1:60" s="5" customFormat="1" ht="15">
      <c r="A549" s="4" t="s">
        <v>7</v>
      </c>
      <c r="B549" s="4" t="s">
        <v>84</v>
      </c>
      <c r="C549" s="4" t="s">
        <v>64</v>
      </c>
      <c r="D549" s="4"/>
      <c r="E549" s="4"/>
      <c r="F549" s="4" t="s">
        <v>11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>
        <v>100</v>
      </c>
      <c r="BG549" s="4">
        <v>70</v>
      </c>
      <c r="BH549" s="4">
        <v>59</v>
      </c>
    </row>
    <row r="550" spans="1:60" s="5" customFormat="1" ht="15">
      <c r="A550" s="4" t="s">
        <v>7</v>
      </c>
      <c r="B550" s="4" t="s">
        <v>84</v>
      </c>
      <c r="C550" s="4" t="s">
        <v>64</v>
      </c>
      <c r="D550" s="4"/>
      <c r="E550" s="4"/>
      <c r="F550" s="4" t="s">
        <v>52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>
        <v>1.1256697735152401E-3</v>
      </c>
      <c r="BG550" s="4">
        <v>8.2683675879990503E-4</v>
      </c>
      <c r="BH550" s="4">
        <v>7.2434410027868805E-4</v>
      </c>
    </row>
    <row r="551" spans="1:60" s="8" customFormat="1" ht="15">
      <c r="A551" s="36" t="s">
        <v>7</v>
      </c>
      <c r="B551" s="36" t="s">
        <v>84</v>
      </c>
      <c r="C551" s="36" t="s">
        <v>64</v>
      </c>
      <c r="D551" s="18" t="s">
        <v>403</v>
      </c>
      <c r="E551" s="18" t="s">
        <v>403</v>
      </c>
      <c r="F551" s="7" t="s">
        <v>12</v>
      </c>
      <c r="G551" s="219"/>
      <c r="H551" s="219"/>
      <c r="I551" s="219"/>
      <c r="J551" s="219"/>
      <c r="K551" s="219"/>
      <c r="L551" s="219"/>
      <c r="M551" s="219"/>
      <c r="N551" s="219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19"/>
      <c r="Z551" s="219"/>
      <c r="AA551" s="219"/>
      <c r="AB551" s="219"/>
      <c r="AC551" s="219"/>
      <c r="AD551" s="219"/>
      <c r="AE551" s="219"/>
      <c r="AF551" s="219"/>
      <c r="AG551" s="219"/>
      <c r="AH551" s="219"/>
      <c r="AI551" s="219"/>
      <c r="AJ551" s="219"/>
      <c r="AK551" s="219"/>
      <c r="AL551" s="219"/>
      <c r="AM551" s="219"/>
      <c r="AN551" s="219"/>
      <c r="AO551" s="219"/>
      <c r="AP551" s="219"/>
      <c r="AQ551" s="219"/>
      <c r="AR551" s="219"/>
      <c r="AS551" s="219"/>
      <c r="AT551" s="219"/>
      <c r="AU551" s="219"/>
      <c r="AV551" s="219"/>
      <c r="AW551" s="219"/>
      <c r="AX551" s="219"/>
      <c r="AY551" s="219"/>
      <c r="AZ551" s="219"/>
      <c r="BA551" s="219"/>
      <c r="BB551" s="219"/>
      <c r="BC551" s="219"/>
      <c r="BD551" s="219"/>
      <c r="BE551" s="219"/>
      <c r="BF551" s="221">
        <v>1</v>
      </c>
      <c r="BG551" s="221">
        <v>1</v>
      </c>
      <c r="BH551" s="221">
        <v>1</v>
      </c>
    </row>
    <row r="552" spans="1:60" s="8" customFormat="1" ht="15">
      <c r="A552" s="36" t="s">
        <v>7</v>
      </c>
      <c r="B552" s="36" t="s">
        <v>84</v>
      </c>
      <c r="C552" s="36" t="s">
        <v>64</v>
      </c>
      <c r="D552" s="18" t="s">
        <v>403</v>
      </c>
      <c r="E552" s="18" t="s">
        <v>403</v>
      </c>
      <c r="F552" s="7" t="s">
        <v>13</v>
      </c>
      <c r="G552" s="219"/>
      <c r="H552" s="219"/>
      <c r="I552" s="219"/>
      <c r="J552" s="219"/>
      <c r="K552" s="219"/>
      <c r="L552" s="219"/>
      <c r="M552" s="219"/>
      <c r="N552" s="219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19"/>
      <c r="Z552" s="219"/>
      <c r="AA552" s="219"/>
      <c r="AB552" s="219"/>
      <c r="AC552" s="219"/>
      <c r="AD552" s="219"/>
      <c r="AE552" s="219"/>
      <c r="AF552" s="219"/>
      <c r="AG552" s="219"/>
      <c r="AH552" s="219"/>
      <c r="AI552" s="219"/>
      <c r="AJ552" s="219"/>
      <c r="AK552" s="219"/>
      <c r="AL552" s="219"/>
      <c r="AM552" s="219"/>
      <c r="AN552" s="219"/>
      <c r="AO552" s="219"/>
      <c r="AP552" s="219"/>
      <c r="AQ552" s="219"/>
      <c r="AR552" s="219"/>
      <c r="AS552" s="219"/>
      <c r="AT552" s="219"/>
      <c r="AU552" s="219"/>
      <c r="AV552" s="219"/>
      <c r="AW552" s="219"/>
      <c r="AX552" s="219"/>
      <c r="AY552" s="219"/>
      <c r="AZ552" s="219"/>
      <c r="BA552" s="219"/>
      <c r="BB552" s="219"/>
      <c r="BC552" s="219"/>
      <c r="BD552" s="219"/>
      <c r="BE552" s="219"/>
      <c r="BF552" s="221">
        <f>'2.b-MTH2-HTH'!BB$84</f>
        <v>0.5810223934986205</v>
      </c>
      <c r="BG552" s="221">
        <f>'2.b-MTH2-HTH'!BC$84</f>
        <v>0.59258989819671504</v>
      </c>
      <c r="BH552" s="221">
        <f>'2.b-MTH2-HTH'!BD$84</f>
        <v>0.58065161948797872</v>
      </c>
    </row>
    <row r="553" spans="1:60" s="8" customFormat="1" ht="15">
      <c r="A553" s="36" t="s">
        <v>7</v>
      </c>
      <c r="B553" s="36" t="s">
        <v>84</v>
      </c>
      <c r="C553" s="36" t="s">
        <v>64</v>
      </c>
      <c r="D553" s="18" t="s">
        <v>403</v>
      </c>
      <c r="E553" s="18" t="s">
        <v>403</v>
      </c>
      <c r="F553" s="7" t="s">
        <v>14</v>
      </c>
      <c r="G553" s="219"/>
      <c r="H553" s="219"/>
      <c r="I553" s="219"/>
      <c r="J553" s="219"/>
      <c r="K553" s="219"/>
      <c r="L553" s="219"/>
      <c r="M553" s="219"/>
      <c r="N553" s="219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19"/>
      <c r="Z553" s="219"/>
      <c r="AA553" s="219"/>
      <c r="AB553" s="219"/>
      <c r="AC553" s="219"/>
      <c r="AD553" s="219"/>
      <c r="AE553" s="219"/>
      <c r="AF553" s="219"/>
      <c r="AG553" s="219"/>
      <c r="AH553" s="219"/>
      <c r="AI553" s="219"/>
      <c r="AJ553" s="219"/>
      <c r="AK553" s="219"/>
      <c r="AL553" s="219"/>
      <c r="AM553" s="219"/>
      <c r="AN553" s="219"/>
      <c r="AO553" s="219"/>
      <c r="AP553" s="219"/>
      <c r="AQ553" s="219"/>
      <c r="AR553" s="219"/>
      <c r="AS553" s="219"/>
      <c r="AT553" s="219"/>
      <c r="AU553" s="219"/>
      <c r="AV553" s="219"/>
      <c r="AW553" s="219"/>
      <c r="AX553" s="219"/>
      <c r="AY553" s="219"/>
      <c r="AZ553" s="219"/>
      <c r="BA553" s="219"/>
      <c r="BB553" s="219"/>
      <c r="BC553" s="219"/>
      <c r="BD553" s="219"/>
      <c r="BE553" s="219"/>
      <c r="BF553" s="221">
        <f>'2.b-MTH2-HTH'!BB$85</f>
        <v>0.80445234243218156</v>
      </c>
      <c r="BG553" s="221">
        <f>'2.b-MTH2-HTH'!BC$85</f>
        <v>0.80445234243218156</v>
      </c>
      <c r="BH553" s="221">
        <f>'2.b-MTH2-HTH'!BD$85</f>
        <v>0.80445234243218156</v>
      </c>
    </row>
    <row r="554" spans="1:60" s="5" customFormat="1" ht="15">
      <c r="A554" s="4" t="s">
        <v>7</v>
      </c>
      <c r="B554" s="4" t="s">
        <v>84</v>
      </c>
      <c r="C554" s="4" t="s">
        <v>25</v>
      </c>
      <c r="D554" s="4"/>
      <c r="E554" s="4"/>
      <c r="F554" s="4" t="s">
        <v>11</v>
      </c>
      <c r="G554" s="4">
        <v>661</v>
      </c>
      <c r="H554" s="4">
        <v>698</v>
      </c>
      <c r="I554" s="4">
        <v>695</v>
      </c>
      <c r="J554" s="4">
        <v>581</v>
      </c>
      <c r="K554" s="4">
        <v>573</v>
      </c>
      <c r="L554" s="4">
        <v>649</v>
      </c>
      <c r="M554" s="4">
        <v>613</v>
      </c>
      <c r="N554" s="4">
        <v>756</v>
      </c>
      <c r="O554" s="4">
        <v>684</v>
      </c>
      <c r="P554" s="4">
        <v>803</v>
      </c>
      <c r="Q554" s="4">
        <v>905</v>
      </c>
      <c r="R554" s="4">
        <v>1026</v>
      </c>
      <c r="S554" s="4">
        <v>1109</v>
      </c>
      <c r="T554" s="4">
        <v>1116</v>
      </c>
      <c r="U554" s="4">
        <v>1152</v>
      </c>
      <c r="V554" s="4">
        <v>1067</v>
      </c>
      <c r="W554" s="4">
        <v>992</v>
      </c>
      <c r="X554" s="4">
        <v>902</v>
      </c>
      <c r="Y554" s="4">
        <v>888</v>
      </c>
      <c r="Z554" s="4">
        <v>877</v>
      </c>
      <c r="AA554" s="4">
        <v>688</v>
      </c>
      <c r="AB554" s="4">
        <v>645</v>
      </c>
      <c r="AC554" s="4">
        <v>507</v>
      </c>
      <c r="AD554" s="4">
        <v>426</v>
      </c>
      <c r="AE554" s="4">
        <v>431</v>
      </c>
      <c r="AF554" s="4">
        <v>404</v>
      </c>
      <c r="AG554" s="4">
        <v>381</v>
      </c>
      <c r="AH554" s="4">
        <v>327</v>
      </c>
      <c r="AI554" s="4">
        <v>365</v>
      </c>
      <c r="AJ554" s="4">
        <v>379</v>
      </c>
      <c r="AK554" s="4">
        <v>381</v>
      </c>
      <c r="AL554" s="4">
        <v>342</v>
      </c>
      <c r="AM554" s="4">
        <v>313</v>
      </c>
      <c r="AN554" s="4">
        <v>362</v>
      </c>
      <c r="AO554" s="4">
        <v>286</v>
      </c>
      <c r="AP554" s="4">
        <v>195</v>
      </c>
      <c r="AQ554" s="4">
        <v>220</v>
      </c>
      <c r="AR554" s="4">
        <v>264</v>
      </c>
      <c r="AS554" s="4">
        <v>211</v>
      </c>
      <c r="AT554" s="4">
        <v>156</v>
      </c>
      <c r="AU554" s="4">
        <v>156</v>
      </c>
      <c r="AV554" s="4">
        <v>208</v>
      </c>
      <c r="AW554" s="4">
        <v>198</v>
      </c>
      <c r="AX554" s="4">
        <v>170</v>
      </c>
      <c r="AY554" s="4">
        <v>176</v>
      </c>
      <c r="AZ554" s="4">
        <v>166</v>
      </c>
      <c r="BA554" s="4">
        <v>150</v>
      </c>
      <c r="BB554" s="4">
        <v>162</v>
      </c>
      <c r="BC554" s="4">
        <v>158</v>
      </c>
      <c r="BD554" s="4">
        <v>116</v>
      </c>
      <c r="BE554" s="4">
        <v>160</v>
      </c>
      <c r="BF554" s="4">
        <v>172</v>
      </c>
      <c r="BG554" s="4">
        <v>170</v>
      </c>
      <c r="BH554" s="4">
        <v>161</v>
      </c>
    </row>
    <row r="555" spans="1:60" s="5" customFormat="1" ht="15">
      <c r="A555" s="4" t="s">
        <v>7</v>
      </c>
      <c r="B555" s="4" t="s">
        <v>84</v>
      </c>
      <c r="C555" s="4" t="s">
        <v>25</v>
      </c>
      <c r="D555" s="4"/>
      <c r="E555" s="4"/>
      <c r="F555" s="4" t="s">
        <v>52</v>
      </c>
      <c r="G555" s="4">
        <v>5.1648695108610698E-2</v>
      </c>
      <c r="H555" s="4">
        <v>5.0767328532984199E-2</v>
      </c>
      <c r="I555" s="4">
        <v>4.7208259747316898E-2</v>
      </c>
      <c r="J555" s="4">
        <v>3.6143079315707601E-2</v>
      </c>
      <c r="K555" s="4">
        <v>3.33585608662747E-2</v>
      </c>
      <c r="L555" s="4">
        <v>3.6160017829284602E-2</v>
      </c>
      <c r="M555" s="4">
        <v>3.0489927878637201E-2</v>
      </c>
      <c r="N555" s="4">
        <v>3.47602188606373E-2</v>
      </c>
      <c r="O555" s="4">
        <v>2.8600100351229299E-2</v>
      </c>
      <c r="P555" s="4">
        <v>2.9788181177430699E-2</v>
      </c>
      <c r="Q555" s="4">
        <v>3.0322321249078601E-2</v>
      </c>
      <c r="R555" s="4">
        <v>3.1290027447392503E-2</v>
      </c>
      <c r="S555" s="4">
        <v>3.2683013084993502E-2</v>
      </c>
      <c r="T555" s="4">
        <v>2.8955425250376199E-2</v>
      </c>
      <c r="U555" s="4">
        <v>2.8766199715334499E-2</v>
      </c>
      <c r="V555" s="4">
        <v>2.6551535360573301E-2</v>
      </c>
      <c r="W555" s="4">
        <v>2.2876118439258401E-2</v>
      </c>
      <c r="X555" s="4">
        <v>2.01604792025212E-2</v>
      </c>
      <c r="Y555" s="4">
        <v>1.9178437216534901E-2</v>
      </c>
      <c r="Z555" s="4">
        <v>1.7811084709275199E-2</v>
      </c>
      <c r="AA555" s="4">
        <v>1.42990751324951E-2</v>
      </c>
      <c r="AB555" s="4">
        <v>1.3920362576885699E-2</v>
      </c>
      <c r="AC555" s="4">
        <v>1.11957601854919E-2</v>
      </c>
      <c r="AD555" s="4">
        <v>9.1638522597715499E-3</v>
      </c>
      <c r="AE555" s="4">
        <v>9.20468135998633E-3</v>
      </c>
      <c r="AF555" s="4">
        <v>8.5144049400408903E-3</v>
      </c>
      <c r="AG555" s="4">
        <v>8.0121128004542307E-3</v>
      </c>
      <c r="AH555" s="4">
        <v>6.6578438358953504E-3</v>
      </c>
      <c r="AI555" s="4">
        <v>6.7114093959731499E-3</v>
      </c>
      <c r="AJ555" s="4">
        <v>6.49005942086066E-3</v>
      </c>
      <c r="AK555" s="4">
        <v>6.2858839833696296E-3</v>
      </c>
      <c r="AL555" s="4">
        <v>5.4162773387390504E-3</v>
      </c>
      <c r="AM555" s="4">
        <v>4.9019607843137298E-3</v>
      </c>
      <c r="AN555" s="4">
        <v>5.80705187846899E-3</v>
      </c>
      <c r="AO555" s="4">
        <v>4.3522590659382503E-3</v>
      </c>
      <c r="AP555" s="4">
        <v>2.8315037462972601E-3</v>
      </c>
      <c r="AQ555" s="4">
        <v>3.1748322389782801E-3</v>
      </c>
      <c r="AR555" s="4">
        <v>3.6053752867912202E-3</v>
      </c>
      <c r="AS555" s="4">
        <v>2.7089137384293401E-3</v>
      </c>
      <c r="AT555" s="4">
        <v>1.94800329662096E-3</v>
      </c>
      <c r="AU555" s="4">
        <v>1.82473213867964E-3</v>
      </c>
      <c r="AV555" s="4">
        <v>2.3215840346451802E-3</v>
      </c>
      <c r="AW555" s="4">
        <v>2.1777147193717599E-3</v>
      </c>
      <c r="AX555" s="4">
        <v>1.7704829252543799E-3</v>
      </c>
      <c r="AY555" s="4">
        <v>1.7709266172283001E-3</v>
      </c>
      <c r="AZ555" s="4">
        <v>1.62655796817434E-3</v>
      </c>
      <c r="BA555" s="4">
        <v>1.50981378963261E-3</v>
      </c>
      <c r="BB555" s="4">
        <v>1.59226278233178E-3</v>
      </c>
      <c r="BC555" s="4">
        <v>1.6123600665353601E-3</v>
      </c>
      <c r="BD555" s="4">
        <v>1.2756364436135701E-3</v>
      </c>
      <c r="BE555" s="4">
        <v>1.7346429887898701E-3</v>
      </c>
      <c r="BF555" s="4">
        <v>1.9361520104462201E-3</v>
      </c>
      <c r="BG555" s="4">
        <v>2.0080321285140599E-3</v>
      </c>
      <c r="BH555" s="4">
        <v>1.9766000024553998E-3</v>
      </c>
    </row>
    <row r="556" spans="1:60" s="8" customFormat="1" ht="15">
      <c r="A556" s="36" t="s">
        <v>7</v>
      </c>
      <c r="B556" s="36" t="s">
        <v>84</v>
      </c>
      <c r="C556" s="36" t="s">
        <v>25</v>
      </c>
      <c r="D556" s="18" t="s">
        <v>403</v>
      </c>
      <c r="E556" s="18" t="s">
        <v>403</v>
      </c>
      <c r="F556" s="7" t="s">
        <v>12</v>
      </c>
      <c r="G556" s="221">
        <v>1</v>
      </c>
      <c r="H556" s="221">
        <v>1</v>
      </c>
      <c r="I556" s="221">
        <v>1</v>
      </c>
      <c r="J556" s="221">
        <v>1</v>
      </c>
      <c r="K556" s="221">
        <v>1</v>
      </c>
      <c r="L556" s="221">
        <v>1</v>
      </c>
      <c r="M556" s="221">
        <v>1</v>
      </c>
      <c r="N556" s="221">
        <v>1</v>
      </c>
      <c r="O556" s="221">
        <v>1</v>
      </c>
      <c r="P556" s="221">
        <v>1</v>
      </c>
      <c r="Q556" s="221">
        <v>1</v>
      </c>
      <c r="R556" s="221">
        <v>1</v>
      </c>
      <c r="S556" s="221">
        <v>1</v>
      </c>
      <c r="T556" s="221">
        <v>1</v>
      </c>
      <c r="U556" s="221">
        <v>1</v>
      </c>
      <c r="V556" s="221">
        <v>1</v>
      </c>
      <c r="W556" s="221">
        <v>1</v>
      </c>
      <c r="X556" s="221">
        <v>1</v>
      </c>
      <c r="Y556" s="221">
        <v>1</v>
      </c>
      <c r="Z556" s="221">
        <v>1</v>
      </c>
      <c r="AA556" s="221">
        <v>1</v>
      </c>
      <c r="AB556" s="221">
        <v>1</v>
      </c>
      <c r="AC556" s="221">
        <v>1</v>
      </c>
      <c r="AD556" s="221">
        <v>1</v>
      </c>
      <c r="AE556" s="221">
        <v>1</v>
      </c>
      <c r="AF556" s="221">
        <v>1</v>
      </c>
      <c r="AG556" s="221">
        <v>1</v>
      </c>
      <c r="AH556" s="221">
        <v>1</v>
      </c>
      <c r="AI556" s="221">
        <v>1</v>
      </c>
      <c r="AJ556" s="221">
        <v>1</v>
      </c>
      <c r="AK556" s="221">
        <v>1</v>
      </c>
      <c r="AL556" s="221">
        <v>1</v>
      </c>
      <c r="AM556" s="221">
        <v>1</v>
      </c>
      <c r="AN556" s="221">
        <v>1</v>
      </c>
      <c r="AO556" s="221">
        <v>1</v>
      </c>
      <c r="AP556" s="221">
        <v>1</v>
      </c>
      <c r="AQ556" s="221">
        <v>1</v>
      </c>
      <c r="AR556" s="221">
        <v>1</v>
      </c>
      <c r="AS556" s="221">
        <v>1</v>
      </c>
      <c r="AT556" s="221">
        <v>1</v>
      </c>
      <c r="AU556" s="221">
        <v>1</v>
      </c>
      <c r="AV556" s="221">
        <v>1</v>
      </c>
      <c r="AW556" s="221">
        <v>1</v>
      </c>
      <c r="AX556" s="221">
        <v>1</v>
      </c>
      <c r="AY556" s="221">
        <v>1</v>
      </c>
      <c r="AZ556" s="221">
        <v>1</v>
      </c>
      <c r="BA556" s="221">
        <v>1</v>
      </c>
      <c r="BB556" s="221">
        <v>1</v>
      </c>
      <c r="BC556" s="221">
        <v>1</v>
      </c>
      <c r="BD556" s="221">
        <v>1</v>
      </c>
      <c r="BE556" s="221">
        <v>1</v>
      </c>
      <c r="BF556" s="221">
        <v>1</v>
      </c>
      <c r="BG556" s="221">
        <v>1</v>
      </c>
      <c r="BH556" s="221">
        <v>1</v>
      </c>
    </row>
    <row r="557" spans="1:60" s="8" customFormat="1" ht="15">
      <c r="A557" s="36" t="s">
        <v>7</v>
      </c>
      <c r="B557" s="36" t="s">
        <v>84</v>
      </c>
      <c r="C557" s="36" t="s">
        <v>25</v>
      </c>
      <c r="D557" s="18" t="s">
        <v>403</v>
      </c>
      <c r="E557" s="18" t="s">
        <v>403</v>
      </c>
      <c r="F557" s="7" t="s">
        <v>13</v>
      </c>
      <c r="G557" s="221">
        <f>'2.b-MTH2-HTH'!C$84</f>
        <v>0.27096033581386358</v>
      </c>
      <c r="H557" s="221">
        <f>'2.b-MTH2-HTH'!D$84</f>
        <v>0.27803846841506513</v>
      </c>
      <c r="I557" s="221">
        <f>'2.b-MTH2-HTH'!E$84</f>
        <v>0.28512306108197533</v>
      </c>
      <c r="J557" s="221">
        <f>'2.b-MTH2-HTH'!F$84</f>
        <v>0.29221073523947788</v>
      </c>
      <c r="K557" s="221">
        <f>'2.b-MTH2-HTH'!G$84</f>
        <v>0.29929810301441867</v>
      </c>
      <c r="L557" s="221">
        <f>'2.b-MTH2-HTH'!H$84</f>
        <v>0.30638177745854617</v>
      </c>
      <c r="M557" s="221">
        <f>'2.b-MTH2-HTH'!I$84</f>
        <v>0.31345838276552329</v>
      </c>
      <c r="N557" s="221">
        <f>'2.b-MTH2-HTH'!J$84</f>
        <v>0.32052456441659938</v>
      </c>
      <c r="O557" s="221">
        <f>'2.b-MTH2-HTH'!K$84</f>
        <v>0.32757699919028938</v>
      </c>
      <c r="P557" s="221">
        <f>'2.b-MTH2-HTH'!L$84</f>
        <v>0.33461240497291833</v>
      </c>
      <c r="Q557" s="221">
        <f>'2.b-MTH2-HTH'!M$84</f>
        <v>0.33900064234710969</v>
      </c>
      <c r="R557" s="221">
        <f>'2.b-MTH2-HTH'!N$84</f>
        <v>0.348033858794222</v>
      </c>
      <c r="S557" s="221">
        <f>'2.b-MTH2-HTH'!O$84</f>
        <v>0.35255421330360076</v>
      </c>
      <c r="T557" s="221">
        <f>'2.b-MTH2-HTH'!P$84</f>
        <v>0.36316841586045356</v>
      </c>
      <c r="U557" s="221">
        <f>'2.b-MTH2-HTH'!Q$84</f>
        <v>0.37231292224020818</v>
      </c>
      <c r="V557" s="221">
        <f>'2.b-MTH2-HTH'!R$84</f>
        <v>0.38060310289556548</v>
      </c>
      <c r="W557" s="221">
        <f>'2.b-MTH2-HTH'!S$84</f>
        <v>0.3859322922417493</v>
      </c>
      <c r="X557" s="221">
        <f>'2.b-MTH2-HTH'!T$84</f>
        <v>0.39113304875381116</v>
      </c>
      <c r="Y557" s="221">
        <f>'2.b-MTH2-HTH'!U$84</f>
        <v>0.39631175960093368</v>
      </c>
      <c r="Z557" s="221">
        <f>'2.b-MTH2-HTH'!V$84</f>
        <v>0.40146668545805714</v>
      </c>
      <c r="AA557" s="221">
        <f>'2.b-MTH2-HTH'!W$84</f>
        <v>0.40659623704207171</v>
      </c>
      <c r="AB557" s="221">
        <f>'2.b-MTH2-HTH'!X$84</f>
        <v>0.41162879886934722</v>
      </c>
      <c r="AC557" s="221">
        <f>'2.b-MTH2-HTH'!Y$84</f>
        <v>0.42718388736326346</v>
      </c>
      <c r="AD557" s="221">
        <f>'2.b-MTH2-HTH'!Z$84</f>
        <v>0.43090333569013051</v>
      </c>
      <c r="AE557" s="221">
        <f>'2.b-MTH2-HTH'!AA$84</f>
        <v>0.43731957379166619</v>
      </c>
      <c r="AF557" s="221">
        <f>'2.b-MTH2-HTH'!AB$84</f>
        <v>0.43403056707977594</v>
      </c>
      <c r="AG557" s="221">
        <f>'2.b-MTH2-HTH'!AC$84</f>
        <v>0.43611792365164642</v>
      </c>
      <c r="AH557" s="221">
        <f>'2.b-MTH2-HTH'!AD$84</f>
        <v>0.44774002617765807</v>
      </c>
      <c r="AI557" s="221">
        <f>'2.b-MTH2-HTH'!AE$84</f>
        <v>0.45928152601857686</v>
      </c>
      <c r="AJ557" s="221">
        <f>'2.b-MTH2-HTH'!AF$84</f>
        <v>0.45871837984852454</v>
      </c>
      <c r="AK557" s="221">
        <f>'2.b-MTH2-HTH'!AG$84</f>
        <v>0.47253270654066276</v>
      </c>
      <c r="AL557" s="221">
        <f>'2.b-MTH2-HTH'!AH$84</f>
        <v>0.4833633944813277</v>
      </c>
      <c r="AM557" s="221">
        <f>'2.b-MTH2-HTH'!AI$84</f>
        <v>0.4938596728161313</v>
      </c>
      <c r="AN557" s="221">
        <f>'2.b-MTH2-HTH'!AJ$84</f>
        <v>0.50009127836262857</v>
      </c>
      <c r="AO557" s="221">
        <f>'2.b-MTH2-HTH'!AK$84</f>
        <v>0.50828722629320966</v>
      </c>
      <c r="AP557" s="221">
        <f>'2.b-MTH2-HTH'!AL$84</f>
        <v>0.50952544559500845</v>
      </c>
      <c r="AQ557" s="221">
        <f>'2.b-MTH2-HTH'!AM$84</f>
        <v>0.52265149277349654</v>
      </c>
      <c r="AR557" s="221">
        <f>'2.b-MTH2-HTH'!AN$84</f>
        <v>0.52495202377414851</v>
      </c>
      <c r="AS557" s="221">
        <f>'2.b-MTH2-HTH'!AO$84</f>
        <v>0.53687106996244194</v>
      </c>
      <c r="AT557" s="221">
        <f>'2.b-MTH2-HTH'!AP$84</f>
        <v>0.53220331018778944</v>
      </c>
      <c r="AU557" s="221">
        <f>'2.b-MTH2-HTH'!AQ$84</f>
        <v>0.54099447518753085</v>
      </c>
      <c r="AV557" s="221">
        <f>'2.b-MTH2-HTH'!AR$84</f>
        <v>0.54069399515463346</v>
      </c>
      <c r="AW557" s="221">
        <f>'2.b-MTH2-HTH'!AS$84</f>
        <v>0.55120071864467934</v>
      </c>
      <c r="AX557" s="221">
        <f>'2.b-MTH2-HTH'!AT$84</f>
        <v>0.55975183037132925</v>
      </c>
      <c r="AY557" s="221">
        <f>'2.b-MTH2-HTH'!AU$84</f>
        <v>0.56497102100313534</v>
      </c>
      <c r="AZ557" s="221">
        <f>'2.b-MTH2-HTH'!AV$84</f>
        <v>0.56927952895042322</v>
      </c>
      <c r="BA557" s="221">
        <f>'2.b-MTH2-HTH'!AW$84</f>
        <v>0.57450751000950395</v>
      </c>
      <c r="BB557" s="221">
        <f>'2.b-MTH2-HTH'!AX$84</f>
        <v>0.57781775890094389</v>
      </c>
      <c r="BC557" s="221">
        <f>'2.b-MTH2-HTH'!AY$84</f>
        <v>0.57451595766849639</v>
      </c>
      <c r="BD557" s="221">
        <f>'2.b-MTH2-HTH'!AZ$84</f>
        <v>0.5749549285103237</v>
      </c>
      <c r="BE557" s="221">
        <f>'2.b-MTH2-HTH'!BA$84</f>
        <v>0.5807407629223017</v>
      </c>
      <c r="BF557" s="221">
        <f>'2.b-MTH2-HTH'!BB$84</f>
        <v>0.5810223934986205</v>
      </c>
      <c r="BG557" s="221">
        <f>'2.b-MTH2-HTH'!BC$84</f>
        <v>0.59258989819671504</v>
      </c>
      <c r="BH557" s="221">
        <f>'2.b-MTH2-HTH'!BD$84</f>
        <v>0.58065161948797872</v>
      </c>
    </row>
    <row r="558" spans="1:60" s="8" customFormat="1" ht="15">
      <c r="A558" s="36" t="s">
        <v>7</v>
      </c>
      <c r="B558" s="36" t="s">
        <v>84</v>
      </c>
      <c r="C558" s="36" t="s">
        <v>25</v>
      </c>
      <c r="D558" s="18" t="s">
        <v>403</v>
      </c>
      <c r="E558" s="18" t="s">
        <v>403</v>
      </c>
      <c r="F558" s="7" t="s">
        <v>14</v>
      </c>
      <c r="G558" s="221">
        <f>'2.b-MTH2-HTH'!C$85</f>
        <v>0.80445234243218156</v>
      </c>
      <c r="H558" s="221">
        <f>'2.b-MTH2-HTH'!D$85</f>
        <v>0.80445234243218156</v>
      </c>
      <c r="I558" s="221">
        <f>'2.b-MTH2-HTH'!E$85</f>
        <v>0.80445234243218156</v>
      </c>
      <c r="J558" s="221">
        <f>'2.b-MTH2-HTH'!F$85</f>
        <v>0.80445234243218156</v>
      </c>
      <c r="K558" s="221">
        <f>'2.b-MTH2-HTH'!G$85</f>
        <v>0.80445234243218156</v>
      </c>
      <c r="L558" s="221">
        <f>'2.b-MTH2-HTH'!H$85</f>
        <v>0.80445234243218156</v>
      </c>
      <c r="M558" s="221">
        <f>'2.b-MTH2-HTH'!I$85</f>
        <v>0.80445234243218156</v>
      </c>
      <c r="N558" s="221">
        <f>'2.b-MTH2-HTH'!J$85</f>
        <v>0.80445234243218156</v>
      </c>
      <c r="O558" s="221">
        <f>'2.b-MTH2-HTH'!K$85</f>
        <v>0.80445234243218156</v>
      </c>
      <c r="P558" s="221">
        <f>'2.b-MTH2-HTH'!L$85</f>
        <v>0.80445234243218156</v>
      </c>
      <c r="Q558" s="221">
        <f>'2.b-MTH2-HTH'!M$85</f>
        <v>0.80445234243218156</v>
      </c>
      <c r="R558" s="221">
        <f>'2.b-MTH2-HTH'!N$85</f>
        <v>0.80445234243218156</v>
      </c>
      <c r="S558" s="221">
        <f>'2.b-MTH2-HTH'!O$85</f>
        <v>0.80445234243218156</v>
      </c>
      <c r="T558" s="221">
        <f>'2.b-MTH2-HTH'!P$85</f>
        <v>0.80445234243218167</v>
      </c>
      <c r="U558" s="221">
        <f>'2.b-MTH2-HTH'!Q$85</f>
        <v>0.80445234243218156</v>
      </c>
      <c r="V558" s="221">
        <f>'2.b-MTH2-HTH'!R$85</f>
        <v>0.80445234243218156</v>
      </c>
      <c r="W558" s="221">
        <f>'2.b-MTH2-HTH'!S$85</f>
        <v>0.80445234243218156</v>
      </c>
      <c r="X558" s="221">
        <f>'2.b-MTH2-HTH'!T$85</f>
        <v>0.80445234243218167</v>
      </c>
      <c r="Y558" s="221">
        <f>'2.b-MTH2-HTH'!U$85</f>
        <v>0.80445234243218167</v>
      </c>
      <c r="Z558" s="221">
        <f>'2.b-MTH2-HTH'!V$85</f>
        <v>0.80445234243218156</v>
      </c>
      <c r="AA558" s="221">
        <f>'2.b-MTH2-HTH'!W$85</f>
        <v>0.80445234243218156</v>
      </c>
      <c r="AB558" s="221">
        <f>'2.b-MTH2-HTH'!X$85</f>
        <v>0.80445234243218156</v>
      </c>
      <c r="AC558" s="221">
        <f>'2.b-MTH2-HTH'!Y$85</f>
        <v>0.80445234243218156</v>
      </c>
      <c r="AD558" s="221">
        <f>'2.b-MTH2-HTH'!Z$85</f>
        <v>0.80445234243218156</v>
      </c>
      <c r="AE558" s="221">
        <f>'2.b-MTH2-HTH'!AA$85</f>
        <v>0.80445234243218156</v>
      </c>
      <c r="AF558" s="221">
        <f>'2.b-MTH2-HTH'!AB$85</f>
        <v>0.80445234243218156</v>
      </c>
      <c r="AG558" s="221">
        <f>'2.b-MTH2-HTH'!AC$85</f>
        <v>0.80445234243218156</v>
      </c>
      <c r="AH558" s="221">
        <f>'2.b-MTH2-HTH'!AD$85</f>
        <v>0.80445234243218156</v>
      </c>
      <c r="AI558" s="221">
        <f>'2.b-MTH2-HTH'!AE$85</f>
        <v>0.80445234243218156</v>
      </c>
      <c r="AJ558" s="221">
        <f>'2.b-MTH2-HTH'!AF$85</f>
        <v>0.80445234243218156</v>
      </c>
      <c r="AK558" s="221">
        <f>'2.b-MTH2-HTH'!AG$85</f>
        <v>0.80445234243218156</v>
      </c>
      <c r="AL558" s="221">
        <f>'2.b-MTH2-HTH'!AH$85</f>
        <v>0.80445234243218156</v>
      </c>
      <c r="AM558" s="221">
        <f>'2.b-MTH2-HTH'!AI$85</f>
        <v>0.80445234243218156</v>
      </c>
      <c r="AN558" s="221">
        <f>'2.b-MTH2-HTH'!AJ$85</f>
        <v>0.80445234243218156</v>
      </c>
      <c r="AO558" s="221">
        <f>'2.b-MTH2-HTH'!AK$85</f>
        <v>0.80445234243218156</v>
      </c>
      <c r="AP558" s="221">
        <f>'2.b-MTH2-HTH'!AL$85</f>
        <v>0.80445234243218156</v>
      </c>
      <c r="AQ558" s="221">
        <f>'2.b-MTH2-HTH'!AM$85</f>
        <v>0.80445234243218156</v>
      </c>
      <c r="AR558" s="221">
        <f>'2.b-MTH2-HTH'!AN$85</f>
        <v>0.80445234243218156</v>
      </c>
      <c r="AS558" s="221">
        <f>'2.b-MTH2-HTH'!AO$85</f>
        <v>0.80445234243218156</v>
      </c>
      <c r="AT558" s="221">
        <f>'2.b-MTH2-HTH'!AP$85</f>
        <v>0.80445234243218156</v>
      </c>
      <c r="AU558" s="221">
        <f>'2.b-MTH2-HTH'!AQ$85</f>
        <v>0.80445234243218156</v>
      </c>
      <c r="AV558" s="221">
        <f>'2.b-MTH2-HTH'!AR$85</f>
        <v>0.80445234243218156</v>
      </c>
      <c r="AW558" s="221">
        <f>'2.b-MTH2-HTH'!AS$85</f>
        <v>0.80445234243218156</v>
      </c>
      <c r="AX558" s="221">
        <f>'2.b-MTH2-HTH'!AT$85</f>
        <v>0.80445234243218156</v>
      </c>
      <c r="AY558" s="221">
        <f>'2.b-MTH2-HTH'!AU$85</f>
        <v>0.80445234243218156</v>
      </c>
      <c r="AZ558" s="221">
        <f>'2.b-MTH2-HTH'!AV$85</f>
        <v>0.80445234243218156</v>
      </c>
      <c r="BA558" s="221">
        <f>'2.b-MTH2-HTH'!AW$85</f>
        <v>0.80445234243218156</v>
      </c>
      <c r="BB558" s="221">
        <f>'2.b-MTH2-HTH'!AX$85</f>
        <v>0.80445234243218156</v>
      </c>
      <c r="BC558" s="221">
        <f>'2.b-MTH2-HTH'!AY$85</f>
        <v>0.80445234243218156</v>
      </c>
      <c r="BD558" s="221">
        <f>'2.b-MTH2-HTH'!AZ$85</f>
        <v>0.80445234243218156</v>
      </c>
      <c r="BE558" s="221">
        <f>'2.b-MTH2-HTH'!BA$85</f>
        <v>0.80445234243218156</v>
      </c>
      <c r="BF558" s="221">
        <f>'2.b-MTH2-HTH'!BB$85</f>
        <v>0.80445234243218156</v>
      </c>
      <c r="BG558" s="221">
        <f>'2.b-MTH2-HTH'!BC$85</f>
        <v>0.80445234243218156</v>
      </c>
      <c r="BH558" s="221">
        <f>'2.b-MTH2-HTH'!BD$85</f>
        <v>0.80445234243218156</v>
      </c>
    </row>
    <row r="559" spans="1:60" s="5" customFormat="1" ht="15">
      <c r="A559" s="4" t="s">
        <v>7</v>
      </c>
      <c r="B559" s="4" t="s">
        <v>84</v>
      </c>
      <c r="C559" s="4" t="s">
        <v>27</v>
      </c>
      <c r="D559" s="4"/>
      <c r="E559" s="4"/>
      <c r="F559" s="4" t="s">
        <v>11</v>
      </c>
      <c r="G559" s="4"/>
      <c r="H559" s="4"/>
      <c r="I559" s="4"/>
      <c r="J559" s="4">
        <v>3</v>
      </c>
      <c r="K559" s="4"/>
      <c r="L559" s="4"/>
      <c r="M559" s="4"/>
      <c r="N559" s="4"/>
      <c r="O559" s="4">
        <v>46</v>
      </c>
      <c r="P559" s="4"/>
      <c r="Q559" s="4">
        <v>54</v>
      </c>
      <c r="R559" s="4"/>
      <c r="S559" s="4">
        <v>108</v>
      </c>
      <c r="T559" s="4">
        <v>395</v>
      </c>
      <c r="U559" s="4"/>
      <c r="V559" s="4"/>
      <c r="W559" s="4">
        <v>190</v>
      </c>
      <c r="X559" s="4">
        <v>277</v>
      </c>
      <c r="Y559" s="4">
        <v>188</v>
      </c>
      <c r="Z559" s="4">
        <v>31</v>
      </c>
      <c r="AA559" s="4">
        <v>549</v>
      </c>
      <c r="AB559" s="4">
        <v>470</v>
      </c>
      <c r="AC559" s="4">
        <v>682</v>
      </c>
      <c r="AD559" s="4">
        <v>896</v>
      </c>
      <c r="AE559" s="4">
        <v>838</v>
      </c>
      <c r="AF559" s="4">
        <v>860</v>
      </c>
      <c r="AG559" s="4">
        <v>693</v>
      </c>
      <c r="AH559" s="4">
        <v>598</v>
      </c>
      <c r="AI559" s="4">
        <v>478</v>
      </c>
      <c r="AJ559" s="4">
        <v>495</v>
      </c>
      <c r="AK559" s="4">
        <v>488</v>
      </c>
      <c r="AL559" s="4">
        <v>471</v>
      </c>
      <c r="AM559" s="4">
        <v>410</v>
      </c>
      <c r="AN559" s="4">
        <v>367</v>
      </c>
      <c r="AO559" s="4">
        <v>747</v>
      </c>
      <c r="AP559" s="4">
        <v>796</v>
      </c>
      <c r="AQ559" s="4">
        <v>612</v>
      </c>
      <c r="AR559" s="4">
        <v>572</v>
      </c>
      <c r="AS559" s="4">
        <v>414</v>
      </c>
      <c r="AT559" s="4">
        <v>479</v>
      </c>
      <c r="AU559" s="4">
        <v>372</v>
      </c>
      <c r="AV559" s="4">
        <v>297</v>
      </c>
      <c r="AW559" s="4">
        <v>345</v>
      </c>
      <c r="AX559" s="4">
        <v>383</v>
      </c>
      <c r="AY559" s="4">
        <v>456</v>
      </c>
      <c r="AZ559" s="4">
        <v>391</v>
      </c>
      <c r="BA559" s="4">
        <v>367</v>
      </c>
      <c r="BB559" s="4">
        <v>296</v>
      </c>
      <c r="BC559" s="4">
        <v>278</v>
      </c>
      <c r="BD559" s="4">
        <v>169</v>
      </c>
      <c r="BE559" s="4">
        <v>204</v>
      </c>
      <c r="BF559" s="4">
        <v>174</v>
      </c>
      <c r="BG559" s="4">
        <v>92</v>
      </c>
      <c r="BH559" s="4">
        <v>296</v>
      </c>
    </row>
    <row r="560" spans="1:60" s="5" customFormat="1" ht="15">
      <c r="A560" s="4" t="s">
        <v>7</v>
      </c>
      <c r="B560" s="4" t="s">
        <v>84</v>
      </c>
      <c r="C560" s="4" t="s">
        <v>27</v>
      </c>
      <c r="D560" s="4"/>
      <c r="E560" s="4"/>
      <c r="F560" s="4" t="s">
        <v>52</v>
      </c>
      <c r="G560" s="4"/>
      <c r="H560" s="4"/>
      <c r="I560" s="4"/>
      <c r="J560" s="4">
        <v>1.8662519440124399E-4</v>
      </c>
      <c r="K560" s="4"/>
      <c r="L560" s="4"/>
      <c r="M560" s="4"/>
      <c r="N560" s="4"/>
      <c r="O560" s="4">
        <v>1.9233985616323799E-3</v>
      </c>
      <c r="P560" s="4"/>
      <c r="Q560" s="4">
        <v>1.8092876767406001E-3</v>
      </c>
      <c r="R560" s="4"/>
      <c r="S560" s="4">
        <v>3.1828362607568099E-3</v>
      </c>
      <c r="T560" s="4">
        <v>1.0248560012453899E-2</v>
      </c>
      <c r="U560" s="4"/>
      <c r="V560" s="4"/>
      <c r="W560" s="4">
        <v>4.3815146204224699E-3</v>
      </c>
      <c r="X560" s="4">
        <v>6.1911892894660403E-3</v>
      </c>
      <c r="Y560" s="4">
        <v>4.0602997710681996E-3</v>
      </c>
      <c r="Z560" s="4">
        <v>6.2958224171896305E-4</v>
      </c>
      <c r="AA560" s="4">
        <v>1.1410163150784599E-2</v>
      </c>
      <c r="AB560" s="4">
        <v>1.01435200172656E-2</v>
      </c>
      <c r="AC560" s="4">
        <v>1.5060174450701101E-2</v>
      </c>
      <c r="AD560" s="4">
        <v>1.92742056919139E-2</v>
      </c>
      <c r="AE560" s="4">
        <v>1.78968050572356E-2</v>
      </c>
      <c r="AF560" s="4">
        <v>1.8124723387215699E-2</v>
      </c>
      <c r="AG560" s="4">
        <v>1.45732130464955E-2</v>
      </c>
      <c r="AH560" s="4">
        <v>1.2175506464420199E-2</v>
      </c>
      <c r="AI560" s="4">
        <v>8.7891881952744302E-3</v>
      </c>
      <c r="AJ560" s="4">
        <v>8.4764628319947896E-3</v>
      </c>
      <c r="AK560" s="4">
        <v>8.0512109813238308E-3</v>
      </c>
      <c r="AL560" s="4">
        <v>7.4592591419476396E-3</v>
      </c>
      <c r="AM560" s="4">
        <v>6.4210987909540801E-3</v>
      </c>
      <c r="AN560" s="4">
        <v>5.8872597773428703E-3</v>
      </c>
      <c r="AO560" s="4">
        <v>1.13676137141814E-2</v>
      </c>
      <c r="AP560" s="4">
        <v>1.1558343497705801E-2</v>
      </c>
      <c r="AQ560" s="4">
        <v>8.8318060466123106E-3</v>
      </c>
      <c r="AR560" s="4">
        <v>7.8116464547143003E-3</v>
      </c>
      <c r="AS560" s="4">
        <v>5.3151198469656297E-3</v>
      </c>
      <c r="AT560" s="4">
        <v>5.9813690966759097E-3</v>
      </c>
      <c r="AU560" s="4">
        <v>4.3512843306976103E-3</v>
      </c>
      <c r="AV560" s="4">
        <v>3.3149541263923902E-3</v>
      </c>
      <c r="AW560" s="4">
        <v>3.79450292011746E-3</v>
      </c>
      <c r="AX560" s="4">
        <v>3.9887938845436796E-3</v>
      </c>
      <c r="AY560" s="4">
        <v>4.5883098719096804E-3</v>
      </c>
      <c r="AZ560" s="4">
        <v>3.8312299129889499E-3</v>
      </c>
      <c r="BA560" s="4">
        <v>3.6940110719677899E-3</v>
      </c>
      <c r="BB560" s="4">
        <v>2.9093196516679402E-3</v>
      </c>
      <c r="BC560" s="4">
        <v>2.8369373322584298E-3</v>
      </c>
      <c r="BD560" s="4">
        <v>1.85847033595425E-3</v>
      </c>
      <c r="BE560" s="4">
        <v>2.2116698107070799E-3</v>
      </c>
      <c r="BF560" s="4">
        <v>1.9586654059165201E-3</v>
      </c>
      <c r="BG560" s="4">
        <v>1.08669974013702E-3</v>
      </c>
      <c r="BH560" s="4">
        <v>3.6339975200422301E-3</v>
      </c>
    </row>
    <row r="561" spans="1:60" s="8" customFormat="1" ht="15">
      <c r="A561" s="36" t="s">
        <v>7</v>
      </c>
      <c r="B561" s="36" t="s">
        <v>84</v>
      </c>
      <c r="C561" s="36" t="s">
        <v>27</v>
      </c>
      <c r="D561" s="18" t="s">
        <v>403</v>
      </c>
      <c r="E561" s="18" t="s">
        <v>403</v>
      </c>
      <c r="F561" s="7" t="s">
        <v>12</v>
      </c>
      <c r="G561" s="219"/>
      <c r="H561" s="219"/>
      <c r="I561" s="219"/>
      <c r="J561" s="221">
        <v>1</v>
      </c>
      <c r="K561" s="219"/>
      <c r="L561" s="219"/>
      <c r="M561" s="219"/>
      <c r="N561" s="219"/>
      <c r="O561" s="221">
        <v>1</v>
      </c>
      <c r="P561" s="219"/>
      <c r="Q561" s="221">
        <v>1</v>
      </c>
      <c r="R561" s="219"/>
      <c r="S561" s="221">
        <v>1</v>
      </c>
      <c r="T561" s="221">
        <v>1</v>
      </c>
      <c r="U561" s="219"/>
      <c r="V561" s="219"/>
      <c r="W561" s="221">
        <v>1</v>
      </c>
      <c r="X561" s="221">
        <v>1</v>
      </c>
      <c r="Y561" s="221">
        <v>1</v>
      </c>
      <c r="Z561" s="221">
        <v>1</v>
      </c>
      <c r="AA561" s="221">
        <v>1</v>
      </c>
      <c r="AB561" s="221">
        <v>1</v>
      </c>
      <c r="AC561" s="221">
        <v>1</v>
      </c>
      <c r="AD561" s="221">
        <v>1</v>
      </c>
      <c r="AE561" s="221">
        <v>1</v>
      </c>
      <c r="AF561" s="221">
        <v>1</v>
      </c>
      <c r="AG561" s="221">
        <v>1</v>
      </c>
      <c r="AH561" s="221">
        <v>1</v>
      </c>
      <c r="AI561" s="221">
        <v>1</v>
      </c>
      <c r="AJ561" s="221">
        <v>1</v>
      </c>
      <c r="AK561" s="221">
        <v>1</v>
      </c>
      <c r="AL561" s="221">
        <v>1</v>
      </c>
      <c r="AM561" s="221">
        <v>1</v>
      </c>
      <c r="AN561" s="221">
        <v>1</v>
      </c>
      <c r="AO561" s="221">
        <v>1</v>
      </c>
      <c r="AP561" s="221">
        <v>1</v>
      </c>
      <c r="AQ561" s="221">
        <v>1</v>
      </c>
      <c r="AR561" s="221">
        <v>1</v>
      </c>
      <c r="AS561" s="221">
        <v>1</v>
      </c>
      <c r="AT561" s="221">
        <v>1</v>
      </c>
      <c r="AU561" s="221">
        <v>1</v>
      </c>
      <c r="AV561" s="221">
        <v>1</v>
      </c>
      <c r="AW561" s="221">
        <v>1</v>
      </c>
      <c r="AX561" s="221">
        <v>1</v>
      </c>
      <c r="AY561" s="221">
        <v>1</v>
      </c>
      <c r="AZ561" s="221">
        <v>1</v>
      </c>
      <c r="BA561" s="221">
        <v>1</v>
      </c>
      <c r="BB561" s="221">
        <v>1</v>
      </c>
      <c r="BC561" s="221">
        <v>1</v>
      </c>
      <c r="BD561" s="221">
        <v>1</v>
      </c>
      <c r="BE561" s="221">
        <v>1</v>
      </c>
      <c r="BF561" s="221">
        <v>1</v>
      </c>
      <c r="BG561" s="221">
        <v>1</v>
      </c>
      <c r="BH561" s="221">
        <v>1</v>
      </c>
    </row>
    <row r="562" spans="1:60" s="8" customFormat="1" ht="15">
      <c r="A562" s="36" t="s">
        <v>7</v>
      </c>
      <c r="B562" s="36" t="s">
        <v>84</v>
      </c>
      <c r="C562" s="36" t="s">
        <v>27</v>
      </c>
      <c r="D562" s="18" t="s">
        <v>403</v>
      </c>
      <c r="E562" s="18" t="s">
        <v>403</v>
      </c>
      <c r="F562" s="7" t="s">
        <v>13</v>
      </c>
      <c r="G562" s="219"/>
      <c r="H562" s="219"/>
      <c r="I562" s="219"/>
      <c r="J562" s="221">
        <f>'2.b-MTH2-HTH'!F$84</f>
        <v>0.29221073523947788</v>
      </c>
      <c r="K562" s="219"/>
      <c r="L562" s="219"/>
      <c r="M562" s="219"/>
      <c r="N562" s="219"/>
      <c r="O562" s="221">
        <f>'2.b-MTH2-HTH'!K$84</f>
        <v>0.32757699919028938</v>
      </c>
      <c r="P562" s="219"/>
      <c r="Q562" s="221">
        <f>'2.b-MTH2-HTH'!M$84</f>
        <v>0.33900064234710969</v>
      </c>
      <c r="R562" s="219"/>
      <c r="S562" s="221">
        <f>'2.b-MTH2-HTH'!O$84</f>
        <v>0.35255421330360076</v>
      </c>
      <c r="T562" s="221">
        <f>'2.b-MTH2-HTH'!P$84</f>
        <v>0.36316841586045356</v>
      </c>
      <c r="U562" s="219"/>
      <c r="V562" s="219"/>
      <c r="W562" s="221">
        <f>'2.b-MTH2-HTH'!S$84</f>
        <v>0.3859322922417493</v>
      </c>
      <c r="X562" s="221">
        <f>'2.b-MTH2-HTH'!T$84</f>
        <v>0.39113304875381116</v>
      </c>
      <c r="Y562" s="221">
        <f>'2.b-MTH2-HTH'!U$84</f>
        <v>0.39631175960093368</v>
      </c>
      <c r="Z562" s="221">
        <f>'2.b-MTH2-HTH'!V$84</f>
        <v>0.40146668545805714</v>
      </c>
      <c r="AA562" s="221">
        <f>'2.b-MTH2-HTH'!W$84</f>
        <v>0.40659623704207171</v>
      </c>
      <c r="AB562" s="221">
        <f>'2.b-MTH2-HTH'!X$84</f>
        <v>0.41162879886934722</v>
      </c>
      <c r="AC562" s="221">
        <f>'2.b-MTH2-HTH'!Y$84</f>
        <v>0.42718388736326346</v>
      </c>
      <c r="AD562" s="221">
        <f>'2.b-MTH2-HTH'!Z$84</f>
        <v>0.43090333569013051</v>
      </c>
      <c r="AE562" s="221">
        <f>'2.b-MTH2-HTH'!AA$84</f>
        <v>0.43731957379166619</v>
      </c>
      <c r="AF562" s="221">
        <f>'2.b-MTH2-HTH'!AB$84</f>
        <v>0.43403056707977594</v>
      </c>
      <c r="AG562" s="221">
        <f>'2.b-MTH2-HTH'!AC$84</f>
        <v>0.43611792365164642</v>
      </c>
      <c r="AH562" s="221">
        <f>'2.b-MTH2-HTH'!AD$84</f>
        <v>0.44774002617765807</v>
      </c>
      <c r="AI562" s="221">
        <f>'2.b-MTH2-HTH'!AE$84</f>
        <v>0.45928152601857686</v>
      </c>
      <c r="AJ562" s="221">
        <f>'2.b-MTH2-HTH'!AF$84</f>
        <v>0.45871837984852454</v>
      </c>
      <c r="AK562" s="221">
        <f>'2.b-MTH2-HTH'!AG$84</f>
        <v>0.47253270654066276</v>
      </c>
      <c r="AL562" s="221">
        <f>'2.b-MTH2-HTH'!AH$84</f>
        <v>0.4833633944813277</v>
      </c>
      <c r="AM562" s="221">
        <f>'2.b-MTH2-HTH'!AI$84</f>
        <v>0.4938596728161313</v>
      </c>
      <c r="AN562" s="221">
        <f>'2.b-MTH2-HTH'!AJ$84</f>
        <v>0.50009127836262857</v>
      </c>
      <c r="AO562" s="221">
        <f>'2.b-MTH2-HTH'!AK$84</f>
        <v>0.50828722629320966</v>
      </c>
      <c r="AP562" s="221">
        <f>'2.b-MTH2-HTH'!AL$84</f>
        <v>0.50952544559500845</v>
      </c>
      <c r="AQ562" s="221">
        <f>'2.b-MTH2-HTH'!AM$84</f>
        <v>0.52265149277349654</v>
      </c>
      <c r="AR562" s="221">
        <f>'2.b-MTH2-HTH'!AN$84</f>
        <v>0.52495202377414851</v>
      </c>
      <c r="AS562" s="221">
        <f>'2.b-MTH2-HTH'!AO$84</f>
        <v>0.53687106996244194</v>
      </c>
      <c r="AT562" s="221">
        <f>'2.b-MTH2-HTH'!AP$84</f>
        <v>0.53220331018778944</v>
      </c>
      <c r="AU562" s="221">
        <f>'2.b-MTH2-HTH'!AQ$84</f>
        <v>0.54099447518753085</v>
      </c>
      <c r="AV562" s="221">
        <f>'2.b-MTH2-HTH'!AR$84</f>
        <v>0.54069399515463346</v>
      </c>
      <c r="AW562" s="221">
        <f>'2.b-MTH2-HTH'!AS$84</f>
        <v>0.55120071864467934</v>
      </c>
      <c r="AX562" s="221">
        <f>'2.b-MTH2-HTH'!AT$84</f>
        <v>0.55975183037132925</v>
      </c>
      <c r="AY562" s="221">
        <f>'2.b-MTH2-HTH'!AU$84</f>
        <v>0.56497102100313534</v>
      </c>
      <c r="AZ562" s="221">
        <f>'2.b-MTH2-HTH'!AV$84</f>
        <v>0.56927952895042322</v>
      </c>
      <c r="BA562" s="221">
        <f>'2.b-MTH2-HTH'!AW$84</f>
        <v>0.57450751000950395</v>
      </c>
      <c r="BB562" s="221">
        <f>'2.b-MTH2-HTH'!AX$84</f>
        <v>0.57781775890094389</v>
      </c>
      <c r="BC562" s="221">
        <f>'2.b-MTH2-HTH'!AY$84</f>
        <v>0.57451595766849639</v>
      </c>
      <c r="BD562" s="221">
        <f>'2.b-MTH2-HTH'!AZ$84</f>
        <v>0.5749549285103237</v>
      </c>
      <c r="BE562" s="221">
        <f>'2.b-MTH2-HTH'!BA$84</f>
        <v>0.5807407629223017</v>
      </c>
      <c r="BF562" s="221">
        <f>'2.b-MTH2-HTH'!BB$84</f>
        <v>0.5810223934986205</v>
      </c>
      <c r="BG562" s="221">
        <f>'2.b-MTH2-HTH'!BC$84</f>
        <v>0.59258989819671504</v>
      </c>
      <c r="BH562" s="221">
        <f>'2.b-MTH2-HTH'!BD$84</f>
        <v>0.58065161948797872</v>
      </c>
    </row>
    <row r="563" spans="1:60" s="8" customFormat="1" ht="15">
      <c r="A563" s="36" t="s">
        <v>7</v>
      </c>
      <c r="B563" s="36" t="s">
        <v>84</v>
      </c>
      <c r="C563" s="36" t="s">
        <v>27</v>
      </c>
      <c r="D563" s="18" t="s">
        <v>403</v>
      </c>
      <c r="E563" s="18" t="s">
        <v>403</v>
      </c>
      <c r="F563" s="7" t="s">
        <v>14</v>
      </c>
      <c r="G563" s="219"/>
      <c r="H563" s="219"/>
      <c r="I563" s="219"/>
      <c r="J563" s="221">
        <f>'2.b-MTH2-HTH'!F$85</f>
        <v>0.80445234243218156</v>
      </c>
      <c r="K563" s="219"/>
      <c r="L563" s="219"/>
      <c r="M563" s="219"/>
      <c r="N563" s="219"/>
      <c r="O563" s="221">
        <f>'2.b-MTH2-HTH'!K$85</f>
        <v>0.80445234243218156</v>
      </c>
      <c r="P563" s="219"/>
      <c r="Q563" s="221">
        <f>'2.b-MTH2-HTH'!M$85</f>
        <v>0.80445234243218156</v>
      </c>
      <c r="R563" s="219"/>
      <c r="S563" s="221">
        <f>'2.b-MTH2-HTH'!O$85</f>
        <v>0.80445234243218156</v>
      </c>
      <c r="T563" s="221">
        <f>'2.b-MTH2-HTH'!P$85</f>
        <v>0.80445234243218167</v>
      </c>
      <c r="U563" s="219"/>
      <c r="V563" s="219"/>
      <c r="W563" s="221">
        <f>'2.b-MTH2-HTH'!S$85</f>
        <v>0.80445234243218156</v>
      </c>
      <c r="X563" s="221">
        <f>'2.b-MTH2-HTH'!T$85</f>
        <v>0.80445234243218167</v>
      </c>
      <c r="Y563" s="221">
        <f>'2.b-MTH2-HTH'!U$85</f>
        <v>0.80445234243218167</v>
      </c>
      <c r="Z563" s="221">
        <f>'2.b-MTH2-HTH'!V$85</f>
        <v>0.80445234243218156</v>
      </c>
      <c r="AA563" s="221">
        <f>'2.b-MTH2-HTH'!W$85</f>
        <v>0.80445234243218156</v>
      </c>
      <c r="AB563" s="221">
        <f>'2.b-MTH2-HTH'!X$85</f>
        <v>0.80445234243218156</v>
      </c>
      <c r="AC563" s="221">
        <f>'2.b-MTH2-HTH'!Y$85</f>
        <v>0.80445234243218156</v>
      </c>
      <c r="AD563" s="221">
        <f>'2.b-MTH2-HTH'!Z$85</f>
        <v>0.80445234243218156</v>
      </c>
      <c r="AE563" s="221">
        <f>'2.b-MTH2-HTH'!AA$85</f>
        <v>0.80445234243218156</v>
      </c>
      <c r="AF563" s="221">
        <f>'2.b-MTH2-HTH'!AB$85</f>
        <v>0.80445234243218156</v>
      </c>
      <c r="AG563" s="221">
        <f>'2.b-MTH2-HTH'!AC$85</f>
        <v>0.80445234243218156</v>
      </c>
      <c r="AH563" s="221">
        <f>'2.b-MTH2-HTH'!AD$85</f>
        <v>0.80445234243218156</v>
      </c>
      <c r="AI563" s="221">
        <f>'2.b-MTH2-HTH'!AE$85</f>
        <v>0.80445234243218156</v>
      </c>
      <c r="AJ563" s="221">
        <f>'2.b-MTH2-HTH'!AF$85</f>
        <v>0.80445234243218156</v>
      </c>
      <c r="AK563" s="221">
        <f>'2.b-MTH2-HTH'!AG$85</f>
        <v>0.80445234243218156</v>
      </c>
      <c r="AL563" s="221">
        <f>'2.b-MTH2-HTH'!AH$85</f>
        <v>0.80445234243218156</v>
      </c>
      <c r="AM563" s="221">
        <f>'2.b-MTH2-HTH'!AI$85</f>
        <v>0.80445234243218156</v>
      </c>
      <c r="AN563" s="221">
        <f>'2.b-MTH2-HTH'!AJ$85</f>
        <v>0.80445234243218156</v>
      </c>
      <c r="AO563" s="221">
        <f>'2.b-MTH2-HTH'!AK$85</f>
        <v>0.80445234243218156</v>
      </c>
      <c r="AP563" s="221">
        <f>'2.b-MTH2-HTH'!AL$85</f>
        <v>0.80445234243218156</v>
      </c>
      <c r="AQ563" s="221">
        <f>'2.b-MTH2-HTH'!AM$85</f>
        <v>0.80445234243218156</v>
      </c>
      <c r="AR563" s="221">
        <f>'2.b-MTH2-HTH'!AN$85</f>
        <v>0.80445234243218156</v>
      </c>
      <c r="AS563" s="221">
        <f>'2.b-MTH2-HTH'!AO$85</f>
        <v>0.80445234243218156</v>
      </c>
      <c r="AT563" s="221">
        <f>'2.b-MTH2-HTH'!AP$85</f>
        <v>0.80445234243218156</v>
      </c>
      <c r="AU563" s="221">
        <f>'2.b-MTH2-HTH'!AQ$85</f>
        <v>0.80445234243218156</v>
      </c>
      <c r="AV563" s="221">
        <f>'2.b-MTH2-HTH'!AR$85</f>
        <v>0.80445234243218156</v>
      </c>
      <c r="AW563" s="221">
        <f>'2.b-MTH2-HTH'!AS$85</f>
        <v>0.80445234243218156</v>
      </c>
      <c r="AX563" s="221">
        <f>'2.b-MTH2-HTH'!AT$85</f>
        <v>0.80445234243218156</v>
      </c>
      <c r="AY563" s="221">
        <f>'2.b-MTH2-HTH'!AU$85</f>
        <v>0.80445234243218156</v>
      </c>
      <c r="AZ563" s="221">
        <f>'2.b-MTH2-HTH'!AV$85</f>
        <v>0.80445234243218156</v>
      </c>
      <c r="BA563" s="221">
        <f>'2.b-MTH2-HTH'!AW$85</f>
        <v>0.80445234243218156</v>
      </c>
      <c r="BB563" s="221">
        <f>'2.b-MTH2-HTH'!AX$85</f>
        <v>0.80445234243218156</v>
      </c>
      <c r="BC563" s="221">
        <f>'2.b-MTH2-HTH'!AY$85</f>
        <v>0.80445234243218156</v>
      </c>
      <c r="BD563" s="221">
        <f>'2.b-MTH2-HTH'!AZ$85</f>
        <v>0.80445234243218156</v>
      </c>
      <c r="BE563" s="221">
        <f>'2.b-MTH2-HTH'!BA$85</f>
        <v>0.80445234243218156</v>
      </c>
      <c r="BF563" s="221">
        <f>'2.b-MTH2-HTH'!BB$85</f>
        <v>0.80445234243218156</v>
      </c>
      <c r="BG563" s="221">
        <f>'2.b-MTH2-HTH'!BC$85</f>
        <v>0.80445234243218156</v>
      </c>
      <c r="BH563" s="221">
        <f>'2.b-MTH2-HTH'!BD$85</f>
        <v>0.80445234243218156</v>
      </c>
    </row>
    <row r="564" spans="1:60" s="5" customFormat="1" ht="15">
      <c r="A564" s="4" t="s">
        <v>7</v>
      </c>
      <c r="B564" s="4" t="s">
        <v>84</v>
      </c>
      <c r="C564" s="4" t="s">
        <v>28</v>
      </c>
      <c r="D564" s="4"/>
      <c r="E564" s="4"/>
      <c r="F564" s="4" t="s">
        <v>11</v>
      </c>
      <c r="G564" s="4">
        <v>148</v>
      </c>
      <c r="H564" s="4">
        <v>153</v>
      </c>
      <c r="I564" s="4">
        <v>136</v>
      </c>
      <c r="J564" s="4">
        <v>131</v>
      </c>
      <c r="K564" s="4">
        <v>121</v>
      </c>
      <c r="L564" s="4">
        <v>151</v>
      </c>
      <c r="M564" s="4">
        <v>187</v>
      </c>
      <c r="N564" s="4">
        <v>210</v>
      </c>
      <c r="O564" s="4">
        <v>196</v>
      </c>
      <c r="P564" s="4">
        <v>291</v>
      </c>
      <c r="Q564" s="4">
        <v>293</v>
      </c>
      <c r="R564" s="4">
        <v>298</v>
      </c>
      <c r="S564" s="4">
        <v>313</v>
      </c>
      <c r="T564" s="4">
        <v>338</v>
      </c>
      <c r="U564" s="4">
        <v>356</v>
      </c>
      <c r="V564" s="4">
        <v>291</v>
      </c>
      <c r="W564" s="4">
        <v>380</v>
      </c>
      <c r="X564" s="4">
        <v>307</v>
      </c>
      <c r="Y564" s="4">
        <v>315</v>
      </c>
      <c r="Z564" s="4">
        <v>301</v>
      </c>
      <c r="AA564" s="4">
        <v>302</v>
      </c>
      <c r="AB564" s="4">
        <v>304</v>
      </c>
      <c r="AC564" s="4">
        <v>329</v>
      </c>
      <c r="AD564" s="4">
        <v>294</v>
      </c>
      <c r="AE564" s="4">
        <v>295</v>
      </c>
      <c r="AF564" s="4">
        <v>340</v>
      </c>
      <c r="AG564" s="4">
        <v>276</v>
      </c>
      <c r="AH564" s="4">
        <v>308</v>
      </c>
      <c r="AI564" s="4">
        <v>310</v>
      </c>
      <c r="AJ564" s="4">
        <v>334</v>
      </c>
      <c r="AK564" s="4">
        <v>261</v>
      </c>
      <c r="AL564" s="4">
        <v>276</v>
      </c>
      <c r="AM564" s="4">
        <v>302</v>
      </c>
      <c r="AN564" s="4">
        <v>315</v>
      </c>
      <c r="AO564" s="4">
        <v>204</v>
      </c>
      <c r="AP564" s="4">
        <v>152</v>
      </c>
      <c r="AQ564" s="4">
        <v>135</v>
      </c>
      <c r="AR564" s="4">
        <v>120</v>
      </c>
      <c r="AS564" s="4">
        <v>167</v>
      </c>
      <c r="AT564" s="4">
        <v>70</v>
      </c>
      <c r="AU564" s="4">
        <v>80</v>
      </c>
      <c r="AV564" s="4">
        <v>152</v>
      </c>
      <c r="AW564" s="4">
        <v>151</v>
      </c>
      <c r="AX564" s="4">
        <v>157</v>
      </c>
      <c r="AY564" s="4">
        <v>170</v>
      </c>
      <c r="AZ564" s="4">
        <v>117</v>
      </c>
      <c r="BA564" s="4">
        <v>120</v>
      </c>
      <c r="BB564" s="4">
        <v>129</v>
      </c>
      <c r="BC564" s="4">
        <v>125</v>
      </c>
      <c r="BD564" s="4">
        <v>98</v>
      </c>
      <c r="BE564" s="4">
        <v>105</v>
      </c>
      <c r="BF564" s="4">
        <v>134</v>
      </c>
      <c r="BG564" s="4">
        <v>104</v>
      </c>
      <c r="BH564" s="4">
        <v>68</v>
      </c>
    </row>
    <row r="565" spans="1:60" s="5" customFormat="1" ht="15">
      <c r="A565" s="4" t="s">
        <v>7</v>
      </c>
      <c r="B565" s="4" t="s">
        <v>84</v>
      </c>
      <c r="C565" s="4" t="s">
        <v>28</v>
      </c>
      <c r="D565" s="4"/>
      <c r="E565" s="4"/>
      <c r="F565" s="4" t="s">
        <v>52</v>
      </c>
      <c r="G565" s="4">
        <v>1.1564306922956701E-2</v>
      </c>
      <c r="H565" s="4">
        <v>1.1128082042330401E-2</v>
      </c>
      <c r="I565" s="4">
        <v>9.2378752886835992E-3</v>
      </c>
      <c r="J565" s="4">
        <v>8.1493001555210005E-3</v>
      </c>
      <c r="K565" s="4">
        <v>7.0443034290039001E-3</v>
      </c>
      <c r="L565" s="4">
        <v>8.4131936706039693E-3</v>
      </c>
      <c r="M565" s="4">
        <v>9.3011688634668001E-3</v>
      </c>
      <c r="N565" s="4">
        <v>9.6556163501770199E-3</v>
      </c>
      <c r="O565" s="4">
        <v>8.1953503930423093E-3</v>
      </c>
      <c r="P565" s="4">
        <v>1.0794969766665399E-2</v>
      </c>
      <c r="Q565" s="4">
        <v>9.8170609126851192E-3</v>
      </c>
      <c r="R565" s="4">
        <v>9.0881366270204305E-3</v>
      </c>
      <c r="S565" s="4">
        <v>9.2243310149711204E-3</v>
      </c>
      <c r="T565" s="4">
        <v>8.7696538840745207E-3</v>
      </c>
      <c r="U565" s="4">
        <v>8.8895547731415604E-3</v>
      </c>
      <c r="V565" s="4">
        <v>7.24132782561091E-3</v>
      </c>
      <c r="W565" s="4">
        <v>8.7630292408449398E-3</v>
      </c>
      <c r="X565" s="4">
        <v>6.8617152052926804E-3</v>
      </c>
      <c r="Y565" s="4">
        <v>6.8031618504600204E-3</v>
      </c>
      <c r="Z565" s="4">
        <v>6.1130404760454098E-3</v>
      </c>
      <c r="AA565" s="4">
        <v>6.2766289099033604E-3</v>
      </c>
      <c r="AB565" s="4">
        <v>6.5609150749972997E-3</v>
      </c>
      <c r="AC565" s="4">
        <v>7.2650988185933496E-3</v>
      </c>
      <c r="AD565" s="4">
        <v>6.3243487426592401E-3</v>
      </c>
      <c r="AE565" s="4">
        <v>6.3001879378096698E-3</v>
      </c>
      <c r="AF565" s="4">
        <v>7.1655883158759899E-3</v>
      </c>
      <c r="AG565" s="4">
        <v>5.8040502176518799E-3</v>
      </c>
      <c r="AH565" s="4">
        <v>6.2709966405375102E-3</v>
      </c>
      <c r="AI565" s="4">
        <v>5.7001011308265102E-3</v>
      </c>
      <c r="AJ565" s="4">
        <v>5.7194718906793196E-3</v>
      </c>
      <c r="AK565" s="4">
        <v>4.3060780043555702E-3</v>
      </c>
      <c r="AL565" s="4">
        <v>4.3710308347718703E-3</v>
      </c>
      <c r="AM565" s="4">
        <v>4.7296874021173999E-3</v>
      </c>
      <c r="AN565" s="4">
        <v>5.0530976290545102E-3</v>
      </c>
      <c r="AO565" s="4">
        <v>3.1044085645153901E-3</v>
      </c>
      <c r="AP565" s="4">
        <v>2.2071208689086398E-3</v>
      </c>
      <c r="AQ565" s="4">
        <v>1.94819251028213E-3</v>
      </c>
      <c r="AR565" s="4">
        <v>1.63880694854146E-3</v>
      </c>
      <c r="AS565" s="4">
        <v>2.14402177401754E-3</v>
      </c>
      <c r="AT565" s="4">
        <v>8.7410404335556101E-4</v>
      </c>
      <c r="AU565" s="4">
        <v>9.35760071117765E-4</v>
      </c>
      <c r="AV565" s="4">
        <v>1.6965421791637801E-3</v>
      </c>
      <c r="AW565" s="4">
        <v>1.6607824375006899E-3</v>
      </c>
      <c r="AX565" s="4">
        <v>1.6350930544996301E-3</v>
      </c>
      <c r="AY565" s="4">
        <v>1.7105541189137E-3</v>
      </c>
      <c r="AZ565" s="4">
        <v>1.1464294113035999E-3</v>
      </c>
      <c r="BA565" s="4">
        <v>1.20785103170609E-3</v>
      </c>
      <c r="BB565" s="4">
        <v>1.26791295630123E-3</v>
      </c>
      <c r="BC565" s="4">
        <v>1.2756013184615201E-3</v>
      </c>
      <c r="BD565" s="4">
        <v>1.0776928575355999E-3</v>
      </c>
      <c r="BE565" s="4">
        <v>1.13835946139335E-3</v>
      </c>
      <c r="BF565" s="4">
        <v>1.5083974965104201E-3</v>
      </c>
      <c r="BG565" s="4">
        <v>1.22844318450272E-3</v>
      </c>
      <c r="BH565" s="4">
        <v>8.3483726811781002E-4</v>
      </c>
    </row>
    <row r="566" spans="1:60" s="8" customFormat="1" ht="15">
      <c r="A566" s="36" t="s">
        <v>7</v>
      </c>
      <c r="B566" s="36" t="s">
        <v>84</v>
      </c>
      <c r="C566" s="36" t="s">
        <v>28</v>
      </c>
      <c r="D566" s="18" t="s">
        <v>403</v>
      </c>
      <c r="E566" s="18" t="s">
        <v>403</v>
      </c>
      <c r="F566" s="7" t="s">
        <v>12</v>
      </c>
      <c r="G566" s="221">
        <v>1</v>
      </c>
      <c r="H566" s="221">
        <v>1</v>
      </c>
      <c r="I566" s="221">
        <v>1</v>
      </c>
      <c r="J566" s="221">
        <v>1</v>
      </c>
      <c r="K566" s="221">
        <v>1</v>
      </c>
      <c r="L566" s="221">
        <v>1</v>
      </c>
      <c r="M566" s="221">
        <v>1</v>
      </c>
      <c r="N566" s="221">
        <v>1</v>
      </c>
      <c r="O566" s="221">
        <v>1</v>
      </c>
      <c r="P566" s="221">
        <v>1</v>
      </c>
      <c r="Q566" s="221">
        <v>1</v>
      </c>
      <c r="R566" s="221">
        <v>1</v>
      </c>
      <c r="S566" s="221">
        <v>1</v>
      </c>
      <c r="T566" s="221">
        <v>1</v>
      </c>
      <c r="U566" s="221">
        <v>1</v>
      </c>
      <c r="V566" s="221">
        <v>1</v>
      </c>
      <c r="W566" s="221">
        <v>1</v>
      </c>
      <c r="X566" s="221">
        <v>1</v>
      </c>
      <c r="Y566" s="221">
        <v>1</v>
      </c>
      <c r="Z566" s="221">
        <v>1</v>
      </c>
      <c r="AA566" s="221">
        <v>1</v>
      </c>
      <c r="AB566" s="221">
        <v>1</v>
      </c>
      <c r="AC566" s="221">
        <v>1</v>
      </c>
      <c r="AD566" s="221">
        <v>1</v>
      </c>
      <c r="AE566" s="221">
        <v>1</v>
      </c>
      <c r="AF566" s="221">
        <v>1</v>
      </c>
      <c r="AG566" s="221">
        <v>1</v>
      </c>
      <c r="AH566" s="221">
        <v>1</v>
      </c>
      <c r="AI566" s="221">
        <v>1</v>
      </c>
      <c r="AJ566" s="221">
        <v>1</v>
      </c>
      <c r="AK566" s="221">
        <v>1</v>
      </c>
      <c r="AL566" s="221">
        <v>1</v>
      </c>
      <c r="AM566" s="221">
        <v>1</v>
      </c>
      <c r="AN566" s="221">
        <v>1</v>
      </c>
      <c r="AO566" s="221">
        <v>1</v>
      </c>
      <c r="AP566" s="221">
        <v>1</v>
      </c>
      <c r="AQ566" s="221">
        <v>1</v>
      </c>
      <c r="AR566" s="221">
        <v>1</v>
      </c>
      <c r="AS566" s="221">
        <v>1</v>
      </c>
      <c r="AT566" s="221">
        <v>1</v>
      </c>
      <c r="AU566" s="221">
        <v>1</v>
      </c>
      <c r="AV566" s="221">
        <v>1</v>
      </c>
      <c r="AW566" s="221">
        <v>1</v>
      </c>
      <c r="AX566" s="221">
        <v>1</v>
      </c>
      <c r="AY566" s="221">
        <v>1</v>
      </c>
      <c r="AZ566" s="221">
        <v>1</v>
      </c>
      <c r="BA566" s="221">
        <v>1</v>
      </c>
      <c r="BB566" s="221">
        <v>1</v>
      </c>
      <c r="BC566" s="221">
        <v>1</v>
      </c>
      <c r="BD566" s="221">
        <v>1</v>
      </c>
      <c r="BE566" s="221">
        <v>1</v>
      </c>
      <c r="BF566" s="221">
        <v>1</v>
      </c>
      <c r="BG566" s="221">
        <v>1</v>
      </c>
      <c r="BH566" s="221">
        <v>1</v>
      </c>
    </row>
    <row r="567" spans="1:60" s="8" customFormat="1" ht="15">
      <c r="A567" s="36" t="s">
        <v>7</v>
      </c>
      <c r="B567" s="36" t="s">
        <v>84</v>
      </c>
      <c r="C567" s="36" t="s">
        <v>28</v>
      </c>
      <c r="D567" s="18" t="s">
        <v>403</v>
      </c>
      <c r="E567" s="18" t="s">
        <v>403</v>
      </c>
      <c r="F567" s="7" t="s">
        <v>13</v>
      </c>
      <c r="G567" s="221">
        <f>'2.b-MTH2-HTH'!C$84</f>
        <v>0.27096033581386358</v>
      </c>
      <c r="H567" s="221">
        <f>'2.b-MTH2-HTH'!D$84</f>
        <v>0.27803846841506513</v>
      </c>
      <c r="I567" s="221">
        <f>'2.b-MTH2-HTH'!E$84</f>
        <v>0.28512306108197533</v>
      </c>
      <c r="J567" s="221">
        <f>'2.b-MTH2-HTH'!F$84</f>
        <v>0.29221073523947788</v>
      </c>
      <c r="K567" s="221">
        <f>'2.b-MTH2-HTH'!G$84</f>
        <v>0.29929810301441867</v>
      </c>
      <c r="L567" s="221">
        <f>'2.b-MTH2-HTH'!H$84</f>
        <v>0.30638177745854617</v>
      </c>
      <c r="M567" s="221">
        <f>'2.b-MTH2-HTH'!I$84</f>
        <v>0.31345838276552329</v>
      </c>
      <c r="N567" s="221">
        <f>'2.b-MTH2-HTH'!J$84</f>
        <v>0.32052456441659938</v>
      </c>
      <c r="O567" s="221">
        <f>'2.b-MTH2-HTH'!K$84</f>
        <v>0.32757699919028938</v>
      </c>
      <c r="P567" s="221">
        <f>'2.b-MTH2-HTH'!L$84</f>
        <v>0.33461240497291833</v>
      </c>
      <c r="Q567" s="221">
        <f>'2.b-MTH2-HTH'!M$84</f>
        <v>0.33900064234710969</v>
      </c>
      <c r="R567" s="221">
        <f>'2.b-MTH2-HTH'!N$84</f>
        <v>0.348033858794222</v>
      </c>
      <c r="S567" s="221">
        <f>'2.b-MTH2-HTH'!O$84</f>
        <v>0.35255421330360076</v>
      </c>
      <c r="T567" s="221">
        <f>'2.b-MTH2-HTH'!P$84</f>
        <v>0.36316841586045356</v>
      </c>
      <c r="U567" s="221">
        <f>'2.b-MTH2-HTH'!Q$84</f>
        <v>0.37231292224020818</v>
      </c>
      <c r="V567" s="221">
        <f>'2.b-MTH2-HTH'!R$84</f>
        <v>0.38060310289556548</v>
      </c>
      <c r="W567" s="221">
        <f>'2.b-MTH2-HTH'!S$84</f>
        <v>0.3859322922417493</v>
      </c>
      <c r="X567" s="221">
        <f>'2.b-MTH2-HTH'!T$84</f>
        <v>0.39113304875381116</v>
      </c>
      <c r="Y567" s="221">
        <f>'2.b-MTH2-HTH'!U$84</f>
        <v>0.39631175960093368</v>
      </c>
      <c r="Z567" s="221">
        <f>'2.b-MTH2-HTH'!V$84</f>
        <v>0.40146668545805714</v>
      </c>
      <c r="AA567" s="221">
        <f>'2.b-MTH2-HTH'!W$84</f>
        <v>0.40659623704207171</v>
      </c>
      <c r="AB567" s="221">
        <f>'2.b-MTH2-HTH'!X$84</f>
        <v>0.41162879886934722</v>
      </c>
      <c r="AC567" s="221">
        <f>'2.b-MTH2-HTH'!Y$84</f>
        <v>0.42718388736326346</v>
      </c>
      <c r="AD567" s="221">
        <f>'2.b-MTH2-HTH'!Z$84</f>
        <v>0.43090333569013051</v>
      </c>
      <c r="AE567" s="221">
        <f>'2.b-MTH2-HTH'!AA$84</f>
        <v>0.43731957379166619</v>
      </c>
      <c r="AF567" s="221">
        <f>'2.b-MTH2-HTH'!AB$84</f>
        <v>0.43403056707977594</v>
      </c>
      <c r="AG567" s="221">
        <f>'2.b-MTH2-HTH'!AC$84</f>
        <v>0.43611792365164642</v>
      </c>
      <c r="AH567" s="221">
        <f>'2.b-MTH2-HTH'!AD$84</f>
        <v>0.44774002617765807</v>
      </c>
      <c r="AI567" s="221">
        <f>'2.b-MTH2-HTH'!AE$84</f>
        <v>0.45928152601857686</v>
      </c>
      <c r="AJ567" s="221">
        <f>'2.b-MTH2-HTH'!AF$84</f>
        <v>0.45871837984852454</v>
      </c>
      <c r="AK567" s="221">
        <f>'2.b-MTH2-HTH'!AG$84</f>
        <v>0.47253270654066276</v>
      </c>
      <c r="AL567" s="221">
        <f>'2.b-MTH2-HTH'!AH$84</f>
        <v>0.4833633944813277</v>
      </c>
      <c r="AM567" s="221">
        <f>'2.b-MTH2-HTH'!AI$84</f>
        <v>0.4938596728161313</v>
      </c>
      <c r="AN567" s="221">
        <f>'2.b-MTH2-HTH'!AJ$84</f>
        <v>0.50009127836262857</v>
      </c>
      <c r="AO567" s="221">
        <f>'2.b-MTH2-HTH'!AK$84</f>
        <v>0.50828722629320966</v>
      </c>
      <c r="AP567" s="221">
        <f>'2.b-MTH2-HTH'!AL$84</f>
        <v>0.50952544559500845</v>
      </c>
      <c r="AQ567" s="221">
        <f>'2.b-MTH2-HTH'!AM$84</f>
        <v>0.52265149277349654</v>
      </c>
      <c r="AR567" s="221">
        <f>'2.b-MTH2-HTH'!AN$84</f>
        <v>0.52495202377414851</v>
      </c>
      <c r="AS567" s="221">
        <f>'2.b-MTH2-HTH'!AO$84</f>
        <v>0.53687106996244194</v>
      </c>
      <c r="AT567" s="221">
        <f>'2.b-MTH2-HTH'!AP$84</f>
        <v>0.53220331018778944</v>
      </c>
      <c r="AU567" s="221">
        <f>'2.b-MTH2-HTH'!AQ$84</f>
        <v>0.54099447518753085</v>
      </c>
      <c r="AV567" s="221">
        <f>'2.b-MTH2-HTH'!AR$84</f>
        <v>0.54069399515463346</v>
      </c>
      <c r="AW567" s="221">
        <f>'2.b-MTH2-HTH'!AS$84</f>
        <v>0.55120071864467934</v>
      </c>
      <c r="AX567" s="221">
        <f>'2.b-MTH2-HTH'!AT$84</f>
        <v>0.55975183037132925</v>
      </c>
      <c r="AY567" s="221">
        <f>'2.b-MTH2-HTH'!AU$84</f>
        <v>0.56497102100313534</v>
      </c>
      <c r="AZ567" s="221">
        <f>'2.b-MTH2-HTH'!AV$84</f>
        <v>0.56927952895042322</v>
      </c>
      <c r="BA567" s="221">
        <f>'2.b-MTH2-HTH'!AW$84</f>
        <v>0.57450751000950395</v>
      </c>
      <c r="BB567" s="221">
        <f>'2.b-MTH2-HTH'!AX$84</f>
        <v>0.57781775890094389</v>
      </c>
      <c r="BC567" s="221">
        <f>'2.b-MTH2-HTH'!AY$84</f>
        <v>0.57451595766849639</v>
      </c>
      <c r="BD567" s="221">
        <f>'2.b-MTH2-HTH'!AZ$84</f>
        <v>0.5749549285103237</v>
      </c>
      <c r="BE567" s="221">
        <f>'2.b-MTH2-HTH'!BA$84</f>
        <v>0.5807407629223017</v>
      </c>
      <c r="BF567" s="221">
        <f>'2.b-MTH2-HTH'!BB$84</f>
        <v>0.5810223934986205</v>
      </c>
      <c r="BG567" s="221">
        <f>'2.b-MTH2-HTH'!BC$84</f>
        <v>0.59258989819671504</v>
      </c>
      <c r="BH567" s="221">
        <f>'2.b-MTH2-HTH'!BD$84</f>
        <v>0.58065161948797872</v>
      </c>
    </row>
    <row r="568" spans="1:60" s="8" customFormat="1" ht="15">
      <c r="A568" s="36" t="s">
        <v>7</v>
      </c>
      <c r="B568" s="36" t="s">
        <v>84</v>
      </c>
      <c r="C568" s="36" t="s">
        <v>28</v>
      </c>
      <c r="D568" s="18" t="s">
        <v>403</v>
      </c>
      <c r="E568" s="18" t="s">
        <v>403</v>
      </c>
      <c r="F568" s="7" t="s">
        <v>14</v>
      </c>
      <c r="G568" s="221">
        <f>'2.b-MTH2-HTH'!C$85</f>
        <v>0.80445234243218156</v>
      </c>
      <c r="H568" s="221">
        <f>'2.b-MTH2-HTH'!D$85</f>
        <v>0.80445234243218156</v>
      </c>
      <c r="I568" s="221">
        <f>'2.b-MTH2-HTH'!E$85</f>
        <v>0.80445234243218156</v>
      </c>
      <c r="J568" s="221">
        <f>'2.b-MTH2-HTH'!F$85</f>
        <v>0.80445234243218156</v>
      </c>
      <c r="K568" s="221">
        <f>'2.b-MTH2-HTH'!G$85</f>
        <v>0.80445234243218156</v>
      </c>
      <c r="L568" s="221">
        <f>'2.b-MTH2-HTH'!H$85</f>
        <v>0.80445234243218156</v>
      </c>
      <c r="M568" s="221">
        <f>'2.b-MTH2-HTH'!I$85</f>
        <v>0.80445234243218156</v>
      </c>
      <c r="N568" s="221">
        <f>'2.b-MTH2-HTH'!J$85</f>
        <v>0.80445234243218156</v>
      </c>
      <c r="O568" s="221">
        <f>'2.b-MTH2-HTH'!K$85</f>
        <v>0.80445234243218156</v>
      </c>
      <c r="P568" s="221">
        <f>'2.b-MTH2-HTH'!L$85</f>
        <v>0.80445234243218156</v>
      </c>
      <c r="Q568" s="221">
        <f>'2.b-MTH2-HTH'!M$85</f>
        <v>0.80445234243218156</v>
      </c>
      <c r="R568" s="221">
        <f>'2.b-MTH2-HTH'!N$85</f>
        <v>0.80445234243218156</v>
      </c>
      <c r="S568" s="221">
        <f>'2.b-MTH2-HTH'!O$85</f>
        <v>0.80445234243218156</v>
      </c>
      <c r="T568" s="221">
        <f>'2.b-MTH2-HTH'!P$85</f>
        <v>0.80445234243218167</v>
      </c>
      <c r="U568" s="221">
        <f>'2.b-MTH2-HTH'!Q$85</f>
        <v>0.80445234243218156</v>
      </c>
      <c r="V568" s="221">
        <f>'2.b-MTH2-HTH'!R$85</f>
        <v>0.80445234243218156</v>
      </c>
      <c r="W568" s="221">
        <f>'2.b-MTH2-HTH'!S$85</f>
        <v>0.80445234243218156</v>
      </c>
      <c r="X568" s="221">
        <f>'2.b-MTH2-HTH'!T$85</f>
        <v>0.80445234243218167</v>
      </c>
      <c r="Y568" s="221">
        <f>'2.b-MTH2-HTH'!U$85</f>
        <v>0.80445234243218167</v>
      </c>
      <c r="Z568" s="221">
        <f>'2.b-MTH2-HTH'!V$85</f>
        <v>0.80445234243218156</v>
      </c>
      <c r="AA568" s="221">
        <f>'2.b-MTH2-HTH'!W$85</f>
        <v>0.80445234243218156</v>
      </c>
      <c r="AB568" s="221">
        <f>'2.b-MTH2-HTH'!X$85</f>
        <v>0.80445234243218156</v>
      </c>
      <c r="AC568" s="221">
        <f>'2.b-MTH2-HTH'!Y$85</f>
        <v>0.80445234243218156</v>
      </c>
      <c r="AD568" s="221">
        <f>'2.b-MTH2-HTH'!Z$85</f>
        <v>0.80445234243218156</v>
      </c>
      <c r="AE568" s="221">
        <f>'2.b-MTH2-HTH'!AA$85</f>
        <v>0.80445234243218156</v>
      </c>
      <c r="AF568" s="221">
        <f>'2.b-MTH2-HTH'!AB$85</f>
        <v>0.80445234243218156</v>
      </c>
      <c r="AG568" s="221">
        <f>'2.b-MTH2-HTH'!AC$85</f>
        <v>0.80445234243218156</v>
      </c>
      <c r="AH568" s="221">
        <f>'2.b-MTH2-HTH'!AD$85</f>
        <v>0.80445234243218156</v>
      </c>
      <c r="AI568" s="221">
        <f>'2.b-MTH2-HTH'!AE$85</f>
        <v>0.80445234243218156</v>
      </c>
      <c r="AJ568" s="221">
        <f>'2.b-MTH2-HTH'!AF$85</f>
        <v>0.80445234243218156</v>
      </c>
      <c r="AK568" s="221">
        <f>'2.b-MTH2-HTH'!AG$85</f>
        <v>0.80445234243218156</v>
      </c>
      <c r="AL568" s="221">
        <f>'2.b-MTH2-HTH'!AH$85</f>
        <v>0.80445234243218156</v>
      </c>
      <c r="AM568" s="221">
        <f>'2.b-MTH2-HTH'!AI$85</f>
        <v>0.80445234243218156</v>
      </c>
      <c r="AN568" s="221">
        <f>'2.b-MTH2-HTH'!AJ$85</f>
        <v>0.80445234243218156</v>
      </c>
      <c r="AO568" s="221">
        <f>'2.b-MTH2-HTH'!AK$85</f>
        <v>0.80445234243218156</v>
      </c>
      <c r="AP568" s="221">
        <f>'2.b-MTH2-HTH'!AL$85</f>
        <v>0.80445234243218156</v>
      </c>
      <c r="AQ568" s="221">
        <f>'2.b-MTH2-HTH'!AM$85</f>
        <v>0.80445234243218156</v>
      </c>
      <c r="AR568" s="221">
        <f>'2.b-MTH2-HTH'!AN$85</f>
        <v>0.80445234243218156</v>
      </c>
      <c r="AS568" s="221">
        <f>'2.b-MTH2-HTH'!AO$85</f>
        <v>0.80445234243218156</v>
      </c>
      <c r="AT568" s="221">
        <f>'2.b-MTH2-HTH'!AP$85</f>
        <v>0.80445234243218156</v>
      </c>
      <c r="AU568" s="221">
        <f>'2.b-MTH2-HTH'!AQ$85</f>
        <v>0.80445234243218156</v>
      </c>
      <c r="AV568" s="221">
        <f>'2.b-MTH2-HTH'!AR$85</f>
        <v>0.80445234243218156</v>
      </c>
      <c r="AW568" s="221">
        <f>'2.b-MTH2-HTH'!AS$85</f>
        <v>0.80445234243218156</v>
      </c>
      <c r="AX568" s="221">
        <f>'2.b-MTH2-HTH'!AT$85</f>
        <v>0.80445234243218156</v>
      </c>
      <c r="AY568" s="221">
        <f>'2.b-MTH2-HTH'!AU$85</f>
        <v>0.80445234243218156</v>
      </c>
      <c r="AZ568" s="221">
        <f>'2.b-MTH2-HTH'!AV$85</f>
        <v>0.80445234243218156</v>
      </c>
      <c r="BA568" s="221">
        <f>'2.b-MTH2-HTH'!AW$85</f>
        <v>0.80445234243218156</v>
      </c>
      <c r="BB568" s="221">
        <f>'2.b-MTH2-HTH'!AX$85</f>
        <v>0.80445234243218156</v>
      </c>
      <c r="BC568" s="221">
        <f>'2.b-MTH2-HTH'!AY$85</f>
        <v>0.80445234243218156</v>
      </c>
      <c r="BD568" s="221">
        <f>'2.b-MTH2-HTH'!AZ$85</f>
        <v>0.80445234243218156</v>
      </c>
      <c r="BE568" s="221">
        <f>'2.b-MTH2-HTH'!BA$85</f>
        <v>0.80445234243218156</v>
      </c>
      <c r="BF568" s="221">
        <f>'2.b-MTH2-HTH'!BB$85</f>
        <v>0.80445234243218156</v>
      </c>
      <c r="BG568" s="221">
        <f>'2.b-MTH2-HTH'!BC$85</f>
        <v>0.80445234243218156</v>
      </c>
      <c r="BH568" s="221">
        <f>'2.b-MTH2-HTH'!BD$85</f>
        <v>0.80445234243218156</v>
      </c>
    </row>
    <row r="569" spans="1:60" s="5" customFormat="1" ht="15">
      <c r="A569" s="4" t="s">
        <v>7</v>
      </c>
      <c r="B569" s="4" t="s">
        <v>84</v>
      </c>
      <c r="C569" s="4" t="s">
        <v>17</v>
      </c>
      <c r="D569" s="4"/>
      <c r="E569" s="4"/>
      <c r="F569" s="4" t="s">
        <v>11</v>
      </c>
      <c r="G569" s="4">
        <v>82</v>
      </c>
      <c r="H569" s="4">
        <v>92</v>
      </c>
      <c r="I569" s="4">
        <v>103</v>
      </c>
      <c r="J569" s="4">
        <v>99</v>
      </c>
      <c r="K569" s="4">
        <v>92</v>
      </c>
      <c r="L569" s="4">
        <v>114</v>
      </c>
      <c r="M569" s="4">
        <v>130</v>
      </c>
      <c r="N569" s="4">
        <v>300</v>
      </c>
      <c r="O569" s="4">
        <v>340</v>
      </c>
      <c r="P569" s="4">
        <v>379</v>
      </c>
      <c r="Q569" s="4">
        <v>430</v>
      </c>
      <c r="R569" s="4">
        <v>442</v>
      </c>
      <c r="S569" s="4">
        <v>494</v>
      </c>
      <c r="T569" s="4">
        <v>619</v>
      </c>
      <c r="U569" s="4">
        <v>612</v>
      </c>
      <c r="V569" s="4">
        <v>630</v>
      </c>
      <c r="W569" s="4">
        <v>700</v>
      </c>
      <c r="X569" s="4">
        <v>757</v>
      </c>
      <c r="Y569" s="4">
        <v>773</v>
      </c>
      <c r="Z569" s="4">
        <v>857</v>
      </c>
      <c r="AA569" s="4">
        <v>885</v>
      </c>
      <c r="AB569" s="4">
        <v>897</v>
      </c>
      <c r="AC569" s="4">
        <v>898</v>
      </c>
      <c r="AD569" s="4">
        <v>893</v>
      </c>
      <c r="AE569" s="4">
        <v>921</v>
      </c>
      <c r="AF569" s="4">
        <v>966</v>
      </c>
      <c r="AG569" s="4">
        <v>850</v>
      </c>
      <c r="AH569" s="4">
        <v>809</v>
      </c>
      <c r="AI569" s="4">
        <v>814</v>
      </c>
      <c r="AJ569" s="4">
        <v>840</v>
      </c>
      <c r="AK569" s="4">
        <v>820</v>
      </c>
      <c r="AL569" s="4">
        <v>838</v>
      </c>
      <c r="AM569" s="4">
        <v>796</v>
      </c>
      <c r="AN569" s="4">
        <v>776</v>
      </c>
      <c r="AO569" s="4">
        <v>853</v>
      </c>
      <c r="AP569" s="4">
        <v>855</v>
      </c>
      <c r="AQ569" s="4">
        <v>929</v>
      </c>
      <c r="AR569" s="4">
        <v>1009</v>
      </c>
      <c r="AS569" s="4">
        <v>1047</v>
      </c>
      <c r="AT569" s="4">
        <v>1141</v>
      </c>
      <c r="AU569" s="4">
        <v>1267</v>
      </c>
      <c r="AV569" s="4">
        <v>1369</v>
      </c>
      <c r="AW569" s="4">
        <v>1396</v>
      </c>
      <c r="AX569" s="4">
        <v>1476</v>
      </c>
      <c r="AY569" s="4">
        <v>1480</v>
      </c>
      <c r="AZ569" s="4">
        <v>1580</v>
      </c>
      <c r="BA569" s="4">
        <v>1386</v>
      </c>
      <c r="BB569" s="4">
        <v>1425</v>
      </c>
      <c r="BC569" s="4">
        <v>1475</v>
      </c>
      <c r="BD569" s="4">
        <v>1055</v>
      </c>
      <c r="BE569" s="4">
        <v>1231</v>
      </c>
      <c r="BF569" s="4">
        <v>1155</v>
      </c>
      <c r="BG569" s="4">
        <v>1140</v>
      </c>
      <c r="BH569" s="4">
        <v>1101</v>
      </c>
    </row>
    <row r="570" spans="1:60" s="5" customFormat="1" ht="15">
      <c r="A570" s="4" t="s">
        <v>7</v>
      </c>
      <c r="B570" s="4" t="s">
        <v>84</v>
      </c>
      <c r="C570" s="4" t="s">
        <v>17</v>
      </c>
      <c r="D570" s="4"/>
      <c r="E570" s="4"/>
      <c r="F570" s="4" t="s">
        <v>52</v>
      </c>
      <c r="G570" s="4">
        <v>6.4072511329895301E-3</v>
      </c>
      <c r="H570" s="4">
        <v>6.6913957378718497E-3</v>
      </c>
      <c r="I570" s="4">
        <v>6.9963320201059604E-3</v>
      </c>
      <c r="J570" s="4">
        <v>6.1586314152410598E-3</v>
      </c>
      <c r="K570" s="4">
        <v>5.3559993013913999E-3</v>
      </c>
      <c r="L570" s="4">
        <v>6.3516826387341203E-3</v>
      </c>
      <c r="M570" s="4">
        <v>6.4660532205918896E-3</v>
      </c>
      <c r="N570" s="4">
        <v>1.379373764311E-2</v>
      </c>
      <c r="O570" s="4">
        <v>1.42164241511959E-2</v>
      </c>
      <c r="P570" s="4">
        <v>1.40594279778907E-2</v>
      </c>
      <c r="Q570" s="4">
        <v>1.4407290759230701E-2</v>
      </c>
      <c r="R570" s="4">
        <v>1.3479719426654499E-2</v>
      </c>
      <c r="S570" s="4">
        <v>1.45585288223506E-2</v>
      </c>
      <c r="T570" s="4">
        <v>1.60604016397696E-2</v>
      </c>
      <c r="U570" s="4">
        <v>1.5282043598771399E-2</v>
      </c>
      <c r="V570" s="4">
        <v>1.56771014781267E-2</v>
      </c>
      <c r="W570" s="4">
        <v>1.6142422285767E-2</v>
      </c>
      <c r="X570" s="4">
        <v>1.6919603942692402E-2</v>
      </c>
      <c r="Y570" s="4">
        <v>1.6694743207636802E-2</v>
      </c>
      <c r="Z570" s="4">
        <v>1.7404902617843599E-2</v>
      </c>
      <c r="AA570" s="4">
        <v>1.8393432401537999E-2</v>
      </c>
      <c r="AB570" s="4">
        <v>1.93590158627387E-2</v>
      </c>
      <c r="AC570" s="4">
        <v>1.9829965772330801E-2</v>
      </c>
      <c r="AD570" s="4">
        <v>1.92096715210704E-2</v>
      </c>
      <c r="AE570" s="4">
        <v>1.9669400307534599E-2</v>
      </c>
      <c r="AF570" s="4">
        <v>2.03587009209889E-2</v>
      </c>
      <c r="AG570" s="4">
        <v>1.7874792336971399E-2</v>
      </c>
      <c r="AH570" s="4">
        <v>1.6471546370762501E-2</v>
      </c>
      <c r="AI570" s="4">
        <v>1.49673623241703E-2</v>
      </c>
      <c r="AJ570" s="4">
        <v>1.43843005633851E-2</v>
      </c>
      <c r="AK570" s="4">
        <v>1.35286741899294E-2</v>
      </c>
      <c r="AL570" s="4">
        <v>1.3271463186734901E-2</v>
      </c>
      <c r="AM570" s="4">
        <v>1.24663283843889E-2</v>
      </c>
      <c r="AN570" s="4">
        <v>1.24482659052263E-2</v>
      </c>
      <c r="AO570" s="4">
        <v>1.2980688752606001E-2</v>
      </c>
      <c r="AP570" s="4">
        <v>1.2415054887611099E-2</v>
      </c>
      <c r="AQ570" s="4">
        <v>1.34064506818674E-2</v>
      </c>
      <c r="AR570" s="4">
        <v>1.3779635092319499E-2</v>
      </c>
      <c r="AS570" s="4">
        <v>1.34418610622537E-2</v>
      </c>
      <c r="AT570" s="4">
        <v>1.4247895906695601E-2</v>
      </c>
      <c r="AU570" s="4">
        <v>1.48201001263276E-2</v>
      </c>
      <c r="AV570" s="4">
        <v>1.52800410741791E-2</v>
      </c>
      <c r="AW570" s="4">
        <v>1.53539886274898E-2</v>
      </c>
      <c r="AX570" s="4">
        <v>1.53719576333851E-2</v>
      </c>
      <c r="AY570" s="4">
        <v>1.4891882917601599E-2</v>
      </c>
      <c r="AZ570" s="4">
        <v>1.5481696323587099E-2</v>
      </c>
      <c r="BA570" s="4">
        <v>1.39506794162053E-2</v>
      </c>
      <c r="BB570" s="4">
        <v>1.40060152149555E-2</v>
      </c>
      <c r="BC570" s="4">
        <v>1.5052095557846E-2</v>
      </c>
      <c r="BD570" s="4">
        <v>1.16016935173476E-2</v>
      </c>
      <c r="BE570" s="4">
        <v>1.33459094950021E-2</v>
      </c>
      <c r="BF570" s="4">
        <v>1.3001485884101001E-2</v>
      </c>
      <c r="BG570" s="4">
        <v>1.34656272147413E-2</v>
      </c>
      <c r="BH570" s="4">
        <v>1.3516997532319301E-2</v>
      </c>
    </row>
    <row r="571" spans="1:60" s="8" customFormat="1" ht="15">
      <c r="A571" s="36" t="s">
        <v>7</v>
      </c>
      <c r="B571" s="36" t="s">
        <v>84</v>
      </c>
      <c r="C571" s="36" t="s">
        <v>17</v>
      </c>
      <c r="D571" s="7" t="s">
        <v>101</v>
      </c>
      <c r="E571" s="7" t="s">
        <v>102</v>
      </c>
      <c r="F571" s="7" t="s">
        <v>12</v>
      </c>
      <c r="G571" s="221">
        <f>'4.c Electricity breakdown'!C27</f>
        <v>0.2</v>
      </c>
      <c r="H571" s="221">
        <f>'4.c Electricity breakdown'!D27</f>
        <v>0.2</v>
      </c>
      <c r="I571" s="221">
        <f>'4.c Electricity breakdown'!E27</f>
        <v>0.2</v>
      </c>
      <c r="J571" s="221">
        <f>'4.c Electricity breakdown'!F27</f>
        <v>0.2</v>
      </c>
      <c r="K571" s="221">
        <f>'4.c Electricity breakdown'!G27</f>
        <v>0.2</v>
      </c>
      <c r="L571" s="221">
        <f>'4.c Electricity breakdown'!H27</f>
        <v>0.2</v>
      </c>
      <c r="M571" s="221">
        <f>'4.c Electricity breakdown'!I27</f>
        <v>0.2</v>
      </c>
      <c r="N571" s="221">
        <f>'4.c Electricity breakdown'!J27</f>
        <v>0.2</v>
      </c>
      <c r="O571" s="221">
        <f>'4.c Electricity breakdown'!K27</f>
        <v>0.2</v>
      </c>
      <c r="P571" s="221">
        <f>'4.c Electricity breakdown'!L27</f>
        <v>0.2</v>
      </c>
      <c r="Q571" s="221">
        <f>'4.c Electricity breakdown'!M27</f>
        <v>0.2</v>
      </c>
      <c r="R571" s="221">
        <f>'4.c Electricity breakdown'!N27</f>
        <v>0.2</v>
      </c>
      <c r="S571" s="221">
        <f>'4.c Electricity breakdown'!O27</f>
        <v>0.2</v>
      </c>
      <c r="T571" s="221">
        <f>'4.c Electricity breakdown'!P27</f>
        <v>0.2</v>
      </c>
      <c r="U571" s="221">
        <f>'4.c Electricity breakdown'!Q27</f>
        <v>0.2</v>
      </c>
      <c r="V571" s="221">
        <f>'4.c Electricity breakdown'!R27</f>
        <v>0.2</v>
      </c>
      <c r="W571" s="221">
        <f>'4.c Electricity breakdown'!S27</f>
        <v>0.2</v>
      </c>
      <c r="X571" s="221">
        <f>'4.c Electricity breakdown'!T27</f>
        <v>0.2</v>
      </c>
      <c r="Y571" s="221">
        <f>'4.c Electricity breakdown'!U27</f>
        <v>0.2</v>
      </c>
      <c r="Z571" s="221">
        <f>'4.c Electricity breakdown'!V27</f>
        <v>0.2</v>
      </c>
      <c r="AA571" s="221">
        <f>'4.c Electricity breakdown'!W27</f>
        <v>0.2</v>
      </c>
      <c r="AB571" s="221">
        <f>'4.c Electricity breakdown'!X27</f>
        <v>0.2</v>
      </c>
      <c r="AC571" s="221">
        <f>'4.c Electricity breakdown'!Y27</f>
        <v>0.2</v>
      </c>
      <c r="AD571" s="221">
        <f>'4.c Electricity breakdown'!Z27</f>
        <v>0.2</v>
      </c>
      <c r="AE571" s="221">
        <f>'4.c Electricity breakdown'!AA27</f>
        <v>0.2</v>
      </c>
      <c r="AF571" s="221">
        <f>'4.c Electricity breakdown'!AB27</f>
        <v>0.2</v>
      </c>
      <c r="AG571" s="221">
        <f>'4.c Electricity breakdown'!AC27</f>
        <v>0.2</v>
      </c>
      <c r="AH571" s="221">
        <f>'4.c Electricity breakdown'!AD27</f>
        <v>0.2</v>
      </c>
      <c r="AI571" s="221">
        <f>'4.c Electricity breakdown'!AE27</f>
        <v>0.2</v>
      </c>
      <c r="AJ571" s="221">
        <f>'4.c Electricity breakdown'!AF27</f>
        <v>0.2</v>
      </c>
      <c r="AK571" s="221">
        <f>'4.c Electricity breakdown'!AG27</f>
        <v>0.2</v>
      </c>
      <c r="AL571" s="221">
        <f>'4.c Electricity breakdown'!AH27</f>
        <v>0.2</v>
      </c>
      <c r="AM571" s="221">
        <f>'4.c Electricity breakdown'!AI27</f>
        <v>0.2</v>
      </c>
      <c r="AN571" s="221">
        <f>'4.c Electricity breakdown'!AJ27</f>
        <v>0.2</v>
      </c>
      <c r="AO571" s="221">
        <f>'4.c Electricity breakdown'!AK27</f>
        <v>0.2</v>
      </c>
      <c r="AP571" s="221">
        <f>'4.c Electricity breakdown'!AL27</f>
        <v>0.2</v>
      </c>
      <c r="AQ571" s="221">
        <f>'4.c Electricity breakdown'!AM27</f>
        <v>0.2</v>
      </c>
      <c r="AR571" s="221">
        <f>'4.c Electricity breakdown'!AN27</f>
        <v>0.2</v>
      </c>
      <c r="AS571" s="221">
        <f>'4.c Electricity breakdown'!AO27</f>
        <v>0.2</v>
      </c>
      <c r="AT571" s="221">
        <f>'4.c Electricity breakdown'!AP27</f>
        <v>0.2</v>
      </c>
      <c r="AU571" s="221">
        <f>'4.c Electricity breakdown'!AQ27</f>
        <v>0.2</v>
      </c>
      <c r="AV571" s="221">
        <f>'4.c Electricity breakdown'!AR27</f>
        <v>0.2</v>
      </c>
      <c r="AW571" s="221">
        <f>'4.c Electricity breakdown'!AS27</f>
        <v>0.2</v>
      </c>
      <c r="AX571" s="221">
        <f>'4.c Electricity breakdown'!AT27</f>
        <v>0.2</v>
      </c>
      <c r="AY571" s="221">
        <f>'4.c Electricity breakdown'!AU27</f>
        <v>0.2</v>
      </c>
      <c r="AZ571" s="221">
        <f>'4.c Electricity breakdown'!AV27</f>
        <v>0.2</v>
      </c>
      <c r="BA571" s="221">
        <f>'4.c Electricity breakdown'!AW27</f>
        <v>0.2</v>
      </c>
      <c r="BB571" s="221">
        <f>'4.c Electricity breakdown'!AX27</f>
        <v>0.2</v>
      </c>
      <c r="BC571" s="221">
        <f>'4.c Electricity breakdown'!AY27</f>
        <v>0.2</v>
      </c>
      <c r="BD571" s="221">
        <f>'4.c Electricity breakdown'!AZ27</f>
        <v>0.2</v>
      </c>
      <c r="BE571" s="221">
        <f>'4.c Electricity breakdown'!BA27</f>
        <v>0.2</v>
      </c>
      <c r="BF571" s="221">
        <f>'4.c Electricity breakdown'!BB27</f>
        <v>0.2</v>
      </c>
      <c r="BG571" s="221">
        <f>'4.c Electricity breakdown'!BC27</f>
        <v>0.2</v>
      </c>
      <c r="BH571" s="221">
        <f>'4.c Electricity breakdown'!BD27</f>
        <v>0.2</v>
      </c>
    </row>
    <row r="572" spans="1:60" s="8" customFormat="1" ht="15">
      <c r="A572" s="36" t="s">
        <v>7</v>
      </c>
      <c r="B572" s="36" t="s">
        <v>84</v>
      </c>
      <c r="C572" s="36" t="s">
        <v>17</v>
      </c>
      <c r="D572" s="7" t="s">
        <v>101</v>
      </c>
      <c r="E572" s="7" t="s">
        <v>102</v>
      </c>
      <c r="F572" s="7" t="s">
        <v>13</v>
      </c>
      <c r="G572" s="221">
        <f>'4.b Electricity other'!C51</f>
        <v>0.77500000000000002</v>
      </c>
      <c r="H572" s="221">
        <f>'4.b Electricity other'!D51</f>
        <v>0.77749999999999997</v>
      </c>
      <c r="I572" s="221">
        <f>'4.b Electricity other'!E51</f>
        <v>0.78</v>
      </c>
      <c r="J572" s="221">
        <f>'4.b Electricity other'!F51</f>
        <v>0.78249999999999997</v>
      </c>
      <c r="K572" s="221">
        <f>'4.b Electricity other'!G51</f>
        <v>0.78500000000000003</v>
      </c>
      <c r="L572" s="221">
        <f>'4.b Electricity other'!H51</f>
        <v>0.78749999999999998</v>
      </c>
      <c r="M572" s="221">
        <f>'4.b Electricity other'!I51</f>
        <v>0.79</v>
      </c>
      <c r="N572" s="221">
        <f>'4.b Electricity other'!J51</f>
        <v>0.79249999999999998</v>
      </c>
      <c r="O572" s="221">
        <f>'4.b Electricity other'!K51</f>
        <v>0.79500000000000004</v>
      </c>
      <c r="P572" s="221">
        <f>'4.b Electricity other'!L51</f>
        <v>0.79749999999999999</v>
      </c>
      <c r="Q572" s="221">
        <f>'4.b Electricity other'!M51</f>
        <v>0.8</v>
      </c>
      <c r="R572" s="221">
        <f>'4.b Electricity other'!N51</f>
        <v>0.80249999999999999</v>
      </c>
      <c r="S572" s="221">
        <f>'4.b Electricity other'!O51</f>
        <v>0.80500000000000005</v>
      </c>
      <c r="T572" s="221">
        <f>'4.b Electricity other'!P51</f>
        <v>0.8075</v>
      </c>
      <c r="U572" s="221">
        <f>'4.b Electricity other'!Q51</f>
        <v>0.81</v>
      </c>
      <c r="V572" s="221">
        <f>'4.b Electricity other'!R51</f>
        <v>0.8125</v>
      </c>
      <c r="W572" s="221">
        <f>'4.b Electricity other'!S51</f>
        <v>0.81499999999999995</v>
      </c>
      <c r="X572" s="221">
        <f>'4.b Electricity other'!T51</f>
        <v>0.8175</v>
      </c>
      <c r="Y572" s="221">
        <f>'4.b Electricity other'!U51</f>
        <v>0.82</v>
      </c>
      <c r="Z572" s="221">
        <f>'4.b Electricity other'!V51</f>
        <v>0.82250000000000001</v>
      </c>
      <c r="AA572" s="221">
        <f>'4.b Electricity other'!W51</f>
        <v>0.82499999999999996</v>
      </c>
      <c r="AB572" s="221">
        <f>'4.b Electricity other'!X51</f>
        <v>0.82750000000000001</v>
      </c>
      <c r="AC572" s="221">
        <f>'4.b Electricity other'!Y51</f>
        <v>0.83</v>
      </c>
      <c r="AD572" s="221">
        <f>'4.b Electricity other'!Z51</f>
        <v>0.83250000000000002</v>
      </c>
      <c r="AE572" s="221">
        <f>'4.b Electricity other'!AA51</f>
        <v>0.83499999999999996</v>
      </c>
      <c r="AF572" s="221">
        <f>'4.b Electricity other'!AB51</f>
        <v>0.83750000000000002</v>
      </c>
      <c r="AG572" s="221">
        <f>'4.b Electricity other'!AC51</f>
        <v>0.84</v>
      </c>
      <c r="AH572" s="221">
        <f>'4.b Electricity other'!AD51</f>
        <v>0.84250000000000003</v>
      </c>
      <c r="AI572" s="221">
        <f>'4.b Electricity other'!AE51</f>
        <v>0.84499999999999997</v>
      </c>
      <c r="AJ572" s="221">
        <f>'4.b Electricity other'!AF51</f>
        <v>0.84750000000000003</v>
      </c>
      <c r="AK572" s="221">
        <f>'4.b Electricity other'!AG51</f>
        <v>0.85</v>
      </c>
      <c r="AL572" s="221">
        <f>'4.b Electricity other'!AH51</f>
        <v>0.85250000000000004</v>
      </c>
      <c r="AM572" s="221">
        <f>'4.b Electricity other'!AI51</f>
        <v>0.85499999999999998</v>
      </c>
      <c r="AN572" s="221">
        <f>'4.b Electricity other'!AJ51</f>
        <v>0.85750000000000004</v>
      </c>
      <c r="AO572" s="221">
        <f>'4.b Electricity other'!AK51</f>
        <v>0.86</v>
      </c>
      <c r="AP572" s="221">
        <f>'4.b Electricity other'!AL51</f>
        <v>0.86250000000000004</v>
      </c>
      <c r="AQ572" s="221">
        <f>'4.b Electricity other'!AM51</f>
        <v>0.86499999999999999</v>
      </c>
      <c r="AR572" s="221">
        <f>'4.b Electricity other'!AN51</f>
        <v>0.86750000000000005</v>
      </c>
      <c r="AS572" s="221">
        <f>'4.b Electricity other'!AO51</f>
        <v>0.87</v>
      </c>
      <c r="AT572" s="221">
        <f>'4.b Electricity other'!AP51</f>
        <v>0.87250000000000005</v>
      </c>
      <c r="AU572" s="221">
        <f>'4.b Electricity other'!AQ51</f>
        <v>0.875</v>
      </c>
      <c r="AV572" s="221">
        <f>'4.b Electricity other'!AR51</f>
        <v>0.87749999999999995</v>
      </c>
      <c r="AW572" s="221">
        <f>'4.b Electricity other'!AS51</f>
        <v>0.88</v>
      </c>
      <c r="AX572" s="221">
        <f>'4.b Electricity other'!AT51</f>
        <v>0.88249999999999995</v>
      </c>
      <c r="AY572" s="221">
        <f>'4.b Electricity other'!AU51</f>
        <v>0.88500000000000001</v>
      </c>
      <c r="AZ572" s="221">
        <f>'4.b Electricity other'!AV51</f>
        <v>0.88749999999999996</v>
      </c>
      <c r="BA572" s="221">
        <f>'4.b Electricity other'!AW51</f>
        <v>0.89</v>
      </c>
      <c r="BB572" s="221">
        <f>'4.b Electricity other'!AX51</f>
        <v>0.89249999999999996</v>
      </c>
      <c r="BC572" s="221">
        <f>'4.b Electricity other'!AY51</f>
        <v>0.89500000000000002</v>
      </c>
      <c r="BD572" s="221">
        <f>'4.b Electricity other'!AZ51</f>
        <v>0.89749999999999996</v>
      </c>
      <c r="BE572" s="221">
        <f>'4.b Electricity other'!BA51</f>
        <v>0.9</v>
      </c>
      <c r="BF572" s="221">
        <f>'4.b Electricity other'!BB51</f>
        <v>0.90348327224386804</v>
      </c>
      <c r="BG572" s="221">
        <f>'4.b Electricity other'!BC51</f>
        <v>0.90615494311707101</v>
      </c>
      <c r="BH572" s="221">
        <f>'4.b Electricity other'!BD51</f>
        <v>0.90867316757219896</v>
      </c>
    </row>
    <row r="573" spans="1:60" s="8" customFormat="1" ht="15">
      <c r="A573" s="36" t="s">
        <v>7</v>
      </c>
      <c r="B573" s="36" t="s">
        <v>84</v>
      </c>
      <c r="C573" s="36" t="s">
        <v>17</v>
      </c>
      <c r="D573" s="7" t="s">
        <v>101</v>
      </c>
      <c r="E573" s="7" t="s">
        <v>102</v>
      </c>
      <c r="F573" s="7" t="s">
        <v>14</v>
      </c>
      <c r="G573" s="221">
        <f>'4.b Electricity other'!C55</f>
        <v>1</v>
      </c>
      <c r="H573" s="221">
        <f>'4.b Electricity other'!D55</f>
        <v>1</v>
      </c>
      <c r="I573" s="221">
        <f>'4.b Electricity other'!E55</f>
        <v>1</v>
      </c>
      <c r="J573" s="221">
        <f>'4.b Electricity other'!F55</f>
        <v>1</v>
      </c>
      <c r="K573" s="221">
        <f>'4.b Electricity other'!G55</f>
        <v>1</v>
      </c>
      <c r="L573" s="221">
        <f>'4.b Electricity other'!H55</f>
        <v>1</v>
      </c>
      <c r="M573" s="221">
        <f>'4.b Electricity other'!I55</f>
        <v>1</v>
      </c>
      <c r="N573" s="221">
        <f>'4.b Electricity other'!J55</f>
        <v>1</v>
      </c>
      <c r="O573" s="221">
        <f>'4.b Electricity other'!K55</f>
        <v>1</v>
      </c>
      <c r="P573" s="221">
        <f>'4.b Electricity other'!L55</f>
        <v>1</v>
      </c>
      <c r="Q573" s="221">
        <f>'4.b Electricity other'!M55</f>
        <v>1</v>
      </c>
      <c r="R573" s="221">
        <f>'4.b Electricity other'!N55</f>
        <v>1</v>
      </c>
      <c r="S573" s="221">
        <f>'4.b Electricity other'!O55</f>
        <v>1</v>
      </c>
      <c r="T573" s="221">
        <f>'4.b Electricity other'!P55</f>
        <v>1</v>
      </c>
      <c r="U573" s="221">
        <f>'4.b Electricity other'!Q55</f>
        <v>1</v>
      </c>
      <c r="V573" s="221">
        <f>'4.b Electricity other'!R55</f>
        <v>1</v>
      </c>
      <c r="W573" s="221">
        <f>'4.b Electricity other'!S55</f>
        <v>1</v>
      </c>
      <c r="X573" s="221">
        <f>'4.b Electricity other'!T55</f>
        <v>1</v>
      </c>
      <c r="Y573" s="221">
        <f>'4.b Electricity other'!U55</f>
        <v>1</v>
      </c>
      <c r="Z573" s="221">
        <f>'4.b Electricity other'!V55</f>
        <v>1</v>
      </c>
      <c r="AA573" s="221">
        <f>'4.b Electricity other'!W55</f>
        <v>1</v>
      </c>
      <c r="AB573" s="221">
        <f>'4.b Electricity other'!X55</f>
        <v>1</v>
      </c>
      <c r="AC573" s="221">
        <f>'4.b Electricity other'!Y55</f>
        <v>1</v>
      </c>
      <c r="AD573" s="221">
        <f>'4.b Electricity other'!Z55</f>
        <v>1</v>
      </c>
      <c r="AE573" s="221">
        <f>'4.b Electricity other'!AA55</f>
        <v>1</v>
      </c>
      <c r="AF573" s="221">
        <f>'4.b Electricity other'!AB55</f>
        <v>1</v>
      </c>
      <c r="AG573" s="221">
        <f>'4.b Electricity other'!AC55</f>
        <v>1</v>
      </c>
      <c r="AH573" s="221">
        <f>'4.b Electricity other'!AD55</f>
        <v>1</v>
      </c>
      <c r="AI573" s="221">
        <f>'4.b Electricity other'!AE55</f>
        <v>1</v>
      </c>
      <c r="AJ573" s="221">
        <f>'4.b Electricity other'!AF55</f>
        <v>1</v>
      </c>
      <c r="AK573" s="221">
        <f>'4.b Electricity other'!AG55</f>
        <v>1</v>
      </c>
      <c r="AL573" s="221">
        <f>'4.b Electricity other'!AH55</f>
        <v>1</v>
      </c>
      <c r="AM573" s="221">
        <f>'4.b Electricity other'!AI55</f>
        <v>1</v>
      </c>
      <c r="AN573" s="221">
        <f>'4.b Electricity other'!AJ55</f>
        <v>1</v>
      </c>
      <c r="AO573" s="221">
        <f>'4.b Electricity other'!AK55</f>
        <v>1</v>
      </c>
      <c r="AP573" s="221">
        <f>'4.b Electricity other'!AL55</f>
        <v>1</v>
      </c>
      <c r="AQ573" s="221">
        <f>'4.b Electricity other'!AM55</f>
        <v>1</v>
      </c>
      <c r="AR573" s="221">
        <f>'4.b Electricity other'!AN55</f>
        <v>1</v>
      </c>
      <c r="AS573" s="221">
        <f>'4.b Electricity other'!AO55</f>
        <v>1</v>
      </c>
      <c r="AT573" s="221">
        <f>'4.b Electricity other'!AP55</f>
        <v>1</v>
      </c>
      <c r="AU573" s="221">
        <f>'4.b Electricity other'!AQ55</f>
        <v>1</v>
      </c>
      <c r="AV573" s="221">
        <f>'4.b Electricity other'!AR55</f>
        <v>1</v>
      </c>
      <c r="AW573" s="221">
        <f>'4.b Electricity other'!AS55</f>
        <v>1</v>
      </c>
      <c r="AX573" s="221">
        <f>'4.b Electricity other'!AT55</f>
        <v>1</v>
      </c>
      <c r="AY573" s="221">
        <f>'4.b Electricity other'!AU55</f>
        <v>1</v>
      </c>
      <c r="AZ573" s="221">
        <f>'4.b Electricity other'!AV55</f>
        <v>1</v>
      </c>
      <c r="BA573" s="221">
        <f>'4.b Electricity other'!AW55</f>
        <v>1</v>
      </c>
      <c r="BB573" s="221">
        <f>'4.b Electricity other'!AX55</f>
        <v>1</v>
      </c>
      <c r="BC573" s="221">
        <f>'4.b Electricity other'!AY55</f>
        <v>1</v>
      </c>
      <c r="BD573" s="221">
        <f>'4.b Electricity other'!AZ55</f>
        <v>1</v>
      </c>
      <c r="BE573" s="221">
        <f>'4.b Electricity other'!BA55</f>
        <v>1</v>
      </c>
      <c r="BF573" s="221">
        <f>'4.b Electricity other'!BB55</f>
        <v>1</v>
      </c>
      <c r="BG573" s="221">
        <f>'4.b Electricity other'!BC55</f>
        <v>1</v>
      </c>
      <c r="BH573" s="221">
        <f>'4.b Electricity other'!BD55</f>
        <v>1</v>
      </c>
    </row>
    <row r="574" spans="1:60" s="8" customFormat="1" ht="15">
      <c r="A574" s="36" t="s">
        <v>7</v>
      </c>
      <c r="B574" s="36" t="s">
        <v>84</v>
      </c>
      <c r="C574" s="36" t="s">
        <v>17</v>
      </c>
      <c r="D574" s="18" t="s">
        <v>103</v>
      </c>
      <c r="E574" s="18" t="s">
        <v>804</v>
      </c>
      <c r="F574" s="7" t="s">
        <v>12</v>
      </c>
      <c r="G574" s="221">
        <f>'4.c Electricity breakdown'!C26</f>
        <v>0.75</v>
      </c>
      <c r="H574" s="221">
        <f>'4.c Electricity breakdown'!D26</f>
        <v>0.75</v>
      </c>
      <c r="I574" s="221">
        <f>'4.c Electricity breakdown'!E26</f>
        <v>0.75</v>
      </c>
      <c r="J574" s="221">
        <f>'4.c Electricity breakdown'!F26</f>
        <v>0.75</v>
      </c>
      <c r="K574" s="221">
        <f>'4.c Electricity breakdown'!G26</f>
        <v>0.75</v>
      </c>
      <c r="L574" s="221">
        <f>'4.c Electricity breakdown'!H26</f>
        <v>0.75</v>
      </c>
      <c r="M574" s="221">
        <f>'4.c Electricity breakdown'!I26</f>
        <v>0.75</v>
      </c>
      <c r="N574" s="221">
        <f>'4.c Electricity breakdown'!J26</f>
        <v>0.75</v>
      </c>
      <c r="O574" s="221">
        <f>'4.c Electricity breakdown'!K26</f>
        <v>0.75</v>
      </c>
      <c r="P574" s="221">
        <f>'4.c Electricity breakdown'!L26</f>
        <v>0.75</v>
      </c>
      <c r="Q574" s="221">
        <f>'4.c Electricity breakdown'!M26</f>
        <v>0.75</v>
      </c>
      <c r="R574" s="221">
        <f>'4.c Electricity breakdown'!N26</f>
        <v>0.75</v>
      </c>
      <c r="S574" s="221">
        <f>'4.c Electricity breakdown'!O26</f>
        <v>0.75</v>
      </c>
      <c r="T574" s="221">
        <f>'4.c Electricity breakdown'!P26</f>
        <v>0.75</v>
      </c>
      <c r="U574" s="221">
        <f>'4.c Electricity breakdown'!Q26</f>
        <v>0.75</v>
      </c>
      <c r="V574" s="221">
        <f>'4.c Electricity breakdown'!R26</f>
        <v>0.75</v>
      </c>
      <c r="W574" s="221">
        <f>'4.c Electricity breakdown'!S26</f>
        <v>0.75</v>
      </c>
      <c r="X574" s="221">
        <f>'4.c Electricity breakdown'!T26</f>
        <v>0.75</v>
      </c>
      <c r="Y574" s="221">
        <f>'4.c Electricity breakdown'!U26</f>
        <v>0.75</v>
      </c>
      <c r="Z574" s="221">
        <f>'4.c Electricity breakdown'!V26</f>
        <v>0.75</v>
      </c>
      <c r="AA574" s="221">
        <f>'4.c Electricity breakdown'!W26</f>
        <v>0.75</v>
      </c>
      <c r="AB574" s="221">
        <f>'4.c Electricity breakdown'!X26</f>
        <v>0.75</v>
      </c>
      <c r="AC574" s="221">
        <f>'4.c Electricity breakdown'!Y26</f>
        <v>0.75</v>
      </c>
      <c r="AD574" s="221">
        <f>'4.c Electricity breakdown'!Z26</f>
        <v>0.75</v>
      </c>
      <c r="AE574" s="221">
        <f>'4.c Electricity breakdown'!AA26</f>
        <v>0.75</v>
      </c>
      <c r="AF574" s="221">
        <f>'4.c Electricity breakdown'!AB26</f>
        <v>0.75</v>
      </c>
      <c r="AG574" s="221">
        <f>'4.c Electricity breakdown'!AC26</f>
        <v>0.75</v>
      </c>
      <c r="AH574" s="221">
        <f>'4.c Electricity breakdown'!AD26</f>
        <v>0.75</v>
      </c>
      <c r="AI574" s="221">
        <f>'4.c Electricity breakdown'!AE26</f>
        <v>0.75</v>
      </c>
      <c r="AJ574" s="221">
        <f>'4.c Electricity breakdown'!AF26</f>
        <v>0.75</v>
      </c>
      <c r="AK574" s="221">
        <f>'4.c Electricity breakdown'!AG26</f>
        <v>0.75</v>
      </c>
      <c r="AL574" s="221">
        <f>'4.c Electricity breakdown'!AH26</f>
        <v>0.75</v>
      </c>
      <c r="AM574" s="221">
        <f>'4.c Electricity breakdown'!AI26</f>
        <v>0.75</v>
      </c>
      <c r="AN574" s="221">
        <f>'4.c Electricity breakdown'!AJ26</f>
        <v>0.75</v>
      </c>
      <c r="AO574" s="221">
        <f>'4.c Electricity breakdown'!AK26</f>
        <v>0.75</v>
      </c>
      <c r="AP574" s="221">
        <f>'4.c Electricity breakdown'!AL26</f>
        <v>0.75</v>
      </c>
      <c r="AQ574" s="221">
        <f>'4.c Electricity breakdown'!AM26</f>
        <v>0.75</v>
      </c>
      <c r="AR574" s="221">
        <f>'4.c Electricity breakdown'!AN26</f>
        <v>0.75</v>
      </c>
      <c r="AS574" s="221">
        <f>'4.c Electricity breakdown'!AO26</f>
        <v>0.75</v>
      </c>
      <c r="AT574" s="221">
        <f>'4.c Electricity breakdown'!AP26</f>
        <v>0.75</v>
      </c>
      <c r="AU574" s="221">
        <f>'4.c Electricity breakdown'!AQ26</f>
        <v>0.75</v>
      </c>
      <c r="AV574" s="221">
        <f>'4.c Electricity breakdown'!AR26</f>
        <v>0.75</v>
      </c>
      <c r="AW574" s="221">
        <f>'4.c Electricity breakdown'!AS26</f>
        <v>0.75</v>
      </c>
      <c r="AX574" s="221">
        <f>'4.c Electricity breakdown'!AT26</f>
        <v>0.75</v>
      </c>
      <c r="AY574" s="221">
        <f>'4.c Electricity breakdown'!AU26</f>
        <v>0.75</v>
      </c>
      <c r="AZ574" s="221">
        <f>'4.c Electricity breakdown'!AV26</f>
        <v>0.75</v>
      </c>
      <c r="BA574" s="221">
        <f>'4.c Electricity breakdown'!AW26</f>
        <v>0.75</v>
      </c>
      <c r="BB574" s="221">
        <f>'4.c Electricity breakdown'!AX26</f>
        <v>0.75</v>
      </c>
      <c r="BC574" s="221">
        <f>'4.c Electricity breakdown'!AY26</f>
        <v>0.75</v>
      </c>
      <c r="BD574" s="221">
        <f>'4.c Electricity breakdown'!AZ26</f>
        <v>0.75</v>
      </c>
      <c r="BE574" s="221">
        <f>'4.c Electricity breakdown'!BA26</f>
        <v>0.75</v>
      </c>
      <c r="BF574" s="221">
        <f>'4.c Electricity breakdown'!BB26</f>
        <v>0.75</v>
      </c>
      <c r="BG574" s="221">
        <f>'4.c Electricity breakdown'!BC26</f>
        <v>0.75</v>
      </c>
      <c r="BH574" s="221">
        <f>'4.c Electricity breakdown'!BD26</f>
        <v>0.75</v>
      </c>
    </row>
    <row r="575" spans="1:60" s="8" customFormat="1" ht="15">
      <c r="A575" s="36" t="s">
        <v>7</v>
      </c>
      <c r="B575" s="36" t="s">
        <v>84</v>
      </c>
      <c r="C575" s="36" t="s">
        <v>17</v>
      </c>
      <c r="D575" s="18" t="s">
        <v>103</v>
      </c>
      <c r="E575" s="18" t="s">
        <v>804</v>
      </c>
      <c r="F575" s="7" t="s">
        <v>13</v>
      </c>
      <c r="G575" s="221">
        <f>'4.a Electric heating'!C47</f>
        <v>6.5331263943499529E-2</v>
      </c>
      <c r="H575" s="221">
        <f>'4.a Electric heating'!D47</f>
        <v>6.8532876370061224E-2</v>
      </c>
      <c r="I575" s="221">
        <f>'4.a Electric heating'!E47</f>
        <v>7.1734488796622031E-2</v>
      </c>
      <c r="J575" s="221">
        <f>'4.a Electric heating'!F47</f>
        <v>7.4936101223183726E-2</v>
      </c>
      <c r="K575" s="221">
        <f>'4.a Electric heating'!G47</f>
        <v>7.8137713649744533E-2</v>
      </c>
      <c r="L575" s="221">
        <f>'4.a Electric heating'!H47</f>
        <v>8.1339326076306229E-2</v>
      </c>
      <c r="M575" s="221">
        <f>'4.a Electric heating'!I47</f>
        <v>8.4540938502867036E-2</v>
      </c>
      <c r="N575" s="221">
        <f>'4.a Electric heating'!J47</f>
        <v>8.7742550929428731E-2</v>
      </c>
      <c r="O575" s="221">
        <f>'4.a Electric heating'!K47</f>
        <v>9.0944163355989538E-2</v>
      </c>
      <c r="P575" s="221">
        <f>'4.a Electric heating'!L47</f>
        <v>9.4145775782551233E-2</v>
      </c>
      <c r="Q575" s="221">
        <f>'4.a Electric heating'!M47</f>
        <v>9.4112519231784542E-2</v>
      </c>
      <c r="R575" s="221">
        <f>'4.a Electric heating'!N47</f>
        <v>9.9828112054210896E-2</v>
      </c>
      <c r="S575" s="221">
        <f>'4.a Electric heating'!O47</f>
        <v>0.10001908025992153</v>
      </c>
      <c r="T575" s="221">
        <f>'4.a Electric heating'!P47</f>
        <v>0.1077506340119737</v>
      </c>
      <c r="U575" s="221">
        <f>'4.a Electric heating'!Q47</f>
        <v>0.11371237383917139</v>
      </c>
      <c r="V575" s="221">
        <f>'4.a Electric heating'!R47</f>
        <v>0.11866559603672551</v>
      </c>
      <c r="W575" s="221">
        <f>'4.a Electric heating'!S47</f>
        <v>0.12001946124982064</v>
      </c>
      <c r="X575" s="221">
        <f>'4.a Electric heating'!T47</f>
        <v>0.12126533801019942</v>
      </c>
      <c r="Y575" s="221">
        <f>'4.a Electric heating'!U47</f>
        <v>0.12253735204527143</v>
      </c>
      <c r="Z575" s="221">
        <f>'4.a Electric heating'!V47</f>
        <v>0.12383633457578669</v>
      </c>
      <c r="AA575" s="221">
        <f>'4.a Electric heating'!W47</f>
        <v>0.12516315244624154</v>
      </c>
      <c r="AB575" s="221">
        <f>'4.a Electric heating'!X47</f>
        <v>0.12643228587880875</v>
      </c>
      <c r="AC575" s="221">
        <f>'4.a Electric heating'!Y47</f>
        <v>0.14072350184323351</v>
      </c>
      <c r="AD575" s="221">
        <f>'4.a Electric heating'!Z47</f>
        <v>0.14050650081099503</v>
      </c>
      <c r="AE575" s="221">
        <f>'4.a Electric heating'!AA47</f>
        <v>0.14367922824866267</v>
      </c>
      <c r="AF575" s="221">
        <f>'4.a Electric heating'!AB47</f>
        <v>0.13497139623359219</v>
      </c>
      <c r="AG575" s="221">
        <f>'4.a Electric heating'!AC47</f>
        <v>0.13295689778234457</v>
      </c>
      <c r="AH575" s="221">
        <f>'4.a Electric heating'!AD47</f>
        <v>0.14275820755476099</v>
      </c>
      <c r="AI575" s="221">
        <f>'4.a Electric heating'!AE47</f>
        <v>0.15253616697631997</v>
      </c>
      <c r="AJ575" s="221">
        <f>'4.a Electric heating'!AF47</f>
        <v>0.14748530052015044</v>
      </c>
      <c r="AK575" s="221">
        <f>'4.a Electric heating'!AG47</f>
        <v>0.16021784444994758</v>
      </c>
      <c r="AL575" s="221">
        <f>'4.a Electric heating'!AH47</f>
        <v>0.16935574432351874</v>
      </c>
      <c r="AM575" s="221">
        <f>'4.a Electric heating'!AI47</f>
        <v>0.17816224302834172</v>
      </c>
      <c r="AN575" s="221">
        <f>'4.a Electric heating'!AJ47</f>
        <v>0.18179820717177725</v>
      </c>
      <c r="AO575" s="221">
        <f>'4.a Electric heating'!AK47</f>
        <v>0.1879348555151284</v>
      </c>
      <c r="AP575" s="221">
        <f>'4.a Electric heating'!AL47</f>
        <v>0.18558566982118929</v>
      </c>
      <c r="AQ575" s="221">
        <f>'4.a Electric heating'!AM47</f>
        <v>0.19795804780926857</v>
      </c>
      <c r="AR575" s="221">
        <f>'4.a Electric heating'!AN47</f>
        <v>0.1970821272437408</v>
      </c>
      <c r="AS575" s="221">
        <f>'4.a Electric heating'!AO47</f>
        <v>0.20813346148170761</v>
      </c>
      <c r="AT575" s="221">
        <f>'4.a Electric heating'!AP47</f>
        <v>0.19884178909413142</v>
      </c>
      <c r="AU575" s="221">
        <f>'4.a Electric heating'!AQ47</f>
        <v>0.20620629980132144</v>
      </c>
      <c r="AV575" s="221">
        <f>'4.a Electric heating'!AR47</f>
        <v>0.20245709435038836</v>
      </c>
      <c r="AW575" s="221">
        <f>'4.a Electric heating'!AS47</f>
        <v>0.21209790836707351</v>
      </c>
      <c r="AX575" s="221">
        <f>'4.a Electric heating'!AT47</f>
        <v>0.21941162934524844</v>
      </c>
      <c r="AY575" s="221">
        <f>'4.a Electric heating'!AU47</f>
        <v>0.22270280378542717</v>
      </c>
      <c r="AZ575" s="221">
        <f>'4.a Electric heating'!AV47</f>
        <v>0.22495232705598706</v>
      </c>
      <c r="BA575" s="221">
        <f>'4.a Electric heating'!AW47</f>
        <v>0.22841313208761763</v>
      </c>
      <c r="BB575" s="221">
        <f>'4.a Electric heating'!AX47</f>
        <v>0.22959051936641978</v>
      </c>
      <c r="BC575" s="221">
        <f>'4.a Electric heating'!AY47</f>
        <v>0.22270280378542717</v>
      </c>
      <c r="BD575" s="221">
        <f>'4.a Electric heating'!AZ47</f>
        <v>0.22049782553012592</v>
      </c>
      <c r="BE575" s="221">
        <f>'4.a Electric heating'!BA47</f>
        <v>0.22495232705598706</v>
      </c>
      <c r="BF575" s="221">
        <f>'4.a Electric heating'!BB47</f>
        <v>0.22270280378542714</v>
      </c>
      <c r="BG575" s="221">
        <f>'4.a Electric heating'!BC47</f>
        <v>0.23442400398466015</v>
      </c>
      <c r="BH575" s="221">
        <f>'4.a Electric heating'!BD47</f>
        <v>0.21727102808334356</v>
      </c>
    </row>
    <row r="576" spans="1:60" s="8" customFormat="1" ht="15">
      <c r="A576" s="36" t="s">
        <v>7</v>
      </c>
      <c r="B576" s="36" t="s">
        <v>84</v>
      </c>
      <c r="C576" s="36" t="s">
        <v>17</v>
      </c>
      <c r="D576" s="18" t="s">
        <v>103</v>
      </c>
      <c r="E576" s="18" t="s">
        <v>804</v>
      </c>
      <c r="F576" s="7" t="s">
        <v>14</v>
      </c>
      <c r="G576" s="221">
        <f>'2.b-MTH2-HTH'!C91</f>
        <v>0.84621037730772675</v>
      </c>
      <c r="H576" s="221">
        <f>'2.b-MTH2-HTH'!D91</f>
        <v>0.84621037730772675</v>
      </c>
      <c r="I576" s="221">
        <f>'2.b-MTH2-HTH'!E91</f>
        <v>0.84621037730772675</v>
      </c>
      <c r="J576" s="221">
        <f>'2.b-MTH2-HTH'!F91</f>
        <v>0.84621037730772675</v>
      </c>
      <c r="K576" s="221">
        <f>'2.b-MTH2-HTH'!G91</f>
        <v>0.84621037730772675</v>
      </c>
      <c r="L576" s="221">
        <f>'2.b-MTH2-HTH'!H91</f>
        <v>0.84621037730772664</v>
      </c>
      <c r="M576" s="221">
        <f>'2.b-MTH2-HTH'!I91</f>
        <v>0.84621037730772686</v>
      </c>
      <c r="N576" s="221">
        <f>'2.b-MTH2-HTH'!J91</f>
        <v>0.84621037730772686</v>
      </c>
      <c r="O576" s="221">
        <f>'2.b-MTH2-HTH'!K91</f>
        <v>0.84621037730772675</v>
      </c>
      <c r="P576" s="221">
        <f>'2.b-MTH2-HTH'!L91</f>
        <v>0.84621037730772675</v>
      </c>
      <c r="Q576" s="221">
        <f>'2.b-MTH2-HTH'!M91</f>
        <v>0.84621037730772675</v>
      </c>
      <c r="R576" s="221">
        <f>'2.b-MTH2-HTH'!N91</f>
        <v>0.84621037730772675</v>
      </c>
      <c r="S576" s="221">
        <f>'2.b-MTH2-HTH'!O91</f>
        <v>0.84621037730772686</v>
      </c>
      <c r="T576" s="221">
        <f>'2.b-MTH2-HTH'!P91</f>
        <v>0.84621037730772675</v>
      </c>
      <c r="U576" s="221">
        <f>'2.b-MTH2-HTH'!Q91</f>
        <v>0.84621037730772686</v>
      </c>
      <c r="V576" s="221">
        <f>'2.b-MTH2-HTH'!R91</f>
        <v>0.84621037730772664</v>
      </c>
      <c r="W576" s="221">
        <f>'2.b-MTH2-HTH'!S91</f>
        <v>0.84621037730772675</v>
      </c>
      <c r="X576" s="221">
        <f>'2.b-MTH2-HTH'!T91</f>
        <v>0.84621037730772686</v>
      </c>
      <c r="Y576" s="221">
        <f>'2.b-MTH2-HTH'!U91</f>
        <v>0.84621037730772686</v>
      </c>
      <c r="Z576" s="221">
        <f>'2.b-MTH2-HTH'!V91</f>
        <v>0.84621037730772675</v>
      </c>
      <c r="AA576" s="221">
        <f>'2.b-MTH2-HTH'!W91</f>
        <v>0.84621037730772675</v>
      </c>
      <c r="AB576" s="221">
        <f>'2.b-MTH2-HTH'!X91</f>
        <v>0.84621037730772686</v>
      </c>
      <c r="AC576" s="221">
        <f>'2.b-MTH2-HTH'!Y91</f>
        <v>0.84621037730772675</v>
      </c>
      <c r="AD576" s="221">
        <f>'2.b-MTH2-HTH'!Z91</f>
        <v>0.84621037730772675</v>
      </c>
      <c r="AE576" s="221">
        <f>'2.b-MTH2-HTH'!AA91</f>
        <v>0.84621037730772675</v>
      </c>
      <c r="AF576" s="221">
        <f>'2.b-MTH2-HTH'!AB91</f>
        <v>0.84621037730772675</v>
      </c>
      <c r="AG576" s="221">
        <f>'2.b-MTH2-HTH'!AC91</f>
        <v>0.84621037730772686</v>
      </c>
      <c r="AH576" s="221">
        <f>'2.b-MTH2-HTH'!AD91</f>
        <v>0.84621037730772664</v>
      </c>
      <c r="AI576" s="221">
        <f>'2.b-MTH2-HTH'!AE91</f>
        <v>0.84621037730772675</v>
      </c>
      <c r="AJ576" s="221">
        <f>'2.b-MTH2-HTH'!AF91</f>
        <v>0.84621037730772675</v>
      </c>
      <c r="AK576" s="221">
        <f>'2.b-MTH2-HTH'!AG91</f>
        <v>0.84621037730772675</v>
      </c>
      <c r="AL576" s="221">
        <f>'2.b-MTH2-HTH'!AH91</f>
        <v>0.84621037730772675</v>
      </c>
      <c r="AM576" s="221">
        <f>'2.b-MTH2-HTH'!AI91</f>
        <v>0.84621037730772675</v>
      </c>
      <c r="AN576" s="221">
        <f>'2.b-MTH2-HTH'!AJ91</f>
        <v>0.84621037730772675</v>
      </c>
      <c r="AO576" s="221">
        <f>'2.b-MTH2-HTH'!AK91</f>
        <v>0.84621037730772675</v>
      </c>
      <c r="AP576" s="221">
        <f>'2.b-MTH2-HTH'!AL91</f>
        <v>0.84621037730772675</v>
      </c>
      <c r="AQ576" s="221">
        <f>'2.b-MTH2-HTH'!AM91</f>
        <v>0.84621037730772675</v>
      </c>
      <c r="AR576" s="221">
        <f>'2.b-MTH2-HTH'!AN91</f>
        <v>0.84621037730772675</v>
      </c>
      <c r="AS576" s="221">
        <f>'2.b-MTH2-HTH'!AO91</f>
        <v>0.84621037730772675</v>
      </c>
      <c r="AT576" s="221">
        <f>'2.b-MTH2-HTH'!AP91</f>
        <v>0.84621037730772675</v>
      </c>
      <c r="AU576" s="221">
        <f>'2.b-MTH2-HTH'!AQ91</f>
        <v>0.84621037730772675</v>
      </c>
      <c r="AV576" s="221">
        <f>'2.b-MTH2-HTH'!AR91</f>
        <v>0.84621037730772675</v>
      </c>
      <c r="AW576" s="221">
        <f>'2.b-MTH2-HTH'!AS91</f>
        <v>0.84621037730772675</v>
      </c>
      <c r="AX576" s="221">
        <f>'2.b-MTH2-HTH'!AT91</f>
        <v>0.84621037730772675</v>
      </c>
      <c r="AY576" s="221">
        <f>'2.b-MTH2-HTH'!AU91</f>
        <v>0.84621037730772675</v>
      </c>
      <c r="AZ576" s="221">
        <f>'2.b-MTH2-HTH'!AV91</f>
        <v>0.84621037730772675</v>
      </c>
      <c r="BA576" s="221">
        <f>'2.b-MTH2-HTH'!AW91</f>
        <v>0.84621037730772675</v>
      </c>
      <c r="BB576" s="221">
        <f>'2.b-MTH2-HTH'!AX91</f>
        <v>0.84621037730772675</v>
      </c>
      <c r="BC576" s="221">
        <f>'2.b-MTH2-HTH'!AY91</f>
        <v>0.84621037730772675</v>
      </c>
      <c r="BD576" s="221">
        <f>'2.b-MTH2-HTH'!AZ91</f>
        <v>0.84621037730772675</v>
      </c>
      <c r="BE576" s="221">
        <f>'2.b-MTH2-HTH'!BA91</f>
        <v>0.84621037730772675</v>
      </c>
      <c r="BF576" s="221">
        <f>'2.b-MTH2-HTH'!BB91</f>
        <v>0.84621037730772675</v>
      </c>
      <c r="BG576" s="221">
        <f>'2.b-MTH2-HTH'!BC91</f>
        <v>0.84621037730772675</v>
      </c>
      <c r="BH576" s="221">
        <f>'2.b-MTH2-HTH'!BD91</f>
        <v>0.84621037730772675</v>
      </c>
    </row>
    <row r="577" spans="1:60" s="8" customFormat="1" ht="15">
      <c r="A577" s="36" t="s">
        <v>7</v>
      </c>
      <c r="B577" s="36" t="s">
        <v>84</v>
      </c>
      <c r="C577" s="36" t="s">
        <v>17</v>
      </c>
      <c r="D577" s="7" t="s">
        <v>105</v>
      </c>
      <c r="E577" s="7" t="s">
        <v>106</v>
      </c>
      <c r="F577" s="7" t="s">
        <v>12</v>
      </c>
      <c r="G577" s="221">
        <f>'4.c Electricity breakdown'!C35</f>
        <v>0.05</v>
      </c>
      <c r="H577" s="221">
        <f>'4.c Electricity breakdown'!D35</f>
        <v>0.05</v>
      </c>
      <c r="I577" s="221">
        <f>'4.c Electricity breakdown'!E35</f>
        <v>0.05</v>
      </c>
      <c r="J577" s="221">
        <f>'4.c Electricity breakdown'!F35</f>
        <v>0.05</v>
      </c>
      <c r="K577" s="221">
        <f>'4.c Electricity breakdown'!G35</f>
        <v>0.05</v>
      </c>
      <c r="L577" s="221">
        <f>'4.c Electricity breakdown'!H35</f>
        <v>0.05</v>
      </c>
      <c r="M577" s="221">
        <f>'4.c Electricity breakdown'!I35</f>
        <v>0.05</v>
      </c>
      <c r="N577" s="221">
        <f>'4.c Electricity breakdown'!J35</f>
        <v>0.05</v>
      </c>
      <c r="O577" s="221">
        <f>'4.c Electricity breakdown'!K35</f>
        <v>0.05</v>
      </c>
      <c r="P577" s="221">
        <f>'4.c Electricity breakdown'!L35</f>
        <v>0.05</v>
      </c>
      <c r="Q577" s="221">
        <f>'4.c Electricity breakdown'!M35</f>
        <v>0.05</v>
      </c>
      <c r="R577" s="221">
        <f>'4.c Electricity breakdown'!N35</f>
        <v>0.05</v>
      </c>
      <c r="S577" s="221">
        <f>'4.c Electricity breakdown'!O35</f>
        <v>0.05</v>
      </c>
      <c r="T577" s="221">
        <f>'4.c Electricity breakdown'!P35</f>
        <v>0.05</v>
      </c>
      <c r="U577" s="221">
        <f>'4.c Electricity breakdown'!Q35</f>
        <v>0.05</v>
      </c>
      <c r="V577" s="221">
        <f>'4.c Electricity breakdown'!R35</f>
        <v>0.05</v>
      </c>
      <c r="W577" s="221">
        <f>'4.c Electricity breakdown'!S35</f>
        <v>0.05</v>
      </c>
      <c r="X577" s="221">
        <f>'4.c Electricity breakdown'!T35</f>
        <v>0.05</v>
      </c>
      <c r="Y577" s="221">
        <f>'4.c Electricity breakdown'!U35</f>
        <v>0.05</v>
      </c>
      <c r="Z577" s="221">
        <f>'4.c Electricity breakdown'!V35</f>
        <v>0.05</v>
      </c>
      <c r="AA577" s="221">
        <f>'4.c Electricity breakdown'!W35</f>
        <v>0.05</v>
      </c>
      <c r="AB577" s="221">
        <f>'4.c Electricity breakdown'!X35</f>
        <v>0.05</v>
      </c>
      <c r="AC577" s="221">
        <f>'4.c Electricity breakdown'!Y35</f>
        <v>0.05</v>
      </c>
      <c r="AD577" s="221">
        <f>'4.c Electricity breakdown'!Z35</f>
        <v>0.05</v>
      </c>
      <c r="AE577" s="221">
        <f>'4.c Electricity breakdown'!AA35</f>
        <v>0.05</v>
      </c>
      <c r="AF577" s="221">
        <f>'4.c Electricity breakdown'!AB35</f>
        <v>0.05</v>
      </c>
      <c r="AG577" s="221">
        <f>'4.c Electricity breakdown'!AC35</f>
        <v>0.05</v>
      </c>
      <c r="AH577" s="221">
        <f>'4.c Electricity breakdown'!AD35</f>
        <v>0.05</v>
      </c>
      <c r="AI577" s="221">
        <f>'4.c Electricity breakdown'!AE35</f>
        <v>0.05</v>
      </c>
      <c r="AJ577" s="221">
        <f>'4.c Electricity breakdown'!AF35</f>
        <v>0.05</v>
      </c>
      <c r="AK577" s="221">
        <f>'4.c Electricity breakdown'!AG35</f>
        <v>0.05</v>
      </c>
      <c r="AL577" s="221">
        <f>'4.c Electricity breakdown'!AH35</f>
        <v>0.05</v>
      </c>
      <c r="AM577" s="221">
        <f>'4.c Electricity breakdown'!AI35</f>
        <v>0.05</v>
      </c>
      <c r="AN577" s="221">
        <f>'4.c Electricity breakdown'!AJ35</f>
        <v>0.05</v>
      </c>
      <c r="AO577" s="221">
        <f>'4.c Electricity breakdown'!AK35</f>
        <v>0.05</v>
      </c>
      <c r="AP577" s="221">
        <f>'4.c Electricity breakdown'!AL35</f>
        <v>0.05</v>
      </c>
      <c r="AQ577" s="221">
        <f>'4.c Electricity breakdown'!AM35</f>
        <v>0.05</v>
      </c>
      <c r="AR577" s="221">
        <f>'4.c Electricity breakdown'!AN35</f>
        <v>0.05</v>
      </c>
      <c r="AS577" s="221">
        <f>'4.c Electricity breakdown'!AO35</f>
        <v>0.05</v>
      </c>
      <c r="AT577" s="221">
        <f>'4.c Electricity breakdown'!AP35</f>
        <v>0.05</v>
      </c>
      <c r="AU577" s="221">
        <f>'4.c Electricity breakdown'!AQ35</f>
        <v>0.05</v>
      </c>
      <c r="AV577" s="221">
        <f>'4.c Electricity breakdown'!AR35</f>
        <v>0.05</v>
      </c>
      <c r="AW577" s="221">
        <f>'4.c Electricity breakdown'!AS35</f>
        <v>0.05</v>
      </c>
      <c r="AX577" s="221">
        <f>'4.c Electricity breakdown'!AT35</f>
        <v>0.05</v>
      </c>
      <c r="AY577" s="221">
        <f>'4.c Electricity breakdown'!AU35</f>
        <v>0.05</v>
      </c>
      <c r="AZ577" s="221">
        <f>'4.c Electricity breakdown'!AV35</f>
        <v>0.05</v>
      </c>
      <c r="BA577" s="221">
        <f>'4.c Electricity breakdown'!AW35</f>
        <v>0.05</v>
      </c>
      <c r="BB577" s="221">
        <f>'4.c Electricity breakdown'!AX35</f>
        <v>0.05</v>
      </c>
      <c r="BC577" s="221">
        <f>'4.c Electricity breakdown'!AY35</f>
        <v>0.05</v>
      </c>
      <c r="BD577" s="221">
        <f>'4.c Electricity breakdown'!AZ35</f>
        <v>0.05</v>
      </c>
      <c r="BE577" s="221">
        <f>'4.c Electricity breakdown'!BA35</f>
        <v>0.05</v>
      </c>
      <c r="BF577" s="221">
        <f>'4.c Electricity breakdown'!BB35</f>
        <v>0.05</v>
      </c>
      <c r="BG577" s="221">
        <f>'4.c Electricity breakdown'!BC35</f>
        <v>0.05</v>
      </c>
      <c r="BH577" s="221">
        <f>'4.c Electricity breakdown'!BD35</f>
        <v>0.05</v>
      </c>
    </row>
    <row r="578" spans="1:60" s="8" customFormat="1" ht="15">
      <c r="A578" s="36" t="s">
        <v>7</v>
      </c>
      <c r="B578" s="36" t="s">
        <v>84</v>
      </c>
      <c r="C578" s="36" t="s">
        <v>17</v>
      </c>
      <c r="D578" s="7" t="s">
        <v>105</v>
      </c>
      <c r="E578" s="7" t="s">
        <v>106</v>
      </c>
      <c r="F578" s="7" t="s">
        <v>13</v>
      </c>
      <c r="G578" s="221">
        <f>'1. Lighting'!C59</f>
        <v>1.7071742313323573E-2</v>
      </c>
      <c r="H578" s="221">
        <f>'1. Lighting'!D59</f>
        <v>1.7462371888726208E-2</v>
      </c>
      <c r="I578" s="221">
        <f>'1. Lighting'!E59</f>
        <v>1.7853001464128843E-2</v>
      </c>
      <c r="J578" s="221">
        <f>'1. Lighting'!F59</f>
        <v>1.8243631039531479E-2</v>
      </c>
      <c r="K578" s="221">
        <f>'1. Lighting'!G59</f>
        <v>1.8634260614934114E-2</v>
      </c>
      <c r="L578" s="221">
        <f>'1. Lighting'!H59</f>
        <v>1.9024890190336749E-2</v>
      </c>
      <c r="M578" s="221">
        <f>'1. Lighting'!I59</f>
        <v>1.9415519765739384E-2</v>
      </c>
      <c r="N578" s="221">
        <f>'1. Lighting'!J59</f>
        <v>1.9806149341142019E-2</v>
      </c>
      <c r="O578" s="221">
        <f>'1. Lighting'!K59</f>
        <v>2.0196778916544655E-2</v>
      </c>
      <c r="P578" s="221">
        <f>'1. Lighting'!L59</f>
        <v>2.058740849194729E-2</v>
      </c>
      <c r="Q578" s="221">
        <f>'1. Lighting'!M59</f>
        <v>2.0978038067349925E-2</v>
      </c>
      <c r="R578" s="221">
        <f>'1. Lighting'!N59</f>
        <v>2.136866764275256E-2</v>
      </c>
      <c r="S578" s="221">
        <f>'1. Lighting'!O59</f>
        <v>2.1759297218155196E-2</v>
      </c>
      <c r="T578" s="221">
        <f>'1. Lighting'!P59</f>
        <v>2.2149926793557831E-2</v>
      </c>
      <c r="U578" s="221">
        <f>'1. Lighting'!Q59</f>
        <v>2.2540556368960466E-2</v>
      </c>
      <c r="V578" s="221">
        <f>'1. Lighting'!R59</f>
        <v>2.2931185944363101E-2</v>
      </c>
      <c r="W578" s="221">
        <f>'1. Lighting'!S59</f>
        <v>2.3321815519765737E-2</v>
      </c>
      <c r="X578" s="221">
        <f>'1. Lighting'!T59</f>
        <v>2.3712445095168372E-2</v>
      </c>
      <c r="Y578" s="221">
        <f>'1. Lighting'!U59</f>
        <v>2.4103074670571007E-2</v>
      </c>
      <c r="Z578" s="221">
        <f>'1. Lighting'!V59</f>
        <v>2.4493704245973642E-2</v>
      </c>
      <c r="AA578" s="221">
        <f>'1. Lighting'!W59</f>
        <v>2.4884333821376278E-2</v>
      </c>
      <c r="AB578" s="221">
        <f>'1. Lighting'!X59</f>
        <v>2.5274963396778913E-2</v>
      </c>
      <c r="AC578" s="221">
        <f>'1. Lighting'!Y59</f>
        <v>2.5665592972181552E-2</v>
      </c>
      <c r="AD578" s="221">
        <f>'1. Lighting'!Z59</f>
        <v>2.6056222547584187E-2</v>
      </c>
      <c r="AE578" s="221">
        <f>'1. Lighting'!AA59</f>
        <v>2.6446852122986822E-2</v>
      </c>
      <c r="AF578" s="221">
        <f>'1. Lighting'!AB59</f>
        <v>2.6837481698389457E-2</v>
      </c>
      <c r="AG578" s="221">
        <f>'1. Lighting'!AC59</f>
        <v>2.7228111273792092E-2</v>
      </c>
      <c r="AH578" s="221">
        <f>'1. Lighting'!AD59</f>
        <v>2.7618740849194728E-2</v>
      </c>
      <c r="AI578" s="221">
        <f>'1. Lighting'!AE59</f>
        <v>2.8009370424597363E-2</v>
      </c>
      <c r="AJ578" s="221">
        <f>'1. Lighting'!AF59</f>
        <v>2.8399999999999998E-2</v>
      </c>
      <c r="AK578" s="221">
        <f>'1. Lighting'!AG59</f>
        <v>2.8790629575402633E-2</v>
      </c>
      <c r="AL578" s="221">
        <f>'1. Lighting'!AH59</f>
        <v>2.9181259150805269E-2</v>
      </c>
      <c r="AM578" s="221">
        <f>'1. Lighting'!AI59</f>
        <v>2.9571888726207904E-2</v>
      </c>
      <c r="AN578" s="221">
        <f>'1. Lighting'!AJ59</f>
        <v>2.9962518301610539E-2</v>
      </c>
      <c r="AO578" s="221">
        <f>'1. Lighting'!AK59</f>
        <v>3.0353147877013174E-2</v>
      </c>
      <c r="AP578" s="221">
        <f>'1. Lighting'!AL59</f>
        <v>3.074377745241581E-2</v>
      </c>
      <c r="AQ578" s="221">
        <f>'1. Lighting'!AM59</f>
        <v>3.1134407027818445E-2</v>
      </c>
      <c r="AR578" s="221">
        <f>'1. Lighting'!AN59</f>
        <v>3.1525036603221077E-2</v>
      </c>
      <c r="AS578" s="221">
        <f>'1. Lighting'!AO59</f>
        <v>3.1915666178623715E-2</v>
      </c>
      <c r="AT578" s="221">
        <f>'1. Lighting'!AP59</f>
        <v>3.2306295754026347E-2</v>
      </c>
      <c r="AU578" s="221">
        <f>'1. Lighting'!AQ59</f>
        <v>3.2696925329428986E-2</v>
      </c>
      <c r="AV578" s="221">
        <f>'1. Lighting'!AR59</f>
        <v>3.3087554904831618E-2</v>
      </c>
      <c r="AW578" s="221">
        <f>'1. Lighting'!AS59</f>
        <v>3.3478184480234256E-2</v>
      </c>
      <c r="AX578" s="221">
        <f>'1. Lighting'!AT59</f>
        <v>3.3868814055636895E-2</v>
      </c>
      <c r="AY578" s="221">
        <f>'1. Lighting'!AU59</f>
        <v>3.4259443631039527E-2</v>
      </c>
      <c r="AZ578" s="221">
        <f>'1. Lighting'!AV59</f>
        <v>3.4650073206442165E-2</v>
      </c>
      <c r="BA578" s="221">
        <f>'1. Lighting'!AW59</f>
        <v>3.5040702781844797E-2</v>
      </c>
      <c r="BB578" s="221">
        <f>'1. Lighting'!AX59</f>
        <v>3.5431332357247436E-2</v>
      </c>
      <c r="BC578" s="221">
        <f>'1. Lighting'!AY59</f>
        <v>3.5821961932650068E-2</v>
      </c>
      <c r="BD578" s="221">
        <f>'1. Lighting'!AZ59</f>
        <v>3.6212591508052706E-2</v>
      </c>
      <c r="BE578" s="221">
        <f>'1. Lighting'!BA59</f>
        <v>3.6603221083455345E-2</v>
      </c>
      <c r="BF578" s="221">
        <f>'1. Lighting'!BB59</f>
        <v>3.6993850658857977E-2</v>
      </c>
      <c r="BG578" s="221">
        <f>'1. Lighting'!BC59</f>
        <v>3.7384480234260616E-2</v>
      </c>
      <c r="BH578" s="221">
        <f>'1. Lighting'!BD59</f>
        <v>3.7775109809663247E-2</v>
      </c>
    </row>
    <row r="579" spans="1:60" s="8" customFormat="1" ht="15">
      <c r="A579" s="36" t="s">
        <v>7</v>
      </c>
      <c r="B579" s="36" t="s">
        <v>84</v>
      </c>
      <c r="C579" s="36" t="s">
        <v>17</v>
      </c>
      <c r="D579" s="7" t="s">
        <v>105</v>
      </c>
      <c r="E579" s="7" t="s">
        <v>106</v>
      </c>
      <c r="F579" s="7" t="s">
        <v>14</v>
      </c>
      <c r="G579" s="221">
        <f>'1. Lighting'!C60</f>
        <v>1</v>
      </c>
      <c r="H579" s="221">
        <f>'1. Lighting'!D60</f>
        <v>1</v>
      </c>
      <c r="I579" s="221">
        <f>'1. Lighting'!E60</f>
        <v>1</v>
      </c>
      <c r="J579" s="221">
        <f>'1. Lighting'!F60</f>
        <v>1</v>
      </c>
      <c r="K579" s="221">
        <f>'1. Lighting'!G60</f>
        <v>1</v>
      </c>
      <c r="L579" s="221">
        <f>'1. Lighting'!H60</f>
        <v>1</v>
      </c>
      <c r="M579" s="221">
        <f>'1. Lighting'!I60</f>
        <v>1</v>
      </c>
      <c r="N579" s="221">
        <f>'1. Lighting'!J60</f>
        <v>1</v>
      </c>
      <c r="O579" s="221">
        <f>'1. Lighting'!K60</f>
        <v>1</v>
      </c>
      <c r="P579" s="221">
        <f>'1. Lighting'!L60</f>
        <v>1</v>
      </c>
      <c r="Q579" s="221">
        <f>'1. Lighting'!M60</f>
        <v>1</v>
      </c>
      <c r="R579" s="221">
        <f>'1. Lighting'!N60</f>
        <v>1</v>
      </c>
      <c r="S579" s="221">
        <f>'1. Lighting'!O60</f>
        <v>1</v>
      </c>
      <c r="T579" s="221">
        <f>'1. Lighting'!P60</f>
        <v>1</v>
      </c>
      <c r="U579" s="221">
        <f>'1. Lighting'!Q60</f>
        <v>1</v>
      </c>
      <c r="V579" s="221">
        <f>'1. Lighting'!R60</f>
        <v>1</v>
      </c>
      <c r="W579" s="221">
        <f>'1. Lighting'!S60</f>
        <v>1</v>
      </c>
      <c r="X579" s="221">
        <f>'1. Lighting'!T60</f>
        <v>1</v>
      </c>
      <c r="Y579" s="221">
        <f>'1. Lighting'!U60</f>
        <v>1</v>
      </c>
      <c r="Z579" s="221">
        <f>'1. Lighting'!V60</f>
        <v>1</v>
      </c>
      <c r="AA579" s="221">
        <f>'1. Lighting'!W60</f>
        <v>1</v>
      </c>
      <c r="AB579" s="221">
        <f>'1. Lighting'!X60</f>
        <v>1</v>
      </c>
      <c r="AC579" s="221">
        <f>'1. Lighting'!Y60</f>
        <v>1</v>
      </c>
      <c r="AD579" s="221">
        <f>'1. Lighting'!Z60</f>
        <v>1</v>
      </c>
      <c r="AE579" s="221">
        <f>'1. Lighting'!AA60</f>
        <v>1</v>
      </c>
      <c r="AF579" s="221">
        <f>'1. Lighting'!AB60</f>
        <v>1</v>
      </c>
      <c r="AG579" s="221">
        <f>'1. Lighting'!AC60</f>
        <v>1</v>
      </c>
      <c r="AH579" s="221">
        <f>'1. Lighting'!AD60</f>
        <v>1</v>
      </c>
      <c r="AI579" s="221">
        <f>'1. Lighting'!AE60</f>
        <v>1</v>
      </c>
      <c r="AJ579" s="221">
        <f>'1. Lighting'!AF60</f>
        <v>1</v>
      </c>
      <c r="AK579" s="221">
        <f>'1. Lighting'!AG60</f>
        <v>1</v>
      </c>
      <c r="AL579" s="221">
        <f>'1. Lighting'!AH60</f>
        <v>1</v>
      </c>
      <c r="AM579" s="221">
        <f>'1. Lighting'!AI60</f>
        <v>1</v>
      </c>
      <c r="AN579" s="221">
        <f>'1. Lighting'!AJ60</f>
        <v>1</v>
      </c>
      <c r="AO579" s="221">
        <f>'1. Lighting'!AK60</f>
        <v>1</v>
      </c>
      <c r="AP579" s="221">
        <f>'1. Lighting'!AL60</f>
        <v>1</v>
      </c>
      <c r="AQ579" s="221">
        <f>'1. Lighting'!AM60</f>
        <v>1</v>
      </c>
      <c r="AR579" s="221">
        <f>'1. Lighting'!AN60</f>
        <v>1</v>
      </c>
      <c r="AS579" s="221">
        <f>'1. Lighting'!AO60</f>
        <v>1</v>
      </c>
      <c r="AT579" s="221">
        <f>'1. Lighting'!AP60</f>
        <v>1</v>
      </c>
      <c r="AU579" s="221">
        <f>'1. Lighting'!AQ60</f>
        <v>1</v>
      </c>
      <c r="AV579" s="221">
        <f>'1. Lighting'!AR60</f>
        <v>1</v>
      </c>
      <c r="AW579" s="221">
        <f>'1. Lighting'!AS60</f>
        <v>1</v>
      </c>
      <c r="AX579" s="221">
        <f>'1. Lighting'!AT60</f>
        <v>1</v>
      </c>
      <c r="AY579" s="221">
        <f>'1. Lighting'!AU60</f>
        <v>1</v>
      </c>
      <c r="AZ579" s="221">
        <f>'1. Lighting'!AV60</f>
        <v>1</v>
      </c>
      <c r="BA579" s="221">
        <f>'1. Lighting'!AW60</f>
        <v>1</v>
      </c>
      <c r="BB579" s="221">
        <f>'1. Lighting'!AX60</f>
        <v>1</v>
      </c>
      <c r="BC579" s="221">
        <f>'1. Lighting'!AY60</f>
        <v>1</v>
      </c>
      <c r="BD579" s="221">
        <f>'1. Lighting'!AZ60</f>
        <v>1</v>
      </c>
      <c r="BE579" s="221">
        <f>'1. Lighting'!BA60</f>
        <v>1</v>
      </c>
      <c r="BF579" s="221">
        <f>'1. Lighting'!BB60</f>
        <v>1</v>
      </c>
      <c r="BG579" s="221">
        <f>'1. Lighting'!BC60</f>
        <v>1</v>
      </c>
      <c r="BH579" s="221">
        <f>'1. Lighting'!BD60</f>
        <v>1</v>
      </c>
    </row>
    <row r="580" spans="1:60" s="5" customFormat="1" ht="15">
      <c r="A580" s="4" t="s">
        <v>7</v>
      </c>
      <c r="B580" s="4" t="s">
        <v>84</v>
      </c>
      <c r="C580" s="4" t="s">
        <v>18</v>
      </c>
      <c r="D580" s="4"/>
      <c r="E580" s="4"/>
      <c r="F580" s="4" t="s">
        <v>11</v>
      </c>
      <c r="G580" s="4"/>
      <c r="H580" s="4"/>
      <c r="I580" s="4"/>
      <c r="J580" s="4"/>
      <c r="K580" s="4"/>
      <c r="L580" s="4"/>
      <c r="M580" s="4"/>
      <c r="N580" s="4"/>
      <c r="O580" s="4"/>
      <c r="P580" s="4">
        <v>334</v>
      </c>
      <c r="Q580" s="4">
        <v>390</v>
      </c>
      <c r="R580" s="4">
        <v>705</v>
      </c>
      <c r="S580" s="4">
        <v>936</v>
      </c>
      <c r="T580" s="4">
        <v>1323</v>
      </c>
      <c r="U580" s="4">
        <v>1524</v>
      </c>
      <c r="V580" s="4">
        <v>1345</v>
      </c>
      <c r="W580" s="4">
        <v>1366</v>
      </c>
      <c r="X580" s="4">
        <v>1314</v>
      </c>
      <c r="Y580" s="4">
        <v>1197</v>
      </c>
      <c r="Z580" s="4">
        <v>1177</v>
      </c>
      <c r="AA580" s="4">
        <v>1129</v>
      </c>
      <c r="AB580" s="4">
        <v>974</v>
      </c>
      <c r="AC580" s="4">
        <v>576</v>
      </c>
      <c r="AD580" s="4">
        <v>567</v>
      </c>
      <c r="AE580" s="4">
        <v>516</v>
      </c>
      <c r="AF580" s="4">
        <v>510</v>
      </c>
      <c r="AG580" s="4">
        <v>455</v>
      </c>
      <c r="AH580" s="4">
        <v>382</v>
      </c>
      <c r="AI580" s="4">
        <v>361</v>
      </c>
      <c r="AJ580" s="4">
        <v>358</v>
      </c>
      <c r="AK580" s="4">
        <v>344</v>
      </c>
      <c r="AL580" s="4">
        <v>332</v>
      </c>
      <c r="AM580" s="4">
        <v>306</v>
      </c>
      <c r="AN580" s="4">
        <v>287</v>
      </c>
      <c r="AO580" s="4">
        <v>334</v>
      </c>
      <c r="AP580" s="4">
        <v>296</v>
      </c>
      <c r="AQ580" s="4">
        <v>201</v>
      </c>
      <c r="AR580" s="4">
        <v>229</v>
      </c>
      <c r="AS580" s="4">
        <v>210</v>
      </c>
      <c r="AT580" s="4">
        <v>119</v>
      </c>
      <c r="AU580" s="4">
        <v>129</v>
      </c>
      <c r="AV580" s="4">
        <v>116</v>
      </c>
      <c r="AW580" s="4">
        <v>120</v>
      </c>
      <c r="AX580" s="4">
        <v>109</v>
      </c>
      <c r="AY580" s="4">
        <v>72</v>
      </c>
      <c r="AZ580" s="4">
        <v>50</v>
      </c>
      <c r="BA580" s="4">
        <v>108</v>
      </c>
      <c r="BB580" s="4">
        <v>96</v>
      </c>
      <c r="BC580" s="4">
        <v>84</v>
      </c>
      <c r="BD580" s="4">
        <v>68</v>
      </c>
      <c r="BE580" s="4">
        <v>66</v>
      </c>
      <c r="BF580" s="4">
        <v>46</v>
      </c>
      <c r="BG580" s="4">
        <v>27</v>
      </c>
      <c r="BH580" s="4">
        <v>26</v>
      </c>
    </row>
    <row r="581" spans="1:60" s="5" customFormat="1" ht="15">
      <c r="A581" s="4" t="s">
        <v>7</v>
      </c>
      <c r="B581" s="4" t="s">
        <v>84</v>
      </c>
      <c r="C581" s="4" t="s">
        <v>18</v>
      </c>
      <c r="D581" s="4"/>
      <c r="E581" s="4"/>
      <c r="F581" s="4" t="s">
        <v>52</v>
      </c>
      <c r="G581" s="4"/>
      <c r="H581" s="4"/>
      <c r="I581" s="4"/>
      <c r="J581" s="4"/>
      <c r="K581" s="4"/>
      <c r="L581" s="4"/>
      <c r="M581" s="4"/>
      <c r="N581" s="4"/>
      <c r="O581" s="4"/>
      <c r="P581" s="4">
        <v>1.2390102756241399E-2</v>
      </c>
      <c r="Q581" s="4">
        <v>1.30670776653488E-2</v>
      </c>
      <c r="R581" s="4">
        <v>2.15004574565416E-2</v>
      </c>
      <c r="S581" s="4">
        <v>2.7584580926559001E-2</v>
      </c>
      <c r="T581" s="4">
        <v>3.4326189611333102E-2</v>
      </c>
      <c r="U581" s="4">
        <v>3.8055285040077901E-2</v>
      </c>
      <c r="V581" s="4">
        <v>3.3469367441397502E-2</v>
      </c>
      <c r="W581" s="4">
        <v>3.1500784060511003E-2</v>
      </c>
      <c r="X581" s="4">
        <v>2.9369035113207102E-2</v>
      </c>
      <c r="Y581" s="4">
        <v>2.58520150317481E-2</v>
      </c>
      <c r="Z581" s="4">
        <v>2.3903816080748999E-2</v>
      </c>
      <c r="AA581" s="4">
        <v>2.34646160241089E-2</v>
      </c>
      <c r="AB581" s="4">
        <v>2.10208265889716E-2</v>
      </c>
      <c r="AC581" s="4">
        <v>1.27194435243458E-2</v>
      </c>
      <c r="AD581" s="4">
        <v>1.21969582894142E-2</v>
      </c>
      <c r="AE581" s="4">
        <v>1.1019989748846701E-2</v>
      </c>
      <c r="AF581" s="4">
        <v>1.0748382473813999E-2</v>
      </c>
      <c r="AG581" s="4">
        <v>9.5682711921435005E-3</v>
      </c>
      <c r="AH581" s="4">
        <v>7.77766466456276E-3</v>
      </c>
      <c r="AI581" s="4">
        <v>6.6378597039624902E-3</v>
      </c>
      <c r="AJ581" s="4">
        <v>6.1304519067760296E-3</v>
      </c>
      <c r="AK581" s="4">
        <v>5.6754438065069598E-3</v>
      </c>
      <c r="AL581" s="4">
        <v>5.2579066563197803E-3</v>
      </c>
      <c r="AM581" s="4">
        <v>4.7923322683706103E-3</v>
      </c>
      <c r="AN581" s="4">
        <v>4.6039333953607799E-3</v>
      </c>
      <c r="AO581" s="4">
        <v>5.0827081399418697E-3</v>
      </c>
      <c r="AP581" s="4">
        <v>4.2980774815589203E-3</v>
      </c>
      <c r="AQ581" s="4">
        <v>2.9006421819756101E-3</v>
      </c>
      <c r="AR581" s="4">
        <v>3.1273899267999601E-3</v>
      </c>
      <c r="AS581" s="4">
        <v>2.69607528469271E-3</v>
      </c>
      <c r="AT581" s="4">
        <v>1.4859768737044499E-3</v>
      </c>
      <c r="AU581" s="4">
        <v>1.5089131146773999E-3</v>
      </c>
      <c r="AV581" s="4">
        <v>1.2947295577828901E-3</v>
      </c>
      <c r="AW581" s="4">
        <v>1.3198271026495501E-3</v>
      </c>
      <c r="AX581" s="4">
        <v>1.1351919932513399E-3</v>
      </c>
      <c r="AY581" s="4">
        <v>7.2446997977521305E-4</v>
      </c>
      <c r="AZ581" s="4">
        <v>4.8992709884769102E-4</v>
      </c>
      <c r="BA581" s="4">
        <v>1.08706592853548E-3</v>
      </c>
      <c r="BB581" s="4">
        <v>9.4356313027068499E-4</v>
      </c>
      <c r="BC581" s="4">
        <v>8.5720408600614304E-4</v>
      </c>
      <c r="BD581" s="4">
        <v>7.4778688073898897E-4</v>
      </c>
      <c r="BE581" s="4">
        <v>7.1554023287582103E-4</v>
      </c>
      <c r="BF581" s="4">
        <v>5.1780809581701104E-4</v>
      </c>
      <c r="BG581" s="4">
        <v>3.1892274982282099E-4</v>
      </c>
      <c r="BH581" s="4">
        <v>3.1920248486857502E-4</v>
      </c>
    </row>
    <row r="582" spans="1:60" s="8" customFormat="1" ht="15">
      <c r="A582" s="36" t="s">
        <v>7</v>
      </c>
      <c r="B582" s="36" t="s">
        <v>84</v>
      </c>
      <c r="C582" s="36" t="s">
        <v>18</v>
      </c>
      <c r="D582" s="18" t="s">
        <v>403</v>
      </c>
      <c r="E582" s="18" t="s">
        <v>403</v>
      </c>
      <c r="F582" s="7" t="s">
        <v>12</v>
      </c>
      <c r="G582" s="219"/>
      <c r="H582" s="219"/>
      <c r="I582" s="219"/>
      <c r="J582" s="219"/>
      <c r="K582" s="219"/>
      <c r="L582" s="219"/>
      <c r="M582" s="219"/>
      <c r="N582" s="219"/>
      <c r="O582" s="219"/>
      <c r="P582" s="221">
        <v>1</v>
      </c>
      <c r="Q582" s="221">
        <v>1</v>
      </c>
      <c r="R582" s="221">
        <v>1</v>
      </c>
      <c r="S582" s="221">
        <v>1</v>
      </c>
      <c r="T582" s="221">
        <v>1</v>
      </c>
      <c r="U582" s="221">
        <v>1</v>
      </c>
      <c r="V582" s="221">
        <v>1</v>
      </c>
      <c r="W582" s="221">
        <v>1</v>
      </c>
      <c r="X582" s="221">
        <v>1</v>
      </c>
      <c r="Y582" s="221">
        <v>1</v>
      </c>
      <c r="Z582" s="221">
        <v>1</v>
      </c>
      <c r="AA582" s="221">
        <v>1</v>
      </c>
      <c r="AB582" s="221">
        <v>1</v>
      </c>
      <c r="AC582" s="221">
        <v>1</v>
      </c>
      <c r="AD582" s="221">
        <v>1</v>
      </c>
      <c r="AE582" s="221">
        <v>1</v>
      </c>
      <c r="AF582" s="221">
        <v>1</v>
      </c>
      <c r="AG582" s="221">
        <v>1</v>
      </c>
      <c r="AH582" s="221">
        <v>1</v>
      </c>
      <c r="AI582" s="221">
        <v>1</v>
      </c>
      <c r="AJ582" s="221">
        <v>1</v>
      </c>
      <c r="AK582" s="221">
        <v>1</v>
      </c>
      <c r="AL582" s="221">
        <v>1</v>
      </c>
      <c r="AM582" s="221">
        <v>1</v>
      </c>
      <c r="AN582" s="221">
        <v>1</v>
      </c>
      <c r="AO582" s="221">
        <v>1</v>
      </c>
      <c r="AP582" s="221">
        <v>1</v>
      </c>
      <c r="AQ582" s="221">
        <v>1</v>
      </c>
      <c r="AR582" s="221">
        <v>1</v>
      </c>
      <c r="AS582" s="221">
        <v>1</v>
      </c>
      <c r="AT582" s="221">
        <v>1</v>
      </c>
      <c r="AU582" s="221">
        <v>1</v>
      </c>
      <c r="AV582" s="221">
        <v>1</v>
      </c>
      <c r="AW582" s="221">
        <v>1</v>
      </c>
      <c r="AX582" s="221">
        <v>1</v>
      </c>
      <c r="AY582" s="221">
        <v>1</v>
      </c>
      <c r="AZ582" s="221">
        <v>1</v>
      </c>
      <c r="BA582" s="221">
        <v>1</v>
      </c>
      <c r="BB582" s="221">
        <v>1</v>
      </c>
      <c r="BC582" s="221">
        <v>1</v>
      </c>
      <c r="BD582" s="221">
        <v>1</v>
      </c>
      <c r="BE582" s="221">
        <v>1</v>
      </c>
      <c r="BF582" s="221">
        <v>1</v>
      </c>
      <c r="BG582" s="221">
        <v>1</v>
      </c>
      <c r="BH582" s="221">
        <v>1</v>
      </c>
    </row>
    <row r="583" spans="1:60" s="8" customFormat="1" ht="15">
      <c r="A583" s="36" t="s">
        <v>7</v>
      </c>
      <c r="B583" s="36" t="s">
        <v>84</v>
      </c>
      <c r="C583" s="36" t="s">
        <v>18</v>
      </c>
      <c r="D583" s="18" t="s">
        <v>403</v>
      </c>
      <c r="E583" s="18" t="s">
        <v>403</v>
      </c>
      <c r="F583" s="7" t="s">
        <v>13</v>
      </c>
      <c r="G583" s="219"/>
      <c r="H583" s="219"/>
      <c r="I583" s="219"/>
      <c r="J583" s="219"/>
      <c r="K583" s="219"/>
      <c r="L583" s="219"/>
      <c r="M583" s="219"/>
      <c r="N583" s="219"/>
      <c r="O583" s="219"/>
      <c r="P583" s="221">
        <f>'2.b-MTH2-HTH'!L$84</f>
        <v>0.33461240497291833</v>
      </c>
      <c r="Q583" s="221">
        <f>'2.b-MTH2-HTH'!M$84</f>
        <v>0.33900064234710969</v>
      </c>
      <c r="R583" s="221">
        <f>'2.b-MTH2-HTH'!N$84</f>
        <v>0.348033858794222</v>
      </c>
      <c r="S583" s="221">
        <f>'2.b-MTH2-HTH'!O$84</f>
        <v>0.35255421330360076</v>
      </c>
      <c r="T583" s="221">
        <f>'2.b-MTH2-HTH'!P$84</f>
        <v>0.36316841586045356</v>
      </c>
      <c r="U583" s="221">
        <f>'2.b-MTH2-HTH'!Q$84</f>
        <v>0.37231292224020818</v>
      </c>
      <c r="V583" s="221">
        <f>'2.b-MTH2-HTH'!R$84</f>
        <v>0.38060310289556548</v>
      </c>
      <c r="W583" s="221">
        <f>'2.b-MTH2-HTH'!S$84</f>
        <v>0.3859322922417493</v>
      </c>
      <c r="X583" s="221">
        <f>'2.b-MTH2-HTH'!T$84</f>
        <v>0.39113304875381116</v>
      </c>
      <c r="Y583" s="221">
        <f>'2.b-MTH2-HTH'!U$84</f>
        <v>0.39631175960093368</v>
      </c>
      <c r="Z583" s="221">
        <f>'2.b-MTH2-HTH'!V$84</f>
        <v>0.40146668545805714</v>
      </c>
      <c r="AA583" s="221">
        <f>'2.b-MTH2-HTH'!W$84</f>
        <v>0.40659623704207171</v>
      </c>
      <c r="AB583" s="221">
        <f>'2.b-MTH2-HTH'!X$84</f>
        <v>0.41162879886934722</v>
      </c>
      <c r="AC583" s="221">
        <f>'2.b-MTH2-HTH'!Y$84</f>
        <v>0.42718388736326346</v>
      </c>
      <c r="AD583" s="221">
        <f>'2.b-MTH2-HTH'!Z$84</f>
        <v>0.43090333569013051</v>
      </c>
      <c r="AE583" s="221">
        <f>'2.b-MTH2-HTH'!AA$84</f>
        <v>0.43731957379166619</v>
      </c>
      <c r="AF583" s="221">
        <f>'2.b-MTH2-HTH'!AB$84</f>
        <v>0.43403056707977594</v>
      </c>
      <c r="AG583" s="221">
        <f>'2.b-MTH2-HTH'!AC$84</f>
        <v>0.43611792365164642</v>
      </c>
      <c r="AH583" s="221">
        <f>'2.b-MTH2-HTH'!AD$84</f>
        <v>0.44774002617765807</v>
      </c>
      <c r="AI583" s="221">
        <f>'2.b-MTH2-HTH'!AE$84</f>
        <v>0.45928152601857686</v>
      </c>
      <c r="AJ583" s="221">
        <f>'2.b-MTH2-HTH'!AF$84</f>
        <v>0.45871837984852454</v>
      </c>
      <c r="AK583" s="221">
        <f>'2.b-MTH2-HTH'!AG$84</f>
        <v>0.47253270654066276</v>
      </c>
      <c r="AL583" s="221">
        <f>'2.b-MTH2-HTH'!AH$84</f>
        <v>0.4833633944813277</v>
      </c>
      <c r="AM583" s="221">
        <f>'2.b-MTH2-HTH'!AI$84</f>
        <v>0.4938596728161313</v>
      </c>
      <c r="AN583" s="221">
        <f>'2.b-MTH2-HTH'!AJ$84</f>
        <v>0.50009127836262857</v>
      </c>
      <c r="AO583" s="221">
        <f>'2.b-MTH2-HTH'!AK$84</f>
        <v>0.50828722629320966</v>
      </c>
      <c r="AP583" s="221">
        <f>'2.b-MTH2-HTH'!AL$84</f>
        <v>0.50952544559500845</v>
      </c>
      <c r="AQ583" s="221">
        <f>'2.b-MTH2-HTH'!AM$84</f>
        <v>0.52265149277349654</v>
      </c>
      <c r="AR583" s="221">
        <f>'2.b-MTH2-HTH'!AN$84</f>
        <v>0.52495202377414851</v>
      </c>
      <c r="AS583" s="221">
        <f>'2.b-MTH2-HTH'!AO$84</f>
        <v>0.53687106996244194</v>
      </c>
      <c r="AT583" s="221">
        <f>'2.b-MTH2-HTH'!AP$84</f>
        <v>0.53220331018778944</v>
      </c>
      <c r="AU583" s="221">
        <f>'2.b-MTH2-HTH'!AQ$84</f>
        <v>0.54099447518753085</v>
      </c>
      <c r="AV583" s="221">
        <f>'2.b-MTH2-HTH'!AR$84</f>
        <v>0.54069399515463346</v>
      </c>
      <c r="AW583" s="221">
        <f>'2.b-MTH2-HTH'!AS$84</f>
        <v>0.55120071864467934</v>
      </c>
      <c r="AX583" s="221">
        <f>'2.b-MTH2-HTH'!AT$84</f>
        <v>0.55975183037132925</v>
      </c>
      <c r="AY583" s="221">
        <f>'2.b-MTH2-HTH'!AU$84</f>
        <v>0.56497102100313534</v>
      </c>
      <c r="AZ583" s="221">
        <f>'2.b-MTH2-HTH'!AV$84</f>
        <v>0.56927952895042322</v>
      </c>
      <c r="BA583" s="221">
        <f>'2.b-MTH2-HTH'!AW$84</f>
        <v>0.57450751000950395</v>
      </c>
      <c r="BB583" s="221">
        <f>'2.b-MTH2-HTH'!AX$84</f>
        <v>0.57781775890094389</v>
      </c>
      <c r="BC583" s="221">
        <f>'2.b-MTH2-HTH'!AY$84</f>
        <v>0.57451595766849639</v>
      </c>
      <c r="BD583" s="221">
        <f>'2.b-MTH2-HTH'!AZ$84</f>
        <v>0.5749549285103237</v>
      </c>
      <c r="BE583" s="221">
        <f>'2.b-MTH2-HTH'!BA$84</f>
        <v>0.5807407629223017</v>
      </c>
      <c r="BF583" s="221">
        <f>'2.b-MTH2-HTH'!BB$84</f>
        <v>0.5810223934986205</v>
      </c>
      <c r="BG583" s="221">
        <f>'2.b-MTH2-HTH'!BC$84</f>
        <v>0.59258989819671504</v>
      </c>
      <c r="BH583" s="221">
        <f>'2.b-MTH2-HTH'!BD$84</f>
        <v>0.58065161948797872</v>
      </c>
    </row>
    <row r="584" spans="1:60" s="8" customFormat="1" ht="15">
      <c r="A584" s="36" t="s">
        <v>7</v>
      </c>
      <c r="B584" s="36" t="s">
        <v>84</v>
      </c>
      <c r="C584" s="36" t="s">
        <v>18</v>
      </c>
      <c r="D584" s="18" t="s">
        <v>403</v>
      </c>
      <c r="E584" s="18" t="s">
        <v>403</v>
      </c>
      <c r="F584" s="7" t="s">
        <v>14</v>
      </c>
      <c r="G584" s="219"/>
      <c r="H584" s="219"/>
      <c r="I584" s="219"/>
      <c r="J584" s="219"/>
      <c r="K584" s="219"/>
      <c r="L584" s="219"/>
      <c r="M584" s="219"/>
      <c r="N584" s="219"/>
      <c r="O584" s="219"/>
      <c r="P584" s="221">
        <f>'2.b-MTH2-HTH'!L$85</f>
        <v>0.80445234243218156</v>
      </c>
      <c r="Q584" s="221">
        <f>'2.b-MTH2-HTH'!M$85</f>
        <v>0.80445234243218156</v>
      </c>
      <c r="R584" s="221">
        <f>'2.b-MTH2-HTH'!N$85</f>
        <v>0.80445234243218156</v>
      </c>
      <c r="S584" s="221">
        <f>'2.b-MTH2-HTH'!O$85</f>
        <v>0.80445234243218156</v>
      </c>
      <c r="T584" s="221">
        <f>'2.b-MTH2-HTH'!P$85</f>
        <v>0.80445234243218167</v>
      </c>
      <c r="U584" s="221">
        <f>'2.b-MTH2-HTH'!Q$85</f>
        <v>0.80445234243218156</v>
      </c>
      <c r="V584" s="221">
        <f>'2.b-MTH2-HTH'!R$85</f>
        <v>0.80445234243218156</v>
      </c>
      <c r="W584" s="221">
        <f>'2.b-MTH2-HTH'!S$85</f>
        <v>0.80445234243218156</v>
      </c>
      <c r="X584" s="221">
        <f>'2.b-MTH2-HTH'!T$85</f>
        <v>0.80445234243218167</v>
      </c>
      <c r="Y584" s="221">
        <f>'2.b-MTH2-HTH'!U$85</f>
        <v>0.80445234243218167</v>
      </c>
      <c r="Z584" s="221">
        <f>'2.b-MTH2-HTH'!V$85</f>
        <v>0.80445234243218156</v>
      </c>
      <c r="AA584" s="221">
        <f>'2.b-MTH2-HTH'!W$85</f>
        <v>0.80445234243218156</v>
      </c>
      <c r="AB584" s="221">
        <f>'2.b-MTH2-HTH'!X$85</f>
        <v>0.80445234243218156</v>
      </c>
      <c r="AC584" s="221">
        <f>'2.b-MTH2-HTH'!Y$85</f>
        <v>0.80445234243218156</v>
      </c>
      <c r="AD584" s="221">
        <f>'2.b-MTH2-HTH'!Z$85</f>
        <v>0.80445234243218156</v>
      </c>
      <c r="AE584" s="221">
        <f>'2.b-MTH2-HTH'!AA$85</f>
        <v>0.80445234243218156</v>
      </c>
      <c r="AF584" s="221">
        <f>'2.b-MTH2-HTH'!AB$85</f>
        <v>0.80445234243218156</v>
      </c>
      <c r="AG584" s="221">
        <f>'2.b-MTH2-HTH'!AC$85</f>
        <v>0.80445234243218156</v>
      </c>
      <c r="AH584" s="221">
        <f>'2.b-MTH2-HTH'!AD$85</f>
        <v>0.80445234243218156</v>
      </c>
      <c r="AI584" s="221">
        <f>'2.b-MTH2-HTH'!AE$85</f>
        <v>0.80445234243218156</v>
      </c>
      <c r="AJ584" s="221">
        <f>'2.b-MTH2-HTH'!AF$85</f>
        <v>0.80445234243218156</v>
      </c>
      <c r="AK584" s="221">
        <f>'2.b-MTH2-HTH'!AG$85</f>
        <v>0.80445234243218156</v>
      </c>
      <c r="AL584" s="221">
        <f>'2.b-MTH2-HTH'!AH$85</f>
        <v>0.80445234243218156</v>
      </c>
      <c r="AM584" s="221">
        <f>'2.b-MTH2-HTH'!AI$85</f>
        <v>0.80445234243218156</v>
      </c>
      <c r="AN584" s="221">
        <f>'2.b-MTH2-HTH'!AJ$85</f>
        <v>0.80445234243218156</v>
      </c>
      <c r="AO584" s="221">
        <f>'2.b-MTH2-HTH'!AK$85</f>
        <v>0.80445234243218156</v>
      </c>
      <c r="AP584" s="221">
        <f>'2.b-MTH2-HTH'!AL$85</f>
        <v>0.80445234243218156</v>
      </c>
      <c r="AQ584" s="221">
        <f>'2.b-MTH2-HTH'!AM$85</f>
        <v>0.80445234243218156</v>
      </c>
      <c r="AR584" s="221">
        <f>'2.b-MTH2-HTH'!AN$85</f>
        <v>0.80445234243218156</v>
      </c>
      <c r="AS584" s="221">
        <f>'2.b-MTH2-HTH'!AO$85</f>
        <v>0.80445234243218156</v>
      </c>
      <c r="AT584" s="221">
        <f>'2.b-MTH2-HTH'!AP$85</f>
        <v>0.80445234243218156</v>
      </c>
      <c r="AU584" s="221">
        <f>'2.b-MTH2-HTH'!AQ$85</f>
        <v>0.80445234243218156</v>
      </c>
      <c r="AV584" s="221">
        <f>'2.b-MTH2-HTH'!AR$85</f>
        <v>0.80445234243218156</v>
      </c>
      <c r="AW584" s="221">
        <f>'2.b-MTH2-HTH'!AS$85</f>
        <v>0.80445234243218156</v>
      </c>
      <c r="AX584" s="221">
        <f>'2.b-MTH2-HTH'!AT$85</f>
        <v>0.80445234243218156</v>
      </c>
      <c r="AY584" s="221">
        <f>'2.b-MTH2-HTH'!AU$85</f>
        <v>0.80445234243218156</v>
      </c>
      <c r="AZ584" s="221">
        <f>'2.b-MTH2-HTH'!AV$85</f>
        <v>0.80445234243218156</v>
      </c>
      <c r="BA584" s="221">
        <f>'2.b-MTH2-HTH'!AW$85</f>
        <v>0.80445234243218156</v>
      </c>
      <c r="BB584" s="221">
        <f>'2.b-MTH2-HTH'!AX$85</f>
        <v>0.80445234243218156</v>
      </c>
      <c r="BC584" s="221">
        <f>'2.b-MTH2-HTH'!AY$85</f>
        <v>0.80445234243218156</v>
      </c>
      <c r="BD584" s="221">
        <f>'2.b-MTH2-HTH'!AZ$85</f>
        <v>0.80445234243218156</v>
      </c>
      <c r="BE584" s="221">
        <f>'2.b-MTH2-HTH'!BA$85</f>
        <v>0.80445234243218156</v>
      </c>
      <c r="BF584" s="221">
        <f>'2.b-MTH2-HTH'!BB$85</f>
        <v>0.80445234243218156</v>
      </c>
      <c r="BG584" s="221">
        <f>'2.b-MTH2-HTH'!BC$85</f>
        <v>0.80445234243218156</v>
      </c>
      <c r="BH584" s="221">
        <f>'2.b-MTH2-HTH'!BD$85</f>
        <v>0.80445234243218156</v>
      </c>
    </row>
    <row r="585" spans="1:60" s="5" customFormat="1" ht="15">
      <c r="A585" s="4" t="s">
        <v>7</v>
      </c>
      <c r="B585" s="4" t="s">
        <v>84</v>
      </c>
      <c r="C585" s="4" t="s">
        <v>32</v>
      </c>
      <c r="D585" s="4"/>
      <c r="E585" s="4"/>
      <c r="F585" s="4" t="s">
        <v>11</v>
      </c>
      <c r="G585" s="4"/>
      <c r="H585" s="4"/>
      <c r="I585" s="4">
        <v>1</v>
      </c>
      <c r="J585" s="4">
        <v>1</v>
      </c>
      <c r="K585" s="4">
        <v>1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</row>
    <row r="586" spans="1:60" s="5" customFormat="1" ht="15">
      <c r="A586" s="4" t="s">
        <v>7</v>
      </c>
      <c r="B586" s="4" t="s">
        <v>84</v>
      </c>
      <c r="C586" s="4" t="s">
        <v>32</v>
      </c>
      <c r="D586" s="4"/>
      <c r="E586" s="4"/>
      <c r="F586" s="4" t="s">
        <v>52</v>
      </c>
      <c r="G586" s="4"/>
      <c r="H586" s="4"/>
      <c r="I586" s="6">
        <v>6.7925553593261806E-5</v>
      </c>
      <c r="J586" s="6">
        <v>6.2208398133748095E-5</v>
      </c>
      <c r="K586" s="6">
        <v>5.8217383710775998E-5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</row>
    <row r="587" spans="1:60" s="8" customFormat="1" ht="15">
      <c r="A587" s="36" t="s">
        <v>7</v>
      </c>
      <c r="B587" s="36" t="s">
        <v>84</v>
      </c>
      <c r="C587" s="36" t="s">
        <v>32</v>
      </c>
      <c r="D587" s="18" t="s">
        <v>403</v>
      </c>
      <c r="E587" s="18" t="s">
        <v>403</v>
      </c>
      <c r="F587" s="7" t="s">
        <v>12</v>
      </c>
      <c r="G587" s="219"/>
      <c r="H587" s="219"/>
      <c r="I587" s="221">
        <v>1</v>
      </c>
      <c r="J587" s="221">
        <v>1</v>
      </c>
      <c r="K587" s="221">
        <v>1</v>
      </c>
      <c r="L587" s="219"/>
      <c r="M587" s="219"/>
      <c r="N587" s="219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19"/>
      <c r="Z587" s="219"/>
      <c r="AA587" s="219"/>
      <c r="AB587" s="219"/>
      <c r="AC587" s="219"/>
      <c r="AD587" s="219"/>
      <c r="AE587" s="219"/>
      <c r="AF587" s="219"/>
      <c r="AG587" s="219"/>
      <c r="AH587" s="219"/>
      <c r="AI587" s="219"/>
      <c r="AJ587" s="219"/>
      <c r="AK587" s="219"/>
      <c r="AL587" s="219"/>
      <c r="AM587" s="219"/>
      <c r="AN587" s="219"/>
      <c r="AO587" s="219"/>
      <c r="AP587" s="219"/>
      <c r="AQ587" s="219"/>
      <c r="AR587" s="219"/>
      <c r="AS587" s="219"/>
      <c r="AT587" s="219"/>
      <c r="AU587" s="219"/>
      <c r="AV587" s="219"/>
      <c r="AW587" s="219"/>
      <c r="AX587" s="219"/>
      <c r="AY587" s="219"/>
      <c r="AZ587" s="219"/>
      <c r="BA587" s="219"/>
      <c r="BB587" s="219"/>
      <c r="BC587" s="219"/>
      <c r="BD587" s="219"/>
      <c r="BE587" s="219"/>
      <c r="BF587" s="219"/>
      <c r="BG587" s="219"/>
      <c r="BH587" s="219"/>
    </row>
    <row r="588" spans="1:60" s="8" customFormat="1" ht="15">
      <c r="A588" s="36" t="s">
        <v>7</v>
      </c>
      <c r="B588" s="36" t="s">
        <v>84</v>
      </c>
      <c r="C588" s="36" t="s">
        <v>32</v>
      </c>
      <c r="D588" s="18" t="s">
        <v>403</v>
      </c>
      <c r="E588" s="18" t="s">
        <v>403</v>
      </c>
      <c r="F588" s="7" t="s">
        <v>13</v>
      </c>
      <c r="G588" s="219"/>
      <c r="H588" s="219"/>
      <c r="I588" s="221">
        <f>'2.b-MTH2-HTH'!E$84</f>
        <v>0.28512306108197533</v>
      </c>
      <c r="J588" s="221">
        <f>'2.b-MTH2-HTH'!F$84</f>
        <v>0.29221073523947788</v>
      </c>
      <c r="K588" s="221">
        <f>'2.b-MTH2-HTH'!G$84</f>
        <v>0.29929810301441867</v>
      </c>
      <c r="L588" s="219"/>
      <c r="M588" s="219"/>
      <c r="N588" s="219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19"/>
      <c r="Z588" s="219"/>
      <c r="AA588" s="219"/>
      <c r="AB588" s="219"/>
      <c r="AC588" s="219"/>
      <c r="AD588" s="219"/>
      <c r="AE588" s="219"/>
      <c r="AF588" s="219"/>
      <c r="AG588" s="219"/>
      <c r="AH588" s="219"/>
      <c r="AI588" s="219"/>
      <c r="AJ588" s="219"/>
      <c r="AK588" s="219"/>
      <c r="AL588" s="219"/>
      <c r="AM588" s="219"/>
      <c r="AN588" s="219"/>
      <c r="AO588" s="219"/>
      <c r="AP588" s="219"/>
      <c r="AQ588" s="219"/>
      <c r="AR588" s="219"/>
      <c r="AS588" s="219"/>
      <c r="AT588" s="219"/>
      <c r="AU588" s="219"/>
      <c r="AV588" s="219"/>
      <c r="AW588" s="219"/>
      <c r="AX588" s="219"/>
      <c r="AY588" s="219"/>
      <c r="AZ588" s="219"/>
      <c r="BA588" s="219"/>
      <c r="BB588" s="219"/>
      <c r="BC588" s="219"/>
      <c r="BD588" s="219"/>
      <c r="BE588" s="219"/>
      <c r="BF588" s="219"/>
      <c r="BG588" s="219"/>
      <c r="BH588" s="219"/>
    </row>
    <row r="589" spans="1:60" s="8" customFormat="1" ht="15">
      <c r="A589" s="36" t="s">
        <v>7</v>
      </c>
      <c r="B589" s="36" t="s">
        <v>84</v>
      </c>
      <c r="C589" s="36" t="s">
        <v>32</v>
      </c>
      <c r="D589" s="18" t="s">
        <v>403</v>
      </c>
      <c r="E589" s="18" t="s">
        <v>403</v>
      </c>
      <c r="F589" s="7" t="s">
        <v>14</v>
      </c>
      <c r="G589" s="219"/>
      <c r="H589" s="219"/>
      <c r="I589" s="221">
        <f>'2.b-MTH2-HTH'!E$85</f>
        <v>0.80445234243218156</v>
      </c>
      <c r="J589" s="221">
        <f>'2.b-MTH2-HTH'!F$85</f>
        <v>0.80445234243218156</v>
      </c>
      <c r="K589" s="221">
        <f>'2.b-MTH2-HTH'!G$85</f>
        <v>0.80445234243218156</v>
      </c>
      <c r="L589" s="219"/>
      <c r="M589" s="219"/>
      <c r="N589" s="219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19"/>
      <c r="Z589" s="219"/>
      <c r="AA589" s="219"/>
      <c r="AB589" s="219"/>
      <c r="AC589" s="219"/>
      <c r="AD589" s="219"/>
      <c r="AE589" s="219"/>
      <c r="AF589" s="219"/>
      <c r="AG589" s="219"/>
      <c r="AH589" s="219"/>
      <c r="AI589" s="219"/>
      <c r="AJ589" s="219"/>
      <c r="AK589" s="219"/>
      <c r="AL589" s="219"/>
      <c r="AM589" s="219"/>
      <c r="AN589" s="219"/>
      <c r="AO589" s="219"/>
      <c r="AP589" s="219"/>
      <c r="AQ589" s="219"/>
      <c r="AR589" s="219"/>
      <c r="AS589" s="219"/>
      <c r="AT589" s="219"/>
      <c r="AU589" s="219"/>
      <c r="AV589" s="219"/>
      <c r="AW589" s="219"/>
      <c r="AX589" s="219"/>
      <c r="AY589" s="219"/>
      <c r="AZ589" s="219"/>
      <c r="BA589" s="219"/>
      <c r="BB589" s="219"/>
      <c r="BC589" s="219"/>
      <c r="BD589" s="219"/>
      <c r="BE589" s="219"/>
      <c r="BF589" s="219"/>
      <c r="BG589" s="219"/>
      <c r="BH589" s="219"/>
    </row>
    <row r="590" spans="1:60" s="5" customFormat="1" ht="15">
      <c r="A590" s="4" t="s">
        <v>7</v>
      </c>
      <c r="B590" s="4" t="s">
        <v>84</v>
      </c>
      <c r="C590" s="4" t="s">
        <v>19</v>
      </c>
      <c r="D590" s="4"/>
      <c r="E590" s="4"/>
      <c r="F590" s="4" t="s">
        <v>11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>
        <v>10</v>
      </c>
      <c r="U590" s="4">
        <v>5</v>
      </c>
      <c r="V590" s="4">
        <v>7</v>
      </c>
      <c r="W590" s="4">
        <v>8</v>
      </c>
      <c r="X590" s="4">
        <v>20</v>
      </c>
      <c r="Y590" s="4">
        <v>20</v>
      </c>
      <c r="Z590" s="4">
        <v>40</v>
      </c>
      <c r="AA590" s="4">
        <v>37</v>
      </c>
      <c r="AB590" s="4">
        <v>31</v>
      </c>
      <c r="AC590" s="4">
        <v>21</v>
      </c>
      <c r="AD590" s="4">
        <v>22</v>
      </c>
      <c r="AE590" s="4">
        <v>25</v>
      </c>
      <c r="AF590" s="4">
        <v>24</v>
      </c>
      <c r="AG590" s="4">
        <v>25</v>
      </c>
      <c r="AH590" s="4">
        <v>28</v>
      </c>
      <c r="AI590" s="4">
        <v>28</v>
      </c>
      <c r="AJ590" s="4">
        <v>27</v>
      </c>
      <c r="AK590" s="4">
        <v>28</v>
      </c>
      <c r="AL590" s="4">
        <v>31</v>
      </c>
      <c r="AM590" s="4">
        <v>28</v>
      </c>
      <c r="AN590" s="4">
        <v>31</v>
      </c>
      <c r="AO590" s="4">
        <v>33</v>
      </c>
      <c r="AP590" s="4">
        <v>36</v>
      </c>
      <c r="AQ590" s="4">
        <v>36</v>
      </c>
      <c r="AR590" s="4">
        <v>41</v>
      </c>
      <c r="AS590" s="4">
        <v>51</v>
      </c>
      <c r="AT590" s="4">
        <v>51</v>
      </c>
      <c r="AU590" s="4">
        <v>73</v>
      </c>
      <c r="AV590" s="4">
        <v>74</v>
      </c>
      <c r="AW590" s="4">
        <v>73</v>
      </c>
      <c r="AX590" s="4">
        <v>81</v>
      </c>
      <c r="AY590" s="4">
        <v>93</v>
      </c>
      <c r="AZ590" s="4">
        <v>93</v>
      </c>
      <c r="BA590" s="4">
        <v>51</v>
      </c>
      <c r="BB590" s="4">
        <v>52</v>
      </c>
      <c r="BC590" s="4">
        <v>51</v>
      </c>
      <c r="BD590" s="4">
        <v>51</v>
      </c>
      <c r="BE590" s="4">
        <v>53</v>
      </c>
      <c r="BF590" s="4">
        <v>46</v>
      </c>
      <c r="BG590" s="4">
        <v>38</v>
      </c>
      <c r="BH590" s="4">
        <v>31</v>
      </c>
    </row>
    <row r="591" spans="1:60" s="5" customFormat="1" ht="15">
      <c r="A591" s="4" t="s">
        <v>7</v>
      </c>
      <c r="B591" s="4" t="s">
        <v>84</v>
      </c>
      <c r="C591" s="4" t="s">
        <v>19</v>
      </c>
      <c r="D591" s="4"/>
      <c r="E591" s="4"/>
      <c r="F591" s="4" t="s">
        <v>52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>
        <v>2.5945721550516302E-4</v>
      </c>
      <c r="U591" s="4">
        <v>1.24853297375584E-4</v>
      </c>
      <c r="V591" s="4">
        <v>1.7419001642362999E-4</v>
      </c>
      <c r="W591" s="4">
        <v>1.8448482612305099E-4</v>
      </c>
      <c r="X591" s="4">
        <v>4.4701727721776401E-4</v>
      </c>
      <c r="Y591" s="4">
        <v>4.3194678415619202E-4</v>
      </c>
      <c r="Z591" s="4">
        <v>8.1236418286317804E-4</v>
      </c>
      <c r="AA591" s="4">
        <v>7.68990959160345E-4</v>
      </c>
      <c r="AB591" s="4">
        <v>6.6904068198985595E-4</v>
      </c>
      <c r="AC591" s="4">
        <v>4.6372971182510799E-4</v>
      </c>
      <c r="AD591" s="4">
        <v>4.7325058618538499E-4</v>
      </c>
      <c r="AE591" s="4">
        <v>5.3391423201776895E-4</v>
      </c>
      <c r="AF591" s="4">
        <v>5.0580623406183505E-4</v>
      </c>
      <c r="AG591" s="4">
        <v>5.2572918638151098E-4</v>
      </c>
      <c r="AH591" s="4">
        <v>5.7009060368522896E-4</v>
      </c>
      <c r="AI591" s="4">
        <v>5.1484784407465297E-4</v>
      </c>
      <c r="AJ591" s="4">
        <v>4.6235251810880702E-4</v>
      </c>
      <c r="AK591" s="4">
        <v>4.6195472843661299E-4</v>
      </c>
      <c r="AL591" s="4">
        <v>4.9094911549973897E-4</v>
      </c>
      <c r="AM591" s="4">
        <v>4.3851406377247399E-4</v>
      </c>
      <c r="AN591" s="4">
        <v>4.9728897301806296E-4</v>
      </c>
      <c r="AO591" s="4">
        <v>5.0218373837749002E-4</v>
      </c>
      <c r="AP591" s="4">
        <v>5.2273915316257196E-4</v>
      </c>
      <c r="AQ591" s="4">
        <v>5.1951800274190095E-4</v>
      </c>
      <c r="AR591" s="4">
        <v>5.5992570741833297E-4</v>
      </c>
      <c r="AS591" s="4">
        <v>6.5476114056823003E-4</v>
      </c>
      <c r="AT591" s="4">
        <v>6.3684723158762295E-4</v>
      </c>
      <c r="AU591" s="4">
        <v>8.5388106489496095E-4</v>
      </c>
      <c r="AV591" s="4">
        <v>8.2594816617184198E-4</v>
      </c>
      <c r="AW591" s="4">
        <v>8.0289482077847802E-4</v>
      </c>
      <c r="AX591" s="4">
        <v>8.4358304085649697E-4</v>
      </c>
      <c r="AY591" s="4">
        <v>9.3577372387631695E-4</v>
      </c>
      <c r="AZ591" s="4">
        <v>9.1126440385670595E-4</v>
      </c>
      <c r="BA591" s="4">
        <v>5.1333668847508801E-4</v>
      </c>
      <c r="BB591" s="4">
        <v>5.1109669556328801E-4</v>
      </c>
      <c r="BC591" s="4">
        <v>5.2044533793230098E-4</v>
      </c>
      <c r="BD591" s="4">
        <v>5.6084016055424205E-4</v>
      </c>
      <c r="BE591" s="4">
        <v>5.7460049003664395E-4</v>
      </c>
      <c r="BF591" s="4">
        <v>5.1780809581701104E-4</v>
      </c>
      <c r="BG591" s="4">
        <v>4.4885424049137703E-4</v>
      </c>
      <c r="BH591" s="4">
        <v>3.8058757811253098E-4</v>
      </c>
    </row>
    <row r="592" spans="1:60" s="8" customFormat="1" ht="15">
      <c r="A592" s="36" t="s">
        <v>7</v>
      </c>
      <c r="B592" s="36" t="s">
        <v>84</v>
      </c>
      <c r="C592" s="36" t="s">
        <v>19</v>
      </c>
      <c r="D592" s="7" t="s">
        <v>99</v>
      </c>
      <c r="E592" s="7" t="s">
        <v>99</v>
      </c>
      <c r="F592" s="7" t="s">
        <v>12</v>
      </c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219"/>
      <c r="T592" s="221">
        <v>1</v>
      </c>
      <c r="U592" s="221">
        <v>1</v>
      </c>
      <c r="V592" s="221">
        <v>1</v>
      </c>
      <c r="W592" s="221">
        <v>1</v>
      </c>
      <c r="X592" s="221">
        <v>1</v>
      </c>
      <c r="Y592" s="221">
        <v>1</v>
      </c>
      <c r="Z592" s="221">
        <v>1</v>
      </c>
      <c r="AA592" s="221">
        <v>1</v>
      </c>
      <c r="AB592" s="221">
        <v>1</v>
      </c>
      <c r="AC592" s="221">
        <v>1</v>
      </c>
      <c r="AD592" s="221">
        <v>1</v>
      </c>
      <c r="AE592" s="221">
        <v>1</v>
      </c>
      <c r="AF592" s="221">
        <v>1</v>
      </c>
      <c r="AG592" s="221">
        <v>1</v>
      </c>
      <c r="AH592" s="221">
        <v>1</v>
      </c>
      <c r="AI592" s="221">
        <v>1</v>
      </c>
      <c r="AJ592" s="221">
        <v>1</v>
      </c>
      <c r="AK592" s="221">
        <v>1</v>
      </c>
      <c r="AL592" s="221">
        <v>1</v>
      </c>
      <c r="AM592" s="221">
        <v>1</v>
      </c>
      <c r="AN592" s="221">
        <v>1</v>
      </c>
      <c r="AO592" s="221">
        <v>1</v>
      </c>
      <c r="AP592" s="221">
        <v>1</v>
      </c>
      <c r="AQ592" s="221">
        <v>1</v>
      </c>
      <c r="AR592" s="221">
        <v>1</v>
      </c>
      <c r="AS592" s="221">
        <v>1</v>
      </c>
      <c r="AT592" s="221">
        <v>1</v>
      </c>
      <c r="AU592" s="221">
        <v>1</v>
      </c>
      <c r="AV592" s="221">
        <v>1</v>
      </c>
      <c r="AW592" s="221">
        <v>1</v>
      </c>
      <c r="AX592" s="221">
        <v>1</v>
      </c>
      <c r="AY592" s="221">
        <v>1</v>
      </c>
      <c r="AZ592" s="221">
        <v>1</v>
      </c>
      <c r="BA592" s="221">
        <v>1</v>
      </c>
      <c r="BB592" s="221">
        <v>1</v>
      </c>
      <c r="BC592" s="221">
        <v>1</v>
      </c>
      <c r="BD592" s="221">
        <v>1</v>
      </c>
      <c r="BE592" s="221">
        <v>1</v>
      </c>
      <c r="BF592" s="221">
        <v>1</v>
      </c>
      <c r="BG592" s="221">
        <v>1</v>
      </c>
      <c r="BH592" s="221">
        <v>1</v>
      </c>
    </row>
    <row r="593" spans="1:60" s="8" customFormat="1" ht="15">
      <c r="A593" s="36" t="s">
        <v>7</v>
      </c>
      <c r="B593" s="36" t="s">
        <v>84</v>
      </c>
      <c r="C593" s="36" t="s">
        <v>19</v>
      </c>
      <c r="D593" s="7" t="s">
        <v>99</v>
      </c>
      <c r="E593" s="7" t="s">
        <v>99</v>
      </c>
      <c r="F593" s="7" t="s">
        <v>13</v>
      </c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219"/>
      <c r="T593" s="221">
        <f>'3. Mecanical drive'!P$61</f>
        <v>0.253</v>
      </c>
      <c r="U593" s="221">
        <f>'3. Mecanical drive'!Q$61</f>
        <v>0.254</v>
      </c>
      <c r="V593" s="221">
        <f>'3. Mecanical drive'!R$61</f>
        <v>0.255</v>
      </c>
      <c r="W593" s="221">
        <f>'3. Mecanical drive'!S$61</f>
        <v>0.25600000000000001</v>
      </c>
      <c r="X593" s="221">
        <f>'3. Mecanical drive'!T$61</f>
        <v>0.25700000000000001</v>
      </c>
      <c r="Y593" s="221">
        <f>'3. Mecanical drive'!U$61</f>
        <v>0.25800000000000001</v>
      </c>
      <c r="Z593" s="221">
        <f>'3. Mecanical drive'!V$61</f>
        <v>0.25900000000000001</v>
      </c>
      <c r="AA593" s="221">
        <f>'3. Mecanical drive'!W$61</f>
        <v>0.26</v>
      </c>
      <c r="AB593" s="221">
        <f>'3. Mecanical drive'!X$61</f>
        <v>0.26100000000000001</v>
      </c>
      <c r="AC593" s="221">
        <f>'3. Mecanical drive'!Y$61</f>
        <v>0.26200000000000001</v>
      </c>
      <c r="AD593" s="221">
        <f>'3. Mecanical drive'!Z$61</f>
        <v>0.26300000000000001</v>
      </c>
      <c r="AE593" s="221">
        <f>'3. Mecanical drive'!AA$61</f>
        <v>0.26400000000000001</v>
      </c>
      <c r="AF593" s="221">
        <f>'3. Mecanical drive'!AB$61</f>
        <v>0.26500000000000001</v>
      </c>
      <c r="AG593" s="221">
        <f>'3. Mecanical drive'!AC$61</f>
        <v>0.26600000000000001</v>
      </c>
      <c r="AH593" s="221">
        <f>'3. Mecanical drive'!AD$61</f>
        <v>0.26700000000000002</v>
      </c>
      <c r="AI593" s="221">
        <f>'3. Mecanical drive'!AE$61</f>
        <v>0.26800000000000002</v>
      </c>
      <c r="AJ593" s="221">
        <f>'3. Mecanical drive'!AF$61</f>
        <v>0.26900000000000002</v>
      </c>
      <c r="AK593" s="221">
        <f>'3. Mecanical drive'!AG$61</f>
        <v>0.27</v>
      </c>
      <c r="AL593" s="221">
        <f>'3. Mecanical drive'!AH$61</f>
        <v>0.27100000000000002</v>
      </c>
      <c r="AM593" s="221">
        <f>'3. Mecanical drive'!AI$61</f>
        <v>0.27200000000000002</v>
      </c>
      <c r="AN593" s="221">
        <f>'3. Mecanical drive'!AJ$61</f>
        <v>0.27300000000000002</v>
      </c>
      <c r="AO593" s="221">
        <f>'3. Mecanical drive'!AK$61</f>
        <v>0.27400000000000002</v>
      </c>
      <c r="AP593" s="221">
        <f>'3. Mecanical drive'!AL$61</f>
        <v>0.27500000000000002</v>
      </c>
      <c r="AQ593" s="221">
        <f>'3. Mecanical drive'!AM$61</f>
        <v>0.27600000000000002</v>
      </c>
      <c r="AR593" s="221">
        <f>'3. Mecanical drive'!AN$61</f>
        <v>0.27700000000000002</v>
      </c>
      <c r="AS593" s="221">
        <f>'3. Mecanical drive'!AO$61</f>
        <v>0.27800000000000002</v>
      </c>
      <c r="AT593" s="221">
        <f>'3. Mecanical drive'!AP$61</f>
        <v>0.27900000000000003</v>
      </c>
      <c r="AU593" s="221">
        <f>'3. Mecanical drive'!AQ$61</f>
        <v>0.28000000000000003</v>
      </c>
      <c r="AV593" s="221">
        <f>'3. Mecanical drive'!AR$61</f>
        <v>0.28100000000000003</v>
      </c>
      <c r="AW593" s="221">
        <f>'3. Mecanical drive'!AS$61</f>
        <v>0.28199999999999997</v>
      </c>
      <c r="AX593" s="221">
        <f>'3. Mecanical drive'!AT$61</f>
        <v>0.28299999999999997</v>
      </c>
      <c r="AY593" s="221">
        <f>'3. Mecanical drive'!AU$61</f>
        <v>0.28399999999999997</v>
      </c>
      <c r="AZ593" s="221">
        <f>'3. Mecanical drive'!AV$61</f>
        <v>0.28499999999999998</v>
      </c>
      <c r="BA593" s="221">
        <f>'3. Mecanical drive'!AW$61</f>
        <v>0.28599999999999998</v>
      </c>
      <c r="BB593" s="221">
        <f>'3. Mecanical drive'!AX$61</f>
        <v>0.28699999999999998</v>
      </c>
      <c r="BC593" s="221">
        <f>'3. Mecanical drive'!AY$61</f>
        <v>0.28799999999999998</v>
      </c>
      <c r="BD593" s="221">
        <f>'3. Mecanical drive'!AZ$61</f>
        <v>0.28899999999999998</v>
      </c>
      <c r="BE593" s="221">
        <f>'3. Mecanical drive'!BA$61</f>
        <v>0.28999999999999998</v>
      </c>
      <c r="BF593" s="221">
        <f>'3. Mecanical drive'!BB$61</f>
        <v>0.29099999999999998</v>
      </c>
      <c r="BG593" s="221">
        <f>'3. Mecanical drive'!BC$61</f>
        <v>0.29199999999999998</v>
      </c>
      <c r="BH593" s="221">
        <f>'3. Mecanical drive'!BD$61</f>
        <v>0.29299999999999998</v>
      </c>
    </row>
    <row r="594" spans="1:60" s="8" customFormat="1" ht="15">
      <c r="A594" s="36" t="s">
        <v>7</v>
      </c>
      <c r="B594" s="36" t="s">
        <v>84</v>
      </c>
      <c r="C594" s="36" t="s">
        <v>19</v>
      </c>
      <c r="D594" s="7" t="s">
        <v>99</v>
      </c>
      <c r="E594" s="7" t="s">
        <v>99</v>
      </c>
      <c r="F594" s="7" t="s">
        <v>14</v>
      </c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219"/>
      <c r="T594" s="221">
        <f>'3. Mecanical drive'!P$67</f>
        <v>1</v>
      </c>
      <c r="U594" s="221">
        <f>'3. Mecanical drive'!Q$67</f>
        <v>1</v>
      </c>
      <c r="V594" s="221">
        <f>'3. Mecanical drive'!R$67</f>
        <v>1</v>
      </c>
      <c r="W594" s="221">
        <f>'3. Mecanical drive'!S$67</f>
        <v>1</v>
      </c>
      <c r="X594" s="221">
        <f>'3. Mecanical drive'!T$67</f>
        <v>1</v>
      </c>
      <c r="Y594" s="221">
        <f>'3. Mecanical drive'!U$67</f>
        <v>1</v>
      </c>
      <c r="Z594" s="221">
        <f>'3. Mecanical drive'!V$67</f>
        <v>1</v>
      </c>
      <c r="AA594" s="221">
        <f>'3. Mecanical drive'!W$67</f>
        <v>1</v>
      </c>
      <c r="AB594" s="221">
        <f>'3. Mecanical drive'!X$67</f>
        <v>1</v>
      </c>
      <c r="AC594" s="221">
        <f>'3. Mecanical drive'!Y$67</f>
        <v>1</v>
      </c>
      <c r="AD594" s="221">
        <f>'3. Mecanical drive'!Z$67</f>
        <v>1</v>
      </c>
      <c r="AE594" s="221">
        <f>'3. Mecanical drive'!AA$67</f>
        <v>1</v>
      </c>
      <c r="AF594" s="221">
        <f>'3. Mecanical drive'!AB$67</f>
        <v>1</v>
      </c>
      <c r="AG594" s="221">
        <f>'3. Mecanical drive'!AC$67</f>
        <v>1</v>
      </c>
      <c r="AH594" s="221">
        <f>'3. Mecanical drive'!AD$67</f>
        <v>1</v>
      </c>
      <c r="AI594" s="221">
        <f>'3. Mecanical drive'!AE$67</f>
        <v>1</v>
      </c>
      <c r="AJ594" s="221">
        <f>'3. Mecanical drive'!AF$67</f>
        <v>1</v>
      </c>
      <c r="AK594" s="221">
        <f>'3. Mecanical drive'!AG$67</f>
        <v>1</v>
      </c>
      <c r="AL594" s="221">
        <f>'3. Mecanical drive'!AH$67</f>
        <v>1</v>
      </c>
      <c r="AM594" s="221">
        <f>'3. Mecanical drive'!AI$67</f>
        <v>1</v>
      </c>
      <c r="AN594" s="221">
        <f>'3. Mecanical drive'!AJ$67</f>
        <v>1</v>
      </c>
      <c r="AO594" s="221">
        <f>'3. Mecanical drive'!AK$67</f>
        <v>1</v>
      </c>
      <c r="AP594" s="221">
        <f>'3. Mecanical drive'!AL$67</f>
        <v>1</v>
      </c>
      <c r="AQ594" s="221">
        <f>'3. Mecanical drive'!AM$67</f>
        <v>1</v>
      </c>
      <c r="AR594" s="221">
        <f>'3. Mecanical drive'!AN$67</f>
        <v>1</v>
      </c>
      <c r="AS594" s="221">
        <f>'3. Mecanical drive'!AO$67</f>
        <v>1</v>
      </c>
      <c r="AT594" s="221">
        <f>'3. Mecanical drive'!AP$67</f>
        <v>1</v>
      </c>
      <c r="AU594" s="221">
        <f>'3. Mecanical drive'!AQ$67</f>
        <v>1</v>
      </c>
      <c r="AV594" s="221">
        <f>'3. Mecanical drive'!AR$67</f>
        <v>1</v>
      </c>
      <c r="AW594" s="221">
        <f>'3. Mecanical drive'!AS$67</f>
        <v>1</v>
      </c>
      <c r="AX594" s="221">
        <f>'3. Mecanical drive'!AT$67</f>
        <v>1</v>
      </c>
      <c r="AY594" s="221">
        <f>'3. Mecanical drive'!AU$67</f>
        <v>1</v>
      </c>
      <c r="AZ594" s="221">
        <f>'3. Mecanical drive'!AV$67</f>
        <v>1</v>
      </c>
      <c r="BA594" s="221">
        <f>'3. Mecanical drive'!AW$67</f>
        <v>1</v>
      </c>
      <c r="BB594" s="221">
        <f>'3. Mecanical drive'!AX$67</f>
        <v>1</v>
      </c>
      <c r="BC594" s="221">
        <f>'3. Mecanical drive'!AY$67</f>
        <v>1</v>
      </c>
      <c r="BD594" s="221">
        <f>'3. Mecanical drive'!AZ$67</f>
        <v>1</v>
      </c>
      <c r="BE594" s="221">
        <f>'3. Mecanical drive'!BA$67</f>
        <v>1</v>
      </c>
      <c r="BF594" s="221">
        <f>'3. Mecanical drive'!BB$67</f>
        <v>1</v>
      </c>
      <c r="BG594" s="221">
        <f>'3. Mecanical drive'!BC$67</f>
        <v>1</v>
      </c>
      <c r="BH594" s="221">
        <f>'3. Mecanical drive'!BD$67</f>
        <v>1</v>
      </c>
    </row>
    <row r="595" spans="1:60" s="5" customFormat="1" ht="15">
      <c r="A595" s="4" t="s">
        <v>7</v>
      </c>
      <c r="B595" s="4" t="s">
        <v>84</v>
      </c>
      <c r="C595" s="4" t="s">
        <v>20</v>
      </c>
      <c r="D595" s="4"/>
      <c r="E595" s="4"/>
      <c r="F595" s="4" t="s">
        <v>11</v>
      </c>
      <c r="G595" s="4">
        <v>584</v>
      </c>
      <c r="H595" s="4">
        <v>605</v>
      </c>
      <c r="I595" s="4">
        <v>535</v>
      </c>
      <c r="J595" s="4">
        <v>433</v>
      </c>
      <c r="K595" s="4">
        <v>366</v>
      </c>
      <c r="L595" s="4">
        <v>386</v>
      </c>
      <c r="M595" s="4">
        <v>351</v>
      </c>
      <c r="N595" s="4">
        <v>322</v>
      </c>
      <c r="O595" s="4">
        <v>234</v>
      </c>
      <c r="P595" s="4">
        <v>234</v>
      </c>
      <c r="Q595" s="4">
        <v>294</v>
      </c>
      <c r="R595" s="4">
        <v>404</v>
      </c>
      <c r="S595" s="4">
        <v>398</v>
      </c>
      <c r="T595" s="4">
        <v>351</v>
      </c>
      <c r="U595" s="4">
        <v>364</v>
      </c>
      <c r="V595" s="4">
        <v>402</v>
      </c>
      <c r="W595" s="4">
        <v>257</v>
      </c>
      <c r="X595" s="4">
        <v>247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</row>
    <row r="596" spans="1:60" s="5" customFormat="1" ht="15">
      <c r="A596" s="4" t="s">
        <v>7</v>
      </c>
      <c r="B596" s="4" t="s">
        <v>84</v>
      </c>
      <c r="C596" s="4" t="s">
        <v>20</v>
      </c>
      <c r="D596" s="4"/>
      <c r="E596" s="4"/>
      <c r="F596" s="4" t="s">
        <v>52</v>
      </c>
      <c r="G596" s="4">
        <v>4.56321300203157E-2</v>
      </c>
      <c r="H596" s="4">
        <v>4.4003200232744198E-2</v>
      </c>
      <c r="I596" s="4">
        <v>3.6340171172395103E-2</v>
      </c>
      <c r="J596" s="4">
        <v>2.69362363919129E-2</v>
      </c>
      <c r="K596" s="4">
        <v>2.1307562438143999E-2</v>
      </c>
      <c r="L596" s="4">
        <v>2.15065745486962E-2</v>
      </c>
      <c r="M596" s="4">
        <v>1.7458343695598101E-2</v>
      </c>
      <c r="N596" s="4">
        <v>1.48052784036048E-2</v>
      </c>
      <c r="O596" s="4">
        <v>9.7842448569995001E-3</v>
      </c>
      <c r="P596" s="4">
        <v>8.6804911525763303E-3</v>
      </c>
      <c r="Q596" s="4">
        <v>9.8505662400321693E-3</v>
      </c>
      <c r="R596" s="4">
        <v>1.23208295211955E-2</v>
      </c>
      <c r="S596" s="4">
        <v>1.17293410350112E-2</v>
      </c>
      <c r="T596" s="4">
        <v>9.1069482642312308E-3</v>
      </c>
      <c r="U596" s="4">
        <v>9.0893200489424904E-3</v>
      </c>
      <c r="V596" s="4">
        <v>1.00034838003285E-2</v>
      </c>
      <c r="W596" s="4">
        <v>5.9265750392030296E-3</v>
      </c>
      <c r="X596" s="4">
        <v>5.5206633736393897E-3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</row>
    <row r="597" spans="1:60" s="8" customFormat="1" ht="15">
      <c r="A597" s="36" t="s">
        <v>7</v>
      </c>
      <c r="B597" s="36" t="s">
        <v>84</v>
      </c>
      <c r="C597" s="36" t="s">
        <v>20</v>
      </c>
      <c r="D597" s="18" t="s">
        <v>403</v>
      </c>
      <c r="E597" s="18" t="s">
        <v>403</v>
      </c>
      <c r="F597" s="7" t="s">
        <v>12</v>
      </c>
      <c r="G597" s="221">
        <v>1</v>
      </c>
      <c r="H597" s="221">
        <v>1</v>
      </c>
      <c r="I597" s="221">
        <v>1</v>
      </c>
      <c r="J597" s="221">
        <v>1</v>
      </c>
      <c r="K597" s="221">
        <v>1</v>
      </c>
      <c r="L597" s="221">
        <v>1</v>
      </c>
      <c r="M597" s="221">
        <v>1</v>
      </c>
      <c r="N597" s="221">
        <v>1</v>
      </c>
      <c r="O597" s="221">
        <v>1</v>
      </c>
      <c r="P597" s="221">
        <v>1</v>
      </c>
      <c r="Q597" s="221">
        <v>1</v>
      </c>
      <c r="R597" s="221">
        <v>1</v>
      </c>
      <c r="S597" s="221">
        <v>1</v>
      </c>
      <c r="T597" s="221">
        <v>1</v>
      </c>
      <c r="U597" s="221">
        <v>1</v>
      </c>
      <c r="V597" s="221">
        <v>1</v>
      </c>
      <c r="W597" s="221">
        <v>1</v>
      </c>
      <c r="X597" s="221">
        <v>1</v>
      </c>
      <c r="Y597" s="219"/>
      <c r="Z597" s="219"/>
      <c r="AA597" s="219"/>
      <c r="AB597" s="219"/>
      <c r="AC597" s="219"/>
      <c r="AD597" s="219"/>
      <c r="AE597" s="219"/>
      <c r="AF597" s="219"/>
      <c r="AG597" s="219"/>
      <c r="AH597" s="219"/>
      <c r="AI597" s="219"/>
      <c r="AJ597" s="219"/>
      <c r="AK597" s="219"/>
      <c r="AL597" s="219"/>
      <c r="AM597" s="219"/>
      <c r="AN597" s="219"/>
      <c r="AO597" s="219"/>
      <c r="AP597" s="219"/>
      <c r="AQ597" s="219"/>
      <c r="AR597" s="219"/>
      <c r="AS597" s="219"/>
      <c r="AT597" s="219"/>
      <c r="AU597" s="219"/>
      <c r="AV597" s="219"/>
      <c r="AW597" s="219"/>
      <c r="AX597" s="219"/>
      <c r="AY597" s="219"/>
      <c r="AZ597" s="219"/>
      <c r="BA597" s="219"/>
      <c r="BB597" s="219"/>
      <c r="BC597" s="219"/>
      <c r="BD597" s="219"/>
      <c r="BE597" s="219"/>
      <c r="BF597" s="219"/>
      <c r="BG597" s="219"/>
      <c r="BH597" s="219"/>
    </row>
    <row r="598" spans="1:60" s="8" customFormat="1" ht="15">
      <c r="A598" s="36" t="s">
        <v>7</v>
      </c>
      <c r="B598" s="36" t="s">
        <v>84</v>
      </c>
      <c r="C598" s="36" t="s">
        <v>20</v>
      </c>
      <c r="D598" s="18" t="s">
        <v>403</v>
      </c>
      <c r="E598" s="18" t="s">
        <v>403</v>
      </c>
      <c r="F598" s="7" t="s">
        <v>13</v>
      </c>
      <c r="G598" s="221">
        <f>'2.b-MTH2-HTH'!C$84</f>
        <v>0.27096033581386358</v>
      </c>
      <c r="H598" s="221">
        <f>'2.b-MTH2-HTH'!D$84</f>
        <v>0.27803846841506513</v>
      </c>
      <c r="I598" s="221">
        <f>'2.b-MTH2-HTH'!E$84</f>
        <v>0.28512306108197533</v>
      </c>
      <c r="J598" s="221">
        <f>'2.b-MTH2-HTH'!F$84</f>
        <v>0.29221073523947788</v>
      </c>
      <c r="K598" s="221">
        <f>'2.b-MTH2-HTH'!G$84</f>
        <v>0.29929810301441867</v>
      </c>
      <c r="L598" s="221">
        <f>'2.b-MTH2-HTH'!H$84</f>
        <v>0.30638177745854617</v>
      </c>
      <c r="M598" s="221">
        <f>'2.b-MTH2-HTH'!I$84</f>
        <v>0.31345838276552329</v>
      </c>
      <c r="N598" s="221">
        <f>'2.b-MTH2-HTH'!J$84</f>
        <v>0.32052456441659938</v>
      </c>
      <c r="O598" s="221">
        <f>'2.b-MTH2-HTH'!K$84</f>
        <v>0.32757699919028938</v>
      </c>
      <c r="P598" s="221">
        <f>'2.b-MTH2-HTH'!L$84</f>
        <v>0.33461240497291833</v>
      </c>
      <c r="Q598" s="221">
        <f>'2.b-MTH2-HTH'!M$84</f>
        <v>0.33900064234710969</v>
      </c>
      <c r="R598" s="221">
        <f>'2.b-MTH2-HTH'!N$84</f>
        <v>0.348033858794222</v>
      </c>
      <c r="S598" s="221">
        <f>'2.b-MTH2-HTH'!O$84</f>
        <v>0.35255421330360076</v>
      </c>
      <c r="T598" s="221">
        <f>'2.b-MTH2-HTH'!P$84</f>
        <v>0.36316841586045356</v>
      </c>
      <c r="U598" s="221">
        <f>'2.b-MTH2-HTH'!Q$84</f>
        <v>0.37231292224020818</v>
      </c>
      <c r="V598" s="221">
        <f>'2.b-MTH2-HTH'!R$84</f>
        <v>0.38060310289556548</v>
      </c>
      <c r="W598" s="221">
        <f>'2.b-MTH2-HTH'!S$84</f>
        <v>0.3859322922417493</v>
      </c>
      <c r="X598" s="221">
        <f>'2.b-MTH2-HTH'!T$84</f>
        <v>0.39113304875381116</v>
      </c>
      <c r="Y598" s="219"/>
      <c r="Z598" s="219"/>
      <c r="AA598" s="219"/>
      <c r="AB598" s="219"/>
      <c r="AC598" s="219"/>
      <c r="AD598" s="219"/>
      <c r="AE598" s="219"/>
      <c r="AF598" s="219"/>
      <c r="AG598" s="219"/>
      <c r="AH598" s="219"/>
      <c r="AI598" s="219"/>
      <c r="AJ598" s="219"/>
      <c r="AK598" s="219"/>
      <c r="AL598" s="219"/>
      <c r="AM598" s="219"/>
      <c r="AN598" s="219"/>
      <c r="AO598" s="219"/>
      <c r="AP598" s="219"/>
      <c r="AQ598" s="219"/>
      <c r="AR598" s="219"/>
      <c r="AS598" s="219"/>
      <c r="AT598" s="219"/>
      <c r="AU598" s="219"/>
      <c r="AV598" s="219"/>
      <c r="AW598" s="219"/>
      <c r="AX598" s="219"/>
      <c r="AY598" s="219"/>
      <c r="AZ598" s="219"/>
      <c r="BA598" s="219"/>
      <c r="BB598" s="219"/>
      <c r="BC598" s="219"/>
      <c r="BD598" s="219"/>
      <c r="BE598" s="219"/>
      <c r="BF598" s="219"/>
      <c r="BG598" s="219"/>
      <c r="BH598" s="219"/>
    </row>
    <row r="599" spans="1:60" s="8" customFormat="1" ht="15">
      <c r="A599" s="36" t="s">
        <v>7</v>
      </c>
      <c r="B599" s="36" t="s">
        <v>84</v>
      </c>
      <c r="C599" s="36" t="s">
        <v>20</v>
      </c>
      <c r="D599" s="18" t="s">
        <v>403</v>
      </c>
      <c r="E599" s="18" t="s">
        <v>403</v>
      </c>
      <c r="F599" s="7" t="s">
        <v>14</v>
      </c>
      <c r="G599" s="221">
        <f>'2.b-MTH2-HTH'!C$85</f>
        <v>0.80445234243218156</v>
      </c>
      <c r="H599" s="221">
        <f>'2.b-MTH2-HTH'!D$85</f>
        <v>0.80445234243218156</v>
      </c>
      <c r="I599" s="221">
        <f>'2.b-MTH2-HTH'!E$85</f>
        <v>0.80445234243218156</v>
      </c>
      <c r="J599" s="221">
        <f>'2.b-MTH2-HTH'!F$85</f>
        <v>0.80445234243218156</v>
      </c>
      <c r="K599" s="221">
        <f>'2.b-MTH2-HTH'!G$85</f>
        <v>0.80445234243218156</v>
      </c>
      <c r="L599" s="221">
        <f>'2.b-MTH2-HTH'!H$85</f>
        <v>0.80445234243218156</v>
      </c>
      <c r="M599" s="221">
        <f>'2.b-MTH2-HTH'!I$85</f>
        <v>0.80445234243218156</v>
      </c>
      <c r="N599" s="221">
        <f>'2.b-MTH2-HTH'!J$85</f>
        <v>0.80445234243218156</v>
      </c>
      <c r="O599" s="221">
        <f>'2.b-MTH2-HTH'!K$85</f>
        <v>0.80445234243218156</v>
      </c>
      <c r="P599" s="221">
        <f>'2.b-MTH2-HTH'!L$85</f>
        <v>0.80445234243218156</v>
      </c>
      <c r="Q599" s="221">
        <f>'2.b-MTH2-HTH'!M$85</f>
        <v>0.80445234243218156</v>
      </c>
      <c r="R599" s="221">
        <f>'2.b-MTH2-HTH'!N$85</f>
        <v>0.80445234243218156</v>
      </c>
      <c r="S599" s="221">
        <f>'2.b-MTH2-HTH'!O$85</f>
        <v>0.80445234243218156</v>
      </c>
      <c r="T599" s="221">
        <f>'2.b-MTH2-HTH'!P$85</f>
        <v>0.80445234243218167</v>
      </c>
      <c r="U599" s="221">
        <f>'2.b-MTH2-HTH'!Q$85</f>
        <v>0.80445234243218156</v>
      </c>
      <c r="V599" s="221">
        <f>'2.b-MTH2-HTH'!R$85</f>
        <v>0.80445234243218156</v>
      </c>
      <c r="W599" s="221">
        <f>'2.b-MTH2-HTH'!S$85</f>
        <v>0.80445234243218156</v>
      </c>
      <c r="X599" s="221">
        <f>'2.b-MTH2-HTH'!T$85</f>
        <v>0.80445234243218167</v>
      </c>
      <c r="Y599" s="219"/>
      <c r="Z599" s="219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19"/>
      <c r="AL599" s="219"/>
      <c r="AM599" s="219"/>
      <c r="AN599" s="219"/>
      <c r="AO599" s="219"/>
      <c r="AP599" s="219"/>
      <c r="AQ599" s="219"/>
      <c r="AR599" s="219"/>
      <c r="AS599" s="219"/>
      <c r="AT599" s="219"/>
      <c r="AU599" s="219"/>
      <c r="AV599" s="219"/>
      <c r="AW599" s="219"/>
      <c r="AX599" s="219"/>
      <c r="AY599" s="219"/>
      <c r="AZ599" s="219"/>
      <c r="BA599" s="219"/>
      <c r="BB599" s="219"/>
      <c r="BC599" s="219"/>
      <c r="BD599" s="219"/>
      <c r="BE599" s="219"/>
      <c r="BF599" s="219"/>
      <c r="BG599" s="219"/>
      <c r="BH599" s="219"/>
    </row>
    <row r="600" spans="1:60" s="5" customFormat="1" ht="15">
      <c r="A600" s="4" t="s">
        <v>7</v>
      </c>
      <c r="B600" s="4" t="s">
        <v>84</v>
      </c>
      <c r="C600" s="4" t="s">
        <v>40</v>
      </c>
      <c r="D600" s="4"/>
      <c r="E600" s="4"/>
      <c r="F600" s="4" t="s">
        <v>11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>
        <v>56</v>
      </c>
      <c r="Z600" s="4">
        <v>58</v>
      </c>
      <c r="AA600" s="4">
        <v>60</v>
      </c>
      <c r="AB600" s="4">
        <v>56</v>
      </c>
      <c r="AC600" s="4">
        <v>63</v>
      </c>
      <c r="AD600" s="4">
        <v>53</v>
      </c>
      <c r="AE600" s="4">
        <v>49</v>
      </c>
      <c r="AF600" s="4">
        <v>40</v>
      </c>
      <c r="AG600" s="4">
        <v>27</v>
      </c>
      <c r="AH600" s="4">
        <v>21</v>
      </c>
      <c r="AI600" s="4">
        <v>27</v>
      </c>
      <c r="AJ600" s="4">
        <v>21</v>
      </c>
      <c r="AK600" s="4">
        <v>22</v>
      </c>
      <c r="AL600" s="4">
        <v>33</v>
      </c>
      <c r="AM600" s="4">
        <v>27</v>
      </c>
      <c r="AN600" s="4">
        <v>24</v>
      </c>
      <c r="AO600" s="4">
        <v>26</v>
      </c>
      <c r="AP600" s="4">
        <v>24</v>
      </c>
      <c r="AQ600" s="4">
        <v>27</v>
      </c>
      <c r="AR600" s="4">
        <v>33</v>
      </c>
      <c r="AS600" s="4">
        <v>35</v>
      </c>
      <c r="AT600" s="4">
        <v>38</v>
      </c>
      <c r="AU600" s="4">
        <v>46</v>
      </c>
      <c r="AV600" s="4">
        <v>44</v>
      </c>
      <c r="AW600" s="4">
        <v>44</v>
      </c>
      <c r="AX600" s="4">
        <v>43</v>
      </c>
      <c r="AY600" s="4">
        <v>44</v>
      </c>
      <c r="AZ600" s="4">
        <v>43</v>
      </c>
      <c r="BA600" s="4">
        <v>40</v>
      </c>
      <c r="BB600" s="4">
        <v>40</v>
      </c>
      <c r="BC600" s="4">
        <v>38</v>
      </c>
      <c r="BD600" s="4">
        <v>36</v>
      </c>
      <c r="BE600" s="4">
        <v>35</v>
      </c>
      <c r="BF600" s="4">
        <v>33</v>
      </c>
      <c r="BG600" s="4">
        <v>32</v>
      </c>
      <c r="BH600" s="4">
        <v>24</v>
      </c>
    </row>
    <row r="601" spans="1:60" s="5" customFormat="1" ht="15">
      <c r="A601" s="4" t="s">
        <v>7</v>
      </c>
      <c r="B601" s="4" t="s">
        <v>84</v>
      </c>
      <c r="C601" s="4" t="s">
        <v>40</v>
      </c>
      <c r="D601" s="4"/>
      <c r="E601" s="4"/>
      <c r="F601" s="4" t="s">
        <v>52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>
        <v>1.2094509956373401E-3</v>
      </c>
      <c r="Z601" s="4">
        <v>1.17792806515161E-3</v>
      </c>
      <c r="AA601" s="4">
        <v>1.2470123662059599E-3</v>
      </c>
      <c r="AB601" s="4">
        <v>1.2085896190784499E-3</v>
      </c>
      <c r="AC601" s="4">
        <v>1.3911891354753199E-3</v>
      </c>
      <c r="AD601" s="4">
        <v>1.14010368490116E-3</v>
      </c>
      <c r="AE601" s="4">
        <v>1.0464718947548299E-3</v>
      </c>
      <c r="AF601" s="4">
        <v>8.4301039010305798E-4</v>
      </c>
      <c r="AG601" s="4">
        <v>5.6778752129203205E-4</v>
      </c>
      <c r="AH601" s="4">
        <v>4.2756795276392099E-4</v>
      </c>
      <c r="AI601" s="4">
        <v>4.9646042107198696E-4</v>
      </c>
      <c r="AJ601" s="4">
        <v>3.5960751408462802E-4</v>
      </c>
      <c r="AK601" s="4">
        <v>3.6296442948591001E-4</v>
      </c>
      <c r="AL601" s="4">
        <v>5.2262325198359301E-4</v>
      </c>
      <c r="AM601" s="4">
        <v>4.2285284720917102E-4</v>
      </c>
      <c r="AN601" s="4">
        <v>3.8499791459462902E-4</v>
      </c>
      <c r="AO601" s="4">
        <v>3.95659915085295E-4</v>
      </c>
      <c r="AP601" s="4">
        <v>3.4849276877504801E-4</v>
      </c>
      <c r="AQ601" s="4">
        <v>3.8963850205642501E-4</v>
      </c>
      <c r="AR601" s="4">
        <v>4.5067191084890198E-4</v>
      </c>
      <c r="AS601" s="4">
        <v>4.4934588078211898E-4</v>
      </c>
      <c r="AT601" s="4">
        <v>4.7451362353587601E-4</v>
      </c>
      <c r="AU601" s="4">
        <v>5.3806204089271495E-4</v>
      </c>
      <c r="AV601" s="4">
        <v>4.9110431502109495E-4</v>
      </c>
      <c r="AW601" s="4">
        <v>4.8393660430483601E-4</v>
      </c>
      <c r="AX601" s="4">
        <v>4.4782803403493101E-4</v>
      </c>
      <c r="AY601" s="4">
        <v>4.4273165430707502E-4</v>
      </c>
      <c r="AZ601" s="4">
        <v>4.2133730500901499E-4</v>
      </c>
      <c r="BA601" s="4">
        <v>4.0261701056869698E-4</v>
      </c>
      <c r="BB601" s="4">
        <v>3.9315130427945201E-4</v>
      </c>
      <c r="BC601" s="4">
        <v>3.8778280081230301E-4</v>
      </c>
      <c r="BD601" s="4">
        <v>3.9588717215593598E-4</v>
      </c>
      <c r="BE601" s="4">
        <v>3.79453153797784E-4</v>
      </c>
      <c r="BF601" s="4">
        <v>3.7147102526003002E-4</v>
      </c>
      <c r="BG601" s="4">
        <v>3.77982518308528E-4</v>
      </c>
      <c r="BH601" s="4">
        <v>2.9464844757099199E-4</v>
      </c>
    </row>
    <row r="602" spans="1:60" s="8" customFormat="1" ht="15">
      <c r="A602" s="36" t="s">
        <v>7</v>
      </c>
      <c r="B602" s="36" t="s">
        <v>84</v>
      </c>
      <c r="C602" s="36" t="s">
        <v>40</v>
      </c>
      <c r="D602" s="18" t="s">
        <v>403</v>
      </c>
      <c r="E602" s="18" t="s">
        <v>403</v>
      </c>
      <c r="F602" s="7" t="s">
        <v>12</v>
      </c>
      <c r="G602" s="219"/>
      <c r="H602" s="219"/>
      <c r="I602" s="219"/>
      <c r="J602" s="219"/>
      <c r="K602" s="219"/>
      <c r="L602" s="219"/>
      <c r="M602" s="219"/>
      <c r="N602" s="219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21">
        <v>1</v>
      </c>
      <c r="Z602" s="221">
        <v>1</v>
      </c>
      <c r="AA602" s="221">
        <v>1</v>
      </c>
      <c r="AB602" s="221">
        <v>1</v>
      </c>
      <c r="AC602" s="221">
        <v>1</v>
      </c>
      <c r="AD602" s="221">
        <v>1</v>
      </c>
      <c r="AE602" s="221">
        <v>1</v>
      </c>
      <c r="AF602" s="221">
        <v>1</v>
      </c>
      <c r="AG602" s="221">
        <v>1</v>
      </c>
      <c r="AH602" s="221">
        <v>1</v>
      </c>
      <c r="AI602" s="221">
        <v>1</v>
      </c>
      <c r="AJ602" s="221">
        <v>1</v>
      </c>
      <c r="AK602" s="221">
        <v>1</v>
      </c>
      <c r="AL602" s="221">
        <v>1</v>
      </c>
      <c r="AM602" s="221">
        <v>1</v>
      </c>
      <c r="AN602" s="221">
        <v>1</v>
      </c>
      <c r="AO602" s="221">
        <v>1</v>
      </c>
      <c r="AP602" s="221">
        <v>1</v>
      </c>
      <c r="AQ602" s="221">
        <v>1</v>
      </c>
      <c r="AR602" s="221">
        <v>1</v>
      </c>
      <c r="AS602" s="221">
        <v>1</v>
      </c>
      <c r="AT602" s="221">
        <v>1</v>
      </c>
      <c r="AU602" s="221">
        <v>1</v>
      </c>
      <c r="AV602" s="221">
        <v>1</v>
      </c>
      <c r="AW602" s="221">
        <v>1</v>
      </c>
      <c r="AX602" s="221">
        <v>1</v>
      </c>
      <c r="AY602" s="221">
        <v>1</v>
      </c>
      <c r="AZ602" s="221">
        <v>1</v>
      </c>
      <c r="BA602" s="221">
        <v>1</v>
      </c>
      <c r="BB602" s="221">
        <v>1</v>
      </c>
      <c r="BC602" s="221">
        <v>1</v>
      </c>
      <c r="BD602" s="221">
        <v>1</v>
      </c>
      <c r="BE602" s="221">
        <v>1</v>
      </c>
      <c r="BF602" s="221">
        <v>1</v>
      </c>
      <c r="BG602" s="221">
        <v>1</v>
      </c>
      <c r="BH602" s="221">
        <v>1</v>
      </c>
    </row>
    <row r="603" spans="1:60" s="8" customFormat="1" ht="15">
      <c r="A603" s="36" t="s">
        <v>7</v>
      </c>
      <c r="B603" s="36" t="s">
        <v>84</v>
      </c>
      <c r="C603" s="36" t="s">
        <v>40</v>
      </c>
      <c r="D603" s="18" t="s">
        <v>403</v>
      </c>
      <c r="E603" s="18" t="s">
        <v>403</v>
      </c>
      <c r="F603" s="7" t="s">
        <v>13</v>
      </c>
      <c r="G603" s="219"/>
      <c r="H603" s="219"/>
      <c r="I603" s="219"/>
      <c r="J603" s="219"/>
      <c r="K603" s="219"/>
      <c r="L603" s="219"/>
      <c r="M603" s="219"/>
      <c r="N603" s="219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21">
        <f>'2.b-MTH2-HTH'!U$84</f>
        <v>0.39631175960093368</v>
      </c>
      <c r="Z603" s="221">
        <f>'2.b-MTH2-HTH'!V$84</f>
        <v>0.40146668545805714</v>
      </c>
      <c r="AA603" s="221">
        <f>'2.b-MTH2-HTH'!W$84</f>
        <v>0.40659623704207171</v>
      </c>
      <c r="AB603" s="221">
        <f>'2.b-MTH2-HTH'!X$84</f>
        <v>0.41162879886934722</v>
      </c>
      <c r="AC603" s="221">
        <f>'2.b-MTH2-HTH'!Y$84</f>
        <v>0.42718388736326346</v>
      </c>
      <c r="AD603" s="221">
        <f>'2.b-MTH2-HTH'!Z$84</f>
        <v>0.43090333569013051</v>
      </c>
      <c r="AE603" s="221">
        <f>'2.b-MTH2-HTH'!AA$84</f>
        <v>0.43731957379166619</v>
      </c>
      <c r="AF603" s="221">
        <f>'2.b-MTH2-HTH'!AB$84</f>
        <v>0.43403056707977594</v>
      </c>
      <c r="AG603" s="221">
        <f>'2.b-MTH2-HTH'!AC$84</f>
        <v>0.43611792365164642</v>
      </c>
      <c r="AH603" s="221">
        <f>'2.b-MTH2-HTH'!AD$84</f>
        <v>0.44774002617765807</v>
      </c>
      <c r="AI603" s="221">
        <f>'2.b-MTH2-HTH'!AE$84</f>
        <v>0.45928152601857686</v>
      </c>
      <c r="AJ603" s="221">
        <f>'2.b-MTH2-HTH'!AF$84</f>
        <v>0.45871837984852454</v>
      </c>
      <c r="AK603" s="221">
        <f>'2.b-MTH2-HTH'!AG$84</f>
        <v>0.47253270654066276</v>
      </c>
      <c r="AL603" s="221">
        <f>'2.b-MTH2-HTH'!AH$84</f>
        <v>0.4833633944813277</v>
      </c>
      <c r="AM603" s="221">
        <f>'2.b-MTH2-HTH'!AI$84</f>
        <v>0.4938596728161313</v>
      </c>
      <c r="AN603" s="221">
        <f>'2.b-MTH2-HTH'!AJ$84</f>
        <v>0.50009127836262857</v>
      </c>
      <c r="AO603" s="221">
        <f>'2.b-MTH2-HTH'!AK$84</f>
        <v>0.50828722629320966</v>
      </c>
      <c r="AP603" s="221">
        <f>'2.b-MTH2-HTH'!AL$84</f>
        <v>0.50952544559500845</v>
      </c>
      <c r="AQ603" s="221">
        <f>'2.b-MTH2-HTH'!AM$84</f>
        <v>0.52265149277349654</v>
      </c>
      <c r="AR603" s="221">
        <f>'2.b-MTH2-HTH'!AN$84</f>
        <v>0.52495202377414851</v>
      </c>
      <c r="AS603" s="221">
        <f>'2.b-MTH2-HTH'!AO$84</f>
        <v>0.53687106996244194</v>
      </c>
      <c r="AT603" s="221">
        <f>'2.b-MTH2-HTH'!AP$84</f>
        <v>0.53220331018778944</v>
      </c>
      <c r="AU603" s="221">
        <f>'2.b-MTH2-HTH'!AQ$84</f>
        <v>0.54099447518753085</v>
      </c>
      <c r="AV603" s="221">
        <f>'2.b-MTH2-HTH'!AR$84</f>
        <v>0.54069399515463346</v>
      </c>
      <c r="AW603" s="221">
        <f>'2.b-MTH2-HTH'!AS$84</f>
        <v>0.55120071864467934</v>
      </c>
      <c r="AX603" s="221">
        <f>'2.b-MTH2-HTH'!AT$84</f>
        <v>0.55975183037132925</v>
      </c>
      <c r="AY603" s="221">
        <f>'2.b-MTH2-HTH'!AU$84</f>
        <v>0.56497102100313534</v>
      </c>
      <c r="AZ603" s="221">
        <f>'2.b-MTH2-HTH'!AV$84</f>
        <v>0.56927952895042322</v>
      </c>
      <c r="BA603" s="221">
        <f>'2.b-MTH2-HTH'!AW$84</f>
        <v>0.57450751000950395</v>
      </c>
      <c r="BB603" s="221">
        <f>'2.b-MTH2-HTH'!AX$84</f>
        <v>0.57781775890094389</v>
      </c>
      <c r="BC603" s="221">
        <f>'2.b-MTH2-HTH'!AY$84</f>
        <v>0.57451595766849639</v>
      </c>
      <c r="BD603" s="221">
        <f>'2.b-MTH2-HTH'!AZ$84</f>
        <v>0.5749549285103237</v>
      </c>
      <c r="BE603" s="221">
        <f>'2.b-MTH2-HTH'!BA$84</f>
        <v>0.5807407629223017</v>
      </c>
      <c r="BF603" s="221">
        <f>'2.b-MTH2-HTH'!BB$84</f>
        <v>0.5810223934986205</v>
      </c>
      <c r="BG603" s="221">
        <f>'2.b-MTH2-HTH'!BC$84</f>
        <v>0.59258989819671504</v>
      </c>
      <c r="BH603" s="221">
        <f>'2.b-MTH2-HTH'!BD$84</f>
        <v>0.58065161948797872</v>
      </c>
    </row>
    <row r="604" spans="1:60" s="8" customFormat="1" ht="15">
      <c r="A604" s="36" t="s">
        <v>7</v>
      </c>
      <c r="B604" s="36" t="s">
        <v>84</v>
      </c>
      <c r="C604" s="36" t="s">
        <v>40</v>
      </c>
      <c r="D604" s="18" t="s">
        <v>403</v>
      </c>
      <c r="E604" s="18" t="s">
        <v>403</v>
      </c>
      <c r="F604" s="7" t="s">
        <v>14</v>
      </c>
      <c r="G604" s="219"/>
      <c r="H604" s="219"/>
      <c r="I604" s="219"/>
      <c r="J604" s="219"/>
      <c r="K604" s="219"/>
      <c r="L604" s="219"/>
      <c r="M604" s="219"/>
      <c r="N604" s="219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21">
        <f>'2.b-MTH2-HTH'!U$85</f>
        <v>0.80445234243218167</v>
      </c>
      <c r="Z604" s="221">
        <f>'2.b-MTH2-HTH'!V$85</f>
        <v>0.80445234243218156</v>
      </c>
      <c r="AA604" s="221">
        <f>'2.b-MTH2-HTH'!W$85</f>
        <v>0.80445234243218156</v>
      </c>
      <c r="AB604" s="221">
        <f>'2.b-MTH2-HTH'!X$85</f>
        <v>0.80445234243218156</v>
      </c>
      <c r="AC604" s="221">
        <f>'2.b-MTH2-HTH'!Y$85</f>
        <v>0.80445234243218156</v>
      </c>
      <c r="AD604" s="221">
        <f>'2.b-MTH2-HTH'!Z$85</f>
        <v>0.80445234243218156</v>
      </c>
      <c r="AE604" s="221">
        <f>'2.b-MTH2-HTH'!AA$85</f>
        <v>0.80445234243218156</v>
      </c>
      <c r="AF604" s="221">
        <f>'2.b-MTH2-HTH'!AB$85</f>
        <v>0.80445234243218156</v>
      </c>
      <c r="AG604" s="221">
        <f>'2.b-MTH2-HTH'!AC$85</f>
        <v>0.80445234243218156</v>
      </c>
      <c r="AH604" s="221">
        <f>'2.b-MTH2-HTH'!AD$85</f>
        <v>0.80445234243218156</v>
      </c>
      <c r="AI604" s="221">
        <f>'2.b-MTH2-HTH'!AE$85</f>
        <v>0.80445234243218156</v>
      </c>
      <c r="AJ604" s="221">
        <f>'2.b-MTH2-HTH'!AF$85</f>
        <v>0.80445234243218156</v>
      </c>
      <c r="AK604" s="221">
        <f>'2.b-MTH2-HTH'!AG$85</f>
        <v>0.80445234243218156</v>
      </c>
      <c r="AL604" s="221">
        <f>'2.b-MTH2-HTH'!AH$85</f>
        <v>0.80445234243218156</v>
      </c>
      <c r="AM604" s="221">
        <f>'2.b-MTH2-HTH'!AI$85</f>
        <v>0.80445234243218156</v>
      </c>
      <c r="AN604" s="221">
        <f>'2.b-MTH2-HTH'!AJ$85</f>
        <v>0.80445234243218156</v>
      </c>
      <c r="AO604" s="221">
        <f>'2.b-MTH2-HTH'!AK$85</f>
        <v>0.80445234243218156</v>
      </c>
      <c r="AP604" s="221">
        <f>'2.b-MTH2-HTH'!AL$85</f>
        <v>0.80445234243218156</v>
      </c>
      <c r="AQ604" s="221">
        <f>'2.b-MTH2-HTH'!AM$85</f>
        <v>0.80445234243218156</v>
      </c>
      <c r="AR604" s="221">
        <f>'2.b-MTH2-HTH'!AN$85</f>
        <v>0.80445234243218156</v>
      </c>
      <c r="AS604" s="221">
        <f>'2.b-MTH2-HTH'!AO$85</f>
        <v>0.80445234243218156</v>
      </c>
      <c r="AT604" s="221">
        <f>'2.b-MTH2-HTH'!AP$85</f>
        <v>0.80445234243218156</v>
      </c>
      <c r="AU604" s="221">
        <f>'2.b-MTH2-HTH'!AQ$85</f>
        <v>0.80445234243218156</v>
      </c>
      <c r="AV604" s="221">
        <f>'2.b-MTH2-HTH'!AR$85</f>
        <v>0.80445234243218156</v>
      </c>
      <c r="AW604" s="221">
        <f>'2.b-MTH2-HTH'!AS$85</f>
        <v>0.80445234243218156</v>
      </c>
      <c r="AX604" s="221">
        <f>'2.b-MTH2-HTH'!AT$85</f>
        <v>0.80445234243218156</v>
      </c>
      <c r="AY604" s="221">
        <f>'2.b-MTH2-HTH'!AU$85</f>
        <v>0.80445234243218156</v>
      </c>
      <c r="AZ604" s="221">
        <f>'2.b-MTH2-HTH'!AV$85</f>
        <v>0.80445234243218156</v>
      </c>
      <c r="BA604" s="221">
        <f>'2.b-MTH2-HTH'!AW$85</f>
        <v>0.80445234243218156</v>
      </c>
      <c r="BB604" s="221">
        <f>'2.b-MTH2-HTH'!AX$85</f>
        <v>0.80445234243218156</v>
      </c>
      <c r="BC604" s="221">
        <f>'2.b-MTH2-HTH'!AY$85</f>
        <v>0.80445234243218156</v>
      </c>
      <c r="BD604" s="221">
        <f>'2.b-MTH2-HTH'!AZ$85</f>
        <v>0.80445234243218156</v>
      </c>
      <c r="BE604" s="221">
        <f>'2.b-MTH2-HTH'!BA$85</f>
        <v>0.80445234243218156</v>
      </c>
      <c r="BF604" s="221">
        <f>'2.b-MTH2-HTH'!BB$85</f>
        <v>0.80445234243218156</v>
      </c>
      <c r="BG604" s="221">
        <f>'2.b-MTH2-HTH'!BC$85</f>
        <v>0.80445234243218156</v>
      </c>
      <c r="BH604" s="221">
        <f>'2.b-MTH2-HTH'!BD$85</f>
        <v>0.80445234243218156</v>
      </c>
    </row>
    <row r="605" spans="1:60" s="5" customFormat="1" ht="15">
      <c r="A605" s="4" t="s">
        <v>7</v>
      </c>
      <c r="B605" s="4" t="s">
        <v>84</v>
      </c>
      <c r="C605" s="4" t="s">
        <v>21</v>
      </c>
      <c r="D605" s="4"/>
      <c r="E605" s="4"/>
      <c r="F605" s="4" t="s">
        <v>11</v>
      </c>
      <c r="G605" s="4"/>
      <c r="H605" s="4"/>
      <c r="I605" s="4"/>
      <c r="J605" s="4"/>
      <c r="K605" s="4"/>
      <c r="L605" s="4"/>
      <c r="M605" s="4"/>
      <c r="N605" s="4"/>
      <c r="O605" s="4"/>
      <c r="P605" s="4">
        <v>5</v>
      </c>
      <c r="Q605" s="4">
        <v>22</v>
      </c>
      <c r="R605" s="4">
        <v>38</v>
      </c>
      <c r="S605" s="4">
        <v>69</v>
      </c>
      <c r="T605" s="4">
        <v>93</v>
      </c>
      <c r="U605" s="4">
        <v>95</v>
      </c>
      <c r="V605" s="4">
        <v>93</v>
      </c>
      <c r="W605" s="4">
        <v>91</v>
      </c>
      <c r="X605" s="4">
        <v>106</v>
      </c>
      <c r="Y605" s="4">
        <v>149</v>
      </c>
      <c r="Z605" s="4">
        <v>133</v>
      </c>
      <c r="AA605" s="4">
        <v>138</v>
      </c>
      <c r="AB605" s="4">
        <v>158</v>
      </c>
      <c r="AC605" s="4">
        <v>171</v>
      </c>
      <c r="AD605" s="4">
        <v>192</v>
      </c>
      <c r="AE605" s="4">
        <v>212</v>
      </c>
      <c r="AF605" s="4">
        <v>262</v>
      </c>
      <c r="AG605" s="4">
        <v>318</v>
      </c>
      <c r="AH605" s="4">
        <v>320</v>
      </c>
      <c r="AI605" s="4">
        <v>276</v>
      </c>
      <c r="AJ605" s="4">
        <v>317</v>
      </c>
      <c r="AK605" s="4">
        <v>317</v>
      </c>
      <c r="AL605" s="4">
        <v>311</v>
      </c>
      <c r="AM605" s="4">
        <v>311</v>
      </c>
      <c r="AN605" s="4">
        <v>319</v>
      </c>
      <c r="AO605" s="4">
        <v>333</v>
      </c>
      <c r="AP605" s="4">
        <v>535</v>
      </c>
      <c r="AQ605" s="4">
        <v>495</v>
      </c>
      <c r="AR605" s="4">
        <v>519</v>
      </c>
      <c r="AS605" s="4">
        <v>612</v>
      </c>
      <c r="AT605" s="4">
        <v>675</v>
      </c>
      <c r="AU605" s="4">
        <v>839</v>
      </c>
      <c r="AV605" s="4">
        <v>1195</v>
      </c>
      <c r="AW605" s="4">
        <v>1054</v>
      </c>
      <c r="AX605" s="4">
        <v>1238</v>
      </c>
      <c r="AY605" s="4">
        <v>1540</v>
      </c>
      <c r="AZ605" s="4">
        <v>1118</v>
      </c>
      <c r="BA605" s="4">
        <v>640</v>
      </c>
      <c r="BB605" s="4">
        <v>684</v>
      </c>
      <c r="BC605" s="4">
        <v>656</v>
      </c>
      <c r="BD605" s="4">
        <v>322</v>
      </c>
      <c r="BE605" s="4">
        <v>269</v>
      </c>
      <c r="BF605" s="4">
        <v>444</v>
      </c>
      <c r="BG605" s="4">
        <v>445</v>
      </c>
      <c r="BH605" s="4">
        <v>478</v>
      </c>
    </row>
    <row r="606" spans="1:60" s="5" customFormat="1" ht="15">
      <c r="A606" s="4" t="s">
        <v>7</v>
      </c>
      <c r="B606" s="4" t="s">
        <v>84</v>
      </c>
      <c r="C606" s="4" t="s">
        <v>21</v>
      </c>
      <c r="D606" s="4"/>
      <c r="E606" s="4"/>
      <c r="F606" s="4" t="s">
        <v>52</v>
      </c>
      <c r="G606" s="4"/>
      <c r="H606" s="4"/>
      <c r="I606" s="4"/>
      <c r="J606" s="4"/>
      <c r="K606" s="4"/>
      <c r="L606" s="4"/>
      <c r="M606" s="4"/>
      <c r="N606" s="4"/>
      <c r="O606" s="4"/>
      <c r="P606" s="4">
        <v>1.85480580183255E-4</v>
      </c>
      <c r="Q606" s="4">
        <v>7.3711720163506002E-4</v>
      </c>
      <c r="R606" s="4">
        <v>1.1588899054589799E-3</v>
      </c>
      <c r="S606" s="4">
        <v>2.03347872215018E-3</v>
      </c>
      <c r="T606" s="4">
        <v>2.4129521041980199E-3</v>
      </c>
      <c r="U606" s="4">
        <v>2.3722126501360902E-3</v>
      </c>
      <c r="V606" s="4">
        <v>2.3142387896282301E-3</v>
      </c>
      <c r="W606" s="4">
        <v>2.0985148971497101E-3</v>
      </c>
      <c r="X606" s="4">
        <v>2.36919156925415E-3</v>
      </c>
      <c r="Y606" s="4">
        <v>3.2180035419636299E-3</v>
      </c>
      <c r="Z606" s="4">
        <v>2.7011109080200702E-3</v>
      </c>
      <c r="AA606" s="4">
        <v>2.86812844227372E-3</v>
      </c>
      <c r="AB606" s="4">
        <v>3.4099492823999101E-3</v>
      </c>
      <c r="AC606" s="4">
        <v>3.77608479629016E-3</v>
      </c>
      <c r="AD606" s="4">
        <v>4.1301869339815398E-3</v>
      </c>
      <c r="AE606" s="4">
        <v>4.5275926875106799E-3</v>
      </c>
      <c r="AF606" s="4">
        <v>5.5217180551750296E-3</v>
      </c>
      <c r="AG606" s="4">
        <v>6.6872752507728204E-3</v>
      </c>
      <c r="AH606" s="4">
        <v>6.5153211849740397E-3</v>
      </c>
      <c r="AI606" s="4">
        <v>5.07492874873586E-3</v>
      </c>
      <c r="AJ606" s="4">
        <v>5.4283610459441396E-3</v>
      </c>
      <c r="AK606" s="4">
        <v>5.2299874612288001E-3</v>
      </c>
      <c r="AL606" s="4">
        <v>4.9253282232393104E-3</v>
      </c>
      <c r="AM606" s="4">
        <v>4.8706383511871202E-3</v>
      </c>
      <c r="AN606" s="4">
        <v>5.1172639481536098E-3</v>
      </c>
      <c r="AO606" s="4">
        <v>5.0674904509001297E-3</v>
      </c>
      <c r="AP606" s="4">
        <v>7.7684846372771104E-3</v>
      </c>
      <c r="AQ606" s="4">
        <v>7.1433725377011304E-3</v>
      </c>
      <c r="AR606" s="4">
        <v>7.0878400524418197E-3</v>
      </c>
      <c r="AS606" s="4">
        <v>7.8571336868187604E-3</v>
      </c>
      <c r="AT606" s="4">
        <v>8.42886041807148E-3</v>
      </c>
      <c r="AU606" s="4">
        <v>9.8137837458475707E-3</v>
      </c>
      <c r="AV606" s="4">
        <v>1.33379467375047E-2</v>
      </c>
      <c r="AW606" s="4">
        <v>1.15924813849386E-2</v>
      </c>
      <c r="AX606" s="4">
        <v>1.28932815380289E-2</v>
      </c>
      <c r="AY606" s="4">
        <v>1.54956079007476E-2</v>
      </c>
      <c r="AZ606" s="4">
        <v>1.09547699302344E-2</v>
      </c>
      <c r="BA606" s="4">
        <v>6.4418721690991396E-3</v>
      </c>
      <c r="BB606" s="4">
        <v>6.7228873031786301E-3</v>
      </c>
      <c r="BC606" s="4">
        <v>6.6943557192860699E-3</v>
      </c>
      <c r="BD606" s="4">
        <v>3.5409908176169801E-3</v>
      </c>
      <c r="BE606" s="4">
        <v>2.91636852490297E-3</v>
      </c>
      <c r="BF606" s="4">
        <v>4.99797379440767E-3</v>
      </c>
      <c r="BG606" s="4">
        <v>5.2563193952279699E-3</v>
      </c>
      <c r="BH606" s="4">
        <v>5.8684149141222499E-3</v>
      </c>
    </row>
    <row r="607" spans="1:60" s="8" customFormat="1" ht="15">
      <c r="A607" s="36" t="s">
        <v>7</v>
      </c>
      <c r="B607" s="36" t="s">
        <v>84</v>
      </c>
      <c r="C607" s="36" t="s">
        <v>21</v>
      </c>
      <c r="D607" s="18" t="s">
        <v>403</v>
      </c>
      <c r="E607" s="18" t="s">
        <v>403</v>
      </c>
      <c r="F607" s="7" t="s">
        <v>12</v>
      </c>
      <c r="G607" s="219"/>
      <c r="H607" s="219"/>
      <c r="I607" s="219"/>
      <c r="J607" s="219"/>
      <c r="K607" s="219"/>
      <c r="L607" s="219"/>
      <c r="M607" s="219"/>
      <c r="N607" s="219"/>
      <c r="O607" s="219"/>
      <c r="P607" s="221">
        <v>1</v>
      </c>
      <c r="Q607" s="221">
        <v>1</v>
      </c>
      <c r="R607" s="221">
        <v>1</v>
      </c>
      <c r="S607" s="221">
        <v>1</v>
      </c>
      <c r="T607" s="221">
        <v>1</v>
      </c>
      <c r="U607" s="221">
        <v>1</v>
      </c>
      <c r="V607" s="221">
        <v>1</v>
      </c>
      <c r="W607" s="221">
        <v>1</v>
      </c>
      <c r="X607" s="221">
        <v>1</v>
      </c>
      <c r="Y607" s="221">
        <v>1</v>
      </c>
      <c r="Z607" s="221">
        <v>1</v>
      </c>
      <c r="AA607" s="221">
        <v>1</v>
      </c>
      <c r="AB607" s="221">
        <v>1</v>
      </c>
      <c r="AC607" s="221">
        <v>1</v>
      </c>
      <c r="AD607" s="221">
        <v>1</v>
      </c>
      <c r="AE607" s="221">
        <v>1</v>
      </c>
      <c r="AF607" s="221">
        <v>1</v>
      </c>
      <c r="AG607" s="221">
        <v>1</v>
      </c>
      <c r="AH607" s="221">
        <v>1</v>
      </c>
      <c r="AI607" s="221">
        <v>1</v>
      </c>
      <c r="AJ607" s="221">
        <v>1</v>
      </c>
      <c r="AK607" s="221">
        <v>1</v>
      </c>
      <c r="AL607" s="221">
        <v>1</v>
      </c>
      <c r="AM607" s="221">
        <v>1</v>
      </c>
      <c r="AN607" s="221">
        <v>1</v>
      </c>
      <c r="AO607" s="221">
        <v>1</v>
      </c>
      <c r="AP607" s="221">
        <v>1</v>
      </c>
      <c r="AQ607" s="221">
        <v>1</v>
      </c>
      <c r="AR607" s="221">
        <v>1</v>
      </c>
      <c r="AS607" s="221">
        <v>1</v>
      </c>
      <c r="AT607" s="221">
        <v>1</v>
      </c>
      <c r="AU607" s="221">
        <v>1</v>
      </c>
      <c r="AV607" s="221">
        <v>1</v>
      </c>
      <c r="AW607" s="221">
        <v>1</v>
      </c>
      <c r="AX607" s="221">
        <v>1</v>
      </c>
      <c r="AY607" s="221">
        <v>1</v>
      </c>
      <c r="AZ607" s="221">
        <v>1</v>
      </c>
      <c r="BA607" s="221">
        <v>1</v>
      </c>
      <c r="BB607" s="221">
        <v>1</v>
      </c>
      <c r="BC607" s="221">
        <v>1</v>
      </c>
      <c r="BD607" s="221">
        <v>1</v>
      </c>
      <c r="BE607" s="221">
        <v>1</v>
      </c>
      <c r="BF607" s="221">
        <v>1</v>
      </c>
      <c r="BG607" s="221">
        <v>1</v>
      </c>
      <c r="BH607" s="221">
        <v>1</v>
      </c>
    </row>
    <row r="608" spans="1:60" s="8" customFormat="1" ht="15">
      <c r="A608" s="36" t="s">
        <v>7</v>
      </c>
      <c r="B608" s="36" t="s">
        <v>84</v>
      </c>
      <c r="C608" s="36" t="s">
        <v>21</v>
      </c>
      <c r="D608" s="18" t="s">
        <v>403</v>
      </c>
      <c r="E608" s="18" t="s">
        <v>403</v>
      </c>
      <c r="F608" s="7" t="s">
        <v>13</v>
      </c>
      <c r="G608" s="219"/>
      <c r="H608" s="219"/>
      <c r="I608" s="219"/>
      <c r="J608" s="219"/>
      <c r="K608" s="219"/>
      <c r="L608" s="219"/>
      <c r="M608" s="219"/>
      <c r="N608" s="219"/>
      <c r="O608" s="219"/>
      <c r="P608" s="221">
        <f>'2.b-MTH2-HTH'!L$84</f>
        <v>0.33461240497291833</v>
      </c>
      <c r="Q608" s="221">
        <f>'2.b-MTH2-HTH'!M$84</f>
        <v>0.33900064234710969</v>
      </c>
      <c r="R608" s="221">
        <f>'2.b-MTH2-HTH'!N$84</f>
        <v>0.348033858794222</v>
      </c>
      <c r="S608" s="221">
        <f>'2.b-MTH2-HTH'!O$84</f>
        <v>0.35255421330360076</v>
      </c>
      <c r="T608" s="221">
        <f>'2.b-MTH2-HTH'!P$84</f>
        <v>0.36316841586045356</v>
      </c>
      <c r="U608" s="221">
        <f>'2.b-MTH2-HTH'!Q$84</f>
        <v>0.37231292224020818</v>
      </c>
      <c r="V608" s="221">
        <f>'2.b-MTH2-HTH'!R$84</f>
        <v>0.38060310289556548</v>
      </c>
      <c r="W608" s="221">
        <f>'2.b-MTH2-HTH'!S$84</f>
        <v>0.3859322922417493</v>
      </c>
      <c r="X608" s="221">
        <f>'2.b-MTH2-HTH'!T$84</f>
        <v>0.39113304875381116</v>
      </c>
      <c r="Y608" s="221">
        <f>'2.b-MTH2-HTH'!U$84</f>
        <v>0.39631175960093368</v>
      </c>
      <c r="Z608" s="221">
        <f>'2.b-MTH2-HTH'!V$84</f>
        <v>0.40146668545805714</v>
      </c>
      <c r="AA608" s="221">
        <f>'2.b-MTH2-HTH'!W$84</f>
        <v>0.40659623704207171</v>
      </c>
      <c r="AB608" s="221">
        <f>'2.b-MTH2-HTH'!X$84</f>
        <v>0.41162879886934722</v>
      </c>
      <c r="AC608" s="221">
        <f>'2.b-MTH2-HTH'!Y$84</f>
        <v>0.42718388736326346</v>
      </c>
      <c r="AD608" s="221">
        <f>'2.b-MTH2-HTH'!Z$84</f>
        <v>0.43090333569013051</v>
      </c>
      <c r="AE608" s="221">
        <f>'2.b-MTH2-HTH'!AA$84</f>
        <v>0.43731957379166619</v>
      </c>
      <c r="AF608" s="221">
        <f>'2.b-MTH2-HTH'!AB$84</f>
        <v>0.43403056707977594</v>
      </c>
      <c r="AG608" s="221">
        <f>'2.b-MTH2-HTH'!AC$84</f>
        <v>0.43611792365164642</v>
      </c>
      <c r="AH608" s="221">
        <f>'2.b-MTH2-HTH'!AD$84</f>
        <v>0.44774002617765807</v>
      </c>
      <c r="AI608" s="221">
        <f>'2.b-MTH2-HTH'!AE$84</f>
        <v>0.45928152601857686</v>
      </c>
      <c r="AJ608" s="221">
        <f>'2.b-MTH2-HTH'!AF$84</f>
        <v>0.45871837984852454</v>
      </c>
      <c r="AK608" s="221">
        <f>'2.b-MTH2-HTH'!AG$84</f>
        <v>0.47253270654066276</v>
      </c>
      <c r="AL608" s="221">
        <f>'2.b-MTH2-HTH'!AH$84</f>
        <v>0.4833633944813277</v>
      </c>
      <c r="AM608" s="221">
        <f>'2.b-MTH2-HTH'!AI$84</f>
        <v>0.4938596728161313</v>
      </c>
      <c r="AN608" s="221">
        <f>'2.b-MTH2-HTH'!AJ$84</f>
        <v>0.50009127836262857</v>
      </c>
      <c r="AO608" s="221">
        <f>'2.b-MTH2-HTH'!AK$84</f>
        <v>0.50828722629320966</v>
      </c>
      <c r="AP608" s="221">
        <f>'2.b-MTH2-HTH'!AL$84</f>
        <v>0.50952544559500845</v>
      </c>
      <c r="AQ608" s="221">
        <f>'2.b-MTH2-HTH'!AM$84</f>
        <v>0.52265149277349654</v>
      </c>
      <c r="AR608" s="221">
        <f>'2.b-MTH2-HTH'!AN$84</f>
        <v>0.52495202377414851</v>
      </c>
      <c r="AS608" s="221">
        <f>'2.b-MTH2-HTH'!AO$84</f>
        <v>0.53687106996244194</v>
      </c>
      <c r="AT608" s="221">
        <f>'2.b-MTH2-HTH'!AP$84</f>
        <v>0.53220331018778944</v>
      </c>
      <c r="AU608" s="221">
        <f>'2.b-MTH2-HTH'!AQ$84</f>
        <v>0.54099447518753085</v>
      </c>
      <c r="AV608" s="221">
        <f>'2.b-MTH2-HTH'!AR$84</f>
        <v>0.54069399515463346</v>
      </c>
      <c r="AW608" s="221">
        <f>'2.b-MTH2-HTH'!AS$84</f>
        <v>0.55120071864467934</v>
      </c>
      <c r="AX608" s="221">
        <f>'2.b-MTH2-HTH'!AT$84</f>
        <v>0.55975183037132925</v>
      </c>
      <c r="AY608" s="221">
        <f>'2.b-MTH2-HTH'!AU$84</f>
        <v>0.56497102100313534</v>
      </c>
      <c r="AZ608" s="221">
        <f>'2.b-MTH2-HTH'!AV$84</f>
        <v>0.56927952895042322</v>
      </c>
      <c r="BA608" s="221">
        <f>'2.b-MTH2-HTH'!AW$84</f>
        <v>0.57450751000950395</v>
      </c>
      <c r="BB608" s="221">
        <f>'2.b-MTH2-HTH'!AX$84</f>
        <v>0.57781775890094389</v>
      </c>
      <c r="BC608" s="221">
        <f>'2.b-MTH2-HTH'!AY$84</f>
        <v>0.57451595766849639</v>
      </c>
      <c r="BD608" s="221">
        <f>'2.b-MTH2-HTH'!AZ$84</f>
        <v>0.5749549285103237</v>
      </c>
      <c r="BE608" s="221">
        <f>'2.b-MTH2-HTH'!BA$84</f>
        <v>0.5807407629223017</v>
      </c>
      <c r="BF608" s="221">
        <f>'2.b-MTH2-HTH'!BB$84</f>
        <v>0.5810223934986205</v>
      </c>
      <c r="BG608" s="221">
        <f>'2.b-MTH2-HTH'!BC$84</f>
        <v>0.59258989819671504</v>
      </c>
      <c r="BH608" s="221">
        <f>'2.b-MTH2-HTH'!BD$84</f>
        <v>0.58065161948797872</v>
      </c>
    </row>
    <row r="609" spans="1:60" s="8" customFormat="1" ht="15">
      <c r="A609" s="36" t="s">
        <v>7</v>
      </c>
      <c r="B609" s="36" t="s">
        <v>84</v>
      </c>
      <c r="C609" s="36" t="s">
        <v>21</v>
      </c>
      <c r="D609" s="18" t="s">
        <v>403</v>
      </c>
      <c r="E609" s="18" t="s">
        <v>403</v>
      </c>
      <c r="F609" s="7" t="s">
        <v>14</v>
      </c>
      <c r="G609" s="219"/>
      <c r="H609" s="219"/>
      <c r="I609" s="219"/>
      <c r="J609" s="219"/>
      <c r="K609" s="219"/>
      <c r="L609" s="219"/>
      <c r="M609" s="219"/>
      <c r="N609" s="219"/>
      <c r="O609" s="219"/>
      <c r="P609" s="221">
        <f>'2.b-MTH2-HTH'!L$85</f>
        <v>0.80445234243218156</v>
      </c>
      <c r="Q609" s="221">
        <f>'2.b-MTH2-HTH'!M$85</f>
        <v>0.80445234243218156</v>
      </c>
      <c r="R609" s="221">
        <f>'2.b-MTH2-HTH'!N$85</f>
        <v>0.80445234243218156</v>
      </c>
      <c r="S609" s="221">
        <f>'2.b-MTH2-HTH'!O$85</f>
        <v>0.80445234243218156</v>
      </c>
      <c r="T609" s="221">
        <f>'2.b-MTH2-HTH'!P$85</f>
        <v>0.80445234243218167</v>
      </c>
      <c r="U609" s="221">
        <f>'2.b-MTH2-HTH'!Q$85</f>
        <v>0.80445234243218156</v>
      </c>
      <c r="V609" s="221">
        <f>'2.b-MTH2-HTH'!R$85</f>
        <v>0.80445234243218156</v>
      </c>
      <c r="W609" s="221">
        <f>'2.b-MTH2-HTH'!S$85</f>
        <v>0.80445234243218156</v>
      </c>
      <c r="X609" s="221">
        <f>'2.b-MTH2-HTH'!T$85</f>
        <v>0.80445234243218167</v>
      </c>
      <c r="Y609" s="221">
        <f>'2.b-MTH2-HTH'!U$85</f>
        <v>0.80445234243218167</v>
      </c>
      <c r="Z609" s="221">
        <f>'2.b-MTH2-HTH'!V$85</f>
        <v>0.80445234243218156</v>
      </c>
      <c r="AA609" s="221">
        <f>'2.b-MTH2-HTH'!W$85</f>
        <v>0.80445234243218156</v>
      </c>
      <c r="AB609" s="221">
        <f>'2.b-MTH2-HTH'!X$85</f>
        <v>0.80445234243218156</v>
      </c>
      <c r="AC609" s="221">
        <f>'2.b-MTH2-HTH'!Y$85</f>
        <v>0.80445234243218156</v>
      </c>
      <c r="AD609" s="221">
        <f>'2.b-MTH2-HTH'!Z$85</f>
        <v>0.80445234243218156</v>
      </c>
      <c r="AE609" s="221">
        <f>'2.b-MTH2-HTH'!AA$85</f>
        <v>0.80445234243218156</v>
      </c>
      <c r="AF609" s="221">
        <f>'2.b-MTH2-HTH'!AB$85</f>
        <v>0.80445234243218156</v>
      </c>
      <c r="AG609" s="221">
        <f>'2.b-MTH2-HTH'!AC$85</f>
        <v>0.80445234243218156</v>
      </c>
      <c r="AH609" s="221">
        <f>'2.b-MTH2-HTH'!AD$85</f>
        <v>0.80445234243218156</v>
      </c>
      <c r="AI609" s="221">
        <f>'2.b-MTH2-HTH'!AE$85</f>
        <v>0.80445234243218156</v>
      </c>
      <c r="AJ609" s="221">
        <f>'2.b-MTH2-HTH'!AF$85</f>
        <v>0.80445234243218156</v>
      </c>
      <c r="AK609" s="221">
        <f>'2.b-MTH2-HTH'!AG$85</f>
        <v>0.80445234243218156</v>
      </c>
      <c r="AL609" s="221">
        <f>'2.b-MTH2-HTH'!AH$85</f>
        <v>0.80445234243218156</v>
      </c>
      <c r="AM609" s="221">
        <f>'2.b-MTH2-HTH'!AI$85</f>
        <v>0.80445234243218156</v>
      </c>
      <c r="AN609" s="221">
        <f>'2.b-MTH2-HTH'!AJ$85</f>
        <v>0.80445234243218156</v>
      </c>
      <c r="AO609" s="221">
        <f>'2.b-MTH2-HTH'!AK$85</f>
        <v>0.80445234243218156</v>
      </c>
      <c r="AP609" s="221">
        <f>'2.b-MTH2-HTH'!AL$85</f>
        <v>0.80445234243218156</v>
      </c>
      <c r="AQ609" s="221">
        <f>'2.b-MTH2-HTH'!AM$85</f>
        <v>0.80445234243218156</v>
      </c>
      <c r="AR609" s="221">
        <f>'2.b-MTH2-HTH'!AN$85</f>
        <v>0.80445234243218156</v>
      </c>
      <c r="AS609" s="221">
        <f>'2.b-MTH2-HTH'!AO$85</f>
        <v>0.80445234243218156</v>
      </c>
      <c r="AT609" s="221">
        <f>'2.b-MTH2-HTH'!AP$85</f>
        <v>0.80445234243218156</v>
      </c>
      <c r="AU609" s="221">
        <f>'2.b-MTH2-HTH'!AQ$85</f>
        <v>0.80445234243218156</v>
      </c>
      <c r="AV609" s="221">
        <f>'2.b-MTH2-HTH'!AR$85</f>
        <v>0.80445234243218156</v>
      </c>
      <c r="AW609" s="221">
        <f>'2.b-MTH2-HTH'!AS$85</f>
        <v>0.80445234243218156</v>
      </c>
      <c r="AX609" s="221">
        <f>'2.b-MTH2-HTH'!AT$85</f>
        <v>0.80445234243218156</v>
      </c>
      <c r="AY609" s="221">
        <f>'2.b-MTH2-HTH'!AU$85</f>
        <v>0.80445234243218156</v>
      </c>
      <c r="AZ609" s="221">
        <f>'2.b-MTH2-HTH'!AV$85</f>
        <v>0.80445234243218156</v>
      </c>
      <c r="BA609" s="221">
        <f>'2.b-MTH2-HTH'!AW$85</f>
        <v>0.80445234243218156</v>
      </c>
      <c r="BB609" s="221">
        <f>'2.b-MTH2-HTH'!AX$85</f>
        <v>0.80445234243218156</v>
      </c>
      <c r="BC609" s="221">
        <f>'2.b-MTH2-HTH'!AY$85</f>
        <v>0.80445234243218156</v>
      </c>
      <c r="BD609" s="221">
        <f>'2.b-MTH2-HTH'!AZ$85</f>
        <v>0.80445234243218156</v>
      </c>
      <c r="BE609" s="221">
        <f>'2.b-MTH2-HTH'!BA$85</f>
        <v>0.80445234243218156</v>
      </c>
      <c r="BF609" s="221">
        <f>'2.b-MTH2-HTH'!BB$85</f>
        <v>0.80445234243218156</v>
      </c>
      <c r="BG609" s="221">
        <f>'2.b-MTH2-HTH'!BC$85</f>
        <v>0.80445234243218156</v>
      </c>
      <c r="BH609" s="221">
        <f>'2.b-MTH2-HTH'!BD$85</f>
        <v>0.80445234243218156</v>
      </c>
    </row>
    <row r="610" spans="1:60" s="5" customFormat="1" ht="15">
      <c r="A610" s="4" t="s">
        <v>7</v>
      </c>
      <c r="B610" s="4" t="s">
        <v>84</v>
      </c>
      <c r="C610" s="4" t="s">
        <v>22</v>
      </c>
      <c r="D610" s="4"/>
      <c r="E610" s="4"/>
      <c r="F610" s="4" t="s">
        <v>11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>
        <v>150</v>
      </c>
      <c r="Z610" s="4">
        <v>147</v>
      </c>
      <c r="AA610" s="4">
        <v>104</v>
      </c>
      <c r="AB610" s="4">
        <v>137</v>
      </c>
      <c r="AC610" s="4">
        <v>43</v>
      </c>
      <c r="AD610" s="4">
        <v>119</v>
      </c>
      <c r="AE610" s="4">
        <v>115</v>
      </c>
      <c r="AF610" s="4">
        <v>168</v>
      </c>
      <c r="AG610" s="4">
        <v>172</v>
      </c>
      <c r="AH610" s="4">
        <v>162</v>
      </c>
      <c r="AI610" s="4">
        <v>193</v>
      </c>
      <c r="AJ610" s="4">
        <v>200</v>
      </c>
      <c r="AK610" s="4">
        <v>193</v>
      </c>
      <c r="AL610" s="4">
        <v>213</v>
      </c>
      <c r="AM610" s="4"/>
      <c r="AN610" s="4"/>
      <c r="AO610" s="4"/>
      <c r="AP610" s="4"/>
      <c r="AQ610" s="4">
        <v>1</v>
      </c>
      <c r="AR610" s="4">
        <v>32</v>
      </c>
      <c r="AS610" s="4">
        <v>49</v>
      </c>
      <c r="AT610" s="4">
        <v>104</v>
      </c>
      <c r="AU610" s="4">
        <v>71</v>
      </c>
      <c r="AV610" s="4">
        <v>102</v>
      </c>
      <c r="AW610" s="4">
        <v>107</v>
      </c>
      <c r="AX610" s="4">
        <v>107</v>
      </c>
      <c r="AY610" s="4">
        <v>131</v>
      </c>
      <c r="AZ610" s="4">
        <v>118</v>
      </c>
      <c r="BA610" s="4">
        <v>77</v>
      </c>
      <c r="BB610" s="4">
        <v>103</v>
      </c>
      <c r="BC610" s="4">
        <v>78</v>
      </c>
      <c r="BD610" s="4">
        <v>12</v>
      </c>
      <c r="BE610" s="4">
        <v>69</v>
      </c>
      <c r="BF610" s="4">
        <v>42</v>
      </c>
      <c r="BG610" s="4">
        <v>27</v>
      </c>
      <c r="BH610" s="4">
        <v>112</v>
      </c>
    </row>
    <row r="611" spans="1:60" s="5" customFormat="1" ht="15">
      <c r="A611" s="4" t="s">
        <v>7</v>
      </c>
      <c r="B611" s="4" t="s">
        <v>84</v>
      </c>
      <c r="C611" s="4" t="s">
        <v>22</v>
      </c>
      <c r="D611" s="4"/>
      <c r="E611" s="4"/>
      <c r="F611" s="4" t="s">
        <v>52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>
        <v>3.2396008811714401E-3</v>
      </c>
      <c r="Z611" s="4">
        <v>2.98543837202218E-3</v>
      </c>
      <c r="AA611" s="4">
        <v>2.1614881014236698E-3</v>
      </c>
      <c r="AB611" s="4">
        <v>2.95672817524549E-3</v>
      </c>
      <c r="AC611" s="4">
        <v>9.4954179087998198E-4</v>
      </c>
      <c r="AD611" s="4">
        <v>2.5598554434573101E-3</v>
      </c>
      <c r="AE611" s="4">
        <v>2.45600546728174E-3</v>
      </c>
      <c r="AF611" s="4">
        <v>3.54064363843284E-3</v>
      </c>
      <c r="AG611" s="4">
        <v>3.6170168023048001E-3</v>
      </c>
      <c r="AH611" s="4">
        <v>3.2983813498931101E-3</v>
      </c>
      <c r="AI611" s="4">
        <v>3.5487726395145702E-3</v>
      </c>
      <c r="AJ611" s="4">
        <v>3.42483346747264E-3</v>
      </c>
      <c r="AK611" s="4">
        <v>3.1841879495809401E-3</v>
      </c>
      <c r="AL611" s="4">
        <v>3.3732955355304599E-3</v>
      </c>
      <c r="AM611" s="4"/>
      <c r="AN611" s="4"/>
      <c r="AO611" s="4"/>
      <c r="AP611" s="4"/>
      <c r="AQ611" s="6">
        <v>1.44310556317195E-5</v>
      </c>
      <c r="AR611" s="4">
        <v>4.3701518627772303E-4</v>
      </c>
      <c r="AS611" s="4">
        <v>6.2908423309496599E-4</v>
      </c>
      <c r="AT611" s="4">
        <v>1.2986688644139801E-3</v>
      </c>
      <c r="AU611" s="4">
        <v>8.3048706311701702E-4</v>
      </c>
      <c r="AV611" s="4">
        <v>1.1384690939125401E-3</v>
      </c>
      <c r="AW611" s="4">
        <v>1.1768458331958499E-3</v>
      </c>
      <c r="AX611" s="4">
        <v>1.11436278236599E-3</v>
      </c>
      <c r="AY611" s="4">
        <v>1.3181328798687901E-3</v>
      </c>
      <c r="AZ611" s="4">
        <v>1.1562279532805501E-3</v>
      </c>
      <c r="BA611" s="4">
        <v>7.7503774534474102E-4</v>
      </c>
      <c r="BB611" s="4">
        <v>1.0123646085195899E-3</v>
      </c>
      <c r="BC611" s="4">
        <v>7.9597522271999E-4</v>
      </c>
      <c r="BD611" s="4">
        <v>1.31962390718645E-4</v>
      </c>
      <c r="BE611" s="4">
        <v>7.4806478891563096E-4</v>
      </c>
      <c r="BF611" s="4">
        <v>4.7278130487640101E-4</v>
      </c>
      <c r="BG611" s="4">
        <v>3.1892274982282099E-4</v>
      </c>
      <c r="BH611" s="4">
        <v>1.37502608866463E-3</v>
      </c>
    </row>
    <row r="612" spans="1:60" s="8" customFormat="1" ht="15">
      <c r="A612" s="36" t="s">
        <v>7</v>
      </c>
      <c r="B612" s="36" t="s">
        <v>84</v>
      </c>
      <c r="C612" s="36" t="s">
        <v>22</v>
      </c>
      <c r="D612" s="18" t="s">
        <v>403</v>
      </c>
      <c r="E612" s="18" t="s">
        <v>403</v>
      </c>
      <c r="F612" s="7" t="s">
        <v>12</v>
      </c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21">
        <v>1</v>
      </c>
      <c r="Z612" s="221">
        <v>1</v>
      </c>
      <c r="AA612" s="221">
        <v>1</v>
      </c>
      <c r="AB612" s="221">
        <v>1</v>
      </c>
      <c r="AC612" s="221">
        <v>1</v>
      </c>
      <c r="AD612" s="221">
        <v>1</v>
      </c>
      <c r="AE612" s="221">
        <v>1</v>
      </c>
      <c r="AF612" s="221">
        <v>1</v>
      </c>
      <c r="AG612" s="221">
        <v>1</v>
      </c>
      <c r="AH612" s="221">
        <v>1</v>
      </c>
      <c r="AI612" s="221">
        <v>1</v>
      </c>
      <c r="AJ612" s="221">
        <v>1</v>
      </c>
      <c r="AK612" s="221">
        <v>1</v>
      </c>
      <c r="AL612" s="221">
        <v>1</v>
      </c>
      <c r="AM612" s="219"/>
      <c r="AN612" s="219"/>
      <c r="AO612" s="219"/>
      <c r="AP612" s="219"/>
      <c r="AQ612" s="221">
        <v>1</v>
      </c>
      <c r="AR612" s="221">
        <v>1</v>
      </c>
      <c r="AS612" s="221">
        <v>1</v>
      </c>
      <c r="AT612" s="221">
        <v>1</v>
      </c>
      <c r="AU612" s="221">
        <v>1</v>
      </c>
      <c r="AV612" s="221">
        <v>1</v>
      </c>
      <c r="AW612" s="221">
        <v>1</v>
      </c>
      <c r="AX612" s="221">
        <v>1</v>
      </c>
      <c r="AY612" s="221">
        <v>1</v>
      </c>
      <c r="AZ612" s="221">
        <v>1</v>
      </c>
      <c r="BA612" s="221">
        <v>1</v>
      </c>
      <c r="BB612" s="221">
        <v>1</v>
      </c>
      <c r="BC612" s="221">
        <v>1</v>
      </c>
      <c r="BD612" s="221">
        <v>1</v>
      </c>
      <c r="BE612" s="221">
        <v>1</v>
      </c>
      <c r="BF612" s="221">
        <v>1</v>
      </c>
      <c r="BG612" s="221">
        <v>1</v>
      </c>
      <c r="BH612" s="221">
        <v>1</v>
      </c>
    </row>
    <row r="613" spans="1:60" s="8" customFormat="1" ht="15">
      <c r="A613" s="36" t="s">
        <v>7</v>
      </c>
      <c r="B613" s="36" t="s">
        <v>84</v>
      </c>
      <c r="C613" s="36" t="s">
        <v>22</v>
      </c>
      <c r="D613" s="18" t="s">
        <v>403</v>
      </c>
      <c r="E613" s="18" t="s">
        <v>403</v>
      </c>
      <c r="F613" s="7" t="s">
        <v>13</v>
      </c>
      <c r="G613" s="219"/>
      <c r="H613" s="219"/>
      <c r="I613" s="219"/>
      <c r="J613" s="219"/>
      <c r="K613" s="219"/>
      <c r="L613" s="219"/>
      <c r="M613" s="219"/>
      <c r="N613" s="219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21">
        <f>'2.b-MTH2-HTH'!U$84</f>
        <v>0.39631175960093368</v>
      </c>
      <c r="Z613" s="221">
        <f>'2.b-MTH2-HTH'!V$84</f>
        <v>0.40146668545805714</v>
      </c>
      <c r="AA613" s="221">
        <f>'2.b-MTH2-HTH'!W$84</f>
        <v>0.40659623704207171</v>
      </c>
      <c r="AB613" s="221">
        <f>'2.b-MTH2-HTH'!X$84</f>
        <v>0.41162879886934722</v>
      </c>
      <c r="AC613" s="221">
        <f>'2.b-MTH2-HTH'!Y$84</f>
        <v>0.42718388736326346</v>
      </c>
      <c r="AD613" s="221">
        <f>'2.b-MTH2-HTH'!Z$84</f>
        <v>0.43090333569013051</v>
      </c>
      <c r="AE613" s="221">
        <f>'2.b-MTH2-HTH'!AA$84</f>
        <v>0.43731957379166619</v>
      </c>
      <c r="AF613" s="221">
        <f>'2.b-MTH2-HTH'!AB$84</f>
        <v>0.43403056707977594</v>
      </c>
      <c r="AG613" s="221">
        <f>'2.b-MTH2-HTH'!AC$84</f>
        <v>0.43611792365164642</v>
      </c>
      <c r="AH613" s="221">
        <f>'2.b-MTH2-HTH'!AD$84</f>
        <v>0.44774002617765807</v>
      </c>
      <c r="AI613" s="221">
        <f>'2.b-MTH2-HTH'!AE$84</f>
        <v>0.45928152601857686</v>
      </c>
      <c r="AJ613" s="221">
        <f>'2.b-MTH2-HTH'!AF$84</f>
        <v>0.45871837984852454</v>
      </c>
      <c r="AK613" s="221">
        <f>'2.b-MTH2-HTH'!AG$84</f>
        <v>0.47253270654066276</v>
      </c>
      <c r="AL613" s="221">
        <f>'2.b-MTH2-HTH'!AH$84</f>
        <v>0.4833633944813277</v>
      </c>
      <c r="AM613" s="219"/>
      <c r="AN613" s="219"/>
      <c r="AO613" s="219"/>
      <c r="AP613" s="219"/>
      <c r="AQ613" s="221">
        <f>'2.b-MTH2-HTH'!AM$84</f>
        <v>0.52265149277349654</v>
      </c>
      <c r="AR613" s="221">
        <f>'2.b-MTH2-HTH'!AN$84</f>
        <v>0.52495202377414851</v>
      </c>
      <c r="AS613" s="221">
        <f>'2.b-MTH2-HTH'!AO$84</f>
        <v>0.53687106996244194</v>
      </c>
      <c r="AT613" s="221">
        <f>'2.b-MTH2-HTH'!AP$84</f>
        <v>0.53220331018778944</v>
      </c>
      <c r="AU613" s="221">
        <f>'2.b-MTH2-HTH'!AQ$84</f>
        <v>0.54099447518753085</v>
      </c>
      <c r="AV613" s="221">
        <f>'2.b-MTH2-HTH'!AR$84</f>
        <v>0.54069399515463346</v>
      </c>
      <c r="AW613" s="221">
        <f>'2.b-MTH2-HTH'!AS$84</f>
        <v>0.55120071864467934</v>
      </c>
      <c r="AX613" s="221">
        <f>'2.b-MTH2-HTH'!AT$84</f>
        <v>0.55975183037132925</v>
      </c>
      <c r="AY613" s="221">
        <f>'2.b-MTH2-HTH'!AU$84</f>
        <v>0.56497102100313534</v>
      </c>
      <c r="AZ613" s="221">
        <f>'2.b-MTH2-HTH'!AV$84</f>
        <v>0.56927952895042322</v>
      </c>
      <c r="BA613" s="221">
        <f>'2.b-MTH2-HTH'!AW$84</f>
        <v>0.57450751000950395</v>
      </c>
      <c r="BB613" s="221">
        <f>'2.b-MTH2-HTH'!AX$84</f>
        <v>0.57781775890094389</v>
      </c>
      <c r="BC613" s="221">
        <f>'2.b-MTH2-HTH'!AY$84</f>
        <v>0.57451595766849639</v>
      </c>
      <c r="BD613" s="221">
        <f>'2.b-MTH2-HTH'!AZ$84</f>
        <v>0.5749549285103237</v>
      </c>
      <c r="BE613" s="221">
        <f>'2.b-MTH2-HTH'!BA$84</f>
        <v>0.5807407629223017</v>
      </c>
      <c r="BF613" s="221">
        <f>'2.b-MTH2-HTH'!BB$84</f>
        <v>0.5810223934986205</v>
      </c>
      <c r="BG613" s="221">
        <f>'2.b-MTH2-HTH'!BC$84</f>
        <v>0.59258989819671504</v>
      </c>
      <c r="BH613" s="221">
        <f>'2.b-MTH2-HTH'!BD$84</f>
        <v>0.58065161948797872</v>
      </c>
    </row>
    <row r="614" spans="1:60" s="8" customFormat="1" ht="15">
      <c r="A614" s="36" t="s">
        <v>7</v>
      </c>
      <c r="B614" s="36" t="s">
        <v>84</v>
      </c>
      <c r="C614" s="36" t="s">
        <v>22</v>
      </c>
      <c r="D614" s="18" t="s">
        <v>403</v>
      </c>
      <c r="E614" s="18" t="s">
        <v>403</v>
      </c>
      <c r="F614" s="7" t="s">
        <v>14</v>
      </c>
      <c r="G614" s="219"/>
      <c r="H614" s="219"/>
      <c r="I614" s="219"/>
      <c r="J614" s="219"/>
      <c r="K614" s="219"/>
      <c r="L614" s="219"/>
      <c r="M614" s="219"/>
      <c r="N614" s="219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21">
        <f>'2.b-MTH2-HTH'!U$85</f>
        <v>0.80445234243218167</v>
      </c>
      <c r="Z614" s="221">
        <f>'2.b-MTH2-HTH'!V$85</f>
        <v>0.80445234243218156</v>
      </c>
      <c r="AA614" s="221">
        <f>'2.b-MTH2-HTH'!W$85</f>
        <v>0.80445234243218156</v>
      </c>
      <c r="AB614" s="221">
        <f>'2.b-MTH2-HTH'!X$85</f>
        <v>0.80445234243218156</v>
      </c>
      <c r="AC614" s="221">
        <f>'2.b-MTH2-HTH'!Y$85</f>
        <v>0.80445234243218156</v>
      </c>
      <c r="AD614" s="221">
        <f>'2.b-MTH2-HTH'!Z$85</f>
        <v>0.80445234243218156</v>
      </c>
      <c r="AE614" s="221">
        <f>'2.b-MTH2-HTH'!AA$85</f>
        <v>0.80445234243218156</v>
      </c>
      <c r="AF614" s="221">
        <f>'2.b-MTH2-HTH'!AB$85</f>
        <v>0.80445234243218156</v>
      </c>
      <c r="AG614" s="221">
        <f>'2.b-MTH2-HTH'!AC$85</f>
        <v>0.80445234243218156</v>
      </c>
      <c r="AH614" s="221">
        <f>'2.b-MTH2-HTH'!AD$85</f>
        <v>0.80445234243218156</v>
      </c>
      <c r="AI614" s="221">
        <f>'2.b-MTH2-HTH'!AE$85</f>
        <v>0.80445234243218156</v>
      </c>
      <c r="AJ614" s="221">
        <f>'2.b-MTH2-HTH'!AF$85</f>
        <v>0.80445234243218156</v>
      </c>
      <c r="AK614" s="221">
        <f>'2.b-MTH2-HTH'!AG$85</f>
        <v>0.80445234243218156</v>
      </c>
      <c r="AL614" s="221">
        <f>'2.b-MTH2-HTH'!AH$85</f>
        <v>0.80445234243218156</v>
      </c>
      <c r="AM614" s="219"/>
      <c r="AN614" s="219"/>
      <c r="AO614" s="219"/>
      <c r="AP614" s="219"/>
      <c r="AQ614" s="221">
        <f>'2.b-MTH2-HTH'!AM$85</f>
        <v>0.80445234243218156</v>
      </c>
      <c r="AR614" s="221">
        <f>'2.b-MTH2-HTH'!AN$85</f>
        <v>0.80445234243218156</v>
      </c>
      <c r="AS614" s="221">
        <f>'2.b-MTH2-HTH'!AO$85</f>
        <v>0.80445234243218156</v>
      </c>
      <c r="AT614" s="221">
        <f>'2.b-MTH2-HTH'!AP$85</f>
        <v>0.80445234243218156</v>
      </c>
      <c r="AU614" s="221">
        <f>'2.b-MTH2-HTH'!AQ$85</f>
        <v>0.80445234243218156</v>
      </c>
      <c r="AV614" s="221">
        <f>'2.b-MTH2-HTH'!AR$85</f>
        <v>0.80445234243218156</v>
      </c>
      <c r="AW614" s="221">
        <f>'2.b-MTH2-HTH'!AS$85</f>
        <v>0.80445234243218156</v>
      </c>
      <c r="AX614" s="221">
        <f>'2.b-MTH2-HTH'!AT$85</f>
        <v>0.80445234243218156</v>
      </c>
      <c r="AY614" s="221">
        <f>'2.b-MTH2-HTH'!AU$85</f>
        <v>0.80445234243218156</v>
      </c>
      <c r="AZ614" s="221">
        <f>'2.b-MTH2-HTH'!AV$85</f>
        <v>0.80445234243218156</v>
      </c>
      <c r="BA614" s="221">
        <f>'2.b-MTH2-HTH'!AW$85</f>
        <v>0.80445234243218156</v>
      </c>
      <c r="BB614" s="221">
        <f>'2.b-MTH2-HTH'!AX$85</f>
        <v>0.80445234243218156</v>
      </c>
      <c r="BC614" s="221">
        <f>'2.b-MTH2-HTH'!AY$85</f>
        <v>0.80445234243218156</v>
      </c>
      <c r="BD614" s="221">
        <f>'2.b-MTH2-HTH'!AZ$85</f>
        <v>0.80445234243218156</v>
      </c>
      <c r="BE614" s="221">
        <f>'2.b-MTH2-HTH'!BA$85</f>
        <v>0.80445234243218156</v>
      </c>
      <c r="BF614" s="221">
        <f>'2.b-MTH2-HTH'!BB$85</f>
        <v>0.80445234243218156</v>
      </c>
      <c r="BG614" s="221">
        <f>'2.b-MTH2-HTH'!BC$85</f>
        <v>0.80445234243218156</v>
      </c>
      <c r="BH614" s="221">
        <f>'2.b-MTH2-HTH'!BD$85</f>
        <v>0.80445234243218156</v>
      </c>
    </row>
    <row r="615" spans="1:60" s="5" customFormat="1" ht="15">
      <c r="A615" s="4" t="s">
        <v>7</v>
      </c>
      <c r="B615" s="4" t="s">
        <v>84</v>
      </c>
      <c r="C615" s="4" t="s">
        <v>10</v>
      </c>
      <c r="D615" s="4"/>
      <c r="E615" s="4"/>
      <c r="F615" s="4" t="s">
        <v>11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>
        <v>9</v>
      </c>
      <c r="AE615" s="4"/>
      <c r="AF615" s="4">
        <v>1</v>
      </c>
      <c r="AG615" s="4">
        <v>2</v>
      </c>
      <c r="AH615" s="4">
        <v>2</v>
      </c>
      <c r="AI615" s="4">
        <v>2</v>
      </c>
      <c r="AJ615" s="4">
        <v>2</v>
      </c>
      <c r="AK615" s="4">
        <v>3</v>
      </c>
      <c r="AL615" s="4">
        <v>5</v>
      </c>
      <c r="AM615" s="4">
        <v>5</v>
      </c>
      <c r="AN615" s="4">
        <v>5</v>
      </c>
      <c r="AO615" s="4">
        <v>4</v>
      </c>
      <c r="AP615" s="4">
        <v>5</v>
      </c>
      <c r="AQ615" s="4">
        <v>8</v>
      </c>
      <c r="AR615" s="4">
        <v>161</v>
      </c>
      <c r="AS615" s="4">
        <v>161</v>
      </c>
      <c r="AT615" s="4">
        <v>164</v>
      </c>
      <c r="AU615" s="4">
        <v>221</v>
      </c>
      <c r="AV615" s="4">
        <v>234</v>
      </c>
      <c r="AW615" s="4">
        <v>212</v>
      </c>
      <c r="AX615" s="4">
        <v>229</v>
      </c>
      <c r="AY615" s="4">
        <v>238</v>
      </c>
      <c r="AZ615" s="4">
        <v>235</v>
      </c>
      <c r="BA615" s="4">
        <v>222</v>
      </c>
      <c r="BB615" s="4">
        <v>191</v>
      </c>
      <c r="BC615" s="4">
        <v>176</v>
      </c>
      <c r="BD615" s="4">
        <v>164</v>
      </c>
      <c r="BE615" s="4">
        <v>269</v>
      </c>
      <c r="BF615" s="4">
        <v>161</v>
      </c>
      <c r="BG615" s="4">
        <v>144</v>
      </c>
      <c r="BH615" s="4"/>
    </row>
    <row r="616" spans="1:60" s="5" customFormat="1" ht="15">
      <c r="A616" s="4" t="s">
        <v>7</v>
      </c>
      <c r="B616" s="4" t="s">
        <v>84</v>
      </c>
      <c r="C616" s="4" t="s">
        <v>10</v>
      </c>
      <c r="D616" s="4"/>
      <c r="E616" s="4"/>
      <c r="F616" s="4" t="s">
        <v>52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>
        <v>1.9360251253038499E-4</v>
      </c>
      <c r="AE616" s="4"/>
      <c r="AF616" s="6">
        <v>2.1075259752576501E-5</v>
      </c>
      <c r="AG616" s="6">
        <v>4.2058334910520902E-5</v>
      </c>
      <c r="AH616" s="6">
        <v>4.0720757406087802E-5</v>
      </c>
      <c r="AI616" s="6">
        <v>3.6774846005332403E-5</v>
      </c>
      <c r="AJ616" s="6">
        <v>3.4248334674726403E-5</v>
      </c>
      <c r="AK616" s="6">
        <v>4.9495149475351401E-5</v>
      </c>
      <c r="AL616" s="6">
        <v>7.9185341209635302E-5</v>
      </c>
      <c r="AM616" s="6">
        <v>7.8306082816513201E-5</v>
      </c>
      <c r="AN616" s="6">
        <v>8.0207898873881103E-5</v>
      </c>
      <c r="AO616" s="6">
        <v>6.0870756166968503E-5</v>
      </c>
      <c r="AP616" s="6">
        <v>7.2602660161468304E-5</v>
      </c>
      <c r="AQ616" s="4">
        <v>1.15448445053756E-4</v>
      </c>
      <c r="AR616" s="4">
        <v>2.1987326559597901E-3</v>
      </c>
      <c r="AS616" s="4">
        <v>2.0669910515977502E-3</v>
      </c>
      <c r="AT616" s="4">
        <v>2.04790090157588E-3</v>
      </c>
      <c r="AU616" s="4">
        <v>2.58503719646283E-3</v>
      </c>
      <c r="AV616" s="4">
        <v>2.61178203897582E-3</v>
      </c>
      <c r="AW616" s="4">
        <v>2.33169454801421E-3</v>
      </c>
      <c r="AX616" s="4">
        <v>2.38494464637207E-3</v>
      </c>
      <c r="AY616" s="4">
        <v>2.3947757664791801E-3</v>
      </c>
      <c r="AZ616" s="4">
        <v>2.3026573645841498E-3</v>
      </c>
      <c r="BA616" s="4">
        <v>2.2345244086562702E-3</v>
      </c>
      <c r="BB616" s="4">
        <v>1.87729747793438E-3</v>
      </c>
      <c r="BC616" s="4">
        <v>1.7960466563938201E-3</v>
      </c>
      <c r="BD616" s="4">
        <v>1.8034860064881501E-3</v>
      </c>
      <c r="BE616" s="4">
        <v>2.91636852490297E-3</v>
      </c>
      <c r="BF616" s="4">
        <v>1.81232833535954E-3</v>
      </c>
      <c r="BG616" s="4">
        <v>1.70092133238838E-3</v>
      </c>
      <c r="BH616" s="4"/>
    </row>
    <row r="617" spans="1:60" s="8" customFormat="1" ht="15">
      <c r="A617" s="36" t="s">
        <v>7</v>
      </c>
      <c r="B617" s="36" t="s">
        <v>84</v>
      </c>
      <c r="C617" s="36" t="s">
        <v>10</v>
      </c>
      <c r="D617" s="18" t="s">
        <v>403</v>
      </c>
      <c r="E617" s="18" t="s">
        <v>403</v>
      </c>
      <c r="F617" s="7" t="s">
        <v>12</v>
      </c>
      <c r="G617" s="219"/>
      <c r="H617" s="219"/>
      <c r="I617" s="219"/>
      <c r="J617" s="219"/>
      <c r="K617" s="219"/>
      <c r="L617" s="219"/>
      <c r="M617" s="219"/>
      <c r="N617" s="219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19"/>
      <c r="Z617" s="219"/>
      <c r="AA617" s="219"/>
      <c r="AB617" s="219"/>
      <c r="AC617" s="219"/>
      <c r="AD617" s="221">
        <v>1</v>
      </c>
      <c r="AE617" s="219"/>
      <c r="AF617" s="221">
        <v>1</v>
      </c>
      <c r="AG617" s="221">
        <v>1</v>
      </c>
      <c r="AH617" s="221">
        <v>1</v>
      </c>
      <c r="AI617" s="221">
        <v>1</v>
      </c>
      <c r="AJ617" s="221">
        <v>1</v>
      </c>
      <c r="AK617" s="221">
        <v>1</v>
      </c>
      <c r="AL617" s="221">
        <v>1</v>
      </c>
      <c r="AM617" s="221">
        <v>1</v>
      </c>
      <c r="AN617" s="221">
        <v>1</v>
      </c>
      <c r="AO617" s="221">
        <v>1</v>
      </c>
      <c r="AP617" s="221">
        <v>1</v>
      </c>
      <c r="AQ617" s="221">
        <v>1</v>
      </c>
      <c r="AR617" s="221">
        <v>1</v>
      </c>
      <c r="AS617" s="221">
        <v>1</v>
      </c>
      <c r="AT617" s="221">
        <v>1</v>
      </c>
      <c r="AU617" s="221">
        <v>1</v>
      </c>
      <c r="AV617" s="221">
        <v>1</v>
      </c>
      <c r="AW617" s="221">
        <v>1</v>
      </c>
      <c r="AX617" s="221">
        <v>1</v>
      </c>
      <c r="AY617" s="221">
        <v>1</v>
      </c>
      <c r="AZ617" s="221">
        <v>1</v>
      </c>
      <c r="BA617" s="221">
        <v>1</v>
      </c>
      <c r="BB617" s="221">
        <v>1</v>
      </c>
      <c r="BC617" s="221">
        <v>1</v>
      </c>
      <c r="BD617" s="221">
        <v>1</v>
      </c>
      <c r="BE617" s="221">
        <v>1</v>
      </c>
      <c r="BF617" s="221">
        <v>1</v>
      </c>
      <c r="BG617" s="221">
        <v>1</v>
      </c>
      <c r="BH617" s="219"/>
    </row>
    <row r="618" spans="1:60" s="8" customFormat="1" ht="15">
      <c r="A618" s="36" t="s">
        <v>7</v>
      </c>
      <c r="B618" s="36" t="s">
        <v>84</v>
      </c>
      <c r="C618" s="36" t="s">
        <v>10</v>
      </c>
      <c r="D618" s="18" t="s">
        <v>403</v>
      </c>
      <c r="E618" s="18" t="s">
        <v>403</v>
      </c>
      <c r="F618" s="7" t="s">
        <v>13</v>
      </c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19"/>
      <c r="Z618" s="219"/>
      <c r="AA618" s="219"/>
      <c r="AB618" s="219"/>
      <c r="AC618" s="219"/>
      <c r="AD618" s="221">
        <f>'2.b-MTH2-HTH'!Z$84</f>
        <v>0.43090333569013051</v>
      </c>
      <c r="AE618" s="219"/>
      <c r="AF618" s="221">
        <f>'2.b-MTH2-HTH'!AB$84</f>
        <v>0.43403056707977594</v>
      </c>
      <c r="AG618" s="221">
        <f>'2.b-MTH2-HTH'!AC$84</f>
        <v>0.43611792365164642</v>
      </c>
      <c r="AH618" s="221">
        <f>'2.b-MTH2-HTH'!AD$84</f>
        <v>0.44774002617765807</v>
      </c>
      <c r="AI618" s="221">
        <f>'2.b-MTH2-HTH'!AE$84</f>
        <v>0.45928152601857686</v>
      </c>
      <c r="AJ618" s="221">
        <f>'2.b-MTH2-HTH'!AF$84</f>
        <v>0.45871837984852454</v>
      </c>
      <c r="AK618" s="221">
        <f>'2.b-MTH2-HTH'!AG$84</f>
        <v>0.47253270654066276</v>
      </c>
      <c r="AL618" s="221">
        <f>'2.b-MTH2-HTH'!AH$84</f>
        <v>0.4833633944813277</v>
      </c>
      <c r="AM618" s="221">
        <f>'2.b-MTH2-HTH'!AI$84</f>
        <v>0.4938596728161313</v>
      </c>
      <c r="AN618" s="221">
        <f>'2.b-MTH2-HTH'!AJ$84</f>
        <v>0.50009127836262857</v>
      </c>
      <c r="AO618" s="221">
        <f>'2.b-MTH2-HTH'!AK$84</f>
        <v>0.50828722629320966</v>
      </c>
      <c r="AP618" s="221">
        <f>'2.b-MTH2-HTH'!AL$84</f>
        <v>0.50952544559500845</v>
      </c>
      <c r="AQ618" s="221">
        <f>'2.b-MTH2-HTH'!AM$84</f>
        <v>0.52265149277349654</v>
      </c>
      <c r="AR618" s="221">
        <f>'2.b-MTH2-HTH'!AN$84</f>
        <v>0.52495202377414851</v>
      </c>
      <c r="AS618" s="221">
        <f>'2.b-MTH2-HTH'!AO$84</f>
        <v>0.53687106996244194</v>
      </c>
      <c r="AT618" s="221">
        <f>'2.b-MTH2-HTH'!AP$84</f>
        <v>0.53220331018778944</v>
      </c>
      <c r="AU618" s="221">
        <f>'2.b-MTH2-HTH'!AQ$84</f>
        <v>0.54099447518753085</v>
      </c>
      <c r="AV618" s="221">
        <f>'2.b-MTH2-HTH'!AR$84</f>
        <v>0.54069399515463346</v>
      </c>
      <c r="AW618" s="221">
        <f>'2.b-MTH2-HTH'!AS$84</f>
        <v>0.55120071864467934</v>
      </c>
      <c r="AX618" s="221">
        <f>'2.b-MTH2-HTH'!AT$84</f>
        <v>0.55975183037132925</v>
      </c>
      <c r="AY618" s="221">
        <f>'2.b-MTH2-HTH'!AU$84</f>
        <v>0.56497102100313534</v>
      </c>
      <c r="AZ618" s="221">
        <f>'2.b-MTH2-HTH'!AV$84</f>
        <v>0.56927952895042322</v>
      </c>
      <c r="BA618" s="221">
        <f>'2.b-MTH2-HTH'!AW$84</f>
        <v>0.57450751000950395</v>
      </c>
      <c r="BB618" s="221">
        <f>'2.b-MTH2-HTH'!AX$84</f>
        <v>0.57781775890094389</v>
      </c>
      <c r="BC618" s="221">
        <f>'2.b-MTH2-HTH'!AY$84</f>
        <v>0.57451595766849639</v>
      </c>
      <c r="BD618" s="221">
        <f>'2.b-MTH2-HTH'!AZ$84</f>
        <v>0.5749549285103237</v>
      </c>
      <c r="BE618" s="221">
        <f>'2.b-MTH2-HTH'!BA$84</f>
        <v>0.5807407629223017</v>
      </c>
      <c r="BF618" s="221">
        <f>'2.b-MTH2-HTH'!BB$84</f>
        <v>0.5810223934986205</v>
      </c>
      <c r="BG618" s="221">
        <f>'2.b-MTH2-HTH'!BC$84</f>
        <v>0.59258989819671504</v>
      </c>
      <c r="BH618" s="219"/>
    </row>
    <row r="619" spans="1:60" s="8" customFormat="1" ht="15">
      <c r="A619" s="36" t="s">
        <v>7</v>
      </c>
      <c r="B619" s="36" t="s">
        <v>84</v>
      </c>
      <c r="C619" s="36" t="s">
        <v>10</v>
      </c>
      <c r="D619" s="18" t="s">
        <v>403</v>
      </c>
      <c r="E619" s="18" t="s">
        <v>403</v>
      </c>
      <c r="F619" s="7" t="s">
        <v>14</v>
      </c>
      <c r="G619" s="219"/>
      <c r="H619" s="219"/>
      <c r="I619" s="219"/>
      <c r="J619" s="219"/>
      <c r="K619" s="219"/>
      <c r="L619" s="219"/>
      <c r="M619" s="219"/>
      <c r="N619" s="219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19"/>
      <c r="Z619" s="219"/>
      <c r="AA619" s="219"/>
      <c r="AB619" s="219"/>
      <c r="AC619" s="219"/>
      <c r="AD619" s="221">
        <f>'2.b-MTH2-HTH'!Z$85</f>
        <v>0.80445234243218156</v>
      </c>
      <c r="AE619" s="219"/>
      <c r="AF619" s="221">
        <f>'2.b-MTH2-HTH'!AB$85</f>
        <v>0.80445234243218156</v>
      </c>
      <c r="AG619" s="221">
        <f>'2.b-MTH2-HTH'!AC$85</f>
        <v>0.80445234243218156</v>
      </c>
      <c r="AH619" s="221">
        <f>'2.b-MTH2-HTH'!AD$85</f>
        <v>0.80445234243218156</v>
      </c>
      <c r="AI619" s="221">
        <f>'2.b-MTH2-HTH'!AE$85</f>
        <v>0.80445234243218156</v>
      </c>
      <c r="AJ619" s="221">
        <f>'2.b-MTH2-HTH'!AF$85</f>
        <v>0.80445234243218156</v>
      </c>
      <c r="AK619" s="221">
        <f>'2.b-MTH2-HTH'!AG$85</f>
        <v>0.80445234243218156</v>
      </c>
      <c r="AL619" s="221">
        <f>'2.b-MTH2-HTH'!AH$85</f>
        <v>0.80445234243218156</v>
      </c>
      <c r="AM619" s="221">
        <f>'2.b-MTH2-HTH'!AI$85</f>
        <v>0.80445234243218156</v>
      </c>
      <c r="AN619" s="221">
        <f>'2.b-MTH2-HTH'!AJ$85</f>
        <v>0.80445234243218156</v>
      </c>
      <c r="AO619" s="221">
        <f>'2.b-MTH2-HTH'!AK$85</f>
        <v>0.80445234243218156</v>
      </c>
      <c r="AP619" s="221">
        <f>'2.b-MTH2-HTH'!AL$85</f>
        <v>0.80445234243218156</v>
      </c>
      <c r="AQ619" s="221">
        <f>'2.b-MTH2-HTH'!AM$85</f>
        <v>0.80445234243218156</v>
      </c>
      <c r="AR619" s="221">
        <f>'2.b-MTH2-HTH'!AN$85</f>
        <v>0.80445234243218156</v>
      </c>
      <c r="AS619" s="221">
        <f>'2.b-MTH2-HTH'!AO$85</f>
        <v>0.80445234243218156</v>
      </c>
      <c r="AT619" s="221">
        <f>'2.b-MTH2-HTH'!AP$85</f>
        <v>0.80445234243218156</v>
      </c>
      <c r="AU619" s="221">
        <f>'2.b-MTH2-HTH'!AQ$85</f>
        <v>0.80445234243218156</v>
      </c>
      <c r="AV619" s="221">
        <f>'2.b-MTH2-HTH'!AR$85</f>
        <v>0.80445234243218156</v>
      </c>
      <c r="AW619" s="221">
        <f>'2.b-MTH2-HTH'!AS$85</f>
        <v>0.80445234243218156</v>
      </c>
      <c r="AX619" s="221">
        <f>'2.b-MTH2-HTH'!AT$85</f>
        <v>0.80445234243218156</v>
      </c>
      <c r="AY619" s="221">
        <f>'2.b-MTH2-HTH'!AU$85</f>
        <v>0.80445234243218156</v>
      </c>
      <c r="AZ619" s="221">
        <f>'2.b-MTH2-HTH'!AV$85</f>
        <v>0.80445234243218156</v>
      </c>
      <c r="BA619" s="221">
        <f>'2.b-MTH2-HTH'!AW$85</f>
        <v>0.80445234243218156</v>
      </c>
      <c r="BB619" s="221">
        <f>'2.b-MTH2-HTH'!AX$85</f>
        <v>0.80445234243218156</v>
      </c>
      <c r="BC619" s="221">
        <f>'2.b-MTH2-HTH'!AY$85</f>
        <v>0.80445234243218156</v>
      </c>
      <c r="BD619" s="221">
        <f>'2.b-MTH2-HTH'!AZ$85</f>
        <v>0.80445234243218156</v>
      </c>
      <c r="BE619" s="221">
        <f>'2.b-MTH2-HTH'!BA$85</f>
        <v>0.80445234243218156</v>
      </c>
      <c r="BF619" s="221">
        <f>'2.b-MTH2-HTH'!BB$85</f>
        <v>0.80445234243218156</v>
      </c>
      <c r="BG619" s="221">
        <f>'2.b-MTH2-HTH'!BC$85</f>
        <v>0.80445234243218156</v>
      </c>
      <c r="BH619" s="219"/>
    </row>
    <row r="620" spans="1:60" s="5" customFormat="1" ht="15">
      <c r="A620" s="4" t="s">
        <v>7</v>
      </c>
      <c r="B620" s="4" t="s">
        <v>84</v>
      </c>
      <c r="C620" s="4" t="s">
        <v>36</v>
      </c>
      <c r="D620" s="4"/>
      <c r="E620" s="4"/>
      <c r="F620" s="4" t="s">
        <v>11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>
        <v>1</v>
      </c>
      <c r="AV620" s="4">
        <v>1</v>
      </c>
      <c r="AW620" s="4">
        <v>1</v>
      </c>
      <c r="AX620" s="4">
        <v>1</v>
      </c>
      <c r="AY620" s="4">
        <v>1</v>
      </c>
      <c r="AZ620" s="4">
        <v>1</v>
      </c>
      <c r="BA620" s="4">
        <v>1</v>
      </c>
      <c r="BB620" s="4">
        <v>1</v>
      </c>
      <c r="BC620" s="4">
        <v>1</v>
      </c>
      <c r="BD620" s="4"/>
      <c r="BE620" s="4"/>
      <c r="BF620" s="4"/>
      <c r="BG620" s="4"/>
      <c r="BH620" s="4"/>
    </row>
    <row r="621" spans="1:60" s="5" customFormat="1" ht="15">
      <c r="A621" s="4" t="s">
        <v>7</v>
      </c>
      <c r="B621" s="4" t="s">
        <v>84</v>
      </c>
      <c r="C621" s="4" t="s">
        <v>36</v>
      </c>
      <c r="D621" s="4"/>
      <c r="E621" s="4"/>
      <c r="F621" s="4" t="s">
        <v>52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6">
        <v>1.16970008889721E-5</v>
      </c>
      <c r="AV621" s="6">
        <v>1.11614617050249E-5</v>
      </c>
      <c r="AW621" s="6">
        <v>1.0998559188746299E-5</v>
      </c>
      <c r="AX621" s="6">
        <v>1.04146054426728E-5</v>
      </c>
      <c r="AY621" s="6">
        <v>1.0062083052433499E-5</v>
      </c>
      <c r="AZ621" s="6">
        <v>9.7985419769538303E-6</v>
      </c>
      <c r="BA621" s="6">
        <v>1.00654252642174E-5</v>
      </c>
      <c r="BB621" s="6">
        <v>9.8287826069862992E-6</v>
      </c>
      <c r="BC621" s="6">
        <v>1.02048105476922E-5</v>
      </c>
      <c r="BD621" s="4"/>
      <c r="BE621" s="4"/>
      <c r="BF621" s="4"/>
      <c r="BG621" s="4"/>
      <c r="BH621" s="4"/>
    </row>
    <row r="622" spans="1:60" s="8" customFormat="1" ht="15">
      <c r="A622" s="36" t="s">
        <v>7</v>
      </c>
      <c r="B622" s="36" t="s">
        <v>84</v>
      </c>
      <c r="C622" s="36" t="s">
        <v>36</v>
      </c>
      <c r="D622" s="18" t="s">
        <v>403</v>
      </c>
      <c r="E622" s="18" t="s">
        <v>403</v>
      </c>
      <c r="F622" s="7" t="s">
        <v>12</v>
      </c>
      <c r="G622" s="219"/>
      <c r="H622" s="219"/>
      <c r="I622" s="219"/>
      <c r="J622" s="219"/>
      <c r="K622" s="219"/>
      <c r="L622" s="219"/>
      <c r="M622" s="219"/>
      <c r="N622" s="219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19"/>
      <c r="Z622" s="219"/>
      <c r="AA622" s="219"/>
      <c r="AB622" s="219"/>
      <c r="AC622" s="219"/>
      <c r="AD622" s="219"/>
      <c r="AE622" s="219"/>
      <c r="AF622" s="219"/>
      <c r="AG622" s="219"/>
      <c r="AH622" s="219"/>
      <c r="AI622" s="219"/>
      <c r="AJ622" s="219"/>
      <c r="AK622" s="219"/>
      <c r="AL622" s="219"/>
      <c r="AM622" s="219"/>
      <c r="AN622" s="219"/>
      <c r="AO622" s="219"/>
      <c r="AP622" s="219"/>
      <c r="AQ622" s="219"/>
      <c r="AR622" s="219"/>
      <c r="AS622" s="219"/>
      <c r="AT622" s="219"/>
      <c r="AU622" s="221">
        <v>1</v>
      </c>
      <c r="AV622" s="221">
        <v>1</v>
      </c>
      <c r="AW622" s="221">
        <v>1</v>
      </c>
      <c r="AX622" s="221">
        <v>1</v>
      </c>
      <c r="AY622" s="221">
        <v>1</v>
      </c>
      <c r="AZ622" s="221">
        <v>1</v>
      </c>
      <c r="BA622" s="221">
        <v>1</v>
      </c>
      <c r="BB622" s="221">
        <v>1</v>
      </c>
      <c r="BC622" s="221">
        <v>1</v>
      </c>
      <c r="BD622" s="219"/>
      <c r="BE622" s="219"/>
      <c r="BF622" s="219"/>
      <c r="BG622" s="219"/>
      <c r="BH622" s="219"/>
    </row>
    <row r="623" spans="1:60" s="8" customFormat="1" ht="15">
      <c r="A623" s="36" t="s">
        <v>7</v>
      </c>
      <c r="B623" s="36" t="s">
        <v>84</v>
      </c>
      <c r="C623" s="36" t="s">
        <v>36</v>
      </c>
      <c r="D623" s="18" t="s">
        <v>403</v>
      </c>
      <c r="E623" s="18" t="s">
        <v>403</v>
      </c>
      <c r="F623" s="7" t="s">
        <v>13</v>
      </c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19"/>
      <c r="Z623" s="219"/>
      <c r="AA623" s="219"/>
      <c r="AB623" s="219"/>
      <c r="AC623" s="219"/>
      <c r="AD623" s="219"/>
      <c r="AE623" s="219"/>
      <c r="AF623" s="219"/>
      <c r="AG623" s="219"/>
      <c r="AH623" s="219"/>
      <c r="AI623" s="219"/>
      <c r="AJ623" s="219"/>
      <c r="AK623" s="219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21">
        <f>'2.b-MTH2-HTH'!AQ$84</f>
        <v>0.54099447518753085</v>
      </c>
      <c r="AV623" s="221">
        <f>'2.b-MTH2-HTH'!AR$84</f>
        <v>0.54069399515463346</v>
      </c>
      <c r="AW623" s="221">
        <f>'2.b-MTH2-HTH'!AS$84</f>
        <v>0.55120071864467934</v>
      </c>
      <c r="AX623" s="221">
        <f>'2.b-MTH2-HTH'!AT$84</f>
        <v>0.55975183037132925</v>
      </c>
      <c r="AY623" s="221">
        <f>'2.b-MTH2-HTH'!AU$84</f>
        <v>0.56497102100313534</v>
      </c>
      <c r="AZ623" s="221">
        <f>'2.b-MTH2-HTH'!AV$84</f>
        <v>0.56927952895042322</v>
      </c>
      <c r="BA623" s="221">
        <f>'2.b-MTH2-HTH'!AW$84</f>
        <v>0.57450751000950395</v>
      </c>
      <c r="BB623" s="221">
        <f>'2.b-MTH2-HTH'!AX$84</f>
        <v>0.57781775890094389</v>
      </c>
      <c r="BC623" s="221">
        <f>'2.b-MTH2-HTH'!AY$84</f>
        <v>0.57451595766849639</v>
      </c>
      <c r="BD623" s="219"/>
      <c r="BE623" s="219"/>
      <c r="BF623" s="219"/>
      <c r="BG623" s="219"/>
      <c r="BH623" s="219"/>
    </row>
    <row r="624" spans="1:60" s="8" customFormat="1" ht="15">
      <c r="A624" s="36" t="s">
        <v>7</v>
      </c>
      <c r="B624" s="36" t="s">
        <v>84</v>
      </c>
      <c r="C624" s="36" t="s">
        <v>36</v>
      </c>
      <c r="D624" s="18" t="s">
        <v>403</v>
      </c>
      <c r="E624" s="18" t="s">
        <v>403</v>
      </c>
      <c r="F624" s="7" t="s">
        <v>14</v>
      </c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19"/>
      <c r="Z624" s="219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19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21">
        <f>'2.b-MTH2-HTH'!AQ$85</f>
        <v>0.80445234243218156</v>
      </c>
      <c r="AV624" s="221">
        <f>'2.b-MTH2-HTH'!AR$85</f>
        <v>0.80445234243218156</v>
      </c>
      <c r="AW624" s="221">
        <f>'2.b-MTH2-HTH'!AS$85</f>
        <v>0.80445234243218156</v>
      </c>
      <c r="AX624" s="221">
        <f>'2.b-MTH2-HTH'!AT$85</f>
        <v>0.80445234243218156</v>
      </c>
      <c r="AY624" s="221">
        <f>'2.b-MTH2-HTH'!AU$85</f>
        <v>0.80445234243218156</v>
      </c>
      <c r="AZ624" s="221">
        <f>'2.b-MTH2-HTH'!AV$85</f>
        <v>0.80445234243218156</v>
      </c>
      <c r="BA624" s="221">
        <f>'2.b-MTH2-HTH'!AW$85</f>
        <v>0.80445234243218156</v>
      </c>
      <c r="BB624" s="221">
        <f>'2.b-MTH2-HTH'!AX$85</f>
        <v>0.80445234243218156</v>
      </c>
      <c r="BC624" s="221">
        <f>'2.b-MTH2-HTH'!AY$85</f>
        <v>0.80445234243218156</v>
      </c>
      <c r="BD624" s="219"/>
      <c r="BE624" s="219"/>
      <c r="BF624" s="219"/>
      <c r="BG624" s="219"/>
      <c r="BH624" s="219"/>
    </row>
    <row r="625" spans="1:60" s="5" customFormat="1" ht="15">
      <c r="A625" s="4" t="s">
        <v>7</v>
      </c>
      <c r="B625" s="4" t="s">
        <v>83</v>
      </c>
      <c r="C625" s="4" t="s">
        <v>27</v>
      </c>
      <c r="D625" s="4"/>
      <c r="E625" s="4"/>
      <c r="F625" s="4" t="s">
        <v>11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>
        <v>59</v>
      </c>
      <c r="AD625" s="4">
        <v>67</v>
      </c>
      <c r="AE625" s="4">
        <v>50</v>
      </c>
      <c r="AF625" s="4">
        <v>52</v>
      </c>
      <c r="AG625" s="4">
        <v>51</v>
      </c>
      <c r="AH625" s="4">
        <v>51</v>
      </c>
      <c r="AI625" s="4">
        <v>51</v>
      </c>
      <c r="AJ625" s="4">
        <v>53</v>
      </c>
      <c r="AK625" s="4">
        <v>71</v>
      </c>
      <c r="AL625" s="4">
        <v>68</v>
      </c>
      <c r="AM625" s="4">
        <v>54</v>
      </c>
      <c r="AN625" s="4">
        <v>41</v>
      </c>
      <c r="AO625" s="4">
        <v>44</v>
      </c>
      <c r="AP625" s="4">
        <v>48</v>
      </c>
      <c r="AQ625" s="4">
        <v>41</v>
      </c>
      <c r="AR625" s="4">
        <v>34</v>
      </c>
      <c r="AS625" s="4">
        <v>31</v>
      </c>
      <c r="AT625" s="4">
        <v>17</v>
      </c>
      <c r="AU625" s="4">
        <v>20</v>
      </c>
      <c r="AV625" s="4">
        <v>22</v>
      </c>
      <c r="AW625" s="4">
        <v>20</v>
      </c>
      <c r="AX625" s="4">
        <v>31</v>
      </c>
      <c r="AY625" s="4">
        <v>7</v>
      </c>
      <c r="AZ625" s="4">
        <v>5</v>
      </c>
      <c r="BA625" s="4"/>
      <c r="BB625" s="4"/>
      <c r="BC625" s="4"/>
      <c r="BD625" s="4"/>
      <c r="BE625" s="4"/>
      <c r="BF625" s="4"/>
      <c r="BG625" s="4"/>
      <c r="BH625" s="4"/>
    </row>
    <row r="626" spans="1:60" s="5" customFormat="1" ht="15">
      <c r="A626" s="4" t="s">
        <v>7</v>
      </c>
      <c r="B626" s="4" t="s">
        <v>83</v>
      </c>
      <c r="C626" s="4" t="s">
        <v>27</v>
      </c>
      <c r="D626" s="4"/>
      <c r="E626" s="4"/>
      <c r="F626" s="4" t="s">
        <v>52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>
        <v>1.30285966655625E-3</v>
      </c>
      <c r="AD626" s="4">
        <v>1.44126314883731E-3</v>
      </c>
      <c r="AE626" s="4">
        <v>1.0678284640355401E-3</v>
      </c>
      <c r="AF626" s="4">
        <v>1.09591350713398E-3</v>
      </c>
      <c r="AG626" s="4">
        <v>1.0724875402182801E-3</v>
      </c>
      <c r="AH626" s="4">
        <v>1.0383793138552401E-3</v>
      </c>
      <c r="AI626" s="4">
        <v>9.37758573135975E-4</v>
      </c>
      <c r="AJ626" s="4">
        <v>9.0758086888025101E-4</v>
      </c>
      <c r="AK626" s="4">
        <v>1.17138520424998E-3</v>
      </c>
      <c r="AL626" s="4">
        <v>1.0769206404510399E-3</v>
      </c>
      <c r="AM626" s="4">
        <v>8.4570569441834204E-4</v>
      </c>
      <c r="AN626" s="4">
        <v>6.5770477076582503E-4</v>
      </c>
      <c r="AO626" s="4">
        <v>6.6957831783665304E-4</v>
      </c>
      <c r="AP626" s="4">
        <v>6.9698553755009602E-4</v>
      </c>
      <c r="AQ626" s="4">
        <v>5.9167328090049798E-4</v>
      </c>
      <c r="AR626" s="4">
        <v>4.6432863542008099E-4</v>
      </c>
      <c r="AS626" s="4">
        <v>3.97992065835591E-4</v>
      </c>
      <c r="AT626" s="4">
        <v>2.1228241052920801E-4</v>
      </c>
      <c r="AU626" s="4">
        <v>2.3394001777944101E-4</v>
      </c>
      <c r="AV626" s="4">
        <v>2.4555215751054802E-4</v>
      </c>
      <c r="AW626" s="4">
        <v>2.19971183774925E-4</v>
      </c>
      <c r="AX626" s="4">
        <v>3.2285276872285701E-4</v>
      </c>
      <c r="AY626" s="6">
        <v>7.0434581367034602E-5</v>
      </c>
      <c r="AZ626" s="6">
        <v>4.8992709884769099E-5</v>
      </c>
      <c r="BA626" s="4"/>
      <c r="BB626" s="4"/>
      <c r="BC626" s="4"/>
      <c r="BD626" s="4"/>
      <c r="BE626" s="4"/>
      <c r="BF626" s="4"/>
      <c r="BG626" s="4"/>
      <c r="BH626" s="4"/>
    </row>
    <row r="627" spans="1:60" s="8" customFormat="1" ht="15">
      <c r="A627" s="36" t="s">
        <v>7</v>
      </c>
      <c r="B627" s="36" t="s">
        <v>83</v>
      </c>
      <c r="C627" s="36" t="s">
        <v>27</v>
      </c>
      <c r="D627" s="7" t="s">
        <v>107</v>
      </c>
      <c r="E627" s="7" t="s">
        <v>108</v>
      </c>
      <c r="F627" s="7" t="s">
        <v>12</v>
      </c>
      <c r="G627" s="219"/>
      <c r="H627" s="219"/>
      <c r="I627" s="219"/>
      <c r="J627" s="219"/>
      <c r="K627" s="219"/>
      <c r="L627" s="219"/>
      <c r="M627" s="219"/>
      <c r="N627" s="219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19"/>
      <c r="Z627" s="219"/>
      <c r="AA627" s="219"/>
      <c r="AB627" s="219"/>
      <c r="AC627" s="221">
        <v>0.5</v>
      </c>
      <c r="AD627" s="221">
        <v>0.5</v>
      </c>
      <c r="AE627" s="221">
        <v>0.5</v>
      </c>
      <c r="AF627" s="221">
        <v>0.5</v>
      </c>
      <c r="AG627" s="221">
        <v>0.5</v>
      </c>
      <c r="AH627" s="221">
        <v>0.5</v>
      </c>
      <c r="AI627" s="221">
        <v>0.5</v>
      </c>
      <c r="AJ627" s="221">
        <v>0.5</v>
      </c>
      <c r="AK627" s="221">
        <v>0.5</v>
      </c>
      <c r="AL627" s="221">
        <v>0.5</v>
      </c>
      <c r="AM627" s="221">
        <v>0.5</v>
      </c>
      <c r="AN627" s="221">
        <v>0.5</v>
      </c>
      <c r="AO627" s="221">
        <v>0.5</v>
      </c>
      <c r="AP627" s="221">
        <v>0.5</v>
      </c>
      <c r="AQ627" s="221">
        <v>0.5</v>
      </c>
      <c r="AR627" s="221">
        <v>0.5</v>
      </c>
      <c r="AS627" s="221">
        <v>0.5</v>
      </c>
      <c r="AT627" s="221">
        <v>0.5</v>
      </c>
      <c r="AU627" s="221">
        <v>0.5</v>
      </c>
      <c r="AV627" s="221">
        <v>0.5</v>
      </c>
      <c r="AW627" s="221">
        <v>0.5</v>
      </c>
      <c r="AX627" s="221">
        <v>0.5</v>
      </c>
      <c r="AY627" s="221">
        <v>0.5</v>
      </c>
      <c r="AZ627" s="221">
        <v>0.5</v>
      </c>
      <c r="BA627" s="219"/>
      <c r="BB627" s="219"/>
      <c r="BC627" s="219"/>
      <c r="BD627" s="219"/>
      <c r="BE627" s="219"/>
      <c r="BF627" s="219"/>
      <c r="BG627" s="219"/>
      <c r="BH627" s="219"/>
    </row>
    <row r="628" spans="1:60" s="8" customFormat="1" ht="15">
      <c r="A628" s="36" t="s">
        <v>7</v>
      </c>
      <c r="B628" s="36" t="s">
        <v>83</v>
      </c>
      <c r="C628" s="36" t="s">
        <v>27</v>
      </c>
      <c r="D628" s="7" t="s">
        <v>107</v>
      </c>
      <c r="E628" s="7" t="s">
        <v>108</v>
      </c>
      <c r="F628" s="7" t="s">
        <v>13</v>
      </c>
      <c r="G628" s="219"/>
      <c r="H628" s="219"/>
      <c r="I628" s="219"/>
      <c r="J628" s="219"/>
      <c r="K628" s="219"/>
      <c r="L628" s="219"/>
      <c r="M628" s="219"/>
      <c r="N628" s="219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19"/>
      <c r="Z628" s="219"/>
      <c r="AA628" s="219"/>
      <c r="AB628" s="219"/>
      <c r="AC628" s="221">
        <f>'2.b-MTH2-HTH'!Y$60</f>
        <v>0.42718388736326346</v>
      </c>
      <c r="AD628" s="221">
        <f>'2.b-MTH2-HTH'!Z$60</f>
        <v>0.43090333569013051</v>
      </c>
      <c r="AE628" s="221">
        <f>'2.b-MTH2-HTH'!AA$60</f>
        <v>0.43731957379166619</v>
      </c>
      <c r="AF628" s="221">
        <f>'2.b-MTH2-HTH'!AB$60</f>
        <v>0.43403056707977594</v>
      </c>
      <c r="AG628" s="221">
        <f>'2.b-MTH2-HTH'!AC$60</f>
        <v>0.43611792365164642</v>
      </c>
      <c r="AH628" s="221">
        <f>'2.b-MTH2-HTH'!AD$60</f>
        <v>0.44774002617765807</v>
      </c>
      <c r="AI628" s="221">
        <f>'2.b-MTH2-HTH'!AE$60</f>
        <v>0.45928152601857686</v>
      </c>
      <c r="AJ628" s="221">
        <f>'2.b-MTH2-HTH'!AF$60</f>
        <v>0.45871837984852454</v>
      </c>
      <c r="AK628" s="221">
        <f>'2.b-MTH2-HTH'!AG$60</f>
        <v>0.47253270654066276</v>
      </c>
      <c r="AL628" s="221">
        <f>'2.b-MTH2-HTH'!AH$60</f>
        <v>0.4833633944813277</v>
      </c>
      <c r="AM628" s="221">
        <f>'2.b-MTH2-HTH'!AI$60</f>
        <v>0.4938596728161313</v>
      </c>
      <c r="AN628" s="221">
        <f>'2.b-MTH2-HTH'!AJ$60</f>
        <v>0.50009127836262857</v>
      </c>
      <c r="AO628" s="221">
        <f>'2.b-MTH2-HTH'!AK$60</f>
        <v>0.50828722629320966</v>
      </c>
      <c r="AP628" s="221">
        <f>'2.b-MTH2-HTH'!AL$60</f>
        <v>0.50952544559500845</v>
      </c>
      <c r="AQ628" s="221">
        <f>'2.b-MTH2-HTH'!AM$60</f>
        <v>0.52265149277349654</v>
      </c>
      <c r="AR628" s="221">
        <f>'2.b-MTH2-HTH'!AN$60</f>
        <v>0.52495202377414851</v>
      </c>
      <c r="AS628" s="221">
        <f>'2.b-MTH2-HTH'!AO$60</f>
        <v>0.53687106996244194</v>
      </c>
      <c r="AT628" s="221">
        <f>'2.b-MTH2-HTH'!AP$60</f>
        <v>0.53220331018778944</v>
      </c>
      <c r="AU628" s="221">
        <f>'2.b-MTH2-HTH'!AQ$60</f>
        <v>0.54099447518753085</v>
      </c>
      <c r="AV628" s="221">
        <f>'2.b-MTH2-HTH'!AR$60</f>
        <v>0.54069399515463346</v>
      </c>
      <c r="AW628" s="221">
        <f>'2.b-MTH2-HTH'!AS$60</f>
        <v>0.55120071864467934</v>
      </c>
      <c r="AX628" s="221">
        <f>'2.b-MTH2-HTH'!AT$60</f>
        <v>0.55975183037132925</v>
      </c>
      <c r="AY628" s="221">
        <f>'2.b-MTH2-HTH'!AU$60</f>
        <v>0.56497102100313534</v>
      </c>
      <c r="AZ628" s="221">
        <f>'2.b-MTH2-HTH'!AV$60</f>
        <v>0.56927952895042322</v>
      </c>
      <c r="BA628" s="219"/>
      <c r="BB628" s="219"/>
      <c r="BC628" s="219"/>
      <c r="BD628" s="219"/>
      <c r="BE628" s="219"/>
      <c r="BF628" s="219"/>
      <c r="BG628" s="219"/>
      <c r="BH628" s="219"/>
    </row>
    <row r="629" spans="1:60" s="8" customFormat="1" ht="15">
      <c r="A629" s="36" t="s">
        <v>7</v>
      </c>
      <c r="B629" s="36" t="s">
        <v>83</v>
      </c>
      <c r="C629" s="36" t="s">
        <v>27</v>
      </c>
      <c r="D629" s="7" t="s">
        <v>107</v>
      </c>
      <c r="E629" s="7" t="s">
        <v>108</v>
      </c>
      <c r="F629" s="7" t="s">
        <v>14</v>
      </c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21">
        <f>'2.b-MTH2-HTH'!Y$61</f>
        <v>0.3911634117171473</v>
      </c>
      <c r="AD629" s="221">
        <f>'2.b-MTH2-HTH'!Z$61</f>
        <v>0.3911634117171473</v>
      </c>
      <c r="AE629" s="221">
        <f>'2.b-MTH2-HTH'!AA$61</f>
        <v>0.3911634117171473</v>
      </c>
      <c r="AF629" s="221">
        <f>'2.b-MTH2-HTH'!AB$61</f>
        <v>0.3911634117171473</v>
      </c>
      <c r="AG629" s="221">
        <f>'2.b-MTH2-HTH'!AC$61</f>
        <v>0.3911634117171473</v>
      </c>
      <c r="AH629" s="221">
        <f>'2.b-MTH2-HTH'!AD$61</f>
        <v>0.3911634117171473</v>
      </c>
      <c r="AI629" s="221">
        <f>'2.b-MTH2-HTH'!AE$61</f>
        <v>0.39116341171714736</v>
      </c>
      <c r="AJ629" s="221">
        <f>'2.b-MTH2-HTH'!AF$61</f>
        <v>0.3911634117171473</v>
      </c>
      <c r="AK629" s="221">
        <f>'2.b-MTH2-HTH'!AG$61</f>
        <v>0.3911634117171473</v>
      </c>
      <c r="AL629" s="221">
        <f>'2.b-MTH2-HTH'!AH$61</f>
        <v>0.3911634117171473</v>
      </c>
      <c r="AM629" s="221">
        <f>'2.b-MTH2-HTH'!AI$61</f>
        <v>0.3911634117171473</v>
      </c>
      <c r="AN629" s="221">
        <f>'2.b-MTH2-HTH'!AJ$61</f>
        <v>0.3911634117171473</v>
      </c>
      <c r="AO629" s="221">
        <f>'2.b-MTH2-HTH'!AK$61</f>
        <v>0.3911634117171473</v>
      </c>
      <c r="AP629" s="221">
        <f>'2.b-MTH2-HTH'!AL$61</f>
        <v>0.3911634117171473</v>
      </c>
      <c r="AQ629" s="221">
        <f>'2.b-MTH2-HTH'!AM$61</f>
        <v>0.3911634117171473</v>
      </c>
      <c r="AR629" s="221">
        <f>'2.b-MTH2-HTH'!AN$61</f>
        <v>0.3911634117171473</v>
      </c>
      <c r="AS629" s="221">
        <f>'2.b-MTH2-HTH'!AO$61</f>
        <v>0.3911634117171473</v>
      </c>
      <c r="AT629" s="221">
        <f>'2.b-MTH2-HTH'!AP$61</f>
        <v>0.3911634117171473</v>
      </c>
      <c r="AU629" s="221">
        <f>'2.b-MTH2-HTH'!AQ$61</f>
        <v>0.3911634117171473</v>
      </c>
      <c r="AV629" s="221">
        <f>'2.b-MTH2-HTH'!AR$61</f>
        <v>0.3911634117171473</v>
      </c>
      <c r="AW629" s="221">
        <f>'2.b-MTH2-HTH'!AS$61</f>
        <v>0.3911634117171473</v>
      </c>
      <c r="AX629" s="221">
        <f>'2.b-MTH2-HTH'!AT$61</f>
        <v>0.3911634117171473</v>
      </c>
      <c r="AY629" s="221">
        <f>'2.b-MTH2-HTH'!AU$61</f>
        <v>0.3911634117171473</v>
      </c>
      <c r="AZ629" s="221">
        <f>'2.b-MTH2-HTH'!AV$61</f>
        <v>0.3911634117171473</v>
      </c>
      <c r="BA629" s="219"/>
      <c r="BB629" s="219"/>
      <c r="BC629" s="219"/>
      <c r="BD629" s="219"/>
      <c r="BE629" s="219"/>
      <c r="BF629" s="219"/>
      <c r="BG629" s="219"/>
      <c r="BH629" s="219"/>
    </row>
    <row r="630" spans="1:60" s="8" customFormat="1" ht="15">
      <c r="A630" s="36" t="s">
        <v>7</v>
      </c>
      <c r="B630" s="36" t="s">
        <v>83</v>
      </c>
      <c r="C630" s="36" t="s">
        <v>27</v>
      </c>
      <c r="D630" s="7" t="s">
        <v>97</v>
      </c>
      <c r="E630" s="7" t="s">
        <v>98</v>
      </c>
      <c r="F630" s="7" t="s">
        <v>12</v>
      </c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21">
        <v>0.5</v>
      </c>
      <c r="AD630" s="221">
        <v>0.5</v>
      </c>
      <c r="AE630" s="221">
        <v>0.5</v>
      </c>
      <c r="AF630" s="221">
        <v>0.5</v>
      </c>
      <c r="AG630" s="221">
        <v>0.5</v>
      </c>
      <c r="AH630" s="221">
        <v>0.5</v>
      </c>
      <c r="AI630" s="221">
        <v>0.5</v>
      </c>
      <c r="AJ630" s="221">
        <v>0.5</v>
      </c>
      <c r="AK630" s="221">
        <v>0.5</v>
      </c>
      <c r="AL630" s="221">
        <v>0.5</v>
      </c>
      <c r="AM630" s="221">
        <v>0.5</v>
      </c>
      <c r="AN630" s="221">
        <v>0.5</v>
      </c>
      <c r="AO630" s="221">
        <v>0.5</v>
      </c>
      <c r="AP630" s="221">
        <v>0.5</v>
      </c>
      <c r="AQ630" s="221">
        <v>0.5</v>
      </c>
      <c r="AR630" s="221">
        <v>0.5</v>
      </c>
      <c r="AS630" s="221">
        <v>0.5</v>
      </c>
      <c r="AT630" s="221">
        <v>0.5</v>
      </c>
      <c r="AU630" s="221">
        <v>0.5</v>
      </c>
      <c r="AV630" s="221">
        <v>0.5</v>
      </c>
      <c r="AW630" s="221">
        <v>0.5</v>
      </c>
      <c r="AX630" s="221">
        <v>0.5</v>
      </c>
      <c r="AY630" s="221">
        <v>0.5</v>
      </c>
      <c r="AZ630" s="221">
        <v>0.5</v>
      </c>
      <c r="BA630" s="219"/>
      <c r="BB630" s="219"/>
      <c r="BC630" s="219"/>
      <c r="BD630" s="219"/>
      <c r="BE630" s="219"/>
      <c r="BF630" s="219"/>
      <c r="BG630" s="219"/>
      <c r="BH630" s="219"/>
    </row>
    <row r="631" spans="1:60" s="8" customFormat="1" ht="15">
      <c r="A631" s="36" t="s">
        <v>7</v>
      </c>
      <c r="B631" s="36" t="s">
        <v>83</v>
      </c>
      <c r="C631" s="36" t="s">
        <v>27</v>
      </c>
      <c r="D631" s="7" t="s">
        <v>97</v>
      </c>
      <c r="E631" s="7" t="s">
        <v>98</v>
      </c>
      <c r="F631" s="7" t="s">
        <v>13</v>
      </c>
      <c r="G631" s="219"/>
      <c r="H631" s="219"/>
      <c r="I631" s="219"/>
      <c r="J631" s="219"/>
      <c r="K631" s="219"/>
      <c r="L631" s="219"/>
      <c r="M631" s="219"/>
      <c r="N631" s="219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19"/>
      <c r="Z631" s="219"/>
      <c r="AA631" s="219"/>
      <c r="AB631" s="219"/>
      <c r="AC631" s="221">
        <f>'2.b-MTH2-HTH'!Y$66</f>
        <v>0.42718388736326346</v>
      </c>
      <c r="AD631" s="221">
        <f>'2.b-MTH2-HTH'!Z$66</f>
        <v>0.43090333569013051</v>
      </c>
      <c r="AE631" s="221">
        <f>'2.b-MTH2-HTH'!AA$66</f>
        <v>0.43731957379166619</v>
      </c>
      <c r="AF631" s="221">
        <f>'2.b-MTH2-HTH'!AB$66</f>
        <v>0.43403056707977594</v>
      </c>
      <c r="AG631" s="221">
        <f>'2.b-MTH2-HTH'!AC$66</f>
        <v>0.43611792365164642</v>
      </c>
      <c r="AH631" s="221">
        <f>'2.b-MTH2-HTH'!AD$66</f>
        <v>0.44774002617765807</v>
      </c>
      <c r="AI631" s="221">
        <f>'2.b-MTH2-HTH'!AE$66</f>
        <v>0.45928152601857686</v>
      </c>
      <c r="AJ631" s="221">
        <f>'2.b-MTH2-HTH'!AF$66</f>
        <v>0.45871837984852454</v>
      </c>
      <c r="AK631" s="221">
        <f>'2.b-MTH2-HTH'!AG$66</f>
        <v>0.47253270654066276</v>
      </c>
      <c r="AL631" s="221">
        <f>'2.b-MTH2-HTH'!AH$66</f>
        <v>0.4833633944813277</v>
      </c>
      <c r="AM631" s="221">
        <f>'2.b-MTH2-HTH'!AI$66</f>
        <v>0.4938596728161313</v>
      </c>
      <c r="AN631" s="221">
        <f>'2.b-MTH2-HTH'!AJ$66</f>
        <v>0.50009127836262857</v>
      </c>
      <c r="AO631" s="221">
        <f>'2.b-MTH2-HTH'!AK$66</f>
        <v>0.50828722629320966</v>
      </c>
      <c r="AP631" s="221">
        <f>'2.b-MTH2-HTH'!AL$66</f>
        <v>0.50952544559500845</v>
      </c>
      <c r="AQ631" s="221">
        <f>'2.b-MTH2-HTH'!AM$66</f>
        <v>0.52265149277349654</v>
      </c>
      <c r="AR631" s="221">
        <f>'2.b-MTH2-HTH'!AN$66</f>
        <v>0.52495202377414851</v>
      </c>
      <c r="AS631" s="221">
        <f>'2.b-MTH2-HTH'!AO$66</f>
        <v>0.53687106996244194</v>
      </c>
      <c r="AT631" s="221">
        <f>'2.b-MTH2-HTH'!AP$66</f>
        <v>0.53220331018778944</v>
      </c>
      <c r="AU631" s="221">
        <f>'2.b-MTH2-HTH'!AQ$66</f>
        <v>0.54099447518753085</v>
      </c>
      <c r="AV631" s="221">
        <f>'2.b-MTH2-HTH'!AR$66</f>
        <v>0.54069399515463346</v>
      </c>
      <c r="AW631" s="221">
        <f>'2.b-MTH2-HTH'!AS$66</f>
        <v>0.55120071864467934</v>
      </c>
      <c r="AX631" s="221">
        <f>'2.b-MTH2-HTH'!AT$66</f>
        <v>0.55975183037132925</v>
      </c>
      <c r="AY631" s="221">
        <f>'2.b-MTH2-HTH'!AU$66</f>
        <v>0.56497102100313534</v>
      </c>
      <c r="AZ631" s="221">
        <f>'2.b-MTH2-HTH'!AV$66</f>
        <v>0.56927952895042322</v>
      </c>
      <c r="BA631" s="219"/>
      <c r="BB631" s="219"/>
      <c r="BC631" s="219"/>
      <c r="BD631" s="219"/>
      <c r="BE631" s="219"/>
      <c r="BF631" s="219"/>
      <c r="BG631" s="219"/>
      <c r="BH631" s="219"/>
    </row>
    <row r="632" spans="1:60" s="8" customFormat="1" ht="15">
      <c r="A632" s="36" t="s">
        <v>7</v>
      </c>
      <c r="B632" s="36" t="s">
        <v>83</v>
      </c>
      <c r="C632" s="36" t="s">
        <v>27</v>
      </c>
      <c r="D632" s="7" t="s">
        <v>97</v>
      </c>
      <c r="E632" s="7" t="s">
        <v>98</v>
      </c>
      <c r="F632" s="7" t="s">
        <v>14</v>
      </c>
      <c r="G632" s="219"/>
      <c r="H632" s="219"/>
      <c r="I632" s="219"/>
      <c r="J632" s="219"/>
      <c r="K632" s="219"/>
      <c r="L632" s="219"/>
      <c r="M632" s="219"/>
      <c r="N632" s="219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19"/>
      <c r="Z632" s="219"/>
      <c r="AA632" s="219"/>
      <c r="AB632" s="219"/>
      <c r="AC632" s="221">
        <f>'2.b-MTH2-HTH'!Y$67</f>
        <v>0.67007841522529721</v>
      </c>
      <c r="AD632" s="221">
        <f>'2.b-MTH2-HTH'!Z$67</f>
        <v>0.67007841522529721</v>
      </c>
      <c r="AE632" s="221">
        <f>'2.b-MTH2-HTH'!AA$67</f>
        <v>0.67007841522529721</v>
      </c>
      <c r="AF632" s="221">
        <f>'2.b-MTH2-HTH'!AB$67</f>
        <v>0.6700784152252971</v>
      </c>
      <c r="AG632" s="221">
        <f>'2.b-MTH2-HTH'!AC$67</f>
        <v>0.67007841522529721</v>
      </c>
      <c r="AH632" s="221">
        <f>'2.b-MTH2-HTH'!AD$67</f>
        <v>0.67007841522529721</v>
      </c>
      <c r="AI632" s="221">
        <f>'2.b-MTH2-HTH'!AE$67</f>
        <v>0.67007841522529721</v>
      </c>
      <c r="AJ632" s="221">
        <f>'2.b-MTH2-HTH'!AF$67</f>
        <v>0.67007841522529721</v>
      </c>
      <c r="AK632" s="221">
        <f>'2.b-MTH2-HTH'!AG$67</f>
        <v>0.67007841522529732</v>
      </c>
      <c r="AL632" s="221">
        <f>'2.b-MTH2-HTH'!AH$67</f>
        <v>0.67007841522529721</v>
      </c>
      <c r="AM632" s="221">
        <f>'2.b-MTH2-HTH'!AI$67</f>
        <v>0.67007841522529721</v>
      </c>
      <c r="AN632" s="221">
        <f>'2.b-MTH2-HTH'!AJ$67</f>
        <v>0.67007841522529721</v>
      </c>
      <c r="AO632" s="221">
        <f>'2.b-MTH2-HTH'!AK$67</f>
        <v>0.67007841522529721</v>
      </c>
      <c r="AP632" s="221">
        <f>'2.b-MTH2-HTH'!AL$67</f>
        <v>0.67007841522529721</v>
      </c>
      <c r="AQ632" s="221">
        <f>'2.b-MTH2-HTH'!AM$67</f>
        <v>0.67007841522529721</v>
      </c>
      <c r="AR632" s="221">
        <f>'2.b-MTH2-HTH'!AN$67</f>
        <v>0.67007841522529721</v>
      </c>
      <c r="AS632" s="221">
        <f>'2.b-MTH2-HTH'!AO$67</f>
        <v>0.67007841522529721</v>
      </c>
      <c r="AT632" s="221">
        <f>'2.b-MTH2-HTH'!AP$67</f>
        <v>0.67007841522529721</v>
      </c>
      <c r="AU632" s="221">
        <f>'2.b-MTH2-HTH'!AQ$67</f>
        <v>0.67007841522529721</v>
      </c>
      <c r="AV632" s="221">
        <f>'2.b-MTH2-HTH'!AR$67</f>
        <v>0.67007841522529721</v>
      </c>
      <c r="AW632" s="221">
        <f>'2.b-MTH2-HTH'!AS$67</f>
        <v>0.67007841522529721</v>
      </c>
      <c r="AX632" s="221">
        <f>'2.b-MTH2-HTH'!AT$67</f>
        <v>0.67007841522529721</v>
      </c>
      <c r="AY632" s="221">
        <f>'2.b-MTH2-HTH'!AU$67</f>
        <v>0.67007841522529721</v>
      </c>
      <c r="AZ632" s="221">
        <f>'2.b-MTH2-HTH'!AV$67</f>
        <v>0.67007841522529721</v>
      </c>
      <c r="BA632" s="219"/>
      <c r="BB632" s="219"/>
      <c r="BC632" s="219"/>
      <c r="BD632" s="219"/>
      <c r="BE632" s="219"/>
      <c r="BF632" s="219"/>
      <c r="BG632" s="219"/>
      <c r="BH632" s="219"/>
    </row>
    <row r="633" spans="1:60" s="5" customFormat="1" ht="15">
      <c r="A633" s="4" t="s">
        <v>7</v>
      </c>
      <c r="B633" s="4" t="s">
        <v>83</v>
      </c>
      <c r="C633" s="4" t="s">
        <v>17</v>
      </c>
      <c r="D633" s="4"/>
      <c r="E633" s="4"/>
      <c r="F633" s="4" t="s">
        <v>11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>
        <v>152</v>
      </c>
      <c r="S633" s="4">
        <v>195</v>
      </c>
      <c r="T633" s="4">
        <v>246</v>
      </c>
      <c r="U633" s="4">
        <v>246</v>
      </c>
      <c r="V633" s="4">
        <v>245</v>
      </c>
      <c r="W633" s="4">
        <v>258</v>
      </c>
      <c r="X633" s="4">
        <v>257</v>
      </c>
      <c r="Y633" s="4">
        <v>265</v>
      </c>
      <c r="Z633" s="4">
        <v>286</v>
      </c>
      <c r="AA633" s="4">
        <v>268</v>
      </c>
      <c r="AB633" s="4">
        <v>273</v>
      </c>
      <c r="AC633" s="4">
        <v>266</v>
      </c>
      <c r="AD633" s="4">
        <v>277</v>
      </c>
      <c r="AE633" s="4">
        <v>276</v>
      </c>
      <c r="AF633" s="4">
        <v>290</v>
      </c>
      <c r="AG633" s="4">
        <v>312</v>
      </c>
      <c r="AH633" s="4">
        <v>316</v>
      </c>
      <c r="AI633" s="4">
        <v>340</v>
      </c>
      <c r="AJ633" s="4">
        <v>373</v>
      </c>
      <c r="AK633" s="4">
        <v>404</v>
      </c>
      <c r="AL633" s="4">
        <v>413</v>
      </c>
      <c r="AM633" s="4">
        <v>413</v>
      </c>
      <c r="AN633" s="4">
        <v>402</v>
      </c>
      <c r="AO633" s="4">
        <v>421</v>
      </c>
      <c r="AP633" s="4">
        <v>322</v>
      </c>
      <c r="AQ633" s="4">
        <v>360</v>
      </c>
      <c r="AR633" s="4">
        <v>411</v>
      </c>
      <c r="AS633" s="4">
        <v>430</v>
      </c>
      <c r="AT633" s="4">
        <v>461</v>
      </c>
      <c r="AU633" s="4">
        <v>486</v>
      </c>
      <c r="AV633" s="4">
        <v>558</v>
      </c>
      <c r="AW633" s="4">
        <v>573</v>
      </c>
      <c r="AX633" s="4">
        <v>591</v>
      </c>
      <c r="AY633" s="4">
        <v>602</v>
      </c>
      <c r="AZ633" s="4">
        <v>630</v>
      </c>
      <c r="BA633" s="4">
        <v>546</v>
      </c>
      <c r="BB633" s="4">
        <v>572</v>
      </c>
      <c r="BC633" s="4">
        <v>563</v>
      </c>
      <c r="BD633" s="4">
        <v>441</v>
      </c>
      <c r="BE633" s="4">
        <v>329</v>
      </c>
      <c r="BF633" s="4">
        <v>327</v>
      </c>
      <c r="BG633" s="4">
        <v>322</v>
      </c>
      <c r="BH633" s="4">
        <v>311</v>
      </c>
    </row>
    <row r="634" spans="1:60" s="5" customFormat="1" ht="15">
      <c r="A634" s="4" t="s">
        <v>7</v>
      </c>
      <c r="B634" s="4" t="s">
        <v>83</v>
      </c>
      <c r="C634" s="4" t="s">
        <v>17</v>
      </c>
      <c r="D634" s="4"/>
      <c r="E634" s="4"/>
      <c r="F634" s="4" t="s">
        <v>52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>
        <v>4.63555962183593E-3</v>
      </c>
      <c r="S634" s="4">
        <v>5.7467876930331297E-3</v>
      </c>
      <c r="T634" s="4">
        <v>6.3826475014270101E-3</v>
      </c>
      <c r="U634" s="4">
        <v>6.1427822308787201E-3</v>
      </c>
      <c r="V634" s="4">
        <v>6.09665057482705E-3</v>
      </c>
      <c r="W634" s="4">
        <v>5.9496356424684101E-3</v>
      </c>
      <c r="X634" s="4">
        <v>5.7441720122482698E-3</v>
      </c>
      <c r="Y634" s="4">
        <v>5.7232948900695401E-3</v>
      </c>
      <c r="Z634" s="4">
        <v>5.8084039074717203E-3</v>
      </c>
      <c r="AA634" s="4">
        <v>5.5699885690533102E-3</v>
      </c>
      <c r="AB634" s="4">
        <v>5.8918743930074496E-3</v>
      </c>
      <c r="AC634" s="4">
        <v>5.8739096831180301E-3</v>
      </c>
      <c r="AD634" s="4">
        <v>5.9586551078796204E-3</v>
      </c>
      <c r="AE634" s="4">
        <v>5.8944131214761697E-3</v>
      </c>
      <c r="AF634" s="4">
        <v>6.1118253282471703E-3</v>
      </c>
      <c r="AG634" s="4">
        <v>6.5611002460412597E-3</v>
      </c>
      <c r="AH634" s="4">
        <v>6.4338796701618704E-3</v>
      </c>
      <c r="AI634" s="4">
        <v>6.2517238209064997E-3</v>
      </c>
      <c r="AJ634" s="4">
        <v>6.3873144168364801E-3</v>
      </c>
      <c r="AK634" s="4">
        <v>6.6653467960139899E-3</v>
      </c>
      <c r="AL634" s="4">
        <v>6.54070918391587E-3</v>
      </c>
      <c r="AM634" s="4">
        <v>6.46808244064399E-3</v>
      </c>
      <c r="AN634" s="4">
        <v>6.44871506946004E-3</v>
      </c>
      <c r="AO634" s="4">
        <v>6.4066470865734304E-3</v>
      </c>
      <c r="AP634" s="4">
        <v>4.6756113143985598E-3</v>
      </c>
      <c r="AQ634" s="4">
        <v>5.1951800274190104E-3</v>
      </c>
      <c r="AR634" s="4">
        <v>5.6129137987545102E-3</v>
      </c>
      <c r="AS634" s="4">
        <v>5.5205351067517403E-3</v>
      </c>
      <c r="AT634" s="4">
        <v>5.7565994855273304E-3</v>
      </c>
      <c r="AU634" s="4">
        <v>5.6847424320404204E-3</v>
      </c>
      <c r="AV634" s="4">
        <v>6.2280956314038896E-3</v>
      </c>
      <c r="AW634" s="4">
        <v>6.3021744151516203E-3</v>
      </c>
      <c r="AX634" s="4">
        <v>6.1550318166196296E-3</v>
      </c>
      <c r="AY634" s="4">
        <v>6.0573739975649799E-3</v>
      </c>
      <c r="AZ634" s="4">
        <v>6.1730814454809104E-3</v>
      </c>
      <c r="BA634" s="4">
        <v>5.4957221942627098E-3</v>
      </c>
      <c r="BB634" s="4">
        <v>5.6220636511961604E-3</v>
      </c>
      <c r="BC634" s="4">
        <v>5.7453083383507001E-3</v>
      </c>
      <c r="BD634" s="4">
        <v>4.84961785891021E-3</v>
      </c>
      <c r="BE634" s="4">
        <v>3.5668596456991698E-3</v>
      </c>
      <c r="BF634" s="4">
        <v>3.6809401593948399E-3</v>
      </c>
      <c r="BG634" s="4">
        <v>3.80344909047957E-3</v>
      </c>
      <c r="BH634" s="4">
        <v>3.8181527997740998E-3</v>
      </c>
    </row>
    <row r="635" spans="1:60" s="8" customFormat="1" ht="15">
      <c r="A635" s="36" t="s">
        <v>7</v>
      </c>
      <c r="B635" s="36" t="s">
        <v>83</v>
      </c>
      <c r="C635" s="36" t="s">
        <v>17</v>
      </c>
      <c r="D635" s="7" t="s">
        <v>101</v>
      </c>
      <c r="E635" s="7" t="s">
        <v>102</v>
      </c>
      <c r="F635" s="7" t="s">
        <v>12</v>
      </c>
      <c r="G635" s="219"/>
      <c r="H635" s="219"/>
      <c r="I635" s="219"/>
      <c r="J635" s="219"/>
      <c r="K635" s="219"/>
      <c r="L635" s="219"/>
      <c r="M635" s="219"/>
      <c r="N635" s="219"/>
      <c r="O635" s="219"/>
      <c r="P635" s="219"/>
      <c r="Q635" s="219"/>
      <c r="R635" s="221">
        <f>'4.c Electricity breakdown'!N34</f>
        <v>0.47499999999999998</v>
      </c>
      <c r="S635" s="221">
        <f>'4.c Electricity breakdown'!O34</f>
        <v>0.47499999999999998</v>
      </c>
      <c r="T635" s="221">
        <f>'4.c Electricity breakdown'!P34</f>
        <v>0.47499999999999998</v>
      </c>
      <c r="U635" s="221">
        <f>'4.c Electricity breakdown'!Q34</f>
        <v>0.47499999999999998</v>
      </c>
      <c r="V635" s="221">
        <f>'4.c Electricity breakdown'!R34</f>
        <v>0.47499999999999998</v>
      </c>
      <c r="W635" s="221">
        <f>'4.c Electricity breakdown'!S34</f>
        <v>0.47499999999999998</v>
      </c>
      <c r="X635" s="221">
        <f>'4.c Electricity breakdown'!T34</f>
        <v>0.47499999999999998</v>
      </c>
      <c r="Y635" s="221">
        <f>'4.c Electricity breakdown'!U34</f>
        <v>0.47499999999999998</v>
      </c>
      <c r="Z635" s="221">
        <f>'4.c Electricity breakdown'!V34</f>
        <v>0.47499999999999998</v>
      </c>
      <c r="AA635" s="221">
        <f>'4.c Electricity breakdown'!W34</f>
        <v>0.47499999999999998</v>
      </c>
      <c r="AB635" s="221">
        <f>'4.c Electricity breakdown'!X34</f>
        <v>0.47499999999999998</v>
      </c>
      <c r="AC635" s="221">
        <f>'4.c Electricity breakdown'!Y34</f>
        <v>0.47499999999999998</v>
      </c>
      <c r="AD635" s="221">
        <f>'4.c Electricity breakdown'!Z34</f>
        <v>0.47499999999999998</v>
      </c>
      <c r="AE635" s="221">
        <f>'4.c Electricity breakdown'!AA34</f>
        <v>0.47499999999999998</v>
      </c>
      <c r="AF635" s="221">
        <f>'4.c Electricity breakdown'!AB34</f>
        <v>0.47499999999999998</v>
      </c>
      <c r="AG635" s="221">
        <f>'4.c Electricity breakdown'!AC34</f>
        <v>0.47499999999999998</v>
      </c>
      <c r="AH635" s="221">
        <f>'4.c Electricity breakdown'!AD34</f>
        <v>0.47499999999999998</v>
      </c>
      <c r="AI635" s="221">
        <f>'4.c Electricity breakdown'!AE34</f>
        <v>0.47499999999999998</v>
      </c>
      <c r="AJ635" s="221">
        <f>'4.c Electricity breakdown'!AF34</f>
        <v>0.47499999999999998</v>
      </c>
      <c r="AK635" s="221">
        <f>'4.c Electricity breakdown'!AG34</f>
        <v>0.47499999999999998</v>
      </c>
      <c r="AL635" s="221">
        <f>'4.c Electricity breakdown'!AH34</f>
        <v>0.47499999999999998</v>
      </c>
      <c r="AM635" s="221">
        <f>'4.c Electricity breakdown'!AI34</f>
        <v>0.47499999999999998</v>
      </c>
      <c r="AN635" s="221">
        <f>'4.c Electricity breakdown'!AJ34</f>
        <v>0.47499999999999998</v>
      </c>
      <c r="AO635" s="221">
        <f>'4.c Electricity breakdown'!AK34</f>
        <v>0.47499999999999998</v>
      </c>
      <c r="AP635" s="221">
        <f>'4.c Electricity breakdown'!AL34</f>
        <v>0.47499999999999998</v>
      </c>
      <c r="AQ635" s="221">
        <f>'4.c Electricity breakdown'!AM34</f>
        <v>0.47499999999999998</v>
      </c>
      <c r="AR635" s="221">
        <f>'4.c Electricity breakdown'!AN34</f>
        <v>0.47499999999999998</v>
      </c>
      <c r="AS635" s="221">
        <f>'4.c Electricity breakdown'!AO34</f>
        <v>0.47499999999999998</v>
      </c>
      <c r="AT635" s="221">
        <f>'4.c Electricity breakdown'!AP34</f>
        <v>0.47499999999999998</v>
      </c>
      <c r="AU635" s="221">
        <f>'4.c Electricity breakdown'!AQ34</f>
        <v>0.47499999999999998</v>
      </c>
      <c r="AV635" s="221">
        <f>'4.c Electricity breakdown'!AR34</f>
        <v>0.47499999999999998</v>
      </c>
      <c r="AW635" s="221">
        <f>'4.c Electricity breakdown'!AS34</f>
        <v>0.47499999999999998</v>
      </c>
      <c r="AX635" s="221">
        <f>'4.c Electricity breakdown'!AT34</f>
        <v>0.47499999999999998</v>
      </c>
      <c r="AY635" s="221">
        <f>'4.c Electricity breakdown'!AU34</f>
        <v>0.47499999999999998</v>
      </c>
      <c r="AZ635" s="221">
        <f>'4.c Electricity breakdown'!AV34</f>
        <v>0.47499999999999998</v>
      </c>
      <c r="BA635" s="221">
        <f>'4.c Electricity breakdown'!AW34</f>
        <v>0.47499999999999998</v>
      </c>
      <c r="BB635" s="221">
        <f>'4.c Electricity breakdown'!AX34</f>
        <v>0.47499999999999998</v>
      </c>
      <c r="BC635" s="221">
        <f>'4.c Electricity breakdown'!AY34</f>
        <v>0.47499999999999998</v>
      </c>
      <c r="BD635" s="221">
        <f>'4.c Electricity breakdown'!AZ34</f>
        <v>0.47499999999999998</v>
      </c>
      <c r="BE635" s="221">
        <f>'4.c Electricity breakdown'!BA34</f>
        <v>0.47499999999999998</v>
      </c>
      <c r="BF635" s="221">
        <f>'4.c Electricity breakdown'!BB34</f>
        <v>0.47499999999999998</v>
      </c>
      <c r="BG635" s="221">
        <f>'4.c Electricity breakdown'!BC34</f>
        <v>0.47499999999999998</v>
      </c>
      <c r="BH635" s="221">
        <f>'4.c Electricity breakdown'!BD34</f>
        <v>0.47499999999999998</v>
      </c>
    </row>
    <row r="636" spans="1:60" s="8" customFormat="1" ht="15">
      <c r="A636" s="36" t="s">
        <v>7</v>
      </c>
      <c r="B636" s="36" t="s">
        <v>83</v>
      </c>
      <c r="C636" s="36" t="s">
        <v>17</v>
      </c>
      <c r="D636" s="7" t="s">
        <v>101</v>
      </c>
      <c r="E636" s="7" t="s">
        <v>102</v>
      </c>
      <c r="F636" s="7" t="s">
        <v>13</v>
      </c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221">
        <f>'4.b Electricity other'!N51</f>
        <v>0.80249999999999999</v>
      </c>
      <c r="S636" s="221">
        <f>'4.b Electricity other'!O51</f>
        <v>0.80500000000000005</v>
      </c>
      <c r="T636" s="221">
        <f>'4.b Electricity other'!P51</f>
        <v>0.8075</v>
      </c>
      <c r="U636" s="221">
        <f>'4.b Electricity other'!Q51</f>
        <v>0.81</v>
      </c>
      <c r="V636" s="221">
        <f>'4.b Electricity other'!R51</f>
        <v>0.8125</v>
      </c>
      <c r="W636" s="221">
        <f>'4.b Electricity other'!S51</f>
        <v>0.81499999999999995</v>
      </c>
      <c r="X636" s="221">
        <f>'4.b Electricity other'!T51</f>
        <v>0.8175</v>
      </c>
      <c r="Y636" s="221">
        <f>'4.b Electricity other'!U51</f>
        <v>0.82</v>
      </c>
      <c r="Z636" s="221">
        <f>'4.b Electricity other'!V51</f>
        <v>0.82250000000000001</v>
      </c>
      <c r="AA636" s="221">
        <f>'4.b Electricity other'!W51</f>
        <v>0.82499999999999996</v>
      </c>
      <c r="AB636" s="221">
        <f>'4.b Electricity other'!X51</f>
        <v>0.82750000000000001</v>
      </c>
      <c r="AC636" s="221">
        <f>'4.b Electricity other'!Y51</f>
        <v>0.83</v>
      </c>
      <c r="AD636" s="221">
        <f>'4.b Electricity other'!Z51</f>
        <v>0.83250000000000002</v>
      </c>
      <c r="AE636" s="221">
        <f>'4.b Electricity other'!AA51</f>
        <v>0.83499999999999996</v>
      </c>
      <c r="AF636" s="221">
        <f>'4.b Electricity other'!AB51</f>
        <v>0.83750000000000002</v>
      </c>
      <c r="AG636" s="221">
        <f>'4.b Electricity other'!AC51</f>
        <v>0.84</v>
      </c>
      <c r="AH636" s="221">
        <f>'4.b Electricity other'!AD51</f>
        <v>0.84250000000000003</v>
      </c>
      <c r="AI636" s="221">
        <f>'4.b Electricity other'!AE51</f>
        <v>0.84499999999999997</v>
      </c>
      <c r="AJ636" s="221">
        <f>'4.b Electricity other'!AF51</f>
        <v>0.84750000000000003</v>
      </c>
      <c r="AK636" s="221">
        <f>'4.b Electricity other'!AG51</f>
        <v>0.85</v>
      </c>
      <c r="AL636" s="221">
        <f>'4.b Electricity other'!AH51</f>
        <v>0.85250000000000004</v>
      </c>
      <c r="AM636" s="221">
        <f>'4.b Electricity other'!AI51</f>
        <v>0.85499999999999998</v>
      </c>
      <c r="AN636" s="221">
        <f>'4.b Electricity other'!AJ51</f>
        <v>0.85750000000000004</v>
      </c>
      <c r="AO636" s="221">
        <f>'4.b Electricity other'!AK51</f>
        <v>0.86</v>
      </c>
      <c r="AP636" s="221">
        <f>'4.b Electricity other'!AL51</f>
        <v>0.86250000000000004</v>
      </c>
      <c r="AQ636" s="221">
        <f>'4.b Electricity other'!AM51</f>
        <v>0.86499999999999999</v>
      </c>
      <c r="AR636" s="221">
        <f>'4.b Electricity other'!AN51</f>
        <v>0.86750000000000005</v>
      </c>
      <c r="AS636" s="221">
        <f>'4.b Electricity other'!AO51</f>
        <v>0.87</v>
      </c>
      <c r="AT636" s="221">
        <f>'4.b Electricity other'!AP51</f>
        <v>0.87250000000000005</v>
      </c>
      <c r="AU636" s="221">
        <f>'4.b Electricity other'!AQ51</f>
        <v>0.875</v>
      </c>
      <c r="AV636" s="221">
        <f>'4.b Electricity other'!AR51</f>
        <v>0.87749999999999995</v>
      </c>
      <c r="AW636" s="221">
        <f>'4.b Electricity other'!AS51</f>
        <v>0.88</v>
      </c>
      <c r="AX636" s="221">
        <f>'4.b Electricity other'!AT51</f>
        <v>0.88249999999999995</v>
      </c>
      <c r="AY636" s="221">
        <f>'4.b Electricity other'!AU51</f>
        <v>0.88500000000000001</v>
      </c>
      <c r="AZ636" s="221">
        <f>'4.b Electricity other'!AV51</f>
        <v>0.88749999999999996</v>
      </c>
      <c r="BA636" s="221">
        <f>'4.b Electricity other'!AW51</f>
        <v>0.89</v>
      </c>
      <c r="BB636" s="221">
        <f>'4.b Electricity other'!AX51</f>
        <v>0.89249999999999996</v>
      </c>
      <c r="BC636" s="221">
        <f>'4.b Electricity other'!AY51</f>
        <v>0.89500000000000002</v>
      </c>
      <c r="BD636" s="221">
        <f>'4.b Electricity other'!AZ51</f>
        <v>0.89749999999999996</v>
      </c>
      <c r="BE636" s="221">
        <f>'4.b Electricity other'!BA51</f>
        <v>0.9</v>
      </c>
      <c r="BF636" s="221">
        <f>'4.b Electricity other'!BB51</f>
        <v>0.90348327224386804</v>
      </c>
      <c r="BG636" s="221">
        <f>'4.b Electricity other'!BC51</f>
        <v>0.90615494311707101</v>
      </c>
      <c r="BH636" s="221">
        <f>'4.b Electricity other'!BD51</f>
        <v>0.90867316757219896</v>
      </c>
    </row>
    <row r="637" spans="1:60" s="8" customFormat="1" ht="15">
      <c r="A637" s="36" t="s">
        <v>7</v>
      </c>
      <c r="B637" s="36" t="s">
        <v>83</v>
      </c>
      <c r="C637" s="36" t="s">
        <v>17</v>
      </c>
      <c r="D637" s="7" t="s">
        <v>101</v>
      </c>
      <c r="E637" s="7" t="s">
        <v>102</v>
      </c>
      <c r="F637" s="7" t="s">
        <v>14</v>
      </c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21">
        <f>'4.b Electricity other'!N55</f>
        <v>1</v>
      </c>
      <c r="S637" s="221">
        <f>'4.b Electricity other'!O55</f>
        <v>1</v>
      </c>
      <c r="T637" s="221">
        <f>'4.b Electricity other'!P55</f>
        <v>1</v>
      </c>
      <c r="U637" s="221">
        <f>'4.b Electricity other'!Q55</f>
        <v>1</v>
      </c>
      <c r="V637" s="221">
        <f>'4.b Electricity other'!R55</f>
        <v>1</v>
      </c>
      <c r="W637" s="221">
        <f>'4.b Electricity other'!S55</f>
        <v>1</v>
      </c>
      <c r="X637" s="221">
        <f>'4.b Electricity other'!T55</f>
        <v>1</v>
      </c>
      <c r="Y637" s="221">
        <f>'4.b Electricity other'!U55</f>
        <v>1</v>
      </c>
      <c r="Z637" s="221">
        <f>'4.b Electricity other'!V55</f>
        <v>1</v>
      </c>
      <c r="AA637" s="221">
        <f>'4.b Electricity other'!W55</f>
        <v>1</v>
      </c>
      <c r="AB637" s="221">
        <f>'4.b Electricity other'!X55</f>
        <v>1</v>
      </c>
      <c r="AC637" s="221">
        <f>'4.b Electricity other'!Y55</f>
        <v>1</v>
      </c>
      <c r="AD637" s="221">
        <f>'4.b Electricity other'!Z55</f>
        <v>1</v>
      </c>
      <c r="AE637" s="221">
        <f>'4.b Electricity other'!AA55</f>
        <v>1</v>
      </c>
      <c r="AF637" s="221">
        <f>'4.b Electricity other'!AB55</f>
        <v>1</v>
      </c>
      <c r="AG637" s="221">
        <f>'4.b Electricity other'!AC55</f>
        <v>1</v>
      </c>
      <c r="AH637" s="221">
        <f>'4.b Electricity other'!AD55</f>
        <v>1</v>
      </c>
      <c r="AI637" s="221">
        <f>'4.b Electricity other'!AE55</f>
        <v>1</v>
      </c>
      <c r="AJ637" s="221">
        <f>'4.b Electricity other'!AF55</f>
        <v>1</v>
      </c>
      <c r="AK637" s="221">
        <f>'4.b Electricity other'!AG55</f>
        <v>1</v>
      </c>
      <c r="AL637" s="221">
        <f>'4.b Electricity other'!AH55</f>
        <v>1</v>
      </c>
      <c r="AM637" s="221">
        <f>'4.b Electricity other'!AI55</f>
        <v>1</v>
      </c>
      <c r="AN637" s="221">
        <f>'4.b Electricity other'!AJ55</f>
        <v>1</v>
      </c>
      <c r="AO637" s="221">
        <f>'4.b Electricity other'!AK55</f>
        <v>1</v>
      </c>
      <c r="AP637" s="221">
        <f>'4.b Electricity other'!AL55</f>
        <v>1</v>
      </c>
      <c r="AQ637" s="221">
        <f>'4.b Electricity other'!AM55</f>
        <v>1</v>
      </c>
      <c r="AR637" s="221">
        <f>'4.b Electricity other'!AN55</f>
        <v>1</v>
      </c>
      <c r="AS637" s="221">
        <f>'4.b Electricity other'!AO55</f>
        <v>1</v>
      </c>
      <c r="AT637" s="221">
        <f>'4.b Electricity other'!AP55</f>
        <v>1</v>
      </c>
      <c r="AU637" s="221">
        <f>'4.b Electricity other'!AQ55</f>
        <v>1</v>
      </c>
      <c r="AV637" s="221">
        <f>'4.b Electricity other'!AR55</f>
        <v>1</v>
      </c>
      <c r="AW637" s="221">
        <f>'4.b Electricity other'!AS55</f>
        <v>1</v>
      </c>
      <c r="AX637" s="221">
        <f>'4.b Electricity other'!AT55</f>
        <v>1</v>
      </c>
      <c r="AY637" s="221">
        <f>'4.b Electricity other'!AU55</f>
        <v>1</v>
      </c>
      <c r="AZ637" s="221">
        <f>'4.b Electricity other'!AV55</f>
        <v>1</v>
      </c>
      <c r="BA637" s="221">
        <f>'4.b Electricity other'!AW55</f>
        <v>1</v>
      </c>
      <c r="BB637" s="221">
        <f>'4.b Electricity other'!AX55</f>
        <v>1</v>
      </c>
      <c r="BC637" s="221">
        <f>'4.b Electricity other'!AY55</f>
        <v>1</v>
      </c>
      <c r="BD637" s="221">
        <f>'4.b Electricity other'!AZ55</f>
        <v>1</v>
      </c>
      <c r="BE637" s="221">
        <f>'4.b Electricity other'!BA55</f>
        <v>1</v>
      </c>
      <c r="BF637" s="221">
        <f>'4.b Electricity other'!BB55</f>
        <v>1</v>
      </c>
      <c r="BG637" s="221">
        <f>'4.b Electricity other'!BC55</f>
        <v>1</v>
      </c>
      <c r="BH637" s="221">
        <f>'4.b Electricity other'!BD55</f>
        <v>1</v>
      </c>
    </row>
    <row r="638" spans="1:60" s="8" customFormat="1" ht="15">
      <c r="A638" s="36" t="s">
        <v>7</v>
      </c>
      <c r="B638" s="36" t="s">
        <v>83</v>
      </c>
      <c r="C638" s="36" t="s">
        <v>17</v>
      </c>
      <c r="D638" s="18" t="s">
        <v>103</v>
      </c>
      <c r="E638" s="18" t="s">
        <v>104</v>
      </c>
      <c r="F638" s="7" t="s">
        <v>12</v>
      </c>
      <c r="G638" s="219"/>
      <c r="H638" s="219"/>
      <c r="I638" s="219"/>
      <c r="J638" s="219"/>
      <c r="K638" s="219"/>
      <c r="L638" s="219"/>
      <c r="M638" s="219"/>
      <c r="N638" s="219"/>
      <c r="O638" s="219"/>
      <c r="P638" s="219"/>
      <c r="Q638" s="219"/>
      <c r="R638" s="221">
        <f>'4.c Electricity breakdown'!N33/2</f>
        <v>0.23749999999999999</v>
      </c>
      <c r="S638" s="221">
        <f>'4.c Electricity breakdown'!O33/2</f>
        <v>0.23749999999999999</v>
      </c>
      <c r="T638" s="221">
        <f>'4.c Electricity breakdown'!P33/2</f>
        <v>0.23749999999999999</v>
      </c>
      <c r="U638" s="221">
        <f>'4.c Electricity breakdown'!Q33/2</f>
        <v>0.23749999999999999</v>
      </c>
      <c r="V638" s="221">
        <f>'4.c Electricity breakdown'!R33/2</f>
        <v>0.23749999999999999</v>
      </c>
      <c r="W638" s="221">
        <f>'4.c Electricity breakdown'!S33/2</f>
        <v>0.23749999999999999</v>
      </c>
      <c r="X638" s="221">
        <f>'4.c Electricity breakdown'!T33/2</f>
        <v>0.23749999999999999</v>
      </c>
      <c r="Y638" s="221">
        <f>'4.c Electricity breakdown'!U33/2</f>
        <v>0.23749999999999999</v>
      </c>
      <c r="Z638" s="221">
        <f>'4.c Electricity breakdown'!V33/2</f>
        <v>0.23749999999999999</v>
      </c>
      <c r="AA638" s="221">
        <f>'4.c Electricity breakdown'!W33/2</f>
        <v>0.23749999999999999</v>
      </c>
      <c r="AB638" s="221">
        <f>'4.c Electricity breakdown'!X33/2</f>
        <v>0.23749999999999999</v>
      </c>
      <c r="AC638" s="221">
        <f>'4.c Electricity breakdown'!Y33/2</f>
        <v>0.23749999999999999</v>
      </c>
      <c r="AD638" s="221">
        <f>'4.c Electricity breakdown'!Z33/2</f>
        <v>0.23749999999999999</v>
      </c>
      <c r="AE638" s="221">
        <f>'4.c Electricity breakdown'!AA33/2</f>
        <v>0.23749999999999999</v>
      </c>
      <c r="AF638" s="221">
        <f>'4.c Electricity breakdown'!AB33/2</f>
        <v>0.23749999999999999</v>
      </c>
      <c r="AG638" s="221">
        <f>'4.c Electricity breakdown'!AC33/2</f>
        <v>0.23749999999999999</v>
      </c>
      <c r="AH638" s="221">
        <f>'4.c Electricity breakdown'!AD33/2</f>
        <v>0.23749999999999999</v>
      </c>
      <c r="AI638" s="221">
        <f>'4.c Electricity breakdown'!AE33/2</f>
        <v>0.23749999999999999</v>
      </c>
      <c r="AJ638" s="221">
        <f>'4.c Electricity breakdown'!AF33/2</f>
        <v>0.23749999999999999</v>
      </c>
      <c r="AK638" s="221">
        <f>'4.c Electricity breakdown'!AG33/2</f>
        <v>0.23749999999999999</v>
      </c>
      <c r="AL638" s="221">
        <f>'4.c Electricity breakdown'!AH33/2</f>
        <v>0.23749999999999999</v>
      </c>
      <c r="AM638" s="221">
        <f>'4.c Electricity breakdown'!AI33/2</f>
        <v>0.23749999999999999</v>
      </c>
      <c r="AN638" s="221">
        <f>'4.c Electricity breakdown'!AJ33/2</f>
        <v>0.23749999999999999</v>
      </c>
      <c r="AO638" s="221">
        <f>'4.c Electricity breakdown'!AK33/2</f>
        <v>0.23749999999999999</v>
      </c>
      <c r="AP638" s="221">
        <f>'4.c Electricity breakdown'!AL33/2</f>
        <v>0.23749999999999999</v>
      </c>
      <c r="AQ638" s="221">
        <f>'4.c Electricity breakdown'!AM33/2</f>
        <v>0.23749999999999999</v>
      </c>
      <c r="AR638" s="221">
        <f>'4.c Electricity breakdown'!AN33/2</f>
        <v>0.23749999999999999</v>
      </c>
      <c r="AS638" s="221">
        <f>'4.c Electricity breakdown'!AO33/2</f>
        <v>0.23749999999999999</v>
      </c>
      <c r="AT638" s="221">
        <f>'4.c Electricity breakdown'!AP33/2</f>
        <v>0.23749999999999999</v>
      </c>
      <c r="AU638" s="221">
        <f>'4.c Electricity breakdown'!AQ33/2</f>
        <v>0.23749999999999999</v>
      </c>
      <c r="AV638" s="221">
        <f>'4.c Electricity breakdown'!AR33/2</f>
        <v>0.23749999999999999</v>
      </c>
      <c r="AW638" s="221">
        <f>'4.c Electricity breakdown'!AS33/2</f>
        <v>0.23749999999999999</v>
      </c>
      <c r="AX638" s="221">
        <f>'4.c Electricity breakdown'!AT33/2</f>
        <v>0.23749999999999999</v>
      </c>
      <c r="AY638" s="221">
        <f>'4.c Electricity breakdown'!AU33/2</f>
        <v>0.23749999999999999</v>
      </c>
      <c r="AZ638" s="221">
        <f>'4.c Electricity breakdown'!AV33/2</f>
        <v>0.23749999999999999</v>
      </c>
      <c r="BA638" s="221">
        <f>'4.c Electricity breakdown'!AW33/2</f>
        <v>0.23749999999999999</v>
      </c>
      <c r="BB638" s="221">
        <f>'4.c Electricity breakdown'!AX33/2</f>
        <v>0.23749999999999999</v>
      </c>
      <c r="BC638" s="221">
        <f>'4.c Electricity breakdown'!AY33/2</f>
        <v>0.23749999999999999</v>
      </c>
      <c r="BD638" s="221">
        <f>'4.c Electricity breakdown'!AZ33/2</f>
        <v>0.23749999999999999</v>
      </c>
      <c r="BE638" s="221">
        <f>'4.c Electricity breakdown'!BA33/2</f>
        <v>0.23749999999999999</v>
      </c>
      <c r="BF638" s="221">
        <f>'4.c Electricity breakdown'!BB33/2</f>
        <v>0.23749999999999999</v>
      </c>
      <c r="BG638" s="221">
        <f>'4.c Electricity breakdown'!BC33/2</f>
        <v>0.23749999999999999</v>
      </c>
      <c r="BH638" s="221">
        <f>'4.c Electricity breakdown'!BD33/2</f>
        <v>0.23749999999999999</v>
      </c>
    </row>
    <row r="639" spans="1:60" s="8" customFormat="1" ht="15">
      <c r="A639" s="36" t="s">
        <v>7</v>
      </c>
      <c r="B639" s="36" t="s">
        <v>83</v>
      </c>
      <c r="C639" s="36" t="s">
        <v>17</v>
      </c>
      <c r="D639" s="18" t="s">
        <v>103</v>
      </c>
      <c r="E639" s="18" t="s">
        <v>104</v>
      </c>
      <c r="F639" s="7" t="s">
        <v>13</v>
      </c>
      <c r="G639" s="219"/>
      <c r="H639" s="219"/>
      <c r="I639" s="219"/>
      <c r="J639" s="219"/>
      <c r="K639" s="219"/>
      <c r="L639" s="219"/>
      <c r="M639" s="219"/>
      <c r="N639" s="219"/>
      <c r="O639" s="219"/>
      <c r="P639" s="219"/>
      <c r="Q639" s="219"/>
      <c r="R639" s="221">
        <f>'4.a Electric heating'!N47</f>
        <v>9.9828112054210896E-2</v>
      </c>
      <c r="S639" s="221">
        <f>'4.a Electric heating'!O47</f>
        <v>0.10001908025992153</v>
      </c>
      <c r="T639" s="221">
        <f>'4.a Electric heating'!P47</f>
        <v>0.1077506340119737</v>
      </c>
      <c r="U639" s="221">
        <f>'4.a Electric heating'!Q47</f>
        <v>0.11371237383917139</v>
      </c>
      <c r="V639" s="221">
        <f>'4.a Electric heating'!R47</f>
        <v>0.11866559603672551</v>
      </c>
      <c r="W639" s="221">
        <f>'4.a Electric heating'!S47</f>
        <v>0.12001946124982064</v>
      </c>
      <c r="X639" s="221">
        <f>'4.a Electric heating'!T47</f>
        <v>0.12126533801019942</v>
      </c>
      <c r="Y639" s="221">
        <f>'4.a Electric heating'!U47</f>
        <v>0.12253735204527143</v>
      </c>
      <c r="Z639" s="221">
        <f>'4.a Electric heating'!V47</f>
        <v>0.12383633457578669</v>
      </c>
      <c r="AA639" s="221">
        <f>'4.a Electric heating'!W47</f>
        <v>0.12516315244624154</v>
      </c>
      <c r="AB639" s="221">
        <f>'4.a Electric heating'!X47</f>
        <v>0.12643228587880875</v>
      </c>
      <c r="AC639" s="221">
        <f>'4.a Electric heating'!Y47</f>
        <v>0.14072350184323351</v>
      </c>
      <c r="AD639" s="221">
        <f>'4.a Electric heating'!Z47</f>
        <v>0.14050650081099503</v>
      </c>
      <c r="AE639" s="221">
        <f>'4.a Electric heating'!AA47</f>
        <v>0.14367922824866267</v>
      </c>
      <c r="AF639" s="221">
        <f>'4.a Electric heating'!AB47</f>
        <v>0.13497139623359219</v>
      </c>
      <c r="AG639" s="221">
        <f>'4.a Electric heating'!AC47</f>
        <v>0.13295689778234457</v>
      </c>
      <c r="AH639" s="221">
        <f>'4.a Electric heating'!AD47</f>
        <v>0.14275820755476099</v>
      </c>
      <c r="AI639" s="221">
        <f>'4.a Electric heating'!AE47</f>
        <v>0.15253616697631997</v>
      </c>
      <c r="AJ639" s="221">
        <f>'4.a Electric heating'!AF47</f>
        <v>0.14748530052015044</v>
      </c>
      <c r="AK639" s="221">
        <f>'4.a Electric heating'!AG47</f>
        <v>0.16021784444994758</v>
      </c>
      <c r="AL639" s="221">
        <f>'4.a Electric heating'!AH47</f>
        <v>0.16935574432351874</v>
      </c>
      <c r="AM639" s="221">
        <f>'4.a Electric heating'!AI47</f>
        <v>0.17816224302834172</v>
      </c>
      <c r="AN639" s="221">
        <f>'4.a Electric heating'!AJ47</f>
        <v>0.18179820717177725</v>
      </c>
      <c r="AO639" s="221">
        <f>'4.a Electric heating'!AK47</f>
        <v>0.1879348555151284</v>
      </c>
      <c r="AP639" s="221">
        <f>'4.a Electric heating'!AL47</f>
        <v>0.18558566982118929</v>
      </c>
      <c r="AQ639" s="221">
        <f>'4.a Electric heating'!AM47</f>
        <v>0.19795804780926857</v>
      </c>
      <c r="AR639" s="221">
        <f>'4.a Electric heating'!AN47</f>
        <v>0.1970821272437408</v>
      </c>
      <c r="AS639" s="221">
        <f>'4.a Electric heating'!AO47</f>
        <v>0.20813346148170761</v>
      </c>
      <c r="AT639" s="221">
        <f>'4.a Electric heating'!AP47</f>
        <v>0.19884178909413142</v>
      </c>
      <c r="AU639" s="221">
        <f>'4.a Electric heating'!AQ47</f>
        <v>0.20620629980132144</v>
      </c>
      <c r="AV639" s="221">
        <f>'4.a Electric heating'!AR47</f>
        <v>0.20245709435038836</v>
      </c>
      <c r="AW639" s="221">
        <f>'4.a Electric heating'!AS47</f>
        <v>0.21209790836707351</v>
      </c>
      <c r="AX639" s="221">
        <f>'4.a Electric heating'!AT47</f>
        <v>0.21941162934524844</v>
      </c>
      <c r="AY639" s="221">
        <f>'4.a Electric heating'!AU47</f>
        <v>0.22270280378542717</v>
      </c>
      <c r="AZ639" s="221">
        <f>'4.a Electric heating'!AV47</f>
        <v>0.22495232705598706</v>
      </c>
      <c r="BA639" s="221">
        <f>'4.a Electric heating'!AW47</f>
        <v>0.22841313208761763</v>
      </c>
      <c r="BB639" s="221">
        <f>'4.a Electric heating'!AX47</f>
        <v>0.22959051936641978</v>
      </c>
      <c r="BC639" s="221">
        <f>'4.a Electric heating'!AY47</f>
        <v>0.22270280378542717</v>
      </c>
      <c r="BD639" s="221">
        <f>'4.a Electric heating'!AZ47</f>
        <v>0.22049782553012592</v>
      </c>
      <c r="BE639" s="221">
        <f>'4.a Electric heating'!BA47</f>
        <v>0.22495232705598706</v>
      </c>
      <c r="BF639" s="221">
        <f>'4.a Electric heating'!BB47</f>
        <v>0.22270280378542714</v>
      </c>
      <c r="BG639" s="221">
        <f>'4.a Electric heating'!BC47</f>
        <v>0.23442400398466015</v>
      </c>
      <c r="BH639" s="221">
        <f>'4.a Electric heating'!BD47</f>
        <v>0.21727102808334356</v>
      </c>
    </row>
    <row r="640" spans="1:60" s="8" customFormat="1" ht="15">
      <c r="A640" s="36" t="s">
        <v>7</v>
      </c>
      <c r="B640" s="36" t="s">
        <v>83</v>
      </c>
      <c r="C640" s="36" t="s">
        <v>17</v>
      </c>
      <c r="D640" s="18" t="s">
        <v>103</v>
      </c>
      <c r="E640" s="18" t="s">
        <v>104</v>
      </c>
      <c r="F640" s="7" t="s">
        <v>14</v>
      </c>
      <c r="G640" s="219"/>
      <c r="H640" s="219"/>
      <c r="I640" s="219"/>
      <c r="J640" s="219"/>
      <c r="K640" s="219"/>
      <c r="L640" s="219"/>
      <c r="M640" s="219"/>
      <c r="N640" s="219"/>
      <c r="O640" s="219"/>
      <c r="P640" s="219"/>
      <c r="Q640" s="219"/>
      <c r="R640" s="221">
        <f>'2.b-MTH2-HTH'!N61</f>
        <v>0.3911634117171473</v>
      </c>
      <c r="S640" s="221">
        <f>'2.b-MTH2-HTH'!O61</f>
        <v>0.39116341171714725</v>
      </c>
      <c r="T640" s="221">
        <f>'2.b-MTH2-HTH'!P61</f>
        <v>0.39116341171714725</v>
      </c>
      <c r="U640" s="221">
        <f>'2.b-MTH2-HTH'!Q61</f>
        <v>0.3911634117171473</v>
      </c>
      <c r="V640" s="221">
        <f>'2.b-MTH2-HTH'!R61</f>
        <v>0.3911634117171473</v>
      </c>
      <c r="W640" s="221">
        <f>'2.b-MTH2-HTH'!S61</f>
        <v>0.3911634117171473</v>
      </c>
      <c r="X640" s="221">
        <f>'2.b-MTH2-HTH'!T61</f>
        <v>0.3911634117171473</v>
      </c>
      <c r="Y640" s="221">
        <f>'2.b-MTH2-HTH'!U61</f>
        <v>0.3911634117171473</v>
      </c>
      <c r="Z640" s="221">
        <f>'2.b-MTH2-HTH'!V61</f>
        <v>0.3911634117171473</v>
      </c>
      <c r="AA640" s="221">
        <f>'2.b-MTH2-HTH'!W61</f>
        <v>0.3911634117171473</v>
      </c>
      <c r="AB640" s="221">
        <f>'2.b-MTH2-HTH'!X61</f>
        <v>0.3911634117171473</v>
      </c>
      <c r="AC640" s="221">
        <f>'2.b-MTH2-HTH'!Y61</f>
        <v>0.3911634117171473</v>
      </c>
      <c r="AD640" s="221">
        <f>'2.b-MTH2-HTH'!Z61</f>
        <v>0.3911634117171473</v>
      </c>
      <c r="AE640" s="221">
        <f>'2.b-MTH2-HTH'!AA61</f>
        <v>0.3911634117171473</v>
      </c>
      <c r="AF640" s="221">
        <f>'2.b-MTH2-HTH'!AB61</f>
        <v>0.3911634117171473</v>
      </c>
      <c r="AG640" s="221">
        <f>'2.b-MTH2-HTH'!AC61</f>
        <v>0.3911634117171473</v>
      </c>
      <c r="AH640" s="221">
        <f>'2.b-MTH2-HTH'!AD61</f>
        <v>0.3911634117171473</v>
      </c>
      <c r="AI640" s="221">
        <f>'2.b-MTH2-HTH'!AE61</f>
        <v>0.39116341171714736</v>
      </c>
      <c r="AJ640" s="221">
        <f>'2.b-MTH2-HTH'!AF61</f>
        <v>0.3911634117171473</v>
      </c>
      <c r="AK640" s="221">
        <f>'2.b-MTH2-HTH'!AG61</f>
        <v>0.3911634117171473</v>
      </c>
      <c r="AL640" s="221">
        <f>'2.b-MTH2-HTH'!AH61</f>
        <v>0.3911634117171473</v>
      </c>
      <c r="AM640" s="221">
        <f>'2.b-MTH2-HTH'!AI61</f>
        <v>0.3911634117171473</v>
      </c>
      <c r="AN640" s="221">
        <f>'2.b-MTH2-HTH'!AJ61</f>
        <v>0.3911634117171473</v>
      </c>
      <c r="AO640" s="221">
        <f>'2.b-MTH2-HTH'!AK61</f>
        <v>0.3911634117171473</v>
      </c>
      <c r="AP640" s="221">
        <f>'2.b-MTH2-HTH'!AL61</f>
        <v>0.3911634117171473</v>
      </c>
      <c r="AQ640" s="221">
        <f>'2.b-MTH2-HTH'!AM61</f>
        <v>0.3911634117171473</v>
      </c>
      <c r="AR640" s="221">
        <f>'2.b-MTH2-HTH'!AN61</f>
        <v>0.3911634117171473</v>
      </c>
      <c r="AS640" s="221">
        <f>'2.b-MTH2-HTH'!AO61</f>
        <v>0.3911634117171473</v>
      </c>
      <c r="AT640" s="221">
        <f>'2.b-MTH2-HTH'!AP61</f>
        <v>0.3911634117171473</v>
      </c>
      <c r="AU640" s="221">
        <f>'2.b-MTH2-HTH'!AQ61</f>
        <v>0.3911634117171473</v>
      </c>
      <c r="AV640" s="221">
        <f>'2.b-MTH2-HTH'!AR61</f>
        <v>0.3911634117171473</v>
      </c>
      <c r="AW640" s="221">
        <f>'2.b-MTH2-HTH'!AS61</f>
        <v>0.3911634117171473</v>
      </c>
      <c r="AX640" s="221">
        <f>'2.b-MTH2-HTH'!AT61</f>
        <v>0.3911634117171473</v>
      </c>
      <c r="AY640" s="221">
        <f>'2.b-MTH2-HTH'!AU61</f>
        <v>0.3911634117171473</v>
      </c>
      <c r="AZ640" s="221">
        <f>'2.b-MTH2-HTH'!AV61</f>
        <v>0.3911634117171473</v>
      </c>
      <c r="BA640" s="221">
        <f>'2.b-MTH2-HTH'!AW61</f>
        <v>0.3911634117171473</v>
      </c>
      <c r="BB640" s="221">
        <f>'2.b-MTH2-HTH'!AX61</f>
        <v>0.3911634117171473</v>
      </c>
      <c r="BC640" s="221">
        <f>'2.b-MTH2-HTH'!AY61</f>
        <v>0.3911634117171473</v>
      </c>
      <c r="BD640" s="221">
        <f>'2.b-MTH2-HTH'!AZ61</f>
        <v>0.3911634117171473</v>
      </c>
      <c r="BE640" s="221">
        <f>'2.b-MTH2-HTH'!BA61</f>
        <v>0.3911634117171473</v>
      </c>
      <c r="BF640" s="221">
        <f>'2.b-MTH2-HTH'!BB61</f>
        <v>0.3911634117171473</v>
      </c>
      <c r="BG640" s="221">
        <f>'2.b-MTH2-HTH'!BC61</f>
        <v>0.3911634117171473</v>
      </c>
      <c r="BH640" s="221">
        <f>'2.b-MTH2-HTH'!BD61</f>
        <v>0.3911634117171473</v>
      </c>
    </row>
    <row r="641" spans="1:60" s="8" customFormat="1" ht="15">
      <c r="A641" s="36" t="s">
        <v>7</v>
      </c>
      <c r="B641" s="36" t="s">
        <v>83</v>
      </c>
      <c r="C641" s="36" t="s">
        <v>17</v>
      </c>
      <c r="D641" s="18" t="s">
        <v>103</v>
      </c>
      <c r="E641" s="18" t="s">
        <v>806</v>
      </c>
      <c r="F641" s="7" t="s">
        <v>12</v>
      </c>
      <c r="G641" s="219"/>
      <c r="H641" s="219"/>
      <c r="I641" s="219"/>
      <c r="J641" s="219"/>
      <c r="K641" s="219"/>
      <c r="L641" s="219"/>
      <c r="M641" s="219"/>
      <c r="N641" s="219"/>
      <c r="O641" s="219"/>
      <c r="P641" s="219"/>
      <c r="Q641" s="219"/>
      <c r="R641" s="221">
        <f>'4.c Electricity breakdown'!N33/2</f>
        <v>0.23749999999999999</v>
      </c>
      <c r="S641" s="221">
        <f>'4.c Electricity breakdown'!O33/2</f>
        <v>0.23749999999999999</v>
      </c>
      <c r="T641" s="221">
        <f>'4.c Electricity breakdown'!P33/2</f>
        <v>0.23749999999999999</v>
      </c>
      <c r="U641" s="221">
        <f>'4.c Electricity breakdown'!Q33/2</f>
        <v>0.23749999999999999</v>
      </c>
      <c r="V641" s="221">
        <f>'4.c Electricity breakdown'!R33/2</f>
        <v>0.23749999999999999</v>
      </c>
      <c r="W641" s="221">
        <f>'4.c Electricity breakdown'!S33/2</f>
        <v>0.23749999999999999</v>
      </c>
      <c r="X641" s="221">
        <f>'4.c Electricity breakdown'!T33/2</f>
        <v>0.23749999999999999</v>
      </c>
      <c r="Y641" s="221">
        <f>'4.c Electricity breakdown'!U33/2</f>
        <v>0.23749999999999999</v>
      </c>
      <c r="Z641" s="221">
        <f>'4.c Electricity breakdown'!V33/2</f>
        <v>0.23749999999999999</v>
      </c>
      <c r="AA641" s="221">
        <f>'4.c Electricity breakdown'!W33/2</f>
        <v>0.23749999999999999</v>
      </c>
      <c r="AB641" s="221">
        <f>'4.c Electricity breakdown'!X33/2</f>
        <v>0.23749999999999999</v>
      </c>
      <c r="AC641" s="221">
        <f>'4.c Electricity breakdown'!Y33/2</f>
        <v>0.23749999999999999</v>
      </c>
      <c r="AD641" s="221">
        <f>'4.c Electricity breakdown'!Z33/2</f>
        <v>0.23749999999999999</v>
      </c>
      <c r="AE641" s="221">
        <f>'4.c Electricity breakdown'!AA33/2</f>
        <v>0.23749999999999999</v>
      </c>
      <c r="AF641" s="221">
        <f>'4.c Electricity breakdown'!AB33/2</f>
        <v>0.23749999999999999</v>
      </c>
      <c r="AG641" s="221">
        <f>'4.c Electricity breakdown'!AC33/2</f>
        <v>0.23749999999999999</v>
      </c>
      <c r="AH641" s="221">
        <f>'4.c Electricity breakdown'!AD33/2</f>
        <v>0.23749999999999999</v>
      </c>
      <c r="AI641" s="221">
        <f>'4.c Electricity breakdown'!AE33/2</f>
        <v>0.23749999999999999</v>
      </c>
      <c r="AJ641" s="221">
        <f>'4.c Electricity breakdown'!AF33/2</f>
        <v>0.23749999999999999</v>
      </c>
      <c r="AK641" s="221">
        <f>'4.c Electricity breakdown'!AG33/2</f>
        <v>0.23749999999999999</v>
      </c>
      <c r="AL641" s="221">
        <f>'4.c Electricity breakdown'!AH33/2</f>
        <v>0.23749999999999999</v>
      </c>
      <c r="AM641" s="221">
        <f>'4.c Electricity breakdown'!AI33/2</f>
        <v>0.23749999999999999</v>
      </c>
      <c r="AN641" s="221">
        <f>'4.c Electricity breakdown'!AJ33/2</f>
        <v>0.23749999999999999</v>
      </c>
      <c r="AO641" s="221">
        <f>'4.c Electricity breakdown'!AK33/2</f>
        <v>0.23749999999999999</v>
      </c>
      <c r="AP641" s="221">
        <f>'4.c Electricity breakdown'!AL33/2</f>
        <v>0.23749999999999999</v>
      </c>
      <c r="AQ641" s="221">
        <f>'4.c Electricity breakdown'!AM33/2</f>
        <v>0.23749999999999999</v>
      </c>
      <c r="AR641" s="221">
        <f>'4.c Electricity breakdown'!AN33/2</f>
        <v>0.23749999999999999</v>
      </c>
      <c r="AS641" s="221">
        <f>'4.c Electricity breakdown'!AO33/2</f>
        <v>0.23749999999999999</v>
      </c>
      <c r="AT641" s="221">
        <f>'4.c Electricity breakdown'!AP33/2</f>
        <v>0.23749999999999999</v>
      </c>
      <c r="AU641" s="221">
        <f>'4.c Electricity breakdown'!AQ33/2</f>
        <v>0.23749999999999999</v>
      </c>
      <c r="AV641" s="221">
        <f>'4.c Electricity breakdown'!AR33/2</f>
        <v>0.23749999999999999</v>
      </c>
      <c r="AW641" s="221">
        <f>'4.c Electricity breakdown'!AS33/2</f>
        <v>0.23749999999999999</v>
      </c>
      <c r="AX641" s="221">
        <f>'4.c Electricity breakdown'!AT33/2</f>
        <v>0.23749999999999999</v>
      </c>
      <c r="AY641" s="221">
        <f>'4.c Electricity breakdown'!AU33/2</f>
        <v>0.23749999999999999</v>
      </c>
      <c r="AZ641" s="221">
        <f>'4.c Electricity breakdown'!AV33/2</f>
        <v>0.23749999999999999</v>
      </c>
      <c r="BA641" s="221">
        <f>'4.c Electricity breakdown'!AW33/2</f>
        <v>0.23749999999999999</v>
      </c>
      <c r="BB641" s="221">
        <f>'4.c Electricity breakdown'!AX33/2</f>
        <v>0.23749999999999999</v>
      </c>
      <c r="BC641" s="221">
        <f>'4.c Electricity breakdown'!AY33/2</f>
        <v>0.23749999999999999</v>
      </c>
      <c r="BD641" s="221">
        <f>'4.c Electricity breakdown'!AZ33/2</f>
        <v>0.23749999999999999</v>
      </c>
      <c r="BE641" s="221">
        <f>'4.c Electricity breakdown'!BA33/2</f>
        <v>0.23749999999999999</v>
      </c>
      <c r="BF641" s="221">
        <f>'4.c Electricity breakdown'!BB33/2</f>
        <v>0.23749999999999999</v>
      </c>
      <c r="BG641" s="221">
        <f>'4.c Electricity breakdown'!BC33/2</f>
        <v>0.23749999999999999</v>
      </c>
      <c r="BH641" s="221">
        <f>'4.c Electricity breakdown'!BD33/2</f>
        <v>0.23749999999999999</v>
      </c>
    </row>
    <row r="642" spans="1:60" s="8" customFormat="1" ht="15">
      <c r="A642" s="36" t="s">
        <v>7</v>
      </c>
      <c r="B642" s="36" t="s">
        <v>83</v>
      </c>
      <c r="C642" s="36" t="s">
        <v>17</v>
      </c>
      <c r="D642" s="18" t="s">
        <v>103</v>
      </c>
      <c r="E642" s="18" t="s">
        <v>806</v>
      </c>
      <c r="F642" s="7" t="s">
        <v>13</v>
      </c>
      <c r="G642" s="219"/>
      <c r="H642" s="219"/>
      <c r="I642" s="219"/>
      <c r="J642" s="219"/>
      <c r="K642" s="219"/>
      <c r="L642" s="219"/>
      <c r="M642" s="219"/>
      <c r="N642" s="219"/>
      <c r="O642" s="219"/>
      <c r="P642" s="219"/>
      <c r="Q642" s="219"/>
      <c r="R642" s="221">
        <f>'4.a Electric heating'!N47</f>
        <v>9.9828112054210896E-2</v>
      </c>
      <c r="S642" s="221">
        <f>'4.a Electric heating'!O47</f>
        <v>0.10001908025992153</v>
      </c>
      <c r="T642" s="221">
        <f>'4.a Electric heating'!P47</f>
        <v>0.1077506340119737</v>
      </c>
      <c r="U642" s="221">
        <f>'4.a Electric heating'!Q47</f>
        <v>0.11371237383917139</v>
      </c>
      <c r="V642" s="221">
        <f>'4.a Electric heating'!R47</f>
        <v>0.11866559603672551</v>
      </c>
      <c r="W642" s="221">
        <f>'4.a Electric heating'!S47</f>
        <v>0.12001946124982064</v>
      </c>
      <c r="X642" s="221">
        <f>'4.a Electric heating'!T47</f>
        <v>0.12126533801019942</v>
      </c>
      <c r="Y642" s="221">
        <f>'4.a Electric heating'!U47</f>
        <v>0.12253735204527143</v>
      </c>
      <c r="Z642" s="221">
        <f>'4.a Electric heating'!V47</f>
        <v>0.12383633457578669</v>
      </c>
      <c r="AA642" s="221">
        <f>'4.a Electric heating'!W47</f>
        <v>0.12516315244624154</v>
      </c>
      <c r="AB642" s="221">
        <f>'4.a Electric heating'!X47</f>
        <v>0.12643228587880875</v>
      </c>
      <c r="AC642" s="221">
        <f>'4.a Electric heating'!Y47</f>
        <v>0.14072350184323351</v>
      </c>
      <c r="AD642" s="221">
        <f>'4.a Electric heating'!Z47</f>
        <v>0.14050650081099503</v>
      </c>
      <c r="AE642" s="221">
        <f>'4.a Electric heating'!AA47</f>
        <v>0.14367922824866267</v>
      </c>
      <c r="AF642" s="221">
        <f>'4.a Electric heating'!AB47</f>
        <v>0.13497139623359219</v>
      </c>
      <c r="AG642" s="221">
        <f>'4.a Electric heating'!AC47</f>
        <v>0.13295689778234457</v>
      </c>
      <c r="AH642" s="221">
        <f>'4.a Electric heating'!AD47</f>
        <v>0.14275820755476099</v>
      </c>
      <c r="AI642" s="221">
        <f>'4.a Electric heating'!AE47</f>
        <v>0.15253616697631997</v>
      </c>
      <c r="AJ642" s="221">
        <f>'4.a Electric heating'!AF47</f>
        <v>0.14748530052015044</v>
      </c>
      <c r="AK642" s="221">
        <f>'4.a Electric heating'!AG47</f>
        <v>0.16021784444994758</v>
      </c>
      <c r="AL642" s="221">
        <f>'4.a Electric heating'!AH47</f>
        <v>0.16935574432351874</v>
      </c>
      <c r="AM642" s="221">
        <f>'4.a Electric heating'!AI47</f>
        <v>0.17816224302834172</v>
      </c>
      <c r="AN642" s="221">
        <f>'4.a Electric heating'!AJ47</f>
        <v>0.18179820717177725</v>
      </c>
      <c r="AO642" s="221">
        <f>'4.a Electric heating'!AK47</f>
        <v>0.1879348555151284</v>
      </c>
      <c r="AP642" s="221">
        <f>'4.a Electric heating'!AL47</f>
        <v>0.18558566982118929</v>
      </c>
      <c r="AQ642" s="221">
        <f>'4.a Electric heating'!AM47</f>
        <v>0.19795804780926857</v>
      </c>
      <c r="AR642" s="221">
        <f>'4.a Electric heating'!AN47</f>
        <v>0.1970821272437408</v>
      </c>
      <c r="AS642" s="221">
        <f>'4.a Electric heating'!AO47</f>
        <v>0.20813346148170761</v>
      </c>
      <c r="AT642" s="221">
        <f>'4.a Electric heating'!AP47</f>
        <v>0.19884178909413142</v>
      </c>
      <c r="AU642" s="221">
        <f>'4.a Electric heating'!AQ47</f>
        <v>0.20620629980132144</v>
      </c>
      <c r="AV642" s="221">
        <f>'4.a Electric heating'!AR47</f>
        <v>0.20245709435038836</v>
      </c>
      <c r="AW642" s="221">
        <f>'4.a Electric heating'!AS47</f>
        <v>0.21209790836707351</v>
      </c>
      <c r="AX642" s="221">
        <f>'4.a Electric heating'!AT47</f>
        <v>0.21941162934524844</v>
      </c>
      <c r="AY642" s="221">
        <f>'4.a Electric heating'!AU47</f>
        <v>0.22270280378542717</v>
      </c>
      <c r="AZ642" s="221">
        <f>'4.a Electric heating'!AV47</f>
        <v>0.22495232705598706</v>
      </c>
      <c r="BA642" s="221">
        <f>'4.a Electric heating'!AW47</f>
        <v>0.22841313208761763</v>
      </c>
      <c r="BB642" s="221">
        <f>'4.a Electric heating'!AX47</f>
        <v>0.22959051936641978</v>
      </c>
      <c r="BC642" s="221">
        <f>'4.a Electric heating'!AY47</f>
        <v>0.22270280378542717</v>
      </c>
      <c r="BD642" s="221">
        <f>'4.a Electric heating'!AZ47</f>
        <v>0.22049782553012592</v>
      </c>
      <c r="BE642" s="221">
        <f>'4.a Electric heating'!BA47</f>
        <v>0.22495232705598706</v>
      </c>
      <c r="BF642" s="221">
        <f>'4.a Electric heating'!BB47</f>
        <v>0.22270280378542714</v>
      </c>
      <c r="BG642" s="221">
        <f>'4.a Electric heating'!BC47</f>
        <v>0.23442400398466015</v>
      </c>
      <c r="BH642" s="221">
        <f>'4.a Electric heating'!BD47</f>
        <v>0.21727102808334356</v>
      </c>
    </row>
    <row r="643" spans="1:60" s="8" customFormat="1" ht="15">
      <c r="A643" s="36" t="s">
        <v>7</v>
      </c>
      <c r="B643" s="36" t="s">
        <v>83</v>
      </c>
      <c r="C643" s="36" t="s">
        <v>17</v>
      </c>
      <c r="D643" s="18" t="s">
        <v>103</v>
      </c>
      <c r="E643" s="18" t="s">
        <v>806</v>
      </c>
      <c r="F643" s="7" t="s">
        <v>14</v>
      </c>
      <c r="G643" s="219"/>
      <c r="H643" s="219"/>
      <c r="I643" s="219"/>
      <c r="J643" s="219"/>
      <c r="K643" s="219"/>
      <c r="L643" s="219"/>
      <c r="M643" s="219"/>
      <c r="N643" s="219"/>
      <c r="O643" s="219"/>
      <c r="P643" s="219"/>
      <c r="Q643" s="219"/>
      <c r="R643" s="221">
        <f>'2.b-MTH2-HTH'!N67</f>
        <v>0.67007841522529721</v>
      </c>
      <c r="S643" s="221">
        <f>'2.b-MTH2-HTH'!O67</f>
        <v>0.67007841522529721</v>
      </c>
      <c r="T643" s="221">
        <f>'2.b-MTH2-HTH'!P67</f>
        <v>0.67007841522529721</v>
      </c>
      <c r="U643" s="221">
        <f>'2.b-MTH2-HTH'!Q67</f>
        <v>0.67007841522529721</v>
      </c>
      <c r="V643" s="221">
        <f>'2.b-MTH2-HTH'!R67</f>
        <v>0.6700784152252971</v>
      </c>
      <c r="W643" s="221">
        <f>'2.b-MTH2-HTH'!S67</f>
        <v>0.67007841522529721</v>
      </c>
      <c r="X643" s="221">
        <f>'2.b-MTH2-HTH'!T67</f>
        <v>0.67007841522529721</v>
      </c>
      <c r="Y643" s="221">
        <f>'2.b-MTH2-HTH'!U67</f>
        <v>0.6700784152252971</v>
      </c>
      <c r="Z643" s="221">
        <f>'2.b-MTH2-HTH'!V67</f>
        <v>0.67007841522529721</v>
      </c>
      <c r="AA643" s="221">
        <f>'2.b-MTH2-HTH'!W67</f>
        <v>0.67007841522529721</v>
      </c>
      <c r="AB643" s="221">
        <f>'2.b-MTH2-HTH'!X67</f>
        <v>0.67007841522529721</v>
      </c>
      <c r="AC643" s="221">
        <f>'2.b-MTH2-HTH'!Y67</f>
        <v>0.67007841522529721</v>
      </c>
      <c r="AD643" s="221">
        <f>'2.b-MTH2-HTH'!Z67</f>
        <v>0.67007841522529721</v>
      </c>
      <c r="AE643" s="221">
        <f>'2.b-MTH2-HTH'!AA67</f>
        <v>0.67007841522529721</v>
      </c>
      <c r="AF643" s="221">
        <f>'2.b-MTH2-HTH'!AB67</f>
        <v>0.6700784152252971</v>
      </c>
      <c r="AG643" s="221">
        <f>'2.b-MTH2-HTH'!AC67</f>
        <v>0.67007841522529721</v>
      </c>
      <c r="AH643" s="221">
        <f>'2.b-MTH2-HTH'!AD67</f>
        <v>0.67007841522529721</v>
      </c>
      <c r="AI643" s="221">
        <f>'2.b-MTH2-HTH'!AE67</f>
        <v>0.67007841522529721</v>
      </c>
      <c r="AJ643" s="221">
        <f>'2.b-MTH2-HTH'!AF67</f>
        <v>0.67007841522529721</v>
      </c>
      <c r="AK643" s="221">
        <f>'2.b-MTH2-HTH'!AG67</f>
        <v>0.67007841522529732</v>
      </c>
      <c r="AL643" s="221">
        <f>'2.b-MTH2-HTH'!AH67</f>
        <v>0.67007841522529721</v>
      </c>
      <c r="AM643" s="221">
        <f>'2.b-MTH2-HTH'!AI67</f>
        <v>0.67007841522529721</v>
      </c>
      <c r="AN643" s="221">
        <f>'2.b-MTH2-HTH'!AJ67</f>
        <v>0.67007841522529721</v>
      </c>
      <c r="AO643" s="221">
        <f>'2.b-MTH2-HTH'!AK67</f>
        <v>0.67007841522529721</v>
      </c>
      <c r="AP643" s="221">
        <f>'2.b-MTH2-HTH'!AL67</f>
        <v>0.67007841522529721</v>
      </c>
      <c r="AQ643" s="221">
        <f>'2.b-MTH2-HTH'!AM67</f>
        <v>0.67007841522529721</v>
      </c>
      <c r="AR643" s="221">
        <f>'2.b-MTH2-HTH'!AN67</f>
        <v>0.67007841522529721</v>
      </c>
      <c r="AS643" s="221">
        <f>'2.b-MTH2-HTH'!AO67</f>
        <v>0.67007841522529721</v>
      </c>
      <c r="AT643" s="221">
        <f>'2.b-MTH2-HTH'!AP67</f>
        <v>0.67007841522529721</v>
      </c>
      <c r="AU643" s="221">
        <f>'2.b-MTH2-HTH'!AQ67</f>
        <v>0.67007841522529721</v>
      </c>
      <c r="AV643" s="221">
        <f>'2.b-MTH2-HTH'!AR67</f>
        <v>0.67007841522529721</v>
      </c>
      <c r="AW643" s="221">
        <f>'2.b-MTH2-HTH'!AS67</f>
        <v>0.67007841522529721</v>
      </c>
      <c r="AX643" s="221">
        <f>'2.b-MTH2-HTH'!AT67</f>
        <v>0.67007841522529721</v>
      </c>
      <c r="AY643" s="221">
        <f>'2.b-MTH2-HTH'!AU67</f>
        <v>0.67007841522529721</v>
      </c>
      <c r="AZ643" s="221">
        <f>'2.b-MTH2-HTH'!AV67</f>
        <v>0.67007841522529721</v>
      </c>
      <c r="BA643" s="221">
        <f>'2.b-MTH2-HTH'!AW67</f>
        <v>0.67007841522529721</v>
      </c>
      <c r="BB643" s="221">
        <f>'2.b-MTH2-HTH'!AX67</f>
        <v>0.67007841522529721</v>
      </c>
      <c r="BC643" s="221">
        <f>'2.b-MTH2-HTH'!AY67</f>
        <v>0.67007841522529721</v>
      </c>
      <c r="BD643" s="221">
        <f>'2.b-MTH2-HTH'!AZ67</f>
        <v>0.67007841522529721</v>
      </c>
      <c r="BE643" s="221">
        <f>'2.b-MTH2-HTH'!BA67</f>
        <v>0.67007841522529721</v>
      </c>
      <c r="BF643" s="221">
        <f>'2.b-MTH2-HTH'!BB67</f>
        <v>0.67007841522529721</v>
      </c>
      <c r="BG643" s="221">
        <f>'2.b-MTH2-HTH'!BC67</f>
        <v>0.67007841522529721</v>
      </c>
      <c r="BH643" s="221">
        <f>'2.b-MTH2-HTH'!BD67</f>
        <v>0.67007841522529721</v>
      </c>
    </row>
    <row r="644" spans="1:60" s="8" customFormat="1" ht="15">
      <c r="A644" s="36" t="s">
        <v>7</v>
      </c>
      <c r="B644" s="36" t="s">
        <v>83</v>
      </c>
      <c r="C644" s="36" t="s">
        <v>17</v>
      </c>
      <c r="D644" s="7" t="s">
        <v>105</v>
      </c>
      <c r="E644" s="7" t="s">
        <v>106</v>
      </c>
      <c r="F644" s="7" t="s">
        <v>12</v>
      </c>
      <c r="G644" s="219"/>
      <c r="H644" s="219"/>
      <c r="I644" s="219"/>
      <c r="J644" s="219"/>
      <c r="K644" s="219"/>
      <c r="L644" s="219"/>
      <c r="M644" s="219"/>
      <c r="N644" s="219"/>
      <c r="O644" s="219"/>
      <c r="P644" s="219"/>
      <c r="Q644" s="219"/>
      <c r="R644" s="221">
        <f>'4.c Electricity breakdown'!N35</f>
        <v>0.05</v>
      </c>
      <c r="S644" s="221">
        <f>'4.c Electricity breakdown'!O35</f>
        <v>0.05</v>
      </c>
      <c r="T644" s="221">
        <f>'4.c Electricity breakdown'!P35</f>
        <v>0.05</v>
      </c>
      <c r="U644" s="221">
        <f>'4.c Electricity breakdown'!Q35</f>
        <v>0.05</v>
      </c>
      <c r="V644" s="221">
        <f>'4.c Electricity breakdown'!R35</f>
        <v>0.05</v>
      </c>
      <c r="W644" s="221">
        <f>'4.c Electricity breakdown'!S35</f>
        <v>0.05</v>
      </c>
      <c r="X644" s="221">
        <f>'4.c Electricity breakdown'!T35</f>
        <v>0.05</v>
      </c>
      <c r="Y644" s="221">
        <f>'4.c Electricity breakdown'!U35</f>
        <v>0.05</v>
      </c>
      <c r="Z644" s="221">
        <f>'4.c Electricity breakdown'!V35</f>
        <v>0.05</v>
      </c>
      <c r="AA644" s="221">
        <f>'4.c Electricity breakdown'!W35</f>
        <v>0.05</v>
      </c>
      <c r="AB644" s="221">
        <f>'4.c Electricity breakdown'!X35</f>
        <v>0.05</v>
      </c>
      <c r="AC644" s="221">
        <f>'4.c Electricity breakdown'!Y35</f>
        <v>0.05</v>
      </c>
      <c r="AD644" s="221">
        <f>'4.c Electricity breakdown'!Z35</f>
        <v>0.05</v>
      </c>
      <c r="AE644" s="221">
        <f>'4.c Electricity breakdown'!AA35</f>
        <v>0.05</v>
      </c>
      <c r="AF644" s="221">
        <f>'4.c Electricity breakdown'!AB35</f>
        <v>0.05</v>
      </c>
      <c r="AG644" s="221">
        <f>'4.c Electricity breakdown'!AC35</f>
        <v>0.05</v>
      </c>
      <c r="AH644" s="221">
        <f>'4.c Electricity breakdown'!AD35</f>
        <v>0.05</v>
      </c>
      <c r="AI644" s="221">
        <f>'4.c Electricity breakdown'!AE35</f>
        <v>0.05</v>
      </c>
      <c r="AJ644" s="221">
        <f>'4.c Electricity breakdown'!AF35</f>
        <v>0.05</v>
      </c>
      <c r="AK644" s="221">
        <f>'4.c Electricity breakdown'!AG35</f>
        <v>0.05</v>
      </c>
      <c r="AL644" s="221">
        <f>'4.c Electricity breakdown'!AH35</f>
        <v>0.05</v>
      </c>
      <c r="AM644" s="221">
        <f>'4.c Electricity breakdown'!AI35</f>
        <v>0.05</v>
      </c>
      <c r="AN644" s="221">
        <f>'4.c Electricity breakdown'!AJ35</f>
        <v>0.05</v>
      </c>
      <c r="AO644" s="221">
        <f>'4.c Electricity breakdown'!AK35</f>
        <v>0.05</v>
      </c>
      <c r="AP644" s="221">
        <f>'4.c Electricity breakdown'!AL35</f>
        <v>0.05</v>
      </c>
      <c r="AQ644" s="221">
        <f>'4.c Electricity breakdown'!AM35</f>
        <v>0.05</v>
      </c>
      <c r="AR644" s="221">
        <f>'4.c Electricity breakdown'!AN35</f>
        <v>0.05</v>
      </c>
      <c r="AS644" s="221">
        <f>'4.c Electricity breakdown'!AO35</f>
        <v>0.05</v>
      </c>
      <c r="AT644" s="221">
        <f>'4.c Electricity breakdown'!AP35</f>
        <v>0.05</v>
      </c>
      <c r="AU644" s="221">
        <f>'4.c Electricity breakdown'!AQ35</f>
        <v>0.05</v>
      </c>
      <c r="AV644" s="221">
        <f>'4.c Electricity breakdown'!AR35</f>
        <v>0.05</v>
      </c>
      <c r="AW644" s="221">
        <f>'4.c Electricity breakdown'!AS35</f>
        <v>0.05</v>
      </c>
      <c r="AX644" s="221">
        <f>'4.c Electricity breakdown'!AT35</f>
        <v>0.05</v>
      </c>
      <c r="AY644" s="221">
        <f>'4.c Electricity breakdown'!AU35</f>
        <v>0.05</v>
      </c>
      <c r="AZ644" s="221">
        <f>'4.c Electricity breakdown'!AV35</f>
        <v>0.05</v>
      </c>
      <c r="BA644" s="221">
        <f>'4.c Electricity breakdown'!AW35</f>
        <v>0.05</v>
      </c>
      <c r="BB644" s="221">
        <f>'4.c Electricity breakdown'!AX35</f>
        <v>0.05</v>
      </c>
      <c r="BC644" s="221">
        <f>'4.c Electricity breakdown'!AY35</f>
        <v>0.05</v>
      </c>
      <c r="BD644" s="221">
        <f>'4.c Electricity breakdown'!AZ35</f>
        <v>0.05</v>
      </c>
      <c r="BE644" s="221">
        <f>'4.c Electricity breakdown'!BA35</f>
        <v>0.05</v>
      </c>
      <c r="BF644" s="221">
        <f>'4.c Electricity breakdown'!BB35</f>
        <v>0.05</v>
      </c>
      <c r="BG644" s="221">
        <f>'4.c Electricity breakdown'!BC35</f>
        <v>0.05</v>
      </c>
      <c r="BH644" s="221">
        <f>'4.c Electricity breakdown'!BD35</f>
        <v>0.05</v>
      </c>
    </row>
    <row r="645" spans="1:60" s="8" customFormat="1" ht="15">
      <c r="A645" s="36" t="s">
        <v>7</v>
      </c>
      <c r="B645" s="36" t="s">
        <v>83</v>
      </c>
      <c r="C645" s="36" t="s">
        <v>17</v>
      </c>
      <c r="D645" s="7" t="s">
        <v>105</v>
      </c>
      <c r="E645" s="7" t="s">
        <v>106</v>
      </c>
      <c r="F645" s="7" t="s">
        <v>13</v>
      </c>
      <c r="G645" s="219"/>
      <c r="H645" s="219"/>
      <c r="I645" s="219"/>
      <c r="J645" s="219"/>
      <c r="K645" s="219"/>
      <c r="L645" s="219"/>
      <c r="M645" s="219"/>
      <c r="N645" s="219"/>
      <c r="O645" s="219"/>
      <c r="P645" s="219"/>
      <c r="Q645" s="219"/>
      <c r="R645" s="221">
        <f>'1. Lighting'!N59</f>
        <v>2.136866764275256E-2</v>
      </c>
      <c r="S645" s="221">
        <f>'1. Lighting'!O59</f>
        <v>2.1759297218155196E-2</v>
      </c>
      <c r="T645" s="221">
        <f>'1. Lighting'!P59</f>
        <v>2.2149926793557831E-2</v>
      </c>
      <c r="U645" s="221">
        <f>'1. Lighting'!Q59</f>
        <v>2.2540556368960466E-2</v>
      </c>
      <c r="V645" s="221">
        <f>'1. Lighting'!R59</f>
        <v>2.2931185944363101E-2</v>
      </c>
      <c r="W645" s="221">
        <f>'1. Lighting'!S59</f>
        <v>2.3321815519765737E-2</v>
      </c>
      <c r="X645" s="221">
        <f>'1. Lighting'!T59</f>
        <v>2.3712445095168372E-2</v>
      </c>
      <c r="Y645" s="221">
        <f>'1. Lighting'!U59</f>
        <v>2.4103074670571007E-2</v>
      </c>
      <c r="Z645" s="221">
        <f>'1. Lighting'!V59</f>
        <v>2.4493704245973642E-2</v>
      </c>
      <c r="AA645" s="221">
        <f>'1. Lighting'!W59</f>
        <v>2.4884333821376278E-2</v>
      </c>
      <c r="AB645" s="221">
        <f>'1. Lighting'!X59</f>
        <v>2.5274963396778913E-2</v>
      </c>
      <c r="AC645" s="221">
        <f>'1. Lighting'!Y59</f>
        <v>2.5665592972181552E-2</v>
      </c>
      <c r="AD645" s="221">
        <f>'1. Lighting'!Z59</f>
        <v>2.6056222547584187E-2</v>
      </c>
      <c r="AE645" s="221">
        <f>'1. Lighting'!AA59</f>
        <v>2.6446852122986822E-2</v>
      </c>
      <c r="AF645" s="221">
        <f>'1. Lighting'!AB59</f>
        <v>2.6837481698389457E-2</v>
      </c>
      <c r="AG645" s="221">
        <f>'1. Lighting'!AC59</f>
        <v>2.7228111273792092E-2</v>
      </c>
      <c r="AH645" s="221">
        <f>'1. Lighting'!AD59</f>
        <v>2.7618740849194728E-2</v>
      </c>
      <c r="AI645" s="221">
        <f>'1. Lighting'!AE59</f>
        <v>2.8009370424597363E-2</v>
      </c>
      <c r="AJ645" s="221">
        <f>'1. Lighting'!AF59</f>
        <v>2.8399999999999998E-2</v>
      </c>
      <c r="AK645" s="221">
        <f>'1. Lighting'!AG59</f>
        <v>2.8790629575402633E-2</v>
      </c>
      <c r="AL645" s="221">
        <f>'1. Lighting'!AH59</f>
        <v>2.9181259150805269E-2</v>
      </c>
      <c r="AM645" s="221">
        <f>'1. Lighting'!AI59</f>
        <v>2.9571888726207904E-2</v>
      </c>
      <c r="AN645" s="221">
        <f>'1. Lighting'!AJ59</f>
        <v>2.9962518301610539E-2</v>
      </c>
      <c r="AO645" s="221">
        <f>'1. Lighting'!AK59</f>
        <v>3.0353147877013174E-2</v>
      </c>
      <c r="AP645" s="221">
        <f>'1. Lighting'!AL59</f>
        <v>3.074377745241581E-2</v>
      </c>
      <c r="AQ645" s="221">
        <f>'1. Lighting'!AM59</f>
        <v>3.1134407027818445E-2</v>
      </c>
      <c r="AR645" s="221">
        <f>'1. Lighting'!AN59</f>
        <v>3.1525036603221077E-2</v>
      </c>
      <c r="AS645" s="221">
        <f>'1. Lighting'!AO59</f>
        <v>3.1915666178623715E-2</v>
      </c>
      <c r="AT645" s="221">
        <f>'1. Lighting'!AP59</f>
        <v>3.2306295754026347E-2</v>
      </c>
      <c r="AU645" s="221">
        <f>'1. Lighting'!AQ59</f>
        <v>3.2696925329428986E-2</v>
      </c>
      <c r="AV645" s="221">
        <f>'1. Lighting'!AR59</f>
        <v>3.3087554904831618E-2</v>
      </c>
      <c r="AW645" s="221">
        <f>'1. Lighting'!AS59</f>
        <v>3.3478184480234256E-2</v>
      </c>
      <c r="AX645" s="221">
        <f>'1. Lighting'!AT59</f>
        <v>3.3868814055636895E-2</v>
      </c>
      <c r="AY645" s="221">
        <f>'1. Lighting'!AU59</f>
        <v>3.4259443631039527E-2</v>
      </c>
      <c r="AZ645" s="221">
        <f>'1. Lighting'!AV59</f>
        <v>3.4650073206442165E-2</v>
      </c>
      <c r="BA645" s="221">
        <f>'1. Lighting'!AW59</f>
        <v>3.5040702781844797E-2</v>
      </c>
      <c r="BB645" s="221">
        <f>'1. Lighting'!AX59</f>
        <v>3.5431332357247436E-2</v>
      </c>
      <c r="BC645" s="221">
        <f>'1. Lighting'!AY59</f>
        <v>3.5821961932650068E-2</v>
      </c>
      <c r="BD645" s="221">
        <f>'1. Lighting'!AZ59</f>
        <v>3.6212591508052706E-2</v>
      </c>
      <c r="BE645" s="221">
        <f>'1. Lighting'!BA59</f>
        <v>3.6603221083455345E-2</v>
      </c>
      <c r="BF645" s="221">
        <f>'1. Lighting'!BB59</f>
        <v>3.6993850658857977E-2</v>
      </c>
      <c r="BG645" s="221">
        <f>'1. Lighting'!BC59</f>
        <v>3.7384480234260616E-2</v>
      </c>
      <c r="BH645" s="221">
        <f>'1. Lighting'!BD59</f>
        <v>3.7775109809663247E-2</v>
      </c>
    </row>
    <row r="646" spans="1:60" s="8" customFormat="1" ht="15">
      <c r="A646" s="36" t="s">
        <v>7</v>
      </c>
      <c r="B646" s="36" t="s">
        <v>83</v>
      </c>
      <c r="C646" s="36" t="s">
        <v>17</v>
      </c>
      <c r="D646" s="7" t="s">
        <v>105</v>
      </c>
      <c r="E646" s="7" t="s">
        <v>106</v>
      </c>
      <c r="F646" s="7" t="s">
        <v>14</v>
      </c>
      <c r="G646" s="219"/>
      <c r="H646" s="219"/>
      <c r="I646" s="219"/>
      <c r="J646" s="219"/>
      <c r="K646" s="219"/>
      <c r="L646" s="219"/>
      <c r="M646" s="219"/>
      <c r="N646" s="219"/>
      <c r="O646" s="219"/>
      <c r="P646" s="219"/>
      <c r="Q646" s="219"/>
      <c r="R646" s="221">
        <f>'1. Lighting'!N60</f>
        <v>1</v>
      </c>
      <c r="S646" s="221">
        <f>'1. Lighting'!O60</f>
        <v>1</v>
      </c>
      <c r="T646" s="221">
        <f>'1. Lighting'!P60</f>
        <v>1</v>
      </c>
      <c r="U646" s="221">
        <f>'1. Lighting'!Q60</f>
        <v>1</v>
      </c>
      <c r="V646" s="221">
        <f>'1. Lighting'!R60</f>
        <v>1</v>
      </c>
      <c r="W646" s="221">
        <f>'1. Lighting'!S60</f>
        <v>1</v>
      </c>
      <c r="X646" s="221">
        <f>'1. Lighting'!T60</f>
        <v>1</v>
      </c>
      <c r="Y646" s="221">
        <f>'1. Lighting'!U60</f>
        <v>1</v>
      </c>
      <c r="Z646" s="221">
        <f>'1. Lighting'!V60</f>
        <v>1</v>
      </c>
      <c r="AA646" s="221">
        <f>'1. Lighting'!W60</f>
        <v>1</v>
      </c>
      <c r="AB646" s="221">
        <f>'1. Lighting'!X60</f>
        <v>1</v>
      </c>
      <c r="AC646" s="221">
        <f>'1. Lighting'!Y60</f>
        <v>1</v>
      </c>
      <c r="AD646" s="221">
        <f>'1. Lighting'!Z60</f>
        <v>1</v>
      </c>
      <c r="AE646" s="221">
        <f>'1. Lighting'!AA60</f>
        <v>1</v>
      </c>
      <c r="AF646" s="221">
        <f>'1. Lighting'!AB60</f>
        <v>1</v>
      </c>
      <c r="AG646" s="221">
        <f>'1. Lighting'!AC60</f>
        <v>1</v>
      </c>
      <c r="AH646" s="221">
        <f>'1. Lighting'!AD60</f>
        <v>1</v>
      </c>
      <c r="AI646" s="221">
        <f>'1. Lighting'!AE60</f>
        <v>1</v>
      </c>
      <c r="AJ646" s="221">
        <f>'1. Lighting'!AF60</f>
        <v>1</v>
      </c>
      <c r="AK646" s="221">
        <f>'1. Lighting'!AG60</f>
        <v>1</v>
      </c>
      <c r="AL646" s="221">
        <f>'1. Lighting'!AH60</f>
        <v>1</v>
      </c>
      <c r="AM646" s="221">
        <f>'1. Lighting'!AI60</f>
        <v>1</v>
      </c>
      <c r="AN646" s="221">
        <f>'1. Lighting'!AJ60</f>
        <v>1</v>
      </c>
      <c r="AO646" s="221">
        <f>'1. Lighting'!AK60</f>
        <v>1</v>
      </c>
      <c r="AP646" s="221">
        <f>'1. Lighting'!AL60</f>
        <v>1</v>
      </c>
      <c r="AQ646" s="221">
        <f>'1. Lighting'!AM60</f>
        <v>1</v>
      </c>
      <c r="AR646" s="221">
        <f>'1. Lighting'!AN60</f>
        <v>1</v>
      </c>
      <c r="AS646" s="221">
        <f>'1. Lighting'!AO60</f>
        <v>1</v>
      </c>
      <c r="AT646" s="221">
        <f>'1. Lighting'!AP60</f>
        <v>1</v>
      </c>
      <c r="AU646" s="221">
        <f>'1. Lighting'!AQ60</f>
        <v>1</v>
      </c>
      <c r="AV646" s="221">
        <f>'1. Lighting'!AR60</f>
        <v>1</v>
      </c>
      <c r="AW646" s="221">
        <f>'1. Lighting'!AS60</f>
        <v>1</v>
      </c>
      <c r="AX646" s="221">
        <f>'1. Lighting'!AT60</f>
        <v>1</v>
      </c>
      <c r="AY646" s="221">
        <f>'1. Lighting'!AU60</f>
        <v>1</v>
      </c>
      <c r="AZ646" s="221">
        <f>'1. Lighting'!AV60</f>
        <v>1</v>
      </c>
      <c r="BA646" s="221">
        <f>'1. Lighting'!AW60</f>
        <v>1</v>
      </c>
      <c r="BB646" s="221">
        <f>'1. Lighting'!AX60</f>
        <v>1</v>
      </c>
      <c r="BC646" s="221">
        <f>'1. Lighting'!AY60</f>
        <v>1</v>
      </c>
      <c r="BD646" s="221">
        <f>'1. Lighting'!AZ60</f>
        <v>1</v>
      </c>
      <c r="BE646" s="221">
        <f>'1. Lighting'!BA60</f>
        <v>1</v>
      </c>
      <c r="BF646" s="221">
        <f>'1. Lighting'!BB60</f>
        <v>1</v>
      </c>
      <c r="BG646" s="221">
        <f>'1. Lighting'!BC60</f>
        <v>1</v>
      </c>
      <c r="BH646" s="221">
        <f>'1. Lighting'!BD60</f>
        <v>1</v>
      </c>
    </row>
    <row r="647" spans="1:60" s="5" customFormat="1" ht="15">
      <c r="A647" s="4" t="s">
        <v>7</v>
      </c>
      <c r="B647" s="4" t="s">
        <v>83</v>
      </c>
      <c r="C647" s="4" t="s">
        <v>18</v>
      </c>
      <c r="D647" s="4"/>
      <c r="E647" s="4"/>
      <c r="F647" s="4" t="s">
        <v>11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>
        <v>204</v>
      </c>
      <c r="U647" s="4">
        <v>217</v>
      </c>
      <c r="V647" s="4">
        <v>199</v>
      </c>
      <c r="W647" s="4">
        <v>206</v>
      </c>
      <c r="X647" s="4">
        <v>189</v>
      </c>
      <c r="Y647" s="4">
        <v>175</v>
      </c>
      <c r="Z647" s="4">
        <v>169</v>
      </c>
      <c r="AA647" s="4">
        <v>161</v>
      </c>
      <c r="AB647" s="4">
        <v>145</v>
      </c>
      <c r="AC647" s="4">
        <v>140</v>
      </c>
      <c r="AD647" s="4">
        <v>125</v>
      </c>
      <c r="AE647" s="4">
        <v>97</v>
      </c>
      <c r="AF647" s="4">
        <v>102</v>
      </c>
      <c r="AG647" s="4">
        <v>91</v>
      </c>
      <c r="AH647" s="4">
        <v>86</v>
      </c>
      <c r="AI647" s="4">
        <v>115</v>
      </c>
      <c r="AJ647" s="4">
        <v>78</v>
      </c>
      <c r="AK647" s="4">
        <v>76</v>
      </c>
      <c r="AL647" s="4">
        <v>72</v>
      </c>
      <c r="AM647" s="4">
        <v>72</v>
      </c>
      <c r="AN647" s="4">
        <v>76</v>
      </c>
      <c r="AO647" s="4">
        <v>86</v>
      </c>
      <c r="AP647" s="4">
        <v>57</v>
      </c>
      <c r="AQ647" s="4">
        <v>38</v>
      </c>
      <c r="AR647" s="4">
        <v>50</v>
      </c>
      <c r="AS647" s="4">
        <v>55</v>
      </c>
      <c r="AT647" s="4">
        <v>62</v>
      </c>
      <c r="AU647" s="4">
        <v>62</v>
      </c>
      <c r="AV647" s="4">
        <v>54</v>
      </c>
      <c r="AW647" s="4">
        <v>57</v>
      </c>
      <c r="AX647" s="4">
        <v>56</v>
      </c>
      <c r="AY647" s="4">
        <v>34</v>
      </c>
      <c r="AZ647" s="4">
        <v>22</v>
      </c>
      <c r="BA647" s="4">
        <v>51</v>
      </c>
      <c r="BB647" s="4">
        <v>45</v>
      </c>
      <c r="BC647" s="4">
        <v>46</v>
      </c>
      <c r="BD647" s="4">
        <v>30</v>
      </c>
      <c r="BE647" s="4">
        <v>28</v>
      </c>
      <c r="BF647" s="4">
        <v>21</v>
      </c>
      <c r="BG647" s="4">
        <v>12</v>
      </c>
      <c r="BH647" s="4">
        <v>138</v>
      </c>
    </row>
    <row r="648" spans="1:60" s="5" customFormat="1" ht="15">
      <c r="A648" s="4" t="s">
        <v>7</v>
      </c>
      <c r="B648" s="4" t="s">
        <v>83</v>
      </c>
      <c r="C648" s="4" t="s">
        <v>18</v>
      </c>
      <c r="D648" s="4"/>
      <c r="E648" s="4"/>
      <c r="F648" s="4" t="s">
        <v>52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>
        <v>5.2929271963053299E-3</v>
      </c>
      <c r="U648" s="4">
        <v>5.4186331061003299E-3</v>
      </c>
      <c r="V648" s="4">
        <v>4.9519733240432004E-3</v>
      </c>
      <c r="W648" s="4">
        <v>4.7504842726685701E-3</v>
      </c>
      <c r="X648" s="4">
        <v>4.2243132697078701E-3</v>
      </c>
      <c r="Y648" s="4">
        <v>3.7795343613666798E-3</v>
      </c>
      <c r="Z648" s="4">
        <v>3.4322386725969202E-3</v>
      </c>
      <c r="AA648" s="4">
        <v>3.3461498493193402E-3</v>
      </c>
      <c r="AB648" s="4">
        <v>3.12938383511384E-3</v>
      </c>
      <c r="AC648" s="4">
        <v>3.0915314121673799E-3</v>
      </c>
      <c r="AD648" s="4">
        <v>2.6889237851442302E-3</v>
      </c>
      <c r="AE648" s="4">
        <v>2.0715872202289399E-3</v>
      </c>
      <c r="AF648" s="4">
        <v>2.1496764947627998E-3</v>
      </c>
      <c r="AG648" s="4">
        <v>1.9136542384287001E-3</v>
      </c>
      <c r="AH648" s="4">
        <v>1.7509925684617701E-3</v>
      </c>
      <c r="AI648" s="4">
        <v>2.1145536453066101E-3</v>
      </c>
      <c r="AJ648" s="4">
        <v>1.33568505231433E-3</v>
      </c>
      <c r="AK648" s="4">
        <v>1.2538771200422401E-3</v>
      </c>
      <c r="AL648" s="4">
        <v>1.14026891341875E-3</v>
      </c>
      <c r="AM648" s="4">
        <v>1.12760759255779E-3</v>
      </c>
      <c r="AN648" s="4">
        <v>1.21916006288299E-3</v>
      </c>
      <c r="AO648" s="4">
        <v>1.30872125758982E-3</v>
      </c>
      <c r="AP648" s="4">
        <v>8.2767032584073902E-4</v>
      </c>
      <c r="AQ648" s="4">
        <v>5.4838011400533903E-4</v>
      </c>
      <c r="AR648" s="4">
        <v>6.8283622855894199E-4</v>
      </c>
      <c r="AS648" s="4">
        <v>7.0611495551475801E-4</v>
      </c>
      <c r="AT648" s="4">
        <v>7.7420643840063897E-4</v>
      </c>
      <c r="AU648" s="4">
        <v>7.2521405511626795E-4</v>
      </c>
      <c r="AV648" s="4">
        <v>6.0271893207134396E-4</v>
      </c>
      <c r="AW648" s="4">
        <v>6.2691787375853802E-4</v>
      </c>
      <c r="AX648" s="4">
        <v>5.8321790478967702E-4</v>
      </c>
      <c r="AY648" s="4">
        <v>3.4211082378274001E-4</v>
      </c>
      <c r="AZ648" s="4">
        <v>2.1556792349298399E-4</v>
      </c>
      <c r="BA648" s="4">
        <v>5.1333668847508801E-4</v>
      </c>
      <c r="BB648" s="4">
        <v>4.4229521731438301E-4</v>
      </c>
      <c r="BC648" s="4">
        <v>4.6942128519383998E-4</v>
      </c>
      <c r="BD648" s="4">
        <v>3.2990597679661302E-4</v>
      </c>
      <c r="BE648" s="4">
        <v>3.0356252303822699E-4</v>
      </c>
      <c r="BF648" s="4">
        <v>2.3639065243820099E-4</v>
      </c>
      <c r="BG648" s="4">
        <v>1.4174344436569799E-4</v>
      </c>
      <c r="BH648" s="4">
        <v>1.6942285735332E-3</v>
      </c>
    </row>
    <row r="649" spans="1:60" s="8" customFormat="1" ht="15">
      <c r="A649" s="36" t="s">
        <v>7</v>
      </c>
      <c r="B649" s="36" t="s">
        <v>83</v>
      </c>
      <c r="C649" s="36" t="s">
        <v>18</v>
      </c>
      <c r="D649" s="7" t="s">
        <v>107</v>
      </c>
      <c r="E649" s="7" t="s">
        <v>108</v>
      </c>
      <c r="F649" s="7" t="s">
        <v>12</v>
      </c>
      <c r="G649" s="219"/>
      <c r="H649" s="219"/>
      <c r="I649" s="219"/>
      <c r="J649" s="219"/>
      <c r="K649" s="219"/>
      <c r="L649" s="219"/>
      <c r="M649" s="219"/>
      <c r="N649" s="219"/>
      <c r="O649" s="219"/>
      <c r="P649" s="219"/>
      <c r="Q649" s="219"/>
      <c r="R649" s="219"/>
      <c r="S649" s="219"/>
      <c r="T649" s="221">
        <v>0.5</v>
      </c>
      <c r="U649" s="221">
        <v>0.5</v>
      </c>
      <c r="V649" s="221">
        <v>0.5</v>
      </c>
      <c r="W649" s="221">
        <v>0.5</v>
      </c>
      <c r="X649" s="221">
        <v>0.5</v>
      </c>
      <c r="Y649" s="221">
        <v>0.5</v>
      </c>
      <c r="Z649" s="221">
        <v>0.5</v>
      </c>
      <c r="AA649" s="221">
        <v>0.5</v>
      </c>
      <c r="AB649" s="221">
        <v>0.5</v>
      </c>
      <c r="AC649" s="221">
        <v>0.5</v>
      </c>
      <c r="AD649" s="221">
        <v>0.5</v>
      </c>
      <c r="AE649" s="221">
        <v>0.5</v>
      </c>
      <c r="AF649" s="221">
        <v>0.5</v>
      </c>
      <c r="AG649" s="221">
        <v>0.5</v>
      </c>
      <c r="AH649" s="221">
        <v>0.5</v>
      </c>
      <c r="AI649" s="221">
        <v>0.5</v>
      </c>
      <c r="AJ649" s="221">
        <v>0.5</v>
      </c>
      <c r="AK649" s="221">
        <v>0.5</v>
      </c>
      <c r="AL649" s="221">
        <v>0.5</v>
      </c>
      <c r="AM649" s="221">
        <v>0.5</v>
      </c>
      <c r="AN649" s="221">
        <v>0.5</v>
      </c>
      <c r="AO649" s="221">
        <v>0.5</v>
      </c>
      <c r="AP649" s="221">
        <v>0.5</v>
      </c>
      <c r="AQ649" s="221">
        <v>0.5</v>
      </c>
      <c r="AR649" s="221">
        <v>0.5</v>
      </c>
      <c r="AS649" s="221">
        <v>0.5</v>
      </c>
      <c r="AT649" s="221">
        <v>0.5</v>
      </c>
      <c r="AU649" s="221">
        <v>0.5</v>
      </c>
      <c r="AV649" s="221">
        <v>0.5</v>
      </c>
      <c r="AW649" s="221">
        <v>0.5</v>
      </c>
      <c r="AX649" s="221">
        <v>0.5</v>
      </c>
      <c r="AY649" s="221">
        <v>0.5</v>
      </c>
      <c r="AZ649" s="221">
        <v>0.5</v>
      </c>
      <c r="BA649" s="221">
        <v>0.5</v>
      </c>
      <c r="BB649" s="221">
        <v>0.5</v>
      </c>
      <c r="BC649" s="221">
        <v>0.5</v>
      </c>
      <c r="BD649" s="221">
        <v>0.5</v>
      </c>
      <c r="BE649" s="221">
        <v>0.5</v>
      </c>
      <c r="BF649" s="221">
        <v>0.5</v>
      </c>
      <c r="BG649" s="221">
        <v>0.5</v>
      </c>
      <c r="BH649" s="221">
        <v>0.5</v>
      </c>
    </row>
    <row r="650" spans="1:60" s="8" customFormat="1" ht="15">
      <c r="A650" s="36" t="s">
        <v>7</v>
      </c>
      <c r="B650" s="36" t="s">
        <v>83</v>
      </c>
      <c r="C650" s="36" t="s">
        <v>18</v>
      </c>
      <c r="D650" s="7" t="s">
        <v>107</v>
      </c>
      <c r="E650" s="7" t="s">
        <v>108</v>
      </c>
      <c r="F650" s="7" t="s">
        <v>13</v>
      </c>
      <c r="G650" s="219"/>
      <c r="H650" s="219"/>
      <c r="I650" s="219"/>
      <c r="J650" s="219"/>
      <c r="K650" s="219"/>
      <c r="L650" s="219"/>
      <c r="M650" s="219"/>
      <c r="N650" s="219"/>
      <c r="O650" s="219"/>
      <c r="P650" s="219"/>
      <c r="Q650" s="219"/>
      <c r="R650" s="219"/>
      <c r="S650" s="219"/>
      <c r="T650" s="221">
        <f>'2.b-MTH2-HTH'!P$60</f>
        <v>0.36316841586045356</v>
      </c>
      <c r="U650" s="221">
        <f>'2.b-MTH2-HTH'!Q$60</f>
        <v>0.37231292224020818</v>
      </c>
      <c r="V650" s="221">
        <f>'2.b-MTH2-HTH'!R$60</f>
        <v>0.38060310289556548</v>
      </c>
      <c r="W650" s="221">
        <f>'2.b-MTH2-HTH'!S$60</f>
        <v>0.3859322922417493</v>
      </c>
      <c r="X650" s="221">
        <f>'2.b-MTH2-HTH'!T$60</f>
        <v>0.39113304875381116</v>
      </c>
      <c r="Y650" s="221">
        <f>'2.b-MTH2-HTH'!U$60</f>
        <v>0.39631175960093368</v>
      </c>
      <c r="Z650" s="221">
        <f>'2.b-MTH2-HTH'!V$60</f>
        <v>0.40146668545805714</v>
      </c>
      <c r="AA650" s="221">
        <f>'2.b-MTH2-HTH'!W$60</f>
        <v>0.40659623704207171</v>
      </c>
      <c r="AB650" s="221">
        <f>'2.b-MTH2-HTH'!X$60</f>
        <v>0.41162879886934722</v>
      </c>
      <c r="AC650" s="221">
        <f>'2.b-MTH2-HTH'!Y$60</f>
        <v>0.42718388736326346</v>
      </c>
      <c r="AD650" s="221">
        <f>'2.b-MTH2-HTH'!Z$60</f>
        <v>0.43090333569013051</v>
      </c>
      <c r="AE650" s="221">
        <f>'2.b-MTH2-HTH'!AA$60</f>
        <v>0.43731957379166619</v>
      </c>
      <c r="AF650" s="221">
        <f>'2.b-MTH2-HTH'!AB$60</f>
        <v>0.43403056707977594</v>
      </c>
      <c r="AG650" s="221">
        <f>'2.b-MTH2-HTH'!AC$60</f>
        <v>0.43611792365164642</v>
      </c>
      <c r="AH650" s="221">
        <f>'2.b-MTH2-HTH'!AD$60</f>
        <v>0.44774002617765807</v>
      </c>
      <c r="AI650" s="221">
        <f>'2.b-MTH2-HTH'!AE$60</f>
        <v>0.45928152601857686</v>
      </c>
      <c r="AJ650" s="221">
        <f>'2.b-MTH2-HTH'!AF$60</f>
        <v>0.45871837984852454</v>
      </c>
      <c r="AK650" s="221">
        <f>'2.b-MTH2-HTH'!AG$60</f>
        <v>0.47253270654066276</v>
      </c>
      <c r="AL650" s="221">
        <f>'2.b-MTH2-HTH'!AH$60</f>
        <v>0.4833633944813277</v>
      </c>
      <c r="AM650" s="221">
        <f>'2.b-MTH2-HTH'!AI$60</f>
        <v>0.4938596728161313</v>
      </c>
      <c r="AN650" s="221">
        <f>'2.b-MTH2-HTH'!AJ$60</f>
        <v>0.50009127836262857</v>
      </c>
      <c r="AO650" s="221">
        <f>'2.b-MTH2-HTH'!AK$60</f>
        <v>0.50828722629320966</v>
      </c>
      <c r="AP650" s="221">
        <f>'2.b-MTH2-HTH'!AL$60</f>
        <v>0.50952544559500845</v>
      </c>
      <c r="AQ650" s="221">
        <f>'2.b-MTH2-HTH'!AM$60</f>
        <v>0.52265149277349654</v>
      </c>
      <c r="AR650" s="221">
        <f>'2.b-MTH2-HTH'!AN$60</f>
        <v>0.52495202377414851</v>
      </c>
      <c r="AS650" s="221">
        <f>'2.b-MTH2-HTH'!AO$60</f>
        <v>0.53687106996244194</v>
      </c>
      <c r="AT650" s="221">
        <f>'2.b-MTH2-HTH'!AP$60</f>
        <v>0.53220331018778944</v>
      </c>
      <c r="AU650" s="221">
        <f>'2.b-MTH2-HTH'!AQ$60</f>
        <v>0.54099447518753085</v>
      </c>
      <c r="AV650" s="221">
        <f>'2.b-MTH2-HTH'!AR$60</f>
        <v>0.54069399515463346</v>
      </c>
      <c r="AW650" s="221">
        <f>'2.b-MTH2-HTH'!AS$60</f>
        <v>0.55120071864467934</v>
      </c>
      <c r="AX650" s="221">
        <f>'2.b-MTH2-HTH'!AT$60</f>
        <v>0.55975183037132925</v>
      </c>
      <c r="AY650" s="221">
        <f>'2.b-MTH2-HTH'!AU$60</f>
        <v>0.56497102100313534</v>
      </c>
      <c r="AZ650" s="221">
        <f>'2.b-MTH2-HTH'!AV$60</f>
        <v>0.56927952895042322</v>
      </c>
      <c r="BA650" s="221">
        <f>'2.b-MTH2-HTH'!AW$60</f>
        <v>0.57450751000950395</v>
      </c>
      <c r="BB650" s="221">
        <f>'2.b-MTH2-HTH'!AX$60</f>
        <v>0.57781775890094389</v>
      </c>
      <c r="BC650" s="221">
        <f>'2.b-MTH2-HTH'!AY$60</f>
        <v>0.57451595766849639</v>
      </c>
      <c r="BD650" s="221">
        <f>'2.b-MTH2-HTH'!AZ$60</f>
        <v>0.5749549285103237</v>
      </c>
      <c r="BE650" s="221">
        <f>'2.b-MTH2-HTH'!BA$60</f>
        <v>0.5807407629223017</v>
      </c>
      <c r="BF650" s="221">
        <f>'2.b-MTH2-HTH'!BB$60</f>
        <v>0.5810223934986205</v>
      </c>
      <c r="BG650" s="221">
        <f>'2.b-MTH2-HTH'!BC$60</f>
        <v>0.59258989819671504</v>
      </c>
      <c r="BH650" s="221">
        <f>'2.b-MTH2-HTH'!BD$60</f>
        <v>0.58065161948797872</v>
      </c>
    </row>
    <row r="651" spans="1:60" s="8" customFormat="1" ht="15">
      <c r="A651" s="36" t="s">
        <v>7</v>
      </c>
      <c r="B651" s="36" t="s">
        <v>83</v>
      </c>
      <c r="C651" s="36" t="s">
        <v>18</v>
      </c>
      <c r="D651" s="7" t="s">
        <v>107</v>
      </c>
      <c r="E651" s="7" t="s">
        <v>108</v>
      </c>
      <c r="F651" s="7" t="s">
        <v>14</v>
      </c>
      <c r="G651" s="219"/>
      <c r="H651" s="219"/>
      <c r="I651" s="219"/>
      <c r="J651" s="219"/>
      <c r="K651" s="219"/>
      <c r="L651" s="219"/>
      <c r="M651" s="219"/>
      <c r="N651" s="219"/>
      <c r="O651" s="219"/>
      <c r="P651" s="219"/>
      <c r="Q651" s="219"/>
      <c r="R651" s="219"/>
      <c r="S651" s="219"/>
      <c r="T651" s="221">
        <f>'2.b-MTH2-HTH'!P$61</f>
        <v>0.39116341171714725</v>
      </c>
      <c r="U651" s="221">
        <f>'2.b-MTH2-HTH'!Q$61</f>
        <v>0.3911634117171473</v>
      </c>
      <c r="V651" s="221">
        <f>'2.b-MTH2-HTH'!R$61</f>
        <v>0.3911634117171473</v>
      </c>
      <c r="W651" s="221">
        <f>'2.b-MTH2-HTH'!S$61</f>
        <v>0.3911634117171473</v>
      </c>
      <c r="X651" s="221">
        <f>'2.b-MTH2-HTH'!T$61</f>
        <v>0.3911634117171473</v>
      </c>
      <c r="Y651" s="221">
        <f>'2.b-MTH2-HTH'!U$61</f>
        <v>0.3911634117171473</v>
      </c>
      <c r="Z651" s="221">
        <f>'2.b-MTH2-HTH'!V$61</f>
        <v>0.3911634117171473</v>
      </c>
      <c r="AA651" s="221">
        <f>'2.b-MTH2-HTH'!W$61</f>
        <v>0.3911634117171473</v>
      </c>
      <c r="AB651" s="221">
        <f>'2.b-MTH2-HTH'!X$61</f>
        <v>0.3911634117171473</v>
      </c>
      <c r="AC651" s="221">
        <f>'2.b-MTH2-HTH'!Y$61</f>
        <v>0.3911634117171473</v>
      </c>
      <c r="AD651" s="221">
        <f>'2.b-MTH2-HTH'!Z$61</f>
        <v>0.3911634117171473</v>
      </c>
      <c r="AE651" s="221">
        <f>'2.b-MTH2-HTH'!AA$61</f>
        <v>0.3911634117171473</v>
      </c>
      <c r="AF651" s="221">
        <f>'2.b-MTH2-HTH'!AB$61</f>
        <v>0.3911634117171473</v>
      </c>
      <c r="AG651" s="221">
        <f>'2.b-MTH2-HTH'!AC$61</f>
        <v>0.3911634117171473</v>
      </c>
      <c r="AH651" s="221">
        <f>'2.b-MTH2-HTH'!AD$61</f>
        <v>0.3911634117171473</v>
      </c>
      <c r="AI651" s="221">
        <f>'2.b-MTH2-HTH'!AE$61</f>
        <v>0.39116341171714736</v>
      </c>
      <c r="AJ651" s="221">
        <f>'2.b-MTH2-HTH'!AF$61</f>
        <v>0.3911634117171473</v>
      </c>
      <c r="AK651" s="221">
        <f>'2.b-MTH2-HTH'!AG$61</f>
        <v>0.3911634117171473</v>
      </c>
      <c r="AL651" s="221">
        <f>'2.b-MTH2-HTH'!AH$61</f>
        <v>0.3911634117171473</v>
      </c>
      <c r="AM651" s="221">
        <f>'2.b-MTH2-HTH'!AI$61</f>
        <v>0.3911634117171473</v>
      </c>
      <c r="AN651" s="221">
        <f>'2.b-MTH2-HTH'!AJ$61</f>
        <v>0.3911634117171473</v>
      </c>
      <c r="AO651" s="221">
        <f>'2.b-MTH2-HTH'!AK$61</f>
        <v>0.3911634117171473</v>
      </c>
      <c r="AP651" s="221">
        <f>'2.b-MTH2-HTH'!AL$61</f>
        <v>0.3911634117171473</v>
      </c>
      <c r="AQ651" s="221">
        <f>'2.b-MTH2-HTH'!AM$61</f>
        <v>0.3911634117171473</v>
      </c>
      <c r="AR651" s="221">
        <f>'2.b-MTH2-HTH'!AN$61</f>
        <v>0.3911634117171473</v>
      </c>
      <c r="AS651" s="221">
        <f>'2.b-MTH2-HTH'!AO$61</f>
        <v>0.3911634117171473</v>
      </c>
      <c r="AT651" s="221">
        <f>'2.b-MTH2-HTH'!AP$61</f>
        <v>0.3911634117171473</v>
      </c>
      <c r="AU651" s="221">
        <f>'2.b-MTH2-HTH'!AQ$61</f>
        <v>0.3911634117171473</v>
      </c>
      <c r="AV651" s="221">
        <f>'2.b-MTH2-HTH'!AR$61</f>
        <v>0.3911634117171473</v>
      </c>
      <c r="AW651" s="221">
        <f>'2.b-MTH2-HTH'!AS$61</f>
        <v>0.3911634117171473</v>
      </c>
      <c r="AX651" s="221">
        <f>'2.b-MTH2-HTH'!AT$61</f>
        <v>0.3911634117171473</v>
      </c>
      <c r="AY651" s="221">
        <f>'2.b-MTH2-HTH'!AU$61</f>
        <v>0.3911634117171473</v>
      </c>
      <c r="AZ651" s="221">
        <f>'2.b-MTH2-HTH'!AV$61</f>
        <v>0.3911634117171473</v>
      </c>
      <c r="BA651" s="221">
        <f>'2.b-MTH2-HTH'!AW$61</f>
        <v>0.3911634117171473</v>
      </c>
      <c r="BB651" s="221">
        <f>'2.b-MTH2-HTH'!AX$61</f>
        <v>0.3911634117171473</v>
      </c>
      <c r="BC651" s="221">
        <f>'2.b-MTH2-HTH'!AY$61</f>
        <v>0.3911634117171473</v>
      </c>
      <c r="BD651" s="221">
        <f>'2.b-MTH2-HTH'!AZ$61</f>
        <v>0.3911634117171473</v>
      </c>
      <c r="BE651" s="221">
        <f>'2.b-MTH2-HTH'!BA$61</f>
        <v>0.3911634117171473</v>
      </c>
      <c r="BF651" s="221">
        <f>'2.b-MTH2-HTH'!BB$61</f>
        <v>0.3911634117171473</v>
      </c>
      <c r="BG651" s="221">
        <f>'2.b-MTH2-HTH'!BC$61</f>
        <v>0.3911634117171473</v>
      </c>
      <c r="BH651" s="221">
        <f>'2.b-MTH2-HTH'!BD$61</f>
        <v>0.3911634117171473</v>
      </c>
    </row>
    <row r="652" spans="1:60" s="8" customFormat="1" ht="15">
      <c r="A652" s="36" t="s">
        <v>7</v>
      </c>
      <c r="B652" s="36" t="s">
        <v>83</v>
      </c>
      <c r="C652" s="36" t="s">
        <v>18</v>
      </c>
      <c r="D652" s="7" t="s">
        <v>97</v>
      </c>
      <c r="E652" s="7" t="s">
        <v>98</v>
      </c>
      <c r="F652" s="7" t="s">
        <v>12</v>
      </c>
      <c r="G652" s="219"/>
      <c r="H652" s="219"/>
      <c r="I652" s="219"/>
      <c r="J652" s="219"/>
      <c r="K652" s="219"/>
      <c r="L652" s="219"/>
      <c r="M652" s="219"/>
      <c r="N652" s="219"/>
      <c r="O652" s="219"/>
      <c r="P652" s="219"/>
      <c r="Q652" s="219"/>
      <c r="R652" s="219"/>
      <c r="S652" s="219"/>
      <c r="T652" s="221">
        <v>0.5</v>
      </c>
      <c r="U652" s="221">
        <v>0.5</v>
      </c>
      <c r="V652" s="221">
        <v>0.5</v>
      </c>
      <c r="W652" s="221">
        <v>0.5</v>
      </c>
      <c r="X652" s="221">
        <v>0.5</v>
      </c>
      <c r="Y652" s="221">
        <v>0.5</v>
      </c>
      <c r="Z652" s="221">
        <v>0.5</v>
      </c>
      <c r="AA652" s="221">
        <v>0.5</v>
      </c>
      <c r="AB652" s="221">
        <v>0.5</v>
      </c>
      <c r="AC652" s="221">
        <v>0.5</v>
      </c>
      <c r="AD652" s="221">
        <v>0.5</v>
      </c>
      <c r="AE652" s="221">
        <v>0.5</v>
      </c>
      <c r="AF652" s="221">
        <v>0.5</v>
      </c>
      <c r="AG652" s="221">
        <v>0.5</v>
      </c>
      <c r="AH652" s="221">
        <v>0.5</v>
      </c>
      <c r="AI652" s="221">
        <v>0.5</v>
      </c>
      <c r="AJ652" s="221">
        <v>0.5</v>
      </c>
      <c r="AK652" s="221">
        <v>0.5</v>
      </c>
      <c r="AL652" s="221">
        <v>0.5</v>
      </c>
      <c r="AM652" s="221">
        <v>0.5</v>
      </c>
      <c r="AN652" s="221">
        <v>0.5</v>
      </c>
      <c r="AO652" s="221">
        <v>0.5</v>
      </c>
      <c r="AP652" s="221">
        <v>0.5</v>
      </c>
      <c r="AQ652" s="221">
        <v>0.5</v>
      </c>
      <c r="AR652" s="221">
        <v>0.5</v>
      </c>
      <c r="AS652" s="221">
        <v>0.5</v>
      </c>
      <c r="AT652" s="221">
        <v>0.5</v>
      </c>
      <c r="AU652" s="221">
        <v>0.5</v>
      </c>
      <c r="AV652" s="221">
        <v>0.5</v>
      </c>
      <c r="AW652" s="221">
        <v>0.5</v>
      </c>
      <c r="AX652" s="221">
        <v>0.5</v>
      </c>
      <c r="AY652" s="221">
        <v>0.5</v>
      </c>
      <c r="AZ652" s="221">
        <v>0.5</v>
      </c>
      <c r="BA652" s="221">
        <v>0.5</v>
      </c>
      <c r="BB652" s="221">
        <v>0.5</v>
      </c>
      <c r="BC652" s="221">
        <v>0.5</v>
      </c>
      <c r="BD652" s="221">
        <v>0.5</v>
      </c>
      <c r="BE652" s="221">
        <v>0.5</v>
      </c>
      <c r="BF652" s="221">
        <v>0.5</v>
      </c>
      <c r="BG652" s="221">
        <v>0.5</v>
      </c>
      <c r="BH652" s="221">
        <v>0.5</v>
      </c>
    </row>
    <row r="653" spans="1:60" s="8" customFormat="1" ht="15">
      <c r="A653" s="36" t="s">
        <v>7</v>
      </c>
      <c r="B653" s="36" t="s">
        <v>83</v>
      </c>
      <c r="C653" s="36" t="s">
        <v>18</v>
      </c>
      <c r="D653" s="7" t="s">
        <v>97</v>
      </c>
      <c r="E653" s="7" t="s">
        <v>98</v>
      </c>
      <c r="F653" s="7" t="s">
        <v>13</v>
      </c>
      <c r="G653" s="219"/>
      <c r="H653" s="219"/>
      <c r="I653" s="219"/>
      <c r="J653" s="219"/>
      <c r="K653" s="219"/>
      <c r="L653" s="219"/>
      <c r="M653" s="219"/>
      <c r="N653" s="219"/>
      <c r="O653" s="219"/>
      <c r="P653" s="219"/>
      <c r="Q653" s="219"/>
      <c r="R653" s="219"/>
      <c r="S653" s="219"/>
      <c r="T653" s="221">
        <f>'2.b-MTH2-HTH'!P$66</f>
        <v>0.36316841586045356</v>
      </c>
      <c r="U653" s="221">
        <f>'2.b-MTH2-HTH'!Q$66</f>
        <v>0.37231292224020818</v>
      </c>
      <c r="V653" s="221">
        <f>'2.b-MTH2-HTH'!R$66</f>
        <v>0.38060310289556548</v>
      </c>
      <c r="W653" s="221">
        <f>'2.b-MTH2-HTH'!S$66</f>
        <v>0.3859322922417493</v>
      </c>
      <c r="X653" s="221">
        <f>'2.b-MTH2-HTH'!T$66</f>
        <v>0.39113304875381116</v>
      </c>
      <c r="Y653" s="221">
        <f>'2.b-MTH2-HTH'!U$66</f>
        <v>0.39631175960093368</v>
      </c>
      <c r="Z653" s="221">
        <f>'2.b-MTH2-HTH'!V$66</f>
        <v>0.40146668545805714</v>
      </c>
      <c r="AA653" s="221">
        <f>'2.b-MTH2-HTH'!W$66</f>
        <v>0.40659623704207171</v>
      </c>
      <c r="AB653" s="221">
        <f>'2.b-MTH2-HTH'!X$66</f>
        <v>0.41162879886934722</v>
      </c>
      <c r="AC653" s="221">
        <f>'2.b-MTH2-HTH'!Y$66</f>
        <v>0.42718388736326346</v>
      </c>
      <c r="AD653" s="221">
        <f>'2.b-MTH2-HTH'!Z$66</f>
        <v>0.43090333569013051</v>
      </c>
      <c r="AE653" s="221">
        <f>'2.b-MTH2-HTH'!AA$66</f>
        <v>0.43731957379166619</v>
      </c>
      <c r="AF653" s="221">
        <f>'2.b-MTH2-HTH'!AB$66</f>
        <v>0.43403056707977594</v>
      </c>
      <c r="AG653" s="221">
        <f>'2.b-MTH2-HTH'!AC$66</f>
        <v>0.43611792365164642</v>
      </c>
      <c r="AH653" s="221">
        <f>'2.b-MTH2-HTH'!AD$66</f>
        <v>0.44774002617765807</v>
      </c>
      <c r="AI653" s="221">
        <f>'2.b-MTH2-HTH'!AE$66</f>
        <v>0.45928152601857686</v>
      </c>
      <c r="AJ653" s="221">
        <f>'2.b-MTH2-HTH'!AF$66</f>
        <v>0.45871837984852454</v>
      </c>
      <c r="AK653" s="221">
        <f>'2.b-MTH2-HTH'!AG$66</f>
        <v>0.47253270654066276</v>
      </c>
      <c r="AL653" s="221">
        <f>'2.b-MTH2-HTH'!AH$66</f>
        <v>0.4833633944813277</v>
      </c>
      <c r="AM653" s="221">
        <f>'2.b-MTH2-HTH'!AI$66</f>
        <v>0.4938596728161313</v>
      </c>
      <c r="AN653" s="221">
        <f>'2.b-MTH2-HTH'!AJ$66</f>
        <v>0.50009127836262857</v>
      </c>
      <c r="AO653" s="221">
        <f>'2.b-MTH2-HTH'!AK$66</f>
        <v>0.50828722629320966</v>
      </c>
      <c r="AP653" s="221">
        <f>'2.b-MTH2-HTH'!AL$66</f>
        <v>0.50952544559500845</v>
      </c>
      <c r="AQ653" s="221">
        <f>'2.b-MTH2-HTH'!AM$66</f>
        <v>0.52265149277349654</v>
      </c>
      <c r="AR653" s="221">
        <f>'2.b-MTH2-HTH'!AN$66</f>
        <v>0.52495202377414851</v>
      </c>
      <c r="AS653" s="221">
        <f>'2.b-MTH2-HTH'!AO$66</f>
        <v>0.53687106996244194</v>
      </c>
      <c r="AT653" s="221">
        <f>'2.b-MTH2-HTH'!AP$66</f>
        <v>0.53220331018778944</v>
      </c>
      <c r="AU653" s="221">
        <f>'2.b-MTH2-HTH'!AQ$66</f>
        <v>0.54099447518753085</v>
      </c>
      <c r="AV653" s="221">
        <f>'2.b-MTH2-HTH'!AR$66</f>
        <v>0.54069399515463346</v>
      </c>
      <c r="AW653" s="221">
        <f>'2.b-MTH2-HTH'!AS$66</f>
        <v>0.55120071864467934</v>
      </c>
      <c r="AX653" s="221">
        <f>'2.b-MTH2-HTH'!AT$66</f>
        <v>0.55975183037132925</v>
      </c>
      <c r="AY653" s="221">
        <f>'2.b-MTH2-HTH'!AU$66</f>
        <v>0.56497102100313534</v>
      </c>
      <c r="AZ653" s="221">
        <f>'2.b-MTH2-HTH'!AV$66</f>
        <v>0.56927952895042322</v>
      </c>
      <c r="BA653" s="221">
        <f>'2.b-MTH2-HTH'!AW$66</f>
        <v>0.57450751000950395</v>
      </c>
      <c r="BB653" s="221">
        <f>'2.b-MTH2-HTH'!AX$66</f>
        <v>0.57781775890094389</v>
      </c>
      <c r="BC653" s="221">
        <f>'2.b-MTH2-HTH'!AY$66</f>
        <v>0.57451595766849639</v>
      </c>
      <c r="BD653" s="221">
        <f>'2.b-MTH2-HTH'!AZ$66</f>
        <v>0.5749549285103237</v>
      </c>
      <c r="BE653" s="221">
        <f>'2.b-MTH2-HTH'!BA$66</f>
        <v>0.5807407629223017</v>
      </c>
      <c r="BF653" s="221">
        <f>'2.b-MTH2-HTH'!BB$66</f>
        <v>0.5810223934986205</v>
      </c>
      <c r="BG653" s="221">
        <f>'2.b-MTH2-HTH'!BC$66</f>
        <v>0.59258989819671504</v>
      </c>
      <c r="BH653" s="221">
        <f>'2.b-MTH2-HTH'!BD$66</f>
        <v>0.58065161948797872</v>
      </c>
    </row>
    <row r="654" spans="1:60" s="8" customFormat="1" ht="15">
      <c r="A654" s="36" t="s">
        <v>7</v>
      </c>
      <c r="B654" s="36" t="s">
        <v>83</v>
      </c>
      <c r="C654" s="36" t="s">
        <v>18</v>
      </c>
      <c r="D654" s="7" t="s">
        <v>97</v>
      </c>
      <c r="E654" s="7" t="s">
        <v>98</v>
      </c>
      <c r="F654" s="7" t="s">
        <v>14</v>
      </c>
      <c r="G654" s="219"/>
      <c r="H654" s="219"/>
      <c r="I654" s="219"/>
      <c r="J654" s="219"/>
      <c r="K654" s="219"/>
      <c r="L654" s="219"/>
      <c r="M654" s="219"/>
      <c r="N654" s="219"/>
      <c r="O654" s="219"/>
      <c r="P654" s="219"/>
      <c r="Q654" s="219"/>
      <c r="R654" s="219"/>
      <c r="S654" s="219"/>
      <c r="T654" s="221">
        <f>'2.b-MTH2-HTH'!P$67</f>
        <v>0.67007841522529721</v>
      </c>
      <c r="U654" s="221">
        <f>'2.b-MTH2-HTH'!Q$67</f>
        <v>0.67007841522529721</v>
      </c>
      <c r="V654" s="221">
        <f>'2.b-MTH2-HTH'!R$67</f>
        <v>0.6700784152252971</v>
      </c>
      <c r="W654" s="221">
        <f>'2.b-MTH2-HTH'!S$67</f>
        <v>0.67007841522529721</v>
      </c>
      <c r="X654" s="221">
        <f>'2.b-MTH2-HTH'!T$67</f>
        <v>0.67007841522529721</v>
      </c>
      <c r="Y654" s="221">
        <f>'2.b-MTH2-HTH'!U$67</f>
        <v>0.6700784152252971</v>
      </c>
      <c r="Z654" s="221">
        <f>'2.b-MTH2-HTH'!V$67</f>
        <v>0.67007841522529721</v>
      </c>
      <c r="AA654" s="221">
        <f>'2.b-MTH2-HTH'!W$67</f>
        <v>0.67007841522529721</v>
      </c>
      <c r="AB654" s="221">
        <f>'2.b-MTH2-HTH'!X$67</f>
        <v>0.67007841522529721</v>
      </c>
      <c r="AC654" s="221">
        <f>'2.b-MTH2-HTH'!Y$67</f>
        <v>0.67007841522529721</v>
      </c>
      <c r="AD654" s="221">
        <f>'2.b-MTH2-HTH'!Z$67</f>
        <v>0.67007841522529721</v>
      </c>
      <c r="AE654" s="221">
        <f>'2.b-MTH2-HTH'!AA$67</f>
        <v>0.67007841522529721</v>
      </c>
      <c r="AF654" s="221">
        <f>'2.b-MTH2-HTH'!AB$67</f>
        <v>0.6700784152252971</v>
      </c>
      <c r="AG654" s="221">
        <f>'2.b-MTH2-HTH'!AC$67</f>
        <v>0.67007841522529721</v>
      </c>
      <c r="AH654" s="221">
        <f>'2.b-MTH2-HTH'!AD$67</f>
        <v>0.67007841522529721</v>
      </c>
      <c r="AI654" s="221">
        <f>'2.b-MTH2-HTH'!AE$67</f>
        <v>0.67007841522529721</v>
      </c>
      <c r="AJ654" s="221">
        <f>'2.b-MTH2-HTH'!AF$67</f>
        <v>0.67007841522529721</v>
      </c>
      <c r="AK654" s="221">
        <f>'2.b-MTH2-HTH'!AG$67</f>
        <v>0.67007841522529732</v>
      </c>
      <c r="AL654" s="221">
        <f>'2.b-MTH2-HTH'!AH$67</f>
        <v>0.67007841522529721</v>
      </c>
      <c r="AM654" s="221">
        <f>'2.b-MTH2-HTH'!AI$67</f>
        <v>0.67007841522529721</v>
      </c>
      <c r="AN654" s="221">
        <f>'2.b-MTH2-HTH'!AJ$67</f>
        <v>0.67007841522529721</v>
      </c>
      <c r="AO654" s="221">
        <f>'2.b-MTH2-HTH'!AK$67</f>
        <v>0.67007841522529721</v>
      </c>
      <c r="AP654" s="221">
        <f>'2.b-MTH2-HTH'!AL$67</f>
        <v>0.67007841522529721</v>
      </c>
      <c r="AQ654" s="221">
        <f>'2.b-MTH2-HTH'!AM$67</f>
        <v>0.67007841522529721</v>
      </c>
      <c r="AR654" s="221">
        <f>'2.b-MTH2-HTH'!AN$67</f>
        <v>0.67007841522529721</v>
      </c>
      <c r="AS654" s="221">
        <f>'2.b-MTH2-HTH'!AO$67</f>
        <v>0.67007841522529721</v>
      </c>
      <c r="AT654" s="221">
        <f>'2.b-MTH2-HTH'!AP$67</f>
        <v>0.67007841522529721</v>
      </c>
      <c r="AU654" s="221">
        <f>'2.b-MTH2-HTH'!AQ$67</f>
        <v>0.67007841522529721</v>
      </c>
      <c r="AV654" s="221">
        <f>'2.b-MTH2-HTH'!AR$67</f>
        <v>0.67007841522529721</v>
      </c>
      <c r="AW654" s="221">
        <f>'2.b-MTH2-HTH'!AS$67</f>
        <v>0.67007841522529721</v>
      </c>
      <c r="AX654" s="221">
        <f>'2.b-MTH2-HTH'!AT$67</f>
        <v>0.67007841522529721</v>
      </c>
      <c r="AY654" s="221">
        <f>'2.b-MTH2-HTH'!AU$67</f>
        <v>0.67007841522529721</v>
      </c>
      <c r="AZ654" s="221">
        <f>'2.b-MTH2-HTH'!AV$67</f>
        <v>0.67007841522529721</v>
      </c>
      <c r="BA654" s="221">
        <f>'2.b-MTH2-HTH'!AW$67</f>
        <v>0.67007841522529721</v>
      </c>
      <c r="BB654" s="221">
        <f>'2.b-MTH2-HTH'!AX$67</f>
        <v>0.67007841522529721</v>
      </c>
      <c r="BC654" s="221">
        <f>'2.b-MTH2-HTH'!AY$67</f>
        <v>0.67007841522529721</v>
      </c>
      <c r="BD654" s="221">
        <f>'2.b-MTH2-HTH'!AZ$67</f>
        <v>0.67007841522529721</v>
      </c>
      <c r="BE654" s="221">
        <f>'2.b-MTH2-HTH'!BA$67</f>
        <v>0.67007841522529721</v>
      </c>
      <c r="BF654" s="221">
        <f>'2.b-MTH2-HTH'!BB$67</f>
        <v>0.67007841522529721</v>
      </c>
      <c r="BG654" s="221">
        <f>'2.b-MTH2-HTH'!BC$67</f>
        <v>0.67007841522529721</v>
      </c>
      <c r="BH654" s="221">
        <f>'2.b-MTH2-HTH'!BD$67</f>
        <v>0.67007841522529721</v>
      </c>
    </row>
    <row r="655" spans="1:60" s="5" customFormat="1" ht="15">
      <c r="A655" s="4" t="s">
        <v>7</v>
      </c>
      <c r="B655" s="4" t="s">
        <v>83</v>
      </c>
      <c r="C655" s="4" t="s">
        <v>32</v>
      </c>
      <c r="D655" s="4"/>
      <c r="E655" s="4"/>
      <c r="F655" s="4" t="s">
        <v>11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>
        <v>2</v>
      </c>
      <c r="AL655" s="4">
        <v>4</v>
      </c>
      <c r="AM655" s="4">
        <v>4</v>
      </c>
      <c r="AN655" s="4">
        <v>6</v>
      </c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</row>
    <row r="656" spans="1:60" s="5" customFormat="1" ht="15">
      <c r="A656" s="4" t="s">
        <v>7</v>
      </c>
      <c r="B656" s="4" t="s">
        <v>83</v>
      </c>
      <c r="C656" s="4" t="s">
        <v>32</v>
      </c>
      <c r="D656" s="4"/>
      <c r="E656" s="4"/>
      <c r="F656" s="4" t="s">
        <v>52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6">
        <v>3.29967663169009E-5</v>
      </c>
      <c r="AL656" s="6">
        <v>6.3348272967708201E-5</v>
      </c>
      <c r="AM656" s="6">
        <v>6.2644866253210594E-5</v>
      </c>
      <c r="AN656" s="6">
        <v>9.6249478648657296E-5</v>
      </c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</row>
    <row r="657" spans="1:60" s="8" customFormat="1" ht="15">
      <c r="A657" s="36" t="s">
        <v>7</v>
      </c>
      <c r="B657" s="36" t="s">
        <v>83</v>
      </c>
      <c r="C657" s="36" t="s">
        <v>32</v>
      </c>
      <c r="D657" s="7" t="s">
        <v>107</v>
      </c>
      <c r="E657" s="7" t="s">
        <v>108</v>
      </c>
      <c r="F657" s="7" t="s">
        <v>12</v>
      </c>
      <c r="G657" s="219"/>
      <c r="H657" s="219"/>
      <c r="I657" s="219"/>
      <c r="J657" s="219"/>
      <c r="K657" s="219"/>
      <c r="L657" s="219"/>
      <c r="M657" s="219"/>
      <c r="N657" s="219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19"/>
      <c r="AF657" s="219"/>
      <c r="AG657" s="219"/>
      <c r="AH657" s="219"/>
      <c r="AI657" s="219"/>
      <c r="AJ657" s="219"/>
      <c r="AK657" s="221">
        <v>0.5</v>
      </c>
      <c r="AL657" s="221">
        <v>0.5</v>
      </c>
      <c r="AM657" s="221">
        <v>0.5</v>
      </c>
      <c r="AN657" s="221">
        <v>0.5</v>
      </c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219"/>
      <c r="BD657" s="219"/>
      <c r="BE657" s="219"/>
      <c r="BF657" s="219"/>
      <c r="BG657" s="219"/>
      <c r="BH657" s="219"/>
    </row>
    <row r="658" spans="1:60" s="8" customFormat="1" ht="15">
      <c r="A658" s="36" t="s">
        <v>7</v>
      </c>
      <c r="B658" s="36" t="s">
        <v>83</v>
      </c>
      <c r="C658" s="36" t="s">
        <v>32</v>
      </c>
      <c r="D658" s="7" t="s">
        <v>107</v>
      </c>
      <c r="E658" s="7" t="s">
        <v>108</v>
      </c>
      <c r="F658" s="7" t="s">
        <v>13</v>
      </c>
      <c r="G658" s="219"/>
      <c r="H658" s="219"/>
      <c r="I658" s="219"/>
      <c r="J658" s="219"/>
      <c r="K658" s="219"/>
      <c r="L658" s="219"/>
      <c r="M658" s="219"/>
      <c r="N658" s="219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19"/>
      <c r="AF658" s="219"/>
      <c r="AG658" s="219"/>
      <c r="AH658" s="219"/>
      <c r="AI658" s="219"/>
      <c r="AJ658" s="219"/>
      <c r="AK658" s="221">
        <f>'2.b-MTH2-HTH'!AG$60</f>
        <v>0.47253270654066276</v>
      </c>
      <c r="AL658" s="221">
        <f>'2.b-MTH2-HTH'!AH$60</f>
        <v>0.4833633944813277</v>
      </c>
      <c r="AM658" s="221">
        <f>'2.b-MTH2-HTH'!AI$60</f>
        <v>0.4938596728161313</v>
      </c>
      <c r="AN658" s="221">
        <f>'2.b-MTH2-HTH'!AJ$60</f>
        <v>0.50009127836262857</v>
      </c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219"/>
      <c r="BD658" s="219"/>
      <c r="BE658" s="219"/>
      <c r="BF658" s="219"/>
      <c r="BG658" s="219"/>
      <c r="BH658" s="219"/>
    </row>
    <row r="659" spans="1:60" s="8" customFormat="1" ht="15">
      <c r="A659" s="36" t="s">
        <v>7</v>
      </c>
      <c r="B659" s="36" t="s">
        <v>83</v>
      </c>
      <c r="C659" s="36" t="s">
        <v>32</v>
      </c>
      <c r="D659" s="7" t="s">
        <v>107</v>
      </c>
      <c r="E659" s="7" t="s">
        <v>108</v>
      </c>
      <c r="F659" s="7" t="s">
        <v>14</v>
      </c>
      <c r="G659" s="219"/>
      <c r="H659" s="219"/>
      <c r="I659" s="219"/>
      <c r="J659" s="219"/>
      <c r="K659" s="219"/>
      <c r="L659" s="219"/>
      <c r="M659" s="219"/>
      <c r="N659" s="219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19"/>
      <c r="AF659" s="219"/>
      <c r="AG659" s="219"/>
      <c r="AH659" s="219"/>
      <c r="AI659" s="219"/>
      <c r="AJ659" s="219"/>
      <c r="AK659" s="221">
        <f>'2.b-MTH2-HTH'!AG$61</f>
        <v>0.3911634117171473</v>
      </c>
      <c r="AL659" s="221">
        <f>'2.b-MTH2-HTH'!AH$61</f>
        <v>0.3911634117171473</v>
      </c>
      <c r="AM659" s="221">
        <f>'2.b-MTH2-HTH'!AI$61</f>
        <v>0.3911634117171473</v>
      </c>
      <c r="AN659" s="221">
        <f>'2.b-MTH2-HTH'!AJ$61</f>
        <v>0.3911634117171473</v>
      </c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219"/>
      <c r="BD659" s="219"/>
      <c r="BE659" s="219"/>
      <c r="BF659" s="219"/>
      <c r="BG659" s="219"/>
      <c r="BH659" s="219"/>
    </row>
    <row r="660" spans="1:60" s="8" customFormat="1" ht="15">
      <c r="A660" s="36" t="s">
        <v>7</v>
      </c>
      <c r="B660" s="36" t="s">
        <v>83</v>
      </c>
      <c r="C660" s="36" t="s">
        <v>32</v>
      </c>
      <c r="D660" s="7" t="s">
        <v>97</v>
      </c>
      <c r="E660" s="7" t="s">
        <v>98</v>
      </c>
      <c r="F660" s="7" t="s">
        <v>12</v>
      </c>
      <c r="G660" s="219"/>
      <c r="H660" s="219"/>
      <c r="I660" s="219"/>
      <c r="J660" s="219"/>
      <c r="K660" s="219"/>
      <c r="L660" s="219"/>
      <c r="M660" s="219"/>
      <c r="N660" s="219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19"/>
      <c r="Z660" s="219"/>
      <c r="AA660" s="219"/>
      <c r="AB660" s="219"/>
      <c r="AC660" s="219"/>
      <c r="AD660" s="219"/>
      <c r="AE660" s="219"/>
      <c r="AF660" s="219"/>
      <c r="AG660" s="219"/>
      <c r="AH660" s="219"/>
      <c r="AI660" s="219"/>
      <c r="AJ660" s="219"/>
      <c r="AK660" s="221">
        <v>0.5</v>
      </c>
      <c r="AL660" s="221">
        <v>0.5</v>
      </c>
      <c r="AM660" s="221">
        <v>0.5</v>
      </c>
      <c r="AN660" s="221">
        <v>0.5</v>
      </c>
      <c r="AO660" s="219"/>
      <c r="AP660" s="219"/>
      <c r="AQ660" s="219"/>
      <c r="AR660" s="219"/>
      <c r="AS660" s="219"/>
      <c r="AT660" s="219"/>
      <c r="AU660" s="219"/>
      <c r="AV660" s="219"/>
      <c r="AW660" s="219"/>
      <c r="AX660" s="219"/>
      <c r="AY660" s="219"/>
      <c r="AZ660" s="219"/>
      <c r="BA660" s="219"/>
      <c r="BB660" s="219"/>
      <c r="BC660" s="219"/>
      <c r="BD660" s="219"/>
      <c r="BE660" s="219"/>
      <c r="BF660" s="219"/>
      <c r="BG660" s="219"/>
      <c r="BH660" s="219"/>
    </row>
    <row r="661" spans="1:60" s="8" customFormat="1" ht="15">
      <c r="A661" s="36" t="s">
        <v>7</v>
      </c>
      <c r="B661" s="36" t="s">
        <v>83</v>
      </c>
      <c r="C661" s="36" t="s">
        <v>32</v>
      </c>
      <c r="D661" s="7" t="s">
        <v>97</v>
      </c>
      <c r="E661" s="7" t="s">
        <v>98</v>
      </c>
      <c r="F661" s="7" t="s">
        <v>13</v>
      </c>
      <c r="G661" s="219"/>
      <c r="H661" s="219"/>
      <c r="I661" s="219"/>
      <c r="J661" s="219"/>
      <c r="K661" s="219"/>
      <c r="L661" s="219"/>
      <c r="M661" s="219"/>
      <c r="N661" s="219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19"/>
      <c r="Z661" s="219"/>
      <c r="AA661" s="219"/>
      <c r="AB661" s="219"/>
      <c r="AC661" s="219"/>
      <c r="AD661" s="219"/>
      <c r="AE661" s="219"/>
      <c r="AF661" s="219"/>
      <c r="AG661" s="219"/>
      <c r="AH661" s="219"/>
      <c r="AI661" s="219"/>
      <c r="AJ661" s="219"/>
      <c r="AK661" s="221">
        <f>'2.b-MTH2-HTH'!AG$66</f>
        <v>0.47253270654066276</v>
      </c>
      <c r="AL661" s="221">
        <f>'2.b-MTH2-HTH'!AH$66</f>
        <v>0.4833633944813277</v>
      </c>
      <c r="AM661" s="221">
        <f>'2.b-MTH2-HTH'!AI$66</f>
        <v>0.4938596728161313</v>
      </c>
      <c r="AN661" s="221">
        <f>'2.b-MTH2-HTH'!AJ$66</f>
        <v>0.50009127836262857</v>
      </c>
      <c r="AO661" s="219"/>
      <c r="AP661" s="219"/>
      <c r="AQ661" s="219"/>
      <c r="AR661" s="219"/>
      <c r="AS661" s="219"/>
      <c r="AT661" s="219"/>
      <c r="AU661" s="219"/>
      <c r="AV661" s="219"/>
      <c r="AW661" s="219"/>
      <c r="AX661" s="219"/>
      <c r="AY661" s="219"/>
      <c r="AZ661" s="219"/>
      <c r="BA661" s="219"/>
      <c r="BB661" s="219"/>
      <c r="BC661" s="219"/>
      <c r="BD661" s="219"/>
      <c r="BE661" s="219"/>
      <c r="BF661" s="219"/>
      <c r="BG661" s="219"/>
      <c r="BH661" s="219"/>
    </row>
    <row r="662" spans="1:60" s="8" customFormat="1" ht="15">
      <c r="A662" s="36" t="s">
        <v>7</v>
      </c>
      <c r="B662" s="36" t="s">
        <v>83</v>
      </c>
      <c r="C662" s="36" t="s">
        <v>32</v>
      </c>
      <c r="D662" s="7" t="s">
        <v>97</v>
      </c>
      <c r="E662" s="7" t="s">
        <v>98</v>
      </c>
      <c r="F662" s="7" t="s">
        <v>14</v>
      </c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221">
        <f>'2.b-MTH2-HTH'!AG$67</f>
        <v>0.67007841522529732</v>
      </c>
      <c r="AL662" s="221">
        <f>'2.b-MTH2-HTH'!AH$67</f>
        <v>0.67007841522529721</v>
      </c>
      <c r="AM662" s="221">
        <f>'2.b-MTH2-HTH'!AI$67</f>
        <v>0.67007841522529721</v>
      </c>
      <c r="AN662" s="221">
        <f>'2.b-MTH2-HTH'!AJ$67</f>
        <v>0.67007841522529721</v>
      </c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219"/>
      <c r="BD662" s="219"/>
      <c r="BE662" s="219"/>
      <c r="BF662" s="219"/>
      <c r="BG662" s="219"/>
      <c r="BH662" s="219"/>
    </row>
    <row r="663" spans="1:60" s="5" customFormat="1" ht="15">
      <c r="A663" s="4" t="s">
        <v>7</v>
      </c>
      <c r="B663" s="4" t="s">
        <v>83</v>
      </c>
      <c r="C663" s="4" t="s">
        <v>19</v>
      </c>
      <c r="D663" s="4"/>
      <c r="E663" s="4"/>
      <c r="F663" s="4" t="s">
        <v>11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>
        <v>4</v>
      </c>
      <c r="U663" s="4">
        <v>5</v>
      </c>
      <c r="V663" s="4">
        <v>2</v>
      </c>
      <c r="W663" s="4">
        <v>2</v>
      </c>
      <c r="X663" s="4">
        <v>15</v>
      </c>
      <c r="Y663" s="4">
        <v>20</v>
      </c>
      <c r="Z663" s="4">
        <v>25</v>
      </c>
      <c r="AA663" s="4">
        <v>25</v>
      </c>
      <c r="AB663" s="4">
        <v>20</v>
      </c>
      <c r="AC663" s="4">
        <v>19</v>
      </c>
      <c r="AD663" s="4">
        <v>18</v>
      </c>
      <c r="AE663" s="4">
        <v>19</v>
      </c>
      <c r="AF663" s="4">
        <v>19</v>
      </c>
      <c r="AG663" s="4">
        <v>20</v>
      </c>
      <c r="AH663" s="4">
        <v>20</v>
      </c>
      <c r="AI663" s="4">
        <v>20</v>
      </c>
      <c r="AJ663" s="4">
        <v>20</v>
      </c>
      <c r="AK663" s="4">
        <v>20</v>
      </c>
      <c r="AL663" s="4">
        <v>20</v>
      </c>
      <c r="AM663" s="4">
        <v>20</v>
      </c>
      <c r="AN663" s="4">
        <v>20</v>
      </c>
      <c r="AO663" s="4">
        <v>23</v>
      </c>
      <c r="AP663" s="4">
        <v>24</v>
      </c>
      <c r="AQ663" s="4">
        <v>32</v>
      </c>
      <c r="AR663" s="4">
        <v>36</v>
      </c>
      <c r="AS663" s="4">
        <v>41</v>
      </c>
      <c r="AT663" s="4">
        <v>43</v>
      </c>
      <c r="AU663" s="4">
        <v>54</v>
      </c>
      <c r="AV663" s="4">
        <v>52</v>
      </c>
      <c r="AW663" s="4">
        <v>51</v>
      </c>
      <c r="AX663" s="4">
        <v>57</v>
      </c>
      <c r="AY663" s="4">
        <v>65</v>
      </c>
      <c r="AZ663" s="4">
        <v>66</v>
      </c>
      <c r="BA663" s="4">
        <v>35</v>
      </c>
      <c r="BB663" s="4">
        <v>63</v>
      </c>
      <c r="BC663" s="4">
        <v>58</v>
      </c>
      <c r="BD663" s="4">
        <v>61</v>
      </c>
      <c r="BE663" s="4">
        <v>75</v>
      </c>
      <c r="BF663" s="4">
        <v>51</v>
      </c>
      <c r="BG663" s="4">
        <v>43</v>
      </c>
      <c r="BH663" s="4">
        <v>81</v>
      </c>
    </row>
    <row r="664" spans="1:60" s="5" customFormat="1" ht="15">
      <c r="A664" s="4" t="s">
        <v>7</v>
      </c>
      <c r="B664" s="4" t="s">
        <v>83</v>
      </c>
      <c r="C664" s="4" t="s">
        <v>19</v>
      </c>
      <c r="D664" s="4"/>
      <c r="E664" s="4"/>
      <c r="F664" s="4" t="s">
        <v>52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>
        <v>1.03782886202065E-4</v>
      </c>
      <c r="U664" s="4">
        <v>1.24853297375584E-4</v>
      </c>
      <c r="V664" s="6">
        <v>4.9768576121037197E-5</v>
      </c>
      <c r="W664" s="6">
        <v>4.6121206530762803E-5</v>
      </c>
      <c r="X664" s="4">
        <v>3.3526295791332301E-4</v>
      </c>
      <c r="Y664" s="4">
        <v>4.3194678415619202E-4</v>
      </c>
      <c r="Z664" s="4">
        <v>5.0772761428948595E-4</v>
      </c>
      <c r="AA664" s="4">
        <v>5.19588485919152E-4</v>
      </c>
      <c r="AB664" s="4">
        <v>4.3163914967087502E-4</v>
      </c>
      <c r="AC664" s="4">
        <v>4.1956497736557398E-4</v>
      </c>
      <c r="AD664" s="4">
        <v>3.8720502506076998E-4</v>
      </c>
      <c r="AE664" s="4">
        <v>4.0577481633350402E-4</v>
      </c>
      <c r="AF664" s="4">
        <v>4.0042993529895298E-4</v>
      </c>
      <c r="AG664" s="4">
        <v>4.2058334910520902E-4</v>
      </c>
      <c r="AH664" s="4">
        <v>4.0720757406087802E-4</v>
      </c>
      <c r="AI664" s="4">
        <v>3.6774846005332399E-4</v>
      </c>
      <c r="AJ664" s="4">
        <v>3.4248334674726402E-4</v>
      </c>
      <c r="AK664" s="4">
        <v>3.2996766316900899E-4</v>
      </c>
      <c r="AL664" s="4">
        <v>3.1674136483854099E-4</v>
      </c>
      <c r="AM664" s="4">
        <v>3.1322433126605302E-4</v>
      </c>
      <c r="AN664" s="4">
        <v>3.2083159549552398E-4</v>
      </c>
      <c r="AO664" s="4">
        <v>3.5000684796006901E-4</v>
      </c>
      <c r="AP664" s="4">
        <v>3.4849276877504801E-4</v>
      </c>
      <c r="AQ664" s="4">
        <v>4.6179378021502302E-4</v>
      </c>
      <c r="AR664" s="4">
        <v>4.9164208456243901E-4</v>
      </c>
      <c r="AS664" s="4">
        <v>5.2637660320191003E-4</v>
      </c>
      <c r="AT664" s="4">
        <v>5.3694962663270102E-4</v>
      </c>
      <c r="AU664" s="4">
        <v>6.31638048004492E-4</v>
      </c>
      <c r="AV664" s="4">
        <v>5.8039600866129396E-4</v>
      </c>
      <c r="AW664" s="4">
        <v>5.6092651862605996E-4</v>
      </c>
      <c r="AX664" s="4">
        <v>5.9363251023235005E-4</v>
      </c>
      <c r="AY664" s="4">
        <v>6.5403539840817805E-4</v>
      </c>
      <c r="AZ664" s="4">
        <v>6.4670377047895298E-4</v>
      </c>
      <c r="BA664" s="4">
        <v>3.5228988424760899E-4</v>
      </c>
      <c r="BB664" s="4">
        <v>6.1921330424013696E-4</v>
      </c>
      <c r="BC664" s="4">
        <v>5.9187901176614699E-4</v>
      </c>
      <c r="BD664" s="4">
        <v>6.7080881948644599E-4</v>
      </c>
      <c r="BE664" s="4">
        <v>8.1311390099525103E-4</v>
      </c>
      <c r="BF664" s="4">
        <v>5.7409158449277296E-4</v>
      </c>
      <c r="BG664" s="4">
        <v>5.0791400897708496E-4</v>
      </c>
      <c r="BH664" s="4">
        <v>9.9443851055209804E-4</v>
      </c>
    </row>
    <row r="665" spans="1:60" s="8" customFormat="1" ht="15">
      <c r="A665" s="36" t="s">
        <v>7</v>
      </c>
      <c r="B665" s="36" t="s">
        <v>83</v>
      </c>
      <c r="C665" s="36" t="s">
        <v>19</v>
      </c>
      <c r="D665" s="7" t="s">
        <v>99</v>
      </c>
      <c r="E665" s="7" t="s">
        <v>99</v>
      </c>
      <c r="F665" s="7" t="s">
        <v>12</v>
      </c>
      <c r="G665" s="219"/>
      <c r="H665" s="219"/>
      <c r="I665" s="219"/>
      <c r="J665" s="219"/>
      <c r="K665" s="219"/>
      <c r="L665" s="219"/>
      <c r="M665" s="219"/>
      <c r="N665" s="219"/>
      <c r="O665" s="219"/>
      <c r="P665" s="219"/>
      <c r="Q665" s="219"/>
      <c r="R665" s="219"/>
      <c r="S665" s="219"/>
      <c r="T665" s="221">
        <v>1</v>
      </c>
      <c r="U665" s="221">
        <v>1</v>
      </c>
      <c r="V665" s="221">
        <v>1</v>
      </c>
      <c r="W665" s="221">
        <v>1</v>
      </c>
      <c r="X665" s="221">
        <v>1</v>
      </c>
      <c r="Y665" s="221">
        <v>1</v>
      </c>
      <c r="Z665" s="221">
        <v>1</v>
      </c>
      <c r="AA665" s="221">
        <v>1</v>
      </c>
      <c r="AB665" s="221">
        <v>1</v>
      </c>
      <c r="AC665" s="221">
        <v>1</v>
      </c>
      <c r="AD665" s="221">
        <v>1</v>
      </c>
      <c r="AE665" s="221">
        <v>1</v>
      </c>
      <c r="AF665" s="221">
        <v>1</v>
      </c>
      <c r="AG665" s="221">
        <v>1</v>
      </c>
      <c r="AH665" s="221">
        <v>1</v>
      </c>
      <c r="AI665" s="221">
        <v>1</v>
      </c>
      <c r="AJ665" s="221">
        <v>1</v>
      </c>
      <c r="AK665" s="221">
        <v>1</v>
      </c>
      <c r="AL665" s="221">
        <v>1</v>
      </c>
      <c r="AM665" s="221">
        <v>1</v>
      </c>
      <c r="AN665" s="221">
        <v>1</v>
      </c>
      <c r="AO665" s="221">
        <v>1</v>
      </c>
      <c r="AP665" s="221">
        <v>1</v>
      </c>
      <c r="AQ665" s="221">
        <v>1</v>
      </c>
      <c r="AR665" s="221">
        <v>1</v>
      </c>
      <c r="AS665" s="221">
        <v>1</v>
      </c>
      <c r="AT665" s="221">
        <v>1</v>
      </c>
      <c r="AU665" s="221">
        <v>1</v>
      </c>
      <c r="AV665" s="221">
        <v>1</v>
      </c>
      <c r="AW665" s="221">
        <v>1</v>
      </c>
      <c r="AX665" s="221">
        <v>1</v>
      </c>
      <c r="AY665" s="221">
        <v>1</v>
      </c>
      <c r="AZ665" s="221">
        <v>1</v>
      </c>
      <c r="BA665" s="221">
        <v>1</v>
      </c>
      <c r="BB665" s="221">
        <v>1</v>
      </c>
      <c r="BC665" s="221">
        <v>1</v>
      </c>
      <c r="BD665" s="221">
        <v>1</v>
      </c>
      <c r="BE665" s="221">
        <v>1</v>
      </c>
      <c r="BF665" s="221">
        <v>1</v>
      </c>
      <c r="BG665" s="221">
        <v>1</v>
      </c>
      <c r="BH665" s="221">
        <v>1</v>
      </c>
    </row>
    <row r="666" spans="1:60" s="8" customFormat="1" ht="15">
      <c r="A666" s="36" t="s">
        <v>7</v>
      </c>
      <c r="B666" s="36" t="s">
        <v>83</v>
      </c>
      <c r="C666" s="36" t="s">
        <v>19</v>
      </c>
      <c r="D666" s="7" t="s">
        <v>99</v>
      </c>
      <c r="E666" s="7" t="s">
        <v>99</v>
      </c>
      <c r="F666" s="7" t="s">
        <v>13</v>
      </c>
      <c r="G666" s="219"/>
      <c r="H666" s="219"/>
      <c r="I666" s="219"/>
      <c r="J666" s="219"/>
      <c r="K666" s="219"/>
      <c r="L666" s="219"/>
      <c r="M666" s="219"/>
      <c r="N666" s="219"/>
      <c r="O666" s="219"/>
      <c r="P666" s="219"/>
      <c r="Q666" s="219"/>
      <c r="R666" s="219"/>
      <c r="S666" s="219"/>
      <c r="T666" s="221">
        <f>'3. Mecanical drive'!P$61</f>
        <v>0.253</v>
      </c>
      <c r="U666" s="221">
        <f>'3. Mecanical drive'!Q$61</f>
        <v>0.254</v>
      </c>
      <c r="V666" s="221">
        <f>'3. Mecanical drive'!R$61</f>
        <v>0.255</v>
      </c>
      <c r="W666" s="221">
        <f>'3. Mecanical drive'!S$61</f>
        <v>0.25600000000000001</v>
      </c>
      <c r="X666" s="221">
        <f>'3. Mecanical drive'!T$61</f>
        <v>0.25700000000000001</v>
      </c>
      <c r="Y666" s="221">
        <f>'3. Mecanical drive'!U$61</f>
        <v>0.25800000000000001</v>
      </c>
      <c r="Z666" s="221">
        <f>'3. Mecanical drive'!V$61</f>
        <v>0.25900000000000001</v>
      </c>
      <c r="AA666" s="221">
        <f>'3. Mecanical drive'!W$61</f>
        <v>0.26</v>
      </c>
      <c r="AB666" s="221">
        <f>'3. Mecanical drive'!X$61</f>
        <v>0.26100000000000001</v>
      </c>
      <c r="AC666" s="221">
        <f>'3. Mecanical drive'!Y$61</f>
        <v>0.26200000000000001</v>
      </c>
      <c r="AD666" s="221">
        <f>'3. Mecanical drive'!Z$61</f>
        <v>0.26300000000000001</v>
      </c>
      <c r="AE666" s="221">
        <f>'3. Mecanical drive'!AA$61</f>
        <v>0.26400000000000001</v>
      </c>
      <c r="AF666" s="221">
        <f>'3. Mecanical drive'!AB$61</f>
        <v>0.26500000000000001</v>
      </c>
      <c r="AG666" s="221">
        <f>'3. Mecanical drive'!AC$61</f>
        <v>0.26600000000000001</v>
      </c>
      <c r="AH666" s="221">
        <f>'3. Mecanical drive'!AD$61</f>
        <v>0.26700000000000002</v>
      </c>
      <c r="AI666" s="221">
        <f>'3. Mecanical drive'!AE$61</f>
        <v>0.26800000000000002</v>
      </c>
      <c r="AJ666" s="221">
        <f>'3. Mecanical drive'!AF$61</f>
        <v>0.26900000000000002</v>
      </c>
      <c r="AK666" s="221">
        <f>'3. Mecanical drive'!AG$61</f>
        <v>0.27</v>
      </c>
      <c r="AL666" s="221">
        <f>'3. Mecanical drive'!AH$61</f>
        <v>0.27100000000000002</v>
      </c>
      <c r="AM666" s="221">
        <f>'3. Mecanical drive'!AI$61</f>
        <v>0.27200000000000002</v>
      </c>
      <c r="AN666" s="221">
        <f>'3. Mecanical drive'!AJ$61</f>
        <v>0.27300000000000002</v>
      </c>
      <c r="AO666" s="221">
        <f>'3. Mecanical drive'!AK$61</f>
        <v>0.27400000000000002</v>
      </c>
      <c r="AP666" s="221">
        <f>'3. Mecanical drive'!AL$61</f>
        <v>0.27500000000000002</v>
      </c>
      <c r="AQ666" s="221">
        <f>'3. Mecanical drive'!AM$61</f>
        <v>0.27600000000000002</v>
      </c>
      <c r="AR666" s="221">
        <f>'3. Mecanical drive'!AN$61</f>
        <v>0.27700000000000002</v>
      </c>
      <c r="AS666" s="221">
        <f>'3. Mecanical drive'!AO$61</f>
        <v>0.27800000000000002</v>
      </c>
      <c r="AT666" s="221">
        <f>'3. Mecanical drive'!AP$61</f>
        <v>0.27900000000000003</v>
      </c>
      <c r="AU666" s="221">
        <f>'3. Mecanical drive'!AQ$61</f>
        <v>0.28000000000000003</v>
      </c>
      <c r="AV666" s="221">
        <f>'3. Mecanical drive'!AR$61</f>
        <v>0.28100000000000003</v>
      </c>
      <c r="AW666" s="221">
        <f>'3. Mecanical drive'!AS$61</f>
        <v>0.28199999999999997</v>
      </c>
      <c r="AX666" s="221">
        <f>'3. Mecanical drive'!AT$61</f>
        <v>0.28299999999999997</v>
      </c>
      <c r="AY666" s="221">
        <f>'3. Mecanical drive'!AU$61</f>
        <v>0.28399999999999997</v>
      </c>
      <c r="AZ666" s="221">
        <f>'3. Mecanical drive'!AV$61</f>
        <v>0.28499999999999998</v>
      </c>
      <c r="BA666" s="221">
        <f>'3. Mecanical drive'!AW$61</f>
        <v>0.28599999999999998</v>
      </c>
      <c r="BB666" s="221">
        <f>'3. Mecanical drive'!AX$61</f>
        <v>0.28699999999999998</v>
      </c>
      <c r="BC666" s="221">
        <f>'3. Mecanical drive'!AY$61</f>
        <v>0.28799999999999998</v>
      </c>
      <c r="BD666" s="221">
        <f>'3. Mecanical drive'!AZ$61</f>
        <v>0.28899999999999998</v>
      </c>
      <c r="BE666" s="221">
        <f>'3. Mecanical drive'!BA$61</f>
        <v>0.28999999999999998</v>
      </c>
      <c r="BF666" s="221">
        <f>'3. Mecanical drive'!BB$61</f>
        <v>0.29099999999999998</v>
      </c>
      <c r="BG666" s="221">
        <f>'3. Mecanical drive'!BC$61</f>
        <v>0.29199999999999998</v>
      </c>
      <c r="BH666" s="221">
        <f>'3. Mecanical drive'!BD$61</f>
        <v>0.29299999999999998</v>
      </c>
    </row>
    <row r="667" spans="1:60" s="8" customFormat="1" ht="15">
      <c r="A667" s="36" t="s">
        <v>7</v>
      </c>
      <c r="B667" s="36" t="s">
        <v>83</v>
      </c>
      <c r="C667" s="36" t="s">
        <v>19</v>
      </c>
      <c r="D667" s="7" t="s">
        <v>99</v>
      </c>
      <c r="E667" s="7" t="s">
        <v>99</v>
      </c>
      <c r="F667" s="7" t="s">
        <v>14</v>
      </c>
      <c r="G667" s="219"/>
      <c r="H667" s="219"/>
      <c r="I667" s="219"/>
      <c r="J667" s="219"/>
      <c r="K667" s="219"/>
      <c r="L667" s="219"/>
      <c r="M667" s="219"/>
      <c r="N667" s="219"/>
      <c r="O667" s="219"/>
      <c r="P667" s="219"/>
      <c r="Q667" s="219"/>
      <c r="R667" s="219"/>
      <c r="S667" s="219"/>
      <c r="T667" s="221">
        <f>'3. Mecanical drive'!P$67</f>
        <v>1</v>
      </c>
      <c r="U667" s="221">
        <f>'3. Mecanical drive'!Q$67</f>
        <v>1</v>
      </c>
      <c r="V667" s="221">
        <f>'3. Mecanical drive'!R$67</f>
        <v>1</v>
      </c>
      <c r="W667" s="221">
        <f>'3. Mecanical drive'!S$67</f>
        <v>1</v>
      </c>
      <c r="X667" s="221">
        <f>'3. Mecanical drive'!T$67</f>
        <v>1</v>
      </c>
      <c r="Y667" s="221">
        <f>'3. Mecanical drive'!U$67</f>
        <v>1</v>
      </c>
      <c r="Z667" s="221">
        <f>'3. Mecanical drive'!V$67</f>
        <v>1</v>
      </c>
      <c r="AA667" s="221">
        <f>'3. Mecanical drive'!W$67</f>
        <v>1</v>
      </c>
      <c r="AB667" s="221">
        <f>'3. Mecanical drive'!X$67</f>
        <v>1</v>
      </c>
      <c r="AC667" s="221">
        <f>'3. Mecanical drive'!Y$67</f>
        <v>1</v>
      </c>
      <c r="AD667" s="221">
        <f>'3. Mecanical drive'!Z$67</f>
        <v>1</v>
      </c>
      <c r="AE667" s="221">
        <f>'3. Mecanical drive'!AA$67</f>
        <v>1</v>
      </c>
      <c r="AF667" s="221">
        <f>'3. Mecanical drive'!AB$67</f>
        <v>1</v>
      </c>
      <c r="AG667" s="221">
        <f>'3. Mecanical drive'!AC$67</f>
        <v>1</v>
      </c>
      <c r="AH667" s="221">
        <f>'3. Mecanical drive'!AD$67</f>
        <v>1</v>
      </c>
      <c r="AI667" s="221">
        <f>'3. Mecanical drive'!AE$67</f>
        <v>1</v>
      </c>
      <c r="AJ667" s="221">
        <f>'3. Mecanical drive'!AF$67</f>
        <v>1</v>
      </c>
      <c r="AK667" s="221">
        <f>'3. Mecanical drive'!AG$67</f>
        <v>1</v>
      </c>
      <c r="AL667" s="221">
        <f>'3. Mecanical drive'!AH$67</f>
        <v>1</v>
      </c>
      <c r="AM667" s="221">
        <f>'3. Mecanical drive'!AI$67</f>
        <v>1</v>
      </c>
      <c r="AN667" s="221">
        <f>'3. Mecanical drive'!AJ$67</f>
        <v>1</v>
      </c>
      <c r="AO667" s="221">
        <f>'3. Mecanical drive'!AK$67</f>
        <v>1</v>
      </c>
      <c r="AP667" s="221">
        <f>'3. Mecanical drive'!AL$67</f>
        <v>1</v>
      </c>
      <c r="AQ667" s="221">
        <f>'3. Mecanical drive'!AM$67</f>
        <v>1</v>
      </c>
      <c r="AR667" s="221">
        <f>'3. Mecanical drive'!AN$67</f>
        <v>1</v>
      </c>
      <c r="AS667" s="221">
        <f>'3. Mecanical drive'!AO$67</f>
        <v>1</v>
      </c>
      <c r="AT667" s="221">
        <f>'3. Mecanical drive'!AP$67</f>
        <v>1</v>
      </c>
      <c r="AU667" s="221">
        <f>'3. Mecanical drive'!AQ$67</f>
        <v>1</v>
      </c>
      <c r="AV667" s="221">
        <f>'3. Mecanical drive'!AR$67</f>
        <v>1</v>
      </c>
      <c r="AW667" s="221">
        <f>'3. Mecanical drive'!AS$67</f>
        <v>1</v>
      </c>
      <c r="AX667" s="221">
        <f>'3. Mecanical drive'!AT$67</f>
        <v>1</v>
      </c>
      <c r="AY667" s="221">
        <f>'3. Mecanical drive'!AU$67</f>
        <v>1</v>
      </c>
      <c r="AZ667" s="221">
        <f>'3. Mecanical drive'!AV$67</f>
        <v>1</v>
      </c>
      <c r="BA667" s="221">
        <f>'3. Mecanical drive'!AW$67</f>
        <v>1</v>
      </c>
      <c r="BB667" s="221">
        <f>'3. Mecanical drive'!AX$67</f>
        <v>1</v>
      </c>
      <c r="BC667" s="221">
        <f>'3. Mecanical drive'!AY$67</f>
        <v>1</v>
      </c>
      <c r="BD667" s="221">
        <f>'3. Mecanical drive'!AZ$67</f>
        <v>1</v>
      </c>
      <c r="BE667" s="221">
        <f>'3. Mecanical drive'!BA$67</f>
        <v>1</v>
      </c>
      <c r="BF667" s="221">
        <f>'3. Mecanical drive'!BB$67</f>
        <v>1</v>
      </c>
      <c r="BG667" s="221">
        <f>'3. Mecanical drive'!BC$67</f>
        <v>1</v>
      </c>
      <c r="BH667" s="221">
        <f>'3. Mecanical drive'!BD$67</f>
        <v>1</v>
      </c>
    </row>
    <row r="668" spans="1:60" s="5" customFormat="1" ht="15">
      <c r="A668" s="4" t="s">
        <v>7</v>
      </c>
      <c r="B668" s="4" t="s">
        <v>83</v>
      </c>
      <c r="C668" s="4" t="s">
        <v>40</v>
      </c>
      <c r="D668" s="4"/>
      <c r="E668" s="4"/>
      <c r="F668" s="4" t="s">
        <v>11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>
        <v>55</v>
      </c>
      <c r="Y668" s="4">
        <v>58</v>
      </c>
      <c r="Z668" s="4">
        <v>58</v>
      </c>
      <c r="AA668" s="4">
        <v>60</v>
      </c>
      <c r="AB668" s="4">
        <v>47</v>
      </c>
      <c r="AC668" s="4">
        <v>38</v>
      </c>
      <c r="AD668" s="4">
        <v>43</v>
      </c>
      <c r="AE668" s="4">
        <v>40</v>
      </c>
      <c r="AF668" s="4">
        <v>37</v>
      </c>
      <c r="AG668" s="4">
        <v>34</v>
      </c>
      <c r="AH668" s="4">
        <v>33</v>
      </c>
      <c r="AI668" s="4">
        <v>42</v>
      </c>
      <c r="AJ668" s="4">
        <v>35</v>
      </c>
      <c r="AK668" s="4">
        <v>37</v>
      </c>
      <c r="AL668" s="4">
        <v>42</v>
      </c>
      <c r="AM668" s="4">
        <v>38</v>
      </c>
      <c r="AN668" s="4">
        <v>33</v>
      </c>
      <c r="AO668" s="4">
        <v>38</v>
      </c>
      <c r="AP668" s="4">
        <v>42</v>
      </c>
      <c r="AQ668" s="4">
        <v>43</v>
      </c>
      <c r="AR668" s="4">
        <v>44</v>
      </c>
      <c r="AS668" s="4">
        <v>44</v>
      </c>
      <c r="AT668" s="4">
        <v>27</v>
      </c>
      <c r="AU668" s="4">
        <v>30</v>
      </c>
      <c r="AV668" s="4">
        <v>26</v>
      </c>
      <c r="AW668" s="4">
        <v>26</v>
      </c>
      <c r="AX668" s="4">
        <v>26</v>
      </c>
      <c r="AY668" s="4">
        <v>27</v>
      </c>
      <c r="AZ668" s="4">
        <v>26</v>
      </c>
      <c r="BA668" s="4">
        <v>24</v>
      </c>
      <c r="BB668" s="4">
        <v>24</v>
      </c>
      <c r="BC668" s="4">
        <v>23</v>
      </c>
      <c r="BD668" s="4">
        <v>21</v>
      </c>
      <c r="BE668" s="4">
        <v>21</v>
      </c>
      <c r="BF668" s="4">
        <v>19</v>
      </c>
      <c r="BG668" s="4">
        <v>18</v>
      </c>
      <c r="BH668" s="4">
        <v>14</v>
      </c>
    </row>
    <row r="669" spans="1:60" s="5" customFormat="1" ht="15">
      <c r="A669" s="4" t="s">
        <v>7</v>
      </c>
      <c r="B669" s="4" t="s">
        <v>83</v>
      </c>
      <c r="C669" s="4" t="s">
        <v>40</v>
      </c>
      <c r="D669" s="4"/>
      <c r="E669" s="4"/>
      <c r="F669" s="4" t="s">
        <v>52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>
        <v>1.22929751234885E-3</v>
      </c>
      <c r="Y669" s="4">
        <v>1.2526456740529601E-3</v>
      </c>
      <c r="Z669" s="4">
        <v>1.17792806515161E-3</v>
      </c>
      <c r="AA669" s="4">
        <v>1.2470123662059599E-3</v>
      </c>
      <c r="AB669" s="4">
        <v>1.0143520017265599E-3</v>
      </c>
      <c r="AC669" s="4">
        <v>8.3912995473114699E-4</v>
      </c>
      <c r="AD669" s="4">
        <v>9.2498978208961603E-4</v>
      </c>
      <c r="AE669" s="4">
        <v>8.5426277122843002E-4</v>
      </c>
      <c r="AF669" s="4">
        <v>7.7978461084532902E-4</v>
      </c>
      <c r="AG669" s="4">
        <v>7.1499169347885496E-4</v>
      </c>
      <c r="AH669" s="4">
        <v>6.7189249720044802E-4</v>
      </c>
      <c r="AI669" s="4">
        <v>7.7227176611197902E-4</v>
      </c>
      <c r="AJ669" s="4">
        <v>5.9934585680771304E-4</v>
      </c>
      <c r="AK669" s="4">
        <v>6.1044017686266705E-4</v>
      </c>
      <c r="AL669" s="4">
        <v>6.6515686616093602E-4</v>
      </c>
      <c r="AM669" s="4">
        <v>5.9512622940549999E-4</v>
      </c>
      <c r="AN669" s="4">
        <v>5.2937213256761505E-4</v>
      </c>
      <c r="AO669" s="4">
        <v>5.7827218358620105E-4</v>
      </c>
      <c r="AP669" s="4">
        <v>6.0986234535633399E-4</v>
      </c>
      <c r="AQ669" s="4">
        <v>6.2053539216393703E-4</v>
      </c>
      <c r="AR669" s="4">
        <v>6.0089588113186902E-4</v>
      </c>
      <c r="AS669" s="4">
        <v>5.6489196441180604E-4</v>
      </c>
      <c r="AT669" s="4">
        <v>3.3715441672285901E-4</v>
      </c>
      <c r="AU669" s="4">
        <v>3.5091002666916201E-4</v>
      </c>
      <c r="AV669" s="4">
        <v>2.9019800433064698E-4</v>
      </c>
      <c r="AW669" s="4">
        <v>2.8596253890740298E-4</v>
      </c>
      <c r="AX669" s="4">
        <v>2.7077974150949299E-4</v>
      </c>
      <c r="AY669" s="4">
        <v>2.7167624241570501E-4</v>
      </c>
      <c r="AZ669" s="4">
        <v>2.5476209140080003E-4</v>
      </c>
      <c r="BA669" s="4">
        <v>2.4157020634121799E-4</v>
      </c>
      <c r="BB669" s="4">
        <v>2.35890782567671E-4</v>
      </c>
      <c r="BC669" s="4">
        <v>2.3471064259691999E-4</v>
      </c>
      <c r="BD669" s="4">
        <v>2.3093418375762901E-4</v>
      </c>
      <c r="BE669" s="4">
        <v>2.2767189227866999E-4</v>
      </c>
      <c r="BF669" s="4">
        <v>2.13877256967896E-4</v>
      </c>
      <c r="BG669" s="4">
        <v>2.1261516654854699E-4</v>
      </c>
      <c r="BH669" s="4">
        <v>1.7187826108307899E-4</v>
      </c>
    </row>
    <row r="670" spans="1:60" s="8" customFormat="1" ht="15">
      <c r="A670" s="36" t="s">
        <v>7</v>
      </c>
      <c r="B670" s="36" t="s">
        <v>83</v>
      </c>
      <c r="C670" s="36" t="s">
        <v>40</v>
      </c>
      <c r="D670" s="16" t="s">
        <v>107</v>
      </c>
      <c r="E670" s="16" t="s">
        <v>108</v>
      </c>
      <c r="F670" s="7" t="s">
        <v>12</v>
      </c>
      <c r="G670" s="219"/>
      <c r="H670" s="219"/>
      <c r="I670" s="219"/>
      <c r="J670" s="219"/>
      <c r="K670" s="219"/>
      <c r="L670" s="219"/>
      <c r="M670" s="219"/>
      <c r="N670" s="219"/>
      <c r="O670" s="219"/>
      <c r="P670" s="219"/>
      <c r="Q670" s="219"/>
      <c r="R670" s="219"/>
      <c r="S670" s="219"/>
      <c r="T670" s="219"/>
      <c r="U670" s="219"/>
      <c r="V670" s="219"/>
      <c r="W670" s="219"/>
      <c r="X670" s="221">
        <v>0.5</v>
      </c>
      <c r="Y670" s="221">
        <v>0.5</v>
      </c>
      <c r="Z670" s="221">
        <v>0.5</v>
      </c>
      <c r="AA670" s="221">
        <v>0.5</v>
      </c>
      <c r="AB670" s="221">
        <v>0.5</v>
      </c>
      <c r="AC670" s="221">
        <v>0.5</v>
      </c>
      <c r="AD670" s="221">
        <v>0.5</v>
      </c>
      <c r="AE670" s="221">
        <v>0.5</v>
      </c>
      <c r="AF670" s="221">
        <v>0.5</v>
      </c>
      <c r="AG670" s="221">
        <v>0.5</v>
      </c>
      <c r="AH670" s="221">
        <v>0.5</v>
      </c>
      <c r="AI670" s="221">
        <v>0.5</v>
      </c>
      <c r="AJ670" s="221">
        <v>0.5</v>
      </c>
      <c r="AK670" s="221">
        <v>0.5</v>
      </c>
      <c r="AL670" s="221">
        <v>0.5</v>
      </c>
      <c r="AM670" s="221">
        <v>0.5</v>
      </c>
      <c r="AN670" s="221">
        <v>0.5</v>
      </c>
      <c r="AO670" s="221">
        <v>0.5</v>
      </c>
      <c r="AP670" s="221">
        <v>0.5</v>
      </c>
      <c r="AQ670" s="221">
        <v>0.5</v>
      </c>
      <c r="AR670" s="221">
        <v>0.5</v>
      </c>
      <c r="AS670" s="221">
        <v>0.5</v>
      </c>
      <c r="AT670" s="221">
        <v>0.5</v>
      </c>
      <c r="AU670" s="221">
        <v>0.5</v>
      </c>
      <c r="AV670" s="221">
        <v>0.5</v>
      </c>
      <c r="AW670" s="221">
        <v>0.5</v>
      </c>
      <c r="AX670" s="221">
        <v>0.5</v>
      </c>
      <c r="AY670" s="221">
        <v>0.5</v>
      </c>
      <c r="AZ670" s="221">
        <v>0.5</v>
      </c>
      <c r="BA670" s="221">
        <v>0.5</v>
      </c>
      <c r="BB670" s="221">
        <v>0.5</v>
      </c>
      <c r="BC670" s="221">
        <v>0.5</v>
      </c>
      <c r="BD670" s="221">
        <v>0.5</v>
      </c>
      <c r="BE670" s="221">
        <v>0.5</v>
      </c>
      <c r="BF670" s="221">
        <v>0.5</v>
      </c>
      <c r="BG670" s="221">
        <v>0.5</v>
      </c>
      <c r="BH670" s="221">
        <v>0.5</v>
      </c>
    </row>
    <row r="671" spans="1:60" s="8" customFormat="1" ht="15">
      <c r="A671" s="36" t="s">
        <v>7</v>
      </c>
      <c r="B671" s="36" t="s">
        <v>83</v>
      </c>
      <c r="C671" s="36" t="s">
        <v>40</v>
      </c>
      <c r="D671" s="16" t="s">
        <v>107</v>
      </c>
      <c r="E671" s="16" t="s">
        <v>108</v>
      </c>
      <c r="F671" s="7" t="s">
        <v>13</v>
      </c>
      <c r="G671" s="219"/>
      <c r="H671" s="219"/>
      <c r="I671" s="219"/>
      <c r="J671" s="219"/>
      <c r="K671" s="219"/>
      <c r="L671" s="219"/>
      <c r="M671" s="219"/>
      <c r="N671" s="219"/>
      <c r="O671" s="219"/>
      <c r="P671" s="219"/>
      <c r="Q671" s="219"/>
      <c r="R671" s="219"/>
      <c r="S671" s="219"/>
      <c r="T671" s="219"/>
      <c r="U671" s="219"/>
      <c r="V671" s="219"/>
      <c r="W671" s="219"/>
      <c r="X671" s="221">
        <f>'2.b-MTH2-HTH'!T$60</f>
        <v>0.39113304875381116</v>
      </c>
      <c r="Y671" s="221">
        <f>'2.b-MTH2-HTH'!U$60</f>
        <v>0.39631175960093368</v>
      </c>
      <c r="Z671" s="221">
        <f>'2.b-MTH2-HTH'!V$60</f>
        <v>0.40146668545805714</v>
      </c>
      <c r="AA671" s="221">
        <f>'2.b-MTH2-HTH'!W$60</f>
        <v>0.40659623704207171</v>
      </c>
      <c r="AB671" s="221">
        <f>'2.b-MTH2-HTH'!X$60</f>
        <v>0.41162879886934722</v>
      </c>
      <c r="AC671" s="221">
        <f>'2.b-MTH2-HTH'!Y$60</f>
        <v>0.42718388736326346</v>
      </c>
      <c r="AD671" s="221">
        <f>'2.b-MTH2-HTH'!Z$60</f>
        <v>0.43090333569013051</v>
      </c>
      <c r="AE671" s="221">
        <f>'2.b-MTH2-HTH'!AA$60</f>
        <v>0.43731957379166619</v>
      </c>
      <c r="AF671" s="221">
        <f>'2.b-MTH2-HTH'!AB$60</f>
        <v>0.43403056707977594</v>
      </c>
      <c r="AG671" s="221">
        <f>'2.b-MTH2-HTH'!AC$60</f>
        <v>0.43611792365164642</v>
      </c>
      <c r="AH671" s="221">
        <f>'2.b-MTH2-HTH'!AD$60</f>
        <v>0.44774002617765807</v>
      </c>
      <c r="AI671" s="221">
        <f>'2.b-MTH2-HTH'!AE$60</f>
        <v>0.45928152601857686</v>
      </c>
      <c r="AJ671" s="221">
        <f>'2.b-MTH2-HTH'!AF$60</f>
        <v>0.45871837984852454</v>
      </c>
      <c r="AK671" s="221">
        <f>'2.b-MTH2-HTH'!AG$60</f>
        <v>0.47253270654066276</v>
      </c>
      <c r="AL671" s="221">
        <f>'2.b-MTH2-HTH'!AH$60</f>
        <v>0.4833633944813277</v>
      </c>
      <c r="AM671" s="221">
        <f>'2.b-MTH2-HTH'!AI$60</f>
        <v>0.4938596728161313</v>
      </c>
      <c r="AN671" s="221">
        <f>'2.b-MTH2-HTH'!AJ$60</f>
        <v>0.50009127836262857</v>
      </c>
      <c r="AO671" s="221">
        <f>'2.b-MTH2-HTH'!AK$60</f>
        <v>0.50828722629320966</v>
      </c>
      <c r="AP671" s="221">
        <f>'2.b-MTH2-HTH'!AL$60</f>
        <v>0.50952544559500845</v>
      </c>
      <c r="AQ671" s="221">
        <f>'2.b-MTH2-HTH'!AM$60</f>
        <v>0.52265149277349654</v>
      </c>
      <c r="AR671" s="221">
        <f>'2.b-MTH2-HTH'!AN$60</f>
        <v>0.52495202377414851</v>
      </c>
      <c r="AS671" s="221">
        <f>'2.b-MTH2-HTH'!AO$60</f>
        <v>0.53687106996244194</v>
      </c>
      <c r="AT671" s="221">
        <f>'2.b-MTH2-HTH'!AP$60</f>
        <v>0.53220331018778944</v>
      </c>
      <c r="AU671" s="221">
        <f>'2.b-MTH2-HTH'!AQ$60</f>
        <v>0.54099447518753085</v>
      </c>
      <c r="AV671" s="221">
        <f>'2.b-MTH2-HTH'!AR$60</f>
        <v>0.54069399515463346</v>
      </c>
      <c r="AW671" s="221">
        <f>'2.b-MTH2-HTH'!AS$60</f>
        <v>0.55120071864467934</v>
      </c>
      <c r="AX671" s="221">
        <f>'2.b-MTH2-HTH'!AT$60</f>
        <v>0.55975183037132925</v>
      </c>
      <c r="AY671" s="221">
        <f>'2.b-MTH2-HTH'!AU$60</f>
        <v>0.56497102100313534</v>
      </c>
      <c r="AZ671" s="221">
        <f>'2.b-MTH2-HTH'!AV$60</f>
        <v>0.56927952895042322</v>
      </c>
      <c r="BA671" s="221">
        <f>'2.b-MTH2-HTH'!AW$60</f>
        <v>0.57450751000950395</v>
      </c>
      <c r="BB671" s="221">
        <f>'2.b-MTH2-HTH'!AX$60</f>
        <v>0.57781775890094389</v>
      </c>
      <c r="BC671" s="221">
        <f>'2.b-MTH2-HTH'!AY$60</f>
        <v>0.57451595766849639</v>
      </c>
      <c r="BD671" s="221">
        <f>'2.b-MTH2-HTH'!AZ$60</f>
        <v>0.5749549285103237</v>
      </c>
      <c r="BE671" s="221">
        <f>'2.b-MTH2-HTH'!BA$60</f>
        <v>0.5807407629223017</v>
      </c>
      <c r="BF671" s="221">
        <f>'2.b-MTH2-HTH'!BB$60</f>
        <v>0.5810223934986205</v>
      </c>
      <c r="BG671" s="221">
        <f>'2.b-MTH2-HTH'!BC$60</f>
        <v>0.59258989819671504</v>
      </c>
      <c r="BH671" s="221">
        <f>'2.b-MTH2-HTH'!BD$60</f>
        <v>0.58065161948797872</v>
      </c>
    </row>
    <row r="672" spans="1:60" s="8" customFormat="1" ht="15">
      <c r="A672" s="36" t="s">
        <v>7</v>
      </c>
      <c r="B672" s="36" t="s">
        <v>83</v>
      </c>
      <c r="C672" s="36" t="s">
        <v>40</v>
      </c>
      <c r="D672" s="16" t="s">
        <v>107</v>
      </c>
      <c r="E672" s="16" t="s">
        <v>108</v>
      </c>
      <c r="F672" s="7" t="s">
        <v>14</v>
      </c>
      <c r="G672" s="219"/>
      <c r="H672" s="219"/>
      <c r="I672" s="219"/>
      <c r="J672" s="219"/>
      <c r="K672" s="219"/>
      <c r="L672" s="219"/>
      <c r="M672" s="219"/>
      <c r="N672" s="219"/>
      <c r="O672" s="219"/>
      <c r="P672" s="219"/>
      <c r="Q672" s="219"/>
      <c r="R672" s="219"/>
      <c r="S672" s="219"/>
      <c r="T672" s="219"/>
      <c r="U672" s="219"/>
      <c r="V672" s="219"/>
      <c r="W672" s="219"/>
      <c r="X672" s="221">
        <f>'2.b-MTH2-HTH'!T$61</f>
        <v>0.3911634117171473</v>
      </c>
      <c r="Y672" s="221">
        <f>'2.b-MTH2-HTH'!U$61</f>
        <v>0.3911634117171473</v>
      </c>
      <c r="Z672" s="221">
        <f>'2.b-MTH2-HTH'!V$61</f>
        <v>0.3911634117171473</v>
      </c>
      <c r="AA672" s="221">
        <f>'2.b-MTH2-HTH'!W$61</f>
        <v>0.3911634117171473</v>
      </c>
      <c r="AB672" s="221">
        <f>'2.b-MTH2-HTH'!X$61</f>
        <v>0.3911634117171473</v>
      </c>
      <c r="AC672" s="221">
        <f>'2.b-MTH2-HTH'!Y$61</f>
        <v>0.3911634117171473</v>
      </c>
      <c r="AD672" s="221">
        <f>'2.b-MTH2-HTH'!Z$61</f>
        <v>0.3911634117171473</v>
      </c>
      <c r="AE672" s="221">
        <f>'2.b-MTH2-HTH'!AA$61</f>
        <v>0.3911634117171473</v>
      </c>
      <c r="AF672" s="221">
        <f>'2.b-MTH2-HTH'!AB$61</f>
        <v>0.3911634117171473</v>
      </c>
      <c r="AG672" s="221">
        <f>'2.b-MTH2-HTH'!AC$61</f>
        <v>0.3911634117171473</v>
      </c>
      <c r="AH672" s="221">
        <f>'2.b-MTH2-HTH'!AD$61</f>
        <v>0.3911634117171473</v>
      </c>
      <c r="AI672" s="221">
        <f>'2.b-MTH2-HTH'!AE$61</f>
        <v>0.39116341171714736</v>
      </c>
      <c r="AJ672" s="221">
        <f>'2.b-MTH2-HTH'!AF$61</f>
        <v>0.3911634117171473</v>
      </c>
      <c r="AK672" s="221">
        <f>'2.b-MTH2-HTH'!AG$61</f>
        <v>0.3911634117171473</v>
      </c>
      <c r="AL672" s="221">
        <f>'2.b-MTH2-HTH'!AH$61</f>
        <v>0.3911634117171473</v>
      </c>
      <c r="AM672" s="221">
        <f>'2.b-MTH2-HTH'!AI$61</f>
        <v>0.3911634117171473</v>
      </c>
      <c r="AN672" s="221">
        <f>'2.b-MTH2-HTH'!AJ$61</f>
        <v>0.3911634117171473</v>
      </c>
      <c r="AO672" s="221">
        <f>'2.b-MTH2-HTH'!AK$61</f>
        <v>0.3911634117171473</v>
      </c>
      <c r="AP672" s="221">
        <f>'2.b-MTH2-HTH'!AL$61</f>
        <v>0.3911634117171473</v>
      </c>
      <c r="AQ672" s="221">
        <f>'2.b-MTH2-HTH'!AM$61</f>
        <v>0.3911634117171473</v>
      </c>
      <c r="AR672" s="221">
        <f>'2.b-MTH2-HTH'!AN$61</f>
        <v>0.3911634117171473</v>
      </c>
      <c r="AS672" s="221">
        <f>'2.b-MTH2-HTH'!AO$61</f>
        <v>0.3911634117171473</v>
      </c>
      <c r="AT672" s="221">
        <f>'2.b-MTH2-HTH'!AP$61</f>
        <v>0.3911634117171473</v>
      </c>
      <c r="AU672" s="221">
        <f>'2.b-MTH2-HTH'!AQ$61</f>
        <v>0.3911634117171473</v>
      </c>
      <c r="AV672" s="221">
        <f>'2.b-MTH2-HTH'!AR$61</f>
        <v>0.3911634117171473</v>
      </c>
      <c r="AW672" s="221">
        <f>'2.b-MTH2-HTH'!AS$61</f>
        <v>0.3911634117171473</v>
      </c>
      <c r="AX672" s="221">
        <f>'2.b-MTH2-HTH'!AT$61</f>
        <v>0.3911634117171473</v>
      </c>
      <c r="AY672" s="221">
        <f>'2.b-MTH2-HTH'!AU$61</f>
        <v>0.3911634117171473</v>
      </c>
      <c r="AZ672" s="221">
        <f>'2.b-MTH2-HTH'!AV$61</f>
        <v>0.3911634117171473</v>
      </c>
      <c r="BA672" s="221">
        <f>'2.b-MTH2-HTH'!AW$61</f>
        <v>0.3911634117171473</v>
      </c>
      <c r="BB672" s="221">
        <f>'2.b-MTH2-HTH'!AX$61</f>
        <v>0.3911634117171473</v>
      </c>
      <c r="BC672" s="221">
        <f>'2.b-MTH2-HTH'!AY$61</f>
        <v>0.3911634117171473</v>
      </c>
      <c r="BD672" s="221">
        <f>'2.b-MTH2-HTH'!AZ$61</f>
        <v>0.3911634117171473</v>
      </c>
      <c r="BE672" s="221">
        <f>'2.b-MTH2-HTH'!BA$61</f>
        <v>0.3911634117171473</v>
      </c>
      <c r="BF672" s="221">
        <f>'2.b-MTH2-HTH'!BB$61</f>
        <v>0.3911634117171473</v>
      </c>
      <c r="BG672" s="221">
        <f>'2.b-MTH2-HTH'!BC$61</f>
        <v>0.3911634117171473</v>
      </c>
      <c r="BH672" s="221">
        <f>'2.b-MTH2-HTH'!BD$61</f>
        <v>0.3911634117171473</v>
      </c>
    </row>
    <row r="673" spans="1:60" s="8" customFormat="1" ht="15">
      <c r="A673" s="36" t="s">
        <v>7</v>
      </c>
      <c r="B673" s="36" t="s">
        <v>83</v>
      </c>
      <c r="C673" s="36" t="s">
        <v>40</v>
      </c>
      <c r="D673" s="16" t="s">
        <v>97</v>
      </c>
      <c r="E673" s="16" t="s">
        <v>98</v>
      </c>
      <c r="F673" s="7" t="s">
        <v>12</v>
      </c>
      <c r="G673" s="219"/>
      <c r="H673" s="219"/>
      <c r="I673" s="219"/>
      <c r="J673" s="219"/>
      <c r="K673" s="219"/>
      <c r="L673" s="219"/>
      <c r="M673" s="219"/>
      <c r="N673" s="219"/>
      <c r="O673" s="219"/>
      <c r="P673" s="219"/>
      <c r="Q673" s="219"/>
      <c r="R673" s="219"/>
      <c r="S673" s="219"/>
      <c r="T673" s="219"/>
      <c r="U673" s="219"/>
      <c r="V673" s="219"/>
      <c r="W673" s="219"/>
      <c r="X673" s="221">
        <v>0.5</v>
      </c>
      <c r="Y673" s="221">
        <v>0.5</v>
      </c>
      <c r="Z673" s="221">
        <v>0.5</v>
      </c>
      <c r="AA673" s="221">
        <v>0.5</v>
      </c>
      <c r="AB673" s="221">
        <v>0.5</v>
      </c>
      <c r="AC673" s="221">
        <v>0.5</v>
      </c>
      <c r="AD673" s="221">
        <v>0.5</v>
      </c>
      <c r="AE673" s="221">
        <v>0.5</v>
      </c>
      <c r="AF673" s="221">
        <v>0.5</v>
      </c>
      <c r="AG673" s="221">
        <v>0.5</v>
      </c>
      <c r="AH673" s="221">
        <v>0.5</v>
      </c>
      <c r="AI673" s="221">
        <v>0.5</v>
      </c>
      <c r="AJ673" s="221">
        <v>0.5</v>
      </c>
      <c r="AK673" s="221">
        <v>0.5</v>
      </c>
      <c r="AL673" s="221">
        <v>0.5</v>
      </c>
      <c r="AM673" s="221">
        <v>0.5</v>
      </c>
      <c r="AN673" s="221">
        <v>0.5</v>
      </c>
      <c r="AO673" s="221">
        <v>0.5</v>
      </c>
      <c r="AP673" s="221">
        <v>0.5</v>
      </c>
      <c r="AQ673" s="221">
        <v>0.5</v>
      </c>
      <c r="AR673" s="221">
        <v>0.5</v>
      </c>
      <c r="AS673" s="221">
        <v>0.5</v>
      </c>
      <c r="AT673" s="221">
        <v>0.5</v>
      </c>
      <c r="AU673" s="221">
        <v>0.5</v>
      </c>
      <c r="AV673" s="221">
        <v>0.5</v>
      </c>
      <c r="AW673" s="221">
        <v>0.5</v>
      </c>
      <c r="AX673" s="221">
        <v>0.5</v>
      </c>
      <c r="AY673" s="221">
        <v>0.5</v>
      </c>
      <c r="AZ673" s="221">
        <v>0.5</v>
      </c>
      <c r="BA673" s="221">
        <v>0.5</v>
      </c>
      <c r="BB673" s="221">
        <v>0.5</v>
      </c>
      <c r="BC673" s="221">
        <v>0.5</v>
      </c>
      <c r="BD673" s="221">
        <v>0.5</v>
      </c>
      <c r="BE673" s="221">
        <v>0.5</v>
      </c>
      <c r="BF673" s="221">
        <v>0.5</v>
      </c>
      <c r="BG673" s="221">
        <v>0.5</v>
      </c>
      <c r="BH673" s="221">
        <v>0.5</v>
      </c>
    </row>
    <row r="674" spans="1:60" s="8" customFormat="1" ht="15">
      <c r="A674" s="36" t="s">
        <v>7</v>
      </c>
      <c r="B674" s="36" t="s">
        <v>83</v>
      </c>
      <c r="C674" s="36" t="s">
        <v>40</v>
      </c>
      <c r="D674" s="16" t="s">
        <v>97</v>
      </c>
      <c r="E674" s="16" t="s">
        <v>98</v>
      </c>
      <c r="F674" s="7" t="s">
        <v>13</v>
      </c>
      <c r="G674" s="219"/>
      <c r="H674" s="219"/>
      <c r="I674" s="219"/>
      <c r="J674" s="219"/>
      <c r="K674" s="219"/>
      <c r="L674" s="219"/>
      <c r="M674" s="219"/>
      <c r="N674" s="219"/>
      <c r="O674" s="219"/>
      <c r="P674" s="219"/>
      <c r="Q674" s="219"/>
      <c r="R674" s="219"/>
      <c r="S674" s="219"/>
      <c r="T674" s="219"/>
      <c r="U674" s="219"/>
      <c r="V674" s="219"/>
      <c r="W674" s="219"/>
      <c r="X674" s="221">
        <f>'2.b-MTH2-HTH'!T$66</f>
        <v>0.39113304875381116</v>
      </c>
      <c r="Y674" s="221">
        <f>'2.b-MTH2-HTH'!U$66</f>
        <v>0.39631175960093368</v>
      </c>
      <c r="Z674" s="221">
        <f>'2.b-MTH2-HTH'!V$66</f>
        <v>0.40146668545805714</v>
      </c>
      <c r="AA674" s="221">
        <f>'2.b-MTH2-HTH'!W$66</f>
        <v>0.40659623704207171</v>
      </c>
      <c r="AB674" s="221">
        <f>'2.b-MTH2-HTH'!X$66</f>
        <v>0.41162879886934722</v>
      </c>
      <c r="AC674" s="221">
        <f>'2.b-MTH2-HTH'!Y$66</f>
        <v>0.42718388736326346</v>
      </c>
      <c r="AD674" s="221">
        <f>'2.b-MTH2-HTH'!Z$66</f>
        <v>0.43090333569013051</v>
      </c>
      <c r="AE674" s="221">
        <f>'2.b-MTH2-HTH'!AA$66</f>
        <v>0.43731957379166619</v>
      </c>
      <c r="AF674" s="221">
        <f>'2.b-MTH2-HTH'!AB$66</f>
        <v>0.43403056707977594</v>
      </c>
      <c r="AG674" s="221">
        <f>'2.b-MTH2-HTH'!AC$66</f>
        <v>0.43611792365164642</v>
      </c>
      <c r="AH674" s="221">
        <f>'2.b-MTH2-HTH'!AD$66</f>
        <v>0.44774002617765807</v>
      </c>
      <c r="AI674" s="221">
        <f>'2.b-MTH2-HTH'!AE$66</f>
        <v>0.45928152601857686</v>
      </c>
      <c r="AJ674" s="221">
        <f>'2.b-MTH2-HTH'!AF$66</f>
        <v>0.45871837984852454</v>
      </c>
      <c r="AK674" s="221">
        <f>'2.b-MTH2-HTH'!AG$66</f>
        <v>0.47253270654066276</v>
      </c>
      <c r="AL674" s="221">
        <f>'2.b-MTH2-HTH'!AH$66</f>
        <v>0.4833633944813277</v>
      </c>
      <c r="AM674" s="221">
        <f>'2.b-MTH2-HTH'!AI$66</f>
        <v>0.4938596728161313</v>
      </c>
      <c r="AN674" s="221">
        <f>'2.b-MTH2-HTH'!AJ$66</f>
        <v>0.50009127836262857</v>
      </c>
      <c r="AO674" s="221">
        <f>'2.b-MTH2-HTH'!AK$66</f>
        <v>0.50828722629320966</v>
      </c>
      <c r="AP674" s="221">
        <f>'2.b-MTH2-HTH'!AL$66</f>
        <v>0.50952544559500845</v>
      </c>
      <c r="AQ674" s="221">
        <f>'2.b-MTH2-HTH'!AM$66</f>
        <v>0.52265149277349654</v>
      </c>
      <c r="AR674" s="221">
        <f>'2.b-MTH2-HTH'!AN$66</f>
        <v>0.52495202377414851</v>
      </c>
      <c r="AS674" s="221">
        <f>'2.b-MTH2-HTH'!AO$66</f>
        <v>0.53687106996244194</v>
      </c>
      <c r="AT674" s="221">
        <f>'2.b-MTH2-HTH'!AP$66</f>
        <v>0.53220331018778944</v>
      </c>
      <c r="AU674" s="221">
        <f>'2.b-MTH2-HTH'!AQ$66</f>
        <v>0.54099447518753085</v>
      </c>
      <c r="AV674" s="221">
        <f>'2.b-MTH2-HTH'!AR$66</f>
        <v>0.54069399515463346</v>
      </c>
      <c r="AW674" s="221">
        <f>'2.b-MTH2-HTH'!AS$66</f>
        <v>0.55120071864467934</v>
      </c>
      <c r="AX674" s="221">
        <f>'2.b-MTH2-HTH'!AT$66</f>
        <v>0.55975183037132925</v>
      </c>
      <c r="AY674" s="221">
        <f>'2.b-MTH2-HTH'!AU$66</f>
        <v>0.56497102100313534</v>
      </c>
      <c r="AZ674" s="221">
        <f>'2.b-MTH2-HTH'!AV$66</f>
        <v>0.56927952895042322</v>
      </c>
      <c r="BA674" s="221">
        <f>'2.b-MTH2-HTH'!AW$66</f>
        <v>0.57450751000950395</v>
      </c>
      <c r="BB674" s="221">
        <f>'2.b-MTH2-HTH'!AX$66</f>
        <v>0.57781775890094389</v>
      </c>
      <c r="BC674" s="221">
        <f>'2.b-MTH2-HTH'!AY$66</f>
        <v>0.57451595766849639</v>
      </c>
      <c r="BD674" s="221">
        <f>'2.b-MTH2-HTH'!AZ$66</f>
        <v>0.5749549285103237</v>
      </c>
      <c r="BE674" s="221">
        <f>'2.b-MTH2-HTH'!BA$66</f>
        <v>0.5807407629223017</v>
      </c>
      <c r="BF674" s="221">
        <f>'2.b-MTH2-HTH'!BB$66</f>
        <v>0.5810223934986205</v>
      </c>
      <c r="BG674" s="221">
        <f>'2.b-MTH2-HTH'!BC$66</f>
        <v>0.59258989819671504</v>
      </c>
      <c r="BH674" s="221">
        <f>'2.b-MTH2-HTH'!BD$66</f>
        <v>0.58065161948797872</v>
      </c>
    </row>
    <row r="675" spans="1:60" s="8" customFormat="1" ht="15">
      <c r="A675" s="36" t="s">
        <v>7</v>
      </c>
      <c r="B675" s="36" t="s">
        <v>83</v>
      </c>
      <c r="C675" s="36" t="s">
        <v>40</v>
      </c>
      <c r="D675" s="16" t="s">
        <v>97</v>
      </c>
      <c r="E675" s="16" t="s">
        <v>98</v>
      </c>
      <c r="F675" s="7" t="s">
        <v>14</v>
      </c>
      <c r="G675" s="219"/>
      <c r="H675" s="219"/>
      <c r="I675" s="219"/>
      <c r="J675" s="219"/>
      <c r="K675" s="219"/>
      <c r="L675" s="219"/>
      <c r="M675" s="219"/>
      <c r="N675" s="219"/>
      <c r="O675" s="219"/>
      <c r="P675" s="219"/>
      <c r="Q675" s="219"/>
      <c r="R675" s="219"/>
      <c r="S675" s="219"/>
      <c r="T675" s="219"/>
      <c r="U675" s="219"/>
      <c r="V675" s="219"/>
      <c r="W675" s="219"/>
      <c r="X675" s="221">
        <f>'2.b-MTH2-HTH'!T$67</f>
        <v>0.67007841522529721</v>
      </c>
      <c r="Y675" s="221">
        <f>'2.b-MTH2-HTH'!U$67</f>
        <v>0.6700784152252971</v>
      </c>
      <c r="Z675" s="221">
        <f>'2.b-MTH2-HTH'!V$67</f>
        <v>0.67007841522529721</v>
      </c>
      <c r="AA675" s="221">
        <f>'2.b-MTH2-HTH'!W$67</f>
        <v>0.67007841522529721</v>
      </c>
      <c r="AB675" s="221">
        <f>'2.b-MTH2-HTH'!X$67</f>
        <v>0.67007841522529721</v>
      </c>
      <c r="AC675" s="221">
        <f>'2.b-MTH2-HTH'!Y$67</f>
        <v>0.67007841522529721</v>
      </c>
      <c r="AD675" s="221">
        <f>'2.b-MTH2-HTH'!Z$67</f>
        <v>0.67007841522529721</v>
      </c>
      <c r="AE675" s="221">
        <f>'2.b-MTH2-HTH'!AA$67</f>
        <v>0.67007841522529721</v>
      </c>
      <c r="AF675" s="221">
        <f>'2.b-MTH2-HTH'!AB$67</f>
        <v>0.6700784152252971</v>
      </c>
      <c r="AG675" s="221">
        <f>'2.b-MTH2-HTH'!AC$67</f>
        <v>0.67007841522529721</v>
      </c>
      <c r="AH675" s="221">
        <f>'2.b-MTH2-HTH'!AD$67</f>
        <v>0.67007841522529721</v>
      </c>
      <c r="AI675" s="221">
        <f>'2.b-MTH2-HTH'!AE$67</f>
        <v>0.67007841522529721</v>
      </c>
      <c r="AJ675" s="221">
        <f>'2.b-MTH2-HTH'!AF$67</f>
        <v>0.67007841522529721</v>
      </c>
      <c r="AK675" s="221">
        <f>'2.b-MTH2-HTH'!AG$67</f>
        <v>0.67007841522529732</v>
      </c>
      <c r="AL675" s="221">
        <f>'2.b-MTH2-HTH'!AH$67</f>
        <v>0.67007841522529721</v>
      </c>
      <c r="AM675" s="221">
        <f>'2.b-MTH2-HTH'!AI$67</f>
        <v>0.67007841522529721</v>
      </c>
      <c r="AN675" s="221">
        <f>'2.b-MTH2-HTH'!AJ$67</f>
        <v>0.67007841522529721</v>
      </c>
      <c r="AO675" s="221">
        <f>'2.b-MTH2-HTH'!AK$67</f>
        <v>0.67007841522529721</v>
      </c>
      <c r="AP675" s="221">
        <f>'2.b-MTH2-HTH'!AL$67</f>
        <v>0.67007841522529721</v>
      </c>
      <c r="AQ675" s="221">
        <f>'2.b-MTH2-HTH'!AM$67</f>
        <v>0.67007841522529721</v>
      </c>
      <c r="AR675" s="221">
        <f>'2.b-MTH2-HTH'!AN$67</f>
        <v>0.67007841522529721</v>
      </c>
      <c r="AS675" s="221">
        <f>'2.b-MTH2-HTH'!AO$67</f>
        <v>0.67007841522529721</v>
      </c>
      <c r="AT675" s="221">
        <f>'2.b-MTH2-HTH'!AP$67</f>
        <v>0.67007841522529721</v>
      </c>
      <c r="AU675" s="221">
        <f>'2.b-MTH2-HTH'!AQ$67</f>
        <v>0.67007841522529721</v>
      </c>
      <c r="AV675" s="221">
        <f>'2.b-MTH2-HTH'!AR$67</f>
        <v>0.67007841522529721</v>
      </c>
      <c r="AW675" s="221">
        <f>'2.b-MTH2-HTH'!AS$67</f>
        <v>0.67007841522529721</v>
      </c>
      <c r="AX675" s="221">
        <f>'2.b-MTH2-HTH'!AT$67</f>
        <v>0.67007841522529721</v>
      </c>
      <c r="AY675" s="221">
        <f>'2.b-MTH2-HTH'!AU$67</f>
        <v>0.67007841522529721</v>
      </c>
      <c r="AZ675" s="221">
        <f>'2.b-MTH2-HTH'!AV$67</f>
        <v>0.67007841522529721</v>
      </c>
      <c r="BA675" s="221">
        <f>'2.b-MTH2-HTH'!AW$67</f>
        <v>0.67007841522529721</v>
      </c>
      <c r="BB675" s="221">
        <f>'2.b-MTH2-HTH'!AX$67</f>
        <v>0.67007841522529721</v>
      </c>
      <c r="BC675" s="221">
        <f>'2.b-MTH2-HTH'!AY$67</f>
        <v>0.67007841522529721</v>
      </c>
      <c r="BD675" s="221">
        <f>'2.b-MTH2-HTH'!AZ$67</f>
        <v>0.67007841522529721</v>
      </c>
      <c r="BE675" s="221">
        <f>'2.b-MTH2-HTH'!BA$67</f>
        <v>0.67007841522529721</v>
      </c>
      <c r="BF675" s="221">
        <f>'2.b-MTH2-HTH'!BB$67</f>
        <v>0.67007841522529721</v>
      </c>
      <c r="BG675" s="221">
        <f>'2.b-MTH2-HTH'!BC$67</f>
        <v>0.67007841522529721</v>
      </c>
      <c r="BH675" s="221">
        <f>'2.b-MTH2-HTH'!BD$67</f>
        <v>0.67007841522529721</v>
      </c>
    </row>
    <row r="676" spans="1:60" s="5" customFormat="1" ht="15">
      <c r="A676" s="4" t="s">
        <v>7</v>
      </c>
      <c r="B676" s="4" t="s">
        <v>83</v>
      </c>
      <c r="C676" s="4" t="s">
        <v>21</v>
      </c>
      <c r="D676" s="4"/>
      <c r="E676" s="4"/>
      <c r="F676" s="4" t="s">
        <v>11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>
        <v>5</v>
      </c>
      <c r="AD676" s="4">
        <v>6</v>
      </c>
      <c r="AE676" s="4">
        <v>11</v>
      </c>
      <c r="AF676" s="4">
        <v>13</v>
      </c>
      <c r="AG676" s="4">
        <v>13</v>
      </c>
      <c r="AH676" s="4">
        <v>33</v>
      </c>
      <c r="AI676" s="4">
        <v>120</v>
      </c>
      <c r="AJ676" s="4">
        <v>108</v>
      </c>
      <c r="AK676" s="4">
        <v>169</v>
      </c>
      <c r="AL676" s="4">
        <v>150</v>
      </c>
      <c r="AM676" s="4">
        <v>148</v>
      </c>
      <c r="AN676" s="4">
        <v>157</v>
      </c>
      <c r="AO676" s="4">
        <v>169</v>
      </c>
      <c r="AP676" s="4">
        <v>134</v>
      </c>
      <c r="AQ676" s="4">
        <v>160</v>
      </c>
      <c r="AR676" s="4">
        <v>176</v>
      </c>
      <c r="AS676" s="4">
        <v>299</v>
      </c>
      <c r="AT676" s="4">
        <v>213</v>
      </c>
      <c r="AU676" s="4">
        <v>265</v>
      </c>
      <c r="AV676" s="4">
        <v>546</v>
      </c>
      <c r="AW676" s="4">
        <v>385</v>
      </c>
      <c r="AX676" s="4">
        <v>526</v>
      </c>
      <c r="AY676" s="4">
        <v>557</v>
      </c>
      <c r="AZ676" s="4">
        <v>523</v>
      </c>
      <c r="BA676" s="4">
        <v>422</v>
      </c>
      <c r="BB676" s="4">
        <v>441</v>
      </c>
      <c r="BC676" s="4">
        <v>424</v>
      </c>
      <c r="BD676" s="4">
        <v>523</v>
      </c>
      <c r="BE676" s="4">
        <v>534</v>
      </c>
      <c r="BF676" s="4">
        <v>588</v>
      </c>
      <c r="BG676" s="4">
        <v>252</v>
      </c>
      <c r="BH676" s="4">
        <v>265</v>
      </c>
    </row>
    <row r="677" spans="1:60" s="5" customFormat="1" ht="15">
      <c r="A677" s="4" t="s">
        <v>7</v>
      </c>
      <c r="B677" s="4" t="s">
        <v>83</v>
      </c>
      <c r="C677" s="4" t="s">
        <v>21</v>
      </c>
      <c r="D677" s="4"/>
      <c r="E677" s="4"/>
      <c r="F677" s="4" t="s">
        <v>52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>
        <v>1.10411836148835E-4</v>
      </c>
      <c r="AD677" s="4">
        <v>1.2906834168692301E-4</v>
      </c>
      <c r="AE677" s="4">
        <v>2.3492226208781801E-4</v>
      </c>
      <c r="AF677" s="4">
        <v>2.7397837678349402E-4</v>
      </c>
      <c r="AG677" s="4">
        <v>2.73379176918386E-4</v>
      </c>
      <c r="AH677" s="4">
        <v>6.7189249720044802E-4</v>
      </c>
      <c r="AI677" s="4">
        <v>2.20649076031994E-3</v>
      </c>
      <c r="AJ677" s="4">
        <v>1.84941007243523E-3</v>
      </c>
      <c r="AK677" s="4">
        <v>2.7882267537781302E-3</v>
      </c>
      <c r="AL677" s="4">
        <v>2.37556023628906E-3</v>
      </c>
      <c r="AM677" s="4">
        <v>2.31786005136879E-3</v>
      </c>
      <c r="AN677" s="4">
        <v>2.5185280246398699E-3</v>
      </c>
      <c r="AO677" s="4">
        <v>2.5717894480544201E-3</v>
      </c>
      <c r="AP677" s="4">
        <v>1.9457512923273499E-3</v>
      </c>
      <c r="AQ677" s="4">
        <v>2.3089689010751101E-3</v>
      </c>
      <c r="AR677" s="4">
        <v>2.40358352452748E-3</v>
      </c>
      <c r="AS677" s="4">
        <v>3.8386976672529602E-3</v>
      </c>
      <c r="AT677" s="4">
        <v>2.6597737319247802E-3</v>
      </c>
      <c r="AU677" s="4">
        <v>3.0997052355775999E-3</v>
      </c>
      <c r="AV677" s="4">
        <v>6.09415809094359E-3</v>
      </c>
      <c r="AW677" s="4">
        <v>4.2344452876673204E-3</v>
      </c>
      <c r="AX677" s="4">
        <v>5.4780824628458897E-3</v>
      </c>
      <c r="AY677" s="4">
        <v>5.6045802602054696E-3</v>
      </c>
      <c r="AZ677" s="4">
        <v>5.1246374539468502E-3</v>
      </c>
      <c r="BA677" s="4">
        <v>4.2476094614997502E-3</v>
      </c>
      <c r="BB677" s="4">
        <v>4.3344931296809596E-3</v>
      </c>
      <c r="BC677" s="4">
        <v>4.3268396722214797E-3</v>
      </c>
      <c r="BD677" s="4">
        <v>5.7513608621542903E-3</v>
      </c>
      <c r="BE677" s="4">
        <v>5.78937097508619E-3</v>
      </c>
      <c r="BF677" s="4">
        <v>6.6189382682696196E-3</v>
      </c>
      <c r="BG677" s="4">
        <v>2.9766123316796599E-3</v>
      </c>
      <c r="BH677" s="4">
        <v>3.2534099419297001E-3</v>
      </c>
    </row>
    <row r="678" spans="1:60" s="8" customFormat="1" ht="15">
      <c r="A678" s="36" t="s">
        <v>7</v>
      </c>
      <c r="B678" s="36" t="s">
        <v>83</v>
      </c>
      <c r="C678" s="36" t="s">
        <v>21</v>
      </c>
      <c r="D678" s="7" t="s">
        <v>107</v>
      </c>
      <c r="E678" s="7" t="s">
        <v>108</v>
      </c>
      <c r="F678" s="7" t="s">
        <v>12</v>
      </c>
      <c r="G678" s="219"/>
      <c r="H678" s="219"/>
      <c r="I678" s="219"/>
      <c r="J678" s="219"/>
      <c r="K678" s="219"/>
      <c r="L678" s="219"/>
      <c r="M678" s="219"/>
      <c r="N678" s="219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21">
        <v>0.5</v>
      </c>
      <c r="AD678" s="221">
        <v>0.5</v>
      </c>
      <c r="AE678" s="221">
        <v>0.5</v>
      </c>
      <c r="AF678" s="221">
        <v>0.5</v>
      </c>
      <c r="AG678" s="221">
        <v>0.5</v>
      </c>
      <c r="AH678" s="221">
        <v>0.5</v>
      </c>
      <c r="AI678" s="221">
        <v>0.5</v>
      </c>
      <c r="AJ678" s="221">
        <v>0.5</v>
      </c>
      <c r="AK678" s="221">
        <v>0.5</v>
      </c>
      <c r="AL678" s="221">
        <v>0.5</v>
      </c>
      <c r="AM678" s="221">
        <v>0.5</v>
      </c>
      <c r="AN678" s="221">
        <v>0.5</v>
      </c>
      <c r="AO678" s="221">
        <v>0.5</v>
      </c>
      <c r="AP678" s="221">
        <v>0.5</v>
      </c>
      <c r="AQ678" s="221">
        <v>0.5</v>
      </c>
      <c r="AR678" s="221">
        <v>0.5</v>
      </c>
      <c r="AS678" s="221">
        <v>0.5</v>
      </c>
      <c r="AT678" s="221">
        <v>0.5</v>
      </c>
      <c r="AU678" s="221">
        <v>0.5</v>
      </c>
      <c r="AV678" s="221">
        <v>0.5</v>
      </c>
      <c r="AW678" s="221">
        <v>0.5</v>
      </c>
      <c r="AX678" s="221">
        <v>0.5</v>
      </c>
      <c r="AY678" s="221">
        <v>0.5</v>
      </c>
      <c r="AZ678" s="221">
        <v>0.5</v>
      </c>
      <c r="BA678" s="221">
        <v>0.5</v>
      </c>
      <c r="BB678" s="221">
        <v>0.5</v>
      </c>
      <c r="BC678" s="221">
        <v>0.5</v>
      </c>
      <c r="BD678" s="221">
        <v>0.5</v>
      </c>
      <c r="BE678" s="221">
        <v>0.5</v>
      </c>
      <c r="BF678" s="221">
        <v>0.5</v>
      </c>
      <c r="BG678" s="221">
        <v>0.5</v>
      </c>
      <c r="BH678" s="221">
        <v>0.5</v>
      </c>
    </row>
    <row r="679" spans="1:60" s="8" customFormat="1" ht="15">
      <c r="A679" s="36" t="s">
        <v>7</v>
      </c>
      <c r="B679" s="36" t="s">
        <v>83</v>
      </c>
      <c r="C679" s="36" t="s">
        <v>21</v>
      </c>
      <c r="D679" s="7" t="s">
        <v>107</v>
      </c>
      <c r="E679" s="7" t="s">
        <v>108</v>
      </c>
      <c r="F679" s="7" t="s">
        <v>13</v>
      </c>
      <c r="G679" s="219"/>
      <c r="H679" s="219"/>
      <c r="I679" s="219"/>
      <c r="J679" s="219"/>
      <c r="K679" s="219"/>
      <c r="L679" s="219"/>
      <c r="M679" s="219"/>
      <c r="N679" s="219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19"/>
      <c r="Z679" s="219"/>
      <c r="AA679" s="219"/>
      <c r="AB679" s="219"/>
      <c r="AC679" s="221">
        <f>'2.b-MTH2-HTH'!Y$60</f>
        <v>0.42718388736326346</v>
      </c>
      <c r="AD679" s="221">
        <f>'2.b-MTH2-HTH'!Z$60</f>
        <v>0.43090333569013051</v>
      </c>
      <c r="AE679" s="221">
        <f>'2.b-MTH2-HTH'!AA$60</f>
        <v>0.43731957379166619</v>
      </c>
      <c r="AF679" s="221">
        <f>'2.b-MTH2-HTH'!AB$60</f>
        <v>0.43403056707977594</v>
      </c>
      <c r="AG679" s="221">
        <f>'2.b-MTH2-HTH'!AC$60</f>
        <v>0.43611792365164642</v>
      </c>
      <c r="AH679" s="221">
        <f>'2.b-MTH2-HTH'!AD$60</f>
        <v>0.44774002617765807</v>
      </c>
      <c r="AI679" s="221">
        <f>'2.b-MTH2-HTH'!AE$60</f>
        <v>0.45928152601857686</v>
      </c>
      <c r="AJ679" s="221">
        <f>'2.b-MTH2-HTH'!AF$60</f>
        <v>0.45871837984852454</v>
      </c>
      <c r="AK679" s="221">
        <f>'2.b-MTH2-HTH'!AG$60</f>
        <v>0.47253270654066276</v>
      </c>
      <c r="AL679" s="221">
        <f>'2.b-MTH2-HTH'!AH$60</f>
        <v>0.4833633944813277</v>
      </c>
      <c r="AM679" s="221">
        <f>'2.b-MTH2-HTH'!AI$60</f>
        <v>0.4938596728161313</v>
      </c>
      <c r="AN679" s="221">
        <f>'2.b-MTH2-HTH'!AJ$60</f>
        <v>0.50009127836262857</v>
      </c>
      <c r="AO679" s="221">
        <f>'2.b-MTH2-HTH'!AK$60</f>
        <v>0.50828722629320966</v>
      </c>
      <c r="AP679" s="221">
        <f>'2.b-MTH2-HTH'!AL$60</f>
        <v>0.50952544559500845</v>
      </c>
      <c r="AQ679" s="221">
        <f>'2.b-MTH2-HTH'!AM$60</f>
        <v>0.52265149277349654</v>
      </c>
      <c r="AR679" s="221">
        <f>'2.b-MTH2-HTH'!AN$60</f>
        <v>0.52495202377414851</v>
      </c>
      <c r="AS679" s="221">
        <f>'2.b-MTH2-HTH'!AO$60</f>
        <v>0.53687106996244194</v>
      </c>
      <c r="AT679" s="221">
        <f>'2.b-MTH2-HTH'!AP$60</f>
        <v>0.53220331018778944</v>
      </c>
      <c r="AU679" s="221">
        <f>'2.b-MTH2-HTH'!AQ$60</f>
        <v>0.54099447518753085</v>
      </c>
      <c r="AV679" s="221">
        <f>'2.b-MTH2-HTH'!AR$60</f>
        <v>0.54069399515463346</v>
      </c>
      <c r="AW679" s="221">
        <f>'2.b-MTH2-HTH'!AS$60</f>
        <v>0.55120071864467934</v>
      </c>
      <c r="AX679" s="221">
        <f>'2.b-MTH2-HTH'!AT$60</f>
        <v>0.55975183037132925</v>
      </c>
      <c r="AY679" s="221">
        <f>'2.b-MTH2-HTH'!AU$60</f>
        <v>0.56497102100313534</v>
      </c>
      <c r="AZ679" s="221">
        <f>'2.b-MTH2-HTH'!AV$60</f>
        <v>0.56927952895042322</v>
      </c>
      <c r="BA679" s="221">
        <f>'2.b-MTH2-HTH'!AW$60</f>
        <v>0.57450751000950395</v>
      </c>
      <c r="BB679" s="221">
        <f>'2.b-MTH2-HTH'!AX$60</f>
        <v>0.57781775890094389</v>
      </c>
      <c r="BC679" s="221">
        <f>'2.b-MTH2-HTH'!AY$60</f>
        <v>0.57451595766849639</v>
      </c>
      <c r="BD679" s="221">
        <f>'2.b-MTH2-HTH'!AZ$60</f>
        <v>0.5749549285103237</v>
      </c>
      <c r="BE679" s="221">
        <f>'2.b-MTH2-HTH'!BA$60</f>
        <v>0.5807407629223017</v>
      </c>
      <c r="BF679" s="221">
        <f>'2.b-MTH2-HTH'!BB$60</f>
        <v>0.5810223934986205</v>
      </c>
      <c r="BG679" s="221">
        <f>'2.b-MTH2-HTH'!BC$60</f>
        <v>0.59258989819671504</v>
      </c>
      <c r="BH679" s="221">
        <f>'2.b-MTH2-HTH'!BD$60</f>
        <v>0.58065161948797872</v>
      </c>
    </row>
    <row r="680" spans="1:60" s="8" customFormat="1" ht="15">
      <c r="A680" s="36" t="s">
        <v>7</v>
      </c>
      <c r="B680" s="36" t="s">
        <v>83</v>
      </c>
      <c r="C680" s="36" t="s">
        <v>21</v>
      </c>
      <c r="D680" s="7" t="s">
        <v>107</v>
      </c>
      <c r="E680" s="7" t="s">
        <v>108</v>
      </c>
      <c r="F680" s="7" t="s">
        <v>14</v>
      </c>
      <c r="G680" s="219"/>
      <c r="H680" s="219"/>
      <c r="I680" s="219"/>
      <c r="J680" s="219"/>
      <c r="K680" s="219"/>
      <c r="L680" s="219"/>
      <c r="M680" s="219"/>
      <c r="N680" s="219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19"/>
      <c r="Z680" s="219"/>
      <c r="AA680" s="219"/>
      <c r="AB680" s="219"/>
      <c r="AC680" s="221">
        <f>'2.b-MTH2-HTH'!Y$61</f>
        <v>0.3911634117171473</v>
      </c>
      <c r="AD680" s="221">
        <f>'2.b-MTH2-HTH'!Z$61</f>
        <v>0.3911634117171473</v>
      </c>
      <c r="AE680" s="221">
        <f>'2.b-MTH2-HTH'!AA$61</f>
        <v>0.3911634117171473</v>
      </c>
      <c r="AF680" s="221">
        <f>'2.b-MTH2-HTH'!AB$61</f>
        <v>0.3911634117171473</v>
      </c>
      <c r="AG680" s="221">
        <f>'2.b-MTH2-HTH'!AC$61</f>
        <v>0.3911634117171473</v>
      </c>
      <c r="AH680" s="221">
        <f>'2.b-MTH2-HTH'!AD$61</f>
        <v>0.3911634117171473</v>
      </c>
      <c r="AI680" s="221">
        <f>'2.b-MTH2-HTH'!AE$61</f>
        <v>0.39116341171714736</v>
      </c>
      <c r="AJ680" s="221">
        <f>'2.b-MTH2-HTH'!AF$61</f>
        <v>0.3911634117171473</v>
      </c>
      <c r="AK680" s="221">
        <f>'2.b-MTH2-HTH'!AG$61</f>
        <v>0.3911634117171473</v>
      </c>
      <c r="AL680" s="221">
        <f>'2.b-MTH2-HTH'!AH$61</f>
        <v>0.3911634117171473</v>
      </c>
      <c r="AM680" s="221">
        <f>'2.b-MTH2-HTH'!AI$61</f>
        <v>0.3911634117171473</v>
      </c>
      <c r="AN680" s="221">
        <f>'2.b-MTH2-HTH'!AJ$61</f>
        <v>0.3911634117171473</v>
      </c>
      <c r="AO680" s="221">
        <f>'2.b-MTH2-HTH'!AK$61</f>
        <v>0.3911634117171473</v>
      </c>
      <c r="AP680" s="221">
        <f>'2.b-MTH2-HTH'!AL$61</f>
        <v>0.3911634117171473</v>
      </c>
      <c r="AQ680" s="221">
        <f>'2.b-MTH2-HTH'!AM$61</f>
        <v>0.3911634117171473</v>
      </c>
      <c r="AR680" s="221">
        <f>'2.b-MTH2-HTH'!AN$61</f>
        <v>0.3911634117171473</v>
      </c>
      <c r="AS680" s="221">
        <f>'2.b-MTH2-HTH'!AO$61</f>
        <v>0.3911634117171473</v>
      </c>
      <c r="AT680" s="221">
        <f>'2.b-MTH2-HTH'!AP$61</f>
        <v>0.3911634117171473</v>
      </c>
      <c r="AU680" s="221">
        <f>'2.b-MTH2-HTH'!AQ$61</f>
        <v>0.3911634117171473</v>
      </c>
      <c r="AV680" s="221">
        <f>'2.b-MTH2-HTH'!AR$61</f>
        <v>0.3911634117171473</v>
      </c>
      <c r="AW680" s="221">
        <f>'2.b-MTH2-HTH'!AS$61</f>
        <v>0.3911634117171473</v>
      </c>
      <c r="AX680" s="221">
        <f>'2.b-MTH2-HTH'!AT$61</f>
        <v>0.3911634117171473</v>
      </c>
      <c r="AY680" s="221">
        <f>'2.b-MTH2-HTH'!AU$61</f>
        <v>0.3911634117171473</v>
      </c>
      <c r="AZ680" s="221">
        <f>'2.b-MTH2-HTH'!AV$61</f>
        <v>0.3911634117171473</v>
      </c>
      <c r="BA680" s="221">
        <f>'2.b-MTH2-HTH'!AW$61</f>
        <v>0.3911634117171473</v>
      </c>
      <c r="BB680" s="221">
        <f>'2.b-MTH2-HTH'!AX$61</f>
        <v>0.3911634117171473</v>
      </c>
      <c r="BC680" s="221">
        <f>'2.b-MTH2-HTH'!AY$61</f>
        <v>0.3911634117171473</v>
      </c>
      <c r="BD680" s="221">
        <f>'2.b-MTH2-HTH'!AZ$61</f>
        <v>0.3911634117171473</v>
      </c>
      <c r="BE680" s="221">
        <f>'2.b-MTH2-HTH'!BA$61</f>
        <v>0.3911634117171473</v>
      </c>
      <c r="BF680" s="221">
        <f>'2.b-MTH2-HTH'!BB$61</f>
        <v>0.3911634117171473</v>
      </c>
      <c r="BG680" s="221">
        <f>'2.b-MTH2-HTH'!BC$61</f>
        <v>0.3911634117171473</v>
      </c>
      <c r="BH680" s="221">
        <f>'2.b-MTH2-HTH'!BD$61</f>
        <v>0.3911634117171473</v>
      </c>
    </row>
    <row r="681" spans="1:60" s="8" customFormat="1" ht="15">
      <c r="A681" s="36" t="s">
        <v>7</v>
      </c>
      <c r="B681" s="36" t="s">
        <v>83</v>
      </c>
      <c r="C681" s="36" t="s">
        <v>21</v>
      </c>
      <c r="D681" s="7" t="s">
        <v>97</v>
      </c>
      <c r="E681" s="7" t="s">
        <v>98</v>
      </c>
      <c r="F681" s="7" t="s">
        <v>12</v>
      </c>
      <c r="G681" s="219"/>
      <c r="H681" s="219"/>
      <c r="I681" s="219"/>
      <c r="J681" s="219"/>
      <c r="K681" s="219"/>
      <c r="L681" s="219"/>
      <c r="M681" s="219"/>
      <c r="N681" s="219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21">
        <v>0.5</v>
      </c>
      <c r="AD681" s="221">
        <v>0.5</v>
      </c>
      <c r="AE681" s="221">
        <v>0.5</v>
      </c>
      <c r="AF681" s="221">
        <v>0.5</v>
      </c>
      <c r="AG681" s="221">
        <v>0.5</v>
      </c>
      <c r="AH681" s="221">
        <v>0.5</v>
      </c>
      <c r="AI681" s="221">
        <v>0.5</v>
      </c>
      <c r="AJ681" s="221">
        <v>0.5</v>
      </c>
      <c r="AK681" s="221">
        <v>0.5</v>
      </c>
      <c r="AL681" s="221">
        <v>0.5</v>
      </c>
      <c r="AM681" s="221">
        <v>0.5</v>
      </c>
      <c r="AN681" s="221">
        <v>0.5</v>
      </c>
      <c r="AO681" s="221">
        <v>0.5</v>
      </c>
      <c r="AP681" s="221">
        <v>0.5</v>
      </c>
      <c r="AQ681" s="221">
        <v>0.5</v>
      </c>
      <c r="AR681" s="221">
        <v>0.5</v>
      </c>
      <c r="AS681" s="221">
        <v>0.5</v>
      </c>
      <c r="AT681" s="221">
        <v>0.5</v>
      </c>
      <c r="AU681" s="221">
        <v>0.5</v>
      </c>
      <c r="AV681" s="221">
        <v>0.5</v>
      </c>
      <c r="AW681" s="221">
        <v>0.5</v>
      </c>
      <c r="AX681" s="221">
        <v>0.5</v>
      </c>
      <c r="AY681" s="221">
        <v>0.5</v>
      </c>
      <c r="AZ681" s="221">
        <v>0.5</v>
      </c>
      <c r="BA681" s="221">
        <v>0.5</v>
      </c>
      <c r="BB681" s="221">
        <v>0.5</v>
      </c>
      <c r="BC681" s="221">
        <v>0.5</v>
      </c>
      <c r="BD681" s="221">
        <v>0.5</v>
      </c>
      <c r="BE681" s="221">
        <v>0.5</v>
      </c>
      <c r="BF681" s="221">
        <v>0.5</v>
      </c>
      <c r="BG681" s="221">
        <v>0.5</v>
      </c>
      <c r="BH681" s="221">
        <v>0.5</v>
      </c>
    </row>
    <row r="682" spans="1:60" s="8" customFormat="1" ht="15">
      <c r="A682" s="36" t="s">
        <v>7</v>
      </c>
      <c r="B682" s="36" t="s">
        <v>83</v>
      </c>
      <c r="C682" s="36" t="s">
        <v>21</v>
      </c>
      <c r="D682" s="7" t="s">
        <v>97</v>
      </c>
      <c r="E682" s="7" t="s">
        <v>98</v>
      </c>
      <c r="F682" s="7" t="s">
        <v>13</v>
      </c>
      <c r="G682" s="219"/>
      <c r="H682" s="219"/>
      <c r="I682" s="219"/>
      <c r="J682" s="219"/>
      <c r="K682" s="219"/>
      <c r="L682" s="219"/>
      <c r="M682" s="219"/>
      <c r="N682" s="219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21">
        <f>'2.b-MTH2-HTH'!Y$66</f>
        <v>0.42718388736326346</v>
      </c>
      <c r="AD682" s="221">
        <f>'2.b-MTH2-HTH'!Z$66</f>
        <v>0.43090333569013051</v>
      </c>
      <c r="AE682" s="221">
        <f>'2.b-MTH2-HTH'!AA$66</f>
        <v>0.43731957379166619</v>
      </c>
      <c r="AF682" s="221">
        <f>'2.b-MTH2-HTH'!AB$66</f>
        <v>0.43403056707977594</v>
      </c>
      <c r="AG682" s="221">
        <f>'2.b-MTH2-HTH'!AC$66</f>
        <v>0.43611792365164642</v>
      </c>
      <c r="AH682" s="221">
        <f>'2.b-MTH2-HTH'!AD$66</f>
        <v>0.44774002617765807</v>
      </c>
      <c r="AI682" s="221">
        <f>'2.b-MTH2-HTH'!AE$66</f>
        <v>0.45928152601857686</v>
      </c>
      <c r="AJ682" s="221">
        <f>'2.b-MTH2-HTH'!AF$66</f>
        <v>0.45871837984852454</v>
      </c>
      <c r="AK682" s="221">
        <f>'2.b-MTH2-HTH'!AG$66</f>
        <v>0.47253270654066276</v>
      </c>
      <c r="AL682" s="221">
        <f>'2.b-MTH2-HTH'!AH$66</f>
        <v>0.4833633944813277</v>
      </c>
      <c r="AM682" s="221">
        <f>'2.b-MTH2-HTH'!AI$66</f>
        <v>0.4938596728161313</v>
      </c>
      <c r="AN682" s="221">
        <f>'2.b-MTH2-HTH'!AJ$66</f>
        <v>0.50009127836262857</v>
      </c>
      <c r="AO682" s="221">
        <f>'2.b-MTH2-HTH'!AK$66</f>
        <v>0.50828722629320966</v>
      </c>
      <c r="AP682" s="221">
        <f>'2.b-MTH2-HTH'!AL$66</f>
        <v>0.50952544559500845</v>
      </c>
      <c r="AQ682" s="221">
        <f>'2.b-MTH2-HTH'!AM$66</f>
        <v>0.52265149277349654</v>
      </c>
      <c r="AR682" s="221">
        <f>'2.b-MTH2-HTH'!AN$66</f>
        <v>0.52495202377414851</v>
      </c>
      <c r="AS682" s="221">
        <f>'2.b-MTH2-HTH'!AO$66</f>
        <v>0.53687106996244194</v>
      </c>
      <c r="AT682" s="221">
        <f>'2.b-MTH2-HTH'!AP$66</f>
        <v>0.53220331018778944</v>
      </c>
      <c r="AU682" s="221">
        <f>'2.b-MTH2-HTH'!AQ$66</f>
        <v>0.54099447518753085</v>
      </c>
      <c r="AV682" s="221">
        <f>'2.b-MTH2-HTH'!AR$66</f>
        <v>0.54069399515463346</v>
      </c>
      <c r="AW682" s="221">
        <f>'2.b-MTH2-HTH'!AS$66</f>
        <v>0.55120071864467934</v>
      </c>
      <c r="AX682" s="221">
        <f>'2.b-MTH2-HTH'!AT$66</f>
        <v>0.55975183037132925</v>
      </c>
      <c r="AY682" s="221">
        <f>'2.b-MTH2-HTH'!AU$66</f>
        <v>0.56497102100313534</v>
      </c>
      <c r="AZ682" s="221">
        <f>'2.b-MTH2-HTH'!AV$66</f>
        <v>0.56927952895042322</v>
      </c>
      <c r="BA682" s="221">
        <f>'2.b-MTH2-HTH'!AW$66</f>
        <v>0.57450751000950395</v>
      </c>
      <c r="BB682" s="221">
        <f>'2.b-MTH2-HTH'!AX$66</f>
        <v>0.57781775890094389</v>
      </c>
      <c r="BC682" s="221">
        <f>'2.b-MTH2-HTH'!AY$66</f>
        <v>0.57451595766849639</v>
      </c>
      <c r="BD682" s="221">
        <f>'2.b-MTH2-HTH'!AZ$66</f>
        <v>0.5749549285103237</v>
      </c>
      <c r="BE682" s="221">
        <f>'2.b-MTH2-HTH'!BA$66</f>
        <v>0.5807407629223017</v>
      </c>
      <c r="BF682" s="221">
        <f>'2.b-MTH2-HTH'!BB$66</f>
        <v>0.5810223934986205</v>
      </c>
      <c r="BG682" s="221">
        <f>'2.b-MTH2-HTH'!BC$66</f>
        <v>0.59258989819671504</v>
      </c>
      <c r="BH682" s="221">
        <f>'2.b-MTH2-HTH'!BD$66</f>
        <v>0.58065161948797872</v>
      </c>
    </row>
    <row r="683" spans="1:60" s="8" customFormat="1" ht="15">
      <c r="A683" s="36" t="s">
        <v>7</v>
      </c>
      <c r="B683" s="36" t="s">
        <v>83</v>
      </c>
      <c r="C683" s="36" t="s">
        <v>21</v>
      </c>
      <c r="D683" s="7" t="s">
        <v>97</v>
      </c>
      <c r="E683" s="7" t="s">
        <v>98</v>
      </c>
      <c r="F683" s="7" t="s">
        <v>14</v>
      </c>
      <c r="G683" s="219"/>
      <c r="H683" s="219"/>
      <c r="I683" s="219"/>
      <c r="J683" s="219"/>
      <c r="K683" s="219"/>
      <c r="L683" s="219"/>
      <c r="M683" s="219"/>
      <c r="N683" s="219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21">
        <f>'2.b-MTH2-HTH'!Y$67</f>
        <v>0.67007841522529721</v>
      </c>
      <c r="AD683" s="221">
        <f>'2.b-MTH2-HTH'!Z$67</f>
        <v>0.67007841522529721</v>
      </c>
      <c r="AE683" s="221">
        <f>'2.b-MTH2-HTH'!AA$67</f>
        <v>0.67007841522529721</v>
      </c>
      <c r="AF683" s="221">
        <f>'2.b-MTH2-HTH'!AB$67</f>
        <v>0.6700784152252971</v>
      </c>
      <c r="AG683" s="221">
        <f>'2.b-MTH2-HTH'!AC$67</f>
        <v>0.67007841522529721</v>
      </c>
      <c r="AH683" s="221">
        <f>'2.b-MTH2-HTH'!AD$67</f>
        <v>0.67007841522529721</v>
      </c>
      <c r="AI683" s="221">
        <f>'2.b-MTH2-HTH'!AE$67</f>
        <v>0.67007841522529721</v>
      </c>
      <c r="AJ683" s="221">
        <f>'2.b-MTH2-HTH'!AF$67</f>
        <v>0.67007841522529721</v>
      </c>
      <c r="AK683" s="221">
        <f>'2.b-MTH2-HTH'!AG$67</f>
        <v>0.67007841522529732</v>
      </c>
      <c r="AL683" s="221">
        <f>'2.b-MTH2-HTH'!AH$67</f>
        <v>0.67007841522529721</v>
      </c>
      <c r="AM683" s="221">
        <f>'2.b-MTH2-HTH'!AI$67</f>
        <v>0.67007841522529721</v>
      </c>
      <c r="AN683" s="221">
        <f>'2.b-MTH2-HTH'!AJ$67</f>
        <v>0.67007841522529721</v>
      </c>
      <c r="AO683" s="221">
        <f>'2.b-MTH2-HTH'!AK$67</f>
        <v>0.67007841522529721</v>
      </c>
      <c r="AP683" s="221">
        <f>'2.b-MTH2-HTH'!AL$67</f>
        <v>0.67007841522529721</v>
      </c>
      <c r="AQ683" s="221">
        <f>'2.b-MTH2-HTH'!AM$67</f>
        <v>0.67007841522529721</v>
      </c>
      <c r="AR683" s="221">
        <f>'2.b-MTH2-HTH'!AN$67</f>
        <v>0.67007841522529721</v>
      </c>
      <c r="AS683" s="221">
        <f>'2.b-MTH2-HTH'!AO$67</f>
        <v>0.67007841522529721</v>
      </c>
      <c r="AT683" s="221">
        <f>'2.b-MTH2-HTH'!AP$67</f>
        <v>0.67007841522529721</v>
      </c>
      <c r="AU683" s="221">
        <f>'2.b-MTH2-HTH'!AQ$67</f>
        <v>0.67007841522529721</v>
      </c>
      <c r="AV683" s="221">
        <f>'2.b-MTH2-HTH'!AR$67</f>
        <v>0.67007841522529721</v>
      </c>
      <c r="AW683" s="221">
        <f>'2.b-MTH2-HTH'!AS$67</f>
        <v>0.67007841522529721</v>
      </c>
      <c r="AX683" s="221">
        <f>'2.b-MTH2-HTH'!AT$67</f>
        <v>0.67007841522529721</v>
      </c>
      <c r="AY683" s="221">
        <f>'2.b-MTH2-HTH'!AU$67</f>
        <v>0.67007841522529721</v>
      </c>
      <c r="AZ683" s="221">
        <f>'2.b-MTH2-HTH'!AV$67</f>
        <v>0.67007841522529721</v>
      </c>
      <c r="BA683" s="221">
        <f>'2.b-MTH2-HTH'!AW$67</f>
        <v>0.67007841522529721</v>
      </c>
      <c r="BB683" s="221">
        <f>'2.b-MTH2-HTH'!AX$67</f>
        <v>0.67007841522529721</v>
      </c>
      <c r="BC683" s="221">
        <f>'2.b-MTH2-HTH'!AY$67</f>
        <v>0.67007841522529721</v>
      </c>
      <c r="BD683" s="221">
        <f>'2.b-MTH2-HTH'!AZ$67</f>
        <v>0.67007841522529721</v>
      </c>
      <c r="BE683" s="221">
        <f>'2.b-MTH2-HTH'!BA$67</f>
        <v>0.67007841522529721</v>
      </c>
      <c r="BF683" s="221">
        <f>'2.b-MTH2-HTH'!BB$67</f>
        <v>0.67007841522529721</v>
      </c>
      <c r="BG683" s="221">
        <f>'2.b-MTH2-HTH'!BC$67</f>
        <v>0.67007841522529721</v>
      </c>
      <c r="BH683" s="221">
        <f>'2.b-MTH2-HTH'!BD$67</f>
        <v>0.67007841522529721</v>
      </c>
    </row>
    <row r="684" spans="1:60" s="5" customFormat="1" ht="15">
      <c r="A684" s="4" t="s">
        <v>7</v>
      </c>
      <c r="B684" s="4" t="s">
        <v>83</v>
      </c>
      <c r="C684" s="4" t="s">
        <v>22</v>
      </c>
      <c r="D684" s="4"/>
      <c r="E684" s="4"/>
      <c r="F684" s="4" t="s">
        <v>11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>
        <v>21</v>
      </c>
      <c r="AB684" s="4">
        <v>22</v>
      </c>
      <c r="AC684" s="4">
        <v>16</v>
      </c>
      <c r="AD684" s="4">
        <v>6</v>
      </c>
      <c r="AE684" s="4">
        <v>4</v>
      </c>
      <c r="AF684" s="4">
        <v>9</v>
      </c>
      <c r="AG684" s="4">
        <v>11</v>
      </c>
      <c r="AH684" s="4">
        <v>12</v>
      </c>
      <c r="AI684" s="4">
        <v>14</v>
      </c>
      <c r="AJ684" s="4">
        <v>13</v>
      </c>
      <c r="AK684" s="4">
        <v>13</v>
      </c>
      <c r="AL684" s="4">
        <v>16</v>
      </c>
      <c r="AM684" s="4">
        <v>19</v>
      </c>
      <c r="AN684" s="4">
        <v>12</v>
      </c>
      <c r="AO684" s="4">
        <v>9</v>
      </c>
      <c r="AP684" s="4">
        <v>6</v>
      </c>
      <c r="AQ684" s="4">
        <v>6</v>
      </c>
      <c r="AR684" s="4">
        <v>5</v>
      </c>
      <c r="AS684" s="4">
        <v>5</v>
      </c>
      <c r="AT684" s="4">
        <v>3</v>
      </c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</row>
    <row r="685" spans="1:60" s="5" customFormat="1" ht="15">
      <c r="A685" s="4" t="s">
        <v>7</v>
      </c>
      <c r="B685" s="4" t="s">
        <v>83</v>
      </c>
      <c r="C685" s="4" t="s">
        <v>22</v>
      </c>
      <c r="D685" s="4"/>
      <c r="E685" s="4"/>
      <c r="F685" s="4" t="s">
        <v>52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>
        <v>4.3645432817208799E-4</v>
      </c>
      <c r="AB685" s="4">
        <v>4.7480306463796299E-4</v>
      </c>
      <c r="AC685" s="4">
        <v>3.5331787567627299E-4</v>
      </c>
      <c r="AD685" s="4">
        <v>1.2906834168692301E-4</v>
      </c>
      <c r="AE685" s="6">
        <v>8.5426277122843002E-5</v>
      </c>
      <c r="AF685" s="4">
        <v>1.8967733777318799E-4</v>
      </c>
      <c r="AG685" s="4">
        <v>2.3132084200786499E-4</v>
      </c>
      <c r="AH685" s="4">
        <v>2.4432454443652698E-4</v>
      </c>
      <c r="AI685" s="4">
        <v>2.57423922037326E-4</v>
      </c>
      <c r="AJ685" s="4">
        <v>2.22614175385722E-4</v>
      </c>
      <c r="AK685" s="4">
        <v>2.1447898105985601E-4</v>
      </c>
      <c r="AL685" s="4">
        <v>2.5339309187083302E-4</v>
      </c>
      <c r="AM685" s="4">
        <v>2.9756311470274999E-4</v>
      </c>
      <c r="AN685" s="4">
        <v>1.92498957297315E-4</v>
      </c>
      <c r="AO685" s="4">
        <v>1.3695920137567899E-4</v>
      </c>
      <c r="AP685" s="6">
        <v>8.7123192193762003E-5</v>
      </c>
      <c r="AQ685" s="6">
        <v>8.6586333790316798E-5</v>
      </c>
      <c r="AR685" s="6">
        <v>6.8283622855894204E-5</v>
      </c>
      <c r="AS685" s="6">
        <v>6.4192268683159798E-5</v>
      </c>
      <c r="AT685" s="6">
        <v>3.7461601858095499E-5</v>
      </c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</row>
    <row r="686" spans="1:60" s="8" customFormat="1" ht="15">
      <c r="A686" s="36" t="s">
        <v>7</v>
      </c>
      <c r="B686" s="36" t="s">
        <v>83</v>
      </c>
      <c r="C686" s="36" t="s">
        <v>22</v>
      </c>
      <c r="D686" s="7" t="s">
        <v>107</v>
      </c>
      <c r="E686" s="7" t="s">
        <v>108</v>
      </c>
      <c r="F686" s="7" t="s">
        <v>12</v>
      </c>
      <c r="G686" s="219"/>
      <c r="H686" s="219"/>
      <c r="I686" s="219"/>
      <c r="J686" s="219"/>
      <c r="K686" s="219"/>
      <c r="L686" s="219"/>
      <c r="M686" s="219"/>
      <c r="N686" s="219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19"/>
      <c r="Z686" s="219"/>
      <c r="AA686" s="221">
        <v>0.5</v>
      </c>
      <c r="AB686" s="221">
        <v>0.5</v>
      </c>
      <c r="AC686" s="221">
        <v>0.5</v>
      </c>
      <c r="AD686" s="221">
        <v>0.5</v>
      </c>
      <c r="AE686" s="221">
        <v>0.5</v>
      </c>
      <c r="AF686" s="221">
        <v>0.5</v>
      </c>
      <c r="AG686" s="221">
        <v>0.5</v>
      </c>
      <c r="AH686" s="221">
        <v>0.5</v>
      </c>
      <c r="AI686" s="221">
        <v>0.5</v>
      </c>
      <c r="AJ686" s="221">
        <v>0.5</v>
      </c>
      <c r="AK686" s="221">
        <v>0.5</v>
      </c>
      <c r="AL686" s="221">
        <v>0.5</v>
      </c>
      <c r="AM686" s="221">
        <v>0.5</v>
      </c>
      <c r="AN686" s="221">
        <v>0.5</v>
      </c>
      <c r="AO686" s="221">
        <v>0.5</v>
      </c>
      <c r="AP686" s="221">
        <v>0.5</v>
      </c>
      <c r="AQ686" s="221">
        <v>0.5</v>
      </c>
      <c r="AR686" s="221">
        <v>0.5</v>
      </c>
      <c r="AS686" s="221">
        <v>0.5</v>
      </c>
      <c r="AT686" s="221">
        <v>0.5</v>
      </c>
      <c r="AU686" s="219"/>
      <c r="AV686" s="219"/>
      <c r="AW686" s="219"/>
      <c r="AX686" s="219"/>
      <c r="AY686" s="219"/>
      <c r="AZ686" s="219"/>
      <c r="BA686" s="219"/>
      <c r="BB686" s="219"/>
      <c r="BC686" s="219"/>
      <c r="BD686" s="219"/>
      <c r="BE686" s="219"/>
      <c r="BF686" s="219"/>
      <c r="BG686" s="219"/>
      <c r="BH686" s="219"/>
    </row>
    <row r="687" spans="1:60" s="8" customFormat="1" ht="15">
      <c r="A687" s="36" t="s">
        <v>7</v>
      </c>
      <c r="B687" s="36" t="s">
        <v>83</v>
      </c>
      <c r="C687" s="36" t="s">
        <v>22</v>
      </c>
      <c r="D687" s="7" t="s">
        <v>107</v>
      </c>
      <c r="E687" s="7" t="s">
        <v>108</v>
      </c>
      <c r="F687" s="7" t="s">
        <v>13</v>
      </c>
      <c r="G687" s="219"/>
      <c r="H687" s="219"/>
      <c r="I687" s="219"/>
      <c r="J687" s="219"/>
      <c r="K687" s="219"/>
      <c r="L687" s="219"/>
      <c r="M687" s="219"/>
      <c r="N687" s="219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19"/>
      <c r="Z687" s="219"/>
      <c r="AA687" s="221">
        <f>'2.b-MTH2-HTH'!W$60</f>
        <v>0.40659623704207171</v>
      </c>
      <c r="AB687" s="221">
        <f>'2.b-MTH2-HTH'!X$60</f>
        <v>0.41162879886934722</v>
      </c>
      <c r="AC687" s="221">
        <f>'2.b-MTH2-HTH'!Y$60</f>
        <v>0.42718388736326346</v>
      </c>
      <c r="AD687" s="221">
        <f>'2.b-MTH2-HTH'!Z$60</f>
        <v>0.43090333569013051</v>
      </c>
      <c r="AE687" s="221">
        <f>'2.b-MTH2-HTH'!AA$60</f>
        <v>0.43731957379166619</v>
      </c>
      <c r="AF687" s="221">
        <f>'2.b-MTH2-HTH'!AB$60</f>
        <v>0.43403056707977594</v>
      </c>
      <c r="AG687" s="221">
        <f>'2.b-MTH2-HTH'!AC$60</f>
        <v>0.43611792365164642</v>
      </c>
      <c r="AH687" s="221">
        <f>'2.b-MTH2-HTH'!AD$60</f>
        <v>0.44774002617765807</v>
      </c>
      <c r="AI687" s="221">
        <f>'2.b-MTH2-HTH'!AE$60</f>
        <v>0.45928152601857686</v>
      </c>
      <c r="AJ687" s="221">
        <f>'2.b-MTH2-HTH'!AF$60</f>
        <v>0.45871837984852454</v>
      </c>
      <c r="AK687" s="221">
        <f>'2.b-MTH2-HTH'!AG$60</f>
        <v>0.47253270654066276</v>
      </c>
      <c r="AL687" s="221">
        <f>'2.b-MTH2-HTH'!AH$60</f>
        <v>0.4833633944813277</v>
      </c>
      <c r="AM687" s="221">
        <f>'2.b-MTH2-HTH'!AI$60</f>
        <v>0.4938596728161313</v>
      </c>
      <c r="AN687" s="221">
        <f>'2.b-MTH2-HTH'!AJ$60</f>
        <v>0.50009127836262857</v>
      </c>
      <c r="AO687" s="221">
        <f>'2.b-MTH2-HTH'!AK$60</f>
        <v>0.50828722629320966</v>
      </c>
      <c r="AP687" s="221">
        <f>'2.b-MTH2-HTH'!AL$60</f>
        <v>0.50952544559500845</v>
      </c>
      <c r="AQ687" s="221">
        <f>'2.b-MTH2-HTH'!AM$60</f>
        <v>0.52265149277349654</v>
      </c>
      <c r="AR687" s="221">
        <f>'2.b-MTH2-HTH'!AN$60</f>
        <v>0.52495202377414851</v>
      </c>
      <c r="AS687" s="221">
        <f>'2.b-MTH2-HTH'!AO$60</f>
        <v>0.53687106996244194</v>
      </c>
      <c r="AT687" s="221">
        <f>'2.b-MTH2-HTH'!AP$60</f>
        <v>0.53220331018778944</v>
      </c>
      <c r="AU687" s="219"/>
      <c r="AV687" s="219"/>
      <c r="AW687" s="219"/>
      <c r="AX687" s="219"/>
      <c r="AY687" s="219"/>
      <c r="AZ687" s="219"/>
      <c r="BA687" s="219"/>
      <c r="BB687" s="219"/>
      <c r="BC687" s="219"/>
      <c r="BD687" s="219"/>
      <c r="BE687" s="219"/>
      <c r="BF687" s="219"/>
      <c r="BG687" s="219"/>
      <c r="BH687" s="219"/>
    </row>
    <row r="688" spans="1:60" s="8" customFormat="1" ht="15">
      <c r="A688" s="36" t="s">
        <v>7</v>
      </c>
      <c r="B688" s="36" t="s">
        <v>83</v>
      </c>
      <c r="C688" s="36" t="s">
        <v>22</v>
      </c>
      <c r="D688" s="7" t="s">
        <v>107</v>
      </c>
      <c r="E688" s="7" t="s">
        <v>108</v>
      </c>
      <c r="F688" s="7" t="s">
        <v>14</v>
      </c>
      <c r="G688" s="219"/>
      <c r="H688" s="219"/>
      <c r="I688" s="219"/>
      <c r="J688" s="219"/>
      <c r="K688" s="219"/>
      <c r="L688" s="219"/>
      <c r="M688" s="219"/>
      <c r="N688" s="219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19"/>
      <c r="Z688" s="219"/>
      <c r="AA688" s="221">
        <f>'2.b-MTH2-HTH'!W$61</f>
        <v>0.3911634117171473</v>
      </c>
      <c r="AB688" s="221">
        <f>'2.b-MTH2-HTH'!X$61</f>
        <v>0.3911634117171473</v>
      </c>
      <c r="AC688" s="221">
        <f>'2.b-MTH2-HTH'!Y$61</f>
        <v>0.3911634117171473</v>
      </c>
      <c r="AD688" s="221">
        <f>'2.b-MTH2-HTH'!Z$61</f>
        <v>0.3911634117171473</v>
      </c>
      <c r="AE688" s="221">
        <f>'2.b-MTH2-HTH'!AA$61</f>
        <v>0.3911634117171473</v>
      </c>
      <c r="AF688" s="221">
        <f>'2.b-MTH2-HTH'!AB$61</f>
        <v>0.3911634117171473</v>
      </c>
      <c r="AG688" s="221">
        <f>'2.b-MTH2-HTH'!AC$61</f>
        <v>0.3911634117171473</v>
      </c>
      <c r="AH688" s="221">
        <f>'2.b-MTH2-HTH'!AD$61</f>
        <v>0.3911634117171473</v>
      </c>
      <c r="AI688" s="221">
        <f>'2.b-MTH2-HTH'!AE$61</f>
        <v>0.39116341171714736</v>
      </c>
      <c r="AJ688" s="221">
        <f>'2.b-MTH2-HTH'!AF$61</f>
        <v>0.3911634117171473</v>
      </c>
      <c r="AK688" s="221">
        <f>'2.b-MTH2-HTH'!AG$61</f>
        <v>0.3911634117171473</v>
      </c>
      <c r="AL688" s="221">
        <f>'2.b-MTH2-HTH'!AH$61</f>
        <v>0.3911634117171473</v>
      </c>
      <c r="AM688" s="221">
        <f>'2.b-MTH2-HTH'!AI$61</f>
        <v>0.3911634117171473</v>
      </c>
      <c r="AN688" s="221">
        <f>'2.b-MTH2-HTH'!AJ$61</f>
        <v>0.3911634117171473</v>
      </c>
      <c r="AO688" s="221">
        <f>'2.b-MTH2-HTH'!AK$61</f>
        <v>0.3911634117171473</v>
      </c>
      <c r="AP688" s="221">
        <f>'2.b-MTH2-HTH'!AL$61</f>
        <v>0.3911634117171473</v>
      </c>
      <c r="AQ688" s="221">
        <f>'2.b-MTH2-HTH'!AM$61</f>
        <v>0.3911634117171473</v>
      </c>
      <c r="AR688" s="221">
        <f>'2.b-MTH2-HTH'!AN$61</f>
        <v>0.3911634117171473</v>
      </c>
      <c r="AS688" s="221">
        <f>'2.b-MTH2-HTH'!AO$61</f>
        <v>0.3911634117171473</v>
      </c>
      <c r="AT688" s="221">
        <f>'2.b-MTH2-HTH'!AP$61</f>
        <v>0.3911634117171473</v>
      </c>
      <c r="AU688" s="219"/>
      <c r="AV688" s="219"/>
      <c r="AW688" s="219"/>
      <c r="AX688" s="219"/>
      <c r="AY688" s="219"/>
      <c r="AZ688" s="219"/>
      <c r="BA688" s="219"/>
      <c r="BB688" s="219"/>
      <c r="BC688" s="219"/>
      <c r="BD688" s="219"/>
      <c r="BE688" s="219"/>
      <c r="BF688" s="219"/>
      <c r="BG688" s="219"/>
      <c r="BH688" s="219"/>
    </row>
    <row r="689" spans="1:60" s="8" customFormat="1" ht="15">
      <c r="A689" s="36" t="s">
        <v>7</v>
      </c>
      <c r="B689" s="36" t="s">
        <v>83</v>
      </c>
      <c r="C689" s="36" t="s">
        <v>22</v>
      </c>
      <c r="D689" s="7" t="s">
        <v>97</v>
      </c>
      <c r="E689" s="7" t="s">
        <v>98</v>
      </c>
      <c r="F689" s="7" t="s">
        <v>12</v>
      </c>
      <c r="G689" s="219"/>
      <c r="H689" s="219"/>
      <c r="I689" s="219"/>
      <c r="J689" s="219"/>
      <c r="K689" s="219"/>
      <c r="L689" s="219"/>
      <c r="M689" s="219"/>
      <c r="N689" s="219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19"/>
      <c r="Z689" s="219"/>
      <c r="AA689" s="221">
        <v>0.5</v>
      </c>
      <c r="AB689" s="221">
        <v>0.5</v>
      </c>
      <c r="AC689" s="221">
        <v>0.5</v>
      </c>
      <c r="AD689" s="221">
        <v>0.5</v>
      </c>
      <c r="AE689" s="221">
        <v>0.5</v>
      </c>
      <c r="AF689" s="221">
        <v>0.5</v>
      </c>
      <c r="AG689" s="221">
        <v>0.5</v>
      </c>
      <c r="AH689" s="221">
        <v>0.5</v>
      </c>
      <c r="AI689" s="221">
        <v>0.5</v>
      </c>
      <c r="AJ689" s="221">
        <v>0.5</v>
      </c>
      <c r="AK689" s="221">
        <v>0.5</v>
      </c>
      <c r="AL689" s="221">
        <v>0.5</v>
      </c>
      <c r="AM689" s="221">
        <v>0.5</v>
      </c>
      <c r="AN689" s="221">
        <v>0.5</v>
      </c>
      <c r="AO689" s="221">
        <v>0.5</v>
      </c>
      <c r="AP689" s="221">
        <v>0.5</v>
      </c>
      <c r="AQ689" s="221">
        <v>0.5</v>
      </c>
      <c r="AR689" s="221">
        <v>0.5</v>
      </c>
      <c r="AS689" s="221">
        <v>0.5</v>
      </c>
      <c r="AT689" s="221">
        <v>0.5</v>
      </c>
      <c r="AU689" s="219"/>
      <c r="AV689" s="219"/>
      <c r="AW689" s="219"/>
      <c r="AX689" s="219"/>
      <c r="AY689" s="219"/>
      <c r="AZ689" s="219"/>
      <c r="BA689" s="219"/>
      <c r="BB689" s="219"/>
      <c r="BC689" s="219"/>
      <c r="BD689" s="219"/>
      <c r="BE689" s="219"/>
      <c r="BF689" s="219"/>
      <c r="BG689" s="219"/>
      <c r="BH689" s="219"/>
    </row>
    <row r="690" spans="1:60" s="8" customFormat="1" ht="15">
      <c r="A690" s="36" t="s">
        <v>7</v>
      </c>
      <c r="B690" s="36" t="s">
        <v>83</v>
      </c>
      <c r="C690" s="36" t="s">
        <v>22</v>
      </c>
      <c r="D690" s="7" t="s">
        <v>97</v>
      </c>
      <c r="E690" s="7" t="s">
        <v>98</v>
      </c>
      <c r="F690" s="7" t="s">
        <v>13</v>
      </c>
      <c r="G690" s="219"/>
      <c r="H690" s="219"/>
      <c r="I690" s="219"/>
      <c r="J690" s="219"/>
      <c r="K690" s="219"/>
      <c r="L690" s="219"/>
      <c r="M690" s="219"/>
      <c r="N690" s="219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19"/>
      <c r="Z690" s="219"/>
      <c r="AA690" s="221">
        <f>'2.b-MTH2-HTH'!W$66</f>
        <v>0.40659623704207171</v>
      </c>
      <c r="AB690" s="221">
        <f>'2.b-MTH2-HTH'!X$66</f>
        <v>0.41162879886934722</v>
      </c>
      <c r="AC690" s="221">
        <f>'2.b-MTH2-HTH'!Y$66</f>
        <v>0.42718388736326346</v>
      </c>
      <c r="AD690" s="221">
        <f>'2.b-MTH2-HTH'!Z$66</f>
        <v>0.43090333569013051</v>
      </c>
      <c r="AE690" s="221">
        <f>'2.b-MTH2-HTH'!AA$66</f>
        <v>0.43731957379166619</v>
      </c>
      <c r="AF690" s="221">
        <f>'2.b-MTH2-HTH'!AB$66</f>
        <v>0.43403056707977594</v>
      </c>
      <c r="AG690" s="221">
        <f>'2.b-MTH2-HTH'!AC$66</f>
        <v>0.43611792365164642</v>
      </c>
      <c r="AH690" s="221">
        <f>'2.b-MTH2-HTH'!AD$66</f>
        <v>0.44774002617765807</v>
      </c>
      <c r="AI690" s="221">
        <f>'2.b-MTH2-HTH'!AE$66</f>
        <v>0.45928152601857686</v>
      </c>
      <c r="AJ690" s="221">
        <f>'2.b-MTH2-HTH'!AF$66</f>
        <v>0.45871837984852454</v>
      </c>
      <c r="AK690" s="221">
        <f>'2.b-MTH2-HTH'!AG$66</f>
        <v>0.47253270654066276</v>
      </c>
      <c r="AL690" s="221">
        <f>'2.b-MTH2-HTH'!AH$66</f>
        <v>0.4833633944813277</v>
      </c>
      <c r="AM690" s="221">
        <f>'2.b-MTH2-HTH'!AI$66</f>
        <v>0.4938596728161313</v>
      </c>
      <c r="AN690" s="221">
        <f>'2.b-MTH2-HTH'!AJ$66</f>
        <v>0.50009127836262857</v>
      </c>
      <c r="AO690" s="221">
        <f>'2.b-MTH2-HTH'!AK$66</f>
        <v>0.50828722629320966</v>
      </c>
      <c r="AP690" s="221">
        <f>'2.b-MTH2-HTH'!AL$66</f>
        <v>0.50952544559500845</v>
      </c>
      <c r="AQ690" s="221">
        <f>'2.b-MTH2-HTH'!AM$66</f>
        <v>0.52265149277349654</v>
      </c>
      <c r="AR690" s="221">
        <f>'2.b-MTH2-HTH'!AN$66</f>
        <v>0.52495202377414851</v>
      </c>
      <c r="AS690" s="221">
        <f>'2.b-MTH2-HTH'!AO$66</f>
        <v>0.53687106996244194</v>
      </c>
      <c r="AT690" s="221">
        <f>'2.b-MTH2-HTH'!AP$66</f>
        <v>0.53220331018778944</v>
      </c>
      <c r="AU690" s="219"/>
      <c r="AV690" s="219"/>
      <c r="AW690" s="219"/>
      <c r="AX690" s="219"/>
      <c r="AY690" s="219"/>
      <c r="AZ690" s="219"/>
      <c r="BA690" s="219"/>
      <c r="BB690" s="219"/>
      <c r="BC690" s="219"/>
      <c r="BD690" s="219"/>
      <c r="BE690" s="219"/>
      <c r="BF690" s="219"/>
      <c r="BG690" s="219"/>
      <c r="BH690" s="219"/>
    </row>
    <row r="691" spans="1:60" s="8" customFormat="1" ht="15">
      <c r="A691" s="36" t="s">
        <v>7</v>
      </c>
      <c r="B691" s="36" t="s">
        <v>83</v>
      </c>
      <c r="C691" s="36" t="s">
        <v>22</v>
      </c>
      <c r="D691" s="7" t="s">
        <v>97</v>
      </c>
      <c r="E691" s="7" t="s">
        <v>98</v>
      </c>
      <c r="F691" s="7" t="s">
        <v>14</v>
      </c>
      <c r="G691" s="219"/>
      <c r="H691" s="219"/>
      <c r="I691" s="219"/>
      <c r="J691" s="219"/>
      <c r="K691" s="219"/>
      <c r="L691" s="219"/>
      <c r="M691" s="219"/>
      <c r="N691" s="219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19"/>
      <c r="Z691" s="219"/>
      <c r="AA691" s="221">
        <f>'2.b-MTH2-HTH'!W$67</f>
        <v>0.67007841522529721</v>
      </c>
      <c r="AB691" s="221">
        <f>'2.b-MTH2-HTH'!X$67</f>
        <v>0.67007841522529721</v>
      </c>
      <c r="AC691" s="221">
        <f>'2.b-MTH2-HTH'!Y$67</f>
        <v>0.67007841522529721</v>
      </c>
      <c r="AD691" s="221">
        <f>'2.b-MTH2-HTH'!Z$67</f>
        <v>0.67007841522529721</v>
      </c>
      <c r="AE691" s="221">
        <f>'2.b-MTH2-HTH'!AA$67</f>
        <v>0.67007841522529721</v>
      </c>
      <c r="AF691" s="221">
        <f>'2.b-MTH2-HTH'!AB$67</f>
        <v>0.6700784152252971</v>
      </c>
      <c r="AG691" s="221">
        <f>'2.b-MTH2-HTH'!AC$67</f>
        <v>0.67007841522529721</v>
      </c>
      <c r="AH691" s="221">
        <f>'2.b-MTH2-HTH'!AD$67</f>
        <v>0.67007841522529721</v>
      </c>
      <c r="AI691" s="221">
        <f>'2.b-MTH2-HTH'!AE$67</f>
        <v>0.67007841522529721</v>
      </c>
      <c r="AJ691" s="221">
        <f>'2.b-MTH2-HTH'!AF$67</f>
        <v>0.67007841522529721</v>
      </c>
      <c r="AK691" s="221">
        <f>'2.b-MTH2-HTH'!AG$67</f>
        <v>0.67007841522529732</v>
      </c>
      <c r="AL691" s="221">
        <f>'2.b-MTH2-HTH'!AH$67</f>
        <v>0.67007841522529721</v>
      </c>
      <c r="AM691" s="221">
        <f>'2.b-MTH2-HTH'!AI$67</f>
        <v>0.67007841522529721</v>
      </c>
      <c r="AN691" s="221">
        <f>'2.b-MTH2-HTH'!AJ$67</f>
        <v>0.67007841522529721</v>
      </c>
      <c r="AO691" s="221">
        <f>'2.b-MTH2-HTH'!AK$67</f>
        <v>0.67007841522529721</v>
      </c>
      <c r="AP691" s="221">
        <f>'2.b-MTH2-HTH'!AL$67</f>
        <v>0.67007841522529721</v>
      </c>
      <c r="AQ691" s="221">
        <f>'2.b-MTH2-HTH'!AM$67</f>
        <v>0.67007841522529721</v>
      </c>
      <c r="AR691" s="221">
        <f>'2.b-MTH2-HTH'!AN$67</f>
        <v>0.67007841522529721</v>
      </c>
      <c r="AS691" s="221">
        <f>'2.b-MTH2-HTH'!AO$67</f>
        <v>0.67007841522529721</v>
      </c>
      <c r="AT691" s="221">
        <f>'2.b-MTH2-HTH'!AP$67</f>
        <v>0.67007841522529721</v>
      </c>
      <c r="AU691" s="219"/>
      <c r="AV691" s="219"/>
      <c r="AW691" s="219"/>
      <c r="AX691" s="219"/>
      <c r="AY691" s="219"/>
      <c r="AZ691" s="219"/>
      <c r="BA691" s="219"/>
      <c r="BB691" s="219"/>
      <c r="BC691" s="219"/>
      <c r="BD691" s="219"/>
      <c r="BE691" s="219"/>
      <c r="BF691" s="219"/>
      <c r="BG691" s="219"/>
      <c r="BH691" s="219"/>
    </row>
    <row r="692" spans="1:60" s="5" customFormat="1" ht="15">
      <c r="A692" s="4" t="s">
        <v>7</v>
      </c>
      <c r="B692" s="4" t="s">
        <v>83</v>
      </c>
      <c r="C692" s="4" t="s">
        <v>10</v>
      </c>
      <c r="D692" s="4"/>
      <c r="E692" s="4"/>
      <c r="F692" s="4" t="s">
        <v>11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>
        <v>15</v>
      </c>
      <c r="AD692" s="4">
        <v>40</v>
      </c>
      <c r="AE692" s="4">
        <v>21</v>
      </c>
      <c r="AF692" s="4">
        <v>28</v>
      </c>
      <c r="AG692" s="4">
        <v>38</v>
      </c>
      <c r="AH692" s="4">
        <v>38</v>
      </c>
      <c r="AI692" s="4">
        <v>38</v>
      </c>
      <c r="AJ692" s="4">
        <v>50</v>
      </c>
      <c r="AK692" s="4">
        <v>54</v>
      </c>
      <c r="AL692" s="4">
        <v>61</v>
      </c>
      <c r="AM692" s="4">
        <v>57</v>
      </c>
      <c r="AN692" s="4">
        <v>54</v>
      </c>
      <c r="AO692" s="4">
        <v>54</v>
      </c>
      <c r="AP692" s="4">
        <v>57</v>
      </c>
      <c r="AQ692" s="4">
        <v>61</v>
      </c>
      <c r="AR692" s="4">
        <v>130</v>
      </c>
      <c r="AS692" s="4">
        <v>99</v>
      </c>
      <c r="AT692" s="4">
        <v>99</v>
      </c>
      <c r="AU692" s="4">
        <v>118</v>
      </c>
      <c r="AV692" s="4">
        <v>118</v>
      </c>
      <c r="AW692" s="4">
        <v>107</v>
      </c>
      <c r="AX692" s="4">
        <v>115</v>
      </c>
      <c r="AY692" s="4">
        <v>119</v>
      </c>
      <c r="AZ692" s="4">
        <v>109</v>
      </c>
      <c r="BA692" s="4">
        <v>102</v>
      </c>
      <c r="BB692" s="4">
        <v>88</v>
      </c>
      <c r="BC692" s="4">
        <v>84</v>
      </c>
      <c r="BD692" s="4">
        <v>79</v>
      </c>
      <c r="BE692" s="4">
        <v>107</v>
      </c>
      <c r="BF692" s="4">
        <v>76</v>
      </c>
      <c r="BG692" s="4">
        <v>68</v>
      </c>
      <c r="BH692" s="4">
        <v>53</v>
      </c>
    </row>
    <row r="693" spans="1:60" s="5" customFormat="1" ht="15">
      <c r="A693" s="4" t="s">
        <v>7</v>
      </c>
      <c r="B693" s="4" t="s">
        <v>83</v>
      </c>
      <c r="C693" s="4" t="s">
        <v>10</v>
      </c>
      <c r="D693" s="4"/>
      <c r="E693" s="4"/>
      <c r="F693" s="4" t="s">
        <v>52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>
        <v>3.3123550844650499E-4</v>
      </c>
      <c r="AD693" s="4">
        <v>8.6045561124615502E-4</v>
      </c>
      <c r="AE693" s="4">
        <v>4.4848795489492601E-4</v>
      </c>
      <c r="AF693" s="4">
        <v>5.9010727307214105E-4</v>
      </c>
      <c r="AG693" s="4">
        <v>7.9910836329989698E-4</v>
      </c>
      <c r="AH693" s="4">
        <v>7.7369439071566697E-4</v>
      </c>
      <c r="AI693" s="4">
        <v>6.9872207410131496E-4</v>
      </c>
      <c r="AJ693" s="4">
        <v>8.5620836686816097E-4</v>
      </c>
      <c r="AK693" s="4">
        <v>8.9091269055632501E-4</v>
      </c>
      <c r="AL693" s="4">
        <v>9.6606116275755E-4</v>
      </c>
      <c r="AM693" s="4">
        <v>8.9268934410825004E-4</v>
      </c>
      <c r="AN693" s="4">
        <v>8.6624530783791604E-4</v>
      </c>
      <c r="AO693" s="4">
        <v>8.2175520825407498E-4</v>
      </c>
      <c r="AP693" s="4">
        <v>8.2767032584073902E-4</v>
      </c>
      <c r="AQ693" s="4">
        <v>8.8029439353488697E-4</v>
      </c>
      <c r="AR693" s="4">
        <v>1.7753741942532499E-3</v>
      </c>
      <c r="AS693" s="4">
        <v>1.2710069199265599E-3</v>
      </c>
      <c r="AT693" s="4">
        <v>1.2362328613171501E-3</v>
      </c>
      <c r="AU693" s="4">
        <v>1.3802461048987001E-3</v>
      </c>
      <c r="AV693" s="4">
        <v>1.3170524811929401E-3</v>
      </c>
      <c r="AW693" s="4">
        <v>1.1768458331958499E-3</v>
      </c>
      <c r="AX693" s="4">
        <v>1.1976796259073701E-3</v>
      </c>
      <c r="AY693" s="4">
        <v>1.19738788323959E-3</v>
      </c>
      <c r="AZ693" s="4">
        <v>1.0680410754879701E-3</v>
      </c>
      <c r="BA693" s="4">
        <v>1.0266733769501799E-3</v>
      </c>
      <c r="BB693" s="4">
        <v>8.6493286941479396E-4</v>
      </c>
      <c r="BC693" s="4">
        <v>8.5720408600614304E-4</v>
      </c>
      <c r="BD693" s="4">
        <v>8.6875240556441395E-4</v>
      </c>
      <c r="BE693" s="4">
        <v>1.1600424987532299E-3</v>
      </c>
      <c r="BF693" s="4">
        <v>8.5550902787158401E-4</v>
      </c>
      <c r="BG693" s="4">
        <v>8.0321285140562296E-4</v>
      </c>
      <c r="BH693" s="4">
        <v>6.5068198838594E-4</v>
      </c>
    </row>
    <row r="694" spans="1:60" s="8" customFormat="1" ht="15">
      <c r="A694" s="36" t="s">
        <v>7</v>
      </c>
      <c r="B694" s="36" t="s">
        <v>83</v>
      </c>
      <c r="C694" s="36" t="s">
        <v>10</v>
      </c>
      <c r="D694" s="16" t="s">
        <v>107</v>
      </c>
      <c r="E694" s="16" t="s">
        <v>108</v>
      </c>
      <c r="F694" s="7" t="s">
        <v>12</v>
      </c>
      <c r="G694" s="219"/>
      <c r="H694" s="219"/>
      <c r="I694" s="219"/>
      <c r="J694" s="219"/>
      <c r="K694" s="219"/>
      <c r="L694" s="219"/>
      <c r="M694" s="219"/>
      <c r="N694" s="219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19"/>
      <c r="Z694" s="219"/>
      <c r="AA694" s="219"/>
      <c r="AB694" s="219"/>
      <c r="AC694" s="221">
        <v>0.5</v>
      </c>
      <c r="AD694" s="221">
        <v>0.5</v>
      </c>
      <c r="AE694" s="221">
        <v>0.5</v>
      </c>
      <c r="AF694" s="221">
        <v>0.5</v>
      </c>
      <c r="AG694" s="221">
        <v>0.5</v>
      </c>
      <c r="AH694" s="221">
        <v>0.5</v>
      </c>
      <c r="AI694" s="221">
        <v>0.5</v>
      </c>
      <c r="AJ694" s="221">
        <v>0.5</v>
      </c>
      <c r="AK694" s="221">
        <v>0.5</v>
      </c>
      <c r="AL694" s="221">
        <v>0.5</v>
      </c>
      <c r="AM694" s="221">
        <v>0.5</v>
      </c>
      <c r="AN694" s="221">
        <v>0.5</v>
      </c>
      <c r="AO694" s="221">
        <v>0.5</v>
      </c>
      <c r="AP694" s="221">
        <v>0.5</v>
      </c>
      <c r="AQ694" s="221">
        <v>0.5</v>
      </c>
      <c r="AR694" s="221">
        <v>0.5</v>
      </c>
      <c r="AS694" s="221">
        <v>0.5</v>
      </c>
      <c r="AT694" s="221">
        <v>0.5</v>
      </c>
      <c r="AU694" s="221">
        <v>0.5</v>
      </c>
      <c r="AV694" s="221">
        <v>0.5</v>
      </c>
      <c r="AW694" s="221">
        <v>0.5</v>
      </c>
      <c r="AX694" s="221">
        <v>0.5</v>
      </c>
      <c r="AY694" s="221">
        <v>0.5</v>
      </c>
      <c r="AZ694" s="221">
        <v>0.5</v>
      </c>
      <c r="BA694" s="221">
        <v>0.5</v>
      </c>
      <c r="BB694" s="221">
        <v>0.5</v>
      </c>
      <c r="BC694" s="221">
        <v>0.5</v>
      </c>
      <c r="BD694" s="221">
        <v>0.5</v>
      </c>
      <c r="BE694" s="221">
        <v>0.5</v>
      </c>
      <c r="BF694" s="221">
        <v>0.5</v>
      </c>
      <c r="BG694" s="221">
        <v>0.5</v>
      </c>
      <c r="BH694" s="221">
        <v>0.5</v>
      </c>
    </row>
    <row r="695" spans="1:60" s="8" customFormat="1" ht="15">
      <c r="A695" s="36" t="s">
        <v>7</v>
      </c>
      <c r="B695" s="36" t="s">
        <v>83</v>
      </c>
      <c r="C695" s="36" t="s">
        <v>10</v>
      </c>
      <c r="D695" s="16" t="s">
        <v>107</v>
      </c>
      <c r="E695" s="16" t="s">
        <v>108</v>
      </c>
      <c r="F695" s="7" t="s">
        <v>13</v>
      </c>
      <c r="G695" s="219"/>
      <c r="H695" s="219"/>
      <c r="I695" s="219"/>
      <c r="J695" s="219"/>
      <c r="K695" s="219"/>
      <c r="L695" s="219"/>
      <c r="M695" s="219"/>
      <c r="N695" s="219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19"/>
      <c r="Z695" s="219"/>
      <c r="AA695" s="219"/>
      <c r="AB695" s="219"/>
      <c r="AC695" s="221">
        <f>'2.b-MTH2-HTH'!Y$60</f>
        <v>0.42718388736326346</v>
      </c>
      <c r="AD695" s="221">
        <f>'2.b-MTH2-HTH'!Z$60</f>
        <v>0.43090333569013051</v>
      </c>
      <c r="AE695" s="221">
        <f>'2.b-MTH2-HTH'!AA$60</f>
        <v>0.43731957379166619</v>
      </c>
      <c r="AF695" s="221">
        <f>'2.b-MTH2-HTH'!AB$60</f>
        <v>0.43403056707977594</v>
      </c>
      <c r="AG695" s="221">
        <f>'2.b-MTH2-HTH'!AC$60</f>
        <v>0.43611792365164642</v>
      </c>
      <c r="AH695" s="221">
        <f>'2.b-MTH2-HTH'!AD$60</f>
        <v>0.44774002617765807</v>
      </c>
      <c r="AI695" s="221">
        <f>'2.b-MTH2-HTH'!AE$60</f>
        <v>0.45928152601857686</v>
      </c>
      <c r="AJ695" s="221">
        <f>'2.b-MTH2-HTH'!AF$60</f>
        <v>0.45871837984852454</v>
      </c>
      <c r="AK695" s="221">
        <f>'2.b-MTH2-HTH'!AG$60</f>
        <v>0.47253270654066276</v>
      </c>
      <c r="AL695" s="221">
        <f>'2.b-MTH2-HTH'!AH$60</f>
        <v>0.4833633944813277</v>
      </c>
      <c r="AM695" s="221">
        <f>'2.b-MTH2-HTH'!AI$60</f>
        <v>0.4938596728161313</v>
      </c>
      <c r="AN695" s="221">
        <f>'2.b-MTH2-HTH'!AJ$60</f>
        <v>0.50009127836262857</v>
      </c>
      <c r="AO695" s="221">
        <f>'2.b-MTH2-HTH'!AK$60</f>
        <v>0.50828722629320966</v>
      </c>
      <c r="AP695" s="221">
        <f>'2.b-MTH2-HTH'!AL$60</f>
        <v>0.50952544559500845</v>
      </c>
      <c r="AQ695" s="221">
        <f>'2.b-MTH2-HTH'!AM$60</f>
        <v>0.52265149277349654</v>
      </c>
      <c r="AR695" s="221">
        <f>'2.b-MTH2-HTH'!AN$60</f>
        <v>0.52495202377414851</v>
      </c>
      <c r="AS695" s="221">
        <f>'2.b-MTH2-HTH'!AO$60</f>
        <v>0.53687106996244194</v>
      </c>
      <c r="AT695" s="221">
        <f>'2.b-MTH2-HTH'!AP$60</f>
        <v>0.53220331018778944</v>
      </c>
      <c r="AU695" s="221">
        <f>'2.b-MTH2-HTH'!AQ$60</f>
        <v>0.54099447518753085</v>
      </c>
      <c r="AV695" s="221">
        <f>'2.b-MTH2-HTH'!AR$60</f>
        <v>0.54069399515463346</v>
      </c>
      <c r="AW695" s="221">
        <f>'2.b-MTH2-HTH'!AS$60</f>
        <v>0.55120071864467934</v>
      </c>
      <c r="AX695" s="221">
        <f>'2.b-MTH2-HTH'!AT$60</f>
        <v>0.55975183037132925</v>
      </c>
      <c r="AY695" s="221">
        <f>'2.b-MTH2-HTH'!AU$60</f>
        <v>0.56497102100313534</v>
      </c>
      <c r="AZ695" s="221">
        <f>'2.b-MTH2-HTH'!AV$60</f>
        <v>0.56927952895042322</v>
      </c>
      <c r="BA695" s="221">
        <f>'2.b-MTH2-HTH'!AW$60</f>
        <v>0.57450751000950395</v>
      </c>
      <c r="BB695" s="221">
        <f>'2.b-MTH2-HTH'!AX$60</f>
        <v>0.57781775890094389</v>
      </c>
      <c r="BC695" s="221">
        <f>'2.b-MTH2-HTH'!AY$60</f>
        <v>0.57451595766849639</v>
      </c>
      <c r="BD695" s="221">
        <f>'2.b-MTH2-HTH'!AZ$60</f>
        <v>0.5749549285103237</v>
      </c>
      <c r="BE695" s="221">
        <f>'2.b-MTH2-HTH'!BA$60</f>
        <v>0.5807407629223017</v>
      </c>
      <c r="BF695" s="221">
        <f>'2.b-MTH2-HTH'!BB$60</f>
        <v>0.5810223934986205</v>
      </c>
      <c r="BG695" s="221">
        <f>'2.b-MTH2-HTH'!BC$60</f>
        <v>0.59258989819671504</v>
      </c>
      <c r="BH695" s="221">
        <f>'2.b-MTH2-HTH'!BD$60</f>
        <v>0.58065161948797872</v>
      </c>
    </row>
    <row r="696" spans="1:60" s="8" customFormat="1" ht="15">
      <c r="A696" s="36" t="s">
        <v>7</v>
      </c>
      <c r="B696" s="36" t="s">
        <v>83</v>
      </c>
      <c r="C696" s="36" t="s">
        <v>10</v>
      </c>
      <c r="D696" s="16" t="s">
        <v>107</v>
      </c>
      <c r="E696" s="16" t="s">
        <v>108</v>
      </c>
      <c r="F696" s="7" t="s">
        <v>14</v>
      </c>
      <c r="G696" s="219"/>
      <c r="H696" s="219"/>
      <c r="I696" s="219"/>
      <c r="J696" s="219"/>
      <c r="K696" s="219"/>
      <c r="L696" s="219"/>
      <c r="M696" s="219"/>
      <c r="N696" s="219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21">
        <f>'2.b-MTH2-HTH'!Y$61</f>
        <v>0.3911634117171473</v>
      </c>
      <c r="AD696" s="221">
        <f>'2.b-MTH2-HTH'!Z$61</f>
        <v>0.3911634117171473</v>
      </c>
      <c r="AE696" s="221">
        <f>'2.b-MTH2-HTH'!AA$61</f>
        <v>0.3911634117171473</v>
      </c>
      <c r="AF696" s="221">
        <f>'2.b-MTH2-HTH'!AB$61</f>
        <v>0.3911634117171473</v>
      </c>
      <c r="AG696" s="221">
        <f>'2.b-MTH2-HTH'!AC$61</f>
        <v>0.3911634117171473</v>
      </c>
      <c r="AH696" s="221">
        <f>'2.b-MTH2-HTH'!AD$61</f>
        <v>0.3911634117171473</v>
      </c>
      <c r="AI696" s="221">
        <f>'2.b-MTH2-HTH'!AE$61</f>
        <v>0.39116341171714736</v>
      </c>
      <c r="AJ696" s="221">
        <f>'2.b-MTH2-HTH'!AF$61</f>
        <v>0.3911634117171473</v>
      </c>
      <c r="AK696" s="221">
        <f>'2.b-MTH2-HTH'!AG$61</f>
        <v>0.3911634117171473</v>
      </c>
      <c r="AL696" s="221">
        <f>'2.b-MTH2-HTH'!AH$61</f>
        <v>0.3911634117171473</v>
      </c>
      <c r="AM696" s="221">
        <f>'2.b-MTH2-HTH'!AI$61</f>
        <v>0.3911634117171473</v>
      </c>
      <c r="AN696" s="221">
        <f>'2.b-MTH2-HTH'!AJ$61</f>
        <v>0.3911634117171473</v>
      </c>
      <c r="AO696" s="221">
        <f>'2.b-MTH2-HTH'!AK$61</f>
        <v>0.3911634117171473</v>
      </c>
      <c r="AP696" s="221">
        <f>'2.b-MTH2-HTH'!AL$61</f>
        <v>0.3911634117171473</v>
      </c>
      <c r="AQ696" s="221">
        <f>'2.b-MTH2-HTH'!AM$61</f>
        <v>0.3911634117171473</v>
      </c>
      <c r="AR696" s="221">
        <f>'2.b-MTH2-HTH'!AN$61</f>
        <v>0.3911634117171473</v>
      </c>
      <c r="AS696" s="221">
        <f>'2.b-MTH2-HTH'!AO$61</f>
        <v>0.3911634117171473</v>
      </c>
      <c r="AT696" s="221">
        <f>'2.b-MTH2-HTH'!AP$61</f>
        <v>0.3911634117171473</v>
      </c>
      <c r="AU696" s="221">
        <f>'2.b-MTH2-HTH'!AQ$61</f>
        <v>0.3911634117171473</v>
      </c>
      <c r="AV696" s="221">
        <f>'2.b-MTH2-HTH'!AR$61</f>
        <v>0.3911634117171473</v>
      </c>
      <c r="AW696" s="221">
        <f>'2.b-MTH2-HTH'!AS$61</f>
        <v>0.3911634117171473</v>
      </c>
      <c r="AX696" s="221">
        <f>'2.b-MTH2-HTH'!AT$61</f>
        <v>0.3911634117171473</v>
      </c>
      <c r="AY696" s="221">
        <f>'2.b-MTH2-HTH'!AU$61</f>
        <v>0.3911634117171473</v>
      </c>
      <c r="AZ696" s="221">
        <f>'2.b-MTH2-HTH'!AV$61</f>
        <v>0.3911634117171473</v>
      </c>
      <c r="BA696" s="221">
        <f>'2.b-MTH2-HTH'!AW$61</f>
        <v>0.3911634117171473</v>
      </c>
      <c r="BB696" s="221">
        <f>'2.b-MTH2-HTH'!AX$61</f>
        <v>0.3911634117171473</v>
      </c>
      <c r="BC696" s="221">
        <f>'2.b-MTH2-HTH'!AY$61</f>
        <v>0.3911634117171473</v>
      </c>
      <c r="BD696" s="221">
        <f>'2.b-MTH2-HTH'!AZ$61</f>
        <v>0.3911634117171473</v>
      </c>
      <c r="BE696" s="221">
        <f>'2.b-MTH2-HTH'!BA$61</f>
        <v>0.3911634117171473</v>
      </c>
      <c r="BF696" s="221">
        <f>'2.b-MTH2-HTH'!BB$61</f>
        <v>0.3911634117171473</v>
      </c>
      <c r="BG696" s="221">
        <f>'2.b-MTH2-HTH'!BC$61</f>
        <v>0.3911634117171473</v>
      </c>
      <c r="BH696" s="221">
        <f>'2.b-MTH2-HTH'!BD$61</f>
        <v>0.3911634117171473</v>
      </c>
    </row>
    <row r="697" spans="1:60" s="8" customFormat="1" ht="15">
      <c r="A697" s="36" t="s">
        <v>7</v>
      </c>
      <c r="B697" s="36" t="s">
        <v>83</v>
      </c>
      <c r="C697" s="36" t="s">
        <v>10</v>
      </c>
      <c r="D697" s="16" t="s">
        <v>97</v>
      </c>
      <c r="E697" s="16" t="s">
        <v>98</v>
      </c>
      <c r="F697" s="7" t="s">
        <v>12</v>
      </c>
      <c r="G697" s="219"/>
      <c r="H697" s="219"/>
      <c r="I697" s="219"/>
      <c r="J697" s="219"/>
      <c r="K697" s="219"/>
      <c r="L697" s="219"/>
      <c r="M697" s="219"/>
      <c r="N697" s="219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21">
        <v>0.5</v>
      </c>
      <c r="AD697" s="221">
        <v>0.5</v>
      </c>
      <c r="AE697" s="221">
        <v>0.5</v>
      </c>
      <c r="AF697" s="221">
        <v>0.5</v>
      </c>
      <c r="AG697" s="221">
        <v>0.5</v>
      </c>
      <c r="AH697" s="221">
        <v>0.5</v>
      </c>
      <c r="AI697" s="221">
        <v>0.5</v>
      </c>
      <c r="AJ697" s="221">
        <v>0.5</v>
      </c>
      <c r="AK697" s="221">
        <v>0.5</v>
      </c>
      <c r="AL697" s="221">
        <v>0.5</v>
      </c>
      <c r="AM697" s="221">
        <v>0.5</v>
      </c>
      <c r="AN697" s="221">
        <v>0.5</v>
      </c>
      <c r="AO697" s="221">
        <v>0.5</v>
      </c>
      <c r="AP697" s="221">
        <v>0.5</v>
      </c>
      <c r="AQ697" s="221">
        <v>0.5</v>
      </c>
      <c r="AR697" s="221">
        <v>0.5</v>
      </c>
      <c r="AS697" s="221">
        <v>0.5</v>
      </c>
      <c r="AT697" s="221">
        <v>0.5</v>
      </c>
      <c r="AU697" s="221">
        <v>0.5</v>
      </c>
      <c r="AV697" s="221">
        <v>0.5</v>
      </c>
      <c r="AW697" s="221">
        <v>0.5</v>
      </c>
      <c r="AX697" s="221">
        <v>0.5</v>
      </c>
      <c r="AY697" s="221">
        <v>0.5</v>
      </c>
      <c r="AZ697" s="221">
        <v>0.5</v>
      </c>
      <c r="BA697" s="221">
        <v>0.5</v>
      </c>
      <c r="BB697" s="221">
        <v>0.5</v>
      </c>
      <c r="BC697" s="221">
        <v>0.5</v>
      </c>
      <c r="BD697" s="221">
        <v>0.5</v>
      </c>
      <c r="BE697" s="221">
        <v>0.5</v>
      </c>
      <c r="BF697" s="221">
        <v>0.5</v>
      </c>
      <c r="BG697" s="221">
        <v>0.5</v>
      </c>
      <c r="BH697" s="221">
        <v>0.5</v>
      </c>
    </row>
    <row r="698" spans="1:60" s="8" customFormat="1" ht="15">
      <c r="A698" s="36" t="s">
        <v>7</v>
      </c>
      <c r="B698" s="36" t="s">
        <v>83</v>
      </c>
      <c r="C698" s="36" t="s">
        <v>10</v>
      </c>
      <c r="D698" s="16" t="s">
        <v>97</v>
      </c>
      <c r="E698" s="16" t="s">
        <v>98</v>
      </c>
      <c r="F698" s="7" t="s">
        <v>13</v>
      </c>
      <c r="G698" s="219"/>
      <c r="H698" s="219"/>
      <c r="I698" s="219"/>
      <c r="J698" s="219"/>
      <c r="K698" s="219"/>
      <c r="L698" s="219"/>
      <c r="M698" s="219"/>
      <c r="N698" s="219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21">
        <f>'2.b-MTH2-HTH'!Y$66</f>
        <v>0.42718388736326346</v>
      </c>
      <c r="AD698" s="221">
        <f>'2.b-MTH2-HTH'!Z$66</f>
        <v>0.43090333569013051</v>
      </c>
      <c r="AE698" s="221">
        <f>'2.b-MTH2-HTH'!AA$66</f>
        <v>0.43731957379166619</v>
      </c>
      <c r="AF698" s="221">
        <f>'2.b-MTH2-HTH'!AB$66</f>
        <v>0.43403056707977594</v>
      </c>
      <c r="AG698" s="221">
        <f>'2.b-MTH2-HTH'!AC$66</f>
        <v>0.43611792365164642</v>
      </c>
      <c r="AH698" s="221">
        <f>'2.b-MTH2-HTH'!AD$66</f>
        <v>0.44774002617765807</v>
      </c>
      <c r="AI698" s="221">
        <f>'2.b-MTH2-HTH'!AE$66</f>
        <v>0.45928152601857686</v>
      </c>
      <c r="AJ698" s="221">
        <f>'2.b-MTH2-HTH'!AF$66</f>
        <v>0.45871837984852454</v>
      </c>
      <c r="AK698" s="221">
        <f>'2.b-MTH2-HTH'!AG$66</f>
        <v>0.47253270654066276</v>
      </c>
      <c r="AL698" s="221">
        <f>'2.b-MTH2-HTH'!AH$66</f>
        <v>0.4833633944813277</v>
      </c>
      <c r="AM698" s="221">
        <f>'2.b-MTH2-HTH'!AI$66</f>
        <v>0.4938596728161313</v>
      </c>
      <c r="AN698" s="221">
        <f>'2.b-MTH2-HTH'!AJ$66</f>
        <v>0.50009127836262857</v>
      </c>
      <c r="AO698" s="221">
        <f>'2.b-MTH2-HTH'!AK$66</f>
        <v>0.50828722629320966</v>
      </c>
      <c r="AP698" s="221">
        <f>'2.b-MTH2-HTH'!AL$66</f>
        <v>0.50952544559500845</v>
      </c>
      <c r="AQ698" s="221">
        <f>'2.b-MTH2-HTH'!AM$66</f>
        <v>0.52265149277349654</v>
      </c>
      <c r="AR698" s="221">
        <f>'2.b-MTH2-HTH'!AN$66</f>
        <v>0.52495202377414851</v>
      </c>
      <c r="AS698" s="221">
        <f>'2.b-MTH2-HTH'!AO$66</f>
        <v>0.53687106996244194</v>
      </c>
      <c r="AT698" s="221">
        <f>'2.b-MTH2-HTH'!AP$66</f>
        <v>0.53220331018778944</v>
      </c>
      <c r="AU698" s="221">
        <f>'2.b-MTH2-HTH'!AQ$66</f>
        <v>0.54099447518753085</v>
      </c>
      <c r="AV698" s="221">
        <f>'2.b-MTH2-HTH'!AR$66</f>
        <v>0.54069399515463346</v>
      </c>
      <c r="AW698" s="221">
        <f>'2.b-MTH2-HTH'!AS$66</f>
        <v>0.55120071864467934</v>
      </c>
      <c r="AX698" s="221">
        <f>'2.b-MTH2-HTH'!AT$66</f>
        <v>0.55975183037132925</v>
      </c>
      <c r="AY698" s="221">
        <f>'2.b-MTH2-HTH'!AU$66</f>
        <v>0.56497102100313534</v>
      </c>
      <c r="AZ698" s="221">
        <f>'2.b-MTH2-HTH'!AV$66</f>
        <v>0.56927952895042322</v>
      </c>
      <c r="BA698" s="221">
        <f>'2.b-MTH2-HTH'!AW$66</f>
        <v>0.57450751000950395</v>
      </c>
      <c r="BB698" s="221">
        <f>'2.b-MTH2-HTH'!AX$66</f>
        <v>0.57781775890094389</v>
      </c>
      <c r="BC698" s="221">
        <f>'2.b-MTH2-HTH'!AY$66</f>
        <v>0.57451595766849639</v>
      </c>
      <c r="BD698" s="221">
        <f>'2.b-MTH2-HTH'!AZ$66</f>
        <v>0.5749549285103237</v>
      </c>
      <c r="BE698" s="221">
        <f>'2.b-MTH2-HTH'!BA$66</f>
        <v>0.5807407629223017</v>
      </c>
      <c r="BF698" s="221">
        <f>'2.b-MTH2-HTH'!BB$66</f>
        <v>0.5810223934986205</v>
      </c>
      <c r="BG698" s="221">
        <f>'2.b-MTH2-HTH'!BC$66</f>
        <v>0.59258989819671504</v>
      </c>
      <c r="BH698" s="221">
        <f>'2.b-MTH2-HTH'!BD$66</f>
        <v>0.58065161948797872</v>
      </c>
    </row>
    <row r="699" spans="1:60" s="8" customFormat="1" ht="15">
      <c r="A699" s="36" t="s">
        <v>7</v>
      </c>
      <c r="B699" s="36" t="s">
        <v>83</v>
      </c>
      <c r="C699" s="36" t="s">
        <v>10</v>
      </c>
      <c r="D699" s="16" t="s">
        <v>97</v>
      </c>
      <c r="E699" s="16" t="s">
        <v>98</v>
      </c>
      <c r="F699" s="7" t="s">
        <v>14</v>
      </c>
      <c r="G699" s="219"/>
      <c r="H699" s="219"/>
      <c r="I699" s="219"/>
      <c r="J699" s="219"/>
      <c r="K699" s="219"/>
      <c r="L699" s="219"/>
      <c r="M699" s="219"/>
      <c r="N699" s="219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19"/>
      <c r="Z699" s="219"/>
      <c r="AA699" s="219"/>
      <c r="AB699" s="219"/>
      <c r="AC699" s="221">
        <f>'2.b-MTH2-HTH'!Y$67</f>
        <v>0.67007841522529721</v>
      </c>
      <c r="AD699" s="221">
        <f>'2.b-MTH2-HTH'!Z$67</f>
        <v>0.67007841522529721</v>
      </c>
      <c r="AE699" s="221">
        <f>'2.b-MTH2-HTH'!AA$67</f>
        <v>0.67007841522529721</v>
      </c>
      <c r="AF699" s="221">
        <f>'2.b-MTH2-HTH'!AB$67</f>
        <v>0.6700784152252971</v>
      </c>
      <c r="AG699" s="221">
        <f>'2.b-MTH2-HTH'!AC$67</f>
        <v>0.67007841522529721</v>
      </c>
      <c r="AH699" s="221">
        <f>'2.b-MTH2-HTH'!AD$67</f>
        <v>0.67007841522529721</v>
      </c>
      <c r="AI699" s="221">
        <f>'2.b-MTH2-HTH'!AE$67</f>
        <v>0.67007841522529721</v>
      </c>
      <c r="AJ699" s="221">
        <f>'2.b-MTH2-HTH'!AF$67</f>
        <v>0.67007841522529721</v>
      </c>
      <c r="AK699" s="221">
        <f>'2.b-MTH2-HTH'!AG$67</f>
        <v>0.67007841522529732</v>
      </c>
      <c r="AL699" s="221">
        <f>'2.b-MTH2-HTH'!AH$67</f>
        <v>0.67007841522529721</v>
      </c>
      <c r="AM699" s="221">
        <f>'2.b-MTH2-HTH'!AI$67</f>
        <v>0.67007841522529721</v>
      </c>
      <c r="AN699" s="221">
        <f>'2.b-MTH2-HTH'!AJ$67</f>
        <v>0.67007841522529721</v>
      </c>
      <c r="AO699" s="221">
        <f>'2.b-MTH2-HTH'!AK$67</f>
        <v>0.67007841522529721</v>
      </c>
      <c r="AP699" s="221">
        <f>'2.b-MTH2-HTH'!AL$67</f>
        <v>0.67007841522529721</v>
      </c>
      <c r="AQ699" s="221">
        <f>'2.b-MTH2-HTH'!AM$67</f>
        <v>0.67007841522529721</v>
      </c>
      <c r="AR699" s="221">
        <f>'2.b-MTH2-HTH'!AN$67</f>
        <v>0.67007841522529721</v>
      </c>
      <c r="AS699" s="221">
        <f>'2.b-MTH2-HTH'!AO$67</f>
        <v>0.67007841522529721</v>
      </c>
      <c r="AT699" s="221">
        <f>'2.b-MTH2-HTH'!AP$67</f>
        <v>0.67007841522529721</v>
      </c>
      <c r="AU699" s="221">
        <f>'2.b-MTH2-HTH'!AQ$67</f>
        <v>0.67007841522529721</v>
      </c>
      <c r="AV699" s="221">
        <f>'2.b-MTH2-HTH'!AR$67</f>
        <v>0.67007841522529721</v>
      </c>
      <c r="AW699" s="221">
        <f>'2.b-MTH2-HTH'!AS$67</f>
        <v>0.67007841522529721</v>
      </c>
      <c r="AX699" s="221">
        <f>'2.b-MTH2-HTH'!AT$67</f>
        <v>0.67007841522529721</v>
      </c>
      <c r="AY699" s="221">
        <f>'2.b-MTH2-HTH'!AU$67</f>
        <v>0.67007841522529721</v>
      </c>
      <c r="AZ699" s="221">
        <f>'2.b-MTH2-HTH'!AV$67</f>
        <v>0.67007841522529721</v>
      </c>
      <c r="BA699" s="221">
        <f>'2.b-MTH2-HTH'!AW$67</f>
        <v>0.67007841522529721</v>
      </c>
      <c r="BB699" s="221">
        <f>'2.b-MTH2-HTH'!AX$67</f>
        <v>0.67007841522529721</v>
      </c>
      <c r="BC699" s="221">
        <f>'2.b-MTH2-HTH'!AY$67</f>
        <v>0.67007841522529721</v>
      </c>
      <c r="BD699" s="221">
        <f>'2.b-MTH2-HTH'!AZ$67</f>
        <v>0.67007841522529721</v>
      </c>
      <c r="BE699" s="221">
        <f>'2.b-MTH2-HTH'!BA$67</f>
        <v>0.67007841522529721</v>
      </c>
      <c r="BF699" s="221">
        <f>'2.b-MTH2-HTH'!BB$67</f>
        <v>0.67007841522529721</v>
      </c>
      <c r="BG699" s="221">
        <f>'2.b-MTH2-HTH'!BC$67</f>
        <v>0.67007841522529721</v>
      </c>
      <c r="BH699" s="221">
        <f>'2.b-MTH2-HTH'!BD$67</f>
        <v>0.67007841522529721</v>
      </c>
    </row>
    <row r="700" spans="1:60" s="5" customFormat="1" ht="15">
      <c r="A700" s="4" t="s">
        <v>7</v>
      </c>
      <c r="B700" s="4" t="s">
        <v>83</v>
      </c>
      <c r="C700" s="4" t="s">
        <v>36</v>
      </c>
      <c r="D700" s="4"/>
      <c r="E700" s="4"/>
      <c r="F700" s="4" t="s">
        <v>11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>
        <v>1</v>
      </c>
      <c r="AV700" s="4">
        <v>1</v>
      </c>
      <c r="AW700" s="4">
        <v>1</v>
      </c>
      <c r="AX700" s="4">
        <v>1</v>
      </c>
      <c r="AY700" s="4">
        <v>1</v>
      </c>
      <c r="AZ700" s="4">
        <v>1</v>
      </c>
      <c r="BA700" s="4">
        <v>1</v>
      </c>
      <c r="BB700" s="4">
        <v>1</v>
      </c>
      <c r="BC700" s="4">
        <v>1</v>
      </c>
      <c r="BD700" s="4"/>
      <c r="BE700" s="4"/>
      <c r="BF700" s="4"/>
      <c r="BG700" s="4"/>
      <c r="BH700" s="4"/>
    </row>
    <row r="701" spans="1:60" s="5" customFormat="1" ht="15">
      <c r="A701" s="4" t="s">
        <v>7</v>
      </c>
      <c r="B701" s="4" t="s">
        <v>83</v>
      </c>
      <c r="C701" s="4" t="s">
        <v>36</v>
      </c>
      <c r="D701" s="4"/>
      <c r="E701" s="4"/>
      <c r="F701" s="4" t="s">
        <v>52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6">
        <v>1.16970008889721E-5</v>
      </c>
      <c r="AV701" s="6">
        <v>1.11614617050249E-5</v>
      </c>
      <c r="AW701" s="6">
        <v>1.0998559188746299E-5</v>
      </c>
      <c r="AX701" s="6">
        <v>1.04146054426728E-5</v>
      </c>
      <c r="AY701" s="6">
        <v>1.0062083052433499E-5</v>
      </c>
      <c r="AZ701" s="6">
        <v>9.7985419769538303E-6</v>
      </c>
      <c r="BA701" s="6">
        <v>1.00654252642174E-5</v>
      </c>
      <c r="BB701" s="6">
        <v>9.8287826069862992E-6</v>
      </c>
      <c r="BC701" s="6">
        <v>1.02048105476922E-5</v>
      </c>
      <c r="BD701" s="4"/>
      <c r="BE701" s="4"/>
      <c r="BF701" s="4"/>
      <c r="BG701" s="4"/>
      <c r="BH701" s="4"/>
    </row>
    <row r="702" spans="1:60" s="8" customFormat="1" ht="15">
      <c r="A702" s="36" t="s">
        <v>7</v>
      </c>
      <c r="B702" s="36" t="s">
        <v>83</v>
      </c>
      <c r="C702" s="36" t="s">
        <v>36</v>
      </c>
      <c r="D702" s="16" t="s">
        <v>107</v>
      </c>
      <c r="E702" s="16" t="s">
        <v>108</v>
      </c>
      <c r="F702" s="7" t="s">
        <v>12</v>
      </c>
      <c r="G702" s="219"/>
      <c r="H702" s="219"/>
      <c r="I702" s="219"/>
      <c r="J702" s="219"/>
      <c r="K702" s="219"/>
      <c r="L702" s="219"/>
      <c r="M702" s="219"/>
      <c r="N702" s="219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19"/>
      <c r="Z702" s="219"/>
      <c r="AA702" s="219"/>
      <c r="AB702" s="219"/>
      <c r="AC702" s="219"/>
      <c r="AD702" s="219"/>
      <c r="AE702" s="219"/>
      <c r="AF702" s="219"/>
      <c r="AG702" s="219"/>
      <c r="AH702" s="219"/>
      <c r="AI702" s="219"/>
      <c r="AJ702" s="219"/>
      <c r="AK702" s="219"/>
      <c r="AL702" s="219"/>
      <c r="AM702" s="219"/>
      <c r="AN702" s="219"/>
      <c r="AO702" s="219"/>
      <c r="AP702" s="219"/>
      <c r="AQ702" s="219"/>
      <c r="AR702" s="219"/>
      <c r="AS702" s="219"/>
      <c r="AT702" s="219"/>
      <c r="AU702" s="221">
        <v>0.5</v>
      </c>
      <c r="AV702" s="221">
        <v>0.5</v>
      </c>
      <c r="AW702" s="221">
        <v>0.5</v>
      </c>
      <c r="AX702" s="221">
        <v>0.5</v>
      </c>
      <c r="AY702" s="221">
        <v>0.5</v>
      </c>
      <c r="AZ702" s="221">
        <v>0.5</v>
      </c>
      <c r="BA702" s="221">
        <v>0.5</v>
      </c>
      <c r="BB702" s="221">
        <v>0.5</v>
      </c>
      <c r="BC702" s="221">
        <v>0.5</v>
      </c>
      <c r="BD702" s="219"/>
      <c r="BE702" s="219"/>
      <c r="BF702" s="219"/>
      <c r="BG702" s="219"/>
      <c r="BH702" s="219"/>
    </row>
    <row r="703" spans="1:60" s="8" customFormat="1" ht="15">
      <c r="A703" s="36" t="s">
        <v>7</v>
      </c>
      <c r="B703" s="36" t="s">
        <v>83</v>
      </c>
      <c r="C703" s="36" t="s">
        <v>36</v>
      </c>
      <c r="D703" s="16" t="s">
        <v>107</v>
      </c>
      <c r="E703" s="16" t="s">
        <v>108</v>
      </c>
      <c r="F703" s="7" t="s">
        <v>13</v>
      </c>
      <c r="G703" s="219"/>
      <c r="H703" s="219"/>
      <c r="I703" s="219"/>
      <c r="J703" s="219"/>
      <c r="K703" s="219"/>
      <c r="L703" s="219"/>
      <c r="M703" s="219"/>
      <c r="N703" s="219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19"/>
      <c r="Z703" s="219"/>
      <c r="AA703" s="219"/>
      <c r="AB703" s="219"/>
      <c r="AC703" s="219"/>
      <c r="AD703" s="219"/>
      <c r="AE703" s="219"/>
      <c r="AF703" s="219"/>
      <c r="AG703" s="219"/>
      <c r="AH703" s="219"/>
      <c r="AI703" s="219"/>
      <c r="AJ703" s="219"/>
      <c r="AK703" s="219"/>
      <c r="AL703" s="219"/>
      <c r="AM703" s="219"/>
      <c r="AN703" s="219"/>
      <c r="AO703" s="219"/>
      <c r="AP703" s="219"/>
      <c r="AQ703" s="219"/>
      <c r="AR703" s="219"/>
      <c r="AS703" s="219"/>
      <c r="AT703" s="219"/>
      <c r="AU703" s="221">
        <f>'2.b-MTH2-HTH'!AQ$60</f>
        <v>0.54099447518753085</v>
      </c>
      <c r="AV703" s="221">
        <f>'2.b-MTH2-HTH'!AR$60</f>
        <v>0.54069399515463346</v>
      </c>
      <c r="AW703" s="221">
        <f>'2.b-MTH2-HTH'!AS$60</f>
        <v>0.55120071864467934</v>
      </c>
      <c r="AX703" s="221">
        <f>'2.b-MTH2-HTH'!AT$60</f>
        <v>0.55975183037132925</v>
      </c>
      <c r="AY703" s="221">
        <f>'2.b-MTH2-HTH'!AU$60</f>
        <v>0.56497102100313534</v>
      </c>
      <c r="AZ703" s="221">
        <f>'2.b-MTH2-HTH'!AV$60</f>
        <v>0.56927952895042322</v>
      </c>
      <c r="BA703" s="221">
        <f>'2.b-MTH2-HTH'!AW$60</f>
        <v>0.57450751000950395</v>
      </c>
      <c r="BB703" s="221">
        <f>'2.b-MTH2-HTH'!AX$60</f>
        <v>0.57781775890094389</v>
      </c>
      <c r="BC703" s="221">
        <f>'2.b-MTH2-HTH'!AY$60</f>
        <v>0.57451595766849639</v>
      </c>
      <c r="BD703" s="219"/>
      <c r="BE703" s="219"/>
      <c r="BF703" s="219"/>
      <c r="BG703" s="219"/>
      <c r="BH703" s="219"/>
    </row>
    <row r="704" spans="1:60" s="8" customFormat="1" ht="15">
      <c r="A704" s="36" t="s">
        <v>7</v>
      </c>
      <c r="B704" s="36" t="s">
        <v>83</v>
      </c>
      <c r="C704" s="36" t="s">
        <v>36</v>
      </c>
      <c r="D704" s="16" t="s">
        <v>107</v>
      </c>
      <c r="E704" s="16" t="s">
        <v>108</v>
      </c>
      <c r="F704" s="7" t="s">
        <v>14</v>
      </c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219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21">
        <f>'2.b-MTH2-HTH'!AQ$61</f>
        <v>0.3911634117171473</v>
      </c>
      <c r="AV704" s="221">
        <f>'2.b-MTH2-HTH'!AR$61</f>
        <v>0.3911634117171473</v>
      </c>
      <c r="AW704" s="221">
        <f>'2.b-MTH2-HTH'!AS$61</f>
        <v>0.3911634117171473</v>
      </c>
      <c r="AX704" s="221">
        <f>'2.b-MTH2-HTH'!AT$61</f>
        <v>0.3911634117171473</v>
      </c>
      <c r="AY704" s="221">
        <f>'2.b-MTH2-HTH'!AU$61</f>
        <v>0.3911634117171473</v>
      </c>
      <c r="AZ704" s="221">
        <f>'2.b-MTH2-HTH'!AV$61</f>
        <v>0.3911634117171473</v>
      </c>
      <c r="BA704" s="221">
        <f>'2.b-MTH2-HTH'!AW$61</f>
        <v>0.3911634117171473</v>
      </c>
      <c r="BB704" s="221">
        <f>'2.b-MTH2-HTH'!AX$61</f>
        <v>0.3911634117171473</v>
      </c>
      <c r="BC704" s="221">
        <f>'2.b-MTH2-HTH'!AY$61</f>
        <v>0.3911634117171473</v>
      </c>
      <c r="BD704" s="219"/>
      <c r="BE704" s="219"/>
      <c r="BF704" s="219"/>
      <c r="BG704" s="219"/>
      <c r="BH704" s="219"/>
    </row>
    <row r="705" spans="1:60" s="8" customFormat="1" ht="15">
      <c r="A705" s="36" t="s">
        <v>7</v>
      </c>
      <c r="B705" s="36" t="s">
        <v>83</v>
      </c>
      <c r="C705" s="36" t="s">
        <v>36</v>
      </c>
      <c r="D705" s="16" t="s">
        <v>97</v>
      </c>
      <c r="E705" s="16" t="s">
        <v>98</v>
      </c>
      <c r="F705" s="7" t="s">
        <v>12</v>
      </c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219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21">
        <v>0.5</v>
      </c>
      <c r="AV705" s="221">
        <v>0.5</v>
      </c>
      <c r="AW705" s="221">
        <v>0.5</v>
      </c>
      <c r="AX705" s="221">
        <v>0.5</v>
      </c>
      <c r="AY705" s="221">
        <v>0.5</v>
      </c>
      <c r="AZ705" s="221">
        <v>0.5</v>
      </c>
      <c r="BA705" s="221">
        <v>0.5</v>
      </c>
      <c r="BB705" s="221">
        <v>0.5</v>
      </c>
      <c r="BC705" s="221">
        <v>0.5</v>
      </c>
      <c r="BD705" s="219"/>
      <c r="BE705" s="219"/>
      <c r="BF705" s="219"/>
      <c r="BG705" s="219"/>
      <c r="BH705" s="219"/>
    </row>
    <row r="706" spans="1:60" s="8" customFormat="1" ht="15">
      <c r="A706" s="36" t="s">
        <v>7</v>
      </c>
      <c r="B706" s="36" t="s">
        <v>83</v>
      </c>
      <c r="C706" s="36" t="s">
        <v>36</v>
      </c>
      <c r="D706" s="16" t="s">
        <v>97</v>
      </c>
      <c r="E706" s="16" t="s">
        <v>98</v>
      </c>
      <c r="F706" s="7" t="s">
        <v>13</v>
      </c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219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21">
        <f>'2.b-MTH2-HTH'!AQ$66</f>
        <v>0.54099447518753085</v>
      </c>
      <c r="AV706" s="221">
        <f>'2.b-MTH2-HTH'!AR$66</f>
        <v>0.54069399515463346</v>
      </c>
      <c r="AW706" s="221">
        <f>'2.b-MTH2-HTH'!AS$66</f>
        <v>0.55120071864467934</v>
      </c>
      <c r="AX706" s="221">
        <f>'2.b-MTH2-HTH'!AT$66</f>
        <v>0.55975183037132925</v>
      </c>
      <c r="AY706" s="221">
        <f>'2.b-MTH2-HTH'!AU$66</f>
        <v>0.56497102100313534</v>
      </c>
      <c r="AZ706" s="221">
        <f>'2.b-MTH2-HTH'!AV$66</f>
        <v>0.56927952895042322</v>
      </c>
      <c r="BA706" s="221">
        <f>'2.b-MTH2-HTH'!AW$66</f>
        <v>0.57450751000950395</v>
      </c>
      <c r="BB706" s="221">
        <f>'2.b-MTH2-HTH'!AX$66</f>
        <v>0.57781775890094389</v>
      </c>
      <c r="BC706" s="221">
        <f>'2.b-MTH2-HTH'!AY$66</f>
        <v>0.57451595766849639</v>
      </c>
      <c r="BD706" s="219"/>
      <c r="BE706" s="219"/>
      <c r="BF706" s="219"/>
      <c r="BG706" s="219"/>
      <c r="BH706" s="219"/>
    </row>
    <row r="707" spans="1:60" s="8" customFormat="1" ht="15">
      <c r="A707" s="36" t="s">
        <v>7</v>
      </c>
      <c r="B707" s="36" t="s">
        <v>83</v>
      </c>
      <c r="C707" s="36" t="s">
        <v>36</v>
      </c>
      <c r="D707" s="16" t="s">
        <v>97</v>
      </c>
      <c r="E707" s="16" t="s">
        <v>98</v>
      </c>
      <c r="F707" s="7" t="s">
        <v>14</v>
      </c>
      <c r="G707" s="219"/>
      <c r="H707" s="219"/>
      <c r="I707" s="219"/>
      <c r="J707" s="219"/>
      <c r="K707" s="219"/>
      <c r="L707" s="219"/>
      <c r="M707" s="219"/>
      <c r="N707" s="219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19"/>
      <c r="Z707" s="219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219"/>
      <c r="AL707" s="219"/>
      <c r="AM707" s="219"/>
      <c r="AN707" s="219"/>
      <c r="AO707" s="219"/>
      <c r="AP707" s="219"/>
      <c r="AQ707" s="219"/>
      <c r="AR707" s="219"/>
      <c r="AS707" s="219"/>
      <c r="AT707" s="219"/>
      <c r="AU707" s="221">
        <f>'2.b-MTH2-HTH'!AQ$67</f>
        <v>0.67007841522529721</v>
      </c>
      <c r="AV707" s="221">
        <f>'2.b-MTH2-HTH'!AR$67</f>
        <v>0.67007841522529721</v>
      </c>
      <c r="AW707" s="221">
        <f>'2.b-MTH2-HTH'!AS$67</f>
        <v>0.67007841522529721</v>
      </c>
      <c r="AX707" s="221">
        <f>'2.b-MTH2-HTH'!AT$67</f>
        <v>0.67007841522529721</v>
      </c>
      <c r="AY707" s="221">
        <f>'2.b-MTH2-HTH'!AU$67</f>
        <v>0.67007841522529721</v>
      </c>
      <c r="AZ707" s="221">
        <f>'2.b-MTH2-HTH'!AV$67</f>
        <v>0.67007841522529721</v>
      </c>
      <c r="BA707" s="221">
        <f>'2.b-MTH2-HTH'!AW$67</f>
        <v>0.67007841522529721</v>
      </c>
      <c r="BB707" s="221">
        <f>'2.b-MTH2-HTH'!AX$67</f>
        <v>0.67007841522529721</v>
      </c>
      <c r="BC707" s="221">
        <f>'2.b-MTH2-HTH'!AY$67</f>
        <v>0.67007841522529721</v>
      </c>
      <c r="BD707" s="219"/>
      <c r="BE707" s="219"/>
      <c r="BF707" s="219"/>
      <c r="BG707" s="219"/>
      <c r="BH707" s="219"/>
    </row>
    <row r="708" spans="1:60" s="5" customFormat="1" ht="15">
      <c r="A708" s="4" t="s">
        <v>7</v>
      </c>
      <c r="B708" s="4" t="s">
        <v>82</v>
      </c>
      <c r="C708" s="4" t="s">
        <v>58</v>
      </c>
      <c r="D708" s="4"/>
      <c r="E708" s="4"/>
      <c r="F708" s="4" t="s">
        <v>11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>
        <v>1</v>
      </c>
    </row>
    <row r="709" spans="1:60" s="5" customFormat="1" ht="15">
      <c r="A709" s="4" t="s">
        <v>7</v>
      </c>
      <c r="B709" s="4" t="s">
        <v>82</v>
      </c>
      <c r="C709" s="4" t="s">
        <v>58</v>
      </c>
      <c r="D709" s="4"/>
      <c r="E709" s="4"/>
      <c r="F709" s="4" t="s">
        <v>52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6">
        <v>1.22770186487913E-5</v>
      </c>
    </row>
    <row r="710" spans="1:60" s="8" customFormat="1" ht="15">
      <c r="A710" s="36" t="s">
        <v>7</v>
      </c>
      <c r="B710" s="36" t="s">
        <v>82</v>
      </c>
      <c r="C710" s="36" t="s">
        <v>58</v>
      </c>
      <c r="D710" s="18" t="s">
        <v>398</v>
      </c>
      <c r="E710" s="18" t="s">
        <v>398</v>
      </c>
      <c r="F710" s="7" t="s">
        <v>12</v>
      </c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219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219"/>
      <c r="BD710" s="219"/>
      <c r="BE710" s="219"/>
      <c r="BF710" s="219"/>
      <c r="BG710" s="219"/>
      <c r="BH710" s="221">
        <f>1</f>
        <v>1</v>
      </c>
    </row>
    <row r="711" spans="1:60" s="8" customFormat="1" ht="15">
      <c r="A711" s="36" t="s">
        <v>7</v>
      </c>
      <c r="B711" s="36" t="s">
        <v>82</v>
      </c>
      <c r="C711" s="36" t="s">
        <v>58</v>
      </c>
      <c r="D711" s="18" t="s">
        <v>398</v>
      </c>
      <c r="E711" s="18" t="s">
        <v>398</v>
      </c>
      <c r="F711" s="7" t="s">
        <v>13</v>
      </c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19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219"/>
      <c r="BD711" s="219"/>
      <c r="BE711" s="219"/>
      <c r="BF711" s="219"/>
      <c r="BG711" s="219"/>
      <c r="BH711" s="221">
        <f>'3. Mecanical drive'!BD$61</f>
        <v>0.29299999999999998</v>
      </c>
    </row>
    <row r="712" spans="1:60" s="8" customFormat="1" ht="15">
      <c r="A712" s="36" t="s">
        <v>7</v>
      </c>
      <c r="B712" s="36" t="s">
        <v>82</v>
      </c>
      <c r="C712" s="36" t="s">
        <v>58</v>
      </c>
      <c r="D712" s="18" t="s">
        <v>398</v>
      </c>
      <c r="E712" s="18" t="s">
        <v>398</v>
      </c>
      <c r="F712" s="7" t="s">
        <v>14</v>
      </c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219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219"/>
      <c r="BD712" s="219"/>
      <c r="BE712" s="219"/>
      <c r="BF712" s="219"/>
      <c r="BG712" s="219"/>
      <c r="BH712" s="221">
        <f>'3. Mecanical drive'!BD$67</f>
        <v>1</v>
      </c>
    </row>
    <row r="713" spans="1:60" s="5" customFormat="1" ht="15">
      <c r="A713" s="4" t="s">
        <v>7</v>
      </c>
      <c r="B713" s="4" t="s">
        <v>82</v>
      </c>
      <c r="C713" s="4" t="s">
        <v>27</v>
      </c>
      <c r="D713" s="4"/>
      <c r="E713" s="4"/>
      <c r="F713" s="4" t="s">
        <v>11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>
        <v>1</v>
      </c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</row>
    <row r="714" spans="1:60" s="5" customFormat="1" ht="15">
      <c r="A714" s="4" t="s">
        <v>7</v>
      </c>
      <c r="B714" s="4" t="s">
        <v>82</v>
      </c>
      <c r="C714" s="4" t="s">
        <v>27</v>
      </c>
      <c r="D714" s="4"/>
      <c r="E714" s="4"/>
      <c r="F714" s="4" t="s">
        <v>52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6">
        <v>2.0309104571579401E-5</v>
      </c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</row>
    <row r="715" spans="1:60" s="8" customFormat="1" ht="15">
      <c r="A715" s="36" t="s">
        <v>7</v>
      </c>
      <c r="B715" s="36" t="s">
        <v>82</v>
      </c>
      <c r="C715" s="36" t="s">
        <v>27</v>
      </c>
      <c r="D715" s="7" t="s">
        <v>107</v>
      </c>
      <c r="E715" s="7" t="s">
        <v>108</v>
      </c>
      <c r="F715" s="7" t="s">
        <v>12</v>
      </c>
      <c r="G715" s="219"/>
      <c r="H715" s="219"/>
      <c r="I715" s="219"/>
      <c r="J715" s="219"/>
      <c r="K715" s="219"/>
      <c r="L715" s="219"/>
      <c r="M715" s="219"/>
      <c r="N715" s="219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19"/>
      <c r="Z715" s="221">
        <v>0.5</v>
      </c>
      <c r="AA715" s="219"/>
      <c r="AB715" s="219"/>
      <c r="AC715" s="219"/>
      <c r="AD715" s="219"/>
      <c r="AE715" s="219"/>
      <c r="AF715" s="219"/>
      <c r="AG715" s="219"/>
      <c r="AH715" s="219"/>
      <c r="AI715" s="219"/>
      <c r="AJ715" s="219"/>
      <c r="AK715" s="219"/>
      <c r="AL715" s="219"/>
      <c r="AM715" s="219"/>
      <c r="AN715" s="219"/>
      <c r="AO715" s="219"/>
      <c r="AP715" s="219"/>
      <c r="AQ715" s="219"/>
      <c r="AR715" s="219"/>
      <c r="AS715" s="219"/>
      <c r="AT715" s="219"/>
      <c r="AU715" s="219"/>
      <c r="AV715" s="219"/>
      <c r="AW715" s="219"/>
      <c r="AX715" s="219"/>
      <c r="AY715" s="219"/>
      <c r="AZ715" s="219"/>
      <c r="BA715" s="219"/>
      <c r="BB715" s="219"/>
      <c r="BC715" s="219"/>
      <c r="BD715" s="219"/>
      <c r="BE715" s="219"/>
      <c r="BF715" s="219"/>
      <c r="BG715" s="219"/>
      <c r="BH715" s="219"/>
    </row>
    <row r="716" spans="1:60" s="8" customFormat="1" ht="15">
      <c r="A716" s="36" t="s">
        <v>7</v>
      </c>
      <c r="B716" s="36" t="s">
        <v>82</v>
      </c>
      <c r="C716" s="36" t="s">
        <v>27</v>
      </c>
      <c r="D716" s="7" t="s">
        <v>107</v>
      </c>
      <c r="E716" s="7" t="s">
        <v>108</v>
      </c>
      <c r="F716" s="7" t="s">
        <v>13</v>
      </c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19"/>
      <c r="Z716" s="221">
        <f>'2.b-MTH2-HTH'!V$60</f>
        <v>0.40146668545805714</v>
      </c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219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219"/>
      <c r="BD716" s="219"/>
      <c r="BE716" s="219"/>
      <c r="BF716" s="219"/>
      <c r="BG716" s="219"/>
      <c r="BH716" s="219"/>
    </row>
    <row r="717" spans="1:60" s="8" customFormat="1" ht="15">
      <c r="A717" s="36" t="s">
        <v>7</v>
      </c>
      <c r="B717" s="36" t="s">
        <v>82</v>
      </c>
      <c r="C717" s="36" t="s">
        <v>27</v>
      </c>
      <c r="D717" s="7" t="s">
        <v>107</v>
      </c>
      <c r="E717" s="7" t="s">
        <v>108</v>
      </c>
      <c r="F717" s="7" t="s">
        <v>14</v>
      </c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19"/>
      <c r="Z717" s="221">
        <f>'2.b-MTH2-HTH'!V$61</f>
        <v>0.3911634117171473</v>
      </c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219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219"/>
      <c r="BD717" s="219"/>
      <c r="BE717" s="219"/>
      <c r="BF717" s="219"/>
      <c r="BG717" s="219"/>
      <c r="BH717" s="219"/>
    </row>
    <row r="718" spans="1:60" s="8" customFormat="1" ht="15">
      <c r="A718" s="36" t="s">
        <v>7</v>
      </c>
      <c r="B718" s="36" t="s">
        <v>82</v>
      </c>
      <c r="C718" s="36" t="s">
        <v>27</v>
      </c>
      <c r="D718" s="7" t="s">
        <v>97</v>
      </c>
      <c r="E718" s="7" t="s">
        <v>98</v>
      </c>
      <c r="F718" s="7" t="s">
        <v>12</v>
      </c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19"/>
      <c r="Z718" s="221">
        <v>0.5</v>
      </c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219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219"/>
      <c r="BD718" s="219"/>
      <c r="BE718" s="219"/>
      <c r="BF718" s="219"/>
      <c r="BG718" s="219"/>
      <c r="BH718" s="219"/>
    </row>
    <row r="719" spans="1:60" s="8" customFormat="1" ht="15">
      <c r="A719" s="36" t="s">
        <v>7</v>
      </c>
      <c r="B719" s="36" t="s">
        <v>82</v>
      </c>
      <c r="C719" s="36" t="s">
        <v>27</v>
      </c>
      <c r="D719" s="7" t="s">
        <v>97</v>
      </c>
      <c r="E719" s="7" t="s">
        <v>98</v>
      </c>
      <c r="F719" s="7" t="s">
        <v>13</v>
      </c>
      <c r="G719" s="219"/>
      <c r="H719" s="219"/>
      <c r="I719" s="219"/>
      <c r="J719" s="219"/>
      <c r="K719" s="219"/>
      <c r="L719" s="219"/>
      <c r="M719" s="219"/>
      <c r="N719" s="219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19"/>
      <c r="Z719" s="221">
        <f>'2.b-MTH2-HTH'!V$66</f>
        <v>0.40146668545805714</v>
      </c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219"/>
      <c r="AL719" s="219"/>
      <c r="AM719" s="219"/>
      <c r="AN719" s="219"/>
      <c r="AO719" s="219"/>
      <c r="AP719" s="219"/>
      <c r="AQ719" s="219"/>
      <c r="AR719" s="219"/>
      <c r="AS719" s="219"/>
      <c r="AT719" s="219"/>
      <c r="AU719" s="219"/>
      <c r="AV719" s="219"/>
      <c r="AW719" s="219"/>
      <c r="AX719" s="219"/>
      <c r="AY719" s="219"/>
      <c r="AZ719" s="219"/>
      <c r="BA719" s="219"/>
      <c r="BB719" s="219"/>
      <c r="BC719" s="219"/>
      <c r="BD719" s="219"/>
      <c r="BE719" s="219"/>
      <c r="BF719" s="219"/>
      <c r="BG719" s="219"/>
      <c r="BH719" s="219"/>
    </row>
    <row r="720" spans="1:60" s="8" customFormat="1" ht="15">
      <c r="A720" s="36" t="s">
        <v>7</v>
      </c>
      <c r="B720" s="36" t="s">
        <v>82</v>
      </c>
      <c r="C720" s="36" t="s">
        <v>27</v>
      </c>
      <c r="D720" s="7" t="s">
        <v>97</v>
      </c>
      <c r="E720" s="7" t="s">
        <v>98</v>
      </c>
      <c r="F720" s="7" t="s">
        <v>14</v>
      </c>
      <c r="G720" s="219"/>
      <c r="H720" s="219"/>
      <c r="I720" s="219"/>
      <c r="J720" s="219"/>
      <c r="K720" s="219"/>
      <c r="L720" s="219"/>
      <c r="M720" s="219"/>
      <c r="N720" s="219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19"/>
      <c r="Z720" s="221">
        <f>'2.b-MTH2-HTH'!V$67</f>
        <v>0.67007841522529721</v>
      </c>
      <c r="AA720" s="219"/>
      <c r="AB720" s="219"/>
      <c r="AC720" s="219"/>
      <c r="AD720" s="219"/>
      <c r="AE720" s="219"/>
      <c r="AF720" s="219"/>
      <c r="AG720" s="219"/>
      <c r="AH720" s="219"/>
      <c r="AI720" s="219"/>
      <c r="AJ720" s="219"/>
      <c r="AK720" s="219"/>
      <c r="AL720" s="219"/>
      <c r="AM720" s="219"/>
      <c r="AN720" s="219"/>
      <c r="AO720" s="219"/>
      <c r="AP720" s="219"/>
      <c r="AQ720" s="219"/>
      <c r="AR720" s="219"/>
      <c r="AS720" s="219"/>
      <c r="AT720" s="219"/>
      <c r="AU720" s="219"/>
      <c r="AV720" s="219"/>
      <c r="AW720" s="219"/>
      <c r="AX720" s="219"/>
      <c r="AY720" s="219"/>
      <c r="AZ720" s="219"/>
      <c r="BA720" s="219"/>
      <c r="BB720" s="219"/>
      <c r="BC720" s="219"/>
      <c r="BD720" s="219"/>
      <c r="BE720" s="219"/>
      <c r="BF720" s="219"/>
      <c r="BG720" s="219"/>
      <c r="BH720" s="219"/>
    </row>
    <row r="721" spans="1:60" s="5" customFormat="1" ht="15">
      <c r="A721" s="4" t="s">
        <v>7</v>
      </c>
      <c r="B721" s="4" t="s">
        <v>82</v>
      </c>
      <c r="C721" s="4" t="s">
        <v>17</v>
      </c>
      <c r="D721" s="4"/>
      <c r="E721" s="4"/>
      <c r="F721" s="4" t="s">
        <v>11</v>
      </c>
      <c r="G721" s="4">
        <v>39</v>
      </c>
      <c r="H721" s="4">
        <v>35</v>
      </c>
      <c r="I721" s="4">
        <v>37</v>
      </c>
      <c r="J721" s="4">
        <v>38</v>
      </c>
      <c r="K721" s="4">
        <v>45</v>
      </c>
      <c r="L721" s="4">
        <v>51</v>
      </c>
      <c r="M721" s="4">
        <v>46</v>
      </c>
      <c r="N721" s="4">
        <v>45</v>
      </c>
      <c r="O721" s="4">
        <v>48</v>
      </c>
      <c r="P721" s="4">
        <v>59</v>
      </c>
      <c r="Q721" s="4">
        <v>55</v>
      </c>
      <c r="R721" s="4">
        <v>57</v>
      </c>
      <c r="S721" s="4">
        <v>66</v>
      </c>
      <c r="T721" s="4">
        <v>71</v>
      </c>
      <c r="U721" s="4">
        <v>85</v>
      </c>
      <c r="V721" s="4">
        <v>86</v>
      </c>
      <c r="W721" s="4">
        <v>88</v>
      </c>
      <c r="X721" s="4">
        <v>96</v>
      </c>
      <c r="Y721" s="4">
        <v>96</v>
      </c>
      <c r="Z721" s="4">
        <v>104</v>
      </c>
      <c r="AA721" s="4">
        <v>107</v>
      </c>
      <c r="AB721" s="4">
        <v>117</v>
      </c>
      <c r="AC721" s="4">
        <v>109</v>
      </c>
      <c r="AD721" s="4">
        <v>144</v>
      </c>
      <c r="AE721" s="4">
        <v>159</v>
      </c>
      <c r="AF721" s="4">
        <v>146</v>
      </c>
      <c r="AG721" s="4">
        <v>132</v>
      </c>
      <c r="AH721" s="4">
        <v>119</v>
      </c>
      <c r="AI721" s="4">
        <v>127</v>
      </c>
      <c r="AJ721" s="4">
        <v>140</v>
      </c>
      <c r="AK721" s="4">
        <v>144</v>
      </c>
      <c r="AL721" s="4">
        <v>147</v>
      </c>
      <c r="AM721" s="4">
        <v>144</v>
      </c>
      <c r="AN721" s="4">
        <v>140</v>
      </c>
      <c r="AO721" s="4">
        <v>112</v>
      </c>
      <c r="AP721" s="4">
        <v>106</v>
      </c>
      <c r="AQ721" s="4">
        <v>113</v>
      </c>
      <c r="AR721" s="4">
        <v>121</v>
      </c>
      <c r="AS721" s="4">
        <v>125</v>
      </c>
      <c r="AT721" s="4">
        <v>132</v>
      </c>
      <c r="AU721" s="4">
        <v>111</v>
      </c>
      <c r="AV721" s="4">
        <v>157</v>
      </c>
      <c r="AW721" s="4">
        <v>152</v>
      </c>
      <c r="AX721" s="4">
        <v>124</v>
      </c>
      <c r="AY721" s="4">
        <v>131</v>
      </c>
      <c r="AZ721" s="4">
        <v>134</v>
      </c>
      <c r="BA721" s="4">
        <v>120</v>
      </c>
      <c r="BB721" s="4">
        <v>123</v>
      </c>
      <c r="BC721" s="4">
        <v>112</v>
      </c>
      <c r="BD721" s="4">
        <v>93</v>
      </c>
      <c r="BE721" s="4">
        <v>104</v>
      </c>
      <c r="BF721" s="4">
        <v>116</v>
      </c>
      <c r="BG721" s="4">
        <v>115</v>
      </c>
      <c r="BH721" s="4">
        <v>111</v>
      </c>
    </row>
    <row r="722" spans="1:60" s="5" customFormat="1" ht="15">
      <c r="A722" s="4" t="s">
        <v>7</v>
      </c>
      <c r="B722" s="4" t="s">
        <v>82</v>
      </c>
      <c r="C722" s="4" t="s">
        <v>17</v>
      </c>
      <c r="D722" s="4"/>
      <c r="E722" s="4"/>
      <c r="F722" s="4" t="s">
        <v>52</v>
      </c>
      <c r="G722" s="4">
        <v>3.0473511486169701E-3</v>
      </c>
      <c r="H722" s="4">
        <v>2.54563968288603E-3</v>
      </c>
      <c r="I722" s="4">
        <v>2.5132454829506902E-3</v>
      </c>
      <c r="J722" s="4">
        <v>2.36391912908243E-3</v>
      </c>
      <c r="K722" s="4">
        <v>2.61978226698492E-3</v>
      </c>
      <c r="L722" s="4">
        <v>2.8415422331178998E-3</v>
      </c>
      <c r="M722" s="4">
        <v>2.2879880626709799E-3</v>
      </c>
      <c r="N722" s="4">
        <v>2.0690606464664999E-3</v>
      </c>
      <c r="O722" s="4">
        <v>2.0070245860511799E-3</v>
      </c>
      <c r="P722" s="4">
        <v>2.1886708461624099E-3</v>
      </c>
      <c r="Q722" s="4">
        <v>1.84279300408765E-3</v>
      </c>
      <c r="R722" s="4">
        <v>1.73833485818847E-3</v>
      </c>
      <c r="S722" s="4">
        <v>1.94506660379583E-3</v>
      </c>
      <c r="T722" s="4">
        <v>1.84214623008666E-3</v>
      </c>
      <c r="U722" s="4">
        <v>2.1225060553849199E-3</v>
      </c>
      <c r="V722" s="4">
        <v>2.1400487732046E-3</v>
      </c>
      <c r="W722" s="4">
        <v>2.02933308735357E-3</v>
      </c>
      <c r="X722" s="4">
        <v>2.1456829306452699E-3</v>
      </c>
      <c r="Y722" s="4">
        <v>2.0733445639497198E-3</v>
      </c>
      <c r="Z722" s="4">
        <v>2.1121468754442601E-3</v>
      </c>
      <c r="AA722" s="4">
        <v>2.22383871973397E-3</v>
      </c>
      <c r="AB722" s="4">
        <v>2.52508902557462E-3</v>
      </c>
      <c r="AC722" s="4">
        <v>2.4069780280446102E-3</v>
      </c>
      <c r="AD722" s="4">
        <v>3.0976402004861598E-3</v>
      </c>
      <c r="AE722" s="4">
        <v>3.3956945156330101E-3</v>
      </c>
      <c r="AF722" s="4">
        <v>3.0769879238761598E-3</v>
      </c>
      <c r="AG722" s="4">
        <v>2.7758501040943801E-3</v>
      </c>
      <c r="AH722" s="4">
        <v>2.4228850656622201E-3</v>
      </c>
      <c r="AI722" s="4">
        <v>2.3352027213386002E-3</v>
      </c>
      <c r="AJ722" s="4">
        <v>2.39738342723085E-3</v>
      </c>
      <c r="AK722" s="4">
        <v>2.3757671748168702E-3</v>
      </c>
      <c r="AL722" s="4">
        <v>2.3280490315632802E-3</v>
      </c>
      <c r="AM722" s="4">
        <v>2.2552151851155801E-3</v>
      </c>
      <c r="AN722" s="4">
        <v>2.2458211684686698E-3</v>
      </c>
      <c r="AO722" s="4">
        <v>1.7043811726751199E-3</v>
      </c>
      <c r="AP722" s="4">
        <v>1.53917639542313E-3</v>
      </c>
      <c r="AQ722" s="4">
        <v>1.6307092863843001E-3</v>
      </c>
      <c r="AR722" s="4">
        <v>1.6524636731126399E-3</v>
      </c>
      <c r="AS722" s="4">
        <v>1.60480671707899E-3</v>
      </c>
      <c r="AT722" s="4">
        <v>1.6483104817562001E-3</v>
      </c>
      <c r="AU722" s="4">
        <v>1.2983670986759001E-3</v>
      </c>
      <c r="AV722" s="4">
        <v>1.7523494876889099E-3</v>
      </c>
      <c r="AW722" s="4">
        <v>1.6717809966894301E-3</v>
      </c>
      <c r="AX722" s="4">
        <v>1.29141107489143E-3</v>
      </c>
      <c r="AY722" s="4">
        <v>1.3181328798687901E-3</v>
      </c>
      <c r="AZ722" s="4">
        <v>1.31300462491181E-3</v>
      </c>
      <c r="BA722" s="4">
        <v>1.20785103170609E-3</v>
      </c>
      <c r="BB722" s="4">
        <v>1.20894026065931E-3</v>
      </c>
      <c r="BC722" s="4">
        <v>1.1429387813415199E-3</v>
      </c>
      <c r="BD722" s="4">
        <v>1.0227085280695E-3</v>
      </c>
      <c r="BE722" s="4">
        <v>1.1275179427134201E-3</v>
      </c>
      <c r="BF722" s="4">
        <v>1.30577693727768E-3</v>
      </c>
      <c r="BG722" s="4">
        <v>1.3583746751712701E-3</v>
      </c>
      <c r="BH722" s="4">
        <v>1.36274907001584E-3</v>
      </c>
    </row>
    <row r="723" spans="1:60" s="8" customFormat="1" ht="15">
      <c r="A723" s="36" t="s">
        <v>7</v>
      </c>
      <c r="B723" s="36" t="s">
        <v>82</v>
      </c>
      <c r="C723" s="36" t="s">
        <v>17</v>
      </c>
      <c r="D723" s="7" t="s">
        <v>101</v>
      </c>
      <c r="E723" s="7" t="s">
        <v>102</v>
      </c>
      <c r="F723" s="7" t="s">
        <v>12</v>
      </c>
      <c r="G723" s="221">
        <f>'4.c Electricity breakdown'!C34</f>
        <v>0.47499999999999998</v>
      </c>
      <c r="H723" s="221">
        <f>'4.c Electricity breakdown'!D34</f>
        <v>0.47499999999999998</v>
      </c>
      <c r="I723" s="221">
        <f>'4.c Electricity breakdown'!E34</f>
        <v>0.47499999999999998</v>
      </c>
      <c r="J723" s="221">
        <f>'4.c Electricity breakdown'!F34</f>
        <v>0.47499999999999998</v>
      </c>
      <c r="K723" s="221">
        <f>'4.c Electricity breakdown'!G34</f>
        <v>0.47499999999999998</v>
      </c>
      <c r="L723" s="221">
        <f>'4.c Electricity breakdown'!H34</f>
        <v>0.47499999999999998</v>
      </c>
      <c r="M723" s="221">
        <f>'4.c Electricity breakdown'!I34</f>
        <v>0.47499999999999998</v>
      </c>
      <c r="N723" s="221">
        <f>'4.c Electricity breakdown'!J34</f>
        <v>0.47499999999999998</v>
      </c>
      <c r="O723" s="221">
        <f>'4.c Electricity breakdown'!K34</f>
        <v>0.47499999999999998</v>
      </c>
      <c r="P723" s="221">
        <f>'4.c Electricity breakdown'!L34</f>
        <v>0.47499999999999998</v>
      </c>
      <c r="Q723" s="221">
        <f>'4.c Electricity breakdown'!M34</f>
        <v>0.47499999999999998</v>
      </c>
      <c r="R723" s="221">
        <f>'4.c Electricity breakdown'!N34</f>
        <v>0.47499999999999998</v>
      </c>
      <c r="S723" s="221">
        <f>'4.c Electricity breakdown'!O34</f>
        <v>0.47499999999999998</v>
      </c>
      <c r="T723" s="221">
        <f>'4.c Electricity breakdown'!P34</f>
        <v>0.47499999999999998</v>
      </c>
      <c r="U723" s="221">
        <f>'4.c Electricity breakdown'!Q34</f>
        <v>0.47499999999999998</v>
      </c>
      <c r="V723" s="221">
        <f>'4.c Electricity breakdown'!R34</f>
        <v>0.47499999999999998</v>
      </c>
      <c r="W723" s="221">
        <f>'4.c Electricity breakdown'!S34</f>
        <v>0.47499999999999998</v>
      </c>
      <c r="X723" s="221">
        <f>'4.c Electricity breakdown'!T34</f>
        <v>0.47499999999999998</v>
      </c>
      <c r="Y723" s="221">
        <f>'4.c Electricity breakdown'!U34</f>
        <v>0.47499999999999998</v>
      </c>
      <c r="Z723" s="221">
        <f>'4.c Electricity breakdown'!V34</f>
        <v>0.47499999999999998</v>
      </c>
      <c r="AA723" s="221">
        <f>'4.c Electricity breakdown'!W34</f>
        <v>0.47499999999999998</v>
      </c>
      <c r="AB723" s="221">
        <f>'4.c Electricity breakdown'!X34</f>
        <v>0.47499999999999998</v>
      </c>
      <c r="AC723" s="221">
        <f>'4.c Electricity breakdown'!Y34</f>
        <v>0.47499999999999998</v>
      </c>
      <c r="AD723" s="221">
        <f>'4.c Electricity breakdown'!Z34</f>
        <v>0.47499999999999998</v>
      </c>
      <c r="AE723" s="221">
        <f>'4.c Electricity breakdown'!AA34</f>
        <v>0.47499999999999998</v>
      </c>
      <c r="AF723" s="221">
        <f>'4.c Electricity breakdown'!AB34</f>
        <v>0.47499999999999998</v>
      </c>
      <c r="AG723" s="221">
        <f>'4.c Electricity breakdown'!AC34</f>
        <v>0.47499999999999998</v>
      </c>
      <c r="AH723" s="221">
        <f>'4.c Electricity breakdown'!AD34</f>
        <v>0.47499999999999998</v>
      </c>
      <c r="AI723" s="221">
        <f>'4.c Electricity breakdown'!AE34</f>
        <v>0.47499999999999998</v>
      </c>
      <c r="AJ723" s="221">
        <f>'4.c Electricity breakdown'!AF34</f>
        <v>0.47499999999999998</v>
      </c>
      <c r="AK723" s="221">
        <f>'4.c Electricity breakdown'!AG34</f>
        <v>0.47499999999999998</v>
      </c>
      <c r="AL723" s="221">
        <f>'4.c Electricity breakdown'!AH34</f>
        <v>0.47499999999999998</v>
      </c>
      <c r="AM723" s="221">
        <f>'4.c Electricity breakdown'!AI34</f>
        <v>0.47499999999999998</v>
      </c>
      <c r="AN723" s="221">
        <f>'4.c Electricity breakdown'!AJ34</f>
        <v>0.47499999999999998</v>
      </c>
      <c r="AO723" s="221">
        <f>'4.c Electricity breakdown'!AK34</f>
        <v>0.47499999999999998</v>
      </c>
      <c r="AP723" s="221">
        <f>'4.c Electricity breakdown'!AL34</f>
        <v>0.47499999999999998</v>
      </c>
      <c r="AQ723" s="221">
        <f>'4.c Electricity breakdown'!AM34</f>
        <v>0.47499999999999998</v>
      </c>
      <c r="AR723" s="221">
        <f>'4.c Electricity breakdown'!AN34</f>
        <v>0.47499999999999998</v>
      </c>
      <c r="AS723" s="221">
        <f>'4.c Electricity breakdown'!AO34</f>
        <v>0.47499999999999998</v>
      </c>
      <c r="AT723" s="221">
        <f>'4.c Electricity breakdown'!AP34</f>
        <v>0.47499999999999998</v>
      </c>
      <c r="AU723" s="221">
        <f>'4.c Electricity breakdown'!AQ34</f>
        <v>0.47499999999999998</v>
      </c>
      <c r="AV723" s="221">
        <f>'4.c Electricity breakdown'!AR34</f>
        <v>0.47499999999999998</v>
      </c>
      <c r="AW723" s="221">
        <f>'4.c Electricity breakdown'!AS34</f>
        <v>0.47499999999999998</v>
      </c>
      <c r="AX723" s="221">
        <f>'4.c Electricity breakdown'!AT34</f>
        <v>0.47499999999999998</v>
      </c>
      <c r="AY723" s="221">
        <f>'4.c Electricity breakdown'!AU34</f>
        <v>0.47499999999999998</v>
      </c>
      <c r="AZ723" s="221">
        <f>'4.c Electricity breakdown'!AV34</f>
        <v>0.47499999999999998</v>
      </c>
      <c r="BA723" s="221">
        <f>'4.c Electricity breakdown'!AW34</f>
        <v>0.47499999999999998</v>
      </c>
      <c r="BB723" s="221">
        <f>'4.c Electricity breakdown'!AX34</f>
        <v>0.47499999999999998</v>
      </c>
      <c r="BC723" s="221">
        <f>'4.c Electricity breakdown'!AY34</f>
        <v>0.47499999999999998</v>
      </c>
      <c r="BD723" s="221">
        <f>'4.c Electricity breakdown'!AZ34</f>
        <v>0.47499999999999998</v>
      </c>
      <c r="BE723" s="221">
        <f>'4.c Electricity breakdown'!BA34</f>
        <v>0.47499999999999998</v>
      </c>
      <c r="BF723" s="221">
        <f>'4.c Electricity breakdown'!BB34</f>
        <v>0.47499999999999998</v>
      </c>
      <c r="BG723" s="221">
        <f>'4.c Electricity breakdown'!BC34</f>
        <v>0.47499999999999998</v>
      </c>
      <c r="BH723" s="221">
        <f>'4.c Electricity breakdown'!BD34</f>
        <v>0.47499999999999998</v>
      </c>
    </row>
    <row r="724" spans="1:60" s="8" customFormat="1" ht="15">
      <c r="A724" s="36" t="s">
        <v>7</v>
      </c>
      <c r="B724" s="36" t="s">
        <v>82</v>
      </c>
      <c r="C724" s="36" t="s">
        <v>17</v>
      </c>
      <c r="D724" s="7" t="s">
        <v>101</v>
      </c>
      <c r="E724" s="7" t="s">
        <v>102</v>
      </c>
      <c r="F724" s="7" t="s">
        <v>13</v>
      </c>
      <c r="G724" s="221">
        <f>'4.b Electricity other'!C$51</f>
        <v>0.77500000000000002</v>
      </c>
      <c r="H724" s="221">
        <f>'4.b Electricity other'!D$51</f>
        <v>0.77749999999999997</v>
      </c>
      <c r="I724" s="221">
        <f>'4.b Electricity other'!E$51</f>
        <v>0.78</v>
      </c>
      <c r="J724" s="221">
        <f>'4.b Electricity other'!F$51</f>
        <v>0.78249999999999997</v>
      </c>
      <c r="K724" s="221">
        <f>'4.b Electricity other'!G$51</f>
        <v>0.78500000000000003</v>
      </c>
      <c r="L724" s="221">
        <f>'4.b Electricity other'!H$51</f>
        <v>0.78749999999999998</v>
      </c>
      <c r="M724" s="221">
        <f>'4.b Electricity other'!I$51</f>
        <v>0.79</v>
      </c>
      <c r="N724" s="221">
        <f>'4.b Electricity other'!J$51</f>
        <v>0.79249999999999998</v>
      </c>
      <c r="O724" s="221">
        <f>'4.b Electricity other'!K$51</f>
        <v>0.79500000000000004</v>
      </c>
      <c r="P724" s="221">
        <f>'4.b Electricity other'!L$51</f>
        <v>0.79749999999999999</v>
      </c>
      <c r="Q724" s="221">
        <f>'4.b Electricity other'!M$51</f>
        <v>0.8</v>
      </c>
      <c r="R724" s="221">
        <f>'4.b Electricity other'!N$51</f>
        <v>0.80249999999999999</v>
      </c>
      <c r="S724" s="221">
        <f>'4.b Electricity other'!O$51</f>
        <v>0.80500000000000005</v>
      </c>
      <c r="T724" s="221">
        <f>'4.b Electricity other'!P$51</f>
        <v>0.8075</v>
      </c>
      <c r="U724" s="221">
        <f>'4.b Electricity other'!Q$51</f>
        <v>0.81</v>
      </c>
      <c r="V724" s="221">
        <f>'4.b Electricity other'!R$51</f>
        <v>0.8125</v>
      </c>
      <c r="W724" s="221">
        <f>'4.b Electricity other'!S$51</f>
        <v>0.81499999999999995</v>
      </c>
      <c r="X724" s="221">
        <f>'4.b Electricity other'!T$51</f>
        <v>0.8175</v>
      </c>
      <c r="Y724" s="221">
        <f>'4.b Electricity other'!U$51</f>
        <v>0.82</v>
      </c>
      <c r="Z724" s="221">
        <f>'4.b Electricity other'!V$51</f>
        <v>0.82250000000000001</v>
      </c>
      <c r="AA724" s="221">
        <f>'4.b Electricity other'!W$51</f>
        <v>0.82499999999999996</v>
      </c>
      <c r="AB724" s="221">
        <f>'4.b Electricity other'!X$51</f>
        <v>0.82750000000000001</v>
      </c>
      <c r="AC724" s="221">
        <f>'4.b Electricity other'!Y$51</f>
        <v>0.83</v>
      </c>
      <c r="AD724" s="221">
        <f>'4.b Electricity other'!Z$51</f>
        <v>0.83250000000000002</v>
      </c>
      <c r="AE724" s="221">
        <f>'4.b Electricity other'!AA$51</f>
        <v>0.83499999999999996</v>
      </c>
      <c r="AF724" s="221">
        <f>'4.b Electricity other'!AB$51</f>
        <v>0.83750000000000002</v>
      </c>
      <c r="AG724" s="221">
        <f>'4.b Electricity other'!AC$51</f>
        <v>0.84</v>
      </c>
      <c r="AH724" s="221">
        <f>'4.b Electricity other'!AD$51</f>
        <v>0.84250000000000003</v>
      </c>
      <c r="AI724" s="221">
        <f>'4.b Electricity other'!AE$51</f>
        <v>0.84499999999999997</v>
      </c>
      <c r="AJ724" s="221">
        <f>'4.b Electricity other'!AF$51</f>
        <v>0.84750000000000003</v>
      </c>
      <c r="AK724" s="221">
        <f>'4.b Electricity other'!AG$51</f>
        <v>0.85</v>
      </c>
      <c r="AL724" s="221">
        <f>'4.b Electricity other'!AH$51</f>
        <v>0.85250000000000004</v>
      </c>
      <c r="AM724" s="221">
        <f>'4.b Electricity other'!AI$51</f>
        <v>0.85499999999999998</v>
      </c>
      <c r="AN724" s="221">
        <f>'4.b Electricity other'!AJ$51</f>
        <v>0.85750000000000004</v>
      </c>
      <c r="AO724" s="221">
        <f>'4.b Electricity other'!AK$51</f>
        <v>0.86</v>
      </c>
      <c r="AP724" s="221">
        <f>'4.b Electricity other'!AL$51</f>
        <v>0.86250000000000004</v>
      </c>
      <c r="AQ724" s="221">
        <f>'4.b Electricity other'!AM$51</f>
        <v>0.86499999999999999</v>
      </c>
      <c r="AR724" s="221">
        <f>'4.b Electricity other'!AN$51</f>
        <v>0.86750000000000005</v>
      </c>
      <c r="AS724" s="221">
        <f>'4.b Electricity other'!AO$51</f>
        <v>0.87</v>
      </c>
      <c r="AT724" s="221">
        <f>'4.b Electricity other'!AP$51</f>
        <v>0.87250000000000005</v>
      </c>
      <c r="AU724" s="221">
        <f>'4.b Electricity other'!AQ$51</f>
        <v>0.875</v>
      </c>
      <c r="AV724" s="221">
        <f>'4.b Electricity other'!AR$51</f>
        <v>0.87749999999999995</v>
      </c>
      <c r="AW724" s="221">
        <f>'4.b Electricity other'!AS$51</f>
        <v>0.88</v>
      </c>
      <c r="AX724" s="221">
        <f>'4.b Electricity other'!AT$51</f>
        <v>0.88249999999999995</v>
      </c>
      <c r="AY724" s="221">
        <f>'4.b Electricity other'!AU$51</f>
        <v>0.88500000000000001</v>
      </c>
      <c r="AZ724" s="221">
        <f>'4.b Electricity other'!AV$51</f>
        <v>0.88749999999999996</v>
      </c>
      <c r="BA724" s="221">
        <f>'4.b Electricity other'!AW$51</f>
        <v>0.89</v>
      </c>
      <c r="BB724" s="221">
        <f>'4.b Electricity other'!AX$51</f>
        <v>0.89249999999999996</v>
      </c>
      <c r="BC724" s="221">
        <f>'4.b Electricity other'!AY$51</f>
        <v>0.89500000000000002</v>
      </c>
      <c r="BD724" s="221">
        <f>'4.b Electricity other'!AZ$51</f>
        <v>0.89749999999999996</v>
      </c>
      <c r="BE724" s="221">
        <f>'4.b Electricity other'!BA$51</f>
        <v>0.9</v>
      </c>
      <c r="BF724" s="221">
        <f>'4.b Electricity other'!BB$51</f>
        <v>0.90348327224386804</v>
      </c>
      <c r="BG724" s="221">
        <f>'4.b Electricity other'!BC$51</f>
        <v>0.90615494311707101</v>
      </c>
      <c r="BH724" s="221">
        <f>'4.b Electricity other'!BD$51</f>
        <v>0.90867316757219896</v>
      </c>
    </row>
    <row r="725" spans="1:60" s="8" customFormat="1" ht="15">
      <c r="A725" s="36" t="s">
        <v>7</v>
      </c>
      <c r="B725" s="36" t="s">
        <v>82</v>
      </c>
      <c r="C725" s="36" t="s">
        <v>17</v>
      </c>
      <c r="D725" s="7" t="s">
        <v>101</v>
      </c>
      <c r="E725" s="7" t="s">
        <v>102</v>
      </c>
      <c r="F725" s="7" t="s">
        <v>14</v>
      </c>
      <c r="G725" s="221">
        <f>'4.b Electricity other'!C$55</f>
        <v>1</v>
      </c>
      <c r="H725" s="221">
        <f>'4.b Electricity other'!D$55</f>
        <v>1</v>
      </c>
      <c r="I725" s="221">
        <f>'4.b Electricity other'!E$55</f>
        <v>1</v>
      </c>
      <c r="J725" s="221">
        <f>'4.b Electricity other'!F$55</f>
        <v>1</v>
      </c>
      <c r="K725" s="221">
        <f>'4.b Electricity other'!G$55</f>
        <v>1</v>
      </c>
      <c r="L725" s="221">
        <f>'4.b Electricity other'!H$55</f>
        <v>1</v>
      </c>
      <c r="M725" s="221">
        <f>'4.b Electricity other'!I$55</f>
        <v>1</v>
      </c>
      <c r="N725" s="221">
        <f>'4.b Electricity other'!J$55</f>
        <v>1</v>
      </c>
      <c r="O725" s="221">
        <f>'4.b Electricity other'!K$55</f>
        <v>1</v>
      </c>
      <c r="P725" s="221">
        <f>'4.b Electricity other'!L$55</f>
        <v>1</v>
      </c>
      <c r="Q725" s="221">
        <f>'4.b Electricity other'!M$55</f>
        <v>1</v>
      </c>
      <c r="R725" s="221">
        <f>'4.b Electricity other'!N$55</f>
        <v>1</v>
      </c>
      <c r="S725" s="221">
        <f>'4.b Electricity other'!O$55</f>
        <v>1</v>
      </c>
      <c r="T725" s="221">
        <f>'4.b Electricity other'!P$55</f>
        <v>1</v>
      </c>
      <c r="U725" s="221">
        <f>'4.b Electricity other'!Q$55</f>
        <v>1</v>
      </c>
      <c r="V725" s="221">
        <f>'4.b Electricity other'!R$55</f>
        <v>1</v>
      </c>
      <c r="W725" s="221">
        <f>'4.b Electricity other'!S$55</f>
        <v>1</v>
      </c>
      <c r="X725" s="221">
        <f>'4.b Electricity other'!T$55</f>
        <v>1</v>
      </c>
      <c r="Y725" s="221">
        <f>'4.b Electricity other'!U$55</f>
        <v>1</v>
      </c>
      <c r="Z725" s="221">
        <f>'4.b Electricity other'!V$55</f>
        <v>1</v>
      </c>
      <c r="AA725" s="221">
        <f>'4.b Electricity other'!W$55</f>
        <v>1</v>
      </c>
      <c r="AB725" s="221">
        <f>'4.b Electricity other'!X$55</f>
        <v>1</v>
      </c>
      <c r="AC725" s="221">
        <f>'4.b Electricity other'!Y$55</f>
        <v>1</v>
      </c>
      <c r="AD725" s="221">
        <f>'4.b Electricity other'!Z$55</f>
        <v>1</v>
      </c>
      <c r="AE725" s="221">
        <f>'4.b Electricity other'!AA$55</f>
        <v>1</v>
      </c>
      <c r="AF725" s="221">
        <f>'4.b Electricity other'!AB$55</f>
        <v>1</v>
      </c>
      <c r="AG725" s="221">
        <f>'4.b Electricity other'!AC$55</f>
        <v>1</v>
      </c>
      <c r="AH725" s="221">
        <f>'4.b Electricity other'!AD$55</f>
        <v>1</v>
      </c>
      <c r="AI725" s="221">
        <f>'4.b Electricity other'!AE$55</f>
        <v>1</v>
      </c>
      <c r="AJ725" s="221">
        <f>'4.b Electricity other'!AF$55</f>
        <v>1</v>
      </c>
      <c r="AK725" s="221">
        <f>'4.b Electricity other'!AG$55</f>
        <v>1</v>
      </c>
      <c r="AL725" s="221">
        <f>'4.b Electricity other'!AH$55</f>
        <v>1</v>
      </c>
      <c r="AM725" s="221">
        <f>'4.b Electricity other'!AI$55</f>
        <v>1</v>
      </c>
      <c r="AN725" s="221">
        <f>'4.b Electricity other'!AJ$55</f>
        <v>1</v>
      </c>
      <c r="AO725" s="221">
        <f>'4.b Electricity other'!AK$55</f>
        <v>1</v>
      </c>
      <c r="AP725" s="221">
        <f>'4.b Electricity other'!AL$55</f>
        <v>1</v>
      </c>
      <c r="AQ725" s="221">
        <f>'4.b Electricity other'!AM$55</f>
        <v>1</v>
      </c>
      <c r="AR725" s="221">
        <f>'4.b Electricity other'!AN$55</f>
        <v>1</v>
      </c>
      <c r="AS725" s="221">
        <f>'4.b Electricity other'!AO$55</f>
        <v>1</v>
      </c>
      <c r="AT725" s="221">
        <f>'4.b Electricity other'!AP$55</f>
        <v>1</v>
      </c>
      <c r="AU725" s="221">
        <f>'4.b Electricity other'!AQ$55</f>
        <v>1</v>
      </c>
      <c r="AV725" s="221">
        <f>'4.b Electricity other'!AR$55</f>
        <v>1</v>
      </c>
      <c r="AW725" s="221">
        <f>'4.b Electricity other'!AS$55</f>
        <v>1</v>
      </c>
      <c r="AX725" s="221">
        <f>'4.b Electricity other'!AT$55</f>
        <v>1</v>
      </c>
      <c r="AY725" s="221">
        <f>'4.b Electricity other'!AU$55</f>
        <v>1</v>
      </c>
      <c r="AZ725" s="221">
        <f>'4.b Electricity other'!AV$55</f>
        <v>1</v>
      </c>
      <c r="BA725" s="221">
        <f>'4.b Electricity other'!AW$55</f>
        <v>1</v>
      </c>
      <c r="BB725" s="221">
        <f>'4.b Electricity other'!AX$55</f>
        <v>1</v>
      </c>
      <c r="BC725" s="221">
        <f>'4.b Electricity other'!AY$55</f>
        <v>1</v>
      </c>
      <c r="BD725" s="221">
        <f>'4.b Electricity other'!AZ$55</f>
        <v>1</v>
      </c>
      <c r="BE725" s="221">
        <f>'4.b Electricity other'!BA$55</f>
        <v>1</v>
      </c>
      <c r="BF725" s="221">
        <f>'4.b Electricity other'!BB$55</f>
        <v>1</v>
      </c>
      <c r="BG725" s="221">
        <f>'4.b Electricity other'!BC$55</f>
        <v>1</v>
      </c>
      <c r="BH725" s="221">
        <f>'4.b Electricity other'!BD$55</f>
        <v>1</v>
      </c>
    </row>
    <row r="726" spans="1:60" s="8" customFormat="1" ht="15">
      <c r="A726" s="36" t="s">
        <v>7</v>
      </c>
      <c r="B726" s="36" t="s">
        <v>82</v>
      </c>
      <c r="C726" s="36" t="s">
        <v>17</v>
      </c>
      <c r="D726" s="17" t="s">
        <v>103</v>
      </c>
      <c r="E726" s="17" t="s">
        <v>104</v>
      </c>
      <c r="F726" s="7" t="s">
        <v>12</v>
      </c>
      <c r="G726" s="221">
        <f>'4.c Electricity breakdown'!C33/2</f>
        <v>0.23749999999999999</v>
      </c>
      <c r="H726" s="221">
        <f>'4.c Electricity breakdown'!D33/2</f>
        <v>0.23749999999999999</v>
      </c>
      <c r="I726" s="221">
        <f>'4.c Electricity breakdown'!E33/2</f>
        <v>0.23749999999999999</v>
      </c>
      <c r="J726" s="221">
        <f>'4.c Electricity breakdown'!F33/2</f>
        <v>0.23749999999999999</v>
      </c>
      <c r="K726" s="221">
        <f>'4.c Electricity breakdown'!G33/2</f>
        <v>0.23749999999999999</v>
      </c>
      <c r="L726" s="221">
        <f>'4.c Electricity breakdown'!H33/2</f>
        <v>0.23749999999999999</v>
      </c>
      <c r="M726" s="221">
        <f>'4.c Electricity breakdown'!I33/2</f>
        <v>0.23749999999999999</v>
      </c>
      <c r="N726" s="221">
        <f>'4.c Electricity breakdown'!J33/2</f>
        <v>0.23749999999999999</v>
      </c>
      <c r="O726" s="221">
        <f>'4.c Electricity breakdown'!K33/2</f>
        <v>0.23749999999999999</v>
      </c>
      <c r="P726" s="221">
        <f>'4.c Electricity breakdown'!L33/2</f>
        <v>0.23749999999999999</v>
      </c>
      <c r="Q726" s="221">
        <f>'4.c Electricity breakdown'!M33/2</f>
        <v>0.23749999999999999</v>
      </c>
      <c r="R726" s="221">
        <f>'4.c Electricity breakdown'!N33/2</f>
        <v>0.23749999999999999</v>
      </c>
      <c r="S726" s="221">
        <f>'4.c Electricity breakdown'!O33/2</f>
        <v>0.23749999999999999</v>
      </c>
      <c r="T726" s="221">
        <f>'4.c Electricity breakdown'!P33/2</f>
        <v>0.23749999999999999</v>
      </c>
      <c r="U726" s="221">
        <f>'4.c Electricity breakdown'!Q33/2</f>
        <v>0.23749999999999999</v>
      </c>
      <c r="V726" s="221">
        <f>'4.c Electricity breakdown'!R33/2</f>
        <v>0.23749999999999999</v>
      </c>
      <c r="W726" s="221">
        <f>'4.c Electricity breakdown'!S33/2</f>
        <v>0.23749999999999999</v>
      </c>
      <c r="X726" s="221">
        <f>'4.c Electricity breakdown'!T33/2</f>
        <v>0.23749999999999999</v>
      </c>
      <c r="Y726" s="221">
        <f>'4.c Electricity breakdown'!U33/2</f>
        <v>0.23749999999999999</v>
      </c>
      <c r="Z726" s="221">
        <f>'4.c Electricity breakdown'!V33/2</f>
        <v>0.23749999999999999</v>
      </c>
      <c r="AA726" s="221">
        <f>'4.c Electricity breakdown'!W33/2</f>
        <v>0.23749999999999999</v>
      </c>
      <c r="AB726" s="221">
        <f>'4.c Electricity breakdown'!X33/2</f>
        <v>0.23749999999999999</v>
      </c>
      <c r="AC726" s="221">
        <f>'4.c Electricity breakdown'!Y33/2</f>
        <v>0.23749999999999999</v>
      </c>
      <c r="AD726" s="221">
        <f>'4.c Electricity breakdown'!Z33/2</f>
        <v>0.23749999999999999</v>
      </c>
      <c r="AE726" s="221">
        <f>'4.c Electricity breakdown'!AA33/2</f>
        <v>0.23749999999999999</v>
      </c>
      <c r="AF726" s="221">
        <f>'4.c Electricity breakdown'!AB33/2</f>
        <v>0.23749999999999999</v>
      </c>
      <c r="AG726" s="221">
        <f>'4.c Electricity breakdown'!AC33/2</f>
        <v>0.23749999999999999</v>
      </c>
      <c r="AH726" s="221">
        <f>'4.c Electricity breakdown'!AD33/2</f>
        <v>0.23749999999999999</v>
      </c>
      <c r="AI726" s="221">
        <f>'4.c Electricity breakdown'!AE33/2</f>
        <v>0.23749999999999999</v>
      </c>
      <c r="AJ726" s="221">
        <f>'4.c Electricity breakdown'!AF33/2</f>
        <v>0.23749999999999999</v>
      </c>
      <c r="AK726" s="221">
        <f>'4.c Electricity breakdown'!AG33/2</f>
        <v>0.23749999999999999</v>
      </c>
      <c r="AL726" s="221">
        <f>'4.c Electricity breakdown'!AH33/2</f>
        <v>0.23749999999999999</v>
      </c>
      <c r="AM726" s="221">
        <f>'4.c Electricity breakdown'!AI33/2</f>
        <v>0.23749999999999999</v>
      </c>
      <c r="AN726" s="221">
        <f>'4.c Electricity breakdown'!AJ33/2</f>
        <v>0.23749999999999999</v>
      </c>
      <c r="AO726" s="221">
        <f>'4.c Electricity breakdown'!AK33/2</f>
        <v>0.23749999999999999</v>
      </c>
      <c r="AP726" s="221">
        <f>'4.c Electricity breakdown'!AL33/2</f>
        <v>0.23749999999999999</v>
      </c>
      <c r="AQ726" s="221">
        <f>'4.c Electricity breakdown'!AM33/2</f>
        <v>0.23749999999999999</v>
      </c>
      <c r="AR726" s="221">
        <f>'4.c Electricity breakdown'!AN33/2</f>
        <v>0.23749999999999999</v>
      </c>
      <c r="AS726" s="221">
        <f>'4.c Electricity breakdown'!AO33/2</f>
        <v>0.23749999999999999</v>
      </c>
      <c r="AT726" s="221">
        <f>'4.c Electricity breakdown'!AP33/2</f>
        <v>0.23749999999999999</v>
      </c>
      <c r="AU726" s="221">
        <f>'4.c Electricity breakdown'!AQ33/2</f>
        <v>0.23749999999999999</v>
      </c>
      <c r="AV726" s="221">
        <f>'4.c Electricity breakdown'!AR33/2</f>
        <v>0.23749999999999999</v>
      </c>
      <c r="AW726" s="221">
        <f>'4.c Electricity breakdown'!AS33/2</f>
        <v>0.23749999999999999</v>
      </c>
      <c r="AX726" s="221">
        <f>'4.c Electricity breakdown'!AT33/2</f>
        <v>0.23749999999999999</v>
      </c>
      <c r="AY726" s="221">
        <f>'4.c Electricity breakdown'!AU33/2</f>
        <v>0.23749999999999999</v>
      </c>
      <c r="AZ726" s="221">
        <f>'4.c Electricity breakdown'!AV33/2</f>
        <v>0.23749999999999999</v>
      </c>
      <c r="BA726" s="221">
        <f>'4.c Electricity breakdown'!AW33/2</f>
        <v>0.23749999999999999</v>
      </c>
      <c r="BB726" s="221">
        <f>'4.c Electricity breakdown'!AX33/2</f>
        <v>0.23749999999999999</v>
      </c>
      <c r="BC726" s="221">
        <f>'4.c Electricity breakdown'!AY33/2</f>
        <v>0.23749999999999999</v>
      </c>
      <c r="BD726" s="221">
        <f>'4.c Electricity breakdown'!AZ33/2</f>
        <v>0.23749999999999999</v>
      </c>
      <c r="BE726" s="221">
        <f>'4.c Electricity breakdown'!BA33/2</f>
        <v>0.23749999999999999</v>
      </c>
      <c r="BF726" s="221">
        <f>'4.c Electricity breakdown'!BB33/2</f>
        <v>0.23749999999999999</v>
      </c>
      <c r="BG726" s="221">
        <f>'4.c Electricity breakdown'!BC33/2</f>
        <v>0.23749999999999999</v>
      </c>
      <c r="BH726" s="221">
        <f>'4.c Electricity breakdown'!BD33/2</f>
        <v>0.23749999999999999</v>
      </c>
    </row>
    <row r="727" spans="1:60" s="8" customFormat="1" ht="15">
      <c r="A727" s="36" t="s">
        <v>7</v>
      </c>
      <c r="B727" s="36" t="s">
        <v>82</v>
      </c>
      <c r="C727" s="36" t="s">
        <v>17</v>
      </c>
      <c r="D727" s="17" t="s">
        <v>103</v>
      </c>
      <c r="E727" s="17" t="s">
        <v>104</v>
      </c>
      <c r="F727" s="7" t="s">
        <v>13</v>
      </c>
      <c r="G727" s="221">
        <f>'4.a Electric heating'!C47</f>
        <v>6.5331263943499529E-2</v>
      </c>
      <c r="H727" s="221">
        <f>'4.a Electric heating'!D47</f>
        <v>6.8532876370061224E-2</v>
      </c>
      <c r="I727" s="221">
        <f>'4.a Electric heating'!E47</f>
        <v>7.1734488796622031E-2</v>
      </c>
      <c r="J727" s="221">
        <f>'4.a Electric heating'!F47</f>
        <v>7.4936101223183726E-2</v>
      </c>
      <c r="K727" s="221">
        <f>'4.a Electric heating'!G47</f>
        <v>7.8137713649744533E-2</v>
      </c>
      <c r="L727" s="221">
        <f>'4.a Electric heating'!H47</f>
        <v>8.1339326076306229E-2</v>
      </c>
      <c r="M727" s="221">
        <f>'4.a Electric heating'!I47</f>
        <v>8.4540938502867036E-2</v>
      </c>
      <c r="N727" s="221">
        <f>'4.a Electric heating'!J47</f>
        <v>8.7742550929428731E-2</v>
      </c>
      <c r="O727" s="221">
        <f>'4.a Electric heating'!K47</f>
        <v>9.0944163355989538E-2</v>
      </c>
      <c r="P727" s="221">
        <f>'4.a Electric heating'!L47</f>
        <v>9.4145775782551233E-2</v>
      </c>
      <c r="Q727" s="221">
        <f>'4.a Electric heating'!M47</f>
        <v>9.4112519231784542E-2</v>
      </c>
      <c r="R727" s="221">
        <f>'4.a Electric heating'!N47</f>
        <v>9.9828112054210896E-2</v>
      </c>
      <c r="S727" s="221">
        <f>'4.a Electric heating'!O47</f>
        <v>0.10001908025992153</v>
      </c>
      <c r="T727" s="221">
        <f>'4.a Electric heating'!P47</f>
        <v>0.1077506340119737</v>
      </c>
      <c r="U727" s="221">
        <f>'4.a Electric heating'!Q47</f>
        <v>0.11371237383917139</v>
      </c>
      <c r="V727" s="221">
        <f>'4.a Electric heating'!R47</f>
        <v>0.11866559603672551</v>
      </c>
      <c r="W727" s="221">
        <f>'4.a Electric heating'!S47</f>
        <v>0.12001946124982064</v>
      </c>
      <c r="X727" s="221">
        <f>'4.a Electric heating'!T47</f>
        <v>0.12126533801019942</v>
      </c>
      <c r="Y727" s="221">
        <f>'4.a Electric heating'!U47</f>
        <v>0.12253735204527143</v>
      </c>
      <c r="Z727" s="221">
        <f>'4.a Electric heating'!V47</f>
        <v>0.12383633457578669</v>
      </c>
      <c r="AA727" s="221">
        <f>'4.a Electric heating'!W47</f>
        <v>0.12516315244624154</v>
      </c>
      <c r="AB727" s="221">
        <f>'4.a Electric heating'!X47</f>
        <v>0.12643228587880875</v>
      </c>
      <c r="AC727" s="221">
        <f>'4.a Electric heating'!Y47</f>
        <v>0.14072350184323351</v>
      </c>
      <c r="AD727" s="221">
        <f>'4.a Electric heating'!Z47</f>
        <v>0.14050650081099503</v>
      </c>
      <c r="AE727" s="221">
        <f>'4.a Electric heating'!AA47</f>
        <v>0.14367922824866267</v>
      </c>
      <c r="AF727" s="221">
        <f>'4.a Electric heating'!AB47</f>
        <v>0.13497139623359219</v>
      </c>
      <c r="AG727" s="221">
        <f>'4.a Electric heating'!AC47</f>
        <v>0.13295689778234457</v>
      </c>
      <c r="AH727" s="221">
        <f>'4.a Electric heating'!AD47</f>
        <v>0.14275820755476099</v>
      </c>
      <c r="AI727" s="221">
        <f>'4.a Electric heating'!AE47</f>
        <v>0.15253616697631997</v>
      </c>
      <c r="AJ727" s="221">
        <f>'4.a Electric heating'!AF47</f>
        <v>0.14748530052015044</v>
      </c>
      <c r="AK727" s="221">
        <f>'4.a Electric heating'!AG47</f>
        <v>0.16021784444994758</v>
      </c>
      <c r="AL727" s="221">
        <f>'4.a Electric heating'!AH47</f>
        <v>0.16935574432351874</v>
      </c>
      <c r="AM727" s="221">
        <f>'4.a Electric heating'!AI47</f>
        <v>0.17816224302834172</v>
      </c>
      <c r="AN727" s="221">
        <f>'4.a Electric heating'!AJ47</f>
        <v>0.18179820717177725</v>
      </c>
      <c r="AO727" s="221">
        <f>'4.a Electric heating'!AK47</f>
        <v>0.1879348555151284</v>
      </c>
      <c r="AP727" s="221">
        <f>'4.a Electric heating'!AL47</f>
        <v>0.18558566982118929</v>
      </c>
      <c r="AQ727" s="221">
        <f>'4.a Electric heating'!AM47</f>
        <v>0.19795804780926857</v>
      </c>
      <c r="AR727" s="221">
        <f>'4.a Electric heating'!AN47</f>
        <v>0.1970821272437408</v>
      </c>
      <c r="AS727" s="221">
        <f>'4.a Electric heating'!AO47</f>
        <v>0.20813346148170761</v>
      </c>
      <c r="AT727" s="221">
        <f>'4.a Electric heating'!AP47</f>
        <v>0.19884178909413142</v>
      </c>
      <c r="AU727" s="221">
        <f>'4.a Electric heating'!AQ47</f>
        <v>0.20620629980132144</v>
      </c>
      <c r="AV727" s="221">
        <f>'4.a Electric heating'!AR47</f>
        <v>0.20245709435038836</v>
      </c>
      <c r="AW727" s="221">
        <f>'4.a Electric heating'!AS47</f>
        <v>0.21209790836707351</v>
      </c>
      <c r="AX727" s="221">
        <f>'4.a Electric heating'!AT47</f>
        <v>0.21941162934524844</v>
      </c>
      <c r="AY727" s="221">
        <f>'4.a Electric heating'!AU47</f>
        <v>0.22270280378542717</v>
      </c>
      <c r="AZ727" s="221">
        <f>'4.a Electric heating'!AV47</f>
        <v>0.22495232705598706</v>
      </c>
      <c r="BA727" s="221">
        <f>'4.a Electric heating'!AW47</f>
        <v>0.22841313208761763</v>
      </c>
      <c r="BB727" s="221">
        <f>'4.a Electric heating'!AX47</f>
        <v>0.22959051936641978</v>
      </c>
      <c r="BC727" s="221">
        <f>'4.a Electric heating'!AY47</f>
        <v>0.22270280378542717</v>
      </c>
      <c r="BD727" s="221">
        <f>'4.a Electric heating'!AZ47</f>
        <v>0.22049782553012592</v>
      </c>
      <c r="BE727" s="221">
        <f>'4.a Electric heating'!BA47</f>
        <v>0.22495232705598706</v>
      </c>
      <c r="BF727" s="221">
        <f>'4.a Electric heating'!BB47</f>
        <v>0.22270280378542714</v>
      </c>
      <c r="BG727" s="221">
        <f>'4.a Electric heating'!BC47</f>
        <v>0.23442400398466015</v>
      </c>
      <c r="BH727" s="221">
        <f>'4.a Electric heating'!BD47</f>
        <v>0.21727102808334356</v>
      </c>
    </row>
    <row r="728" spans="1:60" s="8" customFormat="1" ht="15">
      <c r="A728" s="36" t="s">
        <v>7</v>
      </c>
      <c r="B728" s="36" t="s">
        <v>82</v>
      </c>
      <c r="C728" s="36" t="s">
        <v>17</v>
      </c>
      <c r="D728" s="17" t="s">
        <v>103</v>
      </c>
      <c r="E728" s="17" t="s">
        <v>104</v>
      </c>
      <c r="F728" s="7" t="s">
        <v>14</v>
      </c>
      <c r="G728" s="221">
        <f>'2.b-MTH2-HTH'!C61</f>
        <v>0.3911634117171473</v>
      </c>
      <c r="H728" s="221">
        <f>'2.b-MTH2-HTH'!D61</f>
        <v>0.3911634117171473</v>
      </c>
      <c r="I728" s="221">
        <f>'2.b-MTH2-HTH'!E61</f>
        <v>0.3911634117171473</v>
      </c>
      <c r="J728" s="221">
        <f>'2.b-MTH2-HTH'!F61</f>
        <v>0.3911634117171473</v>
      </c>
      <c r="K728" s="221">
        <f>'2.b-MTH2-HTH'!G61</f>
        <v>0.3911634117171473</v>
      </c>
      <c r="L728" s="221">
        <f>'2.b-MTH2-HTH'!H61</f>
        <v>0.3911634117171473</v>
      </c>
      <c r="M728" s="221">
        <f>'2.b-MTH2-HTH'!I61</f>
        <v>0.3911634117171473</v>
      </c>
      <c r="N728" s="221">
        <f>'2.b-MTH2-HTH'!J61</f>
        <v>0.3911634117171473</v>
      </c>
      <c r="O728" s="221">
        <f>'2.b-MTH2-HTH'!K61</f>
        <v>0.39116341171714725</v>
      </c>
      <c r="P728" s="221">
        <f>'2.b-MTH2-HTH'!L61</f>
        <v>0.3911634117171473</v>
      </c>
      <c r="Q728" s="221">
        <f>'2.b-MTH2-HTH'!M61</f>
        <v>0.3911634117171473</v>
      </c>
      <c r="R728" s="221">
        <f>'2.b-MTH2-HTH'!N61</f>
        <v>0.3911634117171473</v>
      </c>
      <c r="S728" s="221">
        <f>'2.b-MTH2-HTH'!O61</f>
        <v>0.39116341171714725</v>
      </c>
      <c r="T728" s="221">
        <f>'2.b-MTH2-HTH'!P61</f>
        <v>0.39116341171714725</v>
      </c>
      <c r="U728" s="221">
        <f>'2.b-MTH2-HTH'!Q61</f>
        <v>0.3911634117171473</v>
      </c>
      <c r="V728" s="221">
        <f>'2.b-MTH2-HTH'!R61</f>
        <v>0.3911634117171473</v>
      </c>
      <c r="W728" s="221">
        <f>'2.b-MTH2-HTH'!S61</f>
        <v>0.3911634117171473</v>
      </c>
      <c r="X728" s="221">
        <f>'2.b-MTH2-HTH'!T61</f>
        <v>0.3911634117171473</v>
      </c>
      <c r="Y728" s="221">
        <f>'2.b-MTH2-HTH'!U61</f>
        <v>0.3911634117171473</v>
      </c>
      <c r="Z728" s="221">
        <f>'2.b-MTH2-HTH'!V61</f>
        <v>0.3911634117171473</v>
      </c>
      <c r="AA728" s="221">
        <f>'2.b-MTH2-HTH'!W61</f>
        <v>0.3911634117171473</v>
      </c>
      <c r="AB728" s="221">
        <f>'2.b-MTH2-HTH'!X61</f>
        <v>0.3911634117171473</v>
      </c>
      <c r="AC728" s="221">
        <f>'2.b-MTH2-HTH'!Y61</f>
        <v>0.3911634117171473</v>
      </c>
      <c r="AD728" s="221">
        <f>'2.b-MTH2-HTH'!Z61</f>
        <v>0.3911634117171473</v>
      </c>
      <c r="AE728" s="221">
        <f>'2.b-MTH2-HTH'!AA61</f>
        <v>0.3911634117171473</v>
      </c>
      <c r="AF728" s="221">
        <f>'2.b-MTH2-HTH'!AB61</f>
        <v>0.3911634117171473</v>
      </c>
      <c r="AG728" s="221">
        <f>'2.b-MTH2-HTH'!AC61</f>
        <v>0.3911634117171473</v>
      </c>
      <c r="AH728" s="221">
        <f>'2.b-MTH2-HTH'!AD61</f>
        <v>0.3911634117171473</v>
      </c>
      <c r="AI728" s="221">
        <f>'2.b-MTH2-HTH'!AE61</f>
        <v>0.39116341171714736</v>
      </c>
      <c r="AJ728" s="221">
        <f>'2.b-MTH2-HTH'!AF61</f>
        <v>0.3911634117171473</v>
      </c>
      <c r="AK728" s="221">
        <f>'2.b-MTH2-HTH'!AG61</f>
        <v>0.3911634117171473</v>
      </c>
      <c r="AL728" s="221">
        <f>'2.b-MTH2-HTH'!AH61</f>
        <v>0.3911634117171473</v>
      </c>
      <c r="AM728" s="221">
        <f>'2.b-MTH2-HTH'!AI61</f>
        <v>0.3911634117171473</v>
      </c>
      <c r="AN728" s="221">
        <f>'2.b-MTH2-HTH'!AJ61</f>
        <v>0.3911634117171473</v>
      </c>
      <c r="AO728" s="221">
        <f>'2.b-MTH2-HTH'!AK61</f>
        <v>0.3911634117171473</v>
      </c>
      <c r="AP728" s="221">
        <f>'2.b-MTH2-HTH'!AL61</f>
        <v>0.3911634117171473</v>
      </c>
      <c r="AQ728" s="221">
        <f>'2.b-MTH2-HTH'!AM61</f>
        <v>0.3911634117171473</v>
      </c>
      <c r="AR728" s="221">
        <f>'2.b-MTH2-HTH'!AN61</f>
        <v>0.3911634117171473</v>
      </c>
      <c r="AS728" s="221">
        <f>'2.b-MTH2-HTH'!AO61</f>
        <v>0.3911634117171473</v>
      </c>
      <c r="AT728" s="221">
        <f>'2.b-MTH2-HTH'!AP61</f>
        <v>0.3911634117171473</v>
      </c>
      <c r="AU728" s="221">
        <f>'2.b-MTH2-HTH'!AQ61</f>
        <v>0.3911634117171473</v>
      </c>
      <c r="AV728" s="221">
        <f>'2.b-MTH2-HTH'!AR61</f>
        <v>0.3911634117171473</v>
      </c>
      <c r="AW728" s="221">
        <f>'2.b-MTH2-HTH'!AS61</f>
        <v>0.3911634117171473</v>
      </c>
      <c r="AX728" s="221">
        <f>'2.b-MTH2-HTH'!AT61</f>
        <v>0.3911634117171473</v>
      </c>
      <c r="AY728" s="221">
        <f>'2.b-MTH2-HTH'!AU61</f>
        <v>0.3911634117171473</v>
      </c>
      <c r="AZ728" s="221">
        <f>'2.b-MTH2-HTH'!AV61</f>
        <v>0.3911634117171473</v>
      </c>
      <c r="BA728" s="221">
        <f>'2.b-MTH2-HTH'!AW61</f>
        <v>0.3911634117171473</v>
      </c>
      <c r="BB728" s="221">
        <f>'2.b-MTH2-HTH'!AX61</f>
        <v>0.3911634117171473</v>
      </c>
      <c r="BC728" s="221">
        <f>'2.b-MTH2-HTH'!AY61</f>
        <v>0.3911634117171473</v>
      </c>
      <c r="BD728" s="221">
        <f>'2.b-MTH2-HTH'!AZ61</f>
        <v>0.3911634117171473</v>
      </c>
      <c r="BE728" s="221">
        <f>'2.b-MTH2-HTH'!BA61</f>
        <v>0.3911634117171473</v>
      </c>
      <c r="BF728" s="221">
        <f>'2.b-MTH2-HTH'!BB61</f>
        <v>0.3911634117171473</v>
      </c>
      <c r="BG728" s="221">
        <f>'2.b-MTH2-HTH'!BC61</f>
        <v>0.3911634117171473</v>
      </c>
      <c r="BH728" s="221">
        <f>'2.b-MTH2-HTH'!BD61</f>
        <v>0.3911634117171473</v>
      </c>
    </row>
    <row r="729" spans="1:60" s="8" customFormat="1" ht="15">
      <c r="A729" s="36" t="s">
        <v>7</v>
      </c>
      <c r="B729" s="36" t="s">
        <v>82</v>
      </c>
      <c r="C729" s="36" t="s">
        <v>17</v>
      </c>
      <c r="D729" s="17" t="s">
        <v>103</v>
      </c>
      <c r="E729" s="17" t="s">
        <v>806</v>
      </c>
      <c r="F729" s="7" t="s">
        <v>12</v>
      </c>
      <c r="G729" s="221">
        <f>'4.c Electricity breakdown'!C33/2</f>
        <v>0.23749999999999999</v>
      </c>
      <c r="H729" s="221">
        <f>'4.c Electricity breakdown'!D33/2</f>
        <v>0.23749999999999999</v>
      </c>
      <c r="I729" s="221">
        <f>'4.c Electricity breakdown'!E33/2</f>
        <v>0.23749999999999999</v>
      </c>
      <c r="J729" s="221">
        <f>'4.c Electricity breakdown'!F33/2</f>
        <v>0.23749999999999999</v>
      </c>
      <c r="K729" s="221">
        <f>'4.c Electricity breakdown'!G33/2</f>
        <v>0.23749999999999999</v>
      </c>
      <c r="L729" s="221">
        <f>'4.c Electricity breakdown'!H33/2</f>
        <v>0.23749999999999999</v>
      </c>
      <c r="M729" s="221">
        <f>'4.c Electricity breakdown'!I33/2</f>
        <v>0.23749999999999999</v>
      </c>
      <c r="N729" s="221">
        <f>'4.c Electricity breakdown'!J33/2</f>
        <v>0.23749999999999999</v>
      </c>
      <c r="O729" s="221">
        <f>'4.c Electricity breakdown'!K33/2</f>
        <v>0.23749999999999999</v>
      </c>
      <c r="P729" s="221">
        <f>'4.c Electricity breakdown'!L33/2</f>
        <v>0.23749999999999999</v>
      </c>
      <c r="Q729" s="221">
        <f>'4.c Electricity breakdown'!M33/2</f>
        <v>0.23749999999999999</v>
      </c>
      <c r="R729" s="221">
        <f>'4.c Electricity breakdown'!N33/2</f>
        <v>0.23749999999999999</v>
      </c>
      <c r="S729" s="221">
        <f>'4.c Electricity breakdown'!O33/2</f>
        <v>0.23749999999999999</v>
      </c>
      <c r="T729" s="221">
        <f>'4.c Electricity breakdown'!P33/2</f>
        <v>0.23749999999999999</v>
      </c>
      <c r="U729" s="221">
        <f>'4.c Electricity breakdown'!Q33/2</f>
        <v>0.23749999999999999</v>
      </c>
      <c r="V729" s="221">
        <f>'4.c Electricity breakdown'!R33/2</f>
        <v>0.23749999999999999</v>
      </c>
      <c r="W729" s="221">
        <f>'4.c Electricity breakdown'!S33/2</f>
        <v>0.23749999999999999</v>
      </c>
      <c r="X729" s="221">
        <f>'4.c Electricity breakdown'!T33/2</f>
        <v>0.23749999999999999</v>
      </c>
      <c r="Y729" s="221">
        <f>'4.c Electricity breakdown'!U33/2</f>
        <v>0.23749999999999999</v>
      </c>
      <c r="Z729" s="221">
        <f>'4.c Electricity breakdown'!V33/2</f>
        <v>0.23749999999999999</v>
      </c>
      <c r="AA729" s="221">
        <f>'4.c Electricity breakdown'!W33/2</f>
        <v>0.23749999999999999</v>
      </c>
      <c r="AB729" s="221">
        <f>'4.c Electricity breakdown'!X33/2</f>
        <v>0.23749999999999999</v>
      </c>
      <c r="AC729" s="221">
        <f>'4.c Electricity breakdown'!Y33/2</f>
        <v>0.23749999999999999</v>
      </c>
      <c r="AD729" s="221">
        <f>'4.c Electricity breakdown'!Z33/2</f>
        <v>0.23749999999999999</v>
      </c>
      <c r="AE729" s="221">
        <f>'4.c Electricity breakdown'!AA33/2</f>
        <v>0.23749999999999999</v>
      </c>
      <c r="AF729" s="221">
        <f>'4.c Electricity breakdown'!AB33/2</f>
        <v>0.23749999999999999</v>
      </c>
      <c r="AG729" s="221">
        <f>'4.c Electricity breakdown'!AC33/2</f>
        <v>0.23749999999999999</v>
      </c>
      <c r="AH729" s="221">
        <f>'4.c Electricity breakdown'!AD33/2</f>
        <v>0.23749999999999999</v>
      </c>
      <c r="AI729" s="221">
        <f>'4.c Electricity breakdown'!AE33/2</f>
        <v>0.23749999999999999</v>
      </c>
      <c r="AJ729" s="221">
        <f>'4.c Electricity breakdown'!AF33/2</f>
        <v>0.23749999999999999</v>
      </c>
      <c r="AK729" s="221">
        <f>'4.c Electricity breakdown'!AG33/2</f>
        <v>0.23749999999999999</v>
      </c>
      <c r="AL729" s="221">
        <f>'4.c Electricity breakdown'!AH33/2</f>
        <v>0.23749999999999999</v>
      </c>
      <c r="AM729" s="221">
        <f>'4.c Electricity breakdown'!AI33/2</f>
        <v>0.23749999999999999</v>
      </c>
      <c r="AN729" s="221">
        <f>'4.c Electricity breakdown'!AJ33/2</f>
        <v>0.23749999999999999</v>
      </c>
      <c r="AO729" s="221">
        <f>'4.c Electricity breakdown'!AK33/2</f>
        <v>0.23749999999999999</v>
      </c>
      <c r="AP729" s="221">
        <f>'4.c Electricity breakdown'!AL33/2</f>
        <v>0.23749999999999999</v>
      </c>
      <c r="AQ729" s="221">
        <f>'4.c Electricity breakdown'!AM33/2</f>
        <v>0.23749999999999999</v>
      </c>
      <c r="AR729" s="221">
        <f>'4.c Electricity breakdown'!AN33/2</f>
        <v>0.23749999999999999</v>
      </c>
      <c r="AS729" s="221">
        <f>'4.c Electricity breakdown'!AO33/2</f>
        <v>0.23749999999999999</v>
      </c>
      <c r="AT729" s="221">
        <f>'4.c Electricity breakdown'!AP33/2</f>
        <v>0.23749999999999999</v>
      </c>
      <c r="AU729" s="221">
        <f>'4.c Electricity breakdown'!AQ33/2</f>
        <v>0.23749999999999999</v>
      </c>
      <c r="AV729" s="221">
        <f>'4.c Electricity breakdown'!AR33/2</f>
        <v>0.23749999999999999</v>
      </c>
      <c r="AW729" s="221">
        <f>'4.c Electricity breakdown'!AS33/2</f>
        <v>0.23749999999999999</v>
      </c>
      <c r="AX729" s="221">
        <f>'4.c Electricity breakdown'!AT33/2</f>
        <v>0.23749999999999999</v>
      </c>
      <c r="AY729" s="221">
        <f>'4.c Electricity breakdown'!AU33/2</f>
        <v>0.23749999999999999</v>
      </c>
      <c r="AZ729" s="221">
        <f>'4.c Electricity breakdown'!AV33/2</f>
        <v>0.23749999999999999</v>
      </c>
      <c r="BA729" s="221">
        <f>'4.c Electricity breakdown'!AW33/2</f>
        <v>0.23749999999999999</v>
      </c>
      <c r="BB729" s="221">
        <f>'4.c Electricity breakdown'!AX33/2</f>
        <v>0.23749999999999999</v>
      </c>
      <c r="BC729" s="221">
        <f>'4.c Electricity breakdown'!AY33/2</f>
        <v>0.23749999999999999</v>
      </c>
      <c r="BD729" s="221">
        <f>'4.c Electricity breakdown'!AZ33/2</f>
        <v>0.23749999999999999</v>
      </c>
      <c r="BE729" s="221">
        <f>'4.c Electricity breakdown'!BA33/2</f>
        <v>0.23749999999999999</v>
      </c>
      <c r="BF729" s="221">
        <f>'4.c Electricity breakdown'!BB33/2</f>
        <v>0.23749999999999999</v>
      </c>
      <c r="BG729" s="221">
        <f>'4.c Electricity breakdown'!BC33/2</f>
        <v>0.23749999999999999</v>
      </c>
      <c r="BH729" s="221">
        <f>'4.c Electricity breakdown'!BD33/2</f>
        <v>0.23749999999999999</v>
      </c>
    </row>
    <row r="730" spans="1:60" s="8" customFormat="1" ht="15">
      <c r="A730" s="36" t="s">
        <v>7</v>
      </c>
      <c r="B730" s="36" t="s">
        <v>82</v>
      </c>
      <c r="C730" s="36" t="s">
        <v>17</v>
      </c>
      <c r="D730" s="17" t="s">
        <v>103</v>
      </c>
      <c r="E730" s="17" t="s">
        <v>806</v>
      </c>
      <c r="F730" s="7" t="s">
        <v>13</v>
      </c>
      <c r="G730" s="221">
        <f>'4.a Electric heating'!C47</f>
        <v>6.5331263943499529E-2</v>
      </c>
      <c r="H730" s="221">
        <f>'4.a Electric heating'!D47</f>
        <v>6.8532876370061224E-2</v>
      </c>
      <c r="I730" s="221">
        <f>'4.a Electric heating'!E47</f>
        <v>7.1734488796622031E-2</v>
      </c>
      <c r="J730" s="221">
        <f>'4.a Electric heating'!F47</f>
        <v>7.4936101223183726E-2</v>
      </c>
      <c r="K730" s="221">
        <f>'4.a Electric heating'!G47</f>
        <v>7.8137713649744533E-2</v>
      </c>
      <c r="L730" s="221">
        <f>'4.a Electric heating'!H47</f>
        <v>8.1339326076306229E-2</v>
      </c>
      <c r="M730" s="221">
        <f>'4.a Electric heating'!I47</f>
        <v>8.4540938502867036E-2</v>
      </c>
      <c r="N730" s="221">
        <f>'4.a Electric heating'!J47</f>
        <v>8.7742550929428731E-2</v>
      </c>
      <c r="O730" s="221">
        <f>'4.a Electric heating'!K47</f>
        <v>9.0944163355989538E-2</v>
      </c>
      <c r="P730" s="221">
        <f>'4.a Electric heating'!L47</f>
        <v>9.4145775782551233E-2</v>
      </c>
      <c r="Q730" s="221">
        <f>'4.a Electric heating'!M47</f>
        <v>9.4112519231784542E-2</v>
      </c>
      <c r="R730" s="221">
        <f>'4.a Electric heating'!N47</f>
        <v>9.9828112054210896E-2</v>
      </c>
      <c r="S730" s="221">
        <f>'4.a Electric heating'!O47</f>
        <v>0.10001908025992153</v>
      </c>
      <c r="T730" s="221">
        <f>'4.a Electric heating'!P47</f>
        <v>0.1077506340119737</v>
      </c>
      <c r="U730" s="221">
        <f>'4.a Electric heating'!Q47</f>
        <v>0.11371237383917139</v>
      </c>
      <c r="V730" s="221">
        <f>'4.a Electric heating'!R47</f>
        <v>0.11866559603672551</v>
      </c>
      <c r="W730" s="221">
        <f>'4.a Electric heating'!S47</f>
        <v>0.12001946124982064</v>
      </c>
      <c r="X730" s="221">
        <f>'4.a Electric heating'!T47</f>
        <v>0.12126533801019942</v>
      </c>
      <c r="Y730" s="221">
        <f>'4.a Electric heating'!U47</f>
        <v>0.12253735204527143</v>
      </c>
      <c r="Z730" s="221">
        <f>'4.a Electric heating'!V47</f>
        <v>0.12383633457578669</v>
      </c>
      <c r="AA730" s="221">
        <f>'4.a Electric heating'!W47</f>
        <v>0.12516315244624154</v>
      </c>
      <c r="AB730" s="221">
        <f>'4.a Electric heating'!X47</f>
        <v>0.12643228587880875</v>
      </c>
      <c r="AC730" s="221">
        <f>'4.a Electric heating'!Y47</f>
        <v>0.14072350184323351</v>
      </c>
      <c r="AD730" s="221">
        <f>'4.a Electric heating'!Z47</f>
        <v>0.14050650081099503</v>
      </c>
      <c r="AE730" s="221">
        <f>'4.a Electric heating'!AA47</f>
        <v>0.14367922824866267</v>
      </c>
      <c r="AF730" s="221">
        <f>'4.a Electric heating'!AB47</f>
        <v>0.13497139623359219</v>
      </c>
      <c r="AG730" s="221">
        <f>'4.a Electric heating'!AC47</f>
        <v>0.13295689778234457</v>
      </c>
      <c r="AH730" s="221">
        <f>'4.a Electric heating'!AD47</f>
        <v>0.14275820755476099</v>
      </c>
      <c r="AI730" s="221">
        <f>'4.a Electric heating'!AE47</f>
        <v>0.15253616697631997</v>
      </c>
      <c r="AJ730" s="221">
        <f>'4.a Electric heating'!AF47</f>
        <v>0.14748530052015044</v>
      </c>
      <c r="AK730" s="221">
        <f>'4.a Electric heating'!AG47</f>
        <v>0.16021784444994758</v>
      </c>
      <c r="AL730" s="221">
        <f>'4.a Electric heating'!AH47</f>
        <v>0.16935574432351874</v>
      </c>
      <c r="AM730" s="221">
        <f>'4.a Electric heating'!AI47</f>
        <v>0.17816224302834172</v>
      </c>
      <c r="AN730" s="221">
        <f>'4.a Electric heating'!AJ47</f>
        <v>0.18179820717177725</v>
      </c>
      <c r="AO730" s="221">
        <f>'4.a Electric heating'!AK47</f>
        <v>0.1879348555151284</v>
      </c>
      <c r="AP730" s="221">
        <f>'4.a Electric heating'!AL47</f>
        <v>0.18558566982118929</v>
      </c>
      <c r="AQ730" s="221">
        <f>'4.a Electric heating'!AM47</f>
        <v>0.19795804780926857</v>
      </c>
      <c r="AR730" s="221">
        <f>'4.a Electric heating'!AN47</f>
        <v>0.1970821272437408</v>
      </c>
      <c r="AS730" s="221">
        <f>'4.a Electric heating'!AO47</f>
        <v>0.20813346148170761</v>
      </c>
      <c r="AT730" s="221">
        <f>'4.a Electric heating'!AP47</f>
        <v>0.19884178909413142</v>
      </c>
      <c r="AU730" s="221">
        <f>'4.a Electric heating'!AQ47</f>
        <v>0.20620629980132144</v>
      </c>
      <c r="AV730" s="221">
        <f>'4.a Electric heating'!AR47</f>
        <v>0.20245709435038836</v>
      </c>
      <c r="AW730" s="221">
        <f>'4.a Electric heating'!AS47</f>
        <v>0.21209790836707351</v>
      </c>
      <c r="AX730" s="221">
        <f>'4.a Electric heating'!AT47</f>
        <v>0.21941162934524844</v>
      </c>
      <c r="AY730" s="221">
        <f>'4.a Electric heating'!AU47</f>
        <v>0.22270280378542717</v>
      </c>
      <c r="AZ730" s="221">
        <f>'4.a Electric heating'!AV47</f>
        <v>0.22495232705598706</v>
      </c>
      <c r="BA730" s="221">
        <f>'4.a Electric heating'!AW47</f>
        <v>0.22841313208761763</v>
      </c>
      <c r="BB730" s="221">
        <f>'4.a Electric heating'!AX47</f>
        <v>0.22959051936641978</v>
      </c>
      <c r="BC730" s="221">
        <f>'4.a Electric heating'!AY47</f>
        <v>0.22270280378542717</v>
      </c>
      <c r="BD730" s="221">
        <f>'4.a Electric heating'!AZ47</f>
        <v>0.22049782553012592</v>
      </c>
      <c r="BE730" s="221">
        <f>'4.a Electric heating'!BA47</f>
        <v>0.22495232705598706</v>
      </c>
      <c r="BF730" s="221">
        <f>'4.a Electric heating'!BB47</f>
        <v>0.22270280378542714</v>
      </c>
      <c r="BG730" s="221">
        <f>'4.a Electric heating'!BC47</f>
        <v>0.23442400398466015</v>
      </c>
      <c r="BH730" s="221">
        <f>'4.a Electric heating'!BD47</f>
        <v>0.21727102808334356</v>
      </c>
    </row>
    <row r="731" spans="1:60" s="8" customFormat="1" ht="15">
      <c r="A731" s="36" t="s">
        <v>7</v>
      </c>
      <c r="B731" s="36" t="s">
        <v>82</v>
      </c>
      <c r="C731" s="36" t="s">
        <v>17</v>
      </c>
      <c r="D731" s="17" t="s">
        <v>103</v>
      </c>
      <c r="E731" s="17" t="s">
        <v>806</v>
      </c>
      <c r="F731" s="7" t="s">
        <v>14</v>
      </c>
      <c r="G731" s="221">
        <f>'2.b-MTH2-HTH'!C67</f>
        <v>0.67007841522529721</v>
      </c>
      <c r="H731" s="221">
        <f>'2.b-MTH2-HTH'!D67</f>
        <v>0.67007841522529721</v>
      </c>
      <c r="I731" s="221">
        <f>'2.b-MTH2-HTH'!E67</f>
        <v>0.67007841522529721</v>
      </c>
      <c r="J731" s="221">
        <f>'2.b-MTH2-HTH'!F67</f>
        <v>0.67007841522529721</v>
      </c>
      <c r="K731" s="221">
        <f>'2.b-MTH2-HTH'!G67</f>
        <v>0.67007841522529721</v>
      </c>
      <c r="L731" s="221">
        <f>'2.b-MTH2-HTH'!H67</f>
        <v>0.67007841522529721</v>
      </c>
      <c r="M731" s="221">
        <f>'2.b-MTH2-HTH'!I67</f>
        <v>0.67007841522529721</v>
      </c>
      <c r="N731" s="221">
        <f>'2.b-MTH2-HTH'!J67</f>
        <v>0.67007841522529721</v>
      </c>
      <c r="O731" s="221">
        <f>'2.b-MTH2-HTH'!K67</f>
        <v>0.67007841522529721</v>
      </c>
      <c r="P731" s="221">
        <f>'2.b-MTH2-HTH'!L67</f>
        <v>0.67007841522529721</v>
      </c>
      <c r="Q731" s="221">
        <f>'2.b-MTH2-HTH'!M67</f>
        <v>0.67007841522529721</v>
      </c>
      <c r="R731" s="221">
        <f>'2.b-MTH2-HTH'!N67</f>
        <v>0.67007841522529721</v>
      </c>
      <c r="S731" s="221">
        <f>'2.b-MTH2-HTH'!O67</f>
        <v>0.67007841522529721</v>
      </c>
      <c r="T731" s="221">
        <f>'2.b-MTH2-HTH'!P67</f>
        <v>0.67007841522529721</v>
      </c>
      <c r="U731" s="221">
        <f>'2.b-MTH2-HTH'!Q67</f>
        <v>0.67007841522529721</v>
      </c>
      <c r="V731" s="221">
        <f>'2.b-MTH2-HTH'!R67</f>
        <v>0.6700784152252971</v>
      </c>
      <c r="W731" s="221">
        <f>'2.b-MTH2-HTH'!S67</f>
        <v>0.67007841522529721</v>
      </c>
      <c r="X731" s="221">
        <f>'2.b-MTH2-HTH'!T67</f>
        <v>0.67007841522529721</v>
      </c>
      <c r="Y731" s="221">
        <f>'2.b-MTH2-HTH'!U67</f>
        <v>0.6700784152252971</v>
      </c>
      <c r="Z731" s="221">
        <f>'2.b-MTH2-HTH'!V67</f>
        <v>0.67007841522529721</v>
      </c>
      <c r="AA731" s="221">
        <f>'2.b-MTH2-HTH'!W67</f>
        <v>0.67007841522529721</v>
      </c>
      <c r="AB731" s="221">
        <f>'2.b-MTH2-HTH'!X67</f>
        <v>0.67007841522529721</v>
      </c>
      <c r="AC731" s="221">
        <f>'2.b-MTH2-HTH'!Y67</f>
        <v>0.67007841522529721</v>
      </c>
      <c r="AD731" s="221">
        <f>'2.b-MTH2-HTH'!Z67</f>
        <v>0.67007841522529721</v>
      </c>
      <c r="AE731" s="221">
        <f>'2.b-MTH2-HTH'!AA67</f>
        <v>0.67007841522529721</v>
      </c>
      <c r="AF731" s="221">
        <f>'2.b-MTH2-HTH'!AB67</f>
        <v>0.6700784152252971</v>
      </c>
      <c r="AG731" s="221">
        <f>'2.b-MTH2-HTH'!AC67</f>
        <v>0.67007841522529721</v>
      </c>
      <c r="AH731" s="221">
        <f>'2.b-MTH2-HTH'!AD67</f>
        <v>0.67007841522529721</v>
      </c>
      <c r="AI731" s="221">
        <f>'2.b-MTH2-HTH'!AE67</f>
        <v>0.67007841522529721</v>
      </c>
      <c r="AJ731" s="221">
        <f>'2.b-MTH2-HTH'!AF67</f>
        <v>0.67007841522529721</v>
      </c>
      <c r="AK731" s="221">
        <f>'2.b-MTH2-HTH'!AG67</f>
        <v>0.67007841522529732</v>
      </c>
      <c r="AL731" s="221">
        <f>'2.b-MTH2-HTH'!AH67</f>
        <v>0.67007841522529721</v>
      </c>
      <c r="AM731" s="221">
        <f>'2.b-MTH2-HTH'!AI67</f>
        <v>0.67007841522529721</v>
      </c>
      <c r="AN731" s="221">
        <f>'2.b-MTH2-HTH'!AJ67</f>
        <v>0.67007841522529721</v>
      </c>
      <c r="AO731" s="221">
        <f>'2.b-MTH2-HTH'!AK67</f>
        <v>0.67007841522529721</v>
      </c>
      <c r="AP731" s="221">
        <f>'2.b-MTH2-HTH'!AL67</f>
        <v>0.67007841522529721</v>
      </c>
      <c r="AQ731" s="221">
        <f>'2.b-MTH2-HTH'!AM67</f>
        <v>0.67007841522529721</v>
      </c>
      <c r="AR731" s="221">
        <f>'2.b-MTH2-HTH'!AN67</f>
        <v>0.67007841522529721</v>
      </c>
      <c r="AS731" s="221">
        <f>'2.b-MTH2-HTH'!AO67</f>
        <v>0.67007841522529721</v>
      </c>
      <c r="AT731" s="221">
        <f>'2.b-MTH2-HTH'!AP67</f>
        <v>0.67007841522529721</v>
      </c>
      <c r="AU731" s="221">
        <f>'2.b-MTH2-HTH'!AQ67</f>
        <v>0.67007841522529721</v>
      </c>
      <c r="AV731" s="221">
        <f>'2.b-MTH2-HTH'!AR67</f>
        <v>0.67007841522529721</v>
      </c>
      <c r="AW731" s="221">
        <f>'2.b-MTH2-HTH'!AS67</f>
        <v>0.67007841522529721</v>
      </c>
      <c r="AX731" s="221">
        <f>'2.b-MTH2-HTH'!AT67</f>
        <v>0.67007841522529721</v>
      </c>
      <c r="AY731" s="221">
        <f>'2.b-MTH2-HTH'!AU67</f>
        <v>0.67007841522529721</v>
      </c>
      <c r="AZ731" s="221">
        <f>'2.b-MTH2-HTH'!AV67</f>
        <v>0.67007841522529721</v>
      </c>
      <c r="BA731" s="221">
        <f>'2.b-MTH2-HTH'!AW67</f>
        <v>0.67007841522529721</v>
      </c>
      <c r="BB731" s="221">
        <f>'2.b-MTH2-HTH'!AX67</f>
        <v>0.67007841522529721</v>
      </c>
      <c r="BC731" s="221">
        <f>'2.b-MTH2-HTH'!AY67</f>
        <v>0.67007841522529721</v>
      </c>
      <c r="BD731" s="221">
        <f>'2.b-MTH2-HTH'!AZ67</f>
        <v>0.67007841522529721</v>
      </c>
      <c r="BE731" s="221">
        <f>'2.b-MTH2-HTH'!BA67</f>
        <v>0.67007841522529721</v>
      </c>
      <c r="BF731" s="221">
        <f>'2.b-MTH2-HTH'!BB67</f>
        <v>0.67007841522529721</v>
      </c>
      <c r="BG731" s="221">
        <f>'2.b-MTH2-HTH'!BC67</f>
        <v>0.67007841522529721</v>
      </c>
      <c r="BH731" s="221">
        <f>'2.b-MTH2-HTH'!BD67</f>
        <v>0.67007841522529721</v>
      </c>
    </row>
    <row r="732" spans="1:60" s="8" customFormat="1" ht="15">
      <c r="A732" s="36" t="s">
        <v>7</v>
      </c>
      <c r="B732" s="36" t="s">
        <v>82</v>
      </c>
      <c r="C732" s="36" t="s">
        <v>17</v>
      </c>
      <c r="D732" s="7" t="s">
        <v>105</v>
      </c>
      <c r="E732" s="7" t="s">
        <v>106</v>
      </c>
      <c r="F732" s="7" t="s">
        <v>12</v>
      </c>
      <c r="G732" s="221">
        <f>'4.c Electricity breakdown'!C35</f>
        <v>0.05</v>
      </c>
      <c r="H732" s="221">
        <f>'4.c Electricity breakdown'!D35</f>
        <v>0.05</v>
      </c>
      <c r="I732" s="221">
        <f>'4.c Electricity breakdown'!E35</f>
        <v>0.05</v>
      </c>
      <c r="J732" s="221">
        <f>'4.c Electricity breakdown'!F35</f>
        <v>0.05</v>
      </c>
      <c r="K732" s="221">
        <f>'4.c Electricity breakdown'!G35</f>
        <v>0.05</v>
      </c>
      <c r="L732" s="221">
        <f>'4.c Electricity breakdown'!H35</f>
        <v>0.05</v>
      </c>
      <c r="M732" s="221">
        <f>'4.c Electricity breakdown'!I35</f>
        <v>0.05</v>
      </c>
      <c r="N732" s="221">
        <f>'4.c Electricity breakdown'!J35</f>
        <v>0.05</v>
      </c>
      <c r="O732" s="221">
        <f>'4.c Electricity breakdown'!K35</f>
        <v>0.05</v>
      </c>
      <c r="P732" s="221">
        <f>'4.c Electricity breakdown'!L35</f>
        <v>0.05</v>
      </c>
      <c r="Q732" s="221">
        <f>'4.c Electricity breakdown'!M35</f>
        <v>0.05</v>
      </c>
      <c r="R732" s="221">
        <f>'4.c Electricity breakdown'!N35</f>
        <v>0.05</v>
      </c>
      <c r="S732" s="221">
        <f>'4.c Electricity breakdown'!O35</f>
        <v>0.05</v>
      </c>
      <c r="T732" s="221">
        <f>'4.c Electricity breakdown'!P35</f>
        <v>0.05</v>
      </c>
      <c r="U732" s="221">
        <f>'4.c Electricity breakdown'!Q35</f>
        <v>0.05</v>
      </c>
      <c r="V732" s="221">
        <f>'4.c Electricity breakdown'!R35</f>
        <v>0.05</v>
      </c>
      <c r="W732" s="221">
        <f>'4.c Electricity breakdown'!S35</f>
        <v>0.05</v>
      </c>
      <c r="X732" s="221">
        <f>'4.c Electricity breakdown'!T35</f>
        <v>0.05</v>
      </c>
      <c r="Y732" s="221">
        <f>'4.c Electricity breakdown'!U35</f>
        <v>0.05</v>
      </c>
      <c r="Z732" s="221">
        <f>'4.c Electricity breakdown'!V35</f>
        <v>0.05</v>
      </c>
      <c r="AA732" s="221">
        <f>'4.c Electricity breakdown'!W35</f>
        <v>0.05</v>
      </c>
      <c r="AB732" s="221">
        <f>'4.c Electricity breakdown'!X35</f>
        <v>0.05</v>
      </c>
      <c r="AC732" s="221">
        <f>'4.c Electricity breakdown'!Y35</f>
        <v>0.05</v>
      </c>
      <c r="AD732" s="221">
        <f>'4.c Electricity breakdown'!Z35</f>
        <v>0.05</v>
      </c>
      <c r="AE732" s="221">
        <f>'4.c Electricity breakdown'!AA35</f>
        <v>0.05</v>
      </c>
      <c r="AF732" s="221">
        <f>'4.c Electricity breakdown'!AB35</f>
        <v>0.05</v>
      </c>
      <c r="AG732" s="221">
        <f>'4.c Electricity breakdown'!AC35</f>
        <v>0.05</v>
      </c>
      <c r="AH732" s="221">
        <f>'4.c Electricity breakdown'!AD35</f>
        <v>0.05</v>
      </c>
      <c r="AI732" s="221">
        <f>'4.c Electricity breakdown'!AE35</f>
        <v>0.05</v>
      </c>
      <c r="AJ732" s="221">
        <f>'4.c Electricity breakdown'!AF35</f>
        <v>0.05</v>
      </c>
      <c r="AK732" s="221">
        <f>'4.c Electricity breakdown'!AG35</f>
        <v>0.05</v>
      </c>
      <c r="AL732" s="221">
        <f>'4.c Electricity breakdown'!AH35</f>
        <v>0.05</v>
      </c>
      <c r="AM732" s="221">
        <f>'4.c Electricity breakdown'!AI35</f>
        <v>0.05</v>
      </c>
      <c r="AN732" s="221">
        <f>'4.c Electricity breakdown'!AJ35</f>
        <v>0.05</v>
      </c>
      <c r="AO732" s="221">
        <f>'4.c Electricity breakdown'!AK35</f>
        <v>0.05</v>
      </c>
      <c r="AP732" s="221">
        <f>'4.c Electricity breakdown'!AL35</f>
        <v>0.05</v>
      </c>
      <c r="AQ732" s="221">
        <f>'4.c Electricity breakdown'!AM35</f>
        <v>0.05</v>
      </c>
      <c r="AR732" s="221">
        <f>'4.c Electricity breakdown'!AN35</f>
        <v>0.05</v>
      </c>
      <c r="AS732" s="221">
        <f>'4.c Electricity breakdown'!AO35</f>
        <v>0.05</v>
      </c>
      <c r="AT732" s="221">
        <f>'4.c Electricity breakdown'!AP35</f>
        <v>0.05</v>
      </c>
      <c r="AU732" s="221">
        <f>'4.c Electricity breakdown'!AQ35</f>
        <v>0.05</v>
      </c>
      <c r="AV732" s="221">
        <f>'4.c Electricity breakdown'!AR35</f>
        <v>0.05</v>
      </c>
      <c r="AW732" s="221">
        <f>'4.c Electricity breakdown'!AS35</f>
        <v>0.05</v>
      </c>
      <c r="AX732" s="221">
        <f>'4.c Electricity breakdown'!AT35</f>
        <v>0.05</v>
      </c>
      <c r="AY732" s="221">
        <f>'4.c Electricity breakdown'!AU35</f>
        <v>0.05</v>
      </c>
      <c r="AZ732" s="221">
        <f>'4.c Electricity breakdown'!AV35</f>
        <v>0.05</v>
      </c>
      <c r="BA732" s="221">
        <f>'4.c Electricity breakdown'!AW35</f>
        <v>0.05</v>
      </c>
      <c r="BB732" s="221">
        <f>'4.c Electricity breakdown'!AX35</f>
        <v>0.05</v>
      </c>
      <c r="BC732" s="221">
        <f>'4.c Electricity breakdown'!AY35</f>
        <v>0.05</v>
      </c>
      <c r="BD732" s="221">
        <f>'4.c Electricity breakdown'!AZ35</f>
        <v>0.05</v>
      </c>
      <c r="BE732" s="221">
        <f>'4.c Electricity breakdown'!BA35</f>
        <v>0.05</v>
      </c>
      <c r="BF732" s="221">
        <f>'4.c Electricity breakdown'!BB35</f>
        <v>0.05</v>
      </c>
      <c r="BG732" s="221">
        <f>'4.c Electricity breakdown'!BC35</f>
        <v>0.05</v>
      </c>
      <c r="BH732" s="221">
        <f>'4.c Electricity breakdown'!BD35</f>
        <v>0.05</v>
      </c>
    </row>
    <row r="733" spans="1:60" s="8" customFormat="1" ht="15">
      <c r="A733" s="36" t="s">
        <v>7</v>
      </c>
      <c r="B733" s="36" t="s">
        <v>82</v>
      </c>
      <c r="C733" s="36" t="s">
        <v>17</v>
      </c>
      <c r="D733" s="7" t="s">
        <v>105</v>
      </c>
      <c r="E733" s="7" t="s">
        <v>106</v>
      </c>
      <c r="F733" s="7" t="s">
        <v>13</v>
      </c>
      <c r="G733" s="221">
        <f>'1. Lighting'!C59</f>
        <v>1.7071742313323573E-2</v>
      </c>
      <c r="H733" s="221">
        <f>'1. Lighting'!D59</f>
        <v>1.7462371888726208E-2</v>
      </c>
      <c r="I733" s="221">
        <f>'1. Lighting'!E59</f>
        <v>1.7853001464128843E-2</v>
      </c>
      <c r="J733" s="221">
        <f>'1. Lighting'!F59</f>
        <v>1.8243631039531479E-2</v>
      </c>
      <c r="K733" s="221">
        <f>'1. Lighting'!G59</f>
        <v>1.8634260614934114E-2</v>
      </c>
      <c r="L733" s="221">
        <f>'1. Lighting'!H59</f>
        <v>1.9024890190336749E-2</v>
      </c>
      <c r="M733" s="221">
        <f>'1. Lighting'!I59</f>
        <v>1.9415519765739384E-2</v>
      </c>
      <c r="N733" s="221">
        <f>'1. Lighting'!J59</f>
        <v>1.9806149341142019E-2</v>
      </c>
      <c r="O733" s="221">
        <f>'1. Lighting'!K59</f>
        <v>2.0196778916544655E-2</v>
      </c>
      <c r="P733" s="221">
        <f>'1. Lighting'!L59</f>
        <v>2.058740849194729E-2</v>
      </c>
      <c r="Q733" s="221">
        <f>'1. Lighting'!M59</f>
        <v>2.0978038067349925E-2</v>
      </c>
      <c r="R733" s="221">
        <f>'1. Lighting'!N59</f>
        <v>2.136866764275256E-2</v>
      </c>
      <c r="S733" s="221">
        <f>'1. Lighting'!O59</f>
        <v>2.1759297218155196E-2</v>
      </c>
      <c r="T733" s="221">
        <f>'1. Lighting'!P59</f>
        <v>2.2149926793557831E-2</v>
      </c>
      <c r="U733" s="221">
        <f>'1. Lighting'!Q59</f>
        <v>2.2540556368960466E-2</v>
      </c>
      <c r="V733" s="221">
        <f>'1. Lighting'!R59</f>
        <v>2.2931185944363101E-2</v>
      </c>
      <c r="W733" s="221">
        <f>'1. Lighting'!S59</f>
        <v>2.3321815519765737E-2</v>
      </c>
      <c r="X733" s="221">
        <f>'1. Lighting'!T59</f>
        <v>2.3712445095168372E-2</v>
      </c>
      <c r="Y733" s="221">
        <f>'1. Lighting'!U59</f>
        <v>2.4103074670571007E-2</v>
      </c>
      <c r="Z733" s="221">
        <f>'1. Lighting'!V59</f>
        <v>2.4493704245973642E-2</v>
      </c>
      <c r="AA733" s="221">
        <f>'1. Lighting'!W59</f>
        <v>2.4884333821376278E-2</v>
      </c>
      <c r="AB733" s="221">
        <f>'1. Lighting'!X59</f>
        <v>2.5274963396778913E-2</v>
      </c>
      <c r="AC733" s="221">
        <f>'1. Lighting'!Y59</f>
        <v>2.5665592972181552E-2</v>
      </c>
      <c r="AD733" s="221">
        <f>'1. Lighting'!Z59</f>
        <v>2.6056222547584187E-2</v>
      </c>
      <c r="AE733" s="221">
        <f>'1. Lighting'!AA59</f>
        <v>2.6446852122986822E-2</v>
      </c>
      <c r="AF733" s="221">
        <f>'1. Lighting'!AB59</f>
        <v>2.6837481698389457E-2</v>
      </c>
      <c r="AG733" s="221">
        <f>'1. Lighting'!AC59</f>
        <v>2.7228111273792092E-2</v>
      </c>
      <c r="AH733" s="221">
        <f>'1. Lighting'!AD59</f>
        <v>2.7618740849194728E-2</v>
      </c>
      <c r="AI733" s="221">
        <f>'1. Lighting'!AE59</f>
        <v>2.8009370424597363E-2</v>
      </c>
      <c r="AJ733" s="221">
        <f>'1. Lighting'!AF59</f>
        <v>2.8399999999999998E-2</v>
      </c>
      <c r="AK733" s="221">
        <f>'1. Lighting'!AG59</f>
        <v>2.8790629575402633E-2</v>
      </c>
      <c r="AL733" s="221">
        <f>'1. Lighting'!AH59</f>
        <v>2.9181259150805269E-2</v>
      </c>
      <c r="AM733" s="221">
        <f>'1. Lighting'!AI59</f>
        <v>2.9571888726207904E-2</v>
      </c>
      <c r="AN733" s="221">
        <f>'1. Lighting'!AJ59</f>
        <v>2.9962518301610539E-2</v>
      </c>
      <c r="AO733" s="221">
        <f>'1. Lighting'!AK59</f>
        <v>3.0353147877013174E-2</v>
      </c>
      <c r="AP733" s="221">
        <f>'1. Lighting'!AL59</f>
        <v>3.074377745241581E-2</v>
      </c>
      <c r="AQ733" s="221">
        <f>'1. Lighting'!AM59</f>
        <v>3.1134407027818445E-2</v>
      </c>
      <c r="AR733" s="221">
        <f>'1. Lighting'!AN59</f>
        <v>3.1525036603221077E-2</v>
      </c>
      <c r="AS733" s="221">
        <f>'1. Lighting'!AO59</f>
        <v>3.1915666178623715E-2</v>
      </c>
      <c r="AT733" s="221">
        <f>'1. Lighting'!AP59</f>
        <v>3.2306295754026347E-2</v>
      </c>
      <c r="AU733" s="221">
        <f>'1. Lighting'!AQ59</f>
        <v>3.2696925329428986E-2</v>
      </c>
      <c r="AV733" s="221">
        <f>'1. Lighting'!AR59</f>
        <v>3.3087554904831618E-2</v>
      </c>
      <c r="AW733" s="221">
        <f>'1. Lighting'!AS59</f>
        <v>3.3478184480234256E-2</v>
      </c>
      <c r="AX733" s="221">
        <f>'1. Lighting'!AT59</f>
        <v>3.3868814055636895E-2</v>
      </c>
      <c r="AY733" s="221">
        <f>'1. Lighting'!AU59</f>
        <v>3.4259443631039527E-2</v>
      </c>
      <c r="AZ733" s="221">
        <f>'1. Lighting'!AV59</f>
        <v>3.4650073206442165E-2</v>
      </c>
      <c r="BA733" s="221">
        <f>'1. Lighting'!AW59</f>
        <v>3.5040702781844797E-2</v>
      </c>
      <c r="BB733" s="221">
        <f>'1. Lighting'!AX59</f>
        <v>3.5431332357247436E-2</v>
      </c>
      <c r="BC733" s="221">
        <f>'1. Lighting'!AY59</f>
        <v>3.5821961932650068E-2</v>
      </c>
      <c r="BD733" s="221">
        <f>'1. Lighting'!AZ59</f>
        <v>3.6212591508052706E-2</v>
      </c>
      <c r="BE733" s="221">
        <f>'1. Lighting'!BA59</f>
        <v>3.6603221083455345E-2</v>
      </c>
      <c r="BF733" s="221">
        <f>'1. Lighting'!BB59</f>
        <v>3.6993850658857977E-2</v>
      </c>
      <c r="BG733" s="221">
        <f>'1. Lighting'!BC59</f>
        <v>3.7384480234260616E-2</v>
      </c>
      <c r="BH733" s="221">
        <f>'1. Lighting'!BD59</f>
        <v>3.7775109809663247E-2</v>
      </c>
    </row>
    <row r="734" spans="1:60" s="8" customFormat="1" ht="15">
      <c r="A734" s="36" t="s">
        <v>7</v>
      </c>
      <c r="B734" s="36" t="s">
        <v>82</v>
      </c>
      <c r="C734" s="36" t="s">
        <v>17</v>
      </c>
      <c r="D734" s="7" t="s">
        <v>105</v>
      </c>
      <c r="E734" s="7" t="s">
        <v>106</v>
      </c>
      <c r="F734" s="7" t="s">
        <v>14</v>
      </c>
      <c r="G734" s="221">
        <f>'1. Lighting'!C60</f>
        <v>1</v>
      </c>
      <c r="H734" s="221">
        <f>'1. Lighting'!D60</f>
        <v>1</v>
      </c>
      <c r="I734" s="221">
        <f>'1. Lighting'!E60</f>
        <v>1</v>
      </c>
      <c r="J734" s="221">
        <f>'1. Lighting'!F60</f>
        <v>1</v>
      </c>
      <c r="K734" s="221">
        <f>'1. Lighting'!G60</f>
        <v>1</v>
      </c>
      <c r="L734" s="221">
        <f>'1. Lighting'!H60</f>
        <v>1</v>
      </c>
      <c r="M734" s="221">
        <f>'1. Lighting'!I60</f>
        <v>1</v>
      </c>
      <c r="N734" s="221">
        <f>'1. Lighting'!J60</f>
        <v>1</v>
      </c>
      <c r="O734" s="221">
        <f>'1. Lighting'!K60</f>
        <v>1</v>
      </c>
      <c r="P734" s="221">
        <f>'1. Lighting'!L60</f>
        <v>1</v>
      </c>
      <c r="Q734" s="221">
        <f>'1. Lighting'!M60</f>
        <v>1</v>
      </c>
      <c r="R734" s="221">
        <f>'1. Lighting'!N60</f>
        <v>1</v>
      </c>
      <c r="S734" s="221">
        <f>'1. Lighting'!O60</f>
        <v>1</v>
      </c>
      <c r="T734" s="221">
        <f>'1. Lighting'!P60</f>
        <v>1</v>
      </c>
      <c r="U734" s="221">
        <f>'1. Lighting'!Q60</f>
        <v>1</v>
      </c>
      <c r="V734" s="221">
        <f>'1. Lighting'!R60</f>
        <v>1</v>
      </c>
      <c r="W734" s="221">
        <f>'1. Lighting'!S60</f>
        <v>1</v>
      </c>
      <c r="X734" s="221">
        <f>'1. Lighting'!T60</f>
        <v>1</v>
      </c>
      <c r="Y734" s="221">
        <f>'1. Lighting'!U60</f>
        <v>1</v>
      </c>
      <c r="Z734" s="221">
        <f>'1. Lighting'!V60</f>
        <v>1</v>
      </c>
      <c r="AA734" s="221">
        <f>'1. Lighting'!W60</f>
        <v>1</v>
      </c>
      <c r="AB734" s="221">
        <f>'1. Lighting'!X60</f>
        <v>1</v>
      </c>
      <c r="AC734" s="221">
        <f>'1. Lighting'!Y60</f>
        <v>1</v>
      </c>
      <c r="AD734" s="221">
        <f>'1. Lighting'!Z60</f>
        <v>1</v>
      </c>
      <c r="AE734" s="221">
        <f>'1. Lighting'!AA60</f>
        <v>1</v>
      </c>
      <c r="AF734" s="221">
        <f>'1. Lighting'!AB60</f>
        <v>1</v>
      </c>
      <c r="AG734" s="221">
        <f>'1. Lighting'!AC60</f>
        <v>1</v>
      </c>
      <c r="AH734" s="221">
        <f>'1. Lighting'!AD60</f>
        <v>1</v>
      </c>
      <c r="AI734" s="221">
        <f>'1. Lighting'!AE60</f>
        <v>1</v>
      </c>
      <c r="AJ734" s="221">
        <f>'1. Lighting'!AF60</f>
        <v>1</v>
      </c>
      <c r="AK734" s="221">
        <f>'1. Lighting'!AG60</f>
        <v>1</v>
      </c>
      <c r="AL734" s="221">
        <f>'1. Lighting'!AH60</f>
        <v>1</v>
      </c>
      <c r="AM734" s="221">
        <f>'1. Lighting'!AI60</f>
        <v>1</v>
      </c>
      <c r="AN734" s="221">
        <f>'1. Lighting'!AJ60</f>
        <v>1</v>
      </c>
      <c r="AO734" s="221">
        <f>'1. Lighting'!AK60</f>
        <v>1</v>
      </c>
      <c r="AP734" s="221">
        <f>'1. Lighting'!AL60</f>
        <v>1</v>
      </c>
      <c r="AQ734" s="221">
        <f>'1. Lighting'!AM60</f>
        <v>1</v>
      </c>
      <c r="AR734" s="221">
        <f>'1. Lighting'!AN60</f>
        <v>1</v>
      </c>
      <c r="AS734" s="221">
        <f>'1. Lighting'!AO60</f>
        <v>1</v>
      </c>
      <c r="AT734" s="221">
        <f>'1. Lighting'!AP60</f>
        <v>1</v>
      </c>
      <c r="AU734" s="221">
        <f>'1. Lighting'!AQ60</f>
        <v>1</v>
      </c>
      <c r="AV734" s="221">
        <f>'1. Lighting'!AR60</f>
        <v>1</v>
      </c>
      <c r="AW734" s="221">
        <f>'1. Lighting'!AS60</f>
        <v>1</v>
      </c>
      <c r="AX734" s="221">
        <f>'1. Lighting'!AT60</f>
        <v>1</v>
      </c>
      <c r="AY734" s="221">
        <f>'1. Lighting'!AU60</f>
        <v>1</v>
      </c>
      <c r="AZ734" s="221">
        <f>'1. Lighting'!AV60</f>
        <v>1</v>
      </c>
      <c r="BA734" s="221">
        <f>'1. Lighting'!AW60</f>
        <v>1</v>
      </c>
      <c r="BB734" s="221">
        <f>'1. Lighting'!AX60</f>
        <v>1</v>
      </c>
      <c r="BC734" s="221">
        <f>'1. Lighting'!AY60</f>
        <v>1</v>
      </c>
      <c r="BD734" s="221">
        <f>'1. Lighting'!AZ60</f>
        <v>1</v>
      </c>
      <c r="BE734" s="221">
        <f>'1. Lighting'!BA60</f>
        <v>1</v>
      </c>
      <c r="BF734" s="221">
        <f>'1. Lighting'!BB60</f>
        <v>1</v>
      </c>
      <c r="BG734" s="221">
        <f>'1. Lighting'!BC60</f>
        <v>1</v>
      </c>
      <c r="BH734" s="221">
        <f>'1. Lighting'!BD60</f>
        <v>1</v>
      </c>
    </row>
    <row r="735" spans="1:60" s="5" customFormat="1" ht="15">
      <c r="A735" s="4" t="s">
        <v>7</v>
      </c>
      <c r="B735" s="4" t="s">
        <v>82</v>
      </c>
      <c r="C735" s="4" t="s">
        <v>18</v>
      </c>
      <c r="D735" s="4"/>
      <c r="E735" s="4"/>
      <c r="F735" s="4" t="s">
        <v>11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>
        <v>174</v>
      </c>
      <c r="U735" s="4">
        <v>166</v>
      </c>
      <c r="V735" s="4">
        <v>179</v>
      </c>
      <c r="W735" s="4">
        <v>187</v>
      </c>
      <c r="X735" s="4">
        <v>193</v>
      </c>
      <c r="Y735" s="4">
        <v>188</v>
      </c>
      <c r="Z735" s="4">
        <v>192</v>
      </c>
      <c r="AA735" s="4">
        <v>194</v>
      </c>
      <c r="AB735" s="4">
        <v>168</v>
      </c>
      <c r="AC735" s="4">
        <v>149</v>
      </c>
      <c r="AD735" s="4">
        <v>123</v>
      </c>
      <c r="AE735" s="4">
        <v>118</v>
      </c>
      <c r="AF735" s="4">
        <v>84</v>
      </c>
      <c r="AG735" s="4">
        <v>75</v>
      </c>
      <c r="AH735" s="4">
        <v>67</v>
      </c>
      <c r="AI735" s="4">
        <v>109</v>
      </c>
      <c r="AJ735" s="4">
        <v>61</v>
      </c>
      <c r="AK735" s="4">
        <v>57</v>
      </c>
      <c r="AL735" s="4">
        <v>55</v>
      </c>
      <c r="AM735" s="4">
        <v>53</v>
      </c>
      <c r="AN735" s="4">
        <v>57</v>
      </c>
      <c r="AO735" s="4">
        <v>62</v>
      </c>
      <c r="AP735" s="4">
        <v>38</v>
      </c>
      <c r="AQ735" s="4">
        <v>24</v>
      </c>
      <c r="AR735" s="4">
        <v>32</v>
      </c>
      <c r="AS735" s="4">
        <v>35</v>
      </c>
      <c r="AT735" s="4">
        <v>43</v>
      </c>
      <c r="AU735" s="4">
        <v>42</v>
      </c>
      <c r="AV735" s="4">
        <v>39</v>
      </c>
      <c r="AW735" s="4">
        <v>43</v>
      </c>
      <c r="AX735" s="4">
        <v>44</v>
      </c>
      <c r="AY735" s="4">
        <v>26</v>
      </c>
      <c r="AZ735" s="4">
        <v>18</v>
      </c>
      <c r="BA735" s="4">
        <v>48</v>
      </c>
      <c r="BB735" s="4">
        <v>43</v>
      </c>
      <c r="BC735" s="4">
        <v>40</v>
      </c>
      <c r="BD735" s="4">
        <v>30</v>
      </c>
      <c r="BE735" s="4">
        <v>25</v>
      </c>
      <c r="BF735" s="4">
        <v>20</v>
      </c>
      <c r="BG735" s="4">
        <v>12</v>
      </c>
      <c r="BH735" s="4">
        <v>3</v>
      </c>
    </row>
    <row r="736" spans="1:60" s="5" customFormat="1" ht="15">
      <c r="A736" s="4" t="s">
        <v>7</v>
      </c>
      <c r="B736" s="4" t="s">
        <v>82</v>
      </c>
      <c r="C736" s="4" t="s">
        <v>18</v>
      </c>
      <c r="D736" s="4"/>
      <c r="E736" s="4"/>
      <c r="F736" s="4" t="s">
        <v>52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>
        <v>4.5145555497898403E-3</v>
      </c>
      <c r="U736" s="4">
        <v>4.1451294728693799E-3</v>
      </c>
      <c r="V736" s="4">
        <v>4.4542875628328302E-3</v>
      </c>
      <c r="W736" s="4">
        <v>4.3123328106263303E-3</v>
      </c>
      <c r="X736" s="4">
        <v>4.3137167251514298E-3</v>
      </c>
      <c r="Y736" s="4">
        <v>4.0602997710681996E-3</v>
      </c>
      <c r="Z736" s="4">
        <v>3.8993480777432502E-3</v>
      </c>
      <c r="AA736" s="4">
        <v>4.03200665073262E-3</v>
      </c>
      <c r="AB736" s="4">
        <v>3.6257688572353501E-3</v>
      </c>
      <c r="AC736" s="4">
        <v>3.2902727172352902E-3</v>
      </c>
      <c r="AD736" s="4">
        <v>2.6459010045819299E-3</v>
      </c>
      <c r="AE736" s="4">
        <v>2.5200751751238699E-3</v>
      </c>
      <c r="AF736" s="4">
        <v>1.77032181921642E-3</v>
      </c>
      <c r="AG736" s="4">
        <v>1.57718755914453E-3</v>
      </c>
      <c r="AH736" s="4">
        <v>1.3641453731039401E-3</v>
      </c>
      <c r="AI736" s="4">
        <v>2.0042291072906102E-3</v>
      </c>
      <c r="AJ736" s="4">
        <v>1.04457420757916E-3</v>
      </c>
      <c r="AK736" s="4">
        <v>9.4040784003167701E-4</v>
      </c>
      <c r="AL736" s="4">
        <v>8.7103875330598799E-4</v>
      </c>
      <c r="AM736" s="4">
        <v>8.3004447785503999E-4</v>
      </c>
      <c r="AN736" s="4">
        <v>9.1437004716224499E-4</v>
      </c>
      <c r="AO736" s="4">
        <v>9.4349672058801205E-4</v>
      </c>
      <c r="AP736" s="4">
        <v>5.5178021722715898E-4</v>
      </c>
      <c r="AQ736" s="4">
        <v>3.4634533516126698E-4</v>
      </c>
      <c r="AR736" s="4">
        <v>4.3701518627772303E-4</v>
      </c>
      <c r="AS736" s="4">
        <v>4.4934588078211898E-4</v>
      </c>
      <c r="AT736" s="4">
        <v>5.3694962663270102E-4</v>
      </c>
      <c r="AU736" s="4">
        <v>4.9127403733682698E-4</v>
      </c>
      <c r="AV736" s="4">
        <v>4.3529700649597099E-4</v>
      </c>
      <c r="AW736" s="4">
        <v>4.7293804511609001E-4</v>
      </c>
      <c r="AX736" s="4">
        <v>4.5824263947760301E-4</v>
      </c>
      <c r="AY736" s="4">
        <v>2.6161415936327103E-4</v>
      </c>
      <c r="AZ736" s="4">
        <v>1.7637375558516899E-4</v>
      </c>
      <c r="BA736" s="4">
        <v>4.8314041268243598E-4</v>
      </c>
      <c r="BB736" s="4">
        <v>4.2263765210041101E-4</v>
      </c>
      <c r="BC736" s="4">
        <v>4.0819242190768699E-4</v>
      </c>
      <c r="BD736" s="4">
        <v>3.2990597679661302E-4</v>
      </c>
      <c r="BE736" s="4">
        <v>2.7103796699841701E-4</v>
      </c>
      <c r="BF736" s="4">
        <v>2.2513395470304801E-4</v>
      </c>
      <c r="BG736" s="4">
        <v>1.4174344436569799E-4</v>
      </c>
      <c r="BH736" s="6">
        <v>3.6831055946373999E-5</v>
      </c>
    </row>
    <row r="737" spans="1:60" s="8" customFormat="1" ht="15">
      <c r="A737" s="36" t="s">
        <v>7</v>
      </c>
      <c r="B737" s="36" t="s">
        <v>82</v>
      </c>
      <c r="C737" s="36" t="s">
        <v>18</v>
      </c>
      <c r="D737" s="18" t="s">
        <v>398</v>
      </c>
      <c r="E737" s="18" t="s">
        <v>398</v>
      </c>
      <c r="F737" s="7" t="s">
        <v>12</v>
      </c>
      <c r="G737" s="219"/>
      <c r="H737" s="219"/>
      <c r="I737" s="219"/>
      <c r="J737" s="219"/>
      <c r="K737" s="219"/>
      <c r="L737" s="219"/>
      <c r="M737" s="219"/>
      <c r="N737" s="219"/>
      <c r="O737" s="219"/>
      <c r="P737" s="219"/>
      <c r="Q737" s="219"/>
      <c r="R737" s="219"/>
      <c r="S737" s="219"/>
      <c r="T737" s="221">
        <f>1</f>
        <v>1</v>
      </c>
      <c r="U737" s="221">
        <f>1</f>
        <v>1</v>
      </c>
      <c r="V737" s="221">
        <f>1</f>
        <v>1</v>
      </c>
      <c r="W737" s="221">
        <f>1</f>
        <v>1</v>
      </c>
      <c r="X737" s="221">
        <f>1</f>
        <v>1</v>
      </c>
      <c r="Y737" s="221">
        <f>1</f>
        <v>1</v>
      </c>
      <c r="Z737" s="221">
        <f>1</f>
        <v>1</v>
      </c>
      <c r="AA737" s="221">
        <f>1</f>
        <v>1</v>
      </c>
      <c r="AB737" s="221">
        <f>1</f>
        <v>1</v>
      </c>
      <c r="AC737" s="221">
        <f>1</f>
        <v>1</v>
      </c>
      <c r="AD737" s="221">
        <f>1</f>
        <v>1</v>
      </c>
      <c r="AE737" s="221">
        <f>1</f>
        <v>1</v>
      </c>
      <c r="AF737" s="221">
        <f>1</f>
        <v>1</v>
      </c>
      <c r="AG737" s="221">
        <f>1</f>
        <v>1</v>
      </c>
      <c r="AH737" s="221">
        <f>1</f>
        <v>1</v>
      </c>
      <c r="AI737" s="221">
        <f>1</f>
        <v>1</v>
      </c>
      <c r="AJ737" s="221">
        <f>1</f>
        <v>1</v>
      </c>
      <c r="AK737" s="221">
        <f>1</f>
        <v>1</v>
      </c>
      <c r="AL737" s="221">
        <f>1</f>
        <v>1</v>
      </c>
      <c r="AM737" s="221">
        <f>1</f>
        <v>1</v>
      </c>
      <c r="AN737" s="221">
        <f>1</f>
        <v>1</v>
      </c>
      <c r="AO737" s="221">
        <f>1</f>
        <v>1</v>
      </c>
      <c r="AP737" s="221">
        <f>1</f>
        <v>1</v>
      </c>
      <c r="AQ737" s="221">
        <f>1</f>
        <v>1</v>
      </c>
      <c r="AR737" s="221">
        <f>1</f>
        <v>1</v>
      </c>
      <c r="AS737" s="221">
        <f>1</f>
        <v>1</v>
      </c>
      <c r="AT737" s="221">
        <f>1</f>
        <v>1</v>
      </c>
      <c r="AU737" s="221">
        <f>1</f>
        <v>1</v>
      </c>
      <c r="AV737" s="221">
        <f>1</f>
        <v>1</v>
      </c>
      <c r="AW737" s="221">
        <f>1</f>
        <v>1</v>
      </c>
      <c r="AX737" s="221">
        <f>1</f>
        <v>1</v>
      </c>
      <c r="AY737" s="221">
        <f>1</f>
        <v>1</v>
      </c>
      <c r="AZ737" s="221">
        <f>1</f>
        <v>1</v>
      </c>
      <c r="BA737" s="221">
        <f>1</f>
        <v>1</v>
      </c>
      <c r="BB737" s="221">
        <f>1</f>
        <v>1</v>
      </c>
      <c r="BC737" s="221">
        <f>1</f>
        <v>1</v>
      </c>
      <c r="BD737" s="221">
        <f>1</f>
        <v>1</v>
      </c>
      <c r="BE737" s="221">
        <f>1</f>
        <v>1</v>
      </c>
      <c r="BF737" s="221">
        <f>1</f>
        <v>1</v>
      </c>
      <c r="BG737" s="221">
        <f>1</f>
        <v>1</v>
      </c>
      <c r="BH737" s="221">
        <f>1</f>
        <v>1</v>
      </c>
    </row>
    <row r="738" spans="1:60" s="8" customFormat="1" ht="15">
      <c r="A738" s="36" t="s">
        <v>7</v>
      </c>
      <c r="B738" s="36" t="s">
        <v>82</v>
      </c>
      <c r="C738" s="36" t="s">
        <v>18</v>
      </c>
      <c r="D738" s="18" t="s">
        <v>398</v>
      </c>
      <c r="E738" s="18" t="s">
        <v>398</v>
      </c>
      <c r="F738" s="7" t="s">
        <v>13</v>
      </c>
      <c r="G738" s="219"/>
      <c r="H738" s="219"/>
      <c r="I738" s="219"/>
      <c r="J738" s="219"/>
      <c r="K738" s="219"/>
      <c r="L738" s="219"/>
      <c r="M738" s="219"/>
      <c r="N738" s="219"/>
      <c r="O738" s="219"/>
      <c r="P738" s="219"/>
      <c r="Q738" s="219"/>
      <c r="R738" s="219"/>
      <c r="S738" s="219"/>
      <c r="T738" s="221">
        <f>'3. Mecanical drive'!P$61</f>
        <v>0.253</v>
      </c>
      <c r="U738" s="221">
        <f>'3. Mecanical drive'!Q$61</f>
        <v>0.254</v>
      </c>
      <c r="V738" s="221">
        <f>'3. Mecanical drive'!R$61</f>
        <v>0.255</v>
      </c>
      <c r="W738" s="221">
        <f>'3. Mecanical drive'!S$61</f>
        <v>0.25600000000000001</v>
      </c>
      <c r="X738" s="221">
        <f>'3. Mecanical drive'!T$61</f>
        <v>0.25700000000000001</v>
      </c>
      <c r="Y738" s="221">
        <f>'3. Mecanical drive'!U$61</f>
        <v>0.25800000000000001</v>
      </c>
      <c r="Z738" s="221">
        <f>'3. Mecanical drive'!V$61</f>
        <v>0.25900000000000001</v>
      </c>
      <c r="AA738" s="221">
        <f>'3. Mecanical drive'!W$61</f>
        <v>0.26</v>
      </c>
      <c r="AB738" s="221">
        <f>'3. Mecanical drive'!X$61</f>
        <v>0.26100000000000001</v>
      </c>
      <c r="AC738" s="221">
        <f>'3. Mecanical drive'!Y$61</f>
        <v>0.26200000000000001</v>
      </c>
      <c r="AD738" s="221">
        <f>'3. Mecanical drive'!Z$61</f>
        <v>0.26300000000000001</v>
      </c>
      <c r="AE738" s="221">
        <f>'3. Mecanical drive'!AA$61</f>
        <v>0.26400000000000001</v>
      </c>
      <c r="AF738" s="221">
        <f>'3. Mecanical drive'!AB$61</f>
        <v>0.26500000000000001</v>
      </c>
      <c r="AG738" s="221">
        <f>'3. Mecanical drive'!AC$61</f>
        <v>0.26600000000000001</v>
      </c>
      <c r="AH738" s="221">
        <f>'3. Mecanical drive'!AD$61</f>
        <v>0.26700000000000002</v>
      </c>
      <c r="AI738" s="221">
        <f>'3. Mecanical drive'!AE$61</f>
        <v>0.26800000000000002</v>
      </c>
      <c r="AJ738" s="221">
        <f>'3. Mecanical drive'!AF$61</f>
        <v>0.26900000000000002</v>
      </c>
      <c r="AK738" s="221">
        <f>'3. Mecanical drive'!AG$61</f>
        <v>0.27</v>
      </c>
      <c r="AL738" s="221">
        <f>'3. Mecanical drive'!AH$61</f>
        <v>0.27100000000000002</v>
      </c>
      <c r="AM738" s="221">
        <f>'3. Mecanical drive'!AI$61</f>
        <v>0.27200000000000002</v>
      </c>
      <c r="AN738" s="221">
        <f>'3. Mecanical drive'!AJ$61</f>
        <v>0.27300000000000002</v>
      </c>
      <c r="AO738" s="221">
        <f>'3. Mecanical drive'!AK$61</f>
        <v>0.27400000000000002</v>
      </c>
      <c r="AP738" s="221">
        <f>'3. Mecanical drive'!AL$61</f>
        <v>0.27500000000000002</v>
      </c>
      <c r="AQ738" s="221">
        <f>'3. Mecanical drive'!AM$61</f>
        <v>0.27600000000000002</v>
      </c>
      <c r="AR738" s="221">
        <f>'3. Mecanical drive'!AN$61</f>
        <v>0.27700000000000002</v>
      </c>
      <c r="AS738" s="221">
        <f>'3. Mecanical drive'!AO$61</f>
        <v>0.27800000000000002</v>
      </c>
      <c r="AT738" s="221">
        <f>'3. Mecanical drive'!AP$61</f>
        <v>0.27900000000000003</v>
      </c>
      <c r="AU738" s="221">
        <f>'3. Mecanical drive'!AQ$61</f>
        <v>0.28000000000000003</v>
      </c>
      <c r="AV738" s="221">
        <f>'3. Mecanical drive'!AR$61</f>
        <v>0.28100000000000003</v>
      </c>
      <c r="AW738" s="221">
        <f>'3. Mecanical drive'!AS$61</f>
        <v>0.28199999999999997</v>
      </c>
      <c r="AX738" s="221">
        <f>'3. Mecanical drive'!AT$61</f>
        <v>0.28299999999999997</v>
      </c>
      <c r="AY738" s="221">
        <f>'3. Mecanical drive'!AU$61</f>
        <v>0.28399999999999997</v>
      </c>
      <c r="AZ738" s="221">
        <f>'3. Mecanical drive'!AV$61</f>
        <v>0.28499999999999998</v>
      </c>
      <c r="BA738" s="221">
        <f>'3. Mecanical drive'!AW$61</f>
        <v>0.28599999999999998</v>
      </c>
      <c r="BB738" s="221">
        <f>'3. Mecanical drive'!AX$61</f>
        <v>0.28699999999999998</v>
      </c>
      <c r="BC738" s="221">
        <f>'3. Mecanical drive'!AY$61</f>
        <v>0.28799999999999998</v>
      </c>
      <c r="BD738" s="221">
        <f>'3. Mecanical drive'!AZ$61</f>
        <v>0.28899999999999998</v>
      </c>
      <c r="BE738" s="221">
        <f>'3. Mecanical drive'!BA$61</f>
        <v>0.28999999999999998</v>
      </c>
      <c r="BF738" s="221">
        <f>'3. Mecanical drive'!BB$61</f>
        <v>0.29099999999999998</v>
      </c>
      <c r="BG738" s="221">
        <f>'3. Mecanical drive'!BC$61</f>
        <v>0.29199999999999998</v>
      </c>
      <c r="BH738" s="221">
        <f>'3. Mecanical drive'!BD$61</f>
        <v>0.29299999999999998</v>
      </c>
    </row>
    <row r="739" spans="1:60" s="8" customFormat="1" ht="15">
      <c r="A739" s="36" t="s">
        <v>7</v>
      </c>
      <c r="B739" s="36" t="s">
        <v>82</v>
      </c>
      <c r="C739" s="36" t="s">
        <v>18</v>
      </c>
      <c r="D739" s="18" t="s">
        <v>398</v>
      </c>
      <c r="E739" s="18" t="s">
        <v>398</v>
      </c>
      <c r="F739" s="7" t="s">
        <v>14</v>
      </c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219"/>
      <c r="T739" s="221">
        <f>'3. Mecanical drive'!P$67</f>
        <v>1</v>
      </c>
      <c r="U739" s="221">
        <f>'3. Mecanical drive'!Q$67</f>
        <v>1</v>
      </c>
      <c r="V739" s="221">
        <f>'3. Mecanical drive'!R$67</f>
        <v>1</v>
      </c>
      <c r="W739" s="221">
        <f>'3. Mecanical drive'!S$67</f>
        <v>1</v>
      </c>
      <c r="X739" s="221">
        <f>'3. Mecanical drive'!T$67</f>
        <v>1</v>
      </c>
      <c r="Y739" s="221">
        <f>'3. Mecanical drive'!U$67</f>
        <v>1</v>
      </c>
      <c r="Z739" s="221">
        <f>'3. Mecanical drive'!V$67</f>
        <v>1</v>
      </c>
      <c r="AA739" s="221">
        <f>'3. Mecanical drive'!W$67</f>
        <v>1</v>
      </c>
      <c r="AB739" s="221">
        <f>'3. Mecanical drive'!X$67</f>
        <v>1</v>
      </c>
      <c r="AC739" s="221">
        <f>'3. Mecanical drive'!Y$67</f>
        <v>1</v>
      </c>
      <c r="AD739" s="221">
        <f>'3. Mecanical drive'!Z$67</f>
        <v>1</v>
      </c>
      <c r="AE739" s="221">
        <f>'3. Mecanical drive'!AA$67</f>
        <v>1</v>
      </c>
      <c r="AF739" s="221">
        <f>'3. Mecanical drive'!AB$67</f>
        <v>1</v>
      </c>
      <c r="AG739" s="221">
        <f>'3. Mecanical drive'!AC$67</f>
        <v>1</v>
      </c>
      <c r="AH739" s="221">
        <f>'3. Mecanical drive'!AD$67</f>
        <v>1</v>
      </c>
      <c r="AI739" s="221">
        <f>'3. Mecanical drive'!AE$67</f>
        <v>1</v>
      </c>
      <c r="AJ739" s="221">
        <f>'3. Mecanical drive'!AF$67</f>
        <v>1</v>
      </c>
      <c r="AK739" s="221">
        <f>'3. Mecanical drive'!AG$67</f>
        <v>1</v>
      </c>
      <c r="AL739" s="221">
        <f>'3. Mecanical drive'!AH$67</f>
        <v>1</v>
      </c>
      <c r="AM739" s="221">
        <f>'3. Mecanical drive'!AI$67</f>
        <v>1</v>
      </c>
      <c r="AN739" s="221">
        <f>'3. Mecanical drive'!AJ$67</f>
        <v>1</v>
      </c>
      <c r="AO739" s="221">
        <f>'3. Mecanical drive'!AK$67</f>
        <v>1</v>
      </c>
      <c r="AP739" s="221">
        <f>'3. Mecanical drive'!AL$67</f>
        <v>1</v>
      </c>
      <c r="AQ739" s="221">
        <f>'3. Mecanical drive'!AM$67</f>
        <v>1</v>
      </c>
      <c r="AR739" s="221">
        <f>'3. Mecanical drive'!AN$67</f>
        <v>1</v>
      </c>
      <c r="AS739" s="221">
        <f>'3. Mecanical drive'!AO$67</f>
        <v>1</v>
      </c>
      <c r="AT739" s="221">
        <f>'3. Mecanical drive'!AP$67</f>
        <v>1</v>
      </c>
      <c r="AU739" s="221">
        <f>'3. Mecanical drive'!AQ$67</f>
        <v>1</v>
      </c>
      <c r="AV739" s="221">
        <f>'3. Mecanical drive'!AR$67</f>
        <v>1</v>
      </c>
      <c r="AW739" s="221">
        <f>'3. Mecanical drive'!AS$67</f>
        <v>1</v>
      </c>
      <c r="AX739" s="221">
        <f>'3. Mecanical drive'!AT$67</f>
        <v>1</v>
      </c>
      <c r="AY739" s="221">
        <f>'3. Mecanical drive'!AU$67</f>
        <v>1</v>
      </c>
      <c r="AZ739" s="221">
        <f>'3. Mecanical drive'!AV$67</f>
        <v>1</v>
      </c>
      <c r="BA739" s="221">
        <f>'3. Mecanical drive'!AW$67</f>
        <v>1</v>
      </c>
      <c r="BB739" s="221">
        <f>'3. Mecanical drive'!AX$67</f>
        <v>1</v>
      </c>
      <c r="BC739" s="221">
        <f>'3. Mecanical drive'!AY$67</f>
        <v>1</v>
      </c>
      <c r="BD739" s="221">
        <f>'3. Mecanical drive'!AZ$67</f>
        <v>1</v>
      </c>
      <c r="BE739" s="221">
        <f>'3. Mecanical drive'!BA$67</f>
        <v>1</v>
      </c>
      <c r="BF739" s="221">
        <f>'3. Mecanical drive'!BB$67</f>
        <v>1</v>
      </c>
      <c r="BG739" s="221">
        <f>'3. Mecanical drive'!BC$67</f>
        <v>1</v>
      </c>
      <c r="BH739" s="221">
        <f>'3. Mecanical drive'!BD$67</f>
        <v>1</v>
      </c>
    </row>
    <row r="740" spans="1:60" s="5" customFormat="1" ht="15">
      <c r="A740" s="4" t="s">
        <v>7</v>
      </c>
      <c r="B740" s="4" t="s">
        <v>82</v>
      </c>
      <c r="C740" s="4" t="s">
        <v>19</v>
      </c>
      <c r="D740" s="4"/>
      <c r="E740" s="4"/>
      <c r="F740" s="4" t="s">
        <v>11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>
        <v>20</v>
      </c>
      <c r="R740" s="4">
        <v>21</v>
      </c>
      <c r="S740" s="4">
        <v>31</v>
      </c>
      <c r="T740" s="4">
        <v>31</v>
      </c>
      <c r="U740" s="4">
        <v>36</v>
      </c>
      <c r="V740" s="4">
        <v>24</v>
      </c>
      <c r="W740" s="4">
        <v>28</v>
      </c>
      <c r="X740" s="4">
        <v>31</v>
      </c>
      <c r="Y740" s="4">
        <v>35</v>
      </c>
      <c r="Z740" s="4">
        <v>35</v>
      </c>
      <c r="AA740" s="4">
        <v>39</v>
      </c>
      <c r="AB740" s="4">
        <v>45</v>
      </c>
      <c r="AC740" s="4">
        <v>44</v>
      </c>
      <c r="AD740" s="4">
        <v>49</v>
      </c>
      <c r="AE740" s="4">
        <v>52</v>
      </c>
      <c r="AF740" s="4">
        <v>51</v>
      </c>
      <c r="AG740" s="4">
        <v>51</v>
      </c>
      <c r="AH740" s="4">
        <v>53</v>
      </c>
      <c r="AI740" s="4">
        <v>53</v>
      </c>
      <c r="AJ740" s="4">
        <v>50</v>
      </c>
      <c r="AK740" s="4">
        <v>52</v>
      </c>
      <c r="AL740" s="4">
        <v>51</v>
      </c>
      <c r="AM740" s="4">
        <v>46</v>
      </c>
      <c r="AN740" s="4">
        <v>41</v>
      </c>
      <c r="AO740" s="4">
        <v>46</v>
      </c>
      <c r="AP740" s="4">
        <v>52</v>
      </c>
      <c r="AQ740" s="4">
        <v>61</v>
      </c>
      <c r="AR740" s="4">
        <v>66</v>
      </c>
      <c r="AS740" s="4">
        <v>71</v>
      </c>
      <c r="AT740" s="4">
        <v>76</v>
      </c>
      <c r="AU740" s="4">
        <v>96</v>
      </c>
      <c r="AV740" s="4">
        <v>99</v>
      </c>
      <c r="AW740" s="4">
        <v>97</v>
      </c>
      <c r="AX740" s="4">
        <v>108</v>
      </c>
      <c r="AY740" s="4">
        <v>123</v>
      </c>
      <c r="AZ740" s="4">
        <v>124</v>
      </c>
      <c r="BA740" s="4">
        <v>65</v>
      </c>
      <c r="BB740" s="4">
        <v>67</v>
      </c>
      <c r="BC740" s="4">
        <v>67</v>
      </c>
      <c r="BD740" s="4">
        <v>61</v>
      </c>
      <c r="BE740" s="4">
        <v>64</v>
      </c>
      <c r="BF740" s="4">
        <v>56</v>
      </c>
      <c r="BG740" s="4">
        <v>52</v>
      </c>
      <c r="BH740" s="4">
        <v>155</v>
      </c>
    </row>
    <row r="741" spans="1:60" s="5" customFormat="1" ht="15">
      <c r="A741" s="4" t="s">
        <v>7</v>
      </c>
      <c r="B741" s="4" t="s">
        <v>82</v>
      </c>
      <c r="C741" s="4" t="s">
        <v>19</v>
      </c>
      <c r="D741" s="4"/>
      <c r="E741" s="4"/>
      <c r="F741" s="4" t="s">
        <v>52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>
        <v>6.7010654694096405E-4</v>
      </c>
      <c r="R741" s="4">
        <v>6.4043915827996295E-4</v>
      </c>
      <c r="S741" s="4">
        <v>9.1359188966167598E-4</v>
      </c>
      <c r="T741" s="4">
        <v>8.0431736806600598E-4</v>
      </c>
      <c r="U741" s="4">
        <v>8.9894374110420299E-4</v>
      </c>
      <c r="V741" s="4">
        <v>5.9722291345244596E-4</v>
      </c>
      <c r="W741" s="4">
        <v>6.4569689143068E-4</v>
      </c>
      <c r="X741" s="4">
        <v>6.9287677968753495E-4</v>
      </c>
      <c r="Y741" s="4">
        <v>7.5590687227333601E-4</v>
      </c>
      <c r="Z741" s="4">
        <v>7.1081866000528003E-4</v>
      </c>
      <c r="AA741" s="4">
        <v>8.1055803803387701E-4</v>
      </c>
      <c r="AB741" s="4">
        <v>9.7118808675946897E-4</v>
      </c>
      <c r="AC741" s="4">
        <v>9.7162415810974896E-4</v>
      </c>
      <c r="AD741" s="4">
        <v>1.0540581237765401E-3</v>
      </c>
      <c r="AE741" s="4">
        <v>1.11054160259696E-3</v>
      </c>
      <c r="AF741" s="4">
        <v>1.0748382473813999E-3</v>
      </c>
      <c r="AG741" s="4">
        <v>1.0724875402182801E-3</v>
      </c>
      <c r="AH741" s="4">
        <v>1.0791000712613301E-3</v>
      </c>
      <c r="AI741" s="4">
        <v>9.7453341914130703E-4</v>
      </c>
      <c r="AJ741" s="4">
        <v>8.5620836686816097E-4</v>
      </c>
      <c r="AK741" s="4">
        <v>8.5791592423942501E-4</v>
      </c>
      <c r="AL741" s="4">
        <v>8.0769048033828002E-4</v>
      </c>
      <c r="AM741" s="4">
        <v>7.2041596191192096E-4</v>
      </c>
      <c r="AN741" s="4">
        <v>6.5770477076582503E-4</v>
      </c>
      <c r="AO741" s="4">
        <v>7.0001369592013801E-4</v>
      </c>
      <c r="AP741" s="4">
        <v>7.5506766567926995E-4</v>
      </c>
      <c r="AQ741" s="4">
        <v>8.8029439353488697E-4</v>
      </c>
      <c r="AR741" s="4">
        <v>9.0134382169780396E-4</v>
      </c>
      <c r="AS741" s="4">
        <v>9.1153021530086895E-4</v>
      </c>
      <c r="AT741" s="4">
        <v>9.4902724707175104E-4</v>
      </c>
      <c r="AU741" s="4">
        <v>1.1229120853413199E-3</v>
      </c>
      <c r="AV741" s="4">
        <v>1.10498470879746E-3</v>
      </c>
      <c r="AW741" s="4">
        <v>1.0668602413083899E-3</v>
      </c>
      <c r="AX741" s="4">
        <v>1.1247773878086599E-3</v>
      </c>
      <c r="AY741" s="4">
        <v>1.2376362154493199E-3</v>
      </c>
      <c r="AZ741" s="4">
        <v>1.21501920514227E-3</v>
      </c>
      <c r="BA741" s="4">
        <v>6.5425264217413204E-4</v>
      </c>
      <c r="BB741" s="4">
        <v>6.5852843466808204E-4</v>
      </c>
      <c r="BC741" s="4">
        <v>6.8372230669537602E-4</v>
      </c>
      <c r="BD741" s="4">
        <v>6.7080881948644599E-4</v>
      </c>
      <c r="BE741" s="4">
        <v>6.9385719551594803E-4</v>
      </c>
      <c r="BF741" s="4">
        <v>6.30375073168535E-4</v>
      </c>
      <c r="BG741" s="4">
        <v>6.1422159225135795E-4</v>
      </c>
      <c r="BH741" s="4">
        <v>1.90293789056266E-3</v>
      </c>
    </row>
    <row r="742" spans="1:60" s="8" customFormat="1" ht="15">
      <c r="A742" s="36" t="s">
        <v>7</v>
      </c>
      <c r="B742" s="36" t="s">
        <v>82</v>
      </c>
      <c r="C742" s="36" t="s">
        <v>19</v>
      </c>
      <c r="D742" s="18" t="s">
        <v>398</v>
      </c>
      <c r="E742" s="18" t="s">
        <v>398</v>
      </c>
      <c r="F742" s="7" t="s">
        <v>12</v>
      </c>
      <c r="G742" s="219"/>
      <c r="H742" s="219"/>
      <c r="I742" s="219"/>
      <c r="J742" s="219"/>
      <c r="K742" s="219"/>
      <c r="L742" s="219"/>
      <c r="M742" s="219"/>
      <c r="N742" s="219"/>
      <c r="O742" s="219"/>
      <c r="P742" s="219"/>
      <c r="Q742" s="221">
        <f>1</f>
        <v>1</v>
      </c>
      <c r="R742" s="221">
        <f>1</f>
        <v>1</v>
      </c>
      <c r="S742" s="221">
        <f>1</f>
        <v>1</v>
      </c>
      <c r="T742" s="221">
        <f>1</f>
        <v>1</v>
      </c>
      <c r="U742" s="221">
        <f>1</f>
        <v>1</v>
      </c>
      <c r="V742" s="221">
        <f>1</f>
        <v>1</v>
      </c>
      <c r="W742" s="221">
        <f>1</f>
        <v>1</v>
      </c>
      <c r="X742" s="221">
        <f>1</f>
        <v>1</v>
      </c>
      <c r="Y742" s="221">
        <f>1</f>
        <v>1</v>
      </c>
      <c r="Z742" s="221">
        <f>1</f>
        <v>1</v>
      </c>
      <c r="AA742" s="221">
        <f>1</f>
        <v>1</v>
      </c>
      <c r="AB742" s="221">
        <f>1</f>
        <v>1</v>
      </c>
      <c r="AC742" s="221">
        <f>1</f>
        <v>1</v>
      </c>
      <c r="AD742" s="221">
        <f>1</f>
        <v>1</v>
      </c>
      <c r="AE742" s="221">
        <f>1</f>
        <v>1</v>
      </c>
      <c r="AF742" s="221">
        <f>1</f>
        <v>1</v>
      </c>
      <c r="AG742" s="221">
        <f>1</f>
        <v>1</v>
      </c>
      <c r="AH742" s="221">
        <f>1</f>
        <v>1</v>
      </c>
      <c r="AI742" s="221">
        <f>1</f>
        <v>1</v>
      </c>
      <c r="AJ742" s="221">
        <f>1</f>
        <v>1</v>
      </c>
      <c r="AK742" s="221">
        <f>1</f>
        <v>1</v>
      </c>
      <c r="AL742" s="221">
        <f>1</f>
        <v>1</v>
      </c>
      <c r="AM742" s="221">
        <f>1</f>
        <v>1</v>
      </c>
      <c r="AN742" s="221">
        <f>1</f>
        <v>1</v>
      </c>
      <c r="AO742" s="221">
        <f>1</f>
        <v>1</v>
      </c>
      <c r="AP742" s="221">
        <f>1</f>
        <v>1</v>
      </c>
      <c r="AQ742" s="221">
        <f>1</f>
        <v>1</v>
      </c>
      <c r="AR742" s="221">
        <f>1</f>
        <v>1</v>
      </c>
      <c r="AS742" s="221">
        <f>1</f>
        <v>1</v>
      </c>
      <c r="AT742" s="221">
        <f>1</f>
        <v>1</v>
      </c>
      <c r="AU742" s="221">
        <f>1</f>
        <v>1</v>
      </c>
      <c r="AV742" s="221">
        <f>1</f>
        <v>1</v>
      </c>
      <c r="AW742" s="221">
        <f>1</f>
        <v>1</v>
      </c>
      <c r="AX742" s="221">
        <f>1</f>
        <v>1</v>
      </c>
      <c r="AY742" s="221">
        <f>1</f>
        <v>1</v>
      </c>
      <c r="AZ742" s="221">
        <f>1</f>
        <v>1</v>
      </c>
      <c r="BA742" s="221">
        <f>1</f>
        <v>1</v>
      </c>
      <c r="BB742" s="221">
        <f>1</f>
        <v>1</v>
      </c>
      <c r="BC742" s="221">
        <f>1</f>
        <v>1</v>
      </c>
      <c r="BD742" s="221">
        <f>1</f>
        <v>1</v>
      </c>
      <c r="BE742" s="221">
        <f>1</f>
        <v>1</v>
      </c>
      <c r="BF742" s="221">
        <f>1</f>
        <v>1</v>
      </c>
      <c r="BG742" s="221">
        <f>1</f>
        <v>1</v>
      </c>
      <c r="BH742" s="221">
        <f>1</f>
        <v>1</v>
      </c>
    </row>
    <row r="743" spans="1:60" s="8" customFormat="1" ht="15">
      <c r="A743" s="36" t="s">
        <v>7</v>
      </c>
      <c r="B743" s="36" t="s">
        <v>82</v>
      </c>
      <c r="C743" s="36" t="s">
        <v>19</v>
      </c>
      <c r="D743" s="18" t="s">
        <v>398</v>
      </c>
      <c r="E743" s="18" t="s">
        <v>398</v>
      </c>
      <c r="F743" s="7" t="s">
        <v>13</v>
      </c>
      <c r="G743" s="219"/>
      <c r="H743" s="219"/>
      <c r="I743" s="219"/>
      <c r="J743" s="219"/>
      <c r="K743" s="219"/>
      <c r="L743" s="219"/>
      <c r="M743" s="219"/>
      <c r="N743" s="219"/>
      <c r="O743" s="219"/>
      <c r="P743" s="219"/>
      <c r="Q743" s="221">
        <f>'3. Mecanical drive'!M$61</f>
        <v>0.25</v>
      </c>
      <c r="R743" s="221">
        <f>'3. Mecanical drive'!N$61</f>
        <v>0.251</v>
      </c>
      <c r="S743" s="221">
        <f>'3. Mecanical drive'!O$61</f>
        <v>0.252</v>
      </c>
      <c r="T743" s="221">
        <f>'3. Mecanical drive'!P$61</f>
        <v>0.253</v>
      </c>
      <c r="U743" s="221">
        <f>'3. Mecanical drive'!Q$61</f>
        <v>0.254</v>
      </c>
      <c r="V743" s="221">
        <f>'3. Mecanical drive'!R$61</f>
        <v>0.255</v>
      </c>
      <c r="W743" s="221">
        <f>'3. Mecanical drive'!S$61</f>
        <v>0.25600000000000001</v>
      </c>
      <c r="X743" s="221">
        <f>'3. Mecanical drive'!T$61</f>
        <v>0.25700000000000001</v>
      </c>
      <c r="Y743" s="221">
        <f>'3. Mecanical drive'!U$61</f>
        <v>0.25800000000000001</v>
      </c>
      <c r="Z743" s="221">
        <f>'3. Mecanical drive'!V$61</f>
        <v>0.25900000000000001</v>
      </c>
      <c r="AA743" s="221">
        <f>'3. Mecanical drive'!W$61</f>
        <v>0.26</v>
      </c>
      <c r="AB743" s="221">
        <f>'3. Mecanical drive'!X$61</f>
        <v>0.26100000000000001</v>
      </c>
      <c r="AC743" s="221">
        <f>'3. Mecanical drive'!Y$61</f>
        <v>0.26200000000000001</v>
      </c>
      <c r="AD743" s="221">
        <f>'3. Mecanical drive'!Z$61</f>
        <v>0.26300000000000001</v>
      </c>
      <c r="AE743" s="221">
        <f>'3. Mecanical drive'!AA$61</f>
        <v>0.26400000000000001</v>
      </c>
      <c r="AF743" s="221">
        <f>'3. Mecanical drive'!AB$61</f>
        <v>0.26500000000000001</v>
      </c>
      <c r="AG743" s="221">
        <f>'3. Mecanical drive'!AC$61</f>
        <v>0.26600000000000001</v>
      </c>
      <c r="AH743" s="221">
        <f>'3. Mecanical drive'!AD$61</f>
        <v>0.26700000000000002</v>
      </c>
      <c r="AI743" s="221">
        <f>'3. Mecanical drive'!AE$61</f>
        <v>0.26800000000000002</v>
      </c>
      <c r="AJ743" s="221">
        <f>'3. Mecanical drive'!AF$61</f>
        <v>0.26900000000000002</v>
      </c>
      <c r="AK743" s="221">
        <f>'3. Mecanical drive'!AG$61</f>
        <v>0.27</v>
      </c>
      <c r="AL743" s="221">
        <f>'3. Mecanical drive'!AH$61</f>
        <v>0.27100000000000002</v>
      </c>
      <c r="AM743" s="221">
        <f>'3. Mecanical drive'!AI$61</f>
        <v>0.27200000000000002</v>
      </c>
      <c r="AN743" s="221">
        <f>'3. Mecanical drive'!AJ$61</f>
        <v>0.27300000000000002</v>
      </c>
      <c r="AO743" s="221">
        <f>'3. Mecanical drive'!AK$61</f>
        <v>0.27400000000000002</v>
      </c>
      <c r="AP743" s="221">
        <f>'3. Mecanical drive'!AL$61</f>
        <v>0.27500000000000002</v>
      </c>
      <c r="AQ743" s="221">
        <f>'3. Mecanical drive'!AM$61</f>
        <v>0.27600000000000002</v>
      </c>
      <c r="AR743" s="221">
        <f>'3. Mecanical drive'!AN$61</f>
        <v>0.27700000000000002</v>
      </c>
      <c r="AS743" s="221">
        <f>'3. Mecanical drive'!AO$61</f>
        <v>0.27800000000000002</v>
      </c>
      <c r="AT743" s="221">
        <f>'3. Mecanical drive'!AP$61</f>
        <v>0.27900000000000003</v>
      </c>
      <c r="AU743" s="221">
        <f>'3. Mecanical drive'!AQ$61</f>
        <v>0.28000000000000003</v>
      </c>
      <c r="AV743" s="221">
        <f>'3. Mecanical drive'!AR$61</f>
        <v>0.28100000000000003</v>
      </c>
      <c r="AW743" s="221">
        <f>'3. Mecanical drive'!AS$61</f>
        <v>0.28199999999999997</v>
      </c>
      <c r="AX743" s="221">
        <f>'3. Mecanical drive'!AT$61</f>
        <v>0.28299999999999997</v>
      </c>
      <c r="AY743" s="221">
        <f>'3. Mecanical drive'!AU$61</f>
        <v>0.28399999999999997</v>
      </c>
      <c r="AZ743" s="221">
        <f>'3. Mecanical drive'!AV$61</f>
        <v>0.28499999999999998</v>
      </c>
      <c r="BA743" s="221">
        <f>'3. Mecanical drive'!AW$61</f>
        <v>0.28599999999999998</v>
      </c>
      <c r="BB743" s="221">
        <f>'3. Mecanical drive'!AX$61</f>
        <v>0.28699999999999998</v>
      </c>
      <c r="BC743" s="221">
        <f>'3. Mecanical drive'!AY$61</f>
        <v>0.28799999999999998</v>
      </c>
      <c r="BD743" s="221">
        <f>'3. Mecanical drive'!AZ$61</f>
        <v>0.28899999999999998</v>
      </c>
      <c r="BE743" s="221">
        <f>'3. Mecanical drive'!BA$61</f>
        <v>0.28999999999999998</v>
      </c>
      <c r="BF743" s="221">
        <f>'3. Mecanical drive'!BB$61</f>
        <v>0.29099999999999998</v>
      </c>
      <c r="BG743" s="221">
        <f>'3. Mecanical drive'!BC$61</f>
        <v>0.29199999999999998</v>
      </c>
      <c r="BH743" s="221">
        <f>'3. Mecanical drive'!BD$61</f>
        <v>0.29299999999999998</v>
      </c>
    </row>
    <row r="744" spans="1:60" s="8" customFormat="1" ht="15">
      <c r="A744" s="36" t="s">
        <v>7</v>
      </c>
      <c r="B744" s="36" t="s">
        <v>82</v>
      </c>
      <c r="C744" s="36" t="s">
        <v>19</v>
      </c>
      <c r="D744" s="18" t="s">
        <v>398</v>
      </c>
      <c r="E744" s="18" t="s">
        <v>398</v>
      </c>
      <c r="F744" s="7" t="s">
        <v>14</v>
      </c>
      <c r="G744" s="219"/>
      <c r="H744" s="219"/>
      <c r="I744" s="219"/>
      <c r="J744" s="219"/>
      <c r="K744" s="219"/>
      <c r="L744" s="219"/>
      <c r="M744" s="219"/>
      <c r="N744" s="219"/>
      <c r="O744" s="219"/>
      <c r="P744" s="219"/>
      <c r="Q744" s="221">
        <f>'3. Mecanical drive'!M$67</f>
        <v>1</v>
      </c>
      <c r="R744" s="221">
        <f>'3. Mecanical drive'!N$67</f>
        <v>1</v>
      </c>
      <c r="S744" s="221">
        <f>'3. Mecanical drive'!O$67</f>
        <v>1</v>
      </c>
      <c r="T744" s="221">
        <f>'3. Mecanical drive'!P$67</f>
        <v>1</v>
      </c>
      <c r="U744" s="221">
        <f>'3. Mecanical drive'!Q$67</f>
        <v>1</v>
      </c>
      <c r="V744" s="221">
        <f>'3. Mecanical drive'!R$67</f>
        <v>1</v>
      </c>
      <c r="W744" s="221">
        <f>'3. Mecanical drive'!S$67</f>
        <v>1</v>
      </c>
      <c r="X744" s="221">
        <f>'3. Mecanical drive'!T$67</f>
        <v>1</v>
      </c>
      <c r="Y744" s="221">
        <f>'3. Mecanical drive'!U$67</f>
        <v>1</v>
      </c>
      <c r="Z744" s="221">
        <f>'3. Mecanical drive'!V$67</f>
        <v>1</v>
      </c>
      <c r="AA744" s="221">
        <f>'3. Mecanical drive'!W$67</f>
        <v>1</v>
      </c>
      <c r="AB744" s="221">
        <f>'3. Mecanical drive'!X$67</f>
        <v>1</v>
      </c>
      <c r="AC744" s="221">
        <f>'3. Mecanical drive'!Y$67</f>
        <v>1</v>
      </c>
      <c r="AD744" s="221">
        <f>'3. Mecanical drive'!Z$67</f>
        <v>1</v>
      </c>
      <c r="AE744" s="221">
        <f>'3. Mecanical drive'!AA$67</f>
        <v>1</v>
      </c>
      <c r="AF744" s="221">
        <f>'3. Mecanical drive'!AB$67</f>
        <v>1</v>
      </c>
      <c r="AG744" s="221">
        <f>'3. Mecanical drive'!AC$67</f>
        <v>1</v>
      </c>
      <c r="AH744" s="221">
        <f>'3. Mecanical drive'!AD$67</f>
        <v>1</v>
      </c>
      <c r="AI744" s="221">
        <f>'3. Mecanical drive'!AE$67</f>
        <v>1</v>
      </c>
      <c r="AJ744" s="221">
        <f>'3. Mecanical drive'!AF$67</f>
        <v>1</v>
      </c>
      <c r="AK744" s="221">
        <f>'3. Mecanical drive'!AG$67</f>
        <v>1</v>
      </c>
      <c r="AL744" s="221">
        <f>'3. Mecanical drive'!AH$67</f>
        <v>1</v>
      </c>
      <c r="AM744" s="221">
        <f>'3. Mecanical drive'!AI$67</f>
        <v>1</v>
      </c>
      <c r="AN744" s="221">
        <f>'3. Mecanical drive'!AJ$67</f>
        <v>1</v>
      </c>
      <c r="AO744" s="221">
        <f>'3. Mecanical drive'!AK$67</f>
        <v>1</v>
      </c>
      <c r="AP744" s="221">
        <f>'3. Mecanical drive'!AL$67</f>
        <v>1</v>
      </c>
      <c r="AQ744" s="221">
        <f>'3. Mecanical drive'!AM$67</f>
        <v>1</v>
      </c>
      <c r="AR744" s="221">
        <f>'3. Mecanical drive'!AN$67</f>
        <v>1</v>
      </c>
      <c r="AS744" s="221">
        <f>'3. Mecanical drive'!AO$67</f>
        <v>1</v>
      </c>
      <c r="AT744" s="221">
        <f>'3. Mecanical drive'!AP$67</f>
        <v>1</v>
      </c>
      <c r="AU744" s="221">
        <f>'3. Mecanical drive'!AQ$67</f>
        <v>1</v>
      </c>
      <c r="AV744" s="221">
        <f>'3. Mecanical drive'!AR$67</f>
        <v>1</v>
      </c>
      <c r="AW744" s="221">
        <f>'3. Mecanical drive'!AS$67</f>
        <v>1</v>
      </c>
      <c r="AX744" s="221">
        <f>'3. Mecanical drive'!AT$67</f>
        <v>1</v>
      </c>
      <c r="AY744" s="221">
        <f>'3. Mecanical drive'!AU$67</f>
        <v>1</v>
      </c>
      <c r="AZ744" s="221">
        <f>'3. Mecanical drive'!AV$67</f>
        <v>1</v>
      </c>
      <c r="BA744" s="221">
        <f>'3. Mecanical drive'!AW$67</f>
        <v>1</v>
      </c>
      <c r="BB744" s="221">
        <f>'3. Mecanical drive'!AX$67</f>
        <v>1</v>
      </c>
      <c r="BC744" s="221">
        <f>'3. Mecanical drive'!AY$67</f>
        <v>1</v>
      </c>
      <c r="BD744" s="221">
        <f>'3. Mecanical drive'!AZ$67</f>
        <v>1</v>
      </c>
      <c r="BE744" s="221">
        <f>'3. Mecanical drive'!BA$67</f>
        <v>1</v>
      </c>
      <c r="BF744" s="221">
        <f>'3. Mecanical drive'!BB$67</f>
        <v>1</v>
      </c>
      <c r="BG744" s="221">
        <f>'3. Mecanical drive'!BC$67</f>
        <v>1</v>
      </c>
      <c r="BH744" s="221">
        <f>'3. Mecanical drive'!BD$67</f>
        <v>1</v>
      </c>
    </row>
    <row r="745" spans="1:60" s="5" customFormat="1" ht="15">
      <c r="A745" s="4" t="s">
        <v>7</v>
      </c>
      <c r="B745" s="4" t="s">
        <v>82</v>
      </c>
      <c r="C745" s="4" t="s">
        <v>20</v>
      </c>
      <c r="D745" s="4"/>
      <c r="E745" s="4"/>
      <c r="F745" s="4" t="s">
        <v>11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>
        <v>6</v>
      </c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</row>
    <row r="746" spans="1:60" s="5" customFormat="1" ht="15">
      <c r="A746" s="4" t="s">
        <v>7</v>
      </c>
      <c r="B746" s="4" t="s">
        <v>82</v>
      </c>
      <c r="C746" s="4" t="s">
        <v>20</v>
      </c>
      <c r="D746" s="4"/>
      <c r="E746" s="4"/>
      <c r="F746" s="4" t="s">
        <v>52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>
        <v>1.3410518316532899E-4</v>
      </c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</row>
    <row r="747" spans="1:60" s="8" customFormat="1" ht="15">
      <c r="A747" s="36" t="s">
        <v>7</v>
      </c>
      <c r="B747" s="36" t="s">
        <v>82</v>
      </c>
      <c r="C747" s="36" t="s">
        <v>20</v>
      </c>
      <c r="D747" s="7" t="s">
        <v>107</v>
      </c>
      <c r="E747" s="7" t="s">
        <v>108</v>
      </c>
      <c r="F747" s="7" t="s">
        <v>12</v>
      </c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219"/>
      <c r="T747" s="219"/>
      <c r="U747" s="219"/>
      <c r="V747" s="219"/>
      <c r="W747" s="219"/>
      <c r="X747" s="221">
        <v>0.5</v>
      </c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219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219"/>
      <c r="BD747" s="219"/>
      <c r="BE747" s="219"/>
      <c r="BF747" s="219"/>
      <c r="BG747" s="219"/>
      <c r="BH747" s="219"/>
    </row>
    <row r="748" spans="1:60" s="8" customFormat="1" ht="15">
      <c r="A748" s="36" t="s">
        <v>7</v>
      </c>
      <c r="B748" s="36" t="s">
        <v>82</v>
      </c>
      <c r="C748" s="36" t="s">
        <v>20</v>
      </c>
      <c r="D748" s="7" t="s">
        <v>107</v>
      </c>
      <c r="E748" s="7" t="s">
        <v>108</v>
      </c>
      <c r="F748" s="7" t="s">
        <v>13</v>
      </c>
      <c r="G748" s="219"/>
      <c r="H748" s="219"/>
      <c r="I748" s="219"/>
      <c r="J748" s="219"/>
      <c r="K748" s="219"/>
      <c r="L748" s="219"/>
      <c r="M748" s="219"/>
      <c r="N748" s="219"/>
      <c r="O748" s="219"/>
      <c r="P748" s="219"/>
      <c r="Q748" s="219"/>
      <c r="R748" s="219"/>
      <c r="S748" s="219"/>
      <c r="T748" s="219"/>
      <c r="U748" s="219"/>
      <c r="V748" s="219"/>
      <c r="W748" s="219"/>
      <c r="X748" s="221">
        <f>'2.b-MTH2-HTH'!T$60</f>
        <v>0.39113304875381116</v>
      </c>
      <c r="Y748" s="219"/>
      <c r="Z748" s="219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219"/>
      <c r="AL748" s="219"/>
      <c r="AM748" s="219"/>
      <c r="AN748" s="219"/>
      <c r="AO748" s="219"/>
      <c r="AP748" s="219"/>
      <c r="AQ748" s="219"/>
      <c r="AR748" s="219"/>
      <c r="AS748" s="219"/>
      <c r="AT748" s="219"/>
      <c r="AU748" s="219"/>
      <c r="AV748" s="219"/>
      <c r="AW748" s="219"/>
      <c r="AX748" s="219"/>
      <c r="AY748" s="219"/>
      <c r="AZ748" s="219"/>
      <c r="BA748" s="219"/>
      <c r="BB748" s="219"/>
      <c r="BC748" s="219"/>
      <c r="BD748" s="219"/>
      <c r="BE748" s="219"/>
      <c r="BF748" s="219"/>
      <c r="BG748" s="219"/>
      <c r="BH748" s="219"/>
    </row>
    <row r="749" spans="1:60" s="8" customFormat="1" ht="15">
      <c r="A749" s="36" t="s">
        <v>7</v>
      </c>
      <c r="B749" s="36" t="s">
        <v>82</v>
      </c>
      <c r="C749" s="36" t="s">
        <v>20</v>
      </c>
      <c r="D749" s="7" t="s">
        <v>107</v>
      </c>
      <c r="E749" s="7" t="s">
        <v>108</v>
      </c>
      <c r="F749" s="7" t="s">
        <v>14</v>
      </c>
      <c r="G749" s="219"/>
      <c r="H749" s="219"/>
      <c r="I749" s="219"/>
      <c r="J749" s="219"/>
      <c r="K749" s="219"/>
      <c r="L749" s="219"/>
      <c r="M749" s="219"/>
      <c r="N749" s="219"/>
      <c r="O749" s="219"/>
      <c r="P749" s="219"/>
      <c r="Q749" s="219"/>
      <c r="R749" s="219"/>
      <c r="S749" s="219"/>
      <c r="T749" s="219"/>
      <c r="U749" s="219"/>
      <c r="V749" s="219"/>
      <c r="W749" s="219"/>
      <c r="X749" s="221">
        <f>'2.b-MTH2-HTH'!T$61</f>
        <v>0.3911634117171473</v>
      </c>
      <c r="Y749" s="219"/>
      <c r="Z749" s="219"/>
      <c r="AA749" s="219"/>
      <c r="AB749" s="219"/>
      <c r="AC749" s="219"/>
      <c r="AD749" s="219"/>
      <c r="AE749" s="219"/>
      <c r="AF749" s="219"/>
      <c r="AG749" s="219"/>
      <c r="AH749" s="219"/>
      <c r="AI749" s="219"/>
      <c r="AJ749" s="219"/>
      <c r="AK749" s="219"/>
      <c r="AL749" s="219"/>
      <c r="AM749" s="219"/>
      <c r="AN749" s="219"/>
      <c r="AO749" s="219"/>
      <c r="AP749" s="219"/>
      <c r="AQ749" s="219"/>
      <c r="AR749" s="219"/>
      <c r="AS749" s="219"/>
      <c r="AT749" s="219"/>
      <c r="AU749" s="219"/>
      <c r="AV749" s="219"/>
      <c r="AW749" s="219"/>
      <c r="AX749" s="219"/>
      <c r="AY749" s="219"/>
      <c r="AZ749" s="219"/>
      <c r="BA749" s="219"/>
      <c r="BB749" s="219"/>
      <c r="BC749" s="219"/>
      <c r="BD749" s="219"/>
      <c r="BE749" s="219"/>
      <c r="BF749" s="219"/>
      <c r="BG749" s="219"/>
      <c r="BH749" s="219"/>
    </row>
    <row r="750" spans="1:60" s="8" customFormat="1" ht="15">
      <c r="A750" s="36" t="s">
        <v>7</v>
      </c>
      <c r="B750" s="36" t="s">
        <v>82</v>
      </c>
      <c r="C750" s="36" t="s">
        <v>20</v>
      </c>
      <c r="D750" s="7" t="s">
        <v>97</v>
      </c>
      <c r="E750" s="7" t="s">
        <v>98</v>
      </c>
      <c r="F750" s="7" t="s">
        <v>12</v>
      </c>
      <c r="G750" s="219"/>
      <c r="H750" s="219"/>
      <c r="I750" s="219"/>
      <c r="J750" s="219"/>
      <c r="K750" s="219"/>
      <c r="L750" s="219"/>
      <c r="M750" s="219"/>
      <c r="N750" s="219"/>
      <c r="O750" s="219"/>
      <c r="P750" s="219"/>
      <c r="Q750" s="219"/>
      <c r="R750" s="219"/>
      <c r="S750" s="219"/>
      <c r="T750" s="219"/>
      <c r="U750" s="219"/>
      <c r="V750" s="219"/>
      <c r="W750" s="219"/>
      <c r="X750" s="221">
        <v>0.5</v>
      </c>
      <c r="Y750" s="219"/>
      <c r="Z750" s="219"/>
      <c r="AA750" s="219"/>
      <c r="AB750" s="219"/>
      <c r="AC750" s="219"/>
      <c r="AD750" s="219"/>
      <c r="AE750" s="219"/>
      <c r="AF750" s="219"/>
      <c r="AG750" s="219"/>
      <c r="AH750" s="219"/>
      <c r="AI750" s="219"/>
      <c r="AJ750" s="219"/>
      <c r="AK750" s="219"/>
      <c r="AL750" s="219"/>
      <c r="AM750" s="219"/>
      <c r="AN750" s="219"/>
      <c r="AO750" s="219"/>
      <c r="AP750" s="219"/>
      <c r="AQ750" s="219"/>
      <c r="AR750" s="219"/>
      <c r="AS750" s="219"/>
      <c r="AT750" s="219"/>
      <c r="AU750" s="219"/>
      <c r="AV750" s="219"/>
      <c r="AW750" s="219"/>
      <c r="AX750" s="219"/>
      <c r="AY750" s="219"/>
      <c r="AZ750" s="219"/>
      <c r="BA750" s="219"/>
      <c r="BB750" s="219"/>
      <c r="BC750" s="219"/>
      <c r="BD750" s="219"/>
      <c r="BE750" s="219"/>
      <c r="BF750" s="219"/>
      <c r="BG750" s="219"/>
      <c r="BH750" s="219"/>
    </row>
    <row r="751" spans="1:60" s="8" customFormat="1" ht="15">
      <c r="A751" s="36" t="s">
        <v>7</v>
      </c>
      <c r="B751" s="36" t="s">
        <v>82</v>
      </c>
      <c r="C751" s="36" t="s">
        <v>20</v>
      </c>
      <c r="D751" s="7" t="s">
        <v>97</v>
      </c>
      <c r="E751" s="7" t="s">
        <v>98</v>
      </c>
      <c r="F751" s="7" t="s">
        <v>13</v>
      </c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219"/>
      <c r="T751" s="219"/>
      <c r="U751" s="219"/>
      <c r="V751" s="219"/>
      <c r="W751" s="219"/>
      <c r="X751" s="221">
        <f>'2.b-MTH2-HTH'!T$66</f>
        <v>0.39113304875381116</v>
      </c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219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219"/>
      <c r="BD751" s="219"/>
      <c r="BE751" s="219"/>
      <c r="BF751" s="219"/>
      <c r="BG751" s="219"/>
      <c r="BH751" s="219"/>
    </row>
    <row r="752" spans="1:60" s="8" customFormat="1" ht="15">
      <c r="A752" s="36" t="s">
        <v>7</v>
      </c>
      <c r="B752" s="36" t="s">
        <v>82</v>
      </c>
      <c r="C752" s="36" t="s">
        <v>20</v>
      </c>
      <c r="D752" s="7" t="s">
        <v>97</v>
      </c>
      <c r="E752" s="7" t="s">
        <v>98</v>
      </c>
      <c r="F752" s="7" t="s">
        <v>14</v>
      </c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219"/>
      <c r="T752" s="219"/>
      <c r="U752" s="219"/>
      <c r="V752" s="219"/>
      <c r="W752" s="219"/>
      <c r="X752" s="221">
        <f>'2.b-MTH2-HTH'!T$67</f>
        <v>0.67007841522529721</v>
      </c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219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219"/>
      <c r="BD752" s="219"/>
      <c r="BE752" s="219"/>
      <c r="BF752" s="219"/>
      <c r="BG752" s="219"/>
      <c r="BH752" s="219"/>
    </row>
    <row r="753" spans="1:60" s="5" customFormat="1" ht="15">
      <c r="A753" s="4" t="s">
        <v>7</v>
      </c>
      <c r="B753" s="4" t="s">
        <v>82</v>
      </c>
      <c r="C753" s="4" t="s">
        <v>40</v>
      </c>
      <c r="D753" s="4"/>
      <c r="E753" s="4"/>
      <c r="F753" s="4" t="s">
        <v>11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>
        <v>3</v>
      </c>
      <c r="Z753" s="4">
        <v>3</v>
      </c>
      <c r="AA753" s="4">
        <v>3</v>
      </c>
      <c r="AB753" s="4">
        <v>2</v>
      </c>
      <c r="AC753" s="4">
        <v>2</v>
      </c>
      <c r="AD753" s="4">
        <v>2</v>
      </c>
      <c r="AE753" s="4">
        <v>2</v>
      </c>
      <c r="AF753" s="4">
        <v>2</v>
      </c>
      <c r="AG753" s="4">
        <v>1</v>
      </c>
      <c r="AH753" s="4">
        <v>2</v>
      </c>
      <c r="AI753" s="4">
        <v>3</v>
      </c>
      <c r="AJ753" s="4">
        <v>1</v>
      </c>
      <c r="AK753" s="4">
        <v>1</v>
      </c>
      <c r="AL753" s="4">
        <v>2</v>
      </c>
      <c r="AM753" s="4">
        <v>2</v>
      </c>
      <c r="AN753" s="4">
        <v>2</v>
      </c>
      <c r="AO753" s="4">
        <v>3</v>
      </c>
      <c r="AP753" s="4">
        <v>2</v>
      </c>
      <c r="AQ753" s="4">
        <v>4</v>
      </c>
      <c r="AR753" s="4">
        <v>5</v>
      </c>
      <c r="AS753" s="4">
        <v>7</v>
      </c>
      <c r="AT753" s="4">
        <v>7</v>
      </c>
      <c r="AU753" s="4">
        <v>7</v>
      </c>
      <c r="AV753" s="4">
        <v>7</v>
      </c>
      <c r="AW753" s="4">
        <v>7</v>
      </c>
      <c r="AX753" s="4">
        <v>7</v>
      </c>
      <c r="AY753" s="4">
        <v>7</v>
      </c>
      <c r="AZ753" s="4">
        <v>8</v>
      </c>
      <c r="BA753" s="4">
        <v>7</v>
      </c>
      <c r="BB753" s="4">
        <v>7</v>
      </c>
      <c r="BC753" s="4">
        <v>7</v>
      </c>
      <c r="BD753" s="4">
        <v>5</v>
      </c>
      <c r="BE753" s="4">
        <v>5</v>
      </c>
      <c r="BF753" s="4">
        <v>4</v>
      </c>
      <c r="BG753" s="4">
        <v>3</v>
      </c>
      <c r="BH753" s="4">
        <v>1</v>
      </c>
    </row>
    <row r="754" spans="1:60" s="5" customFormat="1" ht="15">
      <c r="A754" s="4" t="s">
        <v>7</v>
      </c>
      <c r="B754" s="4" t="s">
        <v>82</v>
      </c>
      <c r="C754" s="4" t="s">
        <v>40</v>
      </c>
      <c r="D754" s="4"/>
      <c r="E754" s="4"/>
      <c r="F754" s="4" t="s">
        <v>52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6">
        <v>6.4792017623428798E-5</v>
      </c>
      <c r="Z754" s="6">
        <v>6.0927313714738297E-5</v>
      </c>
      <c r="AA754" s="6">
        <v>6.2350618310298196E-5</v>
      </c>
      <c r="AB754" s="6">
        <v>4.3163914967087501E-5</v>
      </c>
      <c r="AC754" s="6">
        <v>4.4164734459534097E-5</v>
      </c>
      <c r="AD754" s="6">
        <v>4.3022780562307697E-5</v>
      </c>
      <c r="AE754" s="6">
        <v>4.2713138561421501E-5</v>
      </c>
      <c r="AF754" s="6">
        <v>4.21505195051529E-5</v>
      </c>
      <c r="AG754" s="6">
        <v>2.10291674552604E-5</v>
      </c>
      <c r="AH754" s="6">
        <v>4.0720757406087802E-5</v>
      </c>
      <c r="AI754" s="6">
        <v>5.5162269007998499E-5</v>
      </c>
      <c r="AJ754" s="6">
        <v>1.7124167337363202E-5</v>
      </c>
      <c r="AK754" s="6">
        <v>1.6498383158450501E-5</v>
      </c>
      <c r="AL754" s="6">
        <v>3.1674136483854101E-5</v>
      </c>
      <c r="AM754" s="6">
        <v>3.1322433126605297E-5</v>
      </c>
      <c r="AN754" s="6">
        <v>3.20831595495524E-5</v>
      </c>
      <c r="AO754" s="6">
        <v>4.5653067125226403E-5</v>
      </c>
      <c r="AP754" s="6">
        <v>2.9041064064587299E-5</v>
      </c>
      <c r="AQ754" s="6">
        <v>5.7724222526877802E-5</v>
      </c>
      <c r="AR754" s="6">
        <v>6.8283622855894204E-5</v>
      </c>
      <c r="AS754" s="6">
        <v>8.9869176156423707E-5</v>
      </c>
      <c r="AT754" s="6">
        <v>8.7410404335555995E-5</v>
      </c>
      <c r="AU754" s="6">
        <v>8.1879006222804505E-5</v>
      </c>
      <c r="AV754" s="6">
        <v>7.8130231935174204E-5</v>
      </c>
      <c r="AW754" s="6">
        <v>7.6989914321223894E-5</v>
      </c>
      <c r="AX754" s="6">
        <v>7.29022380987096E-5</v>
      </c>
      <c r="AY754" s="6">
        <v>7.0434581367034602E-5</v>
      </c>
      <c r="AZ754" s="6">
        <v>7.8388335815630602E-5</v>
      </c>
      <c r="BA754" s="6">
        <v>7.0457976849521906E-5</v>
      </c>
      <c r="BB754" s="6">
        <v>6.8801478248904096E-5</v>
      </c>
      <c r="BC754" s="6">
        <v>7.1433673833845294E-5</v>
      </c>
      <c r="BD754" s="6">
        <v>5.4984329466102201E-5</v>
      </c>
      <c r="BE754" s="6">
        <v>5.4207593399683399E-5</v>
      </c>
      <c r="BF754" s="6">
        <v>4.5026790940609698E-5</v>
      </c>
      <c r="BG754" s="6">
        <v>3.5435861091424498E-5</v>
      </c>
      <c r="BH754" s="6">
        <v>1.22770186487913E-5</v>
      </c>
    </row>
    <row r="755" spans="1:60" s="8" customFormat="1" ht="15">
      <c r="A755" s="36" t="s">
        <v>7</v>
      </c>
      <c r="B755" s="36" t="s">
        <v>82</v>
      </c>
      <c r="C755" s="36" t="s">
        <v>40</v>
      </c>
      <c r="D755" s="7" t="s">
        <v>107</v>
      </c>
      <c r="E755" s="7" t="s">
        <v>108</v>
      </c>
      <c r="F755" s="7" t="s">
        <v>12</v>
      </c>
      <c r="G755" s="219"/>
      <c r="H755" s="219"/>
      <c r="I755" s="219"/>
      <c r="J755" s="219"/>
      <c r="K755" s="219"/>
      <c r="L755" s="219"/>
      <c r="M755" s="219"/>
      <c r="N755" s="219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21">
        <v>0.5</v>
      </c>
      <c r="Z755" s="221">
        <v>0.5</v>
      </c>
      <c r="AA755" s="221">
        <v>0.5</v>
      </c>
      <c r="AB755" s="221">
        <v>0.5</v>
      </c>
      <c r="AC755" s="221">
        <v>0.5</v>
      </c>
      <c r="AD755" s="221">
        <v>0.5</v>
      </c>
      <c r="AE755" s="221">
        <v>0.5</v>
      </c>
      <c r="AF755" s="221">
        <v>0.5</v>
      </c>
      <c r="AG755" s="221">
        <v>0.5</v>
      </c>
      <c r="AH755" s="221">
        <v>0.5</v>
      </c>
      <c r="AI755" s="221">
        <v>0.5</v>
      </c>
      <c r="AJ755" s="221">
        <v>0.5</v>
      </c>
      <c r="AK755" s="221">
        <v>0.5</v>
      </c>
      <c r="AL755" s="221">
        <v>0.5</v>
      </c>
      <c r="AM755" s="221">
        <v>0.5</v>
      </c>
      <c r="AN755" s="221">
        <v>0.5</v>
      </c>
      <c r="AO755" s="221">
        <v>0.5</v>
      </c>
      <c r="AP755" s="221">
        <v>0.5</v>
      </c>
      <c r="AQ755" s="221">
        <v>0.5</v>
      </c>
      <c r="AR755" s="221">
        <v>0.5</v>
      </c>
      <c r="AS755" s="221">
        <v>0.5</v>
      </c>
      <c r="AT755" s="221">
        <v>0.5</v>
      </c>
      <c r="AU755" s="221">
        <v>0.5</v>
      </c>
      <c r="AV755" s="221">
        <v>0.5</v>
      </c>
      <c r="AW755" s="221">
        <v>0.5</v>
      </c>
      <c r="AX755" s="221">
        <v>0.5</v>
      </c>
      <c r="AY755" s="221">
        <v>0.5</v>
      </c>
      <c r="AZ755" s="221">
        <v>0.5</v>
      </c>
      <c r="BA755" s="221">
        <v>0.5</v>
      </c>
      <c r="BB755" s="221">
        <v>0.5</v>
      </c>
      <c r="BC755" s="221">
        <v>0.5</v>
      </c>
      <c r="BD755" s="221">
        <v>0.5</v>
      </c>
      <c r="BE755" s="221">
        <v>0.5</v>
      </c>
      <c r="BF755" s="221">
        <v>0.5</v>
      </c>
      <c r="BG755" s="221">
        <v>0.5</v>
      </c>
      <c r="BH755" s="221">
        <v>0.5</v>
      </c>
    </row>
    <row r="756" spans="1:60" s="8" customFormat="1" ht="15">
      <c r="A756" s="36" t="s">
        <v>7</v>
      </c>
      <c r="B756" s="36" t="s">
        <v>82</v>
      </c>
      <c r="C756" s="36" t="s">
        <v>40</v>
      </c>
      <c r="D756" s="7" t="s">
        <v>107</v>
      </c>
      <c r="E756" s="7" t="s">
        <v>108</v>
      </c>
      <c r="F756" s="7" t="s">
        <v>13</v>
      </c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21">
        <f>'2.b-MTH2-HTH'!U$60</f>
        <v>0.39631175960093368</v>
      </c>
      <c r="Z756" s="221">
        <f>'2.b-MTH2-HTH'!V$60</f>
        <v>0.40146668545805714</v>
      </c>
      <c r="AA756" s="221">
        <f>'2.b-MTH2-HTH'!W$60</f>
        <v>0.40659623704207171</v>
      </c>
      <c r="AB756" s="221">
        <f>'2.b-MTH2-HTH'!X$60</f>
        <v>0.41162879886934722</v>
      </c>
      <c r="AC756" s="221">
        <f>'2.b-MTH2-HTH'!Y$60</f>
        <v>0.42718388736326346</v>
      </c>
      <c r="AD756" s="221">
        <f>'2.b-MTH2-HTH'!Z$60</f>
        <v>0.43090333569013051</v>
      </c>
      <c r="AE756" s="221">
        <f>'2.b-MTH2-HTH'!AA$60</f>
        <v>0.43731957379166619</v>
      </c>
      <c r="AF756" s="221">
        <f>'2.b-MTH2-HTH'!AB$60</f>
        <v>0.43403056707977594</v>
      </c>
      <c r="AG756" s="221">
        <f>'2.b-MTH2-HTH'!AC$60</f>
        <v>0.43611792365164642</v>
      </c>
      <c r="AH756" s="221">
        <f>'2.b-MTH2-HTH'!AD$60</f>
        <v>0.44774002617765807</v>
      </c>
      <c r="AI756" s="221">
        <f>'2.b-MTH2-HTH'!AE$60</f>
        <v>0.45928152601857686</v>
      </c>
      <c r="AJ756" s="221">
        <f>'2.b-MTH2-HTH'!AF$60</f>
        <v>0.45871837984852454</v>
      </c>
      <c r="AK756" s="221">
        <f>'2.b-MTH2-HTH'!AG$60</f>
        <v>0.47253270654066276</v>
      </c>
      <c r="AL756" s="221">
        <f>'2.b-MTH2-HTH'!AH$60</f>
        <v>0.4833633944813277</v>
      </c>
      <c r="AM756" s="221">
        <f>'2.b-MTH2-HTH'!AI$60</f>
        <v>0.4938596728161313</v>
      </c>
      <c r="AN756" s="221">
        <f>'2.b-MTH2-HTH'!AJ$60</f>
        <v>0.50009127836262857</v>
      </c>
      <c r="AO756" s="221">
        <f>'2.b-MTH2-HTH'!AK$60</f>
        <v>0.50828722629320966</v>
      </c>
      <c r="AP756" s="221">
        <f>'2.b-MTH2-HTH'!AL$60</f>
        <v>0.50952544559500845</v>
      </c>
      <c r="AQ756" s="221">
        <f>'2.b-MTH2-HTH'!AM$60</f>
        <v>0.52265149277349654</v>
      </c>
      <c r="AR756" s="221">
        <f>'2.b-MTH2-HTH'!AN$60</f>
        <v>0.52495202377414851</v>
      </c>
      <c r="AS756" s="221">
        <f>'2.b-MTH2-HTH'!AO$60</f>
        <v>0.53687106996244194</v>
      </c>
      <c r="AT756" s="221">
        <f>'2.b-MTH2-HTH'!AP$60</f>
        <v>0.53220331018778944</v>
      </c>
      <c r="AU756" s="221">
        <f>'2.b-MTH2-HTH'!AQ$60</f>
        <v>0.54099447518753085</v>
      </c>
      <c r="AV756" s="221">
        <f>'2.b-MTH2-HTH'!AR$60</f>
        <v>0.54069399515463346</v>
      </c>
      <c r="AW756" s="221">
        <f>'2.b-MTH2-HTH'!AS$60</f>
        <v>0.55120071864467934</v>
      </c>
      <c r="AX756" s="221">
        <f>'2.b-MTH2-HTH'!AT$60</f>
        <v>0.55975183037132925</v>
      </c>
      <c r="AY756" s="221">
        <f>'2.b-MTH2-HTH'!AU$60</f>
        <v>0.56497102100313534</v>
      </c>
      <c r="AZ756" s="221">
        <f>'2.b-MTH2-HTH'!AV$60</f>
        <v>0.56927952895042322</v>
      </c>
      <c r="BA756" s="221">
        <f>'2.b-MTH2-HTH'!AW$60</f>
        <v>0.57450751000950395</v>
      </c>
      <c r="BB756" s="221">
        <f>'2.b-MTH2-HTH'!AX$60</f>
        <v>0.57781775890094389</v>
      </c>
      <c r="BC756" s="221">
        <f>'2.b-MTH2-HTH'!AY$60</f>
        <v>0.57451595766849639</v>
      </c>
      <c r="BD756" s="221">
        <f>'2.b-MTH2-HTH'!AZ$60</f>
        <v>0.5749549285103237</v>
      </c>
      <c r="BE756" s="221">
        <f>'2.b-MTH2-HTH'!BA$60</f>
        <v>0.5807407629223017</v>
      </c>
      <c r="BF756" s="221">
        <f>'2.b-MTH2-HTH'!BB$60</f>
        <v>0.5810223934986205</v>
      </c>
      <c r="BG756" s="221">
        <f>'2.b-MTH2-HTH'!BC$60</f>
        <v>0.59258989819671504</v>
      </c>
      <c r="BH756" s="221">
        <f>'2.b-MTH2-HTH'!BD$60</f>
        <v>0.58065161948797872</v>
      </c>
    </row>
    <row r="757" spans="1:60" s="8" customFormat="1" ht="15">
      <c r="A757" s="36" t="s">
        <v>7</v>
      </c>
      <c r="B757" s="36" t="s">
        <v>82</v>
      </c>
      <c r="C757" s="36" t="s">
        <v>40</v>
      </c>
      <c r="D757" s="7" t="s">
        <v>107</v>
      </c>
      <c r="E757" s="7" t="s">
        <v>108</v>
      </c>
      <c r="F757" s="7" t="s">
        <v>14</v>
      </c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21">
        <f>'2.b-MTH2-HTH'!U$61</f>
        <v>0.3911634117171473</v>
      </c>
      <c r="Z757" s="221">
        <f>'2.b-MTH2-HTH'!V$61</f>
        <v>0.3911634117171473</v>
      </c>
      <c r="AA757" s="221">
        <f>'2.b-MTH2-HTH'!W$61</f>
        <v>0.3911634117171473</v>
      </c>
      <c r="AB757" s="221">
        <f>'2.b-MTH2-HTH'!X$61</f>
        <v>0.3911634117171473</v>
      </c>
      <c r="AC757" s="221">
        <f>'2.b-MTH2-HTH'!Y$61</f>
        <v>0.3911634117171473</v>
      </c>
      <c r="AD757" s="221">
        <f>'2.b-MTH2-HTH'!Z$61</f>
        <v>0.3911634117171473</v>
      </c>
      <c r="AE757" s="221">
        <f>'2.b-MTH2-HTH'!AA$61</f>
        <v>0.3911634117171473</v>
      </c>
      <c r="AF757" s="221">
        <f>'2.b-MTH2-HTH'!AB$61</f>
        <v>0.3911634117171473</v>
      </c>
      <c r="AG757" s="221">
        <f>'2.b-MTH2-HTH'!AC$61</f>
        <v>0.3911634117171473</v>
      </c>
      <c r="AH757" s="221">
        <f>'2.b-MTH2-HTH'!AD$61</f>
        <v>0.3911634117171473</v>
      </c>
      <c r="AI757" s="221">
        <f>'2.b-MTH2-HTH'!AE$61</f>
        <v>0.39116341171714736</v>
      </c>
      <c r="AJ757" s="221">
        <f>'2.b-MTH2-HTH'!AF$61</f>
        <v>0.3911634117171473</v>
      </c>
      <c r="AK757" s="221">
        <f>'2.b-MTH2-HTH'!AG$61</f>
        <v>0.3911634117171473</v>
      </c>
      <c r="AL757" s="221">
        <f>'2.b-MTH2-HTH'!AH$61</f>
        <v>0.3911634117171473</v>
      </c>
      <c r="AM757" s="221">
        <f>'2.b-MTH2-HTH'!AI$61</f>
        <v>0.3911634117171473</v>
      </c>
      <c r="AN757" s="221">
        <f>'2.b-MTH2-HTH'!AJ$61</f>
        <v>0.3911634117171473</v>
      </c>
      <c r="AO757" s="221">
        <f>'2.b-MTH2-HTH'!AK$61</f>
        <v>0.3911634117171473</v>
      </c>
      <c r="AP757" s="221">
        <f>'2.b-MTH2-HTH'!AL$61</f>
        <v>0.3911634117171473</v>
      </c>
      <c r="AQ757" s="221">
        <f>'2.b-MTH2-HTH'!AM$61</f>
        <v>0.3911634117171473</v>
      </c>
      <c r="AR757" s="221">
        <f>'2.b-MTH2-HTH'!AN$61</f>
        <v>0.3911634117171473</v>
      </c>
      <c r="AS757" s="221">
        <f>'2.b-MTH2-HTH'!AO$61</f>
        <v>0.3911634117171473</v>
      </c>
      <c r="AT757" s="221">
        <f>'2.b-MTH2-HTH'!AP$61</f>
        <v>0.3911634117171473</v>
      </c>
      <c r="AU757" s="221">
        <f>'2.b-MTH2-HTH'!AQ$61</f>
        <v>0.3911634117171473</v>
      </c>
      <c r="AV757" s="221">
        <f>'2.b-MTH2-HTH'!AR$61</f>
        <v>0.3911634117171473</v>
      </c>
      <c r="AW757" s="221">
        <f>'2.b-MTH2-HTH'!AS$61</f>
        <v>0.3911634117171473</v>
      </c>
      <c r="AX757" s="221">
        <f>'2.b-MTH2-HTH'!AT$61</f>
        <v>0.3911634117171473</v>
      </c>
      <c r="AY757" s="221">
        <f>'2.b-MTH2-HTH'!AU$61</f>
        <v>0.3911634117171473</v>
      </c>
      <c r="AZ757" s="221">
        <f>'2.b-MTH2-HTH'!AV$61</f>
        <v>0.3911634117171473</v>
      </c>
      <c r="BA757" s="221">
        <f>'2.b-MTH2-HTH'!AW$61</f>
        <v>0.3911634117171473</v>
      </c>
      <c r="BB757" s="221">
        <f>'2.b-MTH2-HTH'!AX$61</f>
        <v>0.3911634117171473</v>
      </c>
      <c r="BC757" s="221">
        <f>'2.b-MTH2-HTH'!AY$61</f>
        <v>0.3911634117171473</v>
      </c>
      <c r="BD757" s="221">
        <f>'2.b-MTH2-HTH'!AZ$61</f>
        <v>0.3911634117171473</v>
      </c>
      <c r="BE757" s="221">
        <f>'2.b-MTH2-HTH'!BA$61</f>
        <v>0.3911634117171473</v>
      </c>
      <c r="BF757" s="221">
        <f>'2.b-MTH2-HTH'!BB$61</f>
        <v>0.3911634117171473</v>
      </c>
      <c r="BG757" s="221">
        <f>'2.b-MTH2-HTH'!BC$61</f>
        <v>0.3911634117171473</v>
      </c>
      <c r="BH757" s="221">
        <f>'2.b-MTH2-HTH'!BD$61</f>
        <v>0.3911634117171473</v>
      </c>
    </row>
    <row r="758" spans="1:60" s="8" customFormat="1" ht="15">
      <c r="A758" s="36" t="s">
        <v>7</v>
      </c>
      <c r="B758" s="36" t="s">
        <v>82</v>
      </c>
      <c r="C758" s="36" t="s">
        <v>40</v>
      </c>
      <c r="D758" s="7" t="s">
        <v>97</v>
      </c>
      <c r="E758" s="7" t="s">
        <v>98</v>
      </c>
      <c r="F758" s="7" t="s">
        <v>12</v>
      </c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21">
        <v>0.5</v>
      </c>
      <c r="Z758" s="221">
        <v>0.5</v>
      </c>
      <c r="AA758" s="221">
        <v>0.5</v>
      </c>
      <c r="AB758" s="221">
        <v>0.5</v>
      </c>
      <c r="AC758" s="221">
        <v>0.5</v>
      </c>
      <c r="AD758" s="221">
        <v>0.5</v>
      </c>
      <c r="AE758" s="221">
        <v>0.5</v>
      </c>
      <c r="AF758" s="221">
        <v>0.5</v>
      </c>
      <c r="AG758" s="221">
        <v>0.5</v>
      </c>
      <c r="AH758" s="221">
        <v>0.5</v>
      </c>
      <c r="AI758" s="221">
        <v>0.5</v>
      </c>
      <c r="AJ758" s="221">
        <v>0.5</v>
      </c>
      <c r="AK758" s="221">
        <v>0.5</v>
      </c>
      <c r="AL758" s="221">
        <v>0.5</v>
      </c>
      <c r="AM758" s="221">
        <v>0.5</v>
      </c>
      <c r="AN758" s="221">
        <v>0.5</v>
      </c>
      <c r="AO758" s="221">
        <v>0.5</v>
      </c>
      <c r="AP758" s="221">
        <v>0.5</v>
      </c>
      <c r="AQ758" s="221">
        <v>0.5</v>
      </c>
      <c r="AR758" s="221">
        <v>0.5</v>
      </c>
      <c r="AS758" s="221">
        <v>0.5</v>
      </c>
      <c r="AT758" s="221">
        <v>0.5</v>
      </c>
      <c r="AU758" s="221">
        <v>0.5</v>
      </c>
      <c r="AV758" s="221">
        <v>0.5</v>
      </c>
      <c r="AW758" s="221">
        <v>0.5</v>
      </c>
      <c r="AX758" s="221">
        <v>0.5</v>
      </c>
      <c r="AY758" s="221">
        <v>0.5</v>
      </c>
      <c r="AZ758" s="221">
        <v>0.5</v>
      </c>
      <c r="BA758" s="221">
        <v>0.5</v>
      </c>
      <c r="BB758" s="221">
        <v>0.5</v>
      </c>
      <c r="BC758" s="221">
        <v>0.5</v>
      </c>
      <c r="BD758" s="221">
        <v>0.5</v>
      </c>
      <c r="BE758" s="221">
        <v>0.5</v>
      </c>
      <c r="BF758" s="221">
        <v>0.5</v>
      </c>
      <c r="BG758" s="221">
        <v>0.5</v>
      </c>
      <c r="BH758" s="221">
        <v>0.5</v>
      </c>
    </row>
    <row r="759" spans="1:60" s="8" customFormat="1" ht="15">
      <c r="A759" s="36" t="s">
        <v>7</v>
      </c>
      <c r="B759" s="36" t="s">
        <v>82</v>
      </c>
      <c r="C759" s="36" t="s">
        <v>40</v>
      </c>
      <c r="D759" s="7" t="s">
        <v>97</v>
      </c>
      <c r="E759" s="7" t="s">
        <v>98</v>
      </c>
      <c r="F759" s="7" t="s">
        <v>13</v>
      </c>
      <c r="G759" s="219"/>
      <c r="H759" s="219"/>
      <c r="I759" s="219"/>
      <c r="J759" s="219"/>
      <c r="K759" s="219"/>
      <c r="L759" s="219"/>
      <c r="M759" s="219"/>
      <c r="N759" s="219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21">
        <f>'2.b-MTH2-HTH'!U$66</f>
        <v>0.39631175960093368</v>
      </c>
      <c r="Z759" s="221">
        <f>'2.b-MTH2-HTH'!V$66</f>
        <v>0.40146668545805714</v>
      </c>
      <c r="AA759" s="221">
        <f>'2.b-MTH2-HTH'!W$66</f>
        <v>0.40659623704207171</v>
      </c>
      <c r="AB759" s="221">
        <f>'2.b-MTH2-HTH'!X$66</f>
        <v>0.41162879886934722</v>
      </c>
      <c r="AC759" s="221">
        <f>'2.b-MTH2-HTH'!Y$66</f>
        <v>0.42718388736326346</v>
      </c>
      <c r="AD759" s="221">
        <f>'2.b-MTH2-HTH'!Z$66</f>
        <v>0.43090333569013051</v>
      </c>
      <c r="AE759" s="221">
        <f>'2.b-MTH2-HTH'!AA$66</f>
        <v>0.43731957379166619</v>
      </c>
      <c r="AF759" s="221">
        <f>'2.b-MTH2-HTH'!AB$66</f>
        <v>0.43403056707977594</v>
      </c>
      <c r="AG759" s="221">
        <f>'2.b-MTH2-HTH'!AC$66</f>
        <v>0.43611792365164642</v>
      </c>
      <c r="AH759" s="221">
        <f>'2.b-MTH2-HTH'!AD$66</f>
        <v>0.44774002617765807</v>
      </c>
      <c r="AI759" s="221">
        <f>'2.b-MTH2-HTH'!AE$66</f>
        <v>0.45928152601857686</v>
      </c>
      <c r="AJ759" s="221">
        <f>'2.b-MTH2-HTH'!AF$66</f>
        <v>0.45871837984852454</v>
      </c>
      <c r="AK759" s="221">
        <f>'2.b-MTH2-HTH'!AG$66</f>
        <v>0.47253270654066276</v>
      </c>
      <c r="AL759" s="221">
        <f>'2.b-MTH2-HTH'!AH$66</f>
        <v>0.4833633944813277</v>
      </c>
      <c r="AM759" s="221">
        <f>'2.b-MTH2-HTH'!AI$66</f>
        <v>0.4938596728161313</v>
      </c>
      <c r="AN759" s="221">
        <f>'2.b-MTH2-HTH'!AJ$66</f>
        <v>0.50009127836262857</v>
      </c>
      <c r="AO759" s="221">
        <f>'2.b-MTH2-HTH'!AK$66</f>
        <v>0.50828722629320966</v>
      </c>
      <c r="AP759" s="221">
        <f>'2.b-MTH2-HTH'!AL$66</f>
        <v>0.50952544559500845</v>
      </c>
      <c r="AQ759" s="221">
        <f>'2.b-MTH2-HTH'!AM$66</f>
        <v>0.52265149277349654</v>
      </c>
      <c r="AR759" s="221">
        <f>'2.b-MTH2-HTH'!AN$66</f>
        <v>0.52495202377414851</v>
      </c>
      <c r="AS759" s="221">
        <f>'2.b-MTH2-HTH'!AO$66</f>
        <v>0.53687106996244194</v>
      </c>
      <c r="AT759" s="221">
        <f>'2.b-MTH2-HTH'!AP$66</f>
        <v>0.53220331018778944</v>
      </c>
      <c r="AU759" s="221">
        <f>'2.b-MTH2-HTH'!AQ$66</f>
        <v>0.54099447518753085</v>
      </c>
      <c r="AV759" s="221">
        <f>'2.b-MTH2-HTH'!AR$66</f>
        <v>0.54069399515463346</v>
      </c>
      <c r="AW759" s="221">
        <f>'2.b-MTH2-HTH'!AS$66</f>
        <v>0.55120071864467934</v>
      </c>
      <c r="AX759" s="221">
        <f>'2.b-MTH2-HTH'!AT$66</f>
        <v>0.55975183037132925</v>
      </c>
      <c r="AY759" s="221">
        <f>'2.b-MTH2-HTH'!AU$66</f>
        <v>0.56497102100313534</v>
      </c>
      <c r="AZ759" s="221">
        <f>'2.b-MTH2-HTH'!AV$66</f>
        <v>0.56927952895042322</v>
      </c>
      <c r="BA759" s="221">
        <f>'2.b-MTH2-HTH'!AW$66</f>
        <v>0.57450751000950395</v>
      </c>
      <c r="BB759" s="221">
        <f>'2.b-MTH2-HTH'!AX$66</f>
        <v>0.57781775890094389</v>
      </c>
      <c r="BC759" s="221">
        <f>'2.b-MTH2-HTH'!AY$66</f>
        <v>0.57451595766849639</v>
      </c>
      <c r="BD759" s="221">
        <f>'2.b-MTH2-HTH'!AZ$66</f>
        <v>0.5749549285103237</v>
      </c>
      <c r="BE759" s="221">
        <f>'2.b-MTH2-HTH'!BA$66</f>
        <v>0.5807407629223017</v>
      </c>
      <c r="BF759" s="221">
        <f>'2.b-MTH2-HTH'!BB$66</f>
        <v>0.5810223934986205</v>
      </c>
      <c r="BG759" s="221">
        <f>'2.b-MTH2-HTH'!BC$66</f>
        <v>0.59258989819671504</v>
      </c>
      <c r="BH759" s="221">
        <f>'2.b-MTH2-HTH'!BD$66</f>
        <v>0.58065161948797872</v>
      </c>
    </row>
    <row r="760" spans="1:60" s="8" customFormat="1" ht="15">
      <c r="A760" s="36" t="s">
        <v>7</v>
      </c>
      <c r="B760" s="36" t="s">
        <v>82</v>
      </c>
      <c r="C760" s="36" t="s">
        <v>40</v>
      </c>
      <c r="D760" s="7" t="s">
        <v>97</v>
      </c>
      <c r="E760" s="7" t="s">
        <v>98</v>
      </c>
      <c r="F760" s="7" t="s">
        <v>14</v>
      </c>
      <c r="G760" s="219"/>
      <c r="H760" s="219"/>
      <c r="I760" s="219"/>
      <c r="J760" s="219"/>
      <c r="K760" s="219"/>
      <c r="L760" s="219"/>
      <c r="M760" s="219"/>
      <c r="N760" s="219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21">
        <f>'2.b-MTH2-HTH'!U$67</f>
        <v>0.6700784152252971</v>
      </c>
      <c r="Z760" s="221">
        <f>'2.b-MTH2-HTH'!V$67</f>
        <v>0.67007841522529721</v>
      </c>
      <c r="AA760" s="221">
        <f>'2.b-MTH2-HTH'!W$67</f>
        <v>0.67007841522529721</v>
      </c>
      <c r="AB760" s="221">
        <f>'2.b-MTH2-HTH'!X$67</f>
        <v>0.67007841522529721</v>
      </c>
      <c r="AC760" s="221">
        <f>'2.b-MTH2-HTH'!Y$67</f>
        <v>0.67007841522529721</v>
      </c>
      <c r="AD760" s="221">
        <f>'2.b-MTH2-HTH'!Z$67</f>
        <v>0.67007841522529721</v>
      </c>
      <c r="AE760" s="221">
        <f>'2.b-MTH2-HTH'!AA$67</f>
        <v>0.67007841522529721</v>
      </c>
      <c r="AF760" s="221">
        <f>'2.b-MTH2-HTH'!AB$67</f>
        <v>0.6700784152252971</v>
      </c>
      <c r="AG760" s="221">
        <f>'2.b-MTH2-HTH'!AC$67</f>
        <v>0.67007841522529721</v>
      </c>
      <c r="AH760" s="221">
        <f>'2.b-MTH2-HTH'!AD$67</f>
        <v>0.67007841522529721</v>
      </c>
      <c r="AI760" s="221">
        <f>'2.b-MTH2-HTH'!AE$67</f>
        <v>0.67007841522529721</v>
      </c>
      <c r="AJ760" s="221">
        <f>'2.b-MTH2-HTH'!AF$67</f>
        <v>0.67007841522529721</v>
      </c>
      <c r="AK760" s="221">
        <f>'2.b-MTH2-HTH'!AG$67</f>
        <v>0.67007841522529732</v>
      </c>
      <c r="AL760" s="221">
        <f>'2.b-MTH2-HTH'!AH$67</f>
        <v>0.67007841522529721</v>
      </c>
      <c r="AM760" s="221">
        <f>'2.b-MTH2-HTH'!AI$67</f>
        <v>0.67007841522529721</v>
      </c>
      <c r="AN760" s="221">
        <f>'2.b-MTH2-HTH'!AJ$67</f>
        <v>0.67007841522529721</v>
      </c>
      <c r="AO760" s="221">
        <f>'2.b-MTH2-HTH'!AK$67</f>
        <v>0.67007841522529721</v>
      </c>
      <c r="AP760" s="221">
        <f>'2.b-MTH2-HTH'!AL$67</f>
        <v>0.67007841522529721</v>
      </c>
      <c r="AQ760" s="221">
        <f>'2.b-MTH2-HTH'!AM$67</f>
        <v>0.67007841522529721</v>
      </c>
      <c r="AR760" s="221">
        <f>'2.b-MTH2-HTH'!AN$67</f>
        <v>0.67007841522529721</v>
      </c>
      <c r="AS760" s="221">
        <f>'2.b-MTH2-HTH'!AO$67</f>
        <v>0.67007841522529721</v>
      </c>
      <c r="AT760" s="221">
        <f>'2.b-MTH2-HTH'!AP$67</f>
        <v>0.67007841522529721</v>
      </c>
      <c r="AU760" s="221">
        <f>'2.b-MTH2-HTH'!AQ$67</f>
        <v>0.67007841522529721</v>
      </c>
      <c r="AV760" s="221">
        <f>'2.b-MTH2-HTH'!AR$67</f>
        <v>0.67007841522529721</v>
      </c>
      <c r="AW760" s="221">
        <f>'2.b-MTH2-HTH'!AS$67</f>
        <v>0.67007841522529721</v>
      </c>
      <c r="AX760" s="221">
        <f>'2.b-MTH2-HTH'!AT$67</f>
        <v>0.67007841522529721</v>
      </c>
      <c r="AY760" s="221">
        <f>'2.b-MTH2-HTH'!AU$67</f>
        <v>0.67007841522529721</v>
      </c>
      <c r="AZ760" s="221">
        <f>'2.b-MTH2-HTH'!AV$67</f>
        <v>0.67007841522529721</v>
      </c>
      <c r="BA760" s="221">
        <f>'2.b-MTH2-HTH'!AW$67</f>
        <v>0.67007841522529721</v>
      </c>
      <c r="BB760" s="221">
        <f>'2.b-MTH2-HTH'!AX$67</f>
        <v>0.67007841522529721</v>
      </c>
      <c r="BC760" s="221">
        <f>'2.b-MTH2-HTH'!AY$67</f>
        <v>0.67007841522529721</v>
      </c>
      <c r="BD760" s="221">
        <f>'2.b-MTH2-HTH'!AZ$67</f>
        <v>0.67007841522529721</v>
      </c>
      <c r="BE760" s="221">
        <f>'2.b-MTH2-HTH'!BA$67</f>
        <v>0.67007841522529721</v>
      </c>
      <c r="BF760" s="221">
        <f>'2.b-MTH2-HTH'!BB$67</f>
        <v>0.67007841522529721</v>
      </c>
      <c r="BG760" s="221">
        <f>'2.b-MTH2-HTH'!BC$67</f>
        <v>0.67007841522529721</v>
      </c>
      <c r="BH760" s="221">
        <f>'2.b-MTH2-HTH'!BD$67</f>
        <v>0.67007841522529721</v>
      </c>
    </row>
    <row r="761" spans="1:60" s="5" customFormat="1" ht="15">
      <c r="A761" s="4" t="s">
        <v>7</v>
      </c>
      <c r="B761" s="4" t="s">
        <v>82</v>
      </c>
      <c r="C761" s="4" t="s">
        <v>21</v>
      </c>
      <c r="D761" s="4"/>
      <c r="E761" s="4"/>
      <c r="F761" s="4" t="s">
        <v>11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>
        <v>10</v>
      </c>
      <c r="AJ761" s="4">
        <v>10</v>
      </c>
      <c r="AK761" s="4">
        <v>10</v>
      </c>
      <c r="AL761" s="4">
        <v>13</v>
      </c>
      <c r="AM761" s="4">
        <v>14</v>
      </c>
      <c r="AN761" s="4">
        <v>15</v>
      </c>
      <c r="AO761" s="4">
        <v>16</v>
      </c>
      <c r="AP761" s="4">
        <v>63</v>
      </c>
      <c r="AQ761" s="4">
        <v>83</v>
      </c>
      <c r="AR761" s="4">
        <v>90</v>
      </c>
      <c r="AS761" s="4">
        <v>87</v>
      </c>
      <c r="AT761" s="4">
        <v>77</v>
      </c>
      <c r="AU761" s="4">
        <v>95</v>
      </c>
      <c r="AV761" s="4">
        <v>33</v>
      </c>
      <c r="AW761" s="4">
        <v>96</v>
      </c>
      <c r="AX761" s="4">
        <v>73</v>
      </c>
      <c r="AY761" s="4">
        <v>38</v>
      </c>
      <c r="AZ761" s="4">
        <v>185</v>
      </c>
      <c r="BA761" s="4">
        <v>15</v>
      </c>
      <c r="BB761" s="4">
        <v>83</v>
      </c>
      <c r="BC761" s="4">
        <v>88</v>
      </c>
      <c r="BD761" s="4">
        <v>84</v>
      </c>
      <c r="BE761" s="4">
        <v>64</v>
      </c>
      <c r="BF761" s="4">
        <v>104</v>
      </c>
      <c r="BG761" s="4">
        <v>142</v>
      </c>
      <c r="BH761" s="4">
        <v>149</v>
      </c>
    </row>
    <row r="762" spans="1:60" s="5" customFormat="1" ht="15">
      <c r="A762" s="4" t="s">
        <v>7</v>
      </c>
      <c r="B762" s="4" t="s">
        <v>82</v>
      </c>
      <c r="C762" s="4" t="s">
        <v>21</v>
      </c>
      <c r="D762" s="4"/>
      <c r="E762" s="4"/>
      <c r="F762" s="4" t="s">
        <v>52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>
        <v>1.8387423002666199E-4</v>
      </c>
      <c r="AJ762" s="4">
        <v>1.7124167337363201E-4</v>
      </c>
      <c r="AK762" s="4">
        <v>1.6498383158450501E-4</v>
      </c>
      <c r="AL762" s="4">
        <v>2.0588188714505199E-4</v>
      </c>
      <c r="AM762" s="4">
        <v>2.19257031886237E-4</v>
      </c>
      <c r="AN762" s="4">
        <v>2.40623696621643E-4</v>
      </c>
      <c r="AO762" s="4">
        <v>2.4348302466787401E-4</v>
      </c>
      <c r="AP762" s="4">
        <v>9.1479351803450105E-4</v>
      </c>
      <c r="AQ762" s="4">
        <v>1.1977776174327201E-3</v>
      </c>
      <c r="AR762" s="4">
        <v>1.2291052114061E-3</v>
      </c>
      <c r="AS762" s="4">
        <v>1.11694547508698E-3</v>
      </c>
      <c r="AT762" s="4">
        <v>9.6151444769111704E-4</v>
      </c>
      <c r="AU762" s="4">
        <v>1.1112150844523501E-3</v>
      </c>
      <c r="AV762" s="4">
        <v>3.68328236265821E-4</v>
      </c>
      <c r="AW762" s="4">
        <v>1.05586168211964E-3</v>
      </c>
      <c r="AX762" s="4">
        <v>7.6026619731511499E-4</v>
      </c>
      <c r="AY762" s="4">
        <v>3.8235915599247401E-4</v>
      </c>
      <c r="AZ762" s="4">
        <v>1.81273026573646E-3</v>
      </c>
      <c r="BA762" s="4">
        <v>1.5098137896326101E-4</v>
      </c>
      <c r="BB762" s="4">
        <v>8.1578895637986302E-4</v>
      </c>
      <c r="BC762" s="4">
        <v>8.9802332819691199E-4</v>
      </c>
      <c r="BD762" s="4">
        <v>9.2373673503051603E-4</v>
      </c>
      <c r="BE762" s="4">
        <v>6.9385719551594803E-4</v>
      </c>
      <c r="BF762" s="4">
        <v>1.17069656445585E-3</v>
      </c>
      <c r="BG762" s="4">
        <v>1.67729742499409E-3</v>
      </c>
      <c r="BH762" s="4">
        <v>1.82927577866991E-3</v>
      </c>
    </row>
    <row r="763" spans="1:60" s="8" customFormat="1" ht="15">
      <c r="A763" s="36" t="s">
        <v>7</v>
      </c>
      <c r="B763" s="36" t="s">
        <v>82</v>
      </c>
      <c r="C763" s="36" t="s">
        <v>21</v>
      </c>
      <c r="D763" s="7" t="s">
        <v>107</v>
      </c>
      <c r="E763" s="7" t="s">
        <v>108</v>
      </c>
      <c r="F763" s="7" t="s">
        <v>12</v>
      </c>
      <c r="G763" s="219"/>
      <c r="H763" s="219"/>
      <c r="I763" s="219"/>
      <c r="J763" s="219"/>
      <c r="K763" s="219"/>
      <c r="L763" s="219"/>
      <c r="M763" s="219"/>
      <c r="N763" s="219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19"/>
      <c r="Z763" s="219"/>
      <c r="AA763" s="219"/>
      <c r="AB763" s="219"/>
      <c r="AC763" s="219"/>
      <c r="AD763" s="219"/>
      <c r="AE763" s="219"/>
      <c r="AF763" s="219"/>
      <c r="AG763" s="219"/>
      <c r="AH763" s="219"/>
      <c r="AI763" s="221">
        <v>0.5</v>
      </c>
      <c r="AJ763" s="221">
        <v>0.5</v>
      </c>
      <c r="AK763" s="221">
        <v>0.5</v>
      </c>
      <c r="AL763" s="221">
        <v>0.5</v>
      </c>
      <c r="AM763" s="221">
        <v>0.5</v>
      </c>
      <c r="AN763" s="221">
        <v>0.5</v>
      </c>
      <c r="AO763" s="221">
        <v>0.5</v>
      </c>
      <c r="AP763" s="221">
        <v>0.5</v>
      </c>
      <c r="AQ763" s="221">
        <v>0.5</v>
      </c>
      <c r="AR763" s="221">
        <v>0.5</v>
      </c>
      <c r="AS763" s="221">
        <v>0.5</v>
      </c>
      <c r="AT763" s="221">
        <v>0.5</v>
      </c>
      <c r="AU763" s="221">
        <v>0.5</v>
      </c>
      <c r="AV763" s="221">
        <v>0.5</v>
      </c>
      <c r="AW763" s="221">
        <v>0.5</v>
      </c>
      <c r="AX763" s="221">
        <v>0.5</v>
      </c>
      <c r="AY763" s="221">
        <v>0.5</v>
      </c>
      <c r="AZ763" s="221">
        <v>0.5</v>
      </c>
      <c r="BA763" s="221">
        <v>0.5</v>
      </c>
      <c r="BB763" s="221">
        <v>0.5</v>
      </c>
      <c r="BC763" s="221">
        <v>0.5</v>
      </c>
      <c r="BD763" s="221">
        <v>0.5</v>
      </c>
      <c r="BE763" s="221">
        <v>0.5</v>
      </c>
      <c r="BF763" s="221">
        <v>0.5</v>
      </c>
      <c r="BG763" s="221">
        <v>0.5</v>
      </c>
      <c r="BH763" s="221">
        <v>0.5</v>
      </c>
    </row>
    <row r="764" spans="1:60" s="8" customFormat="1" ht="15">
      <c r="A764" s="36" t="s">
        <v>7</v>
      </c>
      <c r="B764" s="36" t="s">
        <v>82</v>
      </c>
      <c r="C764" s="36" t="s">
        <v>21</v>
      </c>
      <c r="D764" s="7" t="s">
        <v>107</v>
      </c>
      <c r="E764" s="7" t="s">
        <v>108</v>
      </c>
      <c r="F764" s="7" t="s">
        <v>13</v>
      </c>
      <c r="G764" s="219"/>
      <c r="H764" s="219"/>
      <c r="I764" s="219"/>
      <c r="J764" s="219"/>
      <c r="K764" s="219"/>
      <c r="L764" s="219"/>
      <c r="M764" s="219"/>
      <c r="N764" s="219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19"/>
      <c r="Z764" s="219"/>
      <c r="AA764" s="219"/>
      <c r="AB764" s="219"/>
      <c r="AC764" s="219"/>
      <c r="AD764" s="219"/>
      <c r="AE764" s="219"/>
      <c r="AF764" s="219"/>
      <c r="AG764" s="219"/>
      <c r="AH764" s="219"/>
      <c r="AI764" s="221">
        <f>'2.b-MTH2-HTH'!AE$60</f>
        <v>0.45928152601857686</v>
      </c>
      <c r="AJ764" s="221">
        <f>'2.b-MTH2-HTH'!AF$60</f>
        <v>0.45871837984852454</v>
      </c>
      <c r="AK764" s="221">
        <f>'2.b-MTH2-HTH'!AG$60</f>
        <v>0.47253270654066276</v>
      </c>
      <c r="AL764" s="221">
        <f>'2.b-MTH2-HTH'!AH$60</f>
        <v>0.4833633944813277</v>
      </c>
      <c r="AM764" s="221">
        <f>'2.b-MTH2-HTH'!AI$60</f>
        <v>0.4938596728161313</v>
      </c>
      <c r="AN764" s="221">
        <f>'2.b-MTH2-HTH'!AJ$60</f>
        <v>0.50009127836262857</v>
      </c>
      <c r="AO764" s="221">
        <f>'2.b-MTH2-HTH'!AK$60</f>
        <v>0.50828722629320966</v>
      </c>
      <c r="AP764" s="221">
        <f>'2.b-MTH2-HTH'!AL$60</f>
        <v>0.50952544559500845</v>
      </c>
      <c r="AQ764" s="221">
        <f>'2.b-MTH2-HTH'!AM$60</f>
        <v>0.52265149277349654</v>
      </c>
      <c r="AR764" s="221">
        <f>'2.b-MTH2-HTH'!AN$60</f>
        <v>0.52495202377414851</v>
      </c>
      <c r="AS764" s="221">
        <f>'2.b-MTH2-HTH'!AO$60</f>
        <v>0.53687106996244194</v>
      </c>
      <c r="AT764" s="221">
        <f>'2.b-MTH2-HTH'!AP$60</f>
        <v>0.53220331018778944</v>
      </c>
      <c r="AU764" s="221">
        <f>'2.b-MTH2-HTH'!AQ$60</f>
        <v>0.54099447518753085</v>
      </c>
      <c r="AV764" s="221">
        <f>'2.b-MTH2-HTH'!AR$60</f>
        <v>0.54069399515463346</v>
      </c>
      <c r="AW764" s="221">
        <f>'2.b-MTH2-HTH'!AS$60</f>
        <v>0.55120071864467934</v>
      </c>
      <c r="AX764" s="221">
        <f>'2.b-MTH2-HTH'!AT$60</f>
        <v>0.55975183037132925</v>
      </c>
      <c r="AY764" s="221">
        <f>'2.b-MTH2-HTH'!AU$60</f>
        <v>0.56497102100313534</v>
      </c>
      <c r="AZ764" s="221">
        <f>'2.b-MTH2-HTH'!AV$60</f>
        <v>0.56927952895042322</v>
      </c>
      <c r="BA764" s="221">
        <f>'2.b-MTH2-HTH'!AW$60</f>
        <v>0.57450751000950395</v>
      </c>
      <c r="BB764" s="221">
        <f>'2.b-MTH2-HTH'!AX$60</f>
        <v>0.57781775890094389</v>
      </c>
      <c r="BC764" s="221">
        <f>'2.b-MTH2-HTH'!AY$60</f>
        <v>0.57451595766849639</v>
      </c>
      <c r="BD764" s="221">
        <f>'2.b-MTH2-HTH'!AZ$60</f>
        <v>0.5749549285103237</v>
      </c>
      <c r="BE764" s="221">
        <f>'2.b-MTH2-HTH'!BA$60</f>
        <v>0.5807407629223017</v>
      </c>
      <c r="BF764" s="221">
        <f>'2.b-MTH2-HTH'!BB$60</f>
        <v>0.5810223934986205</v>
      </c>
      <c r="BG764" s="221">
        <f>'2.b-MTH2-HTH'!BC$60</f>
        <v>0.59258989819671504</v>
      </c>
      <c r="BH764" s="221">
        <f>'2.b-MTH2-HTH'!BD$60</f>
        <v>0.58065161948797872</v>
      </c>
    </row>
    <row r="765" spans="1:60" s="8" customFormat="1" ht="15">
      <c r="A765" s="36" t="s">
        <v>7</v>
      </c>
      <c r="B765" s="36" t="s">
        <v>82</v>
      </c>
      <c r="C765" s="36" t="s">
        <v>21</v>
      </c>
      <c r="D765" s="7" t="s">
        <v>107</v>
      </c>
      <c r="E765" s="7" t="s">
        <v>108</v>
      </c>
      <c r="F765" s="7" t="s">
        <v>14</v>
      </c>
      <c r="G765" s="219"/>
      <c r="H765" s="219"/>
      <c r="I765" s="219"/>
      <c r="J765" s="219"/>
      <c r="K765" s="219"/>
      <c r="L765" s="219"/>
      <c r="M765" s="219"/>
      <c r="N765" s="219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19"/>
      <c r="Z765" s="219"/>
      <c r="AA765" s="219"/>
      <c r="AB765" s="219"/>
      <c r="AC765" s="219"/>
      <c r="AD765" s="219"/>
      <c r="AE765" s="219"/>
      <c r="AF765" s="219"/>
      <c r="AG765" s="219"/>
      <c r="AH765" s="219"/>
      <c r="AI765" s="221">
        <f>'2.b-MTH2-HTH'!AE$61</f>
        <v>0.39116341171714736</v>
      </c>
      <c r="AJ765" s="221">
        <f>'2.b-MTH2-HTH'!AF$61</f>
        <v>0.3911634117171473</v>
      </c>
      <c r="AK765" s="221">
        <f>'2.b-MTH2-HTH'!AG$61</f>
        <v>0.3911634117171473</v>
      </c>
      <c r="AL765" s="221">
        <f>'2.b-MTH2-HTH'!AH$61</f>
        <v>0.3911634117171473</v>
      </c>
      <c r="AM765" s="221">
        <f>'2.b-MTH2-HTH'!AI$61</f>
        <v>0.3911634117171473</v>
      </c>
      <c r="AN765" s="221">
        <f>'2.b-MTH2-HTH'!AJ$61</f>
        <v>0.3911634117171473</v>
      </c>
      <c r="AO765" s="221">
        <f>'2.b-MTH2-HTH'!AK$61</f>
        <v>0.3911634117171473</v>
      </c>
      <c r="AP765" s="221">
        <f>'2.b-MTH2-HTH'!AL$61</f>
        <v>0.3911634117171473</v>
      </c>
      <c r="AQ765" s="221">
        <f>'2.b-MTH2-HTH'!AM$61</f>
        <v>0.3911634117171473</v>
      </c>
      <c r="AR765" s="221">
        <f>'2.b-MTH2-HTH'!AN$61</f>
        <v>0.3911634117171473</v>
      </c>
      <c r="AS765" s="221">
        <f>'2.b-MTH2-HTH'!AO$61</f>
        <v>0.3911634117171473</v>
      </c>
      <c r="AT765" s="221">
        <f>'2.b-MTH2-HTH'!AP$61</f>
        <v>0.3911634117171473</v>
      </c>
      <c r="AU765" s="221">
        <f>'2.b-MTH2-HTH'!AQ$61</f>
        <v>0.3911634117171473</v>
      </c>
      <c r="AV765" s="221">
        <f>'2.b-MTH2-HTH'!AR$61</f>
        <v>0.3911634117171473</v>
      </c>
      <c r="AW765" s="221">
        <f>'2.b-MTH2-HTH'!AS$61</f>
        <v>0.3911634117171473</v>
      </c>
      <c r="AX765" s="221">
        <f>'2.b-MTH2-HTH'!AT$61</f>
        <v>0.3911634117171473</v>
      </c>
      <c r="AY765" s="221">
        <f>'2.b-MTH2-HTH'!AU$61</f>
        <v>0.3911634117171473</v>
      </c>
      <c r="AZ765" s="221">
        <f>'2.b-MTH2-HTH'!AV$61</f>
        <v>0.3911634117171473</v>
      </c>
      <c r="BA765" s="221">
        <f>'2.b-MTH2-HTH'!AW$61</f>
        <v>0.3911634117171473</v>
      </c>
      <c r="BB765" s="221">
        <f>'2.b-MTH2-HTH'!AX$61</f>
        <v>0.3911634117171473</v>
      </c>
      <c r="BC765" s="221">
        <f>'2.b-MTH2-HTH'!AY$61</f>
        <v>0.3911634117171473</v>
      </c>
      <c r="BD765" s="221">
        <f>'2.b-MTH2-HTH'!AZ$61</f>
        <v>0.3911634117171473</v>
      </c>
      <c r="BE765" s="221">
        <f>'2.b-MTH2-HTH'!BA$61</f>
        <v>0.3911634117171473</v>
      </c>
      <c r="BF765" s="221">
        <f>'2.b-MTH2-HTH'!BB$61</f>
        <v>0.3911634117171473</v>
      </c>
      <c r="BG765" s="221">
        <f>'2.b-MTH2-HTH'!BC$61</f>
        <v>0.3911634117171473</v>
      </c>
      <c r="BH765" s="221">
        <f>'2.b-MTH2-HTH'!BD$61</f>
        <v>0.3911634117171473</v>
      </c>
    </row>
    <row r="766" spans="1:60" s="8" customFormat="1" ht="15">
      <c r="A766" s="36" t="s">
        <v>7</v>
      </c>
      <c r="B766" s="36" t="s">
        <v>82</v>
      </c>
      <c r="C766" s="36" t="s">
        <v>21</v>
      </c>
      <c r="D766" s="7" t="s">
        <v>97</v>
      </c>
      <c r="E766" s="7" t="s">
        <v>98</v>
      </c>
      <c r="F766" s="7" t="s">
        <v>12</v>
      </c>
      <c r="G766" s="219"/>
      <c r="H766" s="219"/>
      <c r="I766" s="219"/>
      <c r="J766" s="219"/>
      <c r="K766" s="219"/>
      <c r="L766" s="219"/>
      <c r="M766" s="219"/>
      <c r="N766" s="219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19"/>
      <c r="Z766" s="219"/>
      <c r="AA766" s="219"/>
      <c r="AB766" s="219"/>
      <c r="AC766" s="219"/>
      <c r="AD766" s="219"/>
      <c r="AE766" s="219"/>
      <c r="AF766" s="219"/>
      <c r="AG766" s="219"/>
      <c r="AH766" s="219"/>
      <c r="AI766" s="221">
        <v>0.5</v>
      </c>
      <c r="AJ766" s="221">
        <v>0.5</v>
      </c>
      <c r="AK766" s="221">
        <v>0.5</v>
      </c>
      <c r="AL766" s="221">
        <v>0.5</v>
      </c>
      <c r="AM766" s="221">
        <v>0.5</v>
      </c>
      <c r="AN766" s="221">
        <v>0.5</v>
      </c>
      <c r="AO766" s="221">
        <v>0.5</v>
      </c>
      <c r="AP766" s="221">
        <v>0.5</v>
      </c>
      <c r="AQ766" s="221">
        <v>0.5</v>
      </c>
      <c r="AR766" s="221">
        <v>0.5</v>
      </c>
      <c r="AS766" s="221">
        <v>0.5</v>
      </c>
      <c r="AT766" s="221">
        <v>0.5</v>
      </c>
      <c r="AU766" s="221">
        <v>0.5</v>
      </c>
      <c r="AV766" s="221">
        <v>0.5</v>
      </c>
      <c r="AW766" s="221">
        <v>0.5</v>
      </c>
      <c r="AX766" s="221">
        <v>0.5</v>
      </c>
      <c r="AY766" s="221">
        <v>0.5</v>
      </c>
      <c r="AZ766" s="221">
        <v>0.5</v>
      </c>
      <c r="BA766" s="221">
        <v>0.5</v>
      </c>
      <c r="BB766" s="221">
        <v>0.5</v>
      </c>
      <c r="BC766" s="221">
        <v>0.5</v>
      </c>
      <c r="BD766" s="221">
        <v>0.5</v>
      </c>
      <c r="BE766" s="221">
        <v>0.5</v>
      </c>
      <c r="BF766" s="221">
        <v>0.5</v>
      </c>
      <c r="BG766" s="221">
        <v>0.5</v>
      </c>
      <c r="BH766" s="221">
        <v>0.5</v>
      </c>
    </row>
    <row r="767" spans="1:60" s="8" customFormat="1" ht="15">
      <c r="A767" s="36" t="s">
        <v>7</v>
      </c>
      <c r="B767" s="36" t="s">
        <v>82</v>
      </c>
      <c r="C767" s="36" t="s">
        <v>21</v>
      </c>
      <c r="D767" s="7" t="s">
        <v>97</v>
      </c>
      <c r="E767" s="7" t="s">
        <v>98</v>
      </c>
      <c r="F767" s="7" t="s">
        <v>13</v>
      </c>
      <c r="G767" s="219"/>
      <c r="H767" s="219"/>
      <c r="I767" s="219"/>
      <c r="J767" s="219"/>
      <c r="K767" s="219"/>
      <c r="L767" s="219"/>
      <c r="M767" s="219"/>
      <c r="N767" s="219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19"/>
      <c r="Z767" s="219"/>
      <c r="AA767" s="219"/>
      <c r="AB767" s="219"/>
      <c r="AC767" s="219"/>
      <c r="AD767" s="219"/>
      <c r="AE767" s="219"/>
      <c r="AF767" s="219"/>
      <c r="AG767" s="219"/>
      <c r="AH767" s="219"/>
      <c r="AI767" s="221">
        <f>'2.b-MTH2-HTH'!AE$66</f>
        <v>0.45928152601857686</v>
      </c>
      <c r="AJ767" s="221">
        <f>'2.b-MTH2-HTH'!AF$66</f>
        <v>0.45871837984852454</v>
      </c>
      <c r="AK767" s="221">
        <f>'2.b-MTH2-HTH'!AG$66</f>
        <v>0.47253270654066276</v>
      </c>
      <c r="AL767" s="221">
        <f>'2.b-MTH2-HTH'!AH$66</f>
        <v>0.4833633944813277</v>
      </c>
      <c r="AM767" s="221">
        <f>'2.b-MTH2-HTH'!AI$66</f>
        <v>0.4938596728161313</v>
      </c>
      <c r="AN767" s="221">
        <f>'2.b-MTH2-HTH'!AJ$66</f>
        <v>0.50009127836262857</v>
      </c>
      <c r="AO767" s="221">
        <f>'2.b-MTH2-HTH'!AK$66</f>
        <v>0.50828722629320966</v>
      </c>
      <c r="AP767" s="221">
        <f>'2.b-MTH2-HTH'!AL$66</f>
        <v>0.50952544559500845</v>
      </c>
      <c r="AQ767" s="221">
        <f>'2.b-MTH2-HTH'!AM$66</f>
        <v>0.52265149277349654</v>
      </c>
      <c r="AR767" s="221">
        <f>'2.b-MTH2-HTH'!AN$66</f>
        <v>0.52495202377414851</v>
      </c>
      <c r="AS767" s="221">
        <f>'2.b-MTH2-HTH'!AO$66</f>
        <v>0.53687106996244194</v>
      </c>
      <c r="AT767" s="221">
        <f>'2.b-MTH2-HTH'!AP$66</f>
        <v>0.53220331018778944</v>
      </c>
      <c r="AU767" s="221">
        <f>'2.b-MTH2-HTH'!AQ$66</f>
        <v>0.54099447518753085</v>
      </c>
      <c r="AV767" s="221">
        <f>'2.b-MTH2-HTH'!AR$66</f>
        <v>0.54069399515463346</v>
      </c>
      <c r="AW767" s="221">
        <f>'2.b-MTH2-HTH'!AS$66</f>
        <v>0.55120071864467934</v>
      </c>
      <c r="AX767" s="221">
        <f>'2.b-MTH2-HTH'!AT$66</f>
        <v>0.55975183037132925</v>
      </c>
      <c r="AY767" s="221">
        <f>'2.b-MTH2-HTH'!AU$66</f>
        <v>0.56497102100313534</v>
      </c>
      <c r="AZ767" s="221">
        <f>'2.b-MTH2-HTH'!AV$66</f>
        <v>0.56927952895042322</v>
      </c>
      <c r="BA767" s="221">
        <f>'2.b-MTH2-HTH'!AW$66</f>
        <v>0.57450751000950395</v>
      </c>
      <c r="BB767" s="221">
        <f>'2.b-MTH2-HTH'!AX$66</f>
        <v>0.57781775890094389</v>
      </c>
      <c r="BC767" s="221">
        <f>'2.b-MTH2-HTH'!AY$66</f>
        <v>0.57451595766849639</v>
      </c>
      <c r="BD767" s="221">
        <f>'2.b-MTH2-HTH'!AZ$66</f>
        <v>0.5749549285103237</v>
      </c>
      <c r="BE767" s="221">
        <f>'2.b-MTH2-HTH'!BA$66</f>
        <v>0.5807407629223017</v>
      </c>
      <c r="BF767" s="221">
        <f>'2.b-MTH2-HTH'!BB$66</f>
        <v>0.5810223934986205</v>
      </c>
      <c r="BG767" s="221">
        <f>'2.b-MTH2-HTH'!BC$66</f>
        <v>0.59258989819671504</v>
      </c>
      <c r="BH767" s="221">
        <f>'2.b-MTH2-HTH'!BD$66</f>
        <v>0.58065161948797872</v>
      </c>
    </row>
    <row r="768" spans="1:60" s="8" customFormat="1" ht="15">
      <c r="A768" s="36" t="s">
        <v>7</v>
      </c>
      <c r="B768" s="36" t="s">
        <v>82</v>
      </c>
      <c r="C768" s="36" t="s">
        <v>21</v>
      </c>
      <c r="D768" s="7" t="s">
        <v>97</v>
      </c>
      <c r="E768" s="7" t="s">
        <v>98</v>
      </c>
      <c r="F768" s="7" t="s">
        <v>14</v>
      </c>
      <c r="G768" s="219"/>
      <c r="H768" s="219"/>
      <c r="I768" s="219"/>
      <c r="J768" s="219"/>
      <c r="K768" s="219"/>
      <c r="L768" s="219"/>
      <c r="M768" s="219"/>
      <c r="N768" s="219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19"/>
      <c r="Z768" s="219"/>
      <c r="AA768" s="219"/>
      <c r="AB768" s="219"/>
      <c r="AC768" s="219"/>
      <c r="AD768" s="219"/>
      <c r="AE768" s="219"/>
      <c r="AF768" s="219"/>
      <c r="AG768" s="219"/>
      <c r="AH768" s="219"/>
      <c r="AI768" s="221">
        <f>'2.b-MTH2-HTH'!AE$67</f>
        <v>0.67007841522529721</v>
      </c>
      <c r="AJ768" s="221">
        <f>'2.b-MTH2-HTH'!AF$67</f>
        <v>0.67007841522529721</v>
      </c>
      <c r="AK768" s="221">
        <f>'2.b-MTH2-HTH'!AG$67</f>
        <v>0.67007841522529732</v>
      </c>
      <c r="AL768" s="221">
        <f>'2.b-MTH2-HTH'!AH$67</f>
        <v>0.67007841522529721</v>
      </c>
      <c r="AM768" s="221">
        <f>'2.b-MTH2-HTH'!AI$67</f>
        <v>0.67007841522529721</v>
      </c>
      <c r="AN768" s="221">
        <f>'2.b-MTH2-HTH'!AJ$67</f>
        <v>0.67007841522529721</v>
      </c>
      <c r="AO768" s="221">
        <f>'2.b-MTH2-HTH'!AK$67</f>
        <v>0.67007841522529721</v>
      </c>
      <c r="AP768" s="221">
        <f>'2.b-MTH2-HTH'!AL$67</f>
        <v>0.67007841522529721</v>
      </c>
      <c r="AQ768" s="221">
        <f>'2.b-MTH2-HTH'!AM$67</f>
        <v>0.67007841522529721</v>
      </c>
      <c r="AR768" s="221">
        <f>'2.b-MTH2-HTH'!AN$67</f>
        <v>0.67007841522529721</v>
      </c>
      <c r="AS768" s="221">
        <f>'2.b-MTH2-HTH'!AO$67</f>
        <v>0.67007841522529721</v>
      </c>
      <c r="AT768" s="221">
        <f>'2.b-MTH2-HTH'!AP$67</f>
        <v>0.67007841522529721</v>
      </c>
      <c r="AU768" s="221">
        <f>'2.b-MTH2-HTH'!AQ$67</f>
        <v>0.67007841522529721</v>
      </c>
      <c r="AV768" s="221">
        <f>'2.b-MTH2-HTH'!AR$67</f>
        <v>0.67007841522529721</v>
      </c>
      <c r="AW768" s="221">
        <f>'2.b-MTH2-HTH'!AS$67</f>
        <v>0.67007841522529721</v>
      </c>
      <c r="AX768" s="221">
        <f>'2.b-MTH2-HTH'!AT$67</f>
        <v>0.67007841522529721</v>
      </c>
      <c r="AY768" s="221">
        <f>'2.b-MTH2-HTH'!AU$67</f>
        <v>0.67007841522529721</v>
      </c>
      <c r="AZ768" s="221">
        <f>'2.b-MTH2-HTH'!AV$67</f>
        <v>0.67007841522529721</v>
      </c>
      <c r="BA768" s="221">
        <f>'2.b-MTH2-HTH'!AW$67</f>
        <v>0.67007841522529721</v>
      </c>
      <c r="BB768" s="221">
        <f>'2.b-MTH2-HTH'!AX$67</f>
        <v>0.67007841522529721</v>
      </c>
      <c r="BC768" s="221">
        <f>'2.b-MTH2-HTH'!AY$67</f>
        <v>0.67007841522529721</v>
      </c>
      <c r="BD768" s="221">
        <f>'2.b-MTH2-HTH'!AZ$67</f>
        <v>0.67007841522529721</v>
      </c>
      <c r="BE768" s="221">
        <f>'2.b-MTH2-HTH'!BA$67</f>
        <v>0.67007841522529721</v>
      </c>
      <c r="BF768" s="221">
        <f>'2.b-MTH2-HTH'!BB$67</f>
        <v>0.67007841522529721</v>
      </c>
      <c r="BG768" s="221">
        <f>'2.b-MTH2-HTH'!BC$67</f>
        <v>0.67007841522529721</v>
      </c>
      <c r="BH768" s="221">
        <f>'2.b-MTH2-HTH'!BD$67</f>
        <v>0.67007841522529721</v>
      </c>
    </row>
    <row r="769" spans="1:60" s="5" customFormat="1" ht="15">
      <c r="A769" s="4" t="s">
        <v>7</v>
      </c>
      <c r="B769" s="4" t="s">
        <v>82</v>
      </c>
      <c r="C769" s="4" t="s">
        <v>22</v>
      </c>
      <c r="D769" s="4"/>
      <c r="E769" s="4"/>
      <c r="F769" s="4" t="s">
        <v>11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>
        <v>1</v>
      </c>
      <c r="AB769" s="4">
        <v>1</v>
      </c>
      <c r="AC769" s="4"/>
      <c r="AD769" s="4">
        <v>3</v>
      </c>
      <c r="AE769" s="4">
        <v>3</v>
      </c>
      <c r="AF769" s="4">
        <v>4</v>
      </c>
      <c r="AG769" s="4">
        <v>5</v>
      </c>
      <c r="AH769" s="4">
        <v>5</v>
      </c>
      <c r="AI769" s="4">
        <v>6</v>
      </c>
      <c r="AJ769" s="4">
        <v>6</v>
      </c>
      <c r="AK769" s="4">
        <v>6</v>
      </c>
      <c r="AL769" s="4">
        <v>10</v>
      </c>
      <c r="AM769" s="4">
        <v>13</v>
      </c>
      <c r="AN769" s="4">
        <v>6</v>
      </c>
      <c r="AO769" s="4">
        <v>3</v>
      </c>
      <c r="AP769" s="4">
        <v>3</v>
      </c>
      <c r="AQ769" s="4">
        <v>4</v>
      </c>
      <c r="AR769" s="4">
        <v>4</v>
      </c>
      <c r="AS769" s="4">
        <v>4</v>
      </c>
      <c r="AT769" s="4">
        <v>1</v>
      </c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</row>
    <row r="770" spans="1:60" s="5" customFormat="1" ht="15">
      <c r="A770" s="4" t="s">
        <v>7</v>
      </c>
      <c r="B770" s="4" t="s">
        <v>82</v>
      </c>
      <c r="C770" s="4" t="s">
        <v>22</v>
      </c>
      <c r="D770" s="4"/>
      <c r="E770" s="4"/>
      <c r="F770" s="4" t="s">
        <v>52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6">
        <v>2.07835394367661E-5</v>
      </c>
      <c r="AB770" s="6">
        <v>2.1581957483543801E-5</v>
      </c>
      <c r="AC770" s="4"/>
      <c r="AD770" s="6">
        <v>6.45341708434616E-5</v>
      </c>
      <c r="AE770" s="6">
        <v>6.4069707842132198E-5</v>
      </c>
      <c r="AF770" s="6">
        <v>8.4301039010305801E-5</v>
      </c>
      <c r="AG770" s="4">
        <v>1.05145837276302E-4</v>
      </c>
      <c r="AH770" s="4">
        <v>1.01801893515219E-4</v>
      </c>
      <c r="AI770" s="4">
        <v>1.10324538015997E-4</v>
      </c>
      <c r="AJ770" s="4">
        <v>1.02745004024179E-4</v>
      </c>
      <c r="AK770" s="6">
        <v>9.8990298950702802E-5</v>
      </c>
      <c r="AL770" s="4">
        <v>1.5837068241927101E-4</v>
      </c>
      <c r="AM770" s="4">
        <v>2.03595815322934E-4</v>
      </c>
      <c r="AN770" s="6">
        <v>9.6249478648657296E-5</v>
      </c>
      <c r="AO770" s="6">
        <v>4.5653067125226403E-5</v>
      </c>
      <c r="AP770" s="6">
        <v>4.3561596096881002E-5</v>
      </c>
      <c r="AQ770" s="6">
        <v>5.7724222526877802E-5</v>
      </c>
      <c r="AR770" s="6">
        <v>5.4626898284715399E-5</v>
      </c>
      <c r="AS770" s="6">
        <v>5.1353814946527803E-5</v>
      </c>
      <c r="AT770" s="6">
        <v>1.24872006193652E-5</v>
      </c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</row>
    <row r="771" spans="1:60" s="8" customFormat="1" ht="15">
      <c r="A771" s="36" t="s">
        <v>7</v>
      </c>
      <c r="B771" s="36" t="s">
        <v>82</v>
      </c>
      <c r="C771" s="36" t="s">
        <v>22</v>
      </c>
      <c r="D771" s="7" t="s">
        <v>107</v>
      </c>
      <c r="E771" s="7" t="s">
        <v>108</v>
      </c>
      <c r="F771" s="7" t="s">
        <v>12</v>
      </c>
      <c r="G771" s="219"/>
      <c r="H771" s="219"/>
      <c r="I771" s="219"/>
      <c r="J771" s="219"/>
      <c r="K771" s="219"/>
      <c r="L771" s="219"/>
      <c r="M771" s="219"/>
      <c r="N771" s="219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19"/>
      <c r="Z771" s="219"/>
      <c r="AA771" s="221">
        <v>0.5</v>
      </c>
      <c r="AB771" s="221">
        <v>0.5</v>
      </c>
      <c r="AC771" s="219"/>
      <c r="AD771" s="221">
        <v>0.5</v>
      </c>
      <c r="AE771" s="221">
        <v>0.5</v>
      </c>
      <c r="AF771" s="221">
        <v>0.5</v>
      </c>
      <c r="AG771" s="221">
        <v>0.5</v>
      </c>
      <c r="AH771" s="221">
        <v>0.5</v>
      </c>
      <c r="AI771" s="221">
        <v>0.5</v>
      </c>
      <c r="AJ771" s="221">
        <v>0.5</v>
      </c>
      <c r="AK771" s="221">
        <v>0.5</v>
      </c>
      <c r="AL771" s="221">
        <v>0.5</v>
      </c>
      <c r="AM771" s="221">
        <v>0.5</v>
      </c>
      <c r="AN771" s="221">
        <v>0.5</v>
      </c>
      <c r="AO771" s="221">
        <v>0.5</v>
      </c>
      <c r="AP771" s="221">
        <v>0.5</v>
      </c>
      <c r="AQ771" s="221">
        <v>0.5</v>
      </c>
      <c r="AR771" s="221">
        <v>0.5</v>
      </c>
      <c r="AS771" s="221">
        <v>0.5</v>
      </c>
      <c r="AT771" s="221">
        <v>0.5</v>
      </c>
      <c r="AU771" s="219"/>
      <c r="AV771" s="219"/>
      <c r="AW771" s="219"/>
      <c r="AX771" s="219"/>
      <c r="AY771" s="219"/>
      <c r="AZ771" s="219"/>
      <c r="BA771" s="219"/>
      <c r="BB771" s="219"/>
      <c r="BC771" s="219"/>
      <c r="BD771" s="219"/>
      <c r="BE771" s="219"/>
      <c r="BF771" s="219"/>
      <c r="BG771" s="219"/>
      <c r="BH771" s="219"/>
    </row>
    <row r="772" spans="1:60" s="8" customFormat="1" ht="15">
      <c r="A772" s="36" t="s">
        <v>7</v>
      </c>
      <c r="B772" s="36" t="s">
        <v>82</v>
      </c>
      <c r="C772" s="36" t="s">
        <v>22</v>
      </c>
      <c r="D772" s="7" t="s">
        <v>107</v>
      </c>
      <c r="E772" s="7" t="s">
        <v>108</v>
      </c>
      <c r="F772" s="7" t="s">
        <v>13</v>
      </c>
      <c r="G772" s="219"/>
      <c r="H772" s="219"/>
      <c r="I772" s="219"/>
      <c r="J772" s="219"/>
      <c r="K772" s="219"/>
      <c r="L772" s="219"/>
      <c r="M772" s="219"/>
      <c r="N772" s="219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19"/>
      <c r="Z772" s="219"/>
      <c r="AA772" s="221">
        <f>'2.b-MTH2-HTH'!W$60</f>
        <v>0.40659623704207171</v>
      </c>
      <c r="AB772" s="221">
        <f>'2.b-MTH2-HTH'!X$60</f>
        <v>0.41162879886934722</v>
      </c>
      <c r="AC772" s="219"/>
      <c r="AD772" s="221">
        <f>'2.b-MTH2-HTH'!Z$60</f>
        <v>0.43090333569013051</v>
      </c>
      <c r="AE772" s="221">
        <f>'2.b-MTH2-HTH'!AA$60</f>
        <v>0.43731957379166619</v>
      </c>
      <c r="AF772" s="221">
        <f>'2.b-MTH2-HTH'!AB$60</f>
        <v>0.43403056707977594</v>
      </c>
      <c r="AG772" s="221">
        <f>'2.b-MTH2-HTH'!AC$60</f>
        <v>0.43611792365164642</v>
      </c>
      <c r="AH772" s="221">
        <f>'2.b-MTH2-HTH'!AD$60</f>
        <v>0.44774002617765807</v>
      </c>
      <c r="AI772" s="221">
        <f>'2.b-MTH2-HTH'!AE$60</f>
        <v>0.45928152601857686</v>
      </c>
      <c r="AJ772" s="221">
        <f>'2.b-MTH2-HTH'!AF$60</f>
        <v>0.45871837984852454</v>
      </c>
      <c r="AK772" s="221">
        <f>'2.b-MTH2-HTH'!AG$60</f>
        <v>0.47253270654066276</v>
      </c>
      <c r="AL772" s="221">
        <f>'2.b-MTH2-HTH'!AH$60</f>
        <v>0.4833633944813277</v>
      </c>
      <c r="AM772" s="221">
        <f>'2.b-MTH2-HTH'!AI$60</f>
        <v>0.4938596728161313</v>
      </c>
      <c r="AN772" s="221">
        <f>'2.b-MTH2-HTH'!AJ$60</f>
        <v>0.50009127836262857</v>
      </c>
      <c r="AO772" s="221">
        <f>'2.b-MTH2-HTH'!AK$60</f>
        <v>0.50828722629320966</v>
      </c>
      <c r="AP772" s="221">
        <f>'2.b-MTH2-HTH'!AL$60</f>
        <v>0.50952544559500845</v>
      </c>
      <c r="AQ772" s="221">
        <f>'2.b-MTH2-HTH'!AM$60</f>
        <v>0.52265149277349654</v>
      </c>
      <c r="AR772" s="221">
        <f>'2.b-MTH2-HTH'!AN$60</f>
        <v>0.52495202377414851</v>
      </c>
      <c r="AS772" s="221">
        <f>'2.b-MTH2-HTH'!AO$60</f>
        <v>0.53687106996244194</v>
      </c>
      <c r="AT772" s="221">
        <f>'2.b-MTH2-HTH'!AP$60</f>
        <v>0.53220331018778944</v>
      </c>
      <c r="AU772" s="219"/>
      <c r="AV772" s="219"/>
      <c r="AW772" s="219"/>
      <c r="AX772" s="219"/>
      <c r="AY772" s="219"/>
      <c r="AZ772" s="219"/>
      <c r="BA772" s="219"/>
      <c r="BB772" s="219"/>
      <c r="BC772" s="219"/>
      <c r="BD772" s="219"/>
      <c r="BE772" s="219"/>
      <c r="BF772" s="219"/>
      <c r="BG772" s="219"/>
      <c r="BH772" s="219"/>
    </row>
    <row r="773" spans="1:60" s="8" customFormat="1" ht="15">
      <c r="A773" s="36" t="s">
        <v>7</v>
      </c>
      <c r="B773" s="36" t="s">
        <v>82</v>
      </c>
      <c r="C773" s="36" t="s">
        <v>22</v>
      </c>
      <c r="D773" s="7" t="s">
        <v>107</v>
      </c>
      <c r="E773" s="7" t="s">
        <v>108</v>
      </c>
      <c r="F773" s="7" t="s">
        <v>14</v>
      </c>
      <c r="G773" s="219"/>
      <c r="H773" s="219"/>
      <c r="I773" s="219"/>
      <c r="J773" s="219"/>
      <c r="K773" s="219"/>
      <c r="L773" s="219"/>
      <c r="M773" s="219"/>
      <c r="N773" s="219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19"/>
      <c r="Z773" s="219"/>
      <c r="AA773" s="221">
        <f>'2.b-MTH2-HTH'!W$61</f>
        <v>0.3911634117171473</v>
      </c>
      <c r="AB773" s="221">
        <f>'2.b-MTH2-HTH'!X$61</f>
        <v>0.3911634117171473</v>
      </c>
      <c r="AC773" s="219"/>
      <c r="AD773" s="221">
        <f>'2.b-MTH2-HTH'!Z$61</f>
        <v>0.3911634117171473</v>
      </c>
      <c r="AE773" s="221">
        <f>'2.b-MTH2-HTH'!AA$61</f>
        <v>0.3911634117171473</v>
      </c>
      <c r="AF773" s="221">
        <f>'2.b-MTH2-HTH'!AB$61</f>
        <v>0.3911634117171473</v>
      </c>
      <c r="AG773" s="221">
        <f>'2.b-MTH2-HTH'!AC$61</f>
        <v>0.3911634117171473</v>
      </c>
      <c r="AH773" s="221">
        <f>'2.b-MTH2-HTH'!AD$61</f>
        <v>0.3911634117171473</v>
      </c>
      <c r="AI773" s="221">
        <f>'2.b-MTH2-HTH'!AE$61</f>
        <v>0.39116341171714736</v>
      </c>
      <c r="AJ773" s="221">
        <f>'2.b-MTH2-HTH'!AF$61</f>
        <v>0.3911634117171473</v>
      </c>
      <c r="AK773" s="221">
        <f>'2.b-MTH2-HTH'!AG$61</f>
        <v>0.3911634117171473</v>
      </c>
      <c r="AL773" s="221">
        <f>'2.b-MTH2-HTH'!AH$61</f>
        <v>0.3911634117171473</v>
      </c>
      <c r="AM773" s="221">
        <f>'2.b-MTH2-HTH'!AI$61</f>
        <v>0.3911634117171473</v>
      </c>
      <c r="AN773" s="221">
        <f>'2.b-MTH2-HTH'!AJ$61</f>
        <v>0.3911634117171473</v>
      </c>
      <c r="AO773" s="221">
        <f>'2.b-MTH2-HTH'!AK$61</f>
        <v>0.3911634117171473</v>
      </c>
      <c r="AP773" s="221">
        <f>'2.b-MTH2-HTH'!AL$61</f>
        <v>0.3911634117171473</v>
      </c>
      <c r="AQ773" s="221">
        <f>'2.b-MTH2-HTH'!AM$61</f>
        <v>0.3911634117171473</v>
      </c>
      <c r="AR773" s="221">
        <f>'2.b-MTH2-HTH'!AN$61</f>
        <v>0.3911634117171473</v>
      </c>
      <c r="AS773" s="221">
        <f>'2.b-MTH2-HTH'!AO$61</f>
        <v>0.3911634117171473</v>
      </c>
      <c r="AT773" s="221">
        <f>'2.b-MTH2-HTH'!AP$61</f>
        <v>0.3911634117171473</v>
      </c>
      <c r="AU773" s="219"/>
      <c r="AV773" s="219"/>
      <c r="AW773" s="219"/>
      <c r="AX773" s="219"/>
      <c r="AY773" s="219"/>
      <c r="AZ773" s="219"/>
      <c r="BA773" s="219"/>
      <c r="BB773" s="219"/>
      <c r="BC773" s="219"/>
      <c r="BD773" s="219"/>
      <c r="BE773" s="219"/>
      <c r="BF773" s="219"/>
      <c r="BG773" s="219"/>
      <c r="BH773" s="219"/>
    </row>
    <row r="774" spans="1:60" s="8" customFormat="1" ht="15">
      <c r="A774" s="36" t="s">
        <v>7</v>
      </c>
      <c r="B774" s="36" t="s">
        <v>82</v>
      </c>
      <c r="C774" s="36" t="s">
        <v>22</v>
      </c>
      <c r="D774" s="7" t="s">
        <v>97</v>
      </c>
      <c r="E774" s="7" t="s">
        <v>98</v>
      </c>
      <c r="F774" s="7" t="s">
        <v>12</v>
      </c>
      <c r="G774" s="219"/>
      <c r="H774" s="219"/>
      <c r="I774" s="219"/>
      <c r="J774" s="219"/>
      <c r="K774" s="219"/>
      <c r="L774" s="219"/>
      <c r="M774" s="219"/>
      <c r="N774" s="219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19"/>
      <c r="Z774" s="219"/>
      <c r="AA774" s="221">
        <v>0.5</v>
      </c>
      <c r="AB774" s="221">
        <v>0.5</v>
      </c>
      <c r="AC774" s="219"/>
      <c r="AD774" s="221">
        <v>0.5</v>
      </c>
      <c r="AE774" s="221">
        <v>0.5</v>
      </c>
      <c r="AF774" s="221">
        <v>0.5</v>
      </c>
      <c r="AG774" s="221">
        <v>0.5</v>
      </c>
      <c r="AH774" s="221">
        <v>0.5</v>
      </c>
      <c r="AI774" s="221">
        <v>0.5</v>
      </c>
      <c r="AJ774" s="221">
        <v>0.5</v>
      </c>
      <c r="AK774" s="221">
        <v>0.5</v>
      </c>
      <c r="AL774" s="221">
        <v>0.5</v>
      </c>
      <c r="AM774" s="221">
        <v>0.5</v>
      </c>
      <c r="AN774" s="221">
        <v>0.5</v>
      </c>
      <c r="AO774" s="221">
        <v>0.5</v>
      </c>
      <c r="AP774" s="221">
        <v>0.5</v>
      </c>
      <c r="AQ774" s="221">
        <v>0.5</v>
      </c>
      <c r="AR774" s="221">
        <v>0.5</v>
      </c>
      <c r="AS774" s="221">
        <v>0.5</v>
      </c>
      <c r="AT774" s="221">
        <v>0.5</v>
      </c>
      <c r="AU774" s="219"/>
      <c r="AV774" s="219"/>
      <c r="AW774" s="219"/>
      <c r="AX774" s="219"/>
      <c r="AY774" s="219"/>
      <c r="AZ774" s="219"/>
      <c r="BA774" s="219"/>
      <c r="BB774" s="219"/>
      <c r="BC774" s="219"/>
      <c r="BD774" s="219"/>
      <c r="BE774" s="219"/>
      <c r="BF774" s="219"/>
      <c r="BG774" s="219"/>
      <c r="BH774" s="219"/>
    </row>
    <row r="775" spans="1:60" s="8" customFormat="1" ht="15">
      <c r="A775" s="36" t="s">
        <v>7</v>
      </c>
      <c r="B775" s="36" t="s">
        <v>82</v>
      </c>
      <c r="C775" s="36" t="s">
        <v>22</v>
      </c>
      <c r="D775" s="7" t="s">
        <v>97</v>
      </c>
      <c r="E775" s="7" t="s">
        <v>98</v>
      </c>
      <c r="F775" s="7" t="s">
        <v>13</v>
      </c>
      <c r="G775" s="219"/>
      <c r="H775" s="219"/>
      <c r="I775" s="219"/>
      <c r="J775" s="219"/>
      <c r="K775" s="219"/>
      <c r="L775" s="219"/>
      <c r="M775" s="219"/>
      <c r="N775" s="219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19"/>
      <c r="Z775" s="219"/>
      <c r="AA775" s="221">
        <f>'2.b-MTH2-HTH'!W$66</f>
        <v>0.40659623704207171</v>
      </c>
      <c r="AB775" s="221">
        <f>'2.b-MTH2-HTH'!X$66</f>
        <v>0.41162879886934722</v>
      </c>
      <c r="AC775" s="219"/>
      <c r="AD775" s="221">
        <f>'2.b-MTH2-HTH'!Z$66</f>
        <v>0.43090333569013051</v>
      </c>
      <c r="AE775" s="221">
        <f>'2.b-MTH2-HTH'!AA$66</f>
        <v>0.43731957379166619</v>
      </c>
      <c r="AF775" s="221">
        <f>'2.b-MTH2-HTH'!AB$66</f>
        <v>0.43403056707977594</v>
      </c>
      <c r="AG775" s="221">
        <f>'2.b-MTH2-HTH'!AC$66</f>
        <v>0.43611792365164642</v>
      </c>
      <c r="AH775" s="221">
        <f>'2.b-MTH2-HTH'!AD$66</f>
        <v>0.44774002617765807</v>
      </c>
      <c r="AI775" s="221">
        <f>'2.b-MTH2-HTH'!AE$66</f>
        <v>0.45928152601857686</v>
      </c>
      <c r="AJ775" s="221">
        <f>'2.b-MTH2-HTH'!AF$66</f>
        <v>0.45871837984852454</v>
      </c>
      <c r="AK775" s="221">
        <f>'2.b-MTH2-HTH'!AG$66</f>
        <v>0.47253270654066276</v>
      </c>
      <c r="AL775" s="221">
        <f>'2.b-MTH2-HTH'!AH$66</f>
        <v>0.4833633944813277</v>
      </c>
      <c r="AM775" s="221">
        <f>'2.b-MTH2-HTH'!AI$66</f>
        <v>0.4938596728161313</v>
      </c>
      <c r="AN775" s="221">
        <f>'2.b-MTH2-HTH'!AJ$66</f>
        <v>0.50009127836262857</v>
      </c>
      <c r="AO775" s="221">
        <f>'2.b-MTH2-HTH'!AK$66</f>
        <v>0.50828722629320966</v>
      </c>
      <c r="AP775" s="221">
        <f>'2.b-MTH2-HTH'!AL$66</f>
        <v>0.50952544559500845</v>
      </c>
      <c r="AQ775" s="221">
        <f>'2.b-MTH2-HTH'!AM$66</f>
        <v>0.52265149277349654</v>
      </c>
      <c r="AR775" s="221">
        <f>'2.b-MTH2-HTH'!AN$66</f>
        <v>0.52495202377414851</v>
      </c>
      <c r="AS775" s="221">
        <f>'2.b-MTH2-HTH'!AO$66</f>
        <v>0.53687106996244194</v>
      </c>
      <c r="AT775" s="221">
        <f>'2.b-MTH2-HTH'!AP$66</f>
        <v>0.53220331018778944</v>
      </c>
      <c r="AU775" s="219"/>
      <c r="AV775" s="219"/>
      <c r="AW775" s="219"/>
      <c r="AX775" s="219"/>
      <c r="AY775" s="219"/>
      <c r="AZ775" s="219"/>
      <c r="BA775" s="219"/>
      <c r="BB775" s="219"/>
      <c r="BC775" s="219"/>
      <c r="BD775" s="219"/>
      <c r="BE775" s="219"/>
      <c r="BF775" s="219"/>
      <c r="BG775" s="219"/>
      <c r="BH775" s="219"/>
    </row>
    <row r="776" spans="1:60" s="8" customFormat="1" ht="15">
      <c r="A776" s="36" t="s">
        <v>7</v>
      </c>
      <c r="B776" s="36" t="s">
        <v>82</v>
      </c>
      <c r="C776" s="36" t="s">
        <v>22</v>
      </c>
      <c r="D776" s="7" t="s">
        <v>97</v>
      </c>
      <c r="E776" s="7" t="s">
        <v>98</v>
      </c>
      <c r="F776" s="7" t="s">
        <v>14</v>
      </c>
      <c r="G776" s="219"/>
      <c r="H776" s="219"/>
      <c r="I776" s="219"/>
      <c r="J776" s="219"/>
      <c r="K776" s="219"/>
      <c r="L776" s="219"/>
      <c r="M776" s="219"/>
      <c r="N776" s="219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19"/>
      <c r="Z776" s="219"/>
      <c r="AA776" s="221">
        <f>'2.b-MTH2-HTH'!W$67</f>
        <v>0.67007841522529721</v>
      </c>
      <c r="AB776" s="221">
        <f>'2.b-MTH2-HTH'!X$67</f>
        <v>0.67007841522529721</v>
      </c>
      <c r="AC776" s="219"/>
      <c r="AD776" s="221">
        <f>'2.b-MTH2-HTH'!Z$67</f>
        <v>0.67007841522529721</v>
      </c>
      <c r="AE776" s="221">
        <f>'2.b-MTH2-HTH'!AA$67</f>
        <v>0.67007841522529721</v>
      </c>
      <c r="AF776" s="221">
        <f>'2.b-MTH2-HTH'!AB$67</f>
        <v>0.6700784152252971</v>
      </c>
      <c r="AG776" s="221">
        <f>'2.b-MTH2-HTH'!AC$67</f>
        <v>0.67007841522529721</v>
      </c>
      <c r="AH776" s="221">
        <f>'2.b-MTH2-HTH'!AD$67</f>
        <v>0.67007841522529721</v>
      </c>
      <c r="AI776" s="221">
        <f>'2.b-MTH2-HTH'!AE$67</f>
        <v>0.67007841522529721</v>
      </c>
      <c r="AJ776" s="221">
        <f>'2.b-MTH2-HTH'!AF$67</f>
        <v>0.67007841522529721</v>
      </c>
      <c r="AK776" s="221">
        <f>'2.b-MTH2-HTH'!AG$67</f>
        <v>0.67007841522529732</v>
      </c>
      <c r="AL776" s="221">
        <f>'2.b-MTH2-HTH'!AH$67</f>
        <v>0.67007841522529721</v>
      </c>
      <c r="AM776" s="221">
        <f>'2.b-MTH2-HTH'!AI$67</f>
        <v>0.67007841522529721</v>
      </c>
      <c r="AN776" s="221">
        <f>'2.b-MTH2-HTH'!AJ$67</f>
        <v>0.67007841522529721</v>
      </c>
      <c r="AO776" s="221">
        <f>'2.b-MTH2-HTH'!AK$67</f>
        <v>0.67007841522529721</v>
      </c>
      <c r="AP776" s="221">
        <f>'2.b-MTH2-HTH'!AL$67</f>
        <v>0.67007841522529721</v>
      </c>
      <c r="AQ776" s="221">
        <f>'2.b-MTH2-HTH'!AM$67</f>
        <v>0.67007841522529721</v>
      </c>
      <c r="AR776" s="221">
        <f>'2.b-MTH2-HTH'!AN$67</f>
        <v>0.67007841522529721</v>
      </c>
      <c r="AS776" s="221">
        <f>'2.b-MTH2-HTH'!AO$67</f>
        <v>0.67007841522529721</v>
      </c>
      <c r="AT776" s="221">
        <f>'2.b-MTH2-HTH'!AP$67</f>
        <v>0.67007841522529721</v>
      </c>
      <c r="AU776" s="219"/>
      <c r="AV776" s="219"/>
      <c r="AW776" s="219"/>
      <c r="AX776" s="219"/>
      <c r="AY776" s="219"/>
      <c r="AZ776" s="219"/>
      <c r="BA776" s="219"/>
      <c r="BB776" s="219"/>
      <c r="BC776" s="219"/>
      <c r="BD776" s="219"/>
      <c r="BE776" s="219"/>
      <c r="BF776" s="219"/>
      <c r="BG776" s="219"/>
      <c r="BH776" s="219"/>
    </row>
    <row r="777" spans="1:60" s="5" customFormat="1" ht="15">
      <c r="A777" s="4" t="s">
        <v>7</v>
      </c>
      <c r="B777" s="4" t="s">
        <v>82</v>
      </c>
      <c r="C777" s="4" t="s">
        <v>49</v>
      </c>
      <c r="D777" s="4"/>
      <c r="E777" s="4"/>
      <c r="F777" s="4" t="s">
        <v>11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>
        <v>1</v>
      </c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</row>
    <row r="778" spans="1:60" s="5" customFormat="1" ht="15">
      <c r="A778" s="4" t="s">
        <v>7</v>
      </c>
      <c r="B778" s="4" t="s">
        <v>82</v>
      </c>
      <c r="C778" s="4" t="s">
        <v>49</v>
      </c>
      <c r="D778" s="4"/>
      <c r="E778" s="4"/>
      <c r="F778" s="4" t="s">
        <v>52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6">
        <v>2.2082367229767001E-5</v>
      </c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</row>
    <row r="779" spans="1:60" s="8" customFormat="1" ht="15">
      <c r="A779" s="36" t="s">
        <v>7</v>
      </c>
      <c r="B779" s="36" t="s">
        <v>82</v>
      </c>
      <c r="C779" s="36" t="s">
        <v>49</v>
      </c>
      <c r="D779" s="7" t="s">
        <v>107</v>
      </c>
      <c r="E779" s="7" t="s">
        <v>108</v>
      </c>
      <c r="F779" s="7" t="s">
        <v>12</v>
      </c>
      <c r="G779" s="219"/>
      <c r="H779" s="219"/>
      <c r="I779" s="219"/>
      <c r="J779" s="219"/>
      <c r="K779" s="219"/>
      <c r="L779" s="219"/>
      <c r="M779" s="219"/>
      <c r="N779" s="219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21">
        <v>0.5</v>
      </c>
      <c r="AD779" s="219"/>
      <c r="AE779" s="219"/>
      <c r="AF779" s="219"/>
      <c r="AG779" s="219"/>
      <c r="AH779" s="219"/>
      <c r="AI779" s="219"/>
      <c r="AJ779" s="219"/>
      <c r="AK779" s="219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19"/>
      <c r="AX779" s="219"/>
      <c r="AY779" s="219"/>
      <c r="AZ779" s="219"/>
      <c r="BA779" s="219"/>
      <c r="BB779" s="219"/>
      <c r="BC779" s="219"/>
      <c r="BD779" s="219"/>
      <c r="BE779" s="219"/>
      <c r="BF779" s="219"/>
      <c r="BG779" s="219"/>
      <c r="BH779" s="219"/>
    </row>
    <row r="780" spans="1:60" s="8" customFormat="1" ht="15">
      <c r="A780" s="36" t="s">
        <v>7</v>
      </c>
      <c r="B780" s="36" t="s">
        <v>82</v>
      </c>
      <c r="C780" s="36" t="s">
        <v>49</v>
      </c>
      <c r="D780" s="7" t="s">
        <v>107</v>
      </c>
      <c r="E780" s="7" t="s">
        <v>108</v>
      </c>
      <c r="F780" s="7" t="s">
        <v>13</v>
      </c>
      <c r="G780" s="219"/>
      <c r="H780" s="219"/>
      <c r="I780" s="219"/>
      <c r="J780" s="219"/>
      <c r="K780" s="219"/>
      <c r="L780" s="219"/>
      <c r="M780" s="219"/>
      <c r="N780" s="219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19"/>
      <c r="Z780" s="219"/>
      <c r="AA780" s="219"/>
      <c r="AB780" s="219"/>
      <c r="AC780" s="221">
        <f>'2.b-MTH2-HTH'!Y$60</f>
        <v>0.42718388736326346</v>
      </c>
      <c r="AD780" s="219"/>
      <c r="AE780" s="219"/>
      <c r="AF780" s="219"/>
      <c r="AG780" s="219"/>
      <c r="AH780" s="219"/>
      <c r="AI780" s="219"/>
      <c r="AJ780" s="219"/>
      <c r="AK780" s="219"/>
      <c r="AL780" s="219"/>
      <c r="AM780" s="219"/>
      <c r="AN780" s="219"/>
      <c r="AO780" s="219"/>
      <c r="AP780" s="219"/>
      <c r="AQ780" s="219"/>
      <c r="AR780" s="219"/>
      <c r="AS780" s="219"/>
      <c r="AT780" s="219"/>
      <c r="AU780" s="219"/>
      <c r="AV780" s="219"/>
      <c r="AW780" s="219"/>
      <c r="AX780" s="219"/>
      <c r="AY780" s="219"/>
      <c r="AZ780" s="219"/>
      <c r="BA780" s="219"/>
      <c r="BB780" s="219"/>
      <c r="BC780" s="219"/>
      <c r="BD780" s="219"/>
      <c r="BE780" s="219"/>
      <c r="BF780" s="219"/>
      <c r="BG780" s="219"/>
      <c r="BH780" s="219"/>
    </row>
    <row r="781" spans="1:60" s="8" customFormat="1" ht="15">
      <c r="A781" s="36" t="s">
        <v>7</v>
      </c>
      <c r="B781" s="36" t="s">
        <v>82</v>
      </c>
      <c r="C781" s="36" t="s">
        <v>49</v>
      </c>
      <c r="D781" s="7" t="s">
        <v>107</v>
      </c>
      <c r="E781" s="7" t="s">
        <v>108</v>
      </c>
      <c r="F781" s="7" t="s">
        <v>14</v>
      </c>
      <c r="G781" s="219"/>
      <c r="H781" s="219"/>
      <c r="I781" s="219"/>
      <c r="J781" s="219"/>
      <c r="K781" s="219"/>
      <c r="L781" s="219"/>
      <c r="M781" s="219"/>
      <c r="N781" s="219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19"/>
      <c r="Z781" s="219"/>
      <c r="AA781" s="219"/>
      <c r="AB781" s="219"/>
      <c r="AC781" s="221">
        <f>'2.b-MTH2-HTH'!Y$61</f>
        <v>0.3911634117171473</v>
      </c>
      <c r="AD781" s="219"/>
      <c r="AE781" s="219"/>
      <c r="AF781" s="219"/>
      <c r="AG781" s="219"/>
      <c r="AH781" s="219"/>
      <c r="AI781" s="219"/>
      <c r="AJ781" s="219"/>
      <c r="AK781" s="219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219"/>
      <c r="BD781" s="219"/>
      <c r="BE781" s="219"/>
      <c r="BF781" s="219"/>
      <c r="BG781" s="219"/>
      <c r="BH781" s="219"/>
    </row>
    <row r="782" spans="1:60" s="8" customFormat="1" ht="15">
      <c r="A782" s="36" t="s">
        <v>7</v>
      </c>
      <c r="B782" s="36" t="s">
        <v>82</v>
      </c>
      <c r="C782" s="36" t="s">
        <v>49</v>
      </c>
      <c r="D782" s="7" t="s">
        <v>97</v>
      </c>
      <c r="E782" s="7" t="s">
        <v>98</v>
      </c>
      <c r="F782" s="7" t="s">
        <v>12</v>
      </c>
      <c r="G782" s="219"/>
      <c r="H782" s="219"/>
      <c r="I782" s="219"/>
      <c r="J782" s="219"/>
      <c r="K782" s="219"/>
      <c r="L782" s="219"/>
      <c r="M782" s="219"/>
      <c r="N782" s="219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19"/>
      <c r="Z782" s="219"/>
      <c r="AA782" s="219"/>
      <c r="AB782" s="219"/>
      <c r="AC782" s="221">
        <v>0.5</v>
      </c>
      <c r="AD782" s="219"/>
      <c r="AE782" s="219"/>
      <c r="AF782" s="219"/>
      <c r="AG782" s="219"/>
      <c r="AH782" s="219"/>
      <c r="AI782" s="219"/>
      <c r="AJ782" s="219"/>
      <c r="AK782" s="219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219"/>
      <c r="BD782" s="219"/>
      <c r="BE782" s="219"/>
      <c r="BF782" s="219"/>
      <c r="BG782" s="219"/>
      <c r="BH782" s="219"/>
    </row>
    <row r="783" spans="1:60" s="8" customFormat="1" ht="15">
      <c r="A783" s="36" t="s">
        <v>7</v>
      </c>
      <c r="B783" s="36" t="s">
        <v>82</v>
      </c>
      <c r="C783" s="36" t="s">
        <v>49</v>
      </c>
      <c r="D783" s="7" t="s">
        <v>97</v>
      </c>
      <c r="E783" s="7" t="s">
        <v>98</v>
      </c>
      <c r="F783" s="7" t="s">
        <v>13</v>
      </c>
      <c r="G783" s="219"/>
      <c r="H783" s="219"/>
      <c r="I783" s="219"/>
      <c r="J783" s="219"/>
      <c r="K783" s="219"/>
      <c r="L783" s="219"/>
      <c r="M783" s="219"/>
      <c r="N783" s="219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19"/>
      <c r="Z783" s="219"/>
      <c r="AA783" s="219"/>
      <c r="AB783" s="219"/>
      <c r="AC783" s="221">
        <f>'2.b-MTH2-HTH'!Y$66</f>
        <v>0.42718388736326346</v>
      </c>
      <c r="AD783" s="219"/>
      <c r="AE783" s="219"/>
      <c r="AF783" s="219"/>
      <c r="AG783" s="219"/>
      <c r="AH783" s="219"/>
      <c r="AI783" s="219"/>
      <c r="AJ783" s="219"/>
      <c r="AK783" s="219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219"/>
      <c r="BD783" s="219"/>
      <c r="BE783" s="219"/>
      <c r="BF783" s="219"/>
      <c r="BG783" s="219"/>
      <c r="BH783" s="219"/>
    </row>
    <row r="784" spans="1:60" s="8" customFormat="1" ht="15">
      <c r="A784" s="36" t="s">
        <v>7</v>
      </c>
      <c r="B784" s="36" t="s">
        <v>82</v>
      </c>
      <c r="C784" s="36" t="s">
        <v>49</v>
      </c>
      <c r="D784" s="7" t="s">
        <v>97</v>
      </c>
      <c r="E784" s="7" t="s">
        <v>98</v>
      </c>
      <c r="F784" s="7" t="s">
        <v>14</v>
      </c>
      <c r="G784" s="219"/>
      <c r="H784" s="219"/>
      <c r="I784" s="219"/>
      <c r="J784" s="219"/>
      <c r="K784" s="219"/>
      <c r="L784" s="219"/>
      <c r="M784" s="219"/>
      <c r="N784" s="219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21">
        <f>'2.b-MTH2-HTH'!Y$67</f>
        <v>0.67007841522529721</v>
      </c>
      <c r="AD784" s="219"/>
      <c r="AE784" s="219"/>
      <c r="AF784" s="219"/>
      <c r="AG784" s="219"/>
      <c r="AH784" s="219"/>
      <c r="AI784" s="219"/>
      <c r="AJ784" s="219"/>
      <c r="AK784" s="219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219"/>
      <c r="BD784" s="219"/>
      <c r="BE784" s="219"/>
      <c r="BF784" s="219"/>
      <c r="BG784" s="219"/>
      <c r="BH784" s="219"/>
    </row>
    <row r="785" spans="1:60" s="5" customFormat="1" ht="15">
      <c r="A785" s="4" t="s">
        <v>7</v>
      </c>
      <c r="B785" s="4" t="s">
        <v>82</v>
      </c>
      <c r="C785" s="4" t="s">
        <v>10</v>
      </c>
      <c r="D785" s="4"/>
      <c r="E785" s="4"/>
      <c r="F785" s="4" t="s">
        <v>11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>
        <v>17</v>
      </c>
      <c r="AE785" s="4">
        <v>8</v>
      </c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</row>
    <row r="786" spans="1:60" s="5" customFormat="1" ht="15">
      <c r="A786" s="4" t="s">
        <v>7</v>
      </c>
      <c r="B786" s="4" t="s">
        <v>82</v>
      </c>
      <c r="C786" s="4" t="s">
        <v>10</v>
      </c>
      <c r="D786" s="4"/>
      <c r="E786" s="4"/>
      <c r="F786" s="4" t="s">
        <v>52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>
        <v>3.6569363477961602E-4</v>
      </c>
      <c r="AE786" s="4">
        <v>1.70852554245686E-4</v>
      </c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</row>
    <row r="787" spans="1:60" s="8" customFormat="1" ht="15">
      <c r="A787" s="36" t="s">
        <v>7</v>
      </c>
      <c r="B787" s="36" t="s">
        <v>82</v>
      </c>
      <c r="C787" s="36" t="s">
        <v>10</v>
      </c>
      <c r="D787" s="7" t="s">
        <v>107</v>
      </c>
      <c r="E787" s="7" t="s">
        <v>108</v>
      </c>
      <c r="F787" s="7" t="s">
        <v>12</v>
      </c>
      <c r="G787" s="219"/>
      <c r="H787" s="219"/>
      <c r="I787" s="219"/>
      <c r="J787" s="219"/>
      <c r="K787" s="219"/>
      <c r="L787" s="219"/>
      <c r="M787" s="219"/>
      <c r="N787" s="219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19"/>
      <c r="Z787" s="219"/>
      <c r="AA787" s="219"/>
      <c r="AB787" s="219"/>
      <c r="AC787" s="219"/>
      <c r="AD787" s="221">
        <v>0.5</v>
      </c>
      <c r="AE787" s="221">
        <v>0.5</v>
      </c>
      <c r="AF787" s="219"/>
      <c r="AG787" s="219"/>
      <c r="AH787" s="219"/>
      <c r="AI787" s="219"/>
      <c r="AJ787" s="219"/>
      <c r="AK787" s="219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219"/>
      <c r="BD787" s="219"/>
      <c r="BE787" s="219"/>
      <c r="BF787" s="219"/>
      <c r="BG787" s="219"/>
      <c r="BH787" s="219"/>
    </row>
    <row r="788" spans="1:60" s="8" customFormat="1" ht="15">
      <c r="A788" s="36" t="s">
        <v>7</v>
      </c>
      <c r="B788" s="36" t="s">
        <v>82</v>
      </c>
      <c r="C788" s="36" t="s">
        <v>10</v>
      </c>
      <c r="D788" s="7" t="s">
        <v>107</v>
      </c>
      <c r="E788" s="7" t="s">
        <v>108</v>
      </c>
      <c r="F788" s="7" t="s">
        <v>13</v>
      </c>
      <c r="G788" s="219"/>
      <c r="H788" s="219"/>
      <c r="I788" s="219"/>
      <c r="J788" s="219"/>
      <c r="K788" s="219"/>
      <c r="L788" s="219"/>
      <c r="M788" s="219"/>
      <c r="N788" s="219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19"/>
      <c r="Z788" s="219"/>
      <c r="AA788" s="219"/>
      <c r="AB788" s="219"/>
      <c r="AC788" s="219"/>
      <c r="AD788" s="221">
        <f>'2.b-MTH2-HTH'!Z$60</f>
        <v>0.43090333569013051</v>
      </c>
      <c r="AE788" s="221">
        <f>'2.b-MTH2-HTH'!AA$60</f>
        <v>0.43731957379166619</v>
      </c>
      <c r="AF788" s="219"/>
      <c r="AG788" s="219"/>
      <c r="AH788" s="219"/>
      <c r="AI788" s="219"/>
      <c r="AJ788" s="219"/>
      <c r="AK788" s="219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219"/>
      <c r="BD788" s="219"/>
      <c r="BE788" s="219"/>
      <c r="BF788" s="219"/>
      <c r="BG788" s="219"/>
      <c r="BH788" s="219"/>
    </row>
    <row r="789" spans="1:60" s="8" customFormat="1" ht="15">
      <c r="A789" s="36" t="s">
        <v>7</v>
      </c>
      <c r="B789" s="36" t="s">
        <v>82</v>
      </c>
      <c r="C789" s="36" t="s">
        <v>10</v>
      </c>
      <c r="D789" s="7" t="s">
        <v>107</v>
      </c>
      <c r="E789" s="7" t="s">
        <v>108</v>
      </c>
      <c r="F789" s="7" t="s">
        <v>14</v>
      </c>
      <c r="G789" s="219"/>
      <c r="H789" s="219"/>
      <c r="I789" s="219"/>
      <c r="J789" s="219"/>
      <c r="K789" s="219"/>
      <c r="L789" s="219"/>
      <c r="M789" s="219"/>
      <c r="N789" s="219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19"/>
      <c r="Z789" s="219"/>
      <c r="AA789" s="219"/>
      <c r="AB789" s="219"/>
      <c r="AC789" s="219"/>
      <c r="AD789" s="221">
        <f>'2.b-MTH2-HTH'!Z$61</f>
        <v>0.3911634117171473</v>
      </c>
      <c r="AE789" s="221">
        <f>'2.b-MTH2-HTH'!AA$61</f>
        <v>0.3911634117171473</v>
      </c>
      <c r="AF789" s="219"/>
      <c r="AG789" s="219"/>
      <c r="AH789" s="219"/>
      <c r="AI789" s="219"/>
      <c r="AJ789" s="219"/>
      <c r="AK789" s="219"/>
      <c r="AL789" s="219"/>
      <c r="AM789" s="219"/>
      <c r="AN789" s="219"/>
      <c r="AO789" s="219"/>
      <c r="AP789" s="219"/>
      <c r="AQ789" s="219"/>
      <c r="AR789" s="219"/>
      <c r="AS789" s="219"/>
      <c r="AT789" s="219"/>
      <c r="AU789" s="219"/>
      <c r="AV789" s="219"/>
      <c r="AW789" s="219"/>
      <c r="AX789" s="219"/>
      <c r="AY789" s="219"/>
      <c r="AZ789" s="219"/>
      <c r="BA789" s="219"/>
      <c r="BB789" s="219"/>
      <c r="BC789" s="219"/>
      <c r="BD789" s="219"/>
      <c r="BE789" s="219"/>
      <c r="BF789" s="219"/>
      <c r="BG789" s="219"/>
      <c r="BH789" s="219"/>
    </row>
    <row r="790" spans="1:60" s="8" customFormat="1" ht="15">
      <c r="A790" s="36" t="s">
        <v>7</v>
      </c>
      <c r="B790" s="36" t="s">
        <v>82</v>
      </c>
      <c r="C790" s="36" t="s">
        <v>10</v>
      </c>
      <c r="D790" s="7" t="s">
        <v>97</v>
      </c>
      <c r="E790" s="7" t="s">
        <v>98</v>
      </c>
      <c r="F790" s="7" t="s">
        <v>12</v>
      </c>
      <c r="G790" s="219"/>
      <c r="H790" s="219"/>
      <c r="I790" s="219"/>
      <c r="J790" s="219"/>
      <c r="K790" s="219"/>
      <c r="L790" s="219"/>
      <c r="M790" s="219"/>
      <c r="N790" s="219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21">
        <v>0.5</v>
      </c>
      <c r="AE790" s="221">
        <v>0.5</v>
      </c>
      <c r="AF790" s="219"/>
      <c r="AG790" s="219"/>
      <c r="AH790" s="219"/>
      <c r="AI790" s="219"/>
      <c r="AJ790" s="219"/>
      <c r="AK790" s="219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219"/>
      <c r="BD790" s="219"/>
      <c r="BE790" s="219"/>
      <c r="BF790" s="219"/>
      <c r="BG790" s="219"/>
      <c r="BH790" s="219"/>
    </row>
    <row r="791" spans="1:60" s="8" customFormat="1" ht="15">
      <c r="A791" s="36" t="s">
        <v>7</v>
      </c>
      <c r="B791" s="36" t="s">
        <v>82</v>
      </c>
      <c r="C791" s="36" t="s">
        <v>10</v>
      </c>
      <c r="D791" s="7" t="s">
        <v>97</v>
      </c>
      <c r="E791" s="7" t="s">
        <v>98</v>
      </c>
      <c r="F791" s="7" t="s">
        <v>13</v>
      </c>
      <c r="G791" s="219"/>
      <c r="H791" s="219"/>
      <c r="I791" s="219"/>
      <c r="J791" s="219"/>
      <c r="K791" s="219"/>
      <c r="L791" s="219"/>
      <c r="M791" s="219"/>
      <c r="N791" s="219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19"/>
      <c r="Z791" s="219"/>
      <c r="AA791" s="219"/>
      <c r="AB791" s="219"/>
      <c r="AC791" s="219"/>
      <c r="AD791" s="221">
        <f>'2.b-MTH2-HTH'!Z$66</f>
        <v>0.43090333569013051</v>
      </c>
      <c r="AE791" s="221">
        <f>'2.b-MTH2-HTH'!AA$66</f>
        <v>0.43731957379166619</v>
      </c>
      <c r="AF791" s="219"/>
      <c r="AG791" s="219"/>
      <c r="AH791" s="219"/>
      <c r="AI791" s="219"/>
      <c r="AJ791" s="219"/>
      <c r="AK791" s="219"/>
      <c r="AL791" s="219"/>
      <c r="AM791" s="219"/>
      <c r="AN791" s="219"/>
      <c r="AO791" s="219"/>
      <c r="AP791" s="219"/>
      <c r="AQ791" s="219"/>
      <c r="AR791" s="219"/>
      <c r="AS791" s="219"/>
      <c r="AT791" s="219"/>
      <c r="AU791" s="219"/>
      <c r="AV791" s="219"/>
      <c r="AW791" s="219"/>
      <c r="AX791" s="219"/>
      <c r="AY791" s="219"/>
      <c r="AZ791" s="219"/>
      <c r="BA791" s="219"/>
      <c r="BB791" s="219"/>
      <c r="BC791" s="219"/>
      <c r="BD791" s="219"/>
      <c r="BE791" s="219"/>
      <c r="BF791" s="219"/>
      <c r="BG791" s="219"/>
      <c r="BH791" s="219"/>
    </row>
    <row r="792" spans="1:60" s="8" customFormat="1" ht="15">
      <c r="A792" s="36" t="s">
        <v>7</v>
      </c>
      <c r="B792" s="36" t="s">
        <v>82</v>
      </c>
      <c r="C792" s="36" t="s">
        <v>10</v>
      </c>
      <c r="D792" s="7" t="s">
        <v>97</v>
      </c>
      <c r="E792" s="7" t="s">
        <v>98</v>
      </c>
      <c r="F792" s="7" t="s">
        <v>14</v>
      </c>
      <c r="G792" s="219"/>
      <c r="H792" s="219"/>
      <c r="I792" s="219"/>
      <c r="J792" s="219"/>
      <c r="K792" s="219"/>
      <c r="L792" s="219"/>
      <c r="M792" s="219"/>
      <c r="N792" s="219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19"/>
      <c r="Z792" s="219"/>
      <c r="AA792" s="219"/>
      <c r="AB792" s="219"/>
      <c r="AC792" s="219"/>
      <c r="AD792" s="221">
        <f>'2.b-MTH2-HTH'!Z$67</f>
        <v>0.67007841522529721</v>
      </c>
      <c r="AE792" s="221">
        <f>'2.b-MTH2-HTH'!AA$67</f>
        <v>0.67007841522529721</v>
      </c>
      <c r="AF792" s="219"/>
      <c r="AG792" s="219"/>
      <c r="AH792" s="219"/>
      <c r="AI792" s="219"/>
      <c r="AJ792" s="219"/>
      <c r="AK792" s="219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219"/>
      <c r="BD792" s="219"/>
      <c r="BE792" s="219"/>
      <c r="BF792" s="219"/>
      <c r="BG792" s="219"/>
      <c r="BH792" s="219"/>
    </row>
    <row r="793" spans="1:60" s="5" customFormat="1" ht="15">
      <c r="A793" s="4" t="s">
        <v>7</v>
      </c>
      <c r="B793" s="4" t="s">
        <v>75</v>
      </c>
      <c r="C793" s="4" t="s">
        <v>34</v>
      </c>
      <c r="D793" s="4"/>
      <c r="E793" s="4"/>
      <c r="F793" s="4" t="s">
        <v>11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>
        <v>1</v>
      </c>
      <c r="BG793" s="4">
        <v>1</v>
      </c>
      <c r="BH793" s="4">
        <v>1</v>
      </c>
    </row>
    <row r="794" spans="1:60" s="5" customFormat="1" ht="15">
      <c r="A794" s="4" t="s">
        <v>7</v>
      </c>
      <c r="B794" s="4" t="s">
        <v>75</v>
      </c>
      <c r="C794" s="4" t="s">
        <v>34</v>
      </c>
      <c r="D794" s="4"/>
      <c r="E794" s="4"/>
      <c r="F794" s="4" t="s">
        <v>52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6">
        <v>1.1256697735152401E-5</v>
      </c>
      <c r="BG794" s="6">
        <v>1.18119536971415E-5</v>
      </c>
      <c r="BH794" s="6">
        <v>1.22770186487913E-5</v>
      </c>
    </row>
    <row r="795" spans="1:60" s="8" customFormat="1" ht="15">
      <c r="A795" s="36" t="s">
        <v>7</v>
      </c>
      <c r="B795" s="36" t="s">
        <v>75</v>
      </c>
      <c r="C795" s="36" t="s">
        <v>34</v>
      </c>
      <c r="D795" s="18" t="s">
        <v>107</v>
      </c>
      <c r="E795" s="18" t="s">
        <v>108</v>
      </c>
      <c r="F795" s="7" t="s">
        <v>12</v>
      </c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19"/>
      <c r="Z795" s="219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19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219"/>
      <c r="BD795" s="219"/>
      <c r="BE795" s="219"/>
      <c r="BF795" s="221">
        <v>0.25</v>
      </c>
      <c r="BG795" s="221">
        <v>0.25</v>
      </c>
      <c r="BH795" s="221">
        <v>0.25</v>
      </c>
    </row>
    <row r="796" spans="1:60" s="8" customFormat="1" ht="15">
      <c r="A796" s="36" t="s">
        <v>7</v>
      </c>
      <c r="B796" s="36" t="s">
        <v>75</v>
      </c>
      <c r="C796" s="36" t="s">
        <v>34</v>
      </c>
      <c r="D796" s="18" t="s">
        <v>107</v>
      </c>
      <c r="E796" s="18" t="s">
        <v>108</v>
      </c>
      <c r="F796" s="7" t="s">
        <v>13</v>
      </c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219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219"/>
      <c r="BD796" s="219"/>
      <c r="BE796" s="219"/>
      <c r="BF796" s="221">
        <f>'2.b-MTH2-HTH'!BB$60</f>
        <v>0.5810223934986205</v>
      </c>
      <c r="BG796" s="221">
        <f>'2.b-MTH2-HTH'!BC$60</f>
        <v>0.59258989819671504</v>
      </c>
      <c r="BH796" s="221">
        <f>'2.b-MTH2-HTH'!BD$60</f>
        <v>0.58065161948797872</v>
      </c>
    </row>
    <row r="797" spans="1:60" s="8" customFormat="1" ht="15">
      <c r="A797" s="36" t="s">
        <v>7</v>
      </c>
      <c r="B797" s="36" t="s">
        <v>75</v>
      </c>
      <c r="C797" s="36" t="s">
        <v>34</v>
      </c>
      <c r="D797" s="18" t="s">
        <v>107</v>
      </c>
      <c r="E797" s="18" t="s">
        <v>108</v>
      </c>
      <c r="F797" s="7" t="s">
        <v>14</v>
      </c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19"/>
      <c r="Z797" s="219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219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219"/>
      <c r="BD797" s="219"/>
      <c r="BE797" s="219"/>
      <c r="BF797" s="221">
        <f>'2.b-MTH2-HTH'!BB$61</f>
        <v>0.3911634117171473</v>
      </c>
      <c r="BG797" s="221">
        <f>'2.b-MTH2-HTH'!BC$61</f>
        <v>0.3911634117171473</v>
      </c>
      <c r="BH797" s="221">
        <f>'2.b-MTH2-HTH'!BD$61</f>
        <v>0.3911634117171473</v>
      </c>
    </row>
    <row r="798" spans="1:60" s="8" customFormat="1" ht="15">
      <c r="A798" s="36" t="s">
        <v>7</v>
      </c>
      <c r="B798" s="36" t="s">
        <v>75</v>
      </c>
      <c r="C798" s="36" t="s">
        <v>34</v>
      </c>
      <c r="D798" s="18" t="s">
        <v>97</v>
      </c>
      <c r="E798" s="18" t="s">
        <v>98</v>
      </c>
      <c r="F798" s="7" t="s">
        <v>12</v>
      </c>
      <c r="G798" s="219"/>
      <c r="H798" s="219"/>
      <c r="I798" s="219"/>
      <c r="J798" s="219"/>
      <c r="K798" s="219"/>
      <c r="L798" s="219"/>
      <c r="M798" s="219"/>
      <c r="N798" s="219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19"/>
      <c r="Z798" s="219"/>
      <c r="AA798" s="219"/>
      <c r="AB798" s="219"/>
      <c r="AC798" s="219"/>
      <c r="AD798" s="219"/>
      <c r="AE798" s="219"/>
      <c r="AF798" s="219"/>
      <c r="AG798" s="219"/>
      <c r="AH798" s="219"/>
      <c r="AI798" s="219"/>
      <c r="AJ798" s="219"/>
      <c r="AK798" s="219"/>
      <c r="AL798" s="219"/>
      <c r="AM798" s="219"/>
      <c r="AN798" s="219"/>
      <c r="AO798" s="219"/>
      <c r="AP798" s="219"/>
      <c r="AQ798" s="219"/>
      <c r="AR798" s="219"/>
      <c r="AS798" s="219"/>
      <c r="AT798" s="219"/>
      <c r="AU798" s="219"/>
      <c r="AV798" s="219"/>
      <c r="AW798" s="219"/>
      <c r="AX798" s="219"/>
      <c r="AY798" s="219"/>
      <c r="AZ798" s="219"/>
      <c r="BA798" s="219"/>
      <c r="BB798" s="219"/>
      <c r="BC798" s="219"/>
      <c r="BD798" s="219"/>
      <c r="BE798" s="219"/>
      <c r="BF798" s="221">
        <v>0.25</v>
      </c>
      <c r="BG798" s="221">
        <v>0.25</v>
      </c>
      <c r="BH798" s="221">
        <v>0.25</v>
      </c>
    </row>
    <row r="799" spans="1:60" s="8" customFormat="1" ht="15">
      <c r="A799" s="36" t="s">
        <v>7</v>
      </c>
      <c r="B799" s="36" t="s">
        <v>75</v>
      </c>
      <c r="C799" s="36" t="s">
        <v>34</v>
      </c>
      <c r="D799" s="18" t="s">
        <v>97</v>
      </c>
      <c r="E799" s="18" t="s">
        <v>98</v>
      </c>
      <c r="F799" s="7" t="s">
        <v>13</v>
      </c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19"/>
      <c r="Z799" s="219"/>
      <c r="AA799" s="219"/>
      <c r="AB799" s="219"/>
      <c r="AC799" s="219"/>
      <c r="AD799" s="219"/>
      <c r="AE799" s="219"/>
      <c r="AF799" s="219"/>
      <c r="AG799" s="219"/>
      <c r="AH799" s="219"/>
      <c r="AI799" s="219"/>
      <c r="AJ799" s="219"/>
      <c r="AK799" s="219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219"/>
      <c r="BD799" s="219"/>
      <c r="BE799" s="219"/>
      <c r="BF799" s="221">
        <f>'2.b-MTH2-HTH'!BB$66</f>
        <v>0.5810223934986205</v>
      </c>
      <c r="BG799" s="221">
        <f>'2.b-MTH2-HTH'!BC$66</f>
        <v>0.59258989819671504</v>
      </c>
      <c r="BH799" s="221">
        <f>'2.b-MTH2-HTH'!BD$66</f>
        <v>0.58065161948797872</v>
      </c>
    </row>
    <row r="800" spans="1:60" s="8" customFormat="1" ht="15">
      <c r="A800" s="36" t="s">
        <v>7</v>
      </c>
      <c r="B800" s="36" t="s">
        <v>75</v>
      </c>
      <c r="C800" s="36" t="s">
        <v>34</v>
      </c>
      <c r="D800" s="18" t="s">
        <v>97</v>
      </c>
      <c r="E800" s="18" t="s">
        <v>98</v>
      </c>
      <c r="F800" s="7" t="s">
        <v>14</v>
      </c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19"/>
      <c r="Z800" s="219"/>
      <c r="AA800" s="219"/>
      <c r="AB800" s="219"/>
      <c r="AC800" s="219"/>
      <c r="AD800" s="219"/>
      <c r="AE800" s="219"/>
      <c r="AF800" s="219"/>
      <c r="AG800" s="219"/>
      <c r="AH800" s="219"/>
      <c r="AI800" s="219"/>
      <c r="AJ800" s="219"/>
      <c r="AK800" s="219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219"/>
      <c r="BD800" s="219"/>
      <c r="BE800" s="219"/>
      <c r="BF800" s="221">
        <f>'2.b-MTH2-HTH'!BB$67</f>
        <v>0.67007841522529721</v>
      </c>
      <c r="BG800" s="221">
        <f>'2.b-MTH2-HTH'!BC$67</f>
        <v>0.67007841522529721</v>
      </c>
      <c r="BH800" s="221">
        <f>'2.b-MTH2-HTH'!BD$67</f>
        <v>0.67007841522529721</v>
      </c>
    </row>
    <row r="801" spans="1:60" s="8" customFormat="1" ht="15">
      <c r="A801" s="36" t="s">
        <v>7</v>
      </c>
      <c r="B801" s="36" t="s">
        <v>75</v>
      </c>
      <c r="C801" s="36" t="s">
        <v>34</v>
      </c>
      <c r="D801" s="18" t="s">
        <v>401</v>
      </c>
      <c r="E801" s="18" t="s">
        <v>402</v>
      </c>
      <c r="F801" s="7" t="s">
        <v>12</v>
      </c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19"/>
      <c r="Z801" s="219"/>
      <c r="AA801" s="219"/>
      <c r="AB801" s="219"/>
      <c r="AC801" s="219"/>
      <c r="AD801" s="219"/>
      <c r="AE801" s="219"/>
      <c r="AF801" s="219"/>
      <c r="AG801" s="219"/>
      <c r="AH801" s="219"/>
      <c r="AI801" s="219"/>
      <c r="AJ801" s="219"/>
      <c r="AK801" s="219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219"/>
      <c r="BD801" s="219"/>
      <c r="BE801" s="219"/>
      <c r="BF801" s="221">
        <v>0.25</v>
      </c>
      <c r="BG801" s="221">
        <v>0.25</v>
      </c>
      <c r="BH801" s="221">
        <v>0.25</v>
      </c>
    </row>
    <row r="802" spans="1:60" s="8" customFormat="1" ht="15">
      <c r="A802" s="36" t="s">
        <v>7</v>
      </c>
      <c r="B802" s="36" t="s">
        <v>75</v>
      </c>
      <c r="C802" s="36" t="s">
        <v>34</v>
      </c>
      <c r="D802" s="18" t="s">
        <v>401</v>
      </c>
      <c r="E802" s="18" t="s">
        <v>402</v>
      </c>
      <c r="F802" s="7" t="s">
        <v>13</v>
      </c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19"/>
      <c r="Z802" s="219"/>
      <c r="AA802" s="219"/>
      <c r="AB802" s="219"/>
      <c r="AC802" s="219"/>
      <c r="AD802" s="219"/>
      <c r="AE802" s="219"/>
      <c r="AF802" s="219"/>
      <c r="AG802" s="219"/>
      <c r="AH802" s="219"/>
      <c r="AI802" s="219"/>
      <c r="AJ802" s="219"/>
      <c r="AK802" s="219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219"/>
      <c r="BD802" s="219"/>
      <c r="BE802" s="219"/>
      <c r="BF802" s="221">
        <f>'2.b-MTH2-HTH'!BB$72</f>
        <v>0.5810223934986205</v>
      </c>
      <c r="BG802" s="221">
        <f>'2.b-MTH2-HTH'!BC$72</f>
        <v>0.59258989819671504</v>
      </c>
      <c r="BH802" s="221">
        <f>'2.b-MTH2-HTH'!BD$72</f>
        <v>0.58065161948797872</v>
      </c>
    </row>
    <row r="803" spans="1:60" s="8" customFormat="1" ht="15">
      <c r="A803" s="36" t="s">
        <v>7</v>
      </c>
      <c r="B803" s="36" t="s">
        <v>75</v>
      </c>
      <c r="C803" s="36" t="s">
        <v>34</v>
      </c>
      <c r="D803" s="18" t="s">
        <v>401</v>
      </c>
      <c r="E803" s="18" t="s">
        <v>402</v>
      </c>
      <c r="F803" s="7" t="s">
        <v>14</v>
      </c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219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219"/>
      <c r="BD803" s="219"/>
      <c r="BE803" s="219"/>
      <c r="BF803" s="221">
        <f>'2.b-MTH2-HTH'!BB$73</f>
        <v>0.73156498928758174</v>
      </c>
      <c r="BG803" s="221">
        <f>'2.b-MTH2-HTH'!BC$73</f>
        <v>0.73156498928758174</v>
      </c>
      <c r="BH803" s="221">
        <f>'2.b-MTH2-HTH'!BD$73</f>
        <v>0.73156498928758174</v>
      </c>
    </row>
    <row r="804" spans="1:60" s="8" customFormat="1" ht="15">
      <c r="A804" s="36" t="s">
        <v>7</v>
      </c>
      <c r="B804" s="36" t="s">
        <v>75</v>
      </c>
      <c r="C804" s="36" t="s">
        <v>34</v>
      </c>
      <c r="D804" s="18" t="s">
        <v>404</v>
      </c>
      <c r="E804" s="18" t="s">
        <v>405</v>
      </c>
      <c r="F804" s="7" t="s">
        <v>12</v>
      </c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19"/>
      <c r="Z804" s="219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219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219"/>
      <c r="BD804" s="219"/>
      <c r="BE804" s="219"/>
      <c r="BF804" s="221">
        <v>0.25</v>
      </c>
      <c r="BG804" s="221">
        <v>0.25</v>
      </c>
      <c r="BH804" s="221">
        <v>0.25</v>
      </c>
    </row>
    <row r="805" spans="1:60" s="8" customFormat="1" ht="15">
      <c r="A805" s="36" t="s">
        <v>7</v>
      </c>
      <c r="B805" s="36" t="s">
        <v>75</v>
      </c>
      <c r="C805" s="36" t="s">
        <v>34</v>
      </c>
      <c r="D805" s="18" t="s">
        <v>404</v>
      </c>
      <c r="E805" s="18" t="s">
        <v>405</v>
      </c>
      <c r="F805" s="7" t="s">
        <v>13</v>
      </c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219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219"/>
      <c r="BD805" s="219"/>
      <c r="BE805" s="219"/>
      <c r="BF805" s="221">
        <f>'2.b-MTH2-HTH'!BB$78</f>
        <v>0.5810223934986205</v>
      </c>
      <c r="BG805" s="221">
        <f>'2.b-MTH2-HTH'!BC$78</f>
        <v>0.59258989819671504</v>
      </c>
      <c r="BH805" s="221">
        <f>'2.b-MTH2-HTH'!BD$78</f>
        <v>0.58065161948797872</v>
      </c>
    </row>
    <row r="806" spans="1:60" s="8" customFormat="1" ht="15">
      <c r="A806" s="36" t="s">
        <v>7</v>
      </c>
      <c r="B806" s="36" t="s">
        <v>75</v>
      </c>
      <c r="C806" s="36" t="s">
        <v>34</v>
      </c>
      <c r="D806" s="18" t="s">
        <v>404</v>
      </c>
      <c r="E806" s="18" t="s">
        <v>405</v>
      </c>
      <c r="F806" s="7" t="s">
        <v>14</v>
      </c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219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219"/>
      <c r="BD806" s="219"/>
      <c r="BE806" s="219"/>
      <c r="BF806" s="221">
        <f>'2.b-MTH2-HTH'!BB$79</f>
        <v>0.77373362781602184</v>
      </c>
      <c r="BG806" s="221">
        <f>'2.b-MTH2-HTH'!BC$79</f>
        <v>0.77373362781602184</v>
      </c>
      <c r="BH806" s="221">
        <f>'2.b-MTH2-HTH'!BD$79</f>
        <v>0.77373362781602184</v>
      </c>
    </row>
    <row r="807" spans="1:60" s="5" customFormat="1" ht="15">
      <c r="A807" s="4" t="s">
        <v>7</v>
      </c>
      <c r="B807" s="4" t="s">
        <v>75</v>
      </c>
      <c r="C807" s="4" t="s">
        <v>27</v>
      </c>
      <c r="D807" s="4"/>
      <c r="E807" s="4"/>
      <c r="F807" s="4" t="s">
        <v>11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>
        <v>23</v>
      </c>
      <c r="V807" s="4">
        <v>22</v>
      </c>
      <c r="W807" s="4">
        <v>22</v>
      </c>
      <c r="X807" s="4">
        <v>80</v>
      </c>
      <c r="Y807" s="4">
        <v>48</v>
      </c>
      <c r="Z807" s="4">
        <v>55</v>
      </c>
      <c r="AA807" s="4">
        <v>27</v>
      </c>
      <c r="AB807" s="4">
        <v>27</v>
      </c>
      <c r="AC807" s="4">
        <v>22</v>
      </c>
      <c r="AD807" s="4">
        <v>25</v>
      </c>
      <c r="AE807" s="4">
        <v>22</v>
      </c>
      <c r="AF807" s="4">
        <v>23</v>
      </c>
      <c r="AG807" s="4">
        <v>31</v>
      </c>
      <c r="AH807" s="4">
        <v>31</v>
      </c>
      <c r="AI807" s="4">
        <v>39</v>
      </c>
      <c r="AJ807" s="4">
        <v>39</v>
      </c>
      <c r="AK807" s="4">
        <v>41</v>
      </c>
      <c r="AL807" s="4">
        <v>34</v>
      </c>
      <c r="AM807" s="4">
        <v>27</v>
      </c>
      <c r="AN807" s="4">
        <v>36</v>
      </c>
      <c r="AO807" s="4">
        <v>34</v>
      </c>
      <c r="AP807" s="4">
        <v>50</v>
      </c>
      <c r="AQ807" s="4">
        <v>48</v>
      </c>
      <c r="AR807" s="4">
        <v>59</v>
      </c>
      <c r="AS807" s="4">
        <v>50</v>
      </c>
      <c r="AT807" s="4">
        <v>41</v>
      </c>
      <c r="AU807" s="4">
        <v>54</v>
      </c>
      <c r="AV807" s="4">
        <v>47</v>
      </c>
      <c r="AW807" s="4">
        <v>46</v>
      </c>
      <c r="AX807" s="4">
        <v>33</v>
      </c>
      <c r="AY807" s="4">
        <v>1</v>
      </c>
      <c r="AZ807" s="4">
        <v>59</v>
      </c>
      <c r="BA807" s="4">
        <v>61</v>
      </c>
      <c r="BB807" s="4">
        <v>74</v>
      </c>
      <c r="BC807" s="4">
        <v>37</v>
      </c>
      <c r="BD807" s="4">
        <v>27</v>
      </c>
      <c r="BE807" s="4">
        <v>48</v>
      </c>
      <c r="BF807" s="4">
        <v>61</v>
      </c>
      <c r="BG807" s="4">
        <v>37</v>
      </c>
      <c r="BH807" s="4">
        <v>38</v>
      </c>
    </row>
    <row r="808" spans="1:60" s="5" customFormat="1" ht="15">
      <c r="A808" s="4" t="s">
        <v>7</v>
      </c>
      <c r="B808" s="4" t="s">
        <v>75</v>
      </c>
      <c r="C808" s="4" t="s">
        <v>27</v>
      </c>
      <c r="D808" s="4"/>
      <c r="E808" s="4"/>
      <c r="F808" s="4" t="s">
        <v>52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>
        <v>5.7432516792768498E-4</v>
      </c>
      <c r="V808" s="4">
        <v>5.4745433733140896E-4</v>
      </c>
      <c r="W808" s="4">
        <v>5.0733327183839099E-4</v>
      </c>
      <c r="X808" s="4">
        <v>1.7880691088710599E-3</v>
      </c>
      <c r="Y808" s="4">
        <v>1.0366722819748599E-3</v>
      </c>
      <c r="Z808" s="4">
        <v>1.1170007514368699E-3</v>
      </c>
      <c r="AA808" s="4">
        <v>5.6115556479268401E-4</v>
      </c>
      <c r="AB808" s="4">
        <v>5.8271285205568099E-4</v>
      </c>
      <c r="AC808" s="4">
        <v>4.8581207905487502E-4</v>
      </c>
      <c r="AD808" s="4">
        <v>5.3778475702884697E-4</v>
      </c>
      <c r="AE808" s="4">
        <v>4.6984452417563603E-4</v>
      </c>
      <c r="AF808" s="4">
        <v>4.84730974309258E-4</v>
      </c>
      <c r="AG808" s="4">
        <v>6.5190419111307396E-4</v>
      </c>
      <c r="AH808" s="4">
        <v>6.3117173979436003E-4</v>
      </c>
      <c r="AI808" s="4">
        <v>7.1710949710398098E-4</v>
      </c>
      <c r="AJ808" s="4">
        <v>6.6784252615716599E-4</v>
      </c>
      <c r="AK808" s="4">
        <v>6.76433709496469E-4</v>
      </c>
      <c r="AL808" s="4">
        <v>5.3846032022551997E-4</v>
      </c>
      <c r="AM808" s="4">
        <v>4.2285284720917102E-4</v>
      </c>
      <c r="AN808" s="4">
        <v>5.7749687189194399E-4</v>
      </c>
      <c r="AO808" s="4">
        <v>5.1740142741923197E-4</v>
      </c>
      <c r="AP808" s="4">
        <v>7.2602660161468304E-4</v>
      </c>
      <c r="AQ808" s="4">
        <v>6.9269067032253395E-4</v>
      </c>
      <c r="AR808" s="4">
        <v>8.0574674969955198E-4</v>
      </c>
      <c r="AS808" s="4">
        <v>6.4192268683159795E-4</v>
      </c>
      <c r="AT808" s="4">
        <v>5.1197522539397097E-4</v>
      </c>
      <c r="AU808" s="4">
        <v>6.31638048004492E-4</v>
      </c>
      <c r="AV808" s="4">
        <v>5.2458870013617005E-4</v>
      </c>
      <c r="AW808" s="4">
        <v>5.0593372268232899E-4</v>
      </c>
      <c r="AX808" s="4">
        <v>3.4368197960820302E-4</v>
      </c>
      <c r="AY808" s="6">
        <v>1.0062083052433499E-5</v>
      </c>
      <c r="AZ808" s="4">
        <v>5.7811397664027603E-4</v>
      </c>
      <c r="BA808" s="4">
        <v>6.1399094111726205E-4</v>
      </c>
      <c r="BB808" s="4">
        <v>7.2732991291698601E-4</v>
      </c>
      <c r="BC808" s="4">
        <v>3.7757799026461101E-4</v>
      </c>
      <c r="BD808" s="4">
        <v>2.96915379116952E-4</v>
      </c>
      <c r="BE808" s="4">
        <v>5.2039289663696102E-4</v>
      </c>
      <c r="BF808" s="4">
        <v>6.8665856184429704E-4</v>
      </c>
      <c r="BG808" s="4">
        <v>4.3704228679423599E-4</v>
      </c>
      <c r="BH808" s="4">
        <v>4.6652670865406998E-4</v>
      </c>
    </row>
    <row r="809" spans="1:60" s="8" customFormat="1" ht="15">
      <c r="A809" s="36" t="s">
        <v>7</v>
      </c>
      <c r="B809" s="36" t="s">
        <v>75</v>
      </c>
      <c r="C809" s="36" t="s">
        <v>27</v>
      </c>
      <c r="D809" s="7" t="s">
        <v>107</v>
      </c>
      <c r="E809" s="7" t="s">
        <v>108</v>
      </c>
      <c r="F809" s="7" t="s">
        <v>12</v>
      </c>
      <c r="G809" s="219"/>
      <c r="H809" s="219"/>
      <c r="I809" s="219"/>
      <c r="J809" s="219"/>
      <c r="K809" s="219"/>
      <c r="L809" s="219"/>
      <c r="M809" s="219"/>
      <c r="N809" s="219"/>
      <c r="O809" s="219"/>
      <c r="P809" s="219"/>
      <c r="Q809" s="219"/>
      <c r="R809" s="219"/>
      <c r="S809" s="219"/>
      <c r="T809" s="219"/>
      <c r="U809" s="221">
        <v>0.25</v>
      </c>
      <c r="V809" s="221">
        <v>0.25</v>
      </c>
      <c r="W809" s="221">
        <v>0.25</v>
      </c>
      <c r="X809" s="221">
        <v>0.25</v>
      </c>
      <c r="Y809" s="221">
        <v>0.25</v>
      </c>
      <c r="Z809" s="221">
        <v>0.25</v>
      </c>
      <c r="AA809" s="221">
        <v>0.25</v>
      </c>
      <c r="AB809" s="221">
        <v>0.25</v>
      </c>
      <c r="AC809" s="221">
        <v>0.25</v>
      </c>
      <c r="AD809" s="221">
        <v>0.25</v>
      </c>
      <c r="AE809" s="221">
        <v>0.25</v>
      </c>
      <c r="AF809" s="221">
        <v>0.25</v>
      </c>
      <c r="AG809" s="221">
        <v>0.25</v>
      </c>
      <c r="AH809" s="221">
        <v>0.25</v>
      </c>
      <c r="AI809" s="221">
        <v>0.25</v>
      </c>
      <c r="AJ809" s="221">
        <v>0.25</v>
      </c>
      <c r="AK809" s="221">
        <v>0.25</v>
      </c>
      <c r="AL809" s="221">
        <v>0.25</v>
      </c>
      <c r="AM809" s="221">
        <v>0.25</v>
      </c>
      <c r="AN809" s="221">
        <v>0.25</v>
      </c>
      <c r="AO809" s="221">
        <v>0.25</v>
      </c>
      <c r="AP809" s="221">
        <v>0.25</v>
      </c>
      <c r="AQ809" s="221">
        <v>0.25</v>
      </c>
      <c r="AR809" s="221">
        <v>0.25</v>
      </c>
      <c r="AS809" s="221">
        <v>0.25</v>
      </c>
      <c r="AT809" s="221">
        <v>0.25</v>
      </c>
      <c r="AU809" s="221">
        <v>0.25</v>
      </c>
      <c r="AV809" s="221">
        <v>0.25</v>
      </c>
      <c r="AW809" s="221">
        <v>0.25</v>
      </c>
      <c r="AX809" s="221">
        <v>0.25</v>
      </c>
      <c r="AY809" s="221">
        <v>0.25</v>
      </c>
      <c r="AZ809" s="221">
        <v>0.25</v>
      </c>
      <c r="BA809" s="221">
        <v>0.25</v>
      </c>
      <c r="BB809" s="221">
        <v>0.25</v>
      </c>
      <c r="BC809" s="221">
        <v>0.25</v>
      </c>
      <c r="BD809" s="221">
        <v>0.25</v>
      </c>
      <c r="BE809" s="221">
        <v>0.25</v>
      </c>
      <c r="BF809" s="221">
        <v>0.25</v>
      </c>
      <c r="BG809" s="221">
        <v>0.25</v>
      </c>
      <c r="BH809" s="221">
        <v>0.25</v>
      </c>
    </row>
    <row r="810" spans="1:60" s="8" customFormat="1" ht="15">
      <c r="A810" s="36" t="s">
        <v>7</v>
      </c>
      <c r="B810" s="36" t="s">
        <v>75</v>
      </c>
      <c r="C810" s="36" t="s">
        <v>27</v>
      </c>
      <c r="D810" s="7" t="s">
        <v>107</v>
      </c>
      <c r="E810" s="7" t="s">
        <v>108</v>
      </c>
      <c r="F810" s="7" t="s">
        <v>13</v>
      </c>
      <c r="G810" s="219"/>
      <c r="H810" s="219"/>
      <c r="I810" s="219"/>
      <c r="J810" s="219"/>
      <c r="K810" s="219"/>
      <c r="L810" s="219"/>
      <c r="M810" s="219"/>
      <c r="N810" s="219"/>
      <c r="O810" s="219"/>
      <c r="P810" s="219"/>
      <c r="Q810" s="219"/>
      <c r="R810" s="219"/>
      <c r="S810" s="219"/>
      <c r="T810" s="219"/>
      <c r="U810" s="221">
        <f>'2.b-MTH2-HTH'!Q$60</f>
        <v>0.37231292224020818</v>
      </c>
      <c r="V810" s="221">
        <f>'2.b-MTH2-HTH'!R$60</f>
        <v>0.38060310289556548</v>
      </c>
      <c r="W810" s="221">
        <f>'2.b-MTH2-HTH'!S$60</f>
        <v>0.3859322922417493</v>
      </c>
      <c r="X810" s="221">
        <f>'2.b-MTH2-HTH'!T$60</f>
        <v>0.39113304875381116</v>
      </c>
      <c r="Y810" s="221">
        <f>'2.b-MTH2-HTH'!U$60</f>
        <v>0.39631175960093368</v>
      </c>
      <c r="Z810" s="221">
        <f>'2.b-MTH2-HTH'!V$60</f>
        <v>0.40146668545805714</v>
      </c>
      <c r="AA810" s="221">
        <f>'2.b-MTH2-HTH'!W$60</f>
        <v>0.40659623704207171</v>
      </c>
      <c r="AB810" s="221">
        <f>'2.b-MTH2-HTH'!X$60</f>
        <v>0.41162879886934722</v>
      </c>
      <c r="AC810" s="221">
        <f>'2.b-MTH2-HTH'!Y$60</f>
        <v>0.42718388736326346</v>
      </c>
      <c r="AD810" s="221">
        <f>'2.b-MTH2-HTH'!Z$60</f>
        <v>0.43090333569013051</v>
      </c>
      <c r="AE810" s="221">
        <f>'2.b-MTH2-HTH'!AA$60</f>
        <v>0.43731957379166619</v>
      </c>
      <c r="AF810" s="221">
        <f>'2.b-MTH2-HTH'!AB$60</f>
        <v>0.43403056707977594</v>
      </c>
      <c r="AG810" s="221">
        <f>'2.b-MTH2-HTH'!AC$60</f>
        <v>0.43611792365164642</v>
      </c>
      <c r="AH810" s="221">
        <f>'2.b-MTH2-HTH'!AD$60</f>
        <v>0.44774002617765807</v>
      </c>
      <c r="AI810" s="221">
        <f>'2.b-MTH2-HTH'!AE$60</f>
        <v>0.45928152601857686</v>
      </c>
      <c r="AJ810" s="221">
        <f>'2.b-MTH2-HTH'!AF$60</f>
        <v>0.45871837984852454</v>
      </c>
      <c r="AK810" s="221">
        <f>'2.b-MTH2-HTH'!AG$60</f>
        <v>0.47253270654066276</v>
      </c>
      <c r="AL810" s="221">
        <f>'2.b-MTH2-HTH'!AH$60</f>
        <v>0.4833633944813277</v>
      </c>
      <c r="AM810" s="221">
        <f>'2.b-MTH2-HTH'!AI$60</f>
        <v>0.4938596728161313</v>
      </c>
      <c r="AN810" s="221">
        <f>'2.b-MTH2-HTH'!AJ$60</f>
        <v>0.50009127836262857</v>
      </c>
      <c r="AO810" s="221">
        <f>'2.b-MTH2-HTH'!AK$60</f>
        <v>0.50828722629320966</v>
      </c>
      <c r="AP810" s="221">
        <f>'2.b-MTH2-HTH'!AL$60</f>
        <v>0.50952544559500845</v>
      </c>
      <c r="AQ810" s="221">
        <f>'2.b-MTH2-HTH'!AM$60</f>
        <v>0.52265149277349654</v>
      </c>
      <c r="AR810" s="221">
        <f>'2.b-MTH2-HTH'!AN$60</f>
        <v>0.52495202377414851</v>
      </c>
      <c r="AS810" s="221">
        <f>'2.b-MTH2-HTH'!AO$60</f>
        <v>0.53687106996244194</v>
      </c>
      <c r="AT810" s="221">
        <f>'2.b-MTH2-HTH'!AP$60</f>
        <v>0.53220331018778944</v>
      </c>
      <c r="AU810" s="221">
        <f>'2.b-MTH2-HTH'!AQ$60</f>
        <v>0.54099447518753085</v>
      </c>
      <c r="AV810" s="221">
        <f>'2.b-MTH2-HTH'!AR$60</f>
        <v>0.54069399515463346</v>
      </c>
      <c r="AW810" s="221">
        <f>'2.b-MTH2-HTH'!AS$60</f>
        <v>0.55120071864467934</v>
      </c>
      <c r="AX810" s="221">
        <f>'2.b-MTH2-HTH'!AT$60</f>
        <v>0.55975183037132925</v>
      </c>
      <c r="AY810" s="221">
        <f>'2.b-MTH2-HTH'!AU$60</f>
        <v>0.56497102100313534</v>
      </c>
      <c r="AZ810" s="221">
        <f>'2.b-MTH2-HTH'!AV$60</f>
        <v>0.56927952895042322</v>
      </c>
      <c r="BA810" s="221">
        <f>'2.b-MTH2-HTH'!AW$60</f>
        <v>0.57450751000950395</v>
      </c>
      <c r="BB810" s="221">
        <f>'2.b-MTH2-HTH'!AX$60</f>
        <v>0.57781775890094389</v>
      </c>
      <c r="BC810" s="221">
        <f>'2.b-MTH2-HTH'!AY$60</f>
        <v>0.57451595766849639</v>
      </c>
      <c r="BD810" s="221">
        <f>'2.b-MTH2-HTH'!AZ$60</f>
        <v>0.5749549285103237</v>
      </c>
      <c r="BE810" s="221">
        <f>'2.b-MTH2-HTH'!BA$60</f>
        <v>0.5807407629223017</v>
      </c>
      <c r="BF810" s="221">
        <f>'2.b-MTH2-HTH'!BB$60</f>
        <v>0.5810223934986205</v>
      </c>
      <c r="BG810" s="221">
        <f>'2.b-MTH2-HTH'!BC$60</f>
        <v>0.59258989819671504</v>
      </c>
      <c r="BH810" s="221">
        <f>'2.b-MTH2-HTH'!BD$60</f>
        <v>0.58065161948797872</v>
      </c>
    </row>
    <row r="811" spans="1:60" s="8" customFormat="1" ht="15">
      <c r="A811" s="36" t="s">
        <v>7</v>
      </c>
      <c r="B811" s="36" t="s">
        <v>75</v>
      </c>
      <c r="C811" s="36" t="s">
        <v>27</v>
      </c>
      <c r="D811" s="7" t="s">
        <v>107</v>
      </c>
      <c r="E811" s="7" t="s">
        <v>108</v>
      </c>
      <c r="F811" s="7" t="s">
        <v>14</v>
      </c>
      <c r="G811" s="219"/>
      <c r="H811" s="219"/>
      <c r="I811" s="219"/>
      <c r="J811" s="219"/>
      <c r="K811" s="219"/>
      <c r="L811" s="219"/>
      <c r="M811" s="219"/>
      <c r="N811" s="219"/>
      <c r="O811" s="219"/>
      <c r="P811" s="219"/>
      <c r="Q811" s="219"/>
      <c r="R811" s="219"/>
      <c r="S811" s="219"/>
      <c r="T811" s="219"/>
      <c r="U811" s="221">
        <f>'2.b-MTH2-HTH'!Q$61</f>
        <v>0.3911634117171473</v>
      </c>
      <c r="V811" s="221">
        <f>'2.b-MTH2-HTH'!R$61</f>
        <v>0.3911634117171473</v>
      </c>
      <c r="W811" s="221">
        <f>'2.b-MTH2-HTH'!S$61</f>
        <v>0.3911634117171473</v>
      </c>
      <c r="X811" s="221">
        <f>'2.b-MTH2-HTH'!T$61</f>
        <v>0.3911634117171473</v>
      </c>
      <c r="Y811" s="221">
        <f>'2.b-MTH2-HTH'!U$61</f>
        <v>0.3911634117171473</v>
      </c>
      <c r="Z811" s="221">
        <f>'2.b-MTH2-HTH'!V$61</f>
        <v>0.3911634117171473</v>
      </c>
      <c r="AA811" s="221">
        <f>'2.b-MTH2-HTH'!W$61</f>
        <v>0.3911634117171473</v>
      </c>
      <c r="AB811" s="221">
        <f>'2.b-MTH2-HTH'!X$61</f>
        <v>0.3911634117171473</v>
      </c>
      <c r="AC811" s="221">
        <f>'2.b-MTH2-HTH'!Y$61</f>
        <v>0.3911634117171473</v>
      </c>
      <c r="AD811" s="221">
        <f>'2.b-MTH2-HTH'!Z$61</f>
        <v>0.3911634117171473</v>
      </c>
      <c r="AE811" s="221">
        <f>'2.b-MTH2-HTH'!AA$61</f>
        <v>0.3911634117171473</v>
      </c>
      <c r="AF811" s="221">
        <f>'2.b-MTH2-HTH'!AB$61</f>
        <v>0.3911634117171473</v>
      </c>
      <c r="AG811" s="221">
        <f>'2.b-MTH2-HTH'!AC$61</f>
        <v>0.3911634117171473</v>
      </c>
      <c r="AH811" s="221">
        <f>'2.b-MTH2-HTH'!AD$61</f>
        <v>0.3911634117171473</v>
      </c>
      <c r="AI811" s="221">
        <f>'2.b-MTH2-HTH'!AE$61</f>
        <v>0.39116341171714736</v>
      </c>
      <c r="AJ811" s="221">
        <f>'2.b-MTH2-HTH'!AF$61</f>
        <v>0.3911634117171473</v>
      </c>
      <c r="AK811" s="221">
        <f>'2.b-MTH2-HTH'!AG$61</f>
        <v>0.3911634117171473</v>
      </c>
      <c r="AL811" s="221">
        <f>'2.b-MTH2-HTH'!AH$61</f>
        <v>0.3911634117171473</v>
      </c>
      <c r="AM811" s="221">
        <f>'2.b-MTH2-HTH'!AI$61</f>
        <v>0.3911634117171473</v>
      </c>
      <c r="AN811" s="221">
        <f>'2.b-MTH2-HTH'!AJ$61</f>
        <v>0.3911634117171473</v>
      </c>
      <c r="AO811" s="221">
        <f>'2.b-MTH2-HTH'!AK$61</f>
        <v>0.3911634117171473</v>
      </c>
      <c r="AP811" s="221">
        <f>'2.b-MTH2-HTH'!AL$61</f>
        <v>0.3911634117171473</v>
      </c>
      <c r="AQ811" s="221">
        <f>'2.b-MTH2-HTH'!AM$61</f>
        <v>0.3911634117171473</v>
      </c>
      <c r="AR811" s="221">
        <f>'2.b-MTH2-HTH'!AN$61</f>
        <v>0.3911634117171473</v>
      </c>
      <c r="AS811" s="221">
        <f>'2.b-MTH2-HTH'!AO$61</f>
        <v>0.3911634117171473</v>
      </c>
      <c r="AT811" s="221">
        <f>'2.b-MTH2-HTH'!AP$61</f>
        <v>0.3911634117171473</v>
      </c>
      <c r="AU811" s="221">
        <f>'2.b-MTH2-HTH'!AQ$61</f>
        <v>0.3911634117171473</v>
      </c>
      <c r="AV811" s="221">
        <f>'2.b-MTH2-HTH'!AR$61</f>
        <v>0.3911634117171473</v>
      </c>
      <c r="AW811" s="221">
        <f>'2.b-MTH2-HTH'!AS$61</f>
        <v>0.3911634117171473</v>
      </c>
      <c r="AX811" s="221">
        <f>'2.b-MTH2-HTH'!AT$61</f>
        <v>0.3911634117171473</v>
      </c>
      <c r="AY811" s="221">
        <f>'2.b-MTH2-HTH'!AU$61</f>
        <v>0.3911634117171473</v>
      </c>
      <c r="AZ811" s="221">
        <f>'2.b-MTH2-HTH'!AV$61</f>
        <v>0.3911634117171473</v>
      </c>
      <c r="BA811" s="221">
        <f>'2.b-MTH2-HTH'!AW$61</f>
        <v>0.3911634117171473</v>
      </c>
      <c r="BB811" s="221">
        <f>'2.b-MTH2-HTH'!AX$61</f>
        <v>0.3911634117171473</v>
      </c>
      <c r="BC811" s="221">
        <f>'2.b-MTH2-HTH'!AY$61</f>
        <v>0.3911634117171473</v>
      </c>
      <c r="BD811" s="221">
        <f>'2.b-MTH2-HTH'!AZ$61</f>
        <v>0.3911634117171473</v>
      </c>
      <c r="BE811" s="221">
        <f>'2.b-MTH2-HTH'!BA$61</f>
        <v>0.3911634117171473</v>
      </c>
      <c r="BF811" s="221">
        <f>'2.b-MTH2-HTH'!BB$61</f>
        <v>0.3911634117171473</v>
      </c>
      <c r="BG811" s="221">
        <f>'2.b-MTH2-HTH'!BC$61</f>
        <v>0.3911634117171473</v>
      </c>
      <c r="BH811" s="221">
        <f>'2.b-MTH2-HTH'!BD$61</f>
        <v>0.3911634117171473</v>
      </c>
    </row>
    <row r="812" spans="1:60" s="8" customFormat="1" ht="15">
      <c r="A812" s="36" t="s">
        <v>7</v>
      </c>
      <c r="B812" s="36" t="s">
        <v>75</v>
      </c>
      <c r="C812" s="36" t="s">
        <v>27</v>
      </c>
      <c r="D812" s="7" t="s">
        <v>97</v>
      </c>
      <c r="E812" s="7" t="s">
        <v>98</v>
      </c>
      <c r="F812" s="7" t="s">
        <v>12</v>
      </c>
      <c r="G812" s="219"/>
      <c r="H812" s="219"/>
      <c r="I812" s="219"/>
      <c r="J812" s="219"/>
      <c r="K812" s="219"/>
      <c r="L812" s="219"/>
      <c r="M812" s="219"/>
      <c r="N812" s="219"/>
      <c r="O812" s="219"/>
      <c r="P812" s="219"/>
      <c r="Q812" s="219"/>
      <c r="R812" s="219"/>
      <c r="S812" s="219"/>
      <c r="T812" s="219"/>
      <c r="U812" s="221">
        <v>0.25</v>
      </c>
      <c r="V812" s="221">
        <v>0.25</v>
      </c>
      <c r="W812" s="221">
        <v>0.25</v>
      </c>
      <c r="X812" s="221">
        <v>0.25</v>
      </c>
      <c r="Y812" s="221">
        <v>0.25</v>
      </c>
      <c r="Z812" s="221">
        <v>0.25</v>
      </c>
      <c r="AA812" s="221">
        <v>0.25</v>
      </c>
      <c r="AB812" s="221">
        <v>0.25</v>
      </c>
      <c r="AC812" s="221">
        <v>0.25</v>
      </c>
      <c r="AD812" s="221">
        <v>0.25</v>
      </c>
      <c r="AE812" s="221">
        <v>0.25</v>
      </c>
      <c r="AF812" s="221">
        <v>0.25</v>
      </c>
      <c r="AG812" s="221">
        <v>0.25</v>
      </c>
      <c r="AH812" s="221">
        <v>0.25</v>
      </c>
      <c r="AI812" s="221">
        <v>0.25</v>
      </c>
      <c r="AJ812" s="221">
        <v>0.25</v>
      </c>
      <c r="AK812" s="221">
        <v>0.25</v>
      </c>
      <c r="AL812" s="221">
        <v>0.25</v>
      </c>
      <c r="AM812" s="221">
        <v>0.25</v>
      </c>
      <c r="AN812" s="221">
        <v>0.25</v>
      </c>
      <c r="AO812" s="221">
        <v>0.25</v>
      </c>
      <c r="AP812" s="221">
        <v>0.25</v>
      </c>
      <c r="AQ812" s="221">
        <v>0.25</v>
      </c>
      <c r="AR812" s="221">
        <v>0.25</v>
      </c>
      <c r="AS812" s="221">
        <v>0.25</v>
      </c>
      <c r="AT812" s="221">
        <v>0.25</v>
      </c>
      <c r="AU812" s="221">
        <v>0.25</v>
      </c>
      <c r="AV812" s="221">
        <v>0.25</v>
      </c>
      <c r="AW812" s="221">
        <v>0.25</v>
      </c>
      <c r="AX812" s="221">
        <v>0.25</v>
      </c>
      <c r="AY812" s="221">
        <v>0.25</v>
      </c>
      <c r="AZ812" s="221">
        <v>0.25</v>
      </c>
      <c r="BA812" s="221">
        <v>0.25</v>
      </c>
      <c r="BB812" s="221">
        <v>0.25</v>
      </c>
      <c r="BC812" s="221">
        <v>0.25</v>
      </c>
      <c r="BD812" s="221">
        <v>0.25</v>
      </c>
      <c r="BE812" s="221">
        <v>0.25</v>
      </c>
      <c r="BF812" s="221">
        <v>0.25</v>
      </c>
      <c r="BG812" s="221">
        <v>0.25</v>
      </c>
      <c r="BH812" s="221">
        <v>0.25</v>
      </c>
    </row>
    <row r="813" spans="1:60" s="8" customFormat="1" ht="15">
      <c r="A813" s="36" t="s">
        <v>7</v>
      </c>
      <c r="B813" s="36" t="s">
        <v>75</v>
      </c>
      <c r="C813" s="36" t="s">
        <v>27</v>
      </c>
      <c r="D813" s="7" t="s">
        <v>97</v>
      </c>
      <c r="E813" s="7" t="s">
        <v>98</v>
      </c>
      <c r="F813" s="7" t="s">
        <v>13</v>
      </c>
      <c r="G813" s="219"/>
      <c r="H813" s="219"/>
      <c r="I813" s="219"/>
      <c r="J813" s="219"/>
      <c r="K813" s="219"/>
      <c r="L813" s="219"/>
      <c r="M813" s="219"/>
      <c r="N813" s="219"/>
      <c r="O813" s="219"/>
      <c r="P813" s="219"/>
      <c r="Q813" s="219"/>
      <c r="R813" s="219"/>
      <c r="S813" s="219"/>
      <c r="T813" s="219"/>
      <c r="U813" s="221">
        <f>'2.b-MTH2-HTH'!Q$66</f>
        <v>0.37231292224020818</v>
      </c>
      <c r="V813" s="221">
        <f>'2.b-MTH2-HTH'!R$66</f>
        <v>0.38060310289556548</v>
      </c>
      <c r="W813" s="221">
        <f>'2.b-MTH2-HTH'!S$66</f>
        <v>0.3859322922417493</v>
      </c>
      <c r="X813" s="221">
        <f>'2.b-MTH2-HTH'!T$66</f>
        <v>0.39113304875381116</v>
      </c>
      <c r="Y813" s="221">
        <f>'2.b-MTH2-HTH'!U$66</f>
        <v>0.39631175960093368</v>
      </c>
      <c r="Z813" s="221">
        <f>'2.b-MTH2-HTH'!V$66</f>
        <v>0.40146668545805714</v>
      </c>
      <c r="AA813" s="221">
        <f>'2.b-MTH2-HTH'!W$66</f>
        <v>0.40659623704207171</v>
      </c>
      <c r="AB813" s="221">
        <f>'2.b-MTH2-HTH'!X$66</f>
        <v>0.41162879886934722</v>
      </c>
      <c r="AC813" s="221">
        <f>'2.b-MTH2-HTH'!Y$66</f>
        <v>0.42718388736326346</v>
      </c>
      <c r="AD813" s="221">
        <f>'2.b-MTH2-HTH'!Z$66</f>
        <v>0.43090333569013051</v>
      </c>
      <c r="AE813" s="221">
        <f>'2.b-MTH2-HTH'!AA$66</f>
        <v>0.43731957379166619</v>
      </c>
      <c r="AF813" s="221">
        <f>'2.b-MTH2-HTH'!AB$66</f>
        <v>0.43403056707977594</v>
      </c>
      <c r="AG813" s="221">
        <f>'2.b-MTH2-HTH'!AC$66</f>
        <v>0.43611792365164642</v>
      </c>
      <c r="AH813" s="221">
        <f>'2.b-MTH2-HTH'!AD$66</f>
        <v>0.44774002617765807</v>
      </c>
      <c r="AI813" s="221">
        <f>'2.b-MTH2-HTH'!AE$66</f>
        <v>0.45928152601857686</v>
      </c>
      <c r="AJ813" s="221">
        <f>'2.b-MTH2-HTH'!AF$66</f>
        <v>0.45871837984852454</v>
      </c>
      <c r="AK813" s="221">
        <f>'2.b-MTH2-HTH'!AG$66</f>
        <v>0.47253270654066276</v>
      </c>
      <c r="AL813" s="221">
        <f>'2.b-MTH2-HTH'!AH$66</f>
        <v>0.4833633944813277</v>
      </c>
      <c r="AM813" s="221">
        <f>'2.b-MTH2-HTH'!AI$66</f>
        <v>0.4938596728161313</v>
      </c>
      <c r="AN813" s="221">
        <f>'2.b-MTH2-HTH'!AJ$66</f>
        <v>0.50009127836262857</v>
      </c>
      <c r="AO813" s="221">
        <f>'2.b-MTH2-HTH'!AK$66</f>
        <v>0.50828722629320966</v>
      </c>
      <c r="AP813" s="221">
        <f>'2.b-MTH2-HTH'!AL$66</f>
        <v>0.50952544559500845</v>
      </c>
      <c r="AQ813" s="221">
        <f>'2.b-MTH2-HTH'!AM$66</f>
        <v>0.52265149277349654</v>
      </c>
      <c r="AR813" s="221">
        <f>'2.b-MTH2-HTH'!AN$66</f>
        <v>0.52495202377414851</v>
      </c>
      <c r="AS813" s="221">
        <f>'2.b-MTH2-HTH'!AO$66</f>
        <v>0.53687106996244194</v>
      </c>
      <c r="AT813" s="221">
        <f>'2.b-MTH2-HTH'!AP$66</f>
        <v>0.53220331018778944</v>
      </c>
      <c r="AU813" s="221">
        <f>'2.b-MTH2-HTH'!AQ$66</f>
        <v>0.54099447518753085</v>
      </c>
      <c r="AV813" s="221">
        <f>'2.b-MTH2-HTH'!AR$66</f>
        <v>0.54069399515463346</v>
      </c>
      <c r="AW813" s="221">
        <f>'2.b-MTH2-HTH'!AS$66</f>
        <v>0.55120071864467934</v>
      </c>
      <c r="AX813" s="221">
        <f>'2.b-MTH2-HTH'!AT$66</f>
        <v>0.55975183037132925</v>
      </c>
      <c r="AY813" s="221">
        <f>'2.b-MTH2-HTH'!AU$66</f>
        <v>0.56497102100313534</v>
      </c>
      <c r="AZ813" s="221">
        <f>'2.b-MTH2-HTH'!AV$66</f>
        <v>0.56927952895042322</v>
      </c>
      <c r="BA813" s="221">
        <f>'2.b-MTH2-HTH'!AW$66</f>
        <v>0.57450751000950395</v>
      </c>
      <c r="BB813" s="221">
        <f>'2.b-MTH2-HTH'!AX$66</f>
        <v>0.57781775890094389</v>
      </c>
      <c r="BC813" s="221">
        <f>'2.b-MTH2-HTH'!AY$66</f>
        <v>0.57451595766849639</v>
      </c>
      <c r="BD813" s="221">
        <f>'2.b-MTH2-HTH'!AZ$66</f>
        <v>0.5749549285103237</v>
      </c>
      <c r="BE813" s="221">
        <f>'2.b-MTH2-HTH'!BA$66</f>
        <v>0.5807407629223017</v>
      </c>
      <c r="BF813" s="221">
        <f>'2.b-MTH2-HTH'!BB$66</f>
        <v>0.5810223934986205</v>
      </c>
      <c r="BG813" s="221">
        <f>'2.b-MTH2-HTH'!BC$66</f>
        <v>0.59258989819671504</v>
      </c>
      <c r="BH813" s="221">
        <f>'2.b-MTH2-HTH'!BD$66</f>
        <v>0.58065161948797872</v>
      </c>
    </row>
    <row r="814" spans="1:60" s="8" customFormat="1" ht="15">
      <c r="A814" s="36" t="s">
        <v>7</v>
      </c>
      <c r="B814" s="36" t="s">
        <v>75</v>
      </c>
      <c r="C814" s="36" t="s">
        <v>27</v>
      </c>
      <c r="D814" s="7" t="s">
        <v>97</v>
      </c>
      <c r="E814" s="7" t="s">
        <v>98</v>
      </c>
      <c r="F814" s="7" t="s">
        <v>14</v>
      </c>
      <c r="G814" s="219"/>
      <c r="H814" s="219"/>
      <c r="I814" s="219"/>
      <c r="J814" s="219"/>
      <c r="K814" s="219"/>
      <c r="L814" s="219"/>
      <c r="M814" s="219"/>
      <c r="N814" s="219"/>
      <c r="O814" s="219"/>
      <c r="P814" s="219"/>
      <c r="Q814" s="219"/>
      <c r="R814" s="219"/>
      <c r="S814" s="219"/>
      <c r="T814" s="219"/>
      <c r="U814" s="221">
        <f>'2.b-MTH2-HTH'!Q$67</f>
        <v>0.67007841522529721</v>
      </c>
      <c r="V814" s="221">
        <f>'2.b-MTH2-HTH'!R$67</f>
        <v>0.6700784152252971</v>
      </c>
      <c r="W814" s="221">
        <f>'2.b-MTH2-HTH'!S$67</f>
        <v>0.67007841522529721</v>
      </c>
      <c r="X814" s="221">
        <f>'2.b-MTH2-HTH'!T$67</f>
        <v>0.67007841522529721</v>
      </c>
      <c r="Y814" s="221">
        <f>'2.b-MTH2-HTH'!U$67</f>
        <v>0.6700784152252971</v>
      </c>
      <c r="Z814" s="221">
        <f>'2.b-MTH2-HTH'!V$67</f>
        <v>0.67007841522529721</v>
      </c>
      <c r="AA814" s="221">
        <f>'2.b-MTH2-HTH'!W$67</f>
        <v>0.67007841522529721</v>
      </c>
      <c r="AB814" s="221">
        <f>'2.b-MTH2-HTH'!X$67</f>
        <v>0.67007841522529721</v>
      </c>
      <c r="AC814" s="221">
        <f>'2.b-MTH2-HTH'!Y$67</f>
        <v>0.67007841522529721</v>
      </c>
      <c r="AD814" s="221">
        <f>'2.b-MTH2-HTH'!Z$67</f>
        <v>0.67007841522529721</v>
      </c>
      <c r="AE814" s="221">
        <f>'2.b-MTH2-HTH'!AA$67</f>
        <v>0.67007841522529721</v>
      </c>
      <c r="AF814" s="221">
        <f>'2.b-MTH2-HTH'!AB$67</f>
        <v>0.6700784152252971</v>
      </c>
      <c r="AG814" s="221">
        <f>'2.b-MTH2-HTH'!AC$67</f>
        <v>0.67007841522529721</v>
      </c>
      <c r="AH814" s="221">
        <f>'2.b-MTH2-HTH'!AD$67</f>
        <v>0.67007841522529721</v>
      </c>
      <c r="AI814" s="221">
        <f>'2.b-MTH2-HTH'!AE$67</f>
        <v>0.67007841522529721</v>
      </c>
      <c r="AJ814" s="221">
        <f>'2.b-MTH2-HTH'!AF$67</f>
        <v>0.67007841522529721</v>
      </c>
      <c r="AK814" s="221">
        <f>'2.b-MTH2-HTH'!AG$67</f>
        <v>0.67007841522529732</v>
      </c>
      <c r="AL814" s="221">
        <f>'2.b-MTH2-HTH'!AH$67</f>
        <v>0.67007841522529721</v>
      </c>
      <c r="AM814" s="221">
        <f>'2.b-MTH2-HTH'!AI$67</f>
        <v>0.67007841522529721</v>
      </c>
      <c r="AN814" s="221">
        <f>'2.b-MTH2-HTH'!AJ$67</f>
        <v>0.67007841522529721</v>
      </c>
      <c r="AO814" s="221">
        <f>'2.b-MTH2-HTH'!AK$67</f>
        <v>0.67007841522529721</v>
      </c>
      <c r="AP814" s="221">
        <f>'2.b-MTH2-HTH'!AL$67</f>
        <v>0.67007841522529721</v>
      </c>
      <c r="AQ814" s="221">
        <f>'2.b-MTH2-HTH'!AM$67</f>
        <v>0.67007841522529721</v>
      </c>
      <c r="AR814" s="221">
        <f>'2.b-MTH2-HTH'!AN$67</f>
        <v>0.67007841522529721</v>
      </c>
      <c r="AS814" s="221">
        <f>'2.b-MTH2-HTH'!AO$67</f>
        <v>0.67007841522529721</v>
      </c>
      <c r="AT814" s="221">
        <f>'2.b-MTH2-HTH'!AP$67</f>
        <v>0.67007841522529721</v>
      </c>
      <c r="AU814" s="221">
        <f>'2.b-MTH2-HTH'!AQ$67</f>
        <v>0.67007841522529721</v>
      </c>
      <c r="AV814" s="221">
        <f>'2.b-MTH2-HTH'!AR$67</f>
        <v>0.67007841522529721</v>
      </c>
      <c r="AW814" s="221">
        <f>'2.b-MTH2-HTH'!AS$67</f>
        <v>0.67007841522529721</v>
      </c>
      <c r="AX814" s="221">
        <f>'2.b-MTH2-HTH'!AT$67</f>
        <v>0.67007841522529721</v>
      </c>
      <c r="AY814" s="221">
        <f>'2.b-MTH2-HTH'!AU$67</f>
        <v>0.67007841522529721</v>
      </c>
      <c r="AZ814" s="221">
        <f>'2.b-MTH2-HTH'!AV$67</f>
        <v>0.67007841522529721</v>
      </c>
      <c r="BA814" s="221">
        <f>'2.b-MTH2-HTH'!AW$67</f>
        <v>0.67007841522529721</v>
      </c>
      <c r="BB814" s="221">
        <f>'2.b-MTH2-HTH'!AX$67</f>
        <v>0.67007841522529721</v>
      </c>
      <c r="BC814" s="221">
        <f>'2.b-MTH2-HTH'!AY$67</f>
        <v>0.67007841522529721</v>
      </c>
      <c r="BD814" s="221">
        <f>'2.b-MTH2-HTH'!AZ$67</f>
        <v>0.67007841522529721</v>
      </c>
      <c r="BE814" s="221">
        <f>'2.b-MTH2-HTH'!BA$67</f>
        <v>0.67007841522529721</v>
      </c>
      <c r="BF814" s="221">
        <f>'2.b-MTH2-HTH'!BB$67</f>
        <v>0.67007841522529721</v>
      </c>
      <c r="BG814" s="221">
        <f>'2.b-MTH2-HTH'!BC$67</f>
        <v>0.67007841522529721</v>
      </c>
      <c r="BH814" s="221">
        <f>'2.b-MTH2-HTH'!BD$67</f>
        <v>0.67007841522529721</v>
      </c>
    </row>
    <row r="815" spans="1:60" s="8" customFormat="1" ht="15">
      <c r="A815" s="36" t="s">
        <v>7</v>
      </c>
      <c r="B815" s="36" t="s">
        <v>75</v>
      </c>
      <c r="C815" s="36" t="s">
        <v>27</v>
      </c>
      <c r="D815" s="18" t="s">
        <v>401</v>
      </c>
      <c r="E815" s="18" t="s">
        <v>402</v>
      </c>
      <c r="F815" s="7" t="s">
        <v>12</v>
      </c>
      <c r="G815" s="219"/>
      <c r="H815" s="219"/>
      <c r="I815" s="219"/>
      <c r="J815" s="219"/>
      <c r="K815" s="219"/>
      <c r="L815" s="219"/>
      <c r="M815" s="219"/>
      <c r="N815" s="219"/>
      <c r="O815" s="219"/>
      <c r="P815" s="219"/>
      <c r="Q815" s="219"/>
      <c r="R815" s="219"/>
      <c r="S815" s="219"/>
      <c r="T815" s="219"/>
      <c r="U815" s="221">
        <v>0.25</v>
      </c>
      <c r="V815" s="221">
        <v>0.25</v>
      </c>
      <c r="W815" s="221">
        <v>0.25</v>
      </c>
      <c r="X815" s="221">
        <v>0.25</v>
      </c>
      <c r="Y815" s="221">
        <v>0.25</v>
      </c>
      <c r="Z815" s="221">
        <v>0.25</v>
      </c>
      <c r="AA815" s="221">
        <v>0.25</v>
      </c>
      <c r="AB815" s="221">
        <v>0.25</v>
      </c>
      <c r="AC815" s="221">
        <v>0.25</v>
      </c>
      <c r="AD815" s="221">
        <v>0.25</v>
      </c>
      <c r="AE815" s="221">
        <v>0.25</v>
      </c>
      <c r="AF815" s="221">
        <v>0.25</v>
      </c>
      <c r="AG815" s="221">
        <v>0.25</v>
      </c>
      <c r="AH815" s="221">
        <v>0.25</v>
      </c>
      <c r="AI815" s="221">
        <v>0.25</v>
      </c>
      <c r="AJ815" s="221">
        <v>0.25</v>
      </c>
      <c r="AK815" s="221">
        <v>0.25</v>
      </c>
      <c r="AL815" s="221">
        <v>0.25</v>
      </c>
      <c r="AM815" s="221">
        <v>0.25</v>
      </c>
      <c r="AN815" s="221">
        <v>0.25</v>
      </c>
      <c r="AO815" s="221">
        <v>0.25</v>
      </c>
      <c r="AP815" s="221">
        <v>0.25</v>
      </c>
      <c r="AQ815" s="221">
        <v>0.25</v>
      </c>
      <c r="AR815" s="221">
        <v>0.25</v>
      </c>
      <c r="AS815" s="221">
        <v>0.25</v>
      </c>
      <c r="AT815" s="221">
        <v>0.25</v>
      </c>
      <c r="AU815" s="221">
        <v>0.25</v>
      </c>
      <c r="AV815" s="221">
        <v>0.25</v>
      </c>
      <c r="AW815" s="221">
        <v>0.25</v>
      </c>
      <c r="AX815" s="221">
        <v>0.25</v>
      </c>
      <c r="AY815" s="221">
        <v>0.25</v>
      </c>
      <c r="AZ815" s="221">
        <v>0.25</v>
      </c>
      <c r="BA815" s="221">
        <v>0.25</v>
      </c>
      <c r="BB815" s="221">
        <v>0.25</v>
      </c>
      <c r="BC815" s="221">
        <v>0.25</v>
      </c>
      <c r="BD815" s="221">
        <v>0.25</v>
      </c>
      <c r="BE815" s="221">
        <v>0.25</v>
      </c>
      <c r="BF815" s="221">
        <v>0.25</v>
      </c>
      <c r="BG815" s="221">
        <v>0.25</v>
      </c>
      <c r="BH815" s="221">
        <v>0.25</v>
      </c>
    </row>
    <row r="816" spans="1:60" s="8" customFormat="1" ht="15">
      <c r="A816" s="36" t="s">
        <v>7</v>
      </c>
      <c r="B816" s="36" t="s">
        <v>75</v>
      </c>
      <c r="C816" s="36" t="s">
        <v>27</v>
      </c>
      <c r="D816" s="18" t="s">
        <v>401</v>
      </c>
      <c r="E816" s="18" t="s">
        <v>402</v>
      </c>
      <c r="F816" s="7" t="s">
        <v>13</v>
      </c>
      <c r="G816" s="219"/>
      <c r="H816" s="219"/>
      <c r="I816" s="219"/>
      <c r="J816" s="219"/>
      <c r="K816" s="219"/>
      <c r="L816" s="219"/>
      <c r="M816" s="219"/>
      <c r="N816" s="219"/>
      <c r="O816" s="219"/>
      <c r="P816" s="219"/>
      <c r="Q816" s="219"/>
      <c r="R816" s="219"/>
      <c r="S816" s="219"/>
      <c r="T816" s="219"/>
      <c r="U816" s="221">
        <f>'2.b-MTH2-HTH'!Q$72</f>
        <v>0.37231292224020818</v>
      </c>
      <c r="V816" s="221">
        <f>'2.b-MTH2-HTH'!R$72</f>
        <v>0.38060310289556548</v>
      </c>
      <c r="W816" s="221">
        <f>'2.b-MTH2-HTH'!S$72</f>
        <v>0.3859322922417493</v>
      </c>
      <c r="X816" s="221">
        <f>'2.b-MTH2-HTH'!T$72</f>
        <v>0.39113304875381116</v>
      </c>
      <c r="Y816" s="221">
        <f>'2.b-MTH2-HTH'!U$72</f>
        <v>0.39631175960093368</v>
      </c>
      <c r="Z816" s="221">
        <f>'2.b-MTH2-HTH'!V$72</f>
        <v>0.40146668545805714</v>
      </c>
      <c r="AA816" s="221">
        <f>'2.b-MTH2-HTH'!W$72</f>
        <v>0.40659623704207171</v>
      </c>
      <c r="AB816" s="221">
        <f>'2.b-MTH2-HTH'!X$72</f>
        <v>0.41162879886934722</v>
      </c>
      <c r="AC816" s="221">
        <f>'2.b-MTH2-HTH'!Y$72</f>
        <v>0.42718388736326346</v>
      </c>
      <c r="AD816" s="221">
        <f>'2.b-MTH2-HTH'!Z$72</f>
        <v>0.43090333569013051</v>
      </c>
      <c r="AE816" s="221">
        <f>'2.b-MTH2-HTH'!AA$72</f>
        <v>0.43731957379166619</v>
      </c>
      <c r="AF816" s="221">
        <f>'2.b-MTH2-HTH'!AB$72</f>
        <v>0.43403056707977594</v>
      </c>
      <c r="AG816" s="221">
        <f>'2.b-MTH2-HTH'!AC$72</f>
        <v>0.43611792365164642</v>
      </c>
      <c r="AH816" s="221">
        <f>'2.b-MTH2-HTH'!AD$72</f>
        <v>0.44774002617765807</v>
      </c>
      <c r="AI816" s="221">
        <f>'2.b-MTH2-HTH'!AE$72</f>
        <v>0.45928152601857686</v>
      </c>
      <c r="AJ816" s="221">
        <f>'2.b-MTH2-HTH'!AF$72</f>
        <v>0.45871837984852454</v>
      </c>
      <c r="AK816" s="221">
        <f>'2.b-MTH2-HTH'!AG$72</f>
        <v>0.47253270654066276</v>
      </c>
      <c r="AL816" s="221">
        <f>'2.b-MTH2-HTH'!AH$72</f>
        <v>0.4833633944813277</v>
      </c>
      <c r="AM816" s="221">
        <f>'2.b-MTH2-HTH'!AI$72</f>
        <v>0.4938596728161313</v>
      </c>
      <c r="AN816" s="221">
        <f>'2.b-MTH2-HTH'!AJ$72</f>
        <v>0.50009127836262857</v>
      </c>
      <c r="AO816" s="221">
        <f>'2.b-MTH2-HTH'!AK$72</f>
        <v>0.50828722629320966</v>
      </c>
      <c r="AP816" s="221">
        <f>'2.b-MTH2-HTH'!AL$72</f>
        <v>0.50952544559500845</v>
      </c>
      <c r="AQ816" s="221">
        <f>'2.b-MTH2-HTH'!AM$72</f>
        <v>0.52265149277349654</v>
      </c>
      <c r="AR816" s="221">
        <f>'2.b-MTH2-HTH'!AN$72</f>
        <v>0.52495202377414851</v>
      </c>
      <c r="AS816" s="221">
        <f>'2.b-MTH2-HTH'!AO$72</f>
        <v>0.53687106996244194</v>
      </c>
      <c r="AT816" s="221">
        <f>'2.b-MTH2-HTH'!AP$72</f>
        <v>0.53220331018778944</v>
      </c>
      <c r="AU816" s="221">
        <f>'2.b-MTH2-HTH'!AQ$72</f>
        <v>0.54099447518753085</v>
      </c>
      <c r="AV816" s="221">
        <f>'2.b-MTH2-HTH'!AR$72</f>
        <v>0.54069399515463346</v>
      </c>
      <c r="AW816" s="221">
        <f>'2.b-MTH2-HTH'!AS$72</f>
        <v>0.55120071864467934</v>
      </c>
      <c r="AX816" s="221">
        <f>'2.b-MTH2-HTH'!AT$72</f>
        <v>0.55975183037132925</v>
      </c>
      <c r="AY816" s="221">
        <f>'2.b-MTH2-HTH'!AU$72</f>
        <v>0.56497102100313534</v>
      </c>
      <c r="AZ816" s="221">
        <f>'2.b-MTH2-HTH'!AV$72</f>
        <v>0.56927952895042322</v>
      </c>
      <c r="BA816" s="221">
        <f>'2.b-MTH2-HTH'!AW$72</f>
        <v>0.57450751000950395</v>
      </c>
      <c r="BB816" s="221">
        <f>'2.b-MTH2-HTH'!AX$72</f>
        <v>0.57781775890094389</v>
      </c>
      <c r="BC816" s="221">
        <f>'2.b-MTH2-HTH'!AY$72</f>
        <v>0.57451595766849639</v>
      </c>
      <c r="BD816" s="221">
        <f>'2.b-MTH2-HTH'!AZ$72</f>
        <v>0.5749549285103237</v>
      </c>
      <c r="BE816" s="221">
        <f>'2.b-MTH2-HTH'!BA$72</f>
        <v>0.5807407629223017</v>
      </c>
      <c r="BF816" s="221">
        <f>'2.b-MTH2-HTH'!BB$72</f>
        <v>0.5810223934986205</v>
      </c>
      <c r="BG816" s="221">
        <f>'2.b-MTH2-HTH'!BC$72</f>
        <v>0.59258989819671504</v>
      </c>
      <c r="BH816" s="221">
        <f>'2.b-MTH2-HTH'!BD$72</f>
        <v>0.58065161948797872</v>
      </c>
    </row>
    <row r="817" spans="1:60" s="8" customFormat="1" ht="15">
      <c r="A817" s="36" t="s">
        <v>7</v>
      </c>
      <c r="B817" s="36" t="s">
        <v>75</v>
      </c>
      <c r="C817" s="36" t="s">
        <v>27</v>
      </c>
      <c r="D817" s="18" t="s">
        <v>401</v>
      </c>
      <c r="E817" s="18" t="s">
        <v>402</v>
      </c>
      <c r="F817" s="7" t="s">
        <v>14</v>
      </c>
      <c r="G817" s="219"/>
      <c r="H817" s="219"/>
      <c r="I817" s="219"/>
      <c r="J817" s="219"/>
      <c r="K817" s="219"/>
      <c r="L817" s="219"/>
      <c r="M817" s="219"/>
      <c r="N817" s="219"/>
      <c r="O817" s="219"/>
      <c r="P817" s="219"/>
      <c r="Q817" s="219"/>
      <c r="R817" s="219"/>
      <c r="S817" s="219"/>
      <c r="T817" s="219"/>
      <c r="U817" s="221">
        <f>'2.b-MTH2-HTH'!Q$73</f>
        <v>0.73156498928758174</v>
      </c>
      <c r="V817" s="221">
        <f>'2.b-MTH2-HTH'!R$73</f>
        <v>0.73156498928758174</v>
      </c>
      <c r="W817" s="221">
        <f>'2.b-MTH2-HTH'!S$73</f>
        <v>0.73156498928758174</v>
      </c>
      <c r="X817" s="221">
        <f>'2.b-MTH2-HTH'!T$73</f>
        <v>0.73156498928758174</v>
      </c>
      <c r="Y817" s="221">
        <f>'2.b-MTH2-HTH'!U$73</f>
        <v>0.73156498928758174</v>
      </c>
      <c r="Z817" s="221">
        <f>'2.b-MTH2-HTH'!V$73</f>
        <v>0.73156498928758174</v>
      </c>
      <c r="AA817" s="221">
        <f>'2.b-MTH2-HTH'!W$73</f>
        <v>0.73156498928758174</v>
      </c>
      <c r="AB817" s="221">
        <f>'2.b-MTH2-HTH'!X$73</f>
        <v>0.73156498928758174</v>
      </c>
      <c r="AC817" s="221">
        <f>'2.b-MTH2-HTH'!Y$73</f>
        <v>0.73156498928758174</v>
      </c>
      <c r="AD817" s="221">
        <f>'2.b-MTH2-HTH'!Z$73</f>
        <v>0.73156498928758174</v>
      </c>
      <c r="AE817" s="221">
        <f>'2.b-MTH2-HTH'!AA$73</f>
        <v>0.73156498928758174</v>
      </c>
      <c r="AF817" s="221">
        <f>'2.b-MTH2-HTH'!AB$73</f>
        <v>0.73156498928758174</v>
      </c>
      <c r="AG817" s="221">
        <f>'2.b-MTH2-HTH'!AC$73</f>
        <v>0.73156498928758174</v>
      </c>
      <c r="AH817" s="221">
        <f>'2.b-MTH2-HTH'!AD$73</f>
        <v>0.73156498928758174</v>
      </c>
      <c r="AI817" s="221">
        <f>'2.b-MTH2-HTH'!AE$73</f>
        <v>0.73156498928758185</v>
      </c>
      <c r="AJ817" s="221">
        <f>'2.b-MTH2-HTH'!AF$73</f>
        <v>0.73156498928758174</v>
      </c>
      <c r="AK817" s="221">
        <f>'2.b-MTH2-HTH'!AG$73</f>
        <v>0.73156498928758174</v>
      </c>
      <c r="AL817" s="221">
        <f>'2.b-MTH2-HTH'!AH$73</f>
        <v>0.73156498928758174</v>
      </c>
      <c r="AM817" s="221">
        <f>'2.b-MTH2-HTH'!AI$73</f>
        <v>0.73156498928758174</v>
      </c>
      <c r="AN817" s="221">
        <f>'2.b-MTH2-HTH'!AJ$73</f>
        <v>0.73156498928758174</v>
      </c>
      <c r="AO817" s="221">
        <f>'2.b-MTH2-HTH'!AK$73</f>
        <v>0.73156498928758174</v>
      </c>
      <c r="AP817" s="221">
        <f>'2.b-MTH2-HTH'!AL$73</f>
        <v>0.73156498928758174</v>
      </c>
      <c r="AQ817" s="221">
        <f>'2.b-MTH2-HTH'!AM$73</f>
        <v>0.73156498928758174</v>
      </c>
      <c r="AR817" s="221">
        <f>'2.b-MTH2-HTH'!AN$73</f>
        <v>0.73156498928758174</v>
      </c>
      <c r="AS817" s="221">
        <f>'2.b-MTH2-HTH'!AO$73</f>
        <v>0.73156498928758174</v>
      </c>
      <c r="AT817" s="221">
        <f>'2.b-MTH2-HTH'!AP$73</f>
        <v>0.73156498928758174</v>
      </c>
      <c r="AU817" s="221">
        <f>'2.b-MTH2-HTH'!AQ$73</f>
        <v>0.73156498928758174</v>
      </c>
      <c r="AV817" s="221">
        <f>'2.b-MTH2-HTH'!AR$73</f>
        <v>0.73156498928758174</v>
      </c>
      <c r="AW817" s="221">
        <f>'2.b-MTH2-HTH'!AS$73</f>
        <v>0.73156498928758174</v>
      </c>
      <c r="AX817" s="221">
        <f>'2.b-MTH2-HTH'!AT$73</f>
        <v>0.73156498928758174</v>
      </c>
      <c r="AY817" s="221">
        <f>'2.b-MTH2-HTH'!AU$73</f>
        <v>0.73156498928758174</v>
      </c>
      <c r="AZ817" s="221">
        <f>'2.b-MTH2-HTH'!AV$73</f>
        <v>0.73156498928758174</v>
      </c>
      <c r="BA817" s="221">
        <f>'2.b-MTH2-HTH'!AW$73</f>
        <v>0.73156498928758174</v>
      </c>
      <c r="BB817" s="221">
        <f>'2.b-MTH2-HTH'!AX$73</f>
        <v>0.73156498928758174</v>
      </c>
      <c r="BC817" s="221">
        <f>'2.b-MTH2-HTH'!AY$73</f>
        <v>0.73156498928758174</v>
      </c>
      <c r="BD817" s="221">
        <f>'2.b-MTH2-HTH'!AZ$73</f>
        <v>0.73156498928758174</v>
      </c>
      <c r="BE817" s="221">
        <f>'2.b-MTH2-HTH'!BA$73</f>
        <v>0.73156498928758174</v>
      </c>
      <c r="BF817" s="221">
        <f>'2.b-MTH2-HTH'!BB$73</f>
        <v>0.73156498928758174</v>
      </c>
      <c r="BG817" s="221">
        <f>'2.b-MTH2-HTH'!BC$73</f>
        <v>0.73156498928758174</v>
      </c>
      <c r="BH817" s="221">
        <f>'2.b-MTH2-HTH'!BD$73</f>
        <v>0.73156498928758174</v>
      </c>
    </row>
    <row r="818" spans="1:60" s="8" customFormat="1" ht="15">
      <c r="A818" s="36" t="s">
        <v>7</v>
      </c>
      <c r="B818" s="36" t="s">
        <v>75</v>
      </c>
      <c r="C818" s="36" t="s">
        <v>27</v>
      </c>
      <c r="D818" s="18" t="s">
        <v>404</v>
      </c>
      <c r="E818" s="18" t="s">
        <v>405</v>
      </c>
      <c r="F818" s="7" t="s">
        <v>12</v>
      </c>
      <c r="G818" s="219"/>
      <c r="H818" s="219"/>
      <c r="I818" s="219"/>
      <c r="J818" s="219"/>
      <c r="K818" s="219"/>
      <c r="L818" s="219"/>
      <c r="M818" s="219"/>
      <c r="N818" s="219"/>
      <c r="O818" s="219"/>
      <c r="P818" s="219"/>
      <c r="Q818" s="219"/>
      <c r="R818" s="219"/>
      <c r="S818" s="219"/>
      <c r="T818" s="219"/>
      <c r="U818" s="221">
        <v>0.25</v>
      </c>
      <c r="V818" s="221">
        <v>0.25</v>
      </c>
      <c r="W818" s="221">
        <v>0.25</v>
      </c>
      <c r="X818" s="221">
        <v>0.25</v>
      </c>
      <c r="Y818" s="221">
        <v>0.25</v>
      </c>
      <c r="Z818" s="221">
        <v>0.25</v>
      </c>
      <c r="AA818" s="221">
        <v>0.25</v>
      </c>
      <c r="AB818" s="221">
        <v>0.25</v>
      </c>
      <c r="AC818" s="221">
        <v>0.25</v>
      </c>
      <c r="AD818" s="221">
        <v>0.25</v>
      </c>
      <c r="AE818" s="221">
        <v>0.25</v>
      </c>
      <c r="AF818" s="221">
        <v>0.25</v>
      </c>
      <c r="AG818" s="221">
        <v>0.25</v>
      </c>
      <c r="AH818" s="221">
        <v>0.25</v>
      </c>
      <c r="AI818" s="221">
        <v>0.25</v>
      </c>
      <c r="AJ818" s="221">
        <v>0.25</v>
      </c>
      <c r="AK818" s="221">
        <v>0.25</v>
      </c>
      <c r="AL818" s="221">
        <v>0.25</v>
      </c>
      <c r="AM818" s="221">
        <v>0.25</v>
      </c>
      <c r="AN818" s="221">
        <v>0.25</v>
      </c>
      <c r="AO818" s="221">
        <v>0.25</v>
      </c>
      <c r="AP818" s="221">
        <v>0.25</v>
      </c>
      <c r="AQ818" s="221">
        <v>0.25</v>
      </c>
      <c r="AR818" s="221">
        <v>0.25</v>
      </c>
      <c r="AS818" s="221">
        <v>0.25</v>
      </c>
      <c r="AT818" s="221">
        <v>0.25</v>
      </c>
      <c r="AU818" s="221">
        <v>0.25</v>
      </c>
      <c r="AV818" s="221">
        <v>0.25</v>
      </c>
      <c r="AW818" s="221">
        <v>0.25</v>
      </c>
      <c r="AX818" s="221">
        <v>0.25</v>
      </c>
      <c r="AY818" s="221">
        <v>0.25</v>
      </c>
      <c r="AZ818" s="221">
        <v>0.25</v>
      </c>
      <c r="BA818" s="221">
        <v>0.25</v>
      </c>
      <c r="BB818" s="221">
        <v>0.25</v>
      </c>
      <c r="BC818" s="221">
        <v>0.25</v>
      </c>
      <c r="BD818" s="221">
        <v>0.25</v>
      </c>
      <c r="BE818" s="221">
        <v>0.25</v>
      </c>
      <c r="BF818" s="221">
        <v>0.25</v>
      </c>
      <c r="BG818" s="221">
        <v>0.25</v>
      </c>
      <c r="BH818" s="221">
        <v>0.25</v>
      </c>
    </row>
    <row r="819" spans="1:60" s="8" customFormat="1" ht="15">
      <c r="A819" s="36" t="s">
        <v>7</v>
      </c>
      <c r="B819" s="36" t="s">
        <v>75</v>
      </c>
      <c r="C819" s="36" t="s">
        <v>27</v>
      </c>
      <c r="D819" s="18" t="s">
        <v>404</v>
      </c>
      <c r="E819" s="18" t="s">
        <v>405</v>
      </c>
      <c r="F819" s="7" t="s">
        <v>13</v>
      </c>
      <c r="G819" s="219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21">
        <f>'2.b-MTH2-HTH'!Q$78</f>
        <v>0.37231292224020818</v>
      </c>
      <c r="V819" s="221">
        <f>'2.b-MTH2-HTH'!R$78</f>
        <v>0.38060310289556548</v>
      </c>
      <c r="W819" s="221">
        <f>'2.b-MTH2-HTH'!S$78</f>
        <v>0.3859322922417493</v>
      </c>
      <c r="X819" s="221">
        <f>'2.b-MTH2-HTH'!T$78</f>
        <v>0.39113304875381116</v>
      </c>
      <c r="Y819" s="221">
        <f>'2.b-MTH2-HTH'!U$78</f>
        <v>0.39631175960093368</v>
      </c>
      <c r="Z819" s="221">
        <f>'2.b-MTH2-HTH'!V$78</f>
        <v>0.40146668545805714</v>
      </c>
      <c r="AA819" s="221">
        <f>'2.b-MTH2-HTH'!W$78</f>
        <v>0.40659623704207171</v>
      </c>
      <c r="AB819" s="221">
        <f>'2.b-MTH2-HTH'!X$78</f>
        <v>0.41162879886934722</v>
      </c>
      <c r="AC819" s="221">
        <f>'2.b-MTH2-HTH'!Y$78</f>
        <v>0.42718388736326346</v>
      </c>
      <c r="AD819" s="221">
        <f>'2.b-MTH2-HTH'!Z$78</f>
        <v>0.43090333569013051</v>
      </c>
      <c r="AE819" s="221">
        <f>'2.b-MTH2-HTH'!AA$78</f>
        <v>0.43731957379166619</v>
      </c>
      <c r="AF819" s="221">
        <f>'2.b-MTH2-HTH'!AB$78</f>
        <v>0.43403056707977594</v>
      </c>
      <c r="AG819" s="221">
        <f>'2.b-MTH2-HTH'!AC$78</f>
        <v>0.43611792365164642</v>
      </c>
      <c r="AH819" s="221">
        <f>'2.b-MTH2-HTH'!AD$78</f>
        <v>0.44774002617765807</v>
      </c>
      <c r="AI819" s="221">
        <f>'2.b-MTH2-HTH'!AE$78</f>
        <v>0.45928152601857686</v>
      </c>
      <c r="AJ819" s="221">
        <f>'2.b-MTH2-HTH'!AF$78</f>
        <v>0.45871837984852454</v>
      </c>
      <c r="AK819" s="221">
        <f>'2.b-MTH2-HTH'!AG$78</f>
        <v>0.47253270654066276</v>
      </c>
      <c r="AL819" s="221">
        <f>'2.b-MTH2-HTH'!AH$78</f>
        <v>0.4833633944813277</v>
      </c>
      <c r="AM819" s="221">
        <f>'2.b-MTH2-HTH'!AI$78</f>
        <v>0.4938596728161313</v>
      </c>
      <c r="AN819" s="221">
        <f>'2.b-MTH2-HTH'!AJ$78</f>
        <v>0.50009127836262857</v>
      </c>
      <c r="AO819" s="221">
        <f>'2.b-MTH2-HTH'!AK$78</f>
        <v>0.50828722629320966</v>
      </c>
      <c r="AP819" s="221">
        <f>'2.b-MTH2-HTH'!AL$78</f>
        <v>0.50952544559500845</v>
      </c>
      <c r="AQ819" s="221">
        <f>'2.b-MTH2-HTH'!AM$78</f>
        <v>0.52265149277349654</v>
      </c>
      <c r="AR819" s="221">
        <f>'2.b-MTH2-HTH'!AN$78</f>
        <v>0.52495202377414851</v>
      </c>
      <c r="AS819" s="221">
        <f>'2.b-MTH2-HTH'!AO$78</f>
        <v>0.53687106996244194</v>
      </c>
      <c r="AT819" s="221">
        <f>'2.b-MTH2-HTH'!AP$78</f>
        <v>0.53220331018778944</v>
      </c>
      <c r="AU819" s="221">
        <f>'2.b-MTH2-HTH'!AQ$78</f>
        <v>0.54099447518753085</v>
      </c>
      <c r="AV819" s="221">
        <f>'2.b-MTH2-HTH'!AR$78</f>
        <v>0.54069399515463346</v>
      </c>
      <c r="AW819" s="221">
        <f>'2.b-MTH2-HTH'!AS$78</f>
        <v>0.55120071864467934</v>
      </c>
      <c r="AX819" s="221">
        <f>'2.b-MTH2-HTH'!AT$78</f>
        <v>0.55975183037132925</v>
      </c>
      <c r="AY819" s="221">
        <f>'2.b-MTH2-HTH'!AU$78</f>
        <v>0.56497102100313534</v>
      </c>
      <c r="AZ819" s="221">
        <f>'2.b-MTH2-HTH'!AV$78</f>
        <v>0.56927952895042322</v>
      </c>
      <c r="BA819" s="221">
        <f>'2.b-MTH2-HTH'!AW$78</f>
        <v>0.57450751000950395</v>
      </c>
      <c r="BB819" s="221">
        <f>'2.b-MTH2-HTH'!AX$78</f>
        <v>0.57781775890094389</v>
      </c>
      <c r="BC819" s="221">
        <f>'2.b-MTH2-HTH'!AY$78</f>
        <v>0.57451595766849639</v>
      </c>
      <c r="BD819" s="221">
        <f>'2.b-MTH2-HTH'!AZ$78</f>
        <v>0.5749549285103237</v>
      </c>
      <c r="BE819" s="221">
        <f>'2.b-MTH2-HTH'!BA$78</f>
        <v>0.5807407629223017</v>
      </c>
      <c r="BF819" s="221">
        <f>'2.b-MTH2-HTH'!BB$78</f>
        <v>0.5810223934986205</v>
      </c>
      <c r="BG819" s="221">
        <f>'2.b-MTH2-HTH'!BC$78</f>
        <v>0.59258989819671504</v>
      </c>
      <c r="BH819" s="221">
        <f>'2.b-MTH2-HTH'!BD$78</f>
        <v>0.58065161948797872</v>
      </c>
    </row>
    <row r="820" spans="1:60" s="8" customFormat="1" ht="15">
      <c r="A820" s="36" t="s">
        <v>7</v>
      </c>
      <c r="B820" s="36" t="s">
        <v>75</v>
      </c>
      <c r="C820" s="36" t="s">
        <v>27</v>
      </c>
      <c r="D820" s="18" t="s">
        <v>404</v>
      </c>
      <c r="E820" s="18" t="s">
        <v>405</v>
      </c>
      <c r="F820" s="7" t="s">
        <v>14</v>
      </c>
      <c r="G820" s="219"/>
      <c r="H820" s="219"/>
      <c r="I820" s="219"/>
      <c r="J820" s="219"/>
      <c r="K820" s="219"/>
      <c r="L820" s="219"/>
      <c r="M820" s="219"/>
      <c r="N820" s="219"/>
      <c r="O820" s="219"/>
      <c r="P820" s="219"/>
      <c r="Q820" s="219"/>
      <c r="R820" s="219"/>
      <c r="S820" s="219"/>
      <c r="T820" s="219"/>
      <c r="U820" s="221">
        <f>'2.b-MTH2-HTH'!Q$79</f>
        <v>0.77373362781602195</v>
      </c>
      <c r="V820" s="221">
        <f>'2.b-MTH2-HTH'!R$79</f>
        <v>0.77373362781602184</v>
      </c>
      <c r="W820" s="221">
        <f>'2.b-MTH2-HTH'!S$79</f>
        <v>0.77373362781602184</v>
      </c>
      <c r="X820" s="221">
        <f>'2.b-MTH2-HTH'!T$79</f>
        <v>0.77373362781602173</v>
      </c>
      <c r="Y820" s="221">
        <f>'2.b-MTH2-HTH'!U$79</f>
        <v>0.77373362781602184</v>
      </c>
      <c r="Z820" s="221">
        <f>'2.b-MTH2-HTH'!V$79</f>
        <v>0.77373362781602184</v>
      </c>
      <c r="AA820" s="221">
        <f>'2.b-MTH2-HTH'!W$79</f>
        <v>0.77373362781602173</v>
      </c>
      <c r="AB820" s="221">
        <f>'2.b-MTH2-HTH'!X$79</f>
        <v>0.77373362781602184</v>
      </c>
      <c r="AC820" s="221">
        <f>'2.b-MTH2-HTH'!Y$79</f>
        <v>0.77373362781602184</v>
      </c>
      <c r="AD820" s="221">
        <f>'2.b-MTH2-HTH'!Z$79</f>
        <v>0.77373362781602184</v>
      </c>
      <c r="AE820" s="221">
        <f>'2.b-MTH2-HTH'!AA$79</f>
        <v>0.77373362781602184</v>
      </c>
      <c r="AF820" s="221">
        <f>'2.b-MTH2-HTH'!AB$79</f>
        <v>0.77373362781602184</v>
      </c>
      <c r="AG820" s="221">
        <f>'2.b-MTH2-HTH'!AC$79</f>
        <v>0.77373362781602173</v>
      </c>
      <c r="AH820" s="221">
        <f>'2.b-MTH2-HTH'!AD$79</f>
        <v>0.77373362781602184</v>
      </c>
      <c r="AI820" s="221">
        <f>'2.b-MTH2-HTH'!AE$79</f>
        <v>0.77373362781602184</v>
      </c>
      <c r="AJ820" s="221">
        <f>'2.b-MTH2-HTH'!AF$79</f>
        <v>0.77373362781602184</v>
      </c>
      <c r="AK820" s="221">
        <f>'2.b-MTH2-HTH'!AG$79</f>
        <v>0.77373362781602184</v>
      </c>
      <c r="AL820" s="221">
        <f>'2.b-MTH2-HTH'!AH$79</f>
        <v>0.77373362781602184</v>
      </c>
      <c r="AM820" s="221">
        <f>'2.b-MTH2-HTH'!AI$79</f>
        <v>0.77373362781602184</v>
      </c>
      <c r="AN820" s="221">
        <f>'2.b-MTH2-HTH'!AJ$79</f>
        <v>0.77373362781602184</v>
      </c>
      <c r="AO820" s="221">
        <f>'2.b-MTH2-HTH'!AK$79</f>
        <v>0.77373362781602184</v>
      </c>
      <c r="AP820" s="221">
        <f>'2.b-MTH2-HTH'!AL$79</f>
        <v>0.77373362781602184</v>
      </c>
      <c r="AQ820" s="221">
        <f>'2.b-MTH2-HTH'!AM$79</f>
        <v>0.77373362781602184</v>
      </c>
      <c r="AR820" s="221">
        <f>'2.b-MTH2-HTH'!AN$79</f>
        <v>0.77373362781602184</v>
      </c>
      <c r="AS820" s="221">
        <f>'2.b-MTH2-HTH'!AO$79</f>
        <v>0.77373362781602184</v>
      </c>
      <c r="AT820" s="221">
        <f>'2.b-MTH2-HTH'!AP$79</f>
        <v>0.77373362781602184</v>
      </c>
      <c r="AU820" s="221">
        <f>'2.b-MTH2-HTH'!AQ$79</f>
        <v>0.77373362781602184</v>
      </c>
      <c r="AV820" s="221">
        <f>'2.b-MTH2-HTH'!AR$79</f>
        <v>0.77373362781602184</v>
      </c>
      <c r="AW820" s="221">
        <f>'2.b-MTH2-HTH'!AS$79</f>
        <v>0.77373362781602184</v>
      </c>
      <c r="AX820" s="221">
        <f>'2.b-MTH2-HTH'!AT$79</f>
        <v>0.77373362781602184</v>
      </c>
      <c r="AY820" s="221">
        <f>'2.b-MTH2-HTH'!AU$79</f>
        <v>0.77373362781602184</v>
      </c>
      <c r="AZ820" s="221">
        <f>'2.b-MTH2-HTH'!AV$79</f>
        <v>0.77373362781602184</v>
      </c>
      <c r="BA820" s="221">
        <f>'2.b-MTH2-HTH'!AW$79</f>
        <v>0.77373362781602184</v>
      </c>
      <c r="BB820" s="221">
        <f>'2.b-MTH2-HTH'!AX$79</f>
        <v>0.77373362781602184</v>
      </c>
      <c r="BC820" s="221">
        <f>'2.b-MTH2-HTH'!AY$79</f>
        <v>0.77373362781602184</v>
      </c>
      <c r="BD820" s="221">
        <f>'2.b-MTH2-HTH'!AZ$79</f>
        <v>0.77373362781602184</v>
      </c>
      <c r="BE820" s="221">
        <f>'2.b-MTH2-HTH'!BA$79</f>
        <v>0.77373362781602184</v>
      </c>
      <c r="BF820" s="221">
        <f>'2.b-MTH2-HTH'!BB$79</f>
        <v>0.77373362781602184</v>
      </c>
      <c r="BG820" s="221">
        <f>'2.b-MTH2-HTH'!BC$79</f>
        <v>0.77373362781602184</v>
      </c>
      <c r="BH820" s="221">
        <f>'2.b-MTH2-HTH'!BD$79</f>
        <v>0.77373362781602184</v>
      </c>
    </row>
    <row r="821" spans="1:60" s="5" customFormat="1" ht="15">
      <c r="A821" s="4" t="s">
        <v>7</v>
      </c>
      <c r="B821" s="4" t="s">
        <v>75</v>
      </c>
      <c r="C821" s="4" t="s">
        <v>17</v>
      </c>
      <c r="D821" s="4"/>
      <c r="E821" s="4"/>
      <c r="F821" s="4" t="s">
        <v>11</v>
      </c>
      <c r="G821" s="4">
        <v>111</v>
      </c>
      <c r="H821" s="4">
        <v>134</v>
      </c>
      <c r="I821" s="4">
        <v>149</v>
      </c>
      <c r="J821" s="4">
        <v>173</v>
      </c>
      <c r="K821" s="4">
        <v>183</v>
      </c>
      <c r="L821" s="4">
        <v>231</v>
      </c>
      <c r="M821" s="4">
        <v>264</v>
      </c>
      <c r="N821" s="4">
        <v>123</v>
      </c>
      <c r="O821" s="4">
        <v>151</v>
      </c>
      <c r="P821" s="4">
        <v>195</v>
      </c>
      <c r="Q821" s="4">
        <v>224</v>
      </c>
      <c r="R821" s="4">
        <v>234</v>
      </c>
      <c r="S821" s="4">
        <v>277</v>
      </c>
      <c r="T821" s="4">
        <v>275</v>
      </c>
      <c r="U821" s="4">
        <v>332</v>
      </c>
      <c r="V821" s="4">
        <v>324</v>
      </c>
      <c r="W821" s="4">
        <v>328</v>
      </c>
      <c r="X821" s="4">
        <v>322</v>
      </c>
      <c r="Y821" s="4">
        <v>474</v>
      </c>
      <c r="Z821" s="4">
        <v>526</v>
      </c>
      <c r="AA821" s="4">
        <v>708</v>
      </c>
      <c r="AB821" s="4">
        <v>705</v>
      </c>
      <c r="AC821" s="4">
        <v>674</v>
      </c>
      <c r="AD821" s="4">
        <v>655</v>
      </c>
      <c r="AE821" s="4">
        <v>722</v>
      </c>
      <c r="AF821" s="4">
        <v>700</v>
      </c>
      <c r="AG821" s="4">
        <v>685</v>
      </c>
      <c r="AH821" s="4">
        <v>652</v>
      </c>
      <c r="AI821" s="4">
        <v>647</v>
      </c>
      <c r="AJ821" s="4">
        <v>712</v>
      </c>
      <c r="AK821" s="4">
        <v>700</v>
      </c>
      <c r="AL821" s="4">
        <v>716</v>
      </c>
      <c r="AM821" s="4">
        <v>729</v>
      </c>
      <c r="AN821" s="4">
        <v>710</v>
      </c>
      <c r="AO821" s="4">
        <v>662</v>
      </c>
      <c r="AP821" s="4">
        <v>642</v>
      </c>
      <c r="AQ821" s="4">
        <v>710</v>
      </c>
      <c r="AR821" s="4">
        <v>733</v>
      </c>
      <c r="AS821" s="4">
        <v>757</v>
      </c>
      <c r="AT821" s="4">
        <v>774</v>
      </c>
      <c r="AU821" s="4">
        <v>799</v>
      </c>
      <c r="AV821" s="4">
        <v>879</v>
      </c>
      <c r="AW821" s="4">
        <v>902</v>
      </c>
      <c r="AX821" s="4">
        <v>936</v>
      </c>
      <c r="AY821" s="4">
        <v>995</v>
      </c>
      <c r="AZ821" s="4">
        <v>883</v>
      </c>
      <c r="BA821" s="4">
        <v>870</v>
      </c>
      <c r="BB821" s="4">
        <v>924</v>
      </c>
      <c r="BC821" s="4">
        <v>866</v>
      </c>
      <c r="BD821" s="4">
        <v>818</v>
      </c>
      <c r="BE821" s="4">
        <v>744</v>
      </c>
      <c r="BF821" s="4">
        <v>923</v>
      </c>
      <c r="BG821" s="4">
        <v>910</v>
      </c>
      <c r="BH821" s="4">
        <v>879</v>
      </c>
    </row>
    <row r="822" spans="1:60" s="5" customFormat="1" ht="15">
      <c r="A822" s="4" t="s">
        <v>7</v>
      </c>
      <c r="B822" s="4" t="s">
        <v>75</v>
      </c>
      <c r="C822" s="4" t="s">
        <v>17</v>
      </c>
      <c r="D822" s="4"/>
      <c r="E822" s="4"/>
      <c r="F822" s="4" t="s">
        <v>52</v>
      </c>
      <c r="G822" s="4">
        <v>8.6732301922175306E-3</v>
      </c>
      <c r="H822" s="4">
        <v>9.7461633573350803E-3</v>
      </c>
      <c r="I822" s="4">
        <v>1.0120907485396E-2</v>
      </c>
      <c r="J822" s="4">
        <v>1.0762052877138399E-2</v>
      </c>
      <c r="K822" s="4">
        <v>1.0653781219071999E-2</v>
      </c>
      <c r="L822" s="4">
        <v>1.28705148205928E-2</v>
      </c>
      <c r="M822" s="4">
        <v>1.3131061924894299E-2</v>
      </c>
      <c r="N822" s="4">
        <v>5.6554324336751099E-3</v>
      </c>
      <c r="O822" s="4">
        <v>6.3137648436193301E-3</v>
      </c>
      <c r="P822" s="4">
        <v>7.2337426271469399E-3</v>
      </c>
      <c r="Q822" s="4">
        <v>7.5051933257387904E-3</v>
      </c>
      <c r="R822" s="4">
        <v>7.1363220494053102E-3</v>
      </c>
      <c r="S822" s="4">
        <v>8.1633855947188493E-3</v>
      </c>
      <c r="T822" s="4">
        <v>7.1350734263919899E-3</v>
      </c>
      <c r="U822" s="4">
        <v>8.2902589457387599E-3</v>
      </c>
      <c r="V822" s="4">
        <v>8.0625093316080195E-3</v>
      </c>
      <c r="W822" s="4">
        <v>7.5638778710451103E-3</v>
      </c>
      <c r="X822" s="4">
        <v>7.19697816320601E-3</v>
      </c>
      <c r="Y822" s="4">
        <v>1.02371387845017E-2</v>
      </c>
      <c r="Z822" s="4">
        <v>1.06825890046508E-2</v>
      </c>
      <c r="AA822" s="4">
        <v>1.4714745921230401E-2</v>
      </c>
      <c r="AB822" s="4">
        <v>1.52152800258983E-2</v>
      </c>
      <c r="AC822" s="4">
        <v>1.4883515512863E-2</v>
      </c>
      <c r="AD822" s="4">
        <v>1.4089960634155799E-2</v>
      </c>
      <c r="AE822" s="4">
        <v>1.5419443020673201E-2</v>
      </c>
      <c r="AF822" s="4">
        <v>1.4752681826803501E-2</v>
      </c>
      <c r="AG822" s="4">
        <v>1.4404979706853401E-2</v>
      </c>
      <c r="AH822" s="4">
        <v>1.32749669143846E-2</v>
      </c>
      <c r="AI822" s="4">
        <v>1.1896662682725E-2</v>
      </c>
      <c r="AJ822" s="4">
        <v>1.21924071442026E-2</v>
      </c>
      <c r="AK822" s="4">
        <v>1.1548868210915299E-2</v>
      </c>
      <c r="AL822" s="4">
        <v>1.13393408612198E-2</v>
      </c>
      <c r="AM822" s="4">
        <v>1.1417026874647599E-2</v>
      </c>
      <c r="AN822" s="4">
        <v>1.13895216400911E-2</v>
      </c>
      <c r="AO822" s="4">
        <v>1.00741101456333E-2</v>
      </c>
      <c r="AP822" s="4">
        <v>9.3221815647325304E-3</v>
      </c>
      <c r="AQ822" s="4">
        <v>1.0246049498520799E-2</v>
      </c>
      <c r="AR822" s="4">
        <v>1.00103791106741E-2</v>
      </c>
      <c r="AS822" s="4">
        <v>9.7187094786303895E-3</v>
      </c>
      <c r="AT822" s="4">
        <v>9.6650932793886299E-3</v>
      </c>
      <c r="AU822" s="4">
        <v>9.3459037102886795E-3</v>
      </c>
      <c r="AV822" s="4">
        <v>9.8109248387168793E-3</v>
      </c>
      <c r="AW822" s="4">
        <v>9.9207003882491405E-3</v>
      </c>
      <c r="AX822" s="4">
        <v>9.7480706943417397E-3</v>
      </c>
      <c r="AY822" s="4">
        <v>1.00117726371713E-2</v>
      </c>
      <c r="AZ822" s="4">
        <v>8.6521125656502298E-3</v>
      </c>
      <c r="BA822" s="4">
        <v>8.7569199798691495E-3</v>
      </c>
      <c r="BB822" s="4">
        <v>9.0817951288553397E-3</v>
      </c>
      <c r="BC822" s="4">
        <v>8.8373659343014294E-3</v>
      </c>
      <c r="BD822" s="4">
        <v>8.9954363006543095E-3</v>
      </c>
      <c r="BE822" s="4">
        <v>8.0660898978728909E-3</v>
      </c>
      <c r="BF822" s="4">
        <v>1.03899320095457E-2</v>
      </c>
      <c r="BG822" s="4">
        <v>1.0748877864398799E-2</v>
      </c>
      <c r="BH822" s="4">
        <v>1.07914993922876E-2</v>
      </c>
    </row>
    <row r="823" spans="1:60" s="8" customFormat="1" ht="15">
      <c r="A823" s="36" t="s">
        <v>7</v>
      </c>
      <c r="B823" s="36" t="s">
        <v>75</v>
      </c>
      <c r="C823" s="36" t="s">
        <v>17</v>
      </c>
      <c r="D823" s="7" t="s">
        <v>101</v>
      </c>
      <c r="E823" s="7" t="s">
        <v>102</v>
      </c>
      <c r="F823" s="7" t="s">
        <v>12</v>
      </c>
      <c r="G823" s="221">
        <f>'4.c Electricity breakdown'!C34</f>
        <v>0.47499999999999998</v>
      </c>
      <c r="H823" s="221">
        <f>'4.c Electricity breakdown'!D34</f>
        <v>0.47499999999999998</v>
      </c>
      <c r="I823" s="221">
        <f>'4.c Electricity breakdown'!E34</f>
        <v>0.47499999999999998</v>
      </c>
      <c r="J823" s="221">
        <f>'4.c Electricity breakdown'!F34</f>
        <v>0.47499999999999998</v>
      </c>
      <c r="K823" s="221">
        <f>'4.c Electricity breakdown'!G34</f>
        <v>0.47499999999999998</v>
      </c>
      <c r="L823" s="221">
        <f>'4.c Electricity breakdown'!H34</f>
        <v>0.47499999999999998</v>
      </c>
      <c r="M823" s="221">
        <f>'4.c Electricity breakdown'!I34</f>
        <v>0.47499999999999998</v>
      </c>
      <c r="N823" s="221">
        <f>'4.c Electricity breakdown'!J34</f>
        <v>0.47499999999999998</v>
      </c>
      <c r="O823" s="221">
        <f>'4.c Electricity breakdown'!K34</f>
        <v>0.47499999999999998</v>
      </c>
      <c r="P823" s="221">
        <f>'4.c Electricity breakdown'!L34</f>
        <v>0.47499999999999998</v>
      </c>
      <c r="Q823" s="221">
        <f>'4.c Electricity breakdown'!M34</f>
        <v>0.47499999999999998</v>
      </c>
      <c r="R823" s="221">
        <f>'4.c Electricity breakdown'!N34</f>
        <v>0.47499999999999998</v>
      </c>
      <c r="S823" s="221">
        <f>'4.c Electricity breakdown'!O34</f>
        <v>0.47499999999999998</v>
      </c>
      <c r="T823" s="221">
        <f>'4.c Electricity breakdown'!P34</f>
        <v>0.47499999999999998</v>
      </c>
      <c r="U823" s="221">
        <f>'4.c Electricity breakdown'!Q34</f>
        <v>0.47499999999999998</v>
      </c>
      <c r="V823" s="221">
        <f>'4.c Electricity breakdown'!R34</f>
        <v>0.47499999999999998</v>
      </c>
      <c r="W823" s="221">
        <f>'4.c Electricity breakdown'!S34</f>
        <v>0.47499999999999998</v>
      </c>
      <c r="X823" s="221">
        <f>'4.c Electricity breakdown'!T34</f>
        <v>0.47499999999999998</v>
      </c>
      <c r="Y823" s="221">
        <f>'4.c Electricity breakdown'!U34</f>
        <v>0.47499999999999998</v>
      </c>
      <c r="Z823" s="221">
        <f>'4.c Electricity breakdown'!V34</f>
        <v>0.47499999999999998</v>
      </c>
      <c r="AA823" s="221">
        <f>'4.c Electricity breakdown'!W34</f>
        <v>0.47499999999999998</v>
      </c>
      <c r="AB823" s="221">
        <f>'4.c Electricity breakdown'!X34</f>
        <v>0.47499999999999998</v>
      </c>
      <c r="AC823" s="221">
        <f>'4.c Electricity breakdown'!Y34</f>
        <v>0.47499999999999998</v>
      </c>
      <c r="AD823" s="221">
        <f>'4.c Electricity breakdown'!Z34</f>
        <v>0.47499999999999998</v>
      </c>
      <c r="AE823" s="221">
        <f>'4.c Electricity breakdown'!AA34</f>
        <v>0.47499999999999998</v>
      </c>
      <c r="AF823" s="221">
        <f>'4.c Electricity breakdown'!AB34</f>
        <v>0.47499999999999998</v>
      </c>
      <c r="AG823" s="221">
        <f>'4.c Electricity breakdown'!AC34</f>
        <v>0.47499999999999998</v>
      </c>
      <c r="AH823" s="221">
        <f>'4.c Electricity breakdown'!AD34</f>
        <v>0.47499999999999998</v>
      </c>
      <c r="AI823" s="221">
        <f>'4.c Electricity breakdown'!AE34</f>
        <v>0.47499999999999998</v>
      </c>
      <c r="AJ823" s="221">
        <f>'4.c Electricity breakdown'!AF34</f>
        <v>0.47499999999999998</v>
      </c>
      <c r="AK823" s="221">
        <f>'4.c Electricity breakdown'!AG34</f>
        <v>0.47499999999999998</v>
      </c>
      <c r="AL823" s="221">
        <f>'4.c Electricity breakdown'!AH34</f>
        <v>0.47499999999999998</v>
      </c>
      <c r="AM823" s="221">
        <f>'4.c Electricity breakdown'!AI34</f>
        <v>0.47499999999999998</v>
      </c>
      <c r="AN823" s="221">
        <f>'4.c Electricity breakdown'!AJ34</f>
        <v>0.47499999999999998</v>
      </c>
      <c r="AO823" s="221">
        <f>'4.c Electricity breakdown'!AK34</f>
        <v>0.47499999999999998</v>
      </c>
      <c r="AP823" s="221">
        <f>'4.c Electricity breakdown'!AL34</f>
        <v>0.47499999999999998</v>
      </c>
      <c r="AQ823" s="221">
        <f>'4.c Electricity breakdown'!AM34</f>
        <v>0.47499999999999998</v>
      </c>
      <c r="AR823" s="221">
        <f>'4.c Electricity breakdown'!AN34</f>
        <v>0.47499999999999998</v>
      </c>
      <c r="AS823" s="221">
        <f>'4.c Electricity breakdown'!AO34</f>
        <v>0.47499999999999998</v>
      </c>
      <c r="AT823" s="221">
        <f>'4.c Electricity breakdown'!AP34</f>
        <v>0.47499999999999998</v>
      </c>
      <c r="AU823" s="221">
        <f>'4.c Electricity breakdown'!AQ34</f>
        <v>0.47499999999999998</v>
      </c>
      <c r="AV823" s="221">
        <f>'4.c Electricity breakdown'!AR34</f>
        <v>0.47499999999999998</v>
      </c>
      <c r="AW823" s="221">
        <f>'4.c Electricity breakdown'!AS34</f>
        <v>0.47499999999999998</v>
      </c>
      <c r="AX823" s="221">
        <f>'4.c Electricity breakdown'!AT34</f>
        <v>0.47499999999999998</v>
      </c>
      <c r="AY823" s="221">
        <f>'4.c Electricity breakdown'!AU34</f>
        <v>0.47499999999999998</v>
      </c>
      <c r="AZ823" s="221">
        <f>'4.c Electricity breakdown'!AV34</f>
        <v>0.47499999999999998</v>
      </c>
      <c r="BA823" s="221">
        <f>'4.c Electricity breakdown'!AW34</f>
        <v>0.47499999999999998</v>
      </c>
      <c r="BB823" s="221">
        <f>'4.c Electricity breakdown'!AX34</f>
        <v>0.47499999999999998</v>
      </c>
      <c r="BC823" s="221">
        <f>'4.c Electricity breakdown'!AY34</f>
        <v>0.47499999999999998</v>
      </c>
      <c r="BD823" s="221">
        <f>'4.c Electricity breakdown'!AZ34</f>
        <v>0.47499999999999998</v>
      </c>
      <c r="BE823" s="221">
        <f>'4.c Electricity breakdown'!BA34</f>
        <v>0.47499999999999998</v>
      </c>
      <c r="BF823" s="221">
        <f>'4.c Electricity breakdown'!BB34</f>
        <v>0.47499999999999998</v>
      </c>
      <c r="BG823" s="221">
        <f>'4.c Electricity breakdown'!BC34</f>
        <v>0.47499999999999998</v>
      </c>
      <c r="BH823" s="221">
        <f>'4.c Electricity breakdown'!BD34</f>
        <v>0.47499999999999998</v>
      </c>
    </row>
    <row r="824" spans="1:60" s="8" customFormat="1" ht="15">
      <c r="A824" s="36" t="s">
        <v>7</v>
      </c>
      <c r="B824" s="36" t="s">
        <v>75</v>
      </c>
      <c r="C824" s="36" t="s">
        <v>17</v>
      </c>
      <c r="D824" s="7" t="s">
        <v>101</v>
      </c>
      <c r="E824" s="7" t="s">
        <v>102</v>
      </c>
      <c r="F824" s="7" t="s">
        <v>13</v>
      </c>
      <c r="G824" s="221">
        <f>'4.b Electricity other'!C$51</f>
        <v>0.77500000000000002</v>
      </c>
      <c r="H824" s="221">
        <f>'4.b Electricity other'!D$51</f>
        <v>0.77749999999999997</v>
      </c>
      <c r="I824" s="221">
        <f>'4.b Electricity other'!E$51</f>
        <v>0.78</v>
      </c>
      <c r="J824" s="221">
        <f>'4.b Electricity other'!F$51</f>
        <v>0.78249999999999997</v>
      </c>
      <c r="K824" s="221">
        <f>'4.b Electricity other'!G$51</f>
        <v>0.78500000000000003</v>
      </c>
      <c r="L824" s="221">
        <f>'4.b Electricity other'!H$51</f>
        <v>0.78749999999999998</v>
      </c>
      <c r="M824" s="221">
        <f>'4.b Electricity other'!I$51</f>
        <v>0.79</v>
      </c>
      <c r="N824" s="221">
        <f>'4.b Electricity other'!J$51</f>
        <v>0.79249999999999998</v>
      </c>
      <c r="O824" s="221">
        <f>'4.b Electricity other'!K$51</f>
        <v>0.79500000000000004</v>
      </c>
      <c r="P824" s="221">
        <f>'4.b Electricity other'!L$51</f>
        <v>0.79749999999999999</v>
      </c>
      <c r="Q824" s="221">
        <f>'4.b Electricity other'!M$51</f>
        <v>0.8</v>
      </c>
      <c r="R824" s="221">
        <f>'4.b Electricity other'!N$51</f>
        <v>0.80249999999999999</v>
      </c>
      <c r="S824" s="221">
        <f>'4.b Electricity other'!O$51</f>
        <v>0.80500000000000005</v>
      </c>
      <c r="T824" s="221">
        <f>'4.b Electricity other'!P$51</f>
        <v>0.8075</v>
      </c>
      <c r="U824" s="221">
        <f>'4.b Electricity other'!Q$51</f>
        <v>0.81</v>
      </c>
      <c r="V824" s="221">
        <f>'4.b Electricity other'!R$51</f>
        <v>0.8125</v>
      </c>
      <c r="W824" s="221">
        <f>'4.b Electricity other'!S$51</f>
        <v>0.81499999999999995</v>
      </c>
      <c r="X824" s="221">
        <f>'4.b Electricity other'!T$51</f>
        <v>0.8175</v>
      </c>
      <c r="Y824" s="221">
        <f>'4.b Electricity other'!U$51</f>
        <v>0.82</v>
      </c>
      <c r="Z824" s="221">
        <f>'4.b Electricity other'!V$51</f>
        <v>0.82250000000000001</v>
      </c>
      <c r="AA824" s="221">
        <f>'4.b Electricity other'!W$51</f>
        <v>0.82499999999999996</v>
      </c>
      <c r="AB824" s="221">
        <f>'4.b Electricity other'!X$51</f>
        <v>0.82750000000000001</v>
      </c>
      <c r="AC824" s="221">
        <f>'4.b Electricity other'!Y$51</f>
        <v>0.83</v>
      </c>
      <c r="AD824" s="221">
        <f>'4.b Electricity other'!Z$51</f>
        <v>0.83250000000000002</v>
      </c>
      <c r="AE824" s="221">
        <f>'4.b Electricity other'!AA$51</f>
        <v>0.83499999999999996</v>
      </c>
      <c r="AF824" s="221">
        <f>'4.b Electricity other'!AB$51</f>
        <v>0.83750000000000002</v>
      </c>
      <c r="AG824" s="221">
        <f>'4.b Electricity other'!AC$51</f>
        <v>0.84</v>
      </c>
      <c r="AH824" s="221">
        <f>'4.b Electricity other'!AD$51</f>
        <v>0.84250000000000003</v>
      </c>
      <c r="AI824" s="221">
        <f>'4.b Electricity other'!AE$51</f>
        <v>0.84499999999999997</v>
      </c>
      <c r="AJ824" s="221">
        <f>'4.b Electricity other'!AF$51</f>
        <v>0.84750000000000003</v>
      </c>
      <c r="AK824" s="221">
        <f>'4.b Electricity other'!AG$51</f>
        <v>0.85</v>
      </c>
      <c r="AL824" s="221">
        <f>'4.b Electricity other'!AH$51</f>
        <v>0.85250000000000004</v>
      </c>
      <c r="AM824" s="221">
        <f>'4.b Electricity other'!AI$51</f>
        <v>0.85499999999999998</v>
      </c>
      <c r="AN824" s="221">
        <f>'4.b Electricity other'!AJ$51</f>
        <v>0.85750000000000004</v>
      </c>
      <c r="AO824" s="221">
        <f>'4.b Electricity other'!AK$51</f>
        <v>0.86</v>
      </c>
      <c r="AP824" s="221">
        <f>'4.b Electricity other'!AL$51</f>
        <v>0.86250000000000004</v>
      </c>
      <c r="AQ824" s="221">
        <f>'4.b Electricity other'!AM$51</f>
        <v>0.86499999999999999</v>
      </c>
      <c r="AR824" s="221">
        <f>'4.b Electricity other'!AN$51</f>
        <v>0.86750000000000005</v>
      </c>
      <c r="AS824" s="221">
        <f>'4.b Electricity other'!AO$51</f>
        <v>0.87</v>
      </c>
      <c r="AT824" s="221">
        <f>'4.b Electricity other'!AP$51</f>
        <v>0.87250000000000005</v>
      </c>
      <c r="AU824" s="221">
        <f>'4.b Electricity other'!AQ$51</f>
        <v>0.875</v>
      </c>
      <c r="AV824" s="221">
        <f>'4.b Electricity other'!AR$51</f>
        <v>0.87749999999999995</v>
      </c>
      <c r="AW824" s="221">
        <f>'4.b Electricity other'!AS$51</f>
        <v>0.88</v>
      </c>
      <c r="AX824" s="221">
        <f>'4.b Electricity other'!AT$51</f>
        <v>0.88249999999999995</v>
      </c>
      <c r="AY824" s="221">
        <f>'4.b Electricity other'!AU$51</f>
        <v>0.88500000000000001</v>
      </c>
      <c r="AZ824" s="221">
        <f>'4.b Electricity other'!AV$51</f>
        <v>0.88749999999999996</v>
      </c>
      <c r="BA824" s="221">
        <f>'4.b Electricity other'!AW$51</f>
        <v>0.89</v>
      </c>
      <c r="BB824" s="221">
        <f>'4.b Electricity other'!AX$51</f>
        <v>0.89249999999999996</v>
      </c>
      <c r="BC824" s="221">
        <f>'4.b Electricity other'!AY$51</f>
        <v>0.89500000000000002</v>
      </c>
      <c r="BD824" s="221">
        <f>'4.b Electricity other'!AZ$51</f>
        <v>0.89749999999999996</v>
      </c>
      <c r="BE824" s="221">
        <f>'4.b Electricity other'!BA$51</f>
        <v>0.9</v>
      </c>
      <c r="BF824" s="221">
        <f>'4.b Electricity other'!BB$51</f>
        <v>0.90348327224386804</v>
      </c>
      <c r="BG824" s="221">
        <f>'4.b Electricity other'!BC$51</f>
        <v>0.90615494311707101</v>
      </c>
      <c r="BH824" s="221">
        <f>'4.b Electricity other'!BD$51</f>
        <v>0.90867316757219896</v>
      </c>
    </row>
    <row r="825" spans="1:60" s="8" customFormat="1" ht="15">
      <c r="A825" s="36" t="s">
        <v>7</v>
      </c>
      <c r="B825" s="36" t="s">
        <v>75</v>
      </c>
      <c r="C825" s="36" t="s">
        <v>17</v>
      </c>
      <c r="D825" s="7" t="s">
        <v>101</v>
      </c>
      <c r="E825" s="7" t="s">
        <v>102</v>
      </c>
      <c r="F825" s="7" t="s">
        <v>14</v>
      </c>
      <c r="G825" s="221">
        <f>'4.b Electricity other'!C$55</f>
        <v>1</v>
      </c>
      <c r="H825" s="221">
        <f>'4.b Electricity other'!D$55</f>
        <v>1</v>
      </c>
      <c r="I825" s="221">
        <f>'4.b Electricity other'!E$55</f>
        <v>1</v>
      </c>
      <c r="J825" s="221">
        <f>'4.b Electricity other'!F$55</f>
        <v>1</v>
      </c>
      <c r="K825" s="221">
        <f>'4.b Electricity other'!G$55</f>
        <v>1</v>
      </c>
      <c r="L825" s="221">
        <f>'4.b Electricity other'!H$55</f>
        <v>1</v>
      </c>
      <c r="M825" s="221">
        <f>'4.b Electricity other'!I$55</f>
        <v>1</v>
      </c>
      <c r="N825" s="221">
        <f>'4.b Electricity other'!J$55</f>
        <v>1</v>
      </c>
      <c r="O825" s="221">
        <f>'4.b Electricity other'!K$55</f>
        <v>1</v>
      </c>
      <c r="P825" s="221">
        <f>'4.b Electricity other'!L$55</f>
        <v>1</v>
      </c>
      <c r="Q825" s="221">
        <f>'4.b Electricity other'!M$55</f>
        <v>1</v>
      </c>
      <c r="R825" s="221">
        <f>'4.b Electricity other'!N$55</f>
        <v>1</v>
      </c>
      <c r="S825" s="221">
        <f>'4.b Electricity other'!O$55</f>
        <v>1</v>
      </c>
      <c r="T825" s="221">
        <f>'4.b Electricity other'!P$55</f>
        <v>1</v>
      </c>
      <c r="U825" s="221">
        <f>'4.b Electricity other'!Q$55</f>
        <v>1</v>
      </c>
      <c r="V825" s="221">
        <f>'4.b Electricity other'!R$55</f>
        <v>1</v>
      </c>
      <c r="W825" s="221">
        <f>'4.b Electricity other'!S$55</f>
        <v>1</v>
      </c>
      <c r="X825" s="221">
        <f>'4.b Electricity other'!T$55</f>
        <v>1</v>
      </c>
      <c r="Y825" s="221">
        <f>'4.b Electricity other'!U$55</f>
        <v>1</v>
      </c>
      <c r="Z825" s="221">
        <f>'4.b Electricity other'!V$55</f>
        <v>1</v>
      </c>
      <c r="AA825" s="221">
        <f>'4.b Electricity other'!W$55</f>
        <v>1</v>
      </c>
      <c r="AB825" s="221">
        <f>'4.b Electricity other'!X$55</f>
        <v>1</v>
      </c>
      <c r="AC825" s="221">
        <f>'4.b Electricity other'!Y$55</f>
        <v>1</v>
      </c>
      <c r="AD825" s="221">
        <f>'4.b Electricity other'!Z$55</f>
        <v>1</v>
      </c>
      <c r="AE825" s="221">
        <f>'4.b Electricity other'!AA$55</f>
        <v>1</v>
      </c>
      <c r="AF825" s="221">
        <f>'4.b Electricity other'!AB$55</f>
        <v>1</v>
      </c>
      <c r="AG825" s="221">
        <f>'4.b Electricity other'!AC$55</f>
        <v>1</v>
      </c>
      <c r="AH825" s="221">
        <f>'4.b Electricity other'!AD$55</f>
        <v>1</v>
      </c>
      <c r="AI825" s="221">
        <f>'4.b Electricity other'!AE$55</f>
        <v>1</v>
      </c>
      <c r="AJ825" s="221">
        <f>'4.b Electricity other'!AF$55</f>
        <v>1</v>
      </c>
      <c r="AK825" s="221">
        <f>'4.b Electricity other'!AG$55</f>
        <v>1</v>
      </c>
      <c r="AL825" s="221">
        <f>'4.b Electricity other'!AH$55</f>
        <v>1</v>
      </c>
      <c r="AM825" s="221">
        <f>'4.b Electricity other'!AI$55</f>
        <v>1</v>
      </c>
      <c r="AN825" s="221">
        <f>'4.b Electricity other'!AJ$55</f>
        <v>1</v>
      </c>
      <c r="AO825" s="221">
        <f>'4.b Electricity other'!AK$55</f>
        <v>1</v>
      </c>
      <c r="AP825" s="221">
        <f>'4.b Electricity other'!AL$55</f>
        <v>1</v>
      </c>
      <c r="AQ825" s="221">
        <f>'4.b Electricity other'!AM$55</f>
        <v>1</v>
      </c>
      <c r="AR825" s="221">
        <f>'4.b Electricity other'!AN$55</f>
        <v>1</v>
      </c>
      <c r="AS825" s="221">
        <f>'4.b Electricity other'!AO$55</f>
        <v>1</v>
      </c>
      <c r="AT825" s="221">
        <f>'4.b Electricity other'!AP$55</f>
        <v>1</v>
      </c>
      <c r="AU825" s="221">
        <f>'4.b Electricity other'!AQ$55</f>
        <v>1</v>
      </c>
      <c r="AV825" s="221">
        <f>'4.b Electricity other'!AR$55</f>
        <v>1</v>
      </c>
      <c r="AW825" s="221">
        <f>'4.b Electricity other'!AS$55</f>
        <v>1</v>
      </c>
      <c r="AX825" s="221">
        <f>'4.b Electricity other'!AT$55</f>
        <v>1</v>
      </c>
      <c r="AY825" s="221">
        <f>'4.b Electricity other'!AU$55</f>
        <v>1</v>
      </c>
      <c r="AZ825" s="221">
        <f>'4.b Electricity other'!AV$55</f>
        <v>1</v>
      </c>
      <c r="BA825" s="221">
        <f>'4.b Electricity other'!AW$55</f>
        <v>1</v>
      </c>
      <c r="BB825" s="221">
        <f>'4.b Electricity other'!AX$55</f>
        <v>1</v>
      </c>
      <c r="BC825" s="221">
        <f>'4.b Electricity other'!AY$55</f>
        <v>1</v>
      </c>
      <c r="BD825" s="221">
        <f>'4.b Electricity other'!AZ$55</f>
        <v>1</v>
      </c>
      <c r="BE825" s="221">
        <f>'4.b Electricity other'!BA$55</f>
        <v>1</v>
      </c>
      <c r="BF825" s="221">
        <f>'4.b Electricity other'!BB$55</f>
        <v>1</v>
      </c>
      <c r="BG825" s="221">
        <f>'4.b Electricity other'!BC$55</f>
        <v>1</v>
      </c>
      <c r="BH825" s="221">
        <f>'4.b Electricity other'!BD$55</f>
        <v>1</v>
      </c>
    </row>
    <row r="826" spans="1:60" s="8" customFormat="1" ht="15">
      <c r="A826" s="36" t="s">
        <v>7</v>
      </c>
      <c r="B826" s="36" t="s">
        <v>75</v>
      </c>
      <c r="C826" s="36" t="s">
        <v>17</v>
      </c>
      <c r="D826" s="17" t="s">
        <v>103</v>
      </c>
      <c r="E826" s="17" t="s">
        <v>104</v>
      </c>
      <c r="F826" s="7" t="s">
        <v>12</v>
      </c>
      <c r="G826" s="221">
        <f>'4.c Electricity breakdown'!C33/4</f>
        <v>0.11874999999999999</v>
      </c>
      <c r="H826" s="221">
        <f>'4.c Electricity breakdown'!D33/4</f>
        <v>0.11874999999999999</v>
      </c>
      <c r="I826" s="221">
        <f>'4.c Electricity breakdown'!E33/4</f>
        <v>0.11874999999999999</v>
      </c>
      <c r="J826" s="221">
        <f>'4.c Electricity breakdown'!F33/4</f>
        <v>0.11874999999999999</v>
      </c>
      <c r="K826" s="221">
        <f>'4.c Electricity breakdown'!G33/4</f>
        <v>0.11874999999999999</v>
      </c>
      <c r="L826" s="221">
        <f>'4.c Electricity breakdown'!H33/4</f>
        <v>0.11874999999999999</v>
      </c>
      <c r="M826" s="221">
        <f>'4.c Electricity breakdown'!I33/4</f>
        <v>0.11874999999999999</v>
      </c>
      <c r="N826" s="221">
        <f>'4.c Electricity breakdown'!J33/4</f>
        <v>0.11874999999999999</v>
      </c>
      <c r="O826" s="221">
        <f>'4.c Electricity breakdown'!K33/4</f>
        <v>0.11874999999999999</v>
      </c>
      <c r="P826" s="221">
        <f>'4.c Electricity breakdown'!L33/4</f>
        <v>0.11874999999999999</v>
      </c>
      <c r="Q826" s="221">
        <f>'4.c Electricity breakdown'!M33/4</f>
        <v>0.11874999999999999</v>
      </c>
      <c r="R826" s="221">
        <f>'4.c Electricity breakdown'!N33/4</f>
        <v>0.11874999999999999</v>
      </c>
      <c r="S826" s="221">
        <f>'4.c Electricity breakdown'!O33/4</f>
        <v>0.11874999999999999</v>
      </c>
      <c r="T826" s="221">
        <f>'4.c Electricity breakdown'!P33/4</f>
        <v>0.11874999999999999</v>
      </c>
      <c r="U826" s="221">
        <f>'4.c Electricity breakdown'!Q33/4</f>
        <v>0.11874999999999999</v>
      </c>
      <c r="V826" s="221">
        <f>'4.c Electricity breakdown'!R33/4</f>
        <v>0.11874999999999999</v>
      </c>
      <c r="W826" s="221">
        <f>'4.c Electricity breakdown'!S33/4</f>
        <v>0.11874999999999999</v>
      </c>
      <c r="X826" s="221">
        <f>'4.c Electricity breakdown'!T33/4</f>
        <v>0.11874999999999999</v>
      </c>
      <c r="Y826" s="221">
        <f>'4.c Electricity breakdown'!U33/4</f>
        <v>0.11874999999999999</v>
      </c>
      <c r="Z826" s="221">
        <f>'4.c Electricity breakdown'!V33/4</f>
        <v>0.11874999999999999</v>
      </c>
      <c r="AA826" s="221">
        <f>'4.c Electricity breakdown'!W33/4</f>
        <v>0.11874999999999999</v>
      </c>
      <c r="AB826" s="221">
        <f>'4.c Electricity breakdown'!X33/4</f>
        <v>0.11874999999999999</v>
      </c>
      <c r="AC826" s="221">
        <f>'4.c Electricity breakdown'!Y33/4</f>
        <v>0.11874999999999999</v>
      </c>
      <c r="AD826" s="221">
        <f>'4.c Electricity breakdown'!Z33/4</f>
        <v>0.11874999999999999</v>
      </c>
      <c r="AE826" s="221">
        <f>'4.c Electricity breakdown'!AA33/4</f>
        <v>0.11874999999999999</v>
      </c>
      <c r="AF826" s="221">
        <f>'4.c Electricity breakdown'!AB33/4</f>
        <v>0.11874999999999999</v>
      </c>
      <c r="AG826" s="221">
        <f>'4.c Electricity breakdown'!AC33/4</f>
        <v>0.11874999999999999</v>
      </c>
      <c r="AH826" s="221">
        <f>'4.c Electricity breakdown'!AD33/4</f>
        <v>0.11874999999999999</v>
      </c>
      <c r="AI826" s="221">
        <f>'4.c Electricity breakdown'!AE33/4</f>
        <v>0.11874999999999999</v>
      </c>
      <c r="AJ826" s="221">
        <f>'4.c Electricity breakdown'!AF33/4</f>
        <v>0.11874999999999999</v>
      </c>
      <c r="AK826" s="221">
        <f>'4.c Electricity breakdown'!AG33/4</f>
        <v>0.11874999999999999</v>
      </c>
      <c r="AL826" s="221">
        <f>'4.c Electricity breakdown'!AH33/4</f>
        <v>0.11874999999999999</v>
      </c>
      <c r="AM826" s="221">
        <f>'4.c Electricity breakdown'!AI33/4</f>
        <v>0.11874999999999999</v>
      </c>
      <c r="AN826" s="221">
        <f>'4.c Electricity breakdown'!AJ33/4</f>
        <v>0.11874999999999999</v>
      </c>
      <c r="AO826" s="221">
        <f>'4.c Electricity breakdown'!AK33/4</f>
        <v>0.11874999999999999</v>
      </c>
      <c r="AP826" s="221">
        <f>'4.c Electricity breakdown'!AL33/4</f>
        <v>0.11874999999999999</v>
      </c>
      <c r="AQ826" s="221">
        <f>'4.c Electricity breakdown'!AM33/4</f>
        <v>0.11874999999999999</v>
      </c>
      <c r="AR826" s="221">
        <f>'4.c Electricity breakdown'!AN33/4</f>
        <v>0.11874999999999999</v>
      </c>
      <c r="AS826" s="221">
        <f>'4.c Electricity breakdown'!AO33/4</f>
        <v>0.11874999999999999</v>
      </c>
      <c r="AT826" s="221">
        <f>'4.c Electricity breakdown'!AP33/4</f>
        <v>0.11874999999999999</v>
      </c>
      <c r="AU826" s="221">
        <f>'4.c Electricity breakdown'!AQ33/4</f>
        <v>0.11874999999999999</v>
      </c>
      <c r="AV826" s="221">
        <f>'4.c Electricity breakdown'!AR33/4</f>
        <v>0.11874999999999999</v>
      </c>
      <c r="AW826" s="221">
        <f>'4.c Electricity breakdown'!AS33/4</f>
        <v>0.11874999999999999</v>
      </c>
      <c r="AX826" s="221">
        <f>'4.c Electricity breakdown'!AT33/4</f>
        <v>0.11874999999999999</v>
      </c>
      <c r="AY826" s="221">
        <f>'4.c Electricity breakdown'!AU33/4</f>
        <v>0.11874999999999999</v>
      </c>
      <c r="AZ826" s="221">
        <f>'4.c Electricity breakdown'!AV33/4</f>
        <v>0.11874999999999999</v>
      </c>
      <c r="BA826" s="221">
        <f>'4.c Electricity breakdown'!AW33/4</f>
        <v>0.11874999999999999</v>
      </c>
      <c r="BB826" s="221">
        <f>'4.c Electricity breakdown'!AX33/4</f>
        <v>0.11874999999999999</v>
      </c>
      <c r="BC826" s="221">
        <f>'4.c Electricity breakdown'!AY33/4</f>
        <v>0.11874999999999999</v>
      </c>
      <c r="BD826" s="221">
        <f>'4.c Electricity breakdown'!AZ33/4</f>
        <v>0.11874999999999999</v>
      </c>
      <c r="BE826" s="221">
        <f>'4.c Electricity breakdown'!BA33/4</f>
        <v>0.11874999999999999</v>
      </c>
      <c r="BF826" s="221">
        <f>'4.c Electricity breakdown'!BB33/4</f>
        <v>0.11874999999999999</v>
      </c>
      <c r="BG826" s="221">
        <f>'4.c Electricity breakdown'!BC33/4</f>
        <v>0.11874999999999999</v>
      </c>
      <c r="BH826" s="221">
        <f>'4.c Electricity breakdown'!BD33/4</f>
        <v>0.11874999999999999</v>
      </c>
    </row>
    <row r="827" spans="1:60" s="8" customFormat="1" ht="15">
      <c r="A827" s="36" t="s">
        <v>7</v>
      </c>
      <c r="B827" s="36" t="s">
        <v>75</v>
      </c>
      <c r="C827" s="36" t="s">
        <v>17</v>
      </c>
      <c r="D827" s="17" t="s">
        <v>103</v>
      </c>
      <c r="E827" s="17" t="s">
        <v>104</v>
      </c>
      <c r="F827" s="7" t="s">
        <v>13</v>
      </c>
      <c r="G827" s="221">
        <f>'4.a Electric heating'!C47</f>
        <v>6.5331263943499529E-2</v>
      </c>
      <c r="H827" s="221">
        <f>'4.a Electric heating'!D47</f>
        <v>6.8532876370061224E-2</v>
      </c>
      <c r="I827" s="221">
        <f>'4.a Electric heating'!E47</f>
        <v>7.1734488796622031E-2</v>
      </c>
      <c r="J827" s="221">
        <f>'4.a Electric heating'!F47</f>
        <v>7.4936101223183726E-2</v>
      </c>
      <c r="K827" s="221">
        <f>'4.a Electric heating'!G47</f>
        <v>7.8137713649744533E-2</v>
      </c>
      <c r="L827" s="221">
        <f>'4.a Electric heating'!H47</f>
        <v>8.1339326076306229E-2</v>
      </c>
      <c r="M827" s="221">
        <f>'4.a Electric heating'!I47</f>
        <v>8.4540938502867036E-2</v>
      </c>
      <c r="N827" s="221">
        <f>'4.a Electric heating'!J47</f>
        <v>8.7742550929428731E-2</v>
      </c>
      <c r="O827" s="221">
        <f>'4.a Electric heating'!K47</f>
        <v>9.0944163355989538E-2</v>
      </c>
      <c r="P827" s="221">
        <f>'4.a Electric heating'!L47</f>
        <v>9.4145775782551233E-2</v>
      </c>
      <c r="Q827" s="221">
        <f>'4.a Electric heating'!M47</f>
        <v>9.4112519231784542E-2</v>
      </c>
      <c r="R827" s="221">
        <f>'4.a Electric heating'!N47</f>
        <v>9.9828112054210896E-2</v>
      </c>
      <c r="S827" s="221">
        <f>'4.a Electric heating'!O47</f>
        <v>0.10001908025992153</v>
      </c>
      <c r="T827" s="221">
        <f>'4.a Electric heating'!P47</f>
        <v>0.1077506340119737</v>
      </c>
      <c r="U827" s="221">
        <f>'4.a Electric heating'!Q47</f>
        <v>0.11371237383917139</v>
      </c>
      <c r="V827" s="221">
        <f>'4.a Electric heating'!R47</f>
        <v>0.11866559603672551</v>
      </c>
      <c r="W827" s="221">
        <f>'4.a Electric heating'!S47</f>
        <v>0.12001946124982064</v>
      </c>
      <c r="X827" s="221">
        <f>'4.a Electric heating'!T47</f>
        <v>0.12126533801019942</v>
      </c>
      <c r="Y827" s="221">
        <f>'4.a Electric heating'!U47</f>
        <v>0.12253735204527143</v>
      </c>
      <c r="Z827" s="221">
        <f>'4.a Electric heating'!V47</f>
        <v>0.12383633457578669</v>
      </c>
      <c r="AA827" s="221">
        <f>'4.a Electric heating'!W47</f>
        <v>0.12516315244624154</v>
      </c>
      <c r="AB827" s="221">
        <f>'4.a Electric heating'!X47</f>
        <v>0.12643228587880875</v>
      </c>
      <c r="AC827" s="221">
        <f>'4.a Electric heating'!Y47</f>
        <v>0.14072350184323351</v>
      </c>
      <c r="AD827" s="221">
        <f>'4.a Electric heating'!Z47</f>
        <v>0.14050650081099503</v>
      </c>
      <c r="AE827" s="221">
        <f>'4.a Electric heating'!AA47</f>
        <v>0.14367922824866267</v>
      </c>
      <c r="AF827" s="221">
        <f>'4.a Electric heating'!AB47</f>
        <v>0.13497139623359219</v>
      </c>
      <c r="AG827" s="221">
        <f>'4.a Electric heating'!AC47</f>
        <v>0.13295689778234457</v>
      </c>
      <c r="AH827" s="221">
        <f>'4.a Electric heating'!AD47</f>
        <v>0.14275820755476099</v>
      </c>
      <c r="AI827" s="221">
        <f>'4.a Electric heating'!AE47</f>
        <v>0.15253616697631997</v>
      </c>
      <c r="AJ827" s="221">
        <f>'4.a Electric heating'!AF47</f>
        <v>0.14748530052015044</v>
      </c>
      <c r="AK827" s="221">
        <f>'4.a Electric heating'!AG47</f>
        <v>0.16021784444994758</v>
      </c>
      <c r="AL827" s="221">
        <f>'4.a Electric heating'!AH47</f>
        <v>0.16935574432351874</v>
      </c>
      <c r="AM827" s="221">
        <f>'4.a Electric heating'!AI47</f>
        <v>0.17816224302834172</v>
      </c>
      <c r="AN827" s="221">
        <f>'4.a Electric heating'!AJ47</f>
        <v>0.18179820717177725</v>
      </c>
      <c r="AO827" s="221">
        <f>'4.a Electric heating'!AK47</f>
        <v>0.1879348555151284</v>
      </c>
      <c r="AP827" s="221">
        <f>'4.a Electric heating'!AL47</f>
        <v>0.18558566982118929</v>
      </c>
      <c r="AQ827" s="221">
        <f>'4.a Electric heating'!AM47</f>
        <v>0.19795804780926857</v>
      </c>
      <c r="AR827" s="221">
        <f>'4.a Electric heating'!AN47</f>
        <v>0.1970821272437408</v>
      </c>
      <c r="AS827" s="221">
        <f>'4.a Electric heating'!AO47</f>
        <v>0.20813346148170761</v>
      </c>
      <c r="AT827" s="221">
        <f>'4.a Electric heating'!AP47</f>
        <v>0.19884178909413142</v>
      </c>
      <c r="AU827" s="221">
        <f>'4.a Electric heating'!AQ47</f>
        <v>0.20620629980132144</v>
      </c>
      <c r="AV827" s="221">
        <f>'4.a Electric heating'!AR47</f>
        <v>0.20245709435038836</v>
      </c>
      <c r="AW827" s="221">
        <f>'4.a Electric heating'!AS47</f>
        <v>0.21209790836707351</v>
      </c>
      <c r="AX827" s="221">
        <f>'4.a Electric heating'!AT47</f>
        <v>0.21941162934524844</v>
      </c>
      <c r="AY827" s="221">
        <f>'4.a Electric heating'!AU47</f>
        <v>0.22270280378542717</v>
      </c>
      <c r="AZ827" s="221">
        <f>'4.a Electric heating'!AV47</f>
        <v>0.22495232705598706</v>
      </c>
      <c r="BA827" s="221">
        <f>'4.a Electric heating'!AW47</f>
        <v>0.22841313208761763</v>
      </c>
      <c r="BB827" s="221">
        <f>'4.a Electric heating'!AX47</f>
        <v>0.22959051936641978</v>
      </c>
      <c r="BC827" s="221">
        <f>'4.a Electric heating'!AY47</f>
        <v>0.22270280378542717</v>
      </c>
      <c r="BD827" s="221">
        <f>'4.a Electric heating'!AZ47</f>
        <v>0.22049782553012592</v>
      </c>
      <c r="BE827" s="221">
        <f>'4.a Electric heating'!BA47</f>
        <v>0.22495232705598706</v>
      </c>
      <c r="BF827" s="221">
        <f>'4.a Electric heating'!BB47</f>
        <v>0.22270280378542714</v>
      </c>
      <c r="BG827" s="221">
        <f>'4.a Electric heating'!BC47</f>
        <v>0.23442400398466015</v>
      </c>
      <c r="BH827" s="221">
        <f>'4.a Electric heating'!BD47</f>
        <v>0.21727102808334356</v>
      </c>
    </row>
    <row r="828" spans="1:60" s="8" customFormat="1" ht="15">
      <c r="A828" s="36" t="s">
        <v>7</v>
      </c>
      <c r="B828" s="36" t="s">
        <v>75</v>
      </c>
      <c r="C828" s="36" t="s">
        <v>17</v>
      </c>
      <c r="D828" s="17" t="s">
        <v>103</v>
      </c>
      <c r="E828" s="17" t="s">
        <v>104</v>
      </c>
      <c r="F828" s="7" t="s">
        <v>14</v>
      </c>
      <c r="G828" s="221">
        <f>'2.b-MTH2-HTH'!C61</f>
        <v>0.3911634117171473</v>
      </c>
      <c r="H828" s="221">
        <f>'2.b-MTH2-HTH'!D61</f>
        <v>0.3911634117171473</v>
      </c>
      <c r="I828" s="221">
        <f>'2.b-MTH2-HTH'!E61</f>
        <v>0.3911634117171473</v>
      </c>
      <c r="J828" s="221">
        <f>'2.b-MTH2-HTH'!F61</f>
        <v>0.3911634117171473</v>
      </c>
      <c r="K828" s="221">
        <f>'2.b-MTH2-HTH'!G61</f>
        <v>0.3911634117171473</v>
      </c>
      <c r="L828" s="221">
        <f>'2.b-MTH2-HTH'!H61</f>
        <v>0.3911634117171473</v>
      </c>
      <c r="M828" s="221">
        <f>'2.b-MTH2-HTH'!I61</f>
        <v>0.3911634117171473</v>
      </c>
      <c r="N828" s="221">
        <f>'2.b-MTH2-HTH'!J61</f>
        <v>0.3911634117171473</v>
      </c>
      <c r="O828" s="221">
        <f>'2.b-MTH2-HTH'!K61</f>
        <v>0.39116341171714725</v>
      </c>
      <c r="P828" s="221">
        <f>'2.b-MTH2-HTH'!L61</f>
        <v>0.3911634117171473</v>
      </c>
      <c r="Q828" s="221">
        <f>'2.b-MTH2-HTH'!M61</f>
        <v>0.3911634117171473</v>
      </c>
      <c r="R828" s="221">
        <f>'2.b-MTH2-HTH'!N61</f>
        <v>0.3911634117171473</v>
      </c>
      <c r="S828" s="221">
        <f>'2.b-MTH2-HTH'!O61</f>
        <v>0.39116341171714725</v>
      </c>
      <c r="T828" s="221">
        <f>'2.b-MTH2-HTH'!P61</f>
        <v>0.39116341171714725</v>
      </c>
      <c r="U828" s="221">
        <f>'2.b-MTH2-HTH'!Q61</f>
        <v>0.3911634117171473</v>
      </c>
      <c r="V828" s="221">
        <f>'2.b-MTH2-HTH'!R61</f>
        <v>0.3911634117171473</v>
      </c>
      <c r="W828" s="221">
        <f>'2.b-MTH2-HTH'!S61</f>
        <v>0.3911634117171473</v>
      </c>
      <c r="X828" s="221">
        <f>'2.b-MTH2-HTH'!T61</f>
        <v>0.3911634117171473</v>
      </c>
      <c r="Y828" s="221">
        <f>'2.b-MTH2-HTH'!U61</f>
        <v>0.3911634117171473</v>
      </c>
      <c r="Z828" s="221">
        <f>'2.b-MTH2-HTH'!V61</f>
        <v>0.3911634117171473</v>
      </c>
      <c r="AA828" s="221">
        <f>'2.b-MTH2-HTH'!W61</f>
        <v>0.3911634117171473</v>
      </c>
      <c r="AB828" s="221">
        <f>'2.b-MTH2-HTH'!X61</f>
        <v>0.3911634117171473</v>
      </c>
      <c r="AC828" s="221">
        <f>'2.b-MTH2-HTH'!Y61</f>
        <v>0.3911634117171473</v>
      </c>
      <c r="AD828" s="221">
        <f>'2.b-MTH2-HTH'!Z61</f>
        <v>0.3911634117171473</v>
      </c>
      <c r="AE828" s="221">
        <f>'2.b-MTH2-HTH'!AA61</f>
        <v>0.3911634117171473</v>
      </c>
      <c r="AF828" s="221">
        <f>'2.b-MTH2-HTH'!AB61</f>
        <v>0.3911634117171473</v>
      </c>
      <c r="AG828" s="221">
        <f>'2.b-MTH2-HTH'!AC61</f>
        <v>0.3911634117171473</v>
      </c>
      <c r="AH828" s="221">
        <f>'2.b-MTH2-HTH'!AD61</f>
        <v>0.3911634117171473</v>
      </c>
      <c r="AI828" s="221">
        <f>'2.b-MTH2-HTH'!AE61</f>
        <v>0.39116341171714736</v>
      </c>
      <c r="AJ828" s="221">
        <f>'2.b-MTH2-HTH'!AF61</f>
        <v>0.3911634117171473</v>
      </c>
      <c r="AK828" s="221">
        <f>'2.b-MTH2-HTH'!AG61</f>
        <v>0.3911634117171473</v>
      </c>
      <c r="AL828" s="221">
        <f>'2.b-MTH2-HTH'!AH61</f>
        <v>0.3911634117171473</v>
      </c>
      <c r="AM828" s="221">
        <f>'2.b-MTH2-HTH'!AI61</f>
        <v>0.3911634117171473</v>
      </c>
      <c r="AN828" s="221">
        <f>'2.b-MTH2-HTH'!AJ61</f>
        <v>0.3911634117171473</v>
      </c>
      <c r="AO828" s="221">
        <f>'2.b-MTH2-HTH'!AK61</f>
        <v>0.3911634117171473</v>
      </c>
      <c r="AP828" s="221">
        <f>'2.b-MTH2-HTH'!AL61</f>
        <v>0.3911634117171473</v>
      </c>
      <c r="AQ828" s="221">
        <f>'2.b-MTH2-HTH'!AM61</f>
        <v>0.3911634117171473</v>
      </c>
      <c r="AR828" s="221">
        <f>'2.b-MTH2-HTH'!AN61</f>
        <v>0.3911634117171473</v>
      </c>
      <c r="AS828" s="221">
        <f>'2.b-MTH2-HTH'!AO61</f>
        <v>0.3911634117171473</v>
      </c>
      <c r="AT828" s="221">
        <f>'2.b-MTH2-HTH'!AP61</f>
        <v>0.3911634117171473</v>
      </c>
      <c r="AU828" s="221">
        <f>'2.b-MTH2-HTH'!AQ61</f>
        <v>0.3911634117171473</v>
      </c>
      <c r="AV828" s="221">
        <f>'2.b-MTH2-HTH'!AR61</f>
        <v>0.3911634117171473</v>
      </c>
      <c r="AW828" s="221">
        <f>'2.b-MTH2-HTH'!AS61</f>
        <v>0.3911634117171473</v>
      </c>
      <c r="AX828" s="221">
        <f>'2.b-MTH2-HTH'!AT61</f>
        <v>0.3911634117171473</v>
      </c>
      <c r="AY828" s="221">
        <f>'2.b-MTH2-HTH'!AU61</f>
        <v>0.3911634117171473</v>
      </c>
      <c r="AZ828" s="221">
        <f>'2.b-MTH2-HTH'!AV61</f>
        <v>0.3911634117171473</v>
      </c>
      <c r="BA828" s="221">
        <f>'2.b-MTH2-HTH'!AW61</f>
        <v>0.3911634117171473</v>
      </c>
      <c r="BB828" s="221">
        <f>'2.b-MTH2-HTH'!AX61</f>
        <v>0.3911634117171473</v>
      </c>
      <c r="BC828" s="221">
        <f>'2.b-MTH2-HTH'!AY61</f>
        <v>0.3911634117171473</v>
      </c>
      <c r="BD828" s="221">
        <f>'2.b-MTH2-HTH'!AZ61</f>
        <v>0.3911634117171473</v>
      </c>
      <c r="BE828" s="221">
        <f>'2.b-MTH2-HTH'!BA61</f>
        <v>0.3911634117171473</v>
      </c>
      <c r="BF828" s="221">
        <f>'2.b-MTH2-HTH'!BB61</f>
        <v>0.3911634117171473</v>
      </c>
      <c r="BG828" s="221">
        <f>'2.b-MTH2-HTH'!BC61</f>
        <v>0.3911634117171473</v>
      </c>
      <c r="BH828" s="221">
        <f>'2.b-MTH2-HTH'!BD61</f>
        <v>0.3911634117171473</v>
      </c>
    </row>
    <row r="829" spans="1:60" s="8" customFormat="1" ht="15">
      <c r="A829" s="36" t="s">
        <v>7</v>
      </c>
      <c r="B829" s="36" t="s">
        <v>75</v>
      </c>
      <c r="C829" s="36" t="s">
        <v>17</v>
      </c>
      <c r="D829" s="18" t="s">
        <v>103</v>
      </c>
      <c r="E829" s="18" t="s">
        <v>806</v>
      </c>
      <c r="F829" s="7" t="s">
        <v>12</v>
      </c>
      <c r="G829" s="221">
        <f>'4.c Electricity breakdown'!C33/4</f>
        <v>0.11874999999999999</v>
      </c>
      <c r="H829" s="221">
        <f>'4.c Electricity breakdown'!D33/4</f>
        <v>0.11874999999999999</v>
      </c>
      <c r="I829" s="221">
        <f>'4.c Electricity breakdown'!E33/4</f>
        <v>0.11874999999999999</v>
      </c>
      <c r="J829" s="221">
        <f>'4.c Electricity breakdown'!F33/4</f>
        <v>0.11874999999999999</v>
      </c>
      <c r="K829" s="221">
        <f>'4.c Electricity breakdown'!G33/4</f>
        <v>0.11874999999999999</v>
      </c>
      <c r="L829" s="221">
        <f>'4.c Electricity breakdown'!H33/4</f>
        <v>0.11874999999999999</v>
      </c>
      <c r="M829" s="221">
        <f>'4.c Electricity breakdown'!I33/4</f>
        <v>0.11874999999999999</v>
      </c>
      <c r="N829" s="221">
        <f>'4.c Electricity breakdown'!J33/4</f>
        <v>0.11874999999999999</v>
      </c>
      <c r="O829" s="221">
        <f>'4.c Electricity breakdown'!K33/4</f>
        <v>0.11874999999999999</v>
      </c>
      <c r="P829" s="221">
        <f>'4.c Electricity breakdown'!L33/4</f>
        <v>0.11874999999999999</v>
      </c>
      <c r="Q829" s="221">
        <f>'4.c Electricity breakdown'!M33/4</f>
        <v>0.11874999999999999</v>
      </c>
      <c r="R829" s="221">
        <f>'4.c Electricity breakdown'!N33/4</f>
        <v>0.11874999999999999</v>
      </c>
      <c r="S829" s="221">
        <f>'4.c Electricity breakdown'!O33/4</f>
        <v>0.11874999999999999</v>
      </c>
      <c r="T829" s="221">
        <f>'4.c Electricity breakdown'!P33/4</f>
        <v>0.11874999999999999</v>
      </c>
      <c r="U829" s="221">
        <f>'4.c Electricity breakdown'!Q33/4</f>
        <v>0.11874999999999999</v>
      </c>
      <c r="V829" s="221">
        <f>'4.c Electricity breakdown'!R33/4</f>
        <v>0.11874999999999999</v>
      </c>
      <c r="W829" s="221">
        <f>'4.c Electricity breakdown'!S33/4</f>
        <v>0.11874999999999999</v>
      </c>
      <c r="X829" s="221">
        <f>'4.c Electricity breakdown'!T33/4</f>
        <v>0.11874999999999999</v>
      </c>
      <c r="Y829" s="221">
        <f>'4.c Electricity breakdown'!U33/4</f>
        <v>0.11874999999999999</v>
      </c>
      <c r="Z829" s="221">
        <f>'4.c Electricity breakdown'!V33/4</f>
        <v>0.11874999999999999</v>
      </c>
      <c r="AA829" s="221">
        <f>'4.c Electricity breakdown'!W33/4</f>
        <v>0.11874999999999999</v>
      </c>
      <c r="AB829" s="221">
        <f>'4.c Electricity breakdown'!X33/4</f>
        <v>0.11874999999999999</v>
      </c>
      <c r="AC829" s="221">
        <f>'4.c Electricity breakdown'!Y33/4</f>
        <v>0.11874999999999999</v>
      </c>
      <c r="AD829" s="221">
        <f>'4.c Electricity breakdown'!Z33/4</f>
        <v>0.11874999999999999</v>
      </c>
      <c r="AE829" s="221">
        <f>'4.c Electricity breakdown'!AA33/4</f>
        <v>0.11874999999999999</v>
      </c>
      <c r="AF829" s="221">
        <f>'4.c Electricity breakdown'!AB33/4</f>
        <v>0.11874999999999999</v>
      </c>
      <c r="AG829" s="221">
        <f>'4.c Electricity breakdown'!AC33/4</f>
        <v>0.11874999999999999</v>
      </c>
      <c r="AH829" s="221">
        <f>'4.c Electricity breakdown'!AD33/4</f>
        <v>0.11874999999999999</v>
      </c>
      <c r="AI829" s="221">
        <f>'4.c Electricity breakdown'!AE33/4</f>
        <v>0.11874999999999999</v>
      </c>
      <c r="AJ829" s="221">
        <f>'4.c Electricity breakdown'!AF33/4</f>
        <v>0.11874999999999999</v>
      </c>
      <c r="AK829" s="221">
        <f>'4.c Electricity breakdown'!AG33/4</f>
        <v>0.11874999999999999</v>
      </c>
      <c r="AL829" s="221">
        <f>'4.c Electricity breakdown'!AH33/4</f>
        <v>0.11874999999999999</v>
      </c>
      <c r="AM829" s="221">
        <f>'4.c Electricity breakdown'!AI33/4</f>
        <v>0.11874999999999999</v>
      </c>
      <c r="AN829" s="221">
        <f>'4.c Electricity breakdown'!AJ33/4</f>
        <v>0.11874999999999999</v>
      </c>
      <c r="AO829" s="221">
        <f>'4.c Electricity breakdown'!AK33/4</f>
        <v>0.11874999999999999</v>
      </c>
      <c r="AP829" s="221">
        <f>'4.c Electricity breakdown'!AL33/4</f>
        <v>0.11874999999999999</v>
      </c>
      <c r="AQ829" s="221">
        <f>'4.c Electricity breakdown'!AM33/4</f>
        <v>0.11874999999999999</v>
      </c>
      <c r="AR829" s="221">
        <f>'4.c Electricity breakdown'!AN33/4</f>
        <v>0.11874999999999999</v>
      </c>
      <c r="AS829" s="221">
        <f>'4.c Electricity breakdown'!AO33/4</f>
        <v>0.11874999999999999</v>
      </c>
      <c r="AT829" s="221">
        <f>'4.c Electricity breakdown'!AP33/4</f>
        <v>0.11874999999999999</v>
      </c>
      <c r="AU829" s="221">
        <f>'4.c Electricity breakdown'!AQ33/4</f>
        <v>0.11874999999999999</v>
      </c>
      <c r="AV829" s="221">
        <f>'4.c Electricity breakdown'!AR33/4</f>
        <v>0.11874999999999999</v>
      </c>
      <c r="AW829" s="221">
        <f>'4.c Electricity breakdown'!AS33/4</f>
        <v>0.11874999999999999</v>
      </c>
      <c r="AX829" s="221">
        <f>'4.c Electricity breakdown'!AT33/4</f>
        <v>0.11874999999999999</v>
      </c>
      <c r="AY829" s="221">
        <f>'4.c Electricity breakdown'!AU33/4</f>
        <v>0.11874999999999999</v>
      </c>
      <c r="AZ829" s="221">
        <f>'4.c Electricity breakdown'!AV33/4</f>
        <v>0.11874999999999999</v>
      </c>
      <c r="BA829" s="221">
        <f>'4.c Electricity breakdown'!AW33/4</f>
        <v>0.11874999999999999</v>
      </c>
      <c r="BB829" s="221">
        <f>'4.c Electricity breakdown'!AX33/4</f>
        <v>0.11874999999999999</v>
      </c>
      <c r="BC829" s="221">
        <f>'4.c Electricity breakdown'!AY33/4</f>
        <v>0.11874999999999999</v>
      </c>
      <c r="BD829" s="221">
        <f>'4.c Electricity breakdown'!AZ33/4</f>
        <v>0.11874999999999999</v>
      </c>
      <c r="BE829" s="221">
        <f>'4.c Electricity breakdown'!BA33/4</f>
        <v>0.11874999999999999</v>
      </c>
      <c r="BF829" s="221">
        <f>'4.c Electricity breakdown'!BB33/4</f>
        <v>0.11874999999999999</v>
      </c>
      <c r="BG829" s="221">
        <f>'4.c Electricity breakdown'!BC33/4</f>
        <v>0.11874999999999999</v>
      </c>
      <c r="BH829" s="221">
        <f>'4.c Electricity breakdown'!BD33/4</f>
        <v>0.11874999999999999</v>
      </c>
    </row>
    <row r="830" spans="1:60" s="8" customFormat="1" ht="15">
      <c r="A830" s="36" t="s">
        <v>7</v>
      </c>
      <c r="B830" s="36" t="s">
        <v>75</v>
      </c>
      <c r="C830" s="36" t="s">
        <v>17</v>
      </c>
      <c r="D830" s="18" t="s">
        <v>103</v>
      </c>
      <c r="E830" s="18" t="s">
        <v>806</v>
      </c>
      <c r="F830" s="7" t="s">
        <v>13</v>
      </c>
      <c r="G830" s="221">
        <f>'4.a Electric heating'!C47</f>
        <v>6.5331263943499529E-2</v>
      </c>
      <c r="H830" s="221">
        <f>'4.a Electric heating'!D47</f>
        <v>6.8532876370061224E-2</v>
      </c>
      <c r="I830" s="221">
        <f>'4.a Electric heating'!E47</f>
        <v>7.1734488796622031E-2</v>
      </c>
      <c r="J830" s="221">
        <f>'4.a Electric heating'!F47</f>
        <v>7.4936101223183726E-2</v>
      </c>
      <c r="K830" s="221">
        <f>'4.a Electric heating'!G47</f>
        <v>7.8137713649744533E-2</v>
      </c>
      <c r="L830" s="221">
        <f>'4.a Electric heating'!H47</f>
        <v>8.1339326076306229E-2</v>
      </c>
      <c r="M830" s="221">
        <f>'4.a Electric heating'!I47</f>
        <v>8.4540938502867036E-2</v>
      </c>
      <c r="N830" s="221">
        <f>'4.a Electric heating'!J47</f>
        <v>8.7742550929428731E-2</v>
      </c>
      <c r="O830" s="221">
        <f>'4.a Electric heating'!K47</f>
        <v>9.0944163355989538E-2</v>
      </c>
      <c r="P830" s="221">
        <f>'4.a Electric heating'!L47</f>
        <v>9.4145775782551233E-2</v>
      </c>
      <c r="Q830" s="221">
        <f>'4.a Electric heating'!M47</f>
        <v>9.4112519231784542E-2</v>
      </c>
      <c r="R830" s="221">
        <f>'4.a Electric heating'!N47</f>
        <v>9.9828112054210896E-2</v>
      </c>
      <c r="S830" s="221">
        <f>'4.a Electric heating'!O47</f>
        <v>0.10001908025992153</v>
      </c>
      <c r="T830" s="221">
        <f>'4.a Electric heating'!P47</f>
        <v>0.1077506340119737</v>
      </c>
      <c r="U830" s="221">
        <f>'4.a Electric heating'!Q47</f>
        <v>0.11371237383917139</v>
      </c>
      <c r="V830" s="221">
        <f>'4.a Electric heating'!R47</f>
        <v>0.11866559603672551</v>
      </c>
      <c r="W830" s="221">
        <f>'4.a Electric heating'!S47</f>
        <v>0.12001946124982064</v>
      </c>
      <c r="X830" s="221">
        <f>'4.a Electric heating'!T47</f>
        <v>0.12126533801019942</v>
      </c>
      <c r="Y830" s="221">
        <f>'4.a Electric heating'!U47</f>
        <v>0.12253735204527143</v>
      </c>
      <c r="Z830" s="221">
        <f>'4.a Electric heating'!V47</f>
        <v>0.12383633457578669</v>
      </c>
      <c r="AA830" s="221">
        <f>'4.a Electric heating'!W47</f>
        <v>0.12516315244624154</v>
      </c>
      <c r="AB830" s="221">
        <f>'4.a Electric heating'!X47</f>
        <v>0.12643228587880875</v>
      </c>
      <c r="AC830" s="221">
        <f>'4.a Electric heating'!Y47</f>
        <v>0.14072350184323351</v>
      </c>
      <c r="AD830" s="221">
        <f>'4.a Electric heating'!Z47</f>
        <v>0.14050650081099503</v>
      </c>
      <c r="AE830" s="221">
        <f>'4.a Electric heating'!AA47</f>
        <v>0.14367922824866267</v>
      </c>
      <c r="AF830" s="221">
        <f>'4.a Electric heating'!AB47</f>
        <v>0.13497139623359219</v>
      </c>
      <c r="AG830" s="221">
        <f>'4.a Electric heating'!AC47</f>
        <v>0.13295689778234457</v>
      </c>
      <c r="AH830" s="221">
        <f>'4.a Electric heating'!AD47</f>
        <v>0.14275820755476099</v>
      </c>
      <c r="AI830" s="221">
        <f>'4.a Electric heating'!AE47</f>
        <v>0.15253616697631997</v>
      </c>
      <c r="AJ830" s="221">
        <f>'4.a Electric heating'!AF47</f>
        <v>0.14748530052015044</v>
      </c>
      <c r="AK830" s="221">
        <f>'4.a Electric heating'!AG47</f>
        <v>0.16021784444994758</v>
      </c>
      <c r="AL830" s="221">
        <f>'4.a Electric heating'!AH47</f>
        <v>0.16935574432351874</v>
      </c>
      <c r="AM830" s="221">
        <f>'4.a Electric heating'!AI47</f>
        <v>0.17816224302834172</v>
      </c>
      <c r="AN830" s="221">
        <f>'4.a Electric heating'!AJ47</f>
        <v>0.18179820717177725</v>
      </c>
      <c r="AO830" s="221">
        <f>'4.a Electric heating'!AK47</f>
        <v>0.1879348555151284</v>
      </c>
      <c r="AP830" s="221">
        <f>'4.a Electric heating'!AL47</f>
        <v>0.18558566982118929</v>
      </c>
      <c r="AQ830" s="221">
        <f>'4.a Electric heating'!AM47</f>
        <v>0.19795804780926857</v>
      </c>
      <c r="AR830" s="221">
        <f>'4.a Electric heating'!AN47</f>
        <v>0.1970821272437408</v>
      </c>
      <c r="AS830" s="221">
        <f>'4.a Electric heating'!AO47</f>
        <v>0.20813346148170761</v>
      </c>
      <c r="AT830" s="221">
        <f>'4.a Electric heating'!AP47</f>
        <v>0.19884178909413142</v>
      </c>
      <c r="AU830" s="221">
        <f>'4.a Electric heating'!AQ47</f>
        <v>0.20620629980132144</v>
      </c>
      <c r="AV830" s="221">
        <f>'4.a Electric heating'!AR47</f>
        <v>0.20245709435038836</v>
      </c>
      <c r="AW830" s="221">
        <f>'4.a Electric heating'!AS47</f>
        <v>0.21209790836707351</v>
      </c>
      <c r="AX830" s="221">
        <f>'4.a Electric heating'!AT47</f>
        <v>0.21941162934524844</v>
      </c>
      <c r="AY830" s="221">
        <f>'4.a Electric heating'!AU47</f>
        <v>0.22270280378542717</v>
      </c>
      <c r="AZ830" s="221">
        <f>'4.a Electric heating'!AV47</f>
        <v>0.22495232705598706</v>
      </c>
      <c r="BA830" s="221">
        <f>'4.a Electric heating'!AW47</f>
        <v>0.22841313208761763</v>
      </c>
      <c r="BB830" s="221">
        <f>'4.a Electric heating'!AX47</f>
        <v>0.22959051936641978</v>
      </c>
      <c r="BC830" s="221">
        <f>'4.a Electric heating'!AY47</f>
        <v>0.22270280378542717</v>
      </c>
      <c r="BD830" s="221">
        <f>'4.a Electric heating'!AZ47</f>
        <v>0.22049782553012592</v>
      </c>
      <c r="BE830" s="221">
        <f>'4.a Electric heating'!BA47</f>
        <v>0.22495232705598706</v>
      </c>
      <c r="BF830" s="221">
        <f>'4.a Electric heating'!BB47</f>
        <v>0.22270280378542714</v>
      </c>
      <c r="BG830" s="221">
        <f>'4.a Electric heating'!BC47</f>
        <v>0.23442400398466015</v>
      </c>
      <c r="BH830" s="221">
        <f>'4.a Electric heating'!BD47</f>
        <v>0.21727102808334356</v>
      </c>
    </row>
    <row r="831" spans="1:60" s="8" customFormat="1" ht="15">
      <c r="A831" s="36" t="s">
        <v>7</v>
      </c>
      <c r="B831" s="36" t="s">
        <v>75</v>
      </c>
      <c r="C831" s="36" t="s">
        <v>17</v>
      </c>
      <c r="D831" s="18" t="s">
        <v>103</v>
      </c>
      <c r="E831" s="18" t="s">
        <v>806</v>
      </c>
      <c r="F831" s="7" t="s">
        <v>14</v>
      </c>
      <c r="G831" s="221">
        <f>'2.b-MTH2-HTH'!C67</f>
        <v>0.67007841522529721</v>
      </c>
      <c r="H831" s="221">
        <f>'2.b-MTH2-HTH'!D67</f>
        <v>0.67007841522529721</v>
      </c>
      <c r="I831" s="221">
        <f>'2.b-MTH2-HTH'!E67</f>
        <v>0.67007841522529721</v>
      </c>
      <c r="J831" s="221">
        <f>'2.b-MTH2-HTH'!F67</f>
        <v>0.67007841522529721</v>
      </c>
      <c r="K831" s="221">
        <f>'2.b-MTH2-HTH'!G67</f>
        <v>0.67007841522529721</v>
      </c>
      <c r="L831" s="221">
        <f>'2.b-MTH2-HTH'!H67</f>
        <v>0.67007841522529721</v>
      </c>
      <c r="M831" s="221">
        <f>'2.b-MTH2-HTH'!I67</f>
        <v>0.67007841522529721</v>
      </c>
      <c r="N831" s="221">
        <f>'2.b-MTH2-HTH'!J67</f>
        <v>0.67007841522529721</v>
      </c>
      <c r="O831" s="221">
        <f>'2.b-MTH2-HTH'!K67</f>
        <v>0.67007841522529721</v>
      </c>
      <c r="P831" s="221">
        <f>'2.b-MTH2-HTH'!L67</f>
        <v>0.67007841522529721</v>
      </c>
      <c r="Q831" s="221">
        <f>'2.b-MTH2-HTH'!M67</f>
        <v>0.67007841522529721</v>
      </c>
      <c r="R831" s="221">
        <f>'2.b-MTH2-HTH'!N67</f>
        <v>0.67007841522529721</v>
      </c>
      <c r="S831" s="221">
        <f>'2.b-MTH2-HTH'!O67</f>
        <v>0.67007841522529721</v>
      </c>
      <c r="T831" s="221">
        <f>'2.b-MTH2-HTH'!P67</f>
        <v>0.67007841522529721</v>
      </c>
      <c r="U831" s="221">
        <f>'2.b-MTH2-HTH'!Q67</f>
        <v>0.67007841522529721</v>
      </c>
      <c r="V831" s="221">
        <f>'2.b-MTH2-HTH'!R67</f>
        <v>0.6700784152252971</v>
      </c>
      <c r="W831" s="221">
        <f>'2.b-MTH2-HTH'!S67</f>
        <v>0.67007841522529721</v>
      </c>
      <c r="X831" s="221">
        <f>'2.b-MTH2-HTH'!T67</f>
        <v>0.67007841522529721</v>
      </c>
      <c r="Y831" s="221">
        <f>'2.b-MTH2-HTH'!U67</f>
        <v>0.6700784152252971</v>
      </c>
      <c r="Z831" s="221">
        <f>'2.b-MTH2-HTH'!V67</f>
        <v>0.67007841522529721</v>
      </c>
      <c r="AA831" s="221">
        <f>'2.b-MTH2-HTH'!W67</f>
        <v>0.67007841522529721</v>
      </c>
      <c r="AB831" s="221">
        <f>'2.b-MTH2-HTH'!X67</f>
        <v>0.67007841522529721</v>
      </c>
      <c r="AC831" s="221">
        <f>'2.b-MTH2-HTH'!Y67</f>
        <v>0.67007841522529721</v>
      </c>
      <c r="AD831" s="221">
        <f>'2.b-MTH2-HTH'!Z67</f>
        <v>0.67007841522529721</v>
      </c>
      <c r="AE831" s="221">
        <f>'2.b-MTH2-HTH'!AA67</f>
        <v>0.67007841522529721</v>
      </c>
      <c r="AF831" s="221">
        <f>'2.b-MTH2-HTH'!AB67</f>
        <v>0.6700784152252971</v>
      </c>
      <c r="AG831" s="221">
        <f>'2.b-MTH2-HTH'!AC67</f>
        <v>0.67007841522529721</v>
      </c>
      <c r="AH831" s="221">
        <f>'2.b-MTH2-HTH'!AD67</f>
        <v>0.67007841522529721</v>
      </c>
      <c r="AI831" s="221">
        <f>'2.b-MTH2-HTH'!AE67</f>
        <v>0.67007841522529721</v>
      </c>
      <c r="AJ831" s="221">
        <f>'2.b-MTH2-HTH'!AF67</f>
        <v>0.67007841522529721</v>
      </c>
      <c r="AK831" s="221">
        <f>'2.b-MTH2-HTH'!AG67</f>
        <v>0.67007841522529732</v>
      </c>
      <c r="AL831" s="221">
        <f>'2.b-MTH2-HTH'!AH67</f>
        <v>0.67007841522529721</v>
      </c>
      <c r="AM831" s="221">
        <f>'2.b-MTH2-HTH'!AI67</f>
        <v>0.67007841522529721</v>
      </c>
      <c r="AN831" s="221">
        <f>'2.b-MTH2-HTH'!AJ67</f>
        <v>0.67007841522529721</v>
      </c>
      <c r="AO831" s="221">
        <f>'2.b-MTH2-HTH'!AK67</f>
        <v>0.67007841522529721</v>
      </c>
      <c r="AP831" s="221">
        <f>'2.b-MTH2-HTH'!AL67</f>
        <v>0.67007841522529721</v>
      </c>
      <c r="AQ831" s="221">
        <f>'2.b-MTH2-HTH'!AM67</f>
        <v>0.67007841522529721</v>
      </c>
      <c r="AR831" s="221">
        <f>'2.b-MTH2-HTH'!AN67</f>
        <v>0.67007841522529721</v>
      </c>
      <c r="AS831" s="221">
        <f>'2.b-MTH2-HTH'!AO67</f>
        <v>0.67007841522529721</v>
      </c>
      <c r="AT831" s="221">
        <f>'2.b-MTH2-HTH'!AP67</f>
        <v>0.67007841522529721</v>
      </c>
      <c r="AU831" s="221">
        <f>'2.b-MTH2-HTH'!AQ67</f>
        <v>0.67007841522529721</v>
      </c>
      <c r="AV831" s="221">
        <f>'2.b-MTH2-HTH'!AR67</f>
        <v>0.67007841522529721</v>
      </c>
      <c r="AW831" s="221">
        <f>'2.b-MTH2-HTH'!AS67</f>
        <v>0.67007841522529721</v>
      </c>
      <c r="AX831" s="221">
        <f>'2.b-MTH2-HTH'!AT67</f>
        <v>0.67007841522529721</v>
      </c>
      <c r="AY831" s="221">
        <f>'2.b-MTH2-HTH'!AU67</f>
        <v>0.67007841522529721</v>
      </c>
      <c r="AZ831" s="221">
        <f>'2.b-MTH2-HTH'!AV67</f>
        <v>0.67007841522529721</v>
      </c>
      <c r="BA831" s="221">
        <f>'2.b-MTH2-HTH'!AW67</f>
        <v>0.67007841522529721</v>
      </c>
      <c r="BB831" s="221">
        <f>'2.b-MTH2-HTH'!AX67</f>
        <v>0.67007841522529721</v>
      </c>
      <c r="BC831" s="221">
        <f>'2.b-MTH2-HTH'!AY67</f>
        <v>0.67007841522529721</v>
      </c>
      <c r="BD831" s="221">
        <f>'2.b-MTH2-HTH'!AZ67</f>
        <v>0.67007841522529721</v>
      </c>
      <c r="BE831" s="221">
        <f>'2.b-MTH2-HTH'!BA67</f>
        <v>0.67007841522529721</v>
      </c>
      <c r="BF831" s="221">
        <f>'2.b-MTH2-HTH'!BB67</f>
        <v>0.67007841522529721</v>
      </c>
      <c r="BG831" s="221">
        <f>'2.b-MTH2-HTH'!BC67</f>
        <v>0.67007841522529721</v>
      </c>
      <c r="BH831" s="221">
        <f>'2.b-MTH2-HTH'!BD67</f>
        <v>0.67007841522529721</v>
      </c>
    </row>
    <row r="832" spans="1:60" s="8" customFormat="1" ht="15">
      <c r="A832" s="36" t="s">
        <v>7</v>
      </c>
      <c r="B832" s="36" t="s">
        <v>75</v>
      </c>
      <c r="C832" s="36" t="s">
        <v>17</v>
      </c>
      <c r="D832" s="18" t="s">
        <v>103</v>
      </c>
      <c r="E832" s="18" t="s">
        <v>805</v>
      </c>
      <c r="F832" s="7" t="s">
        <v>12</v>
      </c>
      <c r="G832" s="221">
        <f>'4.c Electricity breakdown'!C33/4</f>
        <v>0.11874999999999999</v>
      </c>
      <c r="H832" s="221">
        <f>'4.c Electricity breakdown'!D33/4</f>
        <v>0.11874999999999999</v>
      </c>
      <c r="I832" s="221">
        <f>'4.c Electricity breakdown'!E33/4</f>
        <v>0.11874999999999999</v>
      </c>
      <c r="J832" s="221">
        <f>'4.c Electricity breakdown'!F33/4</f>
        <v>0.11874999999999999</v>
      </c>
      <c r="K832" s="221">
        <f>'4.c Electricity breakdown'!G33/4</f>
        <v>0.11874999999999999</v>
      </c>
      <c r="L832" s="221">
        <f>'4.c Electricity breakdown'!H33/4</f>
        <v>0.11874999999999999</v>
      </c>
      <c r="M832" s="221">
        <f>'4.c Electricity breakdown'!I33/4</f>
        <v>0.11874999999999999</v>
      </c>
      <c r="N832" s="221">
        <f>'4.c Electricity breakdown'!J33/4</f>
        <v>0.11874999999999999</v>
      </c>
      <c r="O832" s="221">
        <f>'4.c Electricity breakdown'!K33/4</f>
        <v>0.11874999999999999</v>
      </c>
      <c r="P832" s="221">
        <f>'4.c Electricity breakdown'!L33/4</f>
        <v>0.11874999999999999</v>
      </c>
      <c r="Q832" s="221">
        <f>'4.c Electricity breakdown'!M33/4</f>
        <v>0.11874999999999999</v>
      </c>
      <c r="R832" s="221">
        <f>'4.c Electricity breakdown'!N33/4</f>
        <v>0.11874999999999999</v>
      </c>
      <c r="S832" s="221">
        <f>'4.c Electricity breakdown'!O33/4</f>
        <v>0.11874999999999999</v>
      </c>
      <c r="T832" s="221">
        <f>'4.c Electricity breakdown'!P33/4</f>
        <v>0.11874999999999999</v>
      </c>
      <c r="U832" s="221">
        <f>'4.c Electricity breakdown'!Q33/4</f>
        <v>0.11874999999999999</v>
      </c>
      <c r="V832" s="221">
        <f>'4.c Electricity breakdown'!R33/4</f>
        <v>0.11874999999999999</v>
      </c>
      <c r="W832" s="221">
        <f>'4.c Electricity breakdown'!S33/4</f>
        <v>0.11874999999999999</v>
      </c>
      <c r="X832" s="221">
        <f>'4.c Electricity breakdown'!T33/4</f>
        <v>0.11874999999999999</v>
      </c>
      <c r="Y832" s="221">
        <f>'4.c Electricity breakdown'!U33/4</f>
        <v>0.11874999999999999</v>
      </c>
      <c r="Z832" s="221">
        <f>'4.c Electricity breakdown'!V33/4</f>
        <v>0.11874999999999999</v>
      </c>
      <c r="AA832" s="221">
        <f>'4.c Electricity breakdown'!W33/4</f>
        <v>0.11874999999999999</v>
      </c>
      <c r="AB832" s="221">
        <f>'4.c Electricity breakdown'!X33/4</f>
        <v>0.11874999999999999</v>
      </c>
      <c r="AC832" s="221">
        <f>'4.c Electricity breakdown'!Y33/4</f>
        <v>0.11874999999999999</v>
      </c>
      <c r="AD832" s="221">
        <f>'4.c Electricity breakdown'!Z33/4</f>
        <v>0.11874999999999999</v>
      </c>
      <c r="AE832" s="221">
        <f>'4.c Electricity breakdown'!AA33/4</f>
        <v>0.11874999999999999</v>
      </c>
      <c r="AF832" s="221">
        <f>'4.c Electricity breakdown'!AB33/4</f>
        <v>0.11874999999999999</v>
      </c>
      <c r="AG832" s="221">
        <f>'4.c Electricity breakdown'!AC33/4</f>
        <v>0.11874999999999999</v>
      </c>
      <c r="AH832" s="221">
        <f>'4.c Electricity breakdown'!AD33/4</f>
        <v>0.11874999999999999</v>
      </c>
      <c r="AI832" s="221">
        <f>'4.c Electricity breakdown'!AE33/4</f>
        <v>0.11874999999999999</v>
      </c>
      <c r="AJ832" s="221">
        <f>'4.c Electricity breakdown'!AF33/4</f>
        <v>0.11874999999999999</v>
      </c>
      <c r="AK832" s="221">
        <f>'4.c Electricity breakdown'!AG33/4</f>
        <v>0.11874999999999999</v>
      </c>
      <c r="AL832" s="221">
        <f>'4.c Electricity breakdown'!AH33/4</f>
        <v>0.11874999999999999</v>
      </c>
      <c r="AM832" s="221">
        <f>'4.c Electricity breakdown'!AI33/4</f>
        <v>0.11874999999999999</v>
      </c>
      <c r="AN832" s="221">
        <f>'4.c Electricity breakdown'!AJ33/4</f>
        <v>0.11874999999999999</v>
      </c>
      <c r="AO832" s="221">
        <f>'4.c Electricity breakdown'!AK33/4</f>
        <v>0.11874999999999999</v>
      </c>
      <c r="AP832" s="221">
        <f>'4.c Electricity breakdown'!AL33/4</f>
        <v>0.11874999999999999</v>
      </c>
      <c r="AQ832" s="221">
        <f>'4.c Electricity breakdown'!AM33/4</f>
        <v>0.11874999999999999</v>
      </c>
      <c r="AR832" s="221">
        <f>'4.c Electricity breakdown'!AN33/4</f>
        <v>0.11874999999999999</v>
      </c>
      <c r="AS832" s="221">
        <f>'4.c Electricity breakdown'!AO33/4</f>
        <v>0.11874999999999999</v>
      </c>
      <c r="AT832" s="221">
        <f>'4.c Electricity breakdown'!AP33/4</f>
        <v>0.11874999999999999</v>
      </c>
      <c r="AU832" s="221">
        <f>'4.c Electricity breakdown'!AQ33/4</f>
        <v>0.11874999999999999</v>
      </c>
      <c r="AV832" s="221">
        <f>'4.c Electricity breakdown'!AR33/4</f>
        <v>0.11874999999999999</v>
      </c>
      <c r="AW832" s="221">
        <f>'4.c Electricity breakdown'!AS33/4</f>
        <v>0.11874999999999999</v>
      </c>
      <c r="AX832" s="221">
        <f>'4.c Electricity breakdown'!AT33/4</f>
        <v>0.11874999999999999</v>
      </c>
      <c r="AY832" s="221">
        <f>'4.c Electricity breakdown'!AU33/4</f>
        <v>0.11874999999999999</v>
      </c>
      <c r="AZ832" s="221">
        <f>'4.c Electricity breakdown'!AV33/4</f>
        <v>0.11874999999999999</v>
      </c>
      <c r="BA832" s="221">
        <f>'4.c Electricity breakdown'!AW33/4</f>
        <v>0.11874999999999999</v>
      </c>
      <c r="BB832" s="221">
        <f>'4.c Electricity breakdown'!AX33/4</f>
        <v>0.11874999999999999</v>
      </c>
      <c r="BC832" s="221">
        <f>'4.c Electricity breakdown'!AY33/4</f>
        <v>0.11874999999999999</v>
      </c>
      <c r="BD832" s="221">
        <f>'4.c Electricity breakdown'!AZ33/4</f>
        <v>0.11874999999999999</v>
      </c>
      <c r="BE832" s="221">
        <f>'4.c Electricity breakdown'!BA33/4</f>
        <v>0.11874999999999999</v>
      </c>
      <c r="BF832" s="221">
        <f>'4.c Electricity breakdown'!BB33/4</f>
        <v>0.11874999999999999</v>
      </c>
      <c r="BG832" s="221">
        <f>'4.c Electricity breakdown'!BC33/4</f>
        <v>0.11874999999999999</v>
      </c>
      <c r="BH832" s="221">
        <f>'4.c Electricity breakdown'!BD33/4</f>
        <v>0.11874999999999999</v>
      </c>
    </row>
    <row r="833" spans="1:60" s="8" customFormat="1" ht="15">
      <c r="A833" s="36" t="s">
        <v>7</v>
      </c>
      <c r="B833" s="36" t="s">
        <v>75</v>
      </c>
      <c r="C833" s="36" t="s">
        <v>17</v>
      </c>
      <c r="D833" s="18" t="s">
        <v>103</v>
      </c>
      <c r="E833" s="18" t="s">
        <v>805</v>
      </c>
      <c r="F833" s="7" t="s">
        <v>13</v>
      </c>
      <c r="G833" s="221">
        <f>'4.a Electric heating'!C47</f>
        <v>6.5331263943499529E-2</v>
      </c>
      <c r="H833" s="221">
        <f>'4.a Electric heating'!D47</f>
        <v>6.8532876370061224E-2</v>
      </c>
      <c r="I833" s="221">
        <f>'4.a Electric heating'!E47</f>
        <v>7.1734488796622031E-2</v>
      </c>
      <c r="J833" s="221">
        <f>'4.a Electric heating'!F47</f>
        <v>7.4936101223183726E-2</v>
      </c>
      <c r="K833" s="221">
        <f>'4.a Electric heating'!G47</f>
        <v>7.8137713649744533E-2</v>
      </c>
      <c r="L833" s="221">
        <f>'4.a Electric heating'!H47</f>
        <v>8.1339326076306229E-2</v>
      </c>
      <c r="M833" s="221">
        <f>'4.a Electric heating'!I47</f>
        <v>8.4540938502867036E-2</v>
      </c>
      <c r="N833" s="221">
        <f>'4.a Electric heating'!J47</f>
        <v>8.7742550929428731E-2</v>
      </c>
      <c r="O833" s="221">
        <f>'4.a Electric heating'!K47</f>
        <v>9.0944163355989538E-2</v>
      </c>
      <c r="P833" s="221">
        <f>'4.a Electric heating'!L47</f>
        <v>9.4145775782551233E-2</v>
      </c>
      <c r="Q833" s="221">
        <f>'4.a Electric heating'!M47</f>
        <v>9.4112519231784542E-2</v>
      </c>
      <c r="R833" s="221">
        <f>'4.a Electric heating'!N47</f>
        <v>9.9828112054210896E-2</v>
      </c>
      <c r="S833" s="221">
        <f>'4.a Electric heating'!O47</f>
        <v>0.10001908025992153</v>
      </c>
      <c r="T833" s="221">
        <f>'4.a Electric heating'!P47</f>
        <v>0.1077506340119737</v>
      </c>
      <c r="U833" s="221">
        <f>'4.a Electric heating'!Q47</f>
        <v>0.11371237383917139</v>
      </c>
      <c r="V833" s="221">
        <f>'4.a Electric heating'!R47</f>
        <v>0.11866559603672551</v>
      </c>
      <c r="W833" s="221">
        <f>'4.a Electric heating'!S47</f>
        <v>0.12001946124982064</v>
      </c>
      <c r="X833" s="221">
        <f>'4.a Electric heating'!T47</f>
        <v>0.12126533801019942</v>
      </c>
      <c r="Y833" s="221">
        <f>'4.a Electric heating'!U47</f>
        <v>0.12253735204527143</v>
      </c>
      <c r="Z833" s="221">
        <f>'4.a Electric heating'!V47</f>
        <v>0.12383633457578669</v>
      </c>
      <c r="AA833" s="221">
        <f>'4.a Electric heating'!W47</f>
        <v>0.12516315244624154</v>
      </c>
      <c r="AB833" s="221">
        <f>'4.a Electric heating'!X47</f>
        <v>0.12643228587880875</v>
      </c>
      <c r="AC833" s="221">
        <f>'4.a Electric heating'!Y47</f>
        <v>0.14072350184323351</v>
      </c>
      <c r="AD833" s="221">
        <f>'4.a Electric heating'!Z47</f>
        <v>0.14050650081099503</v>
      </c>
      <c r="AE833" s="221">
        <f>'4.a Electric heating'!AA47</f>
        <v>0.14367922824866267</v>
      </c>
      <c r="AF833" s="221">
        <f>'4.a Electric heating'!AB47</f>
        <v>0.13497139623359219</v>
      </c>
      <c r="AG833" s="221">
        <f>'4.a Electric heating'!AC47</f>
        <v>0.13295689778234457</v>
      </c>
      <c r="AH833" s="221">
        <f>'4.a Electric heating'!AD47</f>
        <v>0.14275820755476099</v>
      </c>
      <c r="AI833" s="221">
        <f>'4.a Electric heating'!AE47</f>
        <v>0.15253616697631997</v>
      </c>
      <c r="AJ833" s="221">
        <f>'4.a Electric heating'!AF47</f>
        <v>0.14748530052015044</v>
      </c>
      <c r="AK833" s="221">
        <f>'4.a Electric heating'!AG47</f>
        <v>0.16021784444994758</v>
      </c>
      <c r="AL833" s="221">
        <f>'4.a Electric heating'!AH47</f>
        <v>0.16935574432351874</v>
      </c>
      <c r="AM833" s="221">
        <f>'4.a Electric heating'!AI47</f>
        <v>0.17816224302834172</v>
      </c>
      <c r="AN833" s="221">
        <f>'4.a Electric heating'!AJ47</f>
        <v>0.18179820717177725</v>
      </c>
      <c r="AO833" s="221">
        <f>'4.a Electric heating'!AK47</f>
        <v>0.1879348555151284</v>
      </c>
      <c r="AP833" s="221">
        <f>'4.a Electric heating'!AL47</f>
        <v>0.18558566982118929</v>
      </c>
      <c r="AQ833" s="221">
        <f>'4.a Electric heating'!AM47</f>
        <v>0.19795804780926857</v>
      </c>
      <c r="AR833" s="221">
        <f>'4.a Electric heating'!AN47</f>
        <v>0.1970821272437408</v>
      </c>
      <c r="AS833" s="221">
        <f>'4.a Electric heating'!AO47</f>
        <v>0.20813346148170761</v>
      </c>
      <c r="AT833" s="221">
        <f>'4.a Electric heating'!AP47</f>
        <v>0.19884178909413142</v>
      </c>
      <c r="AU833" s="221">
        <f>'4.a Electric heating'!AQ47</f>
        <v>0.20620629980132144</v>
      </c>
      <c r="AV833" s="221">
        <f>'4.a Electric heating'!AR47</f>
        <v>0.20245709435038836</v>
      </c>
      <c r="AW833" s="221">
        <f>'4.a Electric heating'!AS47</f>
        <v>0.21209790836707351</v>
      </c>
      <c r="AX833" s="221">
        <f>'4.a Electric heating'!AT47</f>
        <v>0.21941162934524844</v>
      </c>
      <c r="AY833" s="221">
        <f>'4.a Electric heating'!AU47</f>
        <v>0.22270280378542717</v>
      </c>
      <c r="AZ833" s="221">
        <f>'4.a Electric heating'!AV47</f>
        <v>0.22495232705598706</v>
      </c>
      <c r="BA833" s="221">
        <f>'4.a Electric heating'!AW47</f>
        <v>0.22841313208761763</v>
      </c>
      <c r="BB833" s="221">
        <f>'4.a Electric heating'!AX47</f>
        <v>0.22959051936641978</v>
      </c>
      <c r="BC833" s="221">
        <f>'4.a Electric heating'!AY47</f>
        <v>0.22270280378542717</v>
      </c>
      <c r="BD833" s="221">
        <f>'4.a Electric heating'!AZ47</f>
        <v>0.22049782553012592</v>
      </c>
      <c r="BE833" s="221">
        <f>'4.a Electric heating'!BA47</f>
        <v>0.22495232705598706</v>
      </c>
      <c r="BF833" s="221">
        <f>'4.a Electric heating'!BB47</f>
        <v>0.22270280378542714</v>
      </c>
      <c r="BG833" s="221">
        <f>'4.a Electric heating'!BC47</f>
        <v>0.23442400398466015</v>
      </c>
      <c r="BH833" s="221">
        <f>'4.a Electric heating'!BD47</f>
        <v>0.21727102808334356</v>
      </c>
    </row>
    <row r="834" spans="1:60" s="8" customFormat="1" ht="15">
      <c r="A834" s="36" t="s">
        <v>7</v>
      </c>
      <c r="B834" s="36" t="s">
        <v>75</v>
      </c>
      <c r="C834" s="36" t="s">
        <v>17</v>
      </c>
      <c r="D834" s="18" t="s">
        <v>103</v>
      </c>
      <c r="E834" s="18" t="s">
        <v>805</v>
      </c>
      <c r="F834" s="7" t="s">
        <v>14</v>
      </c>
      <c r="G834" s="221">
        <f>'2.b-MTH2-HTH'!C73</f>
        <v>0.73156498928758174</v>
      </c>
      <c r="H834" s="221">
        <f>'2.b-MTH2-HTH'!D73</f>
        <v>0.73156498928758174</v>
      </c>
      <c r="I834" s="221">
        <f>'2.b-MTH2-HTH'!E73</f>
        <v>0.73156498928758174</v>
      </c>
      <c r="J834" s="221">
        <f>'2.b-MTH2-HTH'!F73</f>
        <v>0.73156498928758174</v>
      </c>
      <c r="K834" s="221">
        <f>'2.b-MTH2-HTH'!G73</f>
        <v>0.73156498928758174</v>
      </c>
      <c r="L834" s="221">
        <f>'2.b-MTH2-HTH'!H73</f>
        <v>0.73156498928758174</v>
      </c>
      <c r="M834" s="221">
        <f>'2.b-MTH2-HTH'!I73</f>
        <v>0.73156498928758174</v>
      </c>
      <c r="N834" s="221">
        <f>'2.b-MTH2-HTH'!J73</f>
        <v>0.73156498928758174</v>
      </c>
      <c r="O834" s="221">
        <f>'2.b-MTH2-HTH'!K73</f>
        <v>0.73156498928758174</v>
      </c>
      <c r="P834" s="221">
        <f>'2.b-MTH2-HTH'!L73</f>
        <v>0.73156498928758174</v>
      </c>
      <c r="Q834" s="221">
        <f>'2.b-MTH2-HTH'!M73</f>
        <v>0.73156498928758174</v>
      </c>
      <c r="R834" s="221">
        <f>'2.b-MTH2-HTH'!N73</f>
        <v>0.73156498928758174</v>
      </c>
      <c r="S834" s="221">
        <f>'2.b-MTH2-HTH'!O73</f>
        <v>0.73156498928758174</v>
      </c>
      <c r="T834" s="221">
        <f>'2.b-MTH2-HTH'!P73</f>
        <v>0.73156498928758174</v>
      </c>
      <c r="U834" s="221">
        <f>'2.b-MTH2-HTH'!Q73</f>
        <v>0.73156498928758174</v>
      </c>
      <c r="V834" s="221">
        <f>'2.b-MTH2-HTH'!R73</f>
        <v>0.73156498928758174</v>
      </c>
      <c r="W834" s="221">
        <f>'2.b-MTH2-HTH'!S73</f>
        <v>0.73156498928758174</v>
      </c>
      <c r="X834" s="221">
        <f>'2.b-MTH2-HTH'!T73</f>
        <v>0.73156498928758174</v>
      </c>
      <c r="Y834" s="221">
        <f>'2.b-MTH2-HTH'!U73</f>
        <v>0.73156498928758174</v>
      </c>
      <c r="Z834" s="221">
        <f>'2.b-MTH2-HTH'!V73</f>
        <v>0.73156498928758174</v>
      </c>
      <c r="AA834" s="221">
        <f>'2.b-MTH2-HTH'!W73</f>
        <v>0.73156498928758174</v>
      </c>
      <c r="AB834" s="221">
        <f>'2.b-MTH2-HTH'!X73</f>
        <v>0.73156498928758174</v>
      </c>
      <c r="AC834" s="221">
        <f>'2.b-MTH2-HTH'!Y73</f>
        <v>0.73156498928758174</v>
      </c>
      <c r="AD834" s="221">
        <f>'2.b-MTH2-HTH'!Z73</f>
        <v>0.73156498928758174</v>
      </c>
      <c r="AE834" s="221">
        <f>'2.b-MTH2-HTH'!AA73</f>
        <v>0.73156498928758174</v>
      </c>
      <c r="AF834" s="221">
        <f>'2.b-MTH2-HTH'!AB73</f>
        <v>0.73156498928758174</v>
      </c>
      <c r="AG834" s="221">
        <f>'2.b-MTH2-HTH'!AC73</f>
        <v>0.73156498928758174</v>
      </c>
      <c r="AH834" s="221">
        <f>'2.b-MTH2-HTH'!AD73</f>
        <v>0.73156498928758174</v>
      </c>
      <c r="AI834" s="221">
        <f>'2.b-MTH2-HTH'!AE73</f>
        <v>0.73156498928758185</v>
      </c>
      <c r="AJ834" s="221">
        <f>'2.b-MTH2-HTH'!AF73</f>
        <v>0.73156498928758174</v>
      </c>
      <c r="AK834" s="221">
        <f>'2.b-MTH2-HTH'!AG73</f>
        <v>0.73156498928758174</v>
      </c>
      <c r="AL834" s="221">
        <f>'2.b-MTH2-HTH'!AH73</f>
        <v>0.73156498928758174</v>
      </c>
      <c r="AM834" s="221">
        <f>'2.b-MTH2-HTH'!AI73</f>
        <v>0.73156498928758174</v>
      </c>
      <c r="AN834" s="221">
        <f>'2.b-MTH2-HTH'!AJ73</f>
        <v>0.73156498928758174</v>
      </c>
      <c r="AO834" s="221">
        <f>'2.b-MTH2-HTH'!AK73</f>
        <v>0.73156498928758174</v>
      </c>
      <c r="AP834" s="221">
        <f>'2.b-MTH2-HTH'!AL73</f>
        <v>0.73156498928758174</v>
      </c>
      <c r="AQ834" s="221">
        <f>'2.b-MTH2-HTH'!AM73</f>
        <v>0.73156498928758174</v>
      </c>
      <c r="AR834" s="221">
        <f>'2.b-MTH2-HTH'!AN73</f>
        <v>0.73156498928758174</v>
      </c>
      <c r="AS834" s="221">
        <f>'2.b-MTH2-HTH'!AO73</f>
        <v>0.73156498928758174</v>
      </c>
      <c r="AT834" s="221">
        <f>'2.b-MTH2-HTH'!AP73</f>
        <v>0.73156498928758174</v>
      </c>
      <c r="AU834" s="221">
        <f>'2.b-MTH2-HTH'!AQ73</f>
        <v>0.73156498928758174</v>
      </c>
      <c r="AV834" s="221">
        <f>'2.b-MTH2-HTH'!AR73</f>
        <v>0.73156498928758174</v>
      </c>
      <c r="AW834" s="221">
        <f>'2.b-MTH2-HTH'!AS73</f>
        <v>0.73156498928758174</v>
      </c>
      <c r="AX834" s="221">
        <f>'2.b-MTH2-HTH'!AT73</f>
        <v>0.73156498928758174</v>
      </c>
      <c r="AY834" s="221">
        <f>'2.b-MTH2-HTH'!AU73</f>
        <v>0.73156498928758174</v>
      </c>
      <c r="AZ834" s="221">
        <f>'2.b-MTH2-HTH'!AV73</f>
        <v>0.73156498928758174</v>
      </c>
      <c r="BA834" s="221">
        <f>'2.b-MTH2-HTH'!AW73</f>
        <v>0.73156498928758174</v>
      </c>
      <c r="BB834" s="221">
        <f>'2.b-MTH2-HTH'!AX73</f>
        <v>0.73156498928758174</v>
      </c>
      <c r="BC834" s="221">
        <f>'2.b-MTH2-HTH'!AY73</f>
        <v>0.73156498928758174</v>
      </c>
      <c r="BD834" s="221">
        <f>'2.b-MTH2-HTH'!AZ73</f>
        <v>0.73156498928758174</v>
      </c>
      <c r="BE834" s="221">
        <f>'2.b-MTH2-HTH'!BA73</f>
        <v>0.73156498928758174</v>
      </c>
      <c r="BF834" s="221">
        <f>'2.b-MTH2-HTH'!BB73</f>
        <v>0.73156498928758174</v>
      </c>
      <c r="BG834" s="221">
        <f>'2.b-MTH2-HTH'!BC73</f>
        <v>0.73156498928758174</v>
      </c>
      <c r="BH834" s="221">
        <f>'2.b-MTH2-HTH'!BD73</f>
        <v>0.73156498928758174</v>
      </c>
    </row>
    <row r="835" spans="1:60" s="8" customFormat="1" ht="15">
      <c r="A835" s="36" t="s">
        <v>7</v>
      </c>
      <c r="B835" s="36" t="s">
        <v>75</v>
      </c>
      <c r="C835" s="36" t="s">
        <v>17</v>
      </c>
      <c r="D835" s="18" t="s">
        <v>103</v>
      </c>
      <c r="E835" s="18" t="s">
        <v>803</v>
      </c>
      <c r="F835" s="7" t="s">
        <v>12</v>
      </c>
      <c r="G835" s="221">
        <f>'4.c Electricity breakdown'!C33/4</f>
        <v>0.11874999999999999</v>
      </c>
      <c r="H835" s="221">
        <f>'4.c Electricity breakdown'!D33/4</f>
        <v>0.11874999999999999</v>
      </c>
      <c r="I835" s="221">
        <f>'4.c Electricity breakdown'!E33/4</f>
        <v>0.11874999999999999</v>
      </c>
      <c r="J835" s="221">
        <f>'4.c Electricity breakdown'!F33/4</f>
        <v>0.11874999999999999</v>
      </c>
      <c r="K835" s="221">
        <f>'4.c Electricity breakdown'!G33/4</f>
        <v>0.11874999999999999</v>
      </c>
      <c r="L835" s="221">
        <f>'4.c Electricity breakdown'!H33/4</f>
        <v>0.11874999999999999</v>
      </c>
      <c r="M835" s="221">
        <f>'4.c Electricity breakdown'!I33/4</f>
        <v>0.11874999999999999</v>
      </c>
      <c r="N835" s="221">
        <f>'4.c Electricity breakdown'!J33/4</f>
        <v>0.11874999999999999</v>
      </c>
      <c r="O835" s="221">
        <f>'4.c Electricity breakdown'!K33/4</f>
        <v>0.11874999999999999</v>
      </c>
      <c r="P835" s="221">
        <f>'4.c Electricity breakdown'!L33/4</f>
        <v>0.11874999999999999</v>
      </c>
      <c r="Q835" s="221">
        <f>'4.c Electricity breakdown'!M33/4</f>
        <v>0.11874999999999999</v>
      </c>
      <c r="R835" s="221">
        <f>'4.c Electricity breakdown'!N33/4</f>
        <v>0.11874999999999999</v>
      </c>
      <c r="S835" s="221">
        <f>'4.c Electricity breakdown'!O33/4</f>
        <v>0.11874999999999999</v>
      </c>
      <c r="T835" s="221">
        <f>'4.c Electricity breakdown'!P33/4</f>
        <v>0.11874999999999999</v>
      </c>
      <c r="U835" s="221">
        <f>'4.c Electricity breakdown'!Q33/4</f>
        <v>0.11874999999999999</v>
      </c>
      <c r="V835" s="221">
        <f>'4.c Electricity breakdown'!R33/4</f>
        <v>0.11874999999999999</v>
      </c>
      <c r="W835" s="221">
        <f>'4.c Electricity breakdown'!S33/4</f>
        <v>0.11874999999999999</v>
      </c>
      <c r="X835" s="221">
        <f>'4.c Electricity breakdown'!T33/4</f>
        <v>0.11874999999999999</v>
      </c>
      <c r="Y835" s="221">
        <f>'4.c Electricity breakdown'!U33/4</f>
        <v>0.11874999999999999</v>
      </c>
      <c r="Z835" s="221">
        <f>'4.c Electricity breakdown'!V33/4</f>
        <v>0.11874999999999999</v>
      </c>
      <c r="AA835" s="221">
        <f>'4.c Electricity breakdown'!W33/4</f>
        <v>0.11874999999999999</v>
      </c>
      <c r="AB835" s="221">
        <f>'4.c Electricity breakdown'!X33/4</f>
        <v>0.11874999999999999</v>
      </c>
      <c r="AC835" s="221">
        <f>'4.c Electricity breakdown'!Y33/4</f>
        <v>0.11874999999999999</v>
      </c>
      <c r="AD835" s="221">
        <f>'4.c Electricity breakdown'!Z33/4</f>
        <v>0.11874999999999999</v>
      </c>
      <c r="AE835" s="221">
        <f>'4.c Electricity breakdown'!AA33/4</f>
        <v>0.11874999999999999</v>
      </c>
      <c r="AF835" s="221">
        <f>'4.c Electricity breakdown'!AB33/4</f>
        <v>0.11874999999999999</v>
      </c>
      <c r="AG835" s="221">
        <f>'4.c Electricity breakdown'!AC33/4</f>
        <v>0.11874999999999999</v>
      </c>
      <c r="AH835" s="221">
        <f>'4.c Electricity breakdown'!AD33/4</f>
        <v>0.11874999999999999</v>
      </c>
      <c r="AI835" s="221">
        <f>'4.c Electricity breakdown'!AE33/4</f>
        <v>0.11874999999999999</v>
      </c>
      <c r="AJ835" s="221">
        <f>'4.c Electricity breakdown'!AF33/4</f>
        <v>0.11874999999999999</v>
      </c>
      <c r="AK835" s="221">
        <f>'4.c Electricity breakdown'!AG33/4</f>
        <v>0.11874999999999999</v>
      </c>
      <c r="AL835" s="221">
        <f>'4.c Electricity breakdown'!AH33/4</f>
        <v>0.11874999999999999</v>
      </c>
      <c r="AM835" s="221">
        <f>'4.c Electricity breakdown'!AI33/4</f>
        <v>0.11874999999999999</v>
      </c>
      <c r="AN835" s="221">
        <f>'4.c Electricity breakdown'!AJ33/4</f>
        <v>0.11874999999999999</v>
      </c>
      <c r="AO835" s="221">
        <f>'4.c Electricity breakdown'!AK33/4</f>
        <v>0.11874999999999999</v>
      </c>
      <c r="AP835" s="221">
        <f>'4.c Electricity breakdown'!AL33/4</f>
        <v>0.11874999999999999</v>
      </c>
      <c r="AQ835" s="221">
        <f>'4.c Electricity breakdown'!AM33/4</f>
        <v>0.11874999999999999</v>
      </c>
      <c r="AR835" s="221">
        <f>'4.c Electricity breakdown'!AN33/4</f>
        <v>0.11874999999999999</v>
      </c>
      <c r="AS835" s="221">
        <f>'4.c Electricity breakdown'!AO33/4</f>
        <v>0.11874999999999999</v>
      </c>
      <c r="AT835" s="221">
        <f>'4.c Electricity breakdown'!AP33/4</f>
        <v>0.11874999999999999</v>
      </c>
      <c r="AU835" s="221">
        <f>'4.c Electricity breakdown'!AQ33/4</f>
        <v>0.11874999999999999</v>
      </c>
      <c r="AV835" s="221">
        <f>'4.c Electricity breakdown'!AR33/4</f>
        <v>0.11874999999999999</v>
      </c>
      <c r="AW835" s="221">
        <f>'4.c Electricity breakdown'!AS33/4</f>
        <v>0.11874999999999999</v>
      </c>
      <c r="AX835" s="221">
        <f>'4.c Electricity breakdown'!AT33/4</f>
        <v>0.11874999999999999</v>
      </c>
      <c r="AY835" s="221">
        <f>'4.c Electricity breakdown'!AU33/4</f>
        <v>0.11874999999999999</v>
      </c>
      <c r="AZ835" s="221">
        <f>'4.c Electricity breakdown'!AV33/4</f>
        <v>0.11874999999999999</v>
      </c>
      <c r="BA835" s="221">
        <f>'4.c Electricity breakdown'!AW33/4</f>
        <v>0.11874999999999999</v>
      </c>
      <c r="BB835" s="221">
        <f>'4.c Electricity breakdown'!AX33/4</f>
        <v>0.11874999999999999</v>
      </c>
      <c r="BC835" s="221">
        <f>'4.c Electricity breakdown'!AY33/4</f>
        <v>0.11874999999999999</v>
      </c>
      <c r="BD835" s="221">
        <f>'4.c Electricity breakdown'!AZ33/4</f>
        <v>0.11874999999999999</v>
      </c>
      <c r="BE835" s="221">
        <f>'4.c Electricity breakdown'!BA33/4</f>
        <v>0.11874999999999999</v>
      </c>
      <c r="BF835" s="221">
        <f>'4.c Electricity breakdown'!BB33/4</f>
        <v>0.11874999999999999</v>
      </c>
      <c r="BG835" s="221">
        <f>'4.c Electricity breakdown'!BC33/4</f>
        <v>0.11874999999999999</v>
      </c>
      <c r="BH835" s="221">
        <f>'4.c Electricity breakdown'!BD33/4</f>
        <v>0.11874999999999999</v>
      </c>
    </row>
    <row r="836" spans="1:60" s="8" customFormat="1" ht="15">
      <c r="A836" s="36" t="s">
        <v>7</v>
      </c>
      <c r="B836" s="36" t="s">
        <v>75</v>
      </c>
      <c r="C836" s="36" t="s">
        <v>17</v>
      </c>
      <c r="D836" s="18" t="s">
        <v>103</v>
      </c>
      <c r="E836" s="18" t="s">
        <v>803</v>
      </c>
      <c r="F836" s="7" t="s">
        <v>13</v>
      </c>
      <c r="G836" s="221">
        <f>'4.a Electric heating'!C47</f>
        <v>6.5331263943499529E-2</v>
      </c>
      <c r="H836" s="221">
        <f>'4.a Electric heating'!D47</f>
        <v>6.8532876370061224E-2</v>
      </c>
      <c r="I836" s="221">
        <f>'4.a Electric heating'!E47</f>
        <v>7.1734488796622031E-2</v>
      </c>
      <c r="J836" s="221">
        <f>'4.a Electric heating'!F47</f>
        <v>7.4936101223183726E-2</v>
      </c>
      <c r="K836" s="221">
        <f>'4.a Electric heating'!G47</f>
        <v>7.8137713649744533E-2</v>
      </c>
      <c r="L836" s="221">
        <f>'4.a Electric heating'!H47</f>
        <v>8.1339326076306229E-2</v>
      </c>
      <c r="M836" s="221">
        <f>'4.a Electric heating'!I47</f>
        <v>8.4540938502867036E-2</v>
      </c>
      <c r="N836" s="221">
        <f>'4.a Electric heating'!J47</f>
        <v>8.7742550929428731E-2</v>
      </c>
      <c r="O836" s="221">
        <f>'4.a Electric heating'!K47</f>
        <v>9.0944163355989538E-2</v>
      </c>
      <c r="P836" s="221">
        <f>'4.a Electric heating'!L47</f>
        <v>9.4145775782551233E-2</v>
      </c>
      <c r="Q836" s="221">
        <f>'4.a Electric heating'!M47</f>
        <v>9.4112519231784542E-2</v>
      </c>
      <c r="R836" s="221">
        <f>'4.a Electric heating'!N47</f>
        <v>9.9828112054210896E-2</v>
      </c>
      <c r="S836" s="221">
        <f>'4.a Electric heating'!O47</f>
        <v>0.10001908025992153</v>
      </c>
      <c r="T836" s="221">
        <f>'4.a Electric heating'!P47</f>
        <v>0.1077506340119737</v>
      </c>
      <c r="U836" s="221">
        <f>'4.a Electric heating'!Q47</f>
        <v>0.11371237383917139</v>
      </c>
      <c r="V836" s="221">
        <f>'4.a Electric heating'!R47</f>
        <v>0.11866559603672551</v>
      </c>
      <c r="W836" s="221">
        <f>'4.a Electric heating'!S47</f>
        <v>0.12001946124982064</v>
      </c>
      <c r="X836" s="221">
        <f>'4.a Electric heating'!T47</f>
        <v>0.12126533801019942</v>
      </c>
      <c r="Y836" s="221">
        <f>'4.a Electric heating'!U47</f>
        <v>0.12253735204527143</v>
      </c>
      <c r="Z836" s="221">
        <f>'4.a Electric heating'!V47</f>
        <v>0.12383633457578669</v>
      </c>
      <c r="AA836" s="221">
        <f>'4.a Electric heating'!W47</f>
        <v>0.12516315244624154</v>
      </c>
      <c r="AB836" s="221">
        <f>'4.a Electric heating'!X47</f>
        <v>0.12643228587880875</v>
      </c>
      <c r="AC836" s="221">
        <f>'4.a Electric heating'!Y47</f>
        <v>0.14072350184323351</v>
      </c>
      <c r="AD836" s="221">
        <f>'4.a Electric heating'!Z47</f>
        <v>0.14050650081099503</v>
      </c>
      <c r="AE836" s="221">
        <f>'4.a Electric heating'!AA47</f>
        <v>0.14367922824866267</v>
      </c>
      <c r="AF836" s="221">
        <f>'4.a Electric heating'!AB47</f>
        <v>0.13497139623359219</v>
      </c>
      <c r="AG836" s="221">
        <f>'4.a Electric heating'!AC47</f>
        <v>0.13295689778234457</v>
      </c>
      <c r="AH836" s="221">
        <f>'4.a Electric heating'!AD47</f>
        <v>0.14275820755476099</v>
      </c>
      <c r="AI836" s="221">
        <f>'4.a Electric heating'!AE47</f>
        <v>0.15253616697631997</v>
      </c>
      <c r="AJ836" s="221">
        <f>'4.a Electric heating'!AF47</f>
        <v>0.14748530052015044</v>
      </c>
      <c r="AK836" s="221">
        <f>'4.a Electric heating'!AG47</f>
        <v>0.16021784444994758</v>
      </c>
      <c r="AL836" s="221">
        <f>'4.a Electric heating'!AH47</f>
        <v>0.16935574432351874</v>
      </c>
      <c r="AM836" s="221">
        <f>'4.a Electric heating'!AI47</f>
        <v>0.17816224302834172</v>
      </c>
      <c r="AN836" s="221">
        <f>'4.a Electric heating'!AJ47</f>
        <v>0.18179820717177725</v>
      </c>
      <c r="AO836" s="221">
        <f>'4.a Electric heating'!AK47</f>
        <v>0.1879348555151284</v>
      </c>
      <c r="AP836" s="221">
        <f>'4.a Electric heating'!AL47</f>
        <v>0.18558566982118929</v>
      </c>
      <c r="AQ836" s="221">
        <f>'4.a Electric heating'!AM47</f>
        <v>0.19795804780926857</v>
      </c>
      <c r="AR836" s="221">
        <f>'4.a Electric heating'!AN47</f>
        <v>0.1970821272437408</v>
      </c>
      <c r="AS836" s="221">
        <f>'4.a Electric heating'!AO47</f>
        <v>0.20813346148170761</v>
      </c>
      <c r="AT836" s="221">
        <f>'4.a Electric heating'!AP47</f>
        <v>0.19884178909413142</v>
      </c>
      <c r="AU836" s="221">
        <f>'4.a Electric heating'!AQ47</f>
        <v>0.20620629980132144</v>
      </c>
      <c r="AV836" s="221">
        <f>'4.a Electric heating'!AR47</f>
        <v>0.20245709435038836</v>
      </c>
      <c r="AW836" s="221">
        <f>'4.a Electric heating'!AS47</f>
        <v>0.21209790836707351</v>
      </c>
      <c r="AX836" s="221">
        <f>'4.a Electric heating'!AT47</f>
        <v>0.21941162934524844</v>
      </c>
      <c r="AY836" s="221">
        <f>'4.a Electric heating'!AU47</f>
        <v>0.22270280378542717</v>
      </c>
      <c r="AZ836" s="221">
        <f>'4.a Electric heating'!AV47</f>
        <v>0.22495232705598706</v>
      </c>
      <c r="BA836" s="221">
        <f>'4.a Electric heating'!AW47</f>
        <v>0.22841313208761763</v>
      </c>
      <c r="BB836" s="221">
        <f>'4.a Electric heating'!AX47</f>
        <v>0.22959051936641978</v>
      </c>
      <c r="BC836" s="221">
        <f>'4.a Electric heating'!AY47</f>
        <v>0.22270280378542717</v>
      </c>
      <c r="BD836" s="221">
        <f>'4.a Electric heating'!AZ47</f>
        <v>0.22049782553012592</v>
      </c>
      <c r="BE836" s="221">
        <f>'4.a Electric heating'!BA47</f>
        <v>0.22495232705598706</v>
      </c>
      <c r="BF836" s="221">
        <f>'4.a Electric heating'!BB47</f>
        <v>0.22270280378542714</v>
      </c>
      <c r="BG836" s="221">
        <f>'4.a Electric heating'!BC47</f>
        <v>0.23442400398466015</v>
      </c>
      <c r="BH836" s="221">
        <f>'4.a Electric heating'!BD47</f>
        <v>0.21727102808334356</v>
      </c>
    </row>
    <row r="837" spans="1:60" s="8" customFormat="1" ht="15">
      <c r="A837" s="36" t="s">
        <v>7</v>
      </c>
      <c r="B837" s="36" t="s">
        <v>75</v>
      </c>
      <c r="C837" s="36" t="s">
        <v>17</v>
      </c>
      <c r="D837" s="18" t="s">
        <v>103</v>
      </c>
      <c r="E837" s="18" t="s">
        <v>803</v>
      </c>
      <c r="F837" s="7" t="s">
        <v>14</v>
      </c>
      <c r="G837" s="221">
        <f>'2.b-MTH2-HTH'!C79</f>
        <v>0.77373362781602184</v>
      </c>
      <c r="H837" s="221">
        <f>'2.b-MTH2-HTH'!D79</f>
        <v>0.77373362781602184</v>
      </c>
      <c r="I837" s="221">
        <f>'2.b-MTH2-HTH'!E79</f>
        <v>0.77373362781602184</v>
      </c>
      <c r="J837" s="221">
        <f>'2.b-MTH2-HTH'!F79</f>
        <v>0.77373362781602184</v>
      </c>
      <c r="K837" s="221">
        <f>'2.b-MTH2-HTH'!G79</f>
        <v>0.77373362781602184</v>
      </c>
      <c r="L837" s="221">
        <f>'2.b-MTH2-HTH'!H79</f>
        <v>0.77373362781602184</v>
      </c>
      <c r="M837" s="221">
        <f>'2.b-MTH2-HTH'!I79</f>
        <v>0.77373362781602184</v>
      </c>
      <c r="N837" s="221">
        <f>'2.b-MTH2-HTH'!J79</f>
        <v>0.77373362781602184</v>
      </c>
      <c r="O837" s="221">
        <f>'2.b-MTH2-HTH'!K79</f>
        <v>0.77373362781602173</v>
      </c>
      <c r="P837" s="221">
        <f>'2.b-MTH2-HTH'!L79</f>
        <v>0.77373362781602184</v>
      </c>
      <c r="Q837" s="221">
        <f>'2.b-MTH2-HTH'!M79</f>
        <v>0.77373362781602184</v>
      </c>
      <c r="R837" s="221">
        <f>'2.b-MTH2-HTH'!N79</f>
        <v>0.77373362781602184</v>
      </c>
      <c r="S837" s="221">
        <f>'2.b-MTH2-HTH'!O79</f>
        <v>0.77373362781602184</v>
      </c>
      <c r="T837" s="221">
        <f>'2.b-MTH2-HTH'!P79</f>
        <v>0.77373362781602184</v>
      </c>
      <c r="U837" s="221">
        <f>'2.b-MTH2-HTH'!Q79</f>
        <v>0.77373362781602195</v>
      </c>
      <c r="V837" s="221">
        <f>'2.b-MTH2-HTH'!R79</f>
        <v>0.77373362781602184</v>
      </c>
      <c r="W837" s="221">
        <f>'2.b-MTH2-HTH'!S79</f>
        <v>0.77373362781602184</v>
      </c>
      <c r="X837" s="221">
        <f>'2.b-MTH2-HTH'!T79</f>
        <v>0.77373362781602173</v>
      </c>
      <c r="Y837" s="221">
        <f>'2.b-MTH2-HTH'!U79</f>
        <v>0.77373362781602184</v>
      </c>
      <c r="Z837" s="221">
        <f>'2.b-MTH2-HTH'!V79</f>
        <v>0.77373362781602184</v>
      </c>
      <c r="AA837" s="221">
        <f>'2.b-MTH2-HTH'!W79</f>
        <v>0.77373362781602173</v>
      </c>
      <c r="AB837" s="221">
        <f>'2.b-MTH2-HTH'!X79</f>
        <v>0.77373362781602184</v>
      </c>
      <c r="AC837" s="221">
        <f>'2.b-MTH2-HTH'!Y79</f>
        <v>0.77373362781602184</v>
      </c>
      <c r="AD837" s="221">
        <f>'2.b-MTH2-HTH'!Z79</f>
        <v>0.77373362781602184</v>
      </c>
      <c r="AE837" s="221">
        <f>'2.b-MTH2-HTH'!AA79</f>
        <v>0.77373362781602184</v>
      </c>
      <c r="AF837" s="221">
        <f>'2.b-MTH2-HTH'!AB79</f>
        <v>0.77373362781602184</v>
      </c>
      <c r="AG837" s="221">
        <f>'2.b-MTH2-HTH'!AC79</f>
        <v>0.77373362781602173</v>
      </c>
      <c r="AH837" s="221">
        <f>'2.b-MTH2-HTH'!AD79</f>
        <v>0.77373362781602184</v>
      </c>
      <c r="AI837" s="221">
        <f>'2.b-MTH2-HTH'!AE79</f>
        <v>0.77373362781602184</v>
      </c>
      <c r="AJ837" s="221">
        <f>'2.b-MTH2-HTH'!AF79</f>
        <v>0.77373362781602184</v>
      </c>
      <c r="AK837" s="221">
        <f>'2.b-MTH2-HTH'!AG79</f>
        <v>0.77373362781602184</v>
      </c>
      <c r="AL837" s="221">
        <f>'2.b-MTH2-HTH'!AH79</f>
        <v>0.77373362781602184</v>
      </c>
      <c r="AM837" s="221">
        <f>'2.b-MTH2-HTH'!AI79</f>
        <v>0.77373362781602184</v>
      </c>
      <c r="AN837" s="221">
        <f>'2.b-MTH2-HTH'!AJ79</f>
        <v>0.77373362781602184</v>
      </c>
      <c r="AO837" s="221">
        <f>'2.b-MTH2-HTH'!AK79</f>
        <v>0.77373362781602184</v>
      </c>
      <c r="AP837" s="221">
        <f>'2.b-MTH2-HTH'!AL79</f>
        <v>0.77373362781602184</v>
      </c>
      <c r="AQ837" s="221">
        <f>'2.b-MTH2-HTH'!AM79</f>
        <v>0.77373362781602184</v>
      </c>
      <c r="AR837" s="221">
        <f>'2.b-MTH2-HTH'!AN79</f>
        <v>0.77373362781602184</v>
      </c>
      <c r="AS837" s="221">
        <f>'2.b-MTH2-HTH'!AO79</f>
        <v>0.77373362781602184</v>
      </c>
      <c r="AT837" s="221">
        <f>'2.b-MTH2-HTH'!AP79</f>
        <v>0.77373362781602184</v>
      </c>
      <c r="AU837" s="221">
        <f>'2.b-MTH2-HTH'!AQ79</f>
        <v>0.77373362781602184</v>
      </c>
      <c r="AV837" s="221">
        <f>'2.b-MTH2-HTH'!AR79</f>
        <v>0.77373362781602184</v>
      </c>
      <c r="AW837" s="221">
        <f>'2.b-MTH2-HTH'!AS79</f>
        <v>0.77373362781602184</v>
      </c>
      <c r="AX837" s="221">
        <f>'2.b-MTH2-HTH'!AT79</f>
        <v>0.77373362781602184</v>
      </c>
      <c r="AY837" s="221">
        <f>'2.b-MTH2-HTH'!AU79</f>
        <v>0.77373362781602184</v>
      </c>
      <c r="AZ837" s="221">
        <f>'2.b-MTH2-HTH'!AV79</f>
        <v>0.77373362781602184</v>
      </c>
      <c r="BA837" s="221">
        <f>'2.b-MTH2-HTH'!AW79</f>
        <v>0.77373362781602184</v>
      </c>
      <c r="BB837" s="221">
        <f>'2.b-MTH2-HTH'!AX79</f>
        <v>0.77373362781602184</v>
      </c>
      <c r="BC837" s="221">
        <f>'2.b-MTH2-HTH'!AY79</f>
        <v>0.77373362781602184</v>
      </c>
      <c r="BD837" s="221">
        <f>'2.b-MTH2-HTH'!AZ79</f>
        <v>0.77373362781602184</v>
      </c>
      <c r="BE837" s="221">
        <f>'2.b-MTH2-HTH'!BA79</f>
        <v>0.77373362781602184</v>
      </c>
      <c r="BF837" s="221">
        <f>'2.b-MTH2-HTH'!BB79</f>
        <v>0.77373362781602184</v>
      </c>
      <c r="BG837" s="221">
        <f>'2.b-MTH2-HTH'!BC79</f>
        <v>0.77373362781602184</v>
      </c>
      <c r="BH837" s="221">
        <f>'2.b-MTH2-HTH'!BD79</f>
        <v>0.77373362781602184</v>
      </c>
    </row>
    <row r="838" spans="1:60" s="8" customFormat="1" ht="15">
      <c r="A838" s="36" t="s">
        <v>7</v>
      </c>
      <c r="B838" s="36" t="s">
        <v>75</v>
      </c>
      <c r="C838" s="36" t="s">
        <v>17</v>
      </c>
      <c r="D838" s="7" t="s">
        <v>105</v>
      </c>
      <c r="E838" s="7" t="s">
        <v>106</v>
      </c>
      <c r="F838" s="7" t="s">
        <v>12</v>
      </c>
      <c r="G838" s="221">
        <f>'4.c Electricity breakdown'!C35</f>
        <v>0.05</v>
      </c>
      <c r="H838" s="221">
        <f>'4.c Electricity breakdown'!D35</f>
        <v>0.05</v>
      </c>
      <c r="I838" s="221">
        <f>'4.c Electricity breakdown'!E35</f>
        <v>0.05</v>
      </c>
      <c r="J838" s="221">
        <f>'4.c Electricity breakdown'!F35</f>
        <v>0.05</v>
      </c>
      <c r="K838" s="221">
        <f>'4.c Electricity breakdown'!G35</f>
        <v>0.05</v>
      </c>
      <c r="L838" s="221">
        <f>'4.c Electricity breakdown'!H35</f>
        <v>0.05</v>
      </c>
      <c r="M838" s="221">
        <f>'4.c Electricity breakdown'!I35</f>
        <v>0.05</v>
      </c>
      <c r="N838" s="221">
        <f>'4.c Electricity breakdown'!J35</f>
        <v>0.05</v>
      </c>
      <c r="O838" s="221">
        <f>'4.c Electricity breakdown'!K35</f>
        <v>0.05</v>
      </c>
      <c r="P838" s="221">
        <f>'4.c Electricity breakdown'!L35</f>
        <v>0.05</v>
      </c>
      <c r="Q838" s="221">
        <f>'4.c Electricity breakdown'!M35</f>
        <v>0.05</v>
      </c>
      <c r="R838" s="221">
        <f>'4.c Electricity breakdown'!N35</f>
        <v>0.05</v>
      </c>
      <c r="S838" s="221">
        <f>'4.c Electricity breakdown'!O35</f>
        <v>0.05</v>
      </c>
      <c r="T838" s="221">
        <f>'4.c Electricity breakdown'!P35</f>
        <v>0.05</v>
      </c>
      <c r="U838" s="221">
        <f>'4.c Electricity breakdown'!Q35</f>
        <v>0.05</v>
      </c>
      <c r="V838" s="221">
        <f>'4.c Electricity breakdown'!R35</f>
        <v>0.05</v>
      </c>
      <c r="W838" s="221">
        <f>'4.c Electricity breakdown'!S35</f>
        <v>0.05</v>
      </c>
      <c r="X838" s="221">
        <f>'4.c Electricity breakdown'!T35</f>
        <v>0.05</v>
      </c>
      <c r="Y838" s="221">
        <f>'4.c Electricity breakdown'!U35</f>
        <v>0.05</v>
      </c>
      <c r="Z838" s="221">
        <f>'4.c Electricity breakdown'!V35</f>
        <v>0.05</v>
      </c>
      <c r="AA838" s="221">
        <f>'4.c Electricity breakdown'!W35</f>
        <v>0.05</v>
      </c>
      <c r="AB838" s="221">
        <f>'4.c Electricity breakdown'!X35</f>
        <v>0.05</v>
      </c>
      <c r="AC838" s="221">
        <f>'4.c Electricity breakdown'!Y35</f>
        <v>0.05</v>
      </c>
      <c r="AD838" s="221">
        <f>'4.c Electricity breakdown'!Z35</f>
        <v>0.05</v>
      </c>
      <c r="AE838" s="221">
        <f>'4.c Electricity breakdown'!AA35</f>
        <v>0.05</v>
      </c>
      <c r="AF838" s="221">
        <f>'4.c Electricity breakdown'!AB35</f>
        <v>0.05</v>
      </c>
      <c r="AG838" s="221">
        <f>'4.c Electricity breakdown'!AC35</f>
        <v>0.05</v>
      </c>
      <c r="AH838" s="221">
        <f>'4.c Electricity breakdown'!AD35</f>
        <v>0.05</v>
      </c>
      <c r="AI838" s="221">
        <f>'4.c Electricity breakdown'!AE35</f>
        <v>0.05</v>
      </c>
      <c r="AJ838" s="221">
        <f>'4.c Electricity breakdown'!AF35</f>
        <v>0.05</v>
      </c>
      <c r="AK838" s="221">
        <f>'4.c Electricity breakdown'!AG35</f>
        <v>0.05</v>
      </c>
      <c r="AL838" s="221">
        <f>'4.c Electricity breakdown'!AH35</f>
        <v>0.05</v>
      </c>
      <c r="AM838" s="221">
        <f>'4.c Electricity breakdown'!AI35</f>
        <v>0.05</v>
      </c>
      <c r="AN838" s="221">
        <f>'4.c Electricity breakdown'!AJ35</f>
        <v>0.05</v>
      </c>
      <c r="AO838" s="221">
        <f>'4.c Electricity breakdown'!AK35</f>
        <v>0.05</v>
      </c>
      <c r="AP838" s="221">
        <f>'4.c Electricity breakdown'!AL35</f>
        <v>0.05</v>
      </c>
      <c r="AQ838" s="221">
        <f>'4.c Electricity breakdown'!AM35</f>
        <v>0.05</v>
      </c>
      <c r="AR838" s="221">
        <f>'4.c Electricity breakdown'!AN35</f>
        <v>0.05</v>
      </c>
      <c r="AS838" s="221">
        <f>'4.c Electricity breakdown'!AO35</f>
        <v>0.05</v>
      </c>
      <c r="AT838" s="221">
        <f>'4.c Electricity breakdown'!AP35</f>
        <v>0.05</v>
      </c>
      <c r="AU838" s="221">
        <f>'4.c Electricity breakdown'!AQ35</f>
        <v>0.05</v>
      </c>
      <c r="AV838" s="221">
        <f>'4.c Electricity breakdown'!AR35</f>
        <v>0.05</v>
      </c>
      <c r="AW838" s="221">
        <f>'4.c Electricity breakdown'!AS35</f>
        <v>0.05</v>
      </c>
      <c r="AX838" s="221">
        <f>'4.c Electricity breakdown'!AT35</f>
        <v>0.05</v>
      </c>
      <c r="AY838" s="221">
        <f>'4.c Electricity breakdown'!AU35</f>
        <v>0.05</v>
      </c>
      <c r="AZ838" s="221">
        <f>'4.c Electricity breakdown'!AV35</f>
        <v>0.05</v>
      </c>
      <c r="BA838" s="221">
        <f>'4.c Electricity breakdown'!AW35</f>
        <v>0.05</v>
      </c>
      <c r="BB838" s="221">
        <f>'4.c Electricity breakdown'!AX35</f>
        <v>0.05</v>
      </c>
      <c r="BC838" s="221">
        <f>'4.c Electricity breakdown'!AY35</f>
        <v>0.05</v>
      </c>
      <c r="BD838" s="221">
        <f>'4.c Electricity breakdown'!AZ35</f>
        <v>0.05</v>
      </c>
      <c r="BE838" s="221">
        <f>'4.c Electricity breakdown'!BA35</f>
        <v>0.05</v>
      </c>
      <c r="BF838" s="221">
        <f>'4.c Electricity breakdown'!BB35</f>
        <v>0.05</v>
      </c>
      <c r="BG838" s="221">
        <f>'4.c Electricity breakdown'!BC35</f>
        <v>0.05</v>
      </c>
      <c r="BH838" s="221">
        <f>'4.c Electricity breakdown'!BD35</f>
        <v>0.05</v>
      </c>
    </row>
    <row r="839" spans="1:60" s="8" customFormat="1" ht="15">
      <c r="A839" s="36" t="s">
        <v>7</v>
      </c>
      <c r="B839" s="36" t="s">
        <v>75</v>
      </c>
      <c r="C839" s="36" t="s">
        <v>17</v>
      </c>
      <c r="D839" s="7" t="s">
        <v>105</v>
      </c>
      <c r="E839" s="7" t="s">
        <v>106</v>
      </c>
      <c r="F839" s="7" t="s">
        <v>13</v>
      </c>
      <c r="G839" s="221">
        <f>'1. Lighting'!C59</f>
        <v>1.7071742313323573E-2</v>
      </c>
      <c r="H839" s="221">
        <f>'1. Lighting'!D59</f>
        <v>1.7462371888726208E-2</v>
      </c>
      <c r="I839" s="221">
        <f>'1. Lighting'!E59</f>
        <v>1.7853001464128843E-2</v>
      </c>
      <c r="J839" s="221">
        <f>'1. Lighting'!F59</f>
        <v>1.8243631039531479E-2</v>
      </c>
      <c r="K839" s="221">
        <f>'1. Lighting'!G59</f>
        <v>1.8634260614934114E-2</v>
      </c>
      <c r="L839" s="221">
        <f>'1. Lighting'!H59</f>
        <v>1.9024890190336749E-2</v>
      </c>
      <c r="M839" s="221">
        <f>'1. Lighting'!I59</f>
        <v>1.9415519765739384E-2</v>
      </c>
      <c r="N839" s="221">
        <f>'1. Lighting'!J59</f>
        <v>1.9806149341142019E-2</v>
      </c>
      <c r="O839" s="221">
        <f>'1. Lighting'!K59</f>
        <v>2.0196778916544655E-2</v>
      </c>
      <c r="P839" s="221">
        <f>'1. Lighting'!L59</f>
        <v>2.058740849194729E-2</v>
      </c>
      <c r="Q839" s="221">
        <f>'1. Lighting'!M59</f>
        <v>2.0978038067349925E-2</v>
      </c>
      <c r="R839" s="221">
        <f>'1. Lighting'!N59</f>
        <v>2.136866764275256E-2</v>
      </c>
      <c r="S839" s="221">
        <f>'1. Lighting'!O59</f>
        <v>2.1759297218155196E-2</v>
      </c>
      <c r="T839" s="221">
        <f>'1. Lighting'!P59</f>
        <v>2.2149926793557831E-2</v>
      </c>
      <c r="U839" s="221">
        <f>'1. Lighting'!Q59</f>
        <v>2.2540556368960466E-2</v>
      </c>
      <c r="V839" s="221">
        <f>'1. Lighting'!R59</f>
        <v>2.2931185944363101E-2</v>
      </c>
      <c r="W839" s="221">
        <f>'1. Lighting'!S59</f>
        <v>2.3321815519765737E-2</v>
      </c>
      <c r="X839" s="221">
        <f>'1. Lighting'!T59</f>
        <v>2.3712445095168372E-2</v>
      </c>
      <c r="Y839" s="221">
        <f>'1. Lighting'!U59</f>
        <v>2.4103074670571007E-2</v>
      </c>
      <c r="Z839" s="221">
        <f>'1. Lighting'!V59</f>
        <v>2.4493704245973642E-2</v>
      </c>
      <c r="AA839" s="221">
        <f>'1. Lighting'!W59</f>
        <v>2.4884333821376278E-2</v>
      </c>
      <c r="AB839" s="221">
        <f>'1. Lighting'!X59</f>
        <v>2.5274963396778913E-2</v>
      </c>
      <c r="AC839" s="221">
        <f>'1. Lighting'!Y59</f>
        <v>2.5665592972181552E-2</v>
      </c>
      <c r="AD839" s="221">
        <f>'1. Lighting'!Z59</f>
        <v>2.6056222547584187E-2</v>
      </c>
      <c r="AE839" s="221">
        <f>'1. Lighting'!AA59</f>
        <v>2.6446852122986822E-2</v>
      </c>
      <c r="AF839" s="221">
        <f>'1. Lighting'!AB59</f>
        <v>2.6837481698389457E-2</v>
      </c>
      <c r="AG839" s="221">
        <f>'1. Lighting'!AC59</f>
        <v>2.7228111273792092E-2</v>
      </c>
      <c r="AH839" s="221">
        <f>'1. Lighting'!AD59</f>
        <v>2.7618740849194728E-2</v>
      </c>
      <c r="AI839" s="221">
        <f>'1. Lighting'!AE59</f>
        <v>2.8009370424597363E-2</v>
      </c>
      <c r="AJ839" s="221">
        <f>'1. Lighting'!AF59</f>
        <v>2.8399999999999998E-2</v>
      </c>
      <c r="AK839" s="221">
        <f>'1. Lighting'!AG59</f>
        <v>2.8790629575402633E-2</v>
      </c>
      <c r="AL839" s="221">
        <f>'1. Lighting'!AH59</f>
        <v>2.9181259150805269E-2</v>
      </c>
      <c r="AM839" s="221">
        <f>'1. Lighting'!AI59</f>
        <v>2.9571888726207904E-2</v>
      </c>
      <c r="AN839" s="221">
        <f>'1. Lighting'!AJ59</f>
        <v>2.9962518301610539E-2</v>
      </c>
      <c r="AO839" s="221">
        <f>'1. Lighting'!AK59</f>
        <v>3.0353147877013174E-2</v>
      </c>
      <c r="AP839" s="221">
        <f>'1. Lighting'!AL59</f>
        <v>3.074377745241581E-2</v>
      </c>
      <c r="AQ839" s="221">
        <f>'1. Lighting'!AM59</f>
        <v>3.1134407027818445E-2</v>
      </c>
      <c r="AR839" s="221">
        <f>'1. Lighting'!AN59</f>
        <v>3.1525036603221077E-2</v>
      </c>
      <c r="AS839" s="221">
        <f>'1. Lighting'!AO59</f>
        <v>3.1915666178623715E-2</v>
      </c>
      <c r="AT839" s="221">
        <f>'1. Lighting'!AP59</f>
        <v>3.2306295754026347E-2</v>
      </c>
      <c r="AU839" s="221">
        <f>'1. Lighting'!AQ59</f>
        <v>3.2696925329428986E-2</v>
      </c>
      <c r="AV839" s="221">
        <f>'1. Lighting'!AR59</f>
        <v>3.3087554904831618E-2</v>
      </c>
      <c r="AW839" s="221">
        <f>'1. Lighting'!AS59</f>
        <v>3.3478184480234256E-2</v>
      </c>
      <c r="AX839" s="221">
        <f>'1. Lighting'!AT59</f>
        <v>3.3868814055636895E-2</v>
      </c>
      <c r="AY839" s="221">
        <f>'1. Lighting'!AU59</f>
        <v>3.4259443631039527E-2</v>
      </c>
      <c r="AZ839" s="221">
        <f>'1. Lighting'!AV59</f>
        <v>3.4650073206442165E-2</v>
      </c>
      <c r="BA839" s="221">
        <f>'1. Lighting'!AW59</f>
        <v>3.5040702781844797E-2</v>
      </c>
      <c r="BB839" s="221">
        <f>'1. Lighting'!AX59</f>
        <v>3.5431332357247436E-2</v>
      </c>
      <c r="BC839" s="221">
        <f>'1. Lighting'!AY59</f>
        <v>3.5821961932650068E-2</v>
      </c>
      <c r="BD839" s="221">
        <f>'1. Lighting'!AZ59</f>
        <v>3.6212591508052706E-2</v>
      </c>
      <c r="BE839" s="221">
        <f>'1. Lighting'!BA59</f>
        <v>3.6603221083455345E-2</v>
      </c>
      <c r="BF839" s="221">
        <f>'1. Lighting'!BB59</f>
        <v>3.6993850658857977E-2</v>
      </c>
      <c r="BG839" s="221">
        <f>'1. Lighting'!BC59</f>
        <v>3.7384480234260616E-2</v>
      </c>
      <c r="BH839" s="221">
        <f>'1. Lighting'!BD59</f>
        <v>3.7775109809663247E-2</v>
      </c>
    </row>
    <row r="840" spans="1:60" s="8" customFormat="1" ht="15">
      <c r="A840" s="36" t="s">
        <v>7</v>
      </c>
      <c r="B840" s="36" t="s">
        <v>75</v>
      </c>
      <c r="C840" s="36" t="s">
        <v>17</v>
      </c>
      <c r="D840" s="7" t="s">
        <v>105</v>
      </c>
      <c r="E840" s="7" t="s">
        <v>106</v>
      </c>
      <c r="F840" s="7" t="s">
        <v>14</v>
      </c>
      <c r="G840" s="221">
        <f>'1. Lighting'!C60</f>
        <v>1</v>
      </c>
      <c r="H840" s="221">
        <f>'1. Lighting'!D60</f>
        <v>1</v>
      </c>
      <c r="I840" s="221">
        <f>'1. Lighting'!E60</f>
        <v>1</v>
      </c>
      <c r="J840" s="221">
        <f>'1. Lighting'!F60</f>
        <v>1</v>
      </c>
      <c r="K840" s="221">
        <f>'1. Lighting'!G60</f>
        <v>1</v>
      </c>
      <c r="L840" s="221">
        <f>'1. Lighting'!H60</f>
        <v>1</v>
      </c>
      <c r="M840" s="221">
        <f>'1. Lighting'!I60</f>
        <v>1</v>
      </c>
      <c r="N840" s="221">
        <f>'1. Lighting'!J60</f>
        <v>1</v>
      </c>
      <c r="O840" s="221">
        <f>'1. Lighting'!K60</f>
        <v>1</v>
      </c>
      <c r="P840" s="221">
        <f>'1. Lighting'!L60</f>
        <v>1</v>
      </c>
      <c r="Q840" s="221">
        <f>'1. Lighting'!M60</f>
        <v>1</v>
      </c>
      <c r="R840" s="221">
        <f>'1. Lighting'!N60</f>
        <v>1</v>
      </c>
      <c r="S840" s="221">
        <f>'1. Lighting'!O60</f>
        <v>1</v>
      </c>
      <c r="T840" s="221">
        <f>'1. Lighting'!P60</f>
        <v>1</v>
      </c>
      <c r="U840" s="221">
        <f>'1. Lighting'!Q60</f>
        <v>1</v>
      </c>
      <c r="V840" s="221">
        <f>'1. Lighting'!R60</f>
        <v>1</v>
      </c>
      <c r="W840" s="221">
        <f>'1. Lighting'!S60</f>
        <v>1</v>
      </c>
      <c r="X840" s="221">
        <f>'1. Lighting'!T60</f>
        <v>1</v>
      </c>
      <c r="Y840" s="221">
        <f>'1. Lighting'!U60</f>
        <v>1</v>
      </c>
      <c r="Z840" s="221">
        <f>'1. Lighting'!V60</f>
        <v>1</v>
      </c>
      <c r="AA840" s="221">
        <f>'1. Lighting'!W60</f>
        <v>1</v>
      </c>
      <c r="AB840" s="221">
        <f>'1. Lighting'!X60</f>
        <v>1</v>
      </c>
      <c r="AC840" s="221">
        <f>'1. Lighting'!Y60</f>
        <v>1</v>
      </c>
      <c r="AD840" s="221">
        <f>'1. Lighting'!Z60</f>
        <v>1</v>
      </c>
      <c r="AE840" s="221">
        <f>'1. Lighting'!AA60</f>
        <v>1</v>
      </c>
      <c r="AF840" s="221">
        <f>'1. Lighting'!AB60</f>
        <v>1</v>
      </c>
      <c r="AG840" s="221">
        <f>'1. Lighting'!AC60</f>
        <v>1</v>
      </c>
      <c r="AH840" s="221">
        <f>'1. Lighting'!AD60</f>
        <v>1</v>
      </c>
      <c r="AI840" s="221">
        <f>'1. Lighting'!AE60</f>
        <v>1</v>
      </c>
      <c r="AJ840" s="221">
        <f>'1. Lighting'!AF60</f>
        <v>1</v>
      </c>
      <c r="AK840" s="221">
        <f>'1. Lighting'!AG60</f>
        <v>1</v>
      </c>
      <c r="AL840" s="221">
        <f>'1. Lighting'!AH60</f>
        <v>1</v>
      </c>
      <c r="AM840" s="221">
        <f>'1. Lighting'!AI60</f>
        <v>1</v>
      </c>
      <c r="AN840" s="221">
        <f>'1. Lighting'!AJ60</f>
        <v>1</v>
      </c>
      <c r="AO840" s="221">
        <f>'1. Lighting'!AK60</f>
        <v>1</v>
      </c>
      <c r="AP840" s="221">
        <f>'1. Lighting'!AL60</f>
        <v>1</v>
      </c>
      <c r="AQ840" s="221">
        <f>'1. Lighting'!AM60</f>
        <v>1</v>
      </c>
      <c r="AR840" s="221">
        <f>'1. Lighting'!AN60</f>
        <v>1</v>
      </c>
      <c r="AS840" s="221">
        <f>'1. Lighting'!AO60</f>
        <v>1</v>
      </c>
      <c r="AT840" s="221">
        <f>'1. Lighting'!AP60</f>
        <v>1</v>
      </c>
      <c r="AU840" s="221">
        <f>'1. Lighting'!AQ60</f>
        <v>1</v>
      </c>
      <c r="AV840" s="221">
        <f>'1. Lighting'!AR60</f>
        <v>1</v>
      </c>
      <c r="AW840" s="221">
        <f>'1. Lighting'!AS60</f>
        <v>1</v>
      </c>
      <c r="AX840" s="221">
        <f>'1. Lighting'!AT60</f>
        <v>1</v>
      </c>
      <c r="AY840" s="221">
        <f>'1. Lighting'!AU60</f>
        <v>1</v>
      </c>
      <c r="AZ840" s="221">
        <f>'1. Lighting'!AV60</f>
        <v>1</v>
      </c>
      <c r="BA840" s="221">
        <f>'1. Lighting'!AW60</f>
        <v>1</v>
      </c>
      <c r="BB840" s="221">
        <f>'1. Lighting'!AX60</f>
        <v>1</v>
      </c>
      <c r="BC840" s="221">
        <f>'1. Lighting'!AY60</f>
        <v>1</v>
      </c>
      <c r="BD840" s="221">
        <f>'1. Lighting'!AZ60</f>
        <v>1</v>
      </c>
      <c r="BE840" s="221">
        <f>'1. Lighting'!BA60</f>
        <v>1</v>
      </c>
      <c r="BF840" s="221">
        <f>'1. Lighting'!BB60</f>
        <v>1</v>
      </c>
      <c r="BG840" s="221">
        <f>'1. Lighting'!BC60</f>
        <v>1</v>
      </c>
      <c r="BH840" s="221">
        <f>'1. Lighting'!BD60</f>
        <v>1</v>
      </c>
    </row>
    <row r="841" spans="1:60" s="5" customFormat="1" ht="15">
      <c r="A841" s="4" t="s">
        <v>7</v>
      </c>
      <c r="B841" s="4" t="s">
        <v>75</v>
      </c>
      <c r="C841" s="4" t="s">
        <v>18</v>
      </c>
      <c r="D841" s="4"/>
      <c r="E841" s="4"/>
      <c r="F841" s="4" t="s">
        <v>11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>
        <v>597</v>
      </c>
      <c r="X841" s="4">
        <v>621</v>
      </c>
      <c r="Y841" s="4">
        <v>573</v>
      </c>
      <c r="Z841" s="4">
        <v>495</v>
      </c>
      <c r="AA841" s="4">
        <v>536</v>
      </c>
      <c r="AB841" s="4">
        <v>478</v>
      </c>
      <c r="AC841" s="4">
        <v>319</v>
      </c>
      <c r="AD841" s="4">
        <v>320</v>
      </c>
      <c r="AE841" s="4">
        <v>248</v>
      </c>
      <c r="AF841" s="4">
        <v>223</v>
      </c>
      <c r="AG841" s="4">
        <v>201</v>
      </c>
      <c r="AH841" s="4">
        <v>191</v>
      </c>
      <c r="AI841" s="4">
        <v>243</v>
      </c>
      <c r="AJ841" s="4">
        <v>179</v>
      </c>
      <c r="AK841" s="4">
        <v>172</v>
      </c>
      <c r="AL841" s="4">
        <v>166</v>
      </c>
      <c r="AM841" s="4">
        <v>153</v>
      </c>
      <c r="AN841" s="4">
        <v>153</v>
      </c>
      <c r="AO841" s="4">
        <v>172</v>
      </c>
      <c r="AP841" s="4">
        <v>119</v>
      </c>
      <c r="AQ841" s="4">
        <v>81</v>
      </c>
      <c r="AR841" s="4">
        <v>86</v>
      </c>
      <c r="AS841" s="4">
        <v>97</v>
      </c>
      <c r="AT841" s="4">
        <v>105</v>
      </c>
      <c r="AU841" s="4">
        <v>104</v>
      </c>
      <c r="AV841" s="4">
        <v>96</v>
      </c>
      <c r="AW841" s="4">
        <v>103</v>
      </c>
      <c r="AX841" s="4">
        <v>99</v>
      </c>
      <c r="AY841" s="4">
        <v>61</v>
      </c>
      <c r="AZ841" s="4">
        <v>37</v>
      </c>
      <c r="BA841" s="4">
        <v>53</v>
      </c>
      <c r="BB841" s="4">
        <v>47</v>
      </c>
      <c r="BC841" s="4">
        <v>45</v>
      </c>
      <c r="BD841" s="4">
        <v>37</v>
      </c>
      <c r="BE841" s="4">
        <v>34</v>
      </c>
      <c r="BF841" s="4">
        <v>27</v>
      </c>
      <c r="BG841" s="4">
        <v>15</v>
      </c>
      <c r="BH841" s="4">
        <v>22</v>
      </c>
    </row>
    <row r="842" spans="1:60" s="5" customFormat="1" ht="15">
      <c r="A842" s="4" t="s">
        <v>7</v>
      </c>
      <c r="B842" s="4" t="s">
        <v>75</v>
      </c>
      <c r="C842" s="4" t="s">
        <v>18</v>
      </c>
      <c r="D842" s="4"/>
      <c r="E842" s="4"/>
      <c r="F842" s="4" t="s">
        <v>52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>
        <v>1.3767180149432699E-2</v>
      </c>
      <c r="X842" s="4">
        <v>1.3879886457611601E-2</v>
      </c>
      <c r="Y842" s="4">
        <v>1.2375275366074899E-2</v>
      </c>
      <c r="Z842" s="4">
        <v>1.0053006762931801E-2</v>
      </c>
      <c r="AA842" s="4">
        <v>1.11399771381066E-2</v>
      </c>
      <c r="AB842" s="4">
        <v>1.03161756771339E-2</v>
      </c>
      <c r="AC842" s="4">
        <v>7.0442751462956796E-3</v>
      </c>
      <c r="AD842" s="4">
        <v>6.8836448899692402E-3</v>
      </c>
      <c r="AE842" s="4">
        <v>5.2964291816162698E-3</v>
      </c>
      <c r="AF842" s="4">
        <v>4.6997829248245498E-3</v>
      </c>
      <c r="AG842" s="4">
        <v>4.2268626585073498E-3</v>
      </c>
      <c r="AH842" s="4">
        <v>3.88883233228138E-3</v>
      </c>
      <c r="AI842" s="4">
        <v>4.46814378964788E-3</v>
      </c>
      <c r="AJ842" s="4">
        <v>3.06522595338802E-3</v>
      </c>
      <c r="AK842" s="4">
        <v>2.8377219032534799E-3</v>
      </c>
      <c r="AL842" s="4">
        <v>2.6289533281598902E-3</v>
      </c>
      <c r="AM842" s="4">
        <v>2.3961661341852999E-3</v>
      </c>
      <c r="AN842" s="4">
        <v>2.4543617055407599E-3</v>
      </c>
      <c r="AO842" s="4">
        <v>2.61744251517964E-3</v>
      </c>
      <c r="AP842" s="4">
        <v>1.7279433118429499E-3</v>
      </c>
      <c r="AQ842" s="4">
        <v>1.1689155061692801E-3</v>
      </c>
      <c r="AR842" s="4">
        <v>1.17447831312138E-3</v>
      </c>
      <c r="AS842" s="4">
        <v>1.2453300124532999E-3</v>
      </c>
      <c r="AT842" s="4">
        <v>1.31115606503334E-3</v>
      </c>
      <c r="AU842" s="4">
        <v>1.2164880924531E-3</v>
      </c>
      <c r="AV842" s="4">
        <v>1.0715003236823901E-3</v>
      </c>
      <c r="AW842" s="4">
        <v>1.13285159644087E-3</v>
      </c>
      <c r="AX842" s="4">
        <v>1.03104593882461E-3</v>
      </c>
      <c r="AY842" s="4">
        <v>6.1378706619844405E-4</v>
      </c>
      <c r="AZ842" s="4">
        <v>3.6254605314729201E-4</v>
      </c>
      <c r="BA842" s="4">
        <v>5.3346753900352295E-4</v>
      </c>
      <c r="BB842" s="4">
        <v>4.6195278252835598E-4</v>
      </c>
      <c r="BC842" s="4">
        <v>4.5921647464614799E-4</v>
      </c>
      <c r="BD842" s="4">
        <v>4.0688403804915599E-4</v>
      </c>
      <c r="BE842" s="4">
        <v>3.6861163511784701E-4</v>
      </c>
      <c r="BF842" s="4">
        <v>3.0393083884911501E-4</v>
      </c>
      <c r="BG842" s="4">
        <v>1.7717930545712299E-4</v>
      </c>
      <c r="BH842" s="4">
        <v>2.7009441027340902E-4</v>
      </c>
    </row>
    <row r="843" spans="1:60" s="8" customFormat="1" ht="15">
      <c r="A843" s="36" t="s">
        <v>7</v>
      </c>
      <c r="B843" s="36" t="s">
        <v>75</v>
      </c>
      <c r="C843" s="36" t="s">
        <v>18</v>
      </c>
      <c r="D843" s="7" t="s">
        <v>107</v>
      </c>
      <c r="E843" s="7" t="s">
        <v>108</v>
      </c>
      <c r="F843" s="7" t="s">
        <v>12</v>
      </c>
      <c r="G843" s="219"/>
      <c r="H843" s="219"/>
      <c r="I843" s="219"/>
      <c r="J843" s="219"/>
      <c r="K843" s="219"/>
      <c r="L843" s="219"/>
      <c r="M843" s="219"/>
      <c r="N843" s="219"/>
      <c r="O843" s="219"/>
      <c r="P843" s="219"/>
      <c r="Q843" s="219"/>
      <c r="R843" s="219"/>
      <c r="S843" s="219"/>
      <c r="T843" s="219"/>
      <c r="U843" s="219"/>
      <c r="V843" s="219"/>
      <c r="W843" s="221">
        <v>0.25</v>
      </c>
      <c r="X843" s="221">
        <v>0.25</v>
      </c>
      <c r="Y843" s="221">
        <v>0.25</v>
      </c>
      <c r="Z843" s="221">
        <v>0.25</v>
      </c>
      <c r="AA843" s="221">
        <v>0.25</v>
      </c>
      <c r="AB843" s="221">
        <v>0.25</v>
      </c>
      <c r="AC843" s="221">
        <v>0.25</v>
      </c>
      <c r="AD843" s="221">
        <v>0.25</v>
      </c>
      <c r="AE843" s="221">
        <v>0.25</v>
      </c>
      <c r="AF843" s="221">
        <v>0.25</v>
      </c>
      <c r="AG843" s="221">
        <v>0.25</v>
      </c>
      <c r="AH843" s="221">
        <v>0.25</v>
      </c>
      <c r="AI843" s="221">
        <v>0.25</v>
      </c>
      <c r="AJ843" s="221">
        <v>0.25</v>
      </c>
      <c r="AK843" s="221">
        <v>0.25</v>
      </c>
      <c r="AL843" s="221">
        <v>0.25</v>
      </c>
      <c r="AM843" s="221">
        <v>0.25</v>
      </c>
      <c r="AN843" s="221">
        <v>0.25</v>
      </c>
      <c r="AO843" s="221">
        <v>0.25</v>
      </c>
      <c r="AP843" s="221">
        <v>0.25</v>
      </c>
      <c r="AQ843" s="221">
        <v>0.25</v>
      </c>
      <c r="AR843" s="221">
        <v>0.25</v>
      </c>
      <c r="AS843" s="221">
        <v>0.25</v>
      </c>
      <c r="AT843" s="221">
        <v>0.25</v>
      </c>
      <c r="AU843" s="221">
        <v>0.25</v>
      </c>
      <c r="AV843" s="221">
        <v>0.25</v>
      </c>
      <c r="AW843" s="221">
        <v>0.25</v>
      </c>
      <c r="AX843" s="221">
        <v>0.25</v>
      </c>
      <c r="AY843" s="221">
        <v>0.25</v>
      </c>
      <c r="AZ843" s="221">
        <v>0.25</v>
      </c>
      <c r="BA843" s="221">
        <v>0.25</v>
      </c>
      <c r="BB843" s="221">
        <v>0.25</v>
      </c>
      <c r="BC843" s="221">
        <v>0.25</v>
      </c>
      <c r="BD843" s="221">
        <v>0.25</v>
      </c>
      <c r="BE843" s="221">
        <v>0.25</v>
      </c>
      <c r="BF843" s="221">
        <v>0.25</v>
      </c>
      <c r="BG843" s="221">
        <v>0.25</v>
      </c>
      <c r="BH843" s="221">
        <v>0.25</v>
      </c>
    </row>
    <row r="844" spans="1:60" s="8" customFormat="1" ht="15">
      <c r="A844" s="36" t="s">
        <v>7</v>
      </c>
      <c r="B844" s="36" t="s">
        <v>75</v>
      </c>
      <c r="C844" s="36" t="s">
        <v>18</v>
      </c>
      <c r="D844" s="7" t="s">
        <v>107</v>
      </c>
      <c r="E844" s="7" t="s">
        <v>108</v>
      </c>
      <c r="F844" s="7" t="s">
        <v>13</v>
      </c>
      <c r="G844" s="219"/>
      <c r="H844" s="219"/>
      <c r="I844" s="219"/>
      <c r="J844" s="219"/>
      <c r="K844" s="219"/>
      <c r="L844" s="219"/>
      <c r="M844" s="219"/>
      <c r="N844" s="219"/>
      <c r="O844" s="219"/>
      <c r="P844" s="219"/>
      <c r="Q844" s="219"/>
      <c r="R844" s="219"/>
      <c r="S844" s="219"/>
      <c r="T844" s="219"/>
      <c r="U844" s="219"/>
      <c r="V844" s="219"/>
      <c r="W844" s="221">
        <f>'2.b-MTH2-HTH'!S$60</f>
        <v>0.3859322922417493</v>
      </c>
      <c r="X844" s="221">
        <f>'2.b-MTH2-HTH'!T$60</f>
        <v>0.39113304875381116</v>
      </c>
      <c r="Y844" s="221">
        <f>'2.b-MTH2-HTH'!U$60</f>
        <v>0.39631175960093368</v>
      </c>
      <c r="Z844" s="221">
        <f>'2.b-MTH2-HTH'!V$60</f>
        <v>0.40146668545805714</v>
      </c>
      <c r="AA844" s="221">
        <f>'2.b-MTH2-HTH'!W$60</f>
        <v>0.40659623704207171</v>
      </c>
      <c r="AB844" s="221">
        <f>'2.b-MTH2-HTH'!X$60</f>
        <v>0.41162879886934722</v>
      </c>
      <c r="AC844" s="221">
        <f>'2.b-MTH2-HTH'!Y$60</f>
        <v>0.42718388736326346</v>
      </c>
      <c r="AD844" s="221">
        <f>'2.b-MTH2-HTH'!Z$60</f>
        <v>0.43090333569013051</v>
      </c>
      <c r="AE844" s="221">
        <f>'2.b-MTH2-HTH'!AA$60</f>
        <v>0.43731957379166619</v>
      </c>
      <c r="AF844" s="221">
        <f>'2.b-MTH2-HTH'!AB$60</f>
        <v>0.43403056707977594</v>
      </c>
      <c r="AG844" s="221">
        <f>'2.b-MTH2-HTH'!AC$60</f>
        <v>0.43611792365164642</v>
      </c>
      <c r="AH844" s="221">
        <f>'2.b-MTH2-HTH'!AD$60</f>
        <v>0.44774002617765807</v>
      </c>
      <c r="AI844" s="221">
        <f>'2.b-MTH2-HTH'!AE$60</f>
        <v>0.45928152601857686</v>
      </c>
      <c r="AJ844" s="221">
        <f>'2.b-MTH2-HTH'!AF$60</f>
        <v>0.45871837984852454</v>
      </c>
      <c r="AK844" s="221">
        <f>'2.b-MTH2-HTH'!AG$60</f>
        <v>0.47253270654066276</v>
      </c>
      <c r="AL844" s="221">
        <f>'2.b-MTH2-HTH'!AH$60</f>
        <v>0.4833633944813277</v>
      </c>
      <c r="AM844" s="221">
        <f>'2.b-MTH2-HTH'!AI$60</f>
        <v>0.4938596728161313</v>
      </c>
      <c r="AN844" s="221">
        <f>'2.b-MTH2-HTH'!AJ$60</f>
        <v>0.50009127836262857</v>
      </c>
      <c r="AO844" s="221">
        <f>'2.b-MTH2-HTH'!AK$60</f>
        <v>0.50828722629320966</v>
      </c>
      <c r="AP844" s="221">
        <f>'2.b-MTH2-HTH'!AL$60</f>
        <v>0.50952544559500845</v>
      </c>
      <c r="AQ844" s="221">
        <f>'2.b-MTH2-HTH'!AM$60</f>
        <v>0.52265149277349654</v>
      </c>
      <c r="AR844" s="221">
        <f>'2.b-MTH2-HTH'!AN$60</f>
        <v>0.52495202377414851</v>
      </c>
      <c r="AS844" s="221">
        <f>'2.b-MTH2-HTH'!AO$60</f>
        <v>0.53687106996244194</v>
      </c>
      <c r="AT844" s="221">
        <f>'2.b-MTH2-HTH'!AP$60</f>
        <v>0.53220331018778944</v>
      </c>
      <c r="AU844" s="221">
        <f>'2.b-MTH2-HTH'!AQ$60</f>
        <v>0.54099447518753085</v>
      </c>
      <c r="AV844" s="221">
        <f>'2.b-MTH2-HTH'!AR$60</f>
        <v>0.54069399515463346</v>
      </c>
      <c r="AW844" s="221">
        <f>'2.b-MTH2-HTH'!AS$60</f>
        <v>0.55120071864467934</v>
      </c>
      <c r="AX844" s="221">
        <f>'2.b-MTH2-HTH'!AT$60</f>
        <v>0.55975183037132925</v>
      </c>
      <c r="AY844" s="221">
        <f>'2.b-MTH2-HTH'!AU$60</f>
        <v>0.56497102100313534</v>
      </c>
      <c r="AZ844" s="221">
        <f>'2.b-MTH2-HTH'!AV$60</f>
        <v>0.56927952895042322</v>
      </c>
      <c r="BA844" s="221">
        <f>'2.b-MTH2-HTH'!AW$60</f>
        <v>0.57450751000950395</v>
      </c>
      <c r="BB844" s="221">
        <f>'2.b-MTH2-HTH'!AX$60</f>
        <v>0.57781775890094389</v>
      </c>
      <c r="BC844" s="221">
        <f>'2.b-MTH2-HTH'!AY$60</f>
        <v>0.57451595766849639</v>
      </c>
      <c r="BD844" s="221">
        <f>'2.b-MTH2-HTH'!AZ$60</f>
        <v>0.5749549285103237</v>
      </c>
      <c r="BE844" s="221">
        <f>'2.b-MTH2-HTH'!BA$60</f>
        <v>0.5807407629223017</v>
      </c>
      <c r="BF844" s="221">
        <f>'2.b-MTH2-HTH'!BB$60</f>
        <v>0.5810223934986205</v>
      </c>
      <c r="BG844" s="221">
        <f>'2.b-MTH2-HTH'!BC$60</f>
        <v>0.59258989819671504</v>
      </c>
      <c r="BH844" s="221">
        <f>'2.b-MTH2-HTH'!BD$60</f>
        <v>0.58065161948797872</v>
      </c>
    </row>
    <row r="845" spans="1:60" s="8" customFormat="1" ht="15">
      <c r="A845" s="36" t="s">
        <v>7</v>
      </c>
      <c r="B845" s="36" t="s">
        <v>75</v>
      </c>
      <c r="C845" s="36" t="s">
        <v>18</v>
      </c>
      <c r="D845" s="7" t="s">
        <v>107</v>
      </c>
      <c r="E845" s="7" t="s">
        <v>108</v>
      </c>
      <c r="F845" s="7" t="s">
        <v>14</v>
      </c>
      <c r="G845" s="219"/>
      <c r="H845" s="219"/>
      <c r="I845" s="219"/>
      <c r="J845" s="219"/>
      <c r="K845" s="219"/>
      <c r="L845" s="219"/>
      <c r="M845" s="219"/>
      <c r="N845" s="219"/>
      <c r="O845" s="219"/>
      <c r="P845" s="219"/>
      <c r="Q845" s="219"/>
      <c r="R845" s="219"/>
      <c r="S845" s="219"/>
      <c r="T845" s="219"/>
      <c r="U845" s="219"/>
      <c r="V845" s="219"/>
      <c r="W845" s="221">
        <f>'2.b-MTH2-HTH'!S$61</f>
        <v>0.3911634117171473</v>
      </c>
      <c r="X845" s="221">
        <f>'2.b-MTH2-HTH'!T$61</f>
        <v>0.3911634117171473</v>
      </c>
      <c r="Y845" s="221">
        <f>'2.b-MTH2-HTH'!U$61</f>
        <v>0.3911634117171473</v>
      </c>
      <c r="Z845" s="221">
        <f>'2.b-MTH2-HTH'!V$61</f>
        <v>0.3911634117171473</v>
      </c>
      <c r="AA845" s="221">
        <f>'2.b-MTH2-HTH'!W$61</f>
        <v>0.3911634117171473</v>
      </c>
      <c r="AB845" s="221">
        <f>'2.b-MTH2-HTH'!X$61</f>
        <v>0.3911634117171473</v>
      </c>
      <c r="AC845" s="221">
        <f>'2.b-MTH2-HTH'!Y$61</f>
        <v>0.3911634117171473</v>
      </c>
      <c r="AD845" s="221">
        <f>'2.b-MTH2-HTH'!Z$61</f>
        <v>0.3911634117171473</v>
      </c>
      <c r="AE845" s="221">
        <f>'2.b-MTH2-HTH'!AA$61</f>
        <v>0.3911634117171473</v>
      </c>
      <c r="AF845" s="221">
        <f>'2.b-MTH2-HTH'!AB$61</f>
        <v>0.3911634117171473</v>
      </c>
      <c r="AG845" s="221">
        <f>'2.b-MTH2-HTH'!AC$61</f>
        <v>0.3911634117171473</v>
      </c>
      <c r="AH845" s="221">
        <f>'2.b-MTH2-HTH'!AD$61</f>
        <v>0.3911634117171473</v>
      </c>
      <c r="AI845" s="221">
        <f>'2.b-MTH2-HTH'!AE$61</f>
        <v>0.39116341171714736</v>
      </c>
      <c r="AJ845" s="221">
        <f>'2.b-MTH2-HTH'!AF$61</f>
        <v>0.3911634117171473</v>
      </c>
      <c r="AK845" s="221">
        <f>'2.b-MTH2-HTH'!AG$61</f>
        <v>0.3911634117171473</v>
      </c>
      <c r="AL845" s="221">
        <f>'2.b-MTH2-HTH'!AH$61</f>
        <v>0.3911634117171473</v>
      </c>
      <c r="AM845" s="221">
        <f>'2.b-MTH2-HTH'!AI$61</f>
        <v>0.3911634117171473</v>
      </c>
      <c r="AN845" s="221">
        <f>'2.b-MTH2-HTH'!AJ$61</f>
        <v>0.3911634117171473</v>
      </c>
      <c r="AO845" s="221">
        <f>'2.b-MTH2-HTH'!AK$61</f>
        <v>0.3911634117171473</v>
      </c>
      <c r="AP845" s="221">
        <f>'2.b-MTH2-HTH'!AL$61</f>
        <v>0.3911634117171473</v>
      </c>
      <c r="AQ845" s="221">
        <f>'2.b-MTH2-HTH'!AM$61</f>
        <v>0.3911634117171473</v>
      </c>
      <c r="AR845" s="221">
        <f>'2.b-MTH2-HTH'!AN$61</f>
        <v>0.3911634117171473</v>
      </c>
      <c r="AS845" s="221">
        <f>'2.b-MTH2-HTH'!AO$61</f>
        <v>0.3911634117171473</v>
      </c>
      <c r="AT845" s="221">
        <f>'2.b-MTH2-HTH'!AP$61</f>
        <v>0.3911634117171473</v>
      </c>
      <c r="AU845" s="221">
        <f>'2.b-MTH2-HTH'!AQ$61</f>
        <v>0.3911634117171473</v>
      </c>
      <c r="AV845" s="221">
        <f>'2.b-MTH2-HTH'!AR$61</f>
        <v>0.3911634117171473</v>
      </c>
      <c r="AW845" s="221">
        <f>'2.b-MTH2-HTH'!AS$61</f>
        <v>0.3911634117171473</v>
      </c>
      <c r="AX845" s="221">
        <f>'2.b-MTH2-HTH'!AT$61</f>
        <v>0.3911634117171473</v>
      </c>
      <c r="AY845" s="221">
        <f>'2.b-MTH2-HTH'!AU$61</f>
        <v>0.3911634117171473</v>
      </c>
      <c r="AZ845" s="221">
        <f>'2.b-MTH2-HTH'!AV$61</f>
        <v>0.3911634117171473</v>
      </c>
      <c r="BA845" s="221">
        <f>'2.b-MTH2-HTH'!AW$61</f>
        <v>0.3911634117171473</v>
      </c>
      <c r="BB845" s="221">
        <f>'2.b-MTH2-HTH'!AX$61</f>
        <v>0.3911634117171473</v>
      </c>
      <c r="BC845" s="221">
        <f>'2.b-MTH2-HTH'!AY$61</f>
        <v>0.3911634117171473</v>
      </c>
      <c r="BD845" s="221">
        <f>'2.b-MTH2-HTH'!AZ$61</f>
        <v>0.3911634117171473</v>
      </c>
      <c r="BE845" s="221">
        <f>'2.b-MTH2-HTH'!BA$61</f>
        <v>0.3911634117171473</v>
      </c>
      <c r="BF845" s="221">
        <f>'2.b-MTH2-HTH'!BB$61</f>
        <v>0.3911634117171473</v>
      </c>
      <c r="BG845" s="221">
        <f>'2.b-MTH2-HTH'!BC$61</f>
        <v>0.3911634117171473</v>
      </c>
      <c r="BH845" s="221">
        <f>'2.b-MTH2-HTH'!BD$61</f>
        <v>0.3911634117171473</v>
      </c>
    </row>
    <row r="846" spans="1:60" s="8" customFormat="1" ht="15">
      <c r="A846" s="36" t="s">
        <v>7</v>
      </c>
      <c r="B846" s="36" t="s">
        <v>75</v>
      </c>
      <c r="C846" s="36" t="s">
        <v>18</v>
      </c>
      <c r="D846" s="7" t="s">
        <v>97</v>
      </c>
      <c r="E846" s="7" t="s">
        <v>98</v>
      </c>
      <c r="F846" s="7" t="s">
        <v>12</v>
      </c>
      <c r="G846" s="219"/>
      <c r="H846" s="219"/>
      <c r="I846" s="219"/>
      <c r="J846" s="219"/>
      <c r="K846" s="219"/>
      <c r="L846" s="219"/>
      <c r="M846" s="219"/>
      <c r="N846" s="219"/>
      <c r="O846" s="219"/>
      <c r="P846" s="219"/>
      <c r="Q846" s="219"/>
      <c r="R846" s="219"/>
      <c r="S846" s="219"/>
      <c r="T846" s="219"/>
      <c r="U846" s="219"/>
      <c r="V846" s="219"/>
      <c r="W846" s="221">
        <v>0.25</v>
      </c>
      <c r="X846" s="221">
        <v>0.25</v>
      </c>
      <c r="Y846" s="221">
        <v>0.25</v>
      </c>
      <c r="Z846" s="221">
        <v>0.25</v>
      </c>
      <c r="AA846" s="221">
        <v>0.25</v>
      </c>
      <c r="AB846" s="221">
        <v>0.25</v>
      </c>
      <c r="AC846" s="221">
        <v>0.25</v>
      </c>
      <c r="AD846" s="221">
        <v>0.25</v>
      </c>
      <c r="AE846" s="221">
        <v>0.25</v>
      </c>
      <c r="AF846" s="221">
        <v>0.25</v>
      </c>
      <c r="AG846" s="221">
        <v>0.25</v>
      </c>
      <c r="AH846" s="221">
        <v>0.25</v>
      </c>
      <c r="AI846" s="221">
        <v>0.25</v>
      </c>
      <c r="AJ846" s="221">
        <v>0.25</v>
      </c>
      <c r="AK846" s="221">
        <v>0.25</v>
      </c>
      <c r="AL846" s="221">
        <v>0.25</v>
      </c>
      <c r="AM846" s="221">
        <v>0.25</v>
      </c>
      <c r="AN846" s="221">
        <v>0.25</v>
      </c>
      <c r="AO846" s="221">
        <v>0.25</v>
      </c>
      <c r="AP846" s="221">
        <v>0.25</v>
      </c>
      <c r="AQ846" s="221">
        <v>0.25</v>
      </c>
      <c r="AR846" s="221">
        <v>0.25</v>
      </c>
      <c r="AS846" s="221">
        <v>0.25</v>
      </c>
      <c r="AT846" s="221">
        <v>0.25</v>
      </c>
      <c r="AU846" s="221">
        <v>0.25</v>
      </c>
      <c r="AV846" s="221">
        <v>0.25</v>
      </c>
      <c r="AW846" s="221">
        <v>0.25</v>
      </c>
      <c r="AX846" s="221">
        <v>0.25</v>
      </c>
      <c r="AY846" s="221">
        <v>0.25</v>
      </c>
      <c r="AZ846" s="221">
        <v>0.25</v>
      </c>
      <c r="BA846" s="221">
        <v>0.25</v>
      </c>
      <c r="BB846" s="221">
        <v>0.25</v>
      </c>
      <c r="BC846" s="221">
        <v>0.25</v>
      </c>
      <c r="BD846" s="221">
        <v>0.25</v>
      </c>
      <c r="BE846" s="221">
        <v>0.25</v>
      </c>
      <c r="BF846" s="221">
        <v>0.25</v>
      </c>
      <c r="BG846" s="221">
        <v>0.25</v>
      </c>
      <c r="BH846" s="221">
        <v>0.25</v>
      </c>
    </row>
    <row r="847" spans="1:60" s="8" customFormat="1" ht="15">
      <c r="A847" s="36" t="s">
        <v>7</v>
      </c>
      <c r="B847" s="36" t="s">
        <v>75</v>
      </c>
      <c r="C847" s="36" t="s">
        <v>18</v>
      </c>
      <c r="D847" s="7" t="s">
        <v>97</v>
      </c>
      <c r="E847" s="7" t="s">
        <v>98</v>
      </c>
      <c r="F847" s="7" t="s">
        <v>13</v>
      </c>
      <c r="G847" s="219"/>
      <c r="H847" s="219"/>
      <c r="I847" s="219"/>
      <c r="J847" s="219"/>
      <c r="K847" s="219"/>
      <c r="L847" s="219"/>
      <c r="M847" s="219"/>
      <c r="N847" s="219"/>
      <c r="O847" s="219"/>
      <c r="P847" s="219"/>
      <c r="Q847" s="219"/>
      <c r="R847" s="219"/>
      <c r="S847" s="219"/>
      <c r="T847" s="219"/>
      <c r="U847" s="219"/>
      <c r="V847" s="219"/>
      <c r="W847" s="221">
        <f>'2.b-MTH2-HTH'!S$66</f>
        <v>0.3859322922417493</v>
      </c>
      <c r="X847" s="221">
        <f>'2.b-MTH2-HTH'!T$66</f>
        <v>0.39113304875381116</v>
      </c>
      <c r="Y847" s="221">
        <f>'2.b-MTH2-HTH'!U$66</f>
        <v>0.39631175960093368</v>
      </c>
      <c r="Z847" s="221">
        <f>'2.b-MTH2-HTH'!V$66</f>
        <v>0.40146668545805714</v>
      </c>
      <c r="AA847" s="221">
        <f>'2.b-MTH2-HTH'!W$66</f>
        <v>0.40659623704207171</v>
      </c>
      <c r="AB847" s="221">
        <f>'2.b-MTH2-HTH'!X$66</f>
        <v>0.41162879886934722</v>
      </c>
      <c r="AC847" s="221">
        <f>'2.b-MTH2-HTH'!Y$66</f>
        <v>0.42718388736326346</v>
      </c>
      <c r="AD847" s="221">
        <f>'2.b-MTH2-HTH'!Z$66</f>
        <v>0.43090333569013051</v>
      </c>
      <c r="AE847" s="221">
        <f>'2.b-MTH2-HTH'!AA$66</f>
        <v>0.43731957379166619</v>
      </c>
      <c r="AF847" s="221">
        <f>'2.b-MTH2-HTH'!AB$66</f>
        <v>0.43403056707977594</v>
      </c>
      <c r="AG847" s="221">
        <f>'2.b-MTH2-HTH'!AC$66</f>
        <v>0.43611792365164642</v>
      </c>
      <c r="AH847" s="221">
        <f>'2.b-MTH2-HTH'!AD$66</f>
        <v>0.44774002617765807</v>
      </c>
      <c r="AI847" s="221">
        <f>'2.b-MTH2-HTH'!AE$66</f>
        <v>0.45928152601857686</v>
      </c>
      <c r="AJ847" s="221">
        <f>'2.b-MTH2-HTH'!AF$66</f>
        <v>0.45871837984852454</v>
      </c>
      <c r="AK847" s="221">
        <f>'2.b-MTH2-HTH'!AG$66</f>
        <v>0.47253270654066276</v>
      </c>
      <c r="AL847" s="221">
        <f>'2.b-MTH2-HTH'!AH$66</f>
        <v>0.4833633944813277</v>
      </c>
      <c r="AM847" s="221">
        <f>'2.b-MTH2-HTH'!AI$66</f>
        <v>0.4938596728161313</v>
      </c>
      <c r="AN847" s="221">
        <f>'2.b-MTH2-HTH'!AJ$66</f>
        <v>0.50009127836262857</v>
      </c>
      <c r="AO847" s="221">
        <f>'2.b-MTH2-HTH'!AK$66</f>
        <v>0.50828722629320966</v>
      </c>
      <c r="AP847" s="221">
        <f>'2.b-MTH2-HTH'!AL$66</f>
        <v>0.50952544559500845</v>
      </c>
      <c r="AQ847" s="221">
        <f>'2.b-MTH2-HTH'!AM$66</f>
        <v>0.52265149277349654</v>
      </c>
      <c r="AR847" s="221">
        <f>'2.b-MTH2-HTH'!AN$66</f>
        <v>0.52495202377414851</v>
      </c>
      <c r="AS847" s="221">
        <f>'2.b-MTH2-HTH'!AO$66</f>
        <v>0.53687106996244194</v>
      </c>
      <c r="AT847" s="221">
        <f>'2.b-MTH2-HTH'!AP$66</f>
        <v>0.53220331018778944</v>
      </c>
      <c r="AU847" s="221">
        <f>'2.b-MTH2-HTH'!AQ$66</f>
        <v>0.54099447518753085</v>
      </c>
      <c r="AV847" s="221">
        <f>'2.b-MTH2-HTH'!AR$66</f>
        <v>0.54069399515463346</v>
      </c>
      <c r="AW847" s="221">
        <f>'2.b-MTH2-HTH'!AS$66</f>
        <v>0.55120071864467934</v>
      </c>
      <c r="AX847" s="221">
        <f>'2.b-MTH2-HTH'!AT$66</f>
        <v>0.55975183037132925</v>
      </c>
      <c r="AY847" s="221">
        <f>'2.b-MTH2-HTH'!AU$66</f>
        <v>0.56497102100313534</v>
      </c>
      <c r="AZ847" s="221">
        <f>'2.b-MTH2-HTH'!AV$66</f>
        <v>0.56927952895042322</v>
      </c>
      <c r="BA847" s="221">
        <f>'2.b-MTH2-HTH'!AW$66</f>
        <v>0.57450751000950395</v>
      </c>
      <c r="BB847" s="221">
        <f>'2.b-MTH2-HTH'!AX$66</f>
        <v>0.57781775890094389</v>
      </c>
      <c r="BC847" s="221">
        <f>'2.b-MTH2-HTH'!AY$66</f>
        <v>0.57451595766849639</v>
      </c>
      <c r="BD847" s="221">
        <f>'2.b-MTH2-HTH'!AZ$66</f>
        <v>0.5749549285103237</v>
      </c>
      <c r="BE847" s="221">
        <f>'2.b-MTH2-HTH'!BA$66</f>
        <v>0.5807407629223017</v>
      </c>
      <c r="BF847" s="221">
        <f>'2.b-MTH2-HTH'!BB$66</f>
        <v>0.5810223934986205</v>
      </c>
      <c r="BG847" s="221">
        <f>'2.b-MTH2-HTH'!BC$66</f>
        <v>0.59258989819671504</v>
      </c>
      <c r="BH847" s="221">
        <f>'2.b-MTH2-HTH'!BD$66</f>
        <v>0.58065161948797872</v>
      </c>
    </row>
    <row r="848" spans="1:60" s="8" customFormat="1" ht="15">
      <c r="A848" s="36" t="s">
        <v>7</v>
      </c>
      <c r="B848" s="36" t="s">
        <v>75</v>
      </c>
      <c r="C848" s="36" t="s">
        <v>18</v>
      </c>
      <c r="D848" s="7" t="s">
        <v>97</v>
      </c>
      <c r="E848" s="7" t="s">
        <v>98</v>
      </c>
      <c r="F848" s="7" t="s">
        <v>14</v>
      </c>
      <c r="G848" s="219"/>
      <c r="H848" s="219"/>
      <c r="I848" s="219"/>
      <c r="J848" s="219"/>
      <c r="K848" s="219"/>
      <c r="L848" s="219"/>
      <c r="M848" s="219"/>
      <c r="N848" s="219"/>
      <c r="O848" s="219"/>
      <c r="P848" s="219"/>
      <c r="Q848" s="219"/>
      <c r="R848" s="219"/>
      <c r="S848" s="219"/>
      <c r="T848" s="219"/>
      <c r="U848" s="219"/>
      <c r="V848" s="219"/>
      <c r="W848" s="221">
        <f>'2.b-MTH2-HTH'!S$67</f>
        <v>0.67007841522529721</v>
      </c>
      <c r="X848" s="221">
        <f>'2.b-MTH2-HTH'!T$67</f>
        <v>0.67007841522529721</v>
      </c>
      <c r="Y848" s="221">
        <f>'2.b-MTH2-HTH'!U$67</f>
        <v>0.6700784152252971</v>
      </c>
      <c r="Z848" s="221">
        <f>'2.b-MTH2-HTH'!V$67</f>
        <v>0.67007841522529721</v>
      </c>
      <c r="AA848" s="221">
        <f>'2.b-MTH2-HTH'!W$67</f>
        <v>0.67007841522529721</v>
      </c>
      <c r="AB848" s="221">
        <f>'2.b-MTH2-HTH'!X$67</f>
        <v>0.67007841522529721</v>
      </c>
      <c r="AC848" s="221">
        <f>'2.b-MTH2-HTH'!Y$67</f>
        <v>0.67007841522529721</v>
      </c>
      <c r="AD848" s="221">
        <f>'2.b-MTH2-HTH'!Z$67</f>
        <v>0.67007841522529721</v>
      </c>
      <c r="AE848" s="221">
        <f>'2.b-MTH2-HTH'!AA$67</f>
        <v>0.67007841522529721</v>
      </c>
      <c r="AF848" s="221">
        <f>'2.b-MTH2-HTH'!AB$67</f>
        <v>0.6700784152252971</v>
      </c>
      <c r="AG848" s="221">
        <f>'2.b-MTH2-HTH'!AC$67</f>
        <v>0.67007841522529721</v>
      </c>
      <c r="AH848" s="221">
        <f>'2.b-MTH2-HTH'!AD$67</f>
        <v>0.67007841522529721</v>
      </c>
      <c r="AI848" s="221">
        <f>'2.b-MTH2-HTH'!AE$67</f>
        <v>0.67007841522529721</v>
      </c>
      <c r="AJ848" s="221">
        <f>'2.b-MTH2-HTH'!AF$67</f>
        <v>0.67007841522529721</v>
      </c>
      <c r="AK848" s="221">
        <f>'2.b-MTH2-HTH'!AG$67</f>
        <v>0.67007841522529732</v>
      </c>
      <c r="AL848" s="221">
        <f>'2.b-MTH2-HTH'!AH$67</f>
        <v>0.67007841522529721</v>
      </c>
      <c r="AM848" s="221">
        <f>'2.b-MTH2-HTH'!AI$67</f>
        <v>0.67007841522529721</v>
      </c>
      <c r="AN848" s="221">
        <f>'2.b-MTH2-HTH'!AJ$67</f>
        <v>0.67007841522529721</v>
      </c>
      <c r="AO848" s="221">
        <f>'2.b-MTH2-HTH'!AK$67</f>
        <v>0.67007841522529721</v>
      </c>
      <c r="AP848" s="221">
        <f>'2.b-MTH2-HTH'!AL$67</f>
        <v>0.67007841522529721</v>
      </c>
      <c r="AQ848" s="221">
        <f>'2.b-MTH2-HTH'!AM$67</f>
        <v>0.67007841522529721</v>
      </c>
      <c r="AR848" s="221">
        <f>'2.b-MTH2-HTH'!AN$67</f>
        <v>0.67007841522529721</v>
      </c>
      <c r="AS848" s="221">
        <f>'2.b-MTH2-HTH'!AO$67</f>
        <v>0.67007841522529721</v>
      </c>
      <c r="AT848" s="221">
        <f>'2.b-MTH2-HTH'!AP$67</f>
        <v>0.67007841522529721</v>
      </c>
      <c r="AU848" s="221">
        <f>'2.b-MTH2-HTH'!AQ$67</f>
        <v>0.67007841522529721</v>
      </c>
      <c r="AV848" s="221">
        <f>'2.b-MTH2-HTH'!AR$67</f>
        <v>0.67007841522529721</v>
      </c>
      <c r="AW848" s="221">
        <f>'2.b-MTH2-HTH'!AS$67</f>
        <v>0.67007841522529721</v>
      </c>
      <c r="AX848" s="221">
        <f>'2.b-MTH2-HTH'!AT$67</f>
        <v>0.67007841522529721</v>
      </c>
      <c r="AY848" s="221">
        <f>'2.b-MTH2-HTH'!AU$67</f>
        <v>0.67007841522529721</v>
      </c>
      <c r="AZ848" s="221">
        <f>'2.b-MTH2-HTH'!AV$67</f>
        <v>0.67007841522529721</v>
      </c>
      <c r="BA848" s="221">
        <f>'2.b-MTH2-HTH'!AW$67</f>
        <v>0.67007841522529721</v>
      </c>
      <c r="BB848" s="221">
        <f>'2.b-MTH2-HTH'!AX$67</f>
        <v>0.67007841522529721</v>
      </c>
      <c r="BC848" s="221">
        <f>'2.b-MTH2-HTH'!AY$67</f>
        <v>0.67007841522529721</v>
      </c>
      <c r="BD848" s="221">
        <f>'2.b-MTH2-HTH'!AZ$67</f>
        <v>0.67007841522529721</v>
      </c>
      <c r="BE848" s="221">
        <f>'2.b-MTH2-HTH'!BA$67</f>
        <v>0.67007841522529721</v>
      </c>
      <c r="BF848" s="221">
        <f>'2.b-MTH2-HTH'!BB$67</f>
        <v>0.67007841522529721</v>
      </c>
      <c r="BG848" s="221">
        <f>'2.b-MTH2-HTH'!BC$67</f>
        <v>0.67007841522529721</v>
      </c>
      <c r="BH848" s="221">
        <f>'2.b-MTH2-HTH'!BD$67</f>
        <v>0.67007841522529721</v>
      </c>
    </row>
    <row r="849" spans="1:60" s="8" customFormat="1" ht="15">
      <c r="A849" s="36" t="s">
        <v>7</v>
      </c>
      <c r="B849" s="36" t="s">
        <v>75</v>
      </c>
      <c r="C849" s="36" t="s">
        <v>18</v>
      </c>
      <c r="D849" s="18" t="s">
        <v>401</v>
      </c>
      <c r="E849" s="18" t="s">
        <v>402</v>
      </c>
      <c r="F849" s="7" t="s">
        <v>12</v>
      </c>
      <c r="G849" s="219"/>
      <c r="H849" s="219"/>
      <c r="I849" s="219"/>
      <c r="J849" s="219"/>
      <c r="K849" s="219"/>
      <c r="L849" s="219"/>
      <c r="M849" s="219"/>
      <c r="N849" s="219"/>
      <c r="O849" s="219"/>
      <c r="P849" s="219"/>
      <c r="Q849" s="219"/>
      <c r="R849" s="219"/>
      <c r="S849" s="219"/>
      <c r="T849" s="219"/>
      <c r="U849" s="219"/>
      <c r="V849" s="219"/>
      <c r="W849" s="221">
        <v>0.25</v>
      </c>
      <c r="X849" s="221">
        <v>0.25</v>
      </c>
      <c r="Y849" s="221">
        <v>0.25</v>
      </c>
      <c r="Z849" s="221">
        <v>0.25</v>
      </c>
      <c r="AA849" s="221">
        <v>0.25</v>
      </c>
      <c r="AB849" s="221">
        <v>0.25</v>
      </c>
      <c r="AC849" s="221">
        <v>0.25</v>
      </c>
      <c r="AD849" s="221">
        <v>0.25</v>
      </c>
      <c r="AE849" s="221">
        <v>0.25</v>
      </c>
      <c r="AF849" s="221">
        <v>0.25</v>
      </c>
      <c r="AG849" s="221">
        <v>0.25</v>
      </c>
      <c r="AH849" s="221">
        <v>0.25</v>
      </c>
      <c r="AI849" s="221">
        <v>0.25</v>
      </c>
      <c r="AJ849" s="221">
        <v>0.25</v>
      </c>
      <c r="AK849" s="221">
        <v>0.25</v>
      </c>
      <c r="AL849" s="221">
        <v>0.25</v>
      </c>
      <c r="AM849" s="221">
        <v>0.25</v>
      </c>
      <c r="AN849" s="221">
        <v>0.25</v>
      </c>
      <c r="AO849" s="221">
        <v>0.25</v>
      </c>
      <c r="AP849" s="221">
        <v>0.25</v>
      </c>
      <c r="AQ849" s="221">
        <v>0.25</v>
      </c>
      <c r="AR849" s="221">
        <v>0.25</v>
      </c>
      <c r="AS849" s="221">
        <v>0.25</v>
      </c>
      <c r="AT849" s="221">
        <v>0.25</v>
      </c>
      <c r="AU849" s="221">
        <v>0.25</v>
      </c>
      <c r="AV849" s="221">
        <v>0.25</v>
      </c>
      <c r="AW849" s="221">
        <v>0.25</v>
      </c>
      <c r="AX849" s="221">
        <v>0.25</v>
      </c>
      <c r="AY849" s="221">
        <v>0.25</v>
      </c>
      <c r="AZ849" s="221">
        <v>0.25</v>
      </c>
      <c r="BA849" s="221">
        <v>0.25</v>
      </c>
      <c r="BB849" s="221">
        <v>0.25</v>
      </c>
      <c r="BC849" s="221">
        <v>0.25</v>
      </c>
      <c r="BD849" s="221">
        <v>0.25</v>
      </c>
      <c r="BE849" s="221">
        <v>0.25</v>
      </c>
      <c r="BF849" s="221">
        <v>0.25</v>
      </c>
      <c r="BG849" s="221">
        <v>0.25</v>
      </c>
      <c r="BH849" s="221">
        <v>0.25</v>
      </c>
    </row>
    <row r="850" spans="1:60" s="8" customFormat="1" ht="15">
      <c r="A850" s="36" t="s">
        <v>7</v>
      </c>
      <c r="B850" s="36" t="s">
        <v>75</v>
      </c>
      <c r="C850" s="36" t="s">
        <v>18</v>
      </c>
      <c r="D850" s="18" t="s">
        <v>401</v>
      </c>
      <c r="E850" s="18" t="s">
        <v>402</v>
      </c>
      <c r="F850" s="7" t="s">
        <v>13</v>
      </c>
      <c r="G850" s="219"/>
      <c r="H850" s="219"/>
      <c r="I850" s="219"/>
      <c r="J850" s="219"/>
      <c r="K850" s="219"/>
      <c r="L850" s="219"/>
      <c r="M850" s="219"/>
      <c r="N850" s="219"/>
      <c r="O850" s="219"/>
      <c r="P850" s="219"/>
      <c r="Q850" s="219"/>
      <c r="R850" s="219"/>
      <c r="S850" s="219"/>
      <c r="T850" s="219"/>
      <c r="U850" s="219"/>
      <c r="V850" s="219"/>
      <c r="W850" s="221">
        <f>'2.b-MTH2-HTH'!S$72</f>
        <v>0.3859322922417493</v>
      </c>
      <c r="X850" s="221">
        <f>'2.b-MTH2-HTH'!T$72</f>
        <v>0.39113304875381116</v>
      </c>
      <c r="Y850" s="221">
        <f>'2.b-MTH2-HTH'!U$72</f>
        <v>0.39631175960093368</v>
      </c>
      <c r="Z850" s="221">
        <f>'2.b-MTH2-HTH'!V$72</f>
        <v>0.40146668545805714</v>
      </c>
      <c r="AA850" s="221">
        <f>'2.b-MTH2-HTH'!W$72</f>
        <v>0.40659623704207171</v>
      </c>
      <c r="AB850" s="221">
        <f>'2.b-MTH2-HTH'!X$72</f>
        <v>0.41162879886934722</v>
      </c>
      <c r="AC850" s="221">
        <f>'2.b-MTH2-HTH'!Y$72</f>
        <v>0.42718388736326346</v>
      </c>
      <c r="AD850" s="221">
        <f>'2.b-MTH2-HTH'!Z$72</f>
        <v>0.43090333569013051</v>
      </c>
      <c r="AE850" s="221">
        <f>'2.b-MTH2-HTH'!AA$72</f>
        <v>0.43731957379166619</v>
      </c>
      <c r="AF850" s="221">
        <f>'2.b-MTH2-HTH'!AB$72</f>
        <v>0.43403056707977594</v>
      </c>
      <c r="AG850" s="221">
        <f>'2.b-MTH2-HTH'!AC$72</f>
        <v>0.43611792365164642</v>
      </c>
      <c r="AH850" s="221">
        <f>'2.b-MTH2-HTH'!AD$72</f>
        <v>0.44774002617765807</v>
      </c>
      <c r="AI850" s="221">
        <f>'2.b-MTH2-HTH'!AE$72</f>
        <v>0.45928152601857686</v>
      </c>
      <c r="AJ850" s="221">
        <f>'2.b-MTH2-HTH'!AF$72</f>
        <v>0.45871837984852454</v>
      </c>
      <c r="AK850" s="221">
        <f>'2.b-MTH2-HTH'!AG$72</f>
        <v>0.47253270654066276</v>
      </c>
      <c r="AL850" s="221">
        <f>'2.b-MTH2-HTH'!AH$72</f>
        <v>0.4833633944813277</v>
      </c>
      <c r="AM850" s="221">
        <f>'2.b-MTH2-HTH'!AI$72</f>
        <v>0.4938596728161313</v>
      </c>
      <c r="AN850" s="221">
        <f>'2.b-MTH2-HTH'!AJ$72</f>
        <v>0.50009127836262857</v>
      </c>
      <c r="AO850" s="221">
        <f>'2.b-MTH2-HTH'!AK$72</f>
        <v>0.50828722629320966</v>
      </c>
      <c r="AP850" s="221">
        <f>'2.b-MTH2-HTH'!AL$72</f>
        <v>0.50952544559500845</v>
      </c>
      <c r="AQ850" s="221">
        <f>'2.b-MTH2-HTH'!AM$72</f>
        <v>0.52265149277349654</v>
      </c>
      <c r="AR850" s="221">
        <f>'2.b-MTH2-HTH'!AN$72</f>
        <v>0.52495202377414851</v>
      </c>
      <c r="AS850" s="221">
        <f>'2.b-MTH2-HTH'!AO$72</f>
        <v>0.53687106996244194</v>
      </c>
      <c r="AT850" s="221">
        <f>'2.b-MTH2-HTH'!AP$72</f>
        <v>0.53220331018778944</v>
      </c>
      <c r="AU850" s="221">
        <f>'2.b-MTH2-HTH'!AQ$72</f>
        <v>0.54099447518753085</v>
      </c>
      <c r="AV850" s="221">
        <f>'2.b-MTH2-HTH'!AR$72</f>
        <v>0.54069399515463346</v>
      </c>
      <c r="AW850" s="221">
        <f>'2.b-MTH2-HTH'!AS$72</f>
        <v>0.55120071864467934</v>
      </c>
      <c r="AX850" s="221">
        <f>'2.b-MTH2-HTH'!AT$72</f>
        <v>0.55975183037132925</v>
      </c>
      <c r="AY850" s="221">
        <f>'2.b-MTH2-HTH'!AU$72</f>
        <v>0.56497102100313534</v>
      </c>
      <c r="AZ850" s="221">
        <f>'2.b-MTH2-HTH'!AV$72</f>
        <v>0.56927952895042322</v>
      </c>
      <c r="BA850" s="221">
        <f>'2.b-MTH2-HTH'!AW$72</f>
        <v>0.57450751000950395</v>
      </c>
      <c r="BB850" s="221">
        <f>'2.b-MTH2-HTH'!AX$72</f>
        <v>0.57781775890094389</v>
      </c>
      <c r="BC850" s="221">
        <f>'2.b-MTH2-HTH'!AY$72</f>
        <v>0.57451595766849639</v>
      </c>
      <c r="BD850" s="221">
        <f>'2.b-MTH2-HTH'!AZ$72</f>
        <v>0.5749549285103237</v>
      </c>
      <c r="BE850" s="221">
        <f>'2.b-MTH2-HTH'!BA$72</f>
        <v>0.5807407629223017</v>
      </c>
      <c r="BF850" s="221">
        <f>'2.b-MTH2-HTH'!BB$72</f>
        <v>0.5810223934986205</v>
      </c>
      <c r="BG850" s="221">
        <f>'2.b-MTH2-HTH'!BC$72</f>
        <v>0.59258989819671504</v>
      </c>
      <c r="BH850" s="221">
        <f>'2.b-MTH2-HTH'!BD$72</f>
        <v>0.58065161948797872</v>
      </c>
    </row>
    <row r="851" spans="1:60" s="8" customFormat="1" ht="15">
      <c r="A851" s="36" t="s">
        <v>7</v>
      </c>
      <c r="B851" s="36" t="s">
        <v>75</v>
      </c>
      <c r="C851" s="36" t="s">
        <v>18</v>
      </c>
      <c r="D851" s="18" t="s">
        <v>401</v>
      </c>
      <c r="E851" s="18" t="s">
        <v>402</v>
      </c>
      <c r="F851" s="7" t="s">
        <v>14</v>
      </c>
      <c r="G851" s="219"/>
      <c r="H851" s="219"/>
      <c r="I851" s="219"/>
      <c r="J851" s="219"/>
      <c r="K851" s="219"/>
      <c r="L851" s="219"/>
      <c r="M851" s="219"/>
      <c r="N851" s="219"/>
      <c r="O851" s="219"/>
      <c r="P851" s="219"/>
      <c r="Q851" s="219"/>
      <c r="R851" s="219"/>
      <c r="S851" s="219"/>
      <c r="T851" s="219"/>
      <c r="U851" s="219"/>
      <c r="V851" s="219"/>
      <c r="W851" s="221">
        <f>'2.b-MTH2-HTH'!S$73</f>
        <v>0.73156498928758174</v>
      </c>
      <c r="X851" s="221">
        <f>'2.b-MTH2-HTH'!T$73</f>
        <v>0.73156498928758174</v>
      </c>
      <c r="Y851" s="221">
        <f>'2.b-MTH2-HTH'!U$73</f>
        <v>0.73156498928758174</v>
      </c>
      <c r="Z851" s="221">
        <f>'2.b-MTH2-HTH'!V$73</f>
        <v>0.73156498928758174</v>
      </c>
      <c r="AA851" s="221">
        <f>'2.b-MTH2-HTH'!W$73</f>
        <v>0.73156498928758174</v>
      </c>
      <c r="AB851" s="221">
        <f>'2.b-MTH2-HTH'!X$73</f>
        <v>0.73156498928758174</v>
      </c>
      <c r="AC851" s="221">
        <f>'2.b-MTH2-HTH'!Y$73</f>
        <v>0.73156498928758174</v>
      </c>
      <c r="AD851" s="221">
        <f>'2.b-MTH2-HTH'!Z$73</f>
        <v>0.73156498928758174</v>
      </c>
      <c r="AE851" s="221">
        <f>'2.b-MTH2-HTH'!AA$73</f>
        <v>0.73156498928758174</v>
      </c>
      <c r="AF851" s="221">
        <f>'2.b-MTH2-HTH'!AB$73</f>
        <v>0.73156498928758174</v>
      </c>
      <c r="AG851" s="221">
        <f>'2.b-MTH2-HTH'!AC$73</f>
        <v>0.73156498928758174</v>
      </c>
      <c r="AH851" s="221">
        <f>'2.b-MTH2-HTH'!AD$73</f>
        <v>0.73156498928758174</v>
      </c>
      <c r="AI851" s="221">
        <f>'2.b-MTH2-HTH'!AE$73</f>
        <v>0.73156498928758185</v>
      </c>
      <c r="AJ851" s="221">
        <f>'2.b-MTH2-HTH'!AF$73</f>
        <v>0.73156498928758174</v>
      </c>
      <c r="AK851" s="221">
        <f>'2.b-MTH2-HTH'!AG$73</f>
        <v>0.73156498928758174</v>
      </c>
      <c r="AL851" s="221">
        <f>'2.b-MTH2-HTH'!AH$73</f>
        <v>0.73156498928758174</v>
      </c>
      <c r="AM851" s="221">
        <f>'2.b-MTH2-HTH'!AI$73</f>
        <v>0.73156498928758174</v>
      </c>
      <c r="AN851" s="221">
        <f>'2.b-MTH2-HTH'!AJ$73</f>
        <v>0.73156498928758174</v>
      </c>
      <c r="AO851" s="221">
        <f>'2.b-MTH2-HTH'!AK$73</f>
        <v>0.73156498928758174</v>
      </c>
      <c r="AP851" s="221">
        <f>'2.b-MTH2-HTH'!AL$73</f>
        <v>0.73156498928758174</v>
      </c>
      <c r="AQ851" s="221">
        <f>'2.b-MTH2-HTH'!AM$73</f>
        <v>0.73156498928758174</v>
      </c>
      <c r="AR851" s="221">
        <f>'2.b-MTH2-HTH'!AN$73</f>
        <v>0.73156498928758174</v>
      </c>
      <c r="AS851" s="221">
        <f>'2.b-MTH2-HTH'!AO$73</f>
        <v>0.73156498928758174</v>
      </c>
      <c r="AT851" s="221">
        <f>'2.b-MTH2-HTH'!AP$73</f>
        <v>0.73156498928758174</v>
      </c>
      <c r="AU851" s="221">
        <f>'2.b-MTH2-HTH'!AQ$73</f>
        <v>0.73156498928758174</v>
      </c>
      <c r="AV851" s="221">
        <f>'2.b-MTH2-HTH'!AR$73</f>
        <v>0.73156498928758174</v>
      </c>
      <c r="AW851" s="221">
        <f>'2.b-MTH2-HTH'!AS$73</f>
        <v>0.73156498928758174</v>
      </c>
      <c r="AX851" s="221">
        <f>'2.b-MTH2-HTH'!AT$73</f>
        <v>0.73156498928758174</v>
      </c>
      <c r="AY851" s="221">
        <f>'2.b-MTH2-HTH'!AU$73</f>
        <v>0.73156498928758174</v>
      </c>
      <c r="AZ851" s="221">
        <f>'2.b-MTH2-HTH'!AV$73</f>
        <v>0.73156498928758174</v>
      </c>
      <c r="BA851" s="221">
        <f>'2.b-MTH2-HTH'!AW$73</f>
        <v>0.73156498928758174</v>
      </c>
      <c r="BB851" s="221">
        <f>'2.b-MTH2-HTH'!AX$73</f>
        <v>0.73156498928758174</v>
      </c>
      <c r="BC851" s="221">
        <f>'2.b-MTH2-HTH'!AY$73</f>
        <v>0.73156498928758174</v>
      </c>
      <c r="BD851" s="221">
        <f>'2.b-MTH2-HTH'!AZ$73</f>
        <v>0.73156498928758174</v>
      </c>
      <c r="BE851" s="221">
        <f>'2.b-MTH2-HTH'!BA$73</f>
        <v>0.73156498928758174</v>
      </c>
      <c r="BF851" s="221">
        <f>'2.b-MTH2-HTH'!BB$73</f>
        <v>0.73156498928758174</v>
      </c>
      <c r="BG851" s="221">
        <f>'2.b-MTH2-HTH'!BC$73</f>
        <v>0.73156498928758174</v>
      </c>
      <c r="BH851" s="221">
        <f>'2.b-MTH2-HTH'!BD$73</f>
        <v>0.73156498928758174</v>
      </c>
    </row>
    <row r="852" spans="1:60" s="8" customFormat="1" ht="15">
      <c r="A852" s="36" t="s">
        <v>7</v>
      </c>
      <c r="B852" s="36" t="s">
        <v>75</v>
      </c>
      <c r="C852" s="36" t="s">
        <v>18</v>
      </c>
      <c r="D852" s="18" t="s">
        <v>404</v>
      </c>
      <c r="E852" s="18" t="s">
        <v>405</v>
      </c>
      <c r="F852" s="7" t="s">
        <v>12</v>
      </c>
      <c r="G852" s="219"/>
      <c r="H852" s="219"/>
      <c r="I852" s="219"/>
      <c r="J852" s="219"/>
      <c r="K852" s="219"/>
      <c r="L852" s="219"/>
      <c r="M852" s="219"/>
      <c r="N852" s="219"/>
      <c r="O852" s="219"/>
      <c r="P852" s="219"/>
      <c r="Q852" s="219"/>
      <c r="R852" s="219"/>
      <c r="S852" s="219"/>
      <c r="T852" s="219"/>
      <c r="U852" s="219"/>
      <c r="V852" s="219"/>
      <c r="W852" s="221">
        <v>0.25</v>
      </c>
      <c r="X852" s="221">
        <v>0.25</v>
      </c>
      <c r="Y852" s="221">
        <v>0.25</v>
      </c>
      <c r="Z852" s="221">
        <v>0.25</v>
      </c>
      <c r="AA852" s="221">
        <v>0.25</v>
      </c>
      <c r="AB852" s="221">
        <v>0.25</v>
      </c>
      <c r="AC852" s="221">
        <v>0.25</v>
      </c>
      <c r="AD852" s="221">
        <v>0.25</v>
      </c>
      <c r="AE852" s="221">
        <v>0.25</v>
      </c>
      <c r="AF852" s="221">
        <v>0.25</v>
      </c>
      <c r="AG852" s="221">
        <v>0.25</v>
      </c>
      <c r="AH852" s="221">
        <v>0.25</v>
      </c>
      <c r="AI852" s="221">
        <v>0.25</v>
      </c>
      <c r="AJ852" s="221">
        <v>0.25</v>
      </c>
      <c r="AK852" s="221">
        <v>0.25</v>
      </c>
      <c r="AL852" s="221">
        <v>0.25</v>
      </c>
      <c r="AM852" s="221">
        <v>0.25</v>
      </c>
      <c r="AN852" s="221">
        <v>0.25</v>
      </c>
      <c r="AO852" s="221">
        <v>0.25</v>
      </c>
      <c r="AP852" s="221">
        <v>0.25</v>
      </c>
      <c r="AQ852" s="221">
        <v>0.25</v>
      </c>
      <c r="AR852" s="221">
        <v>0.25</v>
      </c>
      <c r="AS852" s="221">
        <v>0.25</v>
      </c>
      <c r="AT852" s="221">
        <v>0.25</v>
      </c>
      <c r="AU852" s="221">
        <v>0.25</v>
      </c>
      <c r="AV852" s="221">
        <v>0.25</v>
      </c>
      <c r="AW852" s="221">
        <v>0.25</v>
      </c>
      <c r="AX852" s="221">
        <v>0.25</v>
      </c>
      <c r="AY852" s="221">
        <v>0.25</v>
      </c>
      <c r="AZ852" s="221">
        <v>0.25</v>
      </c>
      <c r="BA852" s="221">
        <v>0.25</v>
      </c>
      <c r="BB852" s="221">
        <v>0.25</v>
      </c>
      <c r="BC852" s="221">
        <v>0.25</v>
      </c>
      <c r="BD852" s="221">
        <v>0.25</v>
      </c>
      <c r="BE852" s="221">
        <v>0.25</v>
      </c>
      <c r="BF852" s="221">
        <v>0.25</v>
      </c>
      <c r="BG852" s="221">
        <v>0.25</v>
      </c>
      <c r="BH852" s="221">
        <v>0.25</v>
      </c>
    </row>
    <row r="853" spans="1:60" s="8" customFormat="1" ht="15">
      <c r="A853" s="36" t="s">
        <v>7</v>
      </c>
      <c r="B853" s="36" t="s">
        <v>75</v>
      </c>
      <c r="C853" s="36" t="s">
        <v>18</v>
      </c>
      <c r="D853" s="18" t="s">
        <v>404</v>
      </c>
      <c r="E853" s="18" t="s">
        <v>405</v>
      </c>
      <c r="F853" s="7" t="s">
        <v>13</v>
      </c>
      <c r="G853" s="219"/>
      <c r="H853" s="219"/>
      <c r="I853" s="219"/>
      <c r="J853" s="219"/>
      <c r="K853" s="219"/>
      <c r="L853" s="219"/>
      <c r="M853" s="219"/>
      <c r="N853" s="219"/>
      <c r="O853" s="219"/>
      <c r="P853" s="219"/>
      <c r="Q853" s="219"/>
      <c r="R853" s="219"/>
      <c r="S853" s="219"/>
      <c r="T853" s="219"/>
      <c r="U853" s="219"/>
      <c r="V853" s="219"/>
      <c r="W853" s="221">
        <f>'2.b-MTH2-HTH'!S$78</f>
        <v>0.3859322922417493</v>
      </c>
      <c r="X853" s="221">
        <f>'2.b-MTH2-HTH'!T$78</f>
        <v>0.39113304875381116</v>
      </c>
      <c r="Y853" s="221">
        <f>'2.b-MTH2-HTH'!U$78</f>
        <v>0.39631175960093368</v>
      </c>
      <c r="Z853" s="221">
        <f>'2.b-MTH2-HTH'!V$78</f>
        <v>0.40146668545805714</v>
      </c>
      <c r="AA853" s="221">
        <f>'2.b-MTH2-HTH'!W$78</f>
        <v>0.40659623704207171</v>
      </c>
      <c r="AB853" s="221">
        <f>'2.b-MTH2-HTH'!X$78</f>
        <v>0.41162879886934722</v>
      </c>
      <c r="AC853" s="221">
        <f>'2.b-MTH2-HTH'!Y$78</f>
        <v>0.42718388736326346</v>
      </c>
      <c r="AD853" s="221">
        <f>'2.b-MTH2-HTH'!Z$78</f>
        <v>0.43090333569013051</v>
      </c>
      <c r="AE853" s="221">
        <f>'2.b-MTH2-HTH'!AA$78</f>
        <v>0.43731957379166619</v>
      </c>
      <c r="AF853" s="221">
        <f>'2.b-MTH2-HTH'!AB$78</f>
        <v>0.43403056707977594</v>
      </c>
      <c r="AG853" s="221">
        <f>'2.b-MTH2-HTH'!AC$78</f>
        <v>0.43611792365164642</v>
      </c>
      <c r="AH853" s="221">
        <f>'2.b-MTH2-HTH'!AD$78</f>
        <v>0.44774002617765807</v>
      </c>
      <c r="AI853" s="221">
        <f>'2.b-MTH2-HTH'!AE$78</f>
        <v>0.45928152601857686</v>
      </c>
      <c r="AJ853" s="221">
        <f>'2.b-MTH2-HTH'!AF$78</f>
        <v>0.45871837984852454</v>
      </c>
      <c r="AK853" s="221">
        <f>'2.b-MTH2-HTH'!AG$78</f>
        <v>0.47253270654066276</v>
      </c>
      <c r="AL853" s="221">
        <f>'2.b-MTH2-HTH'!AH$78</f>
        <v>0.4833633944813277</v>
      </c>
      <c r="AM853" s="221">
        <f>'2.b-MTH2-HTH'!AI$78</f>
        <v>0.4938596728161313</v>
      </c>
      <c r="AN853" s="221">
        <f>'2.b-MTH2-HTH'!AJ$78</f>
        <v>0.50009127836262857</v>
      </c>
      <c r="AO853" s="221">
        <f>'2.b-MTH2-HTH'!AK$78</f>
        <v>0.50828722629320966</v>
      </c>
      <c r="AP853" s="221">
        <f>'2.b-MTH2-HTH'!AL$78</f>
        <v>0.50952544559500845</v>
      </c>
      <c r="AQ853" s="221">
        <f>'2.b-MTH2-HTH'!AM$78</f>
        <v>0.52265149277349654</v>
      </c>
      <c r="AR853" s="221">
        <f>'2.b-MTH2-HTH'!AN$78</f>
        <v>0.52495202377414851</v>
      </c>
      <c r="AS853" s="221">
        <f>'2.b-MTH2-HTH'!AO$78</f>
        <v>0.53687106996244194</v>
      </c>
      <c r="AT853" s="221">
        <f>'2.b-MTH2-HTH'!AP$78</f>
        <v>0.53220331018778944</v>
      </c>
      <c r="AU853" s="221">
        <f>'2.b-MTH2-HTH'!AQ$78</f>
        <v>0.54099447518753085</v>
      </c>
      <c r="AV853" s="221">
        <f>'2.b-MTH2-HTH'!AR$78</f>
        <v>0.54069399515463346</v>
      </c>
      <c r="AW853" s="221">
        <f>'2.b-MTH2-HTH'!AS$78</f>
        <v>0.55120071864467934</v>
      </c>
      <c r="AX853" s="221">
        <f>'2.b-MTH2-HTH'!AT$78</f>
        <v>0.55975183037132925</v>
      </c>
      <c r="AY853" s="221">
        <f>'2.b-MTH2-HTH'!AU$78</f>
        <v>0.56497102100313534</v>
      </c>
      <c r="AZ853" s="221">
        <f>'2.b-MTH2-HTH'!AV$78</f>
        <v>0.56927952895042322</v>
      </c>
      <c r="BA853" s="221">
        <f>'2.b-MTH2-HTH'!AW$78</f>
        <v>0.57450751000950395</v>
      </c>
      <c r="BB853" s="221">
        <f>'2.b-MTH2-HTH'!AX$78</f>
        <v>0.57781775890094389</v>
      </c>
      <c r="BC853" s="221">
        <f>'2.b-MTH2-HTH'!AY$78</f>
        <v>0.57451595766849639</v>
      </c>
      <c r="BD853" s="221">
        <f>'2.b-MTH2-HTH'!AZ$78</f>
        <v>0.5749549285103237</v>
      </c>
      <c r="BE853" s="221">
        <f>'2.b-MTH2-HTH'!BA$78</f>
        <v>0.5807407629223017</v>
      </c>
      <c r="BF853" s="221">
        <f>'2.b-MTH2-HTH'!BB$78</f>
        <v>0.5810223934986205</v>
      </c>
      <c r="BG853" s="221">
        <f>'2.b-MTH2-HTH'!BC$78</f>
        <v>0.59258989819671504</v>
      </c>
      <c r="BH853" s="221">
        <f>'2.b-MTH2-HTH'!BD$78</f>
        <v>0.58065161948797872</v>
      </c>
    </row>
    <row r="854" spans="1:60" s="8" customFormat="1" ht="15">
      <c r="A854" s="36" t="s">
        <v>7</v>
      </c>
      <c r="B854" s="36" t="s">
        <v>75</v>
      </c>
      <c r="C854" s="36" t="s">
        <v>18</v>
      </c>
      <c r="D854" s="18" t="s">
        <v>404</v>
      </c>
      <c r="E854" s="18" t="s">
        <v>405</v>
      </c>
      <c r="F854" s="7" t="s">
        <v>14</v>
      </c>
      <c r="G854" s="219"/>
      <c r="H854" s="219"/>
      <c r="I854" s="219"/>
      <c r="J854" s="219"/>
      <c r="K854" s="219"/>
      <c r="L854" s="219"/>
      <c r="M854" s="219"/>
      <c r="N854" s="219"/>
      <c r="O854" s="219"/>
      <c r="P854" s="219"/>
      <c r="Q854" s="219"/>
      <c r="R854" s="219"/>
      <c r="S854" s="219"/>
      <c r="T854" s="219"/>
      <c r="U854" s="219"/>
      <c r="V854" s="219"/>
      <c r="W854" s="221">
        <f>'2.b-MTH2-HTH'!S$79</f>
        <v>0.77373362781602184</v>
      </c>
      <c r="X854" s="221">
        <f>'2.b-MTH2-HTH'!T$79</f>
        <v>0.77373362781602173</v>
      </c>
      <c r="Y854" s="221">
        <f>'2.b-MTH2-HTH'!U$79</f>
        <v>0.77373362781602184</v>
      </c>
      <c r="Z854" s="221">
        <f>'2.b-MTH2-HTH'!V$79</f>
        <v>0.77373362781602184</v>
      </c>
      <c r="AA854" s="221">
        <f>'2.b-MTH2-HTH'!W$79</f>
        <v>0.77373362781602173</v>
      </c>
      <c r="AB854" s="221">
        <f>'2.b-MTH2-HTH'!X$79</f>
        <v>0.77373362781602184</v>
      </c>
      <c r="AC854" s="221">
        <f>'2.b-MTH2-HTH'!Y$79</f>
        <v>0.77373362781602184</v>
      </c>
      <c r="AD854" s="221">
        <f>'2.b-MTH2-HTH'!Z$79</f>
        <v>0.77373362781602184</v>
      </c>
      <c r="AE854" s="221">
        <f>'2.b-MTH2-HTH'!AA$79</f>
        <v>0.77373362781602184</v>
      </c>
      <c r="AF854" s="221">
        <f>'2.b-MTH2-HTH'!AB$79</f>
        <v>0.77373362781602184</v>
      </c>
      <c r="AG854" s="221">
        <f>'2.b-MTH2-HTH'!AC$79</f>
        <v>0.77373362781602173</v>
      </c>
      <c r="AH854" s="221">
        <f>'2.b-MTH2-HTH'!AD$79</f>
        <v>0.77373362781602184</v>
      </c>
      <c r="AI854" s="221">
        <f>'2.b-MTH2-HTH'!AE$79</f>
        <v>0.77373362781602184</v>
      </c>
      <c r="AJ854" s="221">
        <f>'2.b-MTH2-HTH'!AF$79</f>
        <v>0.77373362781602184</v>
      </c>
      <c r="AK854" s="221">
        <f>'2.b-MTH2-HTH'!AG$79</f>
        <v>0.77373362781602184</v>
      </c>
      <c r="AL854" s="221">
        <f>'2.b-MTH2-HTH'!AH$79</f>
        <v>0.77373362781602184</v>
      </c>
      <c r="AM854" s="221">
        <f>'2.b-MTH2-HTH'!AI$79</f>
        <v>0.77373362781602184</v>
      </c>
      <c r="AN854" s="221">
        <f>'2.b-MTH2-HTH'!AJ$79</f>
        <v>0.77373362781602184</v>
      </c>
      <c r="AO854" s="221">
        <f>'2.b-MTH2-HTH'!AK$79</f>
        <v>0.77373362781602184</v>
      </c>
      <c r="AP854" s="221">
        <f>'2.b-MTH2-HTH'!AL$79</f>
        <v>0.77373362781602184</v>
      </c>
      <c r="AQ854" s="221">
        <f>'2.b-MTH2-HTH'!AM$79</f>
        <v>0.77373362781602184</v>
      </c>
      <c r="AR854" s="221">
        <f>'2.b-MTH2-HTH'!AN$79</f>
        <v>0.77373362781602184</v>
      </c>
      <c r="AS854" s="221">
        <f>'2.b-MTH2-HTH'!AO$79</f>
        <v>0.77373362781602184</v>
      </c>
      <c r="AT854" s="221">
        <f>'2.b-MTH2-HTH'!AP$79</f>
        <v>0.77373362781602184</v>
      </c>
      <c r="AU854" s="221">
        <f>'2.b-MTH2-HTH'!AQ$79</f>
        <v>0.77373362781602184</v>
      </c>
      <c r="AV854" s="221">
        <f>'2.b-MTH2-HTH'!AR$79</f>
        <v>0.77373362781602184</v>
      </c>
      <c r="AW854" s="221">
        <f>'2.b-MTH2-HTH'!AS$79</f>
        <v>0.77373362781602184</v>
      </c>
      <c r="AX854" s="221">
        <f>'2.b-MTH2-HTH'!AT$79</f>
        <v>0.77373362781602184</v>
      </c>
      <c r="AY854" s="221">
        <f>'2.b-MTH2-HTH'!AU$79</f>
        <v>0.77373362781602184</v>
      </c>
      <c r="AZ854" s="221">
        <f>'2.b-MTH2-HTH'!AV$79</f>
        <v>0.77373362781602184</v>
      </c>
      <c r="BA854" s="221">
        <f>'2.b-MTH2-HTH'!AW$79</f>
        <v>0.77373362781602184</v>
      </c>
      <c r="BB854" s="221">
        <f>'2.b-MTH2-HTH'!AX$79</f>
        <v>0.77373362781602184</v>
      </c>
      <c r="BC854" s="221">
        <f>'2.b-MTH2-HTH'!AY$79</f>
        <v>0.77373362781602184</v>
      </c>
      <c r="BD854" s="221">
        <f>'2.b-MTH2-HTH'!AZ$79</f>
        <v>0.77373362781602184</v>
      </c>
      <c r="BE854" s="221">
        <f>'2.b-MTH2-HTH'!BA$79</f>
        <v>0.77373362781602184</v>
      </c>
      <c r="BF854" s="221">
        <f>'2.b-MTH2-HTH'!BB$79</f>
        <v>0.77373362781602184</v>
      </c>
      <c r="BG854" s="221">
        <f>'2.b-MTH2-HTH'!BC$79</f>
        <v>0.77373362781602184</v>
      </c>
      <c r="BH854" s="221">
        <f>'2.b-MTH2-HTH'!BD$79</f>
        <v>0.77373362781602184</v>
      </c>
    </row>
    <row r="855" spans="1:60" s="5" customFormat="1" ht="15">
      <c r="A855" s="4" t="s">
        <v>7</v>
      </c>
      <c r="B855" s="4" t="s">
        <v>75</v>
      </c>
      <c r="C855" s="4" t="s">
        <v>19</v>
      </c>
      <c r="D855" s="4"/>
      <c r="E855" s="4"/>
      <c r="F855" s="4" t="s">
        <v>11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>
        <v>7</v>
      </c>
      <c r="X855" s="4">
        <v>8</v>
      </c>
      <c r="Y855" s="4">
        <v>8</v>
      </c>
      <c r="Z855" s="4">
        <v>12</v>
      </c>
      <c r="AA855" s="4">
        <v>26</v>
      </c>
      <c r="AB855" s="4">
        <v>10</v>
      </c>
      <c r="AC855" s="4">
        <v>9</v>
      </c>
      <c r="AD855" s="4">
        <v>11</v>
      </c>
      <c r="AE855" s="4">
        <v>9</v>
      </c>
      <c r="AF855" s="4">
        <v>9</v>
      </c>
      <c r="AG855" s="4">
        <v>10</v>
      </c>
      <c r="AH855" s="4">
        <v>12</v>
      </c>
      <c r="AI855" s="4">
        <v>12</v>
      </c>
      <c r="AJ855" s="4">
        <v>11</v>
      </c>
      <c r="AK855" s="4">
        <v>12</v>
      </c>
      <c r="AL855" s="4">
        <v>12</v>
      </c>
      <c r="AM855" s="4">
        <v>10</v>
      </c>
      <c r="AN855" s="4">
        <v>10</v>
      </c>
      <c r="AO855" s="4">
        <v>10</v>
      </c>
      <c r="AP855" s="4">
        <v>10</v>
      </c>
      <c r="AQ855" s="4">
        <v>12</v>
      </c>
      <c r="AR855" s="4">
        <v>15</v>
      </c>
      <c r="AS855" s="4">
        <v>20</v>
      </c>
      <c r="AT855" s="4">
        <v>24</v>
      </c>
      <c r="AU855" s="4">
        <v>33</v>
      </c>
      <c r="AV855" s="4">
        <v>34</v>
      </c>
      <c r="AW855" s="4">
        <v>33</v>
      </c>
      <c r="AX855" s="4">
        <v>37</v>
      </c>
      <c r="AY855" s="4">
        <v>42</v>
      </c>
      <c r="AZ855" s="4">
        <v>41</v>
      </c>
      <c r="BA855" s="4">
        <v>21</v>
      </c>
      <c r="BB855" s="4">
        <v>78</v>
      </c>
      <c r="BC855" s="4">
        <v>70</v>
      </c>
      <c r="BD855" s="4">
        <v>61</v>
      </c>
      <c r="BE855" s="4">
        <v>59</v>
      </c>
      <c r="BF855" s="4">
        <v>57</v>
      </c>
      <c r="BG855" s="4">
        <v>48</v>
      </c>
      <c r="BH855" s="4">
        <v>27</v>
      </c>
    </row>
    <row r="856" spans="1:60" s="5" customFormat="1" ht="15">
      <c r="A856" s="4" t="s">
        <v>7</v>
      </c>
      <c r="B856" s="4" t="s">
        <v>75</v>
      </c>
      <c r="C856" s="4" t="s">
        <v>19</v>
      </c>
      <c r="D856" s="4"/>
      <c r="E856" s="4"/>
      <c r="F856" s="4" t="s">
        <v>52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>
        <v>1.6142422285767E-4</v>
      </c>
      <c r="X856" s="4">
        <v>1.78806910887106E-4</v>
      </c>
      <c r="Y856" s="4">
        <v>1.7277871366247699E-4</v>
      </c>
      <c r="Z856" s="4">
        <v>2.43709254858953E-4</v>
      </c>
      <c r="AA856" s="4">
        <v>5.40372025355918E-4</v>
      </c>
      <c r="AB856" s="4">
        <v>2.15819574835438E-4</v>
      </c>
      <c r="AC856" s="4">
        <v>1.9874130506790299E-4</v>
      </c>
      <c r="AD856" s="4">
        <v>2.3662529309269301E-4</v>
      </c>
      <c r="AE856" s="4">
        <v>1.92209123526397E-4</v>
      </c>
      <c r="AF856" s="4">
        <v>1.8967733777318799E-4</v>
      </c>
      <c r="AG856" s="4">
        <v>2.10291674552604E-4</v>
      </c>
      <c r="AH856" s="4">
        <v>2.4432454443652698E-4</v>
      </c>
      <c r="AI856" s="4">
        <v>2.20649076031994E-4</v>
      </c>
      <c r="AJ856" s="4">
        <v>1.88365840710995E-4</v>
      </c>
      <c r="AK856" s="4">
        <v>1.9798059790140601E-4</v>
      </c>
      <c r="AL856" s="4">
        <v>1.90044818903125E-4</v>
      </c>
      <c r="AM856" s="4">
        <v>1.56612165633026E-4</v>
      </c>
      <c r="AN856" s="4">
        <v>1.6041579774776199E-4</v>
      </c>
      <c r="AO856" s="4">
        <v>1.5217689041742099E-4</v>
      </c>
      <c r="AP856" s="4">
        <v>1.4520532032293699E-4</v>
      </c>
      <c r="AQ856" s="4">
        <v>1.73172667580634E-4</v>
      </c>
      <c r="AR856" s="4">
        <v>2.0485086856768299E-4</v>
      </c>
      <c r="AS856" s="4">
        <v>2.5676907473263898E-4</v>
      </c>
      <c r="AT856" s="4">
        <v>2.9969281486476399E-4</v>
      </c>
      <c r="AU856" s="4">
        <v>3.8600102933607802E-4</v>
      </c>
      <c r="AV856" s="4">
        <v>3.7948969797084599E-4</v>
      </c>
      <c r="AW856" s="4">
        <v>3.6295245322862698E-4</v>
      </c>
      <c r="AX856" s="4">
        <v>3.8534040137889401E-4</v>
      </c>
      <c r="AY856" s="4">
        <v>4.2260748820220802E-4</v>
      </c>
      <c r="AZ856" s="4">
        <v>4.0174022105510698E-4</v>
      </c>
      <c r="BA856" s="4">
        <v>2.1137393054856599E-4</v>
      </c>
      <c r="BB856" s="4">
        <v>7.6664504334493099E-4</v>
      </c>
      <c r="BC856" s="4">
        <v>7.1433673833845297E-4</v>
      </c>
      <c r="BD856" s="4">
        <v>6.7080881948644599E-4</v>
      </c>
      <c r="BE856" s="4">
        <v>6.3964960211626402E-4</v>
      </c>
      <c r="BF856" s="4">
        <v>6.4163177090368804E-4</v>
      </c>
      <c r="BG856" s="4">
        <v>5.6697377746279197E-4</v>
      </c>
      <c r="BH856" s="4">
        <v>3.3147950351736601E-4</v>
      </c>
    </row>
    <row r="857" spans="1:60" s="8" customFormat="1" ht="15">
      <c r="A857" s="36" t="s">
        <v>7</v>
      </c>
      <c r="B857" s="36" t="s">
        <v>75</v>
      </c>
      <c r="C857" s="36" t="s">
        <v>19</v>
      </c>
      <c r="D857" s="7" t="s">
        <v>99</v>
      </c>
      <c r="E857" s="7" t="s">
        <v>99</v>
      </c>
      <c r="F857" s="7" t="s">
        <v>12</v>
      </c>
      <c r="G857" s="221">
        <v>1</v>
      </c>
      <c r="H857" s="221">
        <v>1</v>
      </c>
      <c r="I857" s="221">
        <v>1</v>
      </c>
      <c r="J857" s="221">
        <v>1</v>
      </c>
      <c r="K857" s="221">
        <v>1</v>
      </c>
      <c r="L857" s="221">
        <v>1</v>
      </c>
      <c r="M857" s="221">
        <v>1</v>
      </c>
      <c r="N857" s="221">
        <v>1</v>
      </c>
      <c r="O857" s="221">
        <v>1</v>
      </c>
      <c r="P857" s="221">
        <v>1</v>
      </c>
      <c r="Q857" s="221">
        <v>1</v>
      </c>
      <c r="R857" s="221">
        <v>1</v>
      </c>
      <c r="S857" s="221">
        <v>1</v>
      </c>
      <c r="T857" s="221">
        <v>1</v>
      </c>
      <c r="U857" s="221">
        <v>1</v>
      </c>
      <c r="V857" s="221">
        <v>1</v>
      </c>
      <c r="W857" s="221">
        <v>1</v>
      </c>
      <c r="X857" s="221">
        <v>1</v>
      </c>
      <c r="Y857" s="221">
        <v>1</v>
      </c>
      <c r="Z857" s="221">
        <v>1</v>
      </c>
      <c r="AA857" s="221">
        <v>1</v>
      </c>
      <c r="AB857" s="221">
        <v>1</v>
      </c>
      <c r="AC857" s="221">
        <v>1</v>
      </c>
      <c r="AD857" s="221">
        <v>1</v>
      </c>
      <c r="AE857" s="221">
        <v>1</v>
      </c>
      <c r="AF857" s="221">
        <v>1</v>
      </c>
      <c r="AG857" s="221">
        <v>1</v>
      </c>
      <c r="AH857" s="221">
        <v>1</v>
      </c>
      <c r="AI857" s="221">
        <v>1</v>
      </c>
      <c r="AJ857" s="221">
        <v>1</v>
      </c>
      <c r="AK857" s="221">
        <v>1</v>
      </c>
      <c r="AL857" s="221">
        <v>1</v>
      </c>
      <c r="AM857" s="221">
        <v>1</v>
      </c>
      <c r="AN857" s="221">
        <v>1</v>
      </c>
      <c r="AO857" s="221">
        <v>1</v>
      </c>
      <c r="AP857" s="221">
        <v>1</v>
      </c>
      <c r="AQ857" s="221">
        <v>1</v>
      </c>
      <c r="AR857" s="221">
        <v>1</v>
      </c>
      <c r="AS857" s="221">
        <v>1</v>
      </c>
      <c r="AT857" s="221">
        <v>1</v>
      </c>
      <c r="AU857" s="221">
        <v>1</v>
      </c>
      <c r="AV857" s="221">
        <v>1</v>
      </c>
      <c r="AW857" s="221">
        <v>1</v>
      </c>
      <c r="AX857" s="221">
        <v>1</v>
      </c>
      <c r="AY857" s="221">
        <v>1</v>
      </c>
      <c r="AZ857" s="221">
        <v>1</v>
      </c>
      <c r="BA857" s="221">
        <v>1</v>
      </c>
      <c r="BB857" s="221">
        <v>1</v>
      </c>
      <c r="BC857" s="221">
        <v>1</v>
      </c>
      <c r="BD857" s="221">
        <v>1</v>
      </c>
      <c r="BE857" s="221">
        <v>1</v>
      </c>
      <c r="BF857" s="221">
        <v>1</v>
      </c>
      <c r="BG857" s="221">
        <v>1</v>
      </c>
      <c r="BH857" s="221">
        <v>1</v>
      </c>
    </row>
    <row r="858" spans="1:60" s="8" customFormat="1" ht="15">
      <c r="A858" s="36" t="s">
        <v>7</v>
      </c>
      <c r="B858" s="36" t="s">
        <v>75</v>
      </c>
      <c r="C858" s="36" t="s">
        <v>19</v>
      </c>
      <c r="D858" s="7" t="s">
        <v>99</v>
      </c>
      <c r="E858" s="7" t="s">
        <v>99</v>
      </c>
      <c r="F858" s="7" t="s">
        <v>13</v>
      </c>
      <c r="G858" s="221">
        <f>'3. Mecanical drive'!C$61</f>
        <v>0.24</v>
      </c>
      <c r="H858" s="221">
        <f>'3. Mecanical drive'!D$61</f>
        <v>0.24099999999999988</v>
      </c>
      <c r="I858" s="221">
        <f>'3. Mecanical drive'!E$61</f>
        <v>0.24199999999999999</v>
      </c>
      <c r="J858" s="221">
        <f>'3. Mecanical drive'!F$61</f>
        <v>0.24299999999999988</v>
      </c>
      <c r="K858" s="221">
        <f>'3. Mecanical drive'!G$61</f>
        <v>0.24399999999999999</v>
      </c>
      <c r="L858" s="221">
        <f>'3. Mecanical drive'!H$61</f>
        <v>0.24499999999999988</v>
      </c>
      <c r="M858" s="221">
        <f>'3. Mecanical drive'!I$61</f>
        <v>0.246</v>
      </c>
      <c r="N858" s="221">
        <f>'3. Mecanical drive'!J$61</f>
        <v>0.24699999999999989</v>
      </c>
      <c r="O858" s="221">
        <f>'3. Mecanical drive'!K$61</f>
        <v>0.248</v>
      </c>
      <c r="P858" s="221">
        <f>'3. Mecanical drive'!L$61</f>
        <v>0.24899999999999989</v>
      </c>
      <c r="Q858" s="221">
        <f>'3. Mecanical drive'!M$61</f>
        <v>0.25</v>
      </c>
      <c r="R858" s="221">
        <f>'3. Mecanical drive'!N$61</f>
        <v>0.251</v>
      </c>
      <c r="S858" s="221">
        <f>'3. Mecanical drive'!O$61</f>
        <v>0.252</v>
      </c>
      <c r="T858" s="221">
        <f>'3. Mecanical drive'!P$61</f>
        <v>0.253</v>
      </c>
      <c r="U858" s="221">
        <f>'3. Mecanical drive'!Q$61</f>
        <v>0.254</v>
      </c>
      <c r="V858" s="221">
        <f>'3. Mecanical drive'!R$61</f>
        <v>0.255</v>
      </c>
      <c r="W858" s="221">
        <f>'3. Mecanical drive'!S$61</f>
        <v>0.25600000000000001</v>
      </c>
      <c r="X858" s="221">
        <f>'3. Mecanical drive'!T$61</f>
        <v>0.25700000000000001</v>
      </c>
      <c r="Y858" s="221">
        <f>'3. Mecanical drive'!U$61</f>
        <v>0.25800000000000001</v>
      </c>
      <c r="Z858" s="221">
        <f>'3. Mecanical drive'!V$61</f>
        <v>0.25900000000000001</v>
      </c>
      <c r="AA858" s="221">
        <f>'3. Mecanical drive'!W$61</f>
        <v>0.26</v>
      </c>
      <c r="AB858" s="221">
        <f>'3. Mecanical drive'!X$61</f>
        <v>0.26100000000000001</v>
      </c>
      <c r="AC858" s="221">
        <f>'3. Mecanical drive'!Y$61</f>
        <v>0.26200000000000001</v>
      </c>
      <c r="AD858" s="221">
        <f>'3. Mecanical drive'!Z$61</f>
        <v>0.26300000000000001</v>
      </c>
      <c r="AE858" s="221">
        <f>'3. Mecanical drive'!AA$61</f>
        <v>0.26400000000000001</v>
      </c>
      <c r="AF858" s="221">
        <f>'3. Mecanical drive'!AB$61</f>
        <v>0.26500000000000001</v>
      </c>
      <c r="AG858" s="221">
        <f>'3. Mecanical drive'!AC$61</f>
        <v>0.26600000000000001</v>
      </c>
      <c r="AH858" s="221">
        <f>'3. Mecanical drive'!AD$61</f>
        <v>0.26700000000000002</v>
      </c>
      <c r="AI858" s="221">
        <f>'3. Mecanical drive'!AE$61</f>
        <v>0.26800000000000002</v>
      </c>
      <c r="AJ858" s="221">
        <f>'3. Mecanical drive'!AF$61</f>
        <v>0.26900000000000002</v>
      </c>
      <c r="AK858" s="221">
        <f>'3. Mecanical drive'!AG$61</f>
        <v>0.27</v>
      </c>
      <c r="AL858" s="221">
        <f>'3. Mecanical drive'!AH$61</f>
        <v>0.27100000000000002</v>
      </c>
      <c r="AM858" s="221">
        <f>'3. Mecanical drive'!AI$61</f>
        <v>0.27200000000000002</v>
      </c>
      <c r="AN858" s="221">
        <f>'3. Mecanical drive'!AJ$61</f>
        <v>0.27300000000000002</v>
      </c>
      <c r="AO858" s="221">
        <f>'3. Mecanical drive'!AK$61</f>
        <v>0.27400000000000002</v>
      </c>
      <c r="AP858" s="221">
        <f>'3. Mecanical drive'!AL$61</f>
        <v>0.27500000000000002</v>
      </c>
      <c r="AQ858" s="221">
        <f>'3. Mecanical drive'!AM$61</f>
        <v>0.27600000000000002</v>
      </c>
      <c r="AR858" s="221">
        <f>'3. Mecanical drive'!AN$61</f>
        <v>0.27700000000000002</v>
      </c>
      <c r="AS858" s="221">
        <f>'3. Mecanical drive'!AO$61</f>
        <v>0.27800000000000002</v>
      </c>
      <c r="AT858" s="221">
        <f>'3. Mecanical drive'!AP$61</f>
        <v>0.27900000000000003</v>
      </c>
      <c r="AU858" s="221">
        <f>'3. Mecanical drive'!AQ$61</f>
        <v>0.28000000000000003</v>
      </c>
      <c r="AV858" s="221">
        <f>'3. Mecanical drive'!AR$61</f>
        <v>0.28100000000000003</v>
      </c>
      <c r="AW858" s="221">
        <f>'3. Mecanical drive'!AS$61</f>
        <v>0.28199999999999997</v>
      </c>
      <c r="AX858" s="221">
        <f>'3. Mecanical drive'!AT$61</f>
        <v>0.28299999999999997</v>
      </c>
      <c r="AY858" s="221">
        <f>'3. Mecanical drive'!AU$61</f>
        <v>0.28399999999999997</v>
      </c>
      <c r="AZ858" s="221">
        <f>'3. Mecanical drive'!AV$61</f>
        <v>0.28499999999999998</v>
      </c>
      <c r="BA858" s="221">
        <f>'3. Mecanical drive'!AW$61</f>
        <v>0.28599999999999998</v>
      </c>
      <c r="BB858" s="221">
        <f>'3. Mecanical drive'!AX$61</f>
        <v>0.28699999999999998</v>
      </c>
      <c r="BC858" s="221">
        <f>'3. Mecanical drive'!AY$61</f>
        <v>0.28799999999999998</v>
      </c>
      <c r="BD858" s="221">
        <f>'3. Mecanical drive'!AZ$61</f>
        <v>0.28899999999999998</v>
      </c>
      <c r="BE858" s="221">
        <f>'3. Mecanical drive'!BA$61</f>
        <v>0.28999999999999998</v>
      </c>
      <c r="BF858" s="221">
        <f>'3. Mecanical drive'!BB$61</f>
        <v>0.29099999999999998</v>
      </c>
      <c r="BG858" s="221">
        <f>'3. Mecanical drive'!BC$61</f>
        <v>0.29199999999999998</v>
      </c>
      <c r="BH858" s="221">
        <f>'3. Mecanical drive'!BD$61</f>
        <v>0.29299999999999998</v>
      </c>
    </row>
    <row r="859" spans="1:60" s="8" customFormat="1" ht="15">
      <c r="A859" s="36" t="s">
        <v>7</v>
      </c>
      <c r="B859" s="36" t="s">
        <v>75</v>
      </c>
      <c r="C859" s="36" t="s">
        <v>19</v>
      </c>
      <c r="D859" s="7" t="s">
        <v>99</v>
      </c>
      <c r="E859" s="7" t="s">
        <v>99</v>
      </c>
      <c r="F859" s="7" t="s">
        <v>14</v>
      </c>
      <c r="G859" s="221">
        <f>'3. Mecanical drive'!C$67</f>
        <v>1</v>
      </c>
      <c r="H859" s="221">
        <f>'3. Mecanical drive'!D$67</f>
        <v>1</v>
      </c>
      <c r="I859" s="221">
        <f>'3. Mecanical drive'!E$67</f>
        <v>1</v>
      </c>
      <c r="J859" s="221">
        <f>'3. Mecanical drive'!F$67</f>
        <v>1</v>
      </c>
      <c r="K859" s="221">
        <f>'3. Mecanical drive'!G$67</f>
        <v>1</v>
      </c>
      <c r="L859" s="221">
        <f>'3. Mecanical drive'!H$67</f>
        <v>1</v>
      </c>
      <c r="M859" s="221">
        <f>'3. Mecanical drive'!I$67</f>
        <v>1</v>
      </c>
      <c r="N859" s="221">
        <f>'3. Mecanical drive'!J$67</f>
        <v>1</v>
      </c>
      <c r="O859" s="221">
        <f>'3. Mecanical drive'!K$67</f>
        <v>1</v>
      </c>
      <c r="P859" s="221">
        <f>'3. Mecanical drive'!L$67</f>
        <v>1</v>
      </c>
      <c r="Q859" s="221">
        <f>'3. Mecanical drive'!M$67</f>
        <v>1</v>
      </c>
      <c r="R859" s="221">
        <f>'3. Mecanical drive'!N$67</f>
        <v>1</v>
      </c>
      <c r="S859" s="221">
        <f>'3. Mecanical drive'!O$67</f>
        <v>1</v>
      </c>
      <c r="T859" s="221">
        <f>'3. Mecanical drive'!P$67</f>
        <v>1</v>
      </c>
      <c r="U859" s="221">
        <f>'3. Mecanical drive'!Q$67</f>
        <v>1</v>
      </c>
      <c r="V859" s="221">
        <f>'3. Mecanical drive'!R$67</f>
        <v>1</v>
      </c>
      <c r="W859" s="221">
        <f>'3. Mecanical drive'!S$67</f>
        <v>1</v>
      </c>
      <c r="X859" s="221">
        <f>'3. Mecanical drive'!T$67</f>
        <v>1</v>
      </c>
      <c r="Y859" s="221">
        <f>'3. Mecanical drive'!U$67</f>
        <v>1</v>
      </c>
      <c r="Z859" s="221">
        <f>'3. Mecanical drive'!V$67</f>
        <v>1</v>
      </c>
      <c r="AA859" s="221">
        <f>'3. Mecanical drive'!W$67</f>
        <v>1</v>
      </c>
      <c r="AB859" s="221">
        <f>'3. Mecanical drive'!X$67</f>
        <v>1</v>
      </c>
      <c r="AC859" s="221">
        <f>'3. Mecanical drive'!Y$67</f>
        <v>1</v>
      </c>
      <c r="AD859" s="221">
        <f>'3. Mecanical drive'!Z$67</f>
        <v>1</v>
      </c>
      <c r="AE859" s="221">
        <f>'3. Mecanical drive'!AA$67</f>
        <v>1</v>
      </c>
      <c r="AF859" s="221">
        <f>'3. Mecanical drive'!AB$67</f>
        <v>1</v>
      </c>
      <c r="AG859" s="221">
        <f>'3. Mecanical drive'!AC$67</f>
        <v>1</v>
      </c>
      <c r="AH859" s="221">
        <f>'3. Mecanical drive'!AD$67</f>
        <v>1</v>
      </c>
      <c r="AI859" s="221">
        <f>'3. Mecanical drive'!AE$67</f>
        <v>1</v>
      </c>
      <c r="AJ859" s="221">
        <f>'3. Mecanical drive'!AF$67</f>
        <v>1</v>
      </c>
      <c r="AK859" s="221">
        <f>'3. Mecanical drive'!AG$67</f>
        <v>1</v>
      </c>
      <c r="AL859" s="221">
        <f>'3. Mecanical drive'!AH$67</f>
        <v>1</v>
      </c>
      <c r="AM859" s="221">
        <f>'3. Mecanical drive'!AI$67</f>
        <v>1</v>
      </c>
      <c r="AN859" s="221">
        <f>'3. Mecanical drive'!AJ$67</f>
        <v>1</v>
      </c>
      <c r="AO859" s="221">
        <f>'3. Mecanical drive'!AK$67</f>
        <v>1</v>
      </c>
      <c r="AP859" s="221">
        <f>'3. Mecanical drive'!AL$67</f>
        <v>1</v>
      </c>
      <c r="AQ859" s="221">
        <f>'3. Mecanical drive'!AM$67</f>
        <v>1</v>
      </c>
      <c r="AR859" s="221">
        <f>'3. Mecanical drive'!AN$67</f>
        <v>1</v>
      </c>
      <c r="AS859" s="221">
        <f>'3. Mecanical drive'!AO$67</f>
        <v>1</v>
      </c>
      <c r="AT859" s="221">
        <f>'3. Mecanical drive'!AP$67</f>
        <v>1</v>
      </c>
      <c r="AU859" s="221">
        <f>'3. Mecanical drive'!AQ$67</f>
        <v>1</v>
      </c>
      <c r="AV859" s="221">
        <f>'3. Mecanical drive'!AR$67</f>
        <v>1</v>
      </c>
      <c r="AW859" s="221">
        <f>'3. Mecanical drive'!AS$67</f>
        <v>1</v>
      </c>
      <c r="AX859" s="221">
        <f>'3. Mecanical drive'!AT$67</f>
        <v>1</v>
      </c>
      <c r="AY859" s="221">
        <f>'3. Mecanical drive'!AU$67</f>
        <v>1</v>
      </c>
      <c r="AZ859" s="221">
        <f>'3. Mecanical drive'!AV$67</f>
        <v>1</v>
      </c>
      <c r="BA859" s="221">
        <f>'3. Mecanical drive'!AW$67</f>
        <v>1</v>
      </c>
      <c r="BB859" s="221">
        <f>'3. Mecanical drive'!AX$67</f>
        <v>1</v>
      </c>
      <c r="BC859" s="221">
        <f>'3. Mecanical drive'!AY$67</f>
        <v>1</v>
      </c>
      <c r="BD859" s="221">
        <f>'3. Mecanical drive'!AZ$67</f>
        <v>1</v>
      </c>
      <c r="BE859" s="221">
        <f>'3. Mecanical drive'!BA$67</f>
        <v>1</v>
      </c>
      <c r="BF859" s="221">
        <f>'3. Mecanical drive'!BB$67</f>
        <v>1</v>
      </c>
      <c r="BG859" s="221">
        <f>'3. Mecanical drive'!BC$67</f>
        <v>1</v>
      </c>
      <c r="BH859" s="221">
        <f>'3. Mecanical drive'!BD$67</f>
        <v>1</v>
      </c>
    </row>
    <row r="860" spans="1:60" s="5" customFormat="1" ht="15">
      <c r="A860" s="4" t="s">
        <v>7</v>
      </c>
      <c r="B860" s="4" t="s">
        <v>75</v>
      </c>
      <c r="C860" s="4" t="s">
        <v>20</v>
      </c>
      <c r="D860" s="4"/>
      <c r="E860" s="4"/>
      <c r="F860" s="4" t="s">
        <v>11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>
        <v>11</v>
      </c>
      <c r="V860" s="4">
        <v>9</v>
      </c>
      <c r="W860" s="4">
        <v>8</v>
      </c>
      <c r="X860" s="4">
        <v>6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</row>
    <row r="861" spans="1:60" s="5" customFormat="1" ht="15">
      <c r="A861" s="4" t="s">
        <v>7</v>
      </c>
      <c r="B861" s="4" t="s">
        <v>75</v>
      </c>
      <c r="C861" s="4" t="s">
        <v>20</v>
      </c>
      <c r="D861" s="4"/>
      <c r="E861" s="4"/>
      <c r="F861" s="4" t="s">
        <v>52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>
        <v>2.7467725422628399E-4</v>
      </c>
      <c r="V861" s="4">
        <v>2.2395859254466699E-4</v>
      </c>
      <c r="W861" s="4">
        <v>1.8448482612305099E-4</v>
      </c>
      <c r="X861" s="4">
        <v>1.3410518316532899E-4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</row>
    <row r="862" spans="1:60" s="8" customFormat="1" ht="15">
      <c r="A862" s="36" t="s">
        <v>7</v>
      </c>
      <c r="B862" s="36" t="s">
        <v>75</v>
      </c>
      <c r="C862" s="36" t="s">
        <v>20</v>
      </c>
      <c r="D862" s="7" t="s">
        <v>107</v>
      </c>
      <c r="E862" s="7" t="s">
        <v>108</v>
      </c>
      <c r="F862" s="7" t="s">
        <v>12</v>
      </c>
      <c r="G862" s="219"/>
      <c r="H862" s="219"/>
      <c r="I862" s="219"/>
      <c r="J862" s="219"/>
      <c r="K862" s="219"/>
      <c r="L862" s="219"/>
      <c r="M862" s="219"/>
      <c r="N862" s="219"/>
      <c r="O862" s="219"/>
      <c r="P862" s="219"/>
      <c r="Q862" s="219"/>
      <c r="R862" s="219"/>
      <c r="S862" s="219"/>
      <c r="T862" s="219"/>
      <c r="U862" s="221">
        <v>0.25</v>
      </c>
      <c r="V862" s="221">
        <v>0.25</v>
      </c>
      <c r="W862" s="221">
        <v>0.25</v>
      </c>
      <c r="X862" s="221">
        <v>0.25</v>
      </c>
      <c r="Y862" s="219"/>
      <c r="Z862" s="219"/>
      <c r="AA862" s="219"/>
      <c r="AB862" s="219"/>
      <c r="AC862" s="219"/>
      <c r="AD862" s="219"/>
      <c r="AE862" s="219"/>
      <c r="AF862" s="219"/>
      <c r="AG862" s="219"/>
      <c r="AH862" s="219"/>
      <c r="AI862" s="219"/>
      <c r="AJ862" s="219"/>
      <c r="AK862" s="219"/>
      <c r="AL862" s="219"/>
      <c r="AM862" s="219"/>
      <c r="AN862" s="219"/>
      <c r="AO862" s="219"/>
      <c r="AP862" s="219"/>
      <c r="AQ862" s="219"/>
      <c r="AR862" s="219"/>
      <c r="AS862" s="219"/>
      <c r="AT862" s="219"/>
      <c r="AU862" s="219"/>
      <c r="AV862" s="219"/>
      <c r="AW862" s="219"/>
      <c r="AX862" s="219"/>
      <c r="AY862" s="219"/>
      <c r="AZ862" s="219"/>
      <c r="BA862" s="219"/>
      <c r="BB862" s="219"/>
      <c r="BC862" s="219"/>
      <c r="BD862" s="219"/>
      <c r="BE862" s="219"/>
      <c r="BF862" s="219"/>
      <c r="BG862" s="219"/>
      <c r="BH862" s="219"/>
    </row>
    <row r="863" spans="1:60" s="8" customFormat="1" ht="15">
      <c r="A863" s="36" t="s">
        <v>7</v>
      </c>
      <c r="B863" s="36" t="s">
        <v>75</v>
      </c>
      <c r="C863" s="36" t="s">
        <v>20</v>
      </c>
      <c r="D863" s="7" t="s">
        <v>107</v>
      </c>
      <c r="E863" s="7" t="s">
        <v>108</v>
      </c>
      <c r="F863" s="7" t="s">
        <v>13</v>
      </c>
      <c r="G863" s="219"/>
      <c r="H863" s="219"/>
      <c r="I863" s="219"/>
      <c r="J863" s="219"/>
      <c r="K863" s="219"/>
      <c r="L863" s="219"/>
      <c r="M863" s="219"/>
      <c r="N863" s="219"/>
      <c r="O863" s="219"/>
      <c r="P863" s="219"/>
      <c r="Q863" s="219"/>
      <c r="R863" s="219"/>
      <c r="S863" s="219"/>
      <c r="T863" s="219"/>
      <c r="U863" s="221">
        <f>'2.b-MTH2-HTH'!Q$60</f>
        <v>0.37231292224020818</v>
      </c>
      <c r="V863" s="221">
        <f>'2.b-MTH2-HTH'!R$60</f>
        <v>0.38060310289556548</v>
      </c>
      <c r="W863" s="221">
        <f>'2.b-MTH2-HTH'!S$60</f>
        <v>0.3859322922417493</v>
      </c>
      <c r="X863" s="221">
        <f>'2.b-MTH2-HTH'!T$60</f>
        <v>0.39113304875381116</v>
      </c>
      <c r="Y863" s="219"/>
      <c r="Z863" s="219"/>
      <c r="AA863" s="219"/>
      <c r="AB863" s="219"/>
      <c r="AC863" s="219"/>
      <c r="AD863" s="219"/>
      <c r="AE863" s="219"/>
      <c r="AF863" s="219"/>
      <c r="AG863" s="219"/>
      <c r="AH863" s="219"/>
      <c r="AI863" s="219"/>
      <c r="AJ863" s="219"/>
      <c r="AK863" s="219"/>
      <c r="AL863" s="219"/>
      <c r="AM863" s="219"/>
      <c r="AN863" s="219"/>
      <c r="AO863" s="219"/>
      <c r="AP863" s="219"/>
      <c r="AQ863" s="219"/>
      <c r="AR863" s="219"/>
      <c r="AS863" s="219"/>
      <c r="AT863" s="219"/>
      <c r="AU863" s="219"/>
      <c r="AV863" s="219"/>
      <c r="AW863" s="219"/>
      <c r="AX863" s="219"/>
      <c r="AY863" s="219"/>
      <c r="AZ863" s="219"/>
      <c r="BA863" s="219"/>
      <c r="BB863" s="219"/>
      <c r="BC863" s="219"/>
      <c r="BD863" s="219"/>
      <c r="BE863" s="219"/>
      <c r="BF863" s="219"/>
      <c r="BG863" s="219"/>
      <c r="BH863" s="219"/>
    </row>
    <row r="864" spans="1:60" s="8" customFormat="1" ht="15">
      <c r="A864" s="36" t="s">
        <v>7</v>
      </c>
      <c r="B864" s="36" t="s">
        <v>75</v>
      </c>
      <c r="C864" s="36" t="s">
        <v>20</v>
      </c>
      <c r="D864" s="7" t="s">
        <v>107</v>
      </c>
      <c r="E864" s="7" t="s">
        <v>108</v>
      </c>
      <c r="F864" s="7" t="s">
        <v>14</v>
      </c>
      <c r="G864" s="219"/>
      <c r="H864" s="219"/>
      <c r="I864" s="219"/>
      <c r="J864" s="219"/>
      <c r="K864" s="219"/>
      <c r="L864" s="219"/>
      <c r="M864" s="219"/>
      <c r="N864" s="219"/>
      <c r="O864" s="219"/>
      <c r="P864" s="219"/>
      <c r="Q864" s="219"/>
      <c r="R864" s="219"/>
      <c r="S864" s="219"/>
      <c r="T864" s="219"/>
      <c r="U864" s="221">
        <f>'2.b-MTH2-HTH'!Q$61</f>
        <v>0.3911634117171473</v>
      </c>
      <c r="V864" s="221">
        <f>'2.b-MTH2-HTH'!R$61</f>
        <v>0.3911634117171473</v>
      </c>
      <c r="W864" s="221">
        <f>'2.b-MTH2-HTH'!S$61</f>
        <v>0.3911634117171473</v>
      </c>
      <c r="X864" s="221">
        <f>'2.b-MTH2-HTH'!T$61</f>
        <v>0.3911634117171473</v>
      </c>
      <c r="Y864" s="219"/>
      <c r="Z864" s="219"/>
      <c r="AA864" s="219"/>
      <c r="AB864" s="219"/>
      <c r="AC864" s="219"/>
      <c r="AD864" s="219"/>
      <c r="AE864" s="219"/>
      <c r="AF864" s="219"/>
      <c r="AG864" s="219"/>
      <c r="AH864" s="219"/>
      <c r="AI864" s="219"/>
      <c r="AJ864" s="219"/>
      <c r="AK864" s="219"/>
      <c r="AL864" s="219"/>
      <c r="AM864" s="219"/>
      <c r="AN864" s="219"/>
      <c r="AO864" s="219"/>
      <c r="AP864" s="219"/>
      <c r="AQ864" s="219"/>
      <c r="AR864" s="219"/>
      <c r="AS864" s="219"/>
      <c r="AT864" s="219"/>
      <c r="AU864" s="219"/>
      <c r="AV864" s="219"/>
      <c r="AW864" s="219"/>
      <c r="AX864" s="219"/>
      <c r="AY864" s="219"/>
      <c r="AZ864" s="219"/>
      <c r="BA864" s="219"/>
      <c r="BB864" s="219"/>
      <c r="BC864" s="219"/>
      <c r="BD864" s="219"/>
      <c r="BE864" s="219"/>
      <c r="BF864" s="219"/>
      <c r="BG864" s="219"/>
      <c r="BH864" s="219"/>
    </row>
    <row r="865" spans="1:60" s="8" customFormat="1" ht="15">
      <c r="A865" s="36" t="s">
        <v>7</v>
      </c>
      <c r="B865" s="36" t="s">
        <v>75</v>
      </c>
      <c r="C865" s="36" t="s">
        <v>20</v>
      </c>
      <c r="D865" s="7" t="s">
        <v>97</v>
      </c>
      <c r="E865" s="7" t="s">
        <v>98</v>
      </c>
      <c r="F865" s="7" t="s">
        <v>12</v>
      </c>
      <c r="G865" s="219"/>
      <c r="H865" s="219"/>
      <c r="I865" s="219"/>
      <c r="J865" s="219"/>
      <c r="K865" s="219"/>
      <c r="L865" s="219"/>
      <c r="M865" s="219"/>
      <c r="N865" s="219"/>
      <c r="O865" s="219"/>
      <c r="P865" s="219"/>
      <c r="Q865" s="219"/>
      <c r="R865" s="219"/>
      <c r="S865" s="219"/>
      <c r="T865" s="219"/>
      <c r="U865" s="221">
        <v>0.25</v>
      </c>
      <c r="V865" s="221">
        <v>0.25</v>
      </c>
      <c r="W865" s="221">
        <v>0.25</v>
      </c>
      <c r="X865" s="221">
        <v>0.25</v>
      </c>
      <c r="Y865" s="219"/>
      <c r="Z865" s="219"/>
      <c r="AA865" s="219"/>
      <c r="AB865" s="219"/>
      <c r="AC865" s="219"/>
      <c r="AD865" s="219"/>
      <c r="AE865" s="219"/>
      <c r="AF865" s="219"/>
      <c r="AG865" s="219"/>
      <c r="AH865" s="219"/>
      <c r="AI865" s="219"/>
      <c r="AJ865" s="219"/>
      <c r="AK865" s="219"/>
      <c r="AL865" s="219"/>
      <c r="AM865" s="219"/>
      <c r="AN865" s="219"/>
      <c r="AO865" s="219"/>
      <c r="AP865" s="219"/>
      <c r="AQ865" s="219"/>
      <c r="AR865" s="219"/>
      <c r="AS865" s="219"/>
      <c r="AT865" s="219"/>
      <c r="AU865" s="219"/>
      <c r="AV865" s="219"/>
      <c r="AW865" s="219"/>
      <c r="AX865" s="219"/>
      <c r="AY865" s="219"/>
      <c r="AZ865" s="219"/>
      <c r="BA865" s="219"/>
      <c r="BB865" s="219"/>
      <c r="BC865" s="219"/>
      <c r="BD865" s="219"/>
      <c r="BE865" s="219"/>
      <c r="BF865" s="219"/>
      <c r="BG865" s="219"/>
      <c r="BH865" s="219"/>
    </row>
    <row r="866" spans="1:60" s="8" customFormat="1" ht="15">
      <c r="A866" s="36" t="s">
        <v>7</v>
      </c>
      <c r="B866" s="36" t="s">
        <v>75</v>
      </c>
      <c r="C866" s="36" t="s">
        <v>20</v>
      </c>
      <c r="D866" s="7" t="s">
        <v>97</v>
      </c>
      <c r="E866" s="7" t="s">
        <v>98</v>
      </c>
      <c r="F866" s="7" t="s">
        <v>13</v>
      </c>
      <c r="G866" s="219"/>
      <c r="H866" s="219"/>
      <c r="I866" s="219"/>
      <c r="J866" s="219"/>
      <c r="K866" s="219"/>
      <c r="L866" s="219"/>
      <c r="M866" s="219"/>
      <c r="N866" s="219"/>
      <c r="O866" s="219"/>
      <c r="P866" s="219"/>
      <c r="Q866" s="219"/>
      <c r="R866" s="219"/>
      <c r="S866" s="219"/>
      <c r="T866" s="219"/>
      <c r="U866" s="221">
        <f>'2.b-MTH2-HTH'!Q$66</f>
        <v>0.37231292224020818</v>
      </c>
      <c r="V866" s="221">
        <f>'2.b-MTH2-HTH'!R$66</f>
        <v>0.38060310289556548</v>
      </c>
      <c r="W866" s="221">
        <f>'2.b-MTH2-HTH'!S$66</f>
        <v>0.3859322922417493</v>
      </c>
      <c r="X866" s="221">
        <f>'2.b-MTH2-HTH'!T$66</f>
        <v>0.39113304875381116</v>
      </c>
      <c r="Y866" s="219"/>
      <c r="Z866" s="219"/>
      <c r="AA866" s="219"/>
      <c r="AB866" s="219"/>
      <c r="AC866" s="219"/>
      <c r="AD866" s="219"/>
      <c r="AE866" s="219"/>
      <c r="AF866" s="219"/>
      <c r="AG866" s="219"/>
      <c r="AH866" s="219"/>
      <c r="AI866" s="219"/>
      <c r="AJ866" s="219"/>
      <c r="AK866" s="219"/>
      <c r="AL866" s="219"/>
      <c r="AM866" s="219"/>
      <c r="AN866" s="219"/>
      <c r="AO866" s="219"/>
      <c r="AP866" s="219"/>
      <c r="AQ866" s="219"/>
      <c r="AR866" s="219"/>
      <c r="AS866" s="219"/>
      <c r="AT866" s="219"/>
      <c r="AU866" s="219"/>
      <c r="AV866" s="219"/>
      <c r="AW866" s="219"/>
      <c r="AX866" s="219"/>
      <c r="AY866" s="219"/>
      <c r="AZ866" s="219"/>
      <c r="BA866" s="219"/>
      <c r="BB866" s="219"/>
      <c r="BC866" s="219"/>
      <c r="BD866" s="219"/>
      <c r="BE866" s="219"/>
      <c r="BF866" s="219"/>
      <c r="BG866" s="219"/>
      <c r="BH866" s="219"/>
    </row>
    <row r="867" spans="1:60" s="8" customFormat="1" ht="15">
      <c r="A867" s="36" t="s">
        <v>7</v>
      </c>
      <c r="B867" s="36" t="s">
        <v>75</v>
      </c>
      <c r="C867" s="36" t="s">
        <v>20</v>
      </c>
      <c r="D867" s="7" t="s">
        <v>97</v>
      </c>
      <c r="E867" s="7" t="s">
        <v>98</v>
      </c>
      <c r="F867" s="7" t="s">
        <v>14</v>
      </c>
      <c r="G867" s="219"/>
      <c r="H867" s="219"/>
      <c r="I867" s="219"/>
      <c r="J867" s="219"/>
      <c r="K867" s="219"/>
      <c r="L867" s="219"/>
      <c r="M867" s="219"/>
      <c r="N867" s="219"/>
      <c r="O867" s="219"/>
      <c r="P867" s="219"/>
      <c r="Q867" s="219"/>
      <c r="R867" s="219"/>
      <c r="S867" s="219"/>
      <c r="T867" s="219"/>
      <c r="U867" s="221">
        <f>'2.b-MTH2-HTH'!Q$67</f>
        <v>0.67007841522529721</v>
      </c>
      <c r="V867" s="221">
        <f>'2.b-MTH2-HTH'!R$67</f>
        <v>0.6700784152252971</v>
      </c>
      <c r="W867" s="221">
        <f>'2.b-MTH2-HTH'!S$67</f>
        <v>0.67007841522529721</v>
      </c>
      <c r="X867" s="221">
        <f>'2.b-MTH2-HTH'!T$67</f>
        <v>0.67007841522529721</v>
      </c>
      <c r="Y867" s="219"/>
      <c r="Z867" s="219"/>
      <c r="AA867" s="219"/>
      <c r="AB867" s="219"/>
      <c r="AC867" s="219"/>
      <c r="AD867" s="219"/>
      <c r="AE867" s="219"/>
      <c r="AF867" s="219"/>
      <c r="AG867" s="219"/>
      <c r="AH867" s="219"/>
      <c r="AI867" s="219"/>
      <c r="AJ867" s="219"/>
      <c r="AK867" s="219"/>
      <c r="AL867" s="219"/>
      <c r="AM867" s="219"/>
      <c r="AN867" s="219"/>
      <c r="AO867" s="219"/>
      <c r="AP867" s="219"/>
      <c r="AQ867" s="219"/>
      <c r="AR867" s="219"/>
      <c r="AS867" s="219"/>
      <c r="AT867" s="219"/>
      <c r="AU867" s="219"/>
      <c r="AV867" s="219"/>
      <c r="AW867" s="219"/>
      <c r="AX867" s="219"/>
      <c r="AY867" s="219"/>
      <c r="AZ867" s="219"/>
      <c r="BA867" s="219"/>
      <c r="BB867" s="219"/>
      <c r="BC867" s="219"/>
      <c r="BD867" s="219"/>
      <c r="BE867" s="219"/>
      <c r="BF867" s="219"/>
      <c r="BG867" s="219"/>
      <c r="BH867" s="219"/>
    </row>
    <row r="868" spans="1:60" s="8" customFormat="1" ht="15">
      <c r="A868" s="36" t="s">
        <v>7</v>
      </c>
      <c r="B868" s="36" t="s">
        <v>75</v>
      </c>
      <c r="C868" s="36" t="s">
        <v>20</v>
      </c>
      <c r="D868" s="18" t="s">
        <v>401</v>
      </c>
      <c r="E868" s="18" t="s">
        <v>402</v>
      </c>
      <c r="F868" s="7" t="s">
        <v>12</v>
      </c>
      <c r="G868" s="219"/>
      <c r="H868" s="219"/>
      <c r="I868" s="219"/>
      <c r="J868" s="219"/>
      <c r="K868" s="219"/>
      <c r="L868" s="219"/>
      <c r="M868" s="219"/>
      <c r="N868" s="219"/>
      <c r="O868" s="219"/>
      <c r="P868" s="219"/>
      <c r="Q868" s="219"/>
      <c r="R868" s="219"/>
      <c r="S868" s="219"/>
      <c r="T868" s="219"/>
      <c r="U868" s="221">
        <v>0.25</v>
      </c>
      <c r="V868" s="221">
        <v>0.25</v>
      </c>
      <c r="W868" s="221">
        <v>0.25</v>
      </c>
      <c r="X868" s="221">
        <v>0.25</v>
      </c>
      <c r="Y868" s="219"/>
      <c r="Z868" s="219"/>
      <c r="AA868" s="219"/>
      <c r="AB868" s="219"/>
      <c r="AC868" s="219"/>
      <c r="AD868" s="219"/>
      <c r="AE868" s="219"/>
      <c r="AF868" s="219"/>
      <c r="AG868" s="219"/>
      <c r="AH868" s="219"/>
      <c r="AI868" s="219"/>
      <c r="AJ868" s="219"/>
      <c r="AK868" s="219"/>
      <c r="AL868" s="219"/>
      <c r="AM868" s="219"/>
      <c r="AN868" s="219"/>
      <c r="AO868" s="219"/>
      <c r="AP868" s="219"/>
      <c r="AQ868" s="219"/>
      <c r="AR868" s="219"/>
      <c r="AS868" s="219"/>
      <c r="AT868" s="219"/>
      <c r="AU868" s="219"/>
      <c r="AV868" s="219"/>
      <c r="AW868" s="219"/>
      <c r="AX868" s="219"/>
      <c r="AY868" s="219"/>
      <c r="AZ868" s="219"/>
      <c r="BA868" s="219"/>
      <c r="BB868" s="219"/>
      <c r="BC868" s="219"/>
      <c r="BD868" s="219"/>
      <c r="BE868" s="219"/>
      <c r="BF868" s="219"/>
      <c r="BG868" s="219"/>
      <c r="BH868" s="219"/>
    </row>
    <row r="869" spans="1:60" s="8" customFormat="1" ht="15">
      <c r="A869" s="36" t="s">
        <v>7</v>
      </c>
      <c r="B869" s="36" t="s">
        <v>75</v>
      </c>
      <c r="C869" s="36" t="s">
        <v>20</v>
      </c>
      <c r="D869" s="18" t="s">
        <v>401</v>
      </c>
      <c r="E869" s="18" t="s">
        <v>402</v>
      </c>
      <c r="F869" s="7" t="s">
        <v>13</v>
      </c>
      <c r="G869" s="219"/>
      <c r="H869" s="219"/>
      <c r="I869" s="219"/>
      <c r="J869" s="219"/>
      <c r="K869" s="219"/>
      <c r="L869" s="219"/>
      <c r="M869" s="219"/>
      <c r="N869" s="219"/>
      <c r="O869" s="219"/>
      <c r="P869" s="219"/>
      <c r="Q869" s="219"/>
      <c r="R869" s="219"/>
      <c r="S869" s="219"/>
      <c r="T869" s="219"/>
      <c r="U869" s="221">
        <f>'2.b-MTH2-HTH'!Q$72</f>
        <v>0.37231292224020818</v>
      </c>
      <c r="V869" s="221">
        <f>'2.b-MTH2-HTH'!R$72</f>
        <v>0.38060310289556548</v>
      </c>
      <c r="W869" s="221">
        <f>'2.b-MTH2-HTH'!S$72</f>
        <v>0.3859322922417493</v>
      </c>
      <c r="X869" s="221">
        <f>'2.b-MTH2-HTH'!T$72</f>
        <v>0.39113304875381116</v>
      </c>
      <c r="Y869" s="219"/>
      <c r="Z869" s="219"/>
      <c r="AA869" s="219"/>
      <c r="AB869" s="219"/>
      <c r="AC869" s="219"/>
      <c r="AD869" s="219"/>
      <c r="AE869" s="219"/>
      <c r="AF869" s="219"/>
      <c r="AG869" s="219"/>
      <c r="AH869" s="219"/>
      <c r="AI869" s="219"/>
      <c r="AJ869" s="219"/>
      <c r="AK869" s="219"/>
      <c r="AL869" s="219"/>
      <c r="AM869" s="219"/>
      <c r="AN869" s="219"/>
      <c r="AO869" s="219"/>
      <c r="AP869" s="219"/>
      <c r="AQ869" s="219"/>
      <c r="AR869" s="219"/>
      <c r="AS869" s="219"/>
      <c r="AT869" s="219"/>
      <c r="AU869" s="219"/>
      <c r="AV869" s="219"/>
      <c r="AW869" s="219"/>
      <c r="AX869" s="219"/>
      <c r="AY869" s="219"/>
      <c r="AZ869" s="219"/>
      <c r="BA869" s="219"/>
      <c r="BB869" s="219"/>
      <c r="BC869" s="219"/>
      <c r="BD869" s="219"/>
      <c r="BE869" s="219"/>
      <c r="BF869" s="219"/>
      <c r="BG869" s="219"/>
      <c r="BH869" s="219"/>
    </row>
    <row r="870" spans="1:60" s="8" customFormat="1" ht="15">
      <c r="A870" s="36" t="s">
        <v>7</v>
      </c>
      <c r="B870" s="36" t="s">
        <v>75</v>
      </c>
      <c r="C870" s="36" t="s">
        <v>20</v>
      </c>
      <c r="D870" s="18" t="s">
        <v>401</v>
      </c>
      <c r="E870" s="18" t="s">
        <v>402</v>
      </c>
      <c r="F870" s="7" t="s">
        <v>14</v>
      </c>
      <c r="G870" s="219"/>
      <c r="H870" s="219"/>
      <c r="I870" s="219"/>
      <c r="J870" s="219"/>
      <c r="K870" s="219"/>
      <c r="L870" s="219"/>
      <c r="M870" s="219"/>
      <c r="N870" s="219"/>
      <c r="O870" s="219"/>
      <c r="P870" s="219"/>
      <c r="Q870" s="219"/>
      <c r="R870" s="219"/>
      <c r="S870" s="219"/>
      <c r="T870" s="219"/>
      <c r="U870" s="221">
        <f>'2.b-MTH2-HTH'!Q$73</f>
        <v>0.73156498928758174</v>
      </c>
      <c r="V870" s="221">
        <f>'2.b-MTH2-HTH'!R$73</f>
        <v>0.73156498928758174</v>
      </c>
      <c r="W870" s="221">
        <f>'2.b-MTH2-HTH'!S$73</f>
        <v>0.73156498928758174</v>
      </c>
      <c r="X870" s="221">
        <f>'2.b-MTH2-HTH'!T$73</f>
        <v>0.73156498928758174</v>
      </c>
      <c r="Y870" s="219"/>
      <c r="Z870" s="219"/>
      <c r="AA870" s="219"/>
      <c r="AB870" s="219"/>
      <c r="AC870" s="219"/>
      <c r="AD870" s="219"/>
      <c r="AE870" s="219"/>
      <c r="AF870" s="219"/>
      <c r="AG870" s="219"/>
      <c r="AH870" s="219"/>
      <c r="AI870" s="219"/>
      <c r="AJ870" s="219"/>
      <c r="AK870" s="219"/>
      <c r="AL870" s="219"/>
      <c r="AM870" s="219"/>
      <c r="AN870" s="219"/>
      <c r="AO870" s="219"/>
      <c r="AP870" s="219"/>
      <c r="AQ870" s="219"/>
      <c r="AR870" s="219"/>
      <c r="AS870" s="219"/>
      <c r="AT870" s="219"/>
      <c r="AU870" s="219"/>
      <c r="AV870" s="219"/>
      <c r="AW870" s="219"/>
      <c r="AX870" s="219"/>
      <c r="AY870" s="219"/>
      <c r="AZ870" s="219"/>
      <c r="BA870" s="219"/>
      <c r="BB870" s="219"/>
      <c r="BC870" s="219"/>
      <c r="BD870" s="219"/>
      <c r="BE870" s="219"/>
      <c r="BF870" s="219"/>
      <c r="BG870" s="219"/>
      <c r="BH870" s="219"/>
    </row>
    <row r="871" spans="1:60" s="8" customFormat="1" ht="15">
      <c r="A871" s="36" t="s">
        <v>7</v>
      </c>
      <c r="B871" s="36" t="s">
        <v>75</v>
      </c>
      <c r="C871" s="36" t="s">
        <v>20</v>
      </c>
      <c r="D871" s="18" t="s">
        <v>404</v>
      </c>
      <c r="E871" s="18" t="s">
        <v>405</v>
      </c>
      <c r="F871" s="7" t="s">
        <v>12</v>
      </c>
      <c r="G871" s="219"/>
      <c r="H871" s="219"/>
      <c r="I871" s="219"/>
      <c r="J871" s="219"/>
      <c r="K871" s="219"/>
      <c r="L871" s="219"/>
      <c r="M871" s="219"/>
      <c r="N871" s="219"/>
      <c r="O871" s="219"/>
      <c r="P871" s="219"/>
      <c r="Q871" s="219"/>
      <c r="R871" s="219"/>
      <c r="S871" s="219"/>
      <c r="T871" s="219"/>
      <c r="U871" s="221">
        <v>0.25</v>
      </c>
      <c r="V871" s="221">
        <v>0.25</v>
      </c>
      <c r="W871" s="221">
        <v>0.25</v>
      </c>
      <c r="X871" s="221">
        <v>0.25</v>
      </c>
      <c r="Y871" s="219"/>
      <c r="Z871" s="219"/>
      <c r="AA871" s="219"/>
      <c r="AB871" s="219"/>
      <c r="AC871" s="219"/>
      <c r="AD871" s="219"/>
      <c r="AE871" s="219"/>
      <c r="AF871" s="219"/>
      <c r="AG871" s="219"/>
      <c r="AH871" s="219"/>
      <c r="AI871" s="219"/>
      <c r="AJ871" s="219"/>
      <c r="AK871" s="219"/>
      <c r="AL871" s="219"/>
      <c r="AM871" s="219"/>
      <c r="AN871" s="219"/>
      <c r="AO871" s="219"/>
      <c r="AP871" s="219"/>
      <c r="AQ871" s="219"/>
      <c r="AR871" s="219"/>
      <c r="AS871" s="219"/>
      <c r="AT871" s="219"/>
      <c r="AU871" s="219"/>
      <c r="AV871" s="219"/>
      <c r="AW871" s="219"/>
      <c r="AX871" s="219"/>
      <c r="AY871" s="219"/>
      <c r="AZ871" s="219"/>
      <c r="BA871" s="219"/>
      <c r="BB871" s="219"/>
      <c r="BC871" s="219"/>
      <c r="BD871" s="219"/>
      <c r="BE871" s="219"/>
      <c r="BF871" s="219"/>
      <c r="BG871" s="219"/>
      <c r="BH871" s="219"/>
    </row>
    <row r="872" spans="1:60" s="8" customFormat="1" ht="15">
      <c r="A872" s="36" t="s">
        <v>7</v>
      </c>
      <c r="B872" s="36" t="s">
        <v>75</v>
      </c>
      <c r="C872" s="36" t="s">
        <v>20</v>
      </c>
      <c r="D872" s="18" t="s">
        <v>404</v>
      </c>
      <c r="E872" s="18" t="s">
        <v>405</v>
      </c>
      <c r="F872" s="7" t="s">
        <v>13</v>
      </c>
      <c r="G872" s="219"/>
      <c r="H872" s="219"/>
      <c r="I872" s="219"/>
      <c r="J872" s="219"/>
      <c r="K872" s="219"/>
      <c r="L872" s="219"/>
      <c r="M872" s="219"/>
      <c r="N872" s="219"/>
      <c r="O872" s="219"/>
      <c r="P872" s="219"/>
      <c r="Q872" s="219"/>
      <c r="R872" s="219"/>
      <c r="S872" s="219"/>
      <c r="T872" s="219"/>
      <c r="U872" s="221">
        <f>'2.b-MTH2-HTH'!Q$78</f>
        <v>0.37231292224020818</v>
      </c>
      <c r="V872" s="221">
        <f>'2.b-MTH2-HTH'!R$78</f>
        <v>0.38060310289556548</v>
      </c>
      <c r="W872" s="221">
        <f>'2.b-MTH2-HTH'!S$78</f>
        <v>0.3859322922417493</v>
      </c>
      <c r="X872" s="221">
        <f>'2.b-MTH2-HTH'!T$78</f>
        <v>0.39113304875381116</v>
      </c>
      <c r="Y872" s="219"/>
      <c r="Z872" s="219"/>
      <c r="AA872" s="219"/>
      <c r="AB872" s="219"/>
      <c r="AC872" s="219"/>
      <c r="AD872" s="219"/>
      <c r="AE872" s="219"/>
      <c r="AF872" s="219"/>
      <c r="AG872" s="219"/>
      <c r="AH872" s="219"/>
      <c r="AI872" s="219"/>
      <c r="AJ872" s="219"/>
      <c r="AK872" s="219"/>
      <c r="AL872" s="219"/>
      <c r="AM872" s="219"/>
      <c r="AN872" s="219"/>
      <c r="AO872" s="219"/>
      <c r="AP872" s="219"/>
      <c r="AQ872" s="219"/>
      <c r="AR872" s="219"/>
      <c r="AS872" s="219"/>
      <c r="AT872" s="219"/>
      <c r="AU872" s="219"/>
      <c r="AV872" s="219"/>
      <c r="AW872" s="219"/>
      <c r="AX872" s="219"/>
      <c r="AY872" s="219"/>
      <c r="AZ872" s="219"/>
      <c r="BA872" s="219"/>
      <c r="BB872" s="219"/>
      <c r="BC872" s="219"/>
      <c r="BD872" s="219"/>
      <c r="BE872" s="219"/>
      <c r="BF872" s="219"/>
      <c r="BG872" s="219"/>
      <c r="BH872" s="219"/>
    </row>
    <row r="873" spans="1:60" s="8" customFormat="1" ht="15">
      <c r="A873" s="36" t="s">
        <v>7</v>
      </c>
      <c r="B873" s="36" t="s">
        <v>75</v>
      </c>
      <c r="C873" s="36" t="s">
        <v>20</v>
      </c>
      <c r="D873" s="18" t="s">
        <v>404</v>
      </c>
      <c r="E873" s="18" t="s">
        <v>405</v>
      </c>
      <c r="F873" s="7" t="s">
        <v>14</v>
      </c>
      <c r="G873" s="219"/>
      <c r="H873" s="219"/>
      <c r="I873" s="219"/>
      <c r="J873" s="219"/>
      <c r="K873" s="219"/>
      <c r="L873" s="219"/>
      <c r="M873" s="219"/>
      <c r="N873" s="219"/>
      <c r="O873" s="219"/>
      <c r="P873" s="219"/>
      <c r="Q873" s="219"/>
      <c r="R873" s="219"/>
      <c r="S873" s="219"/>
      <c r="T873" s="219"/>
      <c r="U873" s="221">
        <f>'2.b-MTH2-HTH'!Q$79</f>
        <v>0.77373362781602195</v>
      </c>
      <c r="V873" s="221">
        <f>'2.b-MTH2-HTH'!R$79</f>
        <v>0.77373362781602184</v>
      </c>
      <c r="W873" s="221">
        <f>'2.b-MTH2-HTH'!S$79</f>
        <v>0.77373362781602184</v>
      </c>
      <c r="X873" s="221">
        <f>'2.b-MTH2-HTH'!T$79</f>
        <v>0.77373362781602173</v>
      </c>
      <c r="Y873" s="219"/>
      <c r="Z873" s="219"/>
      <c r="AA873" s="219"/>
      <c r="AB873" s="219"/>
      <c r="AC873" s="219"/>
      <c r="AD873" s="219"/>
      <c r="AE873" s="219"/>
      <c r="AF873" s="219"/>
      <c r="AG873" s="219"/>
      <c r="AH873" s="219"/>
      <c r="AI873" s="219"/>
      <c r="AJ873" s="219"/>
      <c r="AK873" s="219"/>
      <c r="AL873" s="219"/>
      <c r="AM873" s="219"/>
      <c r="AN873" s="219"/>
      <c r="AO873" s="219"/>
      <c r="AP873" s="219"/>
      <c r="AQ873" s="219"/>
      <c r="AR873" s="219"/>
      <c r="AS873" s="219"/>
      <c r="AT873" s="219"/>
      <c r="AU873" s="219"/>
      <c r="AV873" s="219"/>
      <c r="AW873" s="219"/>
      <c r="AX873" s="219"/>
      <c r="AY873" s="219"/>
      <c r="AZ873" s="219"/>
      <c r="BA873" s="219"/>
      <c r="BB873" s="219"/>
      <c r="BC873" s="219"/>
      <c r="BD873" s="219"/>
      <c r="BE873" s="219"/>
      <c r="BF873" s="219"/>
      <c r="BG873" s="219"/>
      <c r="BH873" s="219"/>
    </row>
    <row r="874" spans="1:60" s="5" customFormat="1" ht="15">
      <c r="A874" s="4" t="s">
        <v>7</v>
      </c>
      <c r="B874" s="4" t="s">
        <v>75</v>
      </c>
      <c r="C874" s="4" t="s">
        <v>40</v>
      </c>
      <c r="D874" s="4"/>
      <c r="E874" s="4"/>
      <c r="F874" s="4" t="s">
        <v>11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>
        <v>8</v>
      </c>
      <c r="Y874" s="4">
        <v>9</v>
      </c>
      <c r="Z874" s="4">
        <v>11</v>
      </c>
      <c r="AA874" s="4">
        <v>11</v>
      </c>
      <c r="AB874" s="4">
        <v>10</v>
      </c>
      <c r="AC874" s="4">
        <v>11</v>
      </c>
      <c r="AD874" s="4">
        <v>16</v>
      </c>
      <c r="AE874" s="4">
        <v>11</v>
      </c>
      <c r="AF874" s="4">
        <v>10</v>
      </c>
      <c r="AG874" s="4">
        <v>11</v>
      </c>
      <c r="AH874" s="4">
        <v>11</v>
      </c>
      <c r="AI874" s="4">
        <v>16</v>
      </c>
      <c r="AJ874" s="4">
        <v>10</v>
      </c>
      <c r="AK874" s="4">
        <v>10</v>
      </c>
      <c r="AL874" s="4">
        <v>11</v>
      </c>
      <c r="AM874" s="4">
        <v>11</v>
      </c>
      <c r="AN874" s="4">
        <v>10</v>
      </c>
      <c r="AO874" s="4">
        <v>11</v>
      </c>
      <c r="AP874" s="4">
        <v>9</v>
      </c>
      <c r="AQ874" s="4">
        <v>9</v>
      </c>
      <c r="AR874" s="4">
        <v>11</v>
      </c>
      <c r="AS874" s="4">
        <v>11</v>
      </c>
      <c r="AT874" s="4">
        <v>11</v>
      </c>
      <c r="AU874" s="4">
        <v>12</v>
      </c>
      <c r="AV874" s="4">
        <v>12</v>
      </c>
      <c r="AW874" s="4">
        <v>12</v>
      </c>
      <c r="AX874" s="4">
        <v>12</v>
      </c>
      <c r="AY874" s="4">
        <v>12</v>
      </c>
      <c r="AZ874" s="4">
        <v>13</v>
      </c>
      <c r="BA874" s="4">
        <v>12</v>
      </c>
      <c r="BB874" s="4">
        <v>12</v>
      </c>
      <c r="BC874" s="4">
        <v>12</v>
      </c>
      <c r="BD874" s="4">
        <v>10</v>
      </c>
      <c r="BE874" s="4">
        <v>11</v>
      </c>
      <c r="BF874" s="4">
        <v>9</v>
      </c>
      <c r="BG874" s="4">
        <v>9</v>
      </c>
      <c r="BH874" s="4">
        <v>7</v>
      </c>
    </row>
    <row r="875" spans="1:60" s="5" customFormat="1" ht="15">
      <c r="A875" s="4" t="s">
        <v>7</v>
      </c>
      <c r="B875" s="4" t="s">
        <v>75</v>
      </c>
      <c r="C875" s="4" t="s">
        <v>40</v>
      </c>
      <c r="D875" s="4"/>
      <c r="E875" s="4"/>
      <c r="F875" s="4" t="s">
        <v>52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>
        <v>1.78806910887106E-4</v>
      </c>
      <c r="Y875" s="4">
        <v>1.9437605287028601E-4</v>
      </c>
      <c r="Z875" s="4">
        <v>2.23400150287374E-4</v>
      </c>
      <c r="AA875" s="4">
        <v>2.28618933804427E-4</v>
      </c>
      <c r="AB875" s="4">
        <v>2.15819574835438E-4</v>
      </c>
      <c r="AC875" s="4">
        <v>2.42906039527437E-4</v>
      </c>
      <c r="AD875" s="4">
        <v>3.4418224449846201E-4</v>
      </c>
      <c r="AE875" s="4">
        <v>2.3492226208781801E-4</v>
      </c>
      <c r="AF875" s="4">
        <v>2.1075259752576401E-4</v>
      </c>
      <c r="AG875" s="4">
        <v>2.3132084200786499E-4</v>
      </c>
      <c r="AH875" s="4">
        <v>2.2396416573348301E-4</v>
      </c>
      <c r="AI875" s="4">
        <v>2.94198768042659E-4</v>
      </c>
      <c r="AJ875" s="4">
        <v>1.7124167337363201E-4</v>
      </c>
      <c r="AK875" s="4">
        <v>1.6498383158450501E-4</v>
      </c>
      <c r="AL875" s="4">
        <v>1.74207750661198E-4</v>
      </c>
      <c r="AM875" s="4">
        <v>1.72273382196329E-4</v>
      </c>
      <c r="AN875" s="4">
        <v>1.6041579774776199E-4</v>
      </c>
      <c r="AO875" s="4">
        <v>1.6739457945916299E-4</v>
      </c>
      <c r="AP875" s="4">
        <v>1.3068478829064299E-4</v>
      </c>
      <c r="AQ875" s="4">
        <v>1.2987950068547499E-4</v>
      </c>
      <c r="AR875" s="4">
        <v>1.5022397028296701E-4</v>
      </c>
      <c r="AS875" s="4">
        <v>1.41222991102952E-4</v>
      </c>
      <c r="AT875" s="4">
        <v>1.37359206813017E-4</v>
      </c>
      <c r="AU875" s="4">
        <v>1.4036401066766499E-4</v>
      </c>
      <c r="AV875" s="4">
        <v>1.3393754046029901E-4</v>
      </c>
      <c r="AW875" s="4">
        <v>1.31982710264955E-4</v>
      </c>
      <c r="AX875" s="4">
        <v>1.24975265312074E-4</v>
      </c>
      <c r="AY875" s="4">
        <v>1.20744996629202E-4</v>
      </c>
      <c r="AZ875" s="4">
        <v>1.2738104570040001E-4</v>
      </c>
      <c r="BA875" s="4">
        <v>1.2078510317060899E-4</v>
      </c>
      <c r="BB875" s="4">
        <v>1.17945391283836E-4</v>
      </c>
      <c r="BC875" s="4">
        <v>1.2245772657230601E-4</v>
      </c>
      <c r="BD875" s="4">
        <v>1.09968658932204E-4</v>
      </c>
      <c r="BE875" s="4">
        <v>1.19256705479304E-4</v>
      </c>
      <c r="BF875" s="4">
        <v>1.01310279616372E-4</v>
      </c>
      <c r="BG875" s="4">
        <v>1.06307583274274E-4</v>
      </c>
      <c r="BH875" s="6">
        <v>8.5939130541539294E-5</v>
      </c>
    </row>
    <row r="876" spans="1:60" s="8" customFormat="1" ht="15">
      <c r="A876" s="36" t="s">
        <v>7</v>
      </c>
      <c r="B876" s="36" t="s">
        <v>75</v>
      </c>
      <c r="C876" s="36" t="s">
        <v>40</v>
      </c>
      <c r="D876" s="16" t="s">
        <v>107</v>
      </c>
      <c r="E876" s="16" t="s">
        <v>108</v>
      </c>
      <c r="F876" s="7" t="s">
        <v>12</v>
      </c>
      <c r="G876" s="219"/>
      <c r="H876" s="219"/>
      <c r="I876" s="219"/>
      <c r="J876" s="219"/>
      <c r="K876" s="219"/>
      <c r="L876" s="219"/>
      <c r="M876" s="219"/>
      <c r="N876" s="219"/>
      <c r="O876" s="219"/>
      <c r="P876" s="219"/>
      <c r="Q876" s="219"/>
      <c r="R876" s="219"/>
      <c r="S876" s="219"/>
      <c r="T876" s="219"/>
      <c r="U876" s="219"/>
      <c r="V876" s="219"/>
      <c r="W876" s="219"/>
      <c r="X876" s="221">
        <v>0.25</v>
      </c>
      <c r="Y876" s="221">
        <v>0.25</v>
      </c>
      <c r="Z876" s="221">
        <v>0.25</v>
      </c>
      <c r="AA876" s="221">
        <v>0.25</v>
      </c>
      <c r="AB876" s="221">
        <v>0.25</v>
      </c>
      <c r="AC876" s="221">
        <v>0.25</v>
      </c>
      <c r="AD876" s="221">
        <v>0.25</v>
      </c>
      <c r="AE876" s="221">
        <v>0.25</v>
      </c>
      <c r="AF876" s="221">
        <v>0.25</v>
      </c>
      <c r="AG876" s="221">
        <v>0.25</v>
      </c>
      <c r="AH876" s="221">
        <v>0.25</v>
      </c>
      <c r="AI876" s="221">
        <v>0.25</v>
      </c>
      <c r="AJ876" s="221">
        <v>0.25</v>
      </c>
      <c r="AK876" s="221">
        <v>0.25</v>
      </c>
      <c r="AL876" s="221">
        <v>0.25</v>
      </c>
      <c r="AM876" s="221">
        <v>0.25</v>
      </c>
      <c r="AN876" s="221">
        <v>0.25</v>
      </c>
      <c r="AO876" s="221">
        <v>0.25</v>
      </c>
      <c r="AP876" s="221">
        <v>0.25</v>
      </c>
      <c r="AQ876" s="221">
        <v>0.25</v>
      </c>
      <c r="AR876" s="221">
        <v>0.25</v>
      </c>
      <c r="AS876" s="221">
        <v>0.25</v>
      </c>
      <c r="AT876" s="221">
        <v>0.25</v>
      </c>
      <c r="AU876" s="221">
        <v>0.25</v>
      </c>
      <c r="AV876" s="221">
        <v>0.25</v>
      </c>
      <c r="AW876" s="221">
        <v>0.25</v>
      </c>
      <c r="AX876" s="221">
        <v>0.25</v>
      </c>
      <c r="AY876" s="221">
        <v>0.25</v>
      </c>
      <c r="AZ876" s="221">
        <v>0.25</v>
      </c>
      <c r="BA876" s="221">
        <v>0.25</v>
      </c>
      <c r="BB876" s="221">
        <v>0.25</v>
      </c>
      <c r="BC876" s="221">
        <v>0.25</v>
      </c>
      <c r="BD876" s="221">
        <v>0.25</v>
      </c>
      <c r="BE876" s="221">
        <v>0.25</v>
      </c>
      <c r="BF876" s="221">
        <v>0.25</v>
      </c>
      <c r="BG876" s="221">
        <v>0.25</v>
      </c>
      <c r="BH876" s="221">
        <v>0.25</v>
      </c>
    </row>
    <row r="877" spans="1:60" s="8" customFormat="1" ht="15">
      <c r="A877" s="36" t="s">
        <v>7</v>
      </c>
      <c r="B877" s="36" t="s">
        <v>75</v>
      </c>
      <c r="C877" s="36" t="s">
        <v>40</v>
      </c>
      <c r="D877" s="16" t="s">
        <v>107</v>
      </c>
      <c r="E877" s="16" t="s">
        <v>108</v>
      </c>
      <c r="F877" s="7" t="s">
        <v>13</v>
      </c>
      <c r="G877" s="219"/>
      <c r="H877" s="219"/>
      <c r="I877" s="219"/>
      <c r="J877" s="219"/>
      <c r="K877" s="219"/>
      <c r="L877" s="219"/>
      <c r="M877" s="219"/>
      <c r="N877" s="219"/>
      <c r="O877" s="219"/>
      <c r="P877" s="219"/>
      <c r="Q877" s="219"/>
      <c r="R877" s="219"/>
      <c r="S877" s="219"/>
      <c r="T877" s="219"/>
      <c r="U877" s="219"/>
      <c r="V877" s="219"/>
      <c r="W877" s="219"/>
      <c r="X877" s="221">
        <f>'2.b-MTH2-HTH'!T$60</f>
        <v>0.39113304875381116</v>
      </c>
      <c r="Y877" s="221">
        <f>'2.b-MTH2-HTH'!U$60</f>
        <v>0.39631175960093368</v>
      </c>
      <c r="Z877" s="221">
        <f>'2.b-MTH2-HTH'!V$60</f>
        <v>0.40146668545805714</v>
      </c>
      <c r="AA877" s="221">
        <f>'2.b-MTH2-HTH'!W$60</f>
        <v>0.40659623704207171</v>
      </c>
      <c r="AB877" s="221">
        <f>'2.b-MTH2-HTH'!X$60</f>
        <v>0.41162879886934722</v>
      </c>
      <c r="AC877" s="221">
        <f>'2.b-MTH2-HTH'!Y$60</f>
        <v>0.42718388736326346</v>
      </c>
      <c r="AD877" s="221">
        <f>'2.b-MTH2-HTH'!Z$60</f>
        <v>0.43090333569013051</v>
      </c>
      <c r="AE877" s="221">
        <f>'2.b-MTH2-HTH'!AA$60</f>
        <v>0.43731957379166619</v>
      </c>
      <c r="AF877" s="221">
        <f>'2.b-MTH2-HTH'!AB$60</f>
        <v>0.43403056707977594</v>
      </c>
      <c r="AG877" s="221">
        <f>'2.b-MTH2-HTH'!AC$60</f>
        <v>0.43611792365164642</v>
      </c>
      <c r="AH877" s="221">
        <f>'2.b-MTH2-HTH'!AD$60</f>
        <v>0.44774002617765807</v>
      </c>
      <c r="AI877" s="221">
        <f>'2.b-MTH2-HTH'!AE$60</f>
        <v>0.45928152601857686</v>
      </c>
      <c r="AJ877" s="221">
        <f>'2.b-MTH2-HTH'!AF$60</f>
        <v>0.45871837984852454</v>
      </c>
      <c r="AK877" s="221">
        <f>'2.b-MTH2-HTH'!AG$60</f>
        <v>0.47253270654066276</v>
      </c>
      <c r="AL877" s="221">
        <f>'2.b-MTH2-HTH'!AH$60</f>
        <v>0.4833633944813277</v>
      </c>
      <c r="AM877" s="221">
        <f>'2.b-MTH2-HTH'!AI$60</f>
        <v>0.4938596728161313</v>
      </c>
      <c r="AN877" s="221">
        <f>'2.b-MTH2-HTH'!AJ$60</f>
        <v>0.50009127836262857</v>
      </c>
      <c r="AO877" s="221">
        <f>'2.b-MTH2-HTH'!AK$60</f>
        <v>0.50828722629320966</v>
      </c>
      <c r="AP877" s="221">
        <f>'2.b-MTH2-HTH'!AL$60</f>
        <v>0.50952544559500845</v>
      </c>
      <c r="AQ877" s="221">
        <f>'2.b-MTH2-HTH'!AM$60</f>
        <v>0.52265149277349654</v>
      </c>
      <c r="AR877" s="221">
        <f>'2.b-MTH2-HTH'!AN$60</f>
        <v>0.52495202377414851</v>
      </c>
      <c r="AS877" s="221">
        <f>'2.b-MTH2-HTH'!AO$60</f>
        <v>0.53687106996244194</v>
      </c>
      <c r="AT877" s="221">
        <f>'2.b-MTH2-HTH'!AP$60</f>
        <v>0.53220331018778944</v>
      </c>
      <c r="AU877" s="221">
        <f>'2.b-MTH2-HTH'!AQ$60</f>
        <v>0.54099447518753085</v>
      </c>
      <c r="AV877" s="221">
        <f>'2.b-MTH2-HTH'!AR$60</f>
        <v>0.54069399515463346</v>
      </c>
      <c r="AW877" s="221">
        <f>'2.b-MTH2-HTH'!AS$60</f>
        <v>0.55120071864467934</v>
      </c>
      <c r="AX877" s="221">
        <f>'2.b-MTH2-HTH'!AT$60</f>
        <v>0.55975183037132925</v>
      </c>
      <c r="AY877" s="221">
        <f>'2.b-MTH2-HTH'!AU$60</f>
        <v>0.56497102100313534</v>
      </c>
      <c r="AZ877" s="221">
        <f>'2.b-MTH2-HTH'!AV$60</f>
        <v>0.56927952895042322</v>
      </c>
      <c r="BA877" s="221">
        <f>'2.b-MTH2-HTH'!AW$60</f>
        <v>0.57450751000950395</v>
      </c>
      <c r="BB877" s="221">
        <f>'2.b-MTH2-HTH'!AX$60</f>
        <v>0.57781775890094389</v>
      </c>
      <c r="BC877" s="221">
        <f>'2.b-MTH2-HTH'!AY$60</f>
        <v>0.57451595766849639</v>
      </c>
      <c r="BD877" s="221">
        <f>'2.b-MTH2-HTH'!AZ$60</f>
        <v>0.5749549285103237</v>
      </c>
      <c r="BE877" s="221">
        <f>'2.b-MTH2-HTH'!BA$60</f>
        <v>0.5807407629223017</v>
      </c>
      <c r="BF877" s="221">
        <f>'2.b-MTH2-HTH'!BB$60</f>
        <v>0.5810223934986205</v>
      </c>
      <c r="BG877" s="221">
        <f>'2.b-MTH2-HTH'!BC$60</f>
        <v>0.59258989819671504</v>
      </c>
      <c r="BH877" s="221">
        <f>'2.b-MTH2-HTH'!BD$60</f>
        <v>0.58065161948797872</v>
      </c>
    </row>
    <row r="878" spans="1:60" s="8" customFormat="1" ht="15">
      <c r="A878" s="36" t="s">
        <v>7</v>
      </c>
      <c r="B878" s="36" t="s">
        <v>75</v>
      </c>
      <c r="C878" s="36" t="s">
        <v>40</v>
      </c>
      <c r="D878" s="16" t="s">
        <v>107</v>
      </c>
      <c r="E878" s="16" t="s">
        <v>108</v>
      </c>
      <c r="F878" s="7" t="s">
        <v>14</v>
      </c>
      <c r="G878" s="219"/>
      <c r="H878" s="219"/>
      <c r="I878" s="219"/>
      <c r="J878" s="219"/>
      <c r="K878" s="219"/>
      <c r="L878" s="219"/>
      <c r="M878" s="219"/>
      <c r="N878" s="219"/>
      <c r="O878" s="219"/>
      <c r="P878" s="219"/>
      <c r="Q878" s="219"/>
      <c r="R878" s="219"/>
      <c r="S878" s="219"/>
      <c r="T878" s="219"/>
      <c r="U878" s="219"/>
      <c r="V878" s="219"/>
      <c r="W878" s="219"/>
      <c r="X878" s="221">
        <f>'2.b-MTH2-HTH'!T$61</f>
        <v>0.3911634117171473</v>
      </c>
      <c r="Y878" s="221">
        <f>'2.b-MTH2-HTH'!U$61</f>
        <v>0.3911634117171473</v>
      </c>
      <c r="Z878" s="221">
        <f>'2.b-MTH2-HTH'!V$61</f>
        <v>0.3911634117171473</v>
      </c>
      <c r="AA878" s="221">
        <f>'2.b-MTH2-HTH'!W$61</f>
        <v>0.3911634117171473</v>
      </c>
      <c r="AB878" s="221">
        <f>'2.b-MTH2-HTH'!X$61</f>
        <v>0.3911634117171473</v>
      </c>
      <c r="AC878" s="221">
        <f>'2.b-MTH2-HTH'!Y$61</f>
        <v>0.3911634117171473</v>
      </c>
      <c r="AD878" s="221">
        <f>'2.b-MTH2-HTH'!Z$61</f>
        <v>0.3911634117171473</v>
      </c>
      <c r="AE878" s="221">
        <f>'2.b-MTH2-HTH'!AA$61</f>
        <v>0.3911634117171473</v>
      </c>
      <c r="AF878" s="221">
        <f>'2.b-MTH2-HTH'!AB$61</f>
        <v>0.3911634117171473</v>
      </c>
      <c r="AG878" s="221">
        <f>'2.b-MTH2-HTH'!AC$61</f>
        <v>0.3911634117171473</v>
      </c>
      <c r="AH878" s="221">
        <f>'2.b-MTH2-HTH'!AD$61</f>
        <v>0.3911634117171473</v>
      </c>
      <c r="AI878" s="221">
        <f>'2.b-MTH2-HTH'!AE$61</f>
        <v>0.39116341171714736</v>
      </c>
      <c r="AJ878" s="221">
        <f>'2.b-MTH2-HTH'!AF$61</f>
        <v>0.3911634117171473</v>
      </c>
      <c r="AK878" s="221">
        <f>'2.b-MTH2-HTH'!AG$61</f>
        <v>0.3911634117171473</v>
      </c>
      <c r="AL878" s="221">
        <f>'2.b-MTH2-HTH'!AH$61</f>
        <v>0.3911634117171473</v>
      </c>
      <c r="AM878" s="221">
        <f>'2.b-MTH2-HTH'!AI$61</f>
        <v>0.3911634117171473</v>
      </c>
      <c r="AN878" s="221">
        <f>'2.b-MTH2-HTH'!AJ$61</f>
        <v>0.3911634117171473</v>
      </c>
      <c r="AO878" s="221">
        <f>'2.b-MTH2-HTH'!AK$61</f>
        <v>0.3911634117171473</v>
      </c>
      <c r="AP878" s="221">
        <f>'2.b-MTH2-HTH'!AL$61</f>
        <v>0.3911634117171473</v>
      </c>
      <c r="AQ878" s="221">
        <f>'2.b-MTH2-HTH'!AM$61</f>
        <v>0.3911634117171473</v>
      </c>
      <c r="AR878" s="221">
        <f>'2.b-MTH2-HTH'!AN$61</f>
        <v>0.3911634117171473</v>
      </c>
      <c r="AS878" s="221">
        <f>'2.b-MTH2-HTH'!AO$61</f>
        <v>0.3911634117171473</v>
      </c>
      <c r="AT878" s="221">
        <f>'2.b-MTH2-HTH'!AP$61</f>
        <v>0.3911634117171473</v>
      </c>
      <c r="AU878" s="221">
        <f>'2.b-MTH2-HTH'!AQ$61</f>
        <v>0.3911634117171473</v>
      </c>
      <c r="AV878" s="221">
        <f>'2.b-MTH2-HTH'!AR$61</f>
        <v>0.3911634117171473</v>
      </c>
      <c r="AW878" s="221">
        <f>'2.b-MTH2-HTH'!AS$61</f>
        <v>0.3911634117171473</v>
      </c>
      <c r="AX878" s="221">
        <f>'2.b-MTH2-HTH'!AT$61</f>
        <v>0.3911634117171473</v>
      </c>
      <c r="AY878" s="221">
        <f>'2.b-MTH2-HTH'!AU$61</f>
        <v>0.3911634117171473</v>
      </c>
      <c r="AZ878" s="221">
        <f>'2.b-MTH2-HTH'!AV$61</f>
        <v>0.3911634117171473</v>
      </c>
      <c r="BA878" s="221">
        <f>'2.b-MTH2-HTH'!AW$61</f>
        <v>0.3911634117171473</v>
      </c>
      <c r="BB878" s="221">
        <f>'2.b-MTH2-HTH'!AX$61</f>
        <v>0.3911634117171473</v>
      </c>
      <c r="BC878" s="221">
        <f>'2.b-MTH2-HTH'!AY$61</f>
        <v>0.3911634117171473</v>
      </c>
      <c r="BD878" s="221">
        <f>'2.b-MTH2-HTH'!AZ$61</f>
        <v>0.3911634117171473</v>
      </c>
      <c r="BE878" s="221">
        <f>'2.b-MTH2-HTH'!BA$61</f>
        <v>0.3911634117171473</v>
      </c>
      <c r="BF878" s="221">
        <f>'2.b-MTH2-HTH'!BB$61</f>
        <v>0.3911634117171473</v>
      </c>
      <c r="BG878" s="221">
        <f>'2.b-MTH2-HTH'!BC$61</f>
        <v>0.3911634117171473</v>
      </c>
      <c r="BH878" s="221">
        <f>'2.b-MTH2-HTH'!BD$61</f>
        <v>0.3911634117171473</v>
      </c>
    </row>
    <row r="879" spans="1:60" s="8" customFormat="1" ht="15">
      <c r="A879" s="36" t="s">
        <v>7</v>
      </c>
      <c r="B879" s="36" t="s">
        <v>75</v>
      </c>
      <c r="C879" s="36" t="s">
        <v>40</v>
      </c>
      <c r="D879" s="16" t="s">
        <v>97</v>
      </c>
      <c r="E879" s="16" t="s">
        <v>98</v>
      </c>
      <c r="F879" s="7" t="s">
        <v>12</v>
      </c>
      <c r="G879" s="219"/>
      <c r="H879" s="219"/>
      <c r="I879" s="219"/>
      <c r="J879" s="219"/>
      <c r="K879" s="219"/>
      <c r="L879" s="219"/>
      <c r="M879" s="219"/>
      <c r="N879" s="219"/>
      <c r="O879" s="219"/>
      <c r="P879" s="219"/>
      <c r="Q879" s="219"/>
      <c r="R879" s="219"/>
      <c r="S879" s="219"/>
      <c r="T879" s="219"/>
      <c r="U879" s="219"/>
      <c r="V879" s="219"/>
      <c r="W879" s="219"/>
      <c r="X879" s="221">
        <v>0.25</v>
      </c>
      <c r="Y879" s="221">
        <v>0.25</v>
      </c>
      <c r="Z879" s="221">
        <v>0.25</v>
      </c>
      <c r="AA879" s="221">
        <v>0.25</v>
      </c>
      <c r="AB879" s="221">
        <v>0.25</v>
      </c>
      <c r="AC879" s="221">
        <v>0.25</v>
      </c>
      <c r="AD879" s="221">
        <v>0.25</v>
      </c>
      <c r="AE879" s="221">
        <v>0.25</v>
      </c>
      <c r="AF879" s="221">
        <v>0.25</v>
      </c>
      <c r="AG879" s="221">
        <v>0.25</v>
      </c>
      <c r="AH879" s="221">
        <v>0.25</v>
      </c>
      <c r="AI879" s="221">
        <v>0.25</v>
      </c>
      <c r="AJ879" s="221">
        <v>0.25</v>
      </c>
      <c r="AK879" s="221">
        <v>0.25</v>
      </c>
      <c r="AL879" s="221">
        <v>0.25</v>
      </c>
      <c r="AM879" s="221">
        <v>0.25</v>
      </c>
      <c r="AN879" s="221">
        <v>0.25</v>
      </c>
      <c r="AO879" s="221">
        <v>0.25</v>
      </c>
      <c r="AP879" s="221">
        <v>0.25</v>
      </c>
      <c r="AQ879" s="221">
        <v>0.25</v>
      </c>
      <c r="AR879" s="221">
        <v>0.25</v>
      </c>
      <c r="AS879" s="221">
        <v>0.25</v>
      </c>
      <c r="AT879" s="221">
        <v>0.25</v>
      </c>
      <c r="AU879" s="221">
        <v>0.25</v>
      </c>
      <c r="AV879" s="221">
        <v>0.25</v>
      </c>
      <c r="AW879" s="221">
        <v>0.25</v>
      </c>
      <c r="AX879" s="221">
        <v>0.25</v>
      </c>
      <c r="AY879" s="221">
        <v>0.25</v>
      </c>
      <c r="AZ879" s="221">
        <v>0.25</v>
      </c>
      <c r="BA879" s="221">
        <v>0.25</v>
      </c>
      <c r="BB879" s="221">
        <v>0.25</v>
      </c>
      <c r="BC879" s="221">
        <v>0.25</v>
      </c>
      <c r="BD879" s="221">
        <v>0.25</v>
      </c>
      <c r="BE879" s="221">
        <v>0.25</v>
      </c>
      <c r="BF879" s="221">
        <v>0.25</v>
      </c>
      <c r="BG879" s="221">
        <v>0.25</v>
      </c>
      <c r="BH879" s="221">
        <v>0.25</v>
      </c>
    </row>
    <row r="880" spans="1:60" s="8" customFormat="1" ht="15">
      <c r="A880" s="36" t="s">
        <v>7</v>
      </c>
      <c r="B880" s="36" t="s">
        <v>75</v>
      </c>
      <c r="C880" s="36" t="s">
        <v>40</v>
      </c>
      <c r="D880" s="16" t="s">
        <v>97</v>
      </c>
      <c r="E880" s="16" t="s">
        <v>98</v>
      </c>
      <c r="F880" s="7" t="s">
        <v>13</v>
      </c>
      <c r="G880" s="219"/>
      <c r="H880" s="219"/>
      <c r="I880" s="219"/>
      <c r="J880" s="219"/>
      <c r="K880" s="219"/>
      <c r="L880" s="219"/>
      <c r="M880" s="219"/>
      <c r="N880" s="219"/>
      <c r="O880" s="219"/>
      <c r="P880" s="219"/>
      <c r="Q880" s="219"/>
      <c r="R880" s="219"/>
      <c r="S880" s="219"/>
      <c r="T880" s="219"/>
      <c r="U880" s="219"/>
      <c r="V880" s="219"/>
      <c r="W880" s="219"/>
      <c r="X880" s="221">
        <f>'2.b-MTH2-HTH'!T$66</f>
        <v>0.39113304875381116</v>
      </c>
      <c r="Y880" s="221">
        <f>'2.b-MTH2-HTH'!U$66</f>
        <v>0.39631175960093368</v>
      </c>
      <c r="Z880" s="221">
        <f>'2.b-MTH2-HTH'!V$66</f>
        <v>0.40146668545805714</v>
      </c>
      <c r="AA880" s="221">
        <f>'2.b-MTH2-HTH'!W$66</f>
        <v>0.40659623704207171</v>
      </c>
      <c r="AB880" s="221">
        <f>'2.b-MTH2-HTH'!X$66</f>
        <v>0.41162879886934722</v>
      </c>
      <c r="AC880" s="221">
        <f>'2.b-MTH2-HTH'!Y$66</f>
        <v>0.42718388736326346</v>
      </c>
      <c r="AD880" s="221">
        <f>'2.b-MTH2-HTH'!Z$66</f>
        <v>0.43090333569013051</v>
      </c>
      <c r="AE880" s="221">
        <f>'2.b-MTH2-HTH'!AA$66</f>
        <v>0.43731957379166619</v>
      </c>
      <c r="AF880" s="221">
        <f>'2.b-MTH2-HTH'!AB$66</f>
        <v>0.43403056707977594</v>
      </c>
      <c r="AG880" s="221">
        <f>'2.b-MTH2-HTH'!AC$66</f>
        <v>0.43611792365164642</v>
      </c>
      <c r="AH880" s="221">
        <f>'2.b-MTH2-HTH'!AD$66</f>
        <v>0.44774002617765807</v>
      </c>
      <c r="AI880" s="221">
        <f>'2.b-MTH2-HTH'!AE$66</f>
        <v>0.45928152601857686</v>
      </c>
      <c r="AJ880" s="221">
        <f>'2.b-MTH2-HTH'!AF$66</f>
        <v>0.45871837984852454</v>
      </c>
      <c r="AK880" s="221">
        <f>'2.b-MTH2-HTH'!AG$66</f>
        <v>0.47253270654066276</v>
      </c>
      <c r="AL880" s="221">
        <f>'2.b-MTH2-HTH'!AH$66</f>
        <v>0.4833633944813277</v>
      </c>
      <c r="AM880" s="221">
        <f>'2.b-MTH2-HTH'!AI$66</f>
        <v>0.4938596728161313</v>
      </c>
      <c r="AN880" s="221">
        <f>'2.b-MTH2-HTH'!AJ$66</f>
        <v>0.50009127836262857</v>
      </c>
      <c r="AO880" s="221">
        <f>'2.b-MTH2-HTH'!AK$66</f>
        <v>0.50828722629320966</v>
      </c>
      <c r="AP880" s="221">
        <f>'2.b-MTH2-HTH'!AL$66</f>
        <v>0.50952544559500845</v>
      </c>
      <c r="AQ880" s="221">
        <f>'2.b-MTH2-HTH'!AM$66</f>
        <v>0.52265149277349654</v>
      </c>
      <c r="AR880" s="221">
        <f>'2.b-MTH2-HTH'!AN$66</f>
        <v>0.52495202377414851</v>
      </c>
      <c r="AS880" s="221">
        <f>'2.b-MTH2-HTH'!AO$66</f>
        <v>0.53687106996244194</v>
      </c>
      <c r="AT880" s="221">
        <f>'2.b-MTH2-HTH'!AP$66</f>
        <v>0.53220331018778944</v>
      </c>
      <c r="AU880" s="221">
        <f>'2.b-MTH2-HTH'!AQ$66</f>
        <v>0.54099447518753085</v>
      </c>
      <c r="AV880" s="221">
        <f>'2.b-MTH2-HTH'!AR$66</f>
        <v>0.54069399515463346</v>
      </c>
      <c r="AW880" s="221">
        <f>'2.b-MTH2-HTH'!AS$66</f>
        <v>0.55120071864467934</v>
      </c>
      <c r="AX880" s="221">
        <f>'2.b-MTH2-HTH'!AT$66</f>
        <v>0.55975183037132925</v>
      </c>
      <c r="AY880" s="221">
        <f>'2.b-MTH2-HTH'!AU$66</f>
        <v>0.56497102100313534</v>
      </c>
      <c r="AZ880" s="221">
        <f>'2.b-MTH2-HTH'!AV$66</f>
        <v>0.56927952895042322</v>
      </c>
      <c r="BA880" s="221">
        <f>'2.b-MTH2-HTH'!AW$66</f>
        <v>0.57450751000950395</v>
      </c>
      <c r="BB880" s="221">
        <f>'2.b-MTH2-HTH'!AX$66</f>
        <v>0.57781775890094389</v>
      </c>
      <c r="BC880" s="221">
        <f>'2.b-MTH2-HTH'!AY$66</f>
        <v>0.57451595766849639</v>
      </c>
      <c r="BD880" s="221">
        <f>'2.b-MTH2-HTH'!AZ$66</f>
        <v>0.5749549285103237</v>
      </c>
      <c r="BE880" s="221">
        <f>'2.b-MTH2-HTH'!BA$66</f>
        <v>0.5807407629223017</v>
      </c>
      <c r="BF880" s="221">
        <f>'2.b-MTH2-HTH'!BB$66</f>
        <v>0.5810223934986205</v>
      </c>
      <c r="BG880" s="221">
        <f>'2.b-MTH2-HTH'!BC$66</f>
        <v>0.59258989819671504</v>
      </c>
      <c r="BH880" s="221">
        <f>'2.b-MTH2-HTH'!BD$66</f>
        <v>0.58065161948797872</v>
      </c>
    </row>
    <row r="881" spans="1:60" s="8" customFormat="1" ht="15">
      <c r="A881" s="36" t="s">
        <v>7</v>
      </c>
      <c r="B881" s="36" t="s">
        <v>75</v>
      </c>
      <c r="C881" s="36" t="s">
        <v>40</v>
      </c>
      <c r="D881" s="16" t="s">
        <v>97</v>
      </c>
      <c r="E881" s="16" t="s">
        <v>98</v>
      </c>
      <c r="F881" s="7" t="s">
        <v>14</v>
      </c>
      <c r="G881" s="219"/>
      <c r="H881" s="219"/>
      <c r="I881" s="219"/>
      <c r="J881" s="219"/>
      <c r="K881" s="219"/>
      <c r="L881" s="219"/>
      <c r="M881" s="219"/>
      <c r="N881" s="219"/>
      <c r="O881" s="219"/>
      <c r="P881" s="219"/>
      <c r="Q881" s="219"/>
      <c r="R881" s="219"/>
      <c r="S881" s="219"/>
      <c r="T881" s="219"/>
      <c r="U881" s="219"/>
      <c r="V881" s="219"/>
      <c r="W881" s="219"/>
      <c r="X881" s="221">
        <f>'2.b-MTH2-HTH'!T$67</f>
        <v>0.67007841522529721</v>
      </c>
      <c r="Y881" s="221">
        <f>'2.b-MTH2-HTH'!U$67</f>
        <v>0.6700784152252971</v>
      </c>
      <c r="Z881" s="221">
        <f>'2.b-MTH2-HTH'!V$67</f>
        <v>0.67007841522529721</v>
      </c>
      <c r="AA881" s="221">
        <f>'2.b-MTH2-HTH'!W$67</f>
        <v>0.67007841522529721</v>
      </c>
      <c r="AB881" s="221">
        <f>'2.b-MTH2-HTH'!X$67</f>
        <v>0.67007841522529721</v>
      </c>
      <c r="AC881" s="221">
        <f>'2.b-MTH2-HTH'!Y$67</f>
        <v>0.67007841522529721</v>
      </c>
      <c r="AD881" s="221">
        <f>'2.b-MTH2-HTH'!Z$67</f>
        <v>0.67007841522529721</v>
      </c>
      <c r="AE881" s="221">
        <f>'2.b-MTH2-HTH'!AA$67</f>
        <v>0.67007841522529721</v>
      </c>
      <c r="AF881" s="221">
        <f>'2.b-MTH2-HTH'!AB$67</f>
        <v>0.6700784152252971</v>
      </c>
      <c r="AG881" s="221">
        <f>'2.b-MTH2-HTH'!AC$67</f>
        <v>0.67007841522529721</v>
      </c>
      <c r="AH881" s="221">
        <f>'2.b-MTH2-HTH'!AD$67</f>
        <v>0.67007841522529721</v>
      </c>
      <c r="AI881" s="221">
        <f>'2.b-MTH2-HTH'!AE$67</f>
        <v>0.67007841522529721</v>
      </c>
      <c r="AJ881" s="221">
        <f>'2.b-MTH2-HTH'!AF$67</f>
        <v>0.67007841522529721</v>
      </c>
      <c r="AK881" s="221">
        <f>'2.b-MTH2-HTH'!AG$67</f>
        <v>0.67007841522529732</v>
      </c>
      <c r="AL881" s="221">
        <f>'2.b-MTH2-HTH'!AH$67</f>
        <v>0.67007841522529721</v>
      </c>
      <c r="AM881" s="221">
        <f>'2.b-MTH2-HTH'!AI$67</f>
        <v>0.67007841522529721</v>
      </c>
      <c r="AN881" s="221">
        <f>'2.b-MTH2-HTH'!AJ$67</f>
        <v>0.67007841522529721</v>
      </c>
      <c r="AO881" s="221">
        <f>'2.b-MTH2-HTH'!AK$67</f>
        <v>0.67007841522529721</v>
      </c>
      <c r="AP881" s="221">
        <f>'2.b-MTH2-HTH'!AL$67</f>
        <v>0.67007841522529721</v>
      </c>
      <c r="AQ881" s="221">
        <f>'2.b-MTH2-HTH'!AM$67</f>
        <v>0.67007841522529721</v>
      </c>
      <c r="AR881" s="221">
        <f>'2.b-MTH2-HTH'!AN$67</f>
        <v>0.67007841522529721</v>
      </c>
      <c r="AS881" s="221">
        <f>'2.b-MTH2-HTH'!AO$67</f>
        <v>0.67007841522529721</v>
      </c>
      <c r="AT881" s="221">
        <f>'2.b-MTH2-HTH'!AP$67</f>
        <v>0.67007841522529721</v>
      </c>
      <c r="AU881" s="221">
        <f>'2.b-MTH2-HTH'!AQ$67</f>
        <v>0.67007841522529721</v>
      </c>
      <c r="AV881" s="221">
        <f>'2.b-MTH2-HTH'!AR$67</f>
        <v>0.67007841522529721</v>
      </c>
      <c r="AW881" s="221">
        <f>'2.b-MTH2-HTH'!AS$67</f>
        <v>0.67007841522529721</v>
      </c>
      <c r="AX881" s="221">
        <f>'2.b-MTH2-HTH'!AT$67</f>
        <v>0.67007841522529721</v>
      </c>
      <c r="AY881" s="221">
        <f>'2.b-MTH2-HTH'!AU$67</f>
        <v>0.67007841522529721</v>
      </c>
      <c r="AZ881" s="221">
        <f>'2.b-MTH2-HTH'!AV$67</f>
        <v>0.67007841522529721</v>
      </c>
      <c r="BA881" s="221">
        <f>'2.b-MTH2-HTH'!AW$67</f>
        <v>0.67007841522529721</v>
      </c>
      <c r="BB881" s="221">
        <f>'2.b-MTH2-HTH'!AX$67</f>
        <v>0.67007841522529721</v>
      </c>
      <c r="BC881" s="221">
        <f>'2.b-MTH2-HTH'!AY$67</f>
        <v>0.67007841522529721</v>
      </c>
      <c r="BD881" s="221">
        <f>'2.b-MTH2-HTH'!AZ$67</f>
        <v>0.67007841522529721</v>
      </c>
      <c r="BE881" s="221">
        <f>'2.b-MTH2-HTH'!BA$67</f>
        <v>0.67007841522529721</v>
      </c>
      <c r="BF881" s="221">
        <f>'2.b-MTH2-HTH'!BB$67</f>
        <v>0.67007841522529721</v>
      </c>
      <c r="BG881" s="221">
        <f>'2.b-MTH2-HTH'!BC$67</f>
        <v>0.67007841522529721</v>
      </c>
      <c r="BH881" s="221">
        <f>'2.b-MTH2-HTH'!BD$67</f>
        <v>0.67007841522529721</v>
      </c>
    </row>
    <row r="882" spans="1:60" s="8" customFormat="1" ht="15">
      <c r="A882" s="36" t="s">
        <v>7</v>
      </c>
      <c r="B882" s="36" t="s">
        <v>75</v>
      </c>
      <c r="C882" s="36" t="s">
        <v>40</v>
      </c>
      <c r="D882" s="18" t="s">
        <v>401</v>
      </c>
      <c r="E882" s="18" t="s">
        <v>402</v>
      </c>
      <c r="F882" s="7" t="s">
        <v>12</v>
      </c>
      <c r="G882" s="219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21">
        <v>0.25</v>
      </c>
      <c r="Y882" s="221">
        <v>0.25</v>
      </c>
      <c r="Z882" s="221">
        <v>0.25</v>
      </c>
      <c r="AA882" s="221">
        <v>0.25</v>
      </c>
      <c r="AB882" s="221">
        <v>0.25</v>
      </c>
      <c r="AC882" s="221">
        <v>0.25</v>
      </c>
      <c r="AD882" s="221">
        <v>0.25</v>
      </c>
      <c r="AE882" s="221">
        <v>0.25</v>
      </c>
      <c r="AF882" s="221">
        <v>0.25</v>
      </c>
      <c r="AG882" s="221">
        <v>0.25</v>
      </c>
      <c r="AH882" s="221">
        <v>0.25</v>
      </c>
      <c r="AI882" s="221">
        <v>0.25</v>
      </c>
      <c r="AJ882" s="221">
        <v>0.25</v>
      </c>
      <c r="AK882" s="221">
        <v>0.25</v>
      </c>
      <c r="AL882" s="221">
        <v>0.25</v>
      </c>
      <c r="AM882" s="221">
        <v>0.25</v>
      </c>
      <c r="AN882" s="221">
        <v>0.25</v>
      </c>
      <c r="AO882" s="221">
        <v>0.25</v>
      </c>
      <c r="AP882" s="221">
        <v>0.25</v>
      </c>
      <c r="AQ882" s="221">
        <v>0.25</v>
      </c>
      <c r="AR882" s="221">
        <v>0.25</v>
      </c>
      <c r="AS882" s="221">
        <v>0.25</v>
      </c>
      <c r="AT882" s="221">
        <v>0.25</v>
      </c>
      <c r="AU882" s="221">
        <v>0.25</v>
      </c>
      <c r="AV882" s="221">
        <v>0.25</v>
      </c>
      <c r="AW882" s="221">
        <v>0.25</v>
      </c>
      <c r="AX882" s="221">
        <v>0.25</v>
      </c>
      <c r="AY882" s="221">
        <v>0.25</v>
      </c>
      <c r="AZ882" s="221">
        <v>0.25</v>
      </c>
      <c r="BA882" s="221">
        <v>0.25</v>
      </c>
      <c r="BB882" s="221">
        <v>0.25</v>
      </c>
      <c r="BC882" s="221">
        <v>0.25</v>
      </c>
      <c r="BD882" s="221">
        <v>0.25</v>
      </c>
      <c r="BE882" s="221">
        <v>0.25</v>
      </c>
      <c r="BF882" s="221">
        <v>0.25</v>
      </c>
      <c r="BG882" s="221">
        <v>0.25</v>
      </c>
      <c r="BH882" s="221">
        <v>0.25</v>
      </c>
    </row>
    <row r="883" spans="1:60" s="8" customFormat="1" ht="15">
      <c r="A883" s="36" t="s">
        <v>7</v>
      </c>
      <c r="B883" s="36" t="s">
        <v>75</v>
      </c>
      <c r="C883" s="36" t="s">
        <v>40</v>
      </c>
      <c r="D883" s="18" t="s">
        <v>401</v>
      </c>
      <c r="E883" s="18" t="s">
        <v>402</v>
      </c>
      <c r="F883" s="7" t="s">
        <v>13</v>
      </c>
      <c r="G883" s="219"/>
      <c r="H883" s="219"/>
      <c r="I883" s="219"/>
      <c r="J883" s="219"/>
      <c r="K883" s="219"/>
      <c r="L883" s="219"/>
      <c r="M883" s="219"/>
      <c r="N883" s="219"/>
      <c r="O883" s="219"/>
      <c r="P883" s="219"/>
      <c r="Q883" s="219"/>
      <c r="R883" s="219"/>
      <c r="S883" s="219"/>
      <c r="T883" s="219"/>
      <c r="U883" s="219"/>
      <c r="V883" s="219"/>
      <c r="W883" s="219"/>
      <c r="X883" s="221">
        <f>'2.b-MTH2-HTH'!T$72</f>
        <v>0.39113304875381116</v>
      </c>
      <c r="Y883" s="221">
        <f>'2.b-MTH2-HTH'!U$72</f>
        <v>0.39631175960093368</v>
      </c>
      <c r="Z883" s="221">
        <f>'2.b-MTH2-HTH'!V$72</f>
        <v>0.40146668545805714</v>
      </c>
      <c r="AA883" s="221">
        <f>'2.b-MTH2-HTH'!W$72</f>
        <v>0.40659623704207171</v>
      </c>
      <c r="AB883" s="221">
        <f>'2.b-MTH2-HTH'!X$72</f>
        <v>0.41162879886934722</v>
      </c>
      <c r="AC883" s="221">
        <f>'2.b-MTH2-HTH'!Y$72</f>
        <v>0.42718388736326346</v>
      </c>
      <c r="AD883" s="221">
        <f>'2.b-MTH2-HTH'!Z$72</f>
        <v>0.43090333569013051</v>
      </c>
      <c r="AE883" s="221">
        <f>'2.b-MTH2-HTH'!AA$72</f>
        <v>0.43731957379166619</v>
      </c>
      <c r="AF883" s="221">
        <f>'2.b-MTH2-HTH'!AB$72</f>
        <v>0.43403056707977594</v>
      </c>
      <c r="AG883" s="221">
        <f>'2.b-MTH2-HTH'!AC$72</f>
        <v>0.43611792365164642</v>
      </c>
      <c r="AH883" s="221">
        <f>'2.b-MTH2-HTH'!AD$72</f>
        <v>0.44774002617765807</v>
      </c>
      <c r="AI883" s="221">
        <f>'2.b-MTH2-HTH'!AE$72</f>
        <v>0.45928152601857686</v>
      </c>
      <c r="AJ883" s="221">
        <f>'2.b-MTH2-HTH'!AF$72</f>
        <v>0.45871837984852454</v>
      </c>
      <c r="AK883" s="221">
        <f>'2.b-MTH2-HTH'!AG$72</f>
        <v>0.47253270654066276</v>
      </c>
      <c r="AL883" s="221">
        <f>'2.b-MTH2-HTH'!AH$72</f>
        <v>0.4833633944813277</v>
      </c>
      <c r="AM883" s="221">
        <f>'2.b-MTH2-HTH'!AI$72</f>
        <v>0.4938596728161313</v>
      </c>
      <c r="AN883" s="221">
        <f>'2.b-MTH2-HTH'!AJ$72</f>
        <v>0.50009127836262857</v>
      </c>
      <c r="AO883" s="221">
        <f>'2.b-MTH2-HTH'!AK$72</f>
        <v>0.50828722629320966</v>
      </c>
      <c r="AP883" s="221">
        <f>'2.b-MTH2-HTH'!AL$72</f>
        <v>0.50952544559500845</v>
      </c>
      <c r="AQ883" s="221">
        <f>'2.b-MTH2-HTH'!AM$72</f>
        <v>0.52265149277349654</v>
      </c>
      <c r="AR883" s="221">
        <f>'2.b-MTH2-HTH'!AN$72</f>
        <v>0.52495202377414851</v>
      </c>
      <c r="AS883" s="221">
        <f>'2.b-MTH2-HTH'!AO$72</f>
        <v>0.53687106996244194</v>
      </c>
      <c r="AT883" s="221">
        <f>'2.b-MTH2-HTH'!AP$72</f>
        <v>0.53220331018778944</v>
      </c>
      <c r="AU883" s="221">
        <f>'2.b-MTH2-HTH'!AQ$72</f>
        <v>0.54099447518753085</v>
      </c>
      <c r="AV883" s="221">
        <f>'2.b-MTH2-HTH'!AR$72</f>
        <v>0.54069399515463346</v>
      </c>
      <c r="AW883" s="221">
        <f>'2.b-MTH2-HTH'!AS$72</f>
        <v>0.55120071864467934</v>
      </c>
      <c r="AX883" s="221">
        <f>'2.b-MTH2-HTH'!AT$72</f>
        <v>0.55975183037132925</v>
      </c>
      <c r="AY883" s="221">
        <f>'2.b-MTH2-HTH'!AU$72</f>
        <v>0.56497102100313534</v>
      </c>
      <c r="AZ883" s="221">
        <f>'2.b-MTH2-HTH'!AV$72</f>
        <v>0.56927952895042322</v>
      </c>
      <c r="BA883" s="221">
        <f>'2.b-MTH2-HTH'!AW$72</f>
        <v>0.57450751000950395</v>
      </c>
      <c r="BB883" s="221">
        <f>'2.b-MTH2-HTH'!AX$72</f>
        <v>0.57781775890094389</v>
      </c>
      <c r="BC883" s="221">
        <f>'2.b-MTH2-HTH'!AY$72</f>
        <v>0.57451595766849639</v>
      </c>
      <c r="BD883" s="221">
        <f>'2.b-MTH2-HTH'!AZ$72</f>
        <v>0.5749549285103237</v>
      </c>
      <c r="BE883" s="221">
        <f>'2.b-MTH2-HTH'!BA$72</f>
        <v>0.5807407629223017</v>
      </c>
      <c r="BF883" s="221">
        <f>'2.b-MTH2-HTH'!BB$72</f>
        <v>0.5810223934986205</v>
      </c>
      <c r="BG883" s="221">
        <f>'2.b-MTH2-HTH'!BC$72</f>
        <v>0.59258989819671504</v>
      </c>
      <c r="BH883" s="221">
        <f>'2.b-MTH2-HTH'!BD$72</f>
        <v>0.58065161948797872</v>
      </c>
    </row>
    <row r="884" spans="1:60" s="8" customFormat="1" ht="15">
      <c r="A884" s="36" t="s">
        <v>7</v>
      </c>
      <c r="B884" s="36" t="s">
        <v>75</v>
      </c>
      <c r="C884" s="36" t="s">
        <v>40</v>
      </c>
      <c r="D884" s="18" t="s">
        <v>401</v>
      </c>
      <c r="E884" s="18" t="s">
        <v>402</v>
      </c>
      <c r="F884" s="7" t="s">
        <v>14</v>
      </c>
      <c r="G884" s="219"/>
      <c r="H884" s="219"/>
      <c r="I884" s="219"/>
      <c r="J884" s="219"/>
      <c r="K884" s="219"/>
      <c r="L884" s="219"/>
      <c r="M884" s="219"/>
      <c r="N884" s="219"/>
      <c r="O884" s="219"/>
      <c r="P884" s="219"/>
      <c r="Q884" s="219"/>
      <c r="R884" s="219"/>
      <c r="S884" s="219"/>
      <c r="T884" s="219"/>
      <c r="U884" s="219"/>
      <c r="V884" s="219"/>
      <c r="W884" s="219"/>
      <c r="X884" s="221">
        <f>'2.b-MTH2-HTH'!T$73</f>
        <v>0.73156498928758174</v>
      </c>
      <c r="Y884" s="221">
        <f>'2.b-MTH2-HTH'!U$73</f>
        <v>0.73156498928758174</v>
      </c>
      <c r="Z884" s="221">
        <f>'2.b-MTH2-HTH'!V$73</f>
        <v>0.73156498928758174</v>
      </c>
      <c r="AA884" s="221">
        <f>'2.b-MTH2-HTH'!W$73</f>
        <v>0.73156498928758174</v>
      </c>
      <c r="AB884" s="221">
        <f>'2.b-MTH2-HTH'!X$73</f>
        <v>0.73156498928758174</v>
      </c>
      <c r="AC884" s="221">
        <f>'2.b-MTH2-HTH'!Y$73</f>
        <v>0.73156498928758174</v>
      </c>
      <c r="AD884" s="221">
        <f>'2.b-MTH2-HTH'!Z$73</f>
        <v>0.73156498928758174</v>
      </c>
      <c r="AE884" s="221">
        <f>'2.b-MTH2-HTH'!AA$73</f>
        <v>0.73156498928758174</v>
      </c>
      <c r="AF884" s="221">
        <f>'2.b-MTH2-HTH'!AB$73</f>
        <v>0.73156498928758174</v>
      </c>
      <c r="AG884" s="221">
        <f>'2.b-MTH2-HTH'!AC$73</f>
        <v>0.73156498928758174</v>
      </c>
      <c r="AH884" s="221">
        <f>'2.b-MTH2-HTH'!AD$73</f>
        <v>0.73156498928758174</v>
      </c>
      <c r="AI884" s="221">
        <f>'2.b-MTH2-HTH'!AE$73</f>
        <v>0.73156498928758185</v>
      </c>
      <c r="AJ884" s="221">
        <f>'2.b-MTH2-HTH'!AF$73</f>
        <v>0.73156498928758174</v>
      </c>
      <c r="AK884" s="221">
        <f>'2.b-MTH2-HTH'!AG$73</f>
        <v>0.73156498928758174</v>
      </c>
      <c r="AL884" s="221">
        <f>'2.b-MTH2-HTH'!AH$73</f>
        <v>0.73156498928758174</v>
      </c>
      <c r="AM884" s="221">
        <f>'2.b-MTH2-HTH'!AI$73</f>
        <v>0.73156498928758174</v>
      </c>
      <c r="AN884" s="221">
        <f>'2.b-MTH2-HTH'!AJ$73</f>
        <v>0.73156498928758174</v>
      </c>
      <c r="AO884" s="221">
        <f>'2.b-MTH2-HTH'!AK$73</f>
        <v>0.73156498928758174</v>
      </c>
      <c r="AP884" s="221">
        <f>'2.b-MTH2-HTH'!AL$73</f>
        <v>0.73156498928758174</v>
      </c>
      <c r="AQ884" s="221">
        <f>'2.b-MTH2-HTH'!AM$73</f>
        <v>0.73156498928758174</v>
      </c>
      <c r="AR884" s="221">
        <f>'2.b-MTH2-HTH'!AN$73</f>
        <v>0.73156498928758174</v>
      </c>
      <c r="AS884" s="221">
        <f>'2.b-MTH2-HTH'!AO$73</f>
        <v>0.73156498928758174</v>
      </c>
      <c r="AT884" s="221">
        <f>'2.b-MTH2-HTH'!AP$73</f>
        <v>0.73156498928758174</v>
      </c>
      <c r="AU884" s="221">
        <f>'2.b-MTH2-HTH'!AQ$73</f>
        <v>0.73156498928758174</v>
      </c>
      <c r="AV884" s="221">
        <f>'2.b-MTH2-HTH'!AR$73</f>
        <v>0.73156498928758174</v>
      </c>
      <c r="AW884" s="221">
        <f>'2.b-MTH2-HTH'!AS$73</f>
        <v>0.73156498928758174</v>
      </c>
      <c r="AX884" s="221">
        <f>'2.b-MTH2-HTH'!AT$73</f>
        <v>0.73156498928758174</v>
      </c>
      <c r="AY884" s="221">
        <f>'2.b-MTH2-HTH'!AU$73</f>
        <v>0.73156498928758174</v>
      </c>
      <c r="AZ884" s="221">
        <f>'2.b-MTH2-HTH'!AV$73</f>
        <v>0.73156498928758174</v>
      </c>
      <c r="BA884" s="221">
        <f>'2.b-MTH2-HTH'!AW$73</f>
        <v>0.73156498928758174</v>
      </c>
      <c r="BB884" s="221">
        <f>'2.b-MTH2-HTH'!AX$73</f>
        <v>0.73156498928758174</v>
      </c>
      <c r="BC884" s="221">
        <f>'2.b-MTH2-HTH'!AY$73</f>
        <v>0.73156498928758174</v>
      </c>
      <c r="BD884" s="221">
        <f>'2.b-MTH2-HTH'!AZ$73</f>
        <v>0.73156498928758174</v>
      </c>
      <c r="BE884" s="221">
        <f>'2.b-MTH2-HTH'!BA$73</f>
        <v>0.73156498928758174</v>
      </c>
      <c r="BF884" s="221">
        <f>'2.b-MTH2-HTH'!BB$73</f>
        <v>0.73156498928758174</v>
      </c>
      <c r="BG884" s="221">
        <f>'2.b-MTH2-HTH'!BC$73</f>
        <v>0.73156498928758174</v>
      </c>
      <c r="BH884" s="221">
        <f>'2.b-MTH2-HTH'!BD$73</f>
        <v>0.73156498928758174</v>
      </c>
    </row>
    <row r="885" spans="1:60" s="8" customFormat="1" ht="15">
      <c r="A885" s="36" t="s">
        <v>7</v>
      </c>
      <c r="B885" s="36" t="s">
        <v>75</v>
      </c>
      <c r="C885" s="36" t="s">
        <v>40</v>
      </c>
      <c r="D885" s="18" t="s">
        <v>404</v>
      </c>
      <c r="E885" s="18" t="s">
        <v>405</v>
      </c>
      <c r="F885" s="7" t="s">
        <v>12</v>
      </c>
      <c r="G885" s="219"/>
      <c r="H885" s="219"/>
      <c r="I885" s="219"/>
      <c r="J885" s="219"/>
      <c r="K885" s="219"/>
      <c r="L885" s="219"/>
      <c r="M885" s="219"/>
      <c r="N885" s="219"/>
      <c r="O885" s="219"/>
      <c r="P885" s="219"/>
      <c r="Q885" s="219"/>
      <c r="R885" s="219"/>
      <c r="S885" s="219"/>
      <c r="T885" s="219"/>
      <c r="U885" s="219"/>
      <c r="V885" s="219"/>
      <c r="W885" s="219"/>
      <c r="X885" s="221">
        <v>0.25</v>
      </c>
      <c r="Y885" s="221">
        <v>0.25</v>
      </c>
      <c r="Z885" s="221">
        <v>0.25</v>
      </c>
      <c r="AA885" s="221">
        <v>0.25</v>
      </c>
      <c r="AB885" s="221">
        <v>0.25</v>
      </c>
      <c r="AC885" s="221">
        <v>0.25</v>
      </c>
      <c r="AD885" s="221">
        <v>0.25</v>
      </c>
      <c r="AE885" s="221">
        <v>0.25</v>
      </c>
      <c r="AF885" s="221">
        <v>0.25</v>
      </c>
      <c r="AG885" s="221">
        <v>0.25</v>
      </c>
      <c r="AH885" s="221">
        <v>0.25</v>
      </c>
      <c r="AI885" s="221">
        <v>0.25</v>
      </c>
      <c r="AJ885" s="221">
        <v>0.25</v>
      </c>
      <c r="AK885" s="221">
        <v>0.25</v>
      </c>
      <c r="AL885" s="221">
        <v>0.25</v>
      </c>
      <c r="AM885" s="221">
        <v>0.25</v>
      </c>
      <c r="AN885" s="221">
        <v>0.25</v>
      </c>
      <c r="AO885" s="221">
        <v>0.25</v>
      </c>
      <c r="AP885" s="221">
        <v>0.25</v>
      </c>
      <c r="AQ885" s="221">
        <v>0.25</v>
      </c>
      <c r="AR885" s="221">
        <v>0.25</v>
      </c>
      <c r="AS885" s="221">
        <v>0.25</v>
      </c>
      <c r="AT885" s="221">
        <v>0.25</v>
      </c>
      <c r="AU885" s="221">
        <v>0.25</v>
      </c>
      <c r="AV885" s="221">
        <v>0.25</v>
      </c>
      <c r="AW885" s="221">
        <v>0.25</v>
      </c>
      <c r="AX885" s="221">
        <v>0.25</v>
      </c>
      <c r="AY885" s="221">
        <v>0.25</v>
      </c>
      <c r="AZ885" s="221">
        <v>0.25</v>
      </c>
      <c r="BA885" s="221">
        <v>0.25</v>
      </c>
      <c r="BB885" s="221">
        <v>0.25</v>
      </c>
      <c r="BC885" s="221">
        <v>0.25</v>
      </c>
      <c r="BD885" s="221">
        <v>0.25</v>
      </c>
      <c r="BE885" s="221">
        <v>0.25</v>
      </c>
      <c r="BF885" s="221">
        <v>0.25</v>
      </c>
      <c r="BG885" s="221">
        <v>0.25</v>
      </c>
      <c r="BH885" s="221">
        <v>0.25</v>
      </c>
    </row>
    <row r="886" spans="1:60" s="8" customFormat="1" ht="15">
      <c r="A886" s="36" t="s">
        <v>7</v>
      </c>
      <c r="B886" s="36" t="s">
        <v>75</v>
      </c>
      <c r="C886" s="36" t="s">
        <v>40</v>
      </c>
      <c r="D886" s="18" t="s">
        <v>404</v>
      </c>
      <c r="E886" s="18" t="s">
        <v>405</v>
      </c>
      <c r="F886" s="7" t="s">
        <v>13</v>
      </c>
      <c r="G886" s="219"/>
      <c r="H886" s="219"/>
      <c r="I886" s="219"/>
      <c r="J886" s="219"/>
      <c r="K886" s="219"/>
      <c r="L886" s="219"/>
      <c r="M886" s="219"/>
      <c r="N886" s="219"/>
      <c r="O886" s="219"/>
      <c r="P886" s="219"/>
      <c r="Q886" s="219"/>
      <c r="R886" s="219"/>
      <c r="S886" s="219"/>
      <c r="T886" s="219"/>
      <c r="U886" s="219"/>
      <c r="V886" s="219"/>
      <c r="W886" s="219"/>
      <c r="X886" s="221">
        <f>'2.b-MTH2-HTH'!T$78</f>
        <v>0.39113304875381116</v>
      </c>
      <c r="Y886" s="221">
        <f>'2.b-MTH2-HTH'!U$78</f>
        <v>0.39631175960093368</v>
      </c>
      <c r="Z886" s="221">
        <f>'2.b-MTH2-HTH'!V$78</f>
        <v>0.40146668545805714</v>
      </c>
      <c r="AA886" s="221">
        <f>'2.b-MTH2-HTH'!W$78</f>
        <v>0.40659623704207171</v>
      </c>
      <c r="AB886" s="221">
        <f>'2.b-MTH2-HTH'!X$78</f>
        <v>0.41162879886934722</v>
      </c>
      <c r="AC886" s="221">
        <f>'2.b-MTH2-HTH'!Y$78</f>
        <v>0.42718388736326346</v>
      </c>
      <c r="AD886" s="221">
        <f>'2.b-MTH2-HTH'!Z$78</f>
        <v>0.43090333569013051</v>
      </c>
      <c r="AE886" s="221">
        <f>'2.b-MTH2-HTH'!AA$78</f>
        <v>0.43731957379166619</v>
      </c>
      <c r="AF886" s="221">
        <f>'2.b-MTH2-HTH'!AB$78</f>
        <v>0.43403056707977594</v>
      </c>
      <c r="AG886" s="221">
        <f>'2.b-MTH2-HTH'!AC$78</f>
        <v>0.43611792365164642</v>
      </c>
      <c r="AH886" s="221">
        <f>'2.b-MTH2-HTH'!AD$78</f>
        <v>0.44774002617765807</v>
      </c>
      <c r="AI886" s="221">
        <f>'2.b-MTH2-HTH'!AE$78</f>
        <v>0.45928152601857686</v>
      </c>
      <c r="AJ886" s="221">
        <f>'2.b-MTH2-HTH'!AF$78</f>
        <v>0.45871837984852454</v>
      </c>
      <c r="AK886" s="221">
        <f>'2.b-MTH2-HTH'!AG$78</f>
        <v>0.47253270654066276</v>
      </c>
      <c r="AL886" s="221">
        <f>'2.b-MTH2-HTH'!AH$78</f>
        <v>0.4833633944813277</v>
      </c>
      <c r="AM886" s="221">
        <f>'2.b-MTH2-HTH'!AI$78</f>
        <v>0.4938596728161313</v>
      </c>
      <c r="AN886" s="221">
        <f>'2.b-MTH2-HTH'!AJ$78</f>
        <v>0.50009127836262857</v>
      </c>
      <c r="AO886" s="221">
        <f>'2.b-MTH2-HTH'!AK$78</f>
        <v>0.50828722629320966</v>
      </c>
      <c r="AP886" s="221">
        <f>'2.b-MTH2-HTH'!AL$78</f>
        <v>0.50952544559500845</v>
      </c>
      <c r="AQ886" s="221">
        <f>'2.b-MTH2-HTH'!AM$78</f>
        <v>0.52265149277349654</v>
      </c>
      <c r="AR886" s="221">
        <f>'2.b-MTH2-HTH'!AN$78</f>
        <v>0.52495202377414851</v>
      </c>
      <c r="AS886" s="221">
        <f>'2.b-MTH2-HTH'!AO$78</f>
        <v>0.53687106996244194</v>
      </c>
      <c r="AT886" s="221">
        <f>'2.b-MTH2-HTH'!AP$78</f>
        <v>0.53220331018778944</v>
      </c>
      <c r="AU886" s="221">
        <f>'2.b-MTH2-HTH'!AQ$78</f>
        <v>0.54099447518753085</v>
      </c>
      <c r="AV886" s="221">
        <f>'2.b-MTH2-HTH'!AR$78</f>
        <v>0.54069399515463346</v>
      </c>
      <c r="AW886" s="221">
        <f>'2.b-MTH2-HTH'!AS$78</f>
        <v>0.55120071864467934</v>
      </c>
      <c r="AX886" s="221">
        <f>'2.b-MTH2-HTH'!AT$78</f>
        <v>0.55975183037132925</v>
      </c>
      <c r="AY886" s="221">
        <f>'2.b-MTH2-HTH'!AU$78</f>
        <v>0.56497102100313534</v>
      </c>
      <c r="AZ886" s="221">
        <f>'2.b-MTH2-HTH'!AV$78</f>
        <v>0.56927952895042322</v>
      </c>
      <c r="BA886" s="221">
        <f>'2.b-MTH2-HTH'!AW$78</f>
        <v>0.57450751000950395</v>
      </c>
      <c r="BB886" s="221">
        <f>'2.b-MTH2-HTH'!AX$78</f>
        <v>0.57781775890094389</v>
      </c>
      <c r="BC886" s="221">
        <f>'2.b-MTH2-HTH'!AY$78</f>
        <v>0.57451595766849639</v>
      </c>
      <c r="BD886" s="221">
        <f>'2.b-MTH2-HTH'!AZ$78</f>
        <v>0.5749549285103237</v>
      </c>
      <c r="BE886" s="221">
        <f>'2.b-MTH2-HTH'!BA$78</f>
        <v>0.5807407629223017</v>
      </c>
      <c r="BF886" s="221">
        <f>'2.b-MTH2-HTH'!BB$78</f>
        <v>0.5810223934986205</v>
      </c>
      <c r="BG886" s="221">
        <f>'2.b-MTH2-HTH'!BC$78</f>
        <v>0.59258989819671504</v>
      </c>
      <c r="BH886" s="221">
        <f>'2.b-MTH2-HTH'!BD$78</f>
        <v>0.58065161948797872</v>
      </c>
    </row>
    <row r="887" spans="1:60" s="8" customFormat="1" ht="15">
      <c r="A887" s="36" t="s">
        <v>7</v>
      </c>
      <c r="B887" s="36" t="s">
        <v>75</v>
      </c>
      <c r="C887" s="36" t="s">
        <v>40</v>
      </c>
      <c r="D887" s="18" t="s">
        <v>404</v>
      </c>
      <c r="E887" s="18" t="s">
        <v>405</v>
      </c>
      <c r="F887" s="7" t="s">
        <v>14</v>
      </c>
      <c r="G887" s="219"/>
      <c r="H887" s="219"/>
      <c r="I887" s="219"/>
      <c r="J887" s="219"/>
      <c r="K887" s="219"/>
      <c r="L887" s="219"/>
      <c r="M887" s="219"/>
      <c r="N887" s="219"/>
      <c r="O887" s="219"/>
      <c r="P887" s="219"/>
      <c r="Q887" s="219"/>
      <c r="R887" s="219"/>
      <c r="S887" s="219"/>
      <c r="T887" s="219"/>
      <c r="U887" s="219"/>
      <c r="V887" s="219"/>
      <c r="W887" s="219"/>
      <c r="X887" s="221">
        <f>'2.b-MTH2-HTH'!T$79</f>
        <v>0.77373362781602173</v>
      </c>
      <c r="Y887" s="221">
        <f>'2.b-MTH2-HTH'!U$79</f>
        <v>0.77373362781602184</v>
      </c>
      <c r="Z887" s="221">
        <f>'2.b-MTH2-HTH'!V$79</f>
        <v>0.77373362781602184</v>
      </c>
      <c r="AA887" s="221">
        <f>'2.b-MTH2-HTH'!W$79</f>
        <v>0.77373362781602173</v>
      </c>
      <c r="AB887" s="221">
        <f>'2.b-MTH2-HTH'!X$79</f>
        <v>0.77373362781602184</v>
      </c>
      <c r="AC887" s="221">
        <f>'2.b-MTH2-HTH'!Y$79</f>
        <v>0.77373362781602184</v>
      </c>
      <c r="AD887" s="221">
        <f>'2.b-MTH2-HTH'!Z$79</f>
        <v>0.77373362781602184</v>
      </c>
      <c r="AE887" s="221">
        <f>'2.b-MTH2-HTH'!AA$79</f>
        <v>0.77373362781602184</v>
      </c>
      <c r="AF887" s="221">
        <f>'2.b-MTH2-HTH'!AB$79</f>
        <v>0.77373362781602184</v>
      </c>
      <c r="AG887" s="221">
        <f>'2.b-MTH2-HTH'!AC$79</f>
        <v>0.77373362781602173</v>
      </c>
      <c r="AH887" s="221">
        <f>'2.b-MTH2-HTH'!AD$79</f>
        <v>0.77373362781602184</v>
      </c>
      <c r="AI887" s="221">
        <f>'2.b-MTH2-HTH'!AE$79</f>
        <v>0.77373362781602184</v>
      </c>
      <c r="AJ887" s="221">
        <f>'2.b-MTH2-HTH'!AF$79</f>
        <v>0.77373362781602184</v>
      </c>
      <c r="AK887" s="221">
        <f>'2.b-MTH2-HTH'!AG$79</f>
        <v>0.77373362781602184</v>
      </c>
      <c r="AL887" s="221">
        <f>'2.b-MTH2-HTH'!AH$79</f>
        <v>0.77373362781602184</v>
      </c>
      <c r="AM887" s="221">
        <f>'2.b-MTH2-HTH'!AI$79</f>
        <v>0.77373362781602184</v>
      </c>
      <c r="AN887" s="221">
        <f>'2.b-MTH2-HTH'!AJ$79</f>
        <v>0.77373362781602184</v>
      </c>
      <c r="AO887" s="221">
        <f>'2.b-MTH2-HTH'!AK$79</f>
        <v>0.77373362781602184</v>
      </c>
      <c r="AP887" s="221">
        <f>'2.b-MTH2-HTH'!AL$79</f>
        <v>0.77373362781602184</v>
      </c>
      <c r="AQ887" s="221">
        <f>'2.b-MTH2-HTH'!AM$79</f>
        <v>0.77373362781602184</v>
      </c>
      <c r="AR887" s="221">
        <f>'2.b-MTH2-HTH'!AN$79</f>
        <v>0.77373362781602184</v>
      </c>
      <c r="AS887" s="221">
        <f>'2.b-MTH2-HTH'!AO$79</f>
        <v>0.77373362781602184</v>
      </c>
      <c r="AT887" s="221">
        <f>'2.b-MTH2-HTH'!AP$79</f>
        <v>0.77373362781602184</v>
      </c>
      <c r="AU887" s="221">
        <f>'2.b-MTH2-HTH'!AQ$79</f>
        <v>0.77373362781602184</v>
      </c>
      <c r="AV887" s="221">
        <f>'2.b-MTH2-HTH'!AR$79</f>
        <v>0.77373362781602184</v>
      </c>
      <c r="AW887" s="221">
        <f>'2.b-MTH2-HTH'!AS$79</f>
        <v>0.77373362781602184</v>
      </c>
      <c r="AX887" s="221">
        <f>'2.b-MTH2-HTH'!AT$79</f>
        <v>0.77373362781602184</v>
      </c>
      <c r="AY887" s="221">
        <f>'2.b-MTH2-HTH'!AU$79</f>
        <v>0.77373362781602184</v>
      </c>
      <c r="AZ887" s="221">
        <f>'2.b-MTH2-HTH'!AV$79</f>
        <v>0.77373362781602184</v>
      </c>
      <c r="BA887" s="221">
        <f>'2.b-MTH2-HTH'!AW$79</f>
        <v>0.77373362781602184</v>
      </c>
      <c r="BB887" s="221">
        <f>'2.b-MTH2-HTH'!AX$79</f>
        <v>0.77373362781602184</v>
      </c>
      <c r="BC887" s="221">
        <f>'2.b-MTH2-HTH'!AY$79</f>
        <v>0.77373362781602184</v>
      </c>
      <c r="BD887" s="221">
        <f>'2.b-MTH2-HTH'!AZ$79</f>
        <v>0.77373362781602184</v>
      </c>
      <c r="BE887" s="221">
        <f>'2.b-MTH2-HTH'!BA$79</f>
        <v>0.77373362781602184</v>
      </c>
      <c r="BF887" s="221">
        <f>'2.b-MTH2-HTH'!BB$79</f>
        <v>0.77373362781602184</v>
      </c>
      <c r="BG887" s="221">
        <f>'2.b-MTH2-HTH'!BC$79</f>
        <v>0.77373362781602184</v>
      </c>
      <c r="BH887" s="221">
        <f>'2.b-MTH2-HTH'!BD$79</f>
        <v>0.77373362781602184</v>
      </c>
    </row>
    <row r="888" spans="1:60" s="5" customFormat="1" ht="15">
      <c r="A888" s="4" t="s">
        <v>7</v>
      </c>
      <c r="B888" s="4" t="s">
        <v>75</v>
      </c>
      <c r="C888" s="4" t="s">
        <v>21</v>
      </c>
      <c r="D888" s="4"/>
      <c r="E888" s="4"/>
      <c r="F888" s="4" t="s">
        <v>11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>
        <v>1</v>
      </c>
      <c r="AC888" s="4">
        <v>1</v>
      </c>
      <c r="AD888" s="4">
        <v>2</v>
      </c>
      <c r="AE888" s="4">
        <v>1</v>
      </c>
      <c r="AF888" s="4">
        <v>4</v>
      </c>
      <c r="AG888" s="4">
        <v>21</v>
      </c>
      <c r="AH888" s="4">
        <v>26</v>
      </c>
      <c r="AI888" s="4">
        <v>35</v>
      </c>
      <c r="AJ888" s="4">
        <v>31</v>
      </c>
      <c r="AK888" s="4">
        <v>27</v>
      </c>
      <c r="AL888" s="4">
        <v>64</v>
      </c>
      <c r="AM888" s="4">
        <v>77</v>
      </c>
      <c r="AN888" s="4">
        <v>82</v>
      </c>
      <c r="AO888" s="4">
        <v>87</v>
      </c>
      <c r="AP888" s="4">
        <v>107</v>
      </c>
      <c r="AQ888" s="4">
        <v>114</v>
      </c>
      <c r="AR888" s="4">
        <v>115</v>
      </c>
      <c r="AS888" s="4">
        <v>165</v>
      </c>
      <c r="AT888" s="4">
        <v>131</v>
      </c>
      <c r="AU888" s="4">
        <v>162</v>
      </c>
      <c r="AV888" s="4">
        <v>275</v>
      </c>
      <c r="AW888" s="4">
        <v>470</v>
      </c>
      <c r="AX888" s="4">
        <v>330</v>
      </c>
      <c r="AY888" s="4">
        <v>408</v>
      </c>
      <c r="AZ888" s="4">
        <v>146</v>
      </c>
      <c r="BA888" s="4">
        <v>141</v>
      </c>
      <c r="BB888" s="4">
        <v>138</v>
      </c>
      <c r="BC888" s="4">
        <v>127</v>
      </c>
      <c r="BD888" s="4">
        <v>273</v>
      </c>
      <c r="BE888" s="4">
        <v>348</v>
      </c>
      <c r="BF888" s="4">
        <v>224</v>
      </c>
      <c r="BG888" s="4">
        <v>115</v>
      </c>
      <c r="BH888" s="4">
        <v>121</v>
      </c>
    </row>
    <row r="889" spans="1:60" s="5" customFormat="1" ht="15">
      <c r="A889" s="4" t="s">
        <v>7</v>
      </c>
      <c r="B889" s="4" t="s">
        <v>75</v>
      </c>
      <c r="C889" s="4" t="s">
        <v>21</v>
      </c>
      <c r="D889" s="4"/>
      <c r="E889" s="4"/>
      <c r="F889" s="4" t="s">
        <v>52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6">
        <v>2.1581957483543801E-5</v>
      </c>
      <c r="AC889" s="6">
        <v>2.2082367229767001E-5</v>
      </c>
      <c r="AD889" s="6">
        <v>4.3022780562307697E-5</v>
      </c>
      <c r="AE889" s="6">
        <v>2.13565692807107E-5</v>
      </c>
      <c r="AF889" s="6">
        <v>8.4301039010305801E-5</v>
      </c>
      <c r="AG889" s="4">
        <v>4.4161251656046901E-4</v>
      </c>
      <c r="AH889" s="4">
        <v>5.2936984627914097E-4</v>
      </c>
      <c r="AI889" s="4">
        <v>6.4355980509331605E-4</v>
      </c>
      <c r="AJ889" s="4">
        <v>5.3084918745825997E-4</v>
      </c>
      <c r="AK889" s="4">
        <v>4.4545634527816299E-4</v>
      </c>
      <c r="AL889" s="4">
        <v>1.0135723674833299E-3</v>
      </c>
      <c r="AM889" s="4">
        <v>1.2059136753743E-3</v>
      </c>
      <c r="AN889" s="4">
        <v>1.3154095415316501E-3</v>
      </c>
      <c r="AO889" s="4">
        <v>1.32393894663156E-3</v>
      </c>
      <c r="AP889" s="4">
        <v>1.55369692745542E-3</v>
      </c>
      <c r="AQ889" s="4">
        <v>1.6451403420160199E-3</v>
      </c>
      <c r="AR889" s="4">
        <v>1.57052332568557E-3</v>
      </c>
      <c r="AS889" s="4">
        <v>2.1183448665442698E-3</v>
      </c>
      <c r="AT889" s="4">
        <v>1.63582328113683E-3</v>
      </c>
      <c r="AU889" s="4">
        <v>1.8949141440134699E-3</v>
      </c>
      <c r="AV889" s="4">
        <v>3.06940196888184E-3</v>
      </c>
      <c r="AW889" s="4">
        <v>5.1693228187107499E-3</v>
      </c>
      <c r="AX889" s="4">
        <v>3.43681979608203E-3</v>
      </c>
      <c r="AY889" s="4">
        <v>4.1053298853928697E-3</v>
      </c>
      <c r="AZ889" s="4">
        <v>1.4305871286352601E-3</v>
      </c>
      <c r="BA889" s="4">
        <v>1.41922496225466E-3</v>
      </c>
      <c r="BB889" s="4">
        <v>1.3563719997641099E-3</v>
      </c>
      <c r="BC889" s="4">
        <v>1.2960109395569099E-3</v>
      </c>
      <c r="BD889" s="4">
        <v>3.0021443888491798E-3</v>
      </c>
      <c r="BE889" s="4">
        <v>3.7728485006179699E-3</v>
      </c>
      <c r="BF889" s="4">
        <v>2.52150029267414E-3</v>
      </c>
      <c r="BG889" s="4">
        <v>1.3583746751712701E-3</v>
      </c>
      <c r="BH889" s="4">
        <v>1.4855192565037499E-3</v>
      </c>
    </row>
    <row r="890" spans="1:60" s="8" customFormat="1" ht="15">
      <c r="A890" s="36" t="s">
        <v>7</v>
      </c>
      <c r="B890" s="36" t="s">
        <v>75</v>
      </c>
      <c r="C890" s="36" t="s">
        <v>21</v>
      </c>
      <c r="D890" s="7" t="s">
        <v>107</v>
      </c>
      <c r="E890" s="7" t="s">
        <v>108</v>
      </c>
      <c r="F890" s="7" t="s">
        <v>12</v>
      </c>
      <c r="G890" s="219"/>
      <c r="H890" s="219"/>
      <c r="I890" s="219"/>
      <c r="J890" s="219"/>
      <c r="K890" s="219"/>
      <c r="L890" s="219"/>
      <c r="M890" s="219"/>
      <c r="N890" s="219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19"/>
      <c r="Z890" s="219"/>
      <c r="AA890" s="219"/>
      <c r="AB890" s="221">
        <v>0.25</v>
      </c>
      <c r="AC890" s="221">
        <v>0.25</v>
      </c>
      <c r="AD890" s="221">
        <v>0.25</v>
      </c>
      <c r="AE890" s="221">
        <v>0.25</v>
      </c>
      <c r="AF890" s="221">
        <v>0.25</v>
      </c>
      <c r="AG890" s="221">
        <v>0.25</v>
      </c>
      <c r="AH890" s="221">
        <v>0.25</v>
      </c>
      <c r="AI890" s="221">
        <v>0.25</v>
      </c>
      <c r="AJ890" s="221">
        <v>0.25</v>
      </c>
      <c r="AK890" s="221">
        <v>0.25</v>
      </c>
      <c r="AL890" s="221">
        <v>0.25</v>
      </c>
      <c r="AM890" s="221">
        <v>0.25</v>
      </c>
      <c r="AN890" s="221">
        <v>0.25</v>
      </c>
      <c r="AO890" s="221">
        <v>0.25</v>
      </c>
      <c r="AP890" s="221">
        <v>0.25</v>
      </c>
      <c r="AQ890" s="221">
        <v>0.25</v>
      </c>
      <c r="AR890" s="221">
        <v>0.25</v>
      </c>
      <c r="AS890" s="221">
        <v>0.25</v>
      </c>
      <c r="AT890" s="221">
        <v>0.25</v>
      </c>
      <c r="AU890" s="221">
        <v>0.25</v>
      </c>
      <c r="AV890" s="221">
        <v>0.25</v>
      </c>
      <c r="AW890" s="221">
        <v>0.25</v>
      </c>
      <c r="AX890" s="221">
        <v>0.25</v>
      </c>
      <c r="AY890" s="221">
        <v>0.25</v>
      </c>
      <c r="AZ890" s="221">
        <v>0.25</v>
      </c>
      <c r="BA890" s="221">
        <v>0.25</v>
      </c>
      <c r="BB890" s="221">
        <v>0.25</v>
      </c>
      <c r="BC890" s="221">
        <v>0.25</v>
      </c>
      <c r="BD890" s="221">
        <v>0.25</v>
      </c>
      <c r="BE890" s="221">
        <v>0.25</v>
      </c>
      <c r="BF890" s="221">
        <v>0.25</v>
      </c>
      <c r="BG890" s="221">
        <v>0.25</v>
      </c>
      <c r="BH890" s="221">
        <v>0.25</v>
      </c>
    </row>
    <row r="891" spans="1:60" s="8" customFormat="1" ht="15">
      <c r="A891" s="36" t="s">
        <v>7</v>
      </c>
      <c r="B891" s="36" t="s">
        <v>75</v>
      </c>
      <c r="C891" s="36" t="s">
        <v>21</v>
      </c>
      <c r="D891" s="7" t="s">
        <v>107</v>
      </c>
      <c r="E891" s="7" t="s">
        <v>108</v>
      </c>
      <c r="F891" s="7" t="s">
        <v>13</v>
      </c>
      <c r="G891" s="219"/>
      <c r="H891" s="219"/>
      <c r="I891" s="219"/>
      <c r="J891" s="219"/>
      <c r="K891" s="219"/>
      <c r="L891" s="219"/>
      <c r="M891" s="219"/>
      <c r="N891" s="219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19"/>
      <c r="Z891" s="219"/>
      <c r="AA891" s="219"/>
      <c r="AB891" s="221">
        <f>'2.b-MTH2-HTH'!X$60</f>
        <v>0.41162879886934722</v>
      </c>
      <c r="AC891" s="221">
        <f>'2.b-MTH2-HTH'!Y$60</f>
        <v>0.42718388736326346</v>
      </c>
      <c r="AD891" s="221">
        <f>'2.b-MTH2-HTH'!Z$60</f>
        <v>0.43090333569013051</v>
      </c>
      <c r="AE891" s="221">
        <f>'2.b-MTH2-HTH'!AA$60</f>
        <v>0.43731957379166619</v>
      </c>
      <c r="AF891" s="221">
        <f>'2.b-MTH2-HTH'!AB$60</f>
        <v>0.43403056707977594</v>
      </c>
      <c r="AG891" s="221">
        <f>'2.b-MTH2-HTH'!AC$60</f>
        <v>0.43611792365164642</v>
      </c>
      <c r="AH891" s="221">
        <f>'2.b-MTH2-HTH'!AD$60</f>
        <v>0.44774002617765807</v>
      </c>
      <c r="AI891" s="221">
        <f>'2.b-MTH2-HTH'!AE$60</f>
        <v>0.45928152601857686</v>
      </c>
      <c r="AJ891" s="221">
        <f>'2.b-MTH2-HTH'!AF$60</f>
        <v>0.45871837984852454</v>
      </c>
      <c r="AK891" s="221">
        <f>'2.b-MTH2-HTH'!AG$60</f>
        <v>0.47253270654066276</v>
      </c>
      <c r="AL891" s="221">
        <f>'2.b-MTH2-HTH'!AH$60</f>
        <v>0.4833633944813277</v>
      </c>
      <c r="AM891" s="221">
        <f>'2.b-MTH2-HTH'!AI$60</f>
        <v>0.4938596728161313</v>
      </c>
      <c r="AN891" s="221">
        <f>'2.b-MTH2-HTH'!AJ$60</f>
        <v>0.50009127836262857</v>
      </c>
      <c r="AO891" s="221">
        <f>'2.b-MTH2-HTH'!AK$60</f>
        <v>0.50828722629320966</v>
      </c>
      <c r="AP891" s="221">
        <f>'2.b-MTH2-HTH'!AL$60</f>
        <v>0.50952544559500845</v>
      </c>
      <c r="AQ891" s="221">
        <f>'2.b-MTH2-HTH'!AM$60</f>
        <v>0.52265149277349654</v>
      </c>
      <c r="AR891" s="221">
        <f>'2.b-MTH2-HTH'!AN$60</f>
        <v>0.52495202377414851</v>
      </c>
      <c r="AS891" s="221">
        <f>'2.b-MTH2-HTH'!AO$60</f>
        <v>0.53687106996244194</v>
      </c>
      <c r="AT891" s="221">
        <f>'2.b-MTH2-HTH'!AP$60</f>
        <v>0.53220331018778944</v>
      </c>
      <c r="AU891" s="221">
        <f>'2.b-MTH2-HTH'!AQ$60</f>
        <v>0.54099447518753085</v>
      </c>
      <c r="AV891" s="221">
        <f>'2.b-MTH2-HTH'!AR$60</f>
        <v>0.54069399515463346</v>
      </c>
      <c r="AW891" s="221">
        <f>'2.b-MTH2-HTH'!AS$60</f>
        <v>0.55120071864467934</v>
      </c>
      <c r="AX891" s="221">
        <f>'2.b-MTH2-HTH'!AT$60</f>
        <v>0.55975183037132925</v>
      </c>
      <c r="AY891" s="221">
        <f>'2.b-MTH2-HTH'!AU$60</f>
        <v>0.56497102100313534</v>
      </c>
      <c r="AZ891" s="221">
        <f>'2.b-MTH2-HTH'!AV$60</f>
        <v>0.56927952895042322</v>
      </c>
      <c r="BA891" s="221">
        <f>'2.b-MTH2-HTH'!AW$60</f>
        <v>0.57450751000950395</v>
      </c>
      <c r="BB891" s="221">
        <f>'2.b-MTH2-HTH'!AX$60</f>
        <v>0.57781775890094389</v>
      </c>
      <c r="BC891" s="221">
        <f>'2.b-MTH2-HTH'!AY$60</f>
        <v>0.57451595766849639</v>
      </c>
      <c r="BD891" s="221">
        <f>'2.b-MTH2-HTH'!AZ$60</f>
        <v>0.5749549285103237</v>
      </c>
      <c r="BE891" s="221">
        <f>'2.b-MTH2-HTH'!BA$60</f>
        <v>0.5807407629223017</v>
      </c>
      <c r="BF891" s="221">
        <f>'2.b-MTH2-HTH'!BB$60</f>
        <v>0.5810223934986205</v>
      </c>
      <c r="BG891" s="221">
        <f>'2.b-MTH2-HTH'!BC$60</f>
        <v>0.59258989819671504</v>
      </c>
      <c r="BH891" s="221">
        <f>'2.b-MTH2-HTH'!BD$60</f>
        <v>0.58065161948797872</v>
      </c>
    </row>
    <row r="892" spans="1:60" s="8" customFormat="1" ht="15">
      <c r="A892" s="36" t="s">
        <v>7</v>
      </c>
      <c r="B892" s="36" t="s">
        <v>75</v>
      </c>
      <c r="C892" s="36" t="s">
        <v>21</v>
      </c>
      <c r="D892" s="7" t="s">
        <v>107</v>
      </c>
      <c r="E892" s="7" t="s">
        <v>108</v>
      </c>
      <c r="F892" s="7" t="s">
        <v>14</v>
      </c>
      <c r="G892" s="219"/>
      <c r="H892" s="219"/>
      <c r="I892" s="219"/>
      <c r="J892" s="219"/>
      <c r="K892" s="219"/>
      <c r="L892" s="219"/>
      <c r="M892" s="219"/>
      <c r="N892" s="219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19"/>
      <c r="Z892" s="219"/>
      <c r="AA892" s="219"/>
      <c r="AB892" s="221">
        <f>'2.b-MTH2-HTH'!X$61</f>
        <v>0.3911634117171473</v>
      </c>
      <c r="AC892" s="221">
        <f>'2.b-MTH2-HTH'!Y$61</f>
        <v>0.3911634117171473</v>
      </c>
      <c r="AD892" s="221">
        <f>'2.b-MTH2-HTH'!Z$61</f>
        <v>0.3911634117171473</v>
      </c>
      <c r="AE892" s="221">
        <f>'2.b-MTH2-HTH'!AA$61</f>
        <v>0.3911634117171473</v>
      </c>
      <c r="AF892" s="221">
        <f>'2.b-MTH2-HTH'!AB$61</f>
        <v>0.3911634117171473</v>
      </c>
      <c r="AG892" s="221">
        <f>'2.b-MTH2-HTH'!AC$61</f>
        <v>0.3911634117171473</v>
      </c>
      <c r="AH892" s="221">
        <f>'2.b-MTH2-HTH'!AD$61</f>
        <v>0.3911634117171473</v>
      </c>
      <c r="AI892" s="221">
        <f>'2.b-MTH2-HTH'!AE$61</f>
        <v>0.39116341171714736</v>
      </c>
      <c r="AJ892" s="221">
        <f>'2.b-MTH2-HTH'!AF$61</f>
        <v>0.3911634117171473</v>
      </c>
      <c r="AK892" s="221">
        <f>'2.b-MTH2-HTH'!AG$61</f>
        <v>0.3911634117171473</v>
      </c>
      <c r="AL892" s="221">
        <f>'2.b-MTH2-HTH'!AH$61</f>
        <v>0.3911634117171473</v>
      </c>
      <c r="AM892" s="221">
        <f>'2.b-MTH2-HTH'!AI$61</f>
        <v>0.3911634117171473</v>
      </c>
      <c r="AN892" s="221">
        <f>'2.b-MTH2-HTH'!AJ$61</f>
        <v>0.3911634117171473</v>
      </c>
      <c r="AO892" s="221">
        <f>'2.b-MTH2-HTH'!AK$61</f>
        <v>0.3911634117171473</v>
      </c>
      <c r="AP892" s="221">
        <f>'2.b-MTH2-HTH'!AL$61</f>
        <v>0.3911634117171473</v>
      </c>
      <c r="AQ892" s="221">
        <f>'2.b-MTH2-HTH'!AM$61</f>
        <v>0.3911634117171473</v>
      </c>
      <c r="AR892" s="221">
        <f>'2.b-MTH2-HTH'!AN$61</f>
        <v>0.3911634117171473</v>
      </c>
      <c r="AS892" s="221">
        <f>'2.b-MTH2-HTH'!AO$61</f>
        <v>0.3911634117171473</v>
      </c>
      <c r="AT892" s="221">
        <f>'2.b-MTH2-HTH'!AP$61</f>
        <v>0.3911634117171473</v>
      </c>
      <c r="AU892" s="221">
        <f>'2.b-MTH2-HTH'!AQ$61</f>
        <v>0.3911634117171473</v>
      </c>
      <c r="AV892" s="221">
        <f>'2.b-MTH2-HTH'!AR$61</f>
        <v>0.3911634117171473</v>
      </c>
      <c r="AW892" s="221">
        <f>'2.b-MTH2-HTH'!AS$61</f>
        <v>0.3911634117171473</v>
      </c>
      <c r="AX892" s="221">
        <f>'2.b-MTH2-HTH'!AT$61</f>
        <v>0.3911634117171473</v>
      </c>
      <c r="AY892" s="221">
        <f>'2.b-MTH2-HTH'!AU$61</f>
        <v>0.3911634117171473</v>
      </c>
      <c r="AZ892" s="221">
        <f>'2.b-MTH2-HTH'!AV$61</f>
        <v>0.3911634117171473</v>
      </c>
      <c r="BA892" s="221">
        <f>'2.b-MTH2-HTH'!AW$61</f>
        <v>0.3911634117171473</v>
      </c>
      <c r="BB892" s="221">
        <f>'2.b-MTH2-HTH'!AX$61</f>
        <v>0.3911634117171473</v>
      </c>
      <c r="BC892" s="221">
        <f>'2.b-MTH2-HTH'!AY$61</f>
        <v>0.3911634117171473</v>
      </c>
      <c r="BD892" s="221">
        <f>'2.b-MTH2-HTH'!AZ$61</f>
        <v>0.3911634117171473</v>
      </c>
      <c r="BE892" s="221">
        <f>'2.b-MTH2-HTH'!BA$61</f>
        <v>0.3911634117171473</v>
      </c>
      <c r="BF892" s="221">
        <f>'2.b-MTH2-HTH'!BB$61</f>
        <v>0.3911634117171473</v>
      </c>
      <c r="BG892" s="221">
        <f>'2.b-MTH2-HTH'!BC$61</f>
        <v>0.3911634117171473</v>
      </c>
      <c r="BH892" s="221">
        <f>'2.b-MTH2-HTH'!BD$61</f>
        <v>0.3911634117171473</v>
      </c>
    </row>
    <row r="893" spans="1:60" s="8" customFormat="1" ht="15">
      <c r="A893" s="36" t="s">
        <v>7</v>
      </c>
      <c r="B893" s="36" t="s">
        <v>75</v>
      </c>
      <c r="C893" s="36" t="s">
        <v>21</v>
      </c>
      <c r="D893" s="7" t="s">
        <v>97</v>
      </c>
      <c r="E893" s="7" t="s">
        <v>98</v>
      </c>
      <c r="F893" s="7" t="s">
        <v>12</v>
      </c>
      <c r="G893" s="219"/>
      <c r="H893" s="219"/>
      <c r="I893" s="219"/>
      <c r="J893" s="219"/>
      <c r="K893" s="219"/>
      <c r="L893" s="219"/>
      <c r="M893" s="219"/>
      <c r="N893" s="219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19"/>
      <c r="Z893" s="219"/>
      <c r="AA893" s="219"/>
      <c r="AB893" s="221">
        <v>0.25</v>
      </c>
      <c r="AC893" s="221">
        <v>0.25</v>
      </c>
      <c r="AD893" s="221">
        <v>0.25</v>
      </c>
      <c r="AE893" s="221">
        <v>0.25</v>
      </c>
      <c r="AF893" s="221">
        <v>0.25</v>
      </c>
      <c r="AG893" s="221">
        <v>0.25</v>
      </c>
      <c r="AH893" s="221">
        <v>0.25</v>
      </c>
      <c r="AI893" s="221">
        <v>0.25</v>
      </c>
      <c r="AJ893" s="221">
        <v>0.25</v>
      </c>
      <c r="AK893" s="221">
        <v>0.25</v>
      </c>
      <c r="AL893" s="221">
        <v>0.25</v>
      </c>
      <c r="AM893" s="221">
        <v>0.25</v>
      </c>
      <c r="AN893" s="221">
        <v>0.25</v>
      </c>
      <c r="AO893" s="221">
        <v>0.25</v>
      </c>
      <c r="AP893" s="221">
        <v>0.25</v>
      </c>
      <c r="AQ893" s="221">
        <v>0.25</v>
      </c>
      <c r="AR893" s="221">
        <v>0.25</v>
      </c>
      <c r="AS893" s="221">
        <v>0.25</v>
      </c>
      <c r="AT893" s="221">
        <v>0.25</v>
      </c>
      <c r="AU893" s="221">
        <v>0.25</v>
      </c>
      <c r="AV893" s="221">
        <v>0.25</v>
      </c>
      <c r="AW893" s="221">
        <v>0.25</v>
      </c>
      <c r="AX893" s="221">
        <v>0.25</v>
      </c>
      <c r="AY893" s="221">
        <v>0.25</v>
      </c>
      <c r="AZ893" s="221">
        <v>0.25</v>
      </c>
      <c r="BA893" s="221">
        <v>0.25</v>
      </c>
      <c r="BB893" s="221">
        <v>0.25</v>
      </c>
      <c r="BC893" s="221">
        <v>0.25</v>
      </c>
      <c r="BD893" s="221">
        <v>0.25</v>
      </c>
      <c r="BE893" s="221">
        <v>0.25</v>
      </c>
      <c r="BF893" s="221">
        <v>0.25</v>
      </c>
      <c r="BG893" s="221">
        <v>0.25</v>
      </c>
      <c r="BH893" s="221">
        <v>0.25</v>
      </c>
    </row>
    <row r="894" spans="1:60" s="8" customFormat="1" ht="15">
      <c r="A894" s="36" t="s">
        <v>7</v>
      </c>
      <c r="B894" s="36" t="s">
        <v>75</v>
      </c>
      <c r="C894" s="36" t="s">
        <v>21</v>
      </c>
      <c r="D894" s="7" t="s">
        <v>97</v>
      </c>
      <c r="E894" s="7" t="s">
        <v>98</v>
      </c>
      <c r="F894" s="7" t="s">
        <v>13</v>
      </c>
      <c r="G894" s="219"/>
      <c r="H894" s="219"/>
      <c r="I894" s="219"/>
      <c r="J894" s="219"/>
      <c r="K894" s="219"/>
      <c r="L894" s="219"/>
      <c r="M894" s="219"/>
      <c r="N894" s="219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19"/>
      <c r="Z894" s="219"/>
      <c r="AA894" s="219"/>
      <c r="AB894" s="221">
        <f>'2.b-MTH2-HTH'!X$66</f>
        <v>0.41162879886934722</v>
      </c>
      <c r="AC894" s="221">
        <f>'2.b-MTH2-HTH'!Y$66</f>
        <v>0.42718388736326346</v>
      </c>
      <c r="AD894" s="221">
        <f>'2.b-MTH2-HTH'!Z$66</f>
        <v>0.43090333569013051</v>
      </c>
      <c r="AE894" s="221">
        <f>'2.b-MTH2-HTH'!AA$66</f>
        <v>0.43731957379166619</v>
      </c>
      <c r="AF894" s="221">
        <f>'2.b-MTH2-HTH'!AB$66</f>
        <v>0.43403056707977594</v>
      </c>
      <c r="AG894" s="221">
        <f>'2.b-MTH2-HTH'!AC$66</f>
        <v>0.43611792365164642</v>
      </c>
      <c r="AH894" s="221">
        <f>'2.b-MTH2-HTH'!AD$66</f>
        <v>0.44774002617765807</v>
      </c>
      <c r="AI894" s="221">
        <f>'2.b-MTH2-HTH'!AE$66</f>
        <v>0.45928152601857686</v>
      </c>
      <c r="AJ894" s="221">
        <f>'2.b-MTH2-HTH'!AF$66</f>
        <v>0.45871837984852454</v>
      </c>
      <c r="AK894" s="221">
        <f>'2.b-MTH2-HTH'!AG$66</f>
        <v>0.47253270654066276</v>
      </c>
      <c r="AL894" s="221">
        <f>'2.b-MTH2-HTH'!AH$66</f>
        <v>0.4833633944813277</v>
      </c>
      <c r="AM894" s="221">
        <f>'2.b-MTH2-HTH'!AI$66</f>
        <v>0.4938596728161313</v>
      </c>
      <c r="AN894" s="221">
        <f>'2.b-MTH2-HTH'!AJ$66</f>
        <v>0.50009127836262857</v>
      </c>
      <c r="AO894" s="221">
        <f>'2.b-MTH2-HTH'!AK$66</f>
        <v>0.50828722629320966</v>
      </c>
      <c r="AP894" s="221">
        <f>'2.b-MTH2-HTH'!AL$66</f>
        <v>0.50952544559500845</v>
      </c>
      <c r="AQ894" s="221">
        <f>'2.b-MTH2-HTH'!AM$66</f>
        <v>0.52265149277349654</v>
      </c>
      <c r="AR894" s="221">
        <f>'2.b-MTH2-HTH'!AN$66</f>
        <v>0.52495202377414851</v>
      </c>
      <c r="AS894" s="221">
        <f>'2.b-MTH2-HTH'!AO$66</f>
        <v>0.53687106996244194</v>
      </c>
      <c r="AT894" s="221">
        <f>'2.b-MTH2-HTH'!AP$66</f>
        <v>0.53220331018778944</v>
      </c>
      <c r="AU894" s="221">
        <f>'2.b-MTH2-HTH'!AQ$66</f>
        <v>0.54099447518753085</v>
      </c>
      <c r="AV894" s="221">
        <f>'2.b-MTH2-HTH'!AR$66</f>
        <v>0.54069399515463346</v>
      </c>
      <c r="AW894" s="221">
        <f>'2.b-MTH2-HTH'!AS$66</f>
        <v>0.55120071864467934</v>
      </c>
      <c r="AX894" s="221">
        <f>'2.b-MTH2-HTH'!AT$66</f>
        <v>0.55975183037132925</v>
      </c>
      <c r="AY894" s="221">
        <f>'2.b-MTH2-HTH'!AU$66</f>
        <v>0.56497102100313534</v>
      </c>
      <c r="AZ894" s="221">
        <f>'2.b-MTH2-HTH'!AV$66</f>
        <v>0.56927952895042322</v>
      </c>
      <c r="BA894" s="221">
        <f>'2.b-MTH2-HTH'!AW$66</f>
        <v>0.57450751000950395</v>
      </c>
      <c r="BB894" s="221">
        <f>'2.b-MTH2-HTH'!AX$66</f>
        <v>0.57781775890094389</v>
      </c>
      <c r="BC894" s="221">
        <f>'2.b-MTH2-HTH'!AY$66</f>
        <v>0.57451595766849639</v>
      </c>
      <c r="BD894" s="221">
        <f>'2.b-MTH2-HTH'!AZ$66</f>
        <v>0.5749549285103237</v>
      </c>
      <c r="BE894" s="221">
        <f>'2.b-MTH2-HTH'!BA$66</f>
        <v>0.5807407629223017</v>
      </c>
      <c r="BF894" s="221">
        <f>'2.b-MTH2-HTH'!BB$66</f>
        <v>0.5810223934986205</v>
      </c>
      <c r="BG894" s="221">
        <f>'2.b-MTH2-HTH'!BC$66</f>
        <v>0.59258989819671504</v>
      </c>
      <c r="BH894" s="221">
        <f>'2.b-MTH2-HTH'!BD$66</f>
        <v>0.58065161948797872</v>
      </c>
    </row>
    <row r="895" spans="1:60" s="8" customFormat="1" ht="15">
      <c r="A895" s="36" t="s">
        <v>7</v>
      </c>
      <c r="B895" s="36" t="s">
        <v>75</v>
      </c>
      <c r="C895" s="36" t="s">
        <v>21</v>
      </c>
      <c r="D895" s="7" t="s">
        <v>97</v>
      </c>
      <c r="E895" s="7" t="s">
        <v>98</v>
      </c>
      <c r="F895" s="7" t="s">
        <v>14</v>
      </c>
      <c r="G895" s="219"/>
      <c r="H895" s="219"/>
      <c r="I895" s="219"/>
      <c r="J895" s="219"/>
      <c r="K895" s="219"/>
      <c r="L895" s="219"/>
      <c r="M895" s="219"/>
      <c r="N895" s="219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19"/>
      <c r="Z895" s="219"/>
      <c r="AA895" s="219"/>
      <c r="AB895" s="221">
        <f>'2.b-MTH2-HTH'!X$67</f>
        <v>0.67007841522529721</v>
      </c>
      <c r="AC895" s="221">
        <f>'2.b-MTH2-HTH'!Y$67</f>
        <v>0.67007841522529721</v>
      </c>
      <c r="AD895" s="221">
        <f>'2.b-MTH2-HTH'!Z$67</f>
        <v>0.67007841522529721</v>
      </c>
      <c r="AE895" s="221">
        <f>'2.b-MTH2-HTH'!AA$67</f>
        <v>0.67007841522529721</v>
      </c>
      <c r="AF895" s="221">
        <f>'2.b-MTH2-HTH'!AB$67</f>
        <v>0.6700784152252971</v>
      </c>
      <c r="AG895" s="221">
        <f>'2.b-MTH2-HTH'!AC$67</f>
        <v>0.67007841522529721</v>
      </c>
      <c r="AH895" s="221">
        <f>'2.b-MTH2-HTH'!AD$67</f>
        <v>0.67007841522529721</v>
      </c>
      <c r="AI895" s="221">
        <f>'2.b-MTH2-HTH'!AE$67</f>
        <v>0.67007841522529721</v>
      </c>
      <c r="AJ895" s="221">
        <f>'2.b-MTH2-HTH'!AF$67</f>
        <v>0.67007841522529721</v>
      </c>
      <c r="AK895" s="221">
        <f>'2.b-MTH2-HTH'!AG$67</f>
        <v>0.67007841522529732</v>
      </c>
      <c r="AL895" s="221">
        <f>'2.b-MTH2-HTH'!AH$67</f>
        <v>0.67007841522529721</v>
      </c>
      <c r="AM895" s="221">
        <f>'2.b-MTH2-HTH'!AI$67</f>
        <v>0.67007841522529721</v>
      </c>
      <c r="AN895" s="221">
        <f>'2.b-MTH2-HTH'!AJ$67</f>
        <v>0.67007841522529721</v>
      </c>
      <c r="AO895" s="221">
        <f>'2.b-MTH2-HTH'!AK$67</f>
        <v>0.67007841522529721</v>
      </c>
      <c r="AP895" s="221">
        <f>'2.b-MTH2-HTH'!AL$67</f>
        <v>0.67007841522529721</v>
      </c>
      <c r="AQ895" s="221">
        <f>'2.b-MTH2-HTH'!AM$67</f>
        <v>0.67007841522529721</v>
      </c>
      <c r="AR895" s="221">
        <f>'2.b-MTH2-HTH'!AN$67</f>
        <v>0.67007841522529721</v>
      </c>
      <c r="AS895" s="221">
        <f>'2.b-MTH2-HTH'!AO$67</f>
        <v>0.67007841522529721</v>
      </c>
      <c r="AT895" s="221">
        <f>'2.b-MTH2-HTH'!AP$67</f>
        <v>0.67007841522529721</v>
      </c>
      <c r="AU895" s="221">
        <f>'2.b-MTH2-HTH'!AQ$67</f>
        <v>0.67007841522529721</v>
      </c>
      <c r="AV895" s="221">
        <f>'2.b-MTH2-HTH'!AR$67</f>
        <v>0.67007841522529721</v>
      </c>
      <c r="AW895" s="221">
        <f>'2.b-MTH2-HTH'!AS$67</f>
        <v>0.67007841522529721</v>
      </c>
      <c r="AX895" s="221">
        <f>'2.b-MTH2-HTH'!AT$67</f>
        <v>0.67007841522529721</v>
      </c>
      <c r="AY895" s="221">
        <f>'2.b-MTH2-HTH'!AU$67</f>
        <v>0.67007841522529721</v>
      </c>
      <c r="AZ895" s="221">
        <f>'2.b-MTH2-HTH'!AV$67</f>
        <v>0.67007841522529721</v>
      </c>
      <c r="BA895" s="221">
        <f>'2.b-MTH2-HTH'!AW$67</f>
        <v>0.67007841522529721</v>
      </c>
      <c r="BB895" s="221">
        <f>'2.b-MTH2-HTH'!AX$67</f>
        <v>0.67007841522529721</v>
      </c>
      <c r="BC895" s="221">
        <f>'2.b-MTH2-HTH'!AY$67</f>
        <v>0.67007841522529721</v>
      </c>
      <c r="BD895" s="221">
        <f>'2.b-MTH2-HTH'!AZ$67</f>
        <v>0.67007841522529721</v>
      </c>
      <c r="BE895" s="221">
        <f>'2.b-MTH2-HTH'!BA$67</f>
        <v>0.67007841522529721</v>
      </c>
      <c r="BF895" s="221">
        <f>'2.b-MTH2-HTH'!BB$67</f>
        <v>0.67007841522529721</v>
      </c>
      <c r="BG895" s="221">
        <f>'2.b-MTH2-HTH'!BC$67</f>
        <v>0.67007841522529721</v>
      </c>
      <c r="BH895" s="221">
        <f>'2.b-MTH2-HTH'!BD$67</f>
        <v>0.67007841522529721</v>
      </c>
    </row>
    <row r="896" spans="1:60" s="8" customFormat="1" ht="15">
      <c r="A896" s="36" t="s">
        <v>7</v>
      </c>
      <c r="B896" s="36" t="s">
        <v>75</v>
      </c>
      <c r="C896" s="36" t="s">
        <v>21</v>
      </c>
      <c r="D896" s="18" t="s">
        <v>401</v>
      </c>
      <c r="E896" s="18" t="s">
        <v>402</v>
      </c>
      <c r="F896" s="7" t="s">
        <v>12</v>
      </c>
      <c r="G896" s="219"/>
      <c r="H896" s="219"/>
      <c r="I896" s="219"/>
      <c r="J896" s="219"/>
      <c r="K896" s="219"/>
      <c r="L896" s="219"/>
      <c r="M896" s="219"/>
      <c r="N896" s="219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19"/>
      <c r="Z896" s="219"/>
      <c r="AA896" s="219"/>
      <c r="AB896" s="221">
        <v>0.25</v>
      </c>
      <c r="AC896" s="221">
        <v>0.25</v>
      </c>
      <c r="AD896" s="221">
        <v>0.25</v>
      </c>
      <c r="AE896" s="221">
        <v>0.25</v>
      </c>
      <c r="AF896" s="221">
        <v>0.25</v>
      </c>
      <c r="AG896" s="221">
        <v>0.25</v>
      </c>
      <c r="AH896" s="221">
        <v>0.25</v>
      </c>
      <c r="AI896" s="221">
        <v>0.25</v>
      </c>
      <c r="AJ896" s="221">
        <v>0.25</v>
      </c>
      <c r="AK896" s="221">
        <v>0.25</v>
      </c>
      <c r="AL896" s="221">
        <v>0.25</v>
      </c>
      <c r="AM896" s="221">
        <v>0.25</v>
      </c>
      <c r="AN896" s="221">
        <v>0.25</v>
      </c>
      <c r="AO896" s="221">
        <v>0.25</v>
      </c>
      <c r="AP896" s="221">
        <v>0.25</v>
      </c>
      <c r="AQ896" s="221">
        <v>0.25</v>
      </c>
      <c r="AR896" s="221">
        <v>0.25</v>
      </c>
      <c r="AS896" s="221">
        <v>0.25</v>
      </c>
      <c r="AT896" s="221">
        <v>0.25</v>
      </c>
      <c r="AU896" s="221">
        <v>0.25</v>
      </c>
      <c r="AV896" s="221">
        <v>0.25</v>
      </c>
      <c r="AW896" s="221">
        <v>0.25</v>
      </c>
      <c r="AX896" s="221">
        <v>0.25</v>
      </c>
      <c r="AY896" s="221">
        <v>0.25</v>
      </c>
      <c r="AZ896" s="221">
        <v>0.25</v>
      </c>
      <c r="BA896" s="221">
        <v>0.25</v>
      </c>
      <c r="BB896" s="221">
        <v>0.25</v>
      </c>
      <c r="BC896" s="221">
        <v>0.25</v>
      </c>
      <c r="BD896" s="221">
        <v>0.25</v>
      </c>
      <c r="BE896" s="221">
        <v>0.25</v>
      </c>
      <c r="BF896" s="221">
        <v>0.25</v>
      </c>
      <c r="BG896" s="221">
        <v>0.25</v>
      </c>
      <c r="BH896" s="221">
        <v>0.25</v>
      </c>
    </row>
    <row r="897" spans="1:60" s="8" customFormat="1" ht="15">
      <c r="A897" s="36" t="s">
        <v>7</v>
      </c>
      <c r="B897" s="36" t="s">
        <v>75</v>
      </c>
      <c r="C897" s="36" t="s">
        <v>21</v>
      </c>
      <c r="D897" s="18" t="s">
        <v>401</v>
      </c>
      <c r="E897" s="18" t="s">
        <v>402</v>
      </c>
      <c r="F897" s="7" t="s">
        <v>13</v>
      </c>
      <c r="G897" s="219"/>
      <c r="H897" s="219"/>
      <c r="I897" s="219"/>
      <c r="J897" s="219"/>
      <c r="K897" s="219"/>
      <c r="L897" s="219"/>
      <c r="M897" s="219"/>
      <c r="N897" s="219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19"/>
      <c r="Z897" s="219"/>
      <c r="AA897" s="219"/>
      <c r="AB897" s="221">
        <f>'2.b-MTH2-HTH'!X$72</f>
        <v>0.41162879886934722</v>
      </c>
      <c r="AC897" s="221">
        <f>'2.b-MTH2-HTH'!Y$72</f>
        <v>0.42718388736326346</v>
      </c>
      <c r="AD897" s="221">
        <f>'2.b-MTH2-HTH'!Z$72</f>
        <v>0.43090333569013051</v>
      </c>
      <c r="AE897" s="221">
        <f>'2.b-MTH2-HTH'!AA$72</f>
        <v>0.43731957379166619</v>
      </c>
      <c r="AF897" s="221">
        <f>'2.b-MTH2-HTH'!AB$72</f>
        <v>0.43403056707977594</v>
      </c>
      <c r="AG897" s="221">
        <f>'2.b-MTH2-HTH'!AC$72</f>
        <v>0.43611792365164642</v>
      </c>
      <c r="AH897" s="221">
        <f>'2.b-MTH2-HTH'!AD$72</f>
        <v>0.44774002617765807</v>
      </c>
      <c r="AI897" s="221">
        <f>'2.b-MTH2-HTH'!AE$72</f>
        <v>0.45928152601857686</v>
      </c>
      <c r="AJ897" s="221">
        <f>'2.b-MTH2-HTH'!AF$72</f>
        <v>0.45871837984852454</v>
      </c>
      <c r="AK897" s="221">
        <f>'2.b-MTH2-HTH'!AG$72</f>
        <v>0.47253270654066276</v>
      </c>
      <c r="AL897" s="221">
        <f>'2.b-MTH2-HTH'!AH$72</f>
        <v>0.4833633944813277</v>
      </c>
      <c r="AM897" s="221">
        <f>'2.b-MTH2-HTH'!AI$72</f>
        <v>0.4938596728161313</v>
      </c>
      <c r="AN897" s="221">
        <f>'2.b-MTH2-HTH'!AJ$72</f>
        <v>0.50009127836262857</v>
      </c>
      <c r="AO897" s="221">
        <f>'2.b-MTH2-HTH'!AK$72</f>
        <v>0.50828722629320966</v>
      </c>
      <c r="AP897" s="221">
        <f>'2.b-MTH2-HTH'!AL$72</f>
        <v>0.50952544559500845</v>
      </c>
      <c r="AQ897" s="221">
        <f>'2.b-MTH2-HTH'!AM$72</f>
        <v>0.52265149277349654</v>
      </c>
      <c r="AR897" s="221">
        <f>'2.b-MTH2-HTH'!AN$72</f>
        <v>0.52495202377414851</v>
      </c>
      <c r="AS897" s="221">
        <f>'2.b-MTH2-HTH'!AO$72</f>
        <v>0.53687106996244194</v>
      </c>
      <c r="AT897" s="221">
        <f>'2.b-MTH2-HTH'!AP$72</f>
        <v>0.53220331018778944</v>
      </c>
      <c r="AU897" s="221">
        <f>'2.b-MTH2-HTH'!AQ$72</f>
        <v>0.54099447518753085</v>
      </c>
      <c r="AV897" s="221">
        <f>'2.b-MTH2-HTH'!AR$72</f>
        <v>0.54069399515463346</v>
      </c>
      <c r="AW897" s="221">
        <f>'2.b-MTH2-HTH'!AS$72</f>
        <v>0.55120071864467934</v>
      </c>
      <c r="AX897" s="221">
        <f>'2.b-MTH2-HTH'!AT$72</f>
        <v>0.55975183037132925</v>
      </c>
      <c r="AY897" s="221">
        <f>'2.b-MTH2-HTH'!AU$72</f>
        <v>0.56497102100313534</v>
      </c>
      <c r="AZ897" s="221">
        <f>'2.b-MTH2-HTH'!AV$72</f>
        <v>0.56927952895042322</v>
      </c>
      <c r="BA897" s="221">
        <f>'2.b-MTH2-HTH'!AW$72</f>
        <v>0.57450751000950395</v>
      </c>
      <c r="BB897" s="221">
        <f>'2.b-MTH2-HTH'!AX$72</f>
        <v>0.57781775890094389</v>
      </c>
      <c r="BC897" s="221">
        <f>'2.b-MTH2-HTH'!AY$72</f>
        <v>0.57451595766849639</v>
      </c>
      <c r="BD897" s="221">
        <f>'2.b-MTH2-HTH'!AZ$72</f>
        <v>0.5749549285103237</v>
      </c>
      <c r="BE897" s="221">
        <f>'2.b-MTH2-HTH'!BA$72</f>
        <v>0.5807407629223017</v>
      </c>
      <c r="BF897" s="221">
        <f>'2.b-MTH2-HTH'!BB$72</f>
        <v>0.5810223934986205</v>
      </c>
      <c r="BG897" s="221">
        <f>'2.b-MTH2-HTH'!BC$72</f>
        <v>0.59258989819671504</v>
      </c>
      <c r="BH897" s="221">
        <f>'2.b-MTH2-HTH'!BD$72</f>
        <v>0.58065161948797872</v>
      </c>
    </row>
    <row r="898" spans="1:60" s="8" customFormat="1" ht="15">
      <c r="A898" s="36" t="s">
        <v>7</v>
      </c>
      <c r="B898" s="36" t="s">
        <v>75</v>
      </c>
      <c r="C898" s="36" t="s">
        <v>21</v>
      </c>
      <c r="D898" s="18" t="s">
        <v>401</v>
      </c>
      <c r="E898" s="18" t="s">
        <v>402</v>
      </c>
      <c r="F898" s="7" t="s">
        <v>14</v>
      </c>
      <c r="G898" s="219"/>
      <c r="H898" s="219"/>
      <c r="I898" s="219"/>
      <c r="J898" s="219"/>
      <c r="K898" s="219"/>
      <c r="L898" s="219"/>
      <c r="M898" s="219"/>
      <c r="N898" s="219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19"/>
      <c r="Z898" s="219"/>
      <c r="AA898" s="219"/>
      <c r="AB898" s="221">
        <f>'2.b-MTH2-HTH'!X$73</f>
        <v>0.73156498928758174</v>
      </c>
      <c r="AC898" s="221">
        <f>'2.b-MTH2-HTH'!Y$73</f>
        <v>0.73156498928758174</v>
      </c>
      <c r="AD898" s="221">
        <f>'2.b-MTH2-HTH'!Z$73</f>
        <v>0.73156498928758174</v>
      </c>
      <c r="AE898" s="221">
        <f>'2.b-MTH2-HTH'!AA$73</f>
        <v>0.73156498928758174</v>
      </c>
      <c r="AF898" s="221">
        <f>'2.b-MTH2-HTH'!AB$73</f>
        <v>0.73156498928758174</v>
      </c>
      <c r="AG898" s="221">
        <f>'2.b-MTH2-HTH'!AC$73</f>
        <v>0.73156498928758174</v>
      </c>
      <c r="AH898" s="221">
        <f>'2.b-MTH2-HTH'!AD$73</f>
        <v>0.73156498928758174</v>
      </c>
      <c r="AI898" s="221">
        <f>'2.b-MTH2-HTH'!AE$73</f>
        <v>0.73156498928758185</v>
      </c>
      <c r="AJ898" s="221">
        <f>'2.b-MTH2-HTH'!AF$73</f>
        <v>0.73156498928758174</v>
      </c>
      <c r="AK898" s="221">
        <f>'2.b-MTH2-HTH'!AG$73</f>
        <v>0.73156498928758174</v>
      </c>
      <c r="AL898" s="221">
        <f>'2.b-MTH2-HTH'!AH$73</f>
        <v>0.73156498928758174</v>
      </c>
      <c r="AM898" s="221">
        <f>'2.b-MTH2-HTH'!AI$73</f>
        <v>0.73156498928758174</v>
      </c>
      <c r="AN898" s="221">
        <f>'2.b-MTH2-HTH'!AJ$73</f>
        <v>0.73156498928758174</v>
      </c>
      <c r="AO898" s="221">
        <f>'2.b-MTH2-HTH'!AK$73</f>
        <v>0.73156498928758174</v>
      </c>
      <c r="AP898" s="221">
        <f>'2.b-MTH2-HTH'!AL$73</f>
        <v>0.73156498928758174</v>
      </c>
      <c r="AQ898" s="221">
        <f>'2.b-MTH2-HTH'!AM$73</f>
        <v>0.73156498928758174</v>
      </c>
      <c r="AR898" s="221">
        <f>'2.b-MTH2-HTH'!AN$73</f>
        <v>0.73156498928758174</v>
      </c>
      <c r="AS898" s="221">
        <f>'2.b-MTH2-HTH'!AO$73</f>
        <v>0.73156498928758174</v>
      </c>
      <c r="AT898" s="221">
        <f>'2.b-MTH2-HTH'!AP$73</f>
        <v>0.73156498928758174</v>
      </c>
      <c r="AU898" s="221">
        <f>'2.b-MTH2-HTH'!AQ$73</f>
        <v>0.73156498928758174</v>
      </c>
      <c r="AV898" s="221">
        <f>'2.b-MTH2-HTH'!AR$73</f>
        <v>0.73156498928758174</v>
      </c>
      <c r="AW898" s="221">
        <f>'2.b-MTH2-HTH'!AS$73</f>
        <v>0.73156498928758174</v>
      </c>
      <c r="AX898" s="221">
        <f>'2.b-MTH2-HTH'!AT$73</f>
        <v>0.73156498928758174</v>
      </c>
      <c r="AY898" s="221">
        <f>'2.b-MTH2-HTH'!AU$73</f>
        <v>0.73156498928758174</v>
      </c>
      <c r="AZ898" s="221">
        <f>'2.b-MTH2-HTH'!AV$73</f>
        <v>0.73156498928758174</v>
      </c>
      <c r="BA898" s="221">
        <f>'2.b-MTH2-HTH'!AW$73</f>
        <v>0.73156498928758174</v>
      </c>
      <c r="BB898" s="221">
        <f>'2.b-MTH2-HTH'!AX$73</f>
        <v>0.73156498928758174</v>
      </c>
      <c r="BC898" s="221">
        <f>'2.b-MTH2-HTH'!AY$73</f>
        <v>0.73156498928758174</v>
      </c>
      <c r="BD898" s="221">
        <f>'2.b-MTH2-HTH'!AZ$73</f>
        <v>0.73156498928758174</v>
      </c>
      <c r="BE898" s="221">
        <f>'2.b-MTH2-HTH'!BA$73</f>
        <v>0.73156498928758174</v>
      </c>
      <c r="BF898" s="221">
        <f>'2.b-MTH2-HTH'!BB$73</f>
        <v>0.73156498928758174</v>
      </c>
      <c r="BG898" s="221">
        <f>'2.b-MTH2-HTH'!BC$73</f>
        <v>0.73156498928758174</v>
      </c>
      <c r="BH898" s="221">
        <f>'2.b-MTH2-HTH'!BD$73</f>
        <v>0.73156498928758174</v>
      </c>
    </row>
    <row r="899" spans="1:60" s="8" customFormat="1" ht="15">
      <c r="A899" s="36" t="s">
        <v>7</v>
      </c>
      <c r="B899" s="36" t="s">
        <v>75</v>
      </c>
      <c r="C899" s="36" t="s">
        <v>21</v>
      </c>
      <c r="D899" s="18" t="s">
        <v>404</v>
      </c>
      <c r="E899" s="18" t="s">
        <v>405</v>
      </c>
      <c r="F899" s="7" t="s">
        <v>12</v>
      </c>
      <c r="G899" s="219"/>
      <c r="H899" s="219"/>
      <c r="I899" s="219"/>
      <c r="J899" s="219"/>
      <c r="K899" s="219"/>
      <c r="L899" s="219"/>
      <c r="M899" s="219"/>
      <c r="N899" s="219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19"/>
      <c r="Z899" s="219"/>
      <c r="AA899" s="219"/>
      <c r="AB899" s="221">
        <v>0.25</v>
      </c>
      <c r="AC899" s="221">
        <v>0.25</v>
      </c>
      <c r="AD899" s="221">
        <v>0.25</v>
      </c>
      <c r="AE899" s="221">
        <v>0.25</v>
      </c>
      <c r="AF899" s="221">
        <v>0.25</v>
      </c>
      <c r="AG899" s="221">
        <v>0.25</v>
      </c>
      <c r="AH899" s="221">
        <v>0.25</v>
      </c>
      <c r="AI899" s="221">
        <v>0.25</v>
      </c>
      <c r="AJ899" s="221">
        <v>0.25</v>
      </c>
      <c r="AK899" s="221">
        <v>0.25</v>
      </c>
      <c r="AL899" s="221">
        <v>0.25</v>
      </c>
      <c r="AM899" s="221">
        <v>0.25</v>
      </c>
      <c r="AN899" s="221">
        <v>0.25</v>
      </c>
      <c r="AO899" s="221">
        <v>0.25</v>
      </c>
      <c r="AP899" s="221">
        <v>0.25</v>
      </c>
      <c r="AQ899" s="221">
        <v>0.25</v>
      </c>
      <c r="AR899" s="221">
        <v>0.25</v>
      </c>
      <c r="AS899" s="221">
        <v>0.25</v>
      </c>
      <c r="AT899" s="221">
        <v>0.25</v>
      </c>
      <c r="AU899" s="221">
        <v>0.25</v>
      </c>
      <c r="AV899" s="221">
        <v>0.25</v>
      </c>
      <c r="AW899" s="221">
        <v>0.25</v>
      </c>
      <c r="AX899" s="221">
        <v>0.25</v>
      </c>
      <c r="AY899" s="221">
        <v>0.25</v>
      </c>
      <c r="AZ899" s="221">
        <v>0.25</v>
      </c>
      <c r="BA899" s="221">
        <v>0.25</v>
      </c>
      <c r="BB899" s="221">
        <v>0.25</v>
      </c>
      <c r="BC899" s="221">
        <v>0.25</v>
      </c>
      <c r="BD899" s="221">
        <v>0.25</v>
      </c>
      <c r="BE899" s="221">
        <v>0.25</v>
      </c>
      <c r="BF899" s="221">
        <v>0.25</v>
      </c>
      <c r="BG899" s="221">
        <v>0.25</v>
      </c>
      <c r="BH899" s="221">
        <v>0.25</v>
      </c>
    </row>
    <row r="900" spans="1:60" s="8" customFormat="1" ht="15">
      <c r="A900" s="36" t="s">
        <v>7</v>
      </c>
      <c r="B900" s="36" t="s">
        <v>75</v>
      </c>
      <c r="C900" s="36" t="s">
        <v>21</v>
      </c>
      <c r="D900" s="18" t="s">
        <v>404</v>
      </c>
      <c r="E900" s="18" t="s">
        <v>405</v>
      </c>
      <c r="F900" s="7" t="s">
        <v>13</v>
      </c>
      <c r="G900" s="219"/>
      <c r="H900" s="219"/>
      <c r="I900" s="219"/>
      <c r="J900" s="219"/>
      <c r="K900" s="219"/>
      <c r="L900" s="219"/>
      <c r="M900" s="219"/>
      <c r="N900" s="219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19"/>
      <c r="Z900" s="219"/>
      <c r="AA900" s="219"/>
      <c r="AB900" s="221">
        <f>'2.b-MTH2-HTH'!X$78</f>
        <v>0.41162879886934722</v>
      </c>
      <c r="AC900" s="221">
        <f>'2.b-MTH2-HTH'!Y$78</f>
        <v>0.42718388736326346</v>
      </c>
      <c r="AD900" s="221">
        <f>'2.b-MTH2-HTH'!Z$78</f>
        <v>0.43090333569013051</v>
      </c>
      <c r="AE900" s="221">
        <f>'2.b-MTH2-HTH'!AA$78</f>
        <v>0.43731957379166619</v>
      </c>
      <c r="AF900" s="221">
        <f>'2.b-MTH2-HTH'!AB$78</f>
        <v>0.43403056707977594</v>
      </c>
      <c r="AG900" s="221">
        <f>'2.b-MTH2-HTH'!AC$78</f>
        <v>0.43611792365164642</v>
      </c>
      <c r="AH900" s="221">
        <f>'2.b-MTH2-HTH'!AD$78</f>
        <v>0.44774002617765807</v>
      </c>
      <c r="AI900" s="221">
        <f>'2.b-MTH2-HTH'!AE$78</f>
        <v>0.45928152601857686</v>
      </c>
      <c r="AJ900" s="221">
        <f>'2.b-MTH2-HTH'!AF$78</f>
        <v>0.45871837984852454</v>
      </c>
      <c r="AK900" s="221">
        <f>'2.b-MTH2-HTH'!AG$78</f>
        <v>0.47253270654066276</v>
      </c>
      <c r="AL900" s="221">
        <f>'2.b-MTH2-HTH'!AH$78</f>
        <v>0.4833633944813277</v>
      </c>
      <c r="AM900" s="221">
        <f>'2.b-MTH2-HTH'!AI$78</f>
        <v>0.4938596728161313</v>
      </c>
      <c r="AN900" s="221">
        <f>'2.b-MTH2-HTH'!AJ$78</f>
        <v>0.50009127836262857</v>
      </c>
      <c r="AO900" s="221">
        <f>'2.b-MTH2-HTH'!AK$78</f>
        <v>0.50828722629320966</v>
      </c>
      <c r="AP900" s="221">
        <f>'2.b-MTH2-HTH'!AL$78</f>
        <v>0.50952544559500845</v>
      </c>
      <c r="AQ900" s="221">
        <f>'2.b-MTH2-HTH'!AM$78</f>
        <v>0.52265149277349654</v>
      </c>
      <c r="AR900" s="221">
        <f>'2.b-MTH2-HTH'!AN$78</f>
        <v>0.52495202377414851</v>
      </c>
      <c r="AS900" s="221">
        <f>'2.b-MTH2-HTH'!AO$78</f>
        <v>0.53687106996244194</v>
      </c>
      <c r="AT900" s="221">
        <f>'2.b-MTH2-HTH'!AP$78</f>
        <v>0.53220331018778944</v>
      </c>
      <c r="AU900" s="221">
        <f>'2.b-MTH2-HTH'!AQ$78</f>
        <v>0.54099447518753085</v>
      </c>
      <c r="AV900" s="221">
        <f>'2.b-MTH2-HTH'!AR$78</f>
        <v>0.54069399515463346</v>
      </c>
      <c r="AW900" s="221">
        <f>'2.b-MTH2-HTH'!AS$78</f>
        <v>0.55120071864467934</v>
      </c>
      <c r="AX900" s="221">
        <f>'2.b-MTH2-HTH'!AT$78</f>
        <v>0.55975183037132925</v>
      </c>
      <c r="AY900" s="221">
        <f>'2.b-MTH2-HTH'!AU$78</f>
        <v>0.56497102100313534</v>
      </c>
      <c r="AZ900" s="221">
        <f>'2.b-MTH2-HTH'!AV$78</f>
        <v>0.56927952895042322</v>
      </c>
      <c r="BA900" s="221">
        <f>'2.b-MTH2-HTH'!AW$78</f>
        <v>0.57450751000950395</v>
      </c>
      <c r="BB900" s="221">
        <f>'2.b-MTH2-HTH'!AX$78</f>
        <v>0.57781775890094389</v>
      </c>
      <c r="BC900" s="221">
        <f>'2.b-MTH2-HTH'!AY$78</f>
        <v>0.57451595766849639</v>
      </c>
      <c r="BD900" s="221">
        <f>'2.b-MTH2-HTH'!AZ$78</f>
        <v>0.5749549285103237</v>
      </c>
      <c r="BE900" s="221">
        <f>'2.b-MTH2-HTH'!BA$78</f>
        <v>0.5807407629223017</v>
      </c>
      <c r="BF900" s="221">
        <f>'2.b-MTH2-HTH'!BB$78</f>
        <v>0.5810223934986205</v>
      </c>
      <c r="BG900" s="221">
        <f>'2.b-MTH2-HTH'!BC$78</f>
        <v>0.59258989819671504</v>
      </c>
      <c r="BH900" s="221">
        <f>'2.b-MTH2-HTH'!BD$78</f>
        <v>0.58065161948797872</v>
      </c>
    </row>
    <row r="901" spans="1:60" s="8" customFormat="1" ht="15">
      <c r="A901" s="36" t="s">
        <v>7</v>
      </c>
      <c r="B901" s="36" t="s">
        <v>75</v>
      </c>
      <c r="C901" s="36" t="s">
        <v>21</v>
      </c>
      <c r="D901" s="18" t="s">
        <v>404</v>
      </c>
      <c r="E901" s="18" t="s">
        <v>405</v>
      </c>
      <c r="F901" s="7" t="s">
        <v>14</v>
      </c>
      <c r="G901" s="219"/>
      <c r="H901" s="219"/>
      <c r="I901" s="219"/>
      <c r="J901" s="219"/>
      <c r="K901" s="219"/>
      <c r="L901" s="219"/>
      <c r="M901" s="219"/>
      <c r="N901" s="219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19"/>
      <c r="Z901" s="219"/>
      <c r="AA901" s="219"/>
      <c r="AB901" s="221">
        <f>'2.b-MTH2-HTH'!X$79</f>
        <v>0.77373362781602184</v>
      </c>
      <c r="AC901" s="221">
        <f>'2.b-MTH2-HTH'!Y$79</f>
        <v>0.77373362781602184</v>
      </c>
      <c r="AD901" s="221">
        <f>'2.b-MTH2-HTH'!Z$79</f>
        <v>0.77373362781602184</v>
      </c>
      <c r="AE901" s="221">
        <f>'2.b-MTH2-HTH'!AA$79</f>
        <v>0.77373362781602184</v>
      </c>
      <c r="AF901" s="221">
        <f>'2.b-MTH2-HTH'!AB$79</f>
        <v>0.77373362781602184</v>
      </c>
      <c r="AG901" s="221">
        <f>'2.b-MTH2-HTH'!AC$79</f>
        <v>0.77373362781602173</v>
      </c>
      <c r="AH901" s="221">
        <f>'2.b-MTH2-HTH'!AD$79</f>
        <v>0.77373362781602184</v>
      </c>
      <c r="AI901" s="221">
        <f>'2.b-MTH2-HTH'!AE$79</f>
        <v>0.77373362781602184</v>
      </c>
      <c r="AJ901" s="221">
        <f>'2.b-MTH2-HTH'!AF$79</f>
        <v>0.77373362781602184</v>
      </c>
      <c r="AK901" s="221">
        <f>'2.b-MTH2-HTH'!AG$79</f>
        <v>0.77373362781602184</v>
      </c>
      <c r="AL901" s="221">
        <f>'2.b-MTH2-HTH'!AH$79</f>
        <v>0.77373362781602184</v>
      </c>
      <c r="AM901" s="221">
        <f>'2.b-MTH2-HTH'!AI$79</f>
        <v>0.77373362781602184</v>
      </c>
      <c r="AN901" s="221">
        <f>'2.b-MTH2-HTH'!AJ$79</f>
        <v>0.77373362781602184</v>
      </c>
      <c r="AO901" s="221">
        <f>'2.b-MTH2-HTH'!AK$79</f>
        <v>0.77373362781602184</v>
      </c>
      <c r="AP901" s="221">
        <f>'2.b-MTH2-HTH'!AL$79</f>
        <v>0.77373362781602184</v>
      </c>
      <c r="AQ901" s="221">
        <f>'2.b-MTH2-HTH'!AM$79</f>
        <v>0.77373362781602184</v>
      </c>
      <c r="AR901" s="221">
        <f>'2.b-MTH2-HTH'!AN$79</f>
        <v>0.77373362781602184</v>
      </c>
      <c r="AS901" s="221">
        <f>'2.b-MTH2-HTH'!AO$79</f>
        <v>0.77373362781602184</v>
      </c>
      <c r="AT901" s="221">
        <f>'2.b-MTH2-HTH'!AP$79</f>
        <v>0.77373362781602184</v>
      </c>
      <c r="AU901" s="221">
        <f>'2.b-MTH2-HTH'!AQ$79</f>
        <v>0.77373362781602184</v>
      </c>
      <c r="AV901" s="221">
        <f>'2.b-MTH2-HTH'!AR$79</f>
        <v>0.77373362781602184</v>
      </c>
      <c r="AW901" s="221">
        <f>'2.b-MTH2-HTH'!AS$79</f>
        <v>0.77373362781602184</v>
      </c>
      <c r="AX901" s="221">
        <f>'2.b-MTH2-HTH'!AT$79</f>
        <v>0.77373362781602184</v>
      </c>
      <c r="AY901" s="221">
        <f>'2.b-MTH2-HTH'!AU$79</f>
        <v>0.77373362781602184</v>
      </c>
      <c r="AZ901" s="221">
        <f>'2.b-MTH2-HTH'!AV$79</f>
        <v>0.77373362781602184</v>
      </c>
      <c r="BA901" s="221">
        <f>'2.b-MTH2-HTH'!AW$79</f>
        <v>0.77373362781602184</v>
      </c>
      <c r="BB901" s="221">
        <f>'2.b-MTH2-HTH'!AX$79</f>
        <v>0.77373362781602184</v>
      </c>
      <c r="BC901" s="221">
        <f>'2.b-MTH2-HTH'!AY$79</f>
        <v>0.77373362781602184</v>
      </c>
      <c r="BD901" s="221">
        <f>'2.b-MTH2-HTH'!AZ$79</f>
        <v>0.77373362781602184</v>
      </c>
      <c r="BE901" s="221">
        <f>'2.b-MTH2-HTH'!BA$79</f>
        <v>0.77373362781602184</v>
      </c>
      <c r="BF901" s="221">
        <f>'2.b-MTH2-HTH'!BB$79</f>
        <v>0.77373362781602184</v>
      </c>
      <c r="BG901" s="221">
        <f>'2.b-MTH2-HTH'!BC$79</f>
        <v>0.77373362781602184</v>
      </c>
      <c r="BH901" s="221">
        <f>'2.b-MTH2-HTH'!BD$79</f>
        <v>0.77373362781602184</v>
      </c>
    </row>
    <row r="902" spans="1:60" s="5" customFormat="1" ht="15">
      <c r="A902" s="4" t="s">
        <v>7</v>
      </c>
      <c r="B902" s="4" t="s">
        <v>75</v>
      </c>
      <c r="C902" s="4" t="s">
        <v>22</v>
      </c>
      <c r="D902" s="4"/>
      <c r="E902" s="4"/>
      <c r="F902" s="4" t="s">
        <v>11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>
        <v>10</v>
      </c>
      <c r="Z902" s="4">
        <v>20</v>
      </c>
      <c r="AA902" s="4">
        <v>2</v>
      </c>
      <c r="AB902" s="4">
        <v>2</v>
      </c>
      <c r="AC902" s="4">
        <v>4</v>
      </c>
      <c r="AD902" s="4">
        <v>3</v>
      </c>
      <c r="AE902" s="4">
        <v>6</v>
      </c>
      <c r="AF902" s="4">
        <v>9</v>
      </c>
      <c r="AG902" s="4">
        <v>11</v>
      </c>
      <c r="AH902" s="4">
        <v>12</v>
      </c>
      <c r="AI902" s="4">
        <v>16</v>
      </c>
      <c r="AJ902" s="4">
        <v>16</v>
      </c>
      <c r="AK902" s="4">
        <v>13</v>
      </c>
      <c r="AL902" s="4">
        <v>16</v>
      </c>
      <c r="AM902" s="4">
        <v>19</v>
      </c>
      <c r="AN902" s="4">
        <v>12</v>
      </c>
      <c r="AO902" s="4">
        <v>12</v>
      </c>
      <c r="AP902" s="4">
        <v>6</v>
      </c>
      <c r="AQ902" s="4">
        <v>6</v>
      </c>
      <c r="AR902" s="4">
        <v>5</v>
      </c>
      <c r="AS902" s="4">
        <v>5</v>
      </c>
      <c r="AT902" s="4">
        <v>4</v>
      </c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</row>
    <row r="903" spans="1:60" s="5" customFormat="1" ht="15">
      <c r="A903" s="4" t="s">
        <v>7</v>
      </c>
      <c r="B903" s="4" t="s">
        <v>75</v>
      </c>
      <c r="C903" s="4" t="s">
        <v>22</v>
      </c>
      <c r="D903" s="4"/>
      <c r="E903" s="4"/>
      <c r="F903" s="4" t="s">
        <v>52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>
        <v>2.1597339207809601E-4</v>
      </c>
      <c r="Z903" s="4">
        <v>4.0618209143158902E-4</v>
      </c>
      <c r="AA903" s="6">
        <v>4.1567078873532201E-5</v>
      </c>
      <c r="AB903" s="6">
        <v>4.3163914967087501E-5</v>
      </c>
      <c r="AC903" s="6">
        <v>8.83294689190681E-5</v>
      </c>
      <c r="AD903" s="6">
        <v>6.45341708434616E-5</v>
      </c>
      <c r="AE903" s="4">
        <v>1.2813941568426399E-4</v>
      </c>
      <c r="AF903" s="4">
        <v>1.8967733777318799E-4</v>
      </c>
      <c r="AG903" s="4">
        <v>2.3132084200786499E-4</v>
      </c>
      <c r="AH903" s="4">
        <v>2.4432454443652698E-4</v>
      </c>
      <c r="AI903" s="4">
        <v>2.94198768042659E-4</v>
      </c>
      <c r="AJ903" s="4">
        <v>2.7398667739781199E-4</v>
      </c>
      <c r="AK903" s="4">
        <v>2.1447898105985601E-4</v>
      </c>
      <c r="AL903" s="4">
        <v>2.5339309187083302E-4</v>
      </c>
      <c r="AM903" s="4">
        <v>2.9756311470274999E-4</v>
      </c>
      <c r="AN903" s="4">
        <v>1.92498957297315E-4</v>
      </c>
      <c r="AO903" s="4">
        <v>1.8261226850090499E-4</v>
      </c>
      <c r="AP903" s="6">
        <v>8.7123192193762003E-5</v>
      </c>
      <c r="AQ903" s="6">
        <v>8.6586333790316798E-5</v>
      </c>
      <c r="AR903" s="6">
        <v>6.8283622855894204E-5</v>
      </c>
      <c r="AS903" s="6">
        <v>6.4192268683159798E-5</v>
      </c>
      <c r="AT903" s="6">
        <v>4.9948802477460598E-5</v>
      </c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</row>
    <row r="904" spans="1:60" s="8" customFormat="1" ht="15">
      <c r="A904" s="36" t="s">
        <v>7</v>
      </c>
      <c r="B904" s="36" t="s">
        <v>75</v>
      </c>
      <c r="C904" s="36" t="s">
        <v>22</v>
      </c>
      <c r="D904" s="7" t="s">
        <v>107</v>
      </c>
      <c r="E904" s="7" t="s">
        <v>108</v>
      </c>
      <c r="F904" s="7" t="s">
        <v>12</v>
      </c>
      <c r="G904" s="219"/>
      <c r="H904" s="219"/>
      <c r="I904" s="219"/>
      <c r="J904" s="219"/>
      <c r="K904" s="219"/>
      <c r="L904" s="219"/>
      <c r="M904" s="219"/>
      <c r="N904" s="219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21">
        <v>0.25</v>
      </c>
      <c r="Z904" s="221">
        <v>0.25</v>
      </c>
      <c r="AA904" s="221">
        <v>0.25</v>
      </c>
      <c r="AB904" s="221">
        <v>0.25</v>
      </c>
      <c r="AC904" s="221">
        <v>0.25</v>
      </c>
      <c r="AD904" s="221">
        <v>0.25</v>
      </c>
      <c r="AE904" s="221">
        <v>0.25</v>
      </c>
      <c r="AF904" s="221">
        <v>0.25</v>
      </c>
      <c r="AG904" s="221">
        <v>0.25</v>
      </c>
      <c r="AH904" s="221">
        <v>0.25</v>
      </c>
      <c r="AI904" s="221">
        <v>0.25</v>
      </c>
      <c r="AJ904" s="221">
        <v>0.25</v>
      </c>
      <c r="AK904" s="221">
        <v>0.25</v>
      </c>
      <c r="AL904" s="221">
        <v>0.25</v>
      </c>
      <c r="AM904" s="221">
        <v>0.25</v>
      </c>
      <c r="AN904" s="221">
        <v>0.25</v>
      </c>
      <c r="AO904" s="221">
        <v>0.25</v>
      </c>
      <c r="AP904" s="221">
        <v>0.25</v>
      </c>
      <c r="AQ904" s="221">
        <v>0.25</v>
      </c>
      <c r="AR904" s="221">
        <v>0.25</v>
      </c>
      <c r="AS904" s="221">
        <v>0.25</v>
      </c>
      <c r="AT904" s="221">
        <v>0.25</v>
      </c>
      <c r="AU904" s="219"/>
      <c r="AV904" s="219"/>
      <c r="AW904" s="219"/>
      <c r="AX904" s="219"/>
      <c r="AY904" s="219"/>
      <c r="AZ904" s="219"/>
      <c r="BA904" s="219"/>
      <c r="BB904" s="219"/>
      <c r="BC904" s="219"/>
      <c r="BD904" s="219"/>
      <c r="BE904" s="219"/>
      <c r="BF904" s="219"/>
      <c r="BG904" s="219"/>
      <c r="BH904" s="219"/>
    </row>
    <row r="905" spans="1:60" s="8" customFormat="1" ht="15">
      <c r="A905" s="36" t="s">
        <v>7</v>
      </c>
      <c r="B905" s="36" t="s">
        <v>75</v>
      </c>
      <c r="C905" s="36" t="s">
        <v>22</v>
      </c>
      <c r="D905" s="7" t="s">
        <v>107</v>
      </c>
      <c r="E905" s="7" t="s">
        <v>108</v>
      </c>
      <c r="F905" s="7" t="s">
        <v>13</v>
      </c>
      <c r="G905" s="219"/>
      <c r="H905" s="219"/>
      <c r="I905" s="219"/>
      <c r="J905" s="219"/>
      <c r="K905" s="219"/>
      <c r="L905" s="219"/>
      <c r="M905" s="219"/>
      <c r="N905" s="219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21">
        <f>'2.b-MTH2-HTH'!U$60</f>
        <v>0.39631175960093368</v>
      </c>
      <c r="Z905" s="221">
        <f>'2.b-MTH2-HTH'!V$60</f>
        <v>0.40146668545805714</v>
      </c>
      <c r="AA905" s="221">
        <f>'2.b-MTH2-HTH'!W$60</f>
        <v>0.40659623704207171</v>
      </c>
      <c r="AB905" s="221">
        <f>'2.b-MTH2-HTH'!X$60</f>
        <v>0.41162879886934722</v>
      </c>
      <c r="AC905" s="221">
        <f>'2.b-MTH2-HTH'!Y$60</f>
        <v>0.42718388736326346</v>
      </c>
      <c r="AD905" s="221">
        <f>'2.b-MTH2-HTH'!Z$60</f>
        <v>0.43090333569013051</v>
      </c>
      <c r="AE905" s="221">
        <f>'2.b-MTH2-HTH'!AA$60</f>
        <v>0.43731957379166619</v>
      </c>
      <c r="AF905" s="221">
        <f>'2.b-MTH2-HTH'!AB$60</f>
        <v>0.43403056707977594</v>
      </c>
      <c r="AG905" s="221">
        <f>'2.b-MTH2-HTH'!AC$60</f>
        <v>0.43611792365164642</v>
      </c>
      <c r="AH905" s="221">
        <f>'2.b-MTH2-HTH'!AD$60</f>
        <v>0.44774002617765807</v>
      </c>
      <c r="AI905" s="221">
        <f>'2.b-MTH2-HTH'!AE$60</f>
        <v>0.45928152601857686</v>
      </c>
      <c r="AJ905" s="221">
        <f>'2.b-MTH2-HTH'!AF$60</f>
        <v>0.45871837984852454</v>
      </c>
      <c r="AK905" s="221">
        <f>'2.b-MTH2-HTH'!AG$60</f>
        <v>0.47253270654066276</v>
      </c>
      <c r="AL905" s="221">
        <f>'2.b-MTH2-HTH'!AH$60</f>
        <v>0.4833633944813277</v>
      </c>
      <c r="AM905" s="221">
        <f>'2.b-MTH2-HTH'!AI$60</f>
        <v>0.4938596728161313</v>
      </c>
      <c r="AN905" s="221">
        <f>'2.b-MTH2-HTH'!AJ$60</f>
        <v>0.50009127836262857</v>
      </c>
      <c r="AO905" s="221">
        <f>'2.b-MTH2-HTH'!AK$60</f>
        <v>0.50828722629320966</v>
      </c>
      <c r="AP905" s="221">
        <f>'2.b-MTH2-HTH'!AL$60</f>
        <v>0.50952544559500845</v>
      </c>
      <c r="AQ905" s="221">
        <f>'2.b-MTH2-HTH'!AM$60</f>
        <v>0.52265149277349654</v>
      </c>
      <c r="AR905" s="221">
        <f>'2.b-MTH2-HTH'!AN$60</f>
        <v>0.52495202377414851</v>
      </c>
      <c r="AS905" s="221">
        <f>'2.b-MTH2-HTH'!AO$60</f>
        <v>0.53687106996244194</v>
      </c>
      <c r="AT905" s="221">
        <f>'2.b-MTH2-HTH'!AP$60</f>
        <v>0.53220331018778944</v>
      </c>
      <c r="AU905" s="219"/>
      <c r="AV905" s="219"/>
      <c r="AW905" s="219"/>
      <c r="AX905" s="219"/>
      <c r="AY905" s="219"/>
      <c r="AZ905" s="219"/>
      <c r="BA905" s="219"/>
      <c r="BB905" s="219"/>
      <c r="BC905" s="219"/>
      <c r="BD905" s="219"/>
      <c r="BE905" s="219"/>
      <c r="BF905" s="219"/>
      <c r="BG905" s="219"/>
      <c r="BH905" s="219"/>
    </row>
    <row r="906" spans="1:60" s="8" customFormat="1" ht="15">
      <c r="A906" s="36" t="s">
        <v>7</v>
      </c>
      <c r="B906" s="36" t="s">
        <v>75</v>
      </c>
      <c r="C906" s="36" t="s">
        <v>22</v>
      </c>
      <c r="D906" s="7" t="s">
        <v>107</v>
      </c>
      <c r="E906" s="7" t="s">
        <v>108</v>
      </c>
      <c r="F906" s="7" t="s">
        <v>14</v>
      </c>
      <c r="G906" s="219"/>
      <c r="H906" s="219"/>
      <c r="I906" s="219"/>
      <c r="J906" s="219"/>
      <c r="K906" s="219"/>
      <c r="L906" s="219"/>
      <c r="M906" s="219"/>
      <c r="N906" s="219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21">
        <f>'2.b-MTH2-HTH'!U$61</f>
        <v>0.3911634117171473</v>
      </c>
      <c r="Z906" s="221">
        <f>'2.b-MTH2-HTH'!V$61</f>
        <v>0.3911634117171473</v>
      </c>
      <c r="AA906" s="221">
        <f>'2.b-MTH2-HTH'!W$61</f>
        <v>0.3911634117171473</v>
      </c>
      <c r="AB906" s="221">
        <f>'2.b-MTH2-HTH'!X$61</f>
        <v>0.3911634117171473</v>
      </c>
      <c r="AC906" s="221">
        <f>'2.b-MTH2-HTH'!Y$61</f>
        <v>0.3911634117171473</v>
      </c>
      <c r="AD906" s="221">
        <f>'2.b-MTH2-HTH'!Z$61</f>
        <v>0.3911634117171473</v>
      </c>
      <c r="AE906" s="221">
        <f>'2.b-MTH2-HTH'!AA$61</f>
        <v>0.3911634117171473</v>
      </c>
      <c r="AF906" s="221">
        <f>'2.b-MTH2-HTH'!AB$61</f>
        <v>0.3911634117171473</v>
      </c>
      <c r="AG906" s="221">
        <f>'2.b-MTH2-HTH'!AC$61</f>
        <v>0.3911634117171473</v>
      </c>
      <c r="AH906" s="221">
        <f>'2.b-MTH2-HTH'!AD$61</f>
        <v>0.3911634117171473</v>
      </c>
      <c r="AI906" s="221">
        <f>'2.b-MTH2-HTH'!AE$61</f>
        <v>0.39116341171714736</v>
      </c>
      <c r="AJ906" s="221">
        <f>'2.b-MTH2-HTH'!AF$61</f>
        <v>0.3911634117171473</v>
      </c>
      <c r="AK906" s="221">
        <f>'2.b-MTH2-HTH'!AG$61</f>
        <v>0.3911634117171473</v>
      </c>
      <c r="AL906" s="221">
        <f>'2.b-MTH2-HTH'!AH$61</f>
        <v>0.3911634117171473</v>
      </c>
      <c r="AM906" s="221">
        <f>'2.b-MTH2-HTH'!AI$61</f>
        <v>0.3911634117171473</v>
      </c>
      <c r="AN906" s="221">
        <f>'2.b-MTH2-HTH'!AJ$61</f>
        <v>0.3911634117171473</v>
      </c>
      <c r="AO906" s="221">
        <f>'2.b-MTH2-HTH'!AK$61</f>
        <v>0.3911634117171473</v>
      </c>
      <c r="AP906" s="221">
        <f>'2.b-MTH2-HTH'!AL$61</f>
        <v>0.3911634117171473</v>
      </c>
      <c r="AQ906" s="221">
        <f>'2.b-MTH2-HTH'!AM$61</f>
        <v>0.3911634117171473</v>
      </c>
      <c r="AR906" s="221">
        <f>'2.b-MTH2-HTH'!AN$61</f>
        <v>0.3911634117171473</v>
      </c>
      <c r="AS906" s="221">
        <f>'2.b-MTH2-HTH'!AO$61</f>
        <v>0.3911634117171473</v>
      </c>
      <c r="AT906" s="221">
        <f>'2.b-MTH2-HTH'!AP$61</f>
        <v>0.3911634117171473</v>
      </c>
      <c r="AU906" s="219"/>
      <c r="AV906" s="219"/>
      <c r="AW906" s="219"/>
      <c r="AX906" s="219"/>
      <c r="AY906" s="219"/>
      <c r="AZ906" s="219"/>
      <c r="BA906" s="219"/>
      <c r="BB906" s="219"/>
      <c r="BC906" s="219"/>
      <c r="BD906" s="219"/>
      <c r="BE906" s="219"/>
      <c r="BF906" s="219"/>
      <c r="BG906" s="219"/>
      <c r="BH906" s="219"/>
    </row>
    <row r="907" spans="1:60" s="8" customFormat="1" ht="15">
      <c r="A907" s="36" t="s">
        <v>7</v>
      </c>
      <c r="B907" s="36" t="s">
        <v>75</v>
      </c>
      <c r="C907" s="36" t="s">
        <v>22</v>
      </c>
      <c r="D907" s="7" t="s">
        <v>97</v>
      </c>
      <c r="E907" s="7" t="s">
        <v>98</v>
      </c>
      <c r="F907" s="7" t="s">
        <v>12</v>
      </c>
      <c r="G907" s="219"/>
      <c r="H907" s="219"/>
      <c r="I907" s="219"/>
      <c r="J907" s="219"/>
      <c r="K907" s="219"/>
      <c r="L907" s="219"/>
      <c r="M907" s="219"/>
      <c r="N907" s="219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21">
        <v>0.25</v>
      </c>
      <c r="Z907" s="221">
        <v>0.25</v>
      </c>
      <c r="AA907" s="221">
        <v>0.25</v>
      </c>
      <c r="AB907" s="221">
        <v>0.25</v>
      </c>
      <c r="AC907" s="221">
        <v>0.25</v>
      </c>
      <c r="AD907" s="221">
        <v>0.25</v>
      </c>
      <c r="AE907" s="221">
        <v>0.25</v>
      </c>
      <c r="AF907" s="221">
        <v>0.25</v>
      </c>
      <c r="AG907" s="221">
        <v>0.25</v>
      </c>
      <c r="AH907" s="221">
        <v>0.25</v>
      </c>
      <c r="AI907" s="221">
        <v>0.25</v>
      </c>
      <c r="AJ907" s="221">
        <v>0.25</v>
      </c>
      <c r="AK907" s="221">
        <v>0.25</v>
      </c>
      <c r="AL907" s="221">
        <v>0.25</v>
      </c>
      <c r="AM907" s="221">
        <v>0.25</v>
      </c>
      <c r="AN907" s="221">
        <v>0.25</v>
      </c>
      <c r="AO907" s="221">
        <v>0.25</v>
      </c>
      <c r="AP907" s="221">
        <v>0.25</v>
      </c>
      <c r="AQ907" s="221">
        <v>0.25</v>
      </c>
      <c r="AR907" s="221">
        <v>0.25</v>
      </c>
      <c r="AS907" s="221">
        <v>0.25</v>
      </c>
      <c r="AT907" s="221">
        <v>0.25</v>
      </c>
      <c r="AU907" s="219"/>
      <c r="AV907" s="219"/>
      <c r="AW907" s="219"/>
      <c r="AX907" s="219"/>
      <c r="AY907" s="219"/>
      <c r="AZ907" s="219"/>
      <c r="BA907" s="219"/>
      <c r="BB907" s="219"/>
      <c r="BC907" s="219"/>
      <c r="BD907" s="219"/>
      <c r="BE907" s="219"/>
      <c r="BF907" s="219"/>
      <c r="BG907" s="219"/>
      <c r="BH907" s="219"/>
    </row>
    <row r="908" spans="1:60" s="8" customFormat="1" ht="15">
      <c r="A908" s="36" t="s">
        <v>7</v>
      </c>
      <c r="B908" s="36" t="s">
        <v>75</v>
      </c>
      <c r="C908" s="36" t="s">
        <v>22</v>
      </c>
      <c r="D908" s="7" t="s">
        <v>97</v>
      </c>
      <c r="E908" s="7" t="s">
        <v>98</v>
      </c>
      <c r="F908" s="7" t="s">
        <v>13</v>
      </c>
      <c r="G908" s="219"/>
      <c r="H908" s="219"/>
      <c r="I908" s="219"/>
      <c r="J908" s="219"/>
      <c r="K908" s="219"/>
      <c r="L908" s="219"/>
      <c r="M908" s="219"/>
      <c r="N908" s="219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21">
        <f>'2.b-MTH2-HTH'!U$66</f>
        <v>0.39631175960093368</v>
      </c>
      <c r="Z908" s="221">
        <f>'2.b-MTH2-HTH'!V$66</f>
        <v>0.40146668545805714</v>
      </c>
      <c r="AA908" s="221">
        <f>'2.b-MTH2-HTH'!W$66</f>
        <v>0.40659623704207171</v>
      </c>
      <c r="AB908" s="221">
        <f>'2.b-MTH2-HTH'!X$66</f>
        <v>0.41162879886934722</v>
      </c>
      <c r="AC908" s="221">
        <f>'2.b-MTH2-HTH'!Y$66</f>
        <v>0.42718388736326346</v>
      </c>
      <c r="AD908" s="221">
        <f>'2.b-MTH2-HTH'!Z$66</f>
        <v>0.43090333569013051</v>
      </c>
      <c r="AE908" s="221">
        <f>'2.b-MTH2-HTH'!AA$66</f>
        <v>0.43731957379166619</v>
      </c>
      <c r="AF908" s="221">
        <f>'2.b-MTH2-HTH'!AB$66</f>
        <v>0.43403056707977594</v>
      </c>
      <c r="AG908" s="221">
        <f>'2.b-MTH2-HTH'!AC$66</f>
        <v>0.43611792365164642</v>
      </c>
      <c r="AH908" s="221">
        <f>'2.b-MTH2-HTH'!AD$66</f>
        <v>0.44774002617765807</v>
      </c>
      <c r="AI908" s="221">
        <f>'2.b-MTH2-HTH'!AE$66</f>
        <v>0.45928152601857686</v>
      </c>
      <c r="AJ908" s="221">
        <f>'2.b-MTH2-HTH'!AF$66</f>
        <v>0.45871837984852454</v>
      </c>
      <c r="AK908" s="221">
        <f>'2.b-MTH2-HTH'!AG$66</f>
        <v>0.47253270654066276</v>
      </c>
      <c r="AL908" s="221">
        <f>'2.b-MTH2-HTH'!AH$66</f>
        <v>0.4833633944813277</v>
      </c>
      <c r="AM908" s="221">
        <f>'2.b-MTH2-HTH'!AI$66</f>
        <v>0.4938596728161313</v>
      </c>
      <c r="AN908" s="221">
        <f>'2.b-MTH2-HTH'!AJ$66</f>
        <v>0.50009127836262857</v>
      </c>
      <c r="AO908" s="221">
        <f>'2.b-MTH2-HTH'!AK$66</f>
        <v>0.50828722629320966</v>
      </c>
      <c r="AP908" s="221">
        <f>'2.b-MTH2-HTH'!AL$66</f>
        <v>0.50952544559500845</v>
      </c>
      <c r="AQ908" s="221">
        <f>'2.b-MTH2-HTH'!AM$66</f>
        <v>0.52265149277349654</v>
      </c>
      <c r="AR908" s="221">
        <f>'2.b-MTH2-HTH'!AN$66</f>
        <v>0.52495202377414851</v>
      </c>
      <c r="AS908" s="221">
        <f>'2.b-MTH2-HTH'!AO$66</f>
        <v>0.53687106996244194</v>
      </c>
      <c r="AT908" s="221">
        <f>'2.b-MTH2-HTH'!AP$66</f>
        <v>0.53220331018778944</v>
      </c>
      <c r="AU908" s="219"/>
      <c r="AV908" s="219"/>
      <c r="AW908" s="219"/>
      <c r="AX908" s="219"/>
      <c r="AY908" s="219"/>
      <c r="AZ908" s="219"/>
      <c r="BA908" s="219"/>
      <c r="BB908" s="219"/>
      <c r="BC908" s="219"/>
      <c r="BD908" s="219"/>
      <c r="BE908" s="219"/>
      <c r="BF908" s="219"/>
      <c r="BG908" s="219"/>
      <c r="BH908" s="219"/>
    </row>
    <row r="909" spans="1:60" s="8" customFormat="1" ht="15">
      <c r="A909" s="36" t="s">
        <v>7</v>
      </c>
      <c r="B909" s="36" t="s">
        <v>75</v>
      </c>
      <c r="C909" s="36" t="s">
        <v>22</v>
      </c>
      <c r="D909" s="7" t="s">
        <v>97</v>
      </c>
      <c r="E909" s="7" t="s">
        <v>98</v>
      </c>
      <c r="F909" s="7" t="s">
        <v>14</v>
      </c>
      <c r="G909" s="219"/>
      <c r="H909" s="219"/>
      <c r="I909" s="219"/>
      <c r="J909" s="219"/>
      <c r="K909" s="219"/>
      <c r="L909" s="219"/>
      <c r="M909" s="219"/>
      <c r="N909" s="219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21">
        <f>'2.b-MTH2-HTH'!U$67</f>
        <v>0.6700784152252971</v>
      </c>
      <c r="Z909" s="221">
        <f>'2.b-MTH2-HTH'!V$67</f>
        <v>0.67007841522529721</v>
      </c>
      <c r="AA909" s="221">
        <f>'2.b-MTH2-HTH'!W$67</f>
        <v>0.67007841522529721</v>
      </c>
      <c r="AB909" s="221">
        <f>'2.b-MTH2-HTH'!X$67</f>
        <v>0.67007841522529721</v>
      </c>
      <c r="AC909" s="221">
        <f>'2.b-MTH2-HTH'!Y$67</f>
        <v>0.67007841522529721</v>
      </c>
      <c r="AD909" s="221">
        <f>'2.b-MTH2-HTH'!Z$67</f>
        <v>0.67007841522529721</v>
      </c>
      <c r="AE909" s="221">
        <f>'2.b-MTH2-HTH'!AA$67</f>
        <v>0.67007841522529721</v>
      </c>
      <c r="AF909" s="221">
        <f>'2.b-MTH2-HTH'!AB$67</f>
        <v>0.6700784152252971</v>
      </c>
      <c r="AG909" s="221">
        <f>'2.b-MTH2-HTH'!AC$67</f>
        <v>0.67007841522529721</v>
      </c>
      <c r="AH909" s="221">
        <f>'2.b-MTH2-HTH'!AD$67</f>
        <v>0.67007841522529721</v>
      </c>
      <c r="AI909" s="221">
        <f>'2.b-MTH2-HTH'!AE$67</f>
        <v>0.67007841522529721</v>
      </c>
      <c r="AJ909" s="221">
        <f>'2.b-MTH2-HTH'!AF$67</f>
        <v>0.67007841522529721</v>
      </c>
      <c r="AK909" s="221">
        <f>'2.b-MTH2-HTH'!AG$67</f>
        <v>0.67007841522529732</v>
      </c>
      <c r="AL909" s="221">
        <f>'2.b-MTH2-HTH'!AH$67</f>
        <v>0.67007841522529721</v>
      </c>
      <c r="AM909" s="221">
        <f>'2.b-MTH2-HTH'!AI$67</f>
        <v>0.67007841522529721</v>
      </c>
      <c r="AN909" s="221">
        <f>'2.b-MTH2-HTH'!AJ$67</f>
        <v>0.67007841522529721</v>
      </c>
      <c r="AO909" s="221">
        <f>'2.b-MTH2-HTH'!AK$67</f>
        <v>0.67007841522529721</v>
      </c>
      <c r="AP909" s="221">
        <f>'2.b-MTH2-HTH'!AL$67</f>
        <v>0.67007841522529721</v>
      </c>
      <c r="AQ909" s="221">
        <f>'2.b-MTH2-HTH'!AM$67</f>
        <v>0.67007841522529721</v>
      </c>
      <c r="AR909" s="221">
        <f>'2.b-MTH2-HTH'!AN$67</f>
        <v>0.67007841522529721</v>
      </c>
      <c r="AS909" s="221">
        <f>'2.b-MTH2-HTH'!AO$67</f>
        <v>0.67007841522529721</v>
      </c>
      <c r="AT909" s="221">
        <f>'2.b-MTH2-HTH'!AP$67</f>
        <v>0.67007841522529721</v>
      </c>
      <c r="AU909" s="219"/>
      <c r="AV909" s="219"/>
      <c r="AW909" s="219"/>
      <c r="AX909" s="219"/>
      <c r="AY909" s="219"/>
      <c r="AZ909" s="219"/>
      <c r="BA909" s="219"/>
      <c r="BB909" s="219"/>
      <c r="BC909" s="219"/>
      <c r="BD909" s="219"/>
      <c r="BE909" s="219"/>
      <c r="BF909" s="219"/>
      <c r="BG909" s="219"/>
      <c r="BH909" s="219"/>
    </row>
    <row r="910" spans="1:60" s="8" customFormat="1" ht="15">
      <c r="A910" s="36" t="s">
        <v>7</v>
      </c>
      <c r="B910" s="36" t="s">
        <v>75</v>
      </c>
      <c r="C910" s="36" t="s">
        <v>22</v>
      </c>
      <c r="D910" s="18" t="s">
        <v>401</v>
      </c>
      <c r="E910" s="18" t="s">
        <v>402</v>
      </c>
      <c r="F910" s="7" t="s">
        <v>12</v>
      </c>
      <c r="G910" s="219"/>
      <c r="H910" s="219"/>
      <c r="I910" s="219"/>
      <c r="J910" s="219"/>
      <c r="K910" s="219"/>
      <c r="L910" s="219"/>
      <c r="M910" s="219"/>
      <c r="N910" s="219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21">
        <v>0.25</v>
      </c>
      <c r="Z910" s="221">
        <v>0.25</v>
      </c>
      <c r="AA910" s="221">
        <v>0.25</v>
      </c>
      <c r="AB910" s="221">
        <v>0.25</v>
      </c>
      <c r="AC910" s="221">
        <v>0.25</v>
      </c>
      <c r="AD910" s="221">
        <v>0.25</v>
      </c>
      <c r="AE910" s="221">
        <v>0.25</v>
      </c>
      <c r="AF910" s="221">
        <v>0.25</v>
      </c>
      <c r="AG910" s="221">
        <v>0.25</v>
      </c>
      <c r="AH910" s="221">
        <v>0.25</v>
      </c>
      <c r="AI910" s="221">
        <v>0.25</v>
      </c>
      <c r="AJ910" s="221">
        <v>0.25</v>
      </c>
      <c r="AK910" s="221">
        <v>0.25</v>
      </c>
      <c r="AL910" s="221">
        <v>0.25</v>
      </c>
      <c r="AM910" s="221">
        <v>0.25</v>
      </c>
      <c r="AN910" s="221">
        <v>0.25</v>
      </c>
      <c r="AO910" s="221">
        <v>0.25</v>
      </c>
      <c r="AP910" s="221">
        <v>0.25</v>
      </c>
      <c r="AQ910" s="221">
        <v>0.25</v>
      </c>
      <c r="AR910" s="221">
        <v>0.25</v>
      </c>
      <c r="AS910" s="221">
        <v>0.25</v>
      </c>
      <c r="AT910" s="221">
        <v>0.25</v>
      </c>
      <c r="AU910" s="219"/>
      <c r="AV910" s="219"/>
      <c r="AW910" s="219"/>
      <c r="AX910" s="219"/>
      <c r="AY910" s="219"/>
      <c r="AZ910" s="219"/>
      <c r="BA910" s="219"/>
      <c r="BB910" s="219"/>
      <c r="BC910" s="219"/>
      <c r="BD910" s="219"/>
      <c r="BE910" s="219"/>
      <c r="BF910" s="219"/>
      <c r="BG910" s="219"/>
      <c r="BH910" s="219"/>
    </row>
    <row r="911" spans="1:60" s="8" customFormat="1" ht="15">
      <c r="A911" s="36" t="s">
        <v>7</v>
      </c>
      <c r="B911" s="36" t="s">
        <v>75</v>
      </c>
      <c r="C911" s="36" t="s">
        <v>22</v>
      </c>
      <c r="D911" s="18" t="s">
        <v>401</v>
      </c>
      <c r="E911" s="18" t="s">
        <v>402</v>
      </c>
      <c r="F911" s="7" t="s">
        <v>13</v>
      </c>
      <c r="G911" s="219"/>
      <c r="H911" s="219"/>
      <c r="I911" s="219"/>
      <c r="J911" s="219"/>
      <c r="K911" s="219"/>
      <c r="L911" s="219"/>
      <c r="M911" s="219"/>
      <c r="N911" s="219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21">
        <f>'2.b-MTH2-HTH'!U$72</f>
        <v>0.39631175960093368</v>
      </c>
      <c r="Z911" s="221">
        <f>'2.b-MTH2-HTH'!V$72</f>
        <v>0.40146668545805714</v>
      </c>
      <c r="AA911" s="221">
        <f>'2.b-MTH2-HTH'!W$72</f>
        <v>0.40659623704207171</v>
      </c>
      <c r="AB911" s="221">
        <f>'2.b-MTH2-HTH'!X$72</f>
        <v>0.41162879886934722</v>
      </c>
      <c r="AC911" s="221">
        <f>'2.b-MTH2-HTH'!Y$72</f>
        <v>0.42718388736326346</v>
      </c>
      <c r="AD911" s="221">
        <f>'2.b-MTH2-HTH'!Z$72</f>
        <v>0.43090333569013051</v>
      </c>
      <c r="AE911" s="221">
        <f>'2.b-MTH2-HTH'!AA$72</f>
        <v>0.43731957379166619</v>
      </c>
      <c r="AF911" s="221">
        <f>'2.b-MTH2-HTH'!AB$72</f>
        <v>0.43403056707977594</v>
      </c>
      <c r="AG911" s="221">
        <f>'2.b-MTH2-HTH'!AC$72</f>
        <v>0.43611792365164642</v>
      </c>
      <c r="AH911" s="221">
        <f>'2.b-MTH2-HTH'!AD$72</f>
        <v>0.44774002617765807</v>
      </c>
      <c r="AI911" s="221">
        <f>'2.b-MTH2-HTH'!AE$72</f>
        <v>0.45928152601857686</v>
      </c>
      <c r="AJ911" s="221">
        <f>'2.b-MTH2-HTH'!AF$72</f>
        <v>0.45871837984852454</v>
      </c>
      <c r="AK911" s="221">
        <f>'2.b-MTH2-HTH'!AG$72</f>
        <v>0.47253270654066276</v>
      </c>
      <c r="AL911" s="221">
        <f>'2.b-MTH2-HTH'!AH$72</f>
        <v>0.4833633944813277</v>
      </c>
      <c r="AM911" s="221">
        <f>'2.b-MTH2-HTH'!AI$72</f>
        <v>0.4938596728161313</v>
      </c>
      <c r="AN911" s="221">
        <f>'2.b-MTH2-HTH'!AJ$72</f>
        <v>0.50009127836262857</v>
      </c>
      <c r="AO911" s="221">
        <f>'2.b-MTH2-HTH'!AK$72</f>
        <v>0.50828722629320966</v>
      </c>
      <c r="AP911" s="221">
        <f>'2.b-MTH2-HTH'!AL$72</f>
        <v>0.50952544559500845</v>
      </c>
      <c r="AQ911" s="221">
        <f>'2.b-MTH2-HTH'!AM$72</f>
        <v>0.52265149277349654</v>
      </c>
      <c r="AR911" s="221">
        <f>'2.b-MTH2-HTH'!AN$72</f>
        <v>0.52495202377414851</v>
      </c>
      <c r="AS911" s="221">
        <f>'2.b-MTH2-HTH'!AO$72</f>
        <v>0.53687106996244194</v>
      </c>
      <c r="AT911" s="221">
        <f>'2.b-MTH2-HTH'!AP$72</f>
        <v>0.53220331018778944</v>
      </c>
      <c r="AU911" s="219"/>
      <c r="AV911" s="219"/>
      <c r="AW911" s="219"/>
      <c r="AX911" s="219"/>
      <c r="AY911" s="219"/>
      <c r="AZ911" s="219"/>
      <c r="BA911" s="219"/>
      <c r="BB911" s="219"/>
      <c r="BC911" s="219"/>
      <c r="BD911" s="219"/>
      <c r="BE911" s="219"/>
      <c r="BF911" s="219"/>
      <c r="BG911" s="219"/>
      <c r="BH911" s="219"/>
    </row>
    <row r="912" spans="1:60" s="8" customFormat="1" ht="15">
      <c r="A912" s="36" t="s">
        <v>7</v>
      </c>
      <c r="B912" s="36" t="s">
        <v>75</v>
      </c>
      <c r="C912" s="36" t="s">
        <v>22</v>
      </c>
      <c r="D912" s="18" t="s">
        <v>401</v>
      </c>
      <c r="E912" s="18" t="s">
        <v>402</v>
      </c>
      <c r="F912" s="7" t="s">
        <v>14</v>
      </c>
      <c r="G912" s="219"/>
      <c r="H912" s="219"/>
      <c r="I912" s="219"/>
      <c r="J912" s="219"/>
      <c r="K912" s="219"/>
      <c r="L912" s="219"/>
      <c r="M912" s="219"/>
      <c r="N912" s="219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21">
        <f>'2.b-MTH2-HTH'!U$73</f>
        <v>0.73156498928758174</v>
      </c>
      <c r="Z912" s="221">
        <f>'2.b-MTH2-HTH'!V$73</f>
        <v>0.73156498928758174</v>
      </c>
      <c r="AA912" s="221">
        <f>'2.b-MTH2-HTH'!W$73</f>
        <v>0.73156498928758174</v>
      </c>
      <c r="AB912" s="221">
        <f>'2.b-MTH2-HTH'!X$73</f>
        <v>0.73156498928758174</v>
      </c>
      <c r="AC912" s="221">
        <f>'2.b-MTH2-HTH'!Y$73</f>
        <v>0.73156498928758174</v>
      </c>
      <c r="AD912" s="221">
        <f>'2.b-MTH2-HTH'!Z$73</f>
        <v>0.73156498928758174</v>
      </c>
      <c r="AE912" s="221">
        <f>'2.b-MTH2-HTH'!AA$73</f>
        <v>0.73156498928758174</v>
      </c>
      <c r="AF912" s="221">
        <f>'2.b-MTH2-HTH'!AB$73</f>
        <v>0.73156498928758174</v>
      </c>
      <c r="AG912" s="221">
        <f>'2.b-MTH2-HTH'!AC$73</f>
        <v>0.73156498928758174</v>
      </c>
      <c r="AH912" s="221">
        <f>'2.b-MTH2-HTH'!AD$73</f>
        <v>0.73156498928758174</v>
      </c>
      <c r="AI912" s="221">
        <f>'2.b-MTH2-HTH'!AE$73</f>
        <v>0.73156498928758185</v>
      </c>
      <c r="AJ912" s="221">
        <f>'2.b-MTH2-HTH'!AF$73</f>
        <v>0.73156498928758174</v>
      </c>
      <c r="AK912" s="221">
        <f>'2.b-MTH2-HTH'!AG$73</f>
        <v>0.73156498928758174</v>
      </c>
      <c r="AL912" s="221">
        <f>'2.b-MTH2-HTH'!AH$73</f>
        <v>0.73156498928758174</v>
      </c>
      <c r="AM912" s="221">
        <f>'2.b-MTH2-HTH'!AI$73</f>
        <v>0.73156498928758174</v>
      </c>
      <c r="AN912" s="221">
        <f>'2.b-MTH2-HTH'!AJ$73</f>
        <v>0.73156498928758174</v>
      </c>
      <c r="AO912" s="221">
        <f>'2.b-MTH2-HTH'!AK$73</f>
        <v>0.73156498928758174</v>
      </c>
      <c r="AP912" s="221">
        <f>'2.b-MTH2-HTH'!AL$73</f>
        <v>0.73156498928758174</v>
      </c>
      <c r="AQ912" s="221">
        <f>'2.b-MTH2-HTH'!AM$73</f>
        <v>0.73156498928758174</v>
      </c>
      <c r="AR912" s="221">
        <f>'2.b-MTH2-HTH'!AN$73</f>
        <v>0.73156498928758174</v>
      </c>
      <c r="AS912" s="221">
        <f>'2.b-MTH2-HTH'!AO$73</f>
        <v>0.73156498928758174</v>
      </c>
      <c r="AT912" s="221">
        <f>'2.b-MTH2-HTH'!AP$73</f>
        <v>0.73156498928758174</v>
      </c>
      <c r="AU912" s="219"/>
      <c r="AV912" s="219"/>
      <c r="AW912" s="219"/>
      <c r="AX912" s="219"/>
      <c r="AY912" s="219"/>
      <c r="AZ912" s="219"/>
      <c r="BA912" s="219"/>
      <c r="BB912" s="219"/>
      <c r="BC912" s="219"/>
      <c r="BD912" s="219"/>
      <c r="BE912" s="219"/>
      <c r="BF912" s="219"/>
      <c r="BG912" s="219"/>
      <c r="BH912" s="219"/>
    </row>
    <row r="913" spans="1:60" s="8" customFormat="1" ht="15">
      <c r="A913" s="36" t="s">
        <v>7</v>
      </c>
      <c r="B913" s="36" t="s">
        <v>75</v>
      </c>
      <c r="C913" s="36" t="s">
        <v>22</v>
      </c>
      <c r="D913" s="18" t="s">
        <v>404</v>
      </c>
      <c r="E913" s="18" t="s">
        <v>405</v>
      </c>
      <c r="F913" s="7" t="s">
        <v>12</v>
      </c>
      <c r="G913" s="219"/>
      <c r="H913" s="219"/>
      <c r="I913" s="219"/>
      <c r="J913" s="219"/>
      <c r="K913" s="219"/>
      <c r="L913" s="219"/>
      <c r="M913" s="219"/>
      <c r="N913" s="219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21">
        <v>0.25</v>
      </c>
      <c r="Z913" s="221">
        <v>0.25</v>
      </c>
      <c r="AA913" s="221">
        <v>0.25</v>
      </c>
      <c r="AB913" s="221">
        <v>0.25</v>
      </c>
      <c r="AC913" s="221">
        <v>0.25</v>
      </c>
      <c r="AD913" s="221">
        <v>0.25</v>
      </c>
      <c r="AE913" s="221">
        <v>0.25</v>
      </c>
      <c r="AF913" s="221">
        <v>0.25</v>
      </c>
      <c r="AG913" s="221">
        <v>0.25</v>
      </c>
      <c r="AH913" s="221">
        <v>0.25</v>
      </c>
      <c r="AI913" s="221">
        <v>0.25</v>
      </c>
      <c r="AJ913" s="221">
        <v>0.25</v>
      </c>
      <c r="AK913" s="221">
        <v>0.25</v>
      </c>
      <c r="AL913" s="221">
        <v>0.25</v>
      </c>
      <c r="AM913" s="221">
        <v>0.25</v>
      </c>
      <c r="AN913" s="221">
        <v>0.25</v>
      </c>
      <c r="AO913" s="221">
        <v>0.25</v>
      </c>
      <c r="AP913" s="221">
        <v>0.25</v>
      </c>
      <c r="AQ913" s="221">
        <v>0.25</v>
      </c>
      <c r="AR913" s="221">
        <v>0.25</v>
      </c>
      <c r="AS913" s="221">
        <v>0.25</v>
      </c>
      <c r="AT913" s="221">
        <v>0.25</v>
      </c>
      <c r="AU913" s="219"/>
      <c r="AV913" s="219"/>
      <c r="AW913" s="219"/>
      <c r="AX913" s="219"/>
      <c r="AY913" s="219"/>
      <c r="AZ913" s="219"/>
      <c r="BA913" s="219"/>
      <c r="BB913" s="219"/>
      <c r="BC913" s="219"/>
      <c r="BD913" s="219"/>
      <c r="BE913" s="219"/>
      <c r="BF913" s="219"/>
      <c r="BG913" s="219"/>
      <c r="BH913" s="219"/>
    </row>
    <row r="914" spans="1:60" s="8" customFormat="1" ht="15">
      <c r="A914" s="36" t="s">
        <v>7</v>
      </c>
      <c r="B914" s="36" t="s">
        <v>75</v>
      </c>
      <c r="C914" s="36" t="s">
        <v>22</v>
      </c>
      <c r="D914" s="18" t="s">
        <v>404</v>
      </c>
      <c r="E914" s="18" t="s">
        <v>405</v>
      </c>
      <c r="F914" s="7" t="s">
        <v>13</v>
      </c>
      <c r="G914" s="219"/>
      <c r="H914" s="219"/>
      <c r="I914" s="219"/>
      <c r="J914" s="219"/>
      <c r="K914" s="219"/>
      <c r="L914" s="219"/>
      <c r="M914" s="219"/>
      <c r="N914" s="219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21">
        <f>'2.b-MTH2-HTH'!U$78</f>
        <v>0.39631175960093368</v>
      </c>
      <c r="Z914" s="221">
        <f>'2.b-MTH2-HTH'!V$78</f>
        <v>0.40146668545805714</v>
      </c>
      <c r="AA914" s="221">
        <f>'2.b-MTH2-HTH'!W$78</f>
        <v>0.40659623704207171</v>
      </c>
      <c r="AB914" s="221">
        <f>'2.b-MTH2-HTH'!X$78</f>
        <v>0.41162879886934722</v>
      </c>
      <c r="AC914" s="221">
        <f>'2.b-MTH2-HTH'!Y$78</f>
        <v>0.42718388736326346</v>
      </c>
      <c r="AD914" s="221">
        <f>'2.b-MTH2-HTH'!Z$78</f>
        <v>0.43090333569013051</v>
      </c>
      <c r="AE914" s="221">
        <f>'2.b-MTH2-HTH'!AA$78</f>
        <v>0.43731957379166619</v>
      </c>
      <c r="AF914" s="221">
        <f>'2.b-MTH2-HTH'!AB$78</f>
        <v>0.43403056707977594</v>
      </c>
      <c r="AG914" s="221">
        <f>'2.b-MTH2-HTH'!AC$78</f>
        <v>0.43611792365164642</v>
      </c>
      <c r="AH914" s="221">
        <f>'2.b-MTH2-HTH'!AD$78</f>
        <v>0.44774002617765807</v>
      </c>
      <c r="AI914" s="221">
        <f>'2.b-MTH2-HTH'!AE$78</f>
        <v>0.45928152601857686</v>
      </c>
      <c r="AJ914" s="221">
        <f>'2.b-MTH2-HTH'!AF$78</f>
        <v>0.45871837984852454</v>
      </c>
      <c r="AK914" s="221">
        <f>'2.b-MTH2-HTH'!AG$78</f>
        <v>0.47253270654066276</v>
      </c>
      <c r="AL914" s="221">
        <f>'2.b-MTH2-HTH'!AH$78</f>
        <v>0.4833633944813277</v>
      </c>
      <c r="AM914" s="221">
        <f>'2.b-MTH2-HTH'!AI$78</f>
        <v>0.4938596728161313</v>
      </c>
      <c r="AN914" s="221">
        <f>'2.b-MTH2-HTH'!AJ$78</f>
        <v>0.50009127836262857</v>
      </c>
      <c r="AO914" s="221">
        <f>'2.b-MTH2-HTH'!AK$78</f>
        <v>0.50828722629320966</v>
      </c>
      <c r="AP914" s="221">
        <f>'2.b-MTH2-HTH'!AL$78</f>
        <v>0.50952544559500845</v>
      </c>
      <c r="AQ914" s="221">
        <f>'2.b-MTH2-HTH'!AM$78</f>
        <v>0.52265149277349654</v>
      </c>
      <c r="AR914" s="221">
        <f>'2.b-MTH2-HTH'!AN$78</f>
        <v>0.52495202377414851</v>
      </c>
      <c r="AS914" s="221">
        <f>'2.b-MTH2-HTH'!AO$78</f>
        <v>0.53687106996244194</v>
      </c>
      <c r="AT914" s="221">
        <f>'2.b-MTH2-HTH'!AP$78</f>
        <v>0.53220331018778944</v>
      </c>
      <c r="AU914" s="219"/>
      <c r="AV914" s="219"/>
      <c r="AW914" s="219"/>
      <c r="AX914" s="219"/>
      <c r="AY914" s="219"/>
      <c r="AZ914" s="219"/>
      <c r="BA914" s="219"/>
      <c r="BB914" s="219"/>
      <c r="BC914" s="219"/>
      <c r="BD914" s="219"/>
      <c r="BE914" s="219"/>
      <c r="BF914" s="219"/>
      <c r="BG914" s="219"/>
      <c r="BH914" s="219"/>
    </row>
    <row r="915" spans="1:60" s="8" customFormat="1" ht="15">
      <c r="A915" s="36" t="s">
        <v>7</v>
      </c>
      <c r="B915" s="36" t="s">
        <v>75</v>
      </c>
      <c r="C915" s="36" t="s">
        <v>22</v>
      </c>
      <c r="D915" s="18" t="s">
        <v>404</v>
      </c>
      <c r="E915" s="18" t="s">
        <v>405</v>
      </c>
      <c r="F915" s="7" t="s">
        <v>14</v>
      </c>
      <c r="G915" s="219"/>
      <c r="H915" s="219"/>
      <c r="I915" s="219"/>
      <c r="J915" s="219"/>
      <c r="K915" s="219"/>
      <c r="L915" s="219"/>
      <c r="M915" s="219"/>
      <c r="N915" s="219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21">
        <f>'2.b-MTH2-HTH'!U$79</f>
        <v>0.77373362781602184</v>
      </c>
      <c r="Z915" s="221">
        <f>'2.b-MTH2-HTH'!V$79</f>
        <v>0.77373362781602184</v>
      </c>
      <c r="AA915" s="221">
        <f>'2.b-MTH2-HTH'!W$79</f>
        <v>0.77373362781602173</v>
      </c>
      <c r="AB915" s="221">
        <f>'2.b-MTH2-HTH'!X$79</f>
        <v>0.77373362781602184</v>
      </c>
      <c r="AC915" s="221">
        <f>'2.b-MTH2-HTH'!Y$79</f>
        <v>0.77373362781602184</v>
      </c>
      <c r="AD915" s="221">
        <f>'2.b-MTH2-HTH'!Z$79</f>
        <v>0.77373362781602184</v>
      </c>
      <c r="AE915" s="221">
        <f>'2.b-MTH2-HTH'!AA$79</f>
        <v>0.77373362781602184</v>
      </c>
      <c r="AF915" s="221">
        <f>'2.b-MTH2-HTH'!AB$79</f>
        <v>0.77373362781602184</v>
      </c>
      <c r="AG915" s="221">
        <f>'2.b-MTH2-HTH'!AC$79</f>
        <v>0.77373362781602173</v>
      </c>
      <c r="AH915" s="221">
        <f>'2.b-MTH2-HTH'!AD$79</f>
        <v>0.77373362781602184</v>
      </c>
      <c r="AI915" s="221">
        <f>'2.b-MTH2-HTH'!AE$79</f>
        <v>0.77373362781602184</v>
      </c>
      <c r="AJ915" s="221">
        <f>'2.b-MTH2-HTH'!AF$79</f>
        <v>0.77373362781602184</v>
      </c>
      <c r="AK915" s="221">
        <f>'2.b-MTH2-HTH'!AG$79</f>
        <v>0.77373362781602184</v>
      </c>
      <c r="AL915" s="221">
        <f>'2.b-MTH2-HTH'!AH$79</f>
        <v>0.77373362781602184</v>
      </c>
      <c r="AM915" s="221">
        <f>'2.b-MTH2-HTH'!AI$79</f>
        <v>0.77373362781602184</v>
      </c>
      <c r="AN915" s="221">
        <f>'2.b-MTH2-HTH'!AJ$79</f>
        <v>0.77373362781602184</v>
      </c>
      <c r="AO915" s="221">
        <f>'2.b-MTH2-HTH'!AK$79</f>
        <v>0.77373362781602184</v>
      </c>
      <c r="AP915" s="221">
        <f>'2.b-MTH2-HTH'!AL$79</f>
        <v>0.77373362781602184</v>
      </c>
      <c r="AQ915" s="221">
        <f>'2.b-MTH2-HTH'!AM$79</f>
        <v>0.77373362781602184</v>
      </c>
      <c r="AR915" s="221">
        <f>'2.b-MTH2-HTH'!AN$79</f>
        <v>0.77373362781602184</v>
      </c>
      <c r="AS915" s="221">
        <f>'2.b-MTH2-HTH'!AO$79</f>
        <v>0.77373362781602184</v>
      </c>
      <c r="AT915" s="221">
        <f>'2.b-MTH2-HTH'!AP$79</f>
        <v>0.77373362781602184</v>
      </c>
      <c r="AU915" s="219"/>
      <c r="AV915" s="219"/>
      <c r="AW915" s="219"/>
      <c r="AX915" s="219"/>
      <c r="AY915" s="219"/>
      <c r="AZ915" s="219"/>
      <c r="BA915" s="219"/>
      <c r="BB915" s="219"/>
      <c r="BC915" s="219"/>
      <c r="BD915" s="219"/>
      <c r="BE915" s="219"/>
      <c r="BF915" s="219"/>
      <c r="BG915" s="219"/>
      <c r="BH915" s="219"/>
    </row>
    <row r="916" spans="1:60" s="5" customFormat="1" ht="15">
      <c r="A916" s="4" t="s">
        <v>7</v>
      </c>
      <c r="B916" s="4" t="s">
        <v>72</v>
      </c>
      <c r="C916" s="4" t="s">
        <v>34</v>
      </c>
      <c r="D916" s="4"/>
      <c r="E916" s="4"/>
      <c r="F916" s="4" t="s">
        <v>11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>
        <v>3</v>
      </c>
      <c r="BE916" s="4">
        <v>3</v>
      </c>
      <c r="BF916" s="4">
        <v>3</v>
      </c>
      <c r="BG916" s="4">
        <v>3</v>
      </c>
      <c r="BH916" s="4">
        <v>3</v>
      </c>
    </row>
    <row r="917" spans="1:60" s="5" customFormat="1" ht="15">
      <c r="A917" s="4" t="s">
        <v>7</v>
      </c>
      <c r="B917" s="4" t="s">
        <v>72</v>
      </c>
      <c r="C917" s="4" t="s">
        <v>34</v>
      </c>
      <c r="D917" s="4"/>
      <c r="E917" s="4"/>
      <c r="F917" s="4" t="s">
        <v>52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6">
        <v>3.2990597679661298E-5</v>
      </c>
      <c r="BE917" s="6">
        <v>3.2524556039810098E-5</v>
      </c>
      <c r="BF917" s="6">
        <v>3.3770093205457197E-5</v>
      </c>
      <c r="BG917" s="6">
        <v>3.5435861091424498E-5</v>
      </c>
      <c r="BH917" s="6">
        <v>3.6831055946373999E-5</v>
      </c>
    </row>
    <row r="918" spans="1:60" s="8" customFormat="1" ht="15">
      <c r="A918" s="36" t="s">
        <v>7</v>
      </c>
      <c r="B918" s="36" t="s">
        <v>72</v>
      </c>
      <c r="C918" s="36" t="s">
        <v>34</v>
      </c>
      <c r="D918" s="16" t="s">
        <v>107</v>
      </c>
      <c r="E918" s="16" t="s">
        <v>108</v>
      </c>
      <c r="F918" s="7" t="s">
        <v>12</v>
      </c>
      <c r="G918" s="219"/>
      <c r="H918" s="219"/>
      <c r="I918" s="219"/>
      <c r="J918" s="219"/>
      <c r="K918" s="219"/>
      <c r="L918" s="219"/>
      <c r="M918" s="219"/>
      <c r="N918" s="219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19"/>
      <c r="Z918" s="219"/>
      <c r="AA918" s="219"/>
      <c r="AB918" s="219"/>
      <c r="AC918" s="219"/>
      <c r="AD918" s="219"/>
      <c r="AE918" s="219"/>
      <c r="AF918" s="219"/>
      <c r="AG918" s="219"/>
      <c r="AH918" s="219"/>
      <c r="AI918" s="219"/>
      <c r="AJ918" s="219"/>
      <c r="AK918" s="219"/>
      <c r="AL918" s="219"/>
      <c r="AM918" s="219"/>
      <c r="AN918" s="219"/>
      <c r="AO918" s="219"/>
      <c r="AP918" s="219"/>
      <c r="AQ918" s="219"/>
      <c r="AR918" s="219"/>
      <c r="AS918" s="219"/>
      <c r="AT918" s="219"/>
      <c r="AU918" s="219"/>
      <c r="AV918" s="219"/>
      <c r="AW918" s="219"/>
      <c r="AX918" s="219"/>
      <c r="AY918" s="219"/>
      <c r="AZ918" s="219"/>
      <c r="BA918" s="219"/>
      <c r="BB918" s="219"/>
      <c r="BC918" s="219"/>
      <c r="BD918" s="221">
        <v>0.2</v>
      </c>
      <c r="BE918" s="221">
        <v>0.2</v>
      </c>
      <c r="BF918" s="221">
        <v>0.2</v>
      </c>
      <c r="BG918" s="221">
        <v>0.2</v>
      </c>
      <c r="BH918" s="221">
        <v>0.2</v>
      </c>
    </row>
    <row r="919" spans="1:60" s="8" customFormat="1" ht="15">
      <c r="A919" s="36" t="s">
        <v>7</v>
      </c>
      <c r="B919" s="36" t="s">
        <v>72</v>
      </c>
      <c r="C919" s="36" t="s">
        <v>34</v>
      </c>
      <c r="D919" s="16" t="s">
        <v>107</v>
      </c>
      <c r="E919" s="16" t="s">
        <v>108</v>
      </c>
      <c r="F919" s="7" t="s">
        <v>13</v>
      </c>
      <c r="G919" s="219"/>
      <c r="H919" s="219"/>
      <c r="I919" s="219"/>
      <c r="J919" s="219"/>
      <c r="K919" s="219"/>
      <c r="L919" s="219"/>
      <c r="M919" s="219"/>
      <c r="N919" s="219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19"/>
      <c r="Z919" s="219"/>
      <c r="AA919" s="219"/>
      <c r="AB919" s="219"/>
      <c r="AC919" s="219"/>
      <c r="AD919" s="219"/>
      <c r="AE919" s="219"/>
      <c r="AF919" s="219"/>
      <c r="AG919" s="219"/>
      <c r="AH919" s="219"/>
      <c r="AI919" s="219"/>
      <c r="AJ919" s="219"/>
      <c r="AK919" s="219"/>
      <c r="AL919" s="219"/>
      <c r="AM919" s="219"/>
      <c r="AN919" s="219"/>
      <c r="AO919" s="219"/>
      <c r="AP919" s="219"/>
      <c r="AQ919" s="219"/>
      <c r="AR919" s="219"/>
      <c r="AS919" s="219"/>
      <c r="AT919" s="219"/>
      <c r="AU919" s="219"/>
      <c r="AV919" s="219"/>
      <c r="AW919" s="219"/>
      <c r="AX919" s="219"/>
      <c r="AY919" s="219"/>
      <c r="AZ919" s="219"/>
      <c r="BA919" s="219"/>
      <c r="BB919" s="219"/>
      <c r="BC919" s="219"/>
      <c r="BD919" s="221">
        <f>'2.b-MTH2-HTH'!AZ$60</f>
        <v>0.5749549285103237</v>
      </c>
      <c r="BE919" s="221">
        <f>'2.b-MTH2-HTH'!BA$60</f>
        <v>0.5807407629223017</v>
      </c>
      <c r="BF919" s="221">
        <f>'2.b-MTH2-HTH'!BB$60</f>
        <v>0.5810223934986205</v>
      </c>
      <c r="BG919" s="221">
        <f>'2.b-MTH2-HTH'!BC$60</f>
        <v>0.59258989819671504</v>
      </c>
      <c r="BH919" s="221">
        <f>'2.b-MTH2-HTH'!BD$60</f>
        <v>0.58065161948797872</v>
      </c>
    </row>
    <row r="920" spans="1:60" s="8" customFormat="1" ht="15">
      <c r="A920" s="36" t="s">
        <v>7</v>
      </c>
      <c r="B920" s="36" t="s">
        <v>72</v>
      </c>
      <c r="C920" s="36" t="s">
        <v>34</v>
      </c>
      <c r="D920" s="16" t="s">
        <v>107</v>
      </c>
      <c r="E920" s="16" t="s">
        <v>108</v>
      </c>
      <c r="F920" s="7" t="s">
        <v>14</v>
      </c>
      <c r="G920" s="219"/>
      <c r="H920" s="219"/>
      <c r="I920" s="219"/>
      <c r="J920" s="219"/>
      <c r="K920" s="219"/>
      <c r="L920" s="219"/>
      <c r="M920" s="219"/>
      <c r="N920" s="219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19"/>
      <c r="Z920" s="219"/>
      <c r="AA920" s="219"/>
      <c r="AB920" s="219"/>
      <c r="AC920" s="219"/>
      <c r="AD920" s="219"/>
      <c r="AE920" s="219"/>
      <c r="AF920" s="219"/>
      <c r="AG920" s="219"/>
      <c r="AH920" s="219"/>
      <c r="AI920" s="219"/>
      <c r="AJ920" s="219"/>
      <c r="AK920" s="219"/>
      <c r="AL920" s="219"/>
      <c r="AM920" s="219"/>
      <c r="AN920" s="219"/>
      <c r="AO920" s="219"/>
      <c r="AP920" s="219"/>
      <c r="AQ920" s="219"/>
      <c r="AR920" s="219"/>
      <c r="AS920" s="219"/>
      <c r="AT920" s="219"/>
      <c r="AU920" s="219"/>
      <c r="AV920" s="219"/>
      <c r="AW920" s="219"/>
      <c r="AX920" s="219"/>
      <c r="AY920" s="219"/>
      <c r="AZ920" s="219"/>
      <c r="BA920" s="219"/>
      <c r="BB920" s="219"/>
      <c r="BC920" s="219"/>
      <c r="BD920" s="221">
        <f>'2.b-MTH2-HTH'!AZ$61</f>
        <v>0.3911634117171473</v>
      </c>
      <c r="BE920" s="221">
        <f>'2.b-MTH2-HTH'!BA$61</f>
        <v>0.3911634117171473</v>
      </c>
      <c r="BF920" s="221">
        <f>'2.b-MTH2-HTH'!BB$61</f>
        <v>0.3911634117171473</v>
      </c>
      <c r="BG920" s="221">
        <f>'2.b-MTH2-HTH'!BC$61</f>
        <v>0.3911634117171473</v>
      </c>
      <c r="BH920" s="221">
        <f>'2.b-MTH2-HTH'!BD$61</f>
        <v>0.3911634117171473</v>
      </c>
    </row>
    <row r="921" spans="1:60" s="8" customFormat="1" ht="15">
      <c r="A921" s="36" t="s">
        <v>7</v>
      </c>
      <c r="B921" s="36" t="s">
        <v>72</v>
      </c>
      <c r="C921" s="36" t="s">
        <v>34</v>
      </c>
      <c r="D921" s="18" t="s">
        <v>403</v>
      </c>
      <c r="E921" s="18" t="s">
        <v>403</v>
      </c>
      <c r="F921" s="7" t="s">
        <v>12</v>
      </c>
      <c r="G921" s="219"/>
      <c r="H921" s="219"/>
      <c r="I921" s="219"/>
      <c r="J921" s="219"/>
      <c r="K921" s="219"/>
      <c r="L921" s="219"/>
      <c r="M921" s="219"/>
      <c r="N921" s="219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19"/>
      <c r="Z921" s="219"/>
      <c r="AA921" s="219"/>
      <c r="AB921" s="219"/>
      <c r="AC921" s="219"/>
      <c r="AD921" s="219"/>
      <c r="AE921" s="219"/>
      <c r="AF921" s="219"/>
      <c r="AG921" s="219"/>
      <c r="AH921" s="219"/>
      <c r="AI921" s="219"/>
      <c r="AJ921" s="219"/>
      <c r="AK921" s="219"/>
      <c r="AL921" s="219"/>
      <c r="AM921" s="219"/>
      <c r="AN921" s="219"/>
      <c r="AO921" s="219"/>
      <c r="AP921" s="219"/>
      <c r="AQ921" s="219"/>
      <c r="AR921" s="219"/>
      <c r="AS921" s="219"/>
      <c r="AT921" s="219"/>
      <c r="AU921" s="219"/>
      <c r="AV921" s="219"/>
      <c r="AW921" s="219"/>
      <c r="AX921" s="219"/>
      <c r="AY921" s="219"/>
      <c r="AZ921" s="219"/>
      <c r="BA921" s="219"/>
      <c r="BB921" s="219"/>
      <c r="BC921" s="219"/>
      <c r="BD921" s="221">
        <v>0.8</v>
      </c>
      <c r="BE921" s="221">
        <v>0.8</v>
      </c>
      <c r="BF921" s="221">
        <v>0.8</v>
      </c>
      <c r="BG921" s="221">
        <v>0.8</v>
      </c>
      <c r="BH921" s="221">
        <v>0.8</v>
      </c>
    </row>
    <row r="922" spans="1:60" s="8" customFormat="1" ht="15">
      <c r="A922" s="36" t="s">
        <v>7</v>
      </c>
      <c r="B922" s="36" t="s">
        <v>72</v>
      </c>
      <c r="C922" s="36" t="s">
        <v>34</v>
      </c>
      <c r="D922" s="18" t="s">
        <v>403</v>
      </c>
      <c r="E922" s="18" t="s">
        <v>403</v>
      </c>
      <c r="F922" s="7" t="s">
        <v>13</v>
      </c>
      <c r="G922" s="222"/>
      <c r="H922" s="222"/>
      <c r="I922" s="222"/>
      <c r="J922" s="222"/>
      <c r="K922" s="222"/>
      <c r="L922" s="222"/>
      <c r="M922" s="222"/>
      <c r="N922" s="222"/>
      <c r="O922" s="222"/>
      <c r="P922" s="222"/>
      <c r="Q922" s="222"/>
      <c r="R922" s="222"/>
      <c r="S922" s="222"/>
      <c r="T922" s="222"/>
      <c r="U922" s="222"/>
      <c r="V922" s="222"/>
      <c r="W922" s="222"/>
      <c r="X922" s="222"/>
      <c r="Y922" s="222"/>
      <c r="Z922" s="222"/>
      <c r="AA922" s="222"/>
      <c r="AB922" s="222"/>
      <c r="AC922" s="222"/>
      <c r="AD922" s="222"/>
      <c r="AE922" s="222"/>
      <c r="AF922" s="222"/>
      <c r="AG922" s="222"/>
      <c r="AH922" s="222"/>
      <c r="AI922" s="222"/>
      <c r="AJ922" s="222"/>
      <c r="AK922" s="222"/>
      <c r="AL922" s="222"/>
      <c r="AM922" s="222"/>
      <c r="AN922" s="222"/>
      <c r="AO922" s="222"/>
      <c r="AP922" s="222"/>
      <c r="AQ922" s="222"/>
      <c r="AR922" s="222"/>
      <c r="AS922" s="222"/>
      <c r="AT922" s="222"/>
      <c r="AU922" s="222"/>
      <c r="AV922" s="222"/>
      <c r="AW922" s="222"/>
      <c r="AX922" s="222"/>
      <c r="AY922" s="222"/>
      <c r="AZ922" s="222"/>
      <c r="BA922" s="222"/>
      <c r="BB922" s="222"/>
      <c r="BC922" s="222"/>
      <c r="BD922" s="223">
        <f>'2.b-MTH2-HTH'!AZ$84</f>
        <v>0.5749549285103237</v>
      </c>
      <c r="BE922" s="223">
        <f>'2.b-MTH2-HTH'!BA$84</f>
        <v>0.5807407629223017</v>
      </c>
      <c r="BF922" s="223">
        <f>'2.b-MTH2-HTH'!BB$84</f>
        <v>0.5810223934986205</v>
      </c>
      <c r="BG922" s="223">
        <f>'2.b-MTH2-HTH'!BC$84</f>
        <v>0.59258989819671504</v>
      </c>
      <c r="BH922" s="223">
        <f>'2.b-MTH2-HTH'!BD$84</f>
        <v>0.58065161948797872</v>
      </c>
    </row>
    <row r="923" spans="1:60" s="8" customFormat="1" ht="15">
      <c r="A923" s="36" t="s">
        <v>7</v>
      </c>
      <c r="B923" s="36" t="s">
        <v>72</v>
      </c>
      <c r="C923" s="36" t="s">
        <v>34</v>
      </c>
      <c r="D923" s="18" t="s">
        <v>403</v>
      </c>
      <c r="E923" s="18" t="s">
        <v>403</v>
      </c>
      <c r="F923" s="7" t="s">
        <v>14</v>
      </c>
      <c r="G923" s="222"/>
      <c r="H923" s="222"/>
      <c r="I923" s="222"/>
      <c r="J923" s="222"/>
      <c r="K923" s="222"/>
      <c r="L923" s="222"/>
      <c r="M923" s="222"/>
      <c r="N923" s="222"/>
      <c r="O923" s="222"/>
      <c r="P923" s="222"/>
      <c r="Q923" s="222"/>
      <c r="R923" s="222"/>
      <c r="S923" s="222"/>
      <c r="T923" s="222"/>
      <c r="U923" s="222"/>
      <c r="V923" s="222"/>
      <c r="W923" s="222"/>
      <c r="X923" s="222"/>
      <c r="Y923" s="222"/>
      <c r="Z923" s="222"/>
      <c r="AA923" s="222"/>
      <c r="AB923" s="222"/>
      <c r="AC923" s="222"/>
      <c r="AD923" s="222"/>
      <c r="AE923" s="222"/>
      <c r="AF923" s="222"/>
      <c r="AG923" s="222"/>
      <c r="AH923" s="222"/>
      <c r="AI923" s="222"/>
      <c r="AJ923" s="222"/>
      <c r="AK923" s="222"/>
      <c r="AL923" s="222"/>
      <c r="AM923" s="222"/>
      <c r="AN923" s="222"/>
      <c r="AO923" s="222"/>
      <c r="AP923" s="222"/>
      <c r="AQ923" s="222"/>
      <c r="AR923" s="222"/>
      <c r="AS923" s="222"/>
      <c r="AT923" s="222"/>
      <c r="AU923" s="222"/>
      <c r="AV923" s="222"/>
      <c r="AW923" s="222"/>
      <c r="AX923" s="222"/>
      <c r="AY923" s="222"/>
      <c r="AZ923" s="222"/>
      <c r="BA923" s="222"/>
      <c r="BB923" s="222"/>
      <c r="BC923" s="222"/>
      <c r="BD923" s="223">
        <f>'2.b-MTH2-HTH'!AZ$85</f>
        <v>0.80445234243218156</v>
      </c>
      <c r="BE923" s="223">
        <f>'2.b-MTH2-HTH'!BA$85</f>
        <v>0.80445234243218156</v>
      </c>
      <c r="BF923" s="223">
        <f>'2.b-MTH2-HTH'!BB$85</f>
        <v>0.80445234243218156</v>
      </c>
      <c r="BG923" s="223">
        <f>'2.b-MTH2-HTH'!BC$85</f>
        <v>0.80445234243218156</v>
      </c>
      <c r="BH923" s="223">
        <f>'2.b-MTH2-HTH'!BD$85</f>
        <v>0.80445234243218156</v>
      </c>
    </row>
    <row r="924" spans="1:60" s="5" customFormat="1" ht="15">
      <c r="A924" s="4" t="s">
        <v>7</v>
      </c>
      <c r="B924" s="4" t="s">
        <v>72</v>
      </c>
      <c r="C924" s="4" t="s">
        <v>16</v>
      </c>
      <c r="D924" s="4"/>
      <c r="E924" s="4"/>
      <c r="F924" s="4" t="s">
        <v>11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>
        <v>22</v>
      </c>
      <c r="V924" s="4">
        <v>6</v>
      </c>
      <c r="W924" s="4">
        <v>4</v>
      </c>
      <c r="X924" s="4">
        <v>6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</row>
    <row r="925" spans="1:60" s="5" customFormat="1" ht="15">
      <c r="A925" s="4" t="s">
        <v>7</v>
      </c>
      <c r="B925" s="4" t="s">
        <v>72</v>
      </c>
      <c r="C925" s="4" t="s">
        <v>16</v>
      </c>
      <c r="D925" s="4"/>
      <c r="E925" s="4"/>
      <c r="F925" s="4" t="s">
        <v>52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>
        <v>5.4935450845256797E-4</v>
      </c>
      <c r="V925" s="4">
        <v>1.4930572836311201E-4</v>
      </c>
      <c r="W925" s="6">
        <v>9.22424130615257E-5</v>
      </c>
      <c r="X925" s="4">
        <v>1.3410518316532899E-4</v>
      </c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</row>
    <row r="926" spans="1:60" s="8" customFormat="1" ht="15">
      <c r="A926" s="36" t="s">
        <v>7</v>
      </c>
      <c r="B926" s="36" t="s">
        <v>72</v>
      </c>
      <c r="C926" s="36" t="s">
        <v>16</v>
      </c>
      <c r="D926" s="16" t="s">
        <v>107</v>
      </c>
      <c r="E926" s="16" t="s">
        <v>108</v>
      </c>
      <c r="F926" s="7" t="s">
        <v>12</v>
      </c>
      <c r="G926" s="219"/>
      <c r="H926" s="219"/>
      <c r="I926" s="219"/>
      <c r="J926" s="219"/>
      <c r="K926" s="219"/>
      <c r="L926" s="219"/>
      <c r="M926" s="219"/>
      <c r="N926" s="219"/>
      <c r="O926" s="219"/>
      <c r="P926" s="219"/>
      <c r="Q926" s="219"/>
      <c r="R926" s="219"/>
      <c r="S926" s="219"/>
      <c r="T926" s="219"/>
      <c r="U926" s="221">
        <v>0.2</v>
      </c>
      <c r="V926" s="221">
        <v>0.2</v>
      </c>
      <c r="W926" s="221">
        <v>0.2</v>
      </c>
      <c r="X926" s="221">
        <v>0.2</v>
      </c>
      <c r="Y926" s="219"/>
      <c r="Z926" s="219"/>
      <c r="AA926" s="219"/>
      <c r="AB926" s="219"/>
      <c r="AC926" s="219"/>
      <c r="AD926" s="219"/>
      <c r="AE926" s="219"/>
      <c r="AF926" s="219"/>
      <c r="AG926" s="219"/>
      <c r="AH926" s="219"/>
      <c r="AI926" s="219"/>
      <c r="AJ926" s="219"/>
      <c r="AK926" s="219"/>
      <c r="AL926" s="219"/>
      <c r="AM926" s="219"/>
      <c r="AN926" s="219"/>
      <c r="AO926" s="219"/>
      <c r="AP926" s="219"/>
      <c r="AQ926" s="219"/>
      <c r="AR926" s="219"/>
      <c r="AS926" s="219"/>
      <c r="AT926" s="219"/>
      <c r="AU926" s="219"/>
      <c r="AV926" s="219"/>
      <c r="AW926" s="219"/>
      <c r="AX926" s="219"/>
      <c r="AY926" s="219"/>
      <c r="AZ926" s="219"/>
      <c r="BA926" s="219"/>
      <c r="BB926" s="219"/>
      <c r="BC926" s="219"/>
      <c r="BD926" s="219"/>
      <c r="BE926" s="219"/>
      <c r="BF926" s="219"/>
      <c r="BG926" s="219"/>
      <c r="BH926" s="219"/>
    </row>
    <row r="927" spans="1:60" s="8" customFormat="1" ht="15">
      <c r="A927" s="36" t="s">
        <v>7</v>
      </c>
      <c r="B927" s="36" t="s">
        <v>72</v>
      </c>
      <c r="C927" s="36" t="s">
        <v>16</v>
      </c>
      <c r="D927" s="16" t="s">
        <v>107</v>
      </c>
      <c r="E927" s="16" t="s">
        <v>108</v>
      </c>
      <c r="F927" s="7" t="s">
        <v>13</v>
      </c>
      <c r="G927" s="219"/>
      <c r="H927" s="219"/>
      <c r="I927" s="219"/>
      <c r="J927" s="219"/>
      <c r="K927" s="219"/>
      <c r="L927" s="219"/>
      <c r="M927" s="219"/>
      <c r="N927" s="219"/>
      <c r="O927" s="219"/>
      <c r="P927" s="219"/>
      <c r="Q927" s="219"/>
      <c r="R927" s="219"/>
      <c r="S927" s="219"/>
      <c r="T927" s="219"/>
      <c r="U927" s="221">
        <f>'2.b-MTH2-HTH'!Q$60</f>
        <v>0.37231292224020818</v>
      </c>
      <c r="V927" s="221">
        <f>'2.b-MTH2-HTH'!R$60</f>
        <v>0.38060310289556548</v>
      </c>
      <c r="W927" s="221">
        <f>'2.b-MTH2-HTH'!S$60</f>
        <v>0.3859322922417493</v>
      </c>
      <c r="X927" s="221">
        <f>'2.b-MTH2-HTH'!T$60</f>
        <v>0.39113304875381116</v>
      </c>
      <c r="Y927" s="219"/>
      <c r="Z927" s="219"/>
      <c r="AA927" s="219"/>
      <c r="AB927" s="219"/>
      <c r="AC927" s="219"/>
      <c r="AD927" s="219"/>
      <c r="AE927" s="219"/>
      <c r="AF927" s="219"/>
      <c r="AG927" s="219"/>
      <c r="AH927" s="219"/>
      <c r="AI927" s="219"/>
      <c r="AJ927" s="219"/>
      <c r="AK927" s="219"/>
      <c r="AL927" s="219"/>
      <c r="AM927" s="219"/>
      <c r="AN927" s="219"/>
      <c r="AO927" s="219"/>
      <c r="AP927" s="219"/>
      <c r="AQ927" s="219"/>
      <c r="AR927" s="219"/>
      <c r="AS927" s="219"/>
      <c r="AT927" s="219"/>
      <c r="AU927" s="219"/>
      <c r="AV927" s="219"/>
      <c r="AW927" s="219"/>
      <c r="AX927" s="219"/>
      <c r="AY927" s="219"/>
      <c r="AZ927" s="219"/>
      <c r="BA927" s="219"/>
      <c r="BB927" s="219"/>
      <c r="BC927" s="219"/>
      <c r="BD927" s="219"/>
      <c r="BE927" s="219"/>
      <c r="BF927" s="219"/>
      <c r="BG927" s="219"/>
      <c r="BH927" s="219"/>
    </row>
    <row r="928" spans="1:60" s="8" customFormat="1" ht="15">
      <c r="A928" s="36" t="s">
        <v>7</v>
      </c>
      <c r="B928" s="36" t="s">
        <v>72</v>
      </c>
      <c r="C928" s="36" t="s">
        <v>16</v>
      </c>
      <c r="D928" s="16" t="s">
        <v>107</v>
      </c>
      <c r="E928" s="16" t="s">
        <v>108</v>
      </c>
      <c r="F928" s="7" t="s">
        <v>14</v>
      </c>
      <c r="G928" s="219"/>
      <c r="H928" s="219"/>
      <c r="I928" s="219"/>
      <c r="J928" s="219"/>
      <c r="K928" s="219"/>
      <c r="L928" s="219"/>
      <c r="M928" s="219"/>
      <c r="N928" s="219"/>
      <c r="O928" s="219"/>
      <c r="P928" s="219"/>
      <c r="Q928" s="219"/>
      <c r="R928" s="219"/>
      <c r="S928" s="219"/>
      <c r="T928" s="219"/>
      <c r="U928" s="221">
        <f>'2.b-MTH2-HTH'!Q$61</f>
        <v>0.3911634117171473</v>
      </c>
      <c r="V928" s="221">
        <f>'2.b-MTH2-HTH'!R$61</f>
        <v>0.3911634117171473</v>
      </c>
      <c r="W928" s="221">
        <f>'2.b-MTH2-HTH'!S$61</f>
        <v>0.3911634117171473</v>
      </c>
      <c r="X928" s="221">
        <f>'2.b-MTH2-HTH'!T$61</f>
        <v>0.3911634117171473</v>
      </c>
      <c r="Y928" s="219"/>
      <c r="Z928" s="219"/>
      <c r="AA928" s="219"/>
      <c r="AB928" s="219"/>
      <c r="AC928" s="219"/>
      <c r="AD928" s="219"/>
      <c r="AE928" s="219"/>
      <c r="AF928" s="219"/>
      <c r="AG928" s="219"/>
      <c r="AH928" s="219"/>
      <c r="AI928" s="219"/>
      <c r="AJ928" s="219"/>
      <c r="AK928" s="219"/>
      <c r="AL928" s="219"/>
      <c r="AM928" s="219"/>
      <c r="AN928" s="219"/>
      <c r="AO928" s="219"/>
      <c r="AP928" s="219"/>
      <c r="AQ928" s="219"/>
      <c r="AR928" s="219"/>
      <c r="AS928" s="219"/>
      <c r="AT928" s="219"/>
      <c r="AU928" s="219"/>
      <c r="AV928" s="219"/>
      <c r="AW928" s="219"/>
      <c r="AX928" s="219"/>
      <c r="AY928" s="219"/>
      <c r="AZ928" s="219"/>
      <c r="BA928" s="219"/>
      <c r="BB928" s="219"/>
      <c r="BC928" s="219"/>
      <c r="BD928" s="219"/>
      <c r="BE928" s="219"/>
      <c r="BF928" s="219"/>
      <c r="BG928" s="219"/>
      <c r="BH928" s="219"/>
    </row>
    <row r="929" spans="1:60" s="8" customFormat="1" ht="15">
      <c r="A929" s="36" t="s">
        <v>7</v>
      </c>
      <c r="B929" s="36" t="s">
        <v>72</v>
      </c>
      <c r="C929" s="36" t="s">
        <v>16</v>
      </c>
      <c r="D929" s="18" t="s">
        <v>403</v>
      </c>
      <c r="E929" s="18" t="s">
        <v>403</v>
      </c>
      <c r="F929" s="7" t="s">
        <v>12</v>
      </c>
      <c r="G929" s="219"/>
      <c r="H929" s="219"/>
      <c r="I929" s="219"/>
      <c r="J929" s="219"/>
      <c r="K929" s="219"/>
      <c r="L929" s="219"/>
      <c r="M929" s="219"/>
      <c r="N929" s="219"/>
      <c r="O929" s="219"/>
      <c r="P929" s="219"/>
      <c r="Q929" s="219"/>
      <c r="R929" s="219"/>
      <c r="S929" s="219"/>
      <c r="T929" s="219"/>
      <c r="U929" s="221">
        <v>0.8</v>
      </c>
      <c r="V929" s="221">
        <v>0.8</v>
      </c>
      <c r="W929" s="221">
        <v>0.8</v>
      </c>
      <c r="X929" s="221">
        <v>0.8</v>
      </c>
      <c r="Y929" s="219"/>
      <c r="Z929" s="219"/>
      <c r="AA929" s="219"/>
      <c r="AB929" s="219"/>
      <c r="AC929" s="219"/>
      <c r="AD929" s="219"/>
      <c r="AE929" s="219"/>
      <c r="AF929" s="219"/>
      <c r="AG929" s="219"/>
      <c r="AH929" s="219"/>
      <c r="AI929" s="219"/>
      <c r="AJ929" s="219"/>
      <c r="AK929" s="219"/>
      <c r="AL929" s="219"/>
      <c r="AM929" s="219"/>
      <c r="AN929" s="219"/>
      <c r="AO929" s="219"/>
      <c r="AP929" s="219"/>
      <c r="AQ929" s="219"/>
      <c r="AR929" s="219"/>
      <c r="AS929" s="219"/>
      <c r="AT929" s="219"/>
      <c r="AU929" s="219"/>
      <c r="AV929" s="219"/>
      <c r="AW929" s="219"/>
      <c r="AX929" s="219"/>
      <c r="AY929" s="219"/>
      <c r="AZ929" s="219"/>
      <c r="BA929" s="219"/>
      <c r="BB929" s="219"/>
      <c r="BC929" s="219"/>
      <c r="BD929" s="219"/>
      <c r="BE929" s="219"/>
      <c r="BF929" s="219"/>
      <c r="BG929" s="219"/>
      <c r="BH929" s="219"/>
    </row>
    <row r="930" spans="1:60" s="8" customFormat="1" ht="15">
      <c r="A930" s="36" t="s">
        <v>7</v>
      </c>
      <c r="B930" s="36" t="s">
        <v>72</v>
      </c>
      <c r="C930" s="36" t="s">
        <v>16</v>
      </c>
      <c r="D930" s="18" t="s">
        <v>403</v>
      </c>
      <c r="E930" s="18" t="s">
        <v>403</v>
      </c>
      <c r="F930" s="7" t="s">
        <v>13</v>
      </c>
      <c r="G930" s="222"/>
      <c r="H930" s="222"/>
      <c r="I930" s="222"/>
      <c r="J930" s="222"/>
      <c r="K930" s="222"/>
      <c r="L930" s="222"/>
      <c r="M930" s="222"/>
      <c r="N930" s="222"/>
      <c r="O930" s="222"/>
      <c r="P930" s="222"/>
      <c r="Q930" s="222"/>
      <c r="R930" s="222"/>
      <c r="S930" s="222"/>
      <c r="T930" s="222"/>
      <c r="U930" s="223">
        <f>'2.b-MTH2-HTH'!Q$84</f>
        <v>0.37231292224020818</v>
      </c>
      <c r="V930" s="223">
        <f>'2.b-MTH2-HTH'!R$84</f>
        <v>0.38060310289556548</v>
      </c>
      <c r="W930" s="223">
        <f>'2.b-MTH2-HTH'!S$84</f>
        <v>0.3859322922417493</v>
      </c>
      <c r="X930" s="223">
        <f>'2.b-MTH2-HTH'!T$84</f>
        <v>0.39113304875381116</v>
      </c>
      <c r="Y930" s="222"/>
      <c r="Z930" s="222"/>
      <c r="AA930" s="222"/>
      <c r="AB930" s="222"/>
      <c r="AC930" s="222"/>
      <c r="AD930" s="222"/>
      <c r="AE930" s="222"/>
      <c r="AF930" s="222"/>
      <c r="AG930" s="222"/>
      <c r="AH930" s="222"/>
      <c r="AI930" s="222"/>
      <c r="AJ930" s="222"/>
      <c r="AK930" s="222"/>
      <c r="AL930" s="222"/>
      <c r="AM930" s="222"/>
      <c r="AN930" s="222"/>
      <c r="AO930" s="222"/>
      <c r="AP930" s="222"/>
      <c r="AQ930" s="222"/>
      <c r="AR930" s="222"/>
      <c r="AS930" s="222"/>
      <c r="AT930" s="222"/>
      <c r="AU930" s="222"/>
      <c r="AV930" s="222"/>
      <c r="AW930" s="222"/>
      <c r="AX930" s="222"/>
      <c r="AY930" s="222"/>
      <c r="AZ930" s="222"/>
      <c r="BA930" s="222"/>
      <c r="BB930" s="222"/>
      <c r="BC930" s="222"/>
      <c r="BD930" s="222"/>
      <c r="BE930" s="222"/>
      <c r="BF930" s="222"/>
      <c r="BG930" s="222"/>
      <c r="BH930" s="222"/>
    </row>
    <row r="931" spans="1:60" s="8" customFormat="1" ht="15">
      <c r="A931" s="36" t="s">
        <v>7</v>
      </c>
      <c r="B931" s="36" t="s">
        <v>72</v>
      </c>
      <c r="C931" s="36" t="s">
        <v>16</v>
      </c>
      <c r="D931" s="18" t="s">
        <v>403</v>
      </c>
      <c r="E931" s="18" t="s">
        <v>403</v>
      </c>
      <c r="F931" s="7" t="s">
        <v>14</v>
      </c>
      <c r="G931" s="222"/>
      <c r="H931" s="222"/>
      <c r="I931" s="222"/>
      <c r="J931" s="222"/>
      <c r="K931" s="222"/>
      <c r="L931" s="222"/>
      <c r="M931" s="222"/>
      <c r="N931" s="222"/>
      <c r="O931" s="222"/>
      <c r="P931" s="222"/>
      <c r="Q931" s="222"/>
      <c r="R931" s="222"/>
      <c r="S931" s="222"/>
      <c r="T931" s="222"/>
      <c r="U931" s="223">
        <f>'2.b-MTH2-HTH'!Q$85</f>
        <v>0.80445234243218156</v>
      </c>
      <c r="V931" s="223">
        <f>'2.b-MTH2-HTH'!R$85</f>
        <v>0.80445234243218156</v>
      </c>
      <c r="W931" s="223">
        <f>'2.b-MTH2-HTH'!S$85</f>
        <v>0.80445234243218156</v>
      </c>
      <c r="X931" s="223">
        <f>'2.b-MTH2-HTH'!T$85</f>
        <v>0.80445234243218167</v>
      </c>
      <c r="Y931" s="222"/>
      <c r="Z931" s="222"/>
      <c r="AA931" s="222"/>
      <c r="AB931" s="222"/>
      <c r="AC931" s="222"/>
      <c r="AD931" s="222"/>
      <c r="AE931" s="222"/>
      <c r="AF931" s="222"/>
      <c r="AG931" s="222"/>
      <c r="AH931" s="222"/>
      <c r="AI931" s="222"/>
      <c r="AJ931" s="222"/>
      <c r="AK931" s="222"/>
      <c r="AL931" s="222"/>
      <c r="AM931" s="222"/>
      <c r="AN931" s="222"/>
      <c r="AO931" s="222"/>
      <c r="AP931" s="222"/>
      <c r="AQ931" s="222"/>
      <c r="AR931" s="222"/>
      <c r="AS931" s="222"/>
      <c r="AT931" s="222"/>
      <c r="AU931" s="222"/>
      <c r="AV931" s="222"/>
      <c r="AW931" s="222"/>
      <c r="AX931" s="222"/>
      <c r="AY931" s="222"/>
      <c r="AZ931" s="222"/>
      <c r="BA931" s="222"/>
      <c r="BB931" s="222"/>
      <c r="BC931" s="222"/>
      <c r="BD931" s="222"/>
      <c r="BE931" s="222"/>
      <c r="BF931" s="222"/>
      <c r="BG931" s="222"/>
      <c r="BH931" s="222"/>
    </row>
    <row r="932" spans="1:60" s="5" customFormat="1" ht="15">
      <c r="A932" s="4" t="s">
        <v>7</v>
      </c>
      <c r="B932" s="4" t="s">
        <v>72</v>
      </c>
      <c r="C932" s="4" t="s">
        <v>27</v>
      </c>
      <c r="D932" s="4"/>
      <c r="E932" s="4"/>
      <c r="F932" s="4" t="s">
        <v>11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>
        <v>18</v>
      </c>
      <c r="V932" s="4">
        <v>46</v>
      </c>
      <c r="W932" s="4">
        <v>46</v>
      </c>
      <c r="X932" s="4">
        <v>52</v>
      </c>
      <c r="Y932" s="4">
        <v>29</v>
      </c>
      <c r="Z932" s="4"/>
      <c r="AA932" s="4">
        <v>43</v>
      </c>
      <c r="AB932" s="4">
        <v>44</v>
      </c>
      <c r="AC932" s="4">
        <v>4</v>
      </c>
      <c r="AD932" s="4">
        <v>1</v>
      </c>
      <c r="AE932" s="4">
        <v>1</v>
      </c>
      <c r="AF932" s="4">
        <v>1</v>
      </c>
      <c r="AG932" s="4"/>
      <c r="AH932" s="4">
        <v>1</v>
      </c>
      <c r="AI932" s="4">
        <v>1</v>
      </c>
      <c r="AJ932" s="4">
        <v>1</v>
      </c>
      <c r="AK932" s="4">
        <v>1</v>
      </c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</row>
    <row r="933" spans="1:60" s="5" customFormat="1" ht="15">
      <c r="A933" s="4" t="s">
        <v>7</v>
      </c>
      <c r="B933" s="4" t="s">
        <v>72</v>
      </c>
      <c r="C933" s="4" t="s">
        <v>27</v>
      </c>
      <c r="D933" s="4"/>
      <c r="E933" s="4"/>
      <c r="F933" s="4" t="s">
        <v>52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>
        <v>4.4947187055210101E-4</v>
      </c>
      <c r="V933" s="4">
        <v>1.14467725078386E-3</v>
      </c>
      <c r="W933" s="4">
        <v>1.06078775020755E-3</v>
      </c>
      <c r="X933" s="4">
        <v>1.1622449207661901E-3</v>
      </c>
      <c r="Y933" s="4">
        <v>6.2632283702647798E-4</v>
      </c>
      <c r="Z933" s="4"/>
      <c r="AA933" s="4">
        <v>8.9369219578094101E-4</v>
      </c>
      <c r="AB933" s="4">
        <v>9.4960612927592501E-4</v>
      </c>
      <c r="AC933" s="6">
        <v>8.83294689190681E-5</v>
      </c>
      <c r="AD933" s="6">
        <v>2.1511390281153899E-5</v>
      </c>
      <c r="AE933" s="6">
        <v>2.13565692807107E-5</v>
      </c>
      <c r="AF933" s="6">
        <v>2.1075259752576501E-5</v>
      </c>
      <c r="AG933" s="4"/>
      <c r="AH933" s="6">
        <v>2.0360378703043901E-5</v>
      </c>
      <c r="AI933" s="6">
        <v>1.8387423002666201E-5</v>
      </c>
      <c r="AJ933" s="6">
        <v>1.7124167337363202E-5</v>
      </c>
      <c r="AK933" s="6">
        <v>1.6498383158450501E-5</v>
      </c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</row>
    <row r="934" spans="1:60" s="8" customFormat="1" ht="15">
      <c r="A934" s="36" t="s">
        <v>7</v>
      </c>
      <c r="B934" s="36" t="s">
        <v>72</v>
      </c>
      <c r="C934" s="36" t="s">
        <v>27</v>
      </c>
      <c r="D934" s="7" t="s">
        <v>107</v>
      </c>
      <c r="E934" s="7" t="s">
        <v>108</v>
      </c>
      <c r="F934" s="7" t="s">
        <v>12</v>
      </c>
      <c r="G934" s="219"/>
      <c r="H934" s="219"/>
      <c r="I934" s="219"/>
      <c r="J934" s="219"/>
      <c r="K934" s="219"/>
      <c r="L934" s="219"/>
      <c r="M934" s="219"/>
      <c r="N934" s="219"/>
      <c r="O934" s="219"/>
      <c r="P934" s="219"/>
      <c r="Q934" s="219"/>
      <c r="R934" s="219"/>
      <c r="S934" s="219"/>
      <c r="T934" s="219"/>
      <c r="U934" s="221">
        <v>0.2</v>
      </c>
      <c r="V934" s="221">
        <v>0.2</v>
      </c>
      <c r="W934" s="221">
        <v>0.2</v>
      </c>
      <c r="X934" s="221">
        <v>0.2</v>
      </c>
      <c r="Y934" s="221">
        <v>0.2</v>
      </c>
      <c r="Z934" s="219"/>
      <c r="AA934" s="221">
        <v>0.2</v>
      </c>
      <c r="AB934" s="221">
        <v>0.2</v>
      </c>
      <c r="AC934" s="221">
        <v>0.2</v>
      </c>
      <c r="AD934" s="221">
        <v>0.2</v>
      </c>
      <c r="AE934" s="221">
        <v>0.2</v>
      </c>
      <c r="AF934" s="221">
        <v>0.2</v>
      </c>
      <c r="AG934" s="219"/>
      <c r="AH934" s="221">
        <v>0.2</v>
      </c>
      <c r="AI934" s="221">
        <v>0.2</v>
      </c>
      <c r="AJ934" s="221">
        <v>0.2</v>
      </c>
      <c r="AK934" s="221">
        <v>0.2</v>
      </c>
      <c r="AL934" s="219"/>
      <c r="AM934" s="219"/>
      <c r="AN934" s="219"/>
      <c r="AO934" s="219"/>
      <c r="AP934" s="219"/>
      <c r="AQ934" s="219"/>
      <c r="AR934" s="219"/>
      <c r="AS934" s="219"/>
      <c r="AT934" s="219"/>
      <c r="AU934" s="219"/>
      <c r="AV934" s="219"/>
      <c r="AW934" s="219"/>
      <c r="AX934" s="219"/>
      <c r="AY934" s="219"/>
      <c r="AZ934" s="219"/>
      <c r="BA934" s="219"/>
      <c r="BB934" s="219"/>
      <c r="BC934" s="219"/>
      <c r="BD934" s="219"/>
      <c r="BE934" s="219"/>
      <c r="BF934" s="219"/>
      <c r="BG934" s="219"/>
      <c r="BH934" s="219"/>
    </row>
    <row r="935" spans="1:60" s="8" customFormat="1" ht="15">
      <c r="A935" s="36" t="s">
        <v>7</v>
      </c>
      <c r="B935" s="36" t="s">
        <v>72</v>
      </c>
      <c r="C935" s="36" t="s">
        <v>27</v>
      </c>
      <c r="D935" s="7" t="s">
        <v>107</v>
      </c>
      <c r="E935" s="7" t="s">
        <v>108</v>
      </c>
      <c r="F935" s="7" t="s">
        <v>13</v>
      </c>
      <c r="G935" s="219"/>
      <c r="H935" s="219"/>
      <c r="I935" s="219"/>
      <c r="J935" s="219"/>
      <c r="K935" s="219"/>
      <c r="L935" s="219"/>
      <c r="M935" s="219"/>
      <c r="N935" s="219"/>
      <c r="O935" s="219"/>
      <c r="P935" s="219"/>
      <c r="Q935" s="219"/>
      <c r="R935" s="219"/>
      <c r="S935" s="219"/>
      <c r="T935" s="219"/>
      <c r="U935" s="221">
        <f>'2.b-MTH2-HTH'!Q$60</f>
        <v>0.37231292224020818</v>
      </c>
      <c r="V935" s="221">
        <f>'2.b-MTH2-HTH'!R$60</f>
        <v>0.38060310289556548</v>
      </c>
      <c r="W935" s="221">
        <f>'2.b-MTH2-HTH'!S$60</f>
        <v>0.3859322922417493</v>
      </c>
      <c r="X935" s="221">
        <f>'2.b-MTH2-HTH'!T$60</f>
        <v>0.39113304875381116</v>
      </c>
      <c r="Y935" s="221">
        <f>'2.b-MTH2-HTH'!U$60</f>
        <v>0.39631175960093368</v>
      </c>
      <c r="Z935" s="219"/>
      <c r="AA935" s="221">
        <f>'2.b-MTH2-HTH'!W$60</f>
        <v>0.40659623704207171</v>
      </c>
      <c r="AB935" s="221">
        <f>'2.b-MTH2-HTH'!X$60</f>
        <v>0.41162879886934722</v>
      </c>
      <c r="AC935" s="221">
        <f>'2.b-MTH2-HTH'!Y$60</f>
        <v>0.42718388736326346</v>
      </c>
      <c r="AD935" s="221">
        <f>'2.b-MTH2-HTH'!Z$60</f>
        <v>0.43090333569013051</v>
      </c>
      <c r="AE935" s="221">
        <f>'2.b-MTH2-HTH'!AA$60</f>
        <v>0.43731957379166619</v>
      </c>
      <c r="AF935" s="221">
        <f>'2.b-MTH2-HTH'!AB$60</f>
        <v>0.43403056707977594</v>
      </c>
      <c r="AG935" s="219"/>
      <c r="AH935" s="221">
        <f>'2.b-MTH2-HTH'!AD$60</f>
        <v>0.44774002617765807</v>
      </c>
      <c r="AI935" s="221">
        <f>'2.b-MTH2-HTH'!AE$60</f>
        <v>0.45928152601857686</v>
      </c>
      <c r="AJ935" s="221">
        <f>'2.b-MTH2-HTH'!AF$60</f>
        <v>0.45871837984852454</v>
      </c>
      <c r="AK935" s="221">
        <f>'2.b-MTH2-HTH'!AG$60</f>
        <v>0.47253270654066276</v>
      </c>
      <c r="AL935" s="219"/>
      <c r="AM935" s="219"/>
      <c r="AN935" s="219"/>
      <c r="AO935" s="219"/>
      <c r="AP935" s="219"/>
      <c r="AQ935" s="219"/>
      <c r="AR935" s="219"/>
      <c r="AS935" s="219"/>
      <c r="AT935" s="219"/>
      <c r="AU935" s="219"/>
      <c r="AV935" s="219"/>
      <c r="AW935" s="219"/>
      <c r="AX935" s="219"/>
      <c r="AY935" s="219"/>
      <c r="AZ935" s="219"/>
      <c r="BA935" s="219"/>
      <c r="BB935" s="219"/>
      <c r="BC935" s="219"/>
      <c r="BD935" s="219"/>
      <c r="BE935" s="219"/>
      <c r="BF935" s="219"/>
      <c r="BG935" s="219"/>
      <c r="BH935" s="219"/>
    </row>
    <row r="936" spans="1:60" s="8" customFormat="1" ht="15">
      <c r="A936" s="36" t="s">
        <v>7</v>
      </c>
      <c r="B936" s="36" t="s">
        <v>72</v>
      </c>
      <c r="C936" s="36" t="s">
        <v>27</v>
      </c>
      <c r="D936" s="7" t="s">
        <v>107</v>
      </c>
      <c r="E936" s="7" t="s">
        <v>108</v>
      </c>
      <c r="F936" s="7" t="s">
        <v>14</v>
      </c>
      <c r="G936" s="219"/>
      <c r="H936" s="219"/>
      <c r="I936" s="219"/>
      <c r="J936" s="219"/>
      <c r="K936" s="219"/>
      <c r="L936" s="219"/>
      <c r="M936" s="219"/>
      <c r="N936" s="219"/>
      <c r="O936" s="219"/>
      <c r="P936" s="219"/>
      <c r="Q936" s="219"/>
      <c r="R936" s="219"/>
      <c r="S936" s="219"/>
      <c r="T936" s="219"/>
      <c r="U936" s="221">
        <f>'2.b-MTH2-HTH'!Q$61</f>
        <v>0.3911634117171473</v>
      </c>
      <c r="V936" s="221">
        <f>'2.b-MTH2-HTH'!R$61</f>
        <v>0.3911634117171473</v>
      </c>
      <c r="W936" s="221">
        <f>'2.b-MTH2-HTH'!S$61</f>
        <v>0.3911634117171473</v>
      </c>
      <c r="X936" s="221">
        <f>'2.b-MTH2-HTH'!T$61</f>
        <v>0.3911634117171473</v>
      </c>
      <c r="Y936" s="221">
        <f>'2.b-MTH2-HTH'!U$61</f>
        <v>0.3911634117171473</v>
      </c>
      <c r="Z936" s="219"/>
      <c r="AA936" s="221">
        <f>'2.b-MTH2-HTH'!W$61</f>
        <v>0.3911634117171473</v>
      </c>
      <c r="AB936" s="221">
        <f>'2.b-MTH2-HTH'!X$61</f>
        <v>0.3911634117171473</v>
      </c>
      <c r="AC936" s="221">
        <f>'2.b-MTH2-HTH'!Y$61</f>
        <v>0.3911634117171473</v>
      </c>
      <c r="AD936" s="221">
        <f>'2.b-MTH2-HTH'!Z$61</f>
        <v>0.3911634117171473</v>
      </c>
      <c r="AE936" s="221">
        <f>'2.b-MTH2-HTH'!AA$61</f>
        <v>0.3911634117171473</v>
      </c>
      <c r="AF936" s="221">
        <f>'2.b-MTH2-HTH'!AB$61</f>
        <v>0.3911634117171473</v>
      </c>
      <c r="AG936" s="219"/>
      <c r="AH936" s="221">
        <f>'2.b-MTH2-HTH'!AD$61</f>
        <v>0.3911634117171473</v>
      </c>
      <c r="AI936" s="221">
        <f>'2.b-MTH2-HTH'!AE$61</f>
        <v>0.39116341171714736</v>
      </c>
      <c r="AJ936" s="221">
        <f>'2.b-MTH2-HTH'!AF$61</f>
        <v>0.3911634117171473</v>
      </c>
      <c r="AK936" s="221">
        <f>'2.b-MTH2-HTH'!AG$61</f>
        <v>0.3911634117171473</v>
      </c>
      <c r="AL936" s="219"/>
      <c r="AM936" s="219"/>
      <c r="AN936" s="219"/>
      <c r="AO936" s="219"/>
      <c r="AP936" s="219"/>
      <c r="AQ936" s="219"/>
      <c r="AR936" s="219"/>
      <c r="AS936" s="219"/>
      <c r="AT936" s="219"/>
      <c r="AU936" s="219"/>
      <c r="AV936" s="219"/>
      <c r="AW936" s="219"/>
      <c r="AX936" s="219"/>
      <c r="AY936" s="219"/>
      <c r="AZ936" s="219"/>
      <c r="BA936" s="219"/>
      <c r="BB936" s="219"/>
      <c r="BC936" s="219"/>
      <c r="BD936" s="219"/>
      <c r="BE936" s="219"/>
      <c r="BF936" s="219"/>
      <c r="BG936" s="219"/>
      <c r="BH936" s="219"/>
    </row>
    <row r="937" spans="1:60" s="8" customFormat="1" ht="15">
      <c r="A937" s="36" t="s">
        <v>7</v>
      </c>
      <c r="B937" s="36" t="s">
        <v>72</v>
      </c>
      <c r="C937" s="36" t="s">
        <v>27</v>
      </c>
      <c r="D937" s="18" t="s">
        <v>403</v>
      </c>
      <c r="E937" s="18" t="s">
        <v>403</v>
      </c>
      <c r="F937" s="7" t="s">
        <v>12</v>
      </c>
      <c r="G937" s="219"/>
      <c r="H937" s="219"/>
      <c r="I937" s="219"/>
      <c r="J937" s="219"/>
      <c r="K937" s="219"/>
      <c r="L937" s="219"/>
      <c r="M937" s="219"/>
      <c r="N937" s="219"/>
      <c r="O937" s="219"/>
      <c r="P937" s="219"/>
      <c r="Q937" s="219"/>
      <c r="R937" s="219"/>
      <c r="S937" s="219"/>
      <c r="T937" s="219"/>
      <c r="U937" s="221">
        <v>0.8</v>
      </c>
      <c r="V937" s="221">
        <v>0.8</v>
      </c>
      <c r="W937" s="221">
        <v>0.8</v>
      </c>
      <c r="X937" s="221">
        <v>0.8</v>
      </c>
      <c r="Y937" s="221">
        <v>0.8</v>
      </c>
      <c r="Z937" s="219"/>
      <c r="AA937" s="221">
        <v>0.8</v>
      </c>
      <c r="AB937" s="221">
        <v>0.8</v>
      </c>
      <c r="AC937" s="221">
        <v>0.8</v>
      </c>
      <c r="AD937" s="221">
        <v>0.8</v>
      </c>
      <c r="AE937" s="221">
        <v>0.8</v>
      </c>
      <c r="AF937" s="221">
        <v>0.8</v>
      </c>
      <c r="AG937" s="219"/>
      <c r="AH937" s="221">
        <v>0.8</v>
      </c>
      <c r="AI937" s="221">
        <v>0.8</v>
      </c>
      <c r="AJ937" s="221">
        <v>0.8</v>
      </c>
      <c r="AK937" s="221">
        <v>0.8</v>
      </c>
      <c r="AL937" s="219"/>
      <c r="AM937" s="219"/>
      <c r="AN937" s="219"/>
      <c r="AO937" s="219"/>
      <c r="AP937" s="219"/>
      <c r="AQ937" s="219"/>
      <c r="AR937" s="219"/>
      <c r="AS937" s="219"/>
      <c r="AT937" s="219"/>
      <c r="AU937" s="219"/>
      <c r="AV937" s="219"/>
      <c r="AW937" s="219"/>
      <c r="AX937" s="219"/>
      <c r="AY937" s="219"/>
      <c r="AZ937" s="219"/>
      <c r="BA937" s="219"/>
      <c r="BB937" s="219"/>
      <c r="BC937" s="219"/>
      <c r="BD937" s="219"/>
      <c r="BE937" s="219"/>
      <c r="BF937" s="219"/>
      <c r="BG937" s="219"/>
      <c r="BH937" s="219"/>
    </row>
    <row r="938" spans="1:60" s="8" customFormat="1" ht="15">
      <c r="A938" s="36" t="s">
        <v>7</v>
      </c>
      <c r="B938" s="36" t="s">
        <v>72</v>
      </c>
      <c r="C938" s="36" t="s">
        <v>27</v>
      </c>
      <c r="D938" s="18" t="s">
        <v>403</v>
      </c>
      <c r="E938" s="18" t="s">
        <v>403</v>
      </c>
      <c r="F938" s="7" t="s">
        <v>13</v>
      </c>
      <c r="G938" s="222"/>
      <c r="H938" s="222"/>
      <c r="I938" s="222"/>
      <c r="J938" s="222"/>
      <c r="K938" s="222"/>
      <c r="L938" s="222"/>
      <c r="M938" s="222"/>
      <c r="N938" s="222"/>
      <c r="O938" s="222"/>
      <c r="P938" s="222"/>
      <c r="Q938" s="222"/>
      <c r="R938" s="222"/>
      <c r="S938" s="222"/>
      <c r="T938" s="222"/>
      <c r="U938" s="223">
        <f>'2.b-MTH2-HTH'!Q$84</f>
        <v>0.37231292224020818</v>
      </c>
      <c r="V938" s="223">
        <f>'2.b-MTH2-HTH'!R$84</f>
        <v>0.38060310289556548</v>
      </c>
      <c r="W938" s="223">
        <f>'2.b-MTH2-HTH'!S$84</f>
        <v>0.3859322922417493</v>
      </c>
      <c r="X938" s="223">
        <f>'2.b-MTH2-HTH'!T$84</f>
        <v>0.39113304875381116</v>
      </c>
      <c r="Y938" s="223">
        <f>'2.b-MTH2-HTH'!U$84</f>
        <v>0.39631175960093368</v>
      </c>
      <c r="Z938" s="222"/>
      <c r="AA938" s="223">
        <f>'2.b-MTH2-HTH'!W$84</f>
        <v>0.40659623704207171</v>
      </c>
      <c r="AB938" s="223">
        <f>'2.b-MTH2-HTH'!X$84</f>
        <v>0.41162879886934722</v>
      </c>
      <c r="AC938" s="223">
        <f>'2.b-MTH2-HTH'!Y$84</f>
        <v>0.42718388736326346</v>
      </c>
      <c r="AD938" s="223">
        <f>'2.b-MTH2-HTH'!Z$84</f>
        <v>0.43090333569013051</v>
      </c>
      <c r="AE938" s="223">
        <f>'2.b-MTH2-HTH'!AA$84</f>
        <v>0.43731957379166619</v>
      </c>
      <c r="AF938" s="223">
        <f>'2.b-MTH2-HTH'!AB$84</f>
        <v>0.43403056707977594</v>
      </c>
      <c r="AG938" s="222"/>
      <c r="AH938" s="223">
        <f>'2.b-MTH2-HTH'!AD$84</f>
        <v>0.44774002617765807</v>
      </c>
      <c r="AI938" s="223">
        <f>'2.b-MTH2-HTH'!AE$84</f>
        <v>0.45928152601857686</v>
      </c>
      <c r="AJ938" s="223">
        <f>'2.b-MTH2-HTH'!AF$84</f>
        <v>0.45871837984852454</v>
      </c>
      <c r="AK938" s="223">
        <f>'2.b-MTH2-HTH'!AG$84</f>
        <v>0.47253270654066276</v>
      </c>
      <c r="AL938" s="222"/>
      <c r="AM938" s="222"/>
      <c r="AN938" s="222"/>
      <c r="AO938" s="222"/>
      <c r="AP938" s="222"/>
      <c r="AQ938" s="222"/>
      <c r="AR938" s="222"/>
      <c r="AS938" s="222"/>
      <c r="AT938" s="222"/>
      <c r="AU938" s="222"/>
      <c r="AV938" s="222"/>
      <c r="AW938" s="222"/>
      <c r="AX938" s="222"/>
      <c r="AY938" s="222"/>
      <c r="AZ938" s="222"/>
      <c r="BA938" s="222"/>
      <c r="BB938" s="222"/>
      <c r="BC938" s="222"/>
      <c r="BD938" s="222"/>
      <c r="BE938" s="222"/>
      <c r="BF938" s="222"/>
      <c r="BG938" s="222"/>
      <c r="BH938" s="222"/>
    </row>
    <row r="939" spans="1:60" s="8" customFormat="1" ht="15">
      <c r="A939" s="36" t="s">
        <v>7</v>
      </c>
      <c r="B939" s="36" t="s">
        <v>72</v>
      </c>
      <c r="C939" s="36" t="s">
        <v>27</v>
      </c>
      <c r="D939" s="18" t="s">
        <v>403</v>
      </c>
      <c r="E939" s="18" t="s">
        <v>403</v>
      </c>
      <c r="F939" s="7" t="s">
        <v>14</v>
      </c>
      <c r="G939" s="222"/>
      <c r="H939" s="222"/>
      <c r="I939" s="222"/>
      <c r="J939" s="222"/>
      <c r="K939" s="222"/>
      <c r="L939" s="222"/>
      <c r="M939" s="222"/>
      <c r="N939" s="222"/>
      <c r="O939" s="222"/>
      <c r="P939" s="222"/>
      <c r="Q939" s="222"/>
      <c r="R939" s="222"/>
      <c r="S939" s="222"/>
      <c r="T939" s="222"/>
      <c r="U939" s="223">
        <f>'2.b-MTH2-HTH'!Q$85</f>
        <v>0.80445234243218156</v>
      </c>
      <c r="V939" s="223">
        <f>'2.b-MTH2-HTH'!R$85</f>
        <v>0.80445234243218156</v>
      </c>
      <c r="W939" s="223">
        <f>'2.b-MTH2-HTH'!S$85</f>
        <v>0.80445234243218156</v>
      </c>
      <c r="X939" s="223">
        <f>'2.b-MTH2-HTH'!T$85</f>
        <v>0.80445234243218167</v>
      </c>
      <c r="Y939" s="223">
        <f>'2.b-MTH2-HTH'!U$85</f>
        <v>0.80445234243218167</v>
      </c>
      <c r="Z939" s="222"/>
      <c r="AA939" s="223">
        <f>'2.b-MTH2-HTH'!W$85</f>
        <v>0.80445234243218156</v>
      </c>
      <c r="AB939" s="223">
        <f>'2.b-MTH2-HTH'!X$85</f>
        <v>0.80445234243218156</v>
      </c>
      <c r="AC939" s="223">
        <f>'2.b-MTH2-HTH'!Y$85</f>
        <v>0.80445234243218156</v>
      </c>
      <c r="AD939" s="223">
        <f>'2.b-MTH2-HTH'!Z$85</f>
        <v>0.80445234243218156</v>
      </c>
      <c r="AE939" s="223">
        <f>'2.b-MTH2-HTH'!AA$85</f>
        <v>0.80445234243218156</v>
      </c>
      <c r="AF939" s="223">
        <f>'2.b-MTH2-HTH'!AB$85</f>
        <v>0.80445234243218156</v>
      </c>
      <c r="AG939" s="222"/>
      <c r="AH939" s="223">
        <f>'2.b-MTH2-HTH'!AD$85</f>
        <v>0.80445234243218156</v>
      </c>
      <c r="AI939" s="223">
        <f>'2.b-MTH2-HTH'!AE$85</f>
        <v>0.80445234243218156</v>
      </c>
      <c r="AJ939" s="223">
        <f>'2.b-MTH2-HTH'!AF$85</f>
        <v>0.80445234243218156</v>
      </c>
      <c r="AK939" s="223">
        <f>'2.b-MTH2-HTH'!AG$85</f>
        <v>0.80445234243218156</v>
      </c>
      <c r="AL939" s="222"/>
      <c r="AM939" s="222"/>
      <c r="AN939" s="222"/>
      <c r="AO939" s="222"/>
      <c r="AP939" s="222"/>
      <c r="AQ939" s="222"/>
      <c r="AR939" s="222"/>
      <c r="AS939" s="222"/>
      <c r="AT939" s="222"/>
      <c r="AU939" s="222"/>
      <c r="AV939" s="222"/>
      <c r="AW939" s="222"/>
      <c r="AX939" s="222"/>
      <c r="AY939" s="222"/>
      <c r="AZ939" s="222"/>
      <c r="BA939" s="222"/>
      <c r="BB939" s="222"/>
      <c r="BC939" s="222"/>
      <c r="BD939" s="222"/>
      <c r="BE939" s="222"/>
      <c r="BF939" s="222"/>
      <c r="BG939" s="222"/>
      <c r="BH939" s="222"/>
    </row>
    <row r="940" spans="1:60" s="5" customFormat="1" ht="15">
      <c r="A940" s="4" t="s">
        <v>7</v>
      </c>
      <c r="B940" s="4" t="s">
        <v>72</v>
      </c>
      <c r="C940" s="4" t="s">
        <v>74</v>
      </c>
      <c r="D940" s="4"/>
      <c r="E940" s="4"/>
      <c r="F940" s="4" t="s">
        <v>11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>
        <v>7</v>
      </c>
    </row>
    <row r="941" spans="1:60" s="5" customFormat="1" ht="15">
      <c r="A941" s="4" t="s">
        <v>7</v>
      </c>
      <c r="B941" s="4" t="s">
        <v>72</v>
      </c>
      <c r="C941" s="4" t="s">
        <v>74</v>
      </c>
      <c r="D941" s="4"/>
      <c r="E941" s="4"/>
      <c r="F941" s="4" t="s">
        <v>52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6">
        <v>8.5939130541539294E-5</v>
      </c>
    </row>
    <row r="942" spans="1:60" s="8" customFormat="1" ht="15">
      <c r="A942" s="36" t="s">
        <v>7</v>
      </c>
      <c r="B942" s="36" t="s">
        <v>72</v>
      </c>
      <c r="C942" s="36" t="s">
        <v>74</v>
      </c>
      <c r="D942" s="16" t="s">
        <v>107</v>
      </c>
      <c r="E942" s="16" t="s">
        <v>108</v>
      </c>
      <c r="F942" s="7" t="s">
        <v>12</v>
      </c>
      <c r="G942" s="219"/>
      <c r="H942" s="219"/>
      <c r="I942" s="219"/>
      <c r="J942" s="219"/>
      <c r="K942" s="219"/>
      <c r="L942" s="219"/>
      <c r="M942" s="219"/>
      <c r="N942" s="219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19"/>
      <c r="Z942" s="219"/>
      <c r="AA942" s="219"/>
      <c r="AB942" s="219"/>
      <c r="AC942" s="219"/>
      <c r="AD942" s="219"/>
      <c r="AE942" s="219"/>
      <c r="AF942" s="219"/>
      <c r="AG942" s="219"/>
      <c r="AH942" s="219"/>
      <c r="AI942" s="219"/>
      <c r="AJ942" s="219"/>
      <c r="AK942" s="219"/>
      <c r="AL942" s="219"/>
      <c r="AM942" s="219"/>
      <c r="AN942" s="219"/>
      <c r="AO942" s="219"/>
      <c r="AP942" s="219"/>
      <c r="AQ942" s="219"/>
      <c r="AR942" s="219"/>
      <c r="AS942" s="219"/>
      <c r="AT942" s="219"/>
      <c r="AU942" s="219"/>
      <c r="AV942" s="219"/>
      <c r="AW942" s="219"/>
      <c r="AX942" s="219"/>
      <c r="AY942" s="219"/>
      <c r="AZ942" s="219"/>
      <c r="BA942" s="219"/>
      <c r="BB942" s="219"/>
      <c r="BC942" s="219"/>
      <c r="BD942" s="219"/>
      <c r="BE942" s="219"/>
      <c r="BF942" s="219"/>
      <c r="BG942" s="219"/>
      <c r="BH942" s="221">
        <v>0.2</v>
      </c>
    </row>
    <row r="943" spans="1:60" s="8" customFormat="1" ht="15">
      <c r="A943" s="36" t="s">
        <v>7</v>
      </c>
      <c r="B943" s="36" t="s">
        <v>72</v>
      </c>
      <c r="C943" s="36" t="s">
        <v>74</v>
      </c>
      <c r="D943" s="16" t="s">
        <v>107</v>
      </c>
      <c r="E943" s="16" t="s">
        <v>108</v>
      </c>
      <c r="F943" s="7" t="s">
        <v>13</v>
      </c>
      <c r="G943" s="219"/>
      <c r="H943" s="219"/>
      <c r="I943" s="219"/>
      <c r="J943" s="219"/>
      <c r="K943" s="219"/>
      <c r="L943" s="219"/>
      <c r="M943" s="219"/>
      <c r="N943" s="219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19"/>
      <c r="Z943" s="219"/>
      <c r="AA943" s="219"/>
      <c r="AB943" s="219"/>
      <c r="AC943" s="219"/>
      <c r="AD943" s="219"/>
      <c r="AE943" s="219"/>
      <c r="AF943" s="219"/>
      <c r="AG943" s="219"/>
      <c r="AH943" s="219"/>
      <c r="AI943" s="219"/>
      <c r="AJ943" s="219"/>
      <c r="AK943" s="219"/>
      <c r="AL943" s="219"/>
      <c r="AM943" s="219"/>
      <c r="AN943" s="219"/>
      <c r="AO943" s="219"/>
      <c r="AP943" s="219"/>
      <c r="AQ943" s="219"/>
      <c r="AR943" s="219"/>
      <c r="AS943" s="219"/>
      <c r="AT943" s="219"/>
      <c r="AU943" s="219"/>
      <c r="AV943" s="219"/>
      <c r="AW943" s="219"/>
      <c r="AX943" s="219"/>
      <c r="AY943" s="219"/>
      <c r="AZ943" s="219"/>
      <c r="BA943" s="219"/>
      <c r="BB943" s="219"/>
      <c r="BC943" s="219"/>
      <c r="BD943" s="219"/>
      <c r="BE943" s="219"/>
      <c r="BF943" s="219"/>
      <c r="BG943" s="219"/>
      <c r="BH943" s="221">
        <f>'2.b-MTH2-HTH'!BD$60</f>
        <v>0.58065161948797872</v>
      </c>
    </row>
    <row r="944" spans="1:60" s="8" customFormat="1" ht="15">
      <c r="A944" s="36" t="s">
        <v>7</v>
      </c>
      <c r="B944" s="36" t="s">
        <v>72</v>
      </c>
      <c r="C944" s="36" t="s">
        <v>74</v>
      </c>
      <c r="D944" s="16" t="s">
        <v>107</v>
      </c>
      <c r="E944" s="16" t="s">
        <v>108</v>
      </c>
      <c r="F944" s="7" t="s">
        <v>14</v>
      </c>
      <c r="G944" s="219"/>
      <c r="H944" s="219"/>
      <c r="I944" s="219"/>
      <c r="J944" s="219"/>
      <c r="K944" s="219"/>
      <c r="L944" s="219"/>
      <c r="M944" s="219"/>
      <c r="N944" s="219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19"/>
      <c r="Z944" s="219"/>
      <c r="AA944" s="219"/>
      <c r="AB944" s="219"/>
      <c r="AC944" s="219"/>
      <c r="AD944" s="219"/>
      <c r="AE944" s="219"/>
      <c r="AF944" s="219"/>
      <c r="AG944" s="219"/>
      <c r="AH944" s="219"/>
      <c r="AI944" s="219"/>
      <c r="AJ944" s="219"/>
      <c r="AK944" s="219"/>
      <c r="AL944" s="219"/>
      <c r="AM944" s="219"/>
      <c r="AN944" s="219"/>
      <c r="AO944" s="219"/>
      <c r="AP944" s="219"/>
      <c r="AQ944" s="219"/>
      <c r="AR944" s="219"/>
      <c r="AS944" s="219"/>
      <c r="AT944" s="219"/>
      <c r="AU944" s="219"/>
      <c r="AV944" s="219"/>
      <c r="AW944" s="219"/>
      <c r="AX944" s="219"/>
      <c r="AY944" s="219"/>
      <c r="AZ944" s="219"/>
      <c r="BA944" s="219"/>
      <c r="BB944" s="219"/>
      <c r="BC944" s="219"/>
      <c r="BD944" s="219"/>
      <c r="BE944" s="219"/>
      <c r="BF944" s="219"/>
      <c r="BG944" s="219"/>
      <c r="BH944" s="221">
        <f>'2.b-MTH2-HTH'!BD$61</f>
        <v>0.3911634117171473</v>
      </c>
    </row>
    <row r="945" spans="1:60" s="8" customFormat="1" ht="15">
      <c r="A945" s="36" t="s">
        <v>7</v>
      </c>
      <c r="B945" s="36" t="s">
        <v>72</v>
      </c>
      <c r="C945" s="36" t="s">
        <v>74</v>
      </c>
      <c r="D945" s="18" t="s">
        <v>403</v>
      </c>
      <c r="E945" s="18" t="s">
        <v>403</v>
      </c>
      <c r="F945" s="7" t="s">
        <v>12</v>
      </c>
      <c r="G945" s="219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19"/>
      <c r="AG945" s="219"/>
      <c r="AH945" s="219"/>
      <c r="AI945" s="219"/>
      <c r="AJ945" s="219"/>
      <c r="AK945" s="219"/>
      <c r="AL945" s="219"/>
      <c r="AM945" s="219"/>
      <c r="AN945" s="219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219"/>
      <c r="BB945" s="219"/>
      <c r="BC945" s="219"/>
      <c r="BD945" s="219"/>
      <c r="BE945" s="219"/>
      <c r="BF945" s="219"/>
      <c r="BG945" s="219"/>
      <c r="BH945" s="221">
        <v>0.8</v>
      </c>
    </row>
    <row r="946" spans="1:60" s="8" customFormat="1" ht="15">
      <c r="A946" s="36" t="s">
        <v>7</v>
      </c>
      <c r="B946" s="36" t="s">
        <v>72</v>
      </c>
      <c r="C946" s="36" t="s">
        <v>74</v>
      </c>
      <c r="D946" s="18" t="s">
        <v>403</v>
      </c>
      <c r="E946" s="18" t="s">
        <v>403</v>
      </c>
      <c r="F946" s="7" t="s">
        <v>13</v>
      </c>
      <c r="G946" s="222"/>
      <c r="H946" s="222"/>
      <c r="I946" s="222"/>
      <c r="J946" s="222"/>
      <c r="K946" s="222"/>
      <c r="L946" s="222"/>
      <c r="M946" s="222"/>
      <c r="N946" s="222"/>
      <c r="O946" s="222"/>
      <c r="P946" s="222"/>
      <c r="Q946" s="222"/>
      <c r="R946" s="222"/>
      <c r="S946" s="222"/>
      <c r="T946" s="222"/>
      <c r="U946" s="222"/>
      <c r="V946" s="222"/>
      <c r="W946" s="222"/>
      <c r="X946" s="222"/>
      <c r="Y946" s="222"/>
      <c r="Z946" s="222"/>
      <c r="AA946" s="222"/>
      <c r="AB946" s="222"/>
      <c r="AC946" s="222"/>
      <c r="AD946" s="222"/>
      <c r="AE946" s="222"/>
      <c r="AF946" s="222"/>
      <c r="AG946" s="222"/>
      <c r="AH946" s="222"/>
      <c r="AI946" s="222"/>
      <c r="AJ946" s="222"/>
      <c r="AK946" s="222"/>
      <c r="AL946" s="222"/>
      <c r="AM946" s="222"/>
      <c r="AN946" s="222"/>
      <c r="AO946" s="222"/>
      <c r="AP946" s="222"/>
      <c r="AQ946" s="222"/>
      <c r="AR946" s="222"/>
      <c r="AS946" s="222"/>
      <c r="AT946" s="222"/>
      <c r="AU946" s="222"/>
      <c r="AV946" s="222"/>
      <c r="AW946" s="222"/>
      <c r="AX946" s="222"/>
      <c r="AY946" s="222"/>
      <c r="AZ946" s="222"/>
      <c r="BA946" s="222"/>
      <c r="BB946" s="222"/>
      <c r="BC946" s="222"/>
      <c r="BD946" s="222"/>
      <c r="BE946" s="222"/>
      <c r="BF946" s="222"/>
      <c r="BG946" s="222"/>
      <c r="BH946" s="223">
        <f>'2.b-MTH2-HTH'!BD$84</f>
        <v>0.58065161948797872</v>
      </c>
    </row>
    <row r="947" spans="1:60" s="8" customFormat="1" ht="15">
      <c r="A947" s="36" t="s">
        <v>7</v>
      </c>
      <c r="B947" s="36" t="s">
        <v>72</v>
      </c>
      <c r="C947" s="36" t="s">
        <v>74</v>
      </c>
      <c r="D947" s="18" t="s">
        <v>403</v>
      </c>
      <c r="E947" s="18" t="s">
        <v>403</v>
      </c>
      <c r="F947" s="7" t="s">
        <v>14</v>
      </c>
      <c r="G947" s="222"/>
      <c r="H947" s="222"/>
      <c r="I947" s="222"/>
      <c r="J947" s="222"/>
      <c r="K947" s="222"/>
      <c r="L947" s="222"/>
      <c r="M947" s="222"/>
      <c r="N947" s="222"/>
      <c r="O947" s="222"/>
      <c r="P947" s="222"/>
      <c r="Q947" s="222"/>
      <c r="R947" s="222"/>
      <c r="S947" s="222"/>
      <c r="T947" s="222"/>
      <c r="U947" s="222"/>
      <c r="V947" s="222"/>
      <c r="W947" s="222"/>
      <c r="X947" s="222"/>
      <c r="Y947" s="222"/>
      <c r="Z947" s="222"/>
      <c r="AA947" s="222"/>
      <c r="AB947" s="222"/>
      <c r="AC947" s="222"/>
      <c r="AD947" s="222"/>
      <c r="AE947" s="222"/>
      <c r="AF947" s="222"/>
      <c r="AG947" s="222"/>
      <c r="AH947" s="222"/>
      <c r="AI947" s="222"/>
      <c r="AJ947" s="222"/>
      <c r="AK947" s="222"/>
      <c r="AL947" s="222"/>
      <c r="AM947" s="222"/>
      <c r="AN947" s="222"/>
      <c r="AO947" s="222"/>
      <c r="AP947" s="222"/>
      <c r="AQ947" s="222"/>
      <c r="AR947" s="222"/>
      <c r="AS947" s="222"/>
      <c r="AT947" s="222"/>
      <c r="AU947" s="222"/>
      <c r="AV947" s="222"/>
      <c r="AW947" s="222"/>
      <c r="AX947" s="222"/>
      <c r="AY947" s="222"/>
      <c r="AZ947" s="222"/>
      <c r="BA947" s="222"/>
      <c r="BB947" s="222"/>
      <c r="BC947" s="222"/>
      <c r="BD947" s="222"/>
      <c r="BE947" s="222"/>
      <c r="BF947" s="222"/>
      <c r="BG947" s="222"/>
      <c r="BH947" s="223">
        <f>'2.b-MTH2-HTH'!BD$85</f>
        <v>0.80445234243218156</v>
      </c>
    </row>
    <row r="948" spans="1:60" s="5" customFormat="1" ht="15">
      <c r="A948" s="4" t="s">
        <v>7</v>
      </c>
      <c r="B948" s="4" t="s">
        <v>72</v>
      </c>
      <c r="C948" s="4" t="s">
        <v>17</v>
      </c>
      <c r="D948" s="4"/>
      <c r="E948" s="4"/>
      <c r="F948" s="4" t="s">
        <v>11</v>
      </c>
      <c r="G948" s="4">
        <v>79</v>
      </c>
      <c r="H948" s="4">
        <v>87</v>
      </c>
      <c r="I948" s="4">
        <v>103</v>
      </c>
      <c r="J948" s="4">
        <v>110</v>
      </c>
      <c r="K948" s="4">
        <v>132</v>
      </c>
      <c r="L948" s="4">
        <v>147</v>
      </c>
      <c r="M948" s="4">
        <v>162</v>
      </c>
      <c r="N948" s="4">
        <v>188</v>
      </c>
      <c r="O948" s="4">
        <v>209</v>
      </c>
      <c r="P948" s="4">
        <v>233</v>
      </c>
      <c r="Q948" s="4">
        <v>257</v>
      </c>
      <c r="R948" s="4">
        <v>278</v>
      </c>
      <c r="S948" s="4">
        <v>304</v>
      </c>
      <c r="T948" s="4">
        <v>330</v>
      </c>
      <c r="U948" s="4">
        <v>374</v>
      </c>
      <c r="V948" s="4">
        <v>396</v>
      </c>
      <c r="W948" s="4">
        <v>410</v>
      </c>
      <c r="X948" s="4">
        <v>408</v>
      </c>
      <c r="Y948" s="4">
        <v>438</v>
      </c>
      <c r="Z948" s="4">
        <v>433</v>
      </c>
      <c r="AA948" s="4">
        <v>468</v>
      </c>
      <c r="AB948" s="4">
        <v>472</v>
      </c>
      <c r="AC948" s="4">
        <v>477</v>
      </c>
      <c r="AD948" s="4">
        <v>479</v>
      </c>
      <c r="AE948" s="4">
        <v>462</v>
      </c>
      <c r="AF948" s="4">
        <v>424</v>
      </c>
      <c r="AG948" s="4">
        <v>452</v>
      </c>
      <c r="AH948" s="4">
        <v>471</v>
      </c>
      <c r="AI948" s="4">
        <v>519</v>
      </c>
      <c r="AJ948" s="4">
        <v>579</v>
      </c>
      <c r="AK948" s="4">
        <v>596</v>
      </c>
      <c r="AL948" s="4">
        <v>609</v>
      </c>
      <c r="AM948" s="4">
        <v>611</v>
      </c>
      <c r="AN948" s="4">
        <v>595</v>
      </c>
      <c r="AO948" s="4">
        <v>565</v>
      </c>
      <c r="AP948" s="4">
        <v>564</v>
      </c>
      <c r="AQ948" s="4">
        <v>612</v>
      </c>
      <c r="AR948" s="4">
        <v>647</v>
      </c>
      <c r="AS948" s="4">
        <v>662</v>
      </c>
      <c r="AT948" s="4">
        <v>756</v>
      </c>
      <c r="AU948" s="4">
        <v>827</v>
      </c>
      <c r="AV948" s="4">
        <v>941</v>
      </c>
      <c r="AW948" s="4">
        <v>948</v>
      </c>
      <c r="AX948" s="4">
        <v>1037</v>
      </c>
      <c r="AY948" s="4">
        <v>1054</v>
      </c>
      <c r="AZ948" s="4">
        <v>1144</v>
      </c>
      <c r="BA948" s="4">
        <v>998</v>
      </c>
      <c r="BB948" s="4">
        <v>1034</v>
      </c>
      <c r="BC948" s="4">
        <v>910</v>
      </c>
      <c r="BD948" s="4">
        <v>674</v>
      </c>
      <c r="BE948" s="4">
        <v>662</v>
      </c>
      <c r="BF948" s="4">
        <v>562</v>
      </c>
      <c r="BG948" s="4">
        <v>555</v>
      </c>
      <c r="BH948" s="4">
        <v>536</v>
      </c>
    </row>
    <row r="949" spans="1:60" s="5" customFormat="1" ht="15">
      <c r="A949" s="4" t="s">
        <v>7</v>
      </c>
      <c r="B949" s="4" t="s">
        <v>72</v>
      </c>
      <c r="C949" s="4" t="s">
        <v>17</v>
      </c>
      <c r="D949" s="4"/>
      <c r="E949" s="4"/>
      <c r="F949" s="4" t="s">
        <v>52</v>
      </c>
      <c r="G949" s="4">
        <v>6.17283950617284E-3</v>
      </c>
      <c r="H949" s="4">
        <v>6.3277329260309802E-3</v>
      </c>
      <c r="I949" s="4">
        <v>6.9963320201059604E-3</v>
      </c>
      <c r="J949" s="4">
        <v>6.8429237947122898E-3</v>
      </c>
      <c r="K949" s="4">
        <v>7.6846946498224404E-3</v>
      </c>
      <c r="L949" s="4">
        <v>8.1903276131045193E-3</v>
      </c>
      <c r="M949" s="4">
        <v>8.0576970902760496E-3</v>
      </c>
      <c r="N949" s="4">
        <v>8.6440755896822798E-3</v>
      </c>
      <c r="O949" s="4">
        <v>8.7389195517645103E-3</v>
      </c>
      <c r="P949" s="4">
        <v>8.6433950365396705E-3</v>
      </c>
      <c r="Q949" s="4">
        <v>8.6108691281913795E-3</v>
      </c>
      <c r="R949" s="4">
        <v>8.4781945715157094E-3</v>
      </c>
      <c r="S949" s="4">
        <v>8.9590946599080509E-3</v>
      </c>
      <c r="T949" s="4">
        <v>8.5620881116703906E-3</v>
      </c>
      <c r="U949" s="4">
        <v>9.3390266436936594E-3</v>
      </c>
      <c r="V949" s="4">
        <v>9.8541780719653606E-3</v>
      </c>
      <c r="W949" s="4">
        <v>9.4548473388063794E-3</v>
      </c>
      <c r="X949" s="4">
        <v>9.1191524552423908E-3</v>
      </c>
      <c r="Y949" s="4">
        <v>9.4596345730205995E-3</v>
      </c>
      <c r="Z949" s="4">
        <v>8.7938422794938999E-3</v>
      </c>
      <c r="AA949" s="4">
        <v>9.7266964564065306E-3</v>
      </c>
      <c r="AB949" s="4">
        <v>1.0186683932232699E-2</v>
      </c>
      <c r="AC949" s="4">
        <v>1.05332891685989E-2</v>
      </c>
      <c r="AD949" s="4">
        <v>1.0303955944672699E-2</v>
      </c>
      <c r="AE949" s="4">
        <v>9.8667350076883705E-3</v>
      </c>
      <c r="AF949" s="4">
        <v>8.9359101350924095E-3</v>
      </c>
      <c r="AG949" s="4">
        <v>9.5051836897777197E-3</v>
      </c>
      <c r="AH949" s="4">
        <v>9.5897383691336702E-3</v>
      </c>
      <c r="AI949" s="4">
        <v>9.5430725383837504E-3</v>
      </c>
      <c r="AJ949" s="4">
        <v>9.9148928883333008E-3</v>
      </c>
      <c r="AK949" s="4">
        <v>9.83303636243648E-3</v>
      </c>
      <c r="AL949" s="4">
        <v>9.6447745593335795E-3</v>
      </c>
      <c r="AM949" s="4">
        <v>9.5690033201779098E-3</v>
      </c>
      <c r="AN949" s="4">
        <v>9.5447399659918507E-3</v>
      </c>
      <c r="AO949" s="4">
        <v>8.5979943085842999E-3</v>
      </c>
      <c r="AP949" s="4">
        <v>8.1895800662136302E-3</v>
      </c>
      <c r="AQ949" s="4">
        <v>8.8318060466123106E-3</v>
      </c>
      <c r="AR949" s="4">
        <v>8.8359007975527207E-3</v>
      </c>
      <c r="AS949" s="4">
        <v>8.4990563736503603E-3</v>
      </c>
      <c r="AT949" s="4">
        <v>9.4403236682400506E-3</v>
      </c>
      <c r="AU949" s="4">
        <v>9.6734197351799004E-3</v>
      </c>
      <c r="AV949" s="4">
        <v>1.05029354644284E-2</v>
      </c>
      <c r="AW949" s="4">
        <v>1.0426634110931501E-2</v>
      </c>
      <c r="AX949" s="4">
        <v>1.07999458440517E-2</v>
      </c>
      <c r="AY949" s="4">
        <v>1.0605435537264901E-2</v>
      </c>
      <c r="AZ949" s="4">
        <v>1.12095320216352E-2</v>
      </c>
      <c r="BA949" s="4">
        <v>1.0045294413688999E-2</v>
      </c>
      <c r="BB949" s="4">
        <v>1.01629612156238E-2</v>
      </c>
      <c r="BC949" s="4">
        <v>9.2863775983998906E-3</v>
      </c>
      <c r="BD949" s="4">
        <v>7.4118876120305701E-3</v>
      </c>
      <c r="BE949" s="4">
        <v>7.1770853661180904E-3</v>
      </c>
      <c r="BF949" s="4">
        <v>6.32626412715566E-3</v>
      </c>
      <c r="BG949" s="4">
        <v>6.5556343019135396E-3</v>
      </c>
      <c r="BH949" s="4">
        <v>6.58048199575215E-3</v>
      </c>
    </row>
    <row r="950" spans="1:60" s="8" customFormat="1" ht="15">
      <c r="A950" s="36" t="s">
        <v>7</v>
      </c>
      <c r="B950" s="36" t="s">
        <v>72</v>
      </c>
      <c r="C950" s="36" t="s">
        <v>17</v>
      </c>
      <c r="D950" s="7" t="s">
        <v>101</v>
      </c>
      <c r="E950" s="7" t="s">
        <v>102</v>
      </c>
      <c r="F950" s="7" t="s">
        <v>12</v>
      </c>
      <c r="G950" s="221">
        <f>'4.c Electricity breakdown'!C51</f>
        <v>0.2</v>
      </c>
      <c r="H950" s="221">
        <f>'4.c Electricity breakdown'!D51</f>
        <v>0.2</v>
      </c>
      <c r="I950" s="221">
        <f>'4.c Electricity breakdown'!E51</f>
        <v>0.2</v>
      </c>
      <c r="J950" s="221">
        <f>'4.c Electricity breakdown'!F51</f>
        <v>0.2</v>
      </c>
      <c r="K950" s="221">
        <f>'4.c Electricity breakdown'!G51</f>
        <v>0.2</v>
      </c>
      <c r="L950" s="221">
        <f>'4.c Electricity breakdown'!H51</f>
        <v>0.2</v>
      </c>
      <c r="M950" s="221">
        <f>'4.c Electricity breakdown'!I51</f>
        <v>0.2</v>
      </c>
      <c r="N950" s="221">
        <f>'4.c Electricity breakdown'!J51</f>
        <v>0.2</v>
      </c>
      <c r="O950" s="221">
        <f>'4.c Electricity breakdown'!K51</f>
        <v>0.2</v>
      </c>
      <c r="P950" s="221">
        <f>'4.c Electricity breakdown'!L51</f>
        <v>0.2</v>
      </c>
      <c r="Q950" s="221">
        <f>'4.c Electricity breakdown'!M51</f>
        <v>0.2</v>
      </c>
      <c r="R950" s="221">
        <f>'4.c Electricity breakdown'!N51</f>
        <v>0.2</v>
      </c>
      <c r="S950" s="221">
        <f>'4.c Electricity breakdown'!O51</f>
        <v>0.2</v>
      </c>
      <c r="T950" s="221">
        <f>'4.c Electricity breakdown'!P51</f>
        <v>0.2</v>
      </c>
      <c r="U950" s="221">
        <f>'4.c Electricity breakdown'!Q51</f>
        <v>0.2</v>
      </c>
      <c r="V950" s="221">
        <f>'4.c Electricity breakdown'!R51</f>
        <v>0.2</v>
      </c>
      <c r="W950" s="221">
        <f>'4.c Electricity breakdown'!S51</f>
        <v>0.2</v>
      </c>
      <c r="X950" s="221">
        <f>'4.c Electricity breakdown'!T51</f>
        <v>0.2</v>
      </c>
      <c r="Y950" s="221">
        <f>'4.c Electricity breakdown'!U51</f>
        <v>0.2</v>
      </c>
      <c r="Z950" s="221">
        <f>'4.c Electricity breakdown'!V51</f>
        <v>0.2</v>
      </c>
      <c r="AA950" s="221">
        <f>'4.c Electricity breakdown'!W51</f>
        <v>0.2</v>
      </c>
      <c r="AB950" s="221">
        <f>'4.c Electricity breakdown'!X51</f>
        <v>0.2</v>
      </c>
      <c r="AC950" s="221">
        <f>'4.c Electricity breakdown'!Y51</f>
        <v>0.2</v>
      </c>
      <c r="AD950" s="221">
        <f>'4.c Electricity breakdown'!Z51</f>
        <v>0.2</v>
      </c>
      <c r="AE950" s="221">
        <f>'4.c Electricity breakdown'!AA51</f>
        <v>0.2</v>
      </c>
      <c r="AF950" s="221">
        <f>'4.c Electricity breakdown'!AB51</f>
        <v>0.2</v>
      </c>
      <c r="AG950" s="221">
        <f>'4.c Electricity breakdown'!AC51</f>
        <v>0.2</v>
      </c>
      <c r="AH950" s="221">
        <f>'4.c Electricity breakdown'!AD51</f>
        <v>0.2</v>
      </c>
      <c r="AI950" s="221">
        <f>'4.c Electricity breakdown'!AE51</f>
        <v>0.2</v>
      </c>
      <c r="AJ950" s="221">
        <f>'4.c Electricity breakdown'!AF51</f>
        <v>0.2</v>
      </c>
      <c r="AK950" s="221">
        <f>'4.c Electricity breakdown'!AG51</f>
        <v>0.2</v>
      </c>
      <c r="AL950" s="221">
        <f>'4.c Electricity breakdown'!AH51</f>
        <v>0.2</v>
      </c>
      <c r="AM950" s="221">
        <f>'4.c Electricity breakdown'!AI51</f>
        <v>0.2</v>
      </c>
      <c r="AN950" s="221">
        <f>'4.c Electricity breakdown'!AJ51</f>
        <v>0.2</v>
      </c>
      <c r="AO950" s="221">
        <f>'4.c Electricity breakdown'!AK51</f>
        <v>0.2</v>
      </c>
      <c r="AP950" s="221">
        <f>'4.c Electricity breakdown'!AL51</f>
        <v>0.2</v>
      </c>
      <c r="AQ950" s="221">
        <f>'4.c Electricity breakdown'!AM51</f>
        <v>0.2</v>
      </c>
      <c r="AR950" s="221">
        <f>'4.c Electricity breakdown'!AN51</f>
        <v>0.2</v>
      </c>
      <c r="AS950" s="221">
        <f>'4.c Electricity breakdown'!AO51</f>
        <v>0.2</v>
      </c>
      <c r="AT950" s="221">
        <f>'4.c Electricity breakdown'!AP51</f>
        <v>0.2</v>
      </c>
      <c r="AU950" s="221">
        <f>'4.c Electricity breakdown'!AQ51</f>
        <v>0.2</v>
      </c>
      <c r="AV950" s="221">
        <f>'4.c Electricity breakdown'!AR51</f>
        <v>0.2</v>
      </c>
      <c r="AW950" s="221">
        <f>'4.c Electricity breakdown'!AS51</f>
        <v>0.2</v>
      </c>
      <c r="AX950" s="221">
        <f>'4.c Electricity breakdown'!AT51</f>
        <v>0.2</v>
      </c>
      <c r="AY950" s="221">
        <f>'4.c Electricity breakdown'!AU51</f>
        <v>0.2</v>
      </c>
      <c r="AZ950" s="221">
        <f>'4.c Electricity breakdown'!AV51</f>
        <v>0.2</v>
      </c>
      <c r="BA950" s="221">
        <f>'4.c Electricity breakdown'!AW51</f>
        <v>0.2</v>
      </c>
      <c r="BB950" s="221">
        <f>'4.c Electricity breakdown'!AX51</f>
        <v>0.2</v>
      </c>
      <c r="BC950" s="221">
        <f>'4.c Electricity breakdown'!AY51</f>
        <v>0.2</v>
      </c>
      <c r="BD950" s="221">
        <f>'4.c Electricity breakdown'!AZ51</f>
        <v>0.2</v>
      </c>
      <c r="BE950" s="221">
        <f>'4.c Electricity breakdown'!BA51</f>
        <v>0.2</v>
      </c>
      <c r="BF950" s="221">
        <f>'4.c Electricity breakdown'!BB51</f>
        <v>0.2</v>
      </c>
      <c r="BG950" s="221">
        <f>'4.c Electricity breakdown'!BC51</f>
        <v>0.2</v>
      </c>
      <c r="BH950" s="221">
        <f>'4.c Electricity breakdown'!BD51</f>
        <v>0.2</v>
      </c>
    </row>
    <row r="951" spans="1:60" s="8" customFormat="1" ht="15">
      <c r="A951" s="36" t="s">
        <v>7</v>
      </c>
      <c r="B951" s="36" t="s">
        <v>72</v>
      </c>
      <c r="C951" s="36" t="s">
        <v>17</v>
      </c>
      <c r="D951" s="7" t="s">
        <v>101</v>
      </c>
      <c r="E951" s="7" t="s">
        <v>102</v>
      </c>
      <c r="F951" s="7" t="s">
        <v>13</v>
      </c>
      <c r="G951" s="221">
        <f>'4.b Electricity other'!C$51</f>
        <v>0.77500000000000002</v>
      </c>
      <c r="H951" s="221">
        <f>'4.b Electricity other'!D$51</f>
        <v>0.77749999999999997</v>
      </c>
      <c r="I951" s="221">
        <f>'4.b Electricity other'!E$51</f>
        <v>0.78</v>
      </c>
      <c r="J951" s="221">
        <f>'4.b Electricity other'!F$51</f>
        <v>0.78249999999999997</v>
      </c>
      <c r="K951" s="221">
        <f>'4.b Electricity other'!G$51</f>
        <v>0.78500000000000003</v>
      </c>
      <c r="L951" s="221">
        <f>'4.b Electricity other'!H$51</f>
        <v>0.78749999999999998</v>
      </c>
      <c r="M951" s="221">
        <f>'4.b Electricity other'!I$51</f>
        <v>0.79</v>
      </c>
      <c r="N951" s="221">
        <f>'4.b Electricity other'!J$51</f>
        <v>0.79249999999999998</v>
      </c>
      <c r="O951" s="221">
        <f>'4.b Electricity other'!K$51</f>
        <v>0.79500000000000004</v>
      </c>
      <c r="P951" s="221">
        <f>'4.b Electricity other'!L$51</f>
        <v>0.79749999999999999</v>
      </c>
      <c r="Q951" s="221">
        <f>'4.b Electricity other'!M$51</f>
        <v>0.8</v>
      </c>
      <c r="R951" s="221">
        <f>'4.b Electricity other'!N$51</f>
        <v>0.80249999999999999</v>
      </c>
      <c r="S951" s="221">
        <f>'4.b Electricity other'!O$51</f>
        <v>0.80500000000000005</v>
      </c>
      <c r="T951" s="221">
        <f>'4.b Electricity other'!P$51</f>
        <v>0.8075</v>
      </c>
      <c r="U951" s="221">
        <f>'4.b Electricity other'!Q$51</f>
        <v>0.81</v>
      </c>
      <c r="V951" s="221">
        <f>'4.b Electricity other'!R$51</f>
        <v>0.8125</v>
      </c>
      <c r="W951" s="221">
        <f>'4.b Electricity other'!S$51</f>
        <v>0.81499999999999995</v>
      </c>
      <c r="X951" s="221">
        <f>'4.b Electricity other'!T$51</f>
        <v>0.8175</v>
      </c>
      <c r="Y951" s="221">
        <f>'4.b Electricity other'!U$51</f>
        <v>0.82</v>
      </c>
      <c r="Z951" s="221">
        <f>'4.b Electricity other'!V$51</f>
        <v>0.82250000000000001</v>
      </c>
      <c r="AA951" s="221">
        <f>'4.b Electricity other'!W$51</f>
        <v>0.82499999999999996</v>
      </c>
      <c r="AB951" s="221">
        <f>'4.b Electricity other'!X$51</f>
        <v>0.82750000000000001</v>
      </c>
      <c r="AC951" s="221">
        <f>'4.b Electricity other'!Y$51</f>
        <v>0.83</v>
      </c>
      <c r="AD951" s="221">
        <f>'4.b Electricity other'!Z$51</f>
        <v>0.83250000000000002</v>
      </c>
      <c r="AE951" s="221">
        <f>'4.b Electricity other'!AA$51</f>
        <v>0.83499999999999996</v>
      </c>
      <c r="AF951" s="221">
        <f>'4.b Electricity other'!AB$51</f>
        <v>0.83750000000000002</v>
      </c>
      <c r="AG951" s="221">
        <f>'4.b Electricity other'!AC$51</f>
        <v>0.84</v>
      </c>
      <c r="AH951" s="221">
        <f>'4.b Electricity other'!AD$51</f>
        <v>0.84250000000000003</v>
      </c>
      <c r="AI951" s="221">
        <f>'4.b Electricity other'!AE$51</f>
        <v>0.84499999999999997</v>
      </c>
      <c r="AJ951" s="221">
        <f>'4.b Electricity other'!AF$51</f>
        <v>0.84750000000000003</v>
      </c>
      <c r="AK951" s="221">
        <f>'4.b Electricity other'!AG$51</f>
        <v>0.85</v>
      </c>
      <c r="AL951" s="221">
        <f>'4.b Electricity other'!AH$51</f>
        <v>0.85250000000000004</v>
      </c>
      <c r="AM951" s="221">
        <f>'4.b Electricity other'!AI$51</f>
        <v>0.85499999999999998</v>
      </c>
      <c r="AN951" s="221">
        <f>'4.b Electricity other'!AJ$51</f>
        <v>0.85750000000000004</v>
      </c>
      <c r="AO951" s="221">
        <f>'4.b Electricity other'!AK$51</f>
        <v>0.86</v>
      </c>
      <c r="AP951" s="221">
        <f>'4.b Electricity other'!AL$51</f>
        <v>0.86250000000000004</v>
      </c>
      <c r="AQ951" s="221">
        <f>'4.b Electricity other'!AM$51</f>
        <v>0.86499999999999999</v>
      </c>
      <c r="AR951" s="221">
        <f>'4.b Electricity other'!AN$51</f>
        <v>0.86750000000000005</v>
      </c>
      <c r="AS951" s="221">
        <f>'4.b Electricity other'!AO$51</f>
        <v>0.87</v>
      </c>
      <c r="AT951" s="221">
        <f>'4.b Electricity other'!AP$51</f>
        <v>0.87250000000000005</v>
      </c>
      <c r="AU951" s="221">
        <f>'4.b Electricity other'!AQ$51</f>
        <v>0.875</v>
      </c>
      <c r="AV951" s="221">
        <f>'4.b Electricity other'!AR$51</f>
        <v>0.87749999999999995</v>
      </c>
      <c r="AW951" s="221">
        <f>'4.b Electricity other'!AS$51</f>
        <v>0.88</v>
      </c>
      <c r="AX951" s="221">
        <f>'4.b Electricity other'!AT$51</f>
        <v>0.88249999999999995</v>
      </c>
      <c r="AY951" s="221">
        <f>'4.b Electricity other'!AU$51</f>
        <v>0.88500000000000001</v>
      </c>
      <c r="AZ951" s="221">
        <f>'4.b Electricity other'!AV$51</f>
        <v>0.88749999999999996</v>
      </c>
      <c r="BA951" s="221">
        <f>'4.b Electricity other'!AW$51</f>
        <v>0.89</v>
      </c>
      <c r="BB951" s="221">
        <f>'4.b Electricity other'!AX$51</f>
        <v>0.89249999999999996</v>
      </c>
      <c r="BC951" s="221">
        <f>'4.b Electricity other'!AY$51</f>
        <v>0.89500000000000002</v>
      </c>
      <c r="BD951" s="221">
        <f>'4.b Electricity other'!AZ$51</f>
        <v>0.89749999999999996</v>
      </c>
      <c r="BE951" s="221">
        <f>'4.b Electricity other'!BA$51</f>
        <v>0.9</v>
      </c>
      <c r="BF951" s="221">
        <f>'4.b Electricity other'!BB$51</f>
        <v>0.90348327224386804</v>
      </c>
      <c r="BG951" s="221">
        <f>'4.b Electricity other'!BC$51</f>
        <v>0.90615494311707101</v>
      </c>
      <c r="BH951" s="221">
        <f>'4.b Electricity other'!BD$51</f>
        <v>0.90867316757219896</v>
      </c>
    </row>
    <row r="952" spans="1:60" s="8" customFormat="1" ht="15">
      <c r="A952" s="36" t="s">
        <v>7</v>
      </c>
      <c r="B952" s="36" t="s">
        <v>72</v>
      </c>
      <c r="C952" s="36" t="s">
        <v>17</v>
      </c>
      <c r="D952" s="7" t="s">
        <v>101</v>
      </c>
      <c r="E952" s="7" t="s">
        <v>102</v>
      </c>
      <c r="F952" s="7" t="s">
        <v>14</v>
      </c>
      <c r="G952" s="221">
        <f>'4.b Electricity other'!C$55</f>
        <v>1</v>
      </c>
      <c r="H952" s="221">
        <f>'4.b Electricity other'!D$55</f>
        <v>1</v>
      </c>
      <c r="I952" s="221">
        <f>'4.b Electricity other'!E$55</f>
        <v>1</v>
      </c>
      <c r="J952" s="221">
        <f>'4.b Electricity other'!F$55</f>
        <v>1</v>
      </c>
      <c r="K952" s="221">
        <f>'4.b Electricity other'!G$55</f>
        <v>1</v>
      </c>
      <c r="L952" s="221">
        <f>'4.b Electricity other'!H$55</f>
        <v>1</v>
      </c>
      <c r="M952" s="221">
        <f>'4.b Electricity other'!I$55</f>
        <v>1</v>
      </c>
      <c r="N952" s="221">
        <f>'4.b Electricity other'!J$55</f>
        <v>1</v>
      </c>
      <c r="O952" s="221">
        <f>'4.b Electricity other'!K$55</f>
        <v>1</v>
      </c>
      <c r="P952" s="221">
        <f>'4.b Electricity other'!L$55</f>
        <v>1</v>
      </c>
      <c r="Q952" s="221">
        <f>'4.b Electricity other'!M$55</f>
        <v>1</v>
      </c>
      <c r="R952" s="221">
        <f>'4.b Electricity other'!N$55</f>
        <v>1</v>
      </c>
      <c r="S952" s="221">
        <f>'4.b Electricity other'!O$55</f>
        <v>1</v>
      </c>
      <c r="T952" s="221">
        <f>'4.b Electricity other'!P$55</f>
        <v>1</v>
      </c>
      <c r="U952" s="221">
        <f>'4.b Electricity other'!Q$55</f>
        <v>1</v>
      </c>
      <c r="V952" s="221">
        <f>'4.b Electricity other'!R$55</f>
        <v>1</v>
      </c>
      <c r="W952" s="221">
        <f>'4.b Electricity other'!S$55</f>
        <v>1</v>
      </c>
      <c r="X952" s="221">
        <f>'4.b Electricity other'!T$55</f>
        <v>1</v>
      </c>
      <c r="Y952" s="221">
        <f>'4.b Electricity other'!U$55</f>
        <v>1</v>
      </c>
      <c r="Z952" s="221">
        <f>'4.b Electricity other'!V$55</f>
        <v>1</v>
      </c>
      <c r="AA952" s="221">
        <f>'4.b Electricity other'!W$55</f>
        <v>1</v>
      </c>
      <c r="AB952" s="221">
        <f>'4.b Electricity other'!X$55</f>
        <v>1</v>
      </c>
      <c r="AC952" s="221">
        <f>'4.b Electricity other'!Y$55</f>
        <v>1</v>
      </c>
      <c r="AD952" s="221">
        <f>'4.b Electricity other'!Z$55</f>
        <v>1</v>
      </c>
      <c r="AE952" s="221">
        <f>'4.b Electricity other'!AA$55</f>
        <v>1</v>
      </c>
      <c r="AF952" s="221">
        <f>'4.b Electricity other'!AB$55</f>
        <v>1</v>
      </c>
      <c r="AG952" s="221">
        <f>'4.b Electricity other'!AC$55</f>
        <v>1</v>
      </c>
      <c r="AH952" s="221">
        <f>'4.b Electricity other'!AD$55</f>
        <v>1</v>
      </c>
      <c r="AI952" s="221">
        <f>'4.b Electricity other'!AE$55</f>
        <v>1</v>
      </c>
      <c r="AJ952" s="221">
        <f>'4.b Electricity other'!AF$55</f>
        <v>1</v>
      </c>
      <c r="AK952" s="221">
        <f>'4.b Electricity other'!AG$55</f>
        <v>1</v>
      </c>
      <c r="AL952" s="221">
        <f>'4.b Electricity other'!AH$55</f>
        <v>1</v>
      </c>
      <c r="AM952" s="221">
        <f>'4.b Electricity other'!AI$55</f>
        <v>1</v>
      </c>
      <c r="AN952" s="221">
        <f>'4.b Electricity other'!AJ$55</f>
        <v>1</v>
      </c>
      <c r="AO952" s="221">
        <f>'4.b Electricity other'!AK$55</f>
        <v>1</v>
      </c>
      <c r="AP952" s="221">
        <f>'4.b Electricity other'!AL$55</f>
        <v>1</v>
      </c>
      <c r="AQ952" s="221">
        <f>'4.b Electricity other'!AM$55</f>
        <v>1</v>
      </c>
      <c r="AR952" s="221">
        <f>'4.b Electricity other'!AN$55</f>
        <v>1</v>
      </c>
      <c r="AS952" s="221">
        <f>'4.b Electricity other'!AO$55</f>
        <v>1</v>
      </c>
      <c r="AT952" s="221">
        <f>'4.b Electricity other'!AP$55</f>
        <v>1</v>
      </c>
      <c r="AU952" s="221">
        <f>'4.b Electricity other'!AQ$55</f>
        <v>1</v>
      </c>
      <c r="AV952" s="221">
        <f>'4.b Electricity other'!AR$55</f>
        <v>1</v>
      </c>
      <c r="AW952" s="221">
        <f>'4.b Electricity other'!AS$55</f>
        <v>1</v>
      </c>
      <c r="AX952" s="221">
        <f>'4.b Electricity other'!AT$55</f>
        <v>1</v>
      </c>
      <c r="AY952" s="221">
        <f>'4.b Electricity other'!AU$55</f>
        <v>1</v>
      </c>
      <c r="AZ952" s="221">
        <f>'4.b Electricity other'!AV$55</f>
        <v>1</v>
      </c>
      <c r="BA952" s="221">
        <f>'4.b Electricity other'!AW$55</f>
        <v>1</v>
      </c>
      <c r="BB952" s="221">
        <f>'4.b Electricity other'!AX$55</f>
        <v>1</v>
      </c>
      <c r="BC952" s="221">
        <f>'4.b Electricity other'!AY$55</f>
        <v>1</v>
      </c>
      <c r="BD952" s="221">
        <f>'4.b Electricity other'!AZ$55</f>
        <v>1</v>
      </c>
      <c r="BE952" s="221">
        <f>'4.b Electricity other'!BA$55</f>
        <v>1</v>
      </c>
      <c r="BF952" s="221">
        <f>'4.b Electricity other'!BB$55</f>
        <v>1</v>
      </c>
      <c r="BG952" s="221">
        <f>'4.b Electricity other'!BC$55</f>
        <v>1</v>
      </c>
      <c r="BH952" s="221">
        <f>'4.b Electricity other'!BD$55</f>
        <v>1</v>
      </c>
    </row>
    <row r="953" spans="1:60" s="8" customFormat="1" ht="15">
      <c r="A953" s="36" t="s">
        <v>7</v>
      </c>
      <c r="B953" s="36" t="s">
        <v>72</v>
      </c>
      <c r="C953" s="36" t="s">
        <v>17</v>
      </c>
      <c r="D953" s="18" t="s">
        <v>103</v>
      </c>
      <c r="E953" s="18" t="s">
        <v>104</v>
      </c>
      <c r="F953" s="7" t="s">
        <v>12</v>
      </c>
      <c r="G953" s="221">
        <f>'4.c Electricity breakdown'!C54</f>
        <v>0.125</v>
      </c>
      <c r="H953" s="221">
        <f>'4.c Electricity breakdown'!D54</f>
        <v>0.125</v>
      </c>
      <c r="I953" s="221">
        <f>'4.c Electricity breakdown'!E54</f>
        <v>0.125</v>
      </c>
      <c r="J953" s="221">
        <f>'4.c Electricity breakdown'!F54</f>
        <v>0.125</v>
      </c>
      <c r="K953" s="221">
        <f>'4.c Electricity breakdown'!G54</f>
        <v>0.125</v>
      </c>
      <c r="L953" s="221">
        <f>'4.c Electricity breakdown'!H54</f>
        <v>0.125</v>
      </c>
      <c r="M953" s="221">
        <f>'4.c Electricity breakdown'!I54</f>
        <v>0.125</v>
      </c>
      <c r="N953" s="221">
        <f>'4.c Electricity breakdown'!J54</f>
        <v>0.125</v>
      </c>
      <c r="O953" s="221">
        <f>'4.c Electricity breakdown'!K54</f>
        <v>0.125</v>
      </c>
      <c r="P953" s="221">
        <f>'4.c Electricity breakdown'!L54</f>
        <v>0.125</v>
      </c>
      <c r="Q953" s="221">
        <f>'4.c Electricity breakdown'!M54</f>
        <v>0.125</v>
      </c>
      <c r="R953" s="221">
        <f>'4.c Electricity breakdown'!N54</f>
        <v>0.125</v>
      </c>
      <c r="S953" s="221">
        <f>'4.c Electricity breakdown'!O54</f>
        <v>0.125</v>
      </c>
      <c r="T953" s="221">
        <f>'4.c Electricity breakdown'!P54</f>
        <v>0.125</v>
      </c>
      <c r="U953" s="221">
        <f>'4.c Electricity breakdown'!Q54</f>
        <v>0.125</v>
      </c>
      <c r="V953" s="221">
        <f>'4.c Electricity breakdown'!R54</f>
        <v>0.125</v>
      </c>
      <c r="W953" s="221">
        <f>'4.c Electricity breakdown'!S54</f>
        <v>0.125</v>
      </c>
      <c r="X953" s="221">
        <f>'4.c Electricity breakdown'!T54</f>
        <v>0.125</v>
      </c>
      <c r="Y953" s="221">
        <f>'4.c Electricity breakdown'!U54</f>
        <v>0.125</v>
      </c>
      <c r="Z953" s="221">
        <f>'4.c Electricity breakdown'!V54</f>
        <v>0.125</v>
      </c>
      <c r="AA953" s="221">
        <f>'4.c Electricity breakdown'!W54</f>
        <v>0.125</v>
      </c>
      <c r="AB953" s="221">
        <f>'4.c Electricity breakdown'!X54</f>
        <v>0.125</v>
      </c>
      <c r="AC953" s="221">
        <f>'4.c Electricity breakdown'!Y54</f>
        <v>0.125</v>
      </c>
      <c r="AD953" s="221">
        <f>'4.c Electricity breakdown'!Z54</f>
        <v>0.125</v>
      </c>
      <c r="AE953" s="221">
        <f>'4.c Electricity breakdown'!AA54</f>
        <v>0.125</v>
      </c>
      <c r="AF953" s="221">
        <f>'4.c Electricity breakdown'!AB54</f>
        <v>0.125</v>
      </c>
      <c r="AG953" s="221">
        <f>'4.c Electricity breakdown'!AC54</f>
        <v>0.125</v>
      </c>
      <c r="AH953" s="221">
        <f>'4.c Electricity breakdown'!AD54</f>
        <v>0.125</v>
      </c>
      <c r="AI953" s="221">
        <f>'4.c Electricity breakdown'!AE54</f>
        <v>0.125</v>
      </c>
      <c r="AJ953" s="221">
        <f>'4.c Electricity breakdown'!AF54</f>
        <v>0.125</v>
      </c>
      <c r="AK953" s="221">
        <f>'4.c Electricity breakdown'!AG54</f>
        <v>0.125</v>
      </c>
      <c r="AL953" s="221">
        <f>'4.c Electricity breakdown'!AH54</f>
        <v>0.125</v>
      </c>
      <c r="AM953" s="221">
        <f>'4.c Electricity breakdown'!AI54</f>
        <v>0.125</v>
      </c>
      <c r="AN953" s="221">
        <f>'4.c Electricity breakdown'!AJ54</f>
        <v>0.125</v>
      </c>
      <c r="AO953" s="221">
        <f>'4.c Electricity breakdown'!AK54</f>
        <v>0.125</v>
      </c>
      <c r="AP953" s="221">
        <f>'4.c Electricity breakdown'!AL54</f>
        <v>0.125</v>
      </c>
      <c r="AQ953" s="221">
        <f>'4.c Electricity breakdown'!AM54</f>
        <v>0.125</v>
      </c>
      <c r="AR953" s="221">
        <f>'4.c Electricity breakdown'!AN54</f>
        <v>0.125</v>
      </c>
      <c r="AS953" s="221">
        <f>'4.c Electricity breakdown'!AO54</f>
        <v>0.125</v>
      </c>
      <c r="AT953" s="221">
        <f>'4.c Electricity breakdown'!AP54</f>
        <v>0.125</v>
      </c>
      <c r="AU953" s="221">
        <f>'4.c Electricity breakdown'!AQ54</f>
        <v>0.125</v>
      </c>
      <c r="AV953" s="221">
        <f>'4.c Electricity breakdown'!AR54</f>
        <v>0.125</v>
      </c>
      <c r="AW953" s="221">
        <f>'4.c Electricity breakdown'!AS54</f>
        <v>0.125</v>
      </c>
      <c r="AX953" s="221">
        <f>'4.c Electricity breakdown'!AT54</f>
        <v>0.125</v>
      </c>
      <c r="AY953" s="221">
        <f>'4.c Electricity breakdown'!AU54</f>
        <v>0.125</v>
      </c>
      <c r="AZ953" s="221">
        <f>'4.c Electricity breakdown'!AV54</f>
        <v>0.125</v>
      </c>
      <c r="BA953" s="221">
        <f>'4.c Electricity breakdown'!AW54</f>
        <v>0.125</v>
      </c>
      <c r="BB953" s="221">
        <f>'4.c Electricity breakdown'!AX54</f>
        <v>0.125</v>
      </c>
      <c r="BC953" s="221">
        <f>'4.c Electricity breakdown'!AY54</f>
        <v>0.125</v>
      </c>
      <c r="BD953" s="221">
        <f>'4.c Electricity breakdown'!AZ54</f>
        <v>0.125</v>
      </c>
      <c r="BE953" s="221">
        <f>'4.c Electricity breakdown'!BA54</f>
        <v>0.125</v>
      </c>
      <c r="BF953" s="221">
        <f>'4.c Electricity breakdown'!BB54</f>
        <v>0.125</v>
      </c>
      <c r="BG953" s="221">
        <f>'4.c Electricity breakdown'!BC54</f>
        <v>0.125</v>
      </c>
      <c r="BH953" s="221">
        <f>'4.c Electricity breakdown'!BD54</f>
        <v>0.125</v>
      </c>
    </row>
    <row r="954" spans="1:60" s="8" customFormat="1" ht="15">
      <c r="A954" s="36" t="s">
        <v>7</v>
      </c>
      <c r="B954" s="36" t="s">
        <v>72</v>
      </c>
      <c r="C954" s="36" t="s">
        <v>17</v>
      </c>
      <c r="D954" s="18" t="s">
        <v>103</v>
      </c>
      <c r="E954" s="18" t="s">
        <v>104</v>
      </c>
      <c r="F954" s="7" t="s">
        <v>13</v>
      </c>
      <c r="G954" s="221">
        <f>'4.a Electric heating'!C47</f>
        <v>6.5331263943499529E-2</v>
      </c>
      <c r="H954" s="221">
        <f>'4.a Electric heating'!D47</f>
        <v>6.8532876370061224E-2</v>
      </c>
      <c r="I954" s="221">
        <f>'4.a Electric heating'!E47</f>
        <v>7.1734488796622031E-2</v>
      </c>
      <c r="J954" s="221">
        <f>'4.a Electric heating'!F47</f>
        <v>7.4936101223183726E-2</v>
      </c>
      <c r="K954" s="221">
        <f>'4.a Electric heating'!G47</f>
        <v>7.8137713649744533E-2</v>
      </c>
      <c r="L954" s="221">
        <f>'4.a Electric heating'!H47</f>
        <v>8.1339326076306229E-2</v>
      </c>
      <c r="M954" s="221">
        <f>'4.a Electric heating'!I47</f>
        <v>8.4540938502867036E-2</v>
      </c>
      <c r="N954" s="221">
        <f>'4.a Electric heating'!J47</f>
        <v>8.7742550929428731E-2</v>
      </c>
      <c r="O954" s="221">
        <f>'4.a Electric heating'!K47</f>
        <v>9.0944163355989538E-2</v>
      </c>
      <c r="P954" s="221">
        <f>'4.a Electric heating'!L47</f>
        <v>9.4145775782551233E-2</v>
      </c>
      <c r="Q954" s="221">
        <f>'4.a Electric heating'!M47</f>
        <v>9.4112519231784542E-2</v>
      </c>
      <c r="R954" s="221">
        <f>'4.a Electric heating'!N47</f>
        <v>9.9828112054210896E-2</v>
      </c>
      <c r="S954" s="221">
        <f>'4.a Electric heating'!O47</f>
        <v>0.10001908025992153</v>
      </c>
      <c r="T954" s="221">
        <f>'4.a Electric heating'!P47</f>
        <v>0.1077506340119737</v>
      </c>
      <c r="U954" s="221">
        <f>'4.a Electric heating'!Q47</f>
        <v>0.11371237383917139</v>
      </c>
      <c r="V954" s="221">
        <f>'4.a Electric heating'!R47</f>
        <v>0.11866559603672551</v>
      </c>
      <c r="W954" s="221">
        <f>'4.a Electric heating'!S47</f>
        <v>0.12001946124982064</v>
      </c>
      <c r="X954" s="221">
        <f>'4.a Electric heating'!T47</f>
        <v>0.12126533801019942</v>
      </c>
      <c r="Y954" s="221">
        <f>'4.a Electric heating'!U47</f>
        <v>0.12253735204527143</v>
      </c>
      <c r="Z954" s="221">
        <f>'4.a Electric heating'!V47</f>
        <v>0.12383633457578669</v>
      </c>
      <c r="AA954" s="221">
        <f>'4.a Electric heating'!W47</f>
        <v>0.12516315244624154</v>
      </c>
      <c r="AB954" s="221">
        <f>'4.a Electric heating'!X47</f>
        <v>0.12643228587880875</v>
      </c>
      <c r="AC954" s="221">
        <f>'4.a Electric heating'!Y47</f>
        <v>0.14072350184323351</v>
      </c>
      <c r="AD954" s="221">
        <f>'4.a Electric heating'!Z47</f>
        <v>0.14050650081099503</v>
      </c>
      <c r="AE954" s="221">
        <f>'4.a Electric heating'!AA47</f>
        <v>0.14367922824866267</v>
      </c>
      <c r="AF954" s="221">
        <f>'4.a Electric heating'!AB47</f>
        <v>0.13497139623359219</v>
      </c>
      <c r="AG954" s="221">
        <f>'4.a Electric heating'!AC47</f>
        <v>0.13295689778234457</v>
      </c>
      <c r="AH954" s="221">
        <f>'4.a Electric heating'!AD47</f>
        <v>0.14275820755476099</v>
      </c>
      <c r="AI954" s="221">
        <f>'4.a Electric heating'!AE47</f>
        <v>0.15253616697631997</v>
      </c>
      <c r="AJ954" s="221">
        <f>'4.a Electric heating'!AF47</f>
        <v>0.14748530052015044</v>
      </c>
      <c r="AK954" s="221">
        <f>'4.a Electric heating'!AG47</f>
        <v>0.16021784444994758</v>
      </c>
      <c r="AL954" s="221">
        <f>'4.a Electric heating'!AH47</f>
        <v>0.16935574432351874</v>
      </c>
      <c r="AM954" s="221">
        <f>'4.a Electric heating'!AI47</f>
        <v>0.17816224302834172</v>
      </c>
      <c r="AN954" s="221">
        <f>'4.a Electric heating'!AJ47</f>
        <v>0.18179820717177725</v>
      </c>
      <c r="AO954" s="221">
        <f>'4.a Electric heating'!AK47</f>
        <v>0.1879348555151284</v>
      </c>
      <c r="AP954" s="221">
        <f>'4.a Electric heating'!AL47</f>
        <v>0.18558566982118929</v>
      </c>
      <c r="AQ954" s="221">
        <f>'4.a Electric heating'!AM47</f>
        <v>0.19795804780926857</v>
      </c>
      <c r="AR954" s="221">
        <f>'4.a Electric heating'!AN47</f>
        <v>0.1970821272437408</v>
      </c>
      <c r="AS954" s="221">
        <f>'4.a Electric heating'!AO47</f>
        <v>0.20813346148170761</v>
      </c>
      <c r="AT954" s="221">
        <f>'4.a Electric heating'!AP47</f>
        <v>0.19884178909413142</v>
      </c>
      <c r="AU954" s="221">
        <f>'4.a Electric heating'!AQ47</f>
        <v>0.20620629980132144</v>
      </c>
      <c r="AV954" s="221">
        <f>'4.a Electric heating'!AR47</f>
        <v>0.20245709435038836</v>
      </c>
      <c r="AW954" s="221">
        <f>'4.a Electric heating'!AS47</f>
        <v>0.21209790836707351</v>
      </c>
      <c r="AX954" s="221">
        <f>'4.a Electric heating'!AT47</f>
        <v>0.21941162934524844</v>
      </c>
      <c r="AY954" s="221">
        <f>'4.a Electric heating'!AU47</f>
        <v>0.22270280378542717</v>
      </c>
      <c r="AZ954" s="221">
        <f>'4.a Electric heating'!AV47</f>
        <v>0.22495232705598706</v>
      </c>
      <c r="BA954" s="221">
        <f>'4.a Electric heating'!AW47</f>
        <v>0.22841313208761763</v>
      </c>
      <c r="BB954" s="221">
        <f>'4.a Electric heating'!AX47</f>
        <v>0.22959051936641978</v>
      </c>
      <c r="BC954" s="221">
        <f>'4.a Electric heating'!AY47</f>
        <v>0.22270280378542717</v>
      </c>
      <c r="BD954" s="221">
        <f>'4.a Electric heating'!AZ47</f>
        <v>0.22049782553012592</v>
      </c>
      <c r="BE954" s="221">
        <f>'4.a Electric heating'!BA47</f>
        <v>0.22495232705598706</v>
      </c>
      <c r="BF954" s="221">
        <f>'4.a Electric heating'!BB47</f>
        <v>0.22270280378542714</v>
      </c>
      <c r="BG954" s="221">
        <f>'4.a Electric heating'!BC47</f>
        <v>0.23442400398466015</v>
      </c>
      <c r="BH954" s="221">
        <f>'4.a Electric heating'!BD47</f>
        <v>0.21727102808334356</v>
      </c>
    </row>
    <row r="955" spans="1:60" s="8" customFormat="1" ht="15">
      <c r="A955" s="36" t="s">
        <v>7</v>
      </c>
      <c r="B955" s="36" t="s">
        <v>72</v>
      </c>
      <c r="C955" s="36" t="s">
        <v>17</v>
      </c>
      <c r="D955" s="18" t="s">
        <v>103</v>
      </c>
      <c r="E955" s="18" t="s">
        <v>104</v>
      </c>
      <c r="F955" s="7" t="s">
        <v>14</v>
      </c>
      <c r="G955" s="221">
        <f>'2.b-MTH2-HTH'!C61</f>
        <v>0.3911634117171473</v>
      </c>
      <c r="H955" s="221">
        <f>'2.b-MTH2-HTH'!D61</f>
        <v>0.3911634117171473</v>
      </c>
      <c r="I955" s="221">
        <f>'2.b-MTH2-HTH'!E61</f>
        <v>0.3911634117171473</v>
      </c>
      <c r="J955" s="221">
        <f>'2.b-MTH2-HTH'!F61</f>
        <v>0.3911634117171473</v>
      </c>
      <c r="K955" s="221">
        <f>'2.b-MTH2-HTH'!G61</f>
        <v>0.3911634117171473</v>
      </c>
      <c r="L955" s="221">
        <f>'2.b-MTH2-HTH'!H61</f>
        <v>0.3911634117171473</v>
      </c>
      <c r="M955" s="221">
        <f>'2.b-MTH2-HTH'!I61</f>
        <v>0.3911634117171473</v>
      </c>
      <c r="N955" s="221">
        <f>'2.b-MTH2-HTH'!J61</f>
        <v>0.3911634117171473</v>
      </c>
      <c r="O955" s="221">
        <f>'2.b-MTH2-HTH'!K61</f>
        <v>0.39116341171714725</v>
      </c>
      <c r="P955" s="221">
        <f>'2.b-MTH2-HTH'!L61</f>
        <v>0.3911634117171473</v>
      </c>
      <c r="Q955" s="221">
        <f>'2.b-MTH2-HTH'!M61</f>
        <v>0.3911634117171473</v>
      </c>
      <c r="R955" s="221">
        <f>'2.b-MTH2-HTH'!N61</f>
        <v>0.3911634117171473</v>
      </c>
      <c r="S955" s="221">
        <f>'2.b-MTH2-HTH'!O61</f>
        <v>0.39116341171714725</v>
      </c>
      <c r="T955" s="221">
        <f>'2.b-MTH2-HTH'!P61</f>
        <v>0.39116341171714725</v>
      </c>
      <c r="U955" s="221">
        <f>'2.b-MTH2-HTH'!Q61</f>
        <v>0.3911634117171473</v>
      </c>
      <c r="V955" s="221">
        <f>'2.b-MTH2-HTH'!R61</f>
        <v>0.3911634117171473</v>
      </c>
      <c r="W955" s="221">
        <f>'2.b-MTH2-HTH'!S61</f>
        <v>0.3911634117171473</v>
      </c>
      <c r="X955" s="221">
        <f>'2.b-MTH2-HTH'!T61</f>
        <v>0.3911634117171473</v>
      </c>
      <c r="Y955" s="221">
        <f>'2.b-MTH2-HTH'!U61</f>
        <v>0.3911634117171473</v>
      </c>
      <c r="Z955" s="221">
        <f>'2.b-MTH2-HTH'!V61</f>
        <v>0.3911634117171473</v>
      </c>
      <c r="AA955" s="221">
        <f>'2.b-MTH2-HTH'!W61</f>
        <v>0.3911634117171473</v>
      </c>
      <c r="AB955" s="221">
        <f>'2.b-MTH2-HTH'!X61</f>
        <v>0.3911634117171473</v>
      </c>
      <c r="AC955" s="221">
        <f>'2.b-MTH2-HTH'!Y61</f>
        <v>0.3911634117171473</v>
      </c>
      <c r="AD955" s="221">
        <f>'2.b-MTH2-HTH'!Z61</f>
        <v>0.3911634117171473</v>
      </c>
      <c r="AE955" s="221">
        <f>'2.b-MTH2-HTH'!AA61</f>
        <v>0.3911634117171473</v>
      </c>
      <c r="AF955" s="221">
        <f>'2.b-MTH2-HTH'!AB61</f>
        <v>0.3911634117171473</v>
      </c>
      <c r="AG955" s="221">
        <f>'2.b-MTH2-HTH'!AC61</f>
        <v>0.3911634117171473</v>
      </c>
      <c r="AH955" s="221">
        <f>'2.b-MTH2-HTH'!AD61</f>
        <v>0.3911634117171473</v>
      </c>
      <c r="AI955" s="221">
        <f>'2.b-MTH2-HTH'!AE61</f>
        <v>0.39116341171714736</v>
      </c>
      <c r="AJ955" s="221">
        <f>'2.b-MTH2-HTH'!AF61</f>
        <v>0.3911634117171473</v>
      </c>
      <c r="AK955" s="221">
        <f>'2.b-MTH2-HTH'!AG61</f>
        <v>0.3911634117171473</v>
      </c>
      <c r="AL955" s="221">
        <f>'2.b-MTH2-HTH'!AH61</f>
        <v>0.3911634117171473</v>
      </c>
      <c r="AM955" s="221">
        <f>'2.b-MTH2-HTH'!AI61</f>
        <v>0.3911634117171473</v>
      </c>
      <c r="AN955" s="221">
        <f>'2.b-MTH2-HTH'!AJ61</f>
        <v>0.3911634117171473</v>
      </c>
      <c r="AO955" s="221">
        <f>'2.b-MTH2-HTH'!AK61</f>
        <v>0.3911634117171473</v>
      </c>
      <c r="AP955" s="221">
        <f>'2.b-MTH2-HTH'!AL61</f>
        <v>0.3911634117171473</v>
      </c>
      <c r="AQ955" s="221">
        <f>'2.b-MTH2-HTH'!AM61</f>
        <v>0.3911634117171473</v>
      </c>
      <c r="AR955" s="221">
        <f>'2.b-MTH2-HTH'!AN61</f>
        <v>0.3911634117171473</v>
      </c>
      <c r="AS955" s="221">
        <f>'2.b-MTH2-HTH'!AO61</f>
        <v>0.3911634117171473</v>
      </c>
      <c r="AT955" s="221">
        <f>'2.b-MTH2-HTH'!AP61</f>
        <v>0.3911634117171473</v>
      </c>
      <c r="AU955" s="221">
        <f>'2.b-MTH2-HTH'!AQ61</f>
        <v>0.3911634117171473</v>
      </c>
      <c r="AV955" s="221">
        <f>'2.b-MTH2-HTH'!AR61</f>
        <v>0.3911634117171473</v>
      </c>
      <c r="AW955" s="221">
        <f>'2.b-MTH2-HTH'!AS61</f>
        <v>0.3911634117171473</v>
      </c>
      <c r="AX955" s="221">
        <f>'2.b-MTH2-HTH'!AT61</f>
        <v>0.3911634117171473</v>
      </c>
      <c r="AY955" s="221">
        <f>'2.b-MTH2-HTH'!AU61</f>
        <v>0.3911634117171473</v>
      </c>
      <c r="AZ955" s="221">
        <f>'2.b-MTH2-HTH'!AV61</f>
        <v>0.3911634117171473</v>
      </c>
      <c r="BA955" s="221">
        <f>'2.b-MTH2-HTH'!AW61</f>
        <v>0.3911634117171473</v>
      </c>
      <c r="BB955" s="221">
        <f>'2.b-MTH2-HTH'!AX61</f>
        <v>0.3911634117171473</v>
      </c>
      <c r="BC955" s="221">
        <f>'2.b-MTH2-HTH'!AY61</f>
        <v>0.3911634117171473</v>
      </c>
      <c r="BD955" s="221">
        <f>'2.b-MTH2-HTH'!AZ61</f>
        <v>0.3911634117171473</v>
      </c>
      <c r="BE955" s="221">
        <f>'2.b-MTH2-HTH'!BA61</f>
        <v>0.3911634117171473</v>
      </c>
      <c r="BF955" s="221">
        <f>'2.b-MTH2-HTH'!BB61</f>
        <v>0.3911634117171473</v>
      </c>
      <c r="BG955" s="221">
        <f>'2.b-MTH2-HTH'!BC61</f>
        <v>0.3911634117171473</v>
      </c>
      <c r="BH955" s="221">
        <f>'2.b-MTH2-HTH'!BD61</f>
        <v>0.3911634117171473</v>
      </c>
    </row>
    <row r="956" spans="1:60" s="8" customFormat="1" ht="15">
      <c r="A956" s="36" t="s">
        <v>7</v>
      </c>
      <c r="B956" s="36" t="s">
        <v>72</v>
      </c>
      <c r="C956" s="36" t="s">
        <v>17</v>
      </c>
      <c r="D956" s="18" t="s">
        <v>103</v>
      </c>
      <c r="E956" s="18" t="s">
        <v>802</v>
      </c>
      <c r="F956" s="7" t="s">
        <v>12</v>
      </c>
      <c r="G956" s="221">
        <f>'4.c Electricity breakdown'!C55</f>
        <v>0.625</v>
      </c>
      <c r="H956" s="221">
        <f>'4.c Electricity breakdown'!D55</f>
        <v>0.625</v>
      </c>
      <c r="I956" s="221">
        <f>'4.c Electricity breakdown'!E55</f>
        <v>0.625</v>
      </c>
      <c r="J956" s="221">
        <f>'4.c Electricity breakdown'!F55</f>
        <v>0.625</v>
      </c>
      <c r="K956" s="221">
        <f>'4.c Electricity breakdown'!G55</f>
        <v>0.625</v>
      </c>
      <c r="L956" s="221">
        <f>'4.c Electricity breakdown'!H55</f>
        <v>0.625</v>
      </c>
      <c r="M956" s="221">
        <f>'4.c Electricity breakdown'!I55</f>
        <v>0.625</v>
      </c>
      <c r="N956" s="221">
        <f>'4.c Electricity breakdown'!J55</f>
        <v>0.625</v>
      </c>
      <c r="O956" s="221">
        <f>'4.c Electricity breakdown'!K55</f>
        <v>0.625</v>
      </c>
      <c r="P956" s="221">
        <f>'4.c Electricity breakdown'!L55</f>
        <v>0.625</v>
      </c>
      <c r="Q956" s="221">
        <f>'4.c Electricity breakdown'!M55</f>
        <v>0.625</v>
      </c>
      <c r="R956" s="221">
        <f>'4.c Electricity breakdown'!N55</f>
        <v>0.625</v>
      </c>
      <c r="S956" s="221">
        <f>'4.c Electricity breakdown'!O55</f>
        <v>0.625</v>
      </c>
      <c r="T956" s="221">
        <f>'4.c Electricity breakdown'!P55</f>
        <v>0.625</v>
      </c>
      <c r="U956" s="221">
        <f>'4.c Electricity breakdown'!Q55</f>
        <v>0.625</v>
      </c>
      <c r="V956" s="221">
        <f>'4.c Electricity breakdown'!R55</f>
        <v>0.625</v>
      </c>
      <c r="W956" s="221">
        <f>'4.c Electricity breakdown'!S55</f>
        <v>0.625</v>
      </c>
      <c r="X956" s="221">
        <f>'4.c Electricity breakdown'!T55</f>
        <v>0.625</v>
      </c>
      <c r="Y956" s="221">
        <f>'4.c Electricity breakdown'!U55</f>
        <v>0.625</v>
      </c>
      <c r="Z956" s="221">
        <f>'4.c Electricity breakdown'!V55</f>
        <v>0.625</v>
      </c>
      <c r="AA956" s="221">
        <f>'4.c Electricity breakdown'!W55</f>
        <v>0.625</v>
      </c>
      <c r="AB956" s="221">
        <f>'4.c Electricity breakdown'!X55</f>
        <v>0.625</v>
      </c>
      <c r="AC956" s="221">
        <f>'4.c Electricity breakdown'!Y55</f>
        <v>0.625</v>
      </c>
      <c r="AD956" s="221">
        <f>'4.c Electricity breakdown'!Z55</f>
        <v>0.625</v>
      </c>
      <c r="AE956" s="221">
        <f>'4.c Electricity breakdown'!AA55</f>
        <v>0.625</v>
      </c>
      <c r="AF956" s="221">
        <f>'4.c Electricity breakdown'!AB55</f>
        <v>0.625</v>
      </c>
      <c r="AG956" s="221">
        <f>'4.c Electricity breakdown'!AC55</f>
        <v>0.625</v>
      </c>
      <c r="AH956" s="221">
        <f>'4.c Electricity breakdown'!AD55</f>
        <v>0.625</v>
      </c>
      <c r="AI956" s="221">
        <f>'4.c Electricity breakdown'!AE55</f>
        <v>0.625</v>
      </c>
      <c r="AJ956" s="221">
        <f>'4.c Electricity breakdown'!AF55</f>
        <v>0.625</v>
      </c>
      <c r="AK956" s="221">
        <f>'4.c Electricity breakdown'!AG55</f>
        <v>0.625</v>
      </c>
      <c r="AL956" s="221">
        <f>'4.c Electricity breakdown'!AH55</f>
        <v>0.625</v>
      </c>
      <c r="AM956" s="221">
        <f>'4.c Electricity breakdown'!AI55</f>
        <v>0.625</v>
      </c>
      <c r="AN956" s="221">
        <f>'4.c Electricity breakdown'!AJ55</f>
        <v>0.625</v>
      </c>
      <c r="AO956" s="221">
        <f>'4.c Electricity breakdown'!AK55</f>
        <v>0.625</v>
      </c>
      <c r="AP956" s="221">
        <f>'4.c Electricity breakdown'!AL55</f>
        <v>0.625</v>
      </c>
      <c r="AQ956" s="221">
        <f>'4.c Electricity breakdown'!AM55</f>
        <v>0.625</v>
      </c>
      <c r="AR956" s="221">
        <f>'4.c Electricity breakdown'!AN55</f>
        <v>0.625</v>
      </c>
      <c r="AS956" s="221">
        <f>'4.c Electricity breakdown'!AO55</f>
        <v>0.625</v>
      </c>
      <c r="AT956" s="221">
        <f>'4.c Electricity breakdown'!AP55</f>
        <v>0.625</v>
      </c>
      <c r="AU956" s="221">
        <f>'4.c Electricity breakdown'!AQ55</f>
        <v>0.625</v>
      </c>
      <c r="AV956" s="221">
        <f>'4.c Electricity breakdown'!AR55</f>
        <v>0.625</v>
      </c>
      <c r="AW956" s="221">
        <f>'4.c Electricity breakdown'!AS55</f>
        <v>0.625</v>
      </c>
      <c r="AX956" s="221">
        <f>'4.c Electricity breakdown'!AT55</f>
        <v>0.625</v>
      </c>
      <c r="AY956" s="221">
        <f>'4.c Electricity breakdown'!AU55</f>
        <v>0.625</v>
      </c>
      <c r="AZ956" s="221">
        <f>'4.c Electricity breakdown'!AV55</f>
        <v>0.625</v>
      </c>
      <c r="BA956" s="221">
        <f>'4.c Electricity breakdown'!AW55</f>
        <v>0.625</v>
      </c>
      <c r="BB956" s="221">
        <f>'4.c Electricity breakdown'!AX55</f>
        <v>0.625</v>
      </c>
      <c r="BC956" s="221">
        <f>'4.c Electricity breakdown'!AY55</f>
        <v>0.625</v>
      </c>
      <c r="BD956" s="221">
        <f>'4.c Electricity breakdown'!AZ55</f>
        <v>0.625</v>
      </c>
      <c r="BE956" s="221">
        <f>'4.c Electricity breakdown'!BA55</f>
        <v>0.625</v>
      </c>
      <c r="BF956" s="221">
        <f>'4.c Electricity breakdown'!BB55</f>
        <v>0.625</v>
      </c>
      <c r="BG956" s="221">
        <f>'4.c Electricity breakdown'!BC55</f>
        <v>0.625</v>
      </c>
      <c r="BH956" s="221">
        <f>'4.c Electricity breakdown'!BD55</f>
        <v>0.625</v>
      </c>
    </row>
    <row r="957" spans="1:60" s="8" customFormat="1" ht="15">
      <c r="A957" s="36" t="s">
        <v>7</v>
      </c>
      <c r="B957" s="36" t="s">
        <v>72</v>
      </c>
      <c r="C957" s="36" t="s">
        <v>17</v>
      </c>
      <c r="D957" s="18" t="s">
        <v>103</v>
      </c>
      <c r="E957" s="18" t="s">
        <v>802</v>
      </c>
      <c r="F957" s="7" t="s">
        <v>13</v>
      </c>
      <c r="G957" s="221">
        <f>'4.a Electric heating'!C47</f>
        <v>6.5331263943499529E-2</v>
      </c>
      <c r="H957" s="221">
        <f>'4.a Electric heating'!D47</f>
        <v>6.8532876370061224E-2</v>
      </c>
      <c r="I957" s="221">
        <f>'4.a Electric heating'!E47</f>
        <v>7.1734488796622031E-2</v>
      </c>
      <c r="J957" s="221">
        <f>'4.a Electric heating'!F47</f>
        <v>7.4936101223183726E-2</v>
      </c>
      <c r="K957" s="221">
        <f>'4.a Electric heating'!G47</f>
        <v>7.8137713649744533E-2</v>
      </c>
      <c r="L957" s="221">
        <f>'4.a Electric heating'!H47</f>
        <v>8.1339326076306229E-2</v>
      </c>
      <c r="M957" s="221">
        <f>'4.a Electric heating'!I47</f>
        <v>8.4540938502867036E-2</v>
      </c>
      <c r="N957" s="221">
        <f>'4.a Electric heating'!J47</f>
        <v>8.7742550929428731E-2</v>
      </c>
      <c r="O957" s="221">
        <f>'4.a Electric heating'!K47</f>
        <v>9.0944163355989538E-2</v>
      </c>
      <c r="P957" s="221">
        <f>'4.a Electric heating'!L47</f>
        <v>9.4145775782551233E-2</v>
      </c>
      <c r="Q957" s="221">
        <f>'4.a Electric heating'!M47</f>
        <v>9.4112519231784542E-2</v>
      </c>
      <c r="R957" s="221">
        <f>'4.a Electric heating'!N47</f>
        <v>9.9828112054210896E-2</v>
      </c>
      <c r="S957" s="221">
        <f>'4.a Electric heating'!O47</f>
        <v>0.10001908025992153</v>
      </c>
      <c r="T957" s="221">
        <f>'4.a Electric heating'!P47</f>
        <v>0.1077506340119737</v>
      </c>
      <c r="U957" s="221">
        <f>'4.a Electric heating'!Q47</f>
        <v>0.11371237383917139</v>
      </c>
      <c r="V957" s="221">
        <f>'4.a Electric heating'!R47</f>
        <v>0.11866559603672551</v>
      </c>
      <c r="W957" s="221">
        <f>'4.a Electric heating'!S47</f>
        <v>0.12001946124982064</v>
      </c>
      <c r="X957" s="221">
        <f>'4.a Electric heating'!T47</f>
        <v>0.12126533801019942</v>
      </c>
      <c r="Y957" s="221">
        <f>'4.a Electric heating'!U47</f>
        <v>0.12253735204527143</v>
      </c>
      <c r="Z957" s="221">
        <f>'4.a Electric heating'!V47</f>
        <v>0.12383633457578669</v>
      </c>
      <c r="AA957" s="221">
        <f>'4.a Electric heating'!W47</f>
        <v>0.12516315244624154</v>
      </c>
      <c r="AB957" s="221">
        <f>'4.a Electric heating'!X47</f>
        <v>0.12643228587880875</v>
      </c>
      <c r="AC957" s="221">
        <f>'4.a Electric heating'!Y47</f>
        <v>0.14072350184323351</v>
      </c>
      <c r="AD957" s="221">
        <f>'4.a Electric heating'!Z47</f>
        <v>0.14050650081099503</v>
      </c>
      <c r="AE957" s="221">
        <f>'4.a Electric heating'!AA47</f>
        <v>0.14367922824866267</v>
      </c>
      <c r="AF957" s="221">
        <f>'4.a Electric heating'!AB47</f>
        <v>0.13497139623359219</v>
      </c>
      <c r="AG957" s="221">
        <f>'4.a Electric heating'!AC47</f>
        <v>0.13295689778234457</v>
      </c>
      <c r="AH957" s="221">
        <f>'4.a Electric heating'!AD47</f>
        <v>0.14275820755476099</v>
      </c>
      <c r="AI957" s="221">
        <f>'4.a Electric heating'!AE47</f>
        <v>0.15253616697631997</v>
      </c>
      <c r="AJ957" s="221">
        <f>'4.a Electric heating'!AF47</f>
        <v>0.14748530052015044</v>
      </c>
      <c r="AK957" s="221">
        <f>'4.a Electric heating'!AG47</f>
        <v>0.16021784444994758</v>
      </c>
      <c r="AL957" s="221">
        <f>'4.a Electric heating'!AH47</f>
        <v>0.16935574432351874</v>
      </c>
      <c r="AM957" s="221">
        <f>'4.a Electric heating'!AI47</f>
        <v>0.17816224302834172</v>
      </c>
      <c r="AN957" s="221">
        <f>'4.a Electric heating'!AJ47</f>
        <v>0.18179820717177725</v>
      </c>
      <c r="AO957" s="221">
        <f>'4.a Electric heating'!AK47</f>
        <v>0.1879348555151284</v>
      </c>
      <c r="AP957" s="221">
        <f>'4.a Electric heating'!AL47</f>
        <v>0.18558566982118929</v>
      </c>
      <c r="AQ957" s="221">
        <f>'4.a Electric heating'!AM47</f>
        <v>0.19795804780926857</v>
      </c>
      <c r="AR957" s="221">
        <f>'4.a Electric heating'!AN47</f>
        <v>0.1970821272437408</v>
      </c>
      <c r="AS957" s="221">
        <f>'4.a Electric heating'!AO47</f>
        <v>0.20813346148170761</v>
      </c>
      <c r="AT957" s="221">
        <f>'4.a Electric heating'!AP47</f>
        <v>0.19884178909413142</v>
      </c>
      <c r="AU957" s="221">
        <f>'4.a Electric heating'!AQ47</f>
        <v>0.20620629980132144</v>
      </c>
      <c r="AV957" s="221">
        <f>'4.a Electric heating'!AR47</f>
        <v>0.20245709435038836</v>
      </c>
      <c r="AW957" s="221">
        <f>'4.a Electric heating'!AS47</f>
        <v>0.21209790836707351</v>
      </c>
      <c r="AX957" s="221">
        <f>'4.a Electric heating'!AT47</f>
        <v>0.21941162934524844</v>
      </c>
      <c r="AY957" s="221">
        <f>'4.a Electric heating'!AU47</f>
        <v>0.22270280378542717</v>
      </c>
      <c r="AZ957" s="221">
        <f>'4.a Electric heating'!AV47</f>
        <v>0.22495232705598706</v>
      </c>
      <c r="BA957" s="221">
        <f>'4.a Electric heating'!AW47</f>
        <v>0.22841313208761763</v>
      </c>
      <c r="BB957" s="221">
        <f>'4.a Electric heating'!AX47</f>
        <v>0.22959051936641978</v>
      </c>
      <c r="BC957" s="221">
        <f>'4.a Electric heating'!AY47</f>
        <v>0.22270280378542717</v>
      </c>
      <c r="BD957" s="221">
        <f>'4.a Electric heating'!AZ47</f>
        <v>0.22049782553012592</v>
      </c>
      <c r="BE957" s="221">
        <f>'4.a Electric heating'!BA47</f>
        <v>0.22495232705598706</v>
      </c>
      <c r="BF957" s="221">
        <f>'4.a Electric heating'!BB47</f>
        <v>0.22270280378542714</v>
      </c>
      <c r="BG957" s="221">
        <f>'4.a Electric heating'!BC47</f>
        <v>0.23442400398466015</v>
      </c>
      <c r="BH957" s="221">
        <f>'4.a Electric heating'!BD47</f>
        <v>0.21727102808334356</v>
      </c>
    </row>
    <row r="958" spans="1:60" s="8" customFormat="1" ht="15">
      <c r="A958" s="36" t="s">
        <v>7</v>
      </c>
      <c r="B958" s="36" t="s">
        <v>72</v>
      </c>
      <c r="C958" s="36" t="s">
        <v>17</v>
      </c>
      <c r="D958" s="18" t="s">
        <v>103</v>
      </c>
      <c r="E958" s="18" t="s">
        <v>802</v>
      </c>
      <c r="F958" s="7" t="s">
        <v>14</v>
      </c>
      <c r="G958" s="221">
        <f>'2.b-MTH2-HTH'!C85</f>
        <v>0.80445234243218156</v>
      </c>
      <c r="H958" s="221">
        <f>'2.b-MTH2-HTH'!D85</f>
        <v>0.80445234243218156</v>
      </c>
      <c r="I958" s="221">
        <f>'2.b-MTH2-HTH'!E85</f>
        <v>0.80445234243218156</v>
      </c>
      <c r="J958" s="221">
        <f>'2.b-MTH2-HTH'!F85</f>
        <v>0.80445234243218156</v>
      </c>
      <c r="K958" s="221">
        <f>'2.b-MTH2-HTH'!G85</f>
        <v>0.80445234243218156</v>
      </c>
      <c r="L958" s="221">
        <f>'2.b-MTH2-HTH'!H85</f>
        <v>0.80445234243218156</v>
      </c>
      <c r="M958" s="221">
        <f>'2.b-MTH2-HTH'!I85</f>
        <v>0.80445234243218156</v>
      </c>
      <c r="N958" s="221">
        <f>'2.b-MTH2-HTH'!J85</f>
        <v>0.80445234243218156</v>
      </c>
      <c r="O958" s="221">
        <f>'2.b-MTH2-HTH'!K85</f>
        <v>0.80445234243218156</v>
      </c>
      <c r="P958" s="221">
        <f>'2.b-MTH2-HTH'!L85</f>
        <v>0.80445234243218156</v>
      </c>
      <c r="Q958" s="221">
        <f>'2.b-MTH2-HTH'!M85</f>
        <v>0.80445234243218156</v>
      </c>
      <c r="R958" s="221">
        <f>'2.b-MTH2-HTH'!N85</f>
        <v>0.80445234243218156</v>
      </c>
      <c r="S958" s="221">
        <f>'2.b-MTH2-HTH'!O85</f>
        <v>0.80445234243218156</v>
      </c>
      <c r="T958" s="221">
        <f>'2.b-MTH2-HTH'!P85</f>
        <v>0.80445234243218167</v>
      </c>
      <c r="U958" s="221">
        <f>'2.b-MTH2-HTH'!Q85</f>
        <v>0.80445234243218156</v>
      </c>
      <c r="V958" s="221">
        <f>'2.b-MTH2-HTH'!R85</f>
        <v>0.80445234243218156</v>
      </c>
      <c r="W958" s="221">
        <f>'2.b-MTH2-HTH'!S85</f>
        <v>0.80445234243218156</v>
      </c>
      <c r="X958" s="221">
        <f>'2.b-MTH2-HTH'!T85</f>
        <v>0.80445234243218167</v>
      </c>
      <c r="Y958" s="221">
        <f>'2.b-MTH2-HTH'!U85</f>
        <v>0.80445234243218167</v>
      </c>
      <c r="Z958" s="221">
        <f>'2.b-MTH2-HTH'!V85</f>
        <v>0.80445234243218156</v>
      </c>
      <c r="AA958" s="221">
        <f>'2.b-MTH2-HTH'!W85</f>
        <v>0.80445234243218156</v>
      </c>
      <c r="AB958" s="221">
        <f>'2.b-MTH2-HTH'!X85</f>
        <v>0.80445234243218156</v>
      </c>
      <c r="AC958" s="221">
        <f>'2.b-MTH2-HTH'!Y85</f>
        <v>0.80445234243218156</v>
      </c>
      <c r="AD958" s="221">
        <f>'2.b-MTH2-HTH'!Z85</f>
        <v>0.80445234243218156</v>
      </c>
      <c r="AE958" s="221">
        <f>'2.b-MTH2-HTH'!AA85</f>
        <v>0.80445234243218156</v>
      </c>
      <c r="AF958" s="221">
        <f>'2.b-MTH2-HTH'!AB85</f>
        <v>0.80445234243218156</v>
      </c>
      <c r="AG958" s="221">
        <f>'2.b-MTH2-HTH'!AC85</f>
        <v>0.80445234243218156</v>
      </c>
      <c r="AH958" s="221">
        <f>'2.b-MTH2-HTH'!AD85</f>
        <v>0.80445234243218156</v>
      </c>
      <c r="AI958" s="221">
        <f>'2.b-MTH2-HTH'!AE85</f>
        <v>0.80445234243218156</v>
      </c>
      <c r="AJ958" s="221">
        <f>'2.b-MTH2-HTH'!AF85</f>
        <v>0.80445234243218156</v>
      </c>
      <c r="AK958" s="221">
        <f>'2.b-MTH2-HTH'!AG85</f>
        <v>0.80445234243218156</v>
      </c>
      <c r="AL958" s="221">
        <f>'2.b-MTH2-HTH'!AH85</f>
        <v>0.80445234243218156</v>
      </c>
      <c r="AM958" s="221">
        <f>'2.b-MTH2-HTH'!AI85</f>
        <v>0.80445234243218156</v>
      </c>
      <c r="AN958" s="221">
        <f>'2.b-MTH2-HTH'!AJ85</f>
        <v>0.80445234243218156</v>
      </c>
      <c r="AO958" s="221">
        <f>'2.b-MTH2-HTH'!AK85</f>
        <v>0.80445234243218156</v>
      </c>
      <c r="AP958" s="221">
        <f>'2.b-MTH2-HTH'!AL85</f>
        <v>0.80445234243218156</v>
      </c>
      <c r="AQ958" s="221">
        <f>'2.b-MTH2-HTH'!AM85</f>
        <v>0.80445234243218156</v>
      </c>
      <c r="AR958" s="221">
        <f>'2.b-MTH2-HTH'!AN85</f>
        <v>0.80445234243218156</v>
      </c>
      <c r="AS958" s="221">
        <f>'2.b-MTH2-HTH'!AO85</f>
        <v>0.80445234243218156</v>
      </c>
      <c r="AT958" s="221">
        <f>'2.b-MTH2-HTH'!AP85</f>
        <v>0.80445234243218156</v>
      </c>
      <c r="AU958" s="221">
        <f>'2.b-MTH2-HTH'!AQ85</f>
        <v>0.80445234243218156</v>
      </c>
      <c r="AV958" s="221">
        <f>'2.b-MTH2-HTH'!AR85</f>
        <v>0.80445234243218156</v>
      </c>
      <c r="AW958" s="221">
        <f>'2.b-MTH2-HTH'!AS85</f>
        <v>0.80445234243218156</v>
      </c>
      <c r="AX958" s="221">
        <f>'2.b-MTH2-HTH'!AT85</f>
        <v>0.80445234243218156</v>
      </c>
      <c r="AY958" s="221">
        <f>'2.b-MTH2-HTH'!AU85</f>
        <v>0.80445234243218156</v>
      </c>
      <c r="AZ958" s="221">
        <f>'2.b-MTH2-HTH'!AV85</f>
        <v>0.80445234243218156</v>
      </c>
      <c r="BA958" s="221">
        <f>'2.b-MTH2-HTH'!AW85</f>
        <v>0.80445234243218156</v>
      </c>
      <c r="BB958" s="221">
        <f>'2.b-MTH2-HTH'!AX85</f>
        <v>0.80445234243218156</v>
      </c>
      <c r="BC958" s="221">
        <f>'2.b-MTH2-HTH'!AY85</f>
        <v>0.80445234243218156</v>
      </c>
      <c r="BD958" s="221">
        <f>'2.b-MTH2-HTH'!AZ85</f>
        <v>0.80445234243218156</v>
      </c>
      <c r="BE958" s="221">
        <f>'2.b-MTH2-HTH'!BA85</f>
        <v>0.80445234243218156</v>
      </c>
      <c r="BF958" s="221">
        <f>'2.b-MTH2-HTH'!BB85</f>
        <v>0.80445234243218156</v>
      </c>
      <c r="BG958" s="221">
        <f>'2.b-MTH2-HTH'!BC85</f>
        <v>0.80445234243218156</v>
      </c>
      <c r="BH958" s="221">
        <f>'2.b-MTH2-HTH'!BD85</f>
        <v>0.80445234243218156</v>
      </c>
    </row>
    <row r="959" spans="1:60" s="8" customFormat="1" ht="15">
      <c r="A959" s="36" t="s">
        <v>7</v>
      </c>
      <c r="B959" s="36" t="s">
        <v>72</v>
      </c>
      <c r="C959" s="36" t="s">
        <v>17</v>
      </c>
      <c r="D959" s="7" t="s">
        <v>105</v>
      </c>
      <c r="E959" s="7" t="s">
        <v>106</v>
      </c>
      <c r="F959" s="7" t="s">
        <v>12</v>
      </c>
      <c r="G959" s="221">
        <f>'4.c Electricity breakdown'!C52</f>
        <v>0.05</v>
      </c>
      <c r="H959" s="221">
        <f>'4.c Electricity breakdown'!D52</f>
        <v>0.05</v>
      </c>
      <c r="I959" s="221">
        <f>'4.c Electricity breakdown'!E52</f>
        <v>0.05</v>
      </c>
      <c r="J959" s="221">
        <f>'4.c Electricity breakdown'!F52</f>
        <v>0.05</v>
      </c>
      <c r="K959" s="221">
        <f>'4.c Electricity breakdown'!G52</f>
        <v>0.05</v>
      </c>
      <c r="L959" s="221">
        <f>'4.c Electricity breakdown'!H52</f>
        <v>0.05</v>
      </c>
      <c r="M959" s="221">
        <f>'4.c Electricity breakdown'!I52</f>
        <v>0.05</v>
      </c>
      <c r="N959" s="221">
        <f>'4.c Electricity breakdown'!J52</f>
        <v>0.05</v>
      </c>
      <c r="O959" s="221">
        <f>'4.c Electricity breakdown'!K52</f>
        <v>0.05</v>
      </c>
      <c r="P959" s="221">
        <f>'4.c Electricity breakdown'!L52</f>
        <v>0.05</v>
      </c>
      <c r="Q959" s="221">
        <f>'4.c Electricity breakdown'!M52</f>
        <v>0.05</v>
      </c>
      <c r="R959" s="221">
        <f>'4.c Electricity breakdown'!N52</f>
        <v>0.05</v>
      </c>
      <c r="S959" s="221">
        <f>'4.c Electricity breakdown'!O52</f>
        <v>0.05</v>
      </c>
      <c r="T959" s="221">
        <f>'4.c Electricity breakdown'!P52</f>
        <v>0.05</v>
      </c>
      <c r="U959" s="221">
        <f>'4.c Electricity breakdown'!Q52</f>
        <v>0.05</v>
      </c>
      <c r="V959" s="221">
        <f>'4.c Electricity breakdown'!R52</f>
        <v>0.05</v>
      </c>
      <c r="W959" s="221">
        <f>'4.c Electricity breakdown'!S52</f>
        <v>0.05</v>
      </c>
      <c r="X959" s="221">
        <f>'4.c Electricity breakdown'!T52</f>
        <v>0.05</v>
      </c>
      <c r="Y959" s="221">
        <f>'4.c Electricity breakdown'!U52</f>
        <v>0.05</v>
      </c>
      <c r="Z959" s="221">
        <f>'4.c Electricity breakdown'!V52</f>
        <v>0.05</v>
      </c>
      <c r="AA959" s="221">
        <f>'4.c Electricity breakdown'!W52</f>
        <v>0.05</v>
      </c>
      <c r="AB959" s="221">
        <f>'4.c Electricity breakdown'!X52</f>
        <v>0.05</v>
      </c>
      <c r="AC959" s="221">
        <f>'4.c Electricity breakdown'!Y52</f>
        <v>0.05</v>
      </c>
      <c r="AD959" s="221">
        <f>'4.c Electricity breakdown'!Z52</f>
        <v>0.05</v>
      </c>
      <c r="AE959" s="221">
        <f>'4.c Electricity breakdown'!AA52</f>
        <v>0.05</v>
      </c>
      <c r="AF959" s="221">
        <f>'4.c Electricity breakdown'!AB52</f>
        <v>0.05</v>
      </c>
      <c r="AG959" s="221">
        <f>'4.c Electricity breakdown'!AC52</f>
        <v>0.05</v>
      </c>
      <c r="AH959" s="221">
        <f>'4.c Electricity breakdown'!AD52</f>
        <v>0.05</v>
      </c>
      <c r="AI959" s="221">
        <f>'4.c Electricity breakdown'!AE52</f>
        <v>0.05</v>
      </c>
      <c r="AJ959" s="221">
        <f>'4.c Electricity breakdown'!AF52</f>
        <v>0.05</v>
      </c>
      <c r="AK959" s="221">
        <f>'4.c Electricity breakdown'!AG52</f>
        <v>0.05</v>
      </c>
      <c r="AL959" s="221">
        <f>'4.c Electricity breakdown'!AH52</f>
        <v>0.05</v>
      </c>
      <c r="AM959" s="221">
        <f>'4.c Electricity breakdown'!AI52</f>
        <v>0.05</v>
      </c>
      <c r="AN959" s="221">
        <f>'4.c Electricity breakdown'!AJ52</f>
        <v>0.05</v>
      </c>
      <c r="AO959" s="221">
        <f>'4.c Electricity breakdown'!AK52</f>
        <v>0.05</v>
      </c>
      <c r="AP959" s="221">
        <f>'4.c Electricity breakdown'!AL52</f>
        <v>0.05</v>
      </c>
      <c r="AQ959" s="221">
        <f>'4.c Electricity breakdown'!AM52</f>
        <v>0.05</v>
      </c>
      <c r="AR959" s="221">
        <f>'4.c Electricity breakdown'!AN52</f>
        <v>0.05</v>
      </c>
      <c r="AS959" s="221">
        <f>'4.c Electricity breakdown'!AO52</f>
        <v>0.05</v>
      </c>
      <c r="AT959" s="221">
        <f>'4.c Electricity breakdown'!AP52</f>
        <v>0.05</v>
      </c>
      <c r="AU959" s="221">
        <f>'4.c Electricity breakdown'!AQ52</f>
        <v>0.05</v>
      </c>
      <c r="AV959" s="221">
        <f>'4.c Electricity breakdown'!AR52</f>
        <v>0.05</v>
      </c>
      <c r="AW959" s="221">
        <f>'4.c Electricity breakdown'!AS52</f>
        <v>0.05</v>
      </c>
      <c r="AX959" s="221">
        <f>'4.c Electricity breakdown'!AT52</f>
        <v>0.05</v>
      </c>
      <c r="AY959" s="221">
        <f>'4.c Electricity breakdown'!AU52</f>
        <v>0.05</v>
      </c>
      <c r="AZ959" s="221">
        <f>'4.c Electricity breakdown'!AV52</f>
        <v>0.05</v>
      </c>
      <c r="BA959" s="221">
        <f>'4.c Electricity breakdown'!AW52</f>
        <v>0.05</v>
      </c>
      <c r="BB959" s="221">
        <f>'4.c Electricity breakdown'!AX52</f>
        <v>0.05</v>
      </c>
      <c r="BC959" s="221">
        <f>'4.c Electricity breakdown'!AY52</f>
        <v>0.05</v>
      </c>
      <c r="BD959" s="221">
        <f>'4.c Electricity breakdown'!AZ52</f>
        <v>0.05</v>
      </c>
      <c r="BE959" s="221">
        <f>'4.c Electricity breakdown'!BA52</f>
        <v>0.05</v>
      </c>
      <c r="BF959" s="221">
        <f>'4.c Electricity breakdown'!BB52</f>
        <v>0.05</v>
      </c>
      <c r="BG959" s="221">
        <f>'4.c Electricity breakdown'!BC52</f>
        <v>0.05</v>
      </c>
      <c r="BH959" s="221">
        <f>'4.c Electricity breakdown'!BD52</f>
        <v>0.05</v>
      </c>
    </row>
    <row r="960" spans="1:60" s="8" customFormat="1" ht="15">
      <c r="A960" s="36" t="s">
        <v>7</v>
      </c>
      <c r="B960" s="36" t="s">
        <v>72</v>
      </c>
      <c r="C960" s="36" t="s">
        <v>17</v>
      </c>
      <c r="D960" s="7" t="s">
        <v>105</v>
      </c>
      <c r="E960" s="7" t="s">
        <v>106</v>
      </c>
      <c r="F960" s="7" t="s">
        <v>13</v>
      </c>
      <c r="G960" s="221">
        <f>'1. Lighting'!C59</f>
        <v>1.7071742313323573E-2</v>
      </c>
      <c r="H960" s="221">
        <f>'1. Lighting'!D59</f>
        <v>1.7462371888726208E-2</v>
      </c>
      <c r="I960" s="221">
        <f>'1. Lighting'!E59</f>
        <v>1.7853001464128843E-2</v>
      </c>
      <c r="J960" s="221">
        <f>'1. Lighting'!F59</f>
        <v>1.8243631039531479E-2</v>
      </c>
      <c r="K960" s="221">
        <f>'1. Lighting'!G59</f>
        <v>1.8634260614934114E-2</v>
      </c>
      <c r="L960" s="221">
        <f>'1. Lighting'!H59</f>
        <v>1.9024890190336749E-2</v>
      </c>
      <c r="M960" s="221">
        <f>'1. Lighting'!I59</f>
        <v>1.9415519765739384E-2</v>
      </c>
      <c r="N960" s="221">
        <f>'1. Lighting'!J59</f>
        <v>1.9806149341142019E-2</v>
      </c>
      <c r="O960" s="221">
        <f>'1. Lighting'!K59</f>
        <v>2.0196778916544655E-2</v>
      </c>
      <c r="P960" s="221">
        <f>'1. Lighting'!L59</f>
        <v>2.058740849194729E-2</v>
      </c>
      <c r="Q960" s="221">
        <f>'1. Lighting'!M59</f>
        <v>2.0978038067349925E-2</v>
      </c>
      <c r="R960" s="221">
        <f>'1. Lighting'!N59</f>
        <v>2.136866764275256E-2</v>
      </c>
      <c r="S960" s="221">
        <f>'1. Lighting'!O59</f>
        <v>2.1759297218155196E-2</v>
      </c>
      <c r="T960" s="221">
        <f>'1. Lighting'!P59</f>
        <v>2.2149926793557831E-2</v>
      </c>
      <c r="U960" s="221">
        <f>'1. Lighting'!Q59</f>
        <v>2.2540556368960466E-2</v>
      </c>
      <c r="V960" s="221">
        <f>'1. Lighting'!R59</f>
        <v>2.2931185944363101E-2</v>
      </c>
      <c r="W960" s="221">
        <f>'1. Lighting'!S59</f>
        <v>2.3321815519765737E-2</v>
      </c>
      <c r="X960" s="221">
        <f>'1. Lighting'!T59</f>
        <v>2.3712445095168372E-2</v>
      </c>
      <c r="Y960" s="221">
        <f>'1. Lighting'!U59</f>
        <v>2.4103074670571007E-2</v>
      </c>
      <c r="Z960" s="221">
        <f>'1. Lighting'!V59</f>
        <v>2.4493704245973642E-2</v>
      </c>
      <c r="AA960" s="221">
        <f>'1. Lighting'!W59</f>
        <v>2.4884333821376278E-2</v>
      </c>
      <c r="AB960" s="221">
        <f>'1. Lighting'!X59</f>
        <v>2.5274963396778913E-2</v>
      </c>
      <c r="AC960" s="221">
        <f>'1. Lighting'!Y59</f>
        <v>2.5665592972181552E-2</v>
      </c>
      <c r="AD960" s="221">
        <f>'1. Lighting'!Z59</f>
        <v>2.6056222547584187E-2</v>
      </c>
      <c r="AE960" s="221">
        <f>'1. Lighting'!AA59</f>
        <v>2.6446852122986822E-2</v>
      </c>
      <c r="AF960" s="221">
        <f>'1. Lighting'!AB59</f>
        <v>2.6837481698389457E-2</v>
      </c>
      <c r="AG960" s="221">
        <f>'1. Lighting'!AC59</f>
        <v>2.7228111273792092E-2</v>
      </c>
      <c r="AH960" s="221">
        <f>'1. Lighting'!AD59</f>
        <v>2.7618740849194728E-2</v>
      </c>
      <c r="AI960" s="221">
        <f>'1. Lighting'!AE59</f>
        <v>2.8009370424597363E-2</v>
      </c>
      <c r="AJ960" s="221">
        <f>'1. Lighting'!AF59</f>
        <v>2.8399999999999998E-2</v>
      </c>
      <c r="AK960" s="221">
        <f>'1. Lighting'!AG59</f>
        <v>2.8790629575402633E-2</v>
      </c>
      <c r="AL960" s="221">
        <f>'1. Lighting'!AH59</f>
        <v>2.9181259150805269E-2</v>
      </c>
      <c r="AM960" s="221">
        <f>'1. Lighting'!AI59</f>
        <v>2.9571888726207904E-2</v>
      </c>
      <c r="AN960" s="221">
        <f>'1. Lighting'!AJ59</f>
        <v>2.9962518301610539E-2</v>
      </c>
      <c r="AO960" s="221">
        <f>'1. Lighting'!AK59</f>
        <v>3.0353147877013174E-2</v>
      </c>
      <c r="AP960" s="221">
        <f>'1. Lighting'!AL59</f>
        <v>3.074377745241581E-2</v>
      </c>
      <c r="AQ960" s="221">
        <f>'1. Lighting'!AM59</f>
        <v>3.1134407027818445E-2</v>
      </c>
      <c r="AR960" s="221">
        <f>'1. Lighting'!AN59</f>
        <v>3.1525036603221077E-2</v>
      </c>
      <c r="AS960" s="221">
        <f>'1. Lighting'!AO59</f>
        <v>3.1915666178623715E-2</v>
      </c>
      <c r="AT960" s="221">
        <f>'1. Lighting'!AP59</f>
        <v>3.2306295754026347E-2</v>
      </c>
      <c r="AU960" s="221">
        <f>'1. Lighting'!AQ59</f>
        <v>3.2696925329428986E-2</v>
      </c>
      <c r="AV960" s="221">
        <f>'1. Lighting'!AR59</f>
        <v>3.3087554904831618E-2</v>
      </c>
      <c r="AW960" s="221">
        <f>'1. Lighting'!AS59</f>
        <v>3.3478184480234256E-2</v>
      </c>
      <c r="AX960" s="221">
        <f>'1. Lighting'!AT59</f>
        <v>3.3868814055636895E-2</v>
      </c>
      <c r="AY960" s="221">
        <f>'1. Lighting'!AU59</f>
        <v>3.4259443631039527E-2</v>
      </c>
      <c r="AZ960" s="221">
        <f>'1. Lighting'!AV59</f>
        <v>3.4650073206442165E-2</v>
      </c>
      <c r="BA960" s="221">
        <f>'1. Lighting'!AW59</f>
        <v>3.5040702781844797E-2</v>
      </c>
      <c r="BB960" s="221">
        <f>'1. Lighting'!AX59</f>
        <v>3.5431332357247436E-2</v>
      </c>
      <c r="BC960" s="221">
        <f>'1. Lighting'!AY59</f>
        <v>3.5821961932650068E-2</v>
      </c>
      <c r="BD960" s="221">
        <f>'1. Lighting'!AZ59</f>
        <v>3.6212591508052706E-2</v>
      </c>
      <c r="BE960" s="221">
        <f>'1. Lighting'!BA59</f>
        <v>3.6603221083455345E-2</v>
      </c>
      <c r="BF960" s="221">
        <f>'1. Lighting'!BB59</f>
        <v>3.6993850658857977E-2</v>
      </c>
      <c r="BG960" s="221">
        <f>'1. Lighting'!BC59</f>
        <v>3.7384480234260616E-2</v>
      </c>
      <c r="BH960" s="221">
        <f>'1. Lighting'!BD59</f>
        <v>3.7775109809663247E-2</v>
      </c>
    </row>
    <row r="961" spans="1:60" s="8" customFormat="1" ht="15">
      <c r="A961" s="36" t="s">
        <v>7</v>
      </c>
      <c r="B961" s="36" t="s">
        <v>72</v>
      </c>
      <c r="C961" s="36" t="s">
        <v>17</v>
      </c>
      <c r="D961" s="7" t="s">
        <v>105</v>
      </c>
      <c r="E961" s="7" t="s">
        <v>106</v>
      </c>
      <c r="F961" s="7" t="s">
        <v>14</v>
      </c>
      <c r="G961" s="221">
        <f>'1. Lighting'!C60</f>
        <v>1</v>
      </c>
      <c r="H961" s="221">
        <f>'1. Lighting'!D60</f>
        <v>1</v>
      </c>
      <c r="I961" s="221">
        <f>'1. Lighting'!E60</f>
        <v>1</v>
      </c>
      <c r="J961" s="221">
        <f>'1. Lighting'!F60</f>
        <v>1</v>
      </c>
      <c r="K961" s="221">
        <f>'1. Lighting'!G60</f>
        <v>1</v>
      </c>
      <c r="L961" s="221">
        <f>'1. Lighting'!H60</f>
        <v>1</v>
      </c>
      <c r="M961" s="221">
        <f>'1. Lighting'!I60</f>
        <v>1</v>
      </c>
      <c r="N961" s="221">
        <f>'1. Lighting'!J60</f>
        <v>1</v>
      </c>
      <c r="O961" s="221">
        <f>'1. Lighting'!K60</f>
        <v>1</v>
      </c>
      <c r="P961" s="221">
        <f>'1. Lighting'!L60</f>
        <v>1</v>
      </c>
      <c r="Q961" s="221">
        <f>'1. Lighting'!M60</f>
        <v>1</v>
      </c>
      <c r="R961" s="221">
        <f>'1. Lighting'!N60</f>
        <v>1</v>
      </c>
      <c r="S961" s="221">
        <f>'1. Lighting'!O60</f>
        <v>1</v>
      </c>
      <c r="T961" s="221">
        <f>'1. Lighting'!P60</f>
        <v>1</v>
      </c>
      <c r="U961" s="221">
        <f>'1. Lighting'!Q60</f>
        <v>1</v>
      </c>
      <c r="V961" s="221">
        <f>'1. Lighting'!R60</f>
        <v>1</v>
      </c>
      <c r="W961" s="221">
        <f>'1. Lighting'!S60</f>
        <v>1</v>
      </c>
      <c r="X961" s="221">
        <f>'1. Lighting'!T60</f>
        <v>1</v>
      </c>
      <c r="Y961" s="221">
        <f>'1. Lighting'!U60</f>
        <v>1</v>
      </c>
      <c r="Z961" s="221">
        <f>'1. Lighting'!V60</f>
        <v>1</v>
      </c>
      <c r="AA961" s="221">
        <f>'1. Lighting'!W60</f>
        <v>1</v>
      </c>
      <c r="AB961" s="221">
        <f>'1. Lighting'!X60</f>
        <v>1</v>
      </c>
      <c r="AC961" s="221">
        <f>'1. Lighting'!Y60</f>
        <v>1</v>
      </c>
      <c r="AD961" s="221">
        <f>'1. Lighting'!Z60</f>
        <v>1</v>
      </c>
      <c r="AE961" s="221">
        <f>'1. Lighting'!AA60</f>
        <v>1</v>
      </c>
      <c r="AF961" s="221">
        <f>'1. Lighting'!AB60</f>
        <v>1</v>
      </c>
      <c r="AG961" s="221">
        <f>'1. Lighting'!AC60</f>
        <v>1</v>
      </c>
      <c r="AH961" s="221">
        <f>'1. Lighting'!AD60</f>
        <v>1</v>
      </c>
      <c r="AI961" s="221">
        <f>'1. Lighting'!AE60</f>
        <v>1</v>
      </c>
      <c r="AJ961" s="221">
        <f>'1. Lighting'!AF60</f>
        <v>1</v>
      </c>
      <c r="AK961" s="221">
        <f>'1. Lighting'!AG60</f>
        <v>1</v>
      </c>
      <c r="AL961" s="221">
        <f>'1. Lighting'!AH60</f>
        <v>1</v>
      </c>
      <c r="AM961" s="221">
        <f>'1. Lighting'!AI60</f>
        <v>1</v>
      </c>
      <c r="AN961" s="221">
        <f>'1. Lighting'!AJ60</f>
        <v>1</v>
      </c>
      <c r="AO961" s="221">
        <f>'1. Lighting'!AK60</f>
        <v>1</v>
      </c>
      <c r="AP961" s="221">
        <f>'1. Lighting'!AL60</f>
        <v>1</v>
      </c>
      <c r="AQ961" s="221">
        <f>'1. Lighting'!AM60</f>
        <v>1</v>
      </c>
      <c r="AR961" s="221">
        <f>'1. Lighting'!AN60</f>
        <v>1</v>
      </c>
      <c r="AS961" s="221">
        <f>'1. Lighting'!AO60</f>
        <v>1</v>
      </c>
      <c r="AT961" s="221">
        <f>'1. Lighting'!AP60</f>
        <v>1</v>
      </c>
      <c r="AU961" s="221">
        <f>'1. Lighting'!AQ60</f>
        <v>1</v>
      </c>
      <c r="AV961" s="221">
        <f>'1. Lighting'!AR60</f>
        <v>1</v>
      </c>
      <c r="AW961" s="221">
        <f>'1. Lighting'!AS60</f>
        <v>1</v>
      </c>
      <c r="AX961" s="221">
        <f>'1. Lighting'!AT60</f>
        <v>1</v>
      </c>
      <c r="AY961" s="221">
        <f>'1. Lighting'!AU60</f>
        <v>1</v>
      </c>
      <c r="AZ961" s="221">
        <f>'1. Lighting'!AV60</f>
        <v>1</v>
      </c>
      <c r="BA961" s="221">
        <f>'1. Lighting'!AW60</f>
        <v>1</v>
      </c>
      <c r="BB961" s="221">
        <f>'1. Lighting'!AX60</f>
        <v>1</v>
      </c>
      <c r="BC961" s="221">
        <f>'1. Lighting'!AY60</f>
        <v>1</v>
      </c>
      <c r="BD961" s="221">
        <f>'1. Lighting'!AZ60</f>
        <v>1</v>
      </c>
      <c r="BE961" s="221">
        <f>'1. Lighting'!BA60</f>
        <v>1</v>
      </c>
      <c r="BF961" s="221">
        <f>'1. Lighting'!BB60</f>
        <v>1</v>
      </c>
      <c r="BG961" s="221">
        <f>'1. Lighting'!BC60</f>
        <v>1</v>
      </c>
      <c r="BH961" s="221">
        <f>'1. Lighting'!BD60</f>
        <v>1</v>
      </c>
    </row>
    <row r="962" spans="1:60" s="5" customFormat="1" ht="15">
      <c r="A962" s="4" t="s">
        <v>7</v>
      </c>
      <c r="B962" s="4" t="s">
        <v>72</v>
      </c>
      <c r="C962" s="4" t="s">
        <v>18</v>
      </c>
      <c r="D962" s="4"/>
      <c r="E962" s="4"/>
      <c r="F962" s="4" t="s">
        <v>11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>
        <v>2771</v>
      </c>
      <c r="S962" s="4">
        <v>2976</v>
      </c>
      <c r="T962" s="4">
        <v>3564</v>
      </c>
      <c r="U962" s="4">
        <v>4020</v>
      </c>
      <c r="V962" s="4">
        <v>3773</v>
      </c>
      <c r="W962" s="4">
        <v>3796</v>
      </c>
      <c r="X962" s="4">
        <v>4068</v>
      </c>
      <c r="Y962" s="4">
        <v>4104</v>
      </c>
      <c r="Z962" s="4">
        <v>4031</v>
      </c>
      <c r="AA962" s="4">
        <v>3628</v>
      </c>
      <c r="AB962" s="4">
        <v>2700</v>
      </c>
      <c r="AC962" s="4">
        <v>1448</v>
      </c>
      <c r="AD962" s="4">
        <v>940</v>
      </c>
      <c r="AE962" s="4">
        <v>831</v>
      </c>
      <c r="AF962" s="4">
        <v>681</v>
      </c>
      <c r="AG962" s="4">
        <v>611</v>
      </c>
      <c r="AH962" s="4">
        <v>573</v>
      </c>
      <c r="AI962" s="4">
        <v>733</v>
      </c>
      <c r="AJ962" s="4">
        <v>534</v>
      </c>
      <c r="AK962" s="4">
        <v>511</v>
      </c>
      <c r="AL962" s="4">
        <v>494</v>
      </c>
      <c r="AM962" s="4">
        <v>454</v>
      </c>
      <c r="AN962" s="4">
        <v>478</v>
      </c>
      <c r="AO962" s="4">
        <v>525</v>
      </c>
      <c r="AP962" s="4">
        <v>411</v>
      </c>
      <c r="AQ962" s="4">
        <v>277</v>
      </c>
      <c r="AR962" s="4">
        <v>239</v>
      </c>
      <c r="AS962" s="4">
        <v>258</v>
      </c>
      <c r="AT962" s="4">
        <v>192</v>
      </c>
      <c r="AU962" s="4">
        <v>181</v>
      </c>
      <c r="AV962" s="4">
        <v>174</v>
      </c>
      <c r="AW962" s="4">
        <v>182</v>
      </c>
      <c r="AX962" s="4">
        <v>169</v>
      </c>
      <c r="AY962" s="4">
        <v>109</v>
      </c>
      <c r="AZ962" s="4">
        <v>82</v>
      </c>
      <c r="BA962" s="4">
        <v>182</v>
      </c>
      <c r="BB962" s="4">
        <v>164</v>
      </c>
      <c r="BC962" s="4">
        <v>140</v>
      </c>
      <c r="BD962" s="4">
        <v>118</v>
      </c>
      <c r="BE962" s="4">
        <v>95</v>
      </c>
      <c r="BF962" s="4">
        <v>113</v>
      </c>
      <c r="BG962" s="4">
        <v>65</v>
      </c>
      <c r="BH962" s="4">
        <v>33</v>
      </c>
    </row>
    <row r="963" spans="1:60" s="5" customFormat="1" ht="15">
      <c r="A963" s="4" t="s">
        <v>7</v>
      </c>
      <c r="B963" s="4" t="s">
        <v>72</v>
      </c>
      <c r="C963" s="4" t="s">
        <v>18</v>
      </c>
      <c r="D963" s="4"/>
      <c r="E963" s="4"/>
      <c r="F963" s="4" t="s">
        <v>52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>
        <v>8.4507471790179894E-2</v>
      </c>
      <c r="S963" s="4">
        <v>8.7704821407520894E-2</v>
      </c>
      <c r="T963" s="4">
        <v>9.2470551606040202E-2</v>
      </c>
      <c r="U963" s="4">
        <v>0.100382051089969</v>
      </c>
      <c r="V963" s="4">
        <v>9.3888418852336605E-2</v>
      </c>
      <c r="W963" s="4">
        <v>8.7538049995387904E-2</v>
      </c>
      <c r="X963" s="4">
        <v>9.0923314186093299E-2</v>
      </c>
      <c r="Y963" s="4">
        <v>8.8635480108850598E-2</v>
      </c>
      <c r="Z963" s="4">
        <v>8.1866000528036706E-2</v>
      </c>
      <c r="AA963" s="4">
        <v>7.5402681076587305E-2</v>
      </c>
      <c r="AB963" s="4">
        <v>5.8271285205568103E-2</v>
      </c>
      <c r="AC963" s="4">
        <v>3.1975267748702699E-2</v>
      </c>
      <c r="AD963" s="4">
        <v>2.02207068642846E-2</v>
      </c>
      <c r="AE963" s="4">
        <v>1.7747309072270599E-2</v>
      </c>
      <c r="AF963" s="4">
        <v>1.4352251891504599E-2</v>
      </c>
      <c r="AG963" s="4">
        <v>1.28488213151641E-2</v>
      </c>
      <c r="AH963" s="4">
        <v>1.16664969968441E-2</v>
      </c>
      <c r="AI963" s="4">
        <v>1.3477981060954301E-2</v>
      </c>
      <c r="AJ963" s="4">
        <v>9.1443053581519596E-3</v>
      </c>
      <c r="AK963" s="4">
        <v>8.4306737939681894E-3</v>
      </c>
      <c r="AL963" s="4">
        <v>7.8235117115119691E-3</v>
      </c>
      <c r="AM963" s="4">
        <v>7.1101923197394003E-3</v>
      </c>
      <c r="AN963" s="4">
        <v>7.66787513234303E-3</v>
      </c>
      <c r="AO963" s="4">
        <v>7.98928674691461E-3</v>
      </c>
      <c r="AP963" s="4">
        <v>5.9679386652726997E-3</v>
      </c>
      <c r="AQ963" s="4">
        <v>3.9974024099862903E-3</v>
      </c>
      <c r="AR963" s="4">
        <v>3.2639571725117402E-3</v>
      </c>
      <c r="AS963" s="4">
        <v>3.3123210640510501E-3</v>
      </c>
      <c r="AT963" s="4">
        <v>2.3975425189181102E-3</v>
      </c>
      <c r="AU963" s="4">
        <v>2.1171571609039401E-3</v>
      </c>
      <c r="AV963" s="4">
        <v>1.94209433667433E-3</v>
      </c>
      <c r="AW963" s="4">
        <v>2.00173777235182E-3</v>
      </c>
      <c r="AX963" s="4">
        <v>1.7600683198117E-3</v>
      </c>
      <c r="AY963" s="4">
        <v>1.0967670527152499E-3</v>
      </c>
      <c r="AZ963" s="4">
        <v>8.0348044211021397E-4</v>
      </c>
      <c r="BA963" s="4">
        <v>1.8319073980875701E-3</v>
      </c>
      <c r="BB963" s="4">
        <v>1.61192034754575E-3</v>
      </c>
      <c r="BC963" s="4">
        <v>1.4286734766769101E-3</v>
      </c>
      <c r="BD963" s="4">
        <v>1.29763017540001E-3</v>
      </c>
      <c r="BE963" s="4">
        <v>1.02994427459399E-3</v>
      </c>
      <c r="BF963" s="4">
        <v>1.2720068440722199E-3</v>
      </c>
      <c r="BG963" s="4">
        <v>7.6777699031419801E-4</v>
      </c>
      <c r="BH963" s="4">
        <v>4.0514161541011401E-4</v>
      </c>
    </row>
    <row r="964" spans="1:60" s="8" customFormat="1" ht="15">
      <c r="A964" s="36" t="s">
        <v>7</v>
      </c>
      <c r="B964" s="36" t="s">
        <v>72</v>
      </c>
      <c r="C964" s="36" t="s">
        <v>18</v>
      </c>
      <c r="D964" s="7" t="s">
        <v>107</v>
      </c>
      <c r="E964" s="7" t="s">
        <v>108</v>
      </c>
      <c r="F964" s="7" t="s">
        <v>12</v>
      </c>
      <c r="G964" s="219"/>
      <c r="H964" s="219"/>
      <c r="I964" s="219"/>
      <c r="J964" s="219"/>
      <c r="K964" s="219"/>
      <c r="L964" s="219"/>
      <c r="M964" s="219"/>
      <c r="N964" s="219"/>
      <c r="O964" s="219"/>
      <c r="P964" s="219"/>
      <c r="Q964" s="219"/>
      <c r="R964" s="221">
        <v>0.2</v>
      </c>
      <c r="S964" s="221">
        <v>0.2</v>
      </c>
      <c r="T964" s="221">
        <v>0.2</v>
      </c>
      <c r="U964" s="221">
        <v>0.2</v>
      </c>
      <c r="V964" s="221">
        <v>0.2</v>
      </c>
      <c r="W964" s="221">
        <v>0.2</v>
      </c>
      <c r="X964" s="221">
        <v>0.2</v>
      </c>
      <c r="Y964" s="221">
        <v>0.2</v>
      </c>
      <c r="Z964" s="221">
        <v>0.2</v>
      </c>
      <c r="AA964" s="221">
        <v>0.2</v>
      </c>
      <c r="AB964" s="221">
        <v>0.2</v>
      </c>
      <c r="AC964" s="221">
        <v>0.2</v>
      </c>
      <c r="AD964" s="221">
        <v>0.2</v>
      </c>
      <c r="AE964" s="221">
        <v>0.2</v>
      </c>
      <c r="AF964" s="221">
        <v>0.2</v>
      </c>
      <c r="AG964" s="221">
        <v>0.2</v>
      </c>
      <c r="AH964" s="221">
        <v>0.2</v>
      </c>
      <c r="AI964" s="221">
        <v>0.2</v>
      </c>
      <c r="AJ964" s="221">
        <v>0.2</v>
      </c>
      <c r="AK964" s="221">
        <v>0.2</v>
      </c>
      <c r="AL964" s="221">
        <v>0.2</v>
      </c>
      <c r="AM964" s="221">
        <v>0.2</v>
      </c>
      <c r="AN964" s="221">
        <v>0.2</v>
      </c>
      <c r="AO964" s="221">
        <v>0.2</v>
      </c>
      <c r="AP964" s="221">
        <v>0.2</v>
      </c>
      <c r="AQ964" s="221">
        <v>0.2</v>
      </c>
      <c r="AR964" s="221">
        <v>0.2</v>
      </c>
      <c r="AS964" s="221">
        <v>0.2</v>
      </c>
      <c r="AT964" s="221">
        <v>0.2</v>
      </c>
      <c r="AU964" s="221">
        <v>0.2</v>
      </c>
      <c r="AV964" s="221">
        <v>0.2</v>
      </c>
      <c r="AW964" s="221">
        <v>0.2</v>
      </c>
      <c r="AX964" s="221">
        <v>0.2</v>
      </c>
      <c r="AY964" s="221">
        <v>0.2</v>
      </c>
      <c r="AZ964" s="221">
        <v>0.2</v>
      </c>
      <c r="BA964" s="221">
        <v>0.2</v>
      </c>
      <c r="BB964" s="221">
        <v>0.2</v>
      </c>
      <c r="BC964" s="221">
        <v>0.2</v>
      </c>
      <c r="BD964" s="221">
        <v>0.2</v>
      </c>
      <c r="BE964" s="221">
        <v>0.2</v>
      </c>
      <c r="BF964" s="221">
        <v>0.2</v>
      </c>
      <c r="BG964" s="221">
        <v>0.2</v>
      </c>
      <c r="BH964" s="221">
        <v>0.2</v>
      </c>
    </row>
    <row r="965" spans="1:60" s="8" customFormat="1" ht="15">
      <c r="A965" s="36" t="s">
        <v>7</v>
      </c>
      <c r="B965" s="36" t="s">
        <v>72</v>
      </c>
      <c r="C965" s="36" t="s">
        <v>18</v>
      </c>
      <c r="D965" s="7" t="s">
        <v>107</v>
      </c>
      <c r="E965" s="7" t="s">
        <v>108</v>
      </c>
      <c r="F965" s="7" t="s">
        <v>13</v>
      </c>
      <c r="G965" s="219"/>
      <c r="H965" s="219"/>
      <c r="I965" s="219"/>
      <c r="J965" s="219"/>
      <c r="K965" s="219"/>
      <c r="L965" s="219"/>
      <c r="M965" s="219"/>
      <c r="N965" s="219"/>
      <c r="O965" s="219"/>
      <c r="P965" s="219"/>
      <c r="Q965" s="219"/>
      <c r="R965" s="221">
        <f>'2.b-MTH2-HTH'!N$60</f>
        <v>0.348033858794222</v>
      </c>
      <c r="S965" s="221">
        <f>'2.b-MTH2-HTH'!O$60</f>
        <v>0.35255421330360076</v>
      </c>
      <c r="T965" s="221">
        <f>'2.b-MTH2-HTH'!P$60</f>
        <v>0.36316841586045356</v>
      </c>
      <c r="U965" s="221">
        <f>'2.b-MTH2-HTH'!Q$60</f>
        <v>0.37231292224020818</v>
      </c>
      <c r="V965" s="221">
        <f>'2.b-MTH2-HTH'!R$60</f>
        <v>0.38060310289556548</v>
      </c>
      <c r="W965" s="221">
        <f>'2.b-MTH2-HTH'!S$60</f>
        <v>0.3859322922417493</v>
      </c>
      <c r="X965" s="221">
        <f>'2.b-MTH2-HTH'!T$60</f>
        <v>0.39113304875381116</v>
      </c>
      <c r="Y965" s="221">
        <f>'2.b-MTH2-HTH'!U$60</f>
        <v>0.39631175960093368</v>
      </c>
      <c r="Z965" s="221">
        <f>'2.b-MTH2-HTH'!V$60</f>
        <v>0.40146668545805714</v>
      </c>
      <c r="AA965" s="221">
        <f>'2.b-MTH2-HTH'!W$60</f>
        <v>0.40659623704207171</v>
      </c>
      <c r="AB965" s="221">
        <f>'2.b-MTH2-HTH'!X$60</f>
        <v>0.41162879886934722</v>
      </c>
      <c r="AC965" s="221">
        <f>'2.b-MTH2-HTH'!Y$60</f>
        <v>0.42718388736326346</v>
      </c>
      <c r="AD965" s="221">
        <f>'2.b-MTH2-HTH'!Z$60</f>
        <v>0.43090333569013051</v>
      </c>
      <c r="AE965" s="221">
        <f>'2.b-MTH2-HTH'!AA$60</f>
        <v>0.43731957379166619</v>
      </c>
      <c r="AF965" s="221">
        <f>'2.b-MTH2-HTH'!AB$60</f>
        <v>0.43403056707977594</v>
      </c>
      <c r="AG965" s="221">
        <f>'2.b-MTH2-HTH'!AC$60</f>
        <v>0.43611792365164642</v>
      </c>
      <c r="AH965" s="221">
        <f>'2.b-MTH2-HTH'!AD$60</f>
        <v>0.44774002617765807</v>
      </c>
      <c r="AI965" s="221">
        <f>'2.b-MTH2-HTH'!AE$60</f>
        <v>0.45928152601857686</v>
      </c>
      <c r="AJ965" s="221">
        <f>'2.b-MTH2-HTH'!AF$60</f>
        <v>0.45871837984852454</v>
      </c>
      <c r="AK965" s="221">
        <f>'2.b-MTH2-HTH'!AG$60</f>
        <v>0.47253270654066276</v>
      </c>
      <c r="AL965" s="221">
        <f>'2.b-MTH2-HTH'!AH$60</f>
        <v>0.4833633944813277</v>
      </c>
      <c r="AM965" s="221">
        <f>'2.b-MTH2-HTH'!AI$60</f>
        <v>0.4938596728161313</v>
      </c>
      <c r="AN965" s="221">
        <f>'2.b-MTH2-HTH'!AJ$60</f>
        <v>0.50009127836262857</v>
      </c>
      <c r="AO965" s="221">
        <f>'2.b-MTH2-HTH'!AK$60</f>
        <v>0.50828722629320966</v>
      </c>
      <c r="AP965" s="221">
        <f>'2.b-MTH2-HTH'!AL$60</f>
        <v>0.50952544559500845</v>
      </c>
      <c r="AQ965" s="221">
        <f>'2.b-MTH2-HTH'!AM$60</f>
        <v>0.52265149277349654</v>
      </c>
      <c r="AR965" s="221">
        <f>'2.b-MTH2-HTH'!AN$60</f>
        <v>0.52495202377414851</v>
      </c>
      <c r="AS965" s="221">
        <f>'2.b-MTH2-HTH'!AO$60</f>
        <v>0.53687106996244194</v>
      </c>
      <c r="AT965" s="221">
        <f>'2.b-MTH2-HTH'!AP$60</f>
        <v>0.53220331018778944</v>
      </c>
      <c r="AU965" s="221">
        <f>'2.b-MTH2-HTH'!AQ$60</f>
        <v>0.54099447518753085</v>
      </c>
      <c r="AV965" s="221">
        <f>'2.b-MTH2-HTH'!AR$60</f>
        <v>0.54069399515463346</v>
      </c>
      <c r="AW965" s="221">
        <f>'2.b-MTH2-HTH'!AS$60</f>
        <v>0.55120071864467934</v>
      </c>
      <c r="AX965" s="221">
        <f>'2.b-MTH2-HTH'!AT$60</f>
        <v>0.55975183037132925</v>
      </c>
      <c r="AY965" s="221">
        <f>'2.b-MTH2-HTH'!AU$60</f>
        <v>0.56497102100313534</v>
      </c>
      <c r="AZ965" s="221">
        <f>'2.b-MTH2-HTH'!AV$60</f>
        <v>0.56927952895042322</v>
      </c>
      <c r="BA965" s="221">
        <f>'2.b-MTH2-HTH'!AW$60</f>
        <v>0.57450751000950395</v>
      </c>
      <c r="BB965" s="221">
        <f>'2.b-MTH2-HTH'!AX$60</f>
        <v>0.57781775890094389</v>
      </c>
      <c r="BC965" s="221">
        <f>'2.b-MTH2-HTH'!AY$60</f>
        <v>0.57451595766849639</v>
      </c>
      <c r="BD965" s="221">
        <f>'2.b-MTH2-HTH'!AZ$60</f>
        <v>0.5749549285103237</v>
      </c>
      <c r="BE965" s="221">
        <f>'2.b-MTH2-HTH'!BA$60</f>
        <v>0.5807407629223017</v>
      </c>
      <c r="BF965" s="221">
        <f>'2.b-MTH2-HTH'!BB$60</f>
        <v>0.5810223934986205</v>
      </c>
      <c r="BG965" s="221">
        <f>'2.b-MTH2-HTH'!BC$60</f>
        <v>0.59258989819671504</v>
      </c>
      <c r="BH965" s="221">
        <f>'2.b-MTH2-HTH'!BD$60</f>
        <v>0.58065161948797872</v>
      </c>
    </row>
    <row r="966" spans="1:60" s="8" customFormat="1" ht="15">
      <c r="A966" s="36" t="s">
        <v>7</v>
      </c>
      <c r="B966" s="36" t="s">
        <v>72</v>
      </c>
      <c r="C966" s="36" t="s">
        <v>18</v>
      </c>
      <c r="D966" s="7" t="s">
        <v>107</v>
      </c>
      <c r="E966" s="7" t="s">
        <v>108</v>
      </c>
      <c r="F966" s="7" t="s">
        <v>14</v>
      </c>
      <c r="G966" s="219"/>
      <c r="H966" s="219"/>
      <c r="I966" s="219"/>
      <c r="J966" s="219"/>
      <c r="K966" s="219"/>
      <c r="L966" s="219"/>
      <c r="M966" s="219"/>
      <c r="N966" s="219"/>
      <c r="O966" s="219"/>
      <c r="P966" s="219"/>
      <c r="Q966" s="219"/>
      <c r="R966" s="221">
        <f>'2.b-MTH2-HTH'!N$61</f>
        <v>0.3911634117171473</v>
      </c>
      <c r="S966" s="221">
        <f>'2.b-MTH2-HTH'!O$61</f>
        <v>0.39116341171714725</v>
      </c>
      <c r="T966" s="221">
        <f>'2.b-MTH2-HTH'!P$61</f>
        <v>0.39116341171714725</v>
      </c>
      <c r="U966" s="221">
        <f>'2.b-MTH2-HTH'!Q$61</f>
        <v>0.3911634117171473</v>
      </c>
      <c r="V966" s="221">
        <f>'2.b-MTH2-HTH'!R$61</f>
        <v>0.3911634117171473</v>
      </c>
      <c r="W966" s="221">
        <f>'2.b-MTH2-HTH'!S$61</f>
        <v>0.3911634117171473</v>
      </c>
      <c r="X966" s="221">
        <f>'2.b-MTH2-HTH'!T$61</f>
        <v>0.3911634117171473</v>
      </c>
      <c r="Y966" s="221">
        <f>'2.b-MTH2-HTH'!U$61</f>
        <v>0.3911634117171473</v>
      </c>
      <c r="Z966" s="221">
        <f>'2.b-MTH2-HTH'!V$61</f>
        <v>0.3911634117171473</v>
      </c>
      <c r="AA966" s="221">
        <f>'2.b-MTH2-HTH'!W$61</f>
        <v>0.3911634117171473</v>
      </c>
      <c r="AB966" s="221">
        <f>'2.b-MTH2-HTH'!X$61</f>
        <v>0.3911634117171473</v>
      </c>
      <c r="AC966" s="221">
        <f>'2.b-MTH2-HTH'!Y$61</f>
        <v>0.3911634117171473</v>
      </c>
      <c r="AD966" s="221">
        <f>'2.b-MTH2-HTH'!Z$61</f>
        <v>0.3911634117171473</v>
      </c>
      <c r="AE966" s="221">
        <f>'2.b-MTH2-HTH'!AA$61</f>
        <v>0.3911634117171473</v>
      </c>
      <c r="AF966" s="221">
        <f>'2.b-MTH2-HTH'!AB$61</f>
        <v>0.3911634117171473</v>
      </c>
      <c r="AG966" s="221">
        <f>'2.b-MTH2-HTH'!AC$61</f>
        <v>0.3911634117171473</v>
      </c>
      <c r="AH966" s="221">
        <f>'2.b-MTH2-HTH'!AD$61</f>
        <v>0.3911634117171473</v>
      </c>
      <c r="AI966" s="221">
        <f>'2.b-MTH2-HTH'!AE$61</f>
        <v>0.39116341171714736</v>
      </c>
      <c r="AJ966" s="221">
        <f>'2.b-MTH2-HTH'!AF$61</f>
        <v>0.3911634117171473</v>
      </c>
      <c r="AK966" s="221">
        <f>'2.b-MTH2-HTH'!AG$61</f>
        <v>0.3911634117171473</v>
      </c>
      <c r="AL966" s="221">
        <f>'2.b-MTH2-HTH'!AH$61</f>
        <v>0.3911634117171473</v>
      </c>
      <c r="AM966" s="221">
        <f>'2.b-MTH2-HTH'!AI$61</f>
        <v>0.3911634117171473</v>
      </c>
      <c r="AN966" s="221">
        <f>'2.b-MTH2-HTH'!AJ$61</f>
        <v>0.3911634117171473</v>
      </c>
      <c r="AO966" s="221">
        <f>'2.b-MTH2-HTH'!AK$61</f>
        <v>0.3911634117171473</v>
      </c>
      <c r="AP966" s="221">
        <f>'2.b-MTH2-HTH'!AL$61</f>
        <v>0.3911634117171473</v>
      </c>
      <c r="AQ966" s="221">
        <f>'2.b-MTH2-HTH'!AM$61</f>
        <v>0.3911634117171473</v>
      </c>
      <c r="AR966" s="221">
        <f>'2.b-MTH2-HTH'!AN$61</f>
        <v>0.3911634117171473</v>
      </c>
      <c r="AS966" s="221">
        <f>'2.b-MTH2-HTH'!AO$61</f>
        <v>0.3911634117171473</v>
      </c>
      <c r="AT966" s="221">
        <f>'2.b-MTH2-HTH'!AP$61</f>
        <v>0.3911634117171473</v>
      </c>
      <c r="AU966" s="221">
        <f>'2.b-MTH2-HTH'!AQ$61</f>
        <v>0.3911634117171473</v>
      </c>
      <c r="AV966" s="221">
        <f>'2.b-MTH2-HTH'!AR$61</f>
        <v>0.3911634117171473</v>
      </c>
      <c r="AW966" s="221">
        <f>'2.b-MTH2-HTH'!AS$61</f>
        <v>0.3911634117171473</v>
      </c>
      <c r="AX966" s="221">
        <f>'2.b-MTH2-HTH'!AT$61</f>
        <v>0.3911634117171473</v>
      </c>
      <c r="AY966" s="221">
        <f>'2.b-MTH2-HTH'!AU$61</f>
        <v>0.3911634117171473</v>
      </c>
      <c r="AZ966" s="221">
        <f>'2.b-MTH2-HTH'!AV$61</f>
        <v>0.3911634117171473</v>
      </c>
      <c r="BA966" s="221">
        <f>'2.b-MTH2-HTH'!AW$61</f>
        <v>0.3911634117171473</v>
      </c>
      <c r="BB966" s="221">
        <f>'2.b-MTH2-HTH'!AX$61</f>
        <v>0.3911634117171473</v>
      </c>
      <c r="BC966" s="221">
        <f>'2.b-MTH2-HTH'!AY$61</f>
        <v>0.3911634117171473</v>
      </c>
      <c r="BD966" s="221">
        <f>'2.b-MTH2-HTH'!AZ$61</f>
        <v>0.3911634117171473</v>
      </c>
      <c r="BE966" s="221">
        <f>'2.b-MTH2-HTH'!BA$61</f>
        <v>0.3911634117171473</v>
      </c>
      <c r="BF966" s="221">
        <f>'2.b-MTH2-HTH'!BB$61</f>
        <v>0.3911634117171473</v>
      </c>
      <c r="BG966" s="221">
        <f>'2.b-MTH2-HTH'!BC$61</f>
        <v>0.3911634117171473</v>
      </c>
      <c r="BH966" s="221">
        <f>'2.b-MTH2-HTH'!BD$61</f>
        <v>0.3911634117171473</v>
      </c>
    </row>
    <row r="967" spans="1:60" s="8" customFormat="1" ht="15">
      <c r="A967" s="36" t="s">
        <v>7</v>
      </c>
      <c r="B967" s="36" t="s">
        <v>72</v>
      </c>
      <c r="C967" s="36" t="s">
        <v>18</v>
      </c>
      <c r="D967" s="18" t="s">
        <v>403</v>
      </c>
      <c r="E967" s="18" t="s">
        <v>403</v>
      </c>
      <c r="F967" s="7" t="s">
        <v>12</v>
      </c>
      <c r="G967" s="219"/>
      <c r="H967" s="219"/>
      <c r="I967" s="219"/>
      <c r="J967" s="219"/>
      <c r="K967" s="219"/>
      <c r="L967" s="219"/>
      <c r="M967" s="219"/>
      <c r="N967" s="219"/>
      <c r="O967" s="219"/>
      <c r="P967" s="219"/>
      <c r="Q967" s="219"/>
      <c r="R967" s="221">
        <v>0.8</v>
      </c>
      <c r="S967" s="221">
        <v>0.8</v>
      </c>
      <c r="T967" s="221">
        <v>0.8</v>
      </c>
      <c r="U967" s="221">
        <v>0.8</v>
      </c>
      <c r="V967" s="221">
        <v>0.8</v>
      </c>
      <c r="W967" s="221">
        <v>0.8</v>
      </c>
      <c r="X967" s="221">
        <v>0.8</v>
      </c>
      <c r="Y967" s="221">
        <v>0.8</v>
      </c>
      <c r="Z967" s="221">
        <v>0.8</v>
      </c>
      <c r="AA967" s="221">
        <v>0.8</v>
      </c>
      <c r="AB967" s="221">
        <v>0.8</v>
      </c>
      <c r="AC967" s="221">
        <v>0.8</v>
      </c>
      <c r="AD967" s="221">
        <v>0.8</v>
      </c>
      <c r="AE967" s="221">
        <v>0.8</v>
      </c>
      <c r="AF967" s="221">
        <v>0.8</v>
      </c>
      <c r="AG967" s="221">
        <v>0.8</v>
      </c>
      <c r="AH967" s="221">
        <v>0.8</v>
      </c>
      <c r="AI967" s="221">
        <v>0.8</v>
      </c>
      <c r="AJ967" s="221">
        <v>0.8</v>
      </c>
      <c r="AK967" s="221">
        <v>0.8</v>
      </c>
      <c r="AL967" s="221">
        <v>0.8</v>
      </c>
      <c r="AM967" s="221">
        <v>0.8</v>
      </c>
      <c r="AN967" s="221">
        <v>0.8</v>
      </c>
      <c r="AO967" s="221">
        <v>0.8</v>
      </c>
      <c r="AP967" s="221">
        <v>0.8</v>
      </c>
      <c r="AQ967" s="221">
        <v>0.8</v>
      </c>
      <c r="AR967" s="221">
        <v>0.8</v>
      </c>
      <c r="AS967" s="221">
        <v>0.8</v>
      </c>
      <c r="AT967" s="221">
        <v>0.8</v>
      </c>
      <c r="AU967" s="221">
        <v>0.8</v>
      </c>
      <c r="AV967" s="221">
        <v>0.8</v>
      </c>
      <c r="AW967" s="221">
        <v>0.8</v>
      </c>
      <c r="AX967" s="221">
        <v>0.8</v>
      </c>
      <c r="AY967" s="221">
        <v>0.8</v>
      </c>
      <c r="AZ967" s="221">
        <v>0.8</v>
      </c>
      <c r="BA967" s="221">
        <v>0.8</v>
      </c>
      <c r="BB967" s="221">
        <v>0.8</v>
      </c>
      <c r="BC967" s="221">
        <v>0.8</v>
      </c>
      <c r="BD967" s="221">
        <v>0.8</v>
      </c>
      <c r="BE967" s="221">
        <v>0.8</v>
      </c>
      <c r="BF967" s="221">
        <v>0.8</v>
      </c>
      <c r="BG967" s="221">
        <v>0.8</v>
      </c>
      <c r="BH967" s="221">
        <v>0.8</v>
      </c>
    </row>
    <row r="968" spans="1:60" s="8" customFormat="1" ht="15">
      <c r="A968" s="36" t="s">
        <v>7</v>
      </c>
      <c r="B968" s="36" t="s">
        <v>72</v>
      </c>
      <c r="C968" s="36" t="s">
        <v>18</v>
      </c>
      <c r="D968" s="18" t="s">
        <v>403</v>
      </c>
      <c r="E968" s="18" t="s">
        <v>403</v>
      </c>
      <c r="F968" s="7" t="s">
        <v>13</v>
      </c>
      <c r="G968" s="222"/>
      <c r="H968" s="222"/>
      <c r="I968" s="222"/>
      <c r="J968" s="222"/>
      <c r="K968" s="222"/>
      <c r="L968" s="222"/>
      <c r="M968" s="222"/>
      <c r="N968" s="222"/>
      <c r="O968" s="222"/>
      <c r="P968" s="222"/>
      <c r="Q968" s="222"/>
      <c r="R968" s="223">
        <f>'2.b-MTH2-HTH'!N$84</f>
        <v>0.348033858794222</v>
      </c>
      <c r="S968" s="223">
        <f>'2.b-MTH2-HTH'!O$84</f>
        <v>0.35255421330360076</v>
      </c>
      <c r="T968" s="223">
        <f>'2.b-MTH2-HTH'!P$84</f>
        <v>0.36316841586045356</v>
      </c>
      <c r="U968" s="223">
        <f>'2.b-MTH2-HTH'!Q$84</f>
        <v>0.37231292224020818</v>
      </c>
      <c r="V968" s="223">
        <f>'2.b-MTH2-HTH'!R$84</f>
        <v>0.38060310289556548</v>
      </c>
      <c r="W968" s="223">
        <f>'2.b-MTH2-HTH'!S$84</f>
        <v>0.3859322922417493</v>
      </c>
      <c r="X968" s="223">
        <f>'2.b-MTH2-HTH'!T$84</f>
        <v>0.39113304875381116</v>
      </c>
      <c r="Y968" s="223">
        <f>'2.b-MTH2-HTH'!U$84</f>
        <v>0.39631175960093368</v>
      </c>
      <c r="Z968" s="223">
        <f>'2.b-MTH2-HTH'!V$84</f>
        <v>0.40146668545805714</v>
      </c>
      <c r="AA968" s="223">
        <f>'2.b-MTH2-HTH'!W$84</f>
        <v>0.40659623704207171</v>
      </c>
      <c r="AB968" s="223">
        <f>'2.b-MTH2-HTH'!X$84</f>
        <v>0.41162879886934722</v>
      </c>
      <c r="AC968" s="223">
        <f>'2.b-MTH2-HTH'!Y$84</f>
        <v>0.42718388736326346</v>
      </c>
      <c r="AD968" s="223">
        <f>'2.b-MTH2-HTH'!Z$84</f>
        <v>0.43090333569013051</v>
      </c>
      <c r="AE968" s="223">
        <f>'2.b-MTH2-HTH'!AA$84</f>
        <v>0.43731957379166619</v>
      </c>
      <c r="AF968" s="223">
        <f>'2.b-MTH2-HTH'!AB$84</f>
        <v>0.43403056707977594</v>
      </c>
      <c r="AG968" s="223">
        <f>'2.b-MTH2-HTH'!AC$84</f>
        <v>0.43611792365164642</v>
      </c>
      <c r="AH968" s="223">
        <f>'2.b-MTH2-HTH'!AD$84</f>
        <v>0.44774002617765807</v>
      </c>
      <c r="AI968" s="223">
        <f>'2.b-MTH2-HTH'!AE$84</f>
        <v>0.45928152601857686</v>
      </c>
      <c r="AJ968" s="223">
        <f>'2.b-MTH2-HTH'!AF$84</f>
        <v>0.45871837984852454</v>
      </c>
      <c r="AK968" s="223">
        <f>'2.b-MTH2-HTH'!AG$84</f>
        <v>0.47253270654066276</v>
      </c>
      <c r="AL968" s="223">
        <f>'2.b-MTH2-HTH'!AH$84</f>
        <v>0.4833633944813277</v>
      </c>
      <c r="AM968" s="223">
        <f>'2.b-MTH2-HTH'!AI$84</f>
        <v>0.4938596728161313</v>
      </c>
      <c r="AN968" s="223">
        <f>'2.b-MTH2-HTH'!AJ$84</f>
        <v>0.50009127836262857</v>
      </c>
      <c r="AO968" s="223">
        <f>'2.b-MTH2-HTH'!AK$84</f>
        <v>0.50828722629320966</v>
      </c>
      <c r="AP968" s="223">
        <f>'2.b-MTH2-HTH'!AL$84</f>
        <v>0.50952544559500845</v>
      </c>
      <c r="AQ968" s="223">
        <f>'2.b-MTH2-HTH'!AM$84</f>
        <v>0.52265149277349654</v>
      </c>
      <c r="AR968" s="223">
        <f>'2.b-MTH2-HTH'!AN$84</f>
        <v>0.52495202377414851</v>
      </c>
      <c r="AS968" s="223">
        <f>'2.b-MTH2-HTH'!AO$84</f>
        <v>0.53687106996244194</v>
      </c>
      <c r="AT968" s="223">
        <f>'2.b-MTH2-HTH'!AP$84</f>
        <v>0.53220331018778944</v>
      </c>
      <c r="AU968" s="223">
        <f>'2.b-MTH2-HTH'!AQ$84</f>
        <v>0.54099447518753085</v>
      </c>
      <c r="AV968" s="223">
        <f>'2.b-MTH2-HTH'!AR$84</f>
        <v>0.54069399515463346</v>
      </c>
      <c r="AW968" s="223">
        <f>'2.b-MTH2-HTH'!AS$84</f>
        <v>0.55120071864467934</v>
      </c>
      <c r="AX968" s="223">
        <f>'2.b-MTH2-HTH'!AT$84</f>
        <v>0.55975183037132925</v>
      </c>
      <c r="AY968" s="223">
        <f>'2.b-MTH2-HTH'!AU$84</f>
        <v>0.56497102100313534</v>
      </c>
      <c r="AZ968" s="223">
        <f>'2.b-MTH2-HTH'!AV$84</f>
        <v>0.56927952895042322</v>
      </c>
      <c r="BA968" s="223">
        <f>'2.b-MTH2-HTH'!AW$84</f>
        <v>0.57450751000950395</v>
      </c>
      <c r="BB968" s="223">
        <f>'2.b-MTH2-HTH'!AX$84</f>
        <v>0.57781775890094389</v>
      </c>
      <c r="BC968" s="223">
        <f>'2.b-MTH2-HTH'!AY$84</f>
        <v>0.57451595766849639</v>
      </c>
      <c r="BD968" s="223">
        <f>'2.b-MTH2-HTH'!AZ$84</f>
        <v>0.5749549285103237</v>
      </c>
      <c r="BE968" s="223">
        <f>'2.b-MTH2-HTH'!BA$84</f>
        <v>0.5807407629223017</v>
      </c>
      <c r="BF968" s="223">
        <f>'2.b-MTH2-HTH'!BB$84</f>
        <v>0.5810223934986205</v>
      </c>
      <c r="BG968" s="223">
        <f>'2.b-MTH2-HTH'!BC$84</f>
        <v>0.59258989819671504</v>
      </c>
      <c r="BH968" s="223">
        <f>'2.b-MTH2-HTH'!BD$84</f>
        <v>0.58065161948797872</v>
      </c>
    </row>
    <row r="969" spans="1:60" s="8" customFormat="1" ht="15">
      <c r="A969" s="36" t="s">
        <v>7</v>
      </c>
      <c r="B969" s="36" t="s">
        <v>72</v>
      </c>
      <c r="C969" s="36" t="s">
        <v>18</v>
      </c>
      <c r="D969" s="18" t="s">
        <v>403</v>
      </c>
      <c r="E969" s="18" t="s">
        <v>403</v>
      </c>
      <c r="F969" s="7" t="s">
        <v>14</v>
      </c>
      <c r="G969" s="222"/>
      <c r="H969" s="222"/>
      <c r="I969" s="222"/>
      <c r="J969" s="222"/>
      <c r="K969" s="222"/>
      <c r="L969" s="222"/>
      <c r="M969" s="222"/>
      <c r="N969" s="222"/>
      <c r="O969" s="222"/>
      <c r="P969" s="222"/>
      <c r="Q969" s="222"/>
      <c r="R969" s="223">
        <f>'2.b-MTH2-HTH'!N$85</f>
        <v>0.80445234243218156</v>
      </c>
      <c r="S969" s="223">
        <f>'2.b-MTH2-HTH'!O$85</f>
        <v>0.80445234243218156</v>
      </c>
      <c r="T969" s="223">
        <f>'2.b-MTH2-HTH'!P$85</f>
        <v>0.80445234243218167</v>
      </c>
      <c r="U969" s="223">
        <f>'2.b-MTH2-HTH'!Q$85</f>
        <v>0.80445234243218156</v>
      </c>
      <c r="V969" s="223">
        <f>'2.b-MTH2-HTH'!R$85</f>
        <v>0.80445234243218156</v>
      </c>
      <c r="W969" s="223">
        <f>'2.b-MTH2-HTH'!S$85</f>
        <v>0.80445234243218156</v>
      </c>
      <c r="X969" s="223">
        <f>'2.b-MTH2-HTH'!T$85</f>
        <v>0.80445234243218167</v>
      </c>
      <c r="Y969" s="223">
        <f>'2.b-MTH2-HTH'!U$85</f>
        <v>0.80445234243218167</v>
      </c>
      <c r="Z969" s="223">
        <f>'2.b-MTH2-HTH'!V$85</f>
        <v>0.80445234243218156</v>
      </c>
      <c r="AA969" s="223">
        <f>'2.b-MTH2-HTH'!W$85</f>
        <v>0.80445234243218156</v>
      </c>
      <c r="AB969" s="223">
        <f>'2.b-MTH2-HTH'!X$85</f>
        <v>0.80445234243218156</v>
      </c>
      <c r="AC969" s="223">
        <f>'2.b-MTH2-HTH'!Y$85</f>
        <v>0.80445234243218156</v>
      </c>
      <c r="AD969" s="223">
        <f>'2.b-MTH2-HTH'!Z$85</f>
        <v>0.80445234243218156</v>
      </c>
      <c r="AE969" s="223">
        <f>'2.b-MTH2-HTH'!AA$85</f>
        <v>0.80445234243218156</v>
      </c>
      <c r="AF969" s="223">
        <f>'2.b-MTH2-HTH'!AB$85</f>
        <v>0.80445234243218156</v>
      </c>
      <c r="AG969" s="223">
        <f>'2.b-MTH2-HTH'!AC$85</f>
        <v>0.80445234243218156</v>
      </c>
      <c r="AH969" s="223">
        <f>'2.b-MTH2-HTH'!AD$85</f>
        <v>0.80445234243218156</v>
      </c>
      <c r="AI969" s="223">
        <f>'2.b-MTH2-HTH'!AE$85</f>
        <v>0.80445234243218156</v>
      </c>
      <c r="AJ969" s="223">
        <f>'2.b-MTH2-HTH'!AF$85</f>
        <v>0.80445234243218156</v>
      </c>
      <c r="AK969" s="223">
        <f>'2.b-MTH2-HTH'!AG$85</f>
        <v>0.80445234243218156</v>
      </c>
      <c r="AL969" s="223">
        <f>'2.b-MTH2-HTH'!AH$85</f>
        <v>0.80445234243218156</v>
      </c>
      <c r="AM969" s="223">
        <f>'2.b-MTH2-HTH'!AI$85</f>
        <v>0.80445234243218156</v>
      </c>
      <c r="AN969" s="223">
        <f>'2.b-MTH2-HTH'!AJ$85</f>
        <v>0.80445234243218156</v>
      </c>
      <c r="AO969" s="223">
        <f>'2.b-MTH2-HTH'!AK$85</f>
        <v>0.80445234243218156</v>
      </c>
      <c r="AP969" s="223">
        <f>'2.b-MTH2-HTH'!AL$85</f>
        <v>0.80445234243218156</v>
      </c>
      <c r="AQ969" s="223">
        <f>'2.b-MTH2-HTH'!AM$85</f>
        <v>0.80445234243218156</v>
      </c>
      <c r="AR969" s="223">
        <f>'2.b-MTH2-HTH'!AN$85</f>
        <v>0.80445234243218156</v>
      </c>
      <c r="AS969" s="223">
        <f>'2.b-MTH2-HTH'!AO$85</f>
        <v>0.80445234243218156</v>
      </c>
      <c r="AT969" s="223">
        <f>'2.b-MTH2-HTH'!AP$85</f>
        <v>0.80445234243218156</v>
      </c>
      <c r="AU969" s="223">
        <f>'2.b-MTH2-HTH'!AQ$85</f>
        <v>0.80445234243218156</v>
      </c>
      <c r="AV969" s="223">
        <f>'2.b-MTH2-HTH'!AR$85</f>
        <v>0.80445234243218156</v>
      </c>
      <c r="AW969" s="223">
        <f>'2.b-MTH2-HTH'!AS$85</f>
        <v>0.80445234243218156</v>
      </c>
      <c r="AX969" s="223">
        <f>'2.b-MTH2-HTH'!AT$85</f>
        <v>0.80445234243218156</v>
      </c>
      <c r="AY969" s="223">
        <f>'2.b-MTH2-HTH'!AU$85</f>
        <v>0.80445234243218156</v>
      </c>
      <c r="AZ969" s="223">
        <f>'2.b-MTH2-HTH'!AV$85</f>
        <v>0.80445234243218156</v>
      </c>
      <c r="BA969" s="223">
        <f>'2.b-MTH2-HTH'!AW$85</f>
        <v>0.80445234243218156</v>
      </c>
      <c r="BB969" s="223">
        <f>'2.b-MTH2-HTH'!AX$85</f>
        <v>0.80445234243218156</v>
      </c>
      <c r="BC969" s="223">
        <f>'2.b-MTH2-HTH'!AY$85</f>
        <v>0.80445234243218156</v>
      </c>
      <c r="BD969" s="223">
        <f>'2.b-MTH2-HTH'!AZ$85</f>
        <v>0.80445234243218156</v>
      </c>
      <c r="BE969" s="223">
        <f>'2.b-MTH2-HTH'!BA$85</f>
        <v>0.80445234243218156</v>
      </c>
      <c r="BF969" s="223">
        <f>'2.b-MTH2-HTH'!BB$85</f>
        <v>0.80445234243218156</v>
      </c>
      <c r="BG969" s="223">
        <f>'2.b-MTH2-HTH'!BC$85</f>
        <v>0.80445234243218156</v>
      </c>
      <c r="BH969" s="223">
        <f>'2.b-MTH2-HTH'!BD$85</f>
        <v>0.80445234243218156</v>
      </c>
    </row>
    <row r="970" spans="1:60" s="5" customFormat="1" ht="15">
      <c r="A970" s="4" t="s">
        <v>7</v>
      </c>
      <c r="B970" s="4" t="s">
        <v>72</v>
      </c>
      <c r="C970" s="4" t="s">
        <v>32</v>
      </c>
      <c r="D970" s="4"/>
      <c r="E970" s="4"/>
      <c r="F970" s="4" t="s">
        <v>11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>
        <v>1</v>
      </c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</row>
    <row r="971" spans="1:60" s="5" customFormat="1" ht="15">
      <c r="A971" s="4" t="s">
        <v>7</v>
      </c>
      <c r="B971" s="4" t="s">
        <v>72</v>
      </c>
      <c r="C971" s="4" t="s">
        <v>32</v>
      </c>
      <c r="D971" s="4"/>
      <c r="E971" s="4"/>
      <c r="F971" s="4" t="s">
        <v>52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6">
        <v>2.0360378703043901E-5</v>
      </c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</row>
    <row r="972" spans="1:60" s="8" customFormat="1" ht="15">
      <c r="A972" s="36" t="s">
        <v>7</v>
      </c>
      <c r="B972" s="36" t="s">
        <v>72</v>
      </c>
      <c r="C972" s="36" t="s">
        <v>32</v>
      </c>
      <c r="D972" s="7" t="s">
        <v>107</v>
      </c>
      <c r="E972" s="7" t="s">
        <v>108</v>
      </c>
      <c r="F972" s="7" t="s">
        <v>12</v>
      </c>
      <c r="G972" s="219"/>
      <c r="H972" s="219"/>
      <c r="I972" s="219"/>
      <c r="J972" s="219"/>
      <c r="K972" s="219"/>
      <c r="L972" s="219"/>
      <c r="M972" s="219"/>
      <c r="N972" s="219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19"/>
      <c r="Z972" s="219"/>
      <c r="AA972" s="219"/>
      <c r="AB972" s="219"/>
      <c r="AC972" s="219"/>
      <c r="AD972" s="219"/>
      <c r="AE972" s="219"/>
      <c r="AF972" s="219"/>
      <c r="AG972" s="219"/>
      <c r="AH972" s="221">
        <v>0.2</v>
      </c>
      <c r="AI972" s="219"/>
      <c r="AJ972" s="219"/>
      <c r="AK972" s="219"/>
      <c r="AL972" s="219"/>
      <c r="AM972" s="219"/>
      <c r="AN972" s="219"/>
      <c r="AO972" s="219"/>
      <c r="AP972" s="219"/>
      <c r="AQ972" s="219"/>
      <c r="AR972" s="219"/>
      <c r="AS972" s="219"/>
      <c r="AT972" s="219"/>
      <c r="AU972" s="219"/>
      <c r="AV972" s="219"/>
      <c r="AW972" s="219"/>
      <c r="AX972" s="219"/>
      <c r="AY972" s="219"/>
      <c r="AZ972" s="219"/>
      <c r="BA972" s="219"/>
      <c r="BB972" s="219"/>
      <c r="BC972" s="219"/>
      <c r="BD972" s="219"/>
      <c r="BE972" s="219"/>
      <c r="BF972" s="219"/>
      <c r="BG972" s="219"/>
      <c r="BH972" s="219"/>
    </row>
    <row r="973" spans="1:60" s="8" customFormat="1" ht="15">
      <c r="A973" s="36" t="s">
        <v>7</v>
      </c>
      <c r="B973" s="36" t="s">
        <v>72</v>
      </c>
      <c r="C973" s="36" t="s">
        <v>32</v>
      </c>
      <c r="D973" s="7" t="s">
        <v>107</v>
      </c>
      <c r="E973" s="7" t="s">
        <v>108</v>
      </c>
      <c r="F973" s="7" t="s">
        <v>13</v>
      </c>
      <c r="G973" s="219"/>
      <c r="H973" s="219"/>
      <c r="I973" s="219"/>
      <c r="J973" s="219"/>
      <c r="K973" s="219"/>
      <c r="L973" s="219"/>
      <c r="M973" s="219"/>
      <c r="N973" s="219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19"/>
      <c r="Z973" s="219"/>
      <c r="AA973" s="219"/>
      <c r="AB973" s="219"/>
      <c r="AC973" s="219"/>
      <c r="AD973" s="219"/>
      <c r="AE973" s="219"/>
      <c r="AF973" s="219"/>
      <c r="AG973" s="219"/>
      <c r="AH973" s="221">
        <f>'2.b-MTH2-HTH'!AD$60</f>
        <v>0.44774002617765807</v>
      </c>
      <c r="AI973" s="219"/>
      <c r="AJ973" s="219"/>
      <c r="AK973" s="219"/>
      <c r="AL973" s="219"/>
      <c r="AM973" s="219"/>
      <c r="AN973" s="219"/>
      <c r="AO973" s="219"/>
      <c r="AP973" s="219"/>
      <c r="AQ973" s="219"/>
      <c r="AR973" s="219"/>
      <c r="AS973" s="219"/>
      <c r="AT973" s="219"/>
      <c r="AU973" s="219"/>
      <c r="AV973" s="219"/>
      <c r="AW973" s="219"/>
      <c r="AX973" s="219"/>
      <c r="AY973" s="219"/>
      <c r="AZ973" s="219"/>
      <c r="BA973" s="219"/>
      <c r="BB973" s="219"/>
      <c r="BC973" s="219"/>
      <c r="BD973" s="219"/>
      <c r="BE973" s="219"/>
      <c r="BF973" s="219"/>
      <c r="BG973" s="219"/>
      <c r="BH973" s="219"/>
    </row>
    <row r="974" spans="1:60" s="8" customFormat="1" ht="15">
      <c r="A974" s="36" t="s">
        <v>7</v>
      </c>
      <c r="B974" s="36" t="s">
        <v>72</v>
      </c>
      <c r="C974" s="36" t="s">
        <v>32</v>
      </c>
      <c r="D974" s="7" t="s">
        <v>107</v>
      </c>
      <c r="E974" s="7" t="s">
        <v>108</v>
      </c>
      <c r="F974" s="7" t="s">
        <v>14</v>
      </c>
      <c r="G974" s="219"/>
      <c r="H974" s="219"/>
      <c r="I974" s="219"/>
      <c r="J974" s="219"/>
      <c r="K974" s="219"/>
      <c r="L974" s="219"/>
      <c r="M974" s="219"/>
      <c r="N974" s="219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19"/>
      <c r="Z974" s="219"/>
      <c r="AA974" s="219"/>
      <c r="AB974" s="219"/>
      <c r="AC974" s="219"/>
      <c r="AD974" s="219"/>
      <c r="AE974" s="219"/>
      <c r="AF974" s="219"/>
      <c r="AG974" s="219"/>
      <c r="AH974" s="221">
        <f>'2.b-MTH2-HTH'!AD$61</f>
        <v>0.3911634117171473</v>
      </c>
      <c r="AI974" s="219"/>
      <c r="AJ974" s="219"/>
      <c r="AK974" s="219"/>
      <c r="AL974" s="219"/>
      <c r="AM974" s="219"/>
      <c r="AN974" s="219"/>
      <c r="AO974" s="219"/>
      <c r="AP974" s="219"/>
      <c r="AQ974" s="219"/>
      <c r="AR974" s="219"/>
      <c r="AS974" s="219"/>
      <c r="AT974" s="219"/>
      <c r="AU974" s="219"/>
      <c r="AV974" s="219"/>
      <c r="AW974" s="219"/>
      <c r="AX974" s="219"/>
      <c r="AY974" s="219"/>
      <c r="AZ974" s="219"/>
      <c r="BA974" s="219"/>
      <c r="BB974" s="219"/>
      <c r="BC974" s="219"/>
      <c r="BD974" s="219"/>
      <c r="BE974" s="219"/>
      <c r="BF974" s="219"/>
      <c r="BG974" s="219"/>
      <c r="BH974" s="219"/>
    </row>
    <row r="975" spans="1:60" s="8" customFormat="1" ht="15">
      <c r="A975" s="36" t="s">
        <v>7</v>
      </c>
      <c r="B975" s="36" t="s">
        <v>72</v>
      </c>
      <c r="C975" s="36" t="s">
        <v>32</v>
      </c>
      <c r="D975" s="18" t="s">
        <v>403</v>
      </c>
      <c r="E975" s="18" t="s">
        <v>403</v>
      </c>
      <c r="F975" s="7" t="s">
        <v>12</v>
      </c>
      <c r="G975" s="219"/>
      <c r="H975" s="219"/>
      <c r="I975" s="219"/>
      <c r="J975" s="219"/>
      <c r="K975" s="219"/>
      <c r="L975" s="219"/>
      <c r="M975" s="219"/>
      <c r="N975" s="219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19"/>
      <c r="Z975" s="219"/>
      <c r="AA975" s="219"/>
      <c r="AB975" s="219"/>
      <c r="AC975" s="219"/>
      <c r="AD975" s="219"/>
      <c r="AE975" s="219"/>
      <c r="AF975" s="219"/>
      <c r="AG975" s="219"/>
      <c r="AH975" s="221">
        <v>0.8</v>
      </c>
      <c r="AI975" s="219"/>
      <c r="AJ975" s="219"/>
      <c r="AK975" s="219"/>
      <c r="AL975" s="219"/>
      <c r="AM975" s="219"/>
      <c r="AN975" s="219"/>
      <c r="AO975" s="219"/>
      <c r="AP975" s="219"/>
      <c r="AQ975" s="219"/>
      <c r="AR975" s="219"/>
      <c r="AS975" s="219"/>
      <c r="AT975" s="219"/>
      <c r="AU975" s="219"/>
      <c r="AV975" s="219"/>
      <c r="AW975" s="219"/>
      <c r="AX975" s="219"/>
      <c r="AY975" s="219"/>
      <c r="AZ975" s="219"/>
      <c r="BA975" s="219"/>
      <c r="BB975" s="219"/>
      <c r="BC975" s="219"/>
      <c r="BD975" s="219"/>
      <c r="BE975" s="219"/>
      <c r="BF975" s="219"/>
      <c r="BG975" s="219"/>
      <c r="BH975" s="219"/>
    </row>
    <row r="976" spans="1:60" s="8" customFormat="1" ht="15">
      <c r="A976" s="36" t="s">
        <v>7</v>
      </c>
      <c r="B976" s="36" t="s">
        <v>72</v>
      </c>
      <c r="C976" s="36" t="s">
        <v>32</v>
      </c>
      <c r="D976" s="18" t="s">
        <v>403</v>
      </c>
      <c r="E976" s="18" t="s">
        <v>403</v>
      </c>
      <c r="F976" s="7" t="s">
        <v>13</v>
      </c>
      <c r="G976" s="222"/>
      <c r="H976" s="222"/>
      <c r="I976" s="222"/>
      <c r="J976" s="222"/>
      <c r="K976" s="222"/>
      <c r="L976" s="222"/>
      <c r="M976" s="222"/>
      <c r="N976" s="222"/>
      <c r="O976" s="222"/>
      <c r="P976" s="222"/>
      <c r="Q976" s="222"/>
      <c r="R976" s="222"/>
      <c r="S976" s="222"/>
      <c r="T976" s="222"/>
      <c r="U976" s="222"/>
      <c r="V976" s="222"/>
      <c r="W976" s="222"/>
      <c r="X976" s="222"/>
      <c r="Y976" s="222"/>
      <c r="Z976" s="222"/>
      <c r="AA976" s="222"/>
      <c r="AB976" s="222"/>
      <c r="AC976" s="222"/>
      <c r="AD976" s="222"/>
      <c r="AE976" s="222"/>
      <c r="AF976" s="222"/>
      <c r="AG976" s="222"/>
      <c r="AH976" s="223">
        <f>'2.b-MTH2-HTH'!AD$84</f>
        <v>0.44774002617765807</v>
      </c>
      <c r="AI976" s="222"/>
      <c r="AJ976" s="222"/>
      <c r="AK976" s="222"/>
      <c r="AL976" s="222"/>
      <c r="AM976" s="222"/>
      <c r="AN976" s="222"/>
      <c r="AO976" s="222"/>
      <c r="AP976" s="222"/>
      <c r="AQ976" s="222"/>
      <c r="AR976" s="222"/>
      <c r="AS976" s="222"/>
      <c r="AT976" s="222"/>
      <c r="AU976" s="222"/>
      <c r="AV976" s="222"/>
      <c r="AW976" s="222"/>
      <c r="AX976" s="222"/>
      <c r="AY976" s="222"/>
      <c r="AZ976" s="222"/>
      <c r="BA976" s="222"/>
      <c r="BB976" s="222"/>
      <c r="BC976" s="222"/>
      <c r="BD976" s="222"/>
      <c r="BE976" s="222"/>
      <c r="BF976" s="222"/>
      <c r="BG976" s="222"/>
      <c r="BH976" s="222"/>
    </row>
    <row r="977" spans="1:60" s="8" customFormat="1" ht="15">
      <c r="A977" s="36" t="s">
        <v>7</v>
      </c>
      <c r="B977" s="36" t="s">
        <v>72</v>
      </c>
      <c r="C977" s="36" t="s">
        <v>32</v>
      </c>
      <c r="D977" s="18" t="s">
        <v>403</v>
      </c>
      <c r="E977" s="18" t="s">
        <v>403</v>
      </c>
      <c r="F977" s="7" t="s">
        <v>14</v>
      </c>
      <c r="G977" s="222"/>
      <c r="H977" s="222"/>
      <c r="I977" s="222"/>
      <c r="J977" s="222"/>
      <c r="K977" s="222"/>
      <c r="L977" s="222"/>
      <c r="M977" s="222"/>
      <c r="N977" s="222"/>
      <c r="O977" s="222"/>
      <c r="P977" s="222"/>
      <c r="Q977" s="222"/>
      <c r="R977" s="222"/>
      <c r="S977" s="222"/>
      <c r="T977" s="222"/>
      <c r="U977" s="222"/>
      <c r="V977" s="222"/>
      <c r="W977" s="222"/>
      <c r="X977" s="222"/>
      <c r="Y977" s="222"/>
      <c r="Z977" s="222"/>
      <c r="AA977" s="222"/>
      <c r="AB977" s="222"/>
      <c r="AC977" s="222"/>
      <c r="AD977" s="222"/>
      <c r="AE977" s="222"/>
      <c r="AF977" s="222"/>
      <c r="AG977" s="222"/>
      <c r="AH977" s="223">
        <f>'2.b-MTH2-HTH'!AD$85</f>
        <v>0.80445234243218156</v>
      </c>
      <c r="AI977" s="222"/>
      <c r="AJ977" s="222"/>
      <c r="AK977" s="222"/>
      <c r="AL977" s="222"/>
      <c r="AM977" s="222"/>
      <c r="AN977" s="222"/>
      <c r="AO977" s="222"/>
      <c r="AP977" s="222"/>
      <c r="AQ977" s="222"/>
      <c r="AR977" s="222"/>
      <c r="AS977" s="222"/>
      <c r="AT977" s="222"/>
      <c r="AU977" s="222"/>
      <c r="AV977" s="222"/>
      <c r="AW977" s="222"/>
      <c r="AX977" s="222"/>
      <c r="AY977" s="222"/>
      <c r="AZ977" s="222"/>
      <c r="BA977" s="222"/>
      <c r="BB977" s="222"/>
      <c r="BC977" s="222"/>
      <c r="BD977" s="222"/>
      <c r="BE977" s="222"/>
      <c r="BF977" s="222"/>
      <c r="BG977" s="222"/>
      <c r="BH977" s="222"/>
    </row>
    <row r="978" spans="1:60" s="5" customFormat="1" ht="15">
      <c r="A978" s="4" t="s">
        <v>7</v>
      </c>
      <c r="B978" s="4" t="s">
        <v>72</v>
      </c>
      <c r="C978" s="4" t="s">
        <v>19</v>
      </c>
      <c r="D978" s="4"/>
      <c r="E978" s="4"/>
      <c r="F978" s="4" t="s">
        <v>11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>
        <v>11</v>
      </c>
      <c r="U978" s="4">
        <v>12</v>
      </c>
      <c r="V978" s="4">
        <v>13</v>
      </c>
      <c r="W978" s="4">
        <v>15</v>
      </c>
      <c r="X978" s="4">
        <v>34</v>
      </c>
      <c r="Y978" s="4">
        <v>91</v>
      </c>
      <c r="Z978" s="4">
        <v>103</v>
      </c>
      <c r="AA978" s="4">
        <v>48</v>
      </c>
      <c r="AB978" s="4">
        <v>37</v>
      </c>
      <c r="AC978" s="4">
        <v>32</v>
      </c>
      <c r="AD978" s="4">
        <v>27</v>
      </c>
      <c r="AE978" s="4">
        <v>20</v>
      </c>
      <c r="AF978" s="4">
        <v>22</v>
      </c>
      <c r="AG978" s="4">
        <v>22</v>
      </c>
      <c r="AH978" s="4">
        <v>25</v>
      </c>
      <c r="AI978" s="4">
        <v>25</v>
      </c>
      <c r="AJ978" s="4">
        <v>24</v>
      </c>
      <c r="AK978" s="4">
        <v>25</v>
      </c>
      <c r="AL978" s="4">
        <v>24</v>
      </c>
      <c r="AM978" s="4">
        <v>21</v>
      </c>
      <c r="AN978" s="4">
        <v>25</v>
      </c>
      <c r="AO978" s="4">
        <v>27</v>
      </c>
      <c r="AP978" s="4">
        <v>30</v>
      </c>
      <c r="AQ978" s="4">
        <v>37</v>
      </c>
      <c r="AR978" s="4">
        <v>41</v>
      </c>
      <c r="AS978" s="4">
        <v>51</v>
      </c>
      <c r="AT978" s="4">
        <v>57</v>
      </c>
      <c r="AU978" s="4">
        <v>71</v>
      </c>
      <c r="AV978" s="4">
        <v>77</v>
      </c>
      <c r="AW978" s="4">
        <v>76</v>
      </c>
      <c r="AX978" s="4">
        <v>84</v>
      </c>
      <c r="AY978" s="4">
        <v>97</v>
      </c>
      <c r="AZ978" s="4">
        <v>124</v>
      </c>
      <c r="BA978" s="4">
        <v>52</v>
      </c>
      <c r="BB978" s="4">
        <v>143</v>
      </c>
      <c r="BC978" s="4">
        <v>140</v>
      </c>
      <c r="BD978" s="4">
        <v>137</v>
      </c>
      <c r="BE978" s="4">
        <v>142</v>
      </c>
      <c r="BF978" s="4">
        <v>106</v>
      </c>
      <c r="BG978" s="4">
        <v>89</v>
      </c>
      <c r="BH978" s="4">
        <v>140</v>
      </c>
    </row>
    <row r="979" spans="1:60" s="5" customFormat="1" ht="15">
      <c r="A979" s="4" t="s">
        <v>7</v>
      </c>
      <c r="B979" s="4" t="s">
        <v>72</v>
      </c>
      <c r="C979" s="4" t="s">
        <v>19</v>
      </c>
      <c r="D979" s="4"/>
      <c r="E979" s="4"/>
      <c r="F979" s="4" t="s">
        <v>52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>
        <v>2.8540293705567901E-4</v>
      </c>
      <c r="U979" s="4">
        <v>2.99647913701401E-4</v>
      </c>
      <c r="V979" s="4">
        <v>3.2349574478674202E-4</v>
      </c>
      <c r="W979" s="4">
        <v>3.4590904898072099E-4</v>
      </c>
      <c r="X979" s="4">
        <v>7.5992937127020003E-4</v>
      </c>
      <c r="Y979" s="4">
        <v>1.96535786791067E-3</v>
      </c>
      <c r="Z979" s="4">
        <v>2.09183777087268E-3</v>
      </c>
      <c r="AA979" s="4">
        <v>9.97609892964772E-4</v>
      </c>
      <c r="AB979" s="4">
        <v>7.9853242689111904E-4</v>
      </c>
      <c r="AC979" s="4">
        <v>7.0663575135254501E-4</v>
      </c>
      <c r="AD979" s="4">
        <v>5.8080753759115499E-4</v>
      </c>
      <c r="AE979" s="4">
        <v>4.2713138561421501E-4</v>
      </c>
      <c r="AF979" s="4">
        <v>4.6365571455668199E-4</v>
      </c>
      <c r="AG979" s="4">
        <v>4.6264168401572998E-4</v>
      </c>
      <c r="AH979" s="4">
        <v>5.0900946757609703E-4</v>
      </c>
      <c r="AI979" s="4">
        <v>4.5968557506665401E-4</v>
      </c>
      <c r="AJ979" s="4">
        <v>4.1098001609671698E-4</v>
      </c>
      <c r="AK979" s="4">
        <v>4.1245957896126202E-4</v>
      </c>
      <c r="AL979" s="4">
        <v>3.8008963780624902E-4</v>
      </c>
      <c r="AM979" s="4">
        <v>3.2888554782935502E-4</v>
      </c>
      <c r="AN979" s="4">
        <v>4.0103949436940501E-4</v>
      </c>
      <c r="AO979" s="4">
        <v>4.10877604127037E-4</v>
      </c>
      <c r="AP979" s="4">
        <v>4.3561596096880999E-4</v>
      </c>
      <c r="AQ979" s="4">
        <v>5.3394905837361999E-4</v>
      </c>
      <c r="AR979" s="4">
        <v>5.5992570741833297E-4</v>
      </c>
      <c r="AS979" s="4">
        <v>6.5476114056823003E-4</v>
      </c>
      <c r="AT979" s="4">
        <v>7.1177043530381396E-4</v>
      </c>
      <c r="AU979" s="4">
        <v>8.3048706311701702E-4</v>
      </c>
      <c r="AV979" s="4">
        <v>8.5943255128691698E-4</v>
      </c>
      <c r="AW979" s="4">
        <v>8.35890498344717E-4</v>
      </c>
      <c r="AX979" s="4">
        <v>8.7482685718451596E-4</v>
      </c>
      <c r="AY979" s="4">
        <v>9.7602205608605095E-4</v>
      </c>
      <c r="AZ979" s="4">
        <v>1.21501920514227E-3</v>
      </c>
      <c r="BA979" s="4">
        <v>5.2340211373930504E-4</v>
      </c>
      <c r="BB979" s="4">
        <v>1.4055159127990401E-3</v>
      </c>
      <c r="BC979" s="4">
        <v>1.4286734766769101E-3</v>
      </c>
      <c r="BD979" s="4">
        <v>1.5065706273712E-3</v>
      </c>
      <c r="BE979" s="4">
        <v>1.5394956525510101E-3</v>
      </c>
      <c r="BF979" s="4">
        <v>1.19320995992616E-3</v>
      </c>
      <c r="BG979" s="4">
        <v>1.05126387904559E-3</v>
      </c>
      <c r="BH979" s="4">
        <v>1.7187826108307901E-3</v>
      </c>
    </row>
    <row r="980" spans="1:60" s="8" customFormat="1" ht="15">
      <c r="A980" s="36" t="s">
        <v>7</v>
      </c>
      <c r="B980" s="36" t="s">
        <v>72</v>
      </c>
      <c r="C980" s="36" t="s">
        <v>19</v>
      </c>
      <c r="D980" s="7" t="s">
        <v>99</v>
      </c>
      <c r="E980" s="7" t="s">
        <v>99</v>
      </c>
      <c r="F980" s="7" t="s">
        <v>12</v>
      </c>
      <c r="G980" s="219"/>
      <c r="H980" s="219"/>
      <c r="I980" s="219"/>
      <c r="J980" s="219"/>
      <c r="K980" s="219"/>
      <c r="L980" s="219"/>
      <c r="M980" s="219"/>
      <c r="N980" s="219"/>
      <c r="O980" s="219"/>
      <c r="P980" s="219"/>
      <c r="Q980" s="219"/>
      <c r="R980" s="219"/>
      <c r="S980" s="219"/>
      <c r="T980" s="221">
        <v>1</v>
      </c>
      <c r="U980" s="221">
        <v>1</v>
      </c>
      <c r="V980" s="221">
        <v>1</v>
      </c>
      <c r="W980" s="221">
        <v>1</v>
      </c>
      <c r="X980" s="221">
        <v>1</v>
      </c>
      <c r="Y980" s="221">
        <v>1</v>
      </c>
      <c r="Z980" s="221">
        <v>1</v>
      </c>
      <c r="AA980" s="221">
        <v>1</v>
      </c>
      <c r="AB980" s="221">
        <v>1</v>
      </c>
      <c r="AC980" s="221">
        <v>1</v>
      </c>
      <c r="AD980" s="221">
        <v>1</v>
      </c>
      <c r="AE980" s="221">
        <v>1</v>
      </c>
      <c r="AF980" s="221">
        <v>1</v>
      </c>
      <c r="AG980" s="221">
        <v>1</v>
      </c>
      <c r="AH980" s="221">
        <v>1</v>
      </c>
      <c r="AI980" s="221">
        <v>1</v>
      </c>
      <c r="AJ980" s="221">
        <v>1</v>
      </c>
      <c r="AK980" s="221">
        <v>1</v>
      </c>
      <c r="AL980" s="221">
        <v>1</v>
      </c>
      <c r="AM980" s="221">
        <v>1</v>
      </c>
      <c r="AN980" s="221">
        <v>1</v>
      </c>
      <c r="AO980" s="221">
        <v>1</v>
      </c>
      <c r="AP980" s="221">
        <v>1</v>
      </c>
      <c r="AQ980" s="221">
        <v>1</v>
      </c>
      <c r="AR980" s="221">
        <v>1</v>
      </c>
      <c r="AS980" s="221">
        <v>1</v>
      </c>
      <c r="AT980" s="221">
        <v>1</v>
      </c>
      <c r="AU980" s="221">
        <v>1</v>
      </c>
      <c r="AV980" s="221">
        <v>1</v>
      </c>
      <c r="AW980" s="221">
        <v>1</v>
      </c>
      <c r="AX980" s="221">
        <v>1</v>
      </c>
      <c r="AY980" s="221">
        <v>1</v>
      </c>
      <c r="AZ980" s="221">
        <v>1</v>
      </c>
      <c r="BA980" s="221">
        <v>1</v>
      </c>
      <c r="BB980" s="221">
        <v>1</v>
      </c>
      <c r="BC980" s="221">
        <v>1</v>
      </c>
      <c r="BD980" s="221">
        <v>1</v>
      </c>
      <c r="BE980" s="221">
        <v>1</v>
      </c>
      <c r="BF980" s="221">
        <v>1</v>
      </c>
      <c r="BG980" s="221">
        <v>1</v>
      </c>
      <c r="BH980" s="221">
        <v>1</v>
      </c>
    </row>
    <row r="981" spans="1:60" s="8" customFormat="1" ht="15">
      <c r="A981" s="36" t="s">
        <v>7</v>
      </c>
      <c r="B981" s="36" t="s">
        <v>72</v>
      </c>
      <c r="C981" s="36" t="s">
        <v>19</v>
      </c>
      <c r="D981" s="7" t="s">
        <v>99</v>
      </c>
      <c r="E981" s="7" t="s">
        <v>99</v>
      </c>
      <c r="F981" s="7" t="s">
        <v>13</v>
      </c>
      <c r="G981" s="219"/>
      <c r="H981" s="219"/>
      <c r="I981" s="219"/>
      <c r="J981" s="219"/>
      <c r="K981" s="219"/>
      <c r="L981" s="219"/>
      <c r="M981" s="219"/>
      <c r="N981" s="219"/>
      <c r="O981" s="219"/>
      <c r="P981" s="219"/>
      <c r="Q981" s="219"/>
      <c r="R981" s="219"/>
      <c r="S981" s="219"/>
      <c r="T981" s="221">
        <f>'3. Mecanical drive'!P$61</f>
        <v>0.253</v>
      </c>
      <c r="U981" s="221">
        <f>'3. Mecanical drive'!Q$61</f>
        <v>0.254</v>
      </c>
      <c r="V981" s="221">
        <f>'3. Mecanical drive'!R$61</f>
        <v>0.255</v>
      </c>
      <c r="W981" s="221">
        <f>'3. Mecanical drive'!S$61</f>
        <v>0.25600000000000001</v>
      </c>
      <c r="X981" s="221">
        <f>'3. Mecanical drive'!T$61</f>
        <v>0.25700000000000001</v>
      </c>
      <c r="Y981" s="221">
        <f>'3. Mecanical drive'!U$61</f>
        <v>0.25800000000000001</v>
      </c>
      <c r="Z981" s="221">
        <f>'3. Mecanical drive'!V$61</f>
        <v>0.25900000000000001</v>
      </c>
      <c r="AA981" s="221">
        <f>'3. Mecanical drive'!W$61</f>
        <v>0.26</v>
      </c>
      <c r="AB981" s="221">
        <f>'3. Mecanical drive'!X$61</f>
        <v>0.26100000000000001</v>
      </c>
      <c r="AC981" s="221">
        <f>'3. Mecanical drive'!Y$61</f>
        <v>0.26200000000000001</v>
      </c>
      <c r="AD981" s="221">
        <f>'3. Mecanical drive'!Z$61</f>
        <v>0.26300000000000001</v>
      </c>
      <c r="AE981" s="221">
        <f>'3. Mecanical drive'!AA$61</f>
        <v>0.26400000000000001</v>
      </c>
      <c r="AF981" s="221">
        <f>'3. Mecanical drive'!AB$61</f>
        <v>0.26500000000000001</v>
      </c>
      <c r="AG981" s="221">
        <f>'3. Mecanical drive'!AC$61</f>
        <v>0.26600000000000001</v>
      </c>
      <c r="AH981" s="221">
        <f>'3. Mecanical drive'!AD$61</f>
        <v>0.26700000000000002</v>
      </c>
      <c r="AI981" s="221">
        <f>'3. Mecanical drive'!AE$61</f>
        <v>0.26800000000000002</v>
      </c>
      <c r="AJ981" s="221">
        <f>'3. Mecanical drive'!AF$61</f>
        <v>0.26900000000000002</v>
      </c>
      <c r="AK981" s="221">
        <f>'3. Mecanical drive'!AG$61</f>
        <v>0.27</v>
      </c>
      <c r="AL981" s="221">
        <f>'3. Mecanical drive'!AH$61</f>
        <v>0.27100000000000002</v>
      </c>
      <c r="AM981" s="221">
        <f>'3. Mecanical drive'!AI$61</f>
        <v>0.27200000000000002</v>
      </c>
      <c r="AN981" s="221">
        <f>'3. Mecanical drive'!AJ$61</f>
        <v>0.27300000000000002</v>
      </c>
      <c r="AO981" s="221">
        <f>'3. Mecanical drive'!AK$61</f>
        <v>0.27400000000000002</v>
      </c>
      <c r="AP981" s="221">
        <f>'3. Mecanical drive'!AL$61</f>
        <v>0.27500000000000002</v>
      </c>
      <c r="AQ981" s="221">
        <f>'3. Mecanical drive'!AM$61</f>
        <v>0.27600000000000002</v>
      </c>
      <c r="AR981" s="221">
        <f>'3. Mecanical drive'!AN$61</f>
        <v>0.27700000000000002</v>
      </c>
      <c r="AS981" s="221">
        <f>'3. Mecanical drive'!AO$61</f>
        <v>0.27800000000000002</v>
      </c>
      <c r="AT981" s="221">
        <f>'3. Mecanical drive'!AP$61</f>
        <v>0.27900000000000003</v>
      </c>
      <c r="AU981" s="221">
        <f>'3. Mecanical drive'!AQ$61</f>
        <v>0.28000000000000003</v>
      </c>
      <c r="AV981" s="221">
        <f>'3. Mecanical drive'!AR$61</f>
        <v>0.28100000000000003</v>
      </c>
      <c r="AW981" s="221">
        <f>'3. Mecanical drive'!AS$61</f>
        <v>0.28199999999999997</v>
      </c>
      <c r="AX981" s="221">
        <f>'3. Mecanical drive'!AT$61</f>
        <v>0.28299999999999997</v>
      </c>
      <c r="AY981" s="221">
        <f>'3. Mecanical drive'!AU$61</f>
        <v>0.28399999999999997</v>
      </c>
      <c r="AZ981" s="221">
        <f>'3. Mecanical drive'!AV$61</f>
        <v>0.28499999999999998</v>
      </c>
      <c r="BA981" s="221">
        <f>'3. Mecanical drive'!AW$61</f>
        <v>0.28599999999999998</v>
      </c>
      <c r="BB981" s="221">
        <f>'3. Mecanical drive'!AX$61</f>
        <v>0.28699999999999998</v>
      </c>
      <c r="BC981" s="221">
        <f>'3. Mecanical drive'!AY$61</f>
        <v>0.28799999999999998</v>
      </c>
      <c r="BD981" s="221">
        <f>'3. Mecanical drive'!AZ$61</f>
        <v>0.28899999999999998</v>
      </c>
      <c r="BE981" s="221">
        <f>'3. Mecanical drive'!BA$61</f>
        <v>0.28999999999999998</v>
      </c>
      <c r="BF981" s="221">
        <f>'3. Mecanical drive'!BB$61</f>
        <v>0.29099999999999998</v>
      </c>
      <c r="BG981" s="221">
        <f>'3. Mecanical drive'!BC$61</f>
        <v>0.29199999999999998</v>
      </c>
      <c r="BH981" s="221">
        <f>'3. Mecanical drive'!BD$61</f>
        <v>0.29299999999999998</v>
      </c>
    </row>
    <row r="982" spans="1:60" s="8" customFormat="1" ht="15">
      <c r="A982" s="36" t="s">
        <v>7</v>
      </c>
      <c r="B982" s="36" t="s">
        <v>72</v>
      </c>
      <c r="C982" s="36" t="s">
        <v>19</v>
      </c>
      <c r="D982" s="7" t="s">
        <v>99</v>
      </c>
      <c r="E982" s="7" t="s">
        <v>99</v>
      </c>
      <c r="F982" s="7" t="s">
        <v>14</v>
      </c>
      <c r="G982" s="219"/>
      <c r="H982" s="219"/>
      <c r="I982" s="219"/>
      <c r="J982" s="219"/>
      <c r="K982" s="219"/>
      <c r="L982" s="219"/>
      <c r="M982" s="219"/>
      <c r="N982" s="219"/>
      <c r="O982" s="219"/>
      <c r="P982" s="219"/>
      <c r="Q982" s="219"/>
      <c r="R982" s="219"/>
      <c r="S982" s="219"/>
      <c r="T982" s="221">
        <f>'3. Mecanical drive'!P$67</f>
        <v>1</v>
      </c>
      <c r="U982" s="221">
        <f>'3. Mecanical drive'!Q$67</f>
        <v>1</v>
      </c>
      <c r="V982" s="221">
        <f>'3. Mecanical drive'!R$67</f>
        <v>1</v>
      </c>
      <c r="W982" s="221">
        <f>'3. Mecanical drive'!S$67</f>
        <v>1</v>
      </c>
      <c r="X982" s="221">
        <f>'3. Mecanical drive'!T$67</f>
        <v>1</v>
      </c>
      <c r="Y982" s="221">
        <f>'3. Mecanical drive'!U$67</f>
        <v>1</v>
      </c>
      <c r="Z982" s="221">
        <f>'3. Mecanical drive'!V$67</f>
        <v>1</v>
      </c>
      <c r="AA982" s="221">
        <f>'3. Mecanical drive'!W$67</f>
        <v>1</v>
      </c>
      <c r="AB982" s="221">
        <f>'3. Mecanical drive'!X$67</f>
        <v>1</v>
      </c>
      <c r="AC982" s="221">
        <f>'3. Mecanical drive'!Y$67</f>
        <v>1</v>
      </c>
      <c r="AD982" s="221">
        <f>'3. Mecanical drive'!Z$67</f>
        <v>1</v>
      </c>
      <c r="AE982" s="221">
        <f>'3. Mecanical drive'!AA$67</f>
        <v>1</v>
      </c>
      <c r="AF982" s="221">
        <f>'3. Mecanical drive'!AB$67</f>
        <v>1</v>
      </c>
      <c r="AG982" s="221">
        <f>'3. Mecanical drive'!AC$67</f>
        <v>1</v>
      </c>
      <c r="AH982" s="221">
        <f>'3. Mecanical drive'!AD$67</f>
        <v>1</v>
      </c>
      <c r="AI982" s="221">
        <f>'3. Mecanical drive'!AE$67</f>
        <v>1</v>
      </c>
      <c r="AJ982" s="221">
        <f>'3. Mecanical drive'!AF$67</f>
        <v>1</v>
      </c>
      <c r="AK982" s="221">
        <f>'3. Mecanical drive'!AG$67</f>
        <v>1</v>
      </c>
      <c r="AL982" s="221">
        <f>'3. Mecanical drive'!AH$67</f>
        <v>1</v>
      </c>
      <c r="AM982" s="221">
        <f>'3. Mecanical drive'!AI$67</f>
        <v>1</v>
      </c>
      <c r="AN982" s="221">
        <f>'3. Mecanical drive'!AJ$67</f>
        <v>1</v>
      </c>
      <c r="AO982" s="221">
        <f>'3. Mecanical drive'!AK$67</f>
        <v>1</v>
      </c>
      <c r="AP982" s="221">
        <f>'3. Mecanical drive'!AL$67</f>
        <v>1</v>
      </c>
      <c r="AQ982" s="221">
        <f>'3. Mecanical drive'!AM$67</f>
        <v>1</v>
      </c>
      <c r="AR982" s="221">
        <f>'3. Mecanical drive'!AN$67</f>
        <v>1</v>
      </c>
      <c r="AS982" s="221">
        <f>'3. Mecanical drive'!AO$67</f>
        <v>1</v>
      </c>
      <c r="AT982" s="221">
        <f>'3. Mecanical drive'!AP$67</f>
        <v>1</v>
      </c>
      <c r="AU982" s="221">
        <f>'3. Mecanical drive'!AQ$67</f>
        <v>1</v>
      </c>
      <c r="AV982" s="221">
        <f>'3. Mecanical drive'!AR$67</f>
        <v>1</v>
      </c>
      <c r="AW982" s="221">
        <f>'3. Mecanical drive'!AS$67</f>
        <v>1</v>
      </c>
      <c r="AX982" s="221">
        <f>'3. Mecanical drive'!AT$67</f>
        <v>1</v>
      </c>
      <c r="AY982" s="221">
        <f>'3. Mecanical drive'!AU$67</f>
        <v>1</v>
      </c>
      <c r="AZ982" s="221">
        <f>'3. Mecanical drive'!AV$67</f>
        <v>1</v>
      </c>
      <c r="BA982" s="221">
        <f>'3. Mecanical drive'!AW$67</f>
        <v>1</v>
      </c>
      <c r="BB982" s="221">
        <f>'3. Mecanical drive'!AX$67</f>
        <v>1</v>
      </c>
      <c r="BC982" s="221">
        <f>'3. Mecanical drive'!AY$67</f>
        <v>1</v>
      </c>
      <c r="BD982" s="221">
        <f>'3. Mecanical drive'!AZ$67</f>
        <v>1</v>
      </c>
      <c r="BE982" s="221">
        <f>'3. Mecanical drive'!BA$67</f>
        <v>1</v>
      </c>
      <c r="BF982" s="221">
        <f>'3. Mecanical drive'!BB$67</f>
        <v>1</v>
      </c>
      <c r="BG982" s="221">
        <f>'3. Mecanical drive'!BC$67</f>
        <v>1</v>
      </c>
      <c r="BH982" s="221">
        <f>'3. Mecanical drive'!BD$67</f>
        <v>1</v>
      </c>
    </row>
    <row r="983" spans="1:60" s="5" customFormat="1" ht="15">
      <c r="A983" s="4" t="s">
        <v>7</v>
      </c>
      <c r="B983" s="4" t="s">
        <v>72</v>
      </c>
      <c r="C983" s="4" t="s">
        <v>20</v>
      </c>
      <c r="D983" s="4"/>
      <c r="E983" s="4"/>
      <c r="F983" s="4" t="s">
        <v>11</v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>
        <v>246</v>
      </c>
      <c r="V983" s="4">
        <v>199</v>
      </c>
      <c r="W983" s="4">
        <v>123</v>
      </c>
      <c r="X983" s="4">
        <v>121</v>
      </c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</row>
    <row r="984" spans="1:60" s="5" customFormat="1" ht="15">
      <c r="A984" s="4" t="s">
        <v>7</v>
      </c>
      <c r="B984" s="4" t="s">
        <v>72</v>
      </c>
      <c r="C984" s="4" t="s">
        <v>20</v>
      </c>
      <c r="D984" s="4"/>
      <c r="E984" s="4"/>
      <c r="F984" s="4" t="s">
        <v>52</v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>
        <v>6.1427822308787201E-3</v>
      </c>
      <c r="V984" s="4">
        <v>4.9519733240432004E-3</v>
      </c>
      <c r="W984" s="4">
        <v>2.8364542016419102E-3</v>
      </c>
      <c r="X984" s="4">
        <v>2.7044545271674701E-3</v>
      </c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</row>
    <row r="985" spans="1:60" s="8" customFormat="1" ht="15">
      <c r="A985" s="36" t="s">
        <v>7</v>
      </c>
      <c r="B985" s="36" t="s">
        <v>72</v>
      </c>
      <c r="C985" s="36" t="s">
        <v>20</v>
      </c>
      <c r="D985" s="7" t="s">
        <v>107</v>
      </c>
      <c r="E985" s="7" t="s">
        <v>108</v>
      </c>
      <c r="F985" s="7" t="s">
        <v>12</v>
      </c>
      <c r="G985" s="219"/>
      <c r="H985" s="219"/>
      <c r="I985" s="219"/>
      <c r="J985" s="219"/>
      <c r="K985" s="219"/>
      <c r="L985" s="219"/>
      <c r="M985" s="219"/>
      <c r="N985" s="219"/>
      <c r="O985" s="219"/>
      <c r="P985" s="219"/>
      <c r="Q985" s="219"/>
      <c r="R985" s="219"/>
      <c r="S985" s="219"/>
      <c r="T985" s="219"/>
      <c r="U985" s="221">
        <v>0.2</v>
      </c>
      <c r="V985" s="221">
        <v>0.2</v>
      </c>
      <c r="W985" s="221">
        <v>0.2</v>
      </c>
      <c r="X985" s="221">
        <v>0.2</v>
      </c>
      <c r="Y985" s="219"/>
      <c r="Z985" s="219"/>
      <c r="AA985" s="219"/>
      <c r="AB985" s="219"/>
      <c r="AC985" s="219"/>
      <c r="AD985" s="219"/>
      <c r="AE985" s="219"/>
      <c r="AF985" s="219"/>
      <c r="AG985" s="219"/>
      <c r="AH985" s="219"/>
      <c r="AI985" s="219"/>
      <c r="AJ985" s="219"/>
      <c r="AK985" s="219"/>
      <c r="AL985" s="219"/>
      <c r="AM985" s="219"/>
      <c r="AN985" s="219"/>
      <c r="AO985" s="219"/>
      <c r="AP985" s="219"/>
      <c r="AQ985" s="219"/>
      <c r="AR985" s="219"/>
      <c r="AS985" s="219"/>
      <c r="AT985" s="219"/>
      <c r="AU985" s="219"/>
      <c r="AV985" s="219"/>
      <c r="AW985" s="219"/>
      <c r="AX985" s="219"/>
      <c r="AY985" s="219"/>
      <c r="AZ985" s="219"/>
      <c r="BA985" s="219"/>
      <c r="BB985" s="219"/>
      <c r="BC985" s="219"/>
      <c r="BD985" s="219"/>
      <c r="BE985" s="219"/>
      <c r="BF985" s="219"/>
      <c r="BG985" s="219"/>
      <c r="BH985" s="219"/>
    </row>
    <row r="986" spans="1:60" s="8" customFormat="1" ht="15">
      <c r="A986" s="36" t="s">
        <v>7</v>
      </c>
      <c r="B986" s="36" t="s">
        <v>72</v>
      </c>
      <c r="C986" s="36" t="s">
        <v>20</v>
      </c>
      <c r="D986" s="7" t="s">
        <v>107</v>
      </c>
      <c r="E986" s="7" t="s">
        <v>108</v>
      </c>
      <c r="F986" s="7" t="s">
        <v>13</v>
      </c>
      <c r="G986" s="219"/>
      <c r="H986" s="219"/>
      <c r="I986" s="219"/>
      <c r="J986" s="219"/>
      <c r="K986" s="219"/>
      <c r="L986" s="219"/>
      <c r="M986" s="219"/>
      <c r="N986" s="219"/>
      <c r="O986" s="219"/>
      <c r="P986" s="219"/>
      <c r="Q986" s="219"/>
      <c r="R986" s="219"/>
      <c r="S986" s="219"/>
      <c r="T986" s="219"/>
      <c r="U986" s="221">
        <f>'2.b-MTH2-HTH'!Q$60</f>
        <v>0.37231292224020818</v>
      </c>
      <c r="V986" s="221">
        <f>'2.b-MTH2-HTH'!R$60</f>
        <v>0.38060310289556548</v>
      </c>
      <c r="W986" s="221">
        <f>'2.b-MTH2-HTH'!S$60</f>
        <v>0.3859322922417493</v>
      </c>
      <c r="X986" s="221">
        <f>'2.b-MTH2-HTH'!T$60</f>
        <v>0.39113304875381116</v>
      </c>
      <c r="Y986" s="219"/>
      <c r="Z986" s="219"/>
      <c r="AA986" s="219"/>
      <c r="AB986" s="219"/>
      <c r="AC986" s="219"/>
      <c r="AD986" s="219"/>
      <c r="AE986" s="219"/>
      <c r="AF986" s="219"/>
      <c r="AG986" s="219"/>
      <c r="AH986" s="219"/>
      <c r="AI986" s="219"/>
      <c r="AJ986" s="219"/>
      <c r="AK986" s="219"/>
      <c r="AL986" s="219"/>
      <c r="AM986" s="219"/>
      <c r="AN986" s="219"/>
      <c r="AO986" s="219"/>
      <c r="AP986" s="219"/>
      <c r="AQ986" s="219"/>
      <c r="AR986" s="219"/>
      <c r="AS986" s="219"/>
      <c r="AT986" s="219"/>
      <c r="AU986" s="219"/>
      <c r="AV986" s="219"/>
      <c r="AW986" s="219"/>
      <c r="AX986" s="219"/>
      <c r="AY986" s="219"/>
      <c r="AZ986" s="219"/>
      <c r="BA986" s="219"/>
      <c r="BB986" s="219"/>
      <c r="BC986" s="219"/>
      <c r="BD986" s="219"/>
      <c r="BE986" s="219"/>
      <c r="BF986" s="219"/>
      <c r="BG986" s="219"/>
      <c r="BH986" s="219"/>
    </row>
    <row r="987" spans="1:60" s="8" customFormat="1" ht="15">
      <c r="A987" s="36" t="s">
        <v>7</v>
      </c>
      <c r="B987" s="36" t="s">
        <v>72</v>
      </c>
      <c r="C987" s="36" t="s">
        <v>20</v>
      </c>
      <c r="D987" s="7" t="s">
        <v>107</v>
      </c>
      <c r="E987" s="7" t="s">
        <v>108</v>
      </c>
      <c r="F987" s="7" t="s">
        <v>14</v>
      </c>
      <c r="G987" s="219"/>
      <c r="H987" s="219"/>
      <c r="I987" s="219"/>
      <c r="J987" s="219"/>
      <c r="K987" s="219"/>
      <c r="L987" s="219"/>
      <c r="M987" s="219"/>
      <c r="N987" s="219"/>
      <c r="O987" s="219"/>
      <c r="P987" s="219"/>
      <c r="Q987" s="219"/>
      <c r="R987" s="219"/>
      <c r="S987" s="219"/>
      <c r="T987" s="219"/>
      <c r="U987" s="221">
        <f>'2.b-MTH2-HTH'!Q$61</f>
        <v>0.3911634117171473</v>
      </c>
      <c r="V987" s="221">
        <f>'2.b-MTH2-HTH'!R$61</f>
        <v>0.3911634117171473</v>
      </c>
      <c r="W987" s="221">
        <f>'2.b-MTH2-HTH'!S$61</f>
        <v>0.3911634117171473</v>
      </c>
      <c r="X987" s="221">
        <f>'2.b-MTH2-HTH'!T$61</f>
        <v>0.3911634117171473</v>
      </c>
      <c r="Y987" s="219"/>
      <c r="Z987" s="219"/>
      <c r="AA987" s="219"/>
      <c r="AB987" s="219"/>
      <c r="AC987" s="219"/>
      <c r="AD987" s="219"/>
      <c r="AE987" s="219"/>
      <c r="AF987" s="219"/>
      <c r="AG987" s="219"/>
      <c r="AH987" s="219"/>
      <c r="AI987" s="219"/>
      <c r="AJ987" s="219"/>
      <c r="AK987" s="219"/>
      <c r="AL987" s="219"/>
      <c r="AM987" s="219"/>
      <c r="AN987" s="219"/>
      <c r="AO987" s="219"/>
      <c r="AP987" s="219"/>
      <c r="AQ987" s="219"/>
      <c r="AR987" s="219"/>
      <c r="AS987" s="219"/>
      <c r="AT987" s="219"/>
      <c r="AU987" s="219"/>
      <c r="AV987" s="219"/>
      <c r="AW987" s="219"/>
      <c r="AX987" s="219"/>
      <c r="AY987" s="219"/>
      <c r="AZ987" s="219"/>
      <c r="BA987" s="219"/>
      <c r="BB987" s="219"/>
      <c r="BC987" s="219"/>
      <c r="BD987" s="219"/>
      <c r="BE987" s="219"/>
      <c r="BF987" s="219"/>
      <c r="BG987" s="219"/>
      <c r="BH987" s="219"/>
    </row>
    <row r="988" spans="1:60" s="8" customFormat="1" ht="15">
      <c r="A988" s="36" t="s">
        <v>7</v>
      </c>
      <c r="B988" s="36" t="s">
        <v>72</v>
      </c>
      <c r="C988" s="36" t="s">
        <v>20</v>
      </c>
      <c r="D988" s="18" t="s">
        <v>403</v>
      </c>
      <c r="E988" s="18" t="s">
        <v>403</v>
      </c>
      <c r="F988" s="7" t="s">
        <v>12</v>
      </c>
      <c r="G988" s="219"/>
      <c r="H988" s="219"/>
      <c r="I988" s="219"/>
      <c r="J988" s="219"/>
      <c r="K988" s="219"/>
      <c r="L988" s="219"/>
      <c r="M988" s="219"/>
      <c r="N988" s="219"/>
      <c r="O988" s="219"/>
      <c r="P988" s="219"/>
      <c r="Q988" s="219"/>
      <c r="R988" s="219"/>
      <c r="S988" s="219"/>
      <c r="T988" s="219"/>
      <c r="U988" s="221">
        <v>0.8</v>
      </c>
      <c r="V988" s="221">
        <v>0.8</v>
      </c>
      <c r="W988" s="221">
        <v>0.8</v>
      </c>
      <c r="X988" s="221">
        <v>0.8</v>
      </c>
      <c r="Y988" s="219"/>
      <c r="Z988" s="219"/>
      <c r="AA988" s="219"/>
      <c r="AB988" s="219"/>
      <c r="AC988" s="219"/>
      <c r="AD988" s="219"/>
      <c r="AE988" s="219"/>
      <c r="AF988" s="219"/>
      <c r="AG988" s="219"/>
      <c r="AH988" s="219"/>
      <c r="AI988" s="219"/>
      <c r="AJ988" s="219"/>
      <c r="AK988" s="219"/>
      <c r="AL988" s="219"/>
      <c r="AM988" s="219"/>
      <c r="AN988" s="219"/>
      <c r="AO988" s="219"/>
      <c r="AP988" s="219"/>
      <c r="AQ988" s="219"/>
      <c r="AR988" s="219"/>
      <c r="AS988" s="219"/>
      <c r="AT988" s="219"/>
      <c r="AU988" s="219"/>
      <c r="AV988" s="219"/>
      <c r="AW988" s="219"/>
      <c r="AX988" s="219"/>
      <c r="AY988" s="219"/>
      <c r="AZ988" s="219"/>
      <c r="BA988" s="219"/>
      <c r="BB988" s="219"/>
      <c r="BC988" s="219"/>
      <c r="BD988" s="219"/>
      <c r="BE988" s="219"/>
      <c r="BF988" s="219"/>
      <c r="BG988" s="219"/>
      <c r="BH988" s="219"/>
    </row>
    <row r="989" spans="1:60" s="8" customFormat="1" ht="15">
      <c r="A989" s="36" t="s">
        <v>7</v>
      </c>
      <c r="B989" s="36" t="s">
        <v>72</v>
      </c>
      <c r="C989" s="36" t="s">
        <v>20</v>
      </c>
      <c r="D989" s="18" t="s">
        <v>403</v>
      </c>
      <c r="E989" s="18" t="s">
        <v>403</v>
      </c>
      <c r="F989" s="7" t="s">
        <v>13</v>
      </c>
      <c r="G989" s="222"/>
      <c r="H989" s="222"/>
      <c r="I989" s="222"/>
      <c r="J989" s="222"/>
      <c r="K989" s="222"/>
      <c r="L989" s="222"/>
      <c r="M989" s="222"/>
      <c r="N989" s="222"/>
      <c r="O989" s="222"/>
      <c r="P989" s="222"/>
      <c r="Q989" s="222"/>
      <c r="R989" s="222"/>
      <c r="S989" s="222"/>
      <c r="T989" s="222"/>
      <c r="U989" s="223">
        <f>'2.b-MTH2-HTH'!Q$84</f>
        <v>0.37231292224020818</v>
      </c>
      <c r="V989" s="223">
        <f>'2.b-MTH2-HTH'!R$84</f>
        <v>0.38060310289556548</v>
      </c>
      <c r="W989" s="223">
        <f>'2.b-MTH2-HTH'!S$84</f>
        <v>0.3859322922417493</v>
      </c>
      <c r="X989" s="223">
        <f>'2.b-MTH2-HTH'!T$84</f>
        <v>0.39113304875381116</v>
      </c>
      <c r="Y989" s="222"/>
      <c r="Z989" s="222"/>
      <c r="AA989" s="222"/>
      <c r="AB989" s="222"/>
      <c r="AC989" s="222"/>
      <c r="AD989" s="222"/>
      <c r="AE989" s="222"/>
      <c r="AF989" s="222"/>
      <c r="AG989" s="222"/>
      <c r="AH989" s="222"/>
      <c r="AI989" s="222"/>
      <c r="AJ989" s="222"/>
      <c r="AK989" s="222"/>
      <c r="AL989" s="222"/>
      <c r="AM989" s="222"/>
      <c r="AN989" s="222"/>
      <c r="AO989" s="222"/>
      <c r="AP989" s="222"/>
      <c r="AQ989" s="222"/>
      <c r="AR989" s="222"/>
      <c r="AS989" s="222"/>
      <c r="AT989" s="222"/>
      <c r="AU989" s="222"/>
      <c r="AV989" s="222"/>
      <c r="AW989" s="222"/>
      <c r="AX989" s="222"/>
      <c r="AY989" s="222"/>
      <c r="AZ989" s="222"/>
      <c r="BA989" s="222"/>
      <c r="BB989" s="222"/>
      <c r="BC989" s="222"/>
      <c r="BD989" s="222"/>
      <c r="BE989" s="222"/>
      <c r="BF989" s="222"/>
      <c r="BG989" s="222"/>
      <c r="BH989" s="222"/>
    </row>
    <row r="990" spans="1:60" s="8" customFormat="1" ht="15">
      <c r="A990" s="36" t="s">
        <v>7</v>
      </c>
      <c r="B990" s="36" t="s">
        <v>72</v>
      </c>
      <c r="C990" s="36" t="s">
        <v>20</v>
      </c>
      <c r="D990" s="18" t="s">
        <v>403</v>
      </c>
      <c r="E990" s="18" t="s">
        <v>403</v>
      </c>
      <c r="F990" s="7" t="s">
        <v>14</v>
      </c>
      <c r="G990" s="222"/>
      <c r="H990" s="222"/>
      <c r="I990" s="222"/>
      <c r="J990" s="222"/>
      <c r="K990" s="222"/>
      <c r="L990" s="222"/>
      <c r="M990" s="222"/>
      <c r="N990" s="222"/>
      <c r="O990" s="222"/>
      <c r="P990" s="222"/>
      <c r="Q990" s="222"/>
      <c r="R990" s="222"/>
      <c r="S990" s="222"/>
      <c r="T990" s="222"/>
      <c r="U990" s="223">
        <f>'2.b-MTH2-HTH'!Q$85</f>
        <v>0.80445234243218156</v>
      </c>
      <c r="V990" s="223">
        <f>'2.b-MTH2-HTH'!R$85</f>
        <v>0.80445234243218156</v>
      </c>
      <c r="W990" s="223">
        <f>'2.b-MTH2-HTH'!S$85</f>
        <v>0.80445234243218156</v>
      </c>
      <c r="X990" s="223">
        <f>'2.b-MTH2-HTH'!T$85</f>
        <v>0.80445234243218167</v>
      </c>
      <c r="Y990" s="222"/>
      <c r="Z990" s="222"/>
      <c r="AA990" s="222"/>
      <c r="AB990" s="222"/>
      <c r="AC990" s="222"/>
      <c r="AD990" s="222"/>
      <c r="AE990" s="222"/>
      <c r="AF990" s="222"/>
      <c r="AG990" s="222"/>
      <c r="AH990" s="222"/>
      <c r="AI990" s="222"/>
      <c r="AJ990" s="222"/>
      <c r="AK990" s="222"/>
      <c r="AL990" s="222"/>
      <c r="AM990" s="222"/>
      <c r="AN990" s="222"/>
      <c r="AO990" s="222"/>
      <c r="AP990" s="222"/>
      <c r="AQ990" s="222"/>
      <c r="AR990" s="222"/>
      <c r="AS990" s="222"/>
      <c r="AT990" s="222"/>
      <c r="AU990" s="222"/>
      <c r="AV990" s="222"/>
      <c r="AW990" s="222"/>
      <c r="AX990" s="222"/>
      <c r="AY990" s="222"/>
      <c r="AZ990" s="222"/>
      <c r="BA990" s="222"/>
      <c r="BB990" s="222"/>
      <c r="BC990" s="222"/>
      <c r="BD990" s="222"/>
      <c r="BE990" s="222"/>
      <c r="BF990" s="222"/>
      <c r="BG990" s="222"/>
      <c r="BH990" s="222"/>
    </row>
    <row r="991" spans="1:60" s="5" customFormat="1" ht="15">
      <c r="A991" s="4" t="s">
        <v>7</v>
      </c>
      <c r="B991" s="4" t="s">
        <v>72</v>
      </c>
      <c r="C991" s="4" t="s">
        <v>73</v>
      </c>
      <c r="D991" s="4"/>
      <c r="E991" s="4"/>
      <c r="F991" s="4" t="s">
        <v>11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>
        <v>12</v>
      </c>
      <c r="AK991" s="4">
        <v>12</v>
      </c>
      <c r="AL991" s="4">
        <v>12</v>
      </c>
      <c r="AM991" s="4">
        <v>12</v>
      </c>
      <c r="AN991" s="4">
        <v>19</v>
      </c>
      <c r="AO991" s="4">
        <v>23</v>
      </c>
      <c r="AP991" s="4">
        <v>78</v>
      </c>
      <c r="AQ991" s="4">
        <v>78</v>
      </c>
      <c r="AR991" s="4">
        <v>81</v>
      </c>
      <c r="AS991" s="4">
        <v>81</v>
      </c>
      <c r="AT991" s="4">
        <v>81</v>
      </c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</row>
    <row r="992" spans="1:60" s="5" customFormat="1" ht="15">
      <c r="A992" s="4" t="s">
        <v>7</v>
      </c>
      <c r="B992" s="4" t="s">
        <v>72</v>
      </c>
      <c r="C992" s="4" t="s">
        <v>73</v>
      </c>
      <c r="D992" s="4"/>
      <c r="E992" s="4"/>
      <c r="F992" s="4" t="s">
        <v>52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>
        <v>2.05490008048359E-4</v>
      </c>
      <c r="AK992" s="4">
        <v>1.9798059790140601E-4</v>
      </c>
      <c r="AL992" s="4">
        <v>1.90044818903125E-4</v>
      </c>
      <c r="AM992" s="4">
        <v>1.87934598759632E-4</v>
      </c>
      <c r="AN992" s="4">
        <v>3.0479001572074799E-4</v>
      </c>
      <c r="AO992" s="4">
        <v>3.5000684796006901E-4</v>
      </c>
      <c r="AP992" s="4">
        <v>1.13260149851891E-3</v>
      </c>
      <c r="AQ992" s="4">
        <v>1.12562233927412E-3</v>
      </c>
      <c r="AR992" s="4">
        <v>1.10619469026549E-3</v>
      </c>
      <c r="AS992" s="4">
        <v>1.0399147526671899E-3</v>
      </c>
      <c r="AT992" s="4">
        <v>1.0114632501685801E-3</v>
      </c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</row>
    <row r="993" spans="1:60" s="8" customFormat="1" ht="15">
      <c r="A993" s="36" t="s">
        <v>7</v>
      </c>
      <c r="B993" s="36" t="s">
        <v>72</v>
      </c>
      <c r="C993" s="36" t="s">
        <v>73</v>
      </c>
      <c r="D993" s="16" t="s">
        <v>107</v>
      </c>
      <c r="E993" s="16" t="s">
        <v>108</v>
      </c>
      <c r="F993" s="7" t="s">
        <v>12</v>
      </c>
      <c r="G993" s="219"/>
      <c r="H993" s="219"/>
      <c r="I993" s="219"/>
      <c r="J993" s="219"/>
      <c r="K993" s="219"/>
      <c r="L993" s="219"/>
      <c r="M993" s="219"/>
      <c r="N993" s="219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19"/>
      <c r="Z993" s="219"/>
      <c r="AA993" s="219"/>
      <c r="AB993" s="219"/>
      <c r="AC993" s="219"/>
      <c r="AD993" s="219"/>
      <c r="AE993" s="219"/>
      <c r="AF993" s="219"/>
      <c r="AG993" s="219"/>
      <c r="AH993" s="219"/>
      <c r="AI993" s="219"/>
      <c r="AJ993" s="221">
        <v>0.2</v>
      </c>
      <c r="AK993" s="221">
        <v>0.2</v>
      </c>
      <c r="AL993" s="221">
        <v>0.2</v>
      </c>
      <c r="AM993" s="221">
        <v>0.2</v>
      </c>
      <c r="AN993" s="221">
        <v>0.2</v>
      </c>
      <c r="AO993" s="221">
        <v>0.2</v>
      </c>
      <c r="AP993" s="221">
        <v>0.2</v>
      </c>
      <c r="AQ993" s="221">
        <v>0.2</v>
      </c>
      <c r="AR993" s="221">
        <v>0.2</v>
      </c>
      <c r="AS993" s="221">
        <v>0.2</v>
      </c>
      <c r="AT993" s="221">
        <v>0.2</v>
      </c>
      <c r="AU993" s="219"/>
      <c r="AV993" s="219"/>
      <c r="AW993" s="219"/>
      <c r="AX993" s="219"/>
      <c r="AY993" s="219"/>
      <c r="AZ993" s="219"/>
      <c r="BA993" s="219"/>
      <c r="BB993" s="219"/>
      <c r="BC993" s="219"/>
      <c r="BD993" s="219"/>
      <c r="BE993" s="219"/>
      <c r="BF993" s="219"/>
      <c r="BG993" s="219"/>
      <c r="BH993" s="219"/>
    </row>
    <row r="994" spans="1:60" s="8" customFormat="1" ht="15">
      <c r="A994" s="36" t="s">
        <v>7</v>
      </c>
      <c r="B994" s="36" t="s">
        <v>72</v>
      </c>
      <c r="C994" s="36" t="s">
        <v>73</v>
      </c>
      <c r="D994" s="16" t="s">
        <v>107</v>
      </c>
      <c r="E994" s="16" t="s">
        <v>108</v>
      </c>
      <c r="F994" s="7" t="s">
        <v>13</v>
      </c>
      <c r="G994" s="219"/>
      <c r="H994" s="219"/>
      <c r="I994" s="219"/>
      <c r="J994" s="219"/>
      <c r="K994" s="219"/>
      <c r="L994" s="219"/>
      <c r="M994" s="219"/>
      <c r="N994" s="219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19"/>
      <c r="Z994" s="219"/>
      <c r="AA994" s="219"/>
      <c r="AB994" s="219"/>
      <c r="AC994" s="219"/>
      <c r="AD994" s="219"/>
      <c r="AE994" s="219"/>
      <c r="AF994" s="219"/>
      <c r="AG994" s="219"/>
      <c r="AH994" s="219"/>
      <c r="AI994" s="219"/>
      <c r="AJ994" s="221">
        <f>'2.b-MTH2-HTH'!AF$60</f>
        <v>0.45871837984852454</v>
      </c>
      <c r="AK994" s="221">
        <f>'2.b-MTH2-HTH'!AG$60</f>
        <v>0.47253270654066276</v>
      </c>
      <c r="AL994" s="221">
        <f>'2.b-MTH2-HTH'!AH$60</f>
        <v>0.4833633944813277</v>
      </c>
      <c r="AM994" s="221">
        <f>'2.b-MTH2-HTH'!AI$60</f>
        <v>0.4938596728161313</v>
      </c>
      <c r="AN994" s="221">
        <f>'2.b-MTH2-HTH'!AJ$60</f>
        <v>0.50009127836262857</v>
      </c>
      <c r="AO994" s="221">
        <f>'2.b-MTH2-HTH'!AK$60</f>
        <v>0.50828722629320966</v>
      </c>
      <c r="AP994" s="221">
        <f>'2.b-MTH2-HTH'!AL$60</f>
        <v>0.50952544559500845</v>
      </c>
      <c r="AQ994" s="221">
        <f>'2.b-MTH2-HTH'!AM$60</f>
        <v>0.52265149277349654</v>
      </c>
      <c r="AR994" s="221">
        <f>'2.b-MTH2-HTH'!AN$60</f>
        <v>0.52495202377414851</v>
      </c>
      <c r="AS994" s="221">
        <f>'2.b-MTH2-HTH'!AO$60</f>
        <v>0.53687106996244194</v>
      </c>
      <c r="AT994" s="221">
        <f>'2.b-MTH2-HTH'!AP$60</f>
        <v>0.53220331018778944</v>
      </c>
      <c r="AU994" s="219"/>
      <c r="AV994" s="219"/>
      <c r="AW994" s="219"/>
      <c r="AX994" s="219"/>
      <c r="AY994" s="219"/>
      <c r="AZ994" s="219"/>
      <c r="BA994" s="219"/>
      <c r="BB994" s="219"/>
      <c r="BC994" s="219"/>
      <c r="BD994" s="219"/>
      <c r="BE994" s="219"/>
      <c r="BF994" s="219"/>
      <c r="BG994" s="219"/>
      <c r="BH994" s="219"/>
    </row>
    <row r="995" spans="1:60" s="8" customFormat="1" ht="15">
      <c r="A995" s="36" t="s">
        <v>7</v>
      </c>
      <c r="B995" s="36" t="s">
        <v>72</v>
      </c>
      <c r="C995" s="36" t="s">
        <v>73</v>
      </c>
      <c r="D995" s="16" t="s">
        <v>107</v>
      </c>
      <c r="E995" s="16" t="s">
        <v>108</v>
      </c>
      <c r="F995" s="7" t="s">
        <v>14</v>
      </c>
      <c r="G995" s="219"/>
      <c r="H995" s="219"/>
      <c r="I995" s="219"/>
      <c r="J995" s="219"/>
      <c r="K995" s="219"/>
      <c r="L995" s="219"/>
      <c r="M995" s="219"/>
      <c r="N995" s="219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19"/>
      <c r="Z995" s="219"/>
      <c r="AA995" s="219"/>
      <c r="AB995" s="219"/>
      <c r="AC995" s="219"/>
      <c r="AD995" s="219"/>
      <c r="AE995" s="219"/>
      <c r="AF995" s="219"/>
      <c r="AG995" s="219"/>
      <c r="AH995" s="219"/>
      <c r="AI995" s="219"/>
      <c r="AJ995" s="221">
        <f>'2.b-MTH2-HTH'!AF$61</f>
        <v>0.3911634117171473</v>
      </c>
      <c r="AK995" s="221">
        <f>'2.b-MTH2-HTH'!AG$61</f>
        <v>0.3911634117171473</v>
      </c>
      <c r="AL995" s="221">
        <f>'2.b-MTH2-HTH'!AH$61</f>
        <v>0.3911634117171473</v>
      </c>
      <c r="AM995" s="221">
        <f>'2.b-MTH2-HTH'!AI$61</f>
        <v>0.3911634117171473</v>
      </c>
      <c r="AN995" s="221">
        <f>'2.b-MTH2-HTH'!AJ$61</f>
        <v>0.3911634117171473</v>
      </c>
      <c r="AO995" s="221">
        <f>'2.b-MTH2-HTH'!AK$61</f>
        <v>0.3911634117171473</v>
      </c>
      <c r="AP995" s="221">
        <f>'2.b-MTH2-HTH'!AL$61</f>
        <v>0.3911634117171473</v>
      </c>
      <c r="AQ995" s="221">
        <f>'2.b-MTH2-HTH'!AM$61</f>
        <v>0.3911634117171473</v>
      </c>
      <c r="AR995" s="221">
        <f>'2.b-MTH2-HTH'!AN$61</f>
        <v>0.3911634117171473</v>
      </c>
      <c r="AS995" s="221">
        <f>'2.b-MTH2-HTH'!AO$61</f>
        <v>0.3911634117171473</v>
      </c>
      <c r="AT995" s="221">
        <f>'2.b-MTH2-HTH'!AP$61</f>
        <v>0.3911634117171473</v>
      </c>
      <c r="AU995" s="219"/>
      <c r="AV995" s="219"/>
      <c r="AW995" s="219"/>
      <c r="AX995" s="219"/>
      <c r="AY995" s="219"/>
      <c r="AZ995" s="219"/>
      <c r="BA995" s="219"/>
      <c r="BB995" s="219"/>
      <c r="BC995" s="219"/>
      <c r="BD995" s="219"/>
      <c r="BE995" s="219"/>
      <c r="BF995" s="219"/>
      <c r="BG995" s="219"/>
      <c r="BH995" s="219"/>
    </row>
    <row r="996" spans="1:60" s="8" customFormat="1" ht="15">
      <c r="A996" s="36" t="s">
        <v>7</v>
      </c>
      <c r="B996" s="36" t="s">
        <v>72</v>
      </c>
      <c r="C996" s="36" t="s">
        <v>73</v>
      </c>
      <c r="D996" s="18" t="s">
        <v>403</v>
      </c>
      <c r="E996" s="18" t="s">
        <v>403</v>
      </c>
      <c r="F996" s="7" t="s">
        <v>12</v>
      </c>
      <c r="G996" s="219"/>
      <c r="H996" s="219"/>
      <c r="I996" s="219"/>
      <c r="J996" s="219"/>
      <c r="K996" s="219"/>
      <c r="L996" s="219"/>
      <c r="M996" s="219"/>
      <c r="N996" s="219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19"/>
      <c r="Z996" s="219"/>
      <c r="AA996" s="219"/>
      <c r="AB996" s="219"/>
      <c r="AC996" s="219"/>
      <c r="AD996" s="219"/>
      <c r="AE996" s="219"/>
      <c r="AF996" s="219"/>
      <c r="AG996" s="219"/>
      <c r="AH996" s="219"/>
      <c r="AI996" s="219"/>
      <c r="AJ996" s="221">
        <v>0.8</v>
      </c>
      <c r="AK996" s="221">
        <v>0.8</v>
      </c>
      <c r="AL996" s="221">
        <v>0.8</v>
      </c>
      <c r="AM996" s="221">
        <v>0.8</v>
      </c>
      <c r="AN996" s="221">
        <v>0.8</v>
      </c>
      <c r="AO996" s="221">
        <v>0.8</v>
      </c>
      <c r="AP996" s="221">
        <v>0.8</v>
      </c>
      <c r="AQ996" s="221">
        <v>0.8</v>
      </c>
      <c r="AR996" s="221">
        <v>0.8</v>
      </c>
      <c r="AS996" s="221">
        <v>0.8</v>
      </c>
      <c r="AT996" s="221">
        <v>0.8</v>
      </c>
      <c r="AU996" s="219"/>
      <c r="AV996" s="219"/>
      <c r="AW996" s="219"/>
      <c r="AX996" s="219"/>
      <c r="AY996" s="219"/>
      <c r="AZ996" s="219"/>
      <c r="BA996" s="219"/>
      <c r="BB996" s="219"/>
      <c r="BC996" s="219"/>
      <c r="BD996" s="219"/>
      <c r="BE996" s="219"/>
      <c r="BF996" s="219"/>
      <c r="BG996" s="219"/>
      <c r="BH996" s="219"/>
    </row>
    <row r="997" spans="1:60" s="8" customFormat="1" ht="15">
      <c r="A997" s="36" t="s">
        <v>7</v>
      </c>
      <c r="B997" s="36" t="s">
        <v>72</v>
      </c>
      <c r="C997" s="36" t="s">
        <v>73</v>
      </c>
      <c r="D997" s="18" t="s">
        <v>403</v>
      </c>
      <c r="E997" s="18" t="s">
        <v>403</v>
      </c>
      <c r="F997" s="7" t="s">
        <v>13</v>
      </c>
      <c r="G997" s="222"/>
      <c r="H997" s="222"/>
      <c r="I997" s="222"/>
      <c r="J997" s="222"/>
      <c r="K997" s="222"/>
      <c r="L997" s="222"/>
      <c r="M997" s="222"/>
      <c r="N997" s="222"/>
      <c r="O997" s="222"/>
      <c r="P997" s="222"/>
      <c r="Q997" s="222"/>
      <c r="R997" s="222"/>
      <c r="S997" s="222"/>
      <c r="T997" s="222"/>
      <c r="U997" s="222"/>
      <c r="V997" s="222"/>
      <c r="W997" s="222"/>
      <c r="X997" s="222"/>
      <c r="Y997" s="222"/>
      <c r="Z997" s="222"/>
      <c r="AA997" s="222"/>
      <c r="AB997" s="222"/>
      <c r="AC997" s="222"/>
      <c r="AD997" s="222"/>
      <c r="AE997" s="222"/>
      <c r="AF997" s="222"/>
      <c r="AG997" s="222"/>
      <c r="AH997" s="222"/>
      <c r="AI997" s="222"/>
      <c r="AJ997" s="223">
        <f>'2.b-MTH2-HTH'!AF$84</f>
        <v>0.45871837984852454</v>
      </c>
      <c r="AK997" s="223">
        <f>'2.b-MTH2-HTH'!AG$84</f>
        <v>0.47253270654066276</v>
      </c>
      <c r="AL997" s="223">
        <f>'2.b-MTH2-HTH'!AH$84</f>
        <v>0.4833633944813277</v>
      </c>
      <c r="AM997" s="223">
        <f>'2.b-MTH2-HTH'!AI$84</f>
        <v>0.4938596728161313</v>
      </c>
      <c r="AN997" s="223">
        <f>'2.b-MTH2-HTH'!AJ$84</f>
        <v>0.50009127836262857</v>
      </c>
      <c r="AO997" s="223">
        <f>'2.b-MTH2-HTH'!AK$84</f>
        <v>0.50828722629320966</v>
      </c>
      <c r="AP997" s="223">
        <f>'2.b-MTH2-HTH'!AL$84</f>
        <v>0.50952544559500845</v>
      </c>
      <c r="AQ997" s="223">
        <f>'2.b-MTH2-HTH'!AM$84</f>
        <v>0.52265149277349654</v>
      </c>
      <c r="AR997" s="223">
        <f>'2.b-MTH2-HTH'!AN$84</f>
        <v>0.52495202377414851</v>
      </c>
      <c r="AS997" s="223">
        <f>'2.b-MTH2-HTH'!AO$84</f>
        <v>0.53687106996244194</v>
      </c>
      <c r="AT997" s="223">
        <f>'2.b-MTH2-HTH'!AP$84</f>
        <v>0.53220331018778944</v>
      </c>
      <c r="AU997" s="222"/>
      <c r="AV997" s="222"/>
      <c r="AW997" s="222"/>
      <c r="AX997" s="222"/>
      <c r="AY997" s="222"/>
      <c r="AZ997" s="222"/>
      <c r="BA997" s="222"/>
      <c r="BB997" s="222"/>
      <c r="BC997" s="222"/>
      <c r="BD997" s="222"/>
      <c r="BE997" s="222"/>
      <c r="BF997" s="222"/>
      <c r="BG997" s="222"/>
      <c r="BH997" s="222"/>
    </row>
    <row r="998" spans="1:60" s="8" customFormat="1" ht="15">
      <c r="A998" s="36" t="s">
        <v>7</v>
      </c>
      <c r="B998" s="36" t="s">
        <v>72</v>
      </c>
      <c r="C998" s="36" t="s">
        <v>73</v>
      </c>
      <c r="D998" s="18" t="s">
        <v>403</v>
      </c>
      <c r="E998" s="18" t="s">
        <v>403</v>
      </c>
      <c r="F998" s="7" t="s">
        <v>14</v>
      </c>
      <c r="G998" s="222"/>
      <c r="H998" s="222"/>
      <c r="I998" s="222"/>
      <c r="J998" s="222"/>
      <c r="K998" s="222"/>
      <c r="L998" s="222"/>
      <c r="M998" s="222"/>
      <c r="N998" s="222"/>
      <c r="O998" s="222"/>
      <c r="P998" s="222"/>
      <c r="Q998" s="222"/>
      <c r="R998" s="222"/>
      <c r="S998" s="222"/>
      <c r="T998" s="222"/>
      <c r="U998" s="222"/>
      <c r="V998" s="222"/>
      <c r="W998" s="222"/>
      <c r="X998" s="222"/>
      <c r="Y998" s="222"/>
      <c r="Z998" s="222"/>
      <c r="AA998" s="222"/>
      <c r="AB998" s="222"/>
      <c r="AC998" s="222"/>
      <c r="AD998" s="222"/>
      <c r="AE998" s="222"/>
      <c r="AF998" s="222"/>
      <c r="AG998" s="222"/>
      <c r="AH998" s="222"/>
      <c r="AI998" s="222"/>
      <c r="AJ998" s="223">
        <f>'2.b-MTH2-HTH'!AF$85</f>
        <v>0.80445234243218156</v>
      </c>
      <c r="AK998" s="223">
        <f>'2.b-MTH2-HTH'!AG$85</f>
        <v>0.80445234243218156</v>
      </c>
      <c r="AL998" s="223">
        <f>'2.b-MTH2-HTH'!AH$85</f>
        <v>0.80445234243218156</v>
      </c>
      <c r="AM998" s="223">
        <f>'2.b-MTH2-HTH'!AI$85</f>
        <v>0.80445234243218156</v>
      </c>
      <c r="AN998" s="223">
        <f>'2.b-MTH2-HTH'!AJ$85</f>
        <v>0.80445234243218156</v>
      </c>
      <c r="AO998" s="223">
        <f>'2.b-MTH2-HTH'!AK$85</f>
        <v>0.80445234243218156</v>
      </c>
      <c r="AP998" s="223">
        <f>'2.b-MTH2-HTH'!AL$85</f>
        <v>0.80445234243218156</v>
      </c>
      <c r="AQ998" s="223">
        <f>'2.b-MTH2-HTH'!AM$85</f>
        <v>0.80445234243218156</v>
      </c>
      <c r="AR998" s="223">
        <f>'2.b-MTH2-HTH'!AN$85</f>
        <v>0.80445234243218156</v>
      </c>
      <c r="AS998" s="223">
        <f>'2.b-MTH2-HTH'!AO$85</f>
        <v>0.80445234243218156</v>
      </c>
      <c r="AT998" s="223">
        <f>'2.b-MTH2-HTH'!AP$85</f>
        <v>0.80445234243218156</v>
      </c>
      <c r="AU998" s="222"/>
      <c r="AV998" s="222"/>
      <c r="AW998" s="222"/>
      <c r="AX998" s="222"/>
      <c r="AY998" s="222"/>
      <c r="AZ998" s="222"/>
      <c r="BA998" s="222"/>
      <c r="BB998" s="222"/>
      <c r="BC998" s="222"/>
      <c r="BD998" s="222"/>
      <c r="BE998" s="222"/>
      <c r="BF998" s="222"/>
      <c r="BG998" s="222"/>
      <c r="BH998" s="222"/>
    </row>
    <row r="999" spans="1:60" s="5" customFormat="1" ht="15">
      <c r="A999" s="4" t="s">
        <v>7</v>
      </c>
      <c r="B999" s="4" t="s">
        <v>72</v>
      </c>
      <c r="C999" s="4" t="s">
        <v>40</v>
      </c>
      <c r="D999" s="4"/>
      <c r="E999" s="4"/>
      <c r="F999" s="4" t="s">
        <v>11</v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>
        <v>90</v>
      </c>
      <c r="U999" s="4">
        <v>123</v>
      </c>
      <c r="V999" s="4">
        <v>135</v>
      </c>
      <c r="W999" s="4">
        <v>114</v>
      </c>
      <c r="X999" s="4">
        <v>135</v>
      </c>
      <c r="Y999" s="4">
        <v>135</v>
      </c>
      <c r="Z999" s="4">
        <v>145</v>
      </c>
      <c r="AA999" s="4">
        <v>144</v>
      </c>
      <c r="AB999" s="4">
        <v>99</v>
      </c>
      <c r="AC999" s="4">
        <v>80</v>
      </c>
      <c r="AD999" s="4">
        <v>71</v>
      </c>
      <c r="AE999" s="4">
        <v>69</v>
      </c>
      <c r="AF999" s="4">
        <v>64</v>
      </c>
      <c r="AG999" s="4">
        <v>62</v>
      </c>
      <c r="AH999" s="4">
        <v>60</v>
      </c>
      <c r="AI999" s="4">
        <v>66</v>
      </c>
      <c r="AJ999" s="4">
        <v>52</v>
      </c>
      <c r="AK999" s="4">
        <v>46</v>
      </c>
      <c r="AL999" s="4">
        <v>55</v>
      </c>
      <c r="AM999" s="4">
        <v>53</v>
      </c>
      <c r="AN999" s="4">
        <v>46</v>
      </c>
      <c r="AO999" s="4">
        <v>49</v>
      </c>
      <c r="AP999" s="4">
        <v>45</v>
      </c>
      <c r="AQ999" s="4">
        <v>49</v>
      </c>
      <c r="AR999" s="4">
        <v>49</v>
      </c>
      <c r="AS999" s="4">
        <v>47</v>
      </c>
      <c r="AT999" s="4">
        <v>27</v>
      </c>
      <c r="AU999" s="4">
        <v>29</v>
      </c>
      <c r="AV999" s="4">
        <v>29</v>
      </c>
      <c r="AW999" s="4">
        <v>29</v>
      </c>
      <c r="AX999" s="4">
        <v>29</v>
      </c>
      <c r="AY999" s="4">
        <v>30</v>
      </c>
      <c r="AZ999" s="4">
        <v>29</v>
      </c>
      <c r="BA999" s="4">
        <v>26</v>
      </c>
      <c r="BB999" s="4">
        <v>26</v>
      </c>
      <c r="BC999" s="4">
        <v>26</v>
      </c>
      <c r="BD999" s="4">
        <v>22</v>
      </c>
      <c r="BE999" s="4">
        <v>23</v>
      </c>
      <c r="BF999" s="4">
        <v>18</v>
      </c>
      <c r="BG999" s="4">
        <v>16</v>
      </c>
      <c r="BH999" s="4">
        <v>12</v>
      </c>
    </row>
    <row r="1000" spans="1:60" s="5" customFormat="1" ht="15">
      <c r="A1000" s="4" t="s">
        <v>7</v>
      </c>
      <c r="B1000" s="4" t="s">
        <v>72</v>
      </c>
      <c r="C1000" s="4" t="s">
        <v>40</v>
      </c>
      <c r="D1000" s="4"/>
      <c r="E1000" s="4"/>
      <c r="F1000" s="4" t="s">
        <v>52</v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>
        <v>2.3351149395464698E-3</v>
      </c>
      <c r="U1000" s="4">
        <v>3.07139111543936E-3</v>
      </c>
      <c r="V1000" s="4">
        <v>3.3593788881700099E-3</v>
      </c>
      <c r="W1000" s="4">
        <v>2.62890877225348E-3</v>
      </c>
      <c r="X1000" s="4">
        <v>3.0173666212199102E-3</v>
      </c>
      <c r="Y1000" s="4">
        <v>2.9156407930542999E-3</v>
      </c>
      <c r="Z1000" s="4">
        <v>2.9448201628790201E-3</v>
      </c>
      <c r="AA1000" s="4">
        <v>2.9928296788943199E-3</v>
      </c>
      <c r="AB1000" s="4">
        <v>2.1366137908708301E-3</v>
      </c>
      <c r="AC1000" s="4">
        <v>1.7665893783813599E-3</v>
      </c>
      <c r="AD1000" s="4">
        <v>1.52730870996192E-3</v>
      </c>
      <c r="AE1000" s="4">
        <v>1.47360328036904E-3</v>
      </c>
      <c r="AF1000" s="4">
        <v>1.34881662416489E-3</v>
      </c>
      <c r="AG1000" s="4">
        <v>1.3038083822261501E-3</v>
      </c>
      <c r="AH1000" s="4">
        <v>1.22162272218263E-3</v>
      </c>
      <c r="AI1000" s="4">
        <v>1.21356991817597E-3</v>
      </c>
      <c r="AJ1000" s="4">
        <v>8.9045670154288702E-4</v>
      </c>
      <c r="AK1000" s="4">
        <v>7.5892562528872198E-4</v>
      </c>
      <c r="AL1000" s="4">
        <v>8.7103875330598799E-4</v>
      </c>
      <c r="AM1000" s="4">
        <v>8.3004447785503999E-4</v>
      </c>
      <c r="AN1000" s="4">
        <v>7.3791266963970596E-4</v>
      </c>
      <c r="AO1000" s="4">
        <v>7.4566676304536395E-4</v>
      </c>
      <c r="AP1000" s="4">
        <v>6.5342394145321496E-4</v>
      </c>
      <c r="AQ1000" s="4">
        <v>7.0712172595425397E-4</v>
      </c>
      <c r="AR1000" s="4">
        <v>6.6917950398776396E-4</v>
      </c>
      <c r="AS1000" s="4">
        <v>6.0340732562170205E-4</v>
      </c>
      <c r="AT1000" s="4">
        <v>3.3715441672285901E-4</v>
      </c>
      <c r="AU1000" s="4">
        <v>3.3921302578018999E-4</v>
      </c>
      <c r="AV1000" s="4">
        <v>3.2368238944572198E-4</v>
      </c>
      <c r="AW1000" s="4">
        <v>3.1895821647364201E-4</v>
      </c>
      <c r="AX1000" s="4">
        <v>3.02023557837511E-4</v>
      </c>
      <c r="AY1000" s="4">
        <v>3.0186249157300498E-4</v>
      </c>
      <c r="AZ1000" s="4">
        <v>2.8415771733166097E-4</v>
      </c>
      <c r="BA1000" s="4">
        <v>2.6170105686965301E-4</v>
      </c>
      <c r="BB1000" s="4">
        <v>2.5554834778164401E-4</v>
      </c>
      <c r="BC1000" s="4">
        <v>2.6532507423999697E-4</v>
      </c>
      <c r="BD1000" s="4">
        <v>2.4193104965085E-4</v>
      </c>
      <c r="BE1000" s="4">
        <v>2.4935492963854401E-4</v>
      </c>
      <c r="BF1000" s="4">
        <v>2.0262055923274299E-4</v>
      </c>
      <c r="BG1000" s="4">
        <v>1.88991259154264E-4</v>
      </c>
      <c r="BH1000" s="4">
        <v>1.4732422378549599E-4</v>
      </c>
    </row>
    <row r="1001" spans="1:60" s="8" customFormat="1" ht="15">
      <c r="A1001" s="36" t="s">
        <v>7</v>
      </c>
      <c r="B1001" s="36" t="s">
        <v>72</v>
      </c>
      <c r="C1001" s="36" t="s">
        <v>40</v>
      </c>
      <c r="D1001" s="16" t="s">
        <v>107</v>
      </c>
      <c r="E1001" s="16" t="s">
        <v>108</v>
      </c>
      <c r="F1001" s="7" t="s">
        <v>12</v>
      </c>
      <c r="G1001" s="219"/>
      <c r="H1001" s="219"/>
      <c r="I1001" s="219"/>
      <c r="J1001" s="219"/>
      <c r="K1001" s="219"/>
      <c r="L1001" s="219"/>
      <c r="M1001" s="219"/>
      <c r="N1001" s="219"/>
      <c r="O1001" s="219"/>
      <c r="P1001" s="219"/>
      <c r="Q1001" s="219"/>
      <c r="R1001" s="219"/>
      <c r="S1001" s="219"/>
      <c r="T1001" s="221">
        <v>0.2</v>
      </c>
      <c r="U1001" s="221">
        <v>0.2</v>
      </c>
      <c r="V1001" s="221">
        <v>0.2</v>
      </c>
      <c r="W1001" s="221">
        <v>0.2</v>
      </c>
      <c r="X1001" s="221">
        <v>0.2</v>
      </c>
      <c r="Y1001" s="221">
        <v>0.2</v>
      </c>
      <c r="Z1001" s="221">
        <v>0.2</v>
      </c>
      <c r="AA1001" s="221">
        <v>0.2</v>
      </c>
      <c r="AB1001" s="221">
        <v>0.2</v>
      </c>
      <c r="AC1001" s="221">
        <v>0.2</v>
      </c>
      <c r="AD1001" s="221">
        <v>0.2</v>
      </c>
      <c r="AE1001" s="221">
        <v>0.2</v>
      </c>
      <c r="AF1001" s="221">
        <v>0.2</v>
      </c>
      <c r="AG1001" s="221">
        <v>0.2</v>
      </c>
      <c r="AH1001" s="221">
        <v>0.2</v>
      </c>
      <c r="AI1001" s="221">
        <v>0.2</v>
      </c>
      <c r="AJ1001" s="221">
        <v>0.2</v>
      </c>
      <c r="AK1001" s="221">
        <v>0.2</v>
      </c>
      <c r="AL1001" s="221">
        <v>0.2</v>
      </c>
      <c r="AM1001" s="221">
        <v>0.2</v>
      </c>
      <c r="AN1001" s="221">
        <v>0.2</v>
      </c>
      <c r="AO1001" s="221">
        <v>0.2</v>
      </c>
      <c r="AP1001" s="221">
        <v>0.2</v>
      </c>
      <c r="AQ1001" s="221">
        <v>0.2</v>
      </c>
      <c r="AR1001" s="221">
        <v>0.2</v>
      </c>
      <c r="AS1001" s="221">
        <v>0.2</v>
      </c>
      <c r="AT1001" s="221">
        <v>0.2</v>
      </c>
      <c r="AU1001" s="221">
        <v>0.2</v>
      </c>
      <c r="AV1001" s="221">
        <v>0.2</v>
      </c>
      <c r="AW1001" s="221">
        <v>0.2</v>
      </c>
      <c r="AX1001" s="221">
        <v>0.2</v>
      </c>
      <c r="AY1001" s="221">
        <v>0.2</v>
      </c>
      <c r="AZ1001" s="221">
        <v>0.2</v>
      </c>
      <c r="BA1001" s="221">
        <v>0.2</v>
      </c>
      <c r="BB1001" s="221">
        <v>0.2</v>
      </c>
      <c r="BC1001" s="221">
        <v>0.2</v>
      </c>
      <c r="BD1001" s="221">
        <v>0.2</v>
      </c>
      <c r="BE1001" s="221">
        <v>0.2</v>
      </c>
      <c r="BF1001" s="221">
        <v>0.2</v>
      </c>
      <c r="BG1001" s="221">
        <v>0.2</v>
      </c>
      <c r="BH1001" s="221">
        <v>0.2</v>
      </c>
    </row>
    <row r="1002" spans="1:60" s="8" customFormat="1" ht="15">
      <c r="A1002" s="36" t="s">
        <v>7</v>
      </c>
      <c r="B1002" s="36" t="s">
        <v>72</v>
      </c>
      <c r="C1002" s="36" t="s">
        <v>40</v>
      </c>
      <c r="D1002" s="16" t="s">
        <v>107</v>
      </c>
      <c r="E1002" s="16" t="s">
        <v>108</v>
      </c>
      <c r="F1002" s="7" t="s">
        <v>13</v>
      </c>
      <c r="G1002" s="219"/>
      <c r="H1002" s="219"/>
      <c r="I1002" s="219"/>
      <c r="J1002" s="219"/>
      <c r="K1002" s="219"/>
      <c r="L1002" s="219"/>
      <c r="M1002" s="219"/>
      <c r="N1002" s="219"/>
      <c r="O1002" s="219"/>
      <c r="P1002" s="219"/>
      <c r="Q1002" s="219"/>
      <c r="R1002" s="219"/>
      <c r="S1002" s="219"/>
      <c r="T1002" s="221">
        <f>'2.b-MTH2-HTH'!P$60</f>
        <v>0.36316841586045356</v>
      </c>
      <c r="U1002" s="221">
        <f>'2.b-MTH2-HTH'!Q$60</f>
        <v>0.37231292224020818</v>
      </c>
      <c r="V1002" s="221">
        <f>'2.b-MTH2-HTH'!R$60</f>
        <v>0.38060310289556548</v>
      </c>
      <c r="W1002" s="221">
        <f>'2.b-MTH2-HTH'!S$60</f>
        <v>0.3859322922417493</v>
      </c>
      <c r="X1002" s="221">
        <f>'2.b-MTH2-HTH'!T$60</f>
        <v>0.39113304875381116</v>
      </c>
      <c r="Y1002" s="221">
        <f>'2.b-MTH2-HTH'!U$60</f>
        <v>0.39631175960093368</v>
      </c>
      <c r="Z1002" s="221">
        <f>'2.b-MTH2-HTH'!V$60</f>
        <v>0.40146668545805714</v>
      </c>
      <c r="AA1002" s="221">
        <f>'2.b-MTH2-HTH'!W$60</f>
        <v>0.40659623704207171</v>
      </c>
      <c r="AB1002" s="221">
        <f>'2.b-MTH2-HTH'!X$60</f>
        <v>0.41162879886934722</v>
      </c>
      <c r="AC1002" s="221">
        <f>'2.b-MTH2-HTH'!Y$60</f>
        <v>0.42718388736326346</v>
      </c>
      <c r="AD1002" s="221">
        <f>'2.b-MTH2-HTH'!Z$60</f>
        <v>0.43090333569013051</v>
      </c>
      <c r="AE1002" s="221">
        <f>'2.b-MTH2-HTH'!AA$60</f>
        <v>0.43731957379166619</v>
      </c>
      <c r="AF1002" s="221">
        <f>'2.b-MTH2-HTH'!AB$60</f>
        <v>0.43403056707977594</v>
      </c>
      <c r="AG1002" s="221">
        <f>'2.b-MTH2-HTH'!AC$60</f>
        <v>0.43611792365164642</v>
      </c>
      <c r="AH1002" s="221">
        <f>'2.b-MTH2-HTH'!AD$60</f>
        <v>0.44774002617765807</v>
      </c>
      <c r="AI1002" s="221">
        <f>'2.b-MTH2-HTH'!AE$60</f>
        <v>0.45928152601857686</v>
      </c>
      <c r="AJ1002" s="221">
        <f>'2.b-MTH2-HTH'!AF$60</f>
        <v>0.45871837984852454</v>
      </c>
      <c r="AK1002" s="221">
        <f>'2.b-MTH2-HTH'!AG$60</f>
        <v>0.47253270654066276</v>
      </c>
      <c r="AL1002" s="221">
        <f>'2.b-MTH2-HTH'!AH$60</f>
        <v>0.4833633944813277</v>
      </c>
      <c r="AM1002" s="221">
        <f>'2.b-MTH2-HTH'!AI$60</f>
        <v>0.4938596728161313</v>
      </c>
      <c r="AN1002" s="221">
        <f>'2.b-MTH2-HTH'!AJ$60</f>
        <v>0.50009127836262857</v>
      </c>
      <c r="AO1002" s="221">
        <f>'2.b-MTH2-HTH'!AK$60</f>
        <v>0.50828722629320966</v>
      </c>
      <c r="AP1002" s="221">
        <f>'2.b-MTH2-HTH'!AL$60</f>
        <v>0.50952544559500845</v>
      </c>
      <c r="AQ1002" s="221">
        <f>'2.b-MTH2-HTH'!AM$60</f>
        <v>0.52265149277349654</v>
      </c>
      <c r="AR1002" s="221">
        <f>'2.b-MTH2-HTH'!AN$60</f>
        <v>0.52495202377414851</v>
      </c>
      <c r="AS1002" s="221">
        <f>'2.b-MTH2-HTH'!AO$60</f>
        <v>0.53687106996244194</v>
      </c>
      <c r="AT1002" s="221">
        <f>'2.b-MTH2-HTH'!AP$60</f>
        <v>0.53220331018778944</v>
      </c>
      <c r="AU1002" s="221">
        <f>'2.b-MTH2-HTH'!AQ$60</f>
        <v>0.54099447518753085</v>
      </c>
      <c r="AV1002" s="221">
        <f>'2.b-MTH2-HTH'!AR$60</f>
        <v>0.54069399515463346</v>
      </c>
      <c r="AW1002" s="221">
        <f>'2.b-MTH2-HTH'!AS$60</f>
        <v>0.55120071864467934</v>
      </c>
      <c r="AX1002" s="221">
        <f>'2.b-MTH2-HTH'!AT$60</f>
        <v>0.55975183037132925</v>
      </c>
      <c r="AY1002" s="221">
        <f>'2.b-MTH2-HTH'!AU$60</f>
        <v>0.56497102100313534</v>
      </c>
      <c r="AZ1002" s="221">
        <f>'2.b-MTH2-HTH'!AV$60</f>
        <v>0.56927952895042322</v>
      </c>
      <c r="BA1002" s="221">
        <f>'2.b-MTH2-HTH'!AW$60</f>
        <v>0.57450751000950395</v>
      </c>
      <c r="BB1002" s="221">
        <f>'2.b-MTH2-HTH'!AX$60</f>
        <v>0.57781775890094389</v>
      </c>
      <c r="BC1002" s="221">
        <f>'2.b-MTH2-HTH'!AY$60</f>
        <v>0.57451595766849639</v>
      </c>
      <c r="BD1002" s="221">
        <f>'2.b-MTH2-HTH'!AZ$60</f>
        <v>0.5749549285103237</v>
      </c>
      <c r="BE1002" s="221">
        <f>'2.b-MTH2-HTH'!BA$60</f>
        <v>0.5807407629223017</v>
      </c>
      <c r="BF1002" s="221">
        <f>'2.b-MTH2-HTH'!BB$60</f>
        <v>0.5810223934986205</v>
      </c>
      <c r="BG1002" s="221">
        <f>'2.b-MTH2-HTH'!BC$60</f>
        <v>0.59258989819671504</v>
      </c>
      <c r="BH1002" s="221">
        <f>'2.b-MTH2-HTH'!BD$60</f>
        <v>0.58065161948797872</v>
      </c>
    </row>
    <row r="1003" spans="1:60" s="8" customFormat="1" ht="15">
      <c r="A1003" s="36" t="s">
        <v>7</v>
      </c>
      <c r="B1003" s="36" t="s">
        <v>72</v>
      </c>
      <c r="C1003" s="36" t="s">
        <v>40</v>
      </c>
      <c r="D1003" s="16" t="s">
        <v>107</v>
      </c>
      <c r="E1003" s="16" t="s">
        <v>108</v>
      </c>
      <c r="F1003" s="7" t="s">
        <v>14</v>
      </c>
      <c r="G1003" s="219"/>
      <c r="H1003" s="219"/>
      <c r="I1003" s="219"/>
      <c r="J1003" s="219"/>
      <c r="K1003" s="219"/>
      <c r="L1003" s="219"/>
      <c r="M1003" s="219"/>
      <c r="N1003" s="219"/>
      <c r="O1003" s="219"/>
      <c r="P1003" s="219"/>
      <c r="Q1003" s="219"/>
      <c r="R1003" s="219"/>
      <c r="S1003" s="219"/>
      <c r="T1003" s="221">
        <f>'2.b-MTH2-HTH'!P$61</f>
        <v>0.39116341171714725</v>
      </c>
      <c r="U1003" s="221">
        <f>'2.b-MTH2-HTH'!Q$61</f>
        <v>0.3911634117171473</v>
      </c>
      <c r="V1003" s="221">
        <f>'2.b-MTH2-HTH'!R$61</f>
        <v>0.3911634117171473</v>
      </c>
      <c r="W1003" s="221">
        <f>'2.b-MTH2-HTH'!S$61</f>
        <v>0.3911634117171473</v>
      </c>
      <c r="X1003" s="221">
        <f>'2.b-MTH2-HTH'!T$61</f>
        <v>0.3911634117171473</v>
      </c>
      <c r="Y1003" s="221">
        <f>'2.b-MTH2-HTH'!U$61</f>
        <v>0.3911634117171473</v>
      </c>
      <c r="Z1003" s="221">
        <f>'2.b-MTH2-HTH'!V$61</f>
        <v>0.3911634117171473</v>
      </c>
      <c r="AA1003" s="221">
        <f>'2.b-MTH2-HTH'!W$61</f>
        <v>0.3911634117171473</v>
      </c>
      <c r="AB1003" s="221">
        <f>'2.b-MTH2-HTH'!X$61</f>
        <v>0.3911634117171473</v>
      </c>
      <c r="AC1003" s="221">
        <f>'2.b-MTH2-HTH'!Y$61</f>
        <v>0.3911634117171473</v>
      </c>
      <c r="AD1003" s="221">
        <f>'2.b-MTH2-HTH'!Z$61</f>
        <v>0.3911634117171473</v>
      </c>
      <c r="AE1003" s="221">
        <f>'2.b-MTH2-HTH'!AA$61</f>
        <v>0.3911634117171473</v>
      </c>
      <c r="AF1003" s="221">
        <f>'2.b-MTH2-HTH'!AB$61</f>
        <v>0.3911634117171473</v>
      </c>
      <c r="AG1003" s="221">
        <f>'2.b-MTH2-HTH'!AC$61</f>
        <v>0.3911634117171473</v>
      </c>
      <c r="AH1003" s="221">
        <f>'2.b-MTH2-HTH'!AD$61</f>
        <v>0.3911634117171473</v>
      </c>
      <c r="AI1003" s="221">
        <f>'2.b-MTH2-HTH'!AE$61</f>
        <v>0.39116341171714736</v>
      </c>
      <c r="AJ1003" s="221">
        <f>'2.b-MTH2-HTH'!AF$61</f>
        <v>0.3911634117171473</v>
      </c>
      <c r="AK1003" s="221">
        <f>'2.b-MTH2-HTH'!AG$61</f>
        <v>0.3911634117171473</v>
      </c>
      <c r="AL1003" s="221">
        <f>'2.b-MTH2-HTH'!AH$61</f>
        <v>0.3911634117171473</v>
      </c>
      <c r="AM1003" s="221">
        <f>'2.b-MTH2-HTH'!AI$61</f>
        <v>0.3911634117171473</v>
      </c>
      <c r="AN1003" s="221">
        <f>'2.b-MTH2-HTH'!AJ$61</f>
        <v>0.3911634117171473</v>
      </c>
      <c r="AO1003" s="221">
        <f>'2.b-MTH2-HTH'!AK$61</f>
        <v>0.3911634117171473</v>
      </c>
      <c r="AP1003" s="221">
        <f>'2.b-MTH2-HTH'!AL$61</f>
        <v>0.3911634117171473</v>
      </c>
      <c r="AQ1003" s="221">
        <f>'2.b-MTH2-HTH'!AM$61</f>
        <v>0.3911634117171473</v>
      </c>
      <c r="AR1003" s="221">
        <f>'2.b-MTH2-HTH'!AN$61</f>
        <v>0.3911634117171473</v>
      </c>
      <c r="AS1003" s="221">
        <f>'2.b-MTH2-HTH'!AO$61</f>
        <v>0.3911634117171473</v>
      </c>
      <c r="AT1003" s="221">
        <f>'2.b-MTH2-HTH'!AP$61</f>
        <v>0.3911634117171473</v>
      </c>
      <c r="AU1003" s="221">
        <f>'2.b-MTH2-HTH'!AQ$61</f>
        <v>0.3911634117171473</v>
      </c>
      <c r="AV1003" s="221">
        <f>'2.b-MTH2-HTH'!AR$61</f>
        <v>0.3911634117171473</v>
      </c>
      <c r="AW1003" s="221">
        <f>'2.b-MTH2-HTH'!AS$61</f>
        <v>0.3911634117171473</v>
      </c>
      <c r="AX1003" s="221">
        <f>'2.b-MTH2-HTH'!AT$61</f>
        <v>0.3911634117171473</v>
      </c>
      <c r="AY1003" s="221">
        <f>'2.b-MTH2-HTH'!AU$61</f>
        <v>0.3911634117171473</v>
      </c>
      <c r="AZ1003" s="221">
        <f>'2.b-MTH2-HTH'!AV$61</f>
        <v>0.3911634117171473</v>
      </c>
      <c r="BA1003" s="221">
        <f>'2.b-MTH2-HTH'!AW$61</f>
        <v>0.3911634117171473</v>
      </c>
      <c r="BB1003" s="221">
        <f>'2.b-MTH2-HTH'!AX$61</f>
        <v>0.3911634117171473</v>
      </c>
      <c r="BC1003" s="221">
        <f>'2.b-MTH2-HTH'!AY$61</f>
        <v>0.3911634117171473</v>
      </c>
      <c r="BD1003" s="221">
        <f>'2.b-MTH2-HTH'!AZ$61</f>
        <v>0.3911634117171473</v>
      </c>
      <c r="BE1003" s="221">
        <f>'2.b-MTH2-HTH'!BA$61</f>
        <v>0.3911634117171473</v>
      </c>
      <c r="BF1003" s="221">
        <f>'2.b-MTH2-HTH'!BB$61</f>
        <v>0.3911634117171473</v>
      </c>
      <c r="BG1003" s="221">
        <f>'2.b-MTH2-HTH'!BC$61</f>
        <v>0.3911634117171473</v>
      </c>
      <c r="BH1003" s="221">
        <f>'2.b-MTH2-HTH'!BD$61</f>
        <v>0.3911634117171473</v>
      </c>
    </row>
    <row r="1004" spans="1:60" s="8" customFormat="1" ht="15">
      <c r="A1004" s="36" t="s">
        <v>7</v>
      </c>
      <c r="B1004" s="36" t="s">
        <v>72</v>
      </c>
      <c r="C1004" s="36" t="s">
        <v>40</v>
      </c>
      <c r="D1004" s="18" t="s">
        <v>403</v>
      </c>
      <c r="E1004" s="18" t="s">
        <v>403</v>
      </c>
      <c r="F1004" s="7" t="s">
        <v>12</v>
      </c>
      <c r="G1004" s="219"/>
      <c r="H1004" s="219"/>
      <c r="I1004" s="219"/>
      <c r="J1004" s="219"/>
      <c r="K1004" s="219"/>
      <c r="L1004" s="219"/>
      <c r="M1004" s="219"/>
      <c r="N1004" s="219"/>
      <c r="O1004" s="219"/>
      <c r="P1004" s="219"/>
      <c r="Q1004" s="219"/>
      <c r="R1004" s="219"/>
      <c r="S1004" s="219"/>
      <c r="T1004" s="221">
        <v>0.8</v>
      </c>
      <c r="U1004" s="221">
        <v>0.8</v>
      </c>
      <c r="V1004" s="221">
        <v>0.8</v>
      </c>
      <c r="W1004" s="221">
        <v>0.8</v>
      </c>
      <c r="X1004" s="221">
        <v>0.8</v>
      </c>
      <c r="Y1004" s="221">
        <v>0.8</v>
      </c>
      <c r="Z1004" s="221">
        <v>0.8</v>
      </c>
      <c r="AA1004" s="221">
        <v>0.8</v>
      </c>
      <c r="AB1004" s="221">
        <v>0.8</v>
      </c>
      <c r="AC1004" s="221">
        <v>0.8</v>
      </c>
      <c r="AD1004" s="221">
        <v>0.8</v>
      </c>
      <c r="AE1004" s="221">
        <v>0.8</v>
      </c>
      <c r="AF1004" s="221">
        <v>0.8</v>
      </c>
      <c r="AG1004" s="221">
        <v>0.8</v>
      </c>
      <c r="AH1004" s="221">
        <v>0.8</v>
      </c>
      <c r="AI1004" s="221">
        <v>0.8</v>
      </c>
      <c r="AJ1004" s="221">
        <v>0.8</v>
      </c>
      <c r="AK1004" s="221">
        <v>0.8</v>
      </c>
      <c r="AL1004" s="221">
        <v>0.8</v>
      </c>
      <c r="AM1004" s="221">
        <v>0.8</v>
      </c>
      <c r="AN1004" s="221">
        <v>0.8</v>
      </c>
      <c r="AO1004" s="221">
        <v>0.8</v>
      </c>
      <c r="AP1004" s="221">
        <v>0.8</v>
      </c>
      <c r="AQ1004" s="221">
        <v>0.8</v>
      </c>
      <c r="AR1004" s="221">
        <v>0.8</v>
      </c>
      <c r="AS1004" s="221">
        <v>0.8</v>
      </c>
      <c r="AT1004" s="221">
        <v>0.8</v>
      </c>
      <c r="AU1004" s="221">
        <v>0.8</v>
      </c>
      <c r="AV1004" s="221">
        <v>0.8</v>
      </c>
      <c r="AW1004" s="221">
        <v>0.8</v>
      </c>
      <c r="AX1004" s="221">
        <v>0.8</v>
      </c>
      <c r="AY1004" s="221">
        <v>0.8</v>
      </c>
      <c r="AZ1004" s="221">
        <v>0.8</v>
      </c>
      <c r="BA1004" s="221">
        <v>0.8</v>
      </c>
      <c r="BB1004" s="221">
        <v>0.8</v>
      </c>
      <c r="BC1004" s="221">
        <v>0.8</v>
      </c>
      <c r="BD1004" s="221">
        <v>0.8</v>
      </c>
      <c r="BE1004" s="221">
        <v>0.8</v>
      </c>
      <c r="BF1004" s="221">
        <v>0.8</v>
      </c>
      <c r="BG1004" s="221">
        <v>0.8</v>
      </c>
      <c r="BH1004" s="221">
        <v>0.8</v>
      </c>
    </row>
    <row r="1005" spans="1:60" s="8" customFormat="1" ht="15">
      <c r="A1005" s="36" t="s">
        <v>7</v>
      </c>
      <c r="B1005" s="36" t="s">
        <v>72</v>
      </c>
      <c r="C1005" s="36" t="s">
        <v>40</v>
      </c>
      <c r="D1005" s="18" t="s">
        <v>403</v>
      </c>
      <c r="E1005" s="18" t="s">
        <v>403</v>
      </c>
      <c r="F1005" s="7" t="s">
        <v>13</v>
      </c>
      <c r="G1005" s="222"/>
      <c r="H1005" s="222"/>
      <c r="I1005" s="222"/>
      <c r="J1005" s="222"/>
      <c r="K1005" s="222"/>
      <c r="L1005" s="222"/>
      <c r="M1005" s="222"/>
      <c r="N1005" s="222"/>
      <c r="O1005" s="222"/>
      <c r="P1005" s="222"/>
      <c r="Q1005" s="222"/>
      <c r="R1005" s="222"/>
      <c r="S1005" s="222"/>
      <c r="T1005" s="223">
        <f>'2.b-MTH2-HTH'!P$84</f>
        <v>0.36316841586045356</v>
      </c>
      <c r="U1005" s="223">
        <f>'2.b-MTH2-HTH'!Q$84</f>
        <v>0.37231292224020818</v>
      </c>
      <c r="V1005" s="223">
        <f>'2.b-MTH2-HTH'!R$84</f>
        <v>0.38060310289556548</v>
      </c>
      <c r="W1005" s="223">
        <f>'2.b-MTH2-HTH'!S$84</f>
        <v>0.3859322922417493</v>
      </c>
      <c r="X1005" s="223">
        <f>'2.b-MTH2-HTH'!T$84</f>
        <v>0.39113304875381116</v>
      </c>
      <c r="Y1005" s="223">
        <f>'2.b-MTH2-HTH'!U$84</f>
        <v>0.39631175960093368</v>
      </c>
      <c r="Z1005" s="223">
        <f>'2.b-MTH2-HTH'!V$84</f>
        <v>0.40146668545805714</v>
      </c>
      <c r="AA1005" s="223">
        <f>'2.b-MTH2-HTH'!W$84</f>
        <v>0.40659623704207171</v>
      </c>
      <c r="AB1005" s="223">
        <f>'2.b-MTH2-HTH'!X$84</f>
        <v>0.41162879886934722</v>
      </c>
      <c r="AC1005" s="223">
        <f>'2.b-MTH2-HTH'!Y$84</f>
        <v>0.42718388736326346</v>
      </c>
      <c r="AD1005" s="223">
        <f>'2.b-MTH2-HTH'!Z$84</f>
        <v>0.43090333569013051</v>
      </c>
      <c r="AE1005" s="223">
        <f>'2.b-MTH2-HTH'!AA$84</f>
        <v>0.43731957379166619</v>
      </c>
      <c r="AF1005" s="223">
        <f>'2.b-MTH2-HTH'!AB$84</f>
        <v>0.43403056707977594</v>
      </c>
      <c r="AG1005" s="223">
        <f>'2.b-MTH2-HTH'!AC$84</f>
        <v>0.43611792365164642</v>
      </c>
      <c r="AH1005" s="223">
        <f>'2.b-MTH2-HTH'!AD$84</f>
        <v>0.44774002617765807</v>
      </c>
      <c r="AI1005" s="223">
        <f>'2.b-MTH2-HTH'!AE$84</f>
        <v>0.45928152601857686</v>
      </c>
      <c r="AJ1005" s="223">
        <f>'2.b-MTH2-HTH'!AF$84</f>
        <v>0.45871837984852454</v>
      </c>
      <c r="AK1005" s="223">
        <f>'2.b-MTH2-HTH'!AG$84</f>
        <v>0.47253270654066276</v>
      </c>
      <c r="AL1005" s="223">
        <f>'2.b-MTH2-HTH'!AH$84</f>
        <v>0.4833633944813277</v>
      </c>
      <c r="AM1005" s="223">
        <f>'2.b-MTH2-HTH'!AI$84</f>
        <v>0.4938596728161313</v>
      </c>
      <c r="AN1005" s="223">
        <f>'2.b-MTH2-HTH'!AJ$84</f>
        <v>0.50009127836262857</v>
      </c>
      <c r="AO1005" s="223">
        <f>'2.b-MTH2-HTH'!AK$84</f>
        <v>0.50828722629320966</v>
      </c>
      <c r="AP1005" s="223">
        <f>'2.b-MTH2-HTH'!AL$84</f>
        <v>0.50952544559500845</v>
      </c>
      <c r="AQ1005" s="223">
        <f>'2.b-MTH2-HTH'!AM$84</f>
        <v>0.52265149277349654</v>
      </c>
      <c r="AR1005" s="223">
        <f>'2.b-MTH2-HTH'!AN$84</f>
        <v>0.52495202377414851</v>
      </c>
      <c r="AS1005" s="223">
        <f>'2.b-MTH2-HTH'!AO$84</f>
        <v>0.53687106996244194</v>
      </c>
      <c r="AT1005" s="223">
        <f>'2.b-MTH2-HTH'!AP$84</f>
        <v>0.53220331018778944</v>
      </c>
      <c r="AU1005" s="223">
        <f>'2.b-MTH2-HTH'!AQ$84</f>
        <v>0.54099447518753085</v>
      </c>
      <c r="AV1005" s="223">
        <f>'2.b-MTH2-HTH'!AR$84</f>
        <v>0.54069399515463346</v>
      </c>
      <c r="AW1005" s="223">
        <f>'2.b-MTH2-HTH'!AS$84</f>
        <v>0.55120071864467934</v>
      </c>
      <c r="AX1005" s="223">
        <f>'2.b-MTH2-HTH'!AT$84</f>
        <v>0.55975183037132925</v>
      </c>
      <c r="AY1005" s="223">
        <f>'2.b-MTH2-HTH'!AU$84</f>
        <v>0.56497102100313534</v>
      </c>
      <c r="AZ1005" s="223">
        <f>'2.b-MTH2-HTH'!AV$84</f>
        <v>0.56927952895042322</v>
      </c>
      <c r="BA1005" s="223">
        <f>'2.b-MTH2-HTH'!AW$84</f>
        <v>0.57450751000950395</v>
      </c>
      <c r="BB1005" s="223">
        <f>'2.b-MTH2-HTH'!AX$84</f>
        <v>0.57781775890094389</v>
      </c>
      <c r="BC1005" s="223">
        <f>'2.b-MTH2-HTH'!AY$84</f>
        <v>0.57451595766849639</v>
      </c>
      <c r="BD1005" s="223">
        <f>'2.b-MTH2-HTH'!AZ$84</f>
        <v>0.5749549285103237</v>
      </c>
      <c r="BE1005" s="223">
        <f>'2.b-MTH2-HTH'!BA$84</f>
        <v>0.5807407629223017</v>
      </c>
      <c r="BF1005" s="223">
        <f>'2.b-MTH2-HTH'!BB$84</f>
        <v>0.5810223934986205</v>
      </c>
      <c r="BG1005" s="223">
        <f>'2.b-MTH2-HTH'!BC$84</f>
        <v>0.59258989819671504</v>
      </c>
      <c r="BH1005" s="223">
        <f>'2.b-MTH2-HTH'!BD$84</f>
        <v>0.58065161948797872</v>
      </c>
    </row>
    <row r="1006" spans="1:60" s="8" customFormat="1" ht="15">
      <c r="A1006" s="36" t="s">
        <v>7</v>
      </c>
      <c r="B1006" s="36" t="s">
        <v>72</v>
      </c>
      <c r="C1006" s="36" t="s">
        <v>40</v>
      </c>
      <c r="D1006" s="18" t="s">
        <v>403</v>
      </c>
      <c r="E1006" s="18" t="s">
        <v>403</v>
      </c>
      <c r="F1006" s="7" t="s">
        <v>14</v>
      </c>
      <c r="G1006" s="222"/>
      <c r="H1006" s="222"/>
      <c r="I1006" s="222"/>
      <c r="J1006" s="222"/>
      <c r="K1006" s="222"/>
      <c r="L1006" s="222"/>
      <c r="M1006" s="222"/>
      <c r="N1006" s="222"/>
      <c r="O1006" s="222"/>
      <c r="P1006" s="222"/>
      <c r="Q1006" s="222"/>
      <c r="R1006" s="222"/>
      <c r="S1006" s="222"/>
      <c r="T1006" s="223">
        <f>'2.b-MTH2-HTH'!P$85</f>
        <v>0.80445234243218167</v>
      </c>
      <c r="U1006" s="223">
        <f>'2.b-MTH2-HTH'!Q$85</f>
        <v>0.80445234243218156</v>
      </c>
      <c r="V1006" s="223">
        <f>'2.b-MTH2-HTH'!R$85</f>
        <v>0.80445234243218156</v>
      </c>
      <c r="W1006" s="223">
        <f>'2.b-MTH2-HTH'!S$85</f>
        <v>0.80445234243218156</v>
      </c>
      <c r="X1006" s="223">
        <f>'2.b-MTH2-HTH'!T$85</f>
        <v>0.80445234243218167</v>
      </c>
      <c r="Y1006" s="223">
        <f>'2.b-MTH2-HTH'!U$85</f>
        <v>0.80445234243218167</v>
      </c>
      <c r="Z1006" s="223">
        <f>'2.b-MTH2-HTH'!V$85</f>
        <v>0.80445234243218156</v>
      </c>
      <c r="AA1006" s="223">
        <f>'2.b-MTH2-HTH'!W$85</f>
        <v>0.80445234243218156</v>
      </c>
      <c r="AB1006" s="223">
        <f>'2.b-MTH2-HTH'!X$85</f>
        <v>0.80445234243218156</v>
      </c>
      <c r="AC1006" s="223">
        <f>'2.b-MTH2-HTH'!Y$85</f>
        <v>0.80445234243218156</v>
      </c>
      <c r="AD1006" s="223">
        <f>'2.b-MTH2-HTH'!Z$85</f>
        <v>0.80445234243218156</v>
      </c>
      <c r="AE1006" s="223">
        <f>'2.b-MTH2-HTH'!AA$85</f>
        <v>0.80445234243218156</v>
      </c>
      <c r="AF1006" s="223">
        <f>'2.b-MTH2-HTH'!AB$85</f>
        <v>0.80445234243218156</v>
      </c>
      <c r="AG1006" s="223">
        <f>'2.b-MTH2-HTH'!AC$85</f>
        <v>0.80445234243218156</v>
      </c>
      <c r="AH1006" s="223">
        <f>'2.b-MTH2-HTH'!AD$85</f>
        <v>0.80445234243218156</v>
      </c>
      <c r="AI1006" s="223">
        <f>'2.b-MTH2-HTH'!AE$85</f>
        <v>0.80445234243218156</v>
      </c>
      <c r="AJ1006" s="223">
        <f>'2.b-MTH2-HTH'!AF$85</f>
        <v>0.80445234243218156</v>
      </c>
      <c r="AK1006" s="223">
        <f>'2.b-MTH2-HTH'!AG$85</f>
        <v>0.80445234243218156</v>
      </c>
      <c r="AL1006" s="223">
        <f>'2.b-MTH2-HTH'!AH$85</f>
        <v>0.80445234243218156</v>
      </c>
      <c r="AM1006" s="223">
        <f>'2.b-MTH2-HTH'!AI$85</f>
        <v>0.80445234243218156</v>
      </c>
      <c r="AN1006" s="223">
        <f>'2.b-MTH2-HTH'!AJ$85</f>
        <v>0.80445234243218156</v>
      </c>
      <c r="AO1006" s="223">
        <f>'2.b-MTH2-HTH'!AK$85</f>
        <v>0.80445234243218156</v>
      </c>
      <c r="AP1006" s="223">
        <f>'2.b-MTH2-HTH'!AL$85</f>
        <v>0.80445234243218156</v>
      </c>
      <c r="AQ1006" s="223">
        <f>'2.b-MTH2-HTH'!AM$85</f>
        <v>0.80445234243218156</v>
      </c>
      <c r="AR1006" s="223">
        <f>'2.b-MTH2-HTH'!AN$85</f>
        <v>0.80445234243218156</v>
      </c>
      <c r="AS1006" s="223">
        <f>'2.b-MTH2-HTH'!AO$85</f>
        <v>0.80445234243218156</v>
      </c>
      <c r="AT1006" s="223">
        <f>'2.b-MTH2-HTH'!AP$85</f>
        <v>0.80445234243218156</v>
      </c>
      <c r="AU1006" s="223">
        <f>'2.b-MTH2-HTH'!AQ$85</f>
        <v>0.80445234243218156</v>
      </c>
      <c r="AV1006" s="223">
        <f>'2.b-MTH2-HTH'!AR$85</f>
        <v>0.80445234243218156</v>
      </c>
      <c r="AW1006" s="223">
        <f>'2.b-MTH2-HTH'!AS$85</f>
        <v>0.80445234243218156</v>
      </c>
      <c r="AX1006" s="223">
        <f>'2.b-MTH2-HTH'!AT$85</f>
        <v>0.80445234243218156</v>
      </c>
      <c r="AY1006" s="223">
        <f>'2.b-MTH2-HTH'!AU$85</f>
        <v>0.80445234243218156</v>
      </c>
      <c r="AZ1006" s="223">
        <f>'2.b-MTH2-HTH'!AV$85</f>
        <v>0.80445234243218156</v>
      </c>
      <c r="BA1006" s="223">
        <f>'2.b-MTH2-HTH'!AW$85</f>
        <v>0.80445234243218156</v>
      </c>
      <c r="BB1006" s="223">
        <f>'2.b-MTH2-HTH'!AX$85</f>
        <v>0.80445234243218156</v>
      </c>
      <c r="BC1006" s="223">
        <f>'2.b-MTH2-HTH'!AY$85</f>
        <v>0.80445234243218156</v>
      </c>
      <c r="BD1006" s="223">
        <f>'2.b-MTH2-HTH'!AZ$85</f>
        <v>0.80445234243218156</v>
      </c>
      <c r="BE1006" s="223">
        <f>'2.b-MTH2-HTH'!BA$85</f>
        <v>0.80445234243218156</v>
      </c>
      <c r="BF1006" s="223">
        <f>'2.b-MTH2-HTH'!BB$85</f>
        <v>0.80445234243218156</v>
      </c>
      <c r="BG1006" s="223">
        <f>'2.b-MTH2-HTH'!BC$85</f>
        <v>0.80445234243218156</v>
      </c>
      <c r="BH1006" s="223">
        <f>'2.b-MTH2-HTH'!BD$85</f>
        <v>0.80445234243218156</v>
      </c>
    </row>
    <row r="1007" spans="1:60" s="5" customFormat="1" ht="15">
      <c r="A1007" s="4" t="s">
        <v>7</v>
      </c>
      <c r="B1007" s="4" t="s">
        <v>72</v>
      </c>
      <c r="C1007" s="4" t="s">
        <v>21</v>
      </c>
      <c r="D1007" s="4"/>
      <c r="E1007" s="4"/>
      <c r="F1007" s="4" t="s">
        <v>11</v>
      </c>
      <c r="G1007" s="4"/>
      <c r="H1007" s="4"/>
      <c r="I1007" s="4"/>
      <c r="J1007" s="4"/>
      <c r="K1007" s="4"/>
      <c r="L1007" s="4"/>
      <c r="M1007" s="4"/>
      <c r="N1007" s="4"/>
      <c r="O1007" s="4"/>
      <c r="P1007" s="4">
        <v>7</v>
      </c>
      <c r="Q1007" s="4">
        <v>25</v>
      </c>
      <c r="R1007" s="4">
        <v>50</v>
      </c>
      <c r="S1007" s="4">
        <v>77</v>
      </c>
      <c r="T1007" s="4">
        <v>113</v>
      </c>
      <c r="U1007" s="4">
        <v>131</v>
      </c>
      <c r="V1007" s="4">
        <v>160</v>
      </c>
      <c r="W1007" s="4">
        <v>186</v>
      </c>
      <c r="X1007" s="4">
        <v>196</v>
      </c>
      <c r="Y1007" s="4">
        <v>173</v>
      </c>
      <c r="Z1007" s="4">
        <v>165</v>
      </c>
      <c r="AA1007" s="4">
        <v>158</v>
      </c>
      <c r="AB1007" s="4">
        <v>154</v>
      </c>
      <c r="AC1007" s="4">
        <v>253</v>
      </c>
      <c r="AD1007" s="4">
        <v>268</v>
      </c>
      <c r="AE1007" s="4">
        <v>318</v>
      </c>
      <c r="AF1007" s="4">
        <v>283</v>
      </c>
      <c r="AG1007" s="4">
        <v>412</v>
      </c>
      <c r="AH1007" s="4">
        <v>534</v>
      </c>
      <c r="AI1007" s="4">
        <v>721</v>
      </c>
      <c r="AJ1007" s="4">
        <v>894</v>
      </c>
      <c r="AK1007" s="4">
        <v>959</v>
      </c>
      <c r="AL1007" s="4">
        <v>973</v>
      </c>
      <c r="AM1007" s="4">
        <v>1000</v>
      </c>
      <c r="AN1007" s="4">
        <v>1092</v>
      </c>
      <c r="AO1007" s="4">
        <v>1066</v>
      </c>
      <c r="AP1007" s="4">
        <v>1313</v>
      </c>
      <c r="AQ1007" s="4">
        <v>1472</v>
      </c>
      <c r="AR1007" s="4">
        <v>1635</v>
      </c>
      <c r="AS1007" s="4">
        <v>1811</v>
      </c>
      <c r="AT1007" s="4">
        <v>2283</v>
      </c>
      <c r="AU1007" s="4">
        <v>2836</v>
      </c>
      <c r="AV1007" s="4">
        <v>3269</v>
      </c>
      <c r="AW1007" s="4">
        <v>2643</v>
      </c>
      <c r="AX1007" s="4">
        <v>3588</v>
      </c>
      <c r="AY1007" s="4">
        <v>3086</v>
      </c>
      <c r="AZ1007" s="4">
        <v>3698</v>
      </c>
      <c r="BA1007" s="4">
        <v>2805</v>
      </c>
      <c r="BB1007" s="4">
        <v>2615</v>
      </c>
      <c r="BC1007" s="4">
        <v>2519</v>
      </c>
      <c r="BD1007" s="4">
        <v>1329</v>
      </c>
      <c r="BE1007" s="4">
        <v>1282</v>
      </c>
      <c r="BF1007" s="4">
        <v>1410</v>
      </c>
      <c r="BG1007" s="4">
        <v>1299</v>
      </c>
      <c r="BH1007" s="4">
        <v>1412</v>
      </c>
    </row>
    <row r="1008" spans="1:60" s="5" customFormat="1" ht="15">
      <c r="A1008" s="4" t="s">
        <v>7</v>
      </c>
      <c r="B1008" s="4" t="s">
        <v>72</v>
      </c>
      <c r="C1008" s="4" t="s">
        <v>21</v>
      </c>
      <c r="D1008" s="4"/>
      <c r="E1008" s="4"/>
      <c r="F1008" s="4" t="s">
        <v>52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>
        <v>2.5967281225655701E-4</v>
      </c>
      <c r="Q1008" s="4">
        <v>8.3763318367620495E-4</v>
      </c>
      <c r="R1008" s="4">
        <v>1.5248551387618201E-3</v>
      </c>
      <c r="S1008" s="4">
        <v>2.26924437109513E-3</v>
      </c>
      <c r="T1008" s="4">
        <v>2.9318665352083399E-3</v>
      </c>
      <c r="U1008" s="4">
        <v>3.2711563912402901E-3</v>
      </c>
      <c r="V1008" s="4">
        <v>3.9814860896829696E-3</v>
      </c>
      <c r="W1008" s="4">
        <v>4.2892722073609403E-3</v>
      </c>
      <c r="X1008" s="4">
        <v>4.38076931673409E-3</v>
      </c>
      <c r="Y1008" s="4">
        <v>3.7363396829510598E-3</v>
      </c>
      <c r="Z1008" s="4">
        <v>3.35100225431061E-3</v>
      </c>
      <c r="AA1008" s="4">
        <v>3.28379923100904E-3</v>
      </c>
      <c r="AB1008" s="4">
        <v>3.3236214524657399E-3</v>
      </c>
      <c r="AC1008" s="4">
        <v>5.5868389091310597E-3</v>
      </c>
      <c r="AD1008" s="4">
        <v>5.7650525953492401E-3</v>
      </c>
      <c r="AE1008" s="4">
        <v>6.7913890312660203E-3</v>
      </c>
      <c r="AF1008" s="4">
        <v>5.9642985099791403E-3</v>
      </c>
      <c r="AG1008" s="4">
        <v>8.6640169915673006E-3</v>
      </c>
      <c r="AH1008" s="4">
        <v>1.0872442227425399E-2</v>
      </c>
      <c r="AI1008" s="4">
        <v>1.3257331984922301E-2</v>
      </c>
      <c r="AJ1008" s="4">
        <v>1.53090055996027E-2</v>
      </c>
      <c r="AK1008" s="4">
        <v>1.5821949448954001E-2</v>
      </c>
      <c r="AL1008" s="4">
        <v>1.5409467399394999E-2</v>
      </c>
      <c r="AM1008" s="4">
        <v>1.5661216563302601E-2</v>
      </c>
      <c r="AN1008" s="4">
        <v>1.7517405114055602E-2</v>
      </c>
      <c r="AO1008" s="4">
        <v>1.6222056518497101E-2</v>
      </c>
      <c r="AP1008" s="4">
        <v>1.90654585584016E-2</v>
      </c>
      <c r="AQ1008" s="4">
        <v>2.1242513889890999E-2</v>
      </c>
      <c r="AR1008" s="4">
        <v>2.2328744673877399E-2</v>
      </c>
      <c r="AS1008" s="4">
        <v>2.3250439717040501E-2</v>
      </c>
      <c r="AT1008" s="4">
        <v>2.8508279014010599E-2</v>
      </c>
      <c r="AU1008" s="4">
        <v>3.3172694521124799E-2</v>
      </c>
      <c r="AV1008" s="4">
        <v>3.6486818313726403E-2</v>
      </c>
      <c r="AW1008" s="4">
        <v>2.90691919358564E-2</v>
      </c>
      <c r="AX1008" s="4">
        <v>3.7367604328310003E-2</v>
      </c>
      <c r="AY1008" s="4">
        <v>3.10515882998098E-2</v>
      </c>
      <c r="AZ1008" s="4">
        <v>3.6235008230775301E-2</v>
      </c>
      <c r="BA1008" s="4">
        <v>2.8233517866129799E-2</v>
      </c>
      <c r="BB1008" s="4">
        <v>2.5702266517269201E-2</v>
      </c>
      <c r="BC1008" s="4">
        <v>2.5705917769636599E-2</v>
      </c>
      <c r="BD1008" s="4">
        <v>1.461483477209E-2</v>
      </c>
      <c r="BE1008" s="4">
        <v>1.38988269476788E-2</v>
      </c>
      <c r="BF1008" s="4">
        <v>1.5871943806564901E-2</v>
      </c>
      <c r="BG1008" s="4">
        <v>1.5343727852586799E-2</v>
      </c>
      <c r="BH1008" s="4">
        <v>1.7335150332093398E-2</v>
      </c>
    </row>
    <row r="1009" spans="1:60" s="8" customFormat="1" ht="15">
      <c r="A1009" s="36" t="s">
        <v>7</v>
      </c>
      <c r="B1009" s="36" t="s">
        <v>72</v>
      </c>
      <c r="C1009" s="36" t="s">
        <v>21</v>
      </c>
      <c r="D1009" s="7" t="s">
        <v>107</v>
      </c>
      <c r="E1009" s="7" t="s">
        <v>108</v>
      </c>
      <c r="F1009" s="7" t="s">
        <v>12</v>
      </c>
      <c r="G1009" s="219"/>
      <c r="H1009" s="219"/>
      <c r="I1009" s="219"/>
      <c r="J1009" s="219"/>
      <c r="K1009" s="219"/>
      <c r="L1009" s="219"/>
      <c r="M1009" s="219"/>
      <c r="N1009" s="219"/>
      <c r="O1009" s="219"/>
      <c r="P1009" s="221">
        <v>0.2</v>
      </c>
      <c r="Q1009" s="221">
        <v>0.2</v>
      </c>
      <c r="R1009" s="221">
        <v>0.2</v>
      </c>
      <c r="S1009" s="221">
        <v>0.2</v>
      </c>
      <c r="T1009" s="221">
        <v>0.2</v>
      </c>
      <c r="U1009" s="221">
        <v>0.2</v>
      </c>
      <c r="V1009" s="221">
        <v>0.2</v>
      </c>
      <c r="W1009" s="221">
        <v>0.2</v>
      </c>
      <c r="X1009" s="221">
        <v>0.2</v>
      </c>
      <c r="Y1009" s="221">
        <v>0.2</v>
      </c>
      <c r="Z1009" s="221">
        <v>0.2</v>
      </c>
      <c r="AA1009" s="221">
        <v>0.2</v>
      </c>
      <c r="AB1009" s="221">
        <v>0.2</v>
      </c>
      <c r="AC1009" s="221">
        <v>0.2</v>
      </c>
      <c r="AD1009" s="221">
        <v>0.2</v>
      </c>
      <c r="AE1009" s="221">
        <v>0.2</v>
      </c>
      <c r="AF1009" s="221">
        <v>0.2</v>
      </c>
      <c r="AG1009" s="221">
        <v>0.2</v>
      </c>
      <c r="AH1009" s="221">
        <v>0.2</v>
      </c>
      <c r="AI1009" s="221">
        <v>0.2</v>
      </c>
      <c r="AJ1009" s="221">
        <v>0.2</v>
      </c>
      <c r="AK1009" s="221">
        <v>0.2</v>
      </c>
      <c r="AL1009" s="221">
        <v>0.2</v>
      </c>
      <c r="AM1009" s="221">
        <v>0.2</v>
      </c>
      <c r="AN1009" s="221">
        <v>0.2</v>
      </c>
      <c r="AO1009" s="221">
        <v>0.2</v>
      </c>
      <c r="AP1009" s="221">
        <v>0.2</v>
      </c>
      <c r="AQ1009" s="221">
        <v>0.2</v>
      </c>
      <c r="AR1009" s="221">
        <v>0.2</v>
      </c>
      <c r="AS1009" s="221">
        <v>0.2</v>
      </c>
      <c r="AT1009" s="221">
        <v>0.2</v>
      </c>
      <c r="AU1009" s="221">
        <v>0.2</v>
      </c>
      <c r="AV1009" s="221">
        <v>0.2</v>
      </c>
      <c r="AW1009" s="221">
        <v>0.2</v>
      </c>
      <c r="AX1009" s="221">
        <v>0.2</v>
      </c>
      <c r="AY1009" s="221">
        <v>0.2</v>
      </c>
      <c r="AZ1009" s="221">
        <v>0.2</v>
      </c>
      <c r="BA1009" s="221">
        <v>0.2</v>
      </c>
      <c r="BB1009" s="221">
        <v>0.2</v>
      </c>
      <c r="BC1009" s="221">
        <v>0.2</v>
      </c>
      <c r="BD1009" s="221">
        <v>0.2</v>
      </c>
      <c r="BE1009" s="221">
        <v>0.2</v>
      </c>
      <c r="BF1009" s="221">
        <v>0.2</v>
      </c>
      <c r="BG1009" s="221">
        <v>0.2</v>
      </c>
      <c r="BH1009" s="221">
        <v>0.2</v>
      </c>
    </row>
    <row r="1010" spans="1:60" s="8" customFormat="1" ht="15">
      <c r="A1010" s="36" t="s">
        <v>7</v>
      </c>
      <c r="B1010" s="36" t="s">
        <v>72</v>
      </c>
      <c r="C1010" s="36" t="s">
        <v>21</v>
      </c>
      <c r="D1010" s="7" t="s">
        <v>107</v>
      </c>
      <c r="E1010" s="7" t="s">
        <v>108</v>
      </c>
      <c r="F1010" s="7" t="s">
        <v>13</v>
      </c>
      <c r="G1010" s="219"/>
      <c r="H1010" s="219"/>
      <c r="I1010" s="219"/>
      <c r="J1010" s="219"/>
      <c r="K1010" s="219"/>
      <c r="L1010" s="219"/>
      <c r="M1010" s="219"/>
      <c r="N1010" s="219"/>
      <c r="O1010" s="219"/>
      <c r="P1010" s="221">
        <f>'2.b-MTH2-HTH'!L$60</f>
        <v>0.33461240497291833</v>
      </c>
      <c r="Q1010" s="221">
        <f>'2.b-MTH2-HTH'!M$60</f>
        <v>0.33900064234710969</v>
      </c>
      <c r="R1010" s="221">
        <f>'2.b-MTH2-HTH'!N$60</f>
        <v>0.348033858794222</v>
      </c>
      <c r="S1010" s="221">
        <f>'2.b-MTH2-HTH'!O$60</f>
        <v>0.35255421330360076</v>
      </c>
      <c r="T1010" s="221">
        <f>'2.b-MTH2-HTH'!P$60</f>
        <v>0.36316841586045356</v>
      </c>
      <c r="U1010" s="221">
        <f>'2.b-MTH2-HTH'!Q$60</f>
        <v>0.37231292224020818</v>
      </c>
      <c r="V1010" s="221">
        <f>'2.b-MTH2-HTH'!R$60</f>
        <v>0.38060310289556548</v>
      </c>
      <c r="W1010" s="221">
        <f>'2.b-MTH2-HTH'!S$60</f>
        <v>0.3859322922417493</v>
      </c>
      <c r="X1010" s="221">
        <f>'2.b-MTH2-HTH'!T$60</f>
        <v>0.39113304875381116</v>
      </c>
      <c r="Y1010" s="221">
        <f>'2.b-MTH2-HTH'!U$60</f>
        <v>0.39631175960093368</v>
      </c>
      <c r="Z1010" s="221">
        <f>'2.b-MTH2-HTH'!V$60</f>
        <v>0.40146668545805714</v>
      </c>
      <c r="AA1010" s="221">
        <f>'2.b-MTH2-HTH'!W$60</f>
        <v>0.40659623704207171</v>
      </c>
      <c r="AB1010" s="221">
        <f>'2.b-MTH2-HTH'!X$60</f>
        <v>0.41162879886934722</v>
      </c>
      <c r="AC1010" s="221">
        <f>'2.b-MTH2-HTH'!Y$60</f>
        <v>0.42718388736326346</v>
      </c>
      <c r="AD1010" s="221">
        <f>'2.b-MTH2-HTH'!Z$60</f>
        <v>0.43090333569013051</v>
      </c>
      <c r="AE1010" s="221">
        <f>'2.b-MTH2-HTH'!AA$60</f>
        <v>0.43731957379166619</v>
      </c>
      <c r="AF1010" s="221">
        <f>'2.b-MTH2-HTH'!AB$60</f>
        <v>0.43403056707977594</v>
      </c>
      <c r="AG1010" s="221">
        <f>'2.b-MTH2-HTH'!AC$60</f>
        <v>0.43611792365164642</v>
      </c>
      <c r="AH1010" s="221">
        <f>'2.b-MTH2-HTH'!AD$60</f>
        <v>0.44774002617765807</v>
      </c>
      <c r="AI1010" s="221">
        <f>'2.b-MTH2-HTH'!AE$60</f>
        <v>0.45928152601857686</v>
      </c>
      <c r="AJ1010" s="221">
        <f>'2.b-MTH2-HTH'!AF$60</f>
        <v>0.45871837984852454</v>
      </c>
      <c r="AK1010" s="221">
        <f>'2.b-MTH2-HTH'!AG$60</f>
        <v>0.47253270654066276</v>
      </c>
      <c r="AL1010" s="221">
        <f>'2.b-MTH2-HTH'!AH$60</f>
        <v>0.4833633944813277</v>
      </c>
      <c r="AM1010" s="221">
        <f>'2.b-MTH2-HTH'!AI$60</f>
        <v>0.4938596728161313</v>
      </c>
      <c r="AN1010" s="221">
        <f>'2.b-MTH2-HTH'!AJ$60</f>
        <v>0.50009127836262857</v>
      </c>
      <c r="AO1010" s="221">
        <f>'2.b-MTH2-HTH'!AK$60</f>
        <v>0.50828722629320966</v>
      </c>
      <c r="AP1010" s="221">
        <f>'2.b-MTH2-HTH'!AL$60</f>
        <v>0.50952544559500845</v>
      </c>
      <c r="AQ1010" s="221">
        <f>'2.b-MTH2-HTH'!AM$60</f>
        <v>0.52265149277349654</v>
      </c>
      <c r="AR1010" s="221">
        <f>'2.b-MTH2-HTH'!AN$60</f>
        <v>0.52495202377414851</v>
      </c>
      <c r="AS1010" s="221">
        <f>'2.b-MTH2-HTH'!AO$60</f>
        <v>0.53687106996244194</v>
      </c>
      <c r="AT1010" s="221">
        <f>'2.b-MTH2-HTH'!AP$60</f>
        <v>0.53220331018778944</v>
      </c>
      <c r="AU1010" s="221">
        <f>'2.b-MTH2-HTH'!AQ$60</f>
        <v>0.54099447518753085</v>
      </c>
      <c r="AV1010" s="221">
        <f>'2.b-MTH2-HTH'!AR$60</f>
        <v>0.54069399515463346</v>
      </c>
      <c r="AW1010" s="221">
        <f>'2.b-MTH2-HTH'!AS$60</f>
        <v>0.55120071864467934</v>
      </c>
      <c r="AX1010" s="221">
        <f>'2.b-MTH2-HTH'!AT$60</f>
        <v>0.55975183037132925</v>
      </c>
      <c r="AY1010" s="221">
        <f>'2.b-MTH2-HTH'!AU$60</f>
        <v>0.56497102100313534</v>
      </c>
      <c r="AZ1010" s="221">
        <f>'2.b-MTH2-HTH'!AV$60</f>
        <v>0.56927952895042322</v>
      </c>
      <c r="BA1010" s="221">
        <f>'2.b-MTH2-HTH'!AW$60</f>
        <v>0.57450751000950395</v>
      </c>
      <c r="BB1010" s="221">
        <f>'2.b-MTH2-HTH'!AX$60</f>
        <v>0.57781775890094389</v>
      </c>
      <c r="BC1010" s="221">
        <f>'2.b-MTH2-HTH'!AY$60</f>
        <v>0.57451595766849639</v>
      </c>
      <c r="BD1010" s="221">
        <f>'2.b-MTH2-HTH'!AZ$60</f>
        <v>0.5749549285103237</v>
      </c>
      <c r="BE1010" s="221">
        <f>'2.b-MTH2-HTH'!BA$60</f>
        <v>0.5807407629223017</v>
      </c>
      <c r="BF1010" s="221">
        <f>'2.b-MTH2-HTH'!BB$60</f>
        <v>0.5810223934986205</v>
      </c>
      <c r="BG1010" s="221">
        <f>'2.b-MTH2-HTH'!BC$60</f>
        <v>0.59258989819671504</v>
      </c>
      <c r="BH1010" s="221">
        <f>'2.b-MTH2-HTH'!BD$60</f>
        <v>0.58065161948797872</v>
      </c>
    </row>
    <row r="1011" spans="1:60" s="8" customFormat="1" ht="15">
      <c r="A1011" s="36" t="s">
        <v>7</v>
      </c>
      <c r="B1011" s="36" t="s">
        <v>72</v>
      </c>
      <c r="C1011" s="36" t="s">
        <v>21</v>
      </c>
      <c r="D1011" s="7" t="s">
        <v>107</v>
      </c>
      <c r="E1011" s="7" t="s">
        <v>108</v>
      </c>
      <c r="F1011" s="7" t="s">
        <v>14</v>
      </c>
      <c r="G1011" s="219"/>
      <c r="H1011" s="219"/>
      <c r="I1011" s="219"/>
      <c r="J1011" s="219"/>
      <c r="K1011" s="219"/>
      <c r="L1011" s="219"/>
      <c r="M1011" s="219"/>
      <c r="N1011" s="219"/>
      <c r="O1011" s="219"/>
      <c r="P1011" s="221">
        <f>'2.b-MTH2-HTH'!L$61</f>
        <v>0.3911634117171473</v>
      </c>
      <c r="Q1011" s="221">
        <f>'2.b-MTH2-HTH'!M$61</f>
        <v>0.3911634117171473</v>
      </c>
      <c r="R1011" s="221">
        <f>'2.b-MTH2-HTH'!N$61</f>
        <v>0.3911634117171473</v>
      </c>
      <c r="S1011" s="221">
        <f>'2.b-MTH2-HTH'!O$61</f>
        <v>0.39116341171714725</v>
      </c>
      <c r="T1011" s="221">
        <f>'2.b-MTH2-HTH'!P$61</f>
        <v>0.39116341171714725</v>
      </c>
      <c r="U1011" s="221">
        <f>'2.b-MTH2-HTH'!Q$61</f>
        <v>0.3911634117171473</v>
      </c>
      <c r="V1011" s="221">
        <f>'2.b-MTH2-HTH'!R$61</f>
        <v>0.3911634117171473</v>
      </c>
      <c r="W1011" s="221">
        <f>'2.b-MTH2-HTH'!S$61</f>
        <v>0.3911634117171473</v>
      </c>
      <c r="X1011" s="221">
        <f>'2.b-MTH2-HTH'!T$61</f>
        <v>0.3911634117171473</v>
      </c>
      <c r="Y1011" s="221">
        <f>'2.b-MTH2-HTH'!U$61</f>
        <v>0.3911634117171473</v>
      </c>
      <c r="Z1011" s="221">
        <f>'2.b-MTH2-HTH'!V$61</f>
        <v>0.3911634117171473</v>
      </c>
      <c r="AA1011" s="221">
        <f>'2.b-MTH2-HTH'!W$61</f>
        <v>0.3911634117171473</v>
      </c>
      <c r="AB1011" s="221">
        <f>'2.b-MTH2-HTH'!X$61</f>
        <v>0.3911634117171473</v>
      </c>
      <c r="AC1011" s="221">
        <f>'2.b-MTH2-HTH'!Y$61</f>
        <v>0.3911634117171473</v>
      </c>
      <c r="AD1011" s="221">
        <f>'2.b-MTH2-HTH'!Z$61</f>
        <v>0.3911634117171473</v>
      </c>
      <c r="AE1011" s="221">
        <f>'2.b-MTH2-HTH'!AA$61</f>
        <v>0.3911634117171473</v>
      </c>
      <c r="AF1011" s="221">
        <f>'2.b-MTH2-HTH'!AB$61</f>
        <v>0.3911634117171473</v>
      </c>
      <c r="AG1011" s="221">
        <f>'2.b-MTH2-HTH'!AC$61</f>
        <v>0.3911634117171473</v>
      </c>
      <c r="AH1011" s="221">
        <f>'2.b-MTH2-HTH'!AD$61</f>
        <v>0.3911634117171473</v>
      </c>
      <c r="AI1011" s="221">
        <f>'2.b-MTH2-HTH'!AE$61</f>
        <v>0.39116341171714736</v>
      </c>
      <c r="AJ1011" s="221">
        <f>'2.b-MTH2-HTH'!AF$61</f>
        <v>0.3911634117171473</v>
      </c>
      <c r="AK1011" s="221">
        <f>'2.b-MTH2-HTH'!AG$61</f>
        <v>0.3911634117171473</v>
      </c>
      <c r="AL1011" s="221">
        <f>'2.b-MTH2-HTH'!AH$61</f>
        <v>0.3911634117171473</v>
      </c>
      <c r="AM1011" s="221">
        <f>'2.b-MTH2-HTH'!AI$61</f>
        <v>0.3911634117171473</v>
      </c>
      <c r="AN1011" s="221">
        <f>'2.b-MTH2-HTH'!AJ$61</f>
        <v>0.3911634117171473</v>
      </c>
      <c r="AO1011" s="221">
        <f>'2.b-MTH2-HTH'!AK$61</f>
        <v>0.3911634117171473</v>
      </c>
      <c r="AP1011" s="221">
        <f>'2.b-MTH2-HTH'!AL$61</f>
        <v>0.3911634117171473</v>
      </c>
      <c r="AQ1011" s="221">
        <f>'2.b-MTH2-HTH'!AM$61</f>
        <v>0.3911634117171473</v>
      </c>
      <c r="AR1011" s="221">
        <f>'2.b-MTH2-HTH'!AN$61</f>
        <v>0.3911634117171473</v>
      </c>
      <c r="AS1011" s="221">
        <f>'2.b-MTH2-HTH'!AO$61</f>
        <v>0.3911634117171473</v>
      </c>
      <c r="AT1011" s="221">
        <f>'2.b-MTH2-HTH'!AP$61</f>
        <v>0.3911634117171473</v>
      </c>
      <c r="AU1011" s="221">
        <f>'2.b-MTH2-HTH'!AQ$61</f>
        <v>0.3911634117171473</v>
      </c>
      <c r="AV1011" s="221">
        <f>'2.b-MTH2-HTH'!AR$61</f>
        <v>0.3911634117171473</v>
      </c>
      <c r="AW1011" s="221">
        <f>'2.b-MTH2-HTH'!AS$61</f>
        <v>0.3911634117171473</v>
      </c>
      <c r="AX1011" s="221">
        <f>'2.b-MTH2-HTH'!AT$61</f>
        <v>0.3911634117171473</v>
      </c>
      <c r="AY1011" s="221">
        <f>'2.b-MTH2-HTH'!AU$61</f>
        <v>0.3911634117171473</v>
      </c>
      <c r="AZ1011" s="221">
        <f>'2.b-MTH2-HTH'!AV$61</f>
        <v>0.3911634117171473</v>
      </c>
      <c r="BA1011" s="221">
        <f>'2.b-MTH2-HTH'!AW$61</f>
        <v>0.3911634117171473</v>
      </c>
      <c r="BB1011" s="221">
        <f>'2.b-MTH2-HTH'!AX$61</f>
        <v>0.3911634117171473</v>
      </c>
      <c r="BC1011" s="221">
        <f>'2.b-MTH2-HTH'!AY$61</f>
        <v>0.3911634117171473</v>
      </c>
      <c r="BD1011" s="221">
        <f>'2.b-MTH2-HTH'!AZ$61</f>
        <v>0.3911634117171473</v>
      </c>
      <c r="BE1011" s="221">
        <f>'2.b-MTH2-HTH'!BA$61</f>
        <v>0.3911634117171473</v>
      </c>
      <c r="BF1011" s="221">
        <f>'2.b-MTH2-HTH'!BB$61</f>
        <v>0.3911634117171473</v>
      </c>
      <c r="BG1011" s="221">
        <f>'2.b-MTH2-HTH'!BC$61</f>
        <v>0.3911634117171473</v>
      </c>
      <c r="BH1011" s="221">
        <f>'2.b-MTH2-HTH'!BD$61</f>
        <v>0.3911634117171473</v>
      </c>
    </row>
    <row r="1012" spans="1:60" s="8" customFormat="1" ht="15">
      <c r="A1012" s="36" t="s">
        <v>7</v>
      </c>
      <c r="B1012" s="36" t="s">
        <v>72</v>
      </c>
      <c r="C1012" s="36" t="s">
        <v>21</v>
      </c>
      <c r="D1012" s="18" t="s">
        <v>403</v>
      </c>
      <c r="E1012" s="18" t="s">
        <v>403</v>
      </c>
      <c r="F1012" s="7" t="s">
        <v>12</v>
      </c>
      <c r="G1012" s="219"/>
      <c r="H1012" s="219"/>
      <c r="I1012" s="219"/>
      <c r="J1012" s="219"/>
      <c r="K1012" s="219"/>
      <c r="L1012" s="219"/>
      <c r="M1012" s="219"/>
      <c r="N1012" s="219"/>
      <c r="O1012" s="219"/>
      <c r="P1012" s="221">
        <v>0.8</v>
      </c>
      <c r="Q1012" s="221">
        <v>0.8</v>
      </c>
      <c r="R1012" s="221">
        <v>0.8</v>
      </c>
      <c r="S1012" s="221">
        <v>0.8</v>
      </c>
      <c r="T1012" s="221">
        <v>0.8</v>
      </c>
      <c r="U1012" s="221">
        <v>0.8</v>
      </c>
      <c r="V1012" s="221">
        <v>0.8</v>
      </c>
      <c r="W1012" s="221">
        <v>0.8</v>
      </c>
      <c r="X1012" s="221">
        <v>0.8</v>
      </c>
      <c r="Y1012" s="221">
        <v>0.8</v>
      </c>
      <c r="Z1012" s="221">
        <v>0.8</v>
      </c>
      <c r="AA1012" s="221">
        <v>0.8</v>
      </c>
      <c r="AB1012" s="221">
        <v>0.8</v>
      </c>
      <c r="AC1012" s="221">
        <v>0.8</v>
      </c>
      <c r="AD1012" s="221">
        <v>0.8</v>
      </c>
      <c r="AE1012" s="221">
        <v>0.8</v>
      </c>
      <c r="AF1012" s="221">
        <v>0.8</v>
      </c>
      <c r="AG1012" s="221">
        <v>0.8</v>
      </c>
      <c r="AH1012" s="221">
        <v>0.8</v>
      </c>
      <c r="AI1012" s="221">
        <v>0.8</v>
      </c>
      <c r="AJ1012" s="221">
        <v>0.8</v>
      </c>
      <c r="AK1012" s="221">
        <v>0.8</v>
      </c>
      <c r="AL1012" s="221">
        <v>0.8</v>
      </c>
      <c r="AM1012" s="221">
        <v>0.8</v>
      </c>
      <c r="AN1012" s="221">
        <v>0.8</v>
      </c>
      <c r="AO1012" s="221">
        <v>0.8</v>
      </c>
      <c r="AP1012" s="221">
        <v>0.8</v>
      </c>
      <c r="AQ1012" s="221">
        <v>0.8</v>
      </c>
      <c r="AR1012" s="221">
        <v>0.8</v>
      </c>
      <c r="AS1012" s="221">
        <v>0.8</v>
      </c>
      <c r="AT1012" s="221">
        <v>0.8</v>
      </c>
      <c r="AU1012" s="221">
        <v>0.8</v>
      </c>
      <c r="AV1012" s="221">
        <v>0.8</v>
      </c>
      <c r="AW1012" s="221">
        <v>0.8</v>
      </c>
      <c r="AX1012" s="221">
        <v>0.8</v>
      </c>
      <c r="AY1012" s="221">
        <v>0.8</v>
      </c>
      <c r="AZ1012" s="221">
        <v>0.8</v>
      </c>
      <c r="BA1012" s="221">
        <v>0.8</v>
      </c>
      <c r="BB1012" s="221">
        <v>0.8</v>
      </c>
      <c r="BC1012" s="221">
        <v>0.8</v>
      </c>
      <c r="BD1012" s="221">
        <v>0.8</v>
      </c>
      <c r="BE1012" s="221">
        <v>0.8</v>
      </c>
      <c r="BF1012" s="221">
        <v>0.8</v>
      </c>
      <c r="BG1012" s="221">
        <v>0.8</v>
      </c>
      <c r="BH1012" s="221">
        <v>0.8</v>
      </c>
    </row>
    <row r="1013" spans="1:60" s="8" customFormat="1" ht="15">
      <c r="A1013" s="36" t="s">
        <v>7</v>
      </c>
      <c r="B1013" s="36" t="s">
        <v>72</v>
      </c>
      <c r="C1013" s="36" t="s">
        <v>21</v>
      </c>
      <c r="D1013" s="18" t="s">
        <v>403</v>
      </c>
      <c r="E1013" s="18" t="s">
        <v>403</v>
      </c>
      <c r="F1013" s="7" t="s">
        <v>13</v>
      </c>
      <c r="G1013" s="222"/>
      <c r="H1013" s="222"/>
      <c r="I1013" s="222"/>
      <c r="J1013" s="222"/>
      <c r="K1013" s="222"/>
      <c r="L1013" s="222"/>
      <c r="M1013" s="222"/>
      <c r="N1013" s="222"/>
      <c r="O1013" s="222"/>
      <c r="P1013" s="223">
        <f>'2.b-MTH2-HTH'!L$84</f>
        <v>0.33461240497291833</v>
      </c>
      <c r="Q1013" s="223">
        <f>'2.b-MTH2-HTH'!M$84</f>
        <v>0.33900064234710969</v>
      </c>
      <c r="R1013" s="223">
        <f>'2.b-MTH2-HTH'!N$84</f>
        <v>0.348033858794222</v>
      </c>
      <c r="S1013" s="223">
        <f>'2.b-MTH2-HTH'!O$84</f>
        <v>0.35255421330360076</v>
      </c>
      <c r="T1013" s="223">
        <f>'2.b-MTH2-HTH'!P$84</f>
        <v>0.36316841586045356</v>
      </c>
      <c r="U1013" s="223">
        <f>'2.b-MTH2-HTH'!Q$84</f>
        <v>0.37231292224020818</v>
      </c>
      <c r="V1013" s="223">
        <f>'2.b-MTH2-HTH'!R$84</f>
        <v>0.38060310289556548</v>
      </c>
      <c r="W1013" s="223">
        <f>'2.b-MTH2-HTH'!S$84</f>
        <v>0.3859322922417493</v>
      </c>
      <c r="X1013" s="223">
        <f>'2.b-MTH2-HTH'!T$84</f>
        <v>0.39113304875381116</v>
      </c>
      <c r="Y1013" s="223">
        <f>'2.b-MTH2-HTH'!U$84</f>
        <v>0.39631175960093368</v>
      </c>
      <c r="Z1013" s="223">
        <f>'2.b-MTH2-HTH'!V$84</f>
        <v>0.40146668545805714</v>
      </c>
      <c r="AA1013" s="223">
        <f>'2.b-MTH2-HTH'!W$84</f>
        <v>0.40659623704207171</v>
      </c>
      <c r="AB1013" s="223">
        <f>'2.b-MTH2-HTH'!X$84</f>
        <v>0.41162879886934722</v>
      </c>
      <c r="AC1013" s="223">
        <f>'2.b-MTH2-HTH'!Y$84</f>
        <v>0.42718388736326346</v>
      </c>
      <c r="AD1013" s="223">
        <f>'2.b-MTH2-HTH'!Z$84</f>
        <v>0.43090333569013051</v>
      </c>
      <c r="AE1013" s="223">
        <f>'2.b-MTH2-HTH'!AA$84</f>
        <v>0.43731957379166619</v>
      </c>
      <c r="AF1013" s="223">
        <f>'2.b-MTH2-HTH'!AB$84</f>
        <v>0.43403056707977594</v>
      </c>
      <c r="AG1013" s="223">
        <f>'2.b-MTH2-HTH'!AC$84</f>
        <v>0.43611792365164642</v>
      </c>
      <c r="AH1013" s="223">
        <f>'2.b-MTH2-HTH'!AD$84</f>
        <v>0.44774002617765807</v>
      </c>
      <c r="AI1013" s="223">
        <f>'2.b-MTH2-HTH'!AE$84</f>
        <v>0.45928152601857686</v>
      </c>
      <c r="AJ1013" s="223">
        <f>'2.b-MTH2-HTH'!AF$84</f>
        <v>0.45871837984852454</v>
      </c>
      <c r="AK1013" s="223">
        <f>'2.b-MTH2-HTH'!AG$84</f>
        <v>0.47253270654066276</v>
      </c>
      <c r="AL1013" s="223">
        <f>'2.b-MTH2-HTH'!AH$84</f>
        <v>0.4833633944813277</v>
      </c>
      <c r="AM1013" s="223">
        <f>'2.b-MTH2-HTH'!AI$84</f>
        <v>0.4938596728161313</v>
      </c>
      <c r="AN1013" s="223">
        <f>'2.b-MTH2-HTH'!AJ$84</f>
        <v>0.50009127836262857</v>
      </c>
      <c r="AO1013" s="223">
        <f>'2.b-MTH2-HTH'!AK$84</f>
        <v>0.50828722629320966</v>
      </c>
      <c r="AP1013" s="223">
        <f>'2.b-MTH2-HTH'!AL$84</f>
        <v>0.50952544559500845</v>
      </c>
      <c r="AQ1013" s="223">
        <f>'2.b-MTH2-HTH'!AM$84</f>
        <v>0.52265149277349654</v>
      </c>
      <c r="AR1013" s="223">
        <f>'2.b-MTH2-HTH'!AN$84</f>
        <v>0.52495202377414851</v>
      </c>
      <c r="AS1013" s="223">
        <f>'2.b-MTH2-HTH'!AO$84</f>
        <v>0.53687106996244194</v>
      </c>
      <c r="AT1013" s="223">
        <f>'2.b-MTH2-HTH'!AP$84</f>
        <v>0.53220331018778944</v>
      </c>
      <c r="AU1013" s="223">
        <f>'2.b-MTH2-HTH'!AQ$84</f>
        <v>0.54099447518753085</v>
      </c>
      <c r="AV1013" s="223">
        <f>'2.b-MTH2-HTH'!AR$84</f>
        <v>0.54069399515463346</v>
      </c>
      <c r="AW1013" s="223">
        <f>'2.b-MTH2-HTH'!AS$84</f>
        <v>0.55120071864467934</v>
      </c>
      <c r="AX1013" s="223">
        <f>'2.b-MTH2-HTH'!AT$84</f>
        <v>0.55975183037132925</v>
      </c>
      <c r="AY1013" s="223">
        <f>'2.b-MTH2-HTH'!AU$84</f>
        <v>0.56497102100313534</v>
      </c>
      <c r="AZ1013" s="223">
        <f>'2.b-MTH2-HTH'!AV$84</f>
        <v>0.56927952895042322</v>
      </c>
      <c r="BA1013" s="223">
        <f>'2.b-MTH2-HTH'!AW$84</f>
        <v>0.57450751000950395</v>
      </c>
      <c r="BB1013" s="223">
        <f>'2.b-MTH2-HTH'!AX$84</f>
        <v>0.57781775890094389</v>
      </c>
      <c r="BC1013" s="223">
        <f>'2.b-MTH2-HTH'!AY$84</f>
        <v>0.57451595766849639</v>
      </c>
      <c r="BD1013" s="223">
        <f>'2.b-MTH2-HTH'!AZ$84</f>
        <v>0.5749549285103237</v>
      </c>
      <c r="BE1013" s="223">
        <f>'2.b-MTH2-HTH'!BA$84</f>
        <v>0.5807407629223017</v>
      </c>
      <c r="BF1013" s="223">
        <f>'2.b-MTH2-HTH'!BB$84</f>
        <v>0.5810223934986205</v>
      </c>
      <c r="BG1013" s="223">
        <f>'2.b-MTH2-HTH'!BC$84</f>
        <v>0.59258989819671504</v>
      </c>
      <c r="BH1013" s="223">
        <f>'2.b-MTH2-HTH'!BD$84</f>
        <v>0.58065161948797872</v>
      </c>
    </row>
    <row r="1014" spans="1:60" s="8" customFormat="1" ht="15">
      <c r="A1014" s="36" t="s">
        <v>7</v>
      </c>
      <c r="B1014" s="36" t="s">
        <v>72</v>
      </c>
      <c r="C1014" s="36" t="s">
        <v>21</v>
      </c>
      <c r="D1014" s="18" t="s">
        <v>403</v>
      </c>
      <c r="E1014" s="18" t="s">
        <v>403</v>
      </c>
      <c r="F1014" s="7" t="s">
        <v>14</v>
      </c>
      <c r="G1014" s="222"/>
      <c r="H1014" s="222"/>
      <c r="I1014" s="222"/>
      <c r="J1014" s="222"/>
      <c r="K1014" s="222"/>
      <c r="L1014" s="222"/>
      <c r="M1014" s="222"/>
      <c r="N1014" s="222"/>
      <c r="O1014" s="222"/>
      <c r="P1014" s="223">
        <f>'2.b-MTH2-HTH'!L$85</f>
        <v>0.80445234243218156</v>
      </c>
      <c r="Q1014" s="223">
        <f>'2.b-MTH2-HTH'!M$85</f>
        <v>0.80445234243218156</v>
      </c>
      <c r="R1014" s="223">
        <f>'2.b-MTH2-HTH'!N$85</f>
        <v>0.80445234243218156</v>
      </c>
      <c r="S1014" s="223">
        <f>'2.b-MTH2-HTH'!O$85</f>
        <v>0.80445234243218156</v>
      </c>
      <c r="T1014" s="223">
        <f>'2.b-MTH2-HTH'!P$85</f>
        <v>0.80445234243218167</v>
      </c>
      <c r="U1014" s="223">
        <f>'2.b-MTH2-HTH'!Q$85</f>
        <v>0.80445234243218156</v>
      </c>
      <c r="V1014" s="223">
        <f>'2.b-MTH2-HTH'!R$85</f>
        <v>0.80445234243218156</v>
      </c>
      <c r="W1014" s="223">
        <f>'2.b-MTH2-HTH'!S$85</f>
        <v>0.80445234243218156</v>
      </c>
      <c r="X1014" s="223">
        <f>'2.b-MTH2-HTH'!T$85</f>
        <v>0.80445234243218167</v>
      </c>
      <c r="Y1014" s="223">
        <f>'2.b-MTH2-HTH'!U$85</f>
        <v>0.80445234243218167</v>
      </c>
      <c r="Z1014" s="223">
        <f>'2.b-MTH2-HTH'!V$85</f>
        <v>0.80445234243218156</v>
      </c>
      <c r="AA1014" s="223">
        <f>'2.b-MTH2-HTH'!W$85</f>
        <v>0.80445234243218156</v>
      </c>
      <c r="AB1014" s="223">
        <f>'2.b-MTH2-HTH'!X$85</f>
        <v>0.80445234243218156</v>
      </c>
      <c r="AC1014" s="223">
        <f>'2.b-MTH2-HTH'!Y$85</f>
        <v>0.80445234243218156</v>
      </c>
      <c r="AD1014" s="223">
        <f>'2.b-MTH2-HTH'!Z$85</f>
        <v>0.80445234243218156</v>
      </c>
      <c r="AE1014" s="223">
        <f>'2.b-MTH2-HTH'!AA$85</f>
        <v>0.80445234243218156</v>
      </c>
      <c r="AF1014" s="223">
        <f>'2.b-MTH2-HTH'!AB$85</f>
        <v>0.80445234243218156</v>
      </c>
      <c r="AG1014" s="223">
        <f>'2.b-MTH2-HTH'!AC$85</f>
        <v>0.80445234243218156</v>
      </c>
      <c r="AH1014" s="223">
        <f>'2.b-MTH2-HTH'!AD$85</f>
        <v>0.80445234243218156</v>
      </c>
      <c r="AI1014" s="223">
        <f>'2.b-MTH2-HTH'!AE$85</f>
        <v>0.80445234243218156</v>
      </c>
      <c r="AJ1014" s="223">
        <f>'2.b-MTH2-HTH'!AF$85</f>
        <v>0.80445234243218156</v>
      </c>
      <c r="AK1014" s="223">
        <f>'2.b-MTH2-HTH'!AG$85</f>
        <v>0.80445234243218156</v>
      </c>
      <c r="AL1014" s="223">
        <f>'2.b-MTH2-HTH'!AH$85</f>
        <v>0.80445234243218156</v>
      </c>
      <c r="AM1014" s="223">
        <f>'2.b-MTH2-HTH'!AI$85</f>
        <v>0.80445234243218156</v>
      </c>
      <c r="AN1014" s="223">
        <f>'2.b-MTH2-HTH'!AJ$85</f>
        <v>0.80445234243218156</v>
      </c>
      <c r="AO1014" s="223">
        <f>'2.b-MTH2-HTH'!AK$85</f>
        <v>0.80445234243218156</v>
      </c>
      <c r="AP1014" s="223">
        <f>'2.b-MTH2-HTH'!AL$85</f>
        <v>0.80445234243218156</v>
      </c>
      <c r="AQ1014" s="223">
        <f>'2.b-MTH2-HTH'!AM$85</f>
        <v>0.80445234243218156</v>
      </c>
      <c r="AR1014" s="223">
        <f>'2.b-MTH2-HTH'!AN$85</f>
        <v>0.80445234243218156</v>
      </c>
      <c r="AS1014" s="223">
        <f>'2.b-MTH2-HTH'!AO$85</f>
        <v>0.80445234243218156</v>
      </c>
      <c r="AT1014" s="223">
        <f>'2.b-MTH2-HTH'!AP$85</f>
        <v>0.80445234243218156</v>
      </c>
      <c r="AU1014" s="223">
        <f>'2.b-MTH2-HTH'!AQ$85</f>
        <v>0.80445234243218156</v>
      </c>
      <c r="AV1014" s="223">
        <f>'2.b-MTH2-HTH'!AR$85</f>
        <v>0.80445234243218156</v>
      </c>
      <c r="AW1014" s="223">
        <f>'2.b-MTH2-HTH'!AS$85</f>
        <v>0.80445234243218156</v>
      </c>
      <c r="AX1014" s="223">
        <f>'2.b-MTH2-HTH'!AT$85</f>
        <v>0.80445234243218156</v>
      </c>
      <c r="AY1014" s="223">
        <f>'2.b-MTH2-HTH'!AU$85</f>
        <v>0.80445234243218156</v>
      </c>
      <c r="AZ1014" s="223">
        <f>'2.b-MTH2-HTH'!AV$85</f>
        <v>0.80445234243218156</v>
      </c>
      <c r="BA1014" s="223">
        <f>'2.b-MTH2-HTH'!AW$85</f>
        <v>0.80445234243218156</v>
      </c>
      <c r="BB1014" s="223">
        <f>'2.b-MTH2-HTH'!AX$85</f>
        <v>0.80445234243218156</v>
      </c>
      <c r="BC1014" s="223">
        <f>'2.b-MTH2-HTH'!AY$85</f>
        <v>0.80445234243218156</v>
      </c>
      <c r="BD1014" s="223">
        <f>'2.b-MTH2-HTH'!AZ$85</f>
        <v>0.80445234243218156</v>
      </c>
      <c r="BE1014" s="223">
        <f>'2.b-MTH2-HTH'!BA$85</f>
        <v>0.80445234243218156</v>
      </c>
      <c r="BF1014" s="223">
        <f>'2.b-MTH2-HTH'!BB$85</f>
        <v>0.80445234243218156</v>
      </c>
      <c r="BG1014" s="223">
        <f>'2.b-MTH2-HTH'!BC$85</f>
        <v>0.80445234243218156</v>
      </c>
      <c r="BH1014" s="223">
        <f>'2.b-MTH2-HTH'!BD$85</f>
        <v>0.80445234243218156</v>
      </c>
    </row>
    <row r="1015" spans="1:60" s="5" customFormat="1" ht="15">
      <c r="A1015" s="4" t="s">
        <v>7</v>
      </c>
      <c r="B1015" s="4" t="s">
        <v>72</v>
      </c>
      <c r="C1015" s="4" t="s">
        <v>67</v>
      </c>
      <c r="D1015" s="4"/>
      <c r="E1015" s="4"/>
      <c r="F1015" s="4" t="s">
        <v>11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>
        <v>3</v>
      </c>
      <c r="AD1015" s="4">
        <v>4</v>
      </c>
      <c r="AE1015" s="4">
        <v>4</v>
      </c>
      <c r="AF1015" s="4">
        <v>4</v>
      </c>
      <c r="AG1015" s="4">
        <v>4</v>
      </c>
      <c r="AH1015" s="4">
        <v>4</v>
      </c>
      <c r="AI1015" s="4">
        <v>5</v>
      </c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</row>
    <row r="1016" spans="1:60" s="5" customFormat="1" ht="15">
      <c r="A1016" s="4" t="s">
        <v>7</v>
      </c>
      <c r="B1016" s="4" t="s">
        <v>72</v>
      </c>
      <c r="C1016" s="4" t="s">
        <v>67</v>
      </c>
      <c r="D1016" s="4"/>
      <c r="E1016" s="4"/>
      <c r="F1016" s="4" t="s">
        <v>52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6">
        <v>6.6247101689301095E-5</v>
      </c>
      <c r="AD1016" s="6">
        <v>8.6045561124615502E-5</v>
      </c>
      <c r="AE1016" s="6">
        <v>8.5426277122843002E-5</v>
      </c>
      <c r="AF1016" s="6">
        <v>8.4301039010305801E-5</v>
      </c>
      <c r="AG1016" s="6">
        <v>8.4116669821041805E-5</v>
      </c>
      <c r="AH1016" s="6">
        <v>8.1441514812175496E-5</v>
      </c>
      <c r="AI1016" s="6">
        <v>9.1937115013330901E-5</v>
      </c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</row>
    <row r="1017" spans="1:60" s="8" customFormat="1" ht="15">
      <c r="A1017" s="36" t="s">
        <v>7</v>
      </c>
      <c r="B1017" s="36" t="s">
        <v>72</v>
      </c>
      <c r="C1017" s="36" t="s">
        <v>67</v>
      </c>
      <c r="D1017" s="16" t="s">
        <v>107</v>
      </c>
      <c r="E1017" s="16" t="s">
        <v>108</v>
      </c>
      <c r="F1017" s="7" t="s">
        <v>12</v>
      </c>
      <c r="G1017" s="219"/>
      <c r="H1017" s="219"/>
      <c r="I1017" s="219"/>
      <c r="J1017" s="219"/>
      <c r="K1017" s="219"/>
      <c r="L1017" s="219"/>
      <c r="M1017" s="219"/>
      <c r="N1017" s="219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19"/>
      <c r="Z1017" s="219"/>
      <c r="AA1017" s="219"/>
      <c r="AB1017" s="219"/>
      <c r="AC1017" s="221">
        <v>0.2</v>
      </c>
      <c r="AD1017" s="221">
        <v>0.2</v>
      </c>
      <c r="AE1017" s="221">
        <v>0.2</v>
      </c>
      <c r="AF1017" s="221">
        <v>0.2</v>
      </c>
      <c r="AG1017" s="221">
        <v>0.2</v>
      </c>
      <c r="AH1017" s="221">
        <v>0.2</v>
      </c>
      <c r="AI1017" s="221">
        <v>0.2</v>
      </c>
      <c r="AJ1017" s="219"/>
      <c r="AK1017" s="219"/>
      <c r="AL1017" s="219"/>
      <c r="AM1017" s="219"/>
      <c r="AN1017" s="219"/>
      <c r="AO1017" s="219"/>
      <c r="AP1017" s="219"/>
      <c r="AQ1017" s="219"/>
      <c r="AR1017" s="219"/>
      <c r="AS1017" s="219"/>
      <c r="AT1017" s="219"/>
      <c r="AU1017" s="219"/>
      <c r="AV1017" s="219"/>
      <c r="AW1017" s="219"/>
      <c r="AX1017" s="219"/>
      <c r="AY1017" s="219"/>
      <c r="AZ1017" s="219"/>
      <c r="BA1017" s="219"/>
      <c r="BB1017" s="219"/>
      <c r="BC1017" s="219"/>
      <c r="BD1017" s="219"/>
      <c r="BE1017" s="219"/>
      <c r="BF1017" s="219"/>
      <c r="BG1017" s="219"/>
      <c r="BH1017" s="219"/>
    </row>
    <row r="1018" spans="1:60" s="8" customFormat="1" ht="15">
      <c r="A1018" s="36" t="s">
        <v>7</v>
      </c>
      <c r="B1018" s="36" t="s">
        <v>72</v>
      </c>
      <c r="C1018" s="36" t="s">
        <v>67</v>
      </c>
      <c r="D1018" s="16" t="s">
        <v>107</v>
      </c>
      <c r="E1018" s="16" t="s">
        <v>108</v>
      </c>
      <c r="F1018" s="7" t="s">
        <v>13</v>
      </c>
      <c r="G1018" s="219"/>
      <c r="H1018" s="219"/>
      <c r="I1018" s="219"/>
      <c r="J1018" s="219"/>
      <c r="K1018" s="219"/>
      <c r="L1018" s="219"/>
      <c r="M1018" s="219"/>
      <c r="N1018" s="219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19"/>
      <c r="Z1018" s="219"/>
      <c r="AA1018" s="219"/>
      <c r="AB1018" s="219"/>
      <c r="AC1018" s="221">
        <f>'2.b-MTH2-HTH'!Y$60</f>
        <v>0.42718388736326346</v>
      </c>
      <c r="AD1018" s="221">
        <f>'2.b-MTH2-HTH'!Z$60</f>
        <v>0.43090333569013051</v>
      </c>
      <c r="AE1018" s="221">
        <f>'2.b-MTH2-HTH'!AA$60</f>
        <v>0.43731957379166619</v>
      </c>
      <c r="AF1018" s="221">
        <f>'2.b-MTH2-HTH'!AB$60</f>
        <v>0.43403056707977594</v>
      </c>
      <c r="AG1018" s="221">
        <f>'2.b-MTH2-HTH'!AC$60</f>
        <v>0.43611792365164642</v>
      </c>
      <c r="AH1018" s="221">
        <f>'2.b-MTH2-HTH'!AD$60</f>
        <v>0.44774002617765807</v>
      </c>
      <c r="AI1018" s="221">
        <f>'2.b-MTH2-HTH'!AE$60</f>
        <v>0.45928152601857686</v>
      </c>
      <c r="AJ1018" s="219"/>
      <c r="AK1018" s="219"/>
      <c r="AL1018" s="219"/>
      <c r="AM1018" s="219"/>
      <c r="AN1018" s="219"/>
      <c r="AO1018" s="219"/>
      <c r="AP1018" s="219"/>
      <c r="AQ1018" s="219"/>
      <c r="AR1018" s="219"/>
      <c r="AS1018" s="219"/>
      <c r="AT1018" s="219"/>
      <c r="AU1018" s="219"/>
      <c r="AV1018" s="219"/>
      <c r="AW1018" s="219"/>
      <c r="AX1018" s="219"/>
      <c r="AY1018" s="219"/>
      <c r="AZ1018" s="219"/>
      <c r="BA1018" s="219"/>
      <c r="BB1018" s="219"/>
      <c r="BC1018" s="219"/>
      <c r="BD1018" s="219"/>
      <c r="BE1018" s="219"/>
      <c r="BF1018" s="219"/>
      <c r="BG1018" s="219"/>
      <c r="BH1018" s="219"/>
    </row>
    <row r="1019" spans="1:60" s="8" customFormat="1" ht="15">
      <c r="A1019" s="36" t="s">
        <v>7</v>
      </c>
      <c r="B1019" s="36" t="s">
        <v>72</v>
      </c>
      <c r="C1019" s="36" t="s">
        <v>67</v>
      </c>
      <c r="D1019" s="16" t="s">
        <v>107</v>
      </c>
      <c r="E1019" s="16" t="s">
        <v>108</v>
      </c>
      <c r="F1019" s="7" t="s">
        <v>14</v>
      </c>
      <c r="G1019" s="219"/>
      <c r="H1019" s="219"/>
      <c r="I1019" s="219"/>
      <c r="J1019" s="219"/>
      <c r="K1019" s="219"/>
      <c r="L1019" s="219"/>
      <c r="M1019" s="219"/>
      <c r="N1019" s="219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19"/>
      <c r="Z1019" s="219"/>
      <c r="AA1019" s="219"/>
      <c r="AB1019" s="219"/>
      <c r="AC1019" s="221">
        <f>'2.b-MTH2-HTH'!Y$61</f>
        <v>0.3911634117171473</v>
      </c>
      <c r="AD1019" s="221">
        <f>'2.b-MTH2-HTH'!Z$61</f>
        <v>0.3911634117171473</v>
      </c>
      <c r="AE1019" s="221">
        <f>'2.b-MTH2-HTH'!AA$61</f>
        <v>0.3911634117171473</v>
      </c>
      <c r="AF1019" s="221">
        <f>'2.b-MTH2-HTH'!AB$61</f>
        <v>0.3911634117171473</v>
      </c>
      <c r="AG1019" s="221">
        <f>'2.b-MTH2-HTH'!AC$61</f>
        <v>0.3911634117171473</v>
      </c>
      <c r="AH1019" s="221">
        <f>'2.b-MTH2-HTH'!AD$61</f>
        <v>0.3911634117171473</v>
      </c>
      <c r="AI1019" s="221">
        <f>'2.b-MTH2-HTH'!AE$61</f>
        <v>0.39116341171714736</v>
      </c>
      <c r="AJ1019" s="219"/>
      <c r="AK1019" s="219"/>
      <c r="AL1019" s="219"/>
      <c r="AM1019" s="219"/>
      <c r="AN1019" s="219"/>
      <c r="AO1019" s="219"/>
      <c r="AP1019" s="219"/>
      <c r="AQ1019" s="219"/>
      <c r="AR1019" s="219"/>
      <c r="AS1019" s="219"/>
      <c r="AT1019" s="219"/>
      <c r="AU1019" s="219"/>
      <c r="AV1019" s="219"/>
      <c r="AW1019" s="219"/>
      <c r="AX1019" s="219"/>
      <c r="AY1019" s="219"/>
      <c r="AZ1019" s="219"/>
      <c r="BA1019" s="219"/>
      <c r="BB1019" s="219"/>
      <c r="BC1019" s="219"/>
      <c r="BD1019" s="219"/>
      <c r="BE1019" s="219"/>
      <c r="BF1019" s="219"/>
      <c r="BG1019" s="219"/>
      <c r="BH1019" s="219"/>
    </row>
    <row r="1020" spans="1:60" s="8" customFormat="1" ht="15">
      <c r="A1020" s="36" t="s">
        <v>7</v>
      </c>
      <c r="B1020" s="36" t="s">
        <v>72</v>
      </c>
      <c r="C1020" s="36" t="s">
        <v>67</v>
      </c>
      <c r="D1020" s="18" t="s">
        <v>403</v>
      </c>
      <c r="E1020" s="18" t="s">
        <v>403</v>
      </c>
      <c r="F1020" s="7" t="s">
        <v>12</v>
      </c>
      <c r="G1020" s="219"/>
      <c r="H1020" s="219"/>
      <c r="I1020" s="219"/>
      <c r="J1020" s="219"/>
      <c r="K1020" s="219"/>
      <c r="L1020" s="219"/>
      <c r="M1020" s="219"/>
      <c r="N1020" s="219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19"/>
      <c r="Z1020" s="219"/>
      <c r="AA1020" s="219"/>
      <c r="AB1020" s="219"/>
      <c r="AC1020" s="221">
        <v>0.8</v>
      </c>
      <c r="AD1020" s="221">
        <v>0.8</v>
      </c>
      <c r="AE1020" s="221">
        <v>0.8</v>
      </c>
      <c r="AF1020" s="221">
        <v>0.8</v>
      </c>
      <c r="AG1020" s="221">
        <v>0.8</v>
      </c>
      <c r="AH1020" s="221">
        <v>0.8</v>
      </c>
      <c r="AI1020" s="221">
        <v>0.8</v>
      </c>
      <c r="AJ1020" s="219"/>
      <c r="AK1020" s="219"/>
      <c r="AL1020" s="219"/>
      <c r="AM1020" s="219"/>
      <c r="AN1020" s="219"/>
      <c r="AO1020" s="219"/>
      <c r="AP1020" s="219"/>
      <c r="AQ1020" s="219"/>
      <c r="AR1020" s="219"/>
      <c r="AS1020" s="219"/>
      <c r="AT1020" s="219"/>
      <c r="AU1020" s="219"/>
      <c r="AV1020" s="219"/>
      <c r="AW1020" s="219"/>
      <c r="AX1020" s="219"/>
      <c r="AY1020" s="219"/>
      <c r="AZ1020" s="219"/>
      <c r="BA1020" s="219"/>
      <c r="BB1020" s="219"/>
      <c r="BC1020" s="219"/>
      <c r="BD1020" s="219"/>
      <c r="BE1020" s="219"/>
      <c r="BF1020" s="219"/>
      <c r="BG1020" s="219"/>
      <c r="BH1020" s="219"/>
    </row>
    <row r="1021" spans="1:60" s="8" customFormat="1" ht="15">
      <c r="A1021" s="36" t="s">
        <v>7</v>
      </c>
      <c r="B1021" s="36" t="s">
        <v>72</v>
      </c>
      <c r="C1021" s="36" t="s">
        <v>67</v>
      </c>
      <c r="D1021" s="18" t="s">
        <v>403</v>
      </c>
      <c r="E1021" s="18" t="s">
        <v>403</v>
      </c>
      <c r="F1021" s="7" t="s">
        <v>13</v>
      </c>
      <c r="G1021" s="222"/>
      <c r="H1021" s="222"/>
      <c r="I1021" s="222"/>
      <c r="J1021" s="222"/>
      <c r="K1021" s="222"/>
      <c r="L1021" s="222"/>
      <c r="M1021" s="222"/>
      <c r="N1021" s="222"/>
      <c r="O1021" s="222"/>
      <c r="P1021" s="222"/>
      <c r="Q1021" s="222"/>
      <c r="R1021" s="222"/>
      <c r="S1021" s="222"/>
      <c r="T1021" s="222"/>
      <c r="U1021" s="222"/>
      <c r="V1021" s="222"/>
      <c r="W1021" s="222"/>
      <c r="X1021" s="222"/>
      <c r="Y1021" s="222"/>
      <c r="Z1021" s="222"/>
      <c r="AA1021" s="222"/>
      <c r="AB1021" s="222"/>
      <c r="AC1021" s="223">
        <f>'2.b-MTH2-HTH'!Y$84</f>
        <v>0.42718388736326346</v>
      </c>
      <c r="AD1021" s="223">
        <f>'2.b-MTH2-HTH'!Z$84</f>
        <v>0.43090333569013051</v>
      </c>
      <c r="AE1021" s="223">
        <f>'2.b-MTH2-HTH'!AA$84</f>
        <v>0.43731957379166619</v>
      </c>
      <c r="AF1021" s="223">
        <f>'2.b-MTH2-HTH'!AB$84</f>
        <v>0.43403056707977594</v>
      </c>
      <c r="AG1021" s="223">
        <f>'2.b-MTH2-HTH'!AC$84</f>
        <v>0.43611792365164642</v>
      </c>
      <c r="AH1021" s="223">
        <f>'2.b-MTH2-HTH'!AD$84</f>
        <v>0.44774002617765807</v>
      </c>
      <c r="AI1021" s="223">
        <f>'2.b-MTH2-HTH'!AE$84</f>
        <v>0.45928152601857686</v>
      </c>
      <c r="AJ1021" s="222"/>
      <c r="AK1021" s="222"/>
      <c r="AL1021" s="222"/>
      <c r="AM1021" s="222"/>
      <c r="AN1021" s="222"/>
      <c r="AO1021" s="222"/>
      <c r="AP1021" s="222"/>
      <c r="AQ1021" s="222"/>
      <c r="AR1021" s="222"/>
      <c r="AS1021" s="222"/>
      <c r="AT1021" s="222"/>
      <c r="AU1021" s="222"/>
      <c r="AV1021" s="222"/>
      <c r="AW1021" s="222"/>
      <c r="AX1021" s="222"/>
      <c r="AY1021" s="222"/>
      <c r="AZ1021" s="222"/>
      <c r="BA1021" s="222"/>
      <c r="BB1021" s="222"/>
      <c r="BC1021" s="222"/>
      <c r="BD1021" s="222"/>
      <c r="BE1021" s="222"/>
      <c r="BF1021" s="222"/>
      <c r="BG1021" s="222"/>
      <c r="BH1021" s="222"/>
    </row>
    <row r="1022" spans="1:60" s="8" customFormat="1" ht="15">
      <c r="A1022" s="36" t="s">
        <v>7</v>
      </c>
      <c r="B1022" s="36" t="s">
        <v>72</v>
      </c>
      <c r="C1022" s="36" t="s">
        <v>67</v>
      </c>
      <c r="D1022" s="18" t="s">
        <v>403</v>
      </c>
      <c r="E1022" s="18" t="s">
        <v>403</v>
      </c>
      <c r="F1022" s="7" t="s">
        <v>14</v>
      </c>
      <c r="G1022" s="222"/>
      <c r="H1022" s="222"/>
      <c r="I1022" s="222"/>
      <c r="J1022" s="222"/>
      <c r="K1022" s="222"/>
      <c r="L1022" s="222"/>
      <c r="M1022" s="222"/>
      <c r="N1022" s="222"/>
      <c r="O1022" s="222"/>
      <c r="P1022" s="222"/>
      <c r="Q1022" s="222"/>
      <c r="R1022" s="222"/>
      <c r="S1022" s="222"/>
      <c r="T1022" s="222"/>
      <c r="U1022" s="222"/>
      <c r="V1022" s="222"/>
      <c r="W1022" s="222"/>
      <c r="X1022" s="222"/>
      <c r="Y1022" s="222"/>
      <c r="Z1022" s="222"/>
      <c r="AA1022" s="222"/>
      <c r="AB1022" s="222"/>
      <c r="AC1022" s="223">
        <f>'2.b-MTH2-HTH'!Y$85</f>
        <v>0.80445234243218156</v>
      </c>
      <c r="AD1022" s="223">
        <f>'2.b-MTH2-HTH'!Z$85</f>
        <v>0.80445234243218156</v>
      </c>
      <c r="AE1022" s="223">
        <f>'2.b-MTH2-HTH'!AA$85</f>
        <v>0.80445234243218156</v>
      </c>
      <c r="AF1022" s="223">
        <f>'2.b-MTH2-HTH'!AB$85</f>
        <v>0.80445234243218156</v>
      </c>
      <c r="AG1022" s="223">
        <f>'2.b-MTH2-HTH'!AC$85</f>
        <v>0.80445234243218156</v>
      </c>
      <c r="AH1022" s="223">
        <f>'2.b-MTH2-HTH'!AD$85</f>
        <v>0.80445234243218156</v>
      </c>
      <c r="AI1022" s="223">
        <f>'2.b-MTH2-HTH'!AE$85</f>
        <v>0.80445234243218156</v>
      </c>
      <c r="AJ1022" s="222"/>
      <c r="AK1022" s="222"/>
      <c r="AL1022" s="222"/>
      <c r="AM1022" s="222"/>
      <c r="AN1022" s="222"/>
      <c r="AO1022" s="222"/>
      <c r="AP1022" s="222"/>
      <c r="AQ1022" s="222"/>
      <c r="AR1022" s="222"/>
      <c r="AS1022" s="222"/>
      <c r="AT1022" s="222"/>
      <c r="AU1022" s="222"/>
      <c r="AV1022" s="222"/>
      <c r="AW1022" s="222"/>
      <c r="AX1022" s="222"/>
      <c r="AY1022" s="222"/>
      <c r="AZ1022" s="222"/>
      <c r="BA1022" s="222"/>
      <c r="BB1022" s="222"/>
      <c r="BC1022" s="222"/>
      <c r="BD1022" s="222"/>
      <c r="BE1022" s="222"/>
      <c r="BF1022" s="222"/>
      <c r="BG1022" s="222"/>
      <c r="BH1022" s="222"/>
    </row>
    <row r="1023" spans="1:60" s="5" customFormat="1" ht="15">
      <c r="A1023" s="4" t="s">
        <v>7</v>
      </c>
      <c r="B1023" s="4" t="s">
        <v>72</v>
      </c>
      <c r="C1023" s="4" t="s">
        <v>22</v>
      </c>
      <c r="D1023" s="4"/>
      <c r="E1023" s="4"/>
      <c r="F1023" s="4" t="s">
        <v>11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>
        <v>82</v>
      </c>
      <c r="Z1023" s="4">
        <v>187</v>
      </c>
      <c r="AA1023" s="4">
        <v>171</v>
      </c>
      <c r="AB1023" s="4">
        <v>657</v>
      </c>
      <c r="AC1023" s="4">
        <v>1397</v>
      </c>
      <c r="AD1023" s="4">
        <v>1360</v>
      </c>
      <c r="AE1023" s="4">
        <v>1376</v>
      </c>
      <c r="AF1023" s="4">
        <v>1586</v>
      </c>
      <c r="AG1023" s="4">
        <v>1518</v>
      </c>
      <c r="AH1023" s="4">
        <v>1513</v>
      </c>
      <c r="AI1023" s="4">
        <v>1481</v>
      </c>
      <c r="AJ1023" s="4">
        <v>1447</v>
      </c>
      <c r="AK1023" s="4">
        <v>1143</v>
      </c>
      <c r="AL1023" s="4">
        <v>1363</v>
      </c>
      <c r="AM1023" s="4">
        <v>1363</v>
      </c>
      <c r="AN1023" s="4">
        <v>683</v>
      </c>
      <c r="AO1023" s="4">
        <v>443</v>
      </c>
      <c r="AP1023" s="4">
        <v>281</v>
      </c>
      <c r="AQ1023" s="4">
        <v>266</v>
      </c>
      <c r="AR1023" s="4">
        <v>221</v>
      </c>
      <c r="AS1023" s="4">
        <v>180</v>
      </c>
      <c r="AT1023" s="4">
        <v>145</v>
      </c>
      <c r="AU1023" s="4">
        <v>294</v>
      </c>
      <c r="AV1023" s="4">
        <v>186</v>
      </c>
      <c r="AW1023" s="4">
        <v>152</v>
      </c>
      <c r="AX1023" s="4">
        <v>130</v>
      </c>
      <c r="AY1023" s="4">
        <v>86</v>
      </c>
      <c r="AZ1023" s="4">
        <v>101</v>
      </c>
      <c r="BA1023" s="4">
        <v>127</v>
      </c>
      <c r="BB1023" s="4">
        <v>261</v>
      </c>
      <c r="BC1023" s="4">
        <v>159</v>
      </c>
      <c r="BD1023" s="4">
        <v>17</v>
      </c>
      <c r="BE1023" s="4">
        <v>23</v>
      </c>
      <c r="BF1023" s="4">
        <v>164</v>
      </c>
      <c r="BG1023" s="4">
        <v>9</v>
      </c>
      <c r="BH1023" s="4">
        <v>9</v>
      </c>
    </row>
    <row r="1024" spans="1:60" s="5" customFormat="1" ht="15">
      <c r="A1024" s="4" t="s">
        <v>7</v>
      </c>
      <c r="B1024" s="4" t="s">
        <v>72</v>
      </c>
      <c r="C1024" s="4" t="s">
        <v>22</v>
      </c>
      <c r="D1024" s="4"/>
      <c r="E1024" s="4"/>
      <c r="F1024" s="4" t="s">
        <v>52</v>
      </c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>
        <v>1.77098181504039E-3</v>
      </c>
      <c r="Z1024" s="4">
        <v>3.7978025548853502E-3</v>
      </c>
      <c r="AA1024" s="4">
        <v>3.5539852436869998E-3</v>
      </c>
      <c r="AB1024" s="4">
        <v>1.4179346066688201E-2</v>
      </c>
      <c r="AC1024" s="4">
        <v>3.0849067019984501E-2</v>
      </c>
      <c r="AD1024" s="4">
        <v>2.92554907823693E-2</v>
      </c>
      <c r="AE1024" s="4">
        <v>2.9386639330258001E-2</v>
      </c>
      <c r="AF1024" s="4">
        <v>3.3425361967586199E-2</v>
      </c>
      <c r="AG1024" s="4">
        <v>3.1922276197085403E-2</v>
      </c>
      <c r="AH1024" s="4">
        <v>3.0805252977705401E-2</v>
      </c>
      <c r="AI1024" s="4">
        <v>2.7231773466948599E-2</v>
      </c>
      <c r="AJ1024" s="4">
        <v>2.4778670137164598E-2</v>
      </c>
      <c r="AK1024" s="4">
        <v>1.8857651950108901E-2</v>
      </c>
      <c r="AL1024" s="4">
        <v>2.15859240137466E-2</v>
      </c>
      <c r="AM1024" s="4">
        <v>2.13462381757815E-2</v>
      </c>
      <c r="AN1024" s="4">
        <v>1.09563989861722E-2</v>
      </c>
      <c r="AO1024" s="4">
        <v>6.7414362454917597E-3</v>
      </c>
      <c r="AP1024" s="4">
        <v>4.0802695010745196E-3</v>
      </c>
      <c r="AQ1024" s="4">
        <v>3.8386607980373799E-3</v>
      </c>
      <c r="AR1024" s="4">
        <v>3.0181361302305302E-3</v>
      </c>
      <c r="AS1024" s="4">
        <v>2.3109216725937499E-3</v>
      </c>
      <c r="AT1024" s="4">
        <v>1.8106440898079501E-3</v>
      </c>
      <c r="AU1024" s="4">
        <v>3.43891826135779E-3</v>
      </c>
      <c r="AV1024" s="4">
        <v>2.07603187713463E-3</v>
      </c>
      <c r="AW1024" s="4">
        <v>1.6717809966894301E-3</v>
      </c>
      <c r="AX1024" s="4">
        <v>1.3538987075474599E-3</v>
      </c>
      <c r="AY1024" s="4">
        <v>8.6533914250928195E-4</v>
      </c>
      <c r="AZ1024" s="4">
        <v>9.8965273967233699E-4</v>
      </c>
      <c r="BA1024" s="4">
        <v>1.27830900855561E-3</v>
      </c>
      <c r="BB1024" s="4">
        <v>2.56531226042342E-3</v>
      </c>
      <c r="BC1024" s="4">
        <v>1.62256487708306E-3</v>
      </c>
      <c r="BD1024" s="4">
        <v>1.86946720184747E-4</v>
      </c>
      <c r="BE1024" s="4">
        <v>2.4935492963854401E-4</v>
      </c>
      <c r="BF1024" s="4">
        <v>1.8460984285649999E-3</v>
      </c>
      <c r="BG1024" s="4">
        <v>1.06307583274274E-4</v>
      </c>
      <c r="BH1024" s="4">
        <v>1.10493167839122E-4</v>
      </c>
    </row>
    <row r="1025" spans="1:60" s="8" customFormat="1" ht="15">
      <c r="A1025" s="36" t="s">
        <v>7</v>
      </c>
      <c r="B1025" s="36" t="s">
        <v>72</v>
      </c>
      <c r="C1025" s="36" t="s">
        <v>22</v>
      </c>
      <c r="D1025" s="7" t="s">
        <v>107</v>
      </c>
      <c r="E1025" s="7" t="s">
        <v>108</v>
      </c>
      <c r="F1025" s="7" t="s">
        <v>12</v>
      </c>
      <c r="G1025" s="219"/>
      <c r="H1025" s="219"/>
      <c r="I1025" s="219"/>
      <c r="J1025" s="219"/>
      <c r="K1025" s="219"/>
      <c r="L1025" s="219"/>
      <c r="M1025" s="219"/>
      <c r="N1025" s="219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21">
        <v>0.2</v>
      </c>
      <c r="Z1025" s="221">
        <v>0.2</v>
      </c>
      <c r="AA1025" s="221">
        <v>0.2</v>
      </c>
      <c r="AB1025" s="221">
        <v>0.2</v>
      </c>
      <c r="AC1025" s="221">
        <v>0.2</v>
      </c>
      <c r="AD1025" s="221">
        <v>0.2</v>
      </c>
      <c r="AE1025" s="221">
        <v>0.2</v>
      </c>
      <c r="AF1025" s="221">
        <v>0.2</v>
      </c>
      <c r="AG1025" s="221">
        <v>0.2</v>
      </c>
      <c r="AH1025" s="221">
        <v>0.2</v>
      </c>
      <c r="AI1025" s="221">
        <v>0.2</v>
      </c>
      <c r="AJ1025" s="221">
        <v>0.2</v>
      </c>
      <c r="AK1025" s="221">
        <v>0.2</v>
      </c>
      <c r="AL1025" s="221">
        <v>0.2</v>
      </c>
      <c r="AM1025" s="221">
        <v>0.2</v>
      </c>
      <c r="AN1025" s="221">
        <v>0.2</v>
      </c>
      <c r="AO1025" s="221">
        <v>0.2</v>
      </c>
      <c r="AP1025" s="221">
        <v>0.2</v>
      </c>
      <c r="AQ1025" s="221">
        <v>0.2</v>
      </c>
      <c r="AR1025" s="221">
        <v>0.2</v>
      </c>
      <c r="AS1025" s="221">
        <v>0.2</v>
      </c>
      <c r="AT1025" s="221">
        <v>0.2</v>
      </c>
      <c r="AU1025" s="221">
        <v>0.2</v>
      </c>
      <c r="AV1025" s="221">
        <v>0.2</v>
      </c>
      <c r="AW1025" s="221">
        <v>0.2</v>
      </c>
      <c r="AX1025" s="221">
        <v>0.2</v>
      </c>
      <c r="AY1025" s="221">
        <v>0.2</v>
      </c>
      <c r="AZ1025" s="221">
        <v>0.2</v>
      </c>
      <c r="BA1025" s="221">
        <v>0.2</v>
      </c>
      <c r="BB1025" s="221">
        <v>0.2</v>
      </c>
      <c r="BC1025" s="221">
        <v>0.2</v>
      </c>
      <c r="BD1025" s="221">
        <v>0.2</v>
      </c>
      <c r="BE1025" s="221">
        <v>0.2</v>
      </c>
      <c r="BF1025" s="221">
        <v>0.2</v>
      </c>
      <c r="BG1025" s="221">
        <v>0.2</v>
      </c>
      <c r="BH1025" s="221">
        <v>0.2</v>
      </c>
    </row>
    <row r="1026" spans="1:60" s="8" customFormat="1" ht="15">
      <c r="A1026" s="36" t="s">
        <v>7</v>
      </c>
      <c r="B1026" s="36" t="s">
        <v>72</v>
      </c>
      <c r="C1026" s="36" t="s">
        <v>22</v>
      </c>
      <c r="D1026" s="7" t="s">
        <v>107</v>
      </c>
      <c r="E1026" s="7" t="s">
        <v>108</v>
      </c>
      <c r="F1026" s="7" t="s">
        <v>13</v>
      </c>
      <c r="G1026" s="219"/>
      <c r="H1026" s="219"/>
      <c r="I1026" s="219"/>
      <c r="J1026" s="219"/>
      <c r="K1026" s="219"/>
      <c r="L1026" s="219"/>
      <c r="M1026" s="219"/>
      <c r="N1026" s="219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21">
        <f>'2.b-MTH2-HTH'!U$60</f>
        <v>0.39631175960093368</v>
      </c>
      <c r="Z1026" s="221">
        <f>'2.b-MTH2-HTH'!V$60</f>
        <v>0.40146668545805714</v>
      </c>
      <c r="AA1026" s="221">
        <f>'2.b-MTH2-HTH'!W$60</f>
        <v>0.40659623704207171</v>
      </c>
      <c r="AB1026" s="221">
        <f>'2.b-MTH2-HTH'!X$60</f>
        <v>0.41162879886934722</v>
      </c>
      <c r="AC1026" s="221">
        <f>'2.b-MTH2-HTH'!Y$60</f>
        <v>0.42718388736326346</v>
      </c>
      <c r="AD1026" s="221">
        <f>'2.b-MTH2-HTH'!Z$60</f>
        <v>0.43090333569013051</v>
      </c>
      <c r="AE1026" s="221">
        <f>'2.b-MTH2-HTH'!AA$60</f>
        <v>0.43731957379166619</v>
      </c>
      <c r="AF1026" s="221">
        <f>'2.b-MTH2-HTH'!AB$60</f>
        <v>0.43403056707977594</v>
      </c>
      <c r="AG1026" s="221">
        <f>'2.b-MTH2-HTH'!AC$60</f>
        <v>0.43611792365164642</v>
      </c>
      <c r="AH1026" s="221">
        <f>'2.b-MTH2-HTH'!AD$60</f>
        <v>0.44774002617765807</v>
      </c>
      <c r="AI1026" s="221">
        <f>'2.b-MTH2-HTH'!AE$60</f>
        <v>0.45928152601857686</v>
      </c>
      <c r="AJ1026" s="221">
        <f>'2.b-MTH2-HTH'!AF$60</f>
        <v>0.45871837984852454</v>
      </c>
      <c r="AK1026" s="221">
        <f>'2.b-MTH2-HTH'!AG$60</f>
        <v>0.47253270654066276</v>
      </c>
      <c r="AL1026" s="221">
        <f>'2.b-MTH2-HTH'!AH$60</f>
        <v>0.4833633944813277</v>
      </c>
      <c r="AM1026" s="221">
        <f>'2.b-MTH2-HTH'!AI$60</f>
        <v>0.4938596728161313</v>
      </c>
      <c r="AN1026" s="221">
        <f>'2.b-MTH2-HTH'!AJ$60</f>
        <v>0.50009127836262857</v>
      </c>
      <c r="AO1026" s="221">
        <f>'2.b-MTH2-HTH'!AK$60</f>
        <v>0.50828722629320966</v>
      </c>
      <c r="AP1026" s="221">
        <f>'2.b-MTH2-HTH'!AL$60</f>
        <v>0.50952544559500845</v>
      </c>
      <c r="AQ1026" s="221">
        <f>'2.b-MTH2-HTH'!AM$60</f>
        <v>0.52265149277349654</v>
      </c>
      <c r="AR1026" s="221">
        <f>'2.b-MTH2-HTH'!AN$60</f>
        <v>0.52495202377414851</v>
      </c>
      <c r="AS1026" s="221">
        <f>'2.b-MTH2-HTH'!AO$60</f>
        <v>0.53687106996244194</v>
      </c>
      <c r="AT1026" s="221">
        <f>'2.b-MTH2-HTH'!AP$60</f>
        <v>0.53220331018778944</v>
      </c>
      <c r="AU1026" s="221">
        <f>'2.b-MTH2-HTH'!AQ$60</f>
        <v>0.54099447518753085</v>
      </c>
      <c r="AV1026" s="221">
        <f>'2.b-MTH2-HTH'!AR$60</f>
        <v>0.54069399515463346</v>
      </c>
      <c r="AW1026" s="221">
        <f>'2.b-MTH2-HTH'!AS$60</f>
        <v>0.55120071864467934</v>
      </c>
      <c r="AX1026" s="221">
        <f>'2.b-MTH2-HTH'!AT$60</f>
        <v>0.55975183037132925</v>
      </c>
      <c r="AY1026" s="221">
        <f>'2.b-MTH2-HTH'!AU$60</f>
        <v>0.56497102100313534</v>
      </c>
      <c r="AZ1026" s="221">
        <f>'2.b-MTH2-HTH'!AV$60</f>
        <v>0.56927952895042322</v>
      </c>
      <c r="BA1026" s="221">
        <f>'2.b-MTH2-HTH'!AW$60</f>
        <v>0.57450751000950395</v>
      </c>
      <c r="BB1026" s="221">
        <f>'2.b-MTH2-HTH'!AX$60</f>
        <v>0.57781775890094389</v>
      </c>
      <c r="BC1026" s="221">
        <f>'2.b-MTH2-HTH'!AY$60</f>
        <v>0.57451595766849639</v>
      </c>
      <c r="BD1026" s="221">
        <f>'2.b-MTH2-HTH'!AZ$60</f>
        <v>0.5749549285103237</v>
      </c>
      <c r="BE1026" s="221">
        <f>'2.b-MTH2-HTH'!BA$60</f>
        <v>0.5807407629223017</v>
      </c>
      <c r="BF1026" s="221">
        <f>'2.b-MTH2-HTH'!BB$60</f>
        <v>0.5810223934986205</v>
      </c>
      <c r="BG1026" s="221">
        <f>'2.b-MTH2-HTH'!BC$60</f>
        <v>0.59258989819671504</v>
      </c>
      <c r="BH1026" s="221">
        <f>'2.b-MTH2-HTH'!BD$60</f>
        <v>0.58065161948797872</v>
      </c>
    </row>
    <row r="1027" spans="1:60" s="8" customFormat="1" ht="15">
      <c r="A1027" s="36" t="s">
        <v>7</v>
      </c>
      <c r="B1027" s="36" t="s">
        <v>72</v>
      </c>
      <c r="C1027" s="36" t="s">
        <v>22</v>
      </c>
      <c r="D1027" s="7" t="s">
        <v>107</v>
      </c>
      <c r="E1027" s="7" t="s">
        <v>108</v>
      </c>
      <c r="F1027" s="7" t="s">
        <v>14</v>
      </c>
      <c r="G1027" s="219"/>
      <c r="H1027" s="219"/>
      <c r="I1027" s="219"/>
      <c r="J1027" s="219"/>
      <c r="K1027" s="219"/>
      <c r="L1027" s="219"/>
      <c r="M1027" s="219"/>
      <c r="N1027" s="219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21">
        <f>'2.b-MTH2-HTH'!U$61</f>
        <v>0.3911634117171473</v>
      </c>
      <c r="Z1027" s="221">
        <f>'2.b-MTH2-HTH'!V$61</f>
        <v>0.3911634117171473</v>
      </c>
      <c r="AA1027" s="221">
        <f>'2.b-MTH2-HTH'!W$61</f>
        <v>0.3911634117171473</v>
      </c>
      <c r="AB1027" s="221">
        <f>'2.b-MTH2-HTH'!X$61</f>
        <v>0.3911634117171473</v>
      </c>
      <c r="AC1027" s="221">
        <f>'2.b-MTH2-HTH'!Y$61</f>
        <v>0.3911634117171473</v>
      </c>
      <c r="AD1027" s="221">
        <f>'2.b-MTH2-HTH'!Z$61</f>
        <v>0.3911634117171473</v>
      </c>
      <c r="AE1027" s="221">
        <f>'2.b-MTH2-HTH'!AA$61</f>
        <v>0.3911634117171473</v>
      </c>
      <c r="AF1027" s="221">
        <f>'2.b-MTH2-HTH'!AB$61</f>
        <v>0.3911634117171473</v>
      </c>
      <c r="AG1027" s="221">
        <f>'2.b-MTH2-HTH'!AC$61</f>
        <v>0.3911634117171473</v>
      </c>
      <c r="AH1027" s="221">
        <f>'2.b-MTH2-HTH'!AD$61</f>
        <v>0.3911634117171473</v>
      </c>
      <c r="AI1027" s="221">
        <f>'2.b-MTH2-HTH'!AE$61</f>
        <v>0.39116341171714736</v>
      </c>
      <c r="AJ1027" s="221">
        <f>'2.b-MTH2-HTH'!AF$61</f>
        <v>0.3911634117171473</v>
      </c>
      <c r="AK1027" s="221">
        <f>'2.b-MTH2-HTH'!AG$61</f>
        <v>0.3911634117171473</v>
      </c>
      <c r="AL1027" s="221">
        <f>'2.b-MTH2-HTH'!AH$61</f>
        <v>0.3911634117171473</v>
      </c>
      <c r="AM1027" s="221">
        <f>'2.b-MTH2-HTH'!AI$61</f>
        <v>0.3911634117171473</v>
      </c>
      <c r="AN1027" s="221">
        <f>'2.b-MTH2-HTH'!AJ$61</f>
        <v>0.3911634117171473</v>
      </c>
      <c r="AO1027" s="221">
        <f>'2.b-MTH2-HTH'!AK$61</f>
        <v>0.3911634117171473</v>
      </c>
      <c r="AP1027" s="221">
        <f>'2.b-MTH2-HTH'!AL$61</f>
        <v>0.3911634117171473</v>
      </c>
      <c r="AQ1027" s="221">
        <f>'2.b-MTH2-HTH'!AM$61</f>
        <v>0.3911634117171473</v>
      </c>
      <c r="AR1027" s="221">
        <f>'2.b-MTH2-HTH'!AN$61</f>
        <v>0.3911634117171473</v>
      </c>
      <c r="AS1027" s="221">
        <f>'2.b-MTH2-HTH'!AO$61</f>
        <v>0.3911634117171473</v>
      </c>
      <c r="AT1027" s="221">
        <f>'2.b-MTH2-HTH'!AP$61</f>
        <v>0.3911634117171473</v>
      </c>
      <c r="AU1027" s="221">
        <f>'2.b-MTH2-HTH'!AQ$61</f>
        <v>0.3911634117171473</v>
      </c>
      <c r="AV1027" s="221">
        <f>'2.b-MTH2-HTH'!AR$61</f>
        <v>0.3911634117171473</v>
      </c>
      <c r="AW1027" s="221">
        <f>'2.b-MTH2-HTH'!AS$61</f>
        <v>0.3911634117171473</v>
      </c>
      <c r="AX1027" s="221">
        <f>'2.b-MTH2-HTH'!AT$61</f>
        <v>0.3911634117171473</v>
      </c>
      <c r="AY1027" s="221">
        <f>'2.b-MTH2-HTH'!AU$61</f>
        <v>0.3911634117171473</v>
      </c>
      <c r="AZ1027" s="221">
        <f>'2.b-MTH2-HTH'!AV$61</f>
        <v>0.3911634117171473</v>
      </c>
      <c r="BA1027" s="221">
        <f>'2.b-MTH2-HTH'!AW$61</f>
        <v>0.3911634117171473</v>
      </c>
      <c r="BB1027" s="221">
        <f>'2.b-MTH2-HTH'!AX$61</f>
        <v>0.3911634117171473</v>
      </c>
      <c r="BC1027" s="221">
        <f>'2.b-MTH2-HTH'!AY$61</f>
        <v>0.3911634117171473</v>
      </c>
      <c r="BD1027" s="221">
        <f>'2.b-MTH2-HTH'!AZ$61</f>
        <v>0.3911634117171473</v>
      </c>
      <c r="BE1027" s="221">
        <f>'2.b-MTH2-HTH'!BA$61</f>
        <v>0.3911634117171473</v>
      </c>
      <c r="BF1027" s="221">
        <f>'2.b-MTH2-HTH'!BB$61</f>
        <v>0.3911634117171473</v>
      </c>
      <c r="BG1027" s="221">
        <f>'2.b-MTH2-HTH'!BC$61</f>
        <v>0.3911634117171473</v>
      </c>
      <c r="BH1027" s="221">
        <f>'2.b-MTH2-HTH'!BD$61</f>
        <v>0.3911634117171473</v>
      </c>
    </row>
    <row r="1028" spans="1:60" s="8" customFormat="1" ht="15">
      <c r="A1028" s="36" t="s">
        <v>7</v>
      </c>
      <c r="B1028" s="36" t="s">
        <v>72</v>
      </c>
      <c r="C1028" s="36" t="s">
        <v>22</v>
      </c>
      <c r="D1028" s="18" t="s">
        <v>403</v>
      </c>
      <c r="E1028" s="18" t="s">
        <v>403</v>
      </c>
      <c r="F1028" s="7" t="s">
        <v>12</v>
      </c>
      <c r="G1028" s="219"/>
      <c r="H1028" s="219"/>
      <c r="I1028" s="219"/>
      <c r="J1028" s="219"/>
      <c r="K1028" s="219"/>
      <c r="L1028" s="219"/>
      <c r="M1028" s="219"/>
      <c r="N1028" s="219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21">
        <v>0.8</v>
      </c>
      <c r="Z1028" s="221">
        <v>0.8</v>
      </c>
      <c r="AA1028" s="221">
        <v>0.8</v>
      </c>
      <c r="AB1028" s="221">
        <v>0.8</v>
      </c>
      <c r="AC1028" s="221">
        <v>0.8</v>
      </c>
      <c r="AD1028" s="221">
        <v>0.8</v>
      </c>
      <c r="AE1028" s="221">
        <v>0.8</v>
      </c>
      <c r="AF1028" s="221">
        <v>0.8</v>
      </c>
      <c r="AG1028" s="221">
        <v>0.8</v>
      </c>
      <c r="AH1028" s="221">
        <v>0.8</v>
      </c>
      <c r="AI1028" s="221">
        <v>0.8</v>
      </c>
      <c r="AJ1028" s="221">
        <v>0.8</v>
      </c>
      <c r="AK1028" s="221">
        <v>0.8</v>
      </c>
      <c r="AL1028" s="221">
        <v>0.8</v>
      </c>
      <c r="AM1028" s="221">
        <v>0.8</v>
      </c>
      <c r="AN1028" s="221">
        <v>0.8</v>
      </c>
      <c r="AO1028" s="221">
        <v>0.8</v>
      </c>
      <c r="AP1028" s="221">
        <v>0.8</v>
      </c>
      <c r="AQ1028" s="221">
        <v>0.8</v>
      </c>
      <c r="AR1028" s="221">
        <v>0.8</v>
      </c>
      <c r="AS1028" s="221">
        <v>0.8</v>
      </c>
      <c r="AT1028" s="221">
        <v>0.8</v>
      </c>
      <c r="AU1028" s="221">
        <v>0.8</v>
      </c>
      <c r="AV1028" s="221">
        <v>0.8</v>
      </c>
      <c r="AW1028" s="221">
        <v>0.8</v>
      </c>
      <c r="AX1028" s="221">
        <v>0.8</v>
      </c>
      <c r="AY1028" s="221">
        <v>0.8</v>
      </c>
      <c r="AZ1028" s="221">
        <v>0.8</v>
      </c>
      <c r="BA1028" s="221">
        <v>0.8</v>
      </c>
      <c r="BB1028" s="221">
        <v>0.8</v>
      </c>
      <c r="BC1028" s="221">
        <v>0.8</v>
      </c>
      <c r="BD1028" s="221">
        <v>0.8</v>
      </c>
      <c r="BE1028" s="221">
        <v>0.8</v>
      </c>
      <c r="BF1028" s="221">
        <v>0.8</v>
      </c>
      <c r="BG1028" s="221">
        <v>0.8</v>
      </c>
      <c r="BH1028" s="221">
        <v>0.8</v>
      </c>
    </row>
    <row r="1029" spans="1:60" s="8" customFormat="1" ht="15">
      <c r="A1029" s="36" t="s">
        <v>7</v>
      </c>
      <c r="B1029" s="36" t="s">
        <v>72</v>
      </c>
      <c r="C1029" s="36" t="s">
        <v>22</v>
      </c>
      <c r="D1029" s="18" t="s">
        <v>403</v>
      </c>
      <c r="E1029" s="18" t="s">
        <v>403</v>
      </c>
      <c r="F1029" s="7" t="s">
        <v>13</v>
      </c>
      <c r="G1029" s="222"/>
      <c r="H1029" s="222"/>
      <c r="I1029" s="222"/>
      <c r="J1029" s="222"/>
      <c r="K1029" s="222"/>
      <c r="L1029" s="222"/>
      <c r="M1029" s="222"/>
      <c r="N1029" s="222"/>
      <c r="O1029" s="222"/>
      <c r="P1029" s="222"/>
      <c r="Q1029" s="222"/>
      <c r="R1029" s="222"/>
      <c r="S1029" s="222"/>
      <c r="T1029" s="222"/>
      <c r="U1029" s="222"/>
      <c r="V1029" s="222"/>
      <c r="W1029" s="222"/>
      <c r="X1029" s="222"/>
      <c r="Y1029" s="223">
        <f>'2.b-MTH2-HTH'!U$84</f>
        <v>0.39631175960093368</v>
      </c>
      <c r="Z1029" s="223">
        <f>'2.b-MTH2-HTH'!V$84</f>
        <v>0.40146668545805714</v>
      </c>
      <c r="AA1029" s="223">
        <f>'2.b-MTH2-HTH'!W$84</f>
        <v>0.40659623704207171</v>
      </c>
      <c r="AB1029" s="223">
        <f>'2.b-MTH2-HTH'!X$84</f>
        <v>0.41162879886934722</v>
      </c>
      <c r="AC1029" s="223">
        <f>'2.b-MTH2-HTH'!Y$84</f>
        <v>0.42718388736326346</v>
      </c>
      <c r="AD1029" s="223">
        <f>'2.b-MTH2-HTH'!Z$84</f>
        <v>0.43090333569013051</v>
      </c>
      <c r="AE1029" s="223">
        <f>'2.b-MTH2-HTH'!AA$84</f>
        <v>0.43731957379166619</v>
      </c>
      <c r="AF1029" s="223">
        <f>'2.b-MTH2-HTH'!AB$84</f>
        <v>0.43403056707977594</v>
      </c>
      <c r="AG1029" s="223">
        <f>'2.b-MTH2-HTH'!AC$84</f>
        <v>0.43611792365164642</v>
      </c>
      <c r="AH1029" s="223">
        <f>'2.b-MTH2-HTH'!AD$84</f>
        <v>0.44774002617765807</v>
      </c>
      <c r="AI1029" s="223">
        <f>'2.b-MTH2-HTH'!AE$84</f>
        <v>0.45928152601857686</v>
      </c>
      <c r="AJ1029" s="223">
        <f>'2.b-MTH2-HTH'!AF$84</f>
        <v>0.45871837984852454</v>
      </c>
      <c r="AK1029" s="223">
        <f>'2.b-MTH2-HTH'!AG$84</f>
        <v>0.47253270654066276</v>
      </c>
      <c r="AL1029" s="223">
        <f>'2.b-MTH2-HTH'!AH$84</f>
        <v>0.4833633944813277</v>
      </c>
      <c r="AM1029" s="223">
        <f>'2.b-MTH2-HTH'!AI$84</f>
        <v>0.4938596728161313</v>
      </c>
      <c r="AN1029" s="223">
        <f>'2.b-MTH2-HTH'!AJ$84</f>
        <v>0.50009127836262857</v>
      </c>
      <c r="AO1029" s="223">
        <f>'2.b-MTH2-HTH'!AK$84</f>
        <v>0.50828722629320966</v>
      </c>
      <c r="AP1029" s="223">
        <f>'2.b-MTH2-HTH'!AL$84</f>
        <v>0.50952544559500845</v>
      </c>
      <c r="AQ1029" s="223">
        <f>'2.b-MTH2-HTH'!AM$84</f>
        <v>0.52265149277349654</v>
      </c>
      <c r="AR1029" s="223">
        <f>'2.b-MTH2-HTH'!AN$84</f>
        <v>0.52495202377414851</v>
      </c>
      <c r="AS1029" s="223">
        <f>'2.b-MTH2-HTH'!AO$84</f>
        <v>0.53687106996244194</v>
      </c>
      <c r="AT1029" s="223">
        <f>'2.b-MTH2-HTH'!AP$84</f>
        <v>0.53220331018778944</v>
      </c>
      <c r="AU1029" s="223">
        <f>'2.b-MTH2-HTH'!AQ$84</f>
        <v>0.54099447518753085</v>
      </c>
      <c r="AV1029" s="223">
        <f>'2.b-MTH2-HTH'!AR$84</f>
        <v>0.54069399515463346</v>
      </c>
      <c r="AW1029" s="223">
        <f>'2.b-MTH2-HTH'!AS$84</f>
        <v>0.55120071864467934</v>
      </c>
      <c r="AX1029" s="223">
        <f>'2.b-MTH2-HTH'!AT$84</f>
        <v>0.55975183037132925</v>
      </c>
      <c r="AY1029" s="223">
        <f>'2.b-MTH2-HTH'!AU$84</f>
        <v>0.56497102100313534</v>
      </c>
      <c r="AZ1029" s="223">
        <f>'2.b-MTH2-HTH'!AV$84</f>
        <v>0.56927952895042322</v>
      </c>
      <c r="BA1029" s="223">
        <f>'2.b-MTH2-HTH'!AW$84</f>
        <v>0.57450751000950395</v>
      </c>
      <c r="BB1029" s="223">
        <f>'2.b-MTH2-HTH'!AX$84</f>
        <v>0.57781775890094389</v>
      </c>
      <c r="BC1029" s="223">
        <f>'2.b-MTH2-HTH'!AY$84</f>
        <v>0.57451595766849639</v>
      </c>
      <c r="BD1029" s="223">
        <f>'2.b-MTH2-HTH'!AZ$84</f>
        <v>0.5749549285103237</v>
      </c>
      <c r="BE1029" s="223">
        <f>'2.b-MTH2-HTH'!BA$84</f>
        <v>0.5807407629223017</v>
      </c>
      <c r="BF1029" s="223">
        <f>'2.b-MTH2-HTH'!BB$84</f>
        <v>0.5810223934986205</v>
      </c>
      <c r="BG1029" s="223">
        <f>'2.b-MTH2-HTH'!BC$84</f>
        <v>0.59258989819671504</v>
      </c>
      <c r="BH1029" s="223">
        <f>'2.b-MTH2-HTH'!BD$84</f>
        <v>0.58065161948797872</v>
      </c>
    </row>
    <row r="1030" spans="1:60" s="8" customFormat="1" ht="15">
      <c r="A1030" s="36" t="s">
        <v>7</v>
      </c>
      <c r="B1030" s="36" t="s">
        <v>72</v>
      </c>
      <c r="C1030" s="36" t="s">
        <v>22</v>
      </c>
      <c r="D1030" s="18" t="s">
        <v>403</v>
      </c>
      <c r="E1030" s="18" t="s">
        <v>403</v>
      </c>
      <c r="F1030" s="7" t="s">
        <v>14</v>
      </c>
      <c r="G1030" s="222"/>
      <c r="H1030" s="222"/>
      <c r="I1030" s="222"/>
      <c r="J1030" s="222"/>
      <c r="K1030" s="222"/>
      <c r="L1030" s="222"/>
      <c r="M1030" s="222"/>
      <c r="N1030" s="222"/>
      <c r="O1030" s="222"/>
      <c r="P1030" s="222"/>
      <c r="Q1030" s="222"/>
      <c r="R1030" s="222"/>
      <c r="S1030" s="222"/>
      <c r="T1030" s="222"/>
      <c r="U1030" s="222"/>
      <c r="V1030" s="222"/>
      <c r="W1030" s="222"/>
      <c r="X1030" s="222"/>
      <c r="Y1030" s="223">
        <f>'2.b-MTH2-HTH'!U$85</f>
        <v>0.80445234243218167</v>
      </c>
      <c r="Z1030" s="223">
        <f>'2.b-MTH2-HTH'!V$85</f>
        <v>0.80445234243218156</v>
      </c>
      <c r="AA1030" s="223">
        <f>'2.b-MTH2-HTH'!W$85</f>
        <v>0.80445234243218156</v>
      </c>
      <c r="AB1030" s="223">
        <f>'2.b-MTH2-HTH'!X$85</f>
        <v>0.80445234243218156</v>
      </c>
      <c r="AC1030" s="223">
        <f>'2.b-MTH2-HTH'!Y$85</f>
        <v>0.80445234243218156</v>
      </c>
      <c r="AD1030" s="223">
        <f>'2.b-MTH2-HTH'!Z$85</f>
        <v>0.80445234243218156</v>
      </c>
      <c r="AE1030" s="223">
        <f>'2.b-MTH2-HTH'!AA$85</f>
        <v>0.80445234243218156</v>
      </c>
      <c r="AF1030" s="223">
        <f>'2.b-MTH2-HTH'!AB$85</f>
        <v>0.80445234243218156</v>
      </c>
      <c r="AG1030" s="223">
        <f>'2.b-MTH2-HTH'!AC$85</f>
        <v>0.80445234243218156</v>
      </c>
      <c r="AH1030" s="223">
        <f>'2.b-MTH2-HTH'!AD$85</f>
        <v>0.80445234243218156</v>
      </c>
      <c r="AI1030" s="223">
        <f>'2.b-MTH2-HTH'!AE$85</f>
        <v>0.80445234243218156</v>
      </c>
      <c r="AJ1030" s="223">
        <f>'2.b-MTH2-HTH'!AF$85</f>
        <v>0.80445234243218156</v>
      </c>
      <c r="AK1030" s="223">
        <f>'2.b-MTH2-HTH'!AG$85</f>
        <v>0.80445234243218156</v>
      </c>
      <c r="AL1030" s="223">
        <f>'2.b-MTH2-HTH'!AH$85</f>
        <v>0.80445234243218156</v>
      </c>
      <c r="AM1030" s="223">
        <f>'2.b-MTH2-HTH'!AI$85</f>
        <v>0.80445234243218156</v>
      </c>
      <c r="AN1030" s="223">
        <f>'2.b-MTH2-HTH'!AJ$85</f>
        <v>0.80445234243218156</v>
      </c>
      <c r="AO1030" s="223">
        <f>'2.b-MTH2-HTH'!AK$85</f>
        <v>0.80445234243218156</v>
      </c>
      <c r="AP1030" s="223">
        <f>'2.b-MTH2-HTH'!AL$85</f>
        <v>0.80445234243218156</v>
      </c>
      <c r="AQ1030" s="223">
        <f>'2.b-MTH2-HTH'!AM$85</f>
        <v>0.80445234243218156</v>
      </c>
      <c r="AR1030" s="223">
        <f>'2.b-MTH2-HTH'!AN$85</f>
        <v>0.80445234243218156</v>
      </c>
      <c r="AS1030" s="223">
        <f>'2.b-MTH2-HTH'!AO$85</f>
        <v>0.80445234243218156</v>
      </c>
      <c r="AT1030" s="223">
        <f>'2.b-MTH2-HTH'!AP$85</f>
        <v>0.80445234243218156</v>
      </c>
      <c r="AU1030" s="223">
        <f>'2.b-MTH2-HTH'!AQ$85</f>
        <v>0.80445234243218156</v>
      </c>
      <c r="AV1030" s="223">
        <f>'2.b-MTH2-HTH'!AR$85</f>
        <v>0.80445234243218156</v>
      </c>
      <c r="AW1030" s="223">
        <f>'2.b-MTH2-HTH'!AS$85</f>
        <v>0.80445234243218156</v>
      </c>
      <c r="AX1030" s="223">
        <f>'2.b-MTH2-HTH'!AT$85</f>
        <v>0.80445234243218156</v>
      </c>
      <c r="AY1030" s="223">
        <f>'2.b-MTH2-HTH'!AU$85</f>
        <v>0.80445234243218156</v>
      </c>
      <c r="AZ1030" s="223">
        <f>'2.b-MTH2-HTH'!AV$85</f>
        <v>0.80445234243218156</v>
      </c>
      <c r="BA1030" s="223">
        <f>'2.b-MTH2-HTH'!AW$85</f>
        <v>0.80445234243218156</v>
      </c>
      <c r="BB1030" s="223">
        <f>'2.b-MTH2-HTH'!AX$85</f>
        <v>0.80445234243218156</v>
      </c>
      <c r="BC1030" s="223">
        <f>'2.b-MTH2-HTH'!AY$85</f>
        <v>0.80445234243218156</v>
      </c>
      <c r="BD1030" s="223">
        <f>'2.b-MTH2-HTH'!AZ$85</f>
        <v>0.80445234243218156</v>
      </c>
      <c r="BE1030" s="223">
        <f>'2.b-MTH2-HTH'!BA$85</f>
        <v>0.80445234243218156</v>
      </c>
      <c r="BF1030" s="223">
        <f>'2.b-MTH2-HTH'!BB$85</f>
        <v>0.80445234243218156</v>
      </c>
      <c r="BG1030" s="223">
        <f>'2.b-MTH2-HTH'!BC$85</f>
        <v>0.80445234243218156</v>
      </c>
      <c r="BH1030" s="223">
        <f>'2.b-MTH2-HTH'!BD$85</f>
        <v>0.80445234243218156</v>
      </c>
    </row>
    <row r="1031" spans="1:60" s="5" customFormat="1" ht="15">
      <c r="A1031" s="4" t="s">
        <v>7</v>
      </c>
      <c r="B1031" s="4" t="s">
        <v>72</v>
      </c>
      <c r="C1031" s="4" t="s">
        <v>10</v>
      </c>
      <c r="D1031" s="4"/>
      <c r="E1031" s="4"/>
      <c r="F1031" s="4" t="s">
        <v>11</v>
      </c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>
        <v>367</v>
      </c>
      <c r="AD1031" s="4">
        <v>978</v>
      </c>
      <c r="AE1031" s="4">
        <v>681</v>
      </c>
      <c r="AF1031" s="4">
        <v>563</v>
      </c>
      <c r="AG1031" s="4">
        <v>957</v>
      </c>
      <c r="AH1031" s="4">
        <v>848</v>
      </c>
      <c r="AI1031" s="4">
        <v>1069</v>
      </c>
      <c r="AJ1031" s="4">
        <v>1159</v>
      </c>
      <c r="AK1031" s="4">
        <v>1244</v>
      </c>
      <c r="AL1031" s="4">
        <v>1219</v>
      </c>
      <c r="AM1031" s="4">
        <v>1137</v>
      </c>
      <c r="AN1031" s="4">
        <v>995</v>
      </c>
      <c r="AO1031" s="4">
        <v>1376</v>
      </c>
      <c r="AP1031" s="4">
        <v>1473</v>
      </c>
      <c r="AQ1031" s="4">
        <v>1601</v>
      </c>
      <c r="AR1031" s="4">
        <v>2065</v>
      </c>
      <c r="AS1031" s="4">
        <v>2025</v>
      </c>
      <c r="AT1031" s="4">
        <v>1720</v>
      </c>
      <c r="AU1031" s="4">
        <v>2001</v>
      </c>
      <c r="AV1031" s="4">
        <v>2242</v>
      </c>
      <c r="AW1031" s="4">
        <v>2035</v>
      </c>
      <c r="AX1031" s="4">
        <v>2200</v>
      </c>
      <c r="AY1031" s="4">
        <v>2280</v>
      </c>
      <c r="AZ1031" s="4">
        <v>2220</v>
      </c>
      <c r="BA1031" s="4">
        <v>2293</v>
      </c>
      <c r="BB1031" s="4">
        <v>2349</v>
      </c>
      <c r="BC1031" s="4">
        <v>2231</v>
      </c>
      <c r="BD1031" s="4">
        <v>2045</v>
      </c>
      <c r="BE1031" s="4">
        <v>2161</v>
      </c>
      <c r="BF1031" s="4">
        <v>2071</v>
      </c>
      <c r="BG1031" s="4">
        <v>1539</v>
      </c>
      <c r="BH1031" s="4">
        <v>1065</v>
      </c>
    </row>
    <row r="1032" spans="1:60" s="5" customFormat="1" ht="15">
      <c r="A1032" s="4" t="s">
        <v>7</v>
      </c>
      <c r="B1032" s="4" t="s">
        <v>72</v>
      </c>
      <c r="C1032" s="4" t="s">
        <v>10</v>
      </c>
      <c r="D1032" s="4"/>
      <c r="E1032" s="4"/>
      <c r="F1032" s="4" t="s">
        <v>52</v>
      </c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>
        <v>8.1042287733244997E-3</v>
      </c>
      <c r="AD1032" s="4">
        <v>2.10381396949685E-2</v>
      </c>
      <c r="AE1032" s="4">
        <v>1.4543823680164001E-2</v>
      </c>
      <c r="AF1032" s="4">
        <v>1.1865371240700501E-2</v>
      </c>
      <c r="AG1032" s="4">
        <v>2.0124913254684199E-2</v>
      </c>
      <c r="AH1032" s="4">
        <v>1.7265601140181198E-2</v>
      </c>
      <c r="AI1032" s="4">
        <v>1.9656155189850099E-2</v>
      </c>
      <c r="AJ1032" s="4">
        <v>1.9846909944003999E-2</v>
      </c>
      <c r="AK1032" s="4">
        <v>2.0523988649112399E-2</v>
      </c>
      <c r="AL1032" s="4">
        <v>1.93053861869091E-2</v>
      </c>
      <c r="AM1032" s="4">
        <v>1.7806803232475101E-2</v>
      </c>
      <c r="AN1032" s="4">
        <v>1.5961371875902301E-2</v>
      </c>
      <c r="AO1032" s="4">
        <v>2.09395401214372E-2</v>
      </c>
      <c r="AP1032" s="4">
        <v>2.1388743683568599E-2</v>
      </c>
      <c r="AQ1032" s="4">
        <v>2.3104120066382901E-2</v>
      </c>
      <c r="AR1032" s="4">
        <v>2.8201136239484299E-2</v>
      </c>
      <c r="AS1032" s="4">
        <v>2.59978688166797E-2</v>
      </c>
      <c r="AT1032" s="4">
        <v>2.1477985065308101E-2</v>
      </c>
      <c r="AU1032" s="4">
        <v>2.3405698778833101E-2</v>
      </c>
      <c r="AV1032" s="4">
        <v>2.5023997142665799E-2</v>
      </c>
      <c r="AW1032" s="4">
        <v>2.2382067949098701E-2</v>
      </c>
      <c r="AX1032" s="4">
        <v>2.2912131973880201E-2</v>
      </c>
      <c r="AY1032" s="4">
        <v>2.29415493595484E-2</v>
      </c>
      <c r="AZ1032" s="4">
        <v>2.1752763188837499E-2</v>
      </c>
      <c r="BA1032" s="4">
        <v>2.30800201308505E-2</v>
      </c>
      <c r="BB1032" s="4">
        <v>2.30878103438108E-2</v>
      </c>
      <c r="BC1032" s="4">
        <v>2.2766932331901302E-2</v>
      </c>
      <c r="BD1032" s="4">
        <v>2.2488590751635801E-2</v>
      </c>
      <c r="BE1032" s="4">
        <v>2.3428521867343201E-2</v>
      </c>
      <c r="BF1032" s="4">
        <v>2.3312621009500701E-2</v>
      </c>
      <c r="BG1032" s="4">
        <v>1.8178596739900799E-2</v>
      </c>
      <c r="BH1032" s="4">
        <v>1.30750248609628E-2</v>
      </c>
    </row>
    <row r="1033" spans="1:60" s="8" customFormat="1" ht="15">
      <c r="A1033" s="36" t="s">
        <v>7</v>
      </c>
      <c r="B1033" s="36" t="s">
        <v>72</v>
      </c>
      <c r="C1033" s="36" t="s">
        <v>10</v>
      </c>
      <c r="D1033" s="16" t="s">
        <v>107</v>
      </c>
      <c r="E1033" s="16" t="s">
        <v>108</v>
      </c>
      <c r="F1033" s="7" t="s">
        <v>12</v>
      </c>
      <c r="G1033" s="219"/>
      <c r="H1033" s="219"/>
      <c r="I1033" s="219"/>
      <c r="J1033" s="219"/>
      <c r="K1033" s="219"/>
      <c r="L1033" s="219"/>
      <c r="M1033" s="219"/>
      <c r="N1033" s="219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19"/>
      <c r="Z1033" s="219"/>
      <c r="AA1033" s="219"/>
      <c r="AB1033" s="219"/>
      <c r="AC1033" s="221">
        <v>0.2</v>
      </c>
      <c r="AD1033" s="221">
        <v>0.2</v>
      </c>
      <c r="AE1033" s="221">
        <v>0.2</v>
      </c>
      <c r="AF1033" s="221">
        <v>0.2</v>
      </c>
      <c r="AG1033" s="221">
        <v>0.2</v>
      </c>
      <c r="AH1033" s="221">
        <v>0.2</v>
      </c>
      <c r="AI1033" s="221">
        <v>0.2</v>
      </c>
      <c r="AJ1033" s="221">
        <v>0.2</v>
      </c>
      <c r="AK1033" s="221">
        <v>0.2</v>
      </c>
      <c r="AL1033" s="221">
        <v>0.2</v>
      </c>
      <c r="AM1033" s="221">
        <v>0.2</v>
      </c>
      <c r="AN1033" s="221">
        <v>0.2</v>
      </c>
      <c r="AO1033" s="221">
        <v>0.2</v>
      </c>
      <c r="AP1033" s="221">
        <v>0.2</v>
      </c>
      <c r="AQ1033" s="221">
        <v>0.2</v>
      </c>
      <c r="AR1033" s="221">
        <v>0.2</v>
      </c>
      <c r="AS1033" s="221">
        <v>0.2</v>
      </c>
      <c r="AT1033" s="221">
        <v>0.2</v>
      </c>
      <c r="AU1033" s="221">
        <v>0.2</v>
      </c>
      <c r="AV1033" s="221">
        <v>0.2</v>
      </c>
      <c r="AW1033" s="221">
        <v>0.2</v>
      </c>
      <c r="AX1033" s="221">
        <v>0.2</v>
      </c>
      <c r="AY1033" s="221">
        <v>0.2</v>
      </c>
      <c r="AZ1033" s="221">
        <v>0.2</v>
      </c>
      <c r="BA1033" s="221">
        <v>0.2</v>
      </c>
      <c r="BB1033" s="221">
        <v>0.2</v>
      </c>
      <c r="BC1033" s="221">
        <v>0.2</v>
      </c>
      <c r="BD1033" s="221">
        <v>0.2</v>
      </c>
      <c r="BE1033" s="221">
        <v>0.2</v>
      </c>
      <c r="BF1033" s="221">
        <v>0.2</v>
      </c>
      <c r="BG1033" s="221">
        <v>0.2</v>
      </c>
      <c r="BH1033" s="221">
        <v>0.2</v>
      </c>
    </row>
    <row r="1034" spans="1:60" s="8" customFormat="1" ht="15">
      <c r="A1034" s="36" t="s">
        <v>7</v>
      </c>
      <c r="B1034" s="36" t="s">
        <v>72</v>
      </c>
      <c r="C1034" s="36" t="s">
        <v>10</v>
      </c>
      <c r="D1034" s="16" t="s">
        <v>107</v>
      </c>
      <c r="E1034" s="16" t="s">
        <v>108</v>
      </c>
      <c r="F1034" s="7" t="s">
        <v>13</v>
      </c>
      <c r="G1034" s="219"/>
      <c r="H1034" s="219"/>
      <c r="I1034" s="219"/>
      <c r="J1034" s="219"/>
      <c r="K1034" s="219"/>
      <c r="L1034" s="219"/>
      <c r="M1034" s="219"/>
      <c r="N1034" s="219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19"/>
      <c r="Z1034" s="219"/>
      <c r="AA1034" s="219"/>
      <c r="AB1034" s="219"/>
      <c r="AC1034" s="221">
        <f>'2.b-MTH2-HTH'!Y$60</f>
        <v>0.42718388736326346</v>
      </c>
      <c r="AD1034" s="221">
        <f>'2.b-MTH2-HTH'!Z$60</f>
        <v>0.43090333569013051</v>
      </c>
      <c r="AE1034" s="221">
        <f>'2.b-MTH2-HTH'!AA$60</f>
        <v>0.43731957379166619</v>
      </c>
      <c r="AF1034" s="221">
        <f>'2.b-MTH2-HTH'!AB$60</f>
        <v>0.43403056707977594</v>
      </c>
      <c r="AG1034" s="221">
        <f>'2.b-MTH2-HTH'!AC$60</f>
        <v>0.43611792365164642</v>
      </c>
      <c r="AH1034" s="221">
        <f>'2.b-MTH2-HTH'!AD$60</f>
        <v>0.44774002617765807</v>
      </c>
      <c r="AI1034" s="221">
        <f>'2.b-MTH2-HTH'!AE$60</f>
        <v>0.45928152601857686</v>
      </c>
      <c r="AJ1034" s="221">
        <f>'2.b-MTH2-HTH'!AF$60</f>
        <v>0.45871837984852454</v>
      </c>
      <c r="AK1034" s="221">
        <f>'2.b-MTH2-HTH'!AG$60</f>
        <v>0.47253270654066276</v>
      </c>
      <c r="AL1034" s="221">
        <f>'2.b-MTH2-HTH'!AH$60</f>
        <v>0.4833633944813277</v>
      </c>
      <c r="AM1034" s="221">
        <f>'2.b-MTH2-HTH'!AI$60</f>
        <v>0.4938596728161313</v>
      </c>
      <c r="AN1034" s="221">
        <f>'2.b-MTH2-HTH'!AJ$60</f>
        <v>0.50009127836262857</v>
      </c>
      <c r="AO1034" s="221">
        <f>'2.b-MTH2-HTH'!AK$60</f>
        <v>0.50828722629320966</v>
      </c>
      <c r="AP1034" s="221">
        <f>'2.b-MTH2-HTH'!AL$60</f>
        <v>0.50952544559500845</v>
      </c>
      <c r="AQ1034" s="221">
        <f>'2.b-MTH2-HTH'!AM$60</f>
        <v>0.52265149277349654</v>
      </c>
      <c r="AR1034" s="221">
        <f>'2.b-MTH2-HTH'!AN$60</f>
        <v>0.52495202377414851</v>
      </c>
      <c r="AS1034" s="221">
        <f>'2.b-MTH2-HTH'!AO$60</f>
        <v>0.53687106996244194</v>
      </c>
      <c r="AT1034" s="221">
        <f>'2.b-MTH2-HTH'!AP$60</f>
        <v>0.53220331018778944</v>
      </c>
      <c r="AU1034" s="221">
        <f>'2.b-MTH2-HTH'!AQ$60</f>
        <v>0.54099447518753085</v>
      </c>
      <c r="AV1034" s="221">
        <f>'2.b-MTH2-HTH'!AR$60</f>
        <v>0.54069399515463346</v>
      </c>
      <c r="AW1034" s="221">
        <f>'2.b-MTH2-HTH'!AS$60</f>
        <v>0.55120071864467934</v>
      </c>
      <c r="AX1034" s="221">
        <f>'2.b-MTH2-HTH'!AT$60</f>
        <v>0.55975183037132925</v>
      </c>
      <c r="AY1034" s="221">
        <f>'2.b-MTH2-HTH'!AU$60</f>
        <v>0.56497102100313534</v>
      </c>
      <c r="AZ1034" s="221">
        <f>'2.b-MTH2-HTH'!AV$60</f>
        <v>0.56927952895042322</v>
      </c>
      <c r="BA1034" s="221">
        <f>'2.b-MTH2-HTH'!AW$60</f>
        <v>0.57450751000950395</v>
      </c>
      <c r="BB1034" s="221">
        <f>'2.b-MTH2-HTH'!AX$60</f>
        <v>0.57781775890094389</v>
      </c>
      <c r="BC1034" s="221">
        <f>'2.b-MTH2-HTH'!AY$60</f>
        <v>0.57451595766849639</v>
      </c>
      <c r="BD1034" s="221">
        <f>'2.b-MTH2-HTH'!AZ$60</f>
        <v>0.5749549285103237</v>
      </c>
      <c r="BE1034" s="221">
        <f>'2.b-MTH2-HTH'!BA$60</f>
        <v>0.5807407629223017</v>
      </c>
      <c r="BF1034" s="221">
        <f>'2.b-MTH2-HTH'!BB$60</f>
        <v>0.5810223934986205</v>
      </c>
      <c r="BG1034" s="221">
        <f>'2.b-MTH2-HTH'!BC$60</f>
        <v>0.59258989819671504</v>
      </c>
      <c r="BH1034" s="221">
        <f>'2.b-MTH2-HTH'!BD$60</f>
        <v>0.58065161948797872</v>
      </c>
    </row>
    <row r="1035" spans="1:60" s="8" customFormat="1" ht="15">
      <c r="A1035" s="36" t="s">
        <v>7</v>
      </c>
      <c r="B1035" s="36" t="s">
        <v>72</v>
      </c>
      <c r="C1035" s="36" t="s">
        <v>10</v>
      </c>
      <c r="D1035" s="16" t="s">
        <v>107</v>
      </c>
      <c r="E1035" s="16" t="s">
        <v>108</v>
      </c>
      <c r="F1035" s="7" t="s">
        <v>14</v>
      </c>
      <c r="G1035" s="219"/>
      <c r="H1035" s="219"/>
      <c r="I1035" s="219"/>
      <c r="J1035" s="219"/>
      <c r="K1035" s="219"/>
      <c r="L1035" s="219"/>
      <c r="M1035" s="219"/>
      <c r="N1035" s="219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19"/>
      <c r="Z1035" s="219"/>
      <c r="AA1035" s="219"/>
      <c r="AB1035" s="219"/>
      <c r="AC1035" s="221">
        <f>'2.b-MTH2-HTH'!Y$61</f>
        <v>0.3911634117171473</v>
      </c>
      <c r="AD1035" s="221">
        <f>'2.b-MTH2-HTH'!Z$61</f>
        <v>0.3911634117171473</v>
      </c>
      <c r="AE1035" s="221">
        <f>'2.b-MTH2-HTH'!AA$61</f>
        <v>0.3911634117171473</v>
      </c>
      <c r="AF1035" s="221">
        <f>'2.b-MTH2-HTH'!AB$61</f>
        <v>0.3911634117171473</v>
      </c>
      <c r="AG1035" s="221">
        <f>'2.b-MTH2-HTH'!AC$61</f>
        <v>0.3911634117171473</v>
      </c>
      <c r="AH1035" s="221">
        <f>'2.b-MTH2-HTH'!AD$61</f>
        <v>0.3911634117171473</v>
      </c>
      <c r="AI1035" s="221">
        <f>'2.b-MTH2-HTH'!AE$61</f>
        <v>0.39116341171714736</v>
      </c>
      <c r="AJ1035" s="221">
        <f>'2.b-MTH2-HTH'!AF$61</f>
        <v>0.3911634117171473</v>
      </c>
      <c r="AK1035" s="221">
        <f>'2.b-MTH2-HTH'!AG$61</f>
        <v>0.3911634117171473</v>
      </c>
      <c r="AL1035" s="221">
        <f>'2.b-MTH2-HTH'!AH$61</f>
        <v>0.3911634117171473</v>
      </c>
      <c r="AM1035" s="221">
        <f>'2.b-MTH2-HTH'!AI$61</f>
        <v>0.3911634117171473</v>
      </c>
      <c r="AN1035" s="221">
        <f>'2.b-MTH2-HTH'!AJ$61</f>
        <v>0.3911634117171473</v>
      </c>
      <c r="AO1035" s="221">
        <f>'2.b-MTH2-HTH'!AK$61</f>
        <v>0.3911634117171473</v>
      </c>
      <c r="AP1035" s="221">
        <f>'2.b-MTH2-HTH'!AL$61</f>
        <v>0.3911634117171473</v>
      </c>
      <c r="AQ1035" s="221">
        <f>'2.b-MTH2-HTH'!AM$61</f>
        <v>0.3911634117171473</v>
      </c>
      <c r="AR1035" s="221">
        <f>'2.b-MTH2-HTH'!AN$61</f>
        <v>0.3911634117171473</v>
      </c>
      <c r="AS1035" s="221">
        <f>'2.b-MTH2-HTH'!AO$61</f>
        <v>0.3911634117171473</v>
      </c>
      <c r="AT1035" s="221">
        <f>'2.b-MTH2-HTH'!AP$61</f>
        <v>0.3911634117171473</v>
      </c>
      <c r="AU1035" s="221">
        <f>'2.b-MTH2-HTH'!AQ$61</f>
        <v>0.3911634117171473</v>
      </c>
      <c r="AV1035" s="221">
        <f>'2.b-MTH2-HTH'!AR$61</f>
        <v>0.3911634117171473</v>
      </c>
      <c r="AW1035" s="221">
        <f>'2.b-MTH2-HTH'!AS$61</f>
        <v>0.3911634117171473</v>
      </c>
      <c r="AX1035" s="221">
        <f>'2.b-MTH2-HTH'!AT$61</f>
        <v>0.3911634117171473</v>
      </c>
      <c r="AY1035" s="221">
        <f>'2.b-MTH2-HTH'!AU$61</f>
        <v>0.3911634117171473</v>
      </c>
      <c r="AZ1035" s="221">
        <f>'2.b-MTH2-HTH'!AV$61</f>
        <v>0.3911634117171473</v>
      </c>
      <c r="BA1035" s="221">
        <f>'2.b-MTH2-HTH'!AW$61</f>
        <v>0.3911634117171473</v>
      </c>
      <c r="BB1035" s="221">
        <f>'2.b-MTH2-HTH'!AX$61</f>
        <v>0.3911634117171473</v>
      </c>
      <c r="BC1035" s="221">
        <f>'2.b-MTH2-HTH'!AY$61</f>
        <v>0.3911634117171473</v>
      </c>
      <c r="BD1035" s="221">
        <f>'2.b-MTH2-HTH'!AZ$61</f>
        <v>0.3911634117171473</v>
      </c>
      <c r="BE1035" s="221">
        <f>'2.b-MTH2-HTH'!BA$61</f>
        <v>0.3911634117171473</v>
      </c>
      <c r="BF1035" s="221">
        <f>'2.b-MTH2-HTH'!BB$61</f>
        <v>0.3911634117171473</v>
      </c>
      <c r="BG1035" s="221">
        <f>'2.b-MTH2-HTH'!BC$61</f>
        <v>0.3911634117171473</v>
      </c>
      <c r="BH1035" s="221">
        <f>'2.b-MTH2-HTH'!BD$61</f>
        <v>0.3911634117171473</v>
      </c>
    </row>
    <row r="1036" spans="1:60" s="8" customFormat="1" ht="15">
      <c r="A1036" s="36" t="s">
        <v>7</v>
      </c>
      <c r="B1036" s="36" t="s">
        <v>72</v>
      </c>
      <c r="C1036" s="36" t="s">
        <v>10</v>
      </c>
      <c r="D1036" s="18" t="s">
        <v>403</v>
      </c>
      <c r="E1036" s="18" t="s">
        <v>403</v>
      </c>
      <c r="F1036" s="7" t="s">
        <v>12</v>
      </c>
      <c r="G1036" s="219"/>
      <c r="H1036" s="219"/>
      <c r="I1036" s="219"/>
      <c r="J1036" s="219"/>
      <c r="K1036" s="219"/>
      <c r="L1036" s="219"/>
      <c r="M1036" s="219"/>
      <c r="N1036" s="219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19"/>
      <c r="Z1036" s="219"/>
      <c r="AA1036" s="219"/>
      <c r="AB1036" s="219"/>
      <c r="AC1036" s="221">
        <v>0.8</v>
      </c>
      <c r="AD1036" s="221">
        <v>0.8</v>
      </c>
      <c r="AE1036" s="221">
        <v>0.8</v>
      </c>
      <c r="AF1036" s="221">
        <v>0.8</v>
      </c>
      <c r="AG1036" s="221">
        <v>0.8</v>
      </c>
      <c r="AH1036" s="221">
        <v>0.8</v>
      </c>
      <c r="AI1036" s="221">
        <v>0.8</v>
      </c>
      <c r="AJ1036" s="221">
        <v>0.8</v>
      </c>
      <c r="AK1036" s="221">
        <v>0.8</v>
      </c>
      <c r="AL1036" s="221">
        <v>0.8</v>
      </c>
      <c r="AM1036" s="221">
        <v>0.8</v>
      </c>
      <c r="AN1036" s="221">
        <v>0.8</v>
      </c>
      <c r="AO1036" s="221">
        <v>0.8</v>
      </c>
      <c r="AP1036" s="221">
        <v>0.8</v>
      </c>
      <c r="AQ1036" s="221">
        <v>0.8</v>
      </c>
      <c r="AR1036" s="221">
        <v>0.8</v>
      </c>
      <c r="AS1036" s="221">
        <v>0.8</v>
      </c>
      <c r="AT1036" s="221">
        <v>0.8</v>
      </c>
      <c r="AU1036" s="221">
        <v>0.8</v>
      </c>
      <c r="AV1036" s="221">
        <v>0.8</v>
      </c>
      <c r="AW1036" s="221">
        <v>0.8</v>
      </c>
      <c r="AX1036" s="221">
        <v>0.8</v>
      </c>
      <c r="AY1036" s="221">
        <v>0.8</v>
      </c>
      <c r="AZ1036" s="221">
        <v>0.8</v>
      </c>
      <c r="BA1036" s="221">
        <v>0.8</v>
      </c>
      <c r="BB1036" s="221">
        <v>0.8</v>
      </c>
      <c r="BC1036" s="221">
        <v>0.8</v>
      </c>
      <c r="BD1036" s="221">
        <v>0.8</v>
      </c>
      <c r="BE1036" s="221">
        <v>0.8</v>
      </c>
      <c r="BF1036" s="221">
        <v>0.8</v>
      </c>
      <c r="BG1036" s="221">
        <v>0.8</v>
      </c>
      <c r="BH1036" s="221">
        <v>0.8</v>
      </c>
    </row>
    <row r="1037" spans="1:60" s="8" customFormat="1" ht="15">
      <c r="A1037" s="36" t="s">
        <v>7</v>
      </c>
      <c r="B1037" s="36" t="s">
        <v>72</v>
      </c>
      <c r="C1037" s="36" t="s">
        <v>10</v>
      </c>
      <c r="D1037" s="18" t="s">
        <v>403</v>
      </c>
      <c r="E1037" s="18" t="s">
        <v>403</v>
      </c>
      <c r="F1037" s="7" t="s">
        <v>13</v>
      </c>
      <c r="G1037" s="222"/>
      <c r="H1037" s="222"/>
      <c r="I1037" s="222"/>
      <c r="J1037" s="222"/>
      <c r="K1037" s="222"/>
      <c r="L1037" s="222"/>
      <c r="M1037" s="222"/>
      <c r="N1037" s="222"/>
      <c r="O1037" s="222"/>
      <c r="P1037" s="222"/>
      <c r="Q1037" s="222"/>
      <c r="R1037" s="222"/>
      <c r="S1037" s="222"/>
      <c r="T1037" s="222"/>
      <c r="U1037" s="222"/>
      <c r="V1037" s="222"/>
      <c r="W1037" s="222"/>
      <c r="X1037" s="222"/>
      <c r="Y1037" s="222"/>
      <c r="Z1037" s="222"/>
      <c r="AA1037" s="222"/>
      <c r="AB1037" s="222"/>
      <c r="AC1037" s="223">
        <f>'2.b-MTH2-HTH'!Y$84</f>
        <v>0.42718388736326346</v>
      </c>
      <c r="AD1037" s="223">
        <f>'2.b-MTH2-HTH'!Z$84</f>
        <v>0.43090333569013051</v>
      </c>
      <c r="AE1037" s="223">
        <f>'2.b-MTH2-HTH'!AA$84</f>
        <v>0.43731957379166619</v>
      </c>
      <c r="AF1037" s="223">
        <f>'2.b-MTH2-HTH'!AB$84</f>
        <v>0.43403056707977594</v>
      </c>
      <c r="AG1037" s="223">
        <f>'2.b-MTH2-HTH'!AC$84</f>
        <v>0.43611792365164642</v>
      </c>
      <c r="AH1037" s="223">
        <f>'2.b-MTH2-HTH'!AD$84</f>
        <v>0.44774002617765807</v>
      </c>
      <c r="AI1037" s="223">
        <f>'2.b-MTH2-HTH'!AE$84</f>
        <v>0.45928152601857686</v>
      </c>
      <c r="AJ1037" s="223">
        <f>'2.b-MTH2-HTH'!AF$84</f>
        <v>0.45871837984852454</v>
      </c>
      <c r="AK1037" s="223">
        <f>'2.b-MTH2-HTH'!AG$84</f>
        <v>0.47253270654066276</v>
      </c>
      <c r="AL1037" s="223">
        <f>'2.b-MTH2-HTH'!AH$84</f>
        <v>0.4833633944813277</v>
      </c>
      <c r="AM1037" s="223">
        <f>'2.b-MTH2-HTH'!AI$84</f>
        <v>0.4938596728161313</v>
      </c>
      <c r="AN1037" s="223">
        <f>'2.b-MTH2-HTH'!AJ$84</f>
        <v>0.50009127836262857</v>
      </c>
      <c r="AO1037" s="223">
        <f>'2.b-MTH2-HTH'!AK$84</f>
        <v>0.50828722629320966</v>
      </c>
      <c r="AP1037" s="223">
        <f>'2.b-MTH2-HTH'!AL$84</f>
        <v>0.50952544559500845</v>
      </c>
      <c r="AQ1037" s="223">
        <f>'2.b-MTH2-HTH'!AM$84</f>
        <v>0.52265149277349654</v>
      </c>
      <c r="AR1037" s="223">
        <f>'2.b-MTH2-HTH'!AN$84</f>
        <v>0.52495202377414851</v>
      </c>
      <c r="AS1037" s="223">
        <f>'2.b-MTH2-HTH'!AO$84</f>
        <v>0.53687106996244194</v>
      </c>
      <c r="AT1037" s="223">
        <f>'2.b-MTH2-HTH'!AP$84</f>
        <v>0.53220331018778944</v>
      </c>
      <c r="AU1037" s="223">
        <f>'2.b-MTH2-HTH'!AQ$84</f>
        <v>0.54099447518753085</v>
      </c>
      <c r="AV1037" s="223">
        <f>'2.b-MTH2-HTH'!AR$84</f>
        <v>0.54069399515463346</v>
      </c>
      <c r="AW1037" s="223">
        <f>'2.b-MTH2-HTH'!AS$84</f>
        <v>0.55120071864467934</v>
      </c>
      <c r="AX1037" s="223">
        <f>'2.b-MTH2-HTH'!AT$84</f>
        <v>0.55975183037132925</v>
      </c>
      <c r="AY1037" s="223">
        <f>'2.b-MTH2-HTH'!AU$84</f>
        <v>0.56497102100313534</v>
      </c>
      <c r="AZ1037" s="223">
        <f>'2.b-MTH2-HTH'!AV$84</f>
        <v>0.56927952895042322</v>
      </c>
      <c r="BA1037" s="223">
        <f>'2.b-MTH2-HTH'!AW$84</f>
        <v>0.57450751000950395</v>
      </c>
      <c r="BB1037" s="223">
        <f>'2.b-MTH2-HTH'!AX$84</f>
        <v>0.57781775890094389</v>
      </c>
      <c r="BC1037" s="223">
        <f>'2.b-MTH2-HTH'!AY$84</f>
        <v>0.57451595766849639</v>
      </c>
      <c r="BD1037" s="223">
        <f>'2.b-MTH2-HTH'!AZ$84</f>
        <v>0.5749549285103237</v>
      </c>
      <c r="BE1037" s="223">
        <f>'2.b-MTH2-HTH'!BA$84</f>
        <v>0.5807407629223017</v>
      </c>
      <c r="BF1037" s="223">
        <f>'2.b-MTH2-HTH'!BB$84</f>
        <v>0.5810223934986205</v>
      </c>
      <c r="BG1037" s="223">
        <f>'2.b-MTH2-HTH'!BC$84</f>
        <v>0.59258989819671504</v>
      </c>
      <c r="BH1037" s="223">
        <f>'2.b-MTH2-HTH'!BD$84</f>
        <v>0.58065161948797872</v>
      </c>
    </row>
    <row r="1038" spans="1:60" s="8" customFormat="1" ht="15">
      <c r="A1038" s="36" t="s">
        <v>7</v>
      </c>
      <c r="B1038" s="36" t="s">
        <v>72</v>
      </c>
      <c r="C1038" s="36" t="s">
        <v>10</v>
      </c>
      <c r="D1038" s="18" t="s">
        <v>403</v>
      </c>
      <c r="E1038" s="18" t="s">
        <v>403</v>
      </c>
      <c r="F1038" s="7" t="s">
        <v>14</v>
      </c>
      <c r="G1038" s="222"/>
      <c r="H1038" s="222"/>
      <c r="I1038" s="222"/>
      <c r="J1038" s="222"/>
      <c r="K1038" s="222"/>
      <c r="L1038" s="222"/>
      <c r="M1038" s="222"/>
      <c r="N1038" s="222"/>
      <c r="O1038" s="222"/>
      <c r="P1038" s="222"/>
      <c r="Q1038" s="222"/>
      <c r="R1038" s="222"/>
      <c r="S1038" s="222"/>
      <c r="T1038" s="222"/>
      <c r="U1038" s="222"/>
      <c r="V1038" s="222"/>
      <c r="W1038" s="222"/>
      <c r="X1038" s="222"/>
      <c r="Y1038" s="222"/>
      <c r="Z1038" s="222"/>
      <c r="AA1038" s="222"/>
      <c r="AB1038" s="222"/>
      <c r="AC1038" s="223">
        <f>'2.b-MTH2-HTH'!Y$85</f>
        <v>0.80445234243218156</v>
      </c>
      <c r="AD1038" s="223">
        <f>'2.b-MTH2-HTH'!Z$85</f>
        <v>0.80445234243218156</v>
      </c>
      <c r="AE1038" s="223">
        <f>'2.b-MTH2-HTH'!AA$85</f>
        <v>0.80445234243218156</v>
      </c>
      <c r="AF1038" s="223">
        <f>'2.b-MTH2-HTH'!AB$85</f>
        <v>0.80445234243218156</v>
      </c>
      <c r="AG1038" s="223">
        <f>'2.b-MTH2-HTH'!AC$85</f>
        <v>0.80445234243218156</v>
      </c>
      <c r="AH1038" s="223">
        <f>'2.b-MTH2-HTH'!AD$85</f>
        <v>0.80445234243218156</v>
      </c>
      <c r="AI1038" s="223">
        <f>'2.b-MTH2-HTH'!AE$85</f>
        <v>0.80445234243218156</v>
      </c>
      <c r="AJ1038" s="223">
        <f>'2.b-MTH2-HTH'!AF$85</f>
        <v>0.80445234243218156</v>
      </c>
      <c r="AK1038" s="223">
        <f>'2.b-MTH2-HTH'!AG$85</f>
        <v>0.80445234243218156</v>
      </c>
      <c r="AL1038" s="223">
        <f>'2.b-MTH2-HTH'!AH$85</f>
        <v>0.80445234243218156</v>
      </c>
      <c r="AM1038" s="223">
        <f>'2.b-MTH2-HTH'!AI$85</f>
        <v>0.80445234243218156</v>
      </c>
      <c r="AN1038" s="223">
        <f>'2.b-MTH2-HTH'!AJ$85</f>
        <v>0.80445234243218156</v>
      </c>
      <c r="AO1038" s="223">
        <f>'2.b-MTH2-HTH'!AK$85</f>
        <v>0.80445234243218156</v>
      </c>
      <c r="AP1038" s="223">
        <f>'2.b-MTH2-HTH'!AL$85</f>
        <v>0.80445234243218156</v>
      </c>
      <c r="AQ1038" s="223">
        <f>'2.b-MTH2-HTH'!AM$85</f>
        <v>0.80445234243218156</v>
      </c>
      <c r="AR1038" s="223">
        <f>'2.b-MTH2-HTH'!AN$85</f>
        <v>0.80445234243218156</v>
      </c>
      <c r="AS1038" s="223">
        <f>'2.b-MTH2-HTH'!AO$85</f>
        <v>0.80445234243218156</v>
      </c>
      <c r="AT1038" s="223">
        <f>'2.b-MTH2-HTH'!AP$85</f>
        <v>0.80445234243218156</v>
      </c>
      <c r="AU1038" s="223">
        <f>'2.b-MTH2-HTH'!AQ$85</f>
        <v>0.80445234243218156</v>
      </c>
      <c r="AV1038" s="223">
        <f>'2.b-MTH2-HTH'!AR$85</f>
        <v>0.80445234243218156</v>
      </c>
      <c r="AW1038" s="223">
        <f>'2.b-MTH2-HTH'!AS$85</f>
        <v>0.80445234243218156</v>
      </c>
      <c r="AX1038" s="223">
        <f>'2.b-MTH2-HTH'!AT$85</f>
        <v>0.80445234243218156</v>
      </c>
      <c r="AY1038" s="223">
        <f>'2.b-MTH2-HTH'!AU$85</f>
        <v>0.80445234243218156</v>
      </c>
      <c r="AZ1038" s="223">
        <f>'2.b-MTH2-HTH'!AV$85</f>
        <v>0.80445234243218156</v>
      </c>
      <c r="BA1038" s="223">
        <f>'2.b-MTH2-HTH'!AW$85</f>
        <v>0.80445234243218156</v>
      </c>
      <c r="BB1038" s="223">
        <f>'2.b-MTH2-HTH'!AX$85</f>
        <v>0.80445234243218156</v>
      </c>
      <c r="BC1038" s="223">
        <f>'2.b-MTH2-HTH'!AY$85</f>
        <v>0.80445234243218156</v>
      </c>
      <c r="BD1038" s="223">
        <f>'2.b-MTH2-HTH'!AZ$85</f>
        <v>0.80445234243218156</v>
      </c>
      <c r="BE1038" s="223">
        <f>'2.b-MTH2-HTH'!BA$85</f>
        <v>0.80445234243218156</v>
      </c>
      <c r="BF1038" s="223">
        <f>'2.b-MTH2-HTH'!BB$85</f>
        <v>0.80445234243218156</v>
      </c>
      <c r="BG1038" s="223">
        <f>'2.b-MTH2-HTH'!BC$85</f>
        <v>0.80445234243218156</v>
      </c>
      <c r="BH1038" s="223">
        <f>'2.b-MTH2-HTH'!BD$85</f>
        <v>0.80445234243218156</v>
      </c>
    </row>
    <row r="1039" spans="1:60" s="5" customFormat="1" ht="15">
      <c r="A1039" s="4" t="s">
        <v>7</v>
      </c>
      <c r="B1039" s="4" t="s">
        <v>72</v>
      </c>
      <c r="C1039" s="4" t="s">
        <v>36</v>
      </c>
      <c r="D1039" s="4"/>
      <c r="E1039" s="4"/>
      <c r="F1039" s="4" t="s">
        <v>11</v>
      </c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>
        <v>130</v>
      </c>
      <c r="AU1039" s="4">
        <v>129</v>
      </c>
      <c r="AV1039" s="4">
        <v>129</v>
      </c>
      <c r="AW1039" s="4">
        <v>129</v>
      </c>
      <c r="AX1039" s="4">
        <v>129</v>
      </c>
      <c r="AY1039" s="4">
        <v>129</v>
      </c>
      <c r="AZ1039" s="4">
        <v>129</v>
      </c>
      <c r="BA1039" s="4">
        <v>132</v>
      </c>
      <c r="BB1039" s="4">
        <v>137</v>
      </c>
      <c r="BC1039" s="4">
        <v>137</v>
      </c>
      <c r="BD1039" s="4">
        <v>122</v>
      </c>
      <c r="BE1039" s="4">
        <v>147</v>
      </c>
      <c r="BF1039" s="4">
        <v>189</v>
      </c>
      <c r="BG1039" s="4">
        <v>187</v>
      </c>
      <c r="BH1039" s="4">
        <v>163</v>
      </c>
    </row>
    <row r="1040" spans="1:60" s="5" customFormat="1" ht="15">
      <c r="A1040" s="4" t="s">
        <v>7</v>
      </c>
      <c r="B1040" s="4" t="s">
        <v>72</v>
      </c>
      <c r="C1040" s="4" t="s">
        <v>36</v>
      </c>
      <c r="D1040" s="4"/>
      <c r="E1040" s="4"/>
      <c r="F1040" s="4" t="s">
        <v>52</v>
      </c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>
        <v>1.62333608051747E-3</v>
      </c>
      <c r="AU1040" s="4">
        <v>1.5089131146773999E-3</v>
      </c>
      <c r="AV1040" s="4">
        <v>1.43982855994821E-3</v>
      </c>
      <c r="AW1040" s="4">
        <v>1.4188141353482699E-3</v>
      </c>
      <c r="AX1040" s="4">
        <v>1.3434841021047899E-3</v>
      </c>
      <c r="AY1040" s="4">
        <v>1.2980087137639199E-3</v>
      </c>
      <c r="AZ1040" s="4">
        <v>1.26401191502704E-3</v>
      </c>
      <c r="BA1040" s="4">
        <v>1.3286361348767001E-3</v>
      </c>
      <c r="BB1040" s="4">
        <v>1.3465432171571199E-3</v>
      </c>
      <c r="BC1040" s="4">
        <v>1.3980590450338301E-3</v>
      </c>
      <c r="BD1040" s="4">
        <v>1.34161763897289E-3</v>
      </c>
      <c r="BE1040" s="4">
        <v>1.5937032459506901E-3</v>
      </c>
      <c r="BF1040" s="4">
        <v>2.1275158719438101E-3</v>
      </c>
      <c r="BG1040" s="4">
        <v>2.2088353413654599E-3</v>
      </c>
      <c r="BH1040" s="4">
        <v>2.0011540397529902E-3</v>
      </c>
    </row>
    <row r="1041" spans="1:60" s="8" customFormat="1" ht="15">
      <c r="A1041" s="36" t="s">
        <v>7</v>
      </c>
      <c r="B1041" s="36" t="s">
        <v>72</v>
      </c>
      <c r="C1041" s="36" t="s">
        <v>36</v>
      </c>
      <c r="D1041" s="16" t="s">
        <v>107</v>
      </c>
      <c r="E1041" s="16" t="s">
        <v>108</v>
      </c>
      <c r="F1041" s="7" t="s">
        <v>12</v>
      </c>
      <c r="G1041" s="219"/>
      <c r="H1041" s="219"/>
      <c r="I1041" s="219"/>
      <c r="J1041" s="219"/>
      <c r="K1041" s="219"/>
      <c r="L1041" s="219"/>
      <c r="M1041" s="219"/>
      <c r="N1041" s="219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19"/>
      <c r="Z1041" s="219"/>
      <c r="AA1041" s="219"/>
      <c r="AB1041" s="219"/>
      <c r="AC1041" s="219"/>
      <c r="AD1041" s="219"/>
      <c r="AE1041" s="219"/>
      <c r="AF1041" s="219"/>
      <c r="AG1041" s="219"/>
      <c r="AH1041" s="219"/>
      <c r="AI1041" s="219"/>
      <c r="AJ1041" s="219"/>
      <c r="AK1041" s="219"/>
      <c r="AL1041" s="219"/>
      <c r="AM1041" s="219"/>
      <c r="AN1041" s="219"/>
      <c r="AO1041" s="219"/>
      <c r="AP1041" s="219"/>
      <c r="AQ1041" s="219"/>
      <c r="AR1041" s="219"/>
      <c r="AS1041" s="219"/>
      <c r="AT1041" s="221">
        <v>0.2</v>
      </c>
      <c r="AU1041" s="221">
        <v>0.2</v>
      </c>
      <c r="AV1041" s="221">
        <v>0.2</v>
      </c>
      <c r="AW1041" s="221">
        <v>0.2</v>
      </c>
      <c r="AX1041" s="221">
        <v>0.2</v>
      </c>
      <c r="AY1041" s="221">
        <v>0.2</v>
      </c>
      <c r="AZ1041" s="221">
        <v>0.2</v>
      </c>
      <c r="BA1041" s="221">
        <v>0.2</v>
      </c>
      <c r="BB1041" s="221">
        <v>0.2</v>
      </c>
      <c r="BC1041" s="221">
        <v>0.2</v>
      </c>
      <c r="BD1041" s="221">
        <v>0.2</v>
      </c>
      <c r="BE1041" s="221">
        <v>0.2</v>
      </c>
      <c r="BF1041" s="221">
        <v>0.2</v>
      </c>
      <c r="BG1041" s="221">
        <v>0.2</v>
      </c>
      <c r="BH1041" s="221">
        <v>0.2</v>
      </c>
    </row>
    <row r="1042" spans="1:60" s="8" customFormat="1" ht="15">
      <c r="A1042" s="36" t="s">
        <v>7</v>
      </c>
      <c r="B1042" s="36" t="s">
        <v>72</v>
      </c>
      <c r="C1042" s="36" t="s">
        <v>36</v>
      </c>
      <c r="D1042" s="16" t="s">
        <v>107</v>
      </c>
      <c r="E1042" s="16" t="s">
        <v>108</v>
      </c>
      <c r="F1042" s="7" t="s">
        <v>13</v>
      </c>
      <c r="G1042" s="219"/>
      <c r="H1042" s="219"/>
      <c r="I1042" s="219"/>
      <c r="J1042" s="219"/>
      <c r="K1042" s="219"/>
      <c r="L1042" s="219"/>
      <c r="M1042" s="219"/>
      <c r="N1042" s="219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19"/>
      <c r="Z1042" s="219"/>
      <c r="AA1042" s="219"/>
      <c r="AB1042" s="219"/>
      <c r="AC1042" s="219"/>
      <c r="AD1042" s="219"/>
      <c r="AE1042" s="219"/>
      <c r="AF1042" s="219"/>
      <c r="AG1042" s="219"/>
      <c r="AH1042" s="219"/>
      <c r="AI1042" s="219"/>
      <c r="AJ1042" s="219"/>
      <c r="AK1042" s="219"/>
      <c r="AL1042" s="219"/>
      <c r="AM1042" s="219"/>
      <c r="AN1042" s="219"/>
      <c r="AO1042" s="219"/>
      <c r="AP1042" s="219"/>
      <c r="AQ1042" s="219"/>
      <c r="AR1042" s="219"/>
      <c r="AS1042" s="219"/>
      <c r="AT1042" s="221">
        <f>'2.b-MTH2-HTH'!AP$60</f>
        <v>0.53220331018778944</v>
      </c>
      <c r="AU1042" s="221">
        <f>'2.b-MTH2-HTH'!AQ$60</f>
        <v>0.54099447518753085</v>
      </c>
      <c r="AV1042" s="221">
        <f>'2.b-MTH2-HTH'!AR$60</f>
        <v>0.54069399515463346</v>
      </c>
      <c r="AW1042" s="221">
        <f>'2.b-MTH2-HTH'!AS$60</f>
        <v>0.55120071864467934</v>
      </c>
      <c r="AX1042" s="221">
        <f>'2.b-MTH2-HTH'!AT$60</f>
        <v>0.55975183037132925</v>
      </c>
      <c r="AY1042" s="221">
        <f>'2.b-MTH2-HTH'!AU$60</f>
        <v>0.56497102100313534</v>
      </c>
      <c r="AZ1042" s="221">
        <f>'2.b-MTH2-HTH'!AV$60</f>
        <v>0.56927952895042322</v>
      </c>
      <c r="BA1042" s="221">
        <f>'2.b-MTH2-HTH'!AW$60</f>
        <v>0.57450751000950395</v>
      </c>
      <c r="BB1042" s="221">
        <f>'2.b-MTH2-HTH'!AX$60</f>
        <v>0.57781775890094389</v>
      </c>
      <c r="BC1042" s="221">
        <f>'2.b-MTH2-HTH'!AY$60</f>
        <v>0.57451595766849639</v>
      </c>
      <c r="BD1042" s="221">
        <f>'2.b-MTH2-HTH'!AZ$60</f>
        <v>0.5749549285103237</v>
      </c>
      <c r="BE1042" s="221">
        <f>'2.b-MTH2-HTH'!BA$60</f>
        <v>0.5807407629223017</v>
      </c>
      <c r="BF1042" s="221">
        <f>'2.b-MTH2-HTH'!BB$60</f>
        <v>0.5810223934986205</v>
      </c>
      <c r="BG1042" s="221">
        <f>'2.b-MTH2-HTH'!BC$60</f>
        <v>0.59258989819671504</v>
      </c>
      <c r="BH1042" s="221">
        <f>'2.b-MTH2-HTH'!BD$60</f>
        <v>0.58065161948797872</v>
      </c>
    </row>
    <row r="1043" spans="1:60" s="8" customFormat="1" ht="15">
      <c r="A1043" s="36" t="s">
        <v>7</v>
      </c>
      <c r="B1043" s="36" t="s">
        <v>72</v>
      </c>
      <c r="C1043" s="36" t="s">
        <v>36</v>
      </c>
      <c r="D1043" s="16" t="s">
        <v>107</v>
      </c>
      <c r="E1043" s="16" t="s">
        <v>108</v>
      </c>
      <c r="F1043" s="7" t="s">
        <v>14</v>
      </c>
      <c r="G1043" s="219"/>
      <c r="H1043" s="219"/>
      <c r="I1043" s="219"/>
      <c r="J1043" s="219"/>
      <c r="K1043" s="219"/>
      <c r="L1043" s="219"/>
      <c r="M1043" s="219"/>
      <c r="N1043" s="219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19"/>
      <c r="Z1043" s="219"/>
      <c r="AA1043" s="219"/>
      <c r="AB1043" s="219"/>
      <c r="AC1043" s="219"/>
      <c r="AD1043" s="219"/>
      <c r="AE1043" s="219"/>
      <c r="AF1043" s="219"/>
      <c r="AG1043" s="219"/>
      <c r="AH1043" s="219"/>
      <c r="AI1043" s="219"/>
      <c r="AJ1043" s="219"/>
      <c r="AK1043" s="219"/>
      <c r="AL1043" s="219"/>
      <c r="AM1043" s="219"/>
      <c r="AN1043" s="219"/>
      <c r="AO1043" s="219"/>
      <c r="AP1043" s="219"/>
      <c r="AQ1043" s="219"/>
      <c r="AR1043" s="219"/>
      <c r="AS1043" s="219"/>
      <c r="AT1043" s="221">
        <f>'2.b-MTH2-HTH'!AP$61</f>
        <v>0.3911634117171473</v>
      </c>
      <c r="AU1043" s="221">
        <f>'2.b-MTH2-HTH'!AQ$61</f>
        <v>0.3911634117171473</v>
      </c>
      <c r="AV1043" s="221">
        <f>'2.b-MTH2-HTH'!AR$61</f>
        <v>0.3911634117171473</v>
      </c>
      <c r="AW1043" s="221">
        <f>'2.b-MTH2-HTH'!AS$61</f>
        <v>0.3911634117171473</v>
      </c>
      <c r="AX1043" s="221">
        <f>'2.b-MTH2-HTH'!AT$61</f>
        <v>0.3911634117171473</v>
      </c>
      <c r="AY1043" s="221">
        <f>'2.b-MTH2-HTH'!AU$61</f>
        <v>0.3911634117171473</v>
      </c>
      <c r="AZ1043" s="221">
        <f>'2.b-MTH2-HTH'!AV$61</f>
        <v>0.3911634117171473</v>
      </c>
      <c r="BA1043" s="221">
        <f>'2.b-MTH2-HTH'!AW$61</f>
        <v>0.3911634117171473</v>
      </c>
      <c r="BB1043" s="221">
        <f>'2.b-MTH2-HTH'!AX$61</f>
        <v>0.3911634117171473</v>
      </c>
      <c r="BC1043" s="221">
        <f>'2.b-MTH2-HTH'!AY$61</f>
        <v>0.3911634117171473</v>
      </c>
      <c r="BD1043" s="221">
        <f>'2.b-MTH2-HTH'!AZ$61</f>
        <v>0.3911634117171473</v>
      </c>
      <c r="BE1043" s="221">
        <f>'2.b-MTH2-HTH'!BA$61</f>
        <v>0.3911634117171473</v>
      </c>
      <c r="BF1043" s="221">
        <f>'2.b-MTH2-HTH'!BB$61</f>
        <v>0.3911634117171473</v>
      </c>
      <c r="BG1043" s="221">
        <f>'2.b-MTH2-HTH'!BC$61</f>
        <v>0.3911634117171473</v>
      </c>
      <c r="BH1043" s="221">
        <f>'2.b-MTH2-HTH'!BD$61</f>
        <v>0.3911634117171473</v>
      </c>
    </row>
    <row r="1044" spans="1:60" s="8" customFormat="1" ht="15">
      <c r="A1044" s="36" t="s">
        <v>7</v>
      </c>
      <c r="B1044" s="36" t="s">
        <v>72</v>
      </c>
      <c r="C1044" s="36" t="s">
        <v>36</v>
      </c>
      <c r="D1044" s="18" t="s">
        <v>403</v>
      </c>
      <c r="E1044" s="18" t="s">
        <v>403</v>
      </c>
      <c r="F1044" s="7" t="s">
        <v>12</v>
      </c>
      <c r="G1044" s="219"/>
      <c r="H1044" s="219"/>
      <c r="I1044" s="219"/>
      <c r="J1044" s="219"/>
      <c r="K1044" s="219"/>
      <c r="L1044" s="219"/>
      <c r="M1044" s="219"/>
      <c r="N1044" s="219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19"/>
      <c r="Z1044" s="219"/>
      <c r="AA1044" s="219"/>
      <c r="AB1044" s="219"/>
      <c r="AC1044" s="219"/>
      <c r="AD1044" s="219"/>
      <c r="AE1044" s="219"/>
      <c r="AF1044" s="219"/>
      <c r="AG1044" s="219"/>
      <c r="AH1044" s="219"/>
      <c r="AI1044" s="219"/>
      <c r="AJ1044" s="219"/>
      <c r="AK1044" s="219"/>
      <c r="AL1044" s="219"/>
      <c r="AM1044" s="219"/>
      <c r="AN1044" s="219"/>
      <c r="AO1044" s="219"/>
      <c r="AP1044" s="219"/>
      <c r="AQ1044" s="219"/>
      <c r="AR1044" s="219"/>
      <c r="AS1044" s="219"/>
      <c r="AT1044" s="221">
        <v>0.8</v>
      </c>
      <c r="AU1044" s="221">
        <v>0.8</v>
      </c>
      <c r="AV1044" s="221">
        <v>0.8</v>
      </c>
      <c r="AW1044" s="221">
        <v>0.8</v>
      </c>
      <c r="AX1044" s="221">
        <v>0.8</v>
      </c>
      <c r="AY1044" s="221">
        <v>0.8</v>
      </c>
      <c r="AZ1044" s="221">
        <v>0.8</v>
      </c>
      <c r="BA1044" s="221">
        <v>0.8</v>
      </c>
      <c r="BB1044" s="221">
        <v>0.8</v>
      </c>
      <c r="BC1044" s="221">
        <v>0.8</v>
      </c>
      <c r="BD1044" s="221">
        <v>0.8</v>
      </c>
      <c r="BE1044" s="221">
        <v>0.8</v>
      </c>
      <c r="BF1044" s="221">
        <v>0.8</v>
      </c>
      <c r="BG1044" s="221">
        <v>0.8</v>
      </c>
      <c r="BH1044" s="221">
        <v>0.8</v>
      </c>
    </row>
    <row r="1045" spans="1:60" s="8" customFormat="1" ht="15">
      <c r="A1045" s="36" t="s">
        <v>7</v>
      </c>
      <c r="B1045" s="36" t="s">
        <v>72</v>
      </c>
      <c r="C1045" s="36" t="s">
        <v>36</v>
      </c>
      <c r="D1045" s="18" t="s">
        <v>403</v>
      </c>
      <c r="E1045" s="18" t="s">
        <v>403</v>
      </c>
      <c r="F1045" s="7" t="s">
        <v>13</v>
      </c>
      <c r="G1045" s="222"/>
      <c r="H1045" s="222"/>
      <c r="I1045" s="222"/>
      <c r="J1045" s="222"/>
      <c r="K1045" s="222"/>
      <c r="L1045" s="222"/>
      <c r="M1045" s="222"/>
      <c r="N1045" s="222"/>
      <c r="O1045" s="222"/>
      <c r="P1045" s="222"/>
      <c r="Q1045" s="222"/>
      <c r="R1045" s="222"/>
      <c r="S1045" s="222"/>
      <c r="T1045" s="222"/>
      <c r="U1045" s="222"/>
      <c r="V1045" s="222"/>
      <c r="W1045" s="222"/>
      <c r="X1045" s="222"/>
      <c r="Y1045" s="222"/>
      <c r="Z1045" s="222"/>
      <c r="AA1045" s="222"/>
      <c r="AB1045" s="222"/>
      <c r="AC1045" s="222"/>
      <c r="AD1045" s="222"/>
      <c r="AE1045" s="222"/>
      <c r="AF1045" s="222"/>
      <c r="AG1045" s="222"/>
      <c r="AH1045" s="222"/>
      <c r="AI1045" s="222"/>
      <c r="AJ1045" s="222"/>
      <c r="AK1045" s="222"/>
      <c r="AL1045" s="222"/>
      <c r="AM1045" s="222"/>
      <c r="AN1045" s="222"/>
      <c r="AO1045" s="222"/>
      <c r="AP1045" s="222"/>
      <c r="AQ1045" s="222"/>
      <c r="AR1045" s="222"/>
      <c r="AS1045" s="222"/>
      <c r="AT1045" s="223">
        <f>'2.b-MTH2-HTH'!AP$84</f>
        <v>0.53220331018778944</v>
      </c>
      <c r="AU1045" s="223">
        <f>'2.b-MTH2-HTH'!AQ$84</f>
        <v>0.54099447518753085</v>
      </c>
      <c r="AV1045" s="223">
        <f>'2.b-MTH2-HTH'!AR$84</f>
        <v>0.54069399515463346</v>
      </c>
      <c r="AW1045" s="223">
        <f>'2.b-MTH2-HTH'!AS$84</f>
        <v>0.55120071864467934</v>
      </c>
      <c r="AX1045" s="223">
        <f>'2.b-MTH2-HTH'!AT$84</f>
        <v>0.55975183037132925</v>
      </c>
      <c r="AY1045" s="223">
        <f>'2.b-MTH2-HTH'!AU$84</f>
        <v>0.56497102100313534</v>
      </c>
      <c r="AZ1045" s="223">
        <f>'2.b-MTH2-HTH'!AV$84</f>
        <v>0.56927952895042322</v>
      </c>
      <c r="BA1045" s="223">
        <f>'2.b-MTH2-HTH'!AW$84</f>
        <v>0.57450751000950395</v>
      </c>
      <c r="BB1045" s="223">
        <f>'2.b-MTH2-HTH'!AX$84</f>
        <v>0.57781775890094389</v>
      </c>
      <c r="BC1045" s="223">
        <f>'2.b-MTH2-HTH'!AY$84</f>
        <v>0.57451595766849639</v>
      </c>
      <c r="BD1045" s="223">
        <f>'2.b-MTH2-HTH'!AZ$84</f>
        <v>0.5749549285103237</v>
      </c>
      <c r="BE1045" s="223">
        <f>'2.b-MTH2-HTH'!BA$84</f>
        <v>0.5807407629223017</v>
      </c>
      <c r="BF1045" s="223">
        <f>'2.b-MTH2-HTH'!BB$84</f>
        <v>0.5810223934986205</v>
      </c>
      <c r="BG1045" s="223">
        <f>'2.b-MTH2-HTH'!BC$84</f>
        <v>0.59258989819671504</v>
      </c>
      <c r="BH1045" s="223">
        <f>'2.b-MTH2-HTH'!BD$84</f>
        <v>0.58065161948797872</v>
      </c>
    </row>
    <row r="1046" spans="1:60" s="8" customFormat="1" ht="15">
      <c r="A1046" s="36" t="s">
        <v>7</v>
      </c>
      <c r="B1046" s="36" t="s">
        <v>72</v>
      </c>
      <c r="C1046" s="36" t="s">
        <v>36</v>
      </c>
      <c r="D1046" s="18" t="s">
        <v>403</v>
      </c>
      <c r="E1046" s="18" t="s">
        <v>403</v>
      </c>
      <c r="F1046" s="7" t="s">
        <v>14</v>
      </c>
      <c r="G1046" s="222"/>
      <c r="H1046" s="222"/>
      <c r="I1046" s="222"/>
      <c r="J1046" s="222"/>
      <c r="K1046" s="222"/>
      <c r="L1046" s="222"/>
      <c r="M1046" s="222"/>
      <c r="N1046" s="222"/>
      <c r="O1046" s="222"/>
      <c r="P1046" s="222"/>
      <c r="Q1046" s="222"/>
      <c r="R1046" s="222"/>
      <c r="S1046" s="222"/>
      <c r="T1046" s="222"/>
      <c r="U1046" s="222"/>
      <c r="V1046" s="222"/>
      <c r="W1046" s="222"/>
      <c r="X1046" s="222"/>
      <c r="Y1046" s="222"/>
      <c r="Z1046" s="222"/>
      <c r="AA1046" s="222"/>
      <c r="AB1046" s="222"/>
      <c r="AC1046" s="222"/>
      <c r="AD1046" s="222"/>
      <c r="AE1046" s="222"/>
      <c r="AF1046" s="222"/>
      <c r="AG1046" s="222"/>
      <c r="AH1046" s="222"/>
      <c r="AI1046" s="222"/>
      <c r="AJ1046" s="222"/>
      <c r="AK1046" s="222"/>
      <c r="AL1046" s="222"/>
      <c r="AM1046" s="222"/>
      <c r="AN1046" s="222"/>
      <c r="AO1046" s="222"/>
      <c r="AP1046" s="222"/>
      <c r="AQ1046" s="222"/>
      <c r="AR1046" s="222"/>
      <c r="AS1046" s="222"/>
      <c r="AT1046" s="223">
        <f>'2.b-MTH2-HTH'!AP$85</f>
        <v>0.80445234243218156</v>
      </c>
      <c r="AU1046" s="223">
        <f>'2.b-MTH2-HTH'!AQ$85</f>
        <v>0.80445234243218156</v>
      </c>
      <c r="AV1046" s="223">
        <f>'2.b-MTH2-HTH'!AR$85</f>
        <v>0.80445234243218156</v>
      </c>
      <c r="AW1046" s="223">
        <f>'2.b-MTH2-HTH'!AS$85</f>
        <v>0.80445234243218156</v>
      </c>
      <c r="AX1046" s="223">
        <f>'2.b-MTH2-HTH'!AT$85</f>
        <v>0.80445234243218156</v>
      </c>
      <c r="AY1046" s="223">
        <f>'2.b-MTH2-HTH'!AU$85</f>
        <v>0.80445234243218156</v>
      </c>
      <c r="AZ1046" s="223">
        <f>'2.b-MTH2-HTH'!AV$85</f>
        <v>0.80445234243218156</v>
      </c>
      <c r="BA1046" s="223">
        <f>'2.b-MTH2-HTH'!AW$85</f>
        <v>0.80445234243218156</v>
      </c>
      <c r="BB1046" s="223">
        <f>'2.b-MTH2-HTH'!AX$85</f>
        <v>0.80445234243218156</v>
      </c>
      <c r="BC1046" s="223">
        <f>'2.b-MTH2-HTH'!AY$85</f>
        <v>0.80445234243218156</v>
      </c>
      <c r="BD1046" s="223">
        <f>'2.b-MTH2-HTH'!AZ$85</f>
        <v>0.80445234243218156</v>
      </c>
      <c r="BE1046" s="223">
        <f>'2.b-MTH2-HTH'!BA$85</f>
        <v>0.80445234243218156</v>
      </c>
      <c r="BF1046" s="223">
        <f>'2.b-MTH2-HTH'!BB$85</f>
        <v>0.80445234243218156</v>
      </c>
      <c r="BG1046" s="223">
        <f>'2.b-MTH2-HTH'!BC$85</f>
        <v>0.80445234243218156</v>
      </c>
      <c r="BH1046" s="223">
        <f>'2.b-MTH2-HTH'!BD$85</f>
        <v>0.80445234243218156</v>
      </c>
    </row>
    <row r="1047" spans="1:60" s="5" customFormat="1" ht="15">
      <c r="A1047" s="4" t="s">
        <v>7</v>
      </c>
      <c r="B1047" s="4" t="s">
        <v>72</v>
      </c>
      <c r="C1047" s="4" t="s">
        <v>23</v>
      </c>
      <c r="D1047" s="4"/>
      <c r="E1047" s="4"/>
      <c r="F1047" s="4" t="s">
        <v>11</v>
      </c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>
        <v>2</v>
      </c>
      <c r="Z1047" s="4">
        <v>9</v>
      </c>
      <c r="AA1047" s="4">
        <v>11</v>
      </c>
      <c r="AB1047" s="4">
        <v>10</v>
      </c>
      <c r="AC1047" s="4">
        <v>1</v>
      </c>
      <c r="AD1047" s="4">
        <v>1</v>
      </c>
      <c r="AE1047" s="4">
        <v>1</v>
      </c>
      <c r="AF1047" s="4">
        <v>1</v>
      </c>
      <c r="AG1047" s="4">
        <v>1</v>
      </c>
      <c r="AH1047" s="4">
        <v>1</v>
      </c>
      <c r="AI1047" s="4">
        <v>1</v>
      </c>
      <c r="AJ1047" s="4">
        <v>1</v>
      </c>
      <c r="AK1047" s="4">
        <v>1</v>
      </c>
      <c r="AL1047" s="4">
        <v>1</v>
      </c>
      <c r="AM1047" s="4">
        <v>1</v>
      </c>
      <c r="AN1047" s="4">
        <v>1</v>
      </c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</row>
    <row r="1048" spans="1:60" s="5" customFormat="1" ht="15">
      <c r="A1048" s="4" t="s">
        <v>7</v>
      </c>
      <c r="B1048" s="4" t="s">
        <v>72</v>
      </c>
      <c r="C1048" s="4" t="s">
        <v>23</v>
      </c>
      <c r="D1048" s="4"/>
      <c r="E1048" s="4"/>
      <c r="F1048" s="4" t="s">
        <v>52</v>
      </c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6">
        <v>4.3194678415619201E-5</v>
      </c>
      <c r="Z1048" s="4">
        <v>1.8278194114421499E-4</v>
      </c>
      <c r="AA1048" s="4">
        <v>2.28618933804427E-4</v>
      </c>
      <c r="AB1048" s="4">
        <v>2.15819574835438E-4</v>
      </c>
      <c r="AC1048" s="6">
        <v>2.2082367229767001E-5</v>
      </c>
      <c r="AD1048" s="6">
        <v>2.1511390281153899E-5</v>
      </c>
      <c r="AE1048" s="6">
        <v>2.13565692807107E-5</v>
      </c>
      <c r="AF1048" s="6">
        <v>2.1075259752576501E-5</v>
      </c>
      <c r="AG1048" s="6">
        <v>2.10291674552604E-5</v>
      </c>
      <c r="AH1048" s="6">
        <v>2.0360378703043901E-5</v>
      </c>
      <c r="AI1048" s="6">
        <v>1.8387423002666201E-5</v>
      </c>
      <c r="AJ1048" s="6">
        <v>1.7124167337363202E-5</v>
      </c>
      <c r="AK1048" s="6">
        <v>1.6498383158450501E-5</v>
      </c>
      <c r="AL1048" s="6">
        <v>1.5837068241927101E-5</v>
      </c>
      <c r="AM1048" s="6">
        <v>1.5661216563302601E-5</v>
      </c>
      <c r="AN1048" s="6">
        <v>1.60415797747762E-5</v>
      </c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</row>
    <row r="1049" spans="1:60" s="8" customFormat="1" ht="15">
      <c r="A1049" s="36" t="s">
        <v>7</v>
      </c>
      <c r="B1049" s="36" t="s">
        <v>72</v>
      </c>
      <c r="C1049" s="36" t="s">
        <v>23</v>
      </c>
      <c r="D1049" s="16" t="s">
        <v>107</v>
      </c>
      <c r="E1049" s="16" t="s">
        <v>108</v>
      </c>
      <c r="F1049" s="7" t="s">
        <v>12</v>
      </c>
      <c r="G1049" s="219"/>
      <c r="H1049" s="219"/>
      <c r="I1049" s="219"/>
      <c r="J1049" s="219"/>
      <c r="K1049" s="219"/>
      <c r="L1049" s="219"/>
      <c r="M1049" s="219"/>
      <c r="N1049" s="219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21">
        <v>0.2</v>
      </c>
      <c r="Z1049" s="221">
        <v>0.2</v>
      </c>
      <c r="AA1049" s="221">
        <v>0.2</v>
      </c>
      <c r="AB1049" s="221">
        <v>0.2</v>
      </c>
      <c r="AC1049" s="221">
        <v>0.2</v>
      </c>
      <c r="AD1049" s="221">
        <v>0.2</v>
      </c>
      <c r="AE1049" s="221">
        <v>0.2</v>
      </c>
      <c r="AF1049" s="221">
        <v>0.2</v>
      </c>
      <c r="AG1049" s="221">
        <v>0.2</v>
      </c>
      <c r="AH1049" s="221">
        <v>0.2</v>
      </c>
      <c r="AI1049" s="221">
        <v>0.2</v>
      </c>
      <c r="AJ1049" s="221">
        <v>0.2</v>
      </c>
      <c r="AK1049" s="221">
        <v>0.2</v>
      </c>
      <c r="AL1049" s="221">
        <v>0.2</v>
      </c>
      <c r="AM1049" s="221">
        <v>0.2</v>
      </c>
      <c r="AN1049" s="221">
        <v>0.2</v>
      </c>
      <c r="AO1049" s="219"/>
      <c r="AP1049" s="219"/>
      <c r="AQ1049" s="219"/>
      <c r="AR1049" s="219"/>
      <c r="AS1049" s="219"/>
      <c r="AT1049" s="219"/>
      <c r="AU1049" s="219"/>
      <c r="AV1049" s="219"/>
      <c r="AW1049" s="219"/>
      <c r="AX1049" s="219"/>
      <c r="AY1049" s="219"/>
      <c r="AZ1049" s="219"/>
      <c r="BA1049" s="219"/>
      <c r="BB1049" s="219"/>
      <c r="BC1049" s="219"/>
      <c r="BD1049" s="219"/>
      <c r="BE1049" s="219"/>
      <c r="BF1049" s="219"/>
      <c r="BG1049" s="219"/>
      <c r="BH1049" s="219"/>
    </row>
    <row r="1050" spans="1:60" s="8" customFormat="1" ht="15">
      <c r="A1050" s="36" t="s">
        <v>7</v>
      </c>
      <c r="B1050" s="36" t="s">
        <v>72</v>
      </c>
      <c r="C1050" s="36" t="s">
        <v>23</v>
      </c>
      <c r="D1050" s="16" t="s">
        <v>107</v>
      </c>
      <c r="E1050" s="16" t="s">
        <v>108</v>
      </c>
      <c r="F1050" s="7" t="s">
        <v>13</v>
      </c>
      <c r="G1050" s="219"/>
      <c r="H1050" s="219"/>
      <c r="I1050" s="219"/>
      <c r="J1050" s="219"/>
      <c r="K1050" s="219"/>
      <c r="L1050" s="219"/>
      <c r="M1050" s="219"/>
      <c r="N1050" s="219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21">
        <f>'2.b-MTH2-HTH'!U$60</f>
        <v>0.39631175960093368</v>
      </c>
      <c r="Z1050" s="221">
        <f>'2.b-MTH2-HTH'!V$60</f>
        <v>0.40146668545805714</v>
      </c>
      <c r="AA1050" s="221">
        <f>'2.b-MTH2-HTH'!W$60</f>
        <v>0.40659623704207171</v>
      </c>
      <c r="AB1050" s="221">
        <f>'2.b-MTH2-HTH'!X$60</f>
        <v>0.41162879886934722</v>
      </c>
      <c r="AC1050" s="221">
        <f>'2.b-MTH2-HTH'!Y$60</f>
        <v>0.42718388736326346</v>
      </c>
      <c r="AD1050" s="221">
        <f>'2.b-MTH2-HTH'!Z$60</f>
        <v>0.43090333569013051</v>
      </c>
      <c r="AE1050" s="221">
        <f>'2.b-MTH2-HTH'!AA$60</f>
        <v>0.43731957379166619</v>
      </c>
      <c r="AF1050" s="221">
        <f>'2.b-MTH2-HTH'!AB$60</f>
        <v>0.43403056707977594</v>
      </c>
      <c r="AG1050" s="221">
        <f>'2.b-MTH2-HTH'!AC$60</f>
        <v>0.43611792365164642</v>
      </c>
      <c r="AH1050" s="221">
        <f>'2.b-MTH2-HTH'!AD$60</f>
        <v>0.44774002617765807</v>
      </c>
      <c r="AI1050" s="221">
        <f>'2.b-MTH2-HTH'!AE$60</f>
        <v>0.45928152601857686</v>
      </c>
      <c r="AJ1050" s="221">
        <f>'2.b-MTH2-HTH'!AF$60</f>
        <v>0.45871837984852454</v>
      </c>
      <c r="AK1050" s="221">
        <f>'2.b-MTH2-HTH'!AG$60</f>
        <v>0.47253270654066276</v>
      </c>
      <c r="AL1050" s="221">
        <f>'2.b-MTH2-HTH'!AH$60</f>
        <v>0.4833633944813277</v>
      </c>
      <c r="AM1050" s="221">
        <f>'2.b-MTH2-HTH'!AI$60</f>
        <v>0.4938596728161313</v>
      </c>
      <c r="AN1050" s="221">
        <f>'2.b-MTH2-HTH'!AJ$60</f>
        <v>0.50009127836262857</v>
      </c>
      <c r="AO1050" s="219"/>
      <c r="AP1050" s="219"/>
      <c r="AQ1050" s="219"/>
      <c r="AR1050" s="219"/>
      <c r="AS1050" s="219"/>
      <c r="AT1050" s="219"/>
      <c r="AU1050" s="219"/>
      <c r="AV1050" s="219"/>
      <c r="AW1050" s="219"/>
      <c r="AX1050" s="219"/>
      <c r="AY1050" s="219"/>
      <c r="AZ1050" s="219"/>
      <c r="BA1050" s="219"/>
      <c r="BB1050" s="219"/>
      <c r="BC1050" s="219"/>
      <c r="BD1050" s="219"/>
      <c r="BE1050" s="219"/>
      <c r="BF1050" s="219"/>
      <c r="BG1050" s="219"/>
      <c r="BH1050" s="219"/>
    </row>
    <row r="1051" spans="1:60" s="8" customFormat="1" ht="15">
      <c r="A1051" s="36" t="s">
        <v>7</v>
      </c>
      <c r="B1051" s="36" t="s">
        <v>72</v>
      </c>
      <c r="C1051" s="36" t="s">
        <v>23</v>
      </c>
      <c r="D1051" s="16" t="s">
        <v>107</v>
      </c>
      <c r="E1051" s="16" t="s">
        <v>108</v>
      </c>
      <c r="F1051" s="7" t="s">
        <v>14</v>
      </c>
      <c r="G1051" s="219"/>
      <c r="H1051" s="219"/>
      <c r="I1051" s="219"/>
      <c r="J1051" s="219"/>
      <c r="K1051" s="219"/>
      <c r="L1051" s="219"/>
      <c r="M1051" s="219"/>
      <c r="N1051" s="219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21">
        <f>'2.b-MTH2-HTH'!U$61</f>
        <v>0.3911634117171473</v>
      </c>
      <c r="Z1051" s="221">
        <f>'2.b-MTH2-HTH'!V$61</f>
        <v>0.3911634117171473</v>
      </c>
      <c r="AA1051" s="221">
        <f>'2.b-MTH2-HTH'!W$61</f>
        <v>0.3911634117171473</v>
      </c>
      <c r="AB1051" s="221">
        <f>'2.b-MTH2-HTH'!X$61</f>
        <v>0.3911634117171473</v>
      </c>
      <c r="AC1051" s="221">
        <f>'2.b-MTH2-HTH'!Y$61</f>
        <v>0.3911634117171473</v>
      </c>
      <c r="AD1051" s="221">
        <f>'2.b-MTH2-HTH'!Z$61</f>
        <v>0.3911634117171473</v>
      </c>
      <c r="AE1051" s="221">
        <f>'2.b-MTH2-HTH'!AA$61</f>
        <v>0.3911634117171473</v>
      </c>
      <c r="AF1051" s="221">
        <f>'2.b-MTH2-HTH'!AB$61</f>
        <v>0.3911634117171473</v>
      </c>
      <c r="AG1051" s="221">
        <f>'2.b-MTH2-HTH'!AC$61</f>
        <v>0.3911634117171473</v>
      </c>
      <c r="AH1051" s="221">
        <f>'2.b-MTH2-HTH'!AD$61</f>
        <v>0.3911634117171473</v>
      </c>
      <c r="AI1051" s="221">
        <f>'2.b-MTH2-HTH'!AE$61</f>
        <v>0.39116341171714736</v>
      </c>
      <c r="AJ1051" s="221">
        <f>'2.b-MTH2-HTH'!AF$61</f>
        <v>0.3911634117171473</v>
      </c>
      <c r="AK1051" s="221">
        <f>'2.b-MTH2-HTH'!AG$61</f>
        <v>0.3911634117171473</v>
      </c>
      <c r="AL1051" s="221">
        <f>'2.b-MTH2-HTH'!AH$61</f>
        <v>0.3911634117171473</v>
      </c>
      <c r="AM1051" s="221">
        <f>'2.b-MTH2-HTH'!AI$61</f>
        <v>0.3911634117171473</v>
      </c>
      <c r="AN1051" s="221">
        <f>'2.b-MTH2-HTH'!AJ$61</f>
        <v>0.3911634117171473</v>
      </c>
      <c r="AO1051" s="219"/>
      <c r="AP1051" s="219"/>
      <c r="AQ1051" s="219"/>
      <c r="AR1051" s="219"/>
      <c r="AS1051" s="219"/>
      <c r="AT1051" s="219"/>
      <c r="AU1051" s="219"/>
      <c r="AV1051" s="219"/>
      <c r="AW1051" s="219"/>
      <c r="AX1051" s="219"/>
      <c r="AY1051" s="219"/>
      <c r="AZ1051" s="219"/>
      <c r="BA1051" s="219"/>
      <c r="BB1051" s="219"/>
      <c r="BC1051" s="219"/>
      <c r="BD1051" s="219"/>
      <c r="BE1051" s="219"/>
      <c r="BF1051" s="219"/>
      <c r="BG1051" s="219"/>
      <c r="BH1051" s="219"/>
    </row>
    <row r="1052" spans="1:60" s="8" customFormat="1" ht="15">
      <c r="A1052" s="36" t="s">
        <v>7</v>
      </c>
      <c r="B1052" s="36" t="s">
        <v>72</v>
      </c>
      <c r="C1052" s="36" t="s">
        <v>23</v>
      </c>
      <c r="D1052" s="18" t="s">
        <v>403</v>
      </c>
      <c r="E1052" s="18" t="s">
        <v>403</v>
      </c>
      <c r="F1052" s="7" t="s">
        <v>12</v>
      </c>
      <c r="G1052" s="219"/>
      <c r="H1052" s="219"/>
      <c r="I1052" s="219"/>
      <c r="J1052" s="219"/>
      <c r="K1052" s="219"/>
      <c r="L1052" s="219"/>
      <c r="M1052" s="219"/>
      <c r="N1052" s="219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21">
        <v>0.8</v>
      </c>
      <c r="Z1052" s="221">
        <v>0.8</v>
      </c>
      <c r="AA1052" s="221">
        <v>0.8</v>
      </c>
      <c r="AB1052" s="221">
        <v>0.8</v>
      </c>
      <c r="AC1052" s="221">
        <v>0.8</v>
      </c>
      <c r="AD1052" s="221">
        <v>0.8</v>
      </c>
      <c r="AE1052" s="221">
        <v>0.8</v>
      </c>
      <c r="AF1052" s="221">
        <v>0.8</v>
      </c>
      <c r="AG1052" s="221">
        <v>0.8</v>
      </c>
      <c r="AH1052" s="221">
        <v>0.8</v>
      </c>
      <c r="AI1052" s="221">
        <v>0.8</v>
      </c>
      <c r="AJ1052" s="221">
        <v>0.8</v>
      </c>
      <c r="AK1052" s="221">
        <v>0.8</v>
      </c>
      <c r="AL1052" s="221">
        <v>0.8</v>
      </c>
      <c r="AM1052" s="221">
        <v>0.8</v>
      </c>
      <c r="AN1052" s="221">
        <v>0.8</v>
      </c>
      <c r="AO1052" s="219"/>
      <c r="AP1052" s="219"/>
      <c r="AQ1052" s="219"/>
      <c r="AR1052" s="219"/>
      <c r="AS1052" s="219"/>
      <c r="AT1052" s="219"/>
      <c r="AU1052" s="219"/>
      <c r="AV1052" s="219"/>
      <c r="AW1052" s="219"/>
      <c r="AX1052" s="219"/>
      <c r="AY1052" s="219"/>
      <c r="AZ1052" s="219"/>
      <c r="BA1052" s="219"/>
      <c r="BB1052" s="219"/>
      <c r="BC1052" s="219"/>
      <c r="BD1052" s="219"/>
      <c r="BE1052" s="219"/>
      <c r="BF1052" s="219"/>
      <c r="BG1052" s="219"/>
      <c r="BH1052" s="219"/>
    </row>
    <row r="1053" spans="1:60" s="8" customFormat="1" ht="15">
      <c r="A1053" s="36" t="s">
        <v>7</v>
      </c>
      <c r="B1053" s="36" t="s">
        <v>72</v>
      </c>
      <c r="C1053" s="36" t="s">
        <v>23</v>
      </c>
      <c r="D1053" s="18" t="s">
        <v>403</v>
      </c>
      <c r="E1053" s="18" t="s">
        <v>403</v>
      </c>
      <c r="F1053" s="7" t="s">
        <v>13</v>
      </c>
      <c r="G1053" s="222"/>
      <c r="H1053" s="222"/>
      <c r="I1053" s="222"/>
      <c r="J1053" s="222"/>
      <c r="K1053" s="222"/>
      <c r="L1053" s="222"/>
      <c r="M1053" s="222"/>
      <c r="N1053" s="222"/>
      <c r="O1053" s="222"/>
      <c r="P1053" s="222"/>
      <c r="Q1053" s="222"/>
      <c r="R1053" s="222"/>
      <c r="S1053" s="222"/>
      <c r="T1053" s="222"/>
      <c r="U1053" s="222"/>
      <c r="V1053" s="222"/>
      <c r="W1053" s="222"/>
      <c r="X1053" s="222"/>
      <c r="Y1053" s="223">
        <f>'2.b-MTH2-HTH'!U$84</f>
        <v>0.39631175960093368</v>
      </c>
      <c r="Z1053" s="223">
        <f>'2.b-MTH2-HTH'!V$84</f>
        <v>0.40146668545805714</v>
      </c>
      <c r="AA1053" s="223">
        <f>'2.b-MTH2-HTH'!W$84</f>
        <v>0.40659623704207171</v>
      </c>
      <c r="AB1053" s="223">
        <f>'2.b-MTH2-HTH'!X$84</f>
        <v>0.41162879886934722</v>
      </c>
      <c r="AC1053" s="223">
        <f>'2.b-MTH2-HTH'!Y$84</f>
        <v>0.42718388736326346</v>
      </c>
      <c r="AD1053" s="223">
        <f>'2.b-MTH2-HTH'!Z$84</f>
        <v>0.43090333569013051</v>
      </c>
      <c r="AE1053" s="223">
        <f>'2.b-MTH2-HTH'!AA$84</f>
        <v>0.43731957379166619</v>
      </c>
      <c r="AF1053" s="223">
        <f>'2.b-MTH2-HTH'!AB$84</f>
        <v>0.43403056707977594</v>
      </c>
      <c r="AG1053" s="223">
        <f>'2.b-MTH2-HTH'!AC$84</f>
        <v>0.43611792365164642</v>
      </c>
      <c r="AH1053" s="223">
        <f>'2.b-MTH2-HTH'!AD$84</f>
        <v>0.44774002617765807</v>
      </c>
      <c r="AI1053" s="223">
        <f>'2.b-MTH2-HTH'!AE$84</f>
        <v>0.45928152601857686</v>
      </c>
      <c r="AJ1053" s="223">
        <f>'2.b-MTH2-HTH'!AF$84</f>
        <v>0.45871837984852454</v>
      </c>
      <c r="AK1053" s="223">
        <f>'2.b-MTH2-HTH'!AG$84</f>
        <v>0.47253270654066276</v>
      </c>
      <c r="AL1053" s="223">
        <f>'2.b-MTH2-HTH'!AH$84</f>
        <v>0.4833633944813277</v>
      </c>
      <c r="AM1053" s="223">
        <f>'2.b-MTH2-HTH'!AI$84</f>
        <v>0.4938596728161313</v>
      </c>
      <c r="AN1053" s="223">
        <f>'2.b-MTH2-HTH'!AJ$84</f>
        <v>0.50009127836262857</v>
      </c>
      <c r="AO1053" s="222"/>
      <c r="AP1053" s="222"/>
      <c r="AQ1053" s="222"/>
      <c r="AR1053" s="222"/>
      <c r="AS1053" s="222"/>
      <c r="AT1053" s="222"/>
      <c r="AU1053" s="222"/>
      <c r="AV1053" s="222"/>
      <c r="AW1053" s="222"/>
      <c r="AX1053" s="222"/>
      <c r="AY1053" s="222"/>
      <c r="AZ1053" s="222"/>
      <c r="BA1053" s="222"/>
      <c r="BB1053" s="222"/>
      <c r="BC1053" s="222"/>
      <c r="BD1053" s="222"/>
      <c r="BE1053" s="222"/>
      <c r="BF1053" s="222"/>
      <c r="BG1053" s="222"/>
      <c r="BH1053" s="222"/>
    </row>
    <row r="1054" spans="1:60" s="8" customFormat="1" ht="15">
      <c r="A1054" s="36" t="s">
        <v>7</v>
      </c>
      <c r="B1054" s="36" t="s">
        <v>72</v>
      </c>
      <c r="C1054" s="36" t="s">
        <v>23</v>
      </c>
      <c r="D1054" s="18" t="s">
        <v>403</v>
      </c>
      <c r="E1054" s="18" t="s">
        <v>403</v>
      </c>
      <c r="F1054" s="7" t="s">
        <v>14</v>
      </c>
      <c r="G1054" s="222"/>
      <c r="H1054" s="222"/>
      <c r="I1054" s="222"/>
      <c r="J1054" s="222"/>
      <c r="K1054" s="222"/>
      <c r="L1054" s="222"/>
      <c r="M1054" s="222"/>
      <c r="N1054" s="222"/>
      <c r="O1054" s="222"/>
      <c r="P1054" s="222"/>
      <c r="Q1054" s="222"/>
      <c r="R1054" s="222"/>
      <c r="S1054" s="222"/>
      <c r="T1054" s="222"/>
      <c r="U1054" s="222"/>
      <c r="V1054" s="222"/>
      <c r="W1054" s="222"/>
      <c r="X1054" s="222"/>
      <c r="Y1054" s="223">
        <f>'2.b-MTH2-HTH'!U$85</f>
        <v>0.80445234243218167</v>
      </c>
      <c r="Z1054" s="223">
        <f>'2.b-MTH2-HTH'!V$85</f>
        <v>0.80445234243218156</v>
      </c>
      <c r="AA1054" s="223">
        <f>'2.b-MTH2-HTH'!W$85</f>
        <v>0.80445234243218156</v>
      </c>
      <c r="AB1054" s="223">
        <f>'2.b-MTH2-HTH'!X$85</f>
        <v>0.80445234243218156</v>
      </c>
      <c r="AC1054" s="223">
        <f>'2.b-MTH2-HTH'!Y$85</f>
        <v>0.80445234243218156</v>
      </c>
      <c r="AD1054" s="223">
        <f>'2.b-MTH2-HTH'!Z$85</f>
        <v>0.80445234243218156</v>
      </c>
      <c r="AE1054" s="223">
        <f>'2.b-MTH2-HTH'!AA$85</f>
        <v>0.80445234243218156</v>
      </c>
      <c r="AF1054" s="223">
        <f>'2.b-MTH2-HTH'!AB$85</f>
        <v>0.80445234243218156</v>
      </c>
      <c r="AG1054" s="223">
        <f>'2.b-MTH2-HTH'!AC$85</f>
        <v>0.80445234243218156</v>
      </c>
      <c r="AH1054" s="223">
        <f>'2.b-MTH2-HTH'!AD$85</f>
        <v>0.80445234243218156</v>
      </c>
      <c r="AI1054" s="223">
        <f>'2.b-MTH2-HTH'!AE$85</f>
        <v>0.80445234243218156</v>
      </c>
      <c r="AJ1054" s="223">
        <f>'2.b-MTH2-HTH'!AF$85</f>
        <v>0.80445234243218156</v>
      </c>
      <c r="AK1054" s="223">
        <f>'2.b-MTH2-HTH'!AG$85</f>
        <v>0.80445234243218156</v>
      </c>
      <c r="AL1054" s="223">
        <f>'2.b-MTH2-HTH'!AH$85</f>
        <v>0.80445234243218156</v>
      </c>
      <c r="AM1054" s="223">
        <f>'2.b-MTH2-HTH'!AI$85</f>
        <v>0.80445234243218156</v>
      </c>
      <c r="AN1054" s="223">
        <f>'2.b-MTH2-HTH'!AJ$85</f>
        <v>0.80445234243218156</v>
      </c>
      <c r="AO1054" s="222"/>
      <c r="AP1054" s="222"/>
      <c r="AQ1054" s="222"/>
      <c r="AR1054" s="222"/>
      <c r="AS1054" s="222"/>
      <c r="AT1054" s="222"/>
      <c r="AU1054" s="222"/>
      <c r="AV1054" s="222"/>
      <c r="AW1054" s="222"/>
      <c r="AX1054" s="222"/>
      <c r="AY1054" s="222"/>
      <c r="AZ1054" s="222"/>
      <c r="BA1054" s="222"/>
      <c r="BB1054" s="222"/>
      <c r="BC1054" s="222"/>
      <c r="BD1054" s="222"/>
      <c r="BE1054" s="222"/>
      <c r="BF1054" s="222"/>
      <c r="BG1054" s="222"/>
      <c r="BH1054" s="222"/>
    </row>
    <row r="1055" spans="1:60" s="5" customFormat="1" ht="15">
      <c r="A1055" s="4" t="s">
        <v>7</v>
      </c>
      <c r="B1055" s="4" t="s">
        <v>71</v>
      </c>
      <c r="C1055" s="4" t="s">
        <v>64</v>
      </c>
      <c r="D1055" s="4"/>
      <c r="E1055" s="4"/>
      <c r="F1055" s="4" t="s">
        <v>11</v>
      </c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>
        <v>30</v>
      </c>
      <c r="BB1055" s="4">
        <v>18</v>
      </c>
      <c r="BC1055" s="4">
        <v>12</v>
      </c>
      <c r="BD1055" s="4"/>
      <c r="BE1055" s="4"/>
      <c r="BF1055" s="4"/>
      <c r="BG1055" s="4"/>
      <c r="BH1055" s="4"/>
    </row>
    <row r="1056" spans="1:60" s="5" customFormat="1" ht="15">
      <c r="A1056" s="4" t="s">
        <v>7</v>
      </c>
      <c r="B1056" s="4" t="s">
        <v>71</v>
      </c>
      <c r="C1056" s="4" t="s">
        <v>64</v>
      </c>
      <c r="D1056" s="4"/>
      <c r="E1056" s="4"/>
      <c r="F1056" s="4" t="s">
        <v>52</v>
      </c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>
        <v>3.0196275792652202E-4</v>
      </c>
      <c r="BB1056" s="4">
        <v>1.76918086925753E-4</v>
      </c>
      <c r="BC1056" s="4">
        <v>1.2245772657230601E-4</v>
      </c>
      <c r="BD1056" s="4"/>
      <c r="BE1056" s="4"/>
      <c r="BF1056" s="4"/>
      <c r="BG1056" s="4"/>
      <c r="BH1056" s="4"/>
    </row>
    <row r="1057" spans="1:60" s="8" customFormat="1" ht="15">
      <c r="A1057" s="36" t="s">
        <v>7</v>
      </c>
      <c r="B1057" s="36" t="s">
        <v>71</v>
      </c>
      <c r="C1057" s="36" t="s">
        <v>64</v>
      </c>
      <c r="D1057" s="7" t="s">
        <v>113</v>
      </c>
      <c r="E1057" s="7" t="s">
        <v>113</v>
      </c>
      <c r="F1057" s="7" t="s">
        <v>12</v>
      </c>
      <c r="G1057" s="219"/>
      <c r="H1057" s="219"/>
      <c r="I1057" s="219"/>
      <c r="J1057" s="219"/>
      <c r="K1057" s="219"/>
      <c r="L1057" s="219"/>
      <c r="M1057" s="219"/>
      <c r="N1057" s="219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19"/>
      <c r="Z1057" s="219"/>
      <c r="AA1057" s="219"/>
      <c r="AB1057" s="219"/>
      <c r="AC1057" s="219"/>
      <c r="AD1057" s="219"/>
      <c r="AE1057" s="219"/>
      <c r="AF1057" s="219"/>
      <c r="AG1057" s="219"/>
      <c r="AH1057" s="219"/>
      <c r="AI1057" s="219"/>
      <c r="AJ1057" s="219"/>
      <c r="AK1057" s="219"/>
      <c r="AL1057" s="219"/>
      <c r="AM1057" s="219"/>
      <c r="AN1057" s="219"/>
      <c r="AO1057" s="219"/>
      <c r="AP1057" s="219"/>
      <c r="AQ1057" s="219"/>
      <c r="AR1057" s="219"/>
      <c r="AS1057" s="219"/>
      <c r="AT1057" s="219"/>
      <c r="AU1057" s="219"/>
      <c r="AV1057" s="219"/>
      <c r="AW1057" s="219"/>
      <c r="AX1057" s="219"/>
      <c r="AY1057" s="219"/>
      <c r="AZ1057" s="219"/>
      <c r="BA1057" s="221">
        <f>'6. Non-specified'!BA$117</f>
        <v>0.2604157863601792</v>
      </c>
      <c r="BB1057" s="221">
        <f>'6. Non-specified'!BB$117</f>
        <v>0.26401551091126607</v>
      </c>
      <c r="BC1057" s="221">
        <f>'6. Non-specified'!BC$117</f>
        <v>0.26190165644971963</v>
      </c>
      <c r="BD1057" s="219"/>
      <c r="BE1057" s="219"/>
      <c r="BF1057" s="219"/>
      <c r="BG1057" s="219"/>
      <c r="BH1057" s="219"/>
    </row>
    <row r="1058" spans="1:60" s="8" customFormat="1" ht="15">
      <c r="A1058" s="36" t="s">
        <v>7</v>
      </c>
      <c r="B1058" s="36" t="s">
        <v>71</v>
      </c>
      <c r="C1058" s="36" t="s">
        <v>64</v>
      </c>
      <c r="D1058" s="7" t="s">
        <v>113</v>
      </c>
      <c r="E1058" s="7" t="s">
        <v>113</v>
      </c>
      <c r="F1058" s="7" t="s">
        <v>13</v>
      </c>
      <c r="G1058" s="219"/>
      <c r="H1058" s="219"/>
      <c r="I1058" s="219"/>
      <c r="J1058" s="219"/>
      <c r="K1058" s="219"/>
      <c r="L1058" s="219"/>
      <c r="M1058" s="219"/>
      <c r="N1058" s="219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19"/>
      <c r="Z1058" s="219"/>
      <c r="AA1058" s="219"/>
      <c r="AB1058" s="219"/>
      <c r="AC1058" s="219"/>
      <c r="AD1058" s="219"/>
      <c r="AE1058" s="219"/>
      <c r="AF1058" s="219"/>
      <c r="AG1058" s="219"/>
      <c r="AH1058" s="219"/>
      <c r="AI1058" s="219"/>
      <c r="AJ1058" s="219"/>
      <c r="AK1058" s="219"/>
      <c r="AL1058" s="219"/>
      <c r="AM1058" s="219"/>
      <c r="AN1058" s="219"/>
      <c r="AO1058" s="219"/>
      <c r="AP1058" s="219"/>
      <c r="AQ1058" s="219"/>
      <c r="AR1058" s="219"/>
      <c r="AS1058" s="219"/>
      <c r="AT1058" s="219"/>
      <c r="AU1058" s="219"/>
      <c r="AV1058" s="219"/>
      <c r="AW1058" s="219"/>
      <c r="AX1058" s="219"/>
      <c r="AY1058" s="219"/>
      <c r="AZ1058" s="219"/>
      <c r="BA1058" s="221">
        <f>'2.a-LTH-MTH1'!AW$59</f>
        <v>0.92801236245173402</v>
      </c>
      <c r="BB1058" s="221">
        <f>'2.a-LTH-MTH1'!AX$59</f>
        <v>0.92876861809268596</v>
      </c>
      <c r="BC1058" s="221">
        <f>'2.a-LTH-MTH1'!AY$59</f>
        <v>0.92949886263566495</v>
      </c>
      <c r="BD1058" s="219"/>
      <c r="BE1058" s="219"/>
      <c r="BF1058" s="219"/>
      <c r="BG1058" s="219"/>
      <c r="BH1058" s="219"/>
    </row>
    <row r="1059" spans="1:60" s="8" customFormat="1" ht="15">
      <c r="A1059" s="36" t="s">
        <v>7</v>
      </c>
      <c r="B1059" s="36" t="s">
        <v>71</v>
      </c>
      <c r="C1059" s="36" t="s">
        <v>64</v>
      </c>
      <c r="D1059" s="7" t="s">
        <v>113</v>
      </c>
      <c r="E1059" s="7" t="s">
        <v>113</v>
      </c>
      <c r="F1059" s="7" t="s">
        <v>14</v>
      </c>
      <c r="G1059" s="219"/>
      <c r="H1059" s="219"/>
      <c r="I1059" s="219"/>
      <c r="J1059" s="219"/>
      <c r="K1059" s="219"/>
      <c r="L1059" s="219"/>
      <c r="M1059" s="219"/>
      <c r="N1059" s="219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19"/>
      <c r="Z1059" s="219"/>
      <c r="AA1059" s="219"/>
      <c r="AB1059" s="219"/>
      <c r="AC1059" s="219"/>
      <c r="AD1059" s="219"/>
      <c r="AE1059" s="219"/>
      <c r="AF1059" s="219"/>
      <c r="AG1059" s="219"/>
      <c r="AH1059" s="219"/>
      <c r="AI1059" s="219"/>
      <c r="AJ1059" s="219"/>
      <c r="AK1059" s="219"/>
      <c r="AL1059" s="219"/>
      <c r="AM1059" s="219"/>
      <c r="AN1059" s="219"/>
      <c r="AO1059" s="219"/>
      <c r="AP1059" s="219"/>
      <c r="AQ1059" s="219"/>
      <c r="AR1059" s="219"/>
      <c r="AS1059" s="219"/>
      <c r="AT1059" s="219"/>
      <c r="AU1059" s="219"/>
      <c r="AV1059" s="219"/>
      <c r="AW1059" s="219"/>
      <c r="AX1059" s="219"/>
      <c r="AY1059" s="219"/>
      <c r="AZ1059" s="219"/>
      <c r="BA1059" s="221">
        <f>'2.a-LTH-MTH1'!AW$60</f>
        <v>0.22800205883416391</v>
      </c>
      <c r="BB1059" s="221">
        <f>'2.a-LTH-MTH1'!AX$60</f>
        <v>0.22800205883416391</v>
      </c>
      <c r="BC1059" s="221">
        <f>'2.a-LTH-MTH1'!AY$60</f>
        <v>0.22800205883416391</v>
      </c>
      <c r="BD1059" s="219"/>
      <c r="BE1059" s="219"/>
      <c r="BF1059" s="219"/>
      <c r="BG1059" s="219"/>
      <c r="BH1059" s="219"/>
    </row>
    <row r="1060" spans="1:60" s="8" customFormat="1" ht="15">
      <c r="A1060" s="36" t="s">
        <v>7</v>
      </c>
      <c r="B1060" s="36" t="s">
        <v>71</v>
      </c>
      <c r="C1060" s="36" t="s">
        <v>64</v>
      </c>
      <c r="D1060" s="7" t="s">
        <v>107</v>
      </c>
      <c r="E1060" s="7" t="s">
        <v>108</v>
      </c>
      <c r="F1060" s="7" t="s">
        <v>12</v>
      </c>
      <c r="G1060" s="219"/>
      <c r="H1060" s="219"/>
      <c r="I1060" s="219"/>
      <c r="J1060" s="219"/>
      <c r="K1060" s="219"/>
      <c r="L1060" s="219"/>
      <c r="M1060" s="219"/>
      <c r="N1060" s="219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19"/>
      <c r="Z1060" s="219"/>
      <c r="AA1060" s="219"/>
      <c r="AB1060" s="219"/>
      <c r="AC1060" s="219"/>
      <c r="AD1060" s="219"/>
      <c r="AE1060" s="219"/>
      <c r="AF1060" s="219"/>
      <c r="AG1060" s="219"/>
      <c r="AH1060" s="219"/>
      <c r="AI1060" s="219"/>
      <c r="AJ1060" s="219"/>
      <c r="AK1060" s="219"/>
      <c r="AL1060" s="219"/>
      <c r="AM1060" s="219"/>
      <c r="AN1060" s="219"/>
      <c r="AO1060" s="219"/>
      <c r="AP1060" s="219"/>
      <c r="AQ1060" s="219"/>
      <c r="AR1060" s="219"/>
      <c r="AS1060" s="219"/>
      <c r="AT1060" s="219"/>
      <c r="AU1060" s="219"/>
      <c r="AV1060" s="219"/>
      <c r="AW1060" s="219"/>
      <c r="AX1060" s="219"/>
      <c r="AY1060" s="219"/>
      <c r="AZ1060" s="219"/>
      <c r="BA1060" s="221">
        <f>'6. Non-specified'!BA$118</f>
        <v>0.17665046902729659</v>
      </c>
      <c r="BB1060" s="221">
        <f>'6. Non-specified'!BB$118</f>
        <v>0.17735076935769978</v>
      </c>
      <c r="BC1060" s="221">
        <f>'6. Non-specified'!BC$118</f>
        <v>0.177814008086605</v>
      </c>
      <c r="BD1060" s="219"/>
      <c r="BE1060" s="219"/>
      <c r="BF1060" s="219"/>
      <c r="BG1060" s="219"/>
      <c r="BH1060" s="219"/>
    </row>
    <row r="1061" spans="1:60" s="8" customFormat="1" ht="15">
      <c r="A1061" s="36" t="s">
        <v>7</v>
      </c>
      <c r="B1061" s="36" t="s">
        <v>71</v>
      </c>
      <c r="C1061" s="36" t="s">
        <v>64</v>
      </c>
      <c r="D1061" s="7" t="s">
        <v>107</v>
      </c>
      <c r="E1061" s="7" t="s">
        <v>108</v>
      </c>
      <c r="F1061" s="7" t="s">
        <v>13</v>
      </c>
      <c r="G1061" s="219"/>
      <c r="H1061" s="219"/>
      <c r="I1061" s="219"/>
      <c r="J1061" s="219"/>
      <c r="K1061" s="219"/>
      <c r="L1061" s="219"/>
      <c r="M1061" s="219"/>
      <c r="N1061" s="219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19"/>
      <c r="Z1061" s="219"/>
      <c r="AA1061" s="219"/>
      <c r="AB1061" s="219"/>
      <c r="AC1061" s="219"/>
      <c r="AD1061" s="219"/>
      <c r="AE1061" s="219"/>
      <c r="AF1061" s="219"/>
      <c r="AG1061" s="219"/>
      <c r="AH1061" s="219"/>
      <c r="AI1061" s="219"/>
      <c r="AJ1061" s="219"/>
      <c r="AK1061" s="219"/>
      <c r="AL1061" s="219"/>
      <c r="AM1061" s="219"/>
      <c r="AN1061" s="219"/>
      <c r="AO1061" s="219"/>
      <c r="AP1061" s="219"/>
      <c r="AQ1061" s="219"/>
      <c r="AR1061" s="219"/>
      <c r="AS1061" s="219"/>
      <c r="AT1061" s="219"/>
      <c r="AU1061" s="219"/>
      <c r="AV1061" s="219"/>
      <c r="AW1061" s="219"/>
      <c r="AX1061" s="219"/>
      <c r="AY1061" s="219"/>
      <c r="AZ1061" s="219"/>
      <c r="BA1061" s="221">
        <f>'2.b-MTH2-HTH'!AW$60</f>
        <v>0.57450751000950395</v>
      </c>
      <c r="BB1061" s="221">
        <f>'2.b-MTH2-HTH'!AX$60</f>
        <v>0.57781775890094389</v>
      </c>
      <c r="BC1061" s="221">
        <f>'2.b-MTH2-HTH'!AY$60</f>
        <v>0.57451595766849639</v>
      </c>
      <c r="BD1061" s="219"/>
      <c r="BE1061" s="219"/>
      <c r="BF1061" s="219"/>
      <c r="BG1061" s="219"/>
      <c r="BH1061" s="219"/>
    </row>
    <row r="1062" spans="1:60" s="8" customFormat="1" ht="15">
      <c r="A1062" s="36" t="s">
        <v>7</v>
      </c>
      <c r="B1062" s="36" t="s">
        <v>71</v>
      </c>
      <c r="C1062" s="36" t="s">
        <v>64</v>
      </c>
      <c r="D1062" s="7" t="s">
        <v>107</v>
      </c>
      <c r="E1062" s="7" t="s">
        <v>108</v>
      </c>
      <c r="F1062" s="7" t="s">
        <v>14</v>
      </c>
      <c r="G1062" s="219"/>
      <c r="H1062" s="219"/>
      <c r="I1062" s="219"/>
      <c r="J1062" s="219"/>
      <c r="K1062" s="219"/>
      <c r="L1062" s="219"/>
      <c r="M1062" s="219"/>
      <c r="N1062" s="219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19"/>
      <c r="Z1062" s="219"/>
      <c r="AA1062" s="219"/>
      <c r="AB1062" s="219"/>
      <c r="AC1062" s="219"/>
      <c r="AD1062" s="219"/>
      <c r="AE1062" s="219"/>
      <c r="AF1062" s="219"/>
      <c r="AG1062" s="219"/>
      <c r="AH1062" s="219"/>
      <c r="AI1062" s="219"/>
      <c r="AJ1062" s="219"/>
      <c r="AK1062" s="219"/>
      <c r="AL1062" s="219"/>
      <c r="AM1062" s="219"/>
      <c r="AN1062" s="219"/>
      <c r="AO1062" s="219"/>
      <c r="AP1062" s="219"/>
      <c r="AQ1062" s="219"/>
      <c r="AR1062" s="219"/>
      <c r="AS1062" s="219"/>
      <c r="AT1062" s="219"/>
      <c r="AU1062" s="219"/>
      <c r="AV1062" s="219"/>
      <c r="AW1062" s="219"/>
      <c r="AX1062" s="219"/>
      <c r="AY1062" s="219"/>
      <c r="AZ1062" s="219"/>
      <c r="BA1062" s="221">
        <f>'2.b-MTH2-HTH'!AW$61</f>
        <v>0.3911634117171473</v>
      </c>
      <c r="BB1062" s="221">
        <f>'2.b-MTH2-HTH'!AX$61</f>
        <v>0.3911634117171473</v>
      </c>
      <c r="BC1062" s="221">
        <f>'2.b-MTH2-HTH'!AY$61</f>
        <v>0.3911634117171473</v>
      </c>
      <c r="BD1062" s="219"/>
      <c r="BE1062" s="219"/>
      <c r="BF1062" s="219"/>
      <c r="BG1062" s="219"/>
      <c r="BH1062" s="219"/>
    </row>
    <row r="1063" spans="1:60" s="8" customFormat="1" ht="15">
      <c r="A1063" s="36" t="s">
        <v>7</v>
      </c>
      <c r="B1063" s="36" t="s">
        <v>71</v>
      </c>
      <c r="C1063" s="36" t="s">
        <v>64</v>
      </c>
      <c r="D1063" s="7" t="s">
        <v>97</v>
      </c>
      <c r="E1063" s="7" t="s">
        <v>98</v>
      </c>
      <c r="F1063" s="7" t="s">
        <v>12</v>
      </c>
      <c r="G1063" s="219"/>
      <c r="H1063" s="219"/>
      <c r="I1063" s="219"/>
      <c r="J1063" s="219"/>
      <c r="K1063" s="219"/>
      <c r="L1063" s="219"/>
      <c r="M1063" s="219"/>
      <c r="N1063" s="219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19"/>
      <c r="Z1063" s="219"/>
      <c r="AA1063" s="219"/>
      <c r="AB1063" s="219"/>
      <c r="AC1063" s="219"/>
      <c r="AD1063" s="219"/>
      <c r="AE1063" s="219"/>
      <c r="AF1063" s="219"/>
      <c r="AG1063" s="219"/>
      <c r="AH1063" s="219"/>
      <c r="AI1063" s="219"/>
      <c r="AJ1063" s="219"/>
      <c r="AK1063" s="219"/>
      <c r="AL1063" s="219"/>
      <c r="AM1063" s="219"/>
      <c r="AN1063" s="219"/>
      <c r="AO1063" s="219"/>
      <c r="AP1063" s="219"/>
      <c r="AQ1063" s="219"/>
      <c r="AR1063" s="219"/>
      <c r="AS1063" s="219"/>
      <c r="AT1063" s="219"/>
      <c r="AU1063" s="219"/>
      <c r="AV1063" s="219"/>
      <c r="AW1063" s="219"/>
      <c r="AX1063" s="219"/>
      <c r="AY1063" s="219"/>
      <c r="AZ1063" s="219"/>
      <c r="BA1063" s="221">
        <f>'6. Non-specified'!BA$119</f>
        <v>0.11884855911434125</v>
      </c>
      <c r="BB1063" s="221">
        <f>'6. Non-specified'!BB$119</f>
        <v>0.12001856359061097</v>
      </c>
      <c r="BC1063" s="221">
        <f>'6. Non-specified'!BC$119</f>
        <v>0.12152515108038783</v>
      </c>
      <c r="BD1063" s="219"/>
      <c r="BE1063" s="219"/>
      <c r="BF1063" s="219"/>
      <c r="BG1063" s="219"/>
      <c r="BH1063" s="219"/>
    </row>
    <row r="1064" spans="1:60" s="8" customFormat="1" ht="15">
      <c r="A1064" s="36" t="s">
        <v>7</v>
      </c>
      <c r="B1064" s="36" t="s">
        <v>71</v>
      </c>
      <c r="C1064" s="36" t="s">
        <v>64</v>
      </c>
      <c r="D1064" s="7" t="s">
        <v>97</v>
      </c>
      <c r="E1064" s="7" t="s">
        <v>98</v>
      </c>
      <c r="F1064" s="7" t="s">
        <v>13</v>
      </c>
      <c r="G1064" s="219"/>
      <c r="H1064" s="219"/>
      <c r="I1064" s="219"/>
      <c r="J1064" s="219"/>
      <c r="K1064" s="219"/>
      <c r="L1064" s="219"/>
      <c r="M1064" s="219"/>
      <c r="N1064" s="219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19"/>
      <c r="Z1064" s="219"/>
      <c r="AA1064" s="219"/>
      <c r="AB1064" s="219"/>
      <c r="AC1064" s="219"/>
      <c r="AD1064" s="219"/>
      <c r="AE1064" s="219"/>
      <c r="AF1064" s="219"/>
      <c r="AG1064" s="219"/>
      <c r="AH1064" s="219"/>
      <c r="AI1064" s="219"/>
      <c r="AJ1064" s="219"/>
      <c r="AK1064" s="219"/>
      <c r="AL1064" s="219"/>
      <c r="AM1064" s="219"/>
      <c r="AN1064" s="219"/>
      <c r="AO1064" s="219"/>
      <c r="AP1064" s="219"/>
      <c r="AQ1064" s="219"/>
      <c r="AR1064" s="219"/>
      <c r="AS1064" s="219"/>
      <c r="AT1064" s="219"/>
      <c r="AU1064" s="219"/>
      <c r="AV1064" s="219"/>
      <c r="AW1064" s="219"/>
      <c r="AX1064" s="219"/>
      <c r="AY1064" s="219"/>
      <c r="AZ1064" s="219"/>
      <c r="BA1064" s="221">
        <f>'2.b-MTH2-HTH'!AW$66</f>
        <v>0.57450751000950395</v>
      </c>
      <c r="BB1064" s="221">
        <f>'2.b-MTH2-HTH'!AX$66</f>
        <v>0.57781775890094389</v>
      </c>
      <c r="BC1064" s="221">
        <f>'2.b-MTH2-HTH'!AY$66</f>
        <v>0.57451595766849639</v>
      </c>
      <c r="BD1064" s="219"/>
      <c r="BE1064" s="219"/>
      <c r="BF1064" s="219"/>
      <c r="BG1064" s="219"/>
      <c r="BH1064" s="219"/>
    </row>
    <row r="1065" spans="1:60" s="8" customFormat="1" ht="15">
      <c r="A1065" s="36" t="s">
        <v>7</v>
      </c>
      <c r="B1065" s="36" t="s">
        <v>71</v>
      </c>
      <c r="C1065" s="36" t="s">
        <v>64</v>
      </c>
      <c r="D1065" s="7" t="s">
        <v>97</v>
      </c>
      <c r="E1065" s="7" t="s">
        <v>98</v>
      </c>
      <c r="F1065" s="7" t="s">
        <v>14</v>
      </c>
      <c r="G1065" s="219"/>
      <c r="H1065" s="219"/>
      <c r="I1065" s="219"/>
      <c r="J1065" s="219"/>
      <c r="K1065" s="219"/>
      <c r="L1065" s="219"/>
      <c r="M1065" s="219"/>
      <c r="N1065" s="219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19"/>
      <c r="Z1065" s="219"/>
      <c r="AA1065" s="219"/>
      <c r="AB1065" s="219"/>
      <c r="AC1065" s="219"/>
      <c r="AD1065" s="219"/>
      <c r="AE1065" s="219"/>
      <c r="AF1065" s="219"/>
      <c r="AG1065" s="219"/>
      <c r="AH1065" s="219"/>
      <c r="AI1065" s="219"/>
      <c r="AJ1065" s="219"/>
      <c r="AK1065" s="219"/>
      <c r="AL1065" s="219"/>
      <c r="AM1065" s="219"/>
      <c r="AN1065" s="219"/>
      <c r="AO1065" s="219"/>
      <c r="AP1065" s="219"/>
      <c r="AQ1065" s="219"/>
      <c r="AR1065" s="219"/>
      <c r="AS1065" s="219"/>
      <c r="AT1065" s="219"/>
      <c r="AU1065" s="219"/>
      <c r="AV1065" s="219"/>
      <c r="AW1065" s="219"/>
      <c r="AX1065" s="219"/>
      <c r="AY1065" s="219"/>
      <c r="AZ1065" s="219"/>
      <c r="BA1065" s="221">
        <f>'2.b-MTH2-HTH'!AW$67</f>
        <v>0.67007841522529721</v>
      </c>
      <c r="BB1065" s="221">
        <f>'2.b-MTH2-HTH'!AX$67</f>
        <v>0.67007841522529721</v>
      </c>
      <c r="BC1065" s="221">
        <f>'2.b-MTH2-HTH'!AY$67</f>
        <v>0.67007841522529721</v>
      </c>
      <c r="BD1065" s="219"/>
      <c r="BE1065" s="219"/>
      <c r="BF1065" s="219"/>
      <c r="BG1065" s="219"/>
      <c r="BH1065" s="219"/>
    </row>
    <row r="1066" spans="1:60" s="8" customFormat="1" ht="15">
      <c r="A1066" s="36" t="s">
        <v>7</v>
      </c>
      <c r="B1066" s="36" t="s">
        <v>71</v>
      </c>
      <c r="C1066" s="36" t="s">
        <v>64</v>
      </c>
      <c r="D1066" s="7" t="s">
        <v>401</v>
      </c>
      <c r="E1066" s="7" t="s">
        <v>402</v>
      </c>
      <c r="F1066" s="7" t="s">
        <v>12</v>
      </c>
      <c r="G1066" s="219"/>
      <c r="H1066" s="219"/>
      <c r="I1066" s="219"/>
      <c r="J1066" s="219"/>
      <c r="K1066" s="219"/>
      <c r="L1066" s="219"/>
      <c r="M1066" s="219"/>
      <c r="N1066" s="219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19"/>
      <c r="Z1066" s="219"/>
      <c r="AA1066" s="219"/>
      <c r="AB1066" s="219"/>
      <c r="AC1066" s="219"/>
      <c r="AD1066" s="219"/>
      <c r="AE1066" s="219"/>
      <c r="AF1066" s="219"/>
      <c r="AG1066" s="219"/>
      <c r="AH1066" s="219"/>
      <c r="AI1066" s="219"/>
      <c r="AJ1066" s="219"/>
      <c r="AK1066" s="219"/>
      <c r="AL1066" s="219"/>
      <c r="AM1066" s="219"/>
      <c r="AN1066" s="219"/>
      <c r="AO1066" s="219"/>
      <c r="AP1066" s="219"/>
      <c r="AQ1066" s="219"/>
      <c r="AR1066" s="219"/>
      <c r="AS1066" s="219"/>
      <c r="AT1066" s="219"/>
      <c r="AU1066" s="219"/>
      <c r="AV1066" s="219"/>
      <c r="AW1066" s="219"/>
      <c r="AX1066" s="219"/>
      <c r="AY1066" s="219"/>
      <c r="AZ1066" s="219"/>
      <c r="BA1066" s="221">
        <f>'6. Non-specified'!BA$120</f>
        <v>7.4607876278205018E-2</v>
      </c>
      <c r="BB1066" s="221">
        <f>'6. Non-specified'!BB$120</f>
        <v>7.2207004661523869E-2</v>
      </c>
      <c r="BC1066" s="221">
        <f>'6. Non-specified'!BC$120</f>
        <v>7.2701186904917198E-2</v>
      </c>
      <c r="BD1066" s="219"/>
      <c r="BE1066" s="219"/>
      <c r="BF1066" s="219"/>
      <c r="BG1066" s="219"/>
      <c r="BH1066" s="219"/>
    </row>
    <row r="1067" spans="1:60" s="8" customFormat="1" ht="15">
      <c r="A1067" s="36" t="s">
        <v>7</v>
      </c>
      <c r="B1067" s="36" t="s">
        <v>71</v>
      </c>
      <c r="C1067" s="36" t="s">
        <v>64</v>
      </c>
      <c r="D1067" s="7" t="s">
        <v>401</v>
      </c>
      <c r="E1067" s="7" t="s">
        <v>402</v>
      </c>
      <c r="F1067" s="7" t="s">
        <v>13</v>
      </c>
      <c r="G1067" s="219"/>
      <c r="H1067" s="219"/>
      <c r="I1067" s="219"/>
      <c r="J1067" s="219"/>
      <c r="K1067" s="219"/>
      <c r="L1067" s="219"/>
      <c r="M1067" s="219"/>
      <c r="N1067" s="219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19"/>
      <c r="Z1067" s="219"/>
      <c r="AA1067" s="219"/>
      <c r="AB1067" s="219"/>
      <c r="AC1067" s="219"/>
      <c r="AD1067" s="219"/>
      <c r="AE1067" s="219"/>
      <c r="AF1067" s="219"/>
      <c r="AG1067" s="219"/>
      <c r="AH1067" s="219"/>
      <c r="AI1067" s="219"/>
      <c r="AJ1067" s="219"/>
      <c r="AK1067" s="219"/>
      <c r="AL1067" s="219"/>
      <c r="AM1067" s="219"/>
      <c r="AN1067" s="219"/>
      <c r="AO1067" s="219"/>
      <c r="AP1067" s="219"/>
      <c r="AQ1067" s="219"/>
      <c r="AR1067" s="219"/>
      <c r="AS1067" s="219"/>
      <c r="AT1067" s="219"/>
      <c r="AU1067" s="219"/>
      <c r="AV1067" s="219"/>
      <c r="AW1067" s="219"/>
      <c r="AX1067" s="219"/>
      <c r="AY1067" s="219"/>
      <c r="AZ1067" s="219"/>
      <c r="BA1067" s="221">
        <f>'2.b-MTH2-HTH'!AW$72</f>
        <v>0.57450751000950395</v>
      </c>
      <c r="BB1067" s="221">
        <f>'2.b-MTH2-HTH'!AX$72</f>
        <v>0.57781775890094389</v>
      </c>
      <c r="BC1067" s="221">
        <f>'2.b-MTH2-HTH'!AY$72</f>
        <v>0.57451595766849639</v>
      </c>
      <c r="BD1067" s="219"/>
      <c r="BE1067" s="219"/>
      <c r="BF1067" s="219"/>
      <c r="BG1067" s="219"/>
      <c r="BH1067" s="219"/>
    </row>
    <row r="1068" spans="1:60" s="8" customFormat="1" ht="15">
      <c r="A1068" s="36" t="s">
        <v>7</v>
      </c>
      <c r="B1068" s="36" t="s">
        <v>71</v>
      </c>
      <c r="C1068" s="36" t="s">
        <v>64</v>
      </c>
      <c r="D1068" s="7" t="s">
        <v>401</v>
      </c>
      <c r="E1068" s="7" t="s">
        <v>402</v>
      </c>
      <c r="F1068" s="7" t="s">
        <v>14</v>
      </c>
      <c r="G1068" s="219"/>
      <c r="H1068" s="219"/>
      <c r="I1068" s="219"/>
      <c r="J1068" s="219"/>
      <c r="K1068" s="219"/>
      <c r="L1068" s="219"/>
      <c r="M1068" s="219"/>
      <c r="N1068" s="219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19"/>
      <c r="Z1068" s="219"/>
      <c r="AA1068" s="219"/>
      <c r="AB1068" s="219"/>
      <c r="AC1068" s="219"/>
      <c r="AD1068" s="219"/>
      <c r="AE1068" s="219"/>
      <c r="AF1068" s="219"/>
      <c r="AG1068" s="219"/>
      <c r="AH1068" s="219"/>
      <c r="AI1068" s="219"/>
      <c r="AJ1068" s="219"/>
      <c r="AK1068" s="219"/>
      <c r="AL1068" s="219"/>
      <c r="AM1068" s="219"/>
      <c r="AN1068" s="219"/>
      <c r="AO1068" s="219"/>
      <c r="AP1068" s="219"/>
      <c r="AQ1068" s="219"/>
      <c r="AR1068" s="219"/>
      <c r="AS1068" s="219"/>
      <c r="AT1068" s="219"/>
      <c r="AU1068" s="219"/>
      <c r="AV1068" s="219"/>
      <c r="AW1068" s="219"/>
      <c r="AX1068" s="219"/>
      <c r="AY1068" s="219"/>
      <c r="AZ1068" s="219"/>
      <c r="BA1068" s="221">
        <f>'2.b-MTH2-HTH'!AW$73</f>
        <v>0.73156498928758174</v>
      </c>
      <c r="BB1068" s="221">
        <f>'2.b-MTH2-HTH'!AX$73</f>
        <v>0.73156498928758174</v>
      </c>
      <c r="BC1068" s="221">
        <f>'2.b-MTH2-HTH'!AY$73</f>
        <v>0.73156498928758174</v>
      </c>
      <c r="BD1068" s="219"/>
      <c r="BE1068" s="219"/>
      <c r="BF1068" s="219"/>
      <c r="BG1068" s="219"/>
      <c r="BH1068" s="219"/>
    </row>
    <row r="1069" spans="1:60" s="8" customFormat="1" ht="15">
      <c r="A1069" s="36" t="s">
        <v>7</v>
      </c>
      <c r="B1069" s="36" t="s">
        <v>71</v>
      </c>
      <c r="C1069" s="36" t="s">
        <v>64</v>
      </c>
      <c r="D1069" s="7" t="s">
        <v>404</v>
      </c>
      <c r="E1069" s="7" t="s">
        <v>405</v>
      </c>
      <c r="F1069" s="7" t="s">
        <v>12</v>
      </c>
      <c r="G1069" s="219"/>
      <c r="H1069" s="219"/>
      <c r="I1069" s="219"/>
      <c r="J1069" s="219"/>
      <c r="K1069" s="219"/>
      <c r="L1069" s="219"/>
      <c r="M1069" s="219"/>
      <c r="N1069" s="219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19"/>
      <c r="Z1069" s="219"/>
      <c r="AA1069" s="219"/>
      <c r="AB1069" s="219"/>
      <c r="AC1069" s="219"/>
      <c r="AD1069" s="219"/>
      <c r="AE1069" s="219"/>
      <c r="AF1069" s="219"/>
      <c r="AG1069" s="219"/>
      <c r="AH1069" s="219"/>
      <c r="AI1069" s="219"/>
      <c r="AJ1069" s="219"/>
      <c r="AK1069" s="219"/>
      <c r="AL1069" s="219"/>
      <c r="AM1069" s="219"/>
      <c r="AN1069" s="219"/>
      <c r="AO1069" s="219"/>
      <c r="AP1069" s="219"/>
      <c r="AQ1069" s="219"/>
      <c r="AR1069" s="219"/>
      <c r="AS1069" s="219"/>
      <c r="AT1069" s="219"/>
      <c r="AU1069" s="219"/>
      <c r="AV1069" s="219"/>
      <c r="AW1069" s="219"/>
      <c r="AX1069" s="219"/>
      <c r="AY1069" s="219"/>
      <c r="AZ1069" s="219"/>
      <c r="BA1069" s="221">
        <f>'6. Non-specified'!BA$121</f>
        <v>1.2222175272542889E-2</v>
      </c>
      <c r="BB1069" s="221">
        <f>'6. Non-specified'!BB$121</f>
        <v>1.3138896910193473E-2</v>
      </c>
      <c r="BC1069" s="221">
        <f>'6. Non-specified'!BC$121</f>
        <v>1.258640928655276E-2</v>
      </c>
      <c r="BD1069" s="219"/>
      <c r="BE1069" s="219"/>
      <c r="BF1069" s="219"/>
      <c r="BG1069" s="219"/>
      <c r="BH1069" s="219"/>
    </row>
    <row r="1070" spans="1:60" s="8" customFormat="1" ht="15">
      <c r="A1070" s="36" t="s">
        <v>7</v>
      </c>
      <c r="B1070" s="36" t="s">
        <v>71</v>
      </c>
      <c r="C1070" s="36" t="s">
        <v>64</v>
      </c>
      <c r="D1070" s="7" t="s">
        <v>404</v>
      </c>
      <c r="E1070" s="7" t="s">
        <v>405</v>
      </c>
      <c r="F1070" s="7" t="s">
        <v>13</v>
      </c>
      <c r="G1070" s="219"/>
      <c r="H1070" s="219"/>
      <c r="I1070" s="219"/>
      <c r="J1070" s="219"/>
      <c r="K1070" s="219"/>
      <c r="L1070" s="219"/>
      <c r="M1070" s="219"/>
      <c r="N1070" s="219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19"/>
      <c r="Z1070" s="219"/>
      <c r="AA1070" s="219"/>
      <c r="AB1070" s="219"/>
      <c r="AC1070" s="219"/>
      <c r="AD1070" s="219"/>
      <c r="AE1070" s="219"/>
      <c r="AF1070" s="219"/>
      <c r="AG1070" s="219"/>
      <c r="AH1070" s="219"/>
      <c r="AI1070" s="219"/>
      <c r="AJ1070" s="219"/>
      <c r="AK1070" s="219"/>
      <c r="AL1070" s="219"/>
      <c r="AM1070" s="219"/>
      <c r="AN1070" s="219"/>
      <c r="AO1070" s="219"/>
      <c r="AP1070" s="219"/>
      <c r="AQ1070" s="219"/>
      <c r="AR1070" s="219"/>
      <c r="AS1070" s="219"/>
      <c r="AT1070" s="219"/>
      <c r="AU1070" s="219"/>
      <c r="AV1070" s="219"/>
      <c r="AW1070" s="219"/>
      <c r="AX1070" s="219"/>
      <c r="AY1070" s="219"/>
      <c r="AZ1070" s="219"/>
      <c r="BA1070" s="221">
        <f>'2.b-MTH2-HTH'!AW$78</f>
        <v>0.57450751000950395</v>
      </c>
      <c r="BB1070" s="221">
        <f>'2.b-MTH2-HTH'!AX$78</f>
        <v>0.57781775890094389</v>
      </c>
      <c r="BC1070" s="221">
        <f>'2.b-MTH2-HTH'!AY$78</f>
        <v>0.57451595766849639</v>
      </c>
      <c r="BD1070" s="219"/>
      <c r="BE1070" s="219"/>
      <c r="BF1070" s="219"/>
      <c r="BG1070" s="219"/>
      <c r="BH1070" s="219"/>
    </row>
    <row r="1071" spans="1:60" s="8" customFormat="1" ht="15">
      <c r="A1071" s="36" t="s">
        <v>7</v>
      </c>
      <c r="B1071" s="36" t="s">
        <v>71</v>
      </c>
      <c r="C1071" s="36" t="s">
        <v>64</v>
      </c>
      <c r="D1071" s="7" t="s">
        <v>404</v>
      </c>
      <c r="E1071" s="7" t="s">
        <v>405</v>
      </c>
      <c r="F1071" s="7" t="s">
        <v>14</v>
      </c>
      <c r="G1071" s="219"/>
      <c r="H1071" s="219"/>
      <c r="I1071" s="219"/>
      <c r="J1071" s="219"/>
      <c r="K1071" s="219"/>
      <c r="L1071" s="219"/>
      <c r="M1071" s="219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19"/>
      <c r="AG1071" s="219"/>
      <c r="AH1071" s="219"/>
      <c r="AI1071" s="219"/>
      <c r="AJ1071" s="219"/>
      <c r="AK1071" s="219"/>
      <c r="AL1071" s="219"/>
      <c r="AM1071" s="219"/>
      <c r="AN1071" s="219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221">
        <f>'2.b-MTH2-HTH'!AW$79</f>
        <v>0.77373362781602184</v>
      </c>
      <c r="BB1071" s="221">
        <f>'2.b-MTH2-HTH'!AX$79</f>
        <v>0.77373362781602184</v>
      </c>
      <c r="BC1071" s="221">
        <f>'2.b-MTH2-HTH'!AY$79</f>
        <v>0.77373362781602184</v>
      </c>
      <c r="BD1071" s="219"/>
      <c r="BE1071" s="219"/>
      <c r="BF1071" s="219"/>
      <c r="BG1071" s="219"/>
      <c r="BH1071" s="219"/>
    </row>
    <row r="1072" spans="1:60" s="8" customFormat="1" ht="15">
      <c r="A1072" s="36" t="s">
        <v>7</v>
      </c>
      <c r="B1072" s="36" t="s">
        <v>71</v>
      </c>
      <c r="C1072" s="36" t="s">
        <v>64</v>
      </c>
      <c r="D1072" s="7" t="s">
        <v>403</v>
      </c>
      <c r="E1072" s="7" t="s">
        <v>403</v>
      </c>
      <c r="F1072" s="7" t="s">
        <v>12</v>
      </c>
      <c r="G1072" s="219"/>
      <c r="H1072" s="219"/>
      <c r="I1072" s="219"/>
      <c r="J1072" s="219"/>
      <c r="K1072" s="219"/>
      <c r="L1072" s="219"/>
      <c r="M1072" s="219"/>
      <c r="N1072" s="219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19"/>
      <c r="Z1072" s="219"/>
      <c r="AA1072" s="219"/>
      <c r="AB1072" s="219"/>
      <c r="AC1072" s="219"/>
      <c r="AD1072" s="219"/>
      <c r="AE1072" s="219"/>
      <c r="AF1072" s="219"/>
      <c r="AG1072" s="219"/>
      <c r="AH1072" s="219"/>
      <c r="AI1072" s="219"/>
      <c r="AJ1072" s="219"/>
      <c r="AK1072" s="219"/>
      <c r="AL1072" s="219"/>
      <c r="AM1072" s="219"/>
      <c r="AN1072" s="219"/>
      <c r="AO1072" s="219"/>
      <c r="AP1072" s="219"/>
      <c r="AQ1072" s="219"/>
      <c r="AR1072" s="219"/>
      <c r="AS1072" s="219"/>
      <c r="AT1072" s="219"/>
      <c r="AU1072" s="219"/>
      <c r="AV1072" s="219"/>
      <c r="AW1072" s="219"/>
      <c r="AX1072" s="219"/>
      <c r="AY1072" s="219"/>
      <c r="AZ1072" s="219"/>
      <c r="BA1072" s="221">
        <f>'6. Non-specified'!BA$122</f>
        <v>0.35725513394743513</v>
      </c>
      <c r="BB1072" s="221">
        <f>'6. Non-specified'!BB$122</f>
        <v>0.35326925456870595</v>
      </c>
      <c r="BC1072" s="221">
        <f>'6. Non-specified'!BC$122</f>
        <v>0.35347158819181779</v>
      </c>
      <c r="BD1072" s="219"/>
      <c r="BE1072" s="219"/>
      <c r="BF1072" s="219"/>
      <c r="BG1072" s="219"/>
      <c r="BH1072" s="219"/>
    </row>
    <row r="1073" spans="1:60" s="8" customFormat="1" ht="15">
      <c r="A1073" s="36" t="s">
        <v>7</v>
      </c>
      <c r="B1073" s="36" t="s">
        <v>71</v>
      </c>
      <c r="C1073" s="36" t="s">
        <v>64</v>
      </c>
      <c r="D1073" s="7" t="s">
        <v>403</v>
      </c>
      <c r="E1073" s="7" t="s">
        <v>403</v>
      </c>
      <c r="F1073" s="7" t="s">
        <v>13</v>
      </c>
      <c r="G1073" s="219"/>
      <c r="H1073" s="219"/>
      <c r="I1073" s="219"/>
      <c r="J1073" s="219"/>
      <c r="K1073" s="219"/>
      <c r="L1073" s="219"/>
      <c r="M1073" s="219"/>
      <c r="N1073" s="219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19"/>
      <c r="Z1073" s="219"/>
      <c r="AA1073" s="219"/>
      <c r="AB1073" s="219"/>
      <c r="AC1073" s="219"/>
      <c r="AD1073" s="219"/>
      <c r="AE1073" s="219"/>
      <c r="AF1073" s="219"/>
      <c r="AG1073" s="219"/>
      <c r="AH1073" s="219"/>
      <c r="AI1073" s="219"/>
      <c r="AJ1073" s="219"/>
      <c r="AK1073" s="219"/>
      <c r="AL1073" s="219"/>
      <c r="AM1073" s="219"/>
      <c r="AN1073" s="219"/>
      <c r="AO1073" s="219"/>
      <c r="AP1073" s="219"/>
      <c r="AQ1073" s="219"/>
      <c r="AR1073" s="219"/>
      <c r="AS1073" s="219"/>
      <c r="AT1073" s="219"/>
      <c r="AU1073" s="219"/>
      <c r="AV1073" s="219"/>
      <c r="AW1073" s="219"/>
      <c r="AX1073" s="219"/>
      <c r="AY1073" s="219"/>
      <c r="AZ1073" s="219"/>
      <c r="BA1073" s="221">
        <f>'2.b-MTH2-HTH'!AW$84</f>
        <v>0.57450751000950395</v>
      </c>
      <c r="BB1073" s="221">
        <f>'2.b-MTH2-HTH'!AX$84</f>
        <v>0.57781775890094389</v>
      </c>
      <c r="BC1073" s="221">
        <f>'2.b-MTH2-HTH'!AY$84</f>
        <v>0.57451595766849639</v>
      </c>
      <c r="BD1073" s="219"/>
      <c r="BE1073" s="219"/>
      <c r="BF1073" s="219"/>
      <c r="BG1073" s="219"/>
      <c r="BH1073" s="219"/>
    </row>
    <row r="1074" spans="1:60" s="8" customFormat="1" ht="15">
      <c r="A1074" s="36" t="s">
        <v>7</v>
      </c>
      <c r="B1074" s="36" t="s">
        <v>71</v>
      </c>
      <c r="C1074" s="36" t="s">
        <v>64</v>
      </c>
      <c r="D1074" s="7" t="s">
        <v>403</v>
      </c>
      <c r="E1074" s="7" t="s">
        <v>403</v>
      </c>
      <c r="F1074" s="7" t="s">
        <v>14</v>
      </c>
      <c r="G1074" s="219"/>
      <c r="H1074" s="219"/>
      <c r="I1074" s="219"/>
      <c r="J1074" s="219"/>
      <c r="K1074" s="219"/>
      <c r="L1074" s="219"/>
      <c r="M1074" s="219"/>
      <c r="N1074" s="219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19"/>
      <c r="Z1074" s="219"/>
      <c r="AA1074" s="219"/>
      <c r="AB1074" s="219"/>
      <c r="AC1074" s="219"/>
      <c r="AD1074" s="219"/>
      <c r="AE1074" s="219"/>
      <c r="AF1074" s="219"/>
      <c r="AG1074" s="219"/>
      <c r="AH1074" s="219"/>
      <c r="AI1074" s="219"/>
      <c r="AJ1074" s="219"/>
      <c r="AK1074" s="219"/>
      <c r="AL1074" s="219"/>
      <c r="AM1074" s="219"/>
      <c r="AN1074" s="219"/>
      <c r="AO1074" s="219"/>
      <c r="AP1074" s="219"/>
      <c r="AQ1074" s="219"/>
      <c r="AR1074" s="219"/>
      <c r="AS1074" s="219"/>
      <c r="AT1074" s="219"/>
      <c r="AU1074" s="219"/>
      <c r="AV1074" s="219"/>
      <c r="AW1074" s="219"/>
      <c r="AX1074" s="219"/>
      <c r="AY1074" s="219"/>
      <c r="AZ1074" s="219"/>
      <c r="BA1074" s="221">
        <f>'2.b-MTH2-HTH'!AW$85</f>
        <v>0.80445234243218156</v>
      </c>
      <c r="BB1074" s="221">
        <f>'2.b-MTH2-HTH'!AX$85</f>
        <v>0.80445234243218156</v>
      </c>
      <c r="BC1074" s="221">
        <f>'2.b-MTH2-HTH'!AY$85</f>
        <v>0.80445234243218156</v>
      </c>
      <c r="BD1074" s="219"/>
      <c r="BE1074" s="219"/>
      <c r="BF1074" s="219"/>
      <c r="BG1074" s="219"/>
      <c r="BH1074" s="219"/>
    </row>
    <row r="1075" spans="1:60" s="5" customFormat="1" ht="15">
      <c r="A1075" s="4" t="s">
        <v>7</v>
      </c>
      <c r="B1075" s="4" t="s">
        <v>71</v>
      </c>
      <c r="C1075" s="4" t="s">
        <v>34</v>
      </c>
      <c r="D1075" s="4"/>
      <c r="E1075" s="4"/>
      <c r="F1075" s="4" t="s">
        <v>11</v>
      </c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>
        <v>9</v>
      </c>
      <c r="AK1075" s="4">
        <v>10</v>
      </c>
      <c r="AL1075" s="4">
        <v>10</v>
      </c>
      <c r="AM1075" s="4">
        <v>12</v>
      </c>
      <c r="AN1075" s="4">
        <v>13</v>
      </c>
      <c r="AO1075" s="4">
        <v>12</v>
      </c>
      <c r="AP1075" s="4">
        <v>21</v>
      </c>
      <c r="AQ1075" s="4">
        <v>21</v>
      </c>
      <c r="AR1075" s="4">
        <v>22</v>
      </c>
      <c r="AS1075" s="4">
        <v>23</v>
      </c>
      <c r="AT1075" s="4">
        <v>22</v>
      </c>
      <c r="AU1075" s="4"/>
      <c r="AV1075" s="4"/>
      <c r="AW1075" s="4"/>
      <c r="AX1075" s="4"/>
      <c r="AY1075" s="4"/>
      <c r="AZ1075" s="4"/>
      <c r="BA1075" s="4"/>
      <c r="BB1075" s="4"/>
      <c r="BC1075" s="4"/>
      <c r="BD1075" s="4">
        <v>2</v>
      </c>
      <c r="BE1075" s="4">
        <v>2</v>
      </c>
      <c r="BF1075" s="4">
        <v>2</v>
      </c>
      <c r="BG1075" s="4">
        <v>2</v>
      </c>
      <c r="BH1075" s="4">
        <v>2</v>
      </c>
    </row>
    <row r="1076" spans="1:60" s="5" customFormat="1" ht="15">
      <c r="A1076" s="4" t="s">
        <v>7</v>
      </c>
      <c r="B1076" s="4" t="s">
        <v>71</v>
      </c>
      <c r="C1076" s="4" t="s">
        <v>34</v>
      </c>
      <c r="D1076" s="4"/>
      <c r="E1076" s="4"/>
      <c r="F1076" s="4" t="s">
        <v>52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>
        <v>1.5411750603626899E-4</v>
      </c>
      <c r="AK1076" s="4">
        <v>1.6498383158450501E-4</v>
      </c>
      <c r="AL1076" s="4">
        <v>1.5837068241927101E-4</v>
      </c>
      <c r="AM1076" s="4">
        <v>1.87934598759632E-4</v>
      </c>
      <c r="AN1076" s="4">
        <v>2.0854053707209099E-4</v>
      </c>
      <c r="AO1076" s="4">
        <v>1.8261226850090499E-4</v>
      </c>
      <c r="AP1076" s="4">
        <v>3.04931172678167E-4</v>
      </c>
      <c r="AQ1076" s="4">
        <v>3.03052168266109E-4</v>
      </c>
      <c r="AR1076" s="4">
        <v>3.00447940565935E-4</v>
      </c>
      <c r="AS1076" s="4">
        <v>2.9528443594253499E-4</v>
      </c>
      <c r="AT1076" s="4">
        <v>2.7471841362603302E-4</v>
      </c>
      <c r="AU1076" s="4"/>
      <c r="AV1076" s="4"/>
      <c r="AW1076" s="4"/>
      <c r="AX1076" s="4"/>
      <c r="AY1076" s="4"/>
      <c r="AZ1076" s="4"/>
      <c r="BA1076" s="4"/>
      <c r="BB1076" s="4"/>
      <c r="BC1076" s="4"/>
      <c r="BD1076" s="6">
        <v>2.19937317864409E-5</v>
      </c>
      <c r="BE1076" s="6">
        <v>2.16830373598734E-5</v>
      </c>
      <c r="BF1076" s="6">
        <v>2.2513395470304802E-5</v>
      </c>
      <c r="BG1076" s="6">
        <v>2.3623907394283E-5</v>
      </c>
      <c r="BH1076" s="6">
        <v>2.4554037297582698E-5</v>
      </c>
    </row>
    <row r="1077" spans="1:60" s="8" customFormat="1" ht="15">
      <c r="A1077" s="36" t="s">
        <v>7</v>
      </c>
      <c r="B1077" s="36" t="s">
        <v>71</v>
      </c>
      <c r="C1077" s="36" t="s">
        <v>34</v>
      </c>
      <c r="D1077" s="7" t="s">
        <v>113</v>
      </c>
      <c r="E1077" s="7" t="s">
        <v>113</v>
      </c>
      <c r="F1077" s="7" t="s">
        <v>12</v>
      </c>
      <c r="G1077" s="219"/>
      <c r="H1077" s="219"/>
      <c r="I1077" s="219"/>
      <c r="J1077" s="219"/>
      <c r="K1077" s="219"/>
      <c r="L1077" s="219"/>
      <c r="M1077" s="219"/>
      <c r="N1077" s="219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19"/>
      <c r="Z1077" s="219"/>
      <c r="AA1077" s="219"/>
      <c r="AB1077" s="219"/>
      <c r="AC1077" s="219"/>
      <c r="AD1077" s="219"/>
      <c r="AE1077" s="219"/>
      <c r="AF1077" s="219"/>
      <c r="AG1077" s="219"/>
      <c r="AH1077" s="219"/>
      <c r="AI1077" s="219"/>
      <c r="AJ1077" s="221">
        <f>'6. Non-specified'!AJ$117</f>
        <v>0.22446346898088423</v>
      </c>
      <c r="AK1077" s="221">
        <f>'6. Non-specified'!AK$117</f>
        <v>0.23191639267261624</v>
      </c>
      <c r="AL1077" s="221">
        <f>'6. Non-specified'!AL$117</f>
        <v>0.22771383434890546</v>
      </c>
      <c r="AM1077" s="221">
        <f>'6. Non-specified'!AM$117</f>
        <v>0.23543137140523834</v>
      </c>
      <c r="AN1077" s="221">
        <f>'6. Non-specified'!AN$117</f>
        <v>0.25765054294175715</v>
      </c>
      <c r="AO1077" s="221">
        <f>'6. Non-specified'!AO$117</f>
        <v>0.25780657211229796</v>
      </c>
      <c r="AP1077" s="221">
        <f>'6. Non-specified'!AP$117</f>
        <v>0.26785115655380487</v>
      </c>
      <c r="AQ1077" s="221">
        <f>'6. Non-specified'!AQ$117</f>
        <v>0.25998838559814169</v>
      </c>
      <c r="AR1077" s="221">
        <f>'6. Non-specified'!AR$117</f>
        <v>0.25712037765538942</v>
      </c>
      <c r="AS1077" s="221">
        <f>'6. Non-specified'!AS$117</f>
        <v>0.25759429153924573</v>
      </c>
      <c r="AT1077" s="221">
        <f>'6. Non-specified'!AT$117</f>
        <v>0.30229335881509795</v>
      </c>
      <c r="AU1077" s="219"/>
      <c r="AV1077" s="219"/>
      <c r="AW1077" s="219"/>
      <c r="AX1077" s="219"/>
      <c r="AY1077" s="219"/>
      <c r="AZ1077" s="219"/>
      <c r="BA1077" s="219"/>
      <c r="BB1077" s="219"/>
      <c r="BC1077" s="219"/>
      <c r="BD1077" s="221">
        <f>'6. Non-specified'!BD$117</f>
        <v>0.31066394060045194</v>
      </c>
      <c r="BE1077" s="221">
        <f>'6. Non-specified'!BE$117</f>
        <v>0.27732926030984073</v>
      </c>
      <c r="BF1077" s="221">
        <f>'6. Non-specified'!BF$117</f>
        <v>0.25764055491811833</v>
      </c>
      <c r="BG1077" s="221">
        <f>'6. Non-specified'!BG$117</f>
        <v>0.31803173926935774</v>
      </c>
      <c r="BH1077" s="221">
        <f>'6. Non-specified'!BH$117</f>
        <v>0.32855238603039194</v>
      </c>
    </row>
    <row r="1078" spans="1:60" s="8" customFormat="1" ht="15">
      <c r="A1078" s="36" t="s">
        <v>7</v>
      </c>
      <c r="B1078" s="36" t="s">
        <v>71</v>
      </c>
      <c r="C1078" s="36" t="s">
        <v>34</v>
      </c>
      <c r="D1078" s="7" t="s">
        <v>113</v>
      </c>
      <c r="E1078" s="7" t="s">
        <v>113</v>
      </c>
      <c r="F1078" s="7" t="s">
        <v>13</v>
      </c>
      <c r="G1078" s="219"/>
      <c r="H1078" s="219"/>
      <c r="I1078" s="219"/>
      <c r="J1078" s="219"/>
      <c r="K1078" s="219"/>
      <c r="L1078" s="219"/>
      <c r="M1078" s="219"/>
      <c r="N1078" s="219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19"/>
      <c r="Z1078" s="219"/>
      <c r="AA1078" s="219"/>
      <c r="AB1078" s="219"/>
      <c r="AC1078" s="219"/>
      <c r="AD1078" s="219"/>
      <c r="AE1078" s="219"/>
      <c r="AF1078" s="219"/>
      <c r="AG1078" s="219"/>
      <c r="AH1078" s="219"/>
      <c r="AI1078" s="219"/>
      <c r="AJ1078" s="221">
        <f>'2.a-LTH-MTH1'!AF$59</f>
        <v>0.91013573271842596</v>
      </c>
      <c r="AK1078" s="221">
        <f>'2.a-LTH-MTH1'!AG$59</f>
        <v>0.91150684759777301</v>
      </c>
      <c r="AL1078" s="221">
        <f>'2.a-LTH-MTH1'!AH$59</f>
        <v>0.91283080355158197</v>
      </c>
      <c r="AM1078" s="221">
        <f>'2.a-LTH-MTH1'!AI$59</f>
        <v>0.91410922259146599</v>
      </c>
      <c r="AN1078" s="221">
        <f>'2.a-LTH-MTH1'!AJ$59</f>
        <v>0.91534367094062496</v>
      </c>
      <c r="AO1078" s="221">
        <f>'2.a-LTH-MTH1'!AK$59</f>
        <v>0.91653566095266203</v>
      </c>
      <c r="AP1078" s="221">
        <f>'2.a-LTH-MTH1'!AL$59</f>
        <v>0.91768665296441099</v>
      </c>
      <c r="AQ1078" s="221">
        <f>'2.a-LTH-MTH1'!AM$59</f>
        <v>0.91879805708502504</v>
      </c>
      <c r="AR1078" s="221">
        <f>'2.a-LTH-MTH1'!AN$59</f>
        <v>0.91987123492354095</v>
      </c>
      <c r="AS1078" s="221">
        <f>'2.a-LTH-MTH1'!AO$59</f>
        <v>0.92090750125701903</v>
      </c>
      <c r="AT1078" s="221">
        <f>'2.a-LTH-MTH1'!AP$59</f>
        <v>0.92190812564131097</v>
      </c>
      <c r="AU1078" s="219"/>
      <c r="AV1078" s="219"/>
      <c r="AW1078" s="219"/>
      <c r="AX1078" s="219"/>
      <c r="AY1078" s="219"/>
      <c r="AZ1078" s="219"/>
      <c r="BA1078" s="219"/>
      <c r="BB1078" s="219"/>
      <c r="BC1078" s="219"/>
      <c r="BD1078" s="221">
        <f>'2.a-LTH-MTH1'!AZ$59</f>
        <v>0.93020399072155802</v>
      </c>
      <c r="BE1078" s="221">
        <f>'2.a-LTH-MTH1'!BA$59</f>
        <v>0.93088486622045097</v>
      </c>
      <c r="BF1078" s="221">
        <f>'2.a-LTH-MTH1'!BB$59</f>
        <v>0.93154232328997999</v>
      </c>
      <c r="BG1078" s="221">
        <f>'2.a-LTH-MTH1'!BC$59</f>
        <v>0.93217716739727297</v>
      </c>
      <c r="BH1078" s="221">
        <f>'2.a-LTH-MTH1'!BD$59</f>
        <v>0.932790176305755</v>
      </c>
    </row>
    <row r="1079" spans="1:60" s="8" customFormat="1" ht="15">
      <c r="A1079" s="36" t="s">
        <v>7</v>
      </c>
      <c r="B1079" s="36" t="s">
        <v>71</v>
      </c>
      <c r="C1079" s="36" t="s">
        <v>34</v>
      </c>
      <c r="D1079" s="7" t="s">
        <v>113</v>
      </c>
      <c r="E1079" s="7" t="s">
        <v>113</v>
      </c>
      <c r="F1079" s="7" t="s">
        <v>14</v>
      </c>
      <c r="G1079" s="219"/>
      <c r="H1079" s="219"/>
      <c r="I1079" s="219"/>
      <c r="J1079" s="219"/>
      <c r="K1079" s="219"/>
      <c r="L1079" s="219"/>
      <c r="M1079" s="219"/>
      <c r="N1079" s="219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19"/>
      <c r="Z1079" s="219"/>
      <c r="AA1079" s="219"/>
      <c r="AB1079" s="219"/>
      <c r="AC1079" s="219"/>
      <c r="AD1079" s="219"/>
      <c r="AE1079" s="219"/>
      <c r="AF1079" s="219"/>
      <c r="AG1079" s="219"/>
      <c r="AH1079" s="219"/>
      <c r="AI1079" s="219"/>
      <c r="AJ1079" s="221">
        <f>'2.a-LTH-MTH1'!AF$60</f>
        <v>0.22800205883416391</v>
      </c>
      <c r="AK1079" s="221">
        <f>'2.a-LTH-MTH1'!AG$60</f>
        <v>0.22800205883416391</v>
      </c>
      <c r="AL1079" s="221">
        <f>'2.a-LTH-MTH1'!AH$60</f>
        <v>0.22800205883416391</v>
      </c>
      <c r="AM1079" s="221">
        <f>'2.a-LTH-MTH1'!AI$60</f>
        <v>0.22800205883416391</v>
      </c>
      <c r="AN1079" s="221">
        <f>'2.a-LTH-MTH1'!AJ$60</f>
        <v>0.22800205883416391</v>
      </c>
      <c r="AO1079" s="221">
        <f>'2.a-LTH-MTH1'!AK$60</f>
        <v>0.22800205883416391</v>
      </c>
      <c r="AP1079" s="221">
        <f>'2.a-LTH-MTH1'!AL$60</f>
        <v>0.22800205883416391</v>
      </c>
      <c r="AQ1079" s="221">
        <f>'2.a-LTH-MTH1'!AM$60</f>
        <v>0.22800205883416391</v>
      </c>
      <c r="AR1079" s="221">
        <f>'2.a-LTH-MTH1'!AN$60</f>
        <v>0.22800205883416391</v>
      </c>
      <c r="AS1079" s="221">
        <f>'2.a-LTH-MTH1'!AO$60</f>
        <v>0.22800205883416391</v>
      </c>
      <c r="AT1079" s="221">
        <f>'2.a-LTH-MTH1'!AP$60</f>
        <v>0.22800205883416391</v>
      </c>
      <c r="AU1079" s="219"/>
      <c r="AV1079" s="219"/>
      <c r="AW1079" s="219"/>
      <c r="AX1079" s="219"/>
      <c r="AY1079" s="219"/>
      <c r="AZ1079" s="219"/>
      <c r="BA1079" s="219"/>
      <c r="BB1079" s="219"/>
      <c r="BC1079" s="219"/>
      <c r="BD1079" s="221">
        <f>'2.a-LTH-MTH1'!AZ$60</f>
        <v>0.22800205883416391</v>
      </c>
      <c r="BE1079" s="221">
        <f>'2.a-LTH-MTH1'!BA$60</f>
        <v>0.22800205883416391</v>
      </c>
      <c r="BF1079" s="221">
        <f>'2.a-LTH-MTH1'!BB$60</f>
        <v>0.22800205883416391</v>
      </c>
      <c r="BG1079" s="221">
        <f>'2.a-LTH-MTH1'!BC$60</f>
        <v>0.22800205883416391</v>
      </c>
      <c r="BH1079" s="221">
        <f>'2.a-LTH-MTH1'!BD$60</f>
        <v>0.22800205883416391</v>
      </c>
    </row>
    <row r="1080" spans="1:60" s="8" customFormat="1" ht="15">
      <c r="A1080" s="36" t="s">
        <v>7</v>
      </c>
      <c r="B1080" s="36" t="s">
        <v>71</v>
      </c>
      <c r="C1080" s="36" t="s">
        <v>34</v>
      </c>
      <c r="D1080" s="7" t="s">
        <v>107</v>
      </c>
      <c r="E1080" s="7" t="s">
        <v>108</v>
      </c>
      <c r="F1080" s="7" t="s">
        <v>12</v>
      </c>
      <c r="G1080" s="219"/>
      <c r="H1080" s="219"/>
      <c r="I1080" s="219"/>
      <c r="J1080" s="219"/>
      <c r="K1080" s="219"/>
      <c r="L1080" s="219"/>
      <c r="M1080" s="219"/>
      <c r="N1080" s="219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19"/>
      <c r="Z1080" s="219"/>
      <c r="AA1080" s="219"/>
      <c r="AB1080" s="219"/>
      <c r="AC1080" s="219"/>
      <c r="AD1080" s="219"/>
      <c r="AE1080" s="219"/>
      <c r="AF1080" s="219"/>
      <c r="AG1080" s="219"/>
      <c r="AH1080" s="219"/>
      <c r="AI1080" s="219"/>
      <c r="AJ1080" s="221">
        <f>'6. Non-specified'!AJ$118</f>
        <v>0.17473613228568075</v>
      </c>
      <c r="AK1080" s="221">
        <f>'6. Non-specified'!AK$118</f>
        <v>0.17703323156411463</v>
      </c>
      <c r="AL1080" s="221">
        <f>'6. Non-specified'!AL$118</f>
        <v>0.18028492439629884</v>
      </c>
      <c r="AM1080" s="221">
        <f>'6. Non-specified'!AM$118</f>
        <v>0.18246047949600425</v>
      </c>
      <c r="AN1080" s="221">
        <f>'6. Non-specified'!AN$118</f>
        <v>0.17648877097729518</v>
      </c>
      <c r="AO1080" s="221">
        <f>'6. Non-specified'!AO$118</f>
        <v>0.17325862370863251</v>
      </c>
      <c r="AP1080" s="221">
        <f>'6. Non-specified'!AP$118</f>
        <v>0.17020952061682865</v>
      </c>
      <c r="AQ1080" s="221">
        <f>'6. Non-specified'!AQ$118</f>
        <v>0.17344367015098722</v>
      </c>
      <c r="AR1080" s="221">
        <f>'6. Non-specified'!AR$118</f>
        <v>0.17397639653815888</v>
      </c>
      <c r="AS1080" s="221">
        <f>'6. Non-specified'!AS$118</f>
        <v>0.17688379204892968</v>
      </c>
      <c r="AT1080" s="221">
        <f>'6. Non-specified'!AT$118</f>
        <v>0.16322312470138559</v>
      </c>
      <c r="AU1080" s="219"/>
      <c r="AV1080" s="219"/>
      <c r="AW1080" s="219"/>
      <c r="AX1080" s="219"/>
      <c r="AY1080" s="219"/>
      <c r="AZ1080" s="219"/>
      <c r="BA1080" s="219"/>
      <c r="BB1080" s="219"/>
      <c r="BC1080" s="219"/>
      <c r="BD1080" s="221">
        <f>'6. Non-specified'!BD$118</f>
        <v>0.17362746153018402</v>
      </c>
      <c r="BE1080" s="221">
        <f>'6. Non-specified'!BE$118</f>
        <v>0.1752127427449269</v>
      </c>
      <c r="BF1080" s="221">
        <f>'6. Non-specified'!BF$118</f>
        <v>0.18385469907165958</v>
      </c>
      <c r="BG1080" s="221">
        <f>'6. Non-specified'!BG$118</f>
        <v>0.16961604004686337</v>
      </c>
      <c r="BH1080" s="221">
        <f>'6. Non-specified'!BH$118</f>
        <v>0.17206718208477742</v>
      </c>
    </row>
    <row r="1081" spans="1:60" s="8" customFormat="1" ht="15">
      <c r="A1081" s="36" t="s">
        <v>7</v>
      </c>
      <c r="B1081" s="36" t="s">
        <v>71</v>
      </c>
      <c r="C1081" s="36" t="s">
        <v>34</v>
      </c>
      <c r="D1081" s="7" t="s">
        <v>107</v>
      </c>
      <c r="E1081" s="7" t="s">
        <v>108</v>
      </c>
      <c r="F1081" s="7" t="s">
        <v>13</v>
      </c>
      <c r="G1081" s="219"/>
      <c r="H1081" s="219"/>
      <c r="I1081" s="219"/>
      <c r="J1081" s="219"/>
      <c r="K1081" s="219"/>
      <c r="L1081" s="219"/>
      <c r="M1081" s="219"/>
      <c r="N1081" s="219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19"/>
      <c r="Z1081" s="219"/>
      <c r="AA1081" s="219"/>
      <c r="AB1081" s="219"/>
      <c r="AC1081" s="219"/>
      <c r="AD1081" s="219"/>
      <c r="AE1081" s="219"/>
      <c r="AF1081" s="219"/>
      <c r="AG1081" s="219"/>
      <c r="AH1081" s="219"/>
      <c r="AI1081" s="219"/>
      <c r="AJ1081" s="221">
        <f>'2.b-MTH2-HTH'!AF$60</f>
        <v>0.45871837984852454</v>
      </c>
      <c r="AK1081" s="221">
        <f>'2.b-MTH2-HTH'!AG$60</f>
        <v>0.47253270654066276</v>
      </c>
      <c r="AL1081" s="221">
        <f>'2.b-MTH2-HTH'!AH$60</f>
        <v>0.4833633944813277</v>
      </c>
      <c r="AM1081" s="221">
        <f>'2.b-MTH2-HTH'!AI$60</f>
        <v>0.4938596728161313</v>
      </c>
      <c r="AN1081" s="221">
        <f>'2.b-MTH2-HTH'!AJ$60</f>
        <v>0.50009127836262857</v>
      </c>
      <c r="AO1081" s="221">
        <f>'2.b-MTH2-HTH'!AK$60</f>
        <v>0.50828722629320966</v>
      </c>
      <c r="AP1081" s="221">
        <f>'2.b-MTH2-HTH'!AL$60</f>
        <v>0.50952544559500845</v>
      </c>
      <c r="AQ1081" s="221">
        <f>'2.b-MTH2-HTH'!AM$60</f>
        <v>0.52265149277349654</v>
      </c>
      <c r="AR1081" s="221">
        <f>'2.b-MTH2-HTH'!AN$60</f>
        <v>0.52495202377414851</v>
      </c>
      <c r="AS1081" s="221">
        <f>'2.b-MTH2-HTH'!AO$60</f>
        <v>0.53687106996244194</v>
      </c>
      <c r="AT1081" s="221">
        <f>'2.b-MTH2-HTH'!AP$60</f>
        <v>0.53220331018778944</v>
      </c>
      <c r="AU1081" s="219"/>
      <c r="AV1081" s="219"/>
      <c r="AW1081" s="219"/>
      <c r="AX1081" s="219"/>
      <c r="AY1081" s="219"/>
      <c r="AZ1081" s="219"/>
      <c r="BA1081" s="219"/>
      <c r="BB1081" s="219"/>
      <c r="BC1081" s="219"/>
      <c r="BD1081" s="221">
        <f>'2.b-MTH2-HTH'!AZ$60</f>
        <v>0.5749549285103237</v>
      </c>
      <c r="BE1081" s="221">
        <f>'2.b-MTH2-HTH'!BA$60</f>
        <v>0.5807407629223017</v>
      </c>
      <c r="BF1081" s="221">
        <f>'2.b-MTH2-HTH'!BB$60</f>
        <v>0.5810223934986205</v>
      </c>
      <c r="BG1081" s="221">
        <f>'2.b-MTH2-HTH'!BC$60</f>
        <v>0.59258989819671504</v>
      </c>
      <c r="BH1081" s="221">
        <f>'2.b-MTH2-HTH'!BD$60</f>
        <v>0.58065161948797872</v>
      </c>
    </row>
    <row r="1082" spans="1:60" s="8" customFormat="1" ht="15">
      <c r="A1082" s="36" t="s">
        <v>7</v>
      </c>
      <c r="B1082" s="36" t="s">
        <v>71</v>
      </c>
      <c r="C1082" s="36" t="s">
        <v>34</v>
      </c>
      <c r="D1082" s="7" t="s">
        <v>107</v>
      </c>
      <c r="E1082" s="7" t="s">
        <v>108</v>
      </c>
      <c r="F1082" s="7" t="s">
        <v>14</v>
      </c>
      <c r="G1082" s="219"/>
      <c r="H1082" s="219"/>
      <c r="I1082" s="219"/>
      <c r="J1082" s="219"/>
      <c r="K1082" s="219"/>
      <c r="L1082" s="219"/>
      <c r="M1082" s="219"/>
      <c r="N1082" s="219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19"/>
      <c r="Z1082" s="219"/>
      <c r="AA1082" s="219"/>
      <c r="AB1082" s="219"/>
      <c r="AC1082" s="219"/>
      <c r="AD1082" s="219"/>
      <c r="AE1082" s="219"/>
      <c r="AF1082" s="219"/>
      <c r="AG1082" s="219"/>
      <c r="AH1082" s="219"/>
      <c r="AI1082" s="219"/>
      <c r="AJ1082" s="221">
        <f>'2.b-MTH2-HTH'!AF$61</f>
        <v>0.3911634117171473</v>
      </c>
      <c r="AK1082" s="221">
        <f>'2.b-MTH2-HTH'!AG$61</f>
        <v>0.3911634117171473</v>
      </c>
      <c r="AL1082" s="221">
        <f>'2.b-MTH2-HTH'!AH$61</f>
        <v>0.3911634117171473</v>
      </c>
      <c r="AM1082" s="221">
        <f>'2.b-MTH2-HTH'!AI$61</f>
        <v>0.3911634117171473</v>
      </c>
      <c r="AN1082" s="221">
        <f>'2.b-MTH2-HTH'!AJ$61</f>
        <v>0.3911634117171473</v>
      </c>
      <c r="AO1082" s="221">
        <f>'2.b-MTH2-HTH'!AK$61</f>
        <v>0.3911634117171473</v>
      </c>
      <c r="AP1082" s="221">
        <f>'2.b-MTH2-HTH'!AL$61</f>
        <v>0.3911634117171473</v>
      </c>
      <c r="AQ1082" s="221">
        <f>'2.b-MTH2-HTH'!AM$61</f>
        <v>0.3911634117171473</v>
      </c>
      <c r="AR1082" s="221">
        <f>'2.b-MTH2-HTH'!AN$61</f>
        <v>0.3911634117171473</v>
      </c>
      <c r="AS1082" s="221">
        <f>'2.b-MTH2-HTH'!AO$61</f>
        <v>0.3911634117171473</v>
      </c>
      <c r="AT1082" s="221">
        <f>'2.b-MTH2-HTH'!AP$61</f>
        <v>0.3911634117171473</v>
      </c>
      <c r="AU1082" s="219"/>
      <c r="AV1082" s="219"/>
      <c r="AW1082" s="219"/>
      <c r="AX1082" s="219"/>
      <c r="AY1082" s="219"/>
      <c r="AZ1082" s="219"/>
      <c r="BA1082" s="219"/>
      <c r="BB1082" s="219"/>
      <c r="BC1082" s="219"/>
      <c r="BD1082" s="221">
        <f>'2.b-MTH2-HTH'!AZ$61</f>
        <v>0.3911634117171473</v>
      </c>
      <c r="BE1082" s="221">
        <f>'2.b-MTH2-HTH'!BA$61</f>
        <v>0.3911634117171473</v>
      </c>
      <c r="BF1082" s="221">
        <f>'2.b-MTH2-HTH'!BB$61</f>
        <v>0.3911634117171473</v>
      </c>
      <c r="BG1082" s="221">
        <f>'2.b-MTH2-HTH'!BC$61</f>
        <v>0.3911634117171473</v>
      </c>
      <c r="BH1082" s="221">
        <f>'2.b-MTH2-HTH'!BD$61</f>
        <v>0.3911634117171473</v>
      </c>
    </row>
    <row r="1083" spans="1:60" s="8" customFormat="1" ht="15">
      <c r="A1083" s="36" t="s">
        <v>7</v>
      </c>
      <c r="B1083" s="36" t="s">
        <v>71</v>
      </c>
      <c r="C1083" s="36" t="s">
        <v>34</v>
      </c>
      <c r="D1083" s="7" t="s">
        <v>97</v>
      </c>
      <c r="E1083" s="7" t="s">
        <v>98</v>
      </c>
      <c r="F1083" s="7" t="s">
        <v>12</v>
      </c>
      <c r="G1083" s="219"/>
      <c r="H1083" s="219"/>
      <c r="I1083" s="219"/>
      <c r="J1083" s="219"/>
      <c r="K1083" s="219"/>
      <c r="L1083" s="219"/>
      <c r="M1083" s="219"/>
      <c r="N1083" s="219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19"/>
      <c r="Z1083" s="219"/>
      <c r="AA1083" s="219"/>
      <c r="AB1083" s="219"/>
      <c r="AC1083" s="219"/>
      <c r="AD1083" s="219"/>
      <c r="AE1083" s="219"/>
      <c r="AF1083" s="219"/>
      <c r="AG1083" s="219"/>
      <c r="AH1083" s="219"/>
      <c r="AI1083" s="219"/>
      <c r="AJ1083" s="221">
        <f>'6. Non-specified'!AJ$119</f>
        <v>0.1177905476721004</v>
      </c>
      <c r="AK1083" s="221">
        <f>'6. Non-specified'!AK$119</f>
        <v>0.12191815406294035</v>
      </c>
      <c r="AL1083" s="221">
        <f>'6. Non-specified'!AL$119</f>
        <v>0.12477093206951027</v>
      </c>
      <c r="AM1083" s="221">
        <f>'6. Non-specified'!AM$119</f>
        <v>0.12627544770460247</v>
      </c>
      <c r="AN1083" s="221">
        <f>'6. Non-specified'!AN$119</f>
        <v>0.12609575518262586</v>
      </c>
      <c r="AO1083" s="221">
        <f>'6. Non-specified'!AO$119</f>
        <v>0.12381836222494604</v>
      </c>
      <c r="AP1083" s="221">
        <f>'6. Non-specified'!AP$119</f>
        <v>0.12137222035981672</v>
      </c>
      <c r="AQ1083" s="221">
        <f>'6. Non-specified'!AQ$119</f>
        <v>0.12064169570267132</v>
      </c>
      <c r="AR1083" s="221">
        <f>'6. Non-specified'!AR$119</f>
        <v>0.120029897718332</v>
      </c>
      <c r="AS1083" s="221">
        <f>'6. Non-specified'!AS$119</f>
        <v>0.12306931702344549</v>
      </c>
      <c r="AT1083" s="221">
        <f>'6. Non-specified'!AT$119</f>
        <v>0.1102159579550884</v>
      </c>
      <c r="AU1083" s="219"/>
      <c r="AV1083" s="219"/>
      <c r="AW1083" s="219"/>
      <c r="AX1083" s="219"/>
      <c r="AY1083" s="219"/>
      <c r="AZ1083" s="219"/>
      <c r="BA1083" s="219"/>
      <c r="BB1083" s="219"/>
      <c r="BC1083" s="219"/>
      <c r="BD1083" s="221">
        <f>'6. Non-specified'!BD$119</f>
        <v>0.12391208436457549</v>
      </c>
      <c r="BE1083" s="221">
        <f>'6. Non-specified'!BE$119</f>
        <v>0.12395810604407594</v>
      </c>
      <c r="BF1083" s="221">
        <f>'6. Non-specified'!BF$119</f>
        <v>0.1334598936059247</v>
      </c>
      <c r="BG1083" s="221">
        <f>'6. Non-specified'!BG$119</f>
        <v>0.12734583022686122</v>
      </c>
      <c r="BH1083" s="221">
        <f>'6. Non-specified'!BH$119</f>
        <v>0.1344729405491869</v>
      </c>
    </row>
    <row r="1084" spans="1:60" s="8" customFormat="1" ht="15">
      <c r="A1084" s="36" t="s">
        <v>7</v>
      </c>
      <c r="B1084" s="36" t="s">
        <v>71</v>
      </c>
      <c r="C1084" s="36" t="s">
        <v>34</v>
      </c>
      <c r="D1084" s="7" t="s">
        <v>97</v>
      </c>
      <c r="E1084" s="7" t="s">
        <v>98</v>
      </c>
      <c r="F1084" s="7" t="s">
        <v>13</v>
      </c>
      <c r="G1084" s="219"/>
      <c r="H1084" s="219"/>
      <c r="I1084" s="219"/>
      <c r="J1084" s="219"/>
      <c r="K1084" s="219"/>
      <c r="L1084" s="219"/>
      <c r="M1084" s="219"/>
      <c r="N1084" s="219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19"/>
      <c r="Z1084" s="219"/>
      <c r="AA1084" s="219"/>
      <c r="AB1084" s="219"/>
      <c r="AC1084" s="219"/>
      <c r="AD1084" s="219"/>
      <c r="AE1084" s="219"/>
      <c r="AF1084" s="219"/>
      <c r="AG1084" s="219"/>
      <c r="AH1084" s="219"/>
      <c r="AI1084" s="219"/>
      <c r="AJ1084" s="221">
        <f>'2.b-MTH2-HTH'!AF$66</f>
        <v>0.45871837984852454</v>
      </c>
      <c r="AK1084" s="221">
        <f>'2.b-MTH2-HTH'!AG$66</f>
        <v>0.47253270654066276</v>
      </c>
      <c r="AL1084" s="221">
        <f>'2.b-MTH2-HTH'!AH$66</f>
        <v>0.4833633944813277</v>
      </c>
      <c r="AM1084" s="221">
        <f>'2.b-MTH2-HTH'!AI$66</f>
        <v>0.4938596728161313</v>
      </c>
      <c r="AN1084" s="221">
        <f>'2.b-MTH2-HTH'!AJ$66</f>
        <v>0.50009127836262857</v>
      </c>
      <c r="AO1084" s="221">
        <f>'2.b-MTH2-HTH'!AK$66</f>
        <v>0.50828722629320966</v>
      </c>
      <c r="AP1084" s="221">
        <f>'2.b-MTH2-HTH'!AL$66</f>
        <v>0.50952544559500845</v>
      </c>
      <c r="AQ1084" s="221">
        <f>'2.b-MTH2-HTH'!AM$66</f>
        <v>0.52265149277349654</v>
      </c>
      <c r="AR1084" s="221">
        <f>'2.b-MTH2-HTH'!AN$66</f>
        <v>0.52495202377414851</v>
      </c>
      <c r="AS1084" s="221">
        <f>'2.b-MTH2-HTH'!AO$66</f>
        <v>0.53687106996244194</v>
      </c>
      <c r="AT1084" s="221">
        <f>'2.b-MTH2-HTH'!AP$66</f>
        <v>0.53220331018778944</v>
      </c>
      <c r="AU1084" s="219"/>
      <c r="AV1084" s="219"/>
      <c r="AW1084" s="219"/>
      <c r="AX1084" s="219"/>
      <c r="AY1084" s="219"/>
      <c r="AZ1084" s="219"/>
      <c r="BA1084" s="219"/>
      <c r="BB1084" s="219"/>
      <c r="BC1084" s="219"/>
      <c r="BD1084" s="221">
        <f>'2.b-MTH2-HTH'!AZ$66</f>
        <v>0.5749549285103237</v>
      </c>
      <c r="BE1084" s="221">
        <f>'2.b-MTH2-HTH'!BA$66</f>
        <v>0.5807407629223017</v>
      </c>
      <c r="BF1084" s="221">
        <f>'2.b-MTH2-HTH'!BB$66</f>
        <v>0.5810223934986205</v>
      </c>
      <c r="BG1084" s="221">
        <f>'2.b-MTH2-HTH'!BC$66</f>
        <v>0.59258989819671504</v>
      </c>
      <c r="BH1084" s="221">
        <f>'2.b-MTH2-HTH'!BD$66</f>
        <v>0.58065161948797872</v>
      </c>
    </row>
    <row r="1085" spans="1:60" s="8" customFormat="1" ht="15">
      <c r="A1085" s="36" t="s">
        <v>7</v>
      </c>
      <c r="B1085" s="36" t="s">
        <v>71</v>
      </c>
      <c r="C1085" s="36" t="s">
        <v>34</v>
      </c>
      <c r="D1085" s="7" t="s">
        <v>97</v>
      </c>
      <c r="E1085" s="7" t="s">
        <v>98</v>
      </c>
      <c r="F1085" s="7" t="s">
        <v>14</v>
      </c>
      <c r="G1085" s="219"/>
      <c r="H1085" s="219"/>
      <c r="I1085" s="219"/>
      <c r="J1085" s="219"/>
      <c r="K1085" s="219"/>
      <c r="L1085" s="219"/>
      <c r="M1085" s="219"/>
      <c r="N1085" s="219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19"/>
      <c r="Z1085" s="219"/>
      <c r="AA1085" s="219"/>
      <c r="AB1085" s="219"/>
      <c r="AC1085" s="219"/>
      <c r="AD1085" s="219"/>
      <c r="AE1085" s="219"/>
      <c r="AF1085" s="219"/>
      <c r="AG1085" s="219"/>
      <c r="AH1085" s="219"/>
      <c r="AI1085" s="219"/>
      <c r="AJ1085" s="221">
        <f>'2.b-MTH2-HTH'!AF$67</f>
        <v>0.67007841522529721</v>
      </c>
      <c r="AK1085" s="221">
        <f>'2.b-MTH2-HTH'!AG$67</f>
        <v>0.67007841522529732</v>
      </c>
      <c r="AL1085" s="221">
        <f>'2.b-MTH2-HTH'!AH$67</f>
        <v>0.67007841522529721</v>
      </c>
      <c r="AM1085" s="221">
        <f>'2.b-MTH2-HTH'!AI$67</f>
        <v>0.67007841522529721</v>
      </c>
      <c r="AN1085" s="221">
        <f>'2.b-MTH2-HTH'!AJ$67</f>
        <v>0.67007841522529721</v>
      </c>
      <c r="AO1085" s="221">
        <f>'2.b-MTH2-HTH'!AK$67</f>
        <v>0.67007841522529721</v>
      </c>
      <c r="AP1085" s="221">
        <f>'2.b-MTH2-HTH'!AL$67</f>
        <v>0.67007841522529721</v>
      </c>
      <c r="AQ1085" s="221">
        <f>'2.b-MTH2-HTH'!AM$67</f>
        <v>0.67007841522529721</v>
      </c>
      <c r="AR1085" s="221">
        <f>'2.b-MTH2-HTH'!AN$67</f>
        <v>0.67007841522529721</v>
      </c>
      <c r="AS1085" s="221">
        <f>'2.b-MTH2-HTH'!AO$67</f>
        <v>0.67007841522529721</v>
      </c>
      <c r="AT1085" s="221">
        <f>'2.b-MTH2-HTH'!AP$67</f>
        <v>0.67007841522529721</v>
      </c>
      <c r="AU1085" s="219"/>
      <c r="AV1085" s="219"/>
      <c r="AW1085" s="219"/>
      <c r="AX1085" s="219"/>
      <c r="AY1085" s="219"/>
      <c r="AZ1085" s="219"/>
      <c r="BA1085" s="219"/>
      <c r="BB1085" s="219"/>
      <c r="BC1085" s="219"/>
      <c r="BD1085" s="221">
        <f>'2.b-MTH2-HTH'!AZ$67</f>
        <v>0.67007841522529721</v>
      </c>
      <c r="BE1085" s="221">
        <f>'2.b-MTH2-HTH'!BA$67</f>
        <v>0.67007841522529721</v>
      </c>
      <c r="BF1085" s="221">
        <f>'2.b-MTH2-HTH'!BB$67</f>
        <v>0.67007841522529721</v>
      </c>
      <c r="BG1085" s="221">
        <f>'2.b-MTH2-HTH'!BC$67</f>
        <v>0.67007841522529721</v>
      </c>
      <c r="BH1085" s="221">
        <f>'2.b-MTH2-HTH'!BD$67</f>
        <v>0.67007841522529721</v>
      </c>
    </row>
    <row r="1086" spans="1:60" s="8" customFormat="1" ht="15">
      <c r="A1086" s="36" t="s">
        <v>7</v>
      </c>
      <c r="B1086" s="36" t="s">
        <v>71</v>
      </c>
      <c r="C1086" s="36" t="s">
        <v>34</v>
      </c>
      <c r="D1086" s="7" t="s">
        <v>401</v>
      </c>
      <c r="E1086" s="7" t="s">
        <v>402</v>
      </c>
      <c r="F1086" s="7" t="s">
        <v>12</v>
      </c>
      <c r="G1086" s="219"/>
      <c r="H1086" s="219"/>
      <c r="I1086" s="219"/>
      <c r="J1086" s="219"/>
      <c r="K1086" s="219"/>
      <c r="L1086" s="219"/>
      <c r="M1086" s="219"/>
      <c r="N1086" s="219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19"/>
      <c r="Z1086" s="219"/>
      <c r="AA1086" s="219"/>
      <c r="AB1086" s="219"/>
      <c r="AC1086" s="219"/>
      <c r="AD1086" s="219"/>
      <c r="AE1086" s="219"/>
      <c r="AF1086" s="219"/>
      <c r="AG1086" s="219"/>
      <c r="AH1086" s="219"/>
      <c r="AI1086" s="219"/>
      <c r="AJ1086" s="221">
        <f>'6. Non-specified'!AJ$120</f>
        <v>7.334349712677378E-2</v>
      </c>
      <c r="AK1086" s="221">
        <f>'6. Non-specified'!AK$120</f>
        <v>7.3832198215124462E-2</v>
      </c>
      <c r="AL1086" s="221">
        <f>'6. Non-specified'!AL$120</f>
        <v>7.7546829158203573E-2</v>
      </c>
      <c r="AM1086" s="221">
        <f>'6. Non-specified'!AM$120</f>
        <v>7.8063349472087748E-2</v>
      </c>
      <c r="AN1086" s="221">
        <f>'6. Non-specified'!AN$120</f>
        <v>7.6644866732477779E-2</v>
      </c>
      <c r="AO1086" s="221">
        <f>'6. Non-specified'!AO$120</f>
        <v>7.5782408218058733E-2</v>
      </c>
      <c r="AP1086" s="221">
        <f>'6. Non-specified'!AP$120</f>
        <v>7.8238909375349192E-2</v>
      </c>
      <c r="AQ1086" s="221">
        <f>'6. Non-specified'!AQ$120</f>
        <v>7.2964576074332169E-2</v>
      </c>
      <c r="AR1086" s="221">
        <f>'6. Non-specified'!AR$120</f>
        <v>7.0357723577235756E-2</v>
      </c>
      <c r="AS1086" s="221">
        <f>'6. Non-specified'!AS$120</f>
        <v>6.899184505606526E-2</v>
      </c>
      <c r="AT1086" s="221">
        <f>'6. Non-specified'!AT$120</f>
        <v>6.1959866220735779E-2</v>
      </c>
      <c r="AU1086" s="219"/>
      <c r="AV1086" s="219"/>
      <c r="AW1086" s="219"/>
      <c r="AX1086" s="219"/>
      <c r="AY1086" s="219"/>
      <c r="AZ1086" s="219"/>
      <c r="BA1086" s="219"/>
      <c r="BB1086" s="219"/>
      <c r="BC1086" s="219"/>
      <c r="BD1086" s="221">
        <f>'6. Non-specified'!BD$120</f>
        <v>7.0484773485419136E-2</v>
      </c>
      <c r="BE1086" s="221">
        <f>'6. Non-specified'!BE$120</f>
        <v>7.4209033384246129E-2</v>
      </c>
      <c r="BF1086" s="221">
        <f>'6. Non-specified'!BF$120</f>
        <v>8.3861479086262652E-2</v>
      </c>
      <c r="BG1086" s="221">
        <f>'6. Non-specified'!BG$120</f>
        <v>8.7778251144956868E-2</v>
      </c>
      <c r="BH1086" s="221">
        <f>'6. Non-specified'!BH$120</f>
        <v>8.5152759264196229E-2</v>
      </c>
    </row>
    <row r="1087" spans="1:60" s="8" customFormat="1" ht="15">
      <c r="A1087" s="36" t="s">
        <v>7</v>
      </c>
      <c r="B1087" s="36" t="s">
        <v>71</v>
      </c>
      <c r="C1087" s="36" t="s">
        <v>34</v>
      </c>
      <c r="D1087" s="7" t="s">
        <v>401</v>
      </c>
      <c r="E1087" s="7" t="s">
        <v>402</v>
      </c>
      <c r="F1087" s="7" t="s">
        <v>13</v>
      </c>
      <c r="G1087" s="219"/>
      <c r="H1087" s="219"/>
      <c r="I1087" s="219"/>
      <c r="J1087" s="219"/>
      <c r="K1087" s="219"/>
      <c r="L1087" s="219"/>
      <c r="M1087" s="219"/>
      <c r="N1087" s="219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19"/>
      <c r="Z1087" s="219"/>
      <c r="AA1087" s="219"/>
      <c r="AB1087" s="219"/>
      <c r="AC1087" s="219"/>
      <c r="AD1087" s="219"/>
      <c r="AE1087" s="219"/>
      <c r="AF1087" s="219"/>
      <c r="AG1087" s="219"/>
      <c r="AH1087" s="219"/>
      <c r="AI1087" s="219"/>
      <c r="AJ1087" s="221">
        <f>'2.b-MTH2-HTH'!AF$72</f>
        <v>0.45871837984852454</v>
      </c>
      <c r="AK1087" s="221">
        <f>'2.b-MTH2-HTH'!AG$72</f>
        <v>0.47253270654066276</v>
      </c>
      <c r="AL1087" s="221">
        <f>'2.b-MTH2-HTH'!AH$72</f>
        <v>0.4833633944813277</v>
      </c>
      <c r="AM1087" s="221">
        <f>'2.b-MTH2-HTH'!AI$72</f>
        <v>0.4938596728161313</v>
      </c>
      <c r="AN1087" s="221">
        <f>'2.b-MTH2-HTH'!AJ$72</f>
        <v>0.50009127836262857</v>
      </c>
      <c r="AO1087" s="221">
        <f>'2.b-MTH2-HTH'!AK$72</f>
        <v>0.50828722629320966</v>
      </c>
      <c r="AP1087" s="221">
        <f>'2.b-MTH2-HTH'!AL$72</f>
        <v>0.50952544559500845</v>
      </c>
      <c r="AQ1087" s="221">
        <f>'2.b-MTH2-HTH'!AM$72</f>
        <v>0.52265149277349654</v>
      </c>
      <c r="AR1087" s="221">
        <f>'2.b-MTH2-HTH'!AN$72</f>
        <v>0.52495202377414851</v>
      </c>
      <c r="AS1087" s="221">
        <f>'2.b-MTH2-HTH'!AO$72</f>
        <v>0.53687106996244194</v>
      </c>
      <c r="AT1087" s="221">
        <f>'2.b-MTH2-HTH'!AP$72</f>
        <v>0.53220331018778944</v>
      </c>
      <c r="AU1087" s="219"/>
      <c r="AV1087" s="219"/>
      <c r="AW1087" s="219"/>
      <c r="AX1087" s="219"/>
      <c r="AY1087" s="219"/>
      <c r="AZ1087" s="219"/>
      <c r="BA1087" s="219"/>
      <c r="BB1087" s="219"/>
      <c r="BC1087" s="219"/>
      <c r="BD1087" s="221">
        <f>'2.b-MTH2-HTH'!AZ$72</f>
        <v>0.5749549285103237</v>
      </c>
      <c r="BE1087" s="221">
        <f>'2.b-MTH2-HTH'!BA$72</f>
        <v>0.5807407629223017</v>
      </c>
      <c r="BF1087" s="221">
        <f>'2.b-MTH2-HTH'!BB$72</f>
        <v>0.5810223934986205</v>
      </c>
      <c r="BG1087" s="221">
        <f>'2.b-MTH2-HTH'!BC$72</f>
        <v>0.59258989819671504</v>
      </c>
      <c r="BH1087" s="221">
        <f>'2.b-MTH2-HTH'!BD$72</f>
        <v>0.58065161948797872</v>
      </c>
    </row>
    <row r="1088" spans="1:60" s="8" customFormat="1" ht="15">
      <c r="A1088" s="36" t="s">
        <v>7</v>
      </c>
      <c r="B1088" s="36" t="s">
        <v>71</v>
      </c>
      <c r="C1088" s="36" t="s">
        <v>34</v>
      </c>
      <c r="D1088" s="7" t="s">
        <v>401</v>
      </c>
      <c r="E1088" s="7" t="s">
        <v>402</v>
      </c>
      <c r="F1088" s="7" t="s">
        <v>14</v>
      </c>
      <c r="G1088" s="219"/>
      <c r="H1088" s="219"/>
      <c r="I1088" s="219"/>
      <c r="J1088" s="219"/>
      <c r="K1088" s="219"/>
      <c r="L1088" s="219"/>
      <c r="M1088" s="219"/>
      <c r="N1088" s="219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19"/>
      <c r="Z1088" s="219"/>
      <c r="AA1088" s="219"/>
      <c r="AB1088" s="219"/>
      <c r="AC1088" s="219"/>
      <c r="AD1088" s="219"/>
      <c r="AE1088" s="219"/>
      <c r="AF1088" s="219"/>
      <c r="AG1088" s="219"/>
      <c r="AH1088" s="219"/>
      <c r="AI1088" s="219"/>
      <c r="AJ1088" s="221">
        <f>'2.b-MTH2-HTH'!AF$73</f>
        <v>0.73156498928758174</v>
      </c>
      <c r="AK1088" s="221">
        <f>'2.b-MTH2-HTH'!AG$73</f>
        <v>0.73156498928758174</v>
      </c>
      <c r="AL1088" s="221">
        <f>'2.b-MTH2-HTH'!AH$73</f>
        <v>0.73156498928758174</v>
      </c>
      <c r="AM1088" s="221">
        <f>'2.b-MTH2-HTH'!AI$73</f>
        <v>0.73156498928758174</v>
      </c>
      <c r="AN1088" s="221">
        <f>'2.b-MTH2-HTH'!AJ$73</f>
        <v>0.73156498928758174</v>
      </c>
      <c r="AO1088" s="221">
        <f>'2.b-MTH2-HTH'!AK$73</f>
        <v>0.73156498928758174</v>
      </c>
      <c r="AP1088" s="221">
        <f>'2.b-MTH2-HTH'!AL$73</f>
        <v>0.73156498928758174</v>
      </c>
      <c r="AQ1088" s="221">
        <f>'2.b-MTH2-HTH'!AM$73</f>
        <v>0.73156498928758174</v>
      </c>
      <c r="AR1088" s="221">
        <f>'2.b-MTH2-HTH'!AN$73</f>
        <v>0.73156498928758174</v>
      </c>
      <c r="AS1088" s="221">
        <f>'2.b-MTH2-HTH'!AO$73</f>
        <v>0.73156498928758174</v>
      </c>
      <c r="AT1088" s="221">
        <f>'2.b-MTH2-HTH'!AP$73</f>
        <v>0.73156498928758174</v>
      </c>
      <c r="AU1088" s="219"/>
      <c r="AV1088" s="219"/>
      <c r="AW1088" s="219"/>
      <c r="AX1088" s="219"/>
      <c r="AY1088" s="219"/>
      <c r="AZ1088" s="219"/>
      <c r="BA1088" s="219"/>
      <c r="BB1088" s="219"/>
      <c r="BC1088" s="219"/>
      <c r="BD1088" s="221">
        <f>'2.b-MTH2-HTH'!AZ$73</f>
        <v>0.73156498928758174</v>
      </c>
      <c r="BE1088" s="221">
        <f>'2.b-MTH2-HTH'!BA$73</f>
        <v>0.73156498928758174</v>
      </c>
      <c r="BF1088" s="221">
        <f>'2.b-MTH2-HTH'!BB$73</f>
        <v>0.73156498928758174</v>
      </c>
      <c r="BG1088" s="221">
        <f>'2.b-MTH2-HTH'!BC$73</f>
        <v>0.73156498928758174</v>
      </c>
      <c r="BH1088" s="221">
        <f>'2.b-MTH2-HTH'!BD$73</f>
        <v>0.73156498928758174</v>
      </c>
    </row>
    <row r="1089" spans="1:60" s="8" customFormat="1" ht="15">
      <c r="A1089" s="36" t="s">
        <v>7</v>
      </c>
      <c r="B1089" s="36" t="s">
        <v>71</v>
      </c>
      <c r="C1089" s="36" t="s">
        <v>34</v>
      </c>
      <c r="D1089" s="7" t="s">
        <v>404</v>
      </c>
      <c r="E1089" s="7" t="s">
        <v>405</v>
      </c>
      <c r="F1089" s="7" t="s">
        <v>12</v>
      </c>
      <c r="G1089" s="219"/>
      <c r="H1089" s="219"/>
      <c r="I1089" s="219"/>
      <c r="J1089" s="219"/>
      <c r="K1089" s="219"/>
      <c r="L1089" s="219"/>
      <c r="M1089" s="219"/>
      <c r="N1089" s="219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19"/>
      <c r="Z1089" s="219"/>
      <c r="AA1089" s="219"/>
      <c r="AB1089" s="219"/>
      <c r="AC1089" s="219"/>
      <c r="AD1089" s="219"/>
      <c r="AE1089" s="219"/>
      <c r="AF1089" s="219"/>
      <c r="AG1089" s="219"/>
      <c r="AH1089" s="219"/>
      <c r="AI1089" s="219"/>
      <c r="AJ1089" s="221">
        <f>'6. Non-specified'!AJ$121</f>
        <v>1.4615339509792423E-2</v>
      </c>
      <c r="AK1089" s="221">
        <f>'6. Non-specified'!AK$121</f>
        <v>1.4311296383278535E-2</v>
      </c>
      <c r="AL1089" s="221">
        <f>'6. Non-specified'!AL$121</f>
        <v>1.4373166328142633E-2</v>
      </c>
      <c r="AM1089" s="221">
        <f>'6. Non-specified'!AM$121</f>
        <v>1.4962375313539056E-2</v>
      </c>
      <c r="AN1089" s="221">
        <f>'6. Non-specified'!AN$121</f>
        <v>1.5625E-2</v>
      </c>
      <c r="AO1089" s="221">
        <f>'6. Non-specified'!AO$121</f>
        <v>1.4416622891495945E-2</v>
      </c>
      <c r="AP1089" s="221">
        <f>'6. Non-specified'!AP$121</f>
        <v>1.3171862777964016E-2</v>
      </c>
      <c r="AQ1089" s="221">
        <f>'6. Non-specified'!AQ$121</f>
        <v>1.4227642276422764E-2</v>
      </c>
      <c r="AR1089" s="221">
        <f>'6. Non-specified'!AR$121</f>
        <v>1.342774718069761E-2</v>
      </c>
      <c r="AS1089" s="221">
        <f>'6. Non-specified'!AS$121</f>
        <v>1.4092762487257904E-2</v>
      </c>
      <c r="AT1089" s="221">
        <f>'6. Non-specified'!AT$121</f>
        <v>1.3019589106545628E-2</v>
      </c>
      <c r="AU1089" s="219"/>
      <c r="AV1089" s="219"/>
      <c r="AW1089" s="219"/>
      <c r="AX1089" s="219"/>
      <c r="AY1089" s="219"/>
      <c r="AZ1089" s="219"/>
      <c r="BA1089" s="219"/>
      <c r="BB1089" s="219"/>
      <c r="BC1089" s="219"/>
      <c r="BD1089" s="221">
        <f>'6. Non-specified'!BD$121</f>
        <v>1.6490907134402238E-2</v>
      </c>
      <c r="BE1089" s="221">
        <f>'6. Non-specified'!BE$121</f>
        <v>1.6964870172376172E-2</v>
      </c>
      <c r="BF1089" s="221">
        <f>'6. Non-specified'!BF$121</f>
        <v>1.6963074997392306E-2</v>
      </c>
      <c r="BG1089" s="221">
        <f>'6. Non-specified'!BG$121</f>
        <v>1.5110767919906273E-2</v>
      </c>
      <c r="BH1089" s="221">
        <f>'6. Non-specified'!BH$121</f>
        <v>1.322314049586777E-2</v>
      </c>
    </row>
    <row r="1090" spans="1:60" s="8" customFormat="1" ht="15">
      <c r="A1090" s="36" t="s">
        <v>7</v>
      </c>
      <c r="B1090" s="36" t="s">
        <v>71</v>
      </c>
      <c r="C1090" s="36" t="s">
        <v>34</v>
      </c>
      <c r="D1090" s="7" t="s">
        <v>404</v>
      </c>
      <c r="E1090" s="7" t="s">
        <v>405</v>
      </c>
      <c r="F1090" s="7" t="s">
        <v>13</v>
      </c>
      <c r="G1090" s="219"/>
      <c r="H1090" s="219"/>
      <c r="I1090" s="219"/>
      <c r="J1090" s="219"/>
      <c r="K1090" s="219"/>
      <c r="L1090" s="219"/>
      <c r="M1090" s="219"/>
      <c r="N1090" s="219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19"/>
      <c r="Z1090" s="219"/>
      <c r="AA1090" s="219"/>
      <c r="AB1090" s="219"/>
      <c r="AC1090" s="219"/>
      <c r="AD1090" s="219"/>
      <c r="AE1090" s="219"/>
      <c r="AF1090" s="219"/>
      <c r="AG1090" s="219"/>
      <c r="AH1090" s="219"/>
      <c r="AI1090" s="219"/>
      <c r="AJ1090" s="221">
        <f>'2.b-MTH2-HTH'!AF$78</f>
        <v>0.45871837984852454</v>
      </c>
      <c r="AK1090" s="221">
        <f>'2.b-MTH2-HTH'!AG$78</f>
        <v>0.47253270654066276</v>
      </c>
      <c r="AL1090" s="221">
        <f>'2.b-MTH2-HTH'!AH$78</f>
        <v>0.4833633944813277</v>
      </c>
      <c r="AM1090" s="221">
        <f>'2.b-MTH2-HTH'!AI$78</f>
        <v>0.4938596728161313</v>
      </c>
      <c r="AN1090" s="221">
        <f>'2.b-MTH2-HTH'!AJ$78</f>
        <v>0.50009127836262857</v>
      </c>
      <c r="AO1090" s="221">
        <f>'2.b-MTH2-HTH'!AK$78</f>
        <v>0.50828722629320966</v>
      </c>
      <c r="AP1090" s="221">
        <f>'2.b-MTH2-HTH'!AL$78</f>
        <v>0.50952544559500845</v>
      </c>
      <c r="AQ1090" s="221">
        <f>'2.b-MTH2-HTH'!AM$78</f>
        <v>0.52265149277349654</v>
      </c>
      <c r="AR1090" s="221">
        <f>'2.b-MTH2-HTH'!AN$78</f>
        <v>0.52495202377414851</v>
      </c>
      <c r="AS1090" s="221">
        <f>'2.b-MTH2-HTH'!AO$78</f>
        <v>0.53687106996244194</v>
      </c>
      <c r="AT1090" s="221">
        <f>'2.b-MTH2-HTH'!AP$78</f>
        <v>0.53220331018778944</v>
      </c>
      <c r="AU1090" s="219"/>
      <c r="AV1090" s="219"/>
      <c r="AW1090" s="219"/>
      <c r="AX1090" s="219"/>
      <c r="AY1090" s="219"/>
      <c r="AZ1090" s="219"/>
      <c r="BA1090" s="219"/>
      <c r="BB1090" s="219"/>
      <c r="BC1090" s="219"/>
      <c r="BD1090" s="221">
        <f>'2.b-MTH2-HTH'!AZ$78</f>
        <v>0.5749549285103237</v>
      </c>
      <c r="BE1090" s="221">
        <f>'2.b-MTH2-HTH'!BA$78</f>
        <v>0.5807407629223017</v>
      </c>
      <c r="BF1090" s="221">
        <f>'2.b-MTH2-HTH'!BB$78</f>
        <v>0.5810223934986205</v>
      </c>
      <c r="BG1090" s="221">
        <f>'2.b-MTH2-HTH'!BC$78</f>
        <v>0.59258989819671504</v>
      </c>
      <c r="BH1090" s="221">
        <f>'2.b-MTH2-HTH'!BD$78</f>
        <v>0.58065161948797872</v>
      </c>
    </row>
    <row r="1091" spans="1:60" s="8" customFormat="1" ht="15">
      <c r="A1091" s="36" t="s">
        <v>7</v>
      </c>
      <c r="B1091" s="36" t="s">
        <v>71</v>
      </c>
      <c r="C1091" s="36" t="s">
        <v>34</v>
      </c>
      <c r="D1091" s="7" t="s">
        <v>404</v>
      </c>
      <c r="E1091" s="7" t="s">
        <v>405</v>
      </c>
      <c r="F1091" s="7" t="s">
        <v>14</v>
      </c>
      <c r="G1091" s="219"/>
      <c r="H1091" s="219"/>
      <c r="I1091" s="219"/>
      <c r="J1091" s="219"/>
      <c r="K1091" s="219"/>
      <c r="L1091" s="219"/>
      <c r="M1091" s="219"/>
      <c r="N1091" s="219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19"/>
      <c r="Z1091" s="219"/>
      <c r="AA1091" s="219"/>
      <c r="AB1091" s="219"/>
      <c r="AC1091" s="219"/>
      <c r="AD1091" s="219"/>
      <c r="AE1091" s="219"/>
      <c r="AF1091" s="219"/>
      <c r="AG1091" s="219"/>
      <c r="AH1091" s="219"/>
      <c r="AI1091" s="219"/>
      <c r="AJ1091" s="221">
        <f>'2.b-MTH2-HTH'!AF$79</f>
        <v>0.77373362781602184</v>
      </c>
      <c r="AK1091" s="221">
        <f>'2.b-MTH2-HTH'!AG$79</f>
        <v>0.77373362781602184</v>
      </c>
      <c r="AL1091" s="221">
        <f>'2.b-MTH2-HTH'!AH$79</f>
        <v>0.77373362781602184</v>
      </c>
      <c r="AM1091" s="221">
        <f>'2.b-MTH2-HTH'!AI$79</f>
        <v>0.77373362781602184</v>
      </c>
      <c r="AN1091" s="221">
        <f>'2.b-MTH2-HTH'!AJ$79</f>
        <v>0.77373362781602184</v>
      </c>
      <c r="AO1091" s="221">
        <f>'2.b-MTH2-HTH'!AK$79</f>
        <v>0.77373362781602184</v>
      </c>
      <c r="AP1091" s="221">
        <f>'2.b-MTH2-HTH'!AL$79</f>
        <v>0.77373362781602184</v>
      </c>
      <c r="AQ1091" s="221">
        <f>'2.b-MTH2-HTH'!AM$79</f>
        <v>0.77373362781602184</v>
      </c>
      <c r="AR1091" s="221">
        <f>'2.b-MTH2-HTH'!AN$79</f>
        <v>0.77373362781602184</v>
      </c>
      <c r="AS1091" s="221">
        <f>'2.b-MTH2-HTH'!AO$79</f>
        <v>0.77373362781602184</v>
      </c>
      <c r="AT1091" s="221">
        <f>'2.b-MTH2-HTH'!AP$79</f>
        <v>0.77373362781602184</v>
      </c>
      <c r="AU1091" s="219"/>
      <c r="AV1091" s="219"/>
      <c r="AW1091" s="219"/>
      <c r="AX1091" s="219"/>
      <c r="AY1091" s="219"/>
      <c r="AZ1091" s="219"/>
      <c r="BA1091" s="219"/>
      <c r="BB1091" s="219"/>
      <c r="BC1091" s="219"/>
      <c r="BD1091" s="221">
        <f>'2.b-MTH2-HTH'!AZ$79</f>
        <v>0.77373362781602184</v>
      </c>
      <c r="BE1091" s="221">
        <f>'2.b-MTH2-HTH'!BA$79</f>
        <v>0.77373362781602184</v>
      </c>
      <c r="BF1091" s="221">
        <f>'2.b-MTH2-HTH'!BB$79</f>
        <v>0.77373362781602184</v>
      </c>
      <c r="BG1091" s="221">
        <f>'2.b-MTH2-HTH'!BC$79</f>
        <v>0.77373362781602184</v>
      </c>
      <c r="BH1091" s="221">
        <f>'2.b-MTH2-HTH'!BD$79</f>
        <v>0.77373362781602184</v>
      </c>
    </row>
    <row r="1092" spans="1:60" s="8" customFormat="1" ht="15">
      <c r="A1092" s="36" t="s">
        <v>7</v>
      </c>
      <c r="B1092" s="36" t="s">
        <v>71</v>
      </c>
      <c r="C1092" s="36" t="s">
        <v>34</v>
      </c>
      <c r="D1092" s="7" t="s">
        <v>403</v>
      </c>
      <c r="E1092" s="7" t="s">
        <v>403</v>
      </c>
      <c r="F1092" s="7" t="s">
        <v>12</v>
      </c>
      <c r="G1092" s="219"/>
      <c r="H1092" s="219"/>
      <c r="I1092" s="219"/>
      <c r="J1092" s="219"/>
      <c r="K1092" s="219"/>
      <c r="L1092" s="219"/>
      <c r="M1092" s="219"/>
      <c r="N1092" s="219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19"/>
      <c r="Z1092" s="219"/>
      <c r="AA1092" s="219"/>
      <c r="AB1092" s="219"/>
      <c r="AC1092" s="219"/>
      <c r="AD1092" s="219"/>
      <c r="AE1092" s="219"/>
      <c r="AF1092" s="219"/>
      <c r="AG1092" s="219"/>
      <c r="AH1092" s="219"/>
      <c r="AI1092" s="219"/>
      <c r="AJ1092" s="221">
        <f>'6. Non-specified'!AJ$122</f>
        <v>0.39505101442476842</v>
      </c>
      <c r="AK1092" s="221">
        <f>'6. Non-specified'!AK$122</f>
        <v>0.38098872710192583</v>
      </c>
      <c r="AL1092" s="221">
        <f>'6. Non-specified'!AL$122</f>
        <v>0.37531031369893936</v>
      </c>
      <c r="AM1092" s="221">
        <f>'6. Non-specified'!AM$122</f>
        <v>0.36280697660852834</v>
      </c>
      <c r="AN1092" s="221">
        <f>'6. Non-specified'!AN$122</f>
        <v>0.34749506416584408</v>
      </c>
      <c r="AO1092" s="221">
        <f>'6. Non-specified'!AO$122</f>
        <v>0.35491741084456901</v>
      </c>
      <c r="AP1092" s="221">
        <f>'6. Non-specified'!AP$122</f>
        <v>0.34915633031623639</v>
      </c>
      <c r="AQ1092" s="221">
        <f>'6. Non-specified'!AQ$122</f>
        <v>0.35873403019744488</v>
      </c>
      <c r="AR1092" s="221">
        <f>'6. Non-specified'!AR$122</f>
        <v>0.36508785733018612</v>
      </c>
      <c r="AS1092" s="221">
        <f>'6. Non-specified'!AS$122</f>
        <v>0.35936799184505613</v>
      </c>
      <c r="AT1092" s="221">
        <f>'6. Non-specified'!AT$122</f>
        <v>0.34928810320114667</v>
      </c>
      <c r="AU1092" s="219"/>
      <c r="AV1092" s="219"/>
      <c r="AW1092" s="219"/>
      <c r="AX1092" s="219"/>
      <c r="AY1092" s="219"/>
      <c r="AZ1092" s="219"/>
      <c r="BA1092" s="219"/>
      <c r="BB1092" s="219"/>
      <c r="BC1092" s="219"/>
      <c r="BD1092" s="221">
        <f>'6. Non-specified'!BD$122</f>
        <v>0.3048208328849672</v>
      </c>
      <c r="BE1092" s="221">
        <f>'6. Non-specified'!BE$122</f>
        <v>0.33232598734453417</v>
      </c>
      <c r="BF1092" s="221">
        <f>'6. Non-specified'!BF$122</f>
        <v>0.32422029832064259</v>
      </c>
      <c r="BG1092" s="221">
        <f>'6. Non-specified'!BG$122</f>
        <v>0.28211737139205451</v>
      </c>
      <c r="BH1092" s="221">
        <f>'6. Non-specified'!BH$122</f>
        <v>0.26653159157557987</v>
      </c>
    </row>
    <row r="1093" spans="1:60" s="8" customFormat="1" ht="15">
      <c r="A1093" s="36" t="s">
        <v>7</v>
      </c>
      <c r="B1093" s="36" t="s">
        <v>71</v>
      </c>
      <c r="C1093" s="36" t="s">
        <v>34</v>
      </c>
      <c r="D1093" s="7" t="s">
        <v>403</v>
      </c>
      <c r="E1093" s="7" t="s">
        <v>403</v>
      </c>
      <c r="F1093" s="7" t="s">
        <v>13</v>
      </c>
      <c r="G1093" s="219"/>
      <c r="H1093" s="219"/>
      <c r="I1093" s="219"/>
      <c r="J1093" s="219"/>
      <c r="K1093" s="219"/>
      <c r="L1093" s="219"/>
      <c r="M1093" s="219"/>
      <c r="N1093" s="219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19"/>
      <c r="Z1093" s="219"/>
      <c r="AA1093" s="219"/>
      <c r="AB1093" s="219"/>
      <c r="AC1093" s="219"/>
      <c r="AD1093" s="219"/>
      <c r="AE1093" s="219"/>
      <c r="AF1093" s="219"/>
      <c r="AG1093" s="219"/>
      <c r="AH1093" s="219"/>
      <c r="AI1093" s="219"/>
      <c r="AJ1093" s="221">
        <f>'2.b-MTH2-HTH'!AF$84</f>
        <v>0.45871837984852454</v>
      </c>
      <c r="AK1093" s="221">
        <f>'2.b-MTH2-HTH'!AG$84</f>
        <v>0.47253270654066276</v>
      </c>
      <c r="AL1093" s="221">
        <f>'2.b-MTH2-HTH'!AH$84</f>
        <v>0.4833633944813277</v>
      </c>
      <c r="AM1093" s="221">
        <f>'2.b-MTH2-HTH'!AI$84</f>
        <v>0.4938596728161313</v>
      </c>
      <c r="AN1093" s="221">
        <f>'2.b-MTH2-HTH'!AJ$84</f>
        <v>0.50009127836262857</v>
      </c>
      <c r="AO1093" s="221">
        <f>'2.b-MTH2-HTH'!AK$84</f>
        <v>0.50828722629320966</v>
      </c>
      <c r="AP1093" s="221">
        <f>'2.b-MTH2-HTH'!AL$84</f>
        <v>0.50952544559500845</v>
      </c>
      <c r="AQ1093" s="221">
        <f>'2.b-MTH2-HTH'!AM$84</f>
        <v>0.52265149277349654</v>
      </c>
      <c r="AR1093" s="221">
        <f>'2.b-MTH2-HTH'!AN$84</f>
        <v>0.52495202377414851</v>
      </c>
      <c r="AS1093" s="221">
        <f>'2.b-MTH2-HTH'!AO$84</f>
        <v>0.53687106996244194</v>
      </c>
      <c r="AT1093" s="221">
        <f>'2.b-MTH2-HTH'!AP$84</f>
        <v>0.53220331018778944</v>
      </c>
      <c r="AU1093" s="219"/>
      <c r="AV1093" s="219"/>
      <c r="AW1093" s="219"/>
      <c r="AX1093" s="219"/>
      <c r="AY1093" s="219"/>
      <c r="AZ1093" s="219"/>
      <c r="BA1093" s="219"/>
      <c r="BB1093" s="219"/>
      <c r="BC1093" s="219"/>
      <c r="BD1093" s="221">
        <f>'2.b-MTH2-HTH'!AZ$84</f>
        <v>0.5749549285103237</v>
      </c>
      <c r="BE1093" s="221">
        <f>'2.b-MTH2-HTH'!BA$84</f>
        <v>0.5807407629223017</v>
      </c>
      <c r="BF1093" s="221">
        <f>'2.b-MTH2-HTH'!BB$84</f>
        <v>0.5810223934986205</v>
      </c>
      <c r="BG1093" s="221">
        <f>'2.b-MTH2-HTH'!BC$84</f>
        <v>0.59258989819671504</v>
      </c>
      <c r="BH1093" s="221">
        <f>'2.b-MTH2-HTH'!BD$84</f>
        <v>0.58065161948797872</v>
      </c>
    </row>
    <row r="1094" spans="1:60" s="8" customFormat="1" ht="15">
      <c r="A1094" s="36" t="s">
        <v>7</v>
      </c>
      <c r="B1094" s="36" t="s">
        <v>71</v>
      </c>
      <c r="C1094" s="36" t="s">
        <v>34</v>
      </c>
      <c r="D1094" s="7" t="s">
        <v>403</v>
      </c>
      <c r="E1094" s="7" t="s">
        <v>403</v>
      </c>
      <c r="F1094" s="7" t="s">
        <v>14</v>
      </c>
      <c r="G1094" s="219"/>
      <c r="H1094" s="219"/>
      <c r="I1094" s="219"/>
      <c r="J1094" s="219"/>
      <c r="K1094" s="219"/>
      <c r="L1094" s="219"/>
      <c r="M1094" s="219"/>
      <c r="N1094" s="219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19"/>
      <c r="Z1094" s="219"/>
      <c r="AA1094" s="219"/>
      <c r="AB1094" s="219"/>
      <c r="AC1094" s="219"/>
      <c r="AD1094" s="219"/>
      <c r="AE1094" s="219"/>
      <c r="AF1094" s="219"/>
      <c r="AG1094" s="219"/>
      <c r="AH1094" s="219"/>
      <c r="AI1094" s="219"/>
      <c r="AJ1094" s="221">
        <f>'2.b-MTH2-HTH'!AF$85</f>
        <v>0.80445234243218156</v>
      </c>
      <c r="AK1094" s="221">
        <f>'2.b-MTH2-HTH'!AG$85</f>
        <v>0.80445234243218156</v>
      </c>
      <c r="AL1094" s="221">
        <f>'2.b-MTH2-HTH'!AH$85</f>
        <v>0.80445234243218156</v>
      </c>
      <c r="AM1094" s="221">
        <f>'2.b-MTH2-HTH'!AI$85</f>
        <v>0.80445234243218156</v>
      </c>
      <c r="AN1094" s="221">
        <f>'2.b-MTH2-HTH'!AJ$85</f>
        <v>0.80445234243218156</v>
      </c>
      <c r="AO1094" s="221">
        <f>'2.b-MTH2-HTH'!AK$85</f>
        <v>0.80445234243218156</v>
      </c>
      <c r="AP1094" s="221">
        <f>'2.b-MTH2-HTH'!AL$85</f>
        <v>0.80445234243218156</v>
      </c>
      <c r="AQ1094" s="221">
        <f>'2.b-MTH2-HTH'!AM$85</f>
        <v>0.80445234243218156</v>
      </c>
      <c r="AR1094" s="221">
        <f>'2.b-MTH2-HTH'!AN$85</f>
        <v>0.80445234243218156</v>
      </c>
      <c r="AS1094" s="221">
        <f>'2.b-MTH2-HTH'!AO$85</f>
        <v>0.80445234243218156</v>
      </c>
      <c r="AT1094" s="221">
        <f>'2.b-MTH2-HTH'!AP$85</f>
        <v>0.80445234243218156</v>
      </c>
      <c r="AU1094" s="219"/>
      <c r="AV1094" s="219"/>
      <c r="AW1094" s="219"/>
      <c r="AX1094" s="219"/>
      <c r="AY1094" s="219"/>
      <c r="AZ1094" s="219"/>
      <c r="BA1094" s="219"/>
      <c r="BB1094" s="219"/>
      <c r="BC1094" s="219"/>
      <c r="BD1094" s="221">
        <f>'2.b-MTH2-HTH'!AZ$85</f>
        <v>0.80445234243218156</v>
      </c>
      <c r="BE1094" s="221">
        <f>'2.b-MTH2-HTH'!BA$85</f>
        <v>0.80445234243218156</v>
      </c>
      <c r="BF1094" s="221">
        <f>'2.b-MTH2-HTH'!BB$85</f>
        <v>0.80445234243218156</v>
      </c>
      <c r="BG1094" s="221">
        <f>'2.b-MTH2-HTH'!BC$85</f>
        <v>0.80445234243218156</v>
      </c>
      <c r="BH1094" s="221">
        <f>'2.b-MTH2-HTH'!BD$85</f>
        <v>0.80445234243218156</v>
      </c>
    </row>
    <row r="1095" spans="1:60" s="5" customFormat="1" ht="15">
      <c r="A1095" s="4" t="s">
        <v>7</v>
      </c>
      <c r="B1095" s="4" t="s">
        <v>71</v>
      </c>
      <c r="C1095" s="4" t="s">
        <v>16</v>
      </c>
      <c r="D1095" s="4"/>
      <c r="E1095" s="4"/>
      <c r="F1095" s="4" t="s">
        <v>11</v>
      </c>
      <c r="G1095" s="4">
        <v>123</v>
      </c>
      <c r="H1095" s="4">
        <v>146</v>
      </c>
      <c r="I1095" s="4">
        <v>178</v>
      </c>
      <c r="J1095" s="4">
        <v>283</v>
      </c>
      <c r="K1095" s="4">
        <v>169</v>
      </c>
      <c r="L1095" s="4">
        <v>181</v>
      </c>
      <c r="M1095" s="4">
        <v>139</v>
      </c>
      <c r="N1095" s="4">
        <v>121</v>
      </c>
      <c r="O1095" s="4">
        <v>158</v>
      </c>
      <c r="P1095" s="4">
        <v>146</v>
      </c>
      <c r="Q1095" s="4">
        <v>128</v>
      </c>
      <c r="R1095" s="4">
        <v>108</v>
      </c>
      <c r="S1095" s="4">
        <v>77</v>
      </c>
      <c r="T1095" s="4">
        <v>51</v>
      </c>
      <c r="U1095" s="4">
        <v>16</v>
      </c>
      <c r="V1095" s="4">
        <v>4</v>
      </c>
      <c r="W1095" s="4">
        <v>2</v>
      </c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</row>
    <row r="1096" spans="1:60" s="5" customFormat="1" ht="15">
      <c r="A1096" s="4" t="s">
        <v>7</v>
      </c>
      <c r="B1096" s="4" t="s">
        <v>71</v>
      </c>
      <c r="C1096" s="4" t="s">
        <v>16</v>
      </c>
      <c r="D1096" s="4"/>
      <c r="E1096" s="4"/>
      <c r="F1096" s="4" t="s">
        <v>52</v>
      </c>
      <c r="G1096" s="4">
        <v>9.6108766994842908E-3</v>
      </c>
      <c r="H1096" s="4">
        <v>1.0618954105753101E-2</v>
      </c>
      <c r="I1096" s="4">
        <v>1.20907485396006E-2</v>
      </c>
      <c r="J1096" s="4">
        <v>1.7604976671850701E-2</v>
      </c>
      <c r="K1096" s="4">
        <v>9.8387378471211494E-3</v>
      </c>
      <c r="L1096" s="4">
        <v>1.00846891018498E-2</v>
      </c>
      <c r="M1096" s="4">
        <v>6.9137030589405601E-3</v>
      </c>
      <c r="N1096" s="4">
        <v>5.5634741827210402E-3</v>
      </c>
      <c r="O1096" s="4">
        <v>6.6064559290851298E-3</v>
      </c>
      <c r="P1096" s="4">
        <v>5.41603294135104E-3</v>
      </c>
      <c r="Q1096" s="4">
        <v>4.2886819004221699E-3</v>
      </c>
      <c r="R1096" s="4">
        <v>3.2936870997255299E-3</v>
      </c>
      <c r="S1096" s="4">
        <v>2.26924437109513E-3</v>
      </c>
      <c r="T1096" s="4">
        <v>1.3232317990763301E-3</v>
      </c>
      <c r="U1096" s="4">
        <v>3.9953055160186801E-4</v>
      </c>
      <c r="V1096" s="6">
        <v>9.9537152242074395E-5</v>
      </c>
      <c r="W1096" s="6">
        <v>4.6121206530762803E-5</v>
      </c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</row>
    <row r="1097" spans="1:60" s="8" customFormat="1" ht="15">
      <c r="A1097" s="36" t="s">
        <v>7</v>
      </c>
      <c r="B1097" s="36" t="s">
        <v>71</v>
      </c>
      <c r="C1097" s="36" t="s">
        <v>16</v>
      </c>
      <c r="D1097" s="7" t="s">
        <v>113</v>
      </c>
      <c r="E1097" s="7" t="s">
        <v>113</v>
      </c>
      <c r="F1097" s="7" t="s">
        <v>12</v>
      </c>
      <c r="G1097" s="221">
        <f>'6. Non-specified'!G$117</f>
        <v>0.22327467991870417</v>
      </c>
      <c r="H1097" s="221">
        <f>'6. Non-specified'!H$117</f>
        <v>0.22383210183147187</v>
      </c>
      <c r="I1097" s="221">
        <f>'6. Non-specified'!I$117</f>
        <v>0.22371519480831964</v>
      </c>
      <c r="J1097" s="221">
        <f>'6. Non-specified'!J$117</f>
        <v>0.22359202978761727</v>
      </c>
      <c r="K1097" s="221">
        <f>'6. Non-specified'!K$117</f>
        <v>0.22287967058897126</v>
      </c>
      <c r="L1097" s="221">
        <f>'6. Non-specified'!L$117</f>
        <v>0.22289949792424951</v>
      </c>
      <c r="M1097" s="221">
        <f>'6. Non-specified'!M$117</f>
        <v>0.22328743277234939</v>
      </c>
      <c r="N1097" s="221">
        <f>'6. Non-specified'!N$117</f>
        <v>0.22370199949126382</v>
      </c>
      <c r="O1097" s="221">
        <f>'6. Non-specified'!O$117</f>
        <v>0.22355207536537272</v>
      </c>
      <c r="P1097" s="221">
        <f>'6. Non-specified'!P$117</f>
        <v>0.22392748063195123</v>
      </c>
      <c r="Q1097" s="221">
        <f>'6. Non-specified'!Q$117</f>
        <v>0.22357457998257702</v>
      </c>
      <c r="R1097" s="221">
        <f>'6. Non-specified'!R$117</f>
        <v>0.22535471310368416</v>
      </c>
      <c r="S1097" s="221">
        <f>'6. Non-specified'!S$117</f>
        <v>0.2252015040336382</v>
      </c>
      <c r="T1097" s="221">
        <f>'6. Non-specified'!T$117</f>
        <v>0.22306002932987401</v>
      </c>
      <c r="U1097" s="221">
        <f>'6. Non-specified'!U$117</f>
        <v>0.22328545259971166</v>
      </c>
      <c r="V1097" s="221">
        <f>'6. Non-specified'!V$117</f>
        <v>0.22308551376726821</v>
      </c>
      <c r="W1097" s="221">
        <f>'6. Non-specified'!W$117</f>
        <v>0.2231576280850022</v>
      </c>
      <c r="X1097" s="219"/>
      <c r="Y1097" s="219"/>
      <c r="Z1097" s="219"/>
      <c r="AA1097" s="219"/>
      <c r="AB1097" s="219"/>
      <c r="AC1097" s="219"/>
      <c r="AD1097" s="219"/>
      <c r="AE1097" s="219"/>
      <c r="AF1097" s="219"/>
      <c r="AG1097" s="219"/>
      <c r="AH1097" s="219"/>
      <c r="AI1097" s="219"/>
      <c r="AJ1097" s="219"/>
      <c r="AK1097" s="219"/>
      <c r="AL1097" s="219"/>
      <c r="AM1097" s="219"/>
      <c r="AN1097" s="219"/>
      <c r="AO1097" s="219"/>
      <c r="AP1097" s="219"/>
      <c r="AQ1097" s="219"/>
      <c r="AR1097" s="219"/>
      <c r="AS1097" s="219"/>
      <c r="AT1097" s="219"/>
      <c r="AU1097" s="219"/>
      <c r="AV1097" s="219"/>
      <c r="AW1097" s="219"/>
      <c r="AX1097" s="219"/>
      <c r="AY1097" s="219"/>
      <c r="AZ1097" s="219"/>
      <c r="BA1097" s="219"/>
      <c r="BB1097" s="219"/>
      <c r="BC1097" s="219"/>
      <c r="BD1097" s="219"/>
      <c r="BE1097" s="219"/>
      <c r="BF1097" s="219"/>
      <c r="BG1097" s="219"/>
      <c r="BH1097" s="219"/>
    </row>
    <row r="1098" spans="1:60" s="8" customFormat="1" ht="15">
      <c r="A1098" s="36" t="s">
        <v>7</v>
      </c>
      <c r="B1098" s="36" t="s">
        <v>71</v>
      </c>
      <c r="C1098" s="36" t="s">
        <v>16</v>
      </c>
      <c r="D1098" s="7" t="s">
        <v>113</v>
      </c>
      <c r="E1098" s="7" t="s">
        <v>113</v>
      </c>
      <c r="F1098" s="7" t="s">
        <v>13</v>
      </c>
      <c r="G1098" s="221">
        <f>'2.a-LTH-MTH1'!C$59</f>
        <v>0.84</v>
      </c>
      <c r="H1098" s="221">
        <f>'2.a-LTH-MTH1'!D$59</f>
        <v>0.84378340421166798</v>
      </c>
      <c r="I1098" s="221">
        <f>'2.a-LTH-MTH1'!E$59</f>
        <v>0.84743667981034598</v>
      </c>
      <c r="J1098" s="221">
        <f>'2.a-LTH-MTH1'!F$59</f>
        <v>0.85096430251551103</v>
      </c>
      <c r="K1098" s="221">
        <f>'2.a-LTH-MTH1'!G$59</f>
        <v>0.85437059410613103</v>
      </c>
      <c r="L1098" s="221">
        <f>'2.a-LTH-MTH1'!H$59</f>
        <v>0.85765972771538701</v>
      </c>
      <c r="M1098" s="221">
        <f>'2.a-LTH-MTH1'!I$59</f>
        <v>0.86083573294327898</v>
      </c>
      <c r="N1098" s="221">
        <f>'2.a-LTH-MTH1'!J$59</f>
        <v>0.86390250079339403</v>
      </c>
      <c r="O1098" s="221">
        <f>'2.a-LTH-MTH1'!K$59</f>
        <v>0.86686378843987</v>
      </c>
      <c r="P1098" s="221">
        <f>'2.a-LTH-MTH1'!L$59</f>
        <v>0.86972322383040401</v>
      </c>
      <c r="Q1098" s="221">
        <f>'2.a-LTH-MTH1'!M$59</f>
        <v>0.87248431013094196</v>
      </c>
      <c r="R1098" s="221">
        <f>'2.a-LTH-MTH1'!N$59</f>
        <v>0.87515043001749504</v>
      </c>
      <c r="S1098" s="221">
        <f>'2.a-LTH-MTH1'!O$59</f>
        <v>0.87772484982034404</v>
      </c>
      <c r="T1098" s="221">
        <f>'2.a-LTH-MTH1'!P$59</f>
        <v>0.88021072352569496</v>
      </c>
      <c r="U1098" s="221">
        <f>'2.a-LTH-MTH1'!Q$59</f>
        <v>0.88261109663971404</v>
      </c>
      <c r="V1098" s="221">
        <f>'2.a-LTH-MTH1'!R$59</f>
        <v>0.88492890991965001</v>
      </c>
      <c r="W1098" s="221">
        <f>'2.a-LTH-MTH1'!S$59</f>
        <v>0.88716700297662998</v>
      </c>
      <c r="X1098" s="219"/>
      <c r="Y1098" s="219"/>
      <c r="Z1098" s="219"/>
      <c r="AA1098" s="219"/>
      <c r="AB1098" s="219"/>
      <c r="AC1098" s="219"/>
      <c r="AD1098" s="219"/>
      <c r="AE1098" s="219"/>
      <c r="AF1098" s="219"/>
      <c r="AG1098" s="219"/>
      <c r="AH1098" s="219"/>
      <c r="AI1098" s="219"/>
      <c r="AJ1098" s="219"/>
      <c r="AK1098" s="219"/>
      <c r="AL1098" s="219"/>
      <c r="AM1098" s="219"/>
      <c r="AN1098" s="219"/>
      <c r="AO1098" s="219"/>
      <c r="AP1098" s="219"/>
      <c r="AQ1098" s="219"/>
      <c r="AR1098" s="219"/>
      <c r="AS1098" s="219"/>
      <c r="AT1098" s="219"/>
      <c r="AU1098" s="219"/>
      <c r="AV1098" s="219"/>
      <c r="AW1098" s="219"/>
      <c r="AX1098" s="219"/>
      <c r="AY1098" s="219"/>
      <c r="AZ1098" s="219"/>
      <c r="BA1098" s="219"/>
      <c r="BB1098" s="219"/>
      <c r="BC1098" s="219"/>
      <c r="BD1098" s="219"/>
      <c r="BE1098" s="219"/>
      <c r="BF1098" s="219"/>
      <c r="BG1098" s="219"/>
      <c r="BH1098" s="219"/>
    </row>
    <row r="1099" spans="1:60" s="8" customFormat="1" ht="15">
      <c r="A1099" s="36" t="s">
        <v>7</v>
      </c>
      <c r="B1099" s="36" t="s">
        <v>71</v>
      </c>
      <c r="C1099" s="36" t="s">
        <v>16</v>
      </c>
      <c r="D1099" s="7" t="s">
        <v>113</v>
      </c>
      <c r="E1099" s="7" t="s">
        <v>113</v>
      </c>
      <c r="F1099" s="7" t="s">
        <v>14</v>
      </c>
      <c r="G1099" s="221">
        <f>'2.a-LTH-MTH1'!C$60</f>
        <v>0.22800205883416391</v>
      </c>
      <c r="H1099" s="221">
        <f>'2.a-LTH-MTH1'!D$60</f>
        <v>0.22800205883416391</v>
      </c>
      <c r="I1099" s="221">
        <f>'2.a-LTH-MTH1'!E$60</f>
        <v>0.22800205883416391</v>
      </c>
      <c r="J1099" s="221">
        <f>'2.a-LTH-MTH1'!F$60</f>
        <v>0.22800205883416391</v>
      </c>
      <c r="K1099" s="221">
        <f>'2.a-LTH-MTH1'!G$60</f>
        <v>0.22800205883416391</v>
      </c>
      <c r="L1099" s="221">
        <f>'2.a-LTH-MTH1'!H$60</f>
        <v>0.22800205883416391</v>
      </c>
      <c r="M1099" s="221">
        <f>'2.a-LTH-MTH1'!I$60</f>
        <v>0.22800205883416391</v>
      </c>
      <c r="N1099" s="221">
        <f>'2.a-LTH-MTH1'!J$60</f>
        <v>0.22800205883416391</v>
      </c>
      <c r="O1099" s="221">
        <f>'2.a-LTH-MTH1'!K$60</f>
        <v>0.22800205883416391</v>
      </c>
      <c r="P1099" s="221">
        <f>'2.a-LTH-MTH1'!L$60</f>
        <v>0.22800205883416391</v>
      </c>
      <c r="Q1099" s="221">
        <f>'2.a-LTH-MTH1'!M$60</f>
        <v>0.22800205883416391</v>
      </c>
      <c r="R1099" s="221">
        <f>'2.a-LTH-MTH1'!N$60</f>
        <v>0.22800205883416391</v>
      </c>
      <c r="S1099" s="221">
        <f>'2.a-LTH-MTH1'!O$60</f>
        <v>0.22800205883416391</v>
      </c>
      <c r="T1099" s="221">
        <f>'2.a-LTH-MTH1'!P$60</f>
        <v>0.22800205883416391</v>
      </c>
      <c r="U1099" s="221">
        <f>'2.a-LTH-MTH1'!Q$60</f>
        <v>0.22800205883416391</v>
      </c>
      <c r="V1099" s="221">
        <f>'2.a-LTH-MTH1'!R$60</f>
        <v>0.22800205883416391</v>
      </c>
      <c r="W1099" s="221">
        <f>'2.a-LTH-MTH1'!S$60</f>
        <v>0.22800205883416391</v>
      </c>
      <c r="X1099" s="219"/>
      <c r="Y1099" s="219"/>
      <c r="Z1099" s="219"/>
      <c r="AA1099" s="219"/>
      <c r="AB1099" s="219"/>
      <c r="AC1099" s="219"/>
      <c r="AD1099" s="219"/>
      <c r="AE1099" s="219"/>
      <c r="AF1099" s="219"/>
      <c r="AG1099" s="219"/>
      <c r="AH1099" s="219"/>
      <c r="AI1099" s="219"/>
      <c r="AJ1099" s="219"/>
      <c r="AK1099" s="219"/>
      <c r="AL1099" s="219"/>
      <c r="AM1099" s="219"/>
      <c r="AN1099" s="219"/>
      <c r="AO1099" s="219"/>
      <c r="AP1099" s="219"/>
      <c r="AQ1099" s="219"/>
      <c r="AR1099" s="219"/>
      <c r="AS1099" s="219"/>
      <c r="AT1099" s="219"/>
      <c r="AU1099" s="219"/>
      <c r="AV1099" s="219"/>
      <c r="AW1099" s="219"/>
      <c r="AX1099" s="219"/>
      <c r="AY1099" s="219"/>
      <c r="AZ1099" s="219"/>
      <c r="BA1099" s="219"/>
      <c r="BB1099" s="219"/>
      <c r="BC1099" s="219"/>
      <c r="BD1099" s="219"/>
      <c r="BE1099" s="219"/>
      <c r="BF1099" s="219"/>
      <c r="BG1099" s="219"/>
      <c r="BH1099" s="219"/>
    </row>
    <row r="1100" spans="1:60" s="8" customFormat="1" ht="15">
      <c r="A1100" s="36" t="s">
        <v>7</v>
      </c>
      <c r="B1100" s="36" t="s">
        <v>71</v>
      </c>
      <c r="C1100" s="36" t="s">
        <v>16</v>
      </c>
      <c r="D1100" s="7" t="s">
        <v>107</v>
      </c>
      <c r="E1100" s="7" t="s">
        <v>108</v>
      </c>
      <c r="F1100" s="7" t="s">
        <v>12</v>
      </c>
      <c r="G1100" s="221">
        <f>'6. Non-specified'!G$118</f>
        <v>0.15822814893095247</v>
      </c>
      <c r="H1100" s="221">
        <f>'6. Non-specified'!H$118</f>
        <v>0.15737488998093449</v>
      </c>
      <c r="I1100" s="221">
        <f>'6. Non-specified'!I$118</f>
        <v>0.15755384233558681</v>
      </c>
      <c r="J1100" s="221">
        <f>'6. Non-specified'!J$118</f>
        <v>0.15774237395559734</v>
      </c>
      <c r="K1100" s="221">
        <f>'6. Non-specified'!K$118</f>
        <v>0.15883279908591652</v>
      </c>
      <c r="L1100" s="221">
        <f>'6. Non-specified'!L$118</f>
        <v>0.15880244891328479</v>
      </c>
      <c r="M1100" s="221">
        <f>'6. Non-specified'!M$118</f>
        <v>0.15820862783524076</v>
      </c>
      <c r="N1100" s="221">
        <f>'6. Non-specified'!N$118</f>
        <v>0.15757404072054151</v>
      </c>
      <c r="O1100" s="221">
        <f>'6. Non-specified'!O$118</f>
        <v>0.15780353313788306</v>
      </c>
      <c r="P1100" s="221">
        <f>'6. Non-specified'!P$118</f>
        <v>0.15722889138761237</v>
      </c>
      <c r="Q1100" s="221">
        <f>'6. Non-specified'!Q$118</f>
        <v>0.15776908478627269</v>
      </c>
      <c r="R1100" s="221">
        <f>'6. Non-specified'!R$118</f>
        <v>0.15504419277356615</v>
      </c>
      <c r="S1100" s="221">
        <f>'6. Non-specified'!S$118</f>
        <v>0.15527871353288031</v>
      </c>
      <c r="T1100" s="221">
        <f>'6. Non-specified'!T$118</f>
        <v>0.15855671968113463</v>
      </c>
      <c r="U1100" s="221">
        <f>'6. Non-specified'!U$118</f>
        <v>0.15821165893248862</v>
      </c>
      <c r="V1100" s="221">
        <f>'6. Non-specified'!V$118</f>
        <v>0.15851771004804566</v>
      </c>
      <c r="W1100" s="221">
        <f>'6. Non-specified'!W$118</f>
        <v>0.15840732295054999</v>
      </c>
      <c r="X1100" s="219"/>
      <c r="Y1100" s="219"/>
      <c r="Z1100" s="219"/>
      <c r="AA1100" s="219"/>
      <c r="AB1100" s="219"/>
      <c r="AC1100" s="219"/>
      <c r="AD1100" s="219"/>
      <c r="AE1100" s="219"/>
      <c r="AF1100" s="219"/>
      <c r="AG1100" s="219"/>
      <c r="AH1100" s="219"/>
      <c r="AI1100" s="219"/>
      <c r="AJ1100" s="219"/>
      <c r="AK1100" s="219"/>
      <c r="AL1100" s="219"/>
      <c r="AM1100" s="219"/>
      <c r="AN1100" s="219"/>
      <c r="AO1100" s="219"/>
      <c r="AP1100" s="219"/>
      <c r="AQ1100" s="219"/>
      <c r="AR1100" s="219"/>
      <c r="AS1100" s="219"/>
      <c r="AT1100" s="219"/>
      <c r="AU1100" s="219"/>
      <c r="AV1100" s="219"/>
      <c r="AW1100" s="219"/>
      <c r="AX1100" s="219"/>
      <c r="AY1100" s="219"/>
      <c r="AZ1100" s="219"/>
      <c r="BA1100" s="219"/>
      <c r="BB1100" s="219"/>
      <c r="BC1100" s="219"/>
      <c r="BD1100" s="219"/>
      <c r="BE1100" s="219"/>
      <c r="BF1100" s="219"/>
      <c r="BG1100" s="219"/>
      <c r="BH1100" s="219"/>
    </row>
    <row r="1101" spans="1:60" s="8" customFormat="1" ht="15">
      <c r="A1101" s="36" t="s">
        <v>7</v>
      </c>
      <c r="B1101" s="36" t="s">
        <v>71</v>
      </c>
      <c r="C1101" s="36" t="s">
        <v>16</v>
      </c>
      <c r="D1101" s="7" t="s">
        <v>107</v>
      </c>
      <c r="E1101" s="7" t="s">
        <v>108</v>
      </c>
      <c r="F1101" s="7" t="s">
        <v>13</v>
      </c>
      <c r="G1101" s="221">
        <f>'2.b-MTH2-HTH'!C$60</f>
        <v>0.27096033581386358</v>
      </c>
      <c r="H1101" s="221">
        <f>'2.b-MTH2-HTH'!D$60</f>
        <v>0.27803846841506513</v>
      </c>
      <c r="I1101" s="221">
        <f>'2.b-MTH2-HTH'!E$60</f>
        <v>0.28512306108197533</v>
      </c>
      <c r="J1101" s="221">
        <f>'2.b-MTH2-HTH'!F$60</f>
        <v>0.29221073523947788</v>
      </c>
      <c r="K1101" s="221">
        <f>'2.b-MTH2-HTH'!G$60</f>
        <v>0.29929810301441867</v>
      </c>
      <c r="L1101" s="221">
        <f>'2.b-MTH2-HTH'!H$60</f>
        <v>0.30638177745854617</v>
      </c>
      <c r="M1101" s="221">
        <f>'2.b-MTH2-HTH'!I$60</f>
        <v>0.31345838276552329</v>
      </c>
      <c r="N1101" s="221">
        <f>'2.b-MTH2-HTH'!J$60</f>
        <v>0.32052456441659938</v>
      </c>
      <c r="O1101" s="221">
        <f>'2.b-MTH2-HTH'!K$60</f>
        <v>0.32757699919028938</v>
      </c>
      <c r="P1101" s="221">
        <f>'2.b-MTH2-HTH'!L$60</f>
        <v>0.33461240497291833</v>
      </c>
      <c r="Q1101" s="221">
        <f>'2.b-MTH2-HTH'!M$60</f>
        <v>0.33900064234710969</v>
      </c>
      <c r="R1101" s="221">
        <f>'2.b-MTH2-HTH'!N$60</f>
        <v>0.348033858794222</v>
      </c>
      <c r="S1101" s="221">
        <f>'2.b-MTH2-HTH'!O$60</f>
        <v>0.35255421330360076</v>
      </c>
      <c r="T1101" s="221">
        <f>'2.b-MTH2-HTH'!P$60</f>
        <v>0.36316841586045356</v>
      </c>
      <c r="U1101" s="221">
        <f>'2.b-MTH2-HTH'!Q$60</f>
        <v>0.37231292224020818</v>
      </c>
      <c r="V1101" s="221">
        <f>'2.b-MTH2-HTH'!R$60</f>
        <v>0.38060310289556548</v>
      </c>
      <c r="W1101" s="221">
        <f>'2.b-MTH2-HTH'!S$60</f>
        <v>0.3859322922417493</v>
      </c>
      <c r="X1101" s="219"/>
      <c r="Y1101" s="219"/>
      <c r="Z1101" s="219"/>
      <c r="AA1101" s="219"/>
      <c r="AB1101" s="219"/>
      <c r="AC1101" s="219"/>
      <c r="AD1101" s="219"/>
      <c r="AE1101" s="219"/>
      <c r="AF1101" s="219"/>
      <c r="AG1101" s="219"/>
      <c r="AH1101" s="219"/>
      <c r="AI1101" s="219"/>
      <c r="AJ1101" s="219"/>
      <c r="AK1101" s="219"/>
      <c r="AL1101" s="219"/>
      <c r="AM1101" s="219"/>
      <c r="AN1101" s="219"/>
      <c r="AO1101" s="219"/>
      <c r="AP1101" s="219"/>
      <c r="AQ1101" s="219"/>
      <c r="AR1101" s="219"/>
      <c r="AS1101" s="219"/>
      <c r="AT1101" s="219"/>
      <c r="AU1101" s="219"/>
      <c r="AV1101" s="219"/>
      <c r="AW1101" s="219"/>
      <c r="AX1101" s="219"/>
      <c r="AY1101" s="219"/>
      <c r="AZ1101" s="219"/>
      <c r="BA1101" s="219"/>
      <c r="BB1101" s="219"/>
      <c r="BC1101" s="219"/>
      <c r="BD1101" s="219"/>
      <c r="BE1101" s="219"/>
      <c r="BF1101" s="219"/>
      <c r="BG1101" s="219"/>
      <c r="BH1101" s="219"/>
    </row>
    <row r="1102" spans="1:60" s="8" customFormat="1" ht="15">
      <c r="A1102" s="36" t="s">
        <v>7</v>
      </c>
      <c r="B1102" s="36" t="s">
        <v>71</v>
      </c>
      <c r="C1102" s="36" t="s">
        <v>16</v>
      </c>
      <c r="D1102" s="7" t="s">
        <v>107</v>
      </c>
      <c r="E1102" s="7" t="s">
        <v>108</v>
      </c>
      <c r="F1102" s="7" t="s">
        <v>14</v>
      </c>
      <c r="G1102" s="221">
        <f>'2.b-MTH2-HTH'!C$61</f>
        <v>0.3911634117171473</v>
      </c>
      <c r="H1102" s="221">
        <f>'2.b-MTH2-HTH'!D$61</f>
        <v>0.3911634117171473</v>
      </c>
      <c r="I1102" s="221">
        <f>'2.b-MTH2-HTH'!E$61</f>
        <v>0.3911634117171473</v>
      </c>
      <c r="J1102" s="221">
        <f>'2.b-MTH2-HTH'!F$61</f>
        <v>0.3911634117171473</v>
      </c>
      <c r="K1102" s="221">
        <f>'2.b-MTH2-HTH'!G$61</f>
        <v>0.3911634117171473</v>
      </c>
      <c r="L1102" s="221">
        <f>'2.b-MTH2-HTH'!H$61</f>
        <v>0.3911634117171473</v>
      </c>
      <c r="M1102" s="221">
        <f>'2.b-MTH2-HTH'!I$61</f>
        <v>0.3911634117171473</v>
      </c>
      <c r="N1102" s="221">
        <f>'2.b-MTH2-HTH'!J$61</f>
        <v>0.3911634117171473</v>
      </c>
      <c r="O1102" s="221">
        <f>'2.b-MTH2-HTH'!K$61</f>
        <v>0.39116341171714725</v>
      </c>
      <c r="P1102" s="221">
        <f>'2.b-MTH2-HTH'!L$61</f>
        <v>0.3911634117171473</v>
      </c>
      <c r="Q1102" s="221">
        <f>'2.b-MTH2-HTH'!M$61</f>
        <v>0.3911634117171473</v>
      </c>
      <c r="R1102" s="221">
        <f>'2.b-MTH2-HTH'!N$61</f>
        <v>0.3911634117171473</v>
      </c>
      <c r="S1102" s="221">
        <f>'2.b-MTH2-HTH'!O$61</f>
        <v>0.39116341171714725</v>
      </c>
      <c r="T1102" s="221">
        <f>'2.b-MTH2-HTH'!P$61</f>
        <v>0.39116341171714725</v>
      </c>
      <c r="U1102" s="221">
        <f>'2.b-MTH2-HTH'!Q$61</f>
        <v>0.3911634117171473</v>
      </c>
      <c r="V1102" s="221">
        <f>'2.b-MTH2-HTH'!R$61</f>
        <v>0.3911634117171473</v>
      </c>
      <c r="W1102" s="221">
        <f>'2.b-MTH2-HTH'!S$61</f>
        <v>0.3911634117171473</v>
      </c>
      <c r="X1102" s="219"/>
      <c r="Y1102" s="219"/>
      <c r="Z1102" s="219"/>
      <c r="AA1102" s="219"/>
      <c r="AB1102" s="219"/>
      <c r="AC1102" s="219"/>
      <c r="AD1102" s="219"/>
      <c r="AE1102" s="219"/>
      <c r="AF1102" s="219"/>
      <c r="AG1102" s="219"/>
      <c r="AH1102" s="219"/>
      <c r="AI1102" s="219"/>
      <c r="AJ1102" s="219"/>
      <c r="AK1102" s="219"/>
      <c r="AL1102" s="219"/>
      <c r="AM1102" s="219"/>
      <c r="AN1102" s="219"/>
      <c r="AO1102" s="219"/>
      <c r="AP1102" s="219"/>
      <c r="AQ1102" s="219"/>
      <c r="AR1102" s="219"/>
      <c r="AS1102" s="219"/>
      <c r="AT1102" s="219"/>
      <c r="AU1102" s="219"/>
      <c r="AV1102" s="219"/>
      <c r="AW1102" s="219"/>
      <c r="AX1102" s="219"/>
      <c r="AY1102" s="219"/>
      <c r="AZ1102" s="219"/>
      <c r="BA1102" s="219"/>
      <c r="BB1102" s="219"/>
      <c r="BC1102" s="219"/>
      <c r="BD1102" s="219"/>
      <c r="BE1102" s="219"/>
      <c r="BF1102" s="219"/>
      <c r="BG1102" s="219"/>
      <c r="BH1102" s="219"/>
    </row>
    <row r="1103" spans="1:60" s="8" customFormat="1" ht="15">
      <c r="A1103" s="36" t="s">
        <v>7</v>
      </c>
      <c r="B1103" s="36" t="s">
        <v>71</v>
      </c>
      <c r="C1103" s="36" t="s">
        <v>16</v>
      </c>
      <c r="D1103" s="7" t="s">
        <v>97</v>
      </c>
      <c r="E1103" s="7" t="s">
        <v>98</v>
      </c>
      <c r="F1103" s="7" t="s">
        <v>12</v>
      </c>
      <c r="G1103" s="221">
        <f>'6. Non-specified'!G$119</f>
        <v>0.10176495184612734</v>
      </c>
      <c r="H1103" s="221">
        <f>'6. Non-specified'!H$119</f>
        <v>0.10077072830786558</v>
      </c>
      <c r="I1103" s="221">
        <f>'6. Non-specified'!I$119</f>
        <v>0.10097924489385508</v>
      </c>
      <c r="J1103" s="221">
        <f>'6. Non-specified'!J$119</f>
        <v>0.1011989233095542</v>
      </c>
      <c r="K1103" s="221">
        <f>'6. Non-specified'!K$119</f>
        <v>0.10246949460711</v>
      </c>
      <c r="L1103" s="221">
        <f>'6. Non-specified'!L$119</f>
        <v>0.10243413036508228</v>
      </c>
      <c r="M1103" s="221">
        <f>'6. Non-specified'!M$119</f>
        <v>0.10174220572333675</v>
      </c>
      <c r="N1103" s="221">
        <f>'6. Non-specified'!N$119</f>
        <v>0.10100278019900057</v>
      </c>
      <c r="O1103" s="221">
        <f>'6. Non-specified'!O$119</f>
        <v>0.10127018643384729</v>
      </c>
      <c r="P1103" s="221">
        <f>'6. Non-specified'!P$119</f>
        <v>0.10060060968440329</v>
      </c>
      <c r="Q1103" s="221">
        <f>'6. Non-specified'!Q$119</f>
        <v>0.10123004696384863</v>
      </c>
      <c r="R1103" s="221">
        <f>'6. Non-specified'!R$119</f>
        <v>9.8054982959893872E-2</v>
      </c>
      <c r="S1103" s="221">
        <f>'6. Non-specified'!S$119</f>
        <v>9.8328248255401512E-2</v>
      </c>
      <c r="T1103" s="221">
        <f>'6. Non-specified'!T$119</f>
        <v>0.10214780487545515</v>
      </c>
      <c r="U1103" s="221">
        <f>'6. Non-specified'!U$119</f>
        <v>0.10174573757990915</v>
      </c>
      <c r="V1103" s="221">
        <f>'6. Non-specified'!V$119</f>
        <v>0.10210235056708225</v>
      </c>
      <c r="W1103" s="221">
        <f>'6. Non-specified'!W$119</f>
        <v>0.10197372671772409</v>
      </c>
      <c r="X1103" s="219"/>
      <c r="Y1103" s="219"/>
      <c r="Z1103" s="219"/>
      <c r="AA1103" s="219"/>
      <c r="AB1103" s="219"/>
      <c r="AC1103" s="219"/>
      <c r="AD1103" s="219"/>
      <c r="AE1103" s="219"/>
      <c r="AF1103" s="219"/>
      <c r="AG1103" s="219"/>
      <c r="AH1103" s="219"/>
      <c r="AI1103" s="219"/>
      <c r="AJ1103" s="219"/>
      <c r="AK1103" s="219"/>
      <c r="AL1103" s="219"/>
      <c r="AM1103" s="219"/>
      <c r="AN1103" s="219"/>
      <c r="AO1103" s="219"/>
      <c r="AP1103" s="219"/>
      <c r="AQ1103" s="219"/>
      <c r="AR1103" s="219"/>
      <c r="AS1103" s="219"/>
      <c r="AT1103" s="219"/>
      <c r="AU1103" s="219"/>
      <c r="AV1103" s="219"/>
      <c r="AW1103" s="219"/>
      <c r="AX1103" s="219"/>
      <c r="AY1103" s="219"/>
      <c r="AZ1103" s="219"/>
      <c r="BA1103" s="219"/>
      <c r="BB1103" s="219"/>
      <c r="BC1103" s="219"/>
      <c r="BD1103" s="219"/>
      <c r="BE1103" s="219"/>
      <c r="BF1103" s="219"/>
      <c r="BG1103" s="219"/>
      <c r="BH1103" s="219"/>
    </row>
    <row r="1104" spans="1:60" s="8" customFormat="1" ht="15">
      <c r="A1104" s="36" t="s">
        <v>7</v>
      </c>
      <c r="B1104" s="36" t="s">
        <v>71</v>
      </c>
      <c r="C1104" s="36" t="s">
        <v>16</v>
      </c>
      <c r="D1104" s="7" t="s">
        <v>97</v>
      </c>
      <c r="E1104" s="7" t="s">
        <v>98</v>
      </c>
      <c r="F1104" s="7" t="s">
        <v>13</v>
      </c>
      <c r="G1104" s="221">
        <f>'2.b-MTH2-HTH'!C$66</f>
        <v>0.27096033581386358</v>
      </c>
      <c r="H1104" s="221">
        <f>'2.b-MTH2-HTH'!D$66</f>
        <v>0.27803846841506513</v>
      </c>
      <c r="I1104" s="221">
        <f>'2.b-MTH2-HTH'!E$66</f>
        <v>0.28512306108197533</v>
      </c>
      <c r="J1104" s="221">
        <f>'2.b-MTH2-HTH'!F$66</f>
        <v>0.29221073523947788</v>
      </c>
      <c r="K1104" s="221">
        <f>'2.b-MTH2-HTH'!G$66</f>
        <v>0.29929810301441867</v>
      </c>
      <c r="L1104" s="221">
        <f>'2.b-MTH2-HTH'!H$66</f>
        <v>0.30638177745854617</v>
      </c>
      <c r="M1104" s="221">
        <f>'2.b-MTH2-HTH'!I$66</f>
        <v>0.31345838276552329</v>
      </c>
      <c r="N1104" s="221">
        <f>'2.b-MTH2-HTH'!J$66</f>
        <v>0.32052456441659938</v>
      </c>
      <c r="O1104" s="221">
        <f>'2.b-MTH2-HTH'!K$66</f>
        <v>0.32757699919028938</v>
      </c>
      <c r="P1104" s="221">
        <f>'2.b-MTH2-HTH'!L$66</f>
        <v>0.33461240497291833</v>
      </c>
      <c r="Q1104" s="221">
        <f>'2.b-MTH2-HTH'!M$66</f>
        <v>0.33900064234710969</v>
      </c>
      <c r="R1104" s="221">
        <f>'2.b-MTH2-HTH'!N$66</f>
        <v>0.348033858794222</v>
      </c>
      <c r="S1104" s="221">
        <f>'2.b-MTH2-HTH'!O$66</f>
        <v>0.35255421330360076</v>
      </c>
      <c r="T1104" s="221">
        <f>'2.b-MTH2-HTH'!P$66</f>
        <v>0.36316841586045356</v>
      </c>
      <c r="U1104" s="221">
        <f>'2.b-MTH2-HTH'!Q$66</f>
        <v>0.37231292224020818</v>
      </c>
      <c r="V1104" s="221">
        <f>'2.b-MTH2-HTH'!R$66</f>
        <v>0.38060310289556548</v>
      </c>
      <c r="W1104" s="221">
        <f>'2.b-MTH2-HTH'!S$66</f>
        <v>0.3859322922417493</v>
      </c>
      <c r="X1104" s="219"/>
      <c r="Y1104" s="219"/>
      <c r="Z1104" s="219"/>
      <c r="AA1104" s="219"/>
      <c r="AB1104" s="219"/>
      <c r="AC1104" s="219"/>
      <c r="AD1104" s="219"/>
      <c r="AE1104" s="219"/>
      <c r="AF1104" s="219"/>
      <c r="AG1104" s="219"/>
      <c r="AH1104" s="219"/>
      <c r="AI1104" s="219"/>
      <c r="AJ1104" s="219"/>
      <c r="AK1104" s="219"/>
      <c r="AL1104" s="219"/>
      <c r="AM1104" s="219"/>
      <c r="AN1104" s="219"/>
      <c r="AO1104" s="219"/>
      <c r="AP1104" s="219"/>
      <c r="AQ1104" s="219"/>
      <c r="AR1104" s="219"/>
      <c r="AS1104" s="219"/>
      <c r="AT1104" s="219"/>
      <c r="AU1104" s="219"/>
      <c r="AV1104" s="219"/>
      <c r="AW1104" s="219"/>
      <c r="AX1104" s="219"/>
      <c r="AY1104" s="219"/>
      <c r="AZ1104" s="219"/>
      <c r="BA1104" s="219"/>
      <c r="BB1104" s="219"/>
      <c r="BC1104" s="219"/>
      <c r="BD1104" s="219"/>
      <c r="BE1104" s="219"/>
      <c r="BF1104" s="219"/>
      <c r="BG1104" s="219"/>
      <c r="BH1104" s="219"/>
    </row>
    <row r="1105" spans="1:60" s="8" customFormat="1" ht="15">
      <c r="A1105" s="36" t="s">
        <v>7</v>
      </c>
      <c r="B1105" s="36" t="s">
        <v>71</v>
      </c>
      <c r="C1105" s="36" t="s">
        <v>16</v>
      </c>
      <c r="D1105" s="7" t="s">
        <v>97</v>
      </c>
      <c r="E1105" s="7" t="s">
        <v>98</v>
      </c>
      <c r="F1105" s="7" t="s">
        <v>14</v>
      </c>
      <c r="G1105" s="221">
        <f>'2.b-MTH2-HTH'!C$67</f>
        <v>0.67007841522529721</v>
      </c>
      <c r="H1105" s="221">
        <f>'2.b-MTH2-HTH'!D$67</f>
        <v>0.67007841522529721</v>
      </c>
      <c r="I1105" s="221">
        <f>'2.b-MTH2-HTH'!E$67</f>
        <v>0.67007841522529721</v>
      </c>
      <c r="J1105" s="221">
        <f>'2.b-MTH2-HTH'!F$67</f>
        <v>0.67007841522529721</v>
      </c>
      <c r="K1105" s="221">
        <f>'2.b-MTH2-HTH'!G$67</f>
        <v>0.67007841522529721</v>
      </c>
      <c r="L1105" s="221">
        <f>'2.b-MTH2-HTH'!H$67</f>
        <v>0.67007841522529721</v>
      </c>
      <c r="M1105" s="221">
        <f>'2.b-MTH2-HTH'!I$67</f>
        <v>0.67007841522529721</v>
      </c>
      <c r="N1105" s="221">
        <f>'2.b-MTH2-HTH'!J$67</f>
        <v>0.67007841522529721</v>
      </c>
      <c r="O1105" s="221">
        <f>'2.b-MTH2-HTH'!K$67</f>
        <v>0.67007841522529721</v>
      </c>
      <c r="P1105" s="221">
        <f>'2.b-MTH2-HTH'!L$67</f>
        <v>0.67007841522529721</v>
      </c>
      <c r="Q1105" s="221">
        <f>'2.b-MTH2-HTH'!M$67</f>
        <v>0.67007841522529721</v>
      </c>
      <c r="R1105" s="221">
        <f>'2.b-MTH2-HTH'!N$67</f>
        <v>0.67007841522529721</v>
      </c>
      <c r="S1105" s="221">
        <f>'2.b-MTH2-HTH'!O$67</f>
        <v>0.67007841522529721</v>
      </c>
      <c r="T1105" s="221">
        <f>'2.b-MTH2-HTH'!P$67</f>
        <v>0.67007841522529721</v>
      </c>
      <c r="U1105" s="221">
        <f>'2.b-MTH2-HTH'!Q$67</f>
        <v>0.67007841522529721</v>
      </c>
      <c r="V1105" s="221">
        <f>'2.b-MTH2-HTH'!R$67</f>
        <v>0.6700784152252971</v>
      </c>
      <c r="W1105" s="221">
        <f>'2.b-MTH2-HTH'!S$67</f>
        <v>0.67007841522529721</v>
      </c>
      <c r="X1105" s="219"/>
      <c r="Y1105" s="219"/>
      <c r="Z1105" s="219"/>
      <c r="AA1105" s="219"/>
      <c r="AB1105" s="219"/>
      <c r="AC1105" s="219"/>
      <c r="AD1105" s="219"/>
      <c r="AE1105" s="219"/>
      <c r="AF1105" s="219"/>
      <c r="AG1105" s="219"/>
      <c r="AH1105" s="219"/>
      <c r="AI1105" s="219"/>
      <c r="AJ1105" s="219"/>
      <c r="AK1105" s="219"/>
      <c r="AL1105" s="219"/>
      <c r="AM1105" s="219"/>
      <c r="AN1105" s="219"/>
      <c r="AO1105" s="219"/>
      <c r="AP1105" s="219"/>
      <c r="AQ1105" s="219"/>
      <c r="AR1105" s="219"/>
      <c r="AS1105" s="219"/>
      <c r="AT1105" s="219"/>
      <c r="AU1105" s="219"/>
      <c r="AV1105" s="219"/>
      <c r="AW1105" s="219"/>
      <c r="AX1105" s="219"/>
      <c r="AY1105" s="219"/>
      <c r="AZ1105" s="219"/>
      <c r="BA1105" s="219"/>
      <c r="BB1105" s="219"/>
      <c r="BC1105" s="219"/>
      <c r="BD1105" s="219"/>
      <c r="BE1105" s="219"/>
      <c r="BF1105" s="219"/>
      <c r="BG1105" s="219"/>
      <c r="BH1105" s="219"/>
    </row>
    <row r="1106" spans="1:60" s="8" customFormat="1" ht="15">
      <c r="A1106" s="36" t="s">
        <v>7</v>
      </c>
      <c r="B1106" s="36" t="s">
        <v>71</v>
      </c>
      <c r="C1106" s="36" t="s">
        <v>16</v>
      </c>
      <c r="D1106" s="7" t="s">
        <v>401</v>
      </c>
      <c r="E1106" s="7" t="s">
        <v>402</v>
      </c>
      <c r="F1106" s="7" t="s">
        <v>12</v>
      </c>
      <c r="G1106" s="221">
        <f>'6. Non-specified'!G$120</f>
        <v>7.1989587393703758E-2</v>
      </c>
      <c r="H1106" s="221">
        <f>'6. Non-specified'!H$120</f>
        <v>7.2169314774878229E-2</v>
      </c>
      <c r="I1106" s="221">
        <f>'6. Non-specified'!I$120</f>
        <v>7.2131620897707652E-2</v>
      </c>
      <c r="J1106" s="221">
        <f>'6. Non-specified'!J$120</f>
        <v>7.2091909278705776E-2</v>
      </c>
      <c r="K1106" s="221">
        <f>'6. Non-specified'!K$120</f>
        <v>7.1862226070536744E-2</v>
      </c>
      <c r="L1106" s="221">
        <f>'6. Non-specified'!L$120</f>
        <v>7.1868618921200875E-2</v>
      </c>
      <c r="M1106" s="221">
        <f>'6. Non-specified'!M$120</f>
        <v>7.199369924674659E-2</v>
      </c>
      <c r="N1106" s="221">
        <f>'6. Non-specified'!N$120</f>
        <v>7.212736638290676E-2</v>
      </c>
      <c r="O1106" s="221">
        <f>'6. Non-specified'!O$120</f>
        <v>7.2079026929605591E-2</v>
      </c>
      <c r="P1106" s="221">
        <f>'6. Non-specified'!P$120</f>
        <v>7.2200067390871731E-2</v>
      </c>
      <c r="Q1106" s="221">
        <f>'6. Non-specified'!Q$120</f>
        <v>7.2086283005877133E-2</v>
      </c>
      <c r="R1106" s="221">
        <f>'6. Non-specified'!R$120</f>
        <v>7.2660244410461955E-2</v>
      </c>
      <c r="S1106" s="221">
        <f>'6. Non-specified'!S$120</f>
        <v>7.2610845805382351E-2</v>
      </c>
      <c r="T1106" s="221">
        <f>'6. Non-specified'!T$120</f>
        <v>7.192037843848624E-2</v>
      </c>
      <c r="U1106" s="221">
        <f>'6. Non-specified'!U$120</f>
        <v>7.1993060787378022E-2</v>
      </c>
      <c r="V1106" s="221">
        <f>'6. Non-specified'!V$120</f>
        <v>7.1928595286601935E-2</v>
      </c>
      <c r="W1106" s="221">
        <f>'6. Non-specified'!W$120</f>
        <v>7.1951846825830362E-2</v>
      </c>
      <c r="X1106" s="219"/>
      <c r="Y1106" s="219"/>
      <c r="Z1106" s="219"/>
      <c r="AA1106" s="219"/>
      <c r="AB1106" s="219"/>
      <c r="AC1106" s="219"/>
      <c r="AD1106" s="219"/>
      <c r="AE1106" s="219"/>
      <c r="AF1106" s="219"/>
      <c r="AG1106" s="219"/>
      <c r="AH1106" s="219"/>
      <c r="AI1106" s="219"/>
      <c r="AJ1106" s="219"/>
      <c r="AK1106" s="219"/>
      <c r="AL1106" s="219"/>
      <c r="AM1106" s="219"/>
      <c r="AN1106" s="219"/>
      <c r="AO1106" s="219"/>
      <c r="AP1106" s="219"/>
      <c r="AQ1106" s="219"/>
      <c r="AR1106" s="219"/>
      <c r="AS1106" s="219"/>
      <c r="AT1106" s="219"/>
      <c r="AU1106" s="219"/>
      <c r="AV1106" s="219"/>
      <c r="AW1106" s="219"/>
      <c r="AX1106" s="219"/>
      <c r="AY1106" s="219"/>
      <c r="AZ1106" s="219"/>
      <c r="BA1106" s="219"/>
      <c r="BB1106" s="219"/>
      <c r="BC1106" s="219"/>
      <c r="BD1106" s="219"/>
      <c r="BE1106" s="219"/>
      <c r="BF1106" s="219"/>
      <c r="BG1106" s="219"/>
      <c r="BH1106" s="219"/>
    </row>
    <row r="1107" spans="1:60" s="8" customFormat="1" ht="15">
      <c r="A1107" s="36" t="s">
        <v>7</v>
      </c>
      <c r="B1107" s="36" t="s">
        <v>71</v>
      </c>
      <c r="C1107" s="36" t="s">
        <v>16</v>
      </c>
      <c r="D1107" s="7" t="s">
        <v>401</v>
      </c>
      <c r="E1107" s="7" t="s">
        <v>402</v>
      </c>
      <c r="F1107" s="7" t="s">
        <v>13</v>
      </c>
      <c r="G1107" s="221">
        <f>'2.b-MTH2-HTH'!C$72</f>
        <v>0.27096033581386358</v>
      </c>
      <c r="H1107" s="221">
        <f>'2.b-MTH2-HTH'!D$72</f>
        <v>0.27803846841506513</v>
      </c>
      <c r="I1107" s="221">
        <f>'2.b-MTH2-HTH'!E$72</f>
        <v>0.28512306108197533</v>
      </c>
      <c r="J1107" s="221">
        <f>'2.b-MTH2-HTH'!F$72</f>
        <v>0.29221073523947788</v>
      </c>
      <c r="K1107" s="221">
        <f>'2.b-MTH2-HTH'!G$72</f>
        <v>0.29929810301441867</v>
      </c>
      <c r="L1107" s="221">
        <f>'2.b-MTH2-HTH'!H$72</f>
        <v>0.30638177745854617</v>
      </c>
      <c r="M1107" s="221">
        <f>'2.b-MTH2-HTH'!I$72</f>
        <v>0.31345838276552329</v>
      </c>
      <c r="N1107" s="221">
        <f>'2.b-MTH2-HTH'!J$72</f>
        <v>0.32052456441659938</v>
      </c>
      <c r="O1107" s="221">
        <f>'2.b-MTH2-HTH'!K$72</f>
        <v>0.32757699919028938</v>
      </c>
      <c r="P1107" s="221">
        <f>'2.b-MTH2-HTH'!L$72</f>
        <v>0.33461240497291833</v>
      </c>
      <c r="Q1107" s="221">
        <f>'2.b-MTH2-HTH'!M$72</f>
        <v>0.33900064234710969</v>
      </c>
      <c r="R1107" s="221">
        <f>'2.b-MTH2-HTH'!N$72</f>
        <v>0.348033858794222</v>
      </c>
      <c r="S1107" s="221">
        <f>'2.b-MTH2-HTH'!O$72</f>
        <v>0.35255421330360076</v>
      </c>
      <c r="T1107" s="221">
        <f>'2.b-MTH2-HTH'!P$72</f>
        <v>0.36316841586045356</v>
      </c>
      <c r="U1107" s="221">
        <f>'2.b-MTH2-HTH'!Q$72</f>
        <v>0.37231292224020818</v>
      </c>
      <c r="V1107" s="221">
        <f>'2.b-MTH2-HTH'!R$72</f>
        <v>0.38060310289556548</v>
      </c>
      <c r="W1107" s="221">
        <f>'2.b-MTH2-HTH'!S$72</f>
        <v>0.3859322922417493</v>
      </c>
      <c r="X1107" s="219"/>
      <c r="Y1107" s="219"/>
      <c r="Z1107" s="219"/>
      <c r="AA1107" s="219"/>
      <c r="AB1107" s="219"/>
      <c r="AC1107" s="219"/>
      <c r="AD1107" s="219"/>
      <c r="AE1107" s="219"/>
      <c r="AF1107" s="219"/>
      <c r="AG1107" s="219"/>
      <c r="AH1107" s="219"/>
      <c r="AI1107" s="219"/>
      <c r="AJ1107" s="219"/>
      <c r="AK1107" s="219"/>
      <c r="AL1107" s="219"/>
      <c r="AM1107" s="219"/>
      <c r="AN1107" s="219"/>
      <c r="AO1107" s="219"/>
      <c r="AP1107" s="219"/>
      <c r="AQ1107" s="219"/>
      <c r="AR1107" s="219"/>
      <c r="AS1107" s="219"/>
      <c r="AT1107" s="219"/>
      <c r="AU1107" s="219"/>
      <c r="AV1107" s="219"/>
      <c r="AW1107" s="219"/>
      <c r="AX1107" s="219"/>
      <c r="AY1107" s="219"/>
      <c r="AZ1107" s="219"/>
      <c r="BA1107" s="219"/>
      <c r="BB1107" s="219"/>
      <c r="BC1107" s="219"/>
      <c r="BD1107" s="219"/>
      <c r="BE1107" s="219"/>
      <c r="BF1107" s="219"/>
      <c r="BG1107" s="219"/>
      <c r="BH1107" s="219"/>
    </row>
    <row r="1108" spans="1:60" s="8" customFormat="1" ht="15">
      <c r="A1108" s="36" t="s">
        <v>7</v>
      </c>
      <c r="B1108" s="36" t="s">
        <v>71</v>
      </c>
      <c r="C1108" s="36" t="s">
        <v>16</v>
      </c>
      <c r="D1108" s="7" t="s">
        <v>401</v>
      </c>
      <c r="E1108" s="7" t="s">
        <v>402</v>
      </c>
      <c r="F1108" s="7" t="s">
        <v>14</v>
      </c>
      <c r="G1108" s="221">
        <f>'2.b-MTH2-HTH'!C$73</f>
        <v>0.73156498928758174</v>
      </c>
      <c r="H1108" s="221">
        <f>'2.b-MTH2-HTH'!D$73</f>
        <v>0.73156498928758174</v>
      </c>
      <c r="I1108" s="221">
        <f>'2.b-MTH2-HTH'!E$73</f>
        <v>0.73156498928758174</v>
      </c>
      <c r="J1108" s="221">
        <f>'2.b-MTH2-HTH'!F$73</f>
        <v>0.73156498928758174</v>
      </c>
      <c r="K1108" s="221">
        <f>'2.b-MTH2-HTH'!G$73</f>
        <v>0.73156498928758174</v>
      </c>
      <c r="L1108" s="221">
        <f>'2.b-MTH2-HTH'!H$73</f>
        <v>0.73156498928758174</v>
      </c>
      <c r="M1108" s="221">
        <f>'2.b-MTH2-HTH'!I$73</f>
        <v>0.73156498928758174</v>
      </c>
      <c r="N1108" s="221">
        <f>'2.b-MTH2-HTH'!J$73</f>
        <v>0.73156498928758174</v>
      </c>
      <c r="O1108" s="221">
        <f>'2.b-MTH2-HTH'!K$73</f>
        <v>0.73156498928758174</v>
      </c>
      <c r="P1108" s="221">
        <f>'2.b-MTH2-HTH'!L$73</f>
        <v>0.73156498928758174</v>
      </c>
      <c r="Q1108" s="221">
        <f>'2.b-MTH2-HTH'!M$73</f>
        <v>0.73156498928758174</v>
      </c>
      <c r="R1108" s="221">
        <f>'2.b-MTH2-HTH'!N$73</f>
        <v>0.73156498928758174</v>
      </c>
      <c r="S1108" s="221">
        <f>'2.b-MTH2-HTH'!O$73</f>
        <v>0.73156498928758174</v>
      </c>
      <c r="T1108" s="221">
        <f>'2.b-MTH2-HTH'!P$73</f>
        <v>0.73156498928758174</v>
      </c>
      <c r="U1108" s="221">
        <f>'2.b-MTH2-HTH'!Q$73</f>
        <v>0.73156498928758174</v>
      </c>
      <c r="V1108" s="221">
        <f>'2.b-MTH2-HTH'!R$73</f>
        <v>0.73156498928758174</v>
      </c>
      <c r="W1108" s="221">
        <f>'2.b-MTH2-HTH'!S$73</f>
        <v>0.73156498928758174</v>
      </c>
      <c r="X1108" s="219"/>
      <c r="Y1108" s="219"/>
      <c r="Z1108" s="219"/>
      <c r="AA1108" s="219"/>
      <c r="AB1108" s="219"/>
      <c r="AC1108" s="219"/>
      <c r="AD1108" s="219"/>
      <c r="AE1108" s="219"/>
      <c r="AF1108" s="219"/>
      <c r="AG1108" s="219"/>
      <c r="AH1108" s="219"/>
      <c r="AI1108" s="219"/>
      <c r="AJ1108" s="219"/>
      <c r="AK1108" s="219"/>
      <c r="AL1108" s="219"/>
      <c r="AM1108" s="219"/>
      <c r="AN1108" s="219"/>
      <c r="AO1108" s="219"/>
      <c r="AP1108" s="219"/>
      <c r="AQ1108" s="219"/>
      <c r="AR1108" s="219"/>
      <c r="AS1108" s="219"/>
      <c r="AT1108" s="219"/>
      <c r="AU1108" s="219"/>
      <c r="AV1108" s="219"/>
      <c r="AW1108" s="219"/>
      <c r="AX1108" s="219"/>
      <c r="AY1108" s="219"/>
      <c r="AZ1108" s="219"/>
      <c r="BA1108" s="219"/>
      <c r="BB1108" s="219"/>
      <c r="BC1108" s="219"/>
      <c r="BD1108" s="219"/>
      <c r="BE1108" s="219"/>
      <c r="BF1108" s="219"/>
      <c r="BG1108" s="219"/>
      <c r="BH1108" s="219"/>
    </row>
    <row r="1109" spans="1:60" s="8" customFormat="1" ht="15">
      <c r="A1109" s="36" t="s">
        <v>7</v>
      </c>
      <c r="B1109" s="36" t="s">
        <v>71</v>
      </c>
      <c r="C1109" s="36" t="s">
        <v>16</v>
      </c>
      <c r="D1109" s="7" t="s">
        <v>404</v>
      </c>
      <c r="E1109" s="7" t="s">
        <v>405</v>
      </c>
      <c r="F1109" s="7" t="s">
        <v>12</v>
      </c>
      <c r="G1109" s="221">
        <f>'6. Non-specified'!G$121</f>
        <v>1.4999338115109277E-2</v>
      </c>
      <c r="H1109" s="221">
        <f>'6. Non-specified'!H$121</f>
        <v>1.503678508287749E-2</v>
      </c>
      <c r="I1109" s="221">
        <f>'6. Non-specified'!I$121</f>
        <v>1.5028931402518703E-2</v>
      </c>
      <c r="J1109" s="221">
        <f>'6. Non-specified'!J$121</f>
        <v>1.5020657317028395E-2</v>
      </c>
      <c r="K1109" s="221">
        <f>'6. Non-specified'!K$121</f>
        <v>1.4972801839265349E-2</v>
      </c>
      <c r="L1109" s="221">
        <f>'6. Non-specified'!L$121</f>
        <v>1.4974133817015218E-2</v>
      </c>
      <c r="M1109" s="221">
        <f>'6. Non-specified'!M$121</f>
        <v>1.5000194837258991E-2</v>
      </c>
      <c r="N1109" s="221">
        <f>'6. Non-specified'!N$121</f>
        <v>1.5028044956182162E-2</v>
      </c>
      <c r="O1109" s="221">
        <f>'6. Non-specified'!O$121</f>
        <v>1.5017973224552441E-2</v>
      </c>
      <c r="P1109" s="221">
        <f>'6. Non-specified'!P$121</f>
        <v>1.5043192521812901E-2</v>
      </c>
      <c r="Q1109" s="221">
        <f>'6. Non-specified'!Q$121</f>
        <v>1.5019485059045819E-2</v>
      </c>
      <c r="R1109" s="221">
        <f>'6. Non-specified'!R$121</f>
        <v>1.5139072369989955E-2</v>
      </c>
      <c r="S1109" s="221">
        <f>'6. Non-specified'!S$121</f>
        <v>1.5128779959561878E-2</v>
      </c>
      <c r="T1109" s="221">
        <f>'6. Non-specified'!T$121</f>
        <v>1.498491813358856E-2</v>
      </c>
      <c r="U1109" s="221">
        <f>'6. Non-specified'!U$121</f>
        <v>1.5000061811521678E-2</v>
      </c>
      <c r="V1109" s="221">
        <f>'6. Non-specified'!V$121</f>
        <v>1.4986630149000648E-2</v>
      </c>
      <c r="W1109" s="221">
        <f>'6. Non-specified'!W$121</f>
        <v>1.4991474706543068E-2</v>
      </c>
      <c r="X1109" s="219"/>
      <c r="Y1109" s="219"/>
      <c r="Z1109" s="219"/>
      <c r="AA1109" s="219"/>
      <c r="AB1109" s="219"/>
      <c r="AC1109" s="219"/>
      <c r="AD1109" s="219"/>
      <c r="AE1109" s="219"/>
      <c r="AF1109" s="219"/>
      <c r="AG1109" s="219"/>
      <c r="AH1109" s="219"/>
      <c r="AI1109" s="219"/>
      <c r="AJ1109" s="219"/>
      <c r="AK1109" s="219"/>
      <c r="AL1109" s="219"/>
      <c r="AM1109" s="219"/>
      <c r="AN1109" s="219"/>
      <c r="AO1109" s="219"/>
      <c r="AP1109" s="219"/>
      <c r="AQ1109" s="219"/>
      <c r="AR1109" s="219"/>
      <c r="AS1109" s="219"/>
      <c r="AT1109" s="219"/>
      <c r="AU1109" s="219"/>
      <c r="AV1109" s="219"/>
      <c r="AW1109" s="219"/>
      <c r="AX1109" s="219"/>
      <c r="AY1109" s="219"/>
      <c r="AZ1109" s="219"/>
      <c r="BA1109" s="219"/>
      <c r="BB1109" s="219"/>
      <c r="BC1109" s="219"/>
      <c r="BD1109" s="219"/>
      <c r="BE1109" s="219"/>
      <c r="BF1109" s="219"/>
      <c r="BG1109" s="219"/>
      <c r="BH1109" s="219"/>
    </row>
    <row r="1110" spans="1:60" s="8" customFormat="1" ht="15">
      <c r="A1110" s="36" t="s">
        <v>7</v>
      </c>
      <c r="B1110" s="36" t="s">
        <v>71</v>
      </c>
      <c r="C1110" s="36" t="s">
        <v>16</v>
      </c>
      <c r="D1110" s="7" t="s">
        <v>404</v>
      </c>
      <c r="E1110" s="7" t="s">
        <v>405</v>
      </c>
      <c r="F1110" s="7" t="s">
        <v>13</v>
      </c>
      <c r="G1110" s="221">
        <f>'2.b-MTH2-HTH'!C$78</f>
        <v>0.27096033581386358</v>
      </c>
      <c r="H1110" s="221">
        <f>'2.b-MTH2-HTH'!D$78</f>
        <v>0.27803846841506513</v>
      </c>
      <c r="I1110" s="221">
        <f>'2.b-MTH2-HTH'!E$78</f>
        <v>0.28512306108197533</v>
      </c>
      <c r="J1110" s="221">
        <f>'2.b-MTH2-HTH'!F$78</f>
        <v>0.29221073523947788</v>
      </c>
      <c r="K1110" s="221">
        <f>'2.b-MTH2-HTH'!G$78</f>
        <v>0.29929810301441867</v>
      </c>
      <c r="L1110" s="221">
        <f>'2.b-MTH2-HTH'!H$78</f>
        <v>0.30638177745854617</v>
      </c>
      <c r="M1110" s="221">
        <f>'2.b-MTH2-HTH'!I$78</f>
        <v>0.31345838276552329</v>
      </c>
      <c r="N1110" s="221">
        <f>'2.b-MTH2-HTH'!J$78</f>
        <v>0.32052456441659938</v>
      </c>
      <c r="O1110" s="221">
        <f>'2.b-MTH2-HTH'!K$78</f>
        <v>0.32757699919028938</v>
      </c>
      <c r="P1110" s="221">
        <f>'2.b-MTH2-HTH'!L$78</f>
        <v>0.33461240497291833</v>
      </c>
      <c r="Q1110" s="221">
        <f>'2.b-MTH2-HTH'!M$78</f>
        <v>0.33900064234710969</v>
      </c>
      <c r="R1110" s="221">
        <f>'2.b-MTH2-HTH'!N$78</f>
        <v>0.348033858794222</v>
      </c>
      <c r="S1110" s="221">
        <f>'2.b-MTH2-HTH'!O$78</f>
        <v>0.35255421330360076</v>
      </c>
      <c r="T1110" s="221">
        <f>'2.b-MTH2-HTH'!P$78</f>
        <v>0.36316841586045356</v>
      </c>
      <c r="U1110" s="221">
        <f>'2.b-MTH2-HTH'!Q$78</f>
        <v>0.37231292224020818</v>
      </c>
      <c r="V1110" s="221">
        <f>'2.b-MTH2-HTH'!R$78</f>
        <v>0.38060310289556548</v>
      </c>
      <c r="W1110" s="221">
        <f>'2.b-MTH2-HTH'!S$78</f>
        <v>0.3859322922417493</v>
      </c>
      <c r="X1110" s="219"/>
      <c r="Y1110" s="219"/>
      <c r="Z1110" s="219"/>
      <c r="AA1110" s="219"/>
      <c r="AB1110" s="219"/>
      <c r="AC1110" s="219"/>
      <c r="AD1110" s="219"/>
      <c r="AE1110" s="219"/>
      <c r="AF1110" s="219"/>
      <c r="AG1110" s="219"/>
      <c r="AH1110" s="219"/>
      <c r="AI1110" s="219"/>
      <c r="AJ1110" s="219"/>
      <c r="AK1110" s="219"/>
      <c r="AL1110" s="219"/>
      <c r="AM1110" s="219"/>
      <c r="AN1110" s="219"/>
      <c r="AO1110" s="219"/>
      <c r="AP1110" s="219"/>
      <c r="AQ1110" s="219"/>
      <c r="AR1110" s="219"/>
      <c r="AS1110" s="219"/>
      <c r="AT1110" s="219"/>
      <c r="AU1110" s="219"/>
      <c r="AV1110" s="219"/>
      <c r="AW1110" s="219"/>
      <c r="AX1110" s="219"/>
      <c r="AY1110" s="219"/>
      <c r="AZ1110" s="219"/>
      <c r="BA1110" s="219"/>
      <c r="BB1110" s="219"/>
      <c r="BC1110" s="219"/>
      <c r="BD1110" s="219"/>
      <c r="BE1110" s="219"/>
      <c r="BF1110" s="219"/>
      <c r="BG1110" s="219"/>
      <c r="BH1110" s="219"/>
    </row>
    <row r="1111" spans="1:60" s="8" customFormat="1" ht="15">
      <c r="A1111" s="36" t="s">
        <v>7</v>
      </c>
      <c r="B1111" s="36" t="s">
        <v>71</v>
      </c>
      <c r="C1111" s="36" t="s">
        <v>16</v>
      </c>
      <c r="D1111" s="7" t="s">
        <v>404</v>
      </c>
      <c r="E1111" s="7" t="s">
        <v>405</v>
      </c>
      <c r="F1111" s="7" t="s">
        <v>14</v>
      </c>
      <c r="G1111" s="221">
        <f>'2.b-MTH2-HTH'!C$79</f>
        <v>0.77373362781602184</v>
      </c>
      <c r="H1111" s="221">
        <f>'2.b-MTH2-HTH'!D$79</f>
        <v>0.77373362781602184</v>
      </c>
      <c r="I1111" s="221">
        <f>'2.b-MTH2-HTH'!E$79</f>
        <v>0.77373362781602184</v>
      </c>
      <c r="J1111" s="221">
        <f>'2.b-MTH2-HTH'!F$79</f>
        <v>0.77373362781602184</v>
      </c>
      <c r="K1111" s="221">
        <f>'2.b-MTH2-HTH'!G$79</f>
        <v>0.77373362781602184</v>
      </c>
      <c r="L1111" s="221">
        <f>'2.b-MTH2-HTH'!H$79</f>
        <v>0.77373362781602184</v>
      </c>
      <c r="M1111" s="221">
        <f>'2.b-MTH2-HTH'!I$79</f>
        <v>0.77373362781602184</v>
      </c>
      <c r="N1111" s="221">
        <f>'2.b-MTH2-HTH'!J$79</f>
        <v>0.77373362781602184</v>
      </c>
      <c r="O1111" s="221">
        <f>'2.b-MTH2-HTH'!K$79</f>
        <v>0.77373362781602173</v>
      </c>
      <c r="P1111" s="221">
        <f>'2.b-MTH2-HTH'!L$79</f>
        <v>0.77373362781602184</v>
      </c>
      <c r="Q1111" s="221">
        <f>'2.b-MTH2-HTH'!M$79</f>
        <v>0.77373362781602184</v>
      </c>
      <c r="R1111" s="221">
        <f>'2.b-MTH2-HTH'!N$79</f>
        <v>0.77373362781602184</v>
      </c>
      <c r="S1111" s="221">
        <f>'2.b-MTH2-HTH'!O$79</f>
        <v>0.77373362781602184</v>
      </c>
      <c r="T1111" s="221">
        <f>'2.b-MTH2-HTH'!P$79</f>
        <v>0.77373362781602184</v>
      </c>
      <c r="U1111" s="221">
        <f>'2.b-MTH2-HTH'!Q$79</f>
        <v>0.77373362781602195</v>
      </c>
      <c r="V1111" s="221">
        <f>'2.b-MTH2-HTH'!R$79</f>
        <v>0.77373362781602184</v>
      </c>
      <c r="W1111" s="221">
        <f>'2.b-MTH2-HTH'!S$79</f>
        <v>0.77373362781602184</v>
      </c>
      <c r="X1111" s="219"/>
      <c r="Y1111" s="219"/>
      <c r="Z1111" s="219"/>
      <c r="AA1111" s="219"/>
      <c r="AB1111" s="219"/>
      <c r="AC1111" s="219"/>
      <c r="AD1111" s="219"/>
      <c r="AE1111" s="219"/>
      <c r="AF1111" s="219"/>
      <c r="AG1111" s="219"/>
      <c r="AH1111" s="219"/>
      <c r="AI1111" s="219"/>
      <c r="AJ1111" s="219"/>
      <c r="AK1111" s="219"/>
      <c r="AL1111" s="219"/>
      <c r="AM1111" s="219"/>
      <c r="AN1111" s="219"/>
      <c r="AO1111" s="219"/>
      <c r="AP1111" s="219"/>
      <c r="AQ1111" s="219"/>
      <c r="AR1111" s="219"/>
      <c r="AS1111" s="219"/>
      <c r="AT1111" s="219"/>
      <c r="AU1111" s="219"/>
      <c r="AV1111" s="219"/>
      <c r="AW1111" s="219"/>
      <c r="AX1111" s="219"/>
      <c r="AY1111" s="219"/>
      <c r="AZ1111" s="219"/>
      <c r="BA1111" s="219"/>
      <c r="BB1111" s="219"/>
      <c r="BC1111" s="219"/>
      <c r="BD1111" s="219"/>
      <c r="BE1111" s="219"/>
      <c r="BF1111" s="219"/>
      <c r="BG1111" s="219"/>
      <c r="BH1111" s="219"/>
    </row>
    <row r="1112" spans="1:60" s="8" customFormat="1" ht="15">
      <c r="A1112" s="36" t="s">
        <v>7</v>
      </c>
      <c r="B1112" s="36" t="s">
        <v>71</v>
      </c>
      <c r="C1112" s="36" t="s">
        <v>16</v>
      </c>
      <c r="D1112" s="7" t="s">
        <v>403</v>
      </c>
      <c r="E1112" s="7" t="s">
        <v>403</v>
      </c>
      <c r="F1112" s="7" t="s">
        <v>12</v>
      </c>
      <c r="G1112" s="221">
        <f>'6. Non-specified'!G$122</f>
        <v>0.42974329379540294</v>
      </c>
      <c r="H1112" s="221">
        <f>'6. Non-specified'!H$122</f>
        <v>0.43081618002197264</v>
      </c>
      <c r="I1112" s="221">
        <f>'6. Non-specified'!I$122</f>
        <v>0.43059116566201217</v>
      </c>
      <c r="J1112" s="221">
        <f>'6. Non-specified'!J$122</f>
        <v>0.43035410635149718</v>
      </c>
      <c r="K1112" s="221">
        <f>'6. Non-specified'!K$122</f>
        <v>0.42898300780820031</v>
      </c>
      <c r="L1112" s="221">
        <f>'6. Non-specified'!L$122</f>
        <v>0.42902117005916751</v>
      </c>
      <c r="M1112" s="221">
        <f>'6. Non-specified'!M$122</f>
        <v>0.42976783958506781</v>
      </c>
      <c r="N1112" s="221">
        <f>'6. Non-specified'!N$122</f>
        <v>0.43056576825010545</v>
      </c>
      <c r="O1112" s="221">
        <f>'6. Non-specified'!O$122</f>
        <v>0.43027720490873911</v>
      </c>
      <c r="P1112" s="221">
        <f>'6. Non-specified'!P$122</f>
        <v>0.43099975838334859</v>
      </c>
      <c r="Q1112" s="221">
        <f>'6. Non-specified'!Q$122</f>
        <v>0.43032052020237876</v>
      </c>
      <c r="R1112" s="221">
        <f>'6. Non-specified'!R$122</f>
        <v>0.4337467943824041</v>
      </c>
      <c r="S1112" s="221">
        <f>'6. Non-specified'!S$122</f>
        <v>0.43345190841313591</v>
      </c>
      <c r="T1112" s="221">
        <f>'6. Non-specified'!T$122</f>
        <v>0.42933014954146154</v>
      </c>
      <c r="U1112" s="221">
        <f>'6. Non-specified'!U$122</f>
        <v>0.42976402828899102</v>
      </c>
      <c r="V1112" s="221">
        <f>'6. Non-specified'!V$122</f>
        <v>0.42937920018200137</v>
      </c>
      <c r="W1112" s="221">
        <f>'6. Non-specified'!W$122</f>
        <v>0.42951800071435042</v>
      </c>
      <c r="X1112" s="219"/>
      <c r="Y1112" s="219"/>
      <c r="Z1112" s="219"/>
      <c r="AA1112" s="219"/>
      <c r="AB1112" s="219"/>
      <c r="AC1112" s="219"/>
      <c r="AD1112" s="219"/>
      <c r="AE1112" s="219"/>
      <c r="AF1112" s="219"/>
      <c r="AG1112" s="219"/>
      <c r="AH1112" s="219"/>
      <c r="AI1112" s="219"/>
      <c r="AJ1112" s="219"/>
      <c r="AK1112" s="219"/>
      <c r="AL1112" s="219"/>
      <c r="AM1112" s="219"/>
      <c r="AN1112" s="219"/>
      <c r="AO1112" s="219"/>
      <c r="AP1112" s="219"/>
      <c r="AQ1112" s="219"/>
      <c r="AR1112" s="219"/>
      <c r="AS1112" s="219"/>
      <c r="AT1112" s="219"/>
      <c r="AU1112" s="219"/>
      <c r="AV1112" s="219"/>
      <c r="AW1112" s="219"/>
      <c r="AX1112" s="219"/>
      <c r="AY1112" s="219"/>
      <c r="AZ1112" s="219"/>
      <c r="BA1112" s="219"/>
      <c r="BB1112" s="219"/>
      <c r="BC1112" s="219"/>
      <c r="BD1112" s="219"/>
      <c r="BE1112" s="219"/>
      <c r="BF1112" s="219"/>
      <c r="BG1112" s="219"/>
      <c r="BH1112" s="219"/>
    </row>
    <row r="1113" spans="1:60" s="8" customFormat="1" ht="15">
      <c r="A1113" s="36" t="s">
        <v>7</v>
      </c>
      <c r="B1113" s="36" t="s">
        <v>71</v>
      </c>
      <c r="C1113" s="36" t="s">
        <v>16</v>
      </c>
      <c r="D1113" s="7" t="s">
        <v>403</v>
      </c>
      <c r="E1113" s="7" t="s">
        <v>403</v>
      </c>
      <c r="F1113" s="7" t="s">
        <v>13</v>
      </c>
      <c r="G1113" s="221">
        <f>'2.b-MTH2-HTH'!C$84</f>
        <v>0.27096033581386358</v>
      </c>
      <c r="H1113" s="221">
        <f>'2.b-MTH2-HTH'!D$84</f>
        <v>0.27803846841506513</v>
      </c>
      <c r="I1113" s="221">
        <f>'2.b-MTH2-HTH'!E$84</f>
        <v>0.28512306108197533</v>
      </c>
      <c r="J1113" s="221">
        <f>'2.b-MTH2-HTH'!F$84</f>
        <v>0.29221073523947788</v>
      </c>
      <c r="K1113" s="221">
        <f>'2.b-MTH2-HTH'!G$84</f>
        <v>0.29929810301441867</v>
      </c>
      <c r="L1113" s="221">
        <f>'2.b-MTH2-HTH'!H$84</f>
        <v>0.30638177745854617</v>
      </c>
      <c r="M1113" s="221">
        <f>'2.b-MTH2-HTH'!I$84</f>
        <v>0.31345838276552329</v>
      </c>
      <c r="N1113" s="221">
        <f>'2.b-MTH2-HTH'!J$84</f>
        <v>0.32052456441659938</v>
      </c>
      <c r="O1113" s="221">
        <f>'2.b-MTH2-HTH'!K$84</f>
        <v>0.32757699919028938</v>
      </c>
      <c r="P1113" s="221">
        <f>'2.b-MTH2-HTH'!L$84</f>
        <v>0.33461240497291833</v>
      </c>
      <c r="Q1113" s="221">
        <f>'2.b-MTH2-HTH'!M$84</f>
        <v>0.33900064234710969</v>
      </c>
      <c r="R1113" s="221">
        <f>'2.b-MTH2-HTH'!N$84</f>
        <v>0.348033858794222</v>
      </c>
      <c r="S1113" s="221">
        <f>'2.b-MTH2-HTH'!O$84</f>
        <v>0.35255421330360076</v>
      </c>
      <c r="T1113" s="221">
        <f>'2.b-MTH2-HTH'!P$84</f>
        <v>0.36316841586045356</v>
      </c>
      <c r="U1113" s="221">
        <f>'2.b-MTH2-HTH'!Q$84</f>
        <v>0.37231292224020818</v>
      </c>
      <c r="V1113" s="221">
        <f>'2.b-MTH2-HTH'!R$84</f>
        <v>0.38060310289556548</v>
      </c>
      <c r="W1113" s="221">
        <f>'2.b-MTH2-HTH'!S$84</f>
        <v>0.3859322922417493</v>
      </c>
      <c r="X1113" s="219"/>
      <c r="Y1113" s="219"/>
      <c r="Z1113" s="219"/>
      <c r="AA1113" s="219"/>
      <c r="AB1113" s="219"/>
      <c r="AC1113" s="219"/>
      <c r="AD1113" s="219"/>
      <c r="AE1113" s="219"/>
      <c r="AF1113" s="219"/>
      <c r="AG1113" s="219"/>
      <c r="AH1113" s="219"/>
      <c r="AI1113" s="219"/>
      <c r="AJ1113" s="219"/>
      <c r="AK1113" s="219"/>
      <c r="AL1113" s="219"/>
      <c r="AM1113" s="219"/>
      <c r="AN1113" s="219"/>
      <c r="AO1113" s="219"/>
      <c r="AP1113" s="219"/>
      <c r="AQ1113" s="219"/>
      <c r="AR1113" s="219"/>
      <c r="AS1113" s="219"/>
      <c r="AT1113" s="219"/>
      <c r="AU1113" s="219"/>
      <c r="AV1113" s="219"/>
      <c r="AW1113" s="219"/>
      <c r="AX1113" s="219"/>
      <c r="AY1113" s="219"/>
      <c r="AZ1113" s="219"/>
      <c r="BA1113" s="219"/>
      <c r="BB1113" s="219"/>
      <c r="BC1113" s="219"/>
      <c r="BD1113" s="219"/>
      <c r="BE1113" s="219"/>
      <c r="BF1113" s="219"/>
      <c r="BG1113" s="219"/>
      <c r="BH1113" s="219"/>
    </row>
    <row r="1114" spans="1:60" s="8" customFormat="1" ht="15">
      <c r="A1114" s="36" t="s">
        <v>7</v>
      </c>
      <c r="B1114" s="36" t="s">
        <v>71</v>
      </c>
      <c r="C1114" s="36" t="s">
        <v>16</v>
      </c>
      <c r="D1114" s="7" t="s">
        <v>403</v>
      </c>
      <c r="E1114" s="7" t="s">
        <v>403</v>
      </c>
      <c r="F1114" s="7" t="s">
        <v>14</v>
      </c>
      <c r="G1114" s="221">
        <f>'2.b-MTH2-HTH'!C$85</f>
        <v>0.80445234243218156</v>
      </c>
      <c r="H1114" s="221">
        <f>'2.b-MTH2-HTH'!D$85</f>
        <v>0.80445234243218156</v>
      </c>
      <c r="I1114" s="221">
        <f>'2.b-MTH2-HTH'!E$85</f>
        <v>0.80445234243218156</v>
      </c>
      <c r="J1114" s="221">
        <f>'2.b-MTH2-HTH'!F$85</f>
        <v>0.80445234243218156</v>
      </c>
      <c r="K1114" s="221">
        <f>'2.b-MTH2-HTH'!G$85</f>
        <v>0.80445234243218156</v>
      </c>
      <c r="L1114" s="221">
        <f>'2.b-MTH2-HTH'!H$85</f>
        <v>0.80445234243218156</v>
      </c>
      <c r="M1114" s="221">
        <f>'2.b-MTH2-HTH'!I$85</f>
        <v>0.80445234243218156</v>
      </c>
      <c r="N1114" s="221">
        <f>'2.b-MTH2-HTH'!J$85</f>
        <v>0.80445234243218156</v>
      </c>
      <c r="O1114" s="221">
        <f>'2.b-MTH2-HTH'!K$85</f>
        <v>0.80445234243218156</v>
      </c>
      <c r="P1114" s="221">
        <f>'2.b-MTH2-HTH'!L$85</f>
        <v>0.80445234243218156</v>
      </c>
      <c r="Q1114" s="221">
        <f>'2.b-MTH2-HTH'!M$85</f>
        <v>0.80445234243218156</v>
      </c>
      <c r="R1114" s="221">
        <f>'2.b-MTH2-HTH'!N$85</f>
        <v>0.80445234243218156</v>
      </c>
      <c r="S1114" s="221">
        <f>'2.b-MTH2-HTH'!O$85</f>
        <v>0.80445234243218156</v>
      </c>
      <c r="T1114" s="221">
        <f>'2.b-MTH2-HTH'!P$85</f>
        <v>0.80445234243218167</v>
      </c>
      <c r="U1114" s="221">
        <f>'2.b-MTH2-HTH'!Q$85</f>
        <v>0.80445234243218156</v>
      </c>
      <c r="V1114" s="221">
        <f>'2.b-MTH2-HTH'!R$85</f>
        <v>0.80445234243218156</v>
      </c>
      <c r="W1114" s="221">
        <f>'2.b-MTH2-HTH'!S$85</f>
        <v>0.80445234243218156</v>
      </c>
      <c r="X1114" s="219"/>
      <c r="Y1114" s="219"/>
      <c r="Z1114" s="219"/>
      <c r="AA1114" s="219"/>
      <c r="AB1114" s="219"/>
      <c r="AC1114" s="219"/>
      <c r="AD1114" s="219"/>
      <c r="AE1114" s="219"/>
      <c r="AF1114" s="219"/>
      <c r="AG1114" s="219"/>
      <c r="AH1114" s="219"/>
      <c r="AI1114" s="219"/>
      <c r="AJ1114" s="219"/>
      <c r="AK1114" s="219"/>
      <c r="AL1114" s="219"/>
      <c r="AM1114" s="219"/>
      <c r="AN1114" s="219"/>
      <c r="AO1114" s="219"/>
      <c r="AP1114" s="219"/>
      <c r="AQ1114" s="219"/>
      <c r="AR1114" s="219"/>
      <c r="AS1114" s="219"/>
      <c r="AT1114" s="219"/>
      <c r="AU1114" s="219"/>
      <c r="AV1114" s="219"/>
      <c r="AW1114" s="219"/>
      <c r="AX1114" s="219"/>
      <c r="AY1114" s="219"/>
      <c r="AZ1114" s="219"/>
      <c r="BA1114" s="219"/>
      <c r="BB1114" s="219"/>
      <c r="BC1114" s="219"/>
      <c r="BD1114" s="219"/>
      <c r="BE1114" s="219"/>
      <c r="BF1114" s="219"/>
      <c r="BG1114" s="219"/>
      <c r="BH1114" s="219"/>
    </row>
    <row r="1115" spans="1:60" s="5" customFormat="1" ht="15">
      <c r="A1115" s="4" t="s">
        <v>7</v>
      </c>
      <c r="B1115" s="4" t="s">
        <v>71</v>
      </c>
      <c r="C1115" s="4" t="s">
        <v>27</v>
      </c>
      <c r="D1115" s="4"/>
      <c r="E1115" s="4"/>
      <c r="F1115" s="4" t="s">
        <v>11</v>
      </c>
      <c r="G1115" s="4">
        <v>141</v>
      </c>
      <c r="H1115" s="4">
        <v>86</v>
      </c>
      <c r="I1115" s="4">
        <v>210</v>
      </c>
      <c r="J1115" s="4">
        <v>180</v>
      </c>
      <c r="K1115" s="4">
        <v>207</v>
      </c>
      <c r="L1115" s="4">
        <v>206</v>
      </c>
      <c r="M1115" s="4">
        <v>151</v>
      </c>
      <c r="N1115" s="4">
        <v>241</v>
      </c>
      <c r="O1115" s="4">
        <v>314</v>
      </c>
      <c r="P1115" s="4">
        <v>408</v>
      </c>
      <c r="Q1115" s="4">
        <v>340</v>
      </c>
      <c r="R1115" s="4">
        <v>268</v>
      </c>
      <c r="S1115" s="4">
        <v>186</v>
      </c>
      <c r="T1115" s="4">
        <v>478</v>
      </c>
      <c r="U1115" s="4">
        <v>74</v>
      </c>
      <c r="V1115" s="4">
        <v>74</v>
      </c>
      <c r="W1115" s="4">
        <v>74</v>
      </c>
      <c r="X1115" s="4">
        <v>52</v>
      </c>
      <c r="Y1115" s="4">
        <v>46</v>
      </c>
      <c r="Z1115" s="4">
        <v>14</v>
      </c>
      <c r="AA1115" s="4">
        <v>9</v>
      </c>
      <c r="AB1115" s="4">
        <v>3</v>
      </c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</row>
    <row r="1116" spans="1:60" s="5" customFormat="1" ht="15">
      <c r="A1116" s="4" t="s">
        <v>7</v>
      </c>
      <c r="B1116" s="4" t="s">
        <v>71</v>
      </c>
      <c r="C1116" s="4" t="s">
        <v>27</v>
      </c>
      <c r="D1116" s="4"/>
      <c r="E1116" s="4"/>
      <c r="F1116" s="4" t="s">
        <v>52</v>
      </c>
      <c r="G1116" s="4">
        <v>1.10173464603844E-2</v>
      </c>
      <c r="H1116" s="4">
        <v>6.2550003636628101E-3</v>
      </c>
      <c r="I1116" s="4">
        <v>1.4264366254584999E-2</v>
      </c>
      <c r="J1116" s="4">
        <v>1.1197511664074599E-2</v>
      </c>
      <c r="K1116" s="4">
        <v>1.2050998428130601E-2</v>
      </c>
      <c r="L1116" s="4">
        <v>1.1477601961221299E-2</v>
      </c>
      <c r="M1116" s="4">
        <v>7.5105695100721199E-3</v>
      </c>
      <c r="N1116" s="4">
        <v>1.1080969239965099E-2</v>
      </c>
      <c r="O1116" s="4">
        <v>1.3129285833751499E-2</v>
      </c>
      <c r="P1116" s="4">
        <v>1.51352153429536E-2</v>
      </c>
      <c r="Q1116" s="4">
        <v>1.13918112979964E-2</v>
      </c>
      <c r="R1116" s="4">
        <v>8.1732235437633402E-3</v>
      </c>
      <c r="S1116" s="4">
        <v>5.4815513379700602E-3</v>
      </c>
      <c r="T1116" s="4">
        <v>1.24020549011468E-2</v>
      </c>
      <c r="U1116" s="4">
        <v>1.84782880115864E-3</v>
      </c>
      <c r="V1116" s="4">
        <v>1.84143731647838E-3</v>
      </c>
      <c r="W1116" s="4">
        <v>1.70648464163823E-3</v>
      </c>
      <c r="X1116" s="4">
        <v>1.1622449207661901E-3</v>
      </c>
      <c r="Y1116" s="4">
        <v>9.9347760355924099E-4</v>
      </c>
      <c r="Z1116" s="4">
        <v>2.8432746400211198E-4</v>
      </c>
      <c r="AA1116" s="4">
        <v>1.8705185493089499E-4</v>
      </c>
      <c r="AB1116" s="6">
        <v>6.4745872450631302E-5</v>
      </c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</row>
    <row r="1117" spans="1:60" s="8" customFormat="1" ht="15">
      <c r="A1117" s="36" t="s">
        <v>7</v>
      </c>
      <c r="B1117" s="36" t="s">
        <v>71</v>
      </c>
      <c r="C1117" s="36" t="s">
        <v>27</v>
      </c>
      <c r="D1117" s="7" t="s">
        <v>113</v>
      </c>
      <c r="E1117" s="7" t="s">
        <v>113</v>
      </c>
      <c r="F1117" s="7" t="s">
        <v>12</v>
      </c>
      <c r="G1117" s="221">
        <f>'6. Non-specified'!G$117</f>
        <v>0.22327467991870417</v>
      </c>
      <c r="H1117" s="221">
        <f>'6. Non-specified'!H$117</f>
        <v>0.22383210183147187</v>
      </c>
      <c r="I1117" s="221">
        <f>'6. Non-specified'!I$117</f>
        <v>0.22371519480831964</v>
      </c>
      <c r="J1117" s="221">
        <f>'6. Non-specified'!J$117</f>
        <v>0.22359202978761727</v>
      </c>
      <c r="K1117" s="221">
        <f>'6. Non-specified'!K$117</f>
        <v>0.22287967058897126</v>
      </c>
      <c r="L1117" s="221">
        <f>'6. Non-specified'!L$117</f>
        <v>0.22289949792424951</v>
      </c>
      <c r="M1117" s="221">
        <f>'6. Non-specified'!M$117</f>
        <v>0.22328743277234939</v>
      </c>
      <c r="N1117" s="221">
        <f>'6. Non-specified'!N$117</f>
        <v>0.22370199949126382</v>
      </c>
      <c r="O1117" s="221">
        <f>'6. Non-specified'!O$117</f>
        <v>0.22355207536537272</v>
      </c>
      <c r="P1117" s="221">
        <f>'6. Non-specified'!P$117</f>
        <v>0.22392748063195123</v>
      </c>
      <c r="Q1117" s="221">
        <f>'6. Non-specified'!Q$117</f>
        <v>0.22357457998257702</v>
      </c>
      <c r="R1117" s="221">
        <f>'6. Non-specified'!R$117</f>
        <v>0.22535471310368416</v>
      </c>
      <c r="S1117" s="221">
        <f>'6. Non-specified'!S$117</f>
        <v>0.2252015040336382</v>
      </c>
      <c r="T1117" s="221">
        <f>'6. Non-specified'!T$117</f>
        <v>0.22306002932987401</v>
      </c>
      <c r="U1117" s="221">
        <f>'6. Non-specified'!U$117</f>
        <v>0.22328545259971166</v>
      </c>
      <c r="V1117" s="221">
        <f>'6. Non-specified'!V$117</f>
        <v>0.22308551376726821</v>
      </c>
      <c r="W1117" s="221">
        <f>'6. Non-specified'!W$117</f>
        <v>0.2231576280850022</v>
      </c>
      <c r="X1117" s="221">
        <f>'6. Non-specified'!X$117</f>
        <v>0.21566251789844701</v>
      </c>
      <c r="Y1117" s="221">
        <f>'6. Non-specified'!Y$117</f>
        <v>0.21149602824360111</v>
      </c>
      <c r="Z1117" s="221">
        <f>'6. Non-specified'!Z$117</f>
        <v>0.20854162138665505</v>
      </c>
      <c r="AA1117" s="221">
        <f>'6. Non-specified'!AA$117</f>
        <v>0.21859241394431045</v>
      </c>
      <c r="AB1117" s="221">
        <f>'6. Non-specified'!AB$117</f>
        <v>0.23543123543123534</v>
      </c>
      <c r="AC1117" s="219"/>
      <c r="AD1117" s="219"/>
      <c r="AE1117" s="219"/>
      <c r="AF1117" s="219"/>
      <c r="AG1117" s="219"/>
      <c r="AH1117" s="219"/>
      <c r="AI1117" s="219"/>
      <c r="AJ1117" s="219"/>
      <c r="AK1117" s="219"/>
      <c r="AL1117" s="219"/>
      <c r="AM1117" s="219"/>
      <c r="AN1117" s="219"/>
      <c r="AO1117" s="219"/>
      <c r="AP1117" s="219"/>
      <c r="AQ1117" s="219"/>
      <c r="AR1117" s="219"/>
      <c r="AS1117" s="219"/>
      <c r="AT1117" s="219"/>
      <c r="AU1117" s="219"/>
      <c r="AV1117" s="219"/>
      <c r="AW1117" s="219"/>
      <c r="AX1117" s="219"/>
      <c r="AY1117" s="219"/>
      <c r="AZ1117" s="219"/>
      <c r="BA1117" s="219"/>
      <c r="BB1117" s="219"/>
      <c r="BC1117" s="219"/>
      <c r="BD1117" s="219"/>
      <c r="BE1117" s="219"/>
      <c r="BF1117" s="219"/>
      <c r="BG1117" s="219"/>
      <c r="BH1117" s="219"/>
    </row>
    <row r="1118" spans="1:60" s="8" customFormat="1" ht="15">
      <c r="A1118" s="36" t="s">
        <v>7</v>
      </c>
      <c r="B1118" s="36" t="s">
        <v>71</v>
      </c>
      <c r="C1118" s="36" t="s">
        <v>27</v>
      </c>
      <c r="D1118" s="7" t="s">
        <v>113</v>
      </c>
      <c r="E1118" s="7" t="s">
        <v>113</v>
      </c>
      <c r="F1118" s="7" t="s">
        <v>13</v>
      </c>
      <c r="G1118" s="221">
        <f>'2.a-LTH-MTH1'!C$59</f>
        <v>0.84</v>
      </c>
      <c r="H1118" s="221">
        <f>'2.a-LTH-MTH1'!D$59</f>
        <v>0.84378340421166798</v>
      </c>
      <c r="I1118" s="221">
        <f>'2.a-LTH-MTH1'!E$59</f>
        <v>0.84743667981034598</v>
      </c>
      <c r="J1118" s="221">
        <f>'2.a-LTH-MTH1'!F$59</f>
        <v>0.85096430251551103</v>
      </c>
      <c r="K1118" s="221">
        <f>'2.a-LTH-MTH1'!G$59</f>
        <v>0.85437059410613103</v>
      </c>
      <c r="L1118" s="221">
        <f>'2.a-LTH-MTH1'!H$59</f>
        <v>0.85765972771538701</v>
      </c>
      <c r="M1118" s="221">
        <f>'2.a-LTH-MTH1'!I$59</f>
        <v>0.86083573294327898</v>
      </c>
      <c r="N1118" s="221">
        <f>'2.a-LTH-MTH1'!J$59</f>
        <v>0.86390250079339403</v>
      </c>
      <c r="O1118" s="221">
        <f>'2.a-LTH-MTH1'!K$59</f>
        <v>0.86686378843987</v>
      </c>
      <c r="P1118" s="221">
        <f>'2.a-LTH-MTH1'!L$59</f>
        <v>0.86972322383040401</v>
      </c>
      <c r="Q1118" s="221">
        <f>'2.a-LTH-MTH1'!M$59</f>
        <v>0.87248431013094196</v>
      </c>
      <c r="R1118" s="221">
        <f>'2.a-LTH-MTH1'!N$59</f>
        <v>0.87515043001749504</v>
      </c>
      <c r="S1118" s="221">
        <f>'2.a-LTH-MTH1'!O$59</f>
        <v>0.87772484982034404</v>
      </c>
      <c r="T1118" s="221">
        <f>'2.a-LTH-MTH1'!P$59</f>
        <v>0.88021072352569496</v>
      </c>
      <c r="U1118" s="221">
        <f>'2.a-LTH-MTH1'!Q$59</f>
        <v>0.88261109663971404</v>
      </c>
      <c r="V1118" s="221">
        <f>'2.a-LTH-MTH1'!R$59</f>
        <v>0.88492890991965001</v>
      </c>
      <c r="W1118" s="221">
        <f>'2.a-LTH-MTH1'!S$59</f>
        <v>0.88716700297662998</v>
      </c>
      <c r="X1118" s="221">
        <f>'2.a-LTH-MTH1'!T$59</f>
        <v>0.88932811775453902</v>
      </c>
      <c r="Y1118" s="221">
        <f>'2.a-LTH-MTH1'!U$59</f>
        <v>0.891414901889241</v>
      </c>
      <c r="Z1118" s="221">
        <f>'2.a-LTH-MTH1'!V$59</f>
        <v>0.89342991195227095</v>
      </c>
      <c r="AA1118" s="221">
        <f>'2.a-LTH-MTH1'!W$59</f>
        <v>0.89537561658294496</v>
      </c>
      <c r="AB1118" s="221">
        <f>'2.a-LTH-MTH1'!X$59</f>
        <v>0.89725439951276198</v>
      </c>
      <c r="AC1118" s="219"/>
      <c r="AD1118" s="219"/>
      <c r="AE1118" s="219"/>
      <c r="AF1118" s="219"/>
      <c r="AG1118" s="219"/>
      <c r="AH1118" s="219"/>
      <c r="AI1118" s="219"/>
      <c r="AJ1118" s="219"/>
      <c r="AK1118" s="219"/>
      <c r="AL1118" s="219"/>
      <c r="AM1118" s="219"/>
      <c r="AN1118" s="219"/>
      <c r="AO1118" s="219"/>
      <c r="AP1118" s="219"/>
      <c r="AQ1118" s="219"/>
      <c r="AR1118" s="219"/>
      <c r="AS1118" s="219"/>
      <c r="AT1118" s="219"/>
      <c r="AU1118" s="219"/>
      <c r="AV1118" s="219"/>
      <c r="AW1118" s="219"/>
      <c r="AX1118" s="219"/>
      <c r="AY1118" s="219"/>
      <c r="AZ1118" s="219"/>
      <c r="BA1118" s="219"/>
      <c r="BB1118" s="219"/>
      <c r="BC1118" s="219"/>
      <c r="BD1118" s="219"/>
      <c r="BE1118" s="219"/>
      <c r="BF1118" s="219"/>
      <c r="BG1118" s="219"/>
      <c r="BH1118" s="219"/>
    </row>
    <row r="1119" spans="1:60" s="8" customFormat="1" ht="15">
      <c r="A1119" s="36" t="s">
        <v>7</v>
      </c>
      <c r="B1119" s="36" t="s">
        <v>71</v>
      </c>
      <c r="C1119" s="36" t="s">
        <v>27</v>
      </c>
      <c r="D1119" s="7" t="s">
        <v>113</v>
      </c>
      <c r="E1119" s="7" t="s">
        <v>113</v>
      </c>
      <c r="F1119" s="7" t="s">
        <v>14</v>
      </c>
      <c r="G1119" s="221">
        <f>'2.a-LTH-MTH1'!C$60</f>
        <v>0.22800205883416391</v>
      </c>
      <c r="H1119" s="221">
        <f>'2.a-LTH-MTH1'!D$60</f>
        <v>0.22800205883416391</v>
      </c>
      <c r="I1119" s="221">
        <f>'2.a-LTH-MTH1'!E$60</f>
        <v>0.22800205883416391</v>
      </c>
      <c r="J1119" s="221">
        <f>'2.a-LTH-MTH1'!F$60</f>
        <v>0.22800205883416391</v>
      </c>
      <c r="K1119" s="221">
        <f>'2.a-LTH-MTH1'!G$60</f>
        <v>0.22800205883416391</v>
      </c>
      <c r="L1119" s="221">
        <f>'2.a-LTH-MTH1'!H$60</f>
        <v>0.22800205883416391</v>
      </c>
      <c r="M1119" s="221">
        <f>'2.a-LTH-MTH1'!I$60</f>
        <v>0.22800205883416391</v>
      </c>
      <c r="N1119" s="221">
        <f>'2.a-LTH-MTH1'!J$60</f>
        <v>0.22800205883416391</v>
      </c>
      <c r="O1119" s="221">
        <f>'2.a-LTH-MTH1'!K$60</f>
        <v>0.22800205883416391</v>
      </c>
      <c r="P1119" s="221">
        <f>'2.a-LTH-MTH1'!L$60</f>
        <v>0.22800205883416391</v>
      </c>
      <c r="Q1119" s="221">
        <f>'2.a-LTH-MTH1'!M$60</f>
        <v>0.22800205883416391</v>
      </c>
      <c r="R1119" s="221">
        <f>'2.a-LTH-MTH1'!N$60</f>
        <v>0.22800205883416391</v>
      </c>
      <c r="S1119" s="221">
        <f>'2.a-LTH-MTH1'!O$60</f>
        <v>0.22800205883416391</v>
      </c>
      <c r="T1119" s="221">
        <f>'2.a-LTH-MTH1'!P$60</f>
        <v>0.22800205883416391</v>
      </c>
      <c r="U1119" s="221">
        <f>'2.a-LTH-MTH1'!Q$60</f>
        <v>0.22800205883416391</v>
      </c>
      <c r="V1119" s="221">
        <f>'2.a-LTH-MTH1'!R$60</f>
        <v>0.22800205883416391</v>
      </c>
      <c r="W1119" s="221">
        <f>'2.a-LTH-MTH1'!S$60</f>
        <v>0.22800205883416391</v>
      </c>
      <c r="X1119" s="221">
        <f>'2.a-LTH-MTH1'!T$60</f>
        <v>0.22800205883416391</v>
      </c>
      <c r="Y1119" s="221">
        <f>'2.a-LTH-MTH1'!U$60</f>
        <v>0.22800205883416391</v>
      </c>
      <c r="Z1119" s="221">
        <f>'2.a-LTH-MTH1'!V$60</f>
        <v>0.22800205883416391</v>
      </c>
      <c r="AA1119" s="221">
        <f>'2.a-LTH-MTH1'!W$60</f>
        <v>0.22800205883416394</v>
      </c>
      <c r="AB1119" s="221">
        <f>'2.a-LTH-MTH1'!X$60</f>
        <v>0.22800205883416391</v>
      </c>
      <c r="AC1119" s="219"/>
      <c r="AD1119" s="219"/>
      <c r="AE1119" s="219"/>
      <c r="AF1119" s="219"/>
      <c r="AG1119" s="219"/>
      <c r="AH1119" s="219"/>
      <c r="AI1119" s="219"/>
      <c r="AJ1119" s="219"/>
      <c r="AK1119" s="219"/>
      <c r="AL1119" s="219"/>
      <c r="AM1119" s="219"/>
      <c r="AN1119" s="219"/>
      <c r="AO1119" s="219"/>
      <c r="AP1119" s="219"/>
      <c r="AQ1119" s="219"/>
      <c r="AR1119" s="219"/>
      <c r="AS1119" s="219"/>
      <c r="AT1119" s="219"/>
      <c r="AU1119" s="219"/>
      <c r="AV1119" s="219"/>
      <c r="AW1119" s="219"/>
      <c r="AX1119" s="219"/>
      <c r="AY1119" s="219"/>
      <c r="AZ1119" s="219"/>
      <c r="BA1119" s="219"/>
      <c r="BB1119" s="219"/>
      <c r="BC1119" s="219"/>
      <c r="BD1119" s="219"/>
      <c r="BE1119" s="219"/>
      <c r="BF1119" s="219"/>
      <c r="BG1119" s="219"/>
      <c r="BH1119" s="219"/>
    </row>
    <row r="1120" spans="1:60" s="8" customFormat="1" ht="15">
      <c r="A1120" s="36" t="s">
        <v>7</v>
      </c>
      <c r="B1120" s="36" t="s">
        <v>71</v>
      </c>
      <c r="C1120" s="36" t="s">
        <v>27</v>
      </c>
      <c r="D1120" s="7" t="s">
        <v>107</v>
      </c>
      <c r="E1120" s="7" t="s">
        <v>108</v>
      </c>
      <c r="F1120" s="7" t="s">
        <v>12</v>
      </c>
      <c r="G1120" s="221">
        <f>'6. Non-specified'!G$118</f>
        <v>0.15822814893095247</v>
      </c>
      <c r="H1120" s="221">
        <f>'6. Non-specified'!H$118</f>
        <v>0.15737488998093449</v>
      </c>
      <c r="I1120" s="221">
        <f>'6. Non-specified'!I$118</f>
        <v>0.15755384233558681</v>
      </c>
      <c r="J1120" s="221">
        <f>'6. Non-specified'!J$118</f>
        <v>0.15774237395559734</v>
      </c>
      <c r="K1120" s="221">
        <f>'6. Non-specified'!K$118</f>
        <v>0.15883279908591652</v>
      </c>
      <c r="L1120" s="221">
        <f>'6. Non-specified'!L$118</f>
        <v>0.15880244891328479</v>
      </c>
      <c r="M1120" s="221">
        <f>'6. Non-specified'!M$118</f>
        <v>0.15820862783524076</v>
      </c>
      <c r="N1120" s="221">
        <f>'6. Non-specified'!N$118</f>
        <v>0.15757404072054151</v>
      </c>
      <c r="O1120" s="221">
        <f>'6. Non-specified'!O$118</f>
        <v>0.15780353313788306</v>
      </c>
      <c r="P1120" s="221">
        <f>'6. Non-specified'!P$118</f>
        <v>0.15722889138761237</v>
      </c>
      <c r="Q1120" s="221">
        <f>'6. Non-specified'!Q$118</f>
        <v>0.15776908478627269</v>
      </c>
      <c r="R1120" s="221">
        <f>'6. Non-specified'!R$118</f>
        <v>0.15504419277356615</v>
      </c>
      <c r="S1120" s="221">
        <f>'6. Non-specified'!S$118</f>
        <v>0.15527871353288031</v>
      </c>
      <c r="T1120" s="221">
        <f>'6. Non-specified'!T$118</f>
        <v>0.15855671968113463</v>
      </c>
      <c r="U1120" s="221">
        <f>'6. Non-specified'!U$118</f>
        <v>0.15821165893248862</v>
      </c>
      <c r="V1120" s="221">
        <f>'6. Non-specified'!V$118</f>
        <v>0.15851771004804566</v>
      </c>
      <c r="W1120" s="221">
        <f>'6. Non-specified'!W$118</f>
        <v>0.15840732295054999</v>
      </c>
      <c r="X1120" s="221">
        <f>'6. Non-specified'!X$118</f>
        <v>0.15961339354554471</v>
      </c>
      <c r="Y1120" s="221">
        <f>'6. Non-specified'!Y$118</f>
        <v>0.16387301412180055</v>
      </c>
      <c r="Z1120" s="221">
        <f>'6. Non-specified'!Z$118</f>
        <v>0.1687714627254944</v>
      </c>
      <c r="AA1120" s="221">
        <f>'6. Non-specified'!AA$118</f>
        <v>0.1617561938171454</v>
      </c>
      <c r="AB1120" s="221">
        <f>'6. Non-specified'!AB$118</f>
        <v>0.1602905224856444</v>
      </c>
      <c r="AC1120" s="219"/>
      <c r="AD1120" s="219"/>
      <c r="AE1120" s="219"/>
      <c r="AF1120" s="219"/>
      <c r="AG1120" s="219"/>
      <c r="AH1120" s="219"/>
      <c r="AI1120" s="219"/>
      <c r="AJ1120" s="219"/>
      <c r="AK1120" s="219"/>
      <c r="AL1120" s="219"/>
      <c r="AM1120" s="219"/>
      <c r="AN1120" s="219"/>
      <c r="AO1120" s="219"/>
      <c r="AP1120" s="219"/>
      <c r="AQ1120" s="219"/>
      <c r="AR1120" s="219"/>
      <c r="AS1120" s="219"/>
      <c r="AT1120" s="219"/>
      <c r="AU1120" s="219"/>
      <c r="AV1120" s="219"/>
      <c r="AW1120" s="219"/>
      <c r="AX1120" s="219"/>
      <c r="AY1120" s="219"/>
      <c r="AZ1120" s="219"/>
      <c r="BA1120" s="219"/>
      <c r="BB1120" s="219"/>
      <c r="BC1120" s="219"/>
      <c r="BD1120" s="219"/>
      <c r="BE1120" s="219"/>
      <c r="BF1120" s="219"/>
      <c r="BG1120" s="219"/>
      <c r="BH1120" s="219"/>
    </row>
    <row r="1121" spans="1:60" s="8" customFormat="1" ht="15">
      <c r="A1121" s="36" t="s">
        <v>7</v>
      </c>
      <c r="B1121" s="36" t="s">
        <v>71</v>
      </c>
      <c r="C1121" s="36" t="s">
        <v>27</v>
      </c>
      <c r="D1121" s="7" t="s">
        <v>107</v>
      </c>
      <c r="E1121" s="7" t="s">
        <v>108</v>
      </c>
      <c r="F1121" s="7" t="s">
        <v>13</v>
      </c>
      <c r="G1121" s="221">
        <f>'2.b-MTH2-HTH'!C$60</f>
        <v>0.27096033581386358</v>
      </c>
      <c r="H1121" s="221">
        <f>'2.b-MTH2-HTH'!D$60</f>
        <v>0.27803846841506513</v>
      </c>
      <c r="I1121" s="221">
        <f>'2.b-MTH2-HTH'!E$60</f>
        <v>0.28512306108197533</v>
      </c>
      <c r="J1121" s="221">
        <f>'2.b-MTH2-HTH'!F$60</f>
        <v>0.29221073523947788</v>
      </c>
      <c r="K1121" s="221">
        <f>'2.b-MTH2-HTH'!G$60</f>
        <v>0.29929810301441867</v>
      </c>
      <c r="L1121" s="221">
        <f>'2.b-MTH2-HTH'!H$60</f>
        <v>0.30638177745854617</v>
      </c>
      <c r="M1121" s="221">
        <f>'2.b-MTH2-HTH'!I$60</f>
        <v>0.31345838276552329</v>
      </c>
      <c r="N1121" s="221">
        <f>'2.b-MTH2-HTH'!J$60</f>
        <v>0.32052456441659938</v>
      </c>
      <c r="O1121" s="221">
        <f>'2.b-MTH2-HTH'!K$60</f>
        <v>0.32757699919028938</v>
      </c>
      <c r="P1121" s="221">
        <f>'2.b-MTH2-HTH'!L$60</f>
        <v>0.33461240497291833</v>
      </c>
      <c r="Q1121" s="221">
        <f>'2.b-MTH2-HTH'!M$60</f>
        <v>0.33900064234710969</v>
      </c>
      <c r="R1121" s="221">
        <f>'2.b-MTH2-HTH'!N$60</f>
        <v>0.348033858794222</v>
      </c>
      <c r="S1121" s="221">
        <f>'2.b-MTH2-HTH'!O$60</f>
        <v>0.35255421330360076</v>
      </c>
      <c r="T1121" s="221">
        <f>'2.b-MTH2-HTH'!P$60</f>
        <v>0.36316841586045356</v>
      </c>
      <c r="U1121" s="221">
        <f>'2.b-MTH2-HTH'!Q$60</f>
        <v>0.37231292224020818</v>
      </c>
      <c r="V1121" s="221">
        <f>'2.b-MTH2-HTH'!R$60</f>
        <v>0.38060310289556548</v>
      </c>
      <c r="W1121" s="221">
        <f>'2.b-MTH2-HTH'!S$60</f>
        <v>0.3859322922417493</v>
      </c>
      <c r="X1121" s="221">
        <f>'2.b-MTH2-HTH'!T$60</f>
        <v>0.39113304875381116</v>
      </c>
      <c r="Y1121" s="221">
        <f>'2.b-MTH2-HTH'!U$60</f>
        <v>0.39631175960093368</v>
      </c>
      <c r="Z1121" s="221">
        <f>'2.b-MTH2-HTH'!V$60</f>
        <v>0.40146668545805714</v>
      </c>
      <c r="AA1121" s="221">
        <f>'2.b-MTH2-HTH'!W$60</f>
        <v>0.40659623704207171</v>
      </c>
      <c r="AB1121" s="221">
        <f>'2.b-MTH2-HTH'!X$60</f>
        <v>0.41162879886934722</v>
      </c>
      <c r="AC1121" s="219"/>
      <c r="AD1121" s="219"/>
      <c r="AE1121" s="219"/>
      <c r="AF1121" s="219"/>
      <c r="AG1121" s="219"/>
      <c r="AH1121" s="219"/>
      <c r="AI1121" s="219"/>
      <c r="AJ1121" s="219"/>
      <c r="AK1121" s="219"/>
      <c r="AL1121" s="219"/>
      <c r="AM1121" s="219"/>
      <c r="AN1121" s="219"/>
      <c r="AO1121" s="219"/>
      <c r="AP1121" s="219"/>
      <c r="AQ1121" s="219"/>
      <c r="AR1121" s="219"/>
      <c r="AS1121" s="219"/>
      <c r="AT1121" s="219"/>
      <c r="AU1121" s="219"/>
      <c r="AV1121" s="219"/>
      <c r="AW1121" s="219"/>
      <c r="AX1121" s="219"/>
      <c r="AY1121" s="219"/>
      <c r="AZ1121" s="219"/>
      <c r="BA1121" s="219"/>
      <c r="BB1121" s="219"/>
      <c r="BC1121" s="219"/>
      <c r="BD1121" s="219"/>
      <c r="BE1121" s="219"/>
      <c r="BF1121" s="219"/>
      <c r="BG1121" s="219"/>
      <c r="BH1121" s="219"/>
    </row>
    <row r="1122" spans="1:60" s="8" customFormat="1" ht="15">
      <c r="A1122" s="36" t="s">
        <v>7</v>
      </c>
      <c r="B1122" s="36" t="s">
        <v>71</v>
      </c>
      <c r="C1122" s="36" t="s">
        <v>27</v>
      </c>
      <c r="D1122" s="7" t="s">
        <v>107</v>
      </c>
      <c r="E1122" s="7" t="s">
        <v>108</v>
      </c>
      <c r="F1122" s="7" t="s">
        <v>14</v>
      </c>
      <c r="G1122" s="221">
        <f>'2.b-MTH2-HTH'!C$61</f>
        <v>0.3911634117171473</v>
      </c>
      <c r="H1122" s="221">
        <f>'2.b-MTH2-HTH'!D$61</f>
        <v>0.3911634117171473</v>
      </c>
      <c r="I1122" s="221">
        <f>'2.b-MTH2-HTH'!E$61</f>
        <v>0.3911634117171473</v>
      </c>
      <c r="J1122" s="221">
        <f>'2.b-MTH2-HTH'!F$61</f>
        <v>0.3911634117171473</v>
      </c>
      <c r="K1122" s="221">
        <f>'2.b-MTH2-HTH'!G$61</f>
        <v>0.3911634117171473</v>
      </c>
      <c r="L1122" s="221">
        <f>'2.b-MTH2-HTH'!H$61</f>
        <v>0.3911634117171473</v>
      </c>
      <c r="M1122" s="221">
        <f>'2.b-MTH2-HTH'!I$61</f>
        <v>0.3911634117171473</v>
      </c>
      <c r="N1122" s="221">
        <f>'2.b-MTH2-HTH'!J$61</f>
        <v>0.3911634117171473</v>
      </c>
      <c r="O1122" s="221">
        <f>'2.b-MTH2-HTH'!K$61</f>
        <v>0.39116341171714725</v>
      </c>
      <c r="P1122" s="221">
        <f>'2.b-MTH2-HTH'!L$61</f>
        <v>0.3911634117171473</v>
      </c>
      <c r="Q1122" s="221">
        <f>'2.b-MTH2-HTH'!M$61</f>
        <v>0.3911634117171473</v>
      </c>
      <c r="R1122" s="221">
        <f>'2.b-MTH2-HTH'!N$61</f>
        <v>0.3911634117171473</v>
      </c>
      <c r="S1122" s="221">
        <f>'2.b-MTH2-HTH'!O$61</f>
        <v>0.39116341171714725</v>
      </c>
      <c r="T1122" s="221">
        <f>'2.b-MTH2-HTH'!P$61</f>
        <v>0.39116341171714725</v>
      </c>
      <c r="U1122" s="221">
        <f>'2.b-MTH2-HTH'!Q$61</f>
        <v>0.3911634117171473</v>
      </c>
      <c r="V1122" s="221">
        <f>'2.b-MTH2-HTH'!R$61</f>
        <v>0.3911634117171473</v>
      </c>
      <c r="W1122" s="221">
        <f>'2.b-MTH2-HTH'!S$61</f>
        <v>0.3911634117171473</v>
      </c>
      <c r="X1122" s="221">
        <f>'2.b-MTH2-HTH'!T$61</f>
        <v>0.3911634117171473</v>
      </c>
      <c r="Y1122" s="221">
        <f>'2.b-MTH2-HTH'!U$61</f>
        <v>0.3911634117171473</v>
      </c>
      <c r="Z1122" s="221">
        <f>'2.b-MTH2-HTH'!V$61</f>
        <v>0.3911634117171473</v>
      </c>
      <c r="AA1122" s="221">
        <f>'2.b-MTH2-HTH'!W$61</f>
        <v>0.3911634117171473</v>
      </c>
      <c r="AB1122" s="221">
        <f>'2.b-MTH2-HTH'!X$61</f>
        <v>0.3911634117171473</v>
      </c>
      <c r="AC1122" s="219"/>
      <c r="AD1122" s="219"/>
      <c r="AE1122" s="219"/>
      <c r="AF1122" s="219"/>
      <c r="AG1122" s="219"/>
      <c r="AH1122" s="219"/>
      <c r="AI1122" s="219"/>
      <c r="AJ1122" s="219"/>
      <c r="AK1122" s="219"/>
      <c r="AL1122" s="219"/>
      <c r="AM1122" s="219"/>
      <c r="AN1122" s="219"/>
      <c r="AO1122" s="219"/>
      <c r="AP1122" s="219"/>
      <c r="AQ1122" s="219"/>
      <c r="AR1122" s="219"/>
      <c r="AS1122" s="219"/>
      <c r="AT1122" s="219"/>
      <c r="AU1122" s="219"/>
      <c r="AV1122" s="219"/>
      <c r="AW1122" s="219"/>
      <c r="AX1122" s="219"/>
      <c r="AY1122" s="219"/>
      <c r="AZ1122" s="219"/>
      <c r="BA1122" s="219"/>
      <c r="BB1122" s="219"/>
      <c r="BC1122" s="219"/>
      <c r="BD1122" s="219"/>
      <c r="BE1122" s="219"/>
      <c r="BF1122" s="219"/>
      <c r="BG1122" s="219"/>
      <c r="BH1122" s="219"/>
    </row>
    <row r="1123" spans="1:60" s="8" customFormat="1" ht="15">
      <c r="A1123" s="36" t="s">
        <v>7</v>
      </c>
      <c r="B1123" s="36" t="s">
        <v>71</v>
      </c>
      <c r="C1123" s="36" t="s">
        <v>27</v>
      </c>
      <c r="D1123" s="7" t="s">
        <v>97</v>
      </c>
      <c r="E1123" s="7" t="s">
        <v>98</v>
      </c>
      <c r="F1123" s="7" t="s">
        <v>12</v>
      </c>
      <c r="G1123" s="221">
        <f>'6. Non-specified'!G$119</f>
        <v>0.10176495184612734</v>
      </c>
      <c r="H1123" s="221">
        <f>'6. Non-specified'!H$119</f>
        <v>0.10077072830786558</v>
      </c>
      <c r="I1123" s="221">
        <f>'6. Non-specified'!I$119</f>
        <v>0.10097924489385508</v>
      </c>
      <c r="J1123" s="221">
        <f>'6. Non-specified'!J$119</f>
        <v>0.1011989233095542</v>
      </c>
      <c r="K1123" s="221">
        <f>'6. Non-specified'!K$119</f>
        <v>0.10246949460711</v>
      </c>
      <c r="L1123" s="221">
        <f>'6. Non-specified'!L$119</f>
        <v>0.10243413036508228</v>
      </c>
      <c r="M1123" s="221">
        <f>'6. Non-specified'!M$119</f>
        <v>0.10174220572333675</v>
      </c>
      <c r="N1123" s="221">
        <f>'6. Non-specified'!N$119</f>
        <v>0.10100278019900057</v>
      </c>
      <c r="O1123" s="221">
        <f>'6. Non-specified'!O$119</f>
        <v>0.10127018643384729</v>
      </c>
      <c r="P1123" s="221">
        <f>'6. Non-specified'!P$119</f>
        <v>0.10060060968440329</v>
      </c>
      <c r="Q1123" s="221">
        <f>'6. Non-specified'!Q$119</f>
        <v>0.10123004696384863</v>
      </c>
      <c r="R1123" s="221">
        <f>'6. Non-specified'!R$119</f>
        <v>9.8054982959893872E-2</v>
      </c>
      <c r="S1123" s="221">
        <f>'6. Non-specified'!S$119</f>
        <v>9.8328248255401512E-2</v>
      </c>
      <c r="T1123" s="221">
        <f>'6. Non-specified'!T$119</f>
        <v>0.10214780487545515</v>
      </c>
      <c r="U1123" s="221">
        <f>'6. Non-specified'!U$119</f>
        <v>0.10174573757990915</v>
      </c>
      <c r="V1123" s="221">
        <f>'6. Non-specified'!V$119</f>
        <v>0.10210235056708225</v>
      </c>
      <c r="W1123" s="221">
        <f>'6. Non-specified'!W$119</f>
        <v>0.10197372671772409</v>
      </c>
      <c r="X1123" s="221">
        <f>'6. Non-specified'!X$119</f>
        <v>0.10264181077211147</v>
      </c>
      <c r="Y1123" s="221">
        <f>'6. Non-specified'!Y$119</f>
        <v>0.10635094880847309</v>
      </c>
      <c r="Z1123" s="221">
        <f>'6. Non-specified'!Z$119</f>
        <v>0.1117224516409476</v>
      </c>
      <c r="AA1123" s="221">
        <f>'6. Non-specified'!AA$119</f>
        <v>0.10884181100635824</v>
      </c>
      <c r="AB1123" s="221">
        <f>'6. Non-specified'!AB$119</f>
        <v>0.1110438342145659</v>
      </c>
      <c r="AC1123" s="219"/>
      <c r="AD1123" s="219"/>
      <c r="AE1123" s="219"/>
      <c r="AF1123" s="219"/>
      <c r="AG1123" s="219"/>
      <c r="AH1123" s="219"/>
      <c r="AI1123" s="219"/>
      <c r="AJ1123" s="219"/>
      <c r="AK1123" s="219"/>
      <c r="AL1123" s="219"/>
      <c r="AM1123" s="219"/>
      <c r="AN1123" s="219"/>
      <c r="AO1123" s="219"/>
      <c r="AP1123" s="219"/>
      <c r="AQ1123" s="219"/>
      <c r="AR1123" s="219"/>
      <c r="AS1123" s="219"/>
      <c r="AT1123" s="219"/>
      <c r="AU1123" s="219"/>
      <c r="AV1123" s="219"/>
      <c r="AW1123" s="219"/>
      <c r="AX1123" s="219"/>
      <c r="AY1123" s="219"/>
      <c r="AZ1123" s="219"/>
      <c r="BA1123" s="219"/>
      <c r="BB1123" s="219"/>
      <c r="BC1123" s="219"/>
      <c r="BD1123" s="219"/>
      <c r="BE1123" s="219"/>
      <c r="BF1123" s="219"/>
      <c r="BG1123" s="219"/>
      <c r="BH1123" s="219"/>
    </row>
    <row r="1124" spans="1:60" s="8" customFormat="1" ht="15">
      <c r="A1124" s="36" t="s">
        <v>7</v>
      </c>
      <c r="B1124" s="36" t="s">
        <v>71</v>
      </c>
      <c r="C1124" s="36" t="s">
        <v>27</v>
      </c>
      <c r="D1124" s="7" t="s">
        <v>97</v>
      </c>
      <c r="E1124" s="7" t="s">
        <v>98</v>
      </c>
      <c r="F1124" s="7" t="s">
        <v>13</v>
      </c>
      <c r="G1124" s="221">
        <f>'2.b-MTH2-HTH'!C$66</f>
        <v>0.27096033581386358</v>
      </c>
      <c r="H1124" s="221">
        <f>'2.b-MTH2-HTH'!D$66</f>
        <v>0.27803846841506513</v>
      </c>
      <c r="I1124" s="221">
        <f>'2.b-MTH2-HTH'!E$66</f>
        <v>0.28512306108197533</v>
      </c>
      <c r="J1124" s="221">
        <f>'2.b-MTH2-HTH'!F$66</f>
        <v>0.29221073523947788</v>
      </c>
      <c r="K1124" s="221">
        <f>'2.b-MTH2-HTH'!G$66</f>
        <v>0.29929810301441867</v>
      </c>
      <c r="L1124" s="221">
        <f>'2.b-MTH2-HTH'!H$66</f>
        <v>0.30638177745854617</v>
      </c>
      <c r="M1124" s="221">
        <f>'2.b-MTH2-HTH'!I$66</f>
        <v>0.31345838276552329</v>
      </c>
      <c r="N1124" s="221">
        <f>'2.b-MTH2-HTH'!J$66</f>
        <v>0.32052456441659938</v>
      </c>
      <c r="O1124" s="221">
        <f>'2.b-MTH2-HTH'!K$66</f>
        <v>0.32757699919028938</v>
      </c>
      <c r="P1124" s="221">
        <f>'2.b-MTH2-HTH'!L$66</f>
        <v>0.33461240497291833</v>
      </c>
      <c r="Q1124" s="221">
        <f>'2.b-MTH2-HTH'!M$66</f>
        <v>0.33900064234710969</v>
      </c>
      <c r="R1124" s="221">
        <f>'2.b-MTH2-HTH'!N$66</f>
        <v>0.348033858794222</v>
      </c>
      <c r="S1124" s="221">
        <f>'2.b-MTH2-HTH'!O$66</f>
        <v>0.35255421330360076</v>
      </c>
      <c r="T1124" s="221">
        <f>'2.b-MTH2-HTH'!P$66</f>
        <v>0.36316841586045356</v>
      </c>
      <c r="U1124" s="221">
        <f>'2.b-MTH2-HTH'!Q$66</f>
        <v>0.37231292224020818</v>
      </c>
      <c r="V1124" s="221">
        <f>'2.b-MTH2-HTH'!R$66</f>
        <v>0.38060310289556548</v>
      </c>
      <c r="W1124" s="221">
        <f>'2.b-MTH2-HTH'!S$66</f>
        <v>0.3859322922417493</v>
      </c>
      <c r="X1124" s="221">
        <f>'2.b-MTH2-HTH'!T$66</f>
        <v>0.39113304875381116</v>
      </c>
      <c r="Y1124" s="221">
        <f>'2.b-MTH2-HTH'!U$66</f>
        <v>0.39631175960093368</v>
      </c>
      <c r="Z1124" s="221">
        <f>'2.b-MTH2-HTH'!V$66</f>
        <v>0.40146668545805714</v>
      </c>
      <c r="AA1124" s="221">
        <f>'2.b-MTH2-HTH'!W$66</f>
        <v>0.40659623704207171</v>
      </c>
      <c r="AB1124" s="221">
        <f>'2.b-MTH2-HTH'!X$66</f>
        <v>0.41162879886934722</v>
      </c>
      <c r="AC1124" s="219"/>
      <c r="AD1124" s="219"/>
      <c r="AE1124" s="219"/>
      <c r="AF1124" s="219"/>
      <c r="AG1124" s="219"/>
      <c r="AH1124" s="219"/>
      <c r="AI1124" s="219"/>
      <c r="AJ1124" s="219"/>
      <c r="AK1124" s="219"/>
      <c r="AL1124" s="219"/>
      <c r="AM1124" s="219"/>
      <c r="AN1124" s="219"/>
      <c r="AO1124" s="219"/>
      <c r="AP1124" s="219"/>
      <c r="AQ1124" s="219"/>
      <c r="AR1124" s="219"/>
      <c r="AS1124" s="219"/>
      <c r="AT1124" s="219"/>
      <c r="AU1124" s="219"/>
      <c r="AV1124" s="219"/>
      <c r="AW1124" s="219"/>
      <c r="AX1124" s="219"/>
      <c r="AY1124" s="219"/>
      <c r="AZ1124" s="219"/>
      <c r="BA1124" s="219"/>
      <c r="BB1124" s="219"/>
      <c r="BC1124" s="219"/>
      <c r="BD1124" s="219"/>
      <c r="BE1124" s="219"/>
      <c r="BF1124" s="219"/>
      <c r="BG1124" s="219"/>
      <c r="BH1124" s="219"/>
    </row>
    <row r="1125" spans="1:60" s="8" customFormat="1" ht="15">
      <c r="A1125" s="36" t="s">
        <v>7</v>
      </c>
      <c r="B1125" s="36" t="s">
        <v>71</v>
      </c>
      <c r="C1125" s="36" t="s">
        <v>27</v>
      </c>
      <c r="D1125" s="7" t="s">
        <v>97</v>
      </c>
      <c r="E1125" s="7" t="s">
        <v>98</v>
      </c>
      <c r="F1125" s="7" t="s">
        <v>14</v>
      </c>
      <c r="G1125" s="221">
        <f>'2.b-MTH2-HTH'!C$67</f>
        <v>0.67007841522529721</v>
      </c>
      <c r="H1125" s="221">
        <f>'2.b-MTH2-HTH'!D$67</f>
        <v>0.67007841522529721</v>
      </c>
      <c r="I1125" s="221">
        <f>'2.b-MTH2-HTH'!E$67</f>
        <v>0.67007841522529721</v>
      </c>
      <c r="J1125" s="221">
        <f>'2.b-MTH2-HTH'!F$67</f>
        <v>0.67007841522529721</v>
      </c>
      <c r="K1125" s="221">
        <f>'2.b-MTH2-HTH'!G$67</f>
        <v>0.67007841522529721</v>
      </c>
      <c r="L1125" s="221">
        <f>'2.b-MTH2-HTH'!H$67</f>
        <v>0.67007841522529721</v>
      </c>
      <c r="M1125" s="221">
        <f>'2.b-MTH2-HTH'!I$67</f>
        <v>0.67007841522529721</v>
      </c>
      <c r="N1125" s="221">
        <f>'2.b-MTH2-HTH'!J$67</f>
        <v>0.67007841522529721</v>
      </c>
      <c r="O1125" s="221">
        <f>'2.b-MTH2-HTH'!K$67</f>
        <v>0.67007841522529721</v>
      </c>
      <c r="P1125" s="221">
        <f>'2.b-MTH2-HTH'!L$67</f>
        <v>0.67007841522529721</v>
      </c>
      <c r="Q1125" s="221">
        <f>'2.b-MTH2-HTH'!M$67</f>
        <v>0.67007841522529721</v>
      </c>
      <c r="R1125" s="221">
        <f>'2.b-MTH2-HTH'!N$67</f>
        <v>0.67007841522529721</v>
      </c>
      <c r="S1125" s="221">
        <f>'2.b-MTH2-HTH'!O$67</f>
        <v>0.67007841522529721</v>
      </c>
      <c r="T1125" s="221">
        <f>'2.b-MTH2-HTH'!P$67</f>
        <v>0.67007841522529721</v>
      </c>
      <c r="U1125" s="221">
        <f>'2.b-MTH2-HTH'!Q$67</f>
        <v>0.67007841522529721</v>
      </c>
      <c r="V1125" s="221">
        <f>'2.b-MTH2-HTH'!R$67</f>
        <v>0.6700784152252971</v>
      </c>
      <c r="W1125" s="221">
        <f>'2.b-MTH2-HTH'!S$67</f>
        <v>0.67007841522529721</v>
      </c>
      <c r="X1125" s="221">
        <f>'2.b-MTH2-HTH'!T$67</f>
        <v>0.67007841522529721</v>
      </c>
      <c r="Y1125" s="221">
        <f>'2.b-MTH2-HTH'!U$67</f>
        <v>0.6700784152252971</v>
      </c>
      <c r="Z1125" s="221">
        <f>'2.b-MTH2-HTH'!V$67</f>
        <v>0.67007841522529721</v>
      </c>
      <c r="AA1125" s="221">
        <f>'2.b-MTH2-HTH'!W$67</f>
        <v>0.67007841522529721</v>
      </c>
      <c r="AB1125" s="221">
        <f>'2.b-MTH2-HTH'!X$67</f>
        <v>0.67007841522529721</v>
      </c>
      <c r="AC1125" s="219"/>
      <c r="AD1125" s="219"/>
      <c r="AE1125" s="219"/>
      <c r="AF1125" s="219"/>
      <c r="AG1125" s="219"/>
      <c r="AH1125" s="219"/>
      <c r="AI1125" s="219"/>
      <c r="AJ1125" s="219"/>
      <c r="AK1125" s="219"/>
      <c r="AL1125" s="219"/>
      <c r="AM1125" s="219"/>
      <c r="AN1125" s="219"/>
      <c r="AO1125" s="219"/>
      <c r="AP1125" s="219"/>
      <c r="AQ1125" s="219"/>
      <c r="AR1125" s="219"/>
      <c r="AS1125" s="219"/>
      <c r="AT1125" s="219"/>
      <c r="AU1125" s="219"/>
      <c r="AV1125" s="219"/>
      <c r="AW1125" s="219"/>
      <c r="AX1125" s="219"/>
      <c r="AY1125" s="219"/>
      <c r="AZ1125" s="219"/>
      <c r="BA1125" s="219"/>
      <c r="BB1125" s="219"/>
      <c r="BC1125" s="219"/>
      <c r="BD1125" s="219"/>
      <c r="BE1125" s="219"/>
      <c r="BF1125" s="219"/>
      <c r="BG1125" s="219"/>
      <c r="BH1125" s="219"/>
    </row>
    <row r="1126" spans="1:60" s="8" customFormat="1" ht="15">
      <c r="A1126" s="36" t="s">
        <v>7</v>
      </c>
      <c r="B1126" s="36" t="s">
        <v>71</v>
      </c>
      <c r="C1126" s="36" t="s">
        <v>27</v>
      </c>
      <c r="D1126" s="7" t="s">
        <v>401</v>
      </c>
      <c r="E1126" s="7" t="s">
        <v>402</v>
      </c>
      <c r="F1126" s="7" t="s">
        <v>12</v>
      </c>
      <c r="G1126" s="221">
        <f>'6. Non-specified'!G$120</f>
        <v>7.1989587393703758E-2</v>
      </c>
      <c r="H1126" s="221">
        <f>'6. Non-specified'!H$120</f>
        <v>7.2169314774878229E-2</v>
      </c>
      <c r="I1126" s="221">
        <f>'6. Non-specified'!I$120</f>
        <v>7.2131620897707652E-2</v>
      </c>
      <c r="J1126" s="221">
        <f>'6. Non-specified'!J$120</f>
        <v>7.2091909278705776E-2</v>
      </c>
      <c r="K1126" s="221">
        <f>'6. Non-specified'!K$120</f>
        <v>7.1862226070536744E-2</v>
      </c>
      <c r="L1126" s="221">
        <f>'6. Non-specified'!L$120</f>
        <v>7.1868618921200875E-2</v>
      </c>
      <c r="M1126" s="221">
        <f>'6. Non-specified'!M$120</f>
        <v>7.199369924674659E-2</v>
      </c>
      <c r="N1126" s="221">
        <f>'6. Non-specified'!N$120</f>
        <v>7.212736638290676E-2</v>
      </c>
      <c r="O1126" s="221">
        <f>'6. Non-specified'!O$120</f>
        <v>7.2079026929605591E-2</v>
      </c>
      <c r="P1126" s="221">
        <f>'6. Non-specified'!P$120</f>
        <v>7.2200067390871731E-2</v>
      </c>
      <c r="Q1126" s="221">
        <f>'6. Non-specified'!Q$120</f>
        <v>7.2086283005877133E-2</v>
      </c>
      <c r="R1126" s="221">
        <f>'6. Non-specified'!R$120</f>
        <v>7.2660244410461955E-2</v>
      </c>
      <c r="S1126" s="221">
        <f>'6. Non-specified'!S$120</f>
        <v>7.2610845805382351E-2</v>
      </c>
      <c r="T1126" s="221">
        <f>'6. Non-specified'!T$120</f>
        <v>7.192037843848624E-2</v>
      </c>
      <c r="U1126" s="221">
        <f>'6. Non-specified'!U$120</f>
        <v>7.1993060787378022E-2</v>
      </c>
      <c r="V1126" s="221">
        <f>'6. Non-specified'!V$120</f>
        <v>7.1928595286601935E-2</v>
      </c>
      <c r="W1126" s="221">
        <f>'6. Non-specified'!W$120</f>
        <v>7.1951846825830362E-2</v>
      </c>
      <c r="X1126" s="221">
        <f>'6. Non-specified'!X$120</f>
        <v>7.0149245511620231E-2</v>
      </c>
      <c r="Y1126" s="221">
        <f>'6. Non-specified'!Y$120</f>
        <v>7.3639121800529575E-2</v>
      </c>
      <c r="Z1126" s="221">
        <f>'6. Non-specified'!Z$120</f>
        <v>7.8550315148880667E-2</v>
      </c>
      <c r="AA1126" s="221">
        <f>'6. Non-specified'!AA$120</f>
        <v>7.4693597895198416E-2</v>
      </c>
      <c r="AB1126" s="221">
        <f>'6. Non-specified'!AB$120</f>
        <v>7.718744669964181E-2</v>
      </c>
      <c r="AC1126" s="219"/>
      <c r="AD1126" s="219"/>
      <c r="AE1126" s="219"/>
      <c r="AF1126" s="219"/>
      <c r="AG1126" s="219"/>
      <c r="AH1126" s="219"/>
      <c r="AI1126" s="219"/>
      <c r="AJ1126" s="219"/>
      <c r="AK1126" s="219"/>
      <c r="AL1126" s="219"/>
      <c r="AM1126" s="219"/>
      <c r="AN1126" s="219"/>
      <c r="AO1126" s="219"/>
      <c r="AP1126" s="219"/>
      <c r="AQ1126" s="219"/>
      <c r="AR1126" s="219"/>
      <c r="AS1126" s="219"/>
      <c r="AT1126" s="219"/>
      <c r="AU1126" s="219"/>
      <c r="AV1126" s="219"/>
      <c r="AW1126" s="219"/>
      <c r="AX1126" s="219"/>
      <c r="AY1126" s="219"/>
      <c r="AZ1126" s="219"/>
      <c r="BA1126" s="219"/>
      <c r="BB1126" s="219"/>
      <c r="BC1126" s="219"/>
      <c r="BD1126" s="219"/>
      <c r="BE1126" s="219"/>
      <c r="BF1126" s="219"/>
      <c r="BG1126" s="219"/>
      <c r="BH1126" s="219"/>
    </row>
    <row r="1127" spans="1:60" s="8" customFormat="1" ht="15">
      <c r="A1127" s="36" t="s">
        <v>7</v>
      </c>
      <c r="B1127" s="36" t="s">
        <v>71</v>
      </c>
      <c r="C1127" s="36" t="s">
        <v>27</v>
      </c>
      <c r="D1127" s="7" t="s">
        <v>401</v>
      </c>
      <c r="E1127" s="7" t="s">
        <v>402</v>
      </c>
      <c r="F1127" s="7" t="s">
        <v>13</v>
      </c>
      <c r="G1127" s="221">
        <f>'2.b-MTH2-HTH'!C$72</f>
        <v>0.27096033581386358</v>
      </c>
      <c r="H1127" s="221">
        <f>'2.b-MTH2-HTH'!D$72</f>
        <v>0.27803846841506513</v>
      </c>
      <c r="I1127" s="221">
        <f>'2.b-MTH2-HTH'!E$72</f>
        <v>0.28512306108197533</v>
      </c>
      <c r="J1127" s="221">
        <f>'2.b-MTH2-HTH'!F$72</f>
        <v>0.29221073523947788</v>
      </c>
      <c r="K1127" s="221">
        <f>'2.b-MTH2-HTH'!G$72</f>
        <v>0.29929810301441867</v>
      </c>
      <c r="L1127" s="221">
        <f>'2.b-MTH2-HTH'!H$72</f>
        <v>0.30638177745854617</v>
      </c>
      <c r="M1127" s="221">
        <f>'2.b-MTH2-HTH'!I$72</f>
        <v>0.31345838276552329</v>
      </c>
      <c r="N1127" s="221">
        <f>'2.b-MTH2-HTH'!J$72</f>
        <v>0.32052456441659938</v>
      </c>
      <c r="O1127" s="221">
        <f>'2.b-MTH2-HTH'!K$72</f>
        <v>0.32757699919028938</v>
      </c>
      <c r="P1127" s="221">
        <f>'2.b-MTH2-HTH'!L$72</f>
        <v>0.33461240497291833</v>
      </c>
      <c r="Q1127" s="221">
        <f>'2.b-MTH2-HTH'!M$72</f>
        <v>0.33900064234710969</v>
      </c>
      <c r="R1127" s="221">
        <f>'2.b-MTH2-HTH'!N$72</f>
        <v>0.348033858794222</v>
      </c>
      <c r="S1127" s="221">
        <f>'2.b-MTH2-HTH'!O$72</f>
        <v>0.35255421330360076</v>
      </c>
      <c r="T1127" s="221">
        <f>'2.b-MTH2-HTH'!P$72</f>
        <v>0.36316841586045356</v>
      </c>
      <c r="U1127" s="221">
        <f>'2.b-MTH2-HTH'!Q$72</f>
        <v>0.37231292224020818</v>
      </c>
      <c r="V1127" s="221">
        <f>'2.b-MTH2-HTH'!R$72</f>
        <v>0.38060310289556548</v>
      </c>
      <c r="W1127" s="221">
        <f>'2.b-MTH2-HTH'!S$72</f>
        <v>0.3859322922417493</v>
      </c>
      <c r="X1127" s="221">
        <f>'2.b-MTH2-HTH'!T$72</f>
        <v>0.39113304875381116</v>
      </c>
      <c r="Y1127" s="221">
        <f>'2.b-MTH2-HTH'!U$72</f>
        <v>0.39631175960093368</v>
      </c>
      <c r="Z1127" s="221">
        <f>'2.b-MTH2-HTH'!V$72</f>
        <v>0.40146668545805714</v>
      </c>
      <c r="AA1127" s="221">
        <f>'2.b-MTH2-HTH'!W$72</f>
        <v>0.40659623704207171</v>
      </c>
      <c r="AB1127" s="221">
        <f>'2.b-MTH2-HTH'!X$72</f>
        <v>0.41162879886934722</v>
      </c>
      <c r="AC1127" s="219"/>
      <c r="AD1127" s="219"/>
      <c r="AE1127" s="219"/>
      <c r="AF1127" s="219"/>
      <c r="AG1127" s="219"/>
      <c r="AH1127" s="219"/>
      <c r="AI1127" s="219"/>
      <c r="AJ1127" s="219"/>
      <c r="AK1127" s="219"/>
      <c r="AL1127" s="219"/>
      <c r="AM1127" s="219"/>
      <c r="AN1127" s="219"/>
      <c r="AO1127" s="219"/>
      <c r="AP1127" s="219"/>
      <c r="AQ1127" s="219"/>
      <c r="AR1127" s="219"/>
      <c r="AS1127" s="219"/>
      <c r="AT1127" s="219"/>
      <c r="AU1127" s="219"/>
      <c r="AV1127" s="219"/>
      <c r="AW1127" s="219"/>
      <c r="AX1127" s="219"/>
      <c r="AY1127" s="219"/>
      <c r="AZ1127" s="219"/>
      <c r="BA1127" s="219"/>
      <c r="BB1127" s="219"/>
      <c r="BC1127" s="219"/>
      <c r="BD1127" s="219"/>
      <c r="BE1127" s="219"/>
      <c r="BF1127" s="219"/>
      <c r="BG1127" s="219"/>
      <c r="BH1127" s="219"/>
    </row>
    <row r="1128" spans="1:60" s="8" customFormat="1" ht="15">
      <c r="A1128" s="36" t="s">
        <v>7</v>
      </c>
      <c r="B1128" s="36" t="s">
        <v>71</v>
      </c>
      <c r="C1128" s="36" t="s">
        <v>27</v>
      </c>
      <c r="D1128" s="7" t="s">
        <v>401</v>
      </c>
      <c r="E1128" s="7" t="s">
        <v>402</v>
      </c>
      <c r="F1128" s="7" t="s">
        <v>14</v>
      </c>
      <c r="G1128" s="221">
        <f>'2.b-MTH2-HTH'!C$73</f>
        <v>0.73156498928758174</v>
      </c>
      <c r="H1128" s="221">
        <f>'2.b-MTH2-HTH'!D$73</f>
        <v>0.73156498928758174</v>
      </c>
      <c r="I1128" s="221">
        <f>'2.b-MTH2-HTH'!E$73</f>
        <v>0.73156498928758174</v>
      </c>
      <c r="J1128" s="221">
        <f>'2.b-MTH2-HTH'!F$73</f>
        <v>0.73156498928758174</v>
      </c>
      <c r="K1128" s="221">
        <f>'2.b-MTH2-HTH'!G$73</f>
        <v>0.73156498928758174</v>
      </c>
      <c r="L1128" s="221">
        <f>'2.b-MTH2-HTH'!H$73</f>
        <v>0.73156498928758174</v>
      </c>
      <c r="M1128" s="221">
        <f>'2.b-MTH2-HTH'!I$73</f>
        <v>0.73156498928758174</v>
      </c>
      <c r="N1128" s="221">
        <f>'2.b-MTH2-HTH'!J$73</f>
        <v>0.73156498928758174</v>
      </c>
      <c r="O1128" s="221">
        <f>'2.b-MTH2-HTH'!K$73</f>
        <v>0.73156498928758174</v>
      </c>
      <c r="P1128" s="221">
        <f>'2.b-MTH2-HTH'!L$73</f>
        <v>0.73156498928758174</v>
      </c>
      <c r="Q1128" s="221">
        <f>'2.b-MTH2-HTH'!M$73</f>
        <v>0.73156498928758174</v>
      </c>
      <c r="R1128" s="221">
        <f>'2.b-MTH2-HTH'!N$73</f>
        <v>0.73156498928758174</v>
      </c>
      <c r="S1128" s="221">
        <f>'2.b-MTH2-HTH'!O$73</f>
        <v>0.73156498928758174</v>
      </c>
      <c r="T1128" s="221">
        <f>'2.b-MTH2-HTH'!P$73</f>
        <v>0.73156498928758174</v>
      </c>
      <c r="U1128" s="221">
        <f>'2.b-MTH2-HTH'!Q$73</f>
        <v>0.73156498928758174</v>
      </c>
      <c r="V1128" s="221">
        <f>'2.b-MTH2-HTH'!R$73</f>
        <v>0.73156498928758174</v>
      </c>
      <c r="W1128" s="221">
        <f>'2.b-MTH2-HTH'!S$73</f>
        <v>0.73156498928758174</v>
      </c>
      <c r="X1128" s="221">
        <f>'2.b-MTH2-HTH'!T$73</f>
        <v>0.73156498928758174</v>
      </c>
      <c r="Y1128" s="221">
        <f>'2.b-MTH2-HTH'!U$73</f>
        <v>0.73156498928758174</v>
      </c>
      <c r="Z1128" s="221">
        <f>'2.b-MTH2-HTH'!V$73</f>
        <v>0.73156498928758174</v>
      </c>
      <c r="AA1128" s="221">
        <f>'2.b-MTH2-HTH'!W$73</f>
        <v>0.73156498928758174</v>
      </c>
      <c r="AB1128" s="221">
        <f>'2.b-MTH2-HTH'!X$73</f>
        <v>0.73156498928758174</v>
      </c>
      <c r="AC1128" s="219"/>
      <c r="AD1128" s="219"/>
      <c r="AE1128" s="219"/>
      <c r="AF1128" s="219"/>
      <c r="AG1128" s="219"/>
      <c r="AH1128" s="219"/>
      <c r="AI1128" s="219"/>
      <c r="AJ1128" s="219"/>
      <c r="AK1128" s="219"/>
      <c r="AL1128" s="219"/>
      <c r="AM1128" s="219"/>
      <c r="AN1128" s="219"/>
      <c r="AO1128" s="219"/>
      <c r="AP1128" s="219"/>
      <c r="AQ1128" s="219"/>
      <c r="AR1128" s="219"/>
      <c r="AS1128" s="219"/>
      <c r="AT1128" s="219"/>
      <c r="AU1128" s="219"/>
      <c r="AV1128" s="219"/>
      <c r="AW1128" s="219"/>
      <c r="AX1128" s="219"/>
      <c r="AY1128" s="219"/>
      <c r="AZ1128" s="219"/>
      <c r="BA1128" s="219"/>
      <c r="BB1128" s="219"/>
      <c r="BC1128" s="219"/>
      <c r="BD1128" s="219"/>
      <c r="BE1128" s="219"/>
      <c r="BF1128" s="219"/>
      <c r="BG1128" s="219"/>
      <c r="BH1128" s="219"/>
    </row>
    <row r="1129" spans="1:60" s="8" customFormat="1" ht="15">
      <c r="A1129" s="36" t="s">
        <v>7</v>
      </c>
      <c r="B1129" s="36" t="s">
        <v>71</v>
      </c>
      <c r="C1129" s="36" t="s">
        <v>27</v>
      </c>
      <c r="D1129" s="7" t="s">
        <v>404</v>
      </c>
      <c r="E1129" s="7" t="s">
        <v>405</v>
      </c>
      <c r="F1129" s="7" t="s">
        <v>12</v>
      </c>
      <c r="G1129" s="221">
        <f>'6. Non-specified'!G$121</f>
        <v>1.4999338115109277E-2</v>
      </c>
      <c r="H1129" s="221">
        <f>'6. Non-specified'!H$121</f>
        <v>1.503678508287749E-2</v>
      </c>
      <c r="I1129" s="221">
        <f>'6. Non-specified'!I$121</f>
        <v>1.5028931402518703E-2</v>
      </c>
      <c r="J1129" s="221">
        <f>'6. Non-specified'!J$121</f>
        <v>1.5020657317028395E-2</v>
      </c>
      <c r="K1129" s="221">
        <f>'6. Non-specified'!K$121</f>
        <v>1.4972801839265349E-2</v>
      </c>
      <c r="L1129" s="221">
        <f>'6. Non-specified'!L$121</f>
        <v>1.4974133817015218E-2</v>
      </c>
      <c r="M1129" s="221">
        <f>'6. Non-specified'!M$121</f>
        <v>1.5000194837258991E-2</v>
      </c>
      <c r="N1129" s="221">
        <f>'6. Non-specified'!N$121</f>
        <v>1.5028044956182162E-2</v>
      </c>
      <c r="O1129" s="221">
        <f>'6. Non-specified'!O$121</f>
        <v>1.5017973224552441E-2</v>
      </c>
      <c r="P1129" s="221">
        <f>'6. Non-specified'!P$121</f>
        <v>1.5043192521812901E-2</v>
      </c>
      <c r="Q1129" s="221">
        <f>'6. Non-specified'!Q$121</f>
        <v>1.5019485059045819E-2</v>
      </c>
      <c r="R1129" s="221">
        <f>'6. Non-specified'!R$121</f>
        <v>1.5139072369989955E-2</v>
      </c>
      <c r="S1129" s="221">
        <f>'6. Non-specified'!S$121</f>
        <v>1.5128779959561878E-2</v>
      </c>
      <c r="T1129" s="221">
        <f>'6. Non-specified'!T$121</f>
        <v>1.498491813358856E-2</v>
      </c>
      <c r="U1129" s="221">
        <f>'6. Non-specified'!U$121</f>
        <v>1.5000061811521678E-2</v>
      </c>
      <c r="V1129" s="221">
        <f>'6. Non-specified'!V$121</f>
        <v>1.4986630149000648E-2</v>
      </c>
      <c r="W1129" s="221">
        <f>'6. Non-specified'!W$121</f>
        <v>1.4991474706543068E-2</v>
      </c>
      <c r="X1129" s="221">
        <f>'6. Non-specified'!X$121</f>
        <v>1.4373829716929179E-2</v>
      </c>
      <c r="Y1129" s="221">
        <f>'6. Non-specified'!Y$121</f>
        <v>1.5459510150044134E-2</v>
      </c>
      <c r="Z1129" s="221">
        <f>'6. Non-specified'!Z$121</f>
        <v>1.5200499891327969E-2</v>
      </c>
      <c r="AA1129" s="221">
        <f>'6. Non-specified'!AA$121</f>
        <v>1.795110721333041E-2</v>
      </c>
      <c r="AB1129" s="221">
        <f>'6. Non-specified'!AB$121</f>
        <v>1.7525157769060204E-2</v>
      </c>
      <c r="AC1129" s="219"/>
      <c r="AD1129" s="219"/>
      <c r="AE1129" s="219"/>
      <c r="AF1129" s="219"/>
      <c r="AG1129" s="219"/>
      <c r="AH1129" s="219"/>
      <c r="AI1129" s="219"/>
      <c r="AJ1129" s="219"/>
      <c r="AK1129" s="219"/>
      <c r="AL1129" s="219"/>
      <c r="AM1129" s="219"/>
      <c r="AN1129" s="219"/>
      <c r="AO1129" s="219"/>
      <c r="AP1129" s="219"/>
      <c r="AQ1129" s="219"/>
      <c r="AR1129" s="219"/>
      <c r="AS1129" s="219"/>
      <c r="AT1129" s="219"/>
      <c r="AU1129" s="219"/>
      <c r="AV1129" s="219"/>
      <c r="AW1129" s="219"/>
      <c r="AX1129" s="219"/>
      <c r="AY1129" s="219"/>
      <c r="AZ1129" s="219"/>
      <c r="BA1129" s="219"/>
      <c r="BB1129" s="219"/>
      <c r="BC1129" s="219"/>
      <c r="BD1129" s="219"/>
      <c r="BE1129" s="219"/>
      <c r="BF1129" s="219"/>
      <c r="BG1129" s="219"/>
      <c r="BH1129" s="219"/>
    </row>
    <row r="1130" spans="1:60" s="8" customFormat="1" ht="15">
      <c r="A1130" s="36" t="s">
        <v>7</v>
      </c>
      <c r="B1130" s="36" t="s">
        <v>71</v>
      </c>
      <c r="C1130" s="36" t="s">
        <v>27</v>
      </c>
      <c r="D1130" s="7" t="s">
        <v>404</v>
      </c>
      <c r="E1130" s="7" t="s">
        <v>405</v>
      </c>
      <c r="F1130" s="7" t="s">
        <v>13</v>
      </c>
      <c r="G1130" s="221">
        <f>'2.b-MTH2-HTH'!C$78</f>
        <v>0.27096033581386358</v>
      </c>
      <c r="H1130" s="221">
        <f>'2.b-MTH2-HTH'!D$78</f>
        <v>0.27803846841506513</v>
      </c>
      <c r="I1130" s="221">
        <f>'2.b-MTH2-HTH'!E$78</f>
        <v>0.28512306108197533</v>
      </c>
      <c r="J1130" s="221">
        <f>'2.b-MTH2-HTH'!F$78</f>
        <v>0.29221073523947788</v>
      </c>
      <c r="K1130" s="221">
        <f>'2.b-MTH2-HTH'!G$78</f>
        <v>0.29929810301441867</v>
      </c>
      <c r="L1130" s="221">
        <f>'2.b-MTH2-HTH'!H$78</f>
        <v>0.30638177745854617</v>
      </c>
      <c r="M1130" s="221">
        <f>'2.b-MTH2-HTH'!I$78</f>
        <v>0.31345838276552329</v>
      </c>
      <c r="N1130" s="221">
        <f>'2.b-MTH2-HTH'!J$78</f>
        <v>0.32052456441659938</v>
      </c>
      <c r="O1130" s="221">
        <f>'2.b-MTH2-HTH'!K$78</f>
        <v>0.32757699919028938</v>
      </c>
      <c r="P1130" s="221">
        <f>'2.b-MTH2-HTH'!L$78</f>
        <v>0.33461240497291833</v>
      </c>
      <c r="Q1130" s="221">
        <f>'2.b-MTH2-HTH'!M$78</f>
        <v>0.33900064234710969</v>
      </c>
      <c r="R1130" s="221">
        <f>'2.b-MTH2-HTH'!N$78</f>
        <v>0.348033858794222</v>
      </c>
      <c r="S1130" s="221">
        <f>'2.b-MTH2-HTH'!O$78</f>
        <v>0.35255421330360076</v>
      </c>
      <c r="T1130" s="221">
        <f>'2.b-MTH2-HTH'!P$78</f>
        <v>0.36316841586045356</v>
      </c>
      <c r="U1130" s="221">
        <f>'2.b-MTH2-HTH'!Q$78</f>
        <v>0.37231292224020818</v>
      </c>
      <c r="V1130" s="221">
        <f>'2.b-MTH2-HTH'!R$78</f>
        <v>0.38060310289556548</v>
      </c>
      <c r="W1130" s="221">
        <f>'2.b-MTH2-HTH'!S$78</f>
        <v>0.3859322922417493</v>
      </c>
      <c r="X1130" s="221">
        <f>'2.b-MTH2-HTH'!T$78</f>
        <v>0.39113304875381116</v>
      </c>
      <c r="Y1130" s="221">
        <f>'2.b-MTH2-HTH'!U$78</f>
        <v>0.39631175960093368</v>
      </c>
      <c r="Z1130" s="221">
        <f>'2.b-MTH2-HTH'!V$78</f>
        <v>0.40146668545805714</v>
      </c>
      <c r="AA1130" s="221">
        <f>'2.b-MTH2-HTH'!W$78</f>
        <v>0.40659623704207171</v>
      </c>
      <c r="AB1130" s="221">
        <f>'2.b-MTH2-HTH'!X$78</f>
        <v>0.41162879886934722</v>
      </c>
      <c r="AC1130" s="219"/>
      <c r="AD1130" s="219"/>
      <c r="AE1130" s="219"/>
      <c r="AF1130" s="219"/>
      <c r="AG1130" s="219"/>
      <c r="AH1130" s="219"/>
      <c r="AI1130" s="219"/>
      <c r="AJ1130" s="219"/>
      <c r="AK1130" s="219"/>
      <c r="AL1130" s="219"/>
      <c r="AM1130" s="219"/>
      <c r="AN1130" s="219"/>
      <c r="AO1130" s="219"/>
      <c r="AP1130" s="219"/>
      <c r="AQ1130" s="219"/>
      <c r="AR1130" s="219"/>
      <c r="AS1130" s="219"/>
      <c r="AT1130" s="219"/>
      <c r="AU1130" s="219"/>
      <c r="AV1130" s="219"/>
      <c r="AW1130" s="219"/>
      <c r="AX1130" s="219"/>
      <c r="AY1130" s="219"/>
      <c r="AZ1130" s="219"/>
      <c r="BA1130" s="219"/>
      <c r="BB1130" s="219"/>
      <c r="BC1130" s="219"/>
      <c r="BD1130" s="219"/>
      <c r="BE1130" s="219"/>
      <c r="BF1130" s="219"/>
      <c r="BG1130" s="219"/>
      <c r="BH1130" s="219"/>
    </row>
    <row r="1131" spans="1:60" s="8" customFormat="1" ht="15">
      <c r="A1131" s="36" t="s">
        <v>7</v>
      </c>
      <c r="B1131" s="36" t="s">
        <v>71</v>
      </c>
      <c r="C1131" s="36" t="s">
        <v>27</v>
      </c>
      <c r="D1131" s="7" t="s">
        <v>404</v>
      </c>
      <c r="E1131" s="7" t="s">
        <v>405</v>
      </c>
      <c r="F1131" s="7" t="s">
        <v>14</v>
      </c>
      <c r="G1131" s="221">
        <f>'2.b-MTH2-HTH'!C$79</f>
        <v>0.77373362781602184</v>
      </c>
      <c r="H1131" s="221">
        <f>'2.b-MTH2-HTH'!D$79</f>
        <v>0.77373362781602184</v>
      </c>
      <c r="I1131" s="221">
        <f>'2.b-MTH2-HTH'!E$79</f>
        <v>0.77373362781602184</v>
      </c>
      <c r="J1131" s="221">
        <f>'2.b-MTH2-HTH'!F$79</f>
        <v>0.77373362781602184</v>
      </c>
      <c r="K1131" s="221">
        <f>'2.b-MTH2-HTH'!G$79</f>
        <v>0.77373362781602184</v>
      </c>
      <c r="L1131" s="221">
        <f>'2.b-MTH2-HTH'!H$79</f>
        <v>0.77373362781602184</v>
      </c>
      <c r="M1131" s="221">
        <f>'2.b-MTH2-HTH'!I$79</f>
        <v>0.77373362781602184</v>
      </c>
      <c r="N1131" s="221">
        <f>'2.b-MTH2-HTH'!J$79</f>
        <v>0.77373362781602184</v>
      </c>
      <c r="O1131" s="221">
        <f>'2.b-MTH2-HTH'!K$79</f>
        <v>0.77373362781602173</v>
      </c>
      <c r="P1131" s="221">
        <f>'2.b-MTH2-HTH'!L$79</f>
        <v>0.77373362781602184</v>
      </c>
      <c r="Q1131" s="221">
        <f>'2.b-MTH2-HTH'!M$79</f>
        <v>0.77373362781602184</v>
      </c>
      <c r="R1131" s="221">
        <f>'2.b-MTH2-HTH'!N$79</f>
        <v>0.77373362781602184</v>
      </c>
      <c r="S1131" s="221">
        <f>'2.b-MTH2-HTH'!O$79</f>
        <v>0.77373362781602184</v>
      </c>
      <c r="T1131" s="221">
        <f>'2.b-MTH2-HTH'!P$79</f>
        <v>0.77373362781602184</v>
      </c>
      <c r="U1131" s="221">
        <f>'2.b-MTH2-HTH'!Q$79</f>
        <v>0.77373362781602195</v>
      </c>
      <c r="V1131" s="221">
        <f>'2.b-MTH2-HTH'!R$79</f>
        <v>0.77373362781602184</v>
      </c>
      <c r="W1131" s="221">
        <f>'2.b-MTH2-HTH'!S$79</f>
        <v>0.77373362781602184</v>
      </c>
      <c r="X1131" s="221">
        <f>'2.b-MTH2-HTH'!T$79</f>
        <v>0.77373362781602173</v>
      </c>
      <c r="Y1131" s="221">
        <f>'2.b-MTH2-HTH'!U$79</f>
        <v>0.77373362781602184</v>
      </c>
      <c r="Z1131" s="221">
        <f>'2.b-MTH2-HTH'!V$79</f>
        <v>0.77373362781602184</v>
      </c>
      <c r="AA1131" s="221">
        <f>'2.b-MTH2-HTH'!W$79</f>
        <v>0.77373362781602173</v>
      </c>
      <c r="AB1131" s="221">
        <f>'2.b-MTH2-HTH'!X$79</f>
        <v>0.77373362781602184</v>
      </c>
      <c r="AC1131" s="219"/>
      <c r="AD1131" s="219"/>
      <c r="AE1131" s="219"/>
      <c r="AF1131" s="219"/>
      <c r="AG1131" s="219"/>
      <c r="AH1131" s="219"/>
      <c r="AI1131" s="219"/>
      <c r="AJ1131" s="219"/>
      <c r="AK1131" s="219"/>
      <c r="AL1131" s="219"/>
      <c r="AM1131" s="219"/>
      <c r="AN1131" s="219"/>
      <c r="AO1131" s="219"/>
      <c r="AP1131" s="219"/>
      <c r="AQ1131" s="219"/>
      <c r="AR1131" s="219"/>
      <c r="AS1131" s="219"/>
      <c r="AT1131" s="219"/>
      <c r="AU1131" s="219"/>
      <c r="AV1131" s="219"/>
      <c r="AW1131" s="219"/>
      <c r="AX1131" s="219"/>
      <c r="AY1131" s="219"/>
      <c r="AZ1131" s="219"/>
      <c r="BA1131" s="219"/>
      <c r="BB1131" s="219"/>
      <c r="BC1131" s="219"/>
      <c r="BD1131" s="219"/>
      <c r="BE1131" s="219"/>
      <c r="BF1131" s="219"/>
      <c r="BG1131" s="219"/>
      <c r="BH1131" s="219"/>
    </row>
    <row r="1132" spans="1:60" s="8" customFormat="1" ht="15">
      <c r="A1132" s="36" t="s">
        <v>7</v>
      </c>
      <c r="B1132" s="36" t="s">
        <v>71</v>
      </c>
      <c r="C1132" s="36" t="s">
        <v>27</v>
      </c>
      <c r="D1132" s="7" t="s">
        <v>403</v>
      </c>
      <c r="E1132" s="7" t="s">
        <v>403</v>
      </c>
      <c r="F1132" s="7" t="s">
        <v>12</v>
      </c>
      <c r="G1132" s="221">
        <f>'6. Non-specified'!G$122</f>
        <v>0.42974329379540294</v>
      </c>
      <c r="H1132" s="221">
        <f>'6. Non-specified'!H$122</f>
        <v>0.43081618002197264</v>
      </c>
      <c r="I1132" s="221">
        <f>'6. Non-specified'!I$122</f>
        <v>0.43059116566201217</v>
      </c>
      <c r="J1132" s="221">
        <f>'6. Non-specified'!J$122</f>
        <v>0.43035410635149718</v>
      </c>
      <c r="K1132" s="221">
        <f>'6. Non-specified'!K$122</f>
        <v>0.42898300780820031</v>
      </c>
      <c r="L1132" s="221">
        <f>'6. Non-specified'!L$122</f>
        <v>0.42902117005916751</v>
      </c>
      <c r="M1132" s="221">
        <f>'6. Non-specified'!M$122</f>
        <v>0.42976783958506781</v>
      </c>
      <c r="N1132" s="221">
        <f>'6. Non-specified'!N$122</f>
        <v>0.43056576825010545</v>
      </c>
      <c r="O1132" s="221">
        <f>'6. Non-specified'!O$122</f>
        <v>0.43027720490873911</v>
      </c>
      <c r="P1132" s="221">
        <f>'6. Non-specified'!P$122</f>
        <v>0.43099975838334859</v>
      </c>
      <c r="Q1132" s="221">
        <f>'6. Non-specified'!Q$122</f>
        <v>0.43032052020237876</v>
      </c>
      <c r="R1132" s="221">
        <f>'6. Non-specified'!R$122</f>
        <v>0.4337467943824041</v>
      </c>
      <c r="S1132" s="221">
        <f>'6. Non-specified'!S$122</f>
        <v>0.43345190841313591</v>
      </c>
      <c r="T1132" s="221">
        <f>'6. Non-specified'!T$122</f>
        <v>0.42933014954146154</v>
      </c>
      <c r="U1132" s="221">
        <f>'6. Non-specified'!U$122</f>
        <v>0.42976402828899102</v>
      </c>
      <c r="V1132" s="221">
        <f>'6. Non-specified'!V$122</f>
        <v>0.42937920018200137</v>
      </c>
      <c r="W1132" s="221">
        <f>'6. Non-specified'!W$122</f>
        <v>0.42951800071435042</v>
      </c>
      <c r="X1132" s="221">
        <f>'6. Non-specified'!X$122</f>
        <v>0.43755920255534764</v>
      </c>
      <c r="Y1132" s="221">
        <f>'6. Non-specified'!Y$122</f>
        <v>0.42918137687555169</v>
      </c>
      <c r="Z1132" s="221">
        <f>'6. Non-specified'!Z$122</f>
        <v>0.41721364920669413</v>
      </c>
      <c r="AA1132" s="221">
        <f>'6. Non-specified'!AA$122</f>
        <v>0.4181648761236571</v>
      </c>
      <c r="AB1132" s="221">
        <f>'6. Non-specified'!AB$122</f>
        <v>0.3985218033998521</v>
      </c>
      <c r="AC1132" s="219"/>
      <c r="AD1132" s="219"/>
      <c r="AE1132" s="219"/>
      <c r="AF1132" s="219"/>
      <c r="AG1132" s="219"/>
      <c r="AH1132" s="219"/>
      <c r="AI1132" s="219"/>
      <c r="AJ1132" s="219"/>
      <c r="AK1132" s="219"/>
      <c r="AL1132" s="219"/>
      <c r="AM1132" s="219"/>
      <c r="AN1132" s="219"/>
      <c r="AO1132" s="219"/>
      <c r="AP1132" s="219"/>
      <c r="AQ1132" s="219"/>
      <c r="AR1132" s="219"/>
      <c r="AS1132" s="219"/>
      <c r="AT1132" s="219"/>
      <c r="AU1132" s="219"/>
      <c r="AV1132" s="219"/>
      <c r="AW1132" s="219"/>
      <c r="AX1132" s="219"/>
      <c r="AY1132" s="219"/>
      <c r="AZ1132" s="219"/>
      <c r="BA1132" s="219"/>
      <c r="BB1132" s="219"/>
      <c r="BC1132" s="219"/>
      <c r="BD1132" s="219"/>
      <c r="BE1132" s="219"/>
      <c r="BF1132" s="219"/>
      <c r="BG1132" s="219"/>
      <c r="BH1132" s="219"/>
    </row>
    <row r="1133" spans="1:60" s="8" customFormat="1" ht="15">
      <c r="A1133" s="36" t="s">
        <v>7</v>
      </c>
      <c r="B1133" s="36" t="s">
        <v>71</v>
      </c>
      <c r="C1133" s="36" t="s">
        <v>27</v>
      </c>
      <c r="D1133" s="7" t="s">
        <v>403</v>
      </c>
      <c r="E1133" s="7" t="s">
        <v>403</v>
      </c>
      <c r="F1133" s="7" t="s">
        <v>13</v>
      </c>
      <c r="G1133" s="221">
        <f>'2.b-MTH2-HTH'!C$84</f>
        <v>0.27096033581386358</v>
      </c>
      <c r="H1133" s="221">
        <f>'2.b-MTH2-HTH'!D$84</f>
        <v>0.27803846841506513</v>
      </c>
      <c r="I1133" s="221">
        <f>'2.b-MTH2-HTH'!E$84</f>
        <v>0.28512306108197533</v>
      </c>
      <c r="J1133" s="221">
        <f>'2.b-MTH2-HTH'!F$84</f>
        <v>0.29221073523947788</v>
      </c>
      <c r="K1133" s="221">
        <f>'2.b-MTH2-HTH'!G$84</f>
        <v>0.29929810301441867</v>
      </c>
      <c r="L1133" s="221">
        <f>'2.b-MTH2-HTH'!H$84</f>
        <v>0.30638177745854617</v>
      </c>
      <c r="M1133" s="221">
        <f>'2.b-MTH2-HTH'!I$84</f>
        <v>0.31345838276552329</v>
      </c>
      <c r="N1133" s="221">
        <f>'2.b-MTH2-HTH'!J$84</f>
        <v>0.32052456441659938</v>
      </c>
      <c r="O1133" s="221">
        <f>'2.b-MTH2-HTH'!K$84</f>
        <v>0.32757699919028938</v>
      </c>
      <c r="P1133" s="221">
        <f>'2.b-MTH2-HTH'!L$84</f>
        <v>0.33461240497291833</v>
      </c>
      <c r="Q1133" s="221">
        <f>'2.b-MTH2-HTH'!M$84</f>
        <v>0.33900064234710969</v>
      </c>
      <c r="R1133" s="221">
        <f>'2.b-MTH2-HTH'!N$84</f>
        <v>0.348033858794222</v>
      </c>
      <c r="S1133" s="221">
        <f>'2.b-MTH2-HTH'!O$84</f>
        <v>0.35255421330360076</v>
      </c>
      <c r="T1133" s="221">
        <f>'2.b-MTH2-HTH'!P$84</f>
        <v>0.36316841586045356</v>
      </c>
      <c r="U1133" s="221">
        <f>'2.b-MTH2-HTH'!Q$84</f>
        <v>0.37231292224020818</v>
      </c>
      <c r="V1133" s="221">
        <f>'2.b-MTH2-HTH'!R$84</f>
        <v>0.38060310289556548</v>
      </c>
      <c r="W1133" s="221">
        <f>'2.b-MTH2-HTH'!S$84</f>
        <v>0.3859322922417493</v>
      </c>
      <c r="X1133" s="221">
        <f>'2.b-MTH2-HTH'!T$84</f>
        <v>0.39113304875381116</v>
      </c>
      <c r="Y1133" s="221">
        <f>'2.b-MTH2-HTH'!U$84</f>
        <v>0.39631175960093368</v>
      </c>
      <c r="Z1133" s="221">
        <f>'2.b-MTH2-HTH'!V$84</f>
        <v>0.40146668545805714</v>
      </c>
      <c r="AA1133" s="221">
        <f>'2.b-MTH2-HTH'!W$84</f>
        <v>0.40659623704207171</v>
      </c>
      <c r="AB1133" s="221">
        <f>'2.b-MTH2-HTH'!X$84</f>
        <v>0.41162879886934722</v>
      </c>
      <c r="AC1133" s="219"/>
      <c r="AD1133" s="219"/>
      <c r="AE1133" s="219"/>
      <c r="AF1133" s="219"/>
      <c r="AG1133" s="219"/>
      <c r="AH1133" s="219"/>
      <c r="AI1133" s="219"/>
      <c r="AJ1133" s="219"/>
      <c r="AK1133" s="219"/>
      <c r="AL1133" s="219"/>
      <c r="AM1133" s="219"/>
      <c r="AN1133" s="219"/>
      <c r="AO1133" s="219"/>
      <c r="AP1133" s="219"/>
      <c r="AQ1133" s="219"/>
      <c r="AR1133" s="219"/>
      <c r="AS1133" s="219"/>
      <c r="AT1133" s="219"/>
      <c r="AU1133" s="219"/>
      <c r="AV1133" s="219"/>
      <c r="AW1133" s="219"/>
      <c r="AX1133" s="219"/>
      <c r="AY1133" s="219"/>
      <c r="AZ1133" s="219"/>
      <c r="BA1133" s="219"/>
      <c r="BB1133" s="219"/>
      <c r="BC1133" s="219"/>
      <c r="BD1133" s="219"/>
      <c r="BE1133" s="219"/>
      <c r="BF1133" s="219"/>
      <c r="BG1133" s="219"/>
      <c r="BH1133" s="219"/>
    </row>
    <row r="1134" spans="1:60" s="8" customFormat="1" ht="15">
      <c r="A1134" s="36" t="s">
        <v>7</v>
      </c>
      <c r="B1134" s="36" t="s">
        <v>71</v>
      </c>
      <c r="C1134" s="36" t="s">
        <v>27</v>
      </c>
      <c r="D1134" s="7" t="s">
        <v>403</v>
      </c>
      <c r="E1134" s="7" t="s">
        <v>403</v>
      </c>
      <c r="F1134" s="7" t="s">
        <v>14</v>
      </c>
      <c r="G1134" s="221">
        <f>'2.b-MTH2-HTH'!C$85</f>
        <v>0.80445234243218156</v>
      </c>
      <c r="H1134" s="221">
        <f>'2.b-MTH2-HTH'!D$85</f>
        <v>0.80445234243218156</v>
      </c>
      <c r="I1134" s="221">
        <f>'2.b-MTH2-HTH'!E$85</f>
        <v>0.80445234243218156</v>
      </c>
      <c r="J1134" s="221">
        <f>'2.b-MTH2-HTH'!F$85</f>
        <v>0.80445234243218156</v>
      </c>
      <c r="K1134" s="221">
        <f>'2.b-MTH2-HTH'!G$85</f>
        <v>0.80445234243218156</v>
      </c>
      <c r="L1134" s="221">
        <f>'2.b-MTH2-HTH'!H$85</f>
        <v>0.80445234243218156</v>
      </c>
      <c r="M1134" s="221">
        <f>'2.b-MTH2-HTH'!I$85</f>
        <v>0.80445234243218156</v>
      </c>
      <c r="N1134" s="221">
        <f>'2.b-MTH2-HTH'!J$85</f>
        <v>0.80445234243218156</v>
      </c>
      <c r="O1134" s="221">
        <f>'2.b-MTH2-HTH'!K$85</f>
        <v>0.80445234243218156</v>
      </c>
      <c r="P1134" s="221">
        <f>'2.b-MTH2-HTH'!L$85</f>
        <v>0.80445234243218156</v>
      </c>
      <c r="Q1134" s="221">
        <f>'2.b-MTH2-HTH'!M$85</f>
        <v>0.80445234243218156</v>
      </c>
      <c r="R1134" s="221">
        <f>'2.b-MTH2-HTH'!N$85</f>
        <v>0.80445234243218156</v>
      </c>
      <c r="S1134" s="221">
        <f>'2.b-MTH2-HTH'!O$85</f>
        <v>0.80445234243218156</v>
      </c>
      <c r="T1134" s="221">
        <f>'2.b-MTH2-HTH'!P$85</f>
        <v>0.80445234243218167</v>
      </c>
      <c r="U1134" s="221">
        <f>'2.b-MTH2-HTH'!Q$85</f>
        <v>0.80445234243218156</v>
      </c>
      <c r="V1134" s="221">
        <f>'2.b-MTH2-HTH'!R$85</f>
        <v>0.80445234243218156</v>
      </c>
      <c r="W1134" s="221">
        <f>'2.b-MTH2-HTH'!S$85</f>
        <v>0.80445234243218156</v>
      </c>
      <c r="X1134" s="221">
        <f>'2.b-MTH2-HTH'!T$85</f>
        <v>0.80445234243218167</v>
      </c>
      <c r="Y1134" s="221">
        <f>'2.b-MTH2-HTH'!U$85</f>
        <v>0.80445234243218167</v>
      </c>
      <c r="Z1134" s="221">
        <f>'2.b-MTH2-HTH'!V$85</f>
        <v>0.80445234243218156</v>
      </c>
      <c r="AA1134" s="221">
        <f>'2.b-MTH2-HTH'!W$85</f>
        <v>0.80445234243218156</v>
      </c>
      <c r="AB1134" s="221">
        <f>'2.b-MTH2-HTH'!X$85</f>
        <v>0.80445234243218156</v>
      </c>
      <c r="AC1134" s="219"/>
      <c r="AD1134" s="219"/>
      <c r="AE1134" s="219"/>
      <c r="AF1134" s="219"/>
      <c r="AG1134" s="219"/>
      <c r="AH1134" s="219"/>
      <c r="AI1134" s="219"/>
      <c r="AJ1134" s="219"/>
      <c r="AK1134" s="219"/>
      <c r="AL1134" s="219"/>
      <c r="AM1134" s="219"/>
      <c r="AN1134" s="219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219"/>
      <c r="BB1134" s="219"/>
      <c r="BC1134" s="219"/>
      <c r="BD1134" s="219"/>
      <c r="BE1134" s="219"/>
      <c r="BF1134" s="219"/>
      <c r="BG1134" s="219"/>
      <c r="BH1134" s="219"/>
    </row>
    <row r="1135" spans="1:60" s="5" customFormat="1" ht="15">
      <c r="A1135" s="4" t="s">
        <v>7</v>
      </c>
      <c r="B1135" s="4" t="s">
        <v>71</v>
      </c>
      <c r="C1135" s="4" t="s">
        <v>28</v>
      </c>
      <c r="D1135" s="4"/>
      <c r="E1135" s="4"/>
      <c r="F1135" s="4" t="s">
        <v>11</v>
      </c>
      <c r="G1135" s="4">
        <v>13</v>
      </c>
      <c r="H1135" s="4">
        <v>13</v>
      </c>
      <c r="I1135" s="4">
        <v>12</v>
      </c>
      <c r="J1135" s="4">
        <v>12</v>
      </c>
      <c r="K1135" s="4">
        <v>28</v>
      </c>
      <c r="L1135" s="4">
        <v>13</v>
      </c>
      <c r="M1135" s="4">
        <v>6</v>
      </c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</row>
    <row r="1136" spans="1:60" s="5" customFormat="1" ht="15">
      <c r="A1136" s="4" t="s">
        <v>7</v>
      </c>
      <c r="B1136" s="4" t="s">
        <v>71</v>
      </c>
      <c r="C1136" s="4" t="s">
        <v>28</v>
      </c>
      <c r="D1136" s="4"/>
      <c r="E1136" s="4"/>
      <c r="F1136" s="4" t="s">
        <v>52</v>
      </c>
      <c r="G1136" s="4">
        <v>1.01578371620566E-3</v>
      </c>
      <c r="H1136" s="4">
        <v>9.4552331078623895E-4</v>
      </c>
      <c r="I1136" s="4">
        <v>8.1510664311914096E-4</v>
      </c>
      <c r="J1136" s="4">
        <v>7.4650077760497703E-4</v>
      </c>
      <c r="K1136" s="4">
        <v>1.6300867439017299E-3</v>
      </c>
      <c r="L1136" s="4">
        <v>7.2431468687318896E-4</v>
      </c>
      <c r="M1136" s="4">
        <v>2.9843322556578E-4</v>
      </c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</row>
    <row r="1137" spans="1:60" s="8" customFormat="1" ht="15">
      <c r="A1137" s="36" t="s">
        <v>7</v>
      </c>
      <c r="B1137" s="36" t="s">
        <v>71</v>
      </c>
      <c r="C1137" s="36" t="s">
        <v>28</v>
      </c>
      <c r="D1137" s="7" t="s">
        <v>113</v>
      </c>
      <c r="E1137" s="7" t="s">
        <v>113</v>
      </c>
      <c r="F1137" s="7" t="s">
        <v>12</v>
      </c>
      <c r="G1137" s="221">
        <f>'6. Non-specified'!G$117</f>
        <v>0.22327467991870417</v>
      </c>
      <c r="H1137" s="221">
        <f>'6. Non-specified'!H$117</f>
        <v>0.22383210183147187</v>
      </c>
      <c r="I1137" s="221">
        <f>'6. Non-specified'!I$117</f>
        <v>0.22371519480831964</v>
      </c>
      <c r="J1137" s="221">
        <f>'6. Non-specified'!J$117</f>
        <v>0.22359202978761727</v>
      </c>
      <c r="K1137" s="221">
        <f>'6. Non-specified'!K$117</f>
        <v>0.22287967058897126</v>
      </c>
      <c r="L1137" s="221">
        <f>'6. Non-specified'!L$117</f>
        <v>0.22289949792424951</v>
      </c>
      <c r="M1137" s="221">
        <f>'6. Non-specified'!M$117</f>
        <v>0.22328743277234939</v>
      </c>
      <c r="N1137" s="219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19"/>
      <c r="Z1137" s="219"/>
      <c r="AA1137" s="219"/>
      <c r="AB1137" s="219"/>
      <c r="AC1137" s="219"/>
      <c r="AD1137" s="219"/>
      <c r="AE1137" s="219"/>
      <c r="AF1137" s="219"/>
      <c r="AG1137" s="219"/>
      <c r="AH1137" s="219"/>
      <c r="AI1137" s="219"/>
      <c r="AJ1137" s="219"/>
      <c r="AK1137" s="219"/>
      <c r="AL1137" s="219"/>
      <c r="AM1137" s="219"/>
      <c r="AN1137" s="219"/>
      <c r="AO1137" s="219"/>
      <c r="AP1137" s="219"/>
      <c r="AQ1137" s="219"/>
      <c r="AR1137" s="219"/>
      <c r="AS1137" s="219"/>
      <c r="AT1137" s="219"/>
      <c r="AU1137" s="219"/>
      <c r="AV1137" s="219"/>
      <c r="AW1137" s="219"/>
      <c r="AX1137" s="219"/>
      <c r="AY1137" s="219"/>
      <c r="AZ1137" s="219"/>
      <c r="BA1137" s="219"/>
      <c r="BB1137" s="219"/>
      <c r="BC1137" s="219"/>
      <c r="BD1137" s="219"/>
      <c r="BE1137" s="219"/>
      <c r="BF1137" s="219"/>
      <c r="BG1137" s="219"/>
      <c r="BH1137" s="219"/>
    </row>
    <row r="1138" spans="1:60" s="8" customFormat="1" ht="15">
      <c r="A1138" s="36" t="s">
        <v>7</v>
      </c>
      <c r="B1138" s="36" t="s">
        <v>71</v>
      </c>
      <c r="C1138" s="36" t="s">
        <v>28</v>
      </c>
      <c r="D1138" s="7" t="s">
        <v>113</v>
      </c>
      <c r="E1138" s="7" t="s">
        <v>113</v>
      </c>
      <c r="F1138" s="7" t="s">
        <v>13</v>
      </c>
      <c r="G1138" s="221">
        <f>'2.a-LTH-MTH1'!C$59</f>
        <v>0.84</v>
      </c>
      <c r="H1138" s="221">
        <f>'2.a-LTH-MTH1'!D$59</f>
        <v>0.84378340421166798</v>
      </c>
      <c r="I1138" s="221">
        <f>'2.a-LTH-MTH1'!E$59</f>
        <v>0.84743667981034598</v>
      </c>
      <c r="J1138" s="221">
        <f>'2.a-LTH-MTH1'!F$59</f>
        <v>0.85096430251551103</v>
      </c>
      <c r="K1138" s="221">
        <f>'2.a-LTH-MTH1'!G$59</f>
        <v>0.85437059410613103</v>
      </c>
      <c r="L1138" s="221">
        <f>'2.a-LTH-MTH1'!H$59</f>
        <v>0.85765972771538701</v>
      </c>
      <c r="M1138" s="221">
        <f>'2.a-LTH-MTH1'!I$59</f>
        <v>0.86083573294327898</v>
      </c>
      <c r="N1138" s="219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19"/>
      <c r="Z1138" s="219"/>
      <c r="AA1138" s="219"/>
      <c r="AB1138" s="219"/>
      <c r="AC1138" s="219"/>
      <c r="AD1138" s="219"/>
      <c r="AE1138" s="219"/>
      <c r="AF1138" s="219"/>
      <c r="AG1138" s="219"/>
      <c r="AH1138" s="219"/>
      <c r="AI1138" s="219"/>
      <c r="AJ1138" s="219"/>
      <c r="AK1138" s="219"/>
      <c r="AL1138" s="219"/>
      <c r="AM1138" s="219"/>
      <c r="AN1138" s="219"/>
      <c r="AO1138" s="219"/>
      <c r="AP1138" s="219"/>
      <c r="AQ1138" s="219"/>
      <c r="AR1138" s="219"/>
      <c r="AS1138" s="219"/>
      <c r="AT1138" s="219"/>
      <c r="AU1138" s="219"/>
      <c r="AV1138" s="219"/>
      <c r="AW1138" s="219"/>
      <c r="AX1138" s="219"/>
      <c r="AY1138" s="219"/>
      <c r="AZ1138" s="219"/>
      <c r="BA1138" s="219"/>
      <c r="BB1138" s="219"/>
      <c r="BC1138" s="219"/>
      <c r="BD1138" s="219"/>
      <c r="BE1138" s="219"/>
      <c r="BF1138" s="219"/>
      <c r="BG1138" s="219"/>
      <c r="BH1138" s="219"/>
    </row>
    <row r="1139" spans="1:60" s="8" customFormat="1" ht="15">
      <c r="A1139" s="36" t="s">
        <v>7</v>
      </c>
      <c r="B1139" s="36" t="s">
        <v>71</v>
      </c>
      <c r="C1139" s="36" t="s">
        <v>28</v>
      </c>
      <c r="D1139" s="7" t="s">
        <v>113</v>
      </c>
      <c r="E1139" s="7" t="s">
        <v>113</v>
      </c>
      <c r="F1139" s="7" t="s">
        <v>14</v>
      </c>
      <c r="G1139" s="221">
        <f>'2.a-LTH-MTH1'!C$60</f>
        <v>0.22800205883416391</v>
      </c>
      <c r="H1139" s="221">
        <f>'2.a-LTH-MTH1'!D$60</f>
        <v>0.22800205883416391</v>
      </c>
      <c r="I1139" s="221">
        <f>'2.a-LTH-MTH1'!E$60</f>
        <v>0.22800205883416391</v>
      </c>
      <c r="J1139" s="221">
        <f>'2.a-LTH-MTH1'!F$60</f>
        <v>0.22800205883416391</v>
      </c>
      <c r="K1139" s="221">
        <f>'2.a-LTH-MTH1'!G$60</f>
        <v>0.22800205883416391</v>
      </c>
      <c r="L1139" s="221">
        <f>'2.a-LTH-MTH1'!H$60</f>
        <v>0.22800205883416391</v>
      </c>
      <c r="M1139" s="221">
        <f>'2.a-LTH-MTH1'!I$60</f>
        <v>0.22800205883416391</v>
      </c>
      <c r="N1139" s="219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19"/>
      <c r="Z1139" s="219"/>
      <c r="AA1139" s="219"/>
      <c r="AB1139" s="219"/>
      <c r="AC1139" s="219"/>
      <c r="AD1139" s="219"/>
      <c r="AE1139" s="219"/>
      <c r="AF1139" s="219"/>
      <c r="AG1139" s="219"/>
      <c r="AH1139" s="219"/>
      <c r="AI1139" s="219"/>
      <c r="AJ1139" s="219"/>
      <c r="AK1139" s="219"/>
      <c r="AL1139" s="219"/>
      <c r="AM1139" s="219"/>
      <c r="AN1139" s="219"/>
      <c r="AO1139" s="219"/>
      <c r="AP1139" s="219"/>
      <c r="AQ1139" s="219"/>
      <c r="AR1139" s="219"/>
      <c r="AS1139" s="219"/>
      <c r="AT1139" s="219"/>
      <c r="AU1139" s="219"/>
      <c r="AV1139" s="219"/>
      <c r="AW1139" s="219"/>
      <c r="AX1139" s="219"/>
      <c r="AY1139" s="219"/>
      <c r="AZ1139" s="219"/>
      <c r="BA1139" s="219"/>
      <c r="BB1139" s="219"/>
      <c r="BC1139" s="219"/>
      <c r="BD1139" s="219"/>
      <c r="BE1139" s="219"/>
      <c r="BF1139" s="219"/>
      <c r="BG1139" s="219"/>
      <c r="BH1139" s="219"/>
    </row>
    <row r="1140" spans="1:60" s="8" customFormat="1" ht="15">
      <c r="A1140" s="36" t="s">
        <v>7</v>
      </c>
      <c r="B1140" s="36" t="s">
        <v>71</v>
      </c>
      <c r="C1140" s="36" t="s">
        <v>28</v>
      </c>
      <c r="D1140" s="7" t="s">
        <v>107</v>
      </c>
      <c r="E1140" s="7" t="s">
        <v>108</v>
      </c>
      <c r="F1140" s="7" t="s">
        <v>12</v>
      </c>
      <c r="G1140" s="221">
        <f>'6. Non-specified'!G$118</f>
        <v>0.15822814893095247</v>
      </c>
      <c r="H1140" s="221">
        <f>'6. Non-specified'!H$118</f>
        <v>0.15737488998093449</v>
      </c>
      <c r="I1140" s="221">
        <f>'6. Non-specified'!I$118</f>
        <v>0.15755384233558681</v>
      </c>
      <c r="J1140" s="221">
        <f>'6. Non-specified'!J$118</f>
        <v>0.15774237395559734</v>
      </c>
      <c r="K1140" s="221">
        <f>'6. Non-specified'!K$118</f>
        <v>0.15883279908591652</v>
      </c>
      <c r="L1140" s="221">
        <f>'6. Non-specified'!L$118</f>
        <v>0.15880244891328479</v>
      </c>
      <c r="M1140" s="221">
        <f>'6. Non-specified'!M$118</f>
        <v>0.15820862783524076</v>
      </c>
      <c r="N1140" s="219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19"/>
      <c r="Z1140" s="219"/>
      <c r="AA1140" s="219"/>
      <c r="AB1140" s="219"/>
      <c r="AC1140" s="219"/>
      <c r="AD1140" s="219"/>
      <c r="AE1140" s="219"/>
      <c r="AF1140" s="219"/>
      <c r="AG1140" s="219"/>
      <c r="AH1140" s="219"/>
      <c r="AI1140" s="219"/>
      <c r="AJ1140" s="219"/>
      <c r="AK1140" s="219"/>
      <c r="AL1140" s="219"/>
      <c r="AM1140" s="219"/>
      <c r="AN1140" s="219"/>
      <c r="AO1140" s="219"/>
      <c r="AP1140" s="219"/>
      <c r="AQ1140" s="219"/>
      <c r="AR1140" s="219"/>
      <c r="AS1140" s="219"/>
      <c r="AT1140" s="219"/>
      <c r="AU1140" s="219"/>
      <c r="AV1140" s="219"/>
      <c r="AW1140" s="219"/>
      <c r="AX1140" s="219"/>
      <c r="AY1140" s="219"/>
      <c r="AZ1140" s="219"/>
      <c r="BA1140" s="219"/>
      <c r="BB1140" s="219"/>
      <c r="BC1140" s="219"/>
      <c r="BD1140" s="219"/>
      <c r="BE1140" s="219"/>
      <c r="BF1140" s="219"/>
      <c r="BG1140" s="219"/>
      <c r="BH1140" s="219"/>
    </row>
    <row r="1141" spans="1:60" s="8" customFormat="1" ht="15">
      <c r="A1141" s="36" t="s">
        <v>7</v>
      </c>
      <c r="B1141" s="36" t="s">
        <v>71</v>
      </c>
      <c r="C1141" s="36" t="s">
        <v>28</v>
      </c>
      <c r="D1141" s="7" t="s">
        <v>107</v>
      </c>
      <c r="E1141" s="7" t="s">
        <v>108</v>
      </c>
      <c r="F1141" s="7" t="s">
        <v>13</v>
      </c>
      <c r="G1141" s="221">
        <f>'2.b-MTH2-HTH'!C$60</f>
        <v>0.27096033581386358</v>
      </c>
      <c r="H1141" s="221">
        <f>'2.b-MTH2-HTH'!D$60</f>
        <v>0.27803846841506513</v>
      </c>
      <c r="I1141" s="221">
        <f>'2.b-MTH2-HTH'!E$60</f>
        <v>0.28512306108197533</v>
      </c>
      <c r="J1141" s="221">
        <f>'2.b-MTH2-HTH'!F$60</f>
        <v>0.29221073523947788</v>
      </c>
      <c r="K1141" s="221">
        <f>'2.b-MTH2-HTH'!G$60</f>
        <v>0.29929810301441867</v>
      </c>
      <c r="L1141" s="221">
        <f>'2.b-MTH2-HTH'!H$60</f>
        <v>0.30638177745854617</v>
      </c>
      <c r="M1141" s="221">
        <f>'2.b-MTH2-HTH'!I$60</f>
        <v>0.31345838276552329</v>
      </c>
      <c r="N1141" s="219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19"/>
      <c r="Z1141" s="219"/>
      <c r="AA1141" s="219"/>
      <c r="AB1141" s="219"/>
      <c r="AC1141" s="219"/>
      <c r="AD1141" s="219"/>
      <c r="AE1141" s="219"/>
      <c r="AF1141" s="219"/>
      <c r="AG1141" s="219"/>
      <c r="AH1141" s="219"/>
      <c r="AI1141" s="219"/>
      <c r="AJ1141" s="219"/>
      <c r="AK1141" s="219"/>
      <c r="AL1141" s="219"/>
      <c r="AM1141" s="219"/>
      <c r="AN1141" s="219"/>
      <c r="AO1141" s="219"/>
      <c r="AP1141" s="219"/>
      <c r="AQ1141" s="219"/>
      <c r="AR1141" s="219"/>
      <c r="AS1141" s="219"/>
      <c r="AT1141" s="219"/>
      <c r="AU1141" s="219"/>
      <c r="AV1141" s="219"/>
      <c r="AW1141" s="219"/>
      <c r="AX1141" s="219"/>
      <c r="AY1141" s="219"/>
      <c r="AZ1141" s="219"/>
      <c r="BA1141" s="219"/>
      <c r="BB1141" s="219"/>
      <c r="BC1141" s="219"/>
      <c r="BD1141" s="219"/>
      <c r="BE1141" s="219"/>
      <c r="BF1141" s="219"/>
      <c r="BG1141" s="219"/>
      <c r="BH1141" s="219"/>
    </row>
    <row r="1142" spans="1:60" s="8" customFormat="1" ht="15">
      <c r="A1142" s="36" t="s">
        <v>7</v>
      </c>
      <c r="B1142" s="36" t="s">
        <v>71</v>
      </c>
      <c r="C1142" s="36" t="s">
        <v>28</v>
      </c>
      <c r="D1142" s="7" t="s">
        <v>107</v>
      </c>
      <c r="E1142" s="7" t="s">
        <v>108</v>
      </c>
      <c r="F1142" s="7" t="s">
        <v>14</v>
      </c>
      <c r="G1142" s="221">
        <f>'2.b-MTH2-HTH'!C$61</f>
        <v>0.3911634117171473</v>
      </c>
      <c r="H1142" s="221">
        <f>'2.b-MTH2-HTH'!D$61</f>
        <v>0.3911634117171473</v>
      </c>
      <c r="I1142" s="221">
        <f>'2.b-MTH2-HTH'!E$61</f>
        <v>0.3911634117171473</v>
      </c>
      <c r="J1142" s="221">
        <f>'2.b-MTH2-HTH'!F$61</f>
        <v>0.3911634117171473</v>
      </c>
      <c r="K1142" s="221">
        <f>'2.b-MTH2-HTH'!G$61</f>
        <v>0.3911634117171473</v>
      </c>
      <c r="L1142" s="221">
        <f>'2.b-MTH2-HTH'!H$61</f>
        <v>0.3911634117171473</v>
      </c>
      <c r="M1142" s="221">
        <f>'2.b-MTH2-HTH'!I$61</f>
        <v>0.3911634117171473</v>
      </c>
      <c r="N1142" s="219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19"/>
      <c r="Z1142" s="219"/>
      <c r="AA1142" s="219"/>
      <c r="AB1142" s="219"/>
      <c r="AC1142" s="219"/>
      <c r="AD1142" s="219"/>
      <c r="AE1142" s="219"/>
      <c r="AF1142" s="219"/>
      <c r="AG1142" s="219"/>
      <c r="AH1142" s="219"/>
      <c r="AI1142" s="219"/>
      <c r="AJ1142" s="219"/>
      <c r="AK1142" s="219"/>
      <c r="AL1142" s="219"/>
      <c r="AM1142" s="219"/>
      <c r="AN1142" s="219"/>
      <c r="AO1142" s="219"/>
      <c r="AP1142" s="219"/>
      <c r="AQ1142" s="219"/>
      <c r="AR1142" s="219"/>
      <c r="AS1142" s="219"/>
      <c r="AT1142" s="219"/>
      <c r="AU1142" s="219"/>
      <c r="AV1142" s="219"/>
      <c r="AW1142" s="219"/>
      <c r="AX1142" s="219"/>
      <c r="AY1142" s="219"/>
      <c r="AZ1142" s="219"/>
      <c r="BA1142" s="219"/>
      <c r="BB1142" s="219"/>
      <c r="BC1142" s="219"/>
      <c r="BD1142" s="219"/>
      <c r="BE1142" s="219"/>
      <c r="BF1142" s="219"/>
      <c r="BG1142" s="219"/>
      <c r="BH1142" s="219"/>
    </row>
    <row r="1143" spans="1:60" s="8" customFormat="1" ht="15">
      <c r="A1143" s="36" t="s">
        <v>7</v>
      </c>
      <c r="B1143" s="36" t="s">
        <v>71</v>
      </c>
      <c r="C1143" s="36" t="s">
        <v>28</v>
      </c>
      <c r="D1143" s="7" t="s">
        <v>97</v>
      </c>
      <c r="E1143" s="7" t="s">
        <v>98</v>
      </c>
      <c r="F1143" s="7" t="s">
        <v>12</v>
      </c>
      <c r="G1143" s="221">
        <f>'6. Non-specified'!G$119</f>
        <v>0.10176495184612734</v>
      </c>
      <c r="H1143" s="221">
        <f>'6. Non-specified'!H$119</f>
        <v>0.10077072830786558</v>
      </c>
      <c r="I1143" s="221">
        <f>'6. Non-specified'!I$119</f>
        <v>0.10097924489385508</v>
      </c>
      <c r="J1143" s="221">
        <f>'6. Non-specified'!J$119</f>
        <v>0.1011989233095542</v>
      </c>
      <c r="K1143" s="221">
        <f>'6. Non-specified'!K$119</f>
        <v>0.10246949460711</v>
      </c>
      <c r="L1143" s="221">
        <f>'6. Non-specified'!L$119</f>
        <v>0.10243413036508228</v>
      </c>
      <c r="M1143" s="221">
        <f>'6. Non-specified'!M$119</f>
        <v>0.10174220572333675</v>
      </c>
      <c r="N1143" s="219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19"/>
      <c r="Z1143" s="219"/>
      <c r="AA1143" s="219"/>
      <c r="AB1143" s="219"/>
      <c r="AC1143" s="219"/>
      <c r="AD1143" s="219"/>
      <c r="AE1143" s="219"/>
      <c r="AF1143" s="219"/>
      <c r="AG1143" s="219"/>
      <c r="AH1143" s="219"/>
      <c r="AI1143" s="219"/>
      <c r="AJ1143" s="219"/>
      <c r="AK1143" s="219"/>
      <c r="AL1143" s="219"/>
      <c r="AM1143" s="219"/>
      <c r="AN1143" s="219"/>
      <c r="AO1143" s="219"/>
      <c r="AP1143" s="219"/>
      <c r="AQ1143" s="219"/>
      <c r="AR1143" s="219"/>
      <c r="AS1143" s="219"/>
      <c r="AT1143" s="219"/>
      <c r="AU1143" s="219"/>
      <c r="AV1143" s="219"/>
      <c r="AW1143" s="219"/>
      <c r="AX1143" s="219"/>
      <c r="AY1143" s="219"/>
      <c r="AZ1143" s="219"/>
      <c r="BA1143" s="219"/>
      <c r="BB1143" s="219"/>
      <c r="BC1143" s="219"/>
      <c r="BD1143" s="219"/>
      <c r="BE1143" s="219"/>
      <c r="BF1143" s="219"/>
      <c r="BG1143" s="219"/>
      <c r="BH1143" s="219"/>
    </row>
    <row r="1144" spans="1:60" s="8" customFormat="1" ht="15">
      <c r="A1144" s="36" t="s">
        <v>7</v>
      </c>
      <c r="B1144" s="36" t="s">
        <v>71</v>
      </c>
      <c r="C1144" s="36" t="s">
        <v>28</v>
      </c>
      <c r="D1144" s="7" t="s">
        <v>97</v>
      </c>
      <c r="E1144" s="7" t="s">
        <v>98</v>
      </c>
      <c r="F1144" s="7" t="s">
        <v>13</v>
      </c>
      <c r="G1144" s="221">
        <f>'2.b-MTH2-HTH'!C$66</f>
        <v>0.27096033581386358</v>
      </c>
      <c r="H1144" s="221">
        <f>'2.b-MTH2-HTH'!D$66</f>
        <v>0.27803846841506513</v>
      </c>
      <c r="I1144" s="221">
        <f>'2.b-MTH2-HTH'!E$66</f>
        <v>0.28512306108197533</v>
      </c>
      <c r="J1144" s="221">
        <f>'2.b-MTH2-HTH'!F$66</f>
        <v>0.29221073523947788</v>
      </c>
      <c r="K1144" s="221">
        <f>'2.b-MTH2-HTH'!G$66</f>
        <v>0.29929810301441867</v>
      </c>
      <c r="L1144" s="221">
        <f>'2.b-MTH2-HTH'!H$66</f>
        <v>0.30638177745854617</v>
      </c>
      <c r="M1144" s="221">
        <f>'2.b-MTH2-HTH'!I$66</f>
        <v>0.31345838276552329</v>
      </c>
      <c r="N1144" s="219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19"/>
      <c r="Z1144" s="219"/>
      <c r="AA1144" s="219"/>
      <c r="AB1144" s="219"/>
      <c r="AC1144" s="219"/>
      <c r="AD1144" s="219"/>
      <c r="AE1144" s="219"/>
      <c r="AF1144" s="219"/>
      <c r="AG1144" s="219"/>
      <c r="AH1144" s="219"/>
      <c r="AI1144" s="219"/>
      <c r="AJ1144" s="219"/>
      <c r="AK1144" s="219"/>
      <c r="AL1144" s="219"/>
      <c r="AM1144" s="219"/>
      <c r="AN1144" s="219"/>
      <c r="AO1144" s="219"/>
      <c r="AP1144" s="219"/>
      <c r="AQ1144" s="219"/>
      <c r="AR1144" s="219"/>
      <c r="AS1144" s="219"/>
      <c r="AT1144" s="219"/>
      <c r="AU1144" s="219"/>
      <c r="AV1144" s="219"/>
      <c r="AW1144" s="219"/>
      <c r="AX1144" s="219"/>
      <c r="AY1144" s="219"/>
      <c r="AZ1144" s="219"/>
      <c r="BA1144" s="219"/>
      <c r="BB1144" s="219"/>
      <c r="BC1144" s="219"/>
      <c r="BD1144" s="219"/>
      <c r="BE1144" s="219"/>
      <c r="BF1144" s="219"/>
      <c r="BG1144" s="219"/>
      <c r="BH1144" s="219"/>
    </row>
    <row r="1145" spans="1:60" s="8" customFormat="1" ht="15">
      <c r="A1145" s="36" t="s">
        <v>7</v>
      </c>
      <c r="B1145" s="36" t="s">
        <v>71</v>
      </c>
      <c r="C1145" s="36" t="s">
        <v>28</v>
      </c>
      <c r="D1145" s="7" t="s">
        <v>97</v>
      </c>
      <c r="E1145" s="7" t="s">
        <v>98</v>
      </c>
      <c r="F1145" s="7" t="s">
        <v>14</v>
      </c>
      <c r="G1145" s="221">
        <f>'2.b-MTH2-HTH'!C$67</f>
        <v>0.67007841522529721</v>
      </c>
      <c r="H1145" s="221">
        <f>'2.b-MTH2-HTH'!D$67</f>
        <v>0.67007841522529721</v>
      </c>
      <c r="I1145" s="221">
        <f>'2.b-MTH2-HTH'!E$67</f>
        <v>0.67007841522529721</v>
      </c>
      <c r="J1145" s="221">
        <f>'2.b-MTH2-HTH'!F$67</f>
        <v>0.67007841522529721</v>
      </c>
      <c r="K1145" s="221">
        <f>'2.b-MTH2-HTH'!G$67</f>
        <v>0.67007841522529721</v>
      </c>
      <c r="L1145" s="221">
        <f>'2.b-MTH2-HTH'!H$67</f>
        <v>0.67007841522529721</v>
      </c>
      <c r="M1145" s="221">
        <f>'2.b-MTH2-HTH'!I$67</f>
        <v>0.67007841522529721</v>
      </c>
      <c r="N1145" s="219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19"/>
      <c r="Z1145" s="219"/>
      <c r="AA1145" s="219"/>
      <c r="AB1145" s="219"/>
      <c r="AC1145" s="219"/>
      <c r="AD1145" s="219"/>
      <c r="AE1145" s="219"/>
      <c r="AF1145" s="219"/>
      <c r="AG1145" s="219"/>
      <c r="AH1145" s="219"/>
      <c r="AI1145" s="219"/>
      <c r="AJ1145" s="219"/>
      <c r="AK1145" s="219"/>
      <c r="AL1145" s="219"/>
      <c r="AM1145" s="219"/>
      <c r="AN1145" s="219"/>
      <c r="AO1145" s="219"/>
      <c r="AP1145" s="219"/>
      <c r="AQ1145" s="219"/>
      <c r="AR1145" s="219"/>
      <c r="AS1145" s="219"/>
      <c r="AT1145" s="219"/>
      <c r="AU1145" s="219"/>
      <c r="AV1145" s="219"/>
      <c r="AW1145" s="219"/>
      <c r="AX1145" s="219"/>
      <c r="AY1145" s="219"/>
      <c r="AZ1145" s="219"/>
      <c r="BA1145" s="219"/>
      <c r="BB1145" s="219"/>
      <c r="BC1145" s="219"/>
      <c r="BD1145" s="219"/>
      <c r="BE1145" s="219"/>
      <c r="BF1145" s="219"/>
      <c r="BG1145" s="219"/>
      <c r="BH1145" s="219"/>
    </row>
    <row r="1146" spans="1:60" s="8" customFormat="1" ht="15">
      <c r="A1146" s="36" t="s">
        <v>7</v>
      </c>
      <c r="B1146" s="36" t="s">
        <v>71</v>
      </c>
      <c r="C1146" s="36" t="s">
        <v>28</v>
      </c>
      <c r="D1146" s="7" t="s">
        <v>401</v>
      </c>
      <c r="E1146" s="7" t="s">
        <v>402</v>
      </c>
      <c r="F1146" s="7" t="s">
        <v>12</v>
      </c>
      <c r="G1146" s="221">
        <f>'6. Non-specified'!G$120</f>
        <v>7.1989587393703758E-2</v>
      </c>
      <c r="H1146" s="221">
        <f>'6. Non-specified'!H$120</f>
        <v>7.2169314774878229E-2</v>
      </c>
      <c r="I1146" s="221">
        <f>'6. Non-specified'!I$120</f>
        <v>7.2131620897707652E-2</v>
      </c>
      <c r="J1146" s="221">
        <f>'6. Non-specified'!J$120</f>
        <v>7.2091909278705776E-2</v>
      </c>
      <c r="K1146" s="221">
        <f>'6. Non-specified'!K$120</f>
        <v>7.1862226070536744E-2</v>
      </c>
      <c r="L1146" s="221">
        <f>'6. Non-specified'!L$120</f>
        <v>7.1868618921200875E-2</v>
      </c>
      <c r="M1146" s="221">
        <f>'6. Non-specified'!M$120</f>
        <v>7.199369924674659E-2</v>
      </c>
      <c r="N1146" s="219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19"/>
      <c r="Z1146" s="219"/>
      <c r="AA1146" s="219"/>
      <c r="AB1146" s="219"/>
      <c r="AC1146" s="219"/>
      <c r="AD1146" s="219"/>
      <c r="AE1146" s="219"/>
      <c r="AF1146" s="219"/>
      <c r="AG1146" s="219"/>
      <c r="AH1146" s="219"/>
      <c r="AI1146" s="219"/>
      <c r="AJ1146" s="219"/>
      <c r="AK1146" s="219"/>
      <c r="AL1146" s="219"/>
      <c r="AM1146" s="219"/>
      <c r="AN1146" s="219"/>
      <c r="AO1146" s="219"/>
      <c r="AP1146" s="219"/>
      <c r="AQ1146" s="219"/>
      <c r="AR1146" s="219"/>
      <c r="AS1146" s="219"/>
      <c r="AT1146" s="219"/>
      <c r="AU1146" s="219"/>
      <c r="AV1146" s="219"/>
      <c r="AW1146" s="219"/>
      <c r="AX1146" s="219"/>
      <c r="AY1146" s="219"/>
      <c r="AZ1146" s="219"/>
      <c r="BA1146" s="219"/>
      <c r="BB1146" s="219"/>
      <c r="BC1146" s="219"/>
      <c r="BD1146" s="219"/>
      <c r="BE1146" s="219"/>
      <c r="BF1146" s="219"/>
      <c r="BG1146" s="219"/>
      <c r="BH1146" s="219"/>
    </row>
    <row r="1147" spans="1:60" s="8" customFormat="1" ht="15">
      <c r="A1147" s="36" t="s">
        <v>7</v>
      </c>
      <c r="B1147" s="36" t="s">
        <v>71</v>
      </c>
      <c r="C1147" s="36" t="s">
        <v>28</v>
      </c>
      <c r="D1147" s="7" t="s">
        <v>401</v>
      </c>
      <c r="E1147" s="7" t="s">
        <v>402</v>
      </c>
      <c r="F1147" s="7" t="s">
        <v>13</v>
      </c>
      <c r="G1147" s="221">
        <f>'2.b-MTH2-HTH'!C$72</f>
        <v>0.27096033581386358</v>
      </c>
      <c r="H1147" s="221">
        <f>'2.b-MTH2-HTH'!D$72</f>
        <v>0.27803846841506513</v>
      </c>
      <c r="I1147" s="221">
        <f>'2.b-MTH2-HTH'!E$72</f>
        <v>0.28512306108197533</v>
      </c>
      <c r="J1147" s="221">
        <f>'2.b-MTH2-HTH'!F$72</f>
        <v>0.29221073523947788</v>
      </c>
      <c r="K1147" s="221">
        <f>'2.b-MTH2-HTH'!G$72</f>
        <v>0.29929810301441867</v>
      </c>
      <c r="L1147" s="221">
        <f>'2.b-MTH2-HTH'!H$72</f>
        <v>0.30638177745854617</v>
      </c>
      <c r="M1147" s="221">
        <f>'2.b-MTH2-HTH'!I$72</f>
        <v>0.31345838276552329</v>
      </c>
      <c r="N1147" s="219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19"/>
      <c r="Z1147" s="219"/>
      <c r="AA1147" s="219"/>
      <c r="AB1147" s="219"/>
      <c r="AC1147" s="219"/>
      <c r="AD1147" s="219"/>
      <c r="AE1147" s="219"/>
      <c r="AF1147" s="219"/>
      <c r="AG1147" s="219"/>
      <c r="AH1147" s="219"/>
      <c r="AI1147" s="219"/>
      <c r="AJ1147" s="219"/>
      <c r="AK1147" s="219"/>
      <c r="AL1147" s="219"/>
      <c r="AM1147" s="219"/>
      <c r="AN1147" s="219"/>
      <c r="AO1147" s="219"/>
      <c r="AP1147" s="219"/>
      <c r="AQ1147" s="219"/>
      <c r="AR1147" s="219"/>
      <c r="AS1147" s="219"/>
      <c r="AT1147" s="219"/>
      <c r="AU1147" s="219"/>
      <c r="AV1147" s="219"/>
      <c r="AW1147" s="219"/>
      <c r="AX1147" s="219"/>
      <c r="AY1147" s="219"/>
      <c r="AZ1147" s="219"/>
      <c r="BA1147" s="219"/>
      <c r="BB1147" s="219"/>
      <c r="BC1147" s="219"/>
      <c r="BD1147" s="219"/>
      <c r="BE1147" s="219"/>
      <c r="BF1147" s="219"/>
      <c r="BG1147" s="219"/>
      <c r="BH1147" s="219"/>
    </row>
    <row r="1148" spans="1:60" s="8" customFormat="1" ht="15">
      <c r="A1148" s="36" t="s">
        <v>7</v>
      </c>
      <c r="B1148" s="36" t="s">
        <v>71</v>
      </c>
      <c r="C1148" s="36" t="s">
        <v>28</v>
      </c>
      <c r="D1148" s="7" t="s">
        <v>401</v>
      </c>
      <c r="E1148" s="7" t="s">
        <v>402</v>
      </c>
      <c r="F1148" s="7" t="s">
        <v>14</v>
      </c>
      <c r="G1148" s="221">
        <f>'2.b-MTH2-HTH'!C$73</f>
        <v>0.73156498928758174</v>
      </c>
      <c r="H1148" s="221">
        <f>'2.b-MTH2-HTH'!D$73</f>
        <v>0.73156498928758174</v>
      </c>
      <c r="I1148" s="221">
        <f>'2.b-MTH2-HTH'!E$73</f>
        <v>0.73156498928758174</v>
      </c>
      <c r="J1148" s="221">
        <f>'2.b-MTH2-HTH'!F$73</f>
        <v>0.73156498928758174</v>
      </c>
      <c r="K1148" s="221">
        <f>'2.b-MTH2-HTH'!G$73</f>
        <v>0.73156498928758174</v>
      </c>
      <c r="L1148" s="221">
        <f>'2.b-MTH2-HTH'!H$73</f>
        <v>0.73156498928758174</v>
      </c>
      <c r="M1148" s="221">
        <f>'2.b-MTH2-HTH'!I$73</f>
        <v>0.73156498928758174</v>
      </c>
      <c r="N1148" s="219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19"/>
      <c r="Z1148" s="219"/>
      <c r="AA1148" s="219"/>
      <c r="AB1148" s="219"/>
      <c r="AC1148" s="219"/>
      <c r="AD1148" s="219"/>
      <c r="AE1148" s="219"/>
      <c r="AF1148" s="219"/>
      <c r="AG1148" s="219"/>
      <c r="AH1148" s="219"/>
      <c r="AI1148" s="219"/>
      <c r="AJ1148" s="219"/>
      <c r="AK1148" s="219"/>
      <c r="AL1148" s="219"/>
      <c r="AM1148" s="219"/>
      <c r="AN1148" s="219"/>
      <c r="AO1148" s="219"/>
      <c r="AP1148" s="219"/>
      <c r="AQ1148" s="219"/>
      <c r="AR1148" s="219"/>
      <c r="AS1148" s="219"/>
      <c r="AT1148" s="219"/>
      <c r="AU1148" s="219"/>
      <c r="AV1148" s="219"/>
      <c r="AW1148" s="219"/>
      <c r="AX1148" s="219"/>
      <c r="AY1148" s="219"/>
      <c r="AZ1148" s="219"/>
      <c r="BA1148" s="219"/>
      <c r="BB1148" s="219"/>
      <c r="BC1148" s="219"/>
      <c r="BD1148" s="219"/>
      <c r="BE1148" s="219"/>
      <c r="BF1148" s="219"/>
      <c r="BG1148" s="219"/>
      <c r="BH1148" s="219"/>
    </row>
    <row r="1149" spans="1:60" s="8" customFormat="1" ht="15">
      <c r="A1149" s="36" t="s">
        <v>7</v>
      </c>
      <c r="B1149" s="36" t="s">
        <v>71</v>
      </c>
      <c r="C1149" s="36" t="s">
        <v>28</v>
      </c>
      <c r="D1149" s="7" t="s">
        <v>404</v>
      </c>
      <c r="E1149" s="7" t="s">
        <v>405</v>
      </c>
      <c r="F1149" s="7" t="s">
        <v>12</v>
      </c>
      <c r="G1149" s="221">
        <f>'6. Non-specified'!G$121</f>
        <v>1.4999338115109277E-2</v>
      </c>
      <c r="H1149" s="221">
        <f>'6. Non-specified'!H$121</f>
        <v>1.503678508287749E-2</v>
      </c>
      <c r="I1149" s="221">
        <f>'6. Non-specified'!I$121</f>
        <v>1.5028931402518703E-2</v>
      </c>
      <c r="J1149" s="221">
        <f>'6. Non-specified'!J$121</f>
        <v>1.5020657317028395E-2</v>
      </c>
      <c r="K1149" s="221">
        <f>'6. Non-specified'!K$121</f>
        <v>1.4972801839265349E-2</v>
      </c>
      <c r="L1149" s="221">
        <f>'6. Non-specified'!L$121</f>
        <v>1.4974133817015218E-2</v>
      </c>
      <c r="M1149" s="221">
        <f>'6. Non-specified'!M$121</f>
        <v>1.5000194837258991E-2</v>
      </c>
      <c r="N1149" s="219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19"/>
      <c r="Z1149" s="219"/>
      <c r="AA1149" s="219"/>
      <c r="AB1149" s="219"/>
      <c r="AC1149" s="219"/>
      <c r="AD1149" s="219"/>
      <c r="AE1149" s="219"/>
      <c r="AF1149" s="219"/>
      <c r="AG1149" s="219"/>
      <c r="AH1149" s="219"/>
      <c r="AI1149" s="219"/>
      <c r="AJ1149" s="219"/>
      <c r="AK1149" s="219"/>
      <c r="AL1149" s="219"/>
      <c r="AM1149" s="219"/>
      <c r="AN1149" s="219"/>
      <c r="AO1149" s="219"/>
      <c r="AP1149" s="219"/>
      <c r="AQ1149" s="219"/>
      <c r="AR1149" s="219"/>
      <c r="AS1149" s="219"/>
      <c r="AT1149" s="219"/>
      <c r="AU1149" s="219"/>
      <c r="AV1149" s="219"/>
      <c r="AW1149" s="219"/>
      <c r="AX1149" s="219"/>
      <c r="AY1149" s="219"/>
      <c r="AZ1149" s="219"/>
      <c r="BA1149" s="219"/>
      <c r="BB1149" s="219"/>
      <c r="BC1149" s="219"/>
      <c r="BD1149" s="219"/>
      <c r="BE1149" s="219"/>
      <c r="BF1149" s="219"/>
      <c r="BG1149" s="219"/>
      <c r="BH1149" s="219"/>
    </row>
    <row r="1150" spans="1:60" s="8" customFormat="1" ht="15">
      <c r="A1150" s="36" t="s">
        <v>7</v>
      </c>
      <c r="B1150" s="36" t="s">
        <v>71</v>
      </c>
      <c r="C1150" s="36" t="s">
        <v>28</v>
      </c>
      <c r="D1150" s="7" t="s">
        <v>404</v>
      </c>
      <c r="E1150" s="7" t="s">
        <v>405</v>
      </c>
      <c r="F1150" s="7" t="s">
        <v>13</v>
      </c>
      <c r="G1150" s="221">
        <f>'2.b-MTH2-HTH'!C$78</f>
        <v>0.27096033581386358</v>
      </c>
      <c r="H1150" s="221">
        <f>'2.b-MTH2-HTH'!D$78</f>
        <v>0.27803846841506513</v>
      </c>
      <c r="I1150" s="221">
        <f>'2.b-MTH2-HTH'!E$78</f>
        <v>0.28512306108197533</v>
      </c>
      <c r="J1150" s="221">
        <f>'2.b-MTH2-HTH'!F$78</f>
        <v>0.29221073523947788</v>
      </c>
      <c r="K1150" s="221">
        <f>'2.b-MTH2-HTH'!G$78</f>
        <v>0.29929810301441867</v>
      </c>
      <c r="L1150" s="221">
        <f>'2.b-MTH2-HTH'!H$78</f>
        <v>0.30638177745854617</v>
      </c>
      <c r="M1150" s="221">
        <f>'2.b-MTH2-HTH'!I$78</f>
        <v>0.31345838276552329</v>
      </c>
      <c r="N1150" s="219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19"/>
      <c r="Z1150" s="219"/>
      <c r="AA1150" s="219"/>
      <c r="AB1150" s="219"/>
      <c r="AC1150" s="219"/>
      <c r="AD1150" s="219"/>
      <c r="AE1150" s="219"/>
      <c r="AF1150" s="219"/>
      <c r="AG1150" s="219"/>
      <c r="AH1150" s="219"/>
      <c r="AI1150" s="219"/>
      <c r="AJ1150" s="219"/>
      <c r="AK1150" s="219"/>
      <c r="AL1150" s="219"/>
      <c r="AM1150" s="219"/>
      <c r="AN1150" s="219"/>
      <c r="AO1150" s="219"/>
      <c r="AP1150" s="219"/>
      <c r="AQ1150" s="219"/>
      <c r="AR1150" s="219"/>
      <c r="AS1150" s="219"/>
      <c r="AT1150" s="219"/>
      <c r="AU1150" s="219"/>
      <c r="AV1150" s="219"/>
      <c r="AW1150" s="219"/>
      <c r="AX1150" s="219"/>
      <c r="AY1150" s="219"/>
      <c r="AZ1150" s="219"/>
      <c r="BA1150" s="219"/>
      <c r="BB1150" s="219"/>
      <c r="BC1150" s="219"/>
      <c r="BD1150" s="219"/>
      <c r="BE1150" s="219"/>
      <c r="BF1150" s="219"/>
      <c r="BG1150" s="219"/>
      <c r="BH1150" s="219"/>
    </row>
    <row r="1151" spans="1:60" s="8" customFormat="1" ht="15">
      <c r="A1151" s="36" t="s">
        <v>7</v>
      </c>
      <c r="B1151" s="36" t="s">
        <v>71</v>
      </c>
      <c r="C1151" s="36" t="s">
        <v>28</v>
      </c>
      <c r="D1151" s="7" t="s">
        <v>404</v>
      </c>
      <c r="E1151" s="7" t="s">
        <v>405</v>
      </c>
      <c r="F1151" s="7" t="s">
        <v>14</v>
      </c>
      <c r="G1151" s="221">
        <f>'2.b-MTH2-HTH'!C$79</f>
        <v>0.77373362781602184</v>
      </c>
      <c r="H1151" s="221">
        <f>'2.b-MTH2-HTH'!D$79</f>
        <v>0.77373362781602184</v>
      </c>
      <c r="I1151" s="221">
        <f>'2.b-MTH2-HTH'!E$79</f>
        <v>0.77373362781602184</v>
      </c>
      <c r="J1151" s="221">
        <f>'2.b-MTH2-HTH'!F$79</f>
        <v>0.77373362781602184</v>
      </c>
      <c r="K1151" s="221">
        <f>'2.b-MTH2-HTH'!G$79</f>
        <v>0.77373362781602184</v>
      </c>
      <c r="L1151" s="221">
        <f>'2.b-MTH2-HTH'!H$79</f>
        <v>0.77373362781602184</v>
      </c>
      <c r="M1151" s="221">
        <f>'2.b-MTH2-HTH'!I$79</f>
        <v>0.77373362781602184</v>
      </c>
      <c r="N1151" s="219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19"/>
      <c r="Z1151" s="219"/>
      <c r="AA1151" s="219"/>
      <c r="AB1151" s="219"/>
      <c r="AC1151" s="219"/>
      <c r="AD1151" s="219"/>
      <c r="AE1151" s="219"/>
      <c r="AF1151" s="219"/>
      <c r="AG1151" s="219"/>
      <c r="AH1151" s="219"/>
      <c r="AI1151" s="219"/>
      <c r="AJ1151" s="219"/>
      <c r="AK1151" s="219"/>
      <c r="AL1151" s="219"/>
      <c r="AM1151" s="219"/>
      <c r="AN1151" s="219"/>
      <c r="AO1151" s="219"/>
      <c r="AP1151" s="219"/>
      <c r="AQ1151" s="219"/>
      <c r="AR1151" s="219"/>
      <c r="AS1151" s="219"/>
      <c r="AT1151" s="219"/>
      <c r="AU1151" s="219"/>
      <c r="AV1151" s="219"/>
      <c r="AW1151" s="219"/>
      <c r="AX1151" s="219"/>
      <c r="AY1151" s="219"/>
      <c r="AZ1151" s="219"/>
      <c r="BA1151" s="219"/>
      <c r="BB1151" s="219"/>
      <c r="BC1151" s="219"/>
      <c r="BD1151" s="219"/>
      <c r="BE1151" s="219"/>
      <c r="BF1151" s="219"/>
      <c r="BG1151" s="219"/>
      <c r="BH1151" s="219"/>
    </row>
    <row r="1152" spans="1:60" s="8" customFormat="1" ht="15">
      <c r="A1152" s="36" t="s">
        <v>7</v>
      </c>
      <c r="B1152" s="36" t="s">
        <v>71</v>
      </c>
      <c r="C1152" s="36" t="s">
        <v>28</v>
      </c>
      <c r="D1152" s="7" t="s">
        <v>403</v>
      </c>
      <c r="E1152" s="7" t="s">
        <v>403</v>
      </c>
      <c r="F1152" s="7" t="s">
        <v>12</v>
      </c>
      <c r="G1152" s="221">
        <f>'6. Non-specified'!G$122</f>
        <v>0.42974329379540294</v>
      </c>
      <c r="H1152" s="221">
        <f>'6. Non-specified'!H$122</f>
        <v>0.43081618002197264</v>
      </c>
      <c r="I1152" s="221">
        <f>'6. Non-specified'!I$122</f>
        <v>0.43059116566201217</v>
      </c>
      <c r="J1152" s="221">
        <f>'6. Non-specified'!J$122</f>
        <v>0.43035410635149718</v>
      </c>
      <c r="K1152" s="221">
        <f>'6. Non-specified'!K$122</f>
        <v>0.42898300780820031</v>
      </c>
      <c r="L1152" s="221">
        <f>'6. Non-specified'!L$122</f>
        <v>0.42902117005916751</v>
      </c>
      <c r="M1152" s="221">
        <f>'6. Non-specified'!M$122</f>
        <v>0.42976783958506781</v>
      </c>
      <c r="N1152" s="219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19"/>
      <c r="Z1152" s="219"/>
      <c r="AA1152" s="219"/>
      <c r="AB1152" s="219"/>
      <c r="AC1152" s="219"/>
      <c r="AD1152" s="219"/>
      <c r="AE1152" s="219"/>
      <c r="AF1152" s="219"/>
      <c r="AG1152" s="219"/>
      <c r="AH1152" s="219"/>
      <c r="AI1152" s="219"/>
      <c r="AJ1152" s="219"/>
      <c r="AK1152" s="219"/>
      <c r="AL1152" s="219"/>
      <c r="AM1152" s="219"/>
      <c r="AN1152" s="219"/>
      <c r="AO1152" s="219"/>
      <c r="AP1152" s="219"/>
      <c r="AQ1152" s="219"/>
      <c r="AR1152" s="219"/>
      <c r="AS1152" s="219"/>
      <c r="AT1152" s="219"/>
      <c r="AU1152" s="219"/>
      <c r="AV1152" s="219"/>
      <c r="AW1152" s="219"/>
      <c r="AX1152" s="219"/>
      <c r="AY1152" s="219"/>
      <c r="AZ1152" s="219"/>
      <c r="BA1152" s="219"/>
      <c r="BB1152" s="219"/>
      <c r="BC1152" s="219"/>
      <c r="BD1152" s="219"/>
      <c r="BE1152" s="219"/>
      <c r="BF1152" s="219"/>
      <c r="BG1152" s="219"/>
      <c r="BH1152" s="219"/>
    </row>
    <row r="1153" spans="1:60" s="8" customFormat="1" ht="15">
      <c r="A1153" s="36" t="s">
        <v>7</v>
      </c>
      <c r="B1153" s="36" t="s">
        <v>71</v>
      </c>
      <c r="C1153" s="36" t="s">
        <v>28</v>
      </c>
      <c r="D1153" s="7" t="s">
        <v>403</v>
      </c>
      <c r="E1153" s="7" t="s">
        <v>403</v>
      </c>
      <c r="F1153" s="7" t="s">
        <v>13</v>
      </c>
      <c r="G1153" s="221">
        <f>'2.b-MTH2-HTH'!C$84</f>
        <v>0.27096033581386358</v>
      </c>
      <c r="H1153" s="221">
        <f>'2.b-MTH2-HTH'!D$84</f>
        <v>0.27803846841506513</v>
      </c>
      <c r="I1153" s="221">
        <f>'2.b-MTH2-HTH'!E$84</f>
        <v>0.28512306108197533</v>
      </c>
      <c r="J1153" s="221">
        <f>'2.b-MTH2-HTH'!F$84</f>
        <v>0.29221073523947788</v>
      </c>
      <c r="K1153" s="221">
        <f>'2.b-MTH2-HTH'!G$84</f>
        <v>0.29929810301441867</v>
      </c>
      <c r="L1153" s="221">
        <f>'2.b-MTH2-HTH'!H$84</f>
        <v>0.30638177745854617</v>
      </c>
      <c r="M1153" s="221">
        <f>'2.b-MTH2-HTH'!I$84</f>
        <v>0.31345838276552329</v>
      </c>
      <c r="N1153" s="219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19"/>
      <c r="Z1153" s="219"/>
      <c r="AA1153" s="219"/>
      <c r="AB1153" s="219"/>
      <c r="AC1153" s="219"/>
      <c r="AD1153" s="219"/>
      <c r="AE1153" s="219"/>
      <c r="AF1153" s="219"/>
      <c r="AG1153" s="219"/>
      <c r="AH1153" s="219"/>
      <c r="AI1153" s="219"/>
      <c r="AJ1153" s="219"/>
      <c r="AK1153" s="219"/>
      <c r="AL1153" s="219"/>
      <c r="AM1153" s="219"/>
      <c r="AN1153" s="219"/>
      <c r="AO1153" s="219"/>
      <c r="AP1153" s="219"/>
      <c r="AQ1153" s="219"/>
      <c r="AR1153" s="219"/>
      <c r="AS1153" s="219"/>
      <c r="AT1153" s="219"/>
      <c r="AU1153" s="219"/>
      <c r="AV1153" s="219"/>
      <c r="AW1153" s="219"/>
      <c r="AX1153" s="219"/>
      <c r="AY1153" s="219"/>
      <c r="AZ1153" s="219"/>
      <c r="BA1153" s="219"/>
      <c r="BB1153" s="219"/>
      <c r="BC1153" s="219"/>
      <c r="BD1153" s="219"/>
      <c r="BE1153" s="219"/>
      <c r="BF1153" s="219"/>
      <c r="BG1153" s="219"/>
      <c r="BH1153" s="219"/>
    </row>
    <row r="1154" spans="1:60" s="8" customFormat="1" ht="15">
      <c r="A1154" s="36" t="s">
        <v>7</v>
      </c>
      <c r="B1154" s="36" t="s">
        <v>71</v>
      </c>
      <c r="C1154" s="36" t="s">
        <v>28</v>
      </c>
      <c r="D1154" s="7" t="s">
        <v>403</v>
      </c>
      <c r="E1154" s="7" t="s">
        <v>403</v>
      </c>
      <c r="F1154" s="7" t="s">
        <v>14</v>
      </c>
      <c r="G1154" s="221">
        <f>'2.b-MTH2-HTH'!C$85</f>
        <v>0.80445234243218156</v>
      </c>
      <c r="H1154" s="221">
        <f>'2.b-MTH2-HTH'!D$85</f>
        <v>0.80445234243218156</v>
      </c>
      <c r="I1154" s="221">
        <f>'2.b-MTH2-HTH'!E$85</f>
        <v>0.80445234243218156</v>
      </c>
      <c r="J1154" s="221">
        <f>'2.b-MTH2-HTH'!F$85</f>
        <v>0.80445234243218156</v>
      </c>
      <c r="K1154" s="221">
        <f>'2.b-MTH2-HTH'!G$85</f>
        <v>0.80445234243218156</v>
      </c>
      <c r="L1154" s="221">
        <f>'2.b-MTH2-HTH'!H$85</f>
        <v>0.80445234243218156</v>
      </c>
      <c r="M1154" s="221">
        <f>'2.b-MTH2-HTH'!I$85</f>
        <v>0.80445234243218156</v>
      </c>
      <c r="N1154" s="219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19"/>
      <c r="Z1154" s="219"/>
      <c r="AA1154" s="219"/>
      <c r="AB1154" s="219"/>
      <c r="AC1154" s="219"/>
      <c r="AD1154" s="219"/>
      <c r="AE1154" s="219"/>
      <c r="AF1154" s="219"/>
      <c r="AG1154" s="219"/>
      <c r="AH1154" s="219"/>
      <c r="AI1154" s="219"/>
      <c r="AJ1154" s="219"/>
      <c r="AK1154" s="219"/>
      <c r="AL1154" s="219"/>
      <c r="AM1154" s="219"/>
      <c r="AN1154" s="219"/>
      <c r="AO1154" s="219"/>
      <c r="AP1154" s="219"/>
      <c r="AQ1154" s="219"/>
      <c r="AR1154" s="219"/>
      <c r="AS1154" s="219"/>
      <c r="AT1154" s="219"/>
      <c r="AU1154" s="219"/>
      <c r="AV1154" s="219"/>
      <c r="AW1154" s="219"/>
      <c r="AX1154" s="219"/>
      <c r="AY1154" s="219"/>
      <c r="AZ1154" s="219"/>
      <c r="BA1154" s="219"/>
      <c r="BB1154" s="219"/>
      <c r="BC1154" s="219"/>
      <c r="BD1154" s="219"/>
      <c r="BE1154" s="219"/>
      <c r="BF1154" s="219"/>
      <c r="BG1154" s="219"/>
      <c r="BH1154" s="219"/>
    </row>
    <row r="1155" spans="1:60" s="5" customFormat="1" ht="15">
      <c r="A1155" s="4" t="s">
        <v>7</v>
      </c>
      <c r="B1155" s="4" t="s">
        <v>71</v>
      </c>
      <c r="C1155" s="4" t="s">
        <v>29</v>
      </c>
      <c r="D1155" s="4"/>
      <c r="E1155" s="4"/>
      <c r="F1155" s="4" t="s">
        <v>11</v>
      </c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>
        <v>37</v>
      </c>
      <c r="AM1155" s="4">
        <v>31</v>
      </c>
      <c r="AN1155" s="4">
        <v>32</v>
      </c>
      <c r="AO1155" s="4">
        <v>30</v>
      </c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</row>
    <row r="1156" spans="1:60" s="5" customFormat="1" ht="15">
      <c r="A1156" s="4" t="s">
        <v>7</v>
      </c>
      <c r="B1156" s="4" t="s">
        <v>71</v>
      </c>
      <c r="C1156" s="4" t="s">
        <v>29</v>
      </c>
      <c r="D1156" s="4"/>
      <c r="E1156" s="4"/>
      <c r="F1156" s="4" t="s">
        <v>52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>
        <v>5.8597152495130098E-4</v>
      </c>
      <c r="AM1156" s="4">
        <v>4.8549771346238199E-4</v>
      </c>
      <c r="AN1156" s="4">
        <v>5.1333055279283895E-4</v>
      </c>
      <c r="AO1156" s="4">
        <v>4.5653067125226403E-4</v>
      </c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</row>
    <row r="1157" spans="1:60" s="8" customFormat="1" ht="15">
      <c r="A1157" s="36" t="s">
        <v>7</v>
      </c>
      <c r="B1157" s="36" t="s">
        <v>71</v>
      </c>
      <c r="C1157" s="36" t="s">
        <v>29</v>
      </c>
      <c r="D1157" s="7" t="s">
        <v>113</v>
      </c>
      <c r="E1157" s="7" t="s">
        <v>113</v>
      </c>
      <c r="F1157" s="7" t="s">
        <v>12</v>
      </c>
      <c r="G1157" s="219"/>
      <c r="H1157" s="219"/>
      <c r="I1157" s="219"/>
      <c r="J1157" s="219"/>
      <c r="K1157" s="219"/>
      <c r="L1157" s="219"/>
      <c r="M1157" s="219"/>
      <c r="N1157" s="219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19"/>
      <c r="Z1157" s="219"/>
      <c r="AA1157" s="219"/>
      <c r="AB1157" s="219"/>
      <c r="AC1157" s="219"/>
      <c r="AD1157" s="219"/>
      <c r="AE1157" s="219"/>
      <c r="AF1157" s="219"/>
      <c r="AG1157" s="219"/>
      <c r="AH1157" s="219"/>
      <c r="AI1157" s="219"/>
      <c r="AJ1157" s="219"/>
      <c r="AK1157" s="219"/>
      <c r="AL1157" s="221">
        <f>'6. Non-specified'!AL$117</f>
        <v>0.22771383434890546</v>
      </c>
      <c r="AM1157" s="221">
        <f>'6. Non-specified'!AM$117</f>
        <v>0.23543137140523834</v>
      </c>
      <c r="AN1157" s="221">
        <f>'6. Non-specified'!AN$117</f>
        <v>0.25765054294175715</v>
      </c>
      <c r="AO1157" s="221">
        <f>'6. Non-specified'!AO$117</f>
        <v>0.25780657211229796</v>
      </c>
      <c r="AP1157" s="219"/>
      <c r="AQ1157" s="219"/>
      <c r="AR1157" s="219"/>
      <c r="AS1157" s="219"/>
      <c r="AT1157" s="219"/>
      <c r="AU1157" s="219"/>
      <c r="AV1157" s="219"/>
      <c r="AW1157" s="219"/>
      <c r="AX1157" s="219"/>
      <c r="AY1157" s="219"/>
      <c r="AZ1157" s="219"/>
      <c r="BA1157" s="219"/>
      <c r="BB1157" s="219"/>
      <c r="BC1157" s="219"/>
      <c r="BD1157" s="219"/>
      <c r="BE1157" s="219"/>
      <c r="BF1157" s="219"/>
      <c r="BG1157" s="219"/>
      <c r="BH1157" s="219"/>
    </row>
    <row r="1158" spans="1:60" s="8" customFormat="1" ht="15">
      <c r="A1158" s="36" t="s">
        <v>7</v>
      </c>
      <c r="B1158" s="36" t="s">
        <v>71</v>
      </c>
      <c r="C1158" s="36" t="s">
        <v>29</v>
      </c>
      <c r="D1158" s="7" t="s">
        <v>113</v>
      </c>
      <c r="E1158" s="7" t="s">
        <v>113</v>
      </c>
      <c r="F1158" s="7" t="s">
        <v>13</v>
      </c>
      <c r="G1158" s="219"/>
      <c r="H1158" s="219"/>
      <c r="I1158" s="219"/>
      <c r="J1158" s="219"/>
      <c r="K1158" s="219"/>
      <c r="L1158" s="219"/>
      <c r="M1158" s="219"/>
      <c r="N1158" s="219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19"/>
      <c r="Z1158" s="219"/>
      <c r="AA1158" s="219"/>
      <c r="AB1158" s="219"/>
      <c r="AC1158" s="219"/>
      <c r="AD1158" s="219"/>
      <c r="AE1158" s="219"/>
      <c r="AF1158" s="219"/>
      <c r="AG1158" s="219"/>
      <c r="AH1158" s="219"/>
      <c r="AI1158" s="219"/>
      <c r="AJ1158" s="219"/>
      <c r="AK1158" s="219"/>
      <c r="AL1158" s="221">
        <f>'2.a-LTH-MTH1'!AH$59</f>
        <v>0.91283080355158197</v>
      </c>
      <c r="AM1158" s="221">
        <f>'2.a-LTH-MTH1'!AI$59</f>
        <v>0.91410922259146599</v>
      </c>
      <c r="AN1158" s="221">
        <f>'2.a-LTH-MTH1'!AJ$59</f>
        <v>0.91534367094062496</v>
      </c>
      <c r="AO1158" s="221">
        <f>'2.a-LTH-MTH1'!AK$59</f>
        <v>0.91653566095266203</v>
      </c>
      <c r="AP1158" s="219"/>
      <c r="AQ1158" s="219"/>
      <c r="AR1158" s="219"/>
      <c r="AS1158" s="219"/>
      <c r="AT1158" s="219"/>
      <c r="AU1158" s="219"/>
      <c r="AV1158" s="219"/>
      <c r="AW1158" s="219"/>
      <c r="AX1158" s="219"/>
      <c r="AY1158" s="219"/>
      <c r="AZ1158" s="219"/>
      <c r="BA1158" s="219"/>
      <c r="BB1158" s="219"/>
      <c r="BC1158" s="219"/>
      <c r="BD1158" s="219"/>
      <c r="BE1158" s="219"/>
      <c r="BF1158" s="219"/>
      <c r="BG1158" s="219"/>
      <c r="BH1158" s="219"/>
    </row>
    <row r="1159" spans="1:60" s="8" customFormat="1" ht="15">
      <c r="A1159" s="36" t="s">
        <v>7</v>
      </c>
      <c r="B1159" s="36" t="s">
        <v>71</v>
      </c>
      <c r="C1159" s="36" t="s">
        <v>29</v>
      </c>
      <c r="D1159" s="7" t="s">
        <v>113</v>
      </c>
      <c r="E1159" s="7" t="s">
        <v>113</v>
      </c>
      <c r="F1159" s="7" t="s">
        <v>14</v>
      </c>
      <c r="G1159" s="219"/>
      <c r="H1159" s="219"/>
      <c r="I1159" s="219"/>
      <c r="J1159" s="219"/>
      <c r="K1159" s="219"/>
      <c r="L1159" s="219"/>
      <c r="M1159" s="219"/>
      <c r="N1159" s="219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19"/>
      <c r="Z1159" s="219"/>
      <c r="AA1159" s="219"/>
      <c r="AB1159" s="219"/>
      <c r="AC1159" s="219"/>
      <c r="AD1159" s="219"/>
      <c r="AE1159" s="219"/>
      <c r="AF1159" s="219"/>
      <c r="AG1159" s="219"/>
      <c r="AH1159" s="219"/>
      <c r="AI1159" s="219"/>
      <c r="AJ1159" s="219"/>
      <c r="AK1159" s="219"/>
      <c r="AL1159" s="221">
        <f>'2.a-LTH-MTH1'!AH$60</f>
        <v>0.22800205883416391</v>
      </c>
      <c r="AM1159" s="221">
        <f>'2.a-LTH-MTH1'!AI$60</f>
        <v>0.22800205883416391</v>
      </c>
      <c r="AN1159" s="221">
        <f>'2.a-LTH-MTH1'!AJ$60</f>
        <v>0.22800205883416391</v>
      </c>
      <c r="AO1159" s="221">
        <f>'2.a-LTH-MTH1'!AK$60</f>
        <v>0.22800205883416391</v>
      </c>
      <c r="AP1159" s="219"/>
      <c r="AQ1159" s="219"/>
      <c r="AR1159" s="219"/>
      <c r="AS1159" s="219"/>
      <c r="AT1159" s="219"/>
      <c r="AU1159" s="219"/>
      <c r="AV1159" s="219"/>
      <c r="AW1159" s="219"/>
      <c r="AX1159" s="219"/>
      <c r="AY1159" s="219"/>
      <c r="AZ1159" s="219"/>
      <c r="BA1159" s="219"/>
      <c r="BB1159" s="219"/>
      <c r="BC1159" s="219"/>
      <c r="BD1159" s="219"/>
      <c r="BE1159" s="219"/>
      <c r="BF1159" s="219"/>
      <c r="BG1159" s="219"/>
      <c r="BH1159" s="219"/>
    </row>
    <row r="1160" spans="1:60" s="8" customFormat="1" ht="15">
      <c r="A1160" s="36" t="s">
        <v>7</v>
      </c>
      <c r="B1160" s="36" t="s">
        <v>71</v>
      </c>
      <c r="C1160" s="36" t="s">
        <v>29</v>
      </c>
      <c r="D1160" s="7" t="s">
        <v>107</v>
      </c>
      <c r="E1160" s="7" t="s">
        <v>108</v>
      </c>
      <c r="F1160" s="7" t="s">
        <v>12</v>
      </c>
      <c r="G1160" s="219"/>
      <c r="H1160" s="219"/>
      <c r="I1160" s="219"/>
      <c r="J1160" s="219"/>
      <c r="K1160" s="219"/>
      <c r="L1160" s="219"/>
      <c r="M1160" s="219"/>
      <c r="N1160" s="219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19"/>
      <c r="Z1160" s="219"/>
      <c r="AA1160" s="219"/>
      <c r="AB1160" s="219"/>
      <c r="AC1160" s="219"/>
      <c r="AD1160" s="219"/>
      <c r="AE1160" s="219"/>
      <c r="AF1160" s="219"/>
      <c r="AG1160" s="219"/>
      <c r="AH1160" s="219"/>
      <c r="AI1160" s="219"/>
      <c r="AJ1160" s="219"/>
      <c r="AK1160" s="219"/>
      <c r="AL1160" s="221">
        <f>'6. Non-specified'!AL$118</f>
        <v>0.18028492439629884</v>
      </c>
      <c r="AM1160" s="221">
        <f>'6. Non-specified'!AM$118</f>
        <v>0.18246047949600425</v>
      </c>
      <c r="AN1160" s="221">
        <f>'6. Non-specified'!AN$118</f>
        <v>0.17648877097729518</v>
      </c>
      <c r="AO1160" s="221">
        <f>'6. Non-specified'!AO$118</f>
        <v>0.17325862370863251</v>
      </c>
      <c r="AP1160" s="219"/>
      <c r="AQ1160" s="219"/>
      <c r="AR1160" s="219"/>
      <c r="AS1160" s="219"/>
      <c r="AT1160" s="219"/>
      <c r="AU1160" s="219"/>
      <c r="AV1160" s="219"/>
      <c r="AW1160" s="219"/>
      <c r="AX1160" s="219"/>
      <c r="AY1160" s="219"/>
      <c r="AZ1160" s="219"/>
      <c r="BA1160" s="219"/>
      <c r="BB1160" s="219"/>
      <c r="BC1160" s="219"/>
      <c r="BD1160" s="219"/>
      <c r="BE1160" s="219"/>
      <c r="BF1160" s="219"/>
      <c r="BG1160" s="219"/>
      <c r="BH1160" s="219"/>
    </row>
    <row r="1161" spans="1:60" s="8" customFormat="1" ht="15">
      <c r="A1161" s="36" t="s">
        <v>7</v>
      </c>
      <c r="B1161" s="36" t="s">
        <v>71</v>
      </c>
      <c r="C1161" s="36" t="s">
        <v>29</v>
      </c>
      <c r="D1161" s="7" t="s">
        <v>107</v>
      </c>
      <c r="E1161" s="7" t="s">
        <v>108</v>
      </c>
      <c r="F1161" s="7" t="s">
        <v>13</v>
      </c>
      <c r="G1161" s="219"/>
      <c r="H1161" s="219"/>
      <c r="I1161" s="219"/>
      <c r="J1161" s="219"/>
      <c r="K1161" s="219"/>
      <c r="L1161" s="219"/>
      <c r="M1161" s="219"/>
      <c r="N1161" s="219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19"/>
      <c r="Z1161" s="219"/>
      <c r="AA1161" s="219"/>
      <c r="AB1161" s="219"/>
      <c r="AC1161" s="219"/>
      <c r="AD1161" s="219"/>
      <c r="AE1161" s="219"/>
      <c r="AF1161" s="219"/>
      <c r="AG1161" s="219"/>
      <c r="AH1161" s="219"/>
      <c r="AI1161" s="219"/>
      <c r="AJ1161" s="219"/>
      <c r="AK1161" s="219"/>
      <c r="AL1161" s="221">
        <f>'2.b-MTH2-HTH'!AH$60</f>
        <v>0.4833633944813277</v>
      </c>
      <c r="AM1161" s="221">
        <f>'2.b-MTH2-HTH'!AI$60</f>
        <v>0.4938596728161313</v>
      </c>
      <c r="AN1161" s="221">
        <f>'2.b-MTH2-HTH'!AJ$60</f>
        <v>0.50009127836262857</v>
      </c>
      <c r="AO1161" s="221">
        <f>'2.b-MTH2-HTH'!AK$60</f>
        <v>0.50828722629320966</v>
      </c>
      <c r="AP1161" s="219"/>
      <c r="AQ1161" s="219"/>
      <c r="AR1161" s="219"/>
      <c r="AS1161" s="219"/>
      <c r="AT1161" s="219"/>
      <c r="AU1161" s="219"/>
      <c r="AV1161" s="219"/>
      <c r="AW1161" s="219"/>
      <c r="AX1161" s="219"/>
      <c r="AY1161" s="219"/>
      <c r="AZ1161" s="219"/>
      <c r="BA1161" s="219"/>
      <c r="BB1161" s="219"/>
      <c r="BC1161" s="219"/>
      <c r="BD1161" s="219"/>
      <c r="BE1161" s="219"/>
      <c r="BF1161" s="219"/>
      <c r="BG1161" s="219"/>
      <c r="BH1161" s="219"/>
    </row>
    <row r="1162" spans="1:60" s="8" customFormat="1" ht="15">
      <c r="A1162" s="36" t="s">
        <v>7</v>
      </c>
      <c r="B1162" s="36" t="s">
        <v>71</v>
      </c>
      <c r="C1162" s="36" t="s">
        <v>29</v>
      </c>
      <c r="D1162" s="7" t="s">
        <v>107</v>
      </c>
      <c r="E1162" s="7" t="s">
        <v>108</v>
      </c>
      <c r="F1162" s="7" t="s">
        <v>14</v>
      </c>
      <c r="G1162" s="219"/>
      <c r="H1162" s="219"/>
      <c r="I1162" s="219"/>
      <c r="J1162" s="219"/>
      <c r="K1162" s="219"/>
      <c r="L1162" s="219"/>
      <c r="M1162" s="219"/>
      <c r="N1162" s="219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19"/>
      <c r="Z1162" s="219"/>
      <c r="AA1162" s="219"/>
      <c r="AB1162" s="219"/>
      <c r="AC1162" s="219"/>
      <c r="AD1162" s="219"/>
      <c r="AE1162" s="219"/>
      <c r="AF1162" s="219"/>
      <c r="AG1162" s="219"/>
      <c r="AH1162" s="219"/>
      <c r="AI1162" s="219"/>
      <c r="AJ1162" s="219"/>
      <c r="AK1162" s="219"/>
      <c r="AL1162" s="221">
        <f>'2.b-MTH2-HTH'!AH$61</f>
        <v>0.3911634117171473</v>
      </c>
      <c r="AM1162" s="221">
        <f>'2.b-MTH2-HTH'!AI$61</f>
        <v>0.3911634117171473</v>
      </c>
      <c r="AN1162" s="221">
        <f>'2.b-MTH2-HTH'!AJ$61</f>
        <v>0.3911634117171473</v>
      </c>
      <c r="AO1162" s="221">
        <f>'2.b-MTH2-HTH'!AK$61</f>
        <v>0.3911634117171473</v>
      </c>
      <c r="AP1162" s="219"/>
      <c r="AQ1162" s="219"/>
      <c r="AR1162" s="219"/>
      <c r="AS1162" s="219"/>
      <c r="AT1162" s="219"/>
      <c r="AU1162" s="219"/>
      <c r="AV1162" s="219"/>
      <c r="AW1162" s="219"/>
      <c r="AX1162" s="219"/>
      <c r="AY1162" s="219"/>
      <c r="AZ1162" s="219"/>
      <c r="BA1162" s="219"/>
      <c r="BB1162" s="219"/>
      <c r="BC1162" s="219"/>
      <c r="BD1162" s="219"/>
      <c r="BE1162" s="219"/>
      <c r="BF1162" s="219"/>
      <c r="BG1162" s="219"/>
      <c r="BH1162" s="219"/>
    </row>
    <row r="1163" spans="1:60" s="8" customFormat="1" ht="15">
      <c r="A1163" s="36" t="s">
        <v>7</v>
      </c>
      <c r="B1163" s="36" t="s">
        <v>71</v>
      </c>
      <c r="C1163" s="36" t="s">
        <v>29</v>
      </c>
      <c r="D1163" s="7" t="s">
        <v>97</v>
      </c>
      <c r="E1163" s="7" t="s">
        <v>98</v>
      </c>
      <c r="F1163" s="7" t="s">
        <v>12</v>
      </c>
      <c r="G1163" s="219"/>
      <c r="H1163" s="219"/>
      <c r="I1163" s="219"/>
      <c r="J1163" s="219"/>
      <c r="K1163" s="219"/>
      <c r="L1163" s="219"/>
      <c r="M1163" s="219"/>
      <c r="N1163" s="219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19"/>
      <c r="Z1163" s="219"/>
      <c r="AA1163" s="219"/>
      <c r="AB1163" s="219"/>
      <c r="AC1163" s="219"/>
      <c r="AD1163" s="219"/>
      <c r="AE1163" s="219"/>
      <c r="AF1163" s="219"/>
      <c r="AG1163" s="219"/>
      <c r="AH1163" s="219"/>
      <c r="AI1163" s="219"/>
      <c r="AJ1163" s="219"/>
      <c r="AK1163" s="219"/>
      <c r="AL1163" s="221">
        <f>'6. Non-specified'!AL$119</f>
        <v>0.12477093206951027</v>
      </c>
      <c r="AM1163" s="221">
        <f>'6. Non-specified'!AM$119</f>
        <v>0.12627544770460247</v>
      </c>
      <c r="AN1163" s="221">
        <f>'6. Non-specified'!AN$119</f>
        <v>0.12609575518262586</v>
      </c>
      <c r="AO1163" s="221">
        <f>'6. Non-specified'!AO$119</f>
        <v>0.12381836222494604</v>
      </c>
      <c r="AP1163" s="219"/>
      <c r="AQ1163" s="219"/>
      <c r="AR1163" s="219"/>
      <c r="AS1163" s="219"/>
      <c r="AT1163" s="219"/>
      <c r="AU1163" s="219"/>
      <c r="AV1163" s="219"/>
      <c r="AW1163" s="219"/>
      <c r="AX1163" s="219"/>
      <c r="AY1163" s="219"/>
      <c r="AZ1163" s="219"/>
      <c r="BA1163" s="219"/>
      <c r="BB1163" s="219"/>
      <c r="BC1163" s="219"/>
      <c r="BD1163" s="219"/>
      <c r="BE1163" s="219"/>
      <c r="BF1163" s="219"/>
      <c r="BG1163" s="219"/>
      <c r="BH1163" s="219"/>
    </row>
    <row r="1164" spans="1:60" s="8" customFormat="1" ht="15">
      <c r="A1164" s="36" t="s">
        <v>7</v>
      </c>
      <c r="B1164" s="36" t="s">
        <v>71</v>
      </c>
      <c r="C1164" s="36" t="s">
        <v>29</v>
      </c>
      <c r="D1164" s="7" t="s">
        <v>97</v>
      </c>
      <c r="E1164" s="7" t="s">
        <v>98</v>
      </c>
      <c r="F1164" s="7" t="s">
        <v>13</v>
      </c>
      <c r="G1164" s="219"/>
      <c r="H1164" s="219"/>
      <c r="I1164" s="219"/>
      <c r="J1164" s="219"/>
      <c r="K1164" s="219"/>
      <c r="L1164" s="219"/>
      <c r="M1164" s="219"/>
      <c r="N1164" s="219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19"/>
      <c r="Z1164" s="219"/>
      <c r="AA1164" s="219"/>
      <c r="AB1164" s="219"/>
      <c r="AC1164" s="219"/>
      <c r="AD1164" s="219"/>
      <c r="AE1164" s="219"/>
      <c r="AF1164" s="219"/>
      <c r="AG1164" s="219"/>
      <c r="AH1164" s="219"/>
      <c r="AI1164" s="219"/>
      <c r="AJ1164" s="219"/>
      <c r="AK1164" s="219"/>
      <c r="AL1164" s="221">
        <f>'2.b-MTH2-HTH'!AH$66</f>
        <v>0.4833633944813277</v>
      </c>
      <c r="AM1164" s="221">
        <f>'2.b-MTH2-HTH'!AI$66</f>
        <v>0.4938596728161313</v>
      </c>
      <c r="AN1164" s="221">
        <f>'2.b-MTH2-HTH'!AJ$66</f>
        <v>0.50009127836262857</v>
      </c>
      <c r="AO1164" s="221">
        <f>'2.b-MTH2-HTH'!AK$66</f>
        <v>0.50828722629320966</v>
      </c>
      <c r="AP1164" s="219"/>
      <c r="AQ1164" s="219"/>
      <c r="AR1164" s="219"/>
      <c r="AS1164" s="219"/>
      <c r="AT1164" s="219"/>
      <c r="AU1164" s="219"/>
      <c r="AV1164" s="219"/>
      <c r="AW1164" s="219"/>
      <c r="AX1164" s="219"/>
      <c r="AY1164" s="219"/>
      <c r="AZ1164" s="219"/>
      <c r="BA1164" s="219"/>
      <c r="BB1164" s="219"/>
      <c r="BC1164" s="219"/>
      <c r="BD1164" s="219"/>
      <c r="BE1164" s="219"/>
      <c r="BF1164" s="219"/>
      <c r="BG1164" s="219"/>
      <c r="BH1164" s="219"/>
    </row>
    <row r="1165" spans="1:60" s="8" customFormat="1" ht="15">
      <c r="A1165" s="36" t="s">
        <v>7</v>
      </c>
      <c r="B1165" s="36" t="s">
        <v>71</v>
      </c>
      <c r="C1165" s="36" t="s">
        <v>29</v>
      </c>
      <c r="D1165" s="7" t="s">
        <v>97</v>
      </c>
      <c r="E1165" s="7" t="s">
        <v>98</v>
      </c>
      <c r="F1165" s="7" t="s">
        <v>14</v>
      </c>
      <c r="G1165" s="219"/>
      <c r="H1165" s="219"/>
      <c r="I1165" s="219"/>
      <c r="J1165" s="219"/>
      <c r="K1165" s="219"/>
      <c r="L1165" s="219"/>
      <c r="M1165" s="219"/>
      <c r="N1165" s="219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19"/>
      <c r="Z1165" s="219"/>
      <c r="AA1165" s="219"/>
      <c r="AB1165" s="219"/>
      <c r="AC1165" s="219"/>
      <c r="AD1165" s="219"/>
      <c r="AE1165" s="219"/>
      <c r="AF1165" s="219"/>
      <c r="AG1165" s="219"/>
      <c r="AH1165" s="219"/>
      <c r="AI1165" s="219"/>
      <c r="AJ1165" s="219"/>
      <c r="AK1165" s="219"/>
      <c r="AL1165" s="221">
        <f>'2.b-MTH2-HTH'!AH$67</f>
        <v>0.67007841522529721</v>
      </c>
      <c r="AM1165" s="221">
        <f>'2.b-MTH2-HTH'!AI$67</f>
        <v>0.67007841522529721</v>
      </c>
      <c r="AN1165" s="221">
        <f>'2.b-MTH2-HTH'!AJ$67</f>
        <v>0.67007841522529721</v>
      </c>
      <c r="AO1165" s="221">
        <f>'2.b-MTH2-HTH'!AK$67</f>
        <v>0.67007841522529721</v>
      </c>
      <c r="AP1165" s="219"/>
      <c r="AQ1165" s="219"/>
      <c r="AR1165" s="219"/>
      <c r="AS1165" s="219"/>
      <c r="AT1165" s="219"/>
      <c r="AU1165" s="219"/>
      <c r="AV1165" s="219"/>
      <c r="AW1165" s="219"/>
      <c r="AX1165" s="219"/>
      <c r="AY1165" s="219"/>
      <c r="AZ1165" s="219"/>
      <c r="BA1165" s="219"/>
      <c r="BB1165" s="219"/>
      <c r="BC1165" s="219"/>
      <c r="BD1165" s="219"/>
      <c r="BE1165" s="219"/>
      <c r="BF1165" s="219"/>
      <c r="BG1165" s="219"/>
      <c r="BH1165" s="219"/>
    </row>
    <row r="1166" spans="1:60" s="8" customFormat="1" ht="15">
      <c r="A1166" s="36" t="s">
        <v>7</v>
      </c>
      <c r="B1166" s="36" t="s">
        <v>71</v>
      </c>
      <c r="C1166" s="36" t="s">
        <v>29</v>
      </c>
      <c r="D1166" s="7" t="s">
        <v>401</v>
      </c>
      <c r="E1166" s="7" t="s">
        <v>402</v>
      </c>
      <c r="F1166" s="7" t="s">
        <v>12</v>
      </c>
      <c r="G1166" s="219"/>
      <c r="H1166" s="219"/>
      <c r="I1166" s="219"/>
      <c r="J1166" s="219"/>
      <c r="K1166" s="219"/>
      <c r="L1166" s="219"/>
      <c r="M1166" s="219"/>
      <c r="N1166" s="219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19"/>
      <c r="Z1166" s="219"/>
      <c r="AA1166" s="219"/>
      <c r="AB1166" s="219"/>
      <c r="AC1166" s="219"/>
      <c r="AD1166" s="219"/>
      <c r="AE1166" s="219"/>
      <c r="AF1166" s="219"/>
      <c r="AG1166" s="219"/>
      <c r="AH1166" s="219"/>
      <c r="AI1166" s="219"/>
      <c r="AJ1166" s="219"/>
      <c r="AK1166" s="219"/>
      <c r="AL1166" s="221">
        <f>'6. Non-specified'!AL$120</f>
        <v>7.7546829158203573E-2</v>
      </c>
      <c r="AM1166" s="221">
        <f>'6. Non-specified'!AM$120</f>
        <v>7.8063349472087748E-2</v>
      </c>
      <c r="AN1166" s="221">
        <f>'6. Non-specified'!AN$120</f>
        <v>7.6644866732477779E-2</v>
      </c>
      <c r="AO1166" s="221">
        <f>'6. Non-specified'!AO$120</f>
        <v>7.5782408218058733E-2</v>
      </c>
      <c r="AP1166" s="219"/>
      <c r="AQ1166" s="219"/>
      <c r="AR1166" s="219"/>
      <c r="AS1166" s="219"/>
      <c r="AT1166" s="219"/>
      <c r="AU1166" s="219"/>
      <c r="AV1166" s="219"/>
      <c r="AW1166" s="219"/>
      <c r="AX1166" s="219"/>
      <c r="AY1166" s="219"/>
      <c r="AZ1166" s="219"/>
      <c r="BA1166" s="219"/>
      <c r="BB1166" s="219"/>
      <c r="BC1166" s="219"/>
      <c r="BD1166" s="219"/>
      <c r="BE1166" s="219"/>
      <c r="BF1166" s="219"/>
      <c r="BG1166" s="219"/>
      <c r="BH1166" s="219"/>
    </row>
    <row r="1167" spans="1:60" s="8" customFormat="1" ht="15">
      <c r="A1167" s="36" t="s">
        <v>7</v>
      </c>
      <c r="B1167" s="36" t="s">
        <v>71</v>
      </c>
      <c r="C1167" s="36" t="s">
        <v>29</v>
      </c>
      <c r="D1167" s="7" t="s">
        <v>401</v>
      </c>
      <c r="E1167" s="7" t="s">
        <v>402</v>
      </c>
      <c r="F1167" s="7" t="s">
        <v>13</v>
      </c>
      <c r="G1167" s="219"/>
      <c r="H1167" s="219"/>
      <c r="I1167" s="219"/>
      <c r="J1167" s="219"/>
      <c r="K1167" s="219"/>
      <c r="L1167" s="219"/>
      <c r="M1167" s="219"/>
      <c r="N1167" s="219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19"/>
      <c r="Z1167" s="219"/>
      <c r="AA1167" s="219"/>
      <c r="AB1167" s="219"/>
      <c r="AC1167" s="219"/>
      <c r="AD1167" s="219"/>
      <c r="AE1167" s="219"/>
      <c r="AF1167" s="219"/>
      <c r="AG1167" s="219"/>
      <c r="AH1167" s="219"/>
      <c r="AI1167" s="219"/>
      <c r="AJ1167" s="219"/>
      <c r="AK1167" s="219"/>
      <c r="AL1167" s="221">
        <f>'2.b-MTH2-HTH'!AH$72</f>
        <v>0.4833633944813277</v>
      </c>
      <c r="AM1167" s="221">
        <f>'2.b-MTH2-HTH'!AI$72</f>
        <v>0.4938596728161313</v>
      </c>
      <c r="AN1167" s="221">
        <f>'2.b-MTH2-HTH'!AJ$72</f>
        <v>0.50009127836262857</v>
      </c>
      <c r="AO1167" s="221">
        <f>'2.b-MTH2-HTH'!AK$72</f>
        <v>0.50828722629320966</v>
      </c>
      <c r="AP1167" s="219"/>
      <c r="AQ1167" s="219"/>
      <c r="AR1167" s="219"/>
      <c r="AS1167" s="219"/>
      <c r="AT1167" s="219"/>
      <c r="AU1167" s="219"/>
      <c r="AV1167" s="219"/>
      <c r="AW1167" s="219"/>
      <c r="AX1167" s="219"/>
      <c r="AY1167" s="219"/>
      <c r="AZ1167" s="219"/>
      <c r="BA1167" s="219"/>
      <c r="BB1167" s="219"/>
      <c r="BC1167" s="219"/>
      <c r="BD1167" s="219"/>
      <c r="BE1167" s="219"/>
      <c r="BF1167" s="219"/>
      <c r="BG1167" s="219"/>
      <c r="BH1167" s="219"/>
    </row>
    <row r="1168" spans="1:60" s="8" customFormat="1" ht="15">
      <c r="A1168" s="36" t="s">
        <v>7</v>
      </c>
      <c r="B1168" s="36" t="s">
        <v>71</v>
      </c>
      <c r="C1168" s="36" t="s">
        <v>29</v>
      </c>
      <c r="D1168" s="7" t="s">
        <v>401</v>
      </c>
      <c r="E1168" s="7" t="s">
        <v>402</v>
      </c>
      <c r="F1168" s="7" t="s">
        <v>14</v>
      </c>
      <c r="G1168" s="219"/>
      <c r="H1168" s="219"/>
      <c r="I1168" s="219"/>
      <c r="J1168" s="219"/>
      <c r="K1168" s="219"/>
      <c r="L1168" s="219"/>
      <c r="M1168" s="219"/>
      <c r="N1168" s="219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19"/>
      <c r="Z1168" s="219"/>
      <c r="AA1168" s="219"/>
      <c r="AB1168" s="219"/>
      <c r="AC1168" s="219"/>
      <c r="AD1168" s="219"/>
      <c r="AE1168" s="219"/>
      <c r="AF1168" s="219"/>
      <c r="AG1168" s="219"/>
      <c r="AH1168" s="219"/>
      <c r="AI1168" s="219"/>
      <c r="AJ1168" s="219"/>
      <c r="AK1168" s="219"/>
      <c r="AL1168" s="221">
        <f>'2.b-MTH2-HTH'!AH$73</f>
        <v>0.73156498928758174</v>
      </c>
      <c r="AM1168" s="221">
        <f>'2.b-MTH2-HTH'!AI$73</f>
        <v>0.73156498928758174</v>
      </c>
      <c r="AN1168" s="221">
        <f>'2.b-MTH2-HTH'!AJ$73</f>
        <v>0.73156498928758174</v>
      </c>
      <c r="AO1168" s="221">
        <f>'2.b-MTH2-HTH'!AK$73</f>
        <v>0.73156498928758174</v>
      </c>
      <c r="AP1168" s="219"/>
      <c r="AQ1168" s="219"/>
      <c r="AR1168" s="219"/>
      <c r="AS1168" s="219"/>
      <c r="AT1168" s="219"/>
      <c r="AU1168" s="219"/>
      <c r="AV1168" s="219"/>
      <c r="AW1168" s="219"/>
      <c r="AX1168" s="219"/>
      <c r="AY1168" s="219"/>
      <c r="AZ1168" s="219"/>
      <c r="BA1168" s="219"/>
      <c r="BB1168" s="219"/>
      <c r="BC1168" s="219"/>
      <c r="BD1168" s="219"/>
      <c r="BE1168" s="219"/>
      <c r="BF1168" s="219"/>
      <c r="BG1168" s="219"/>
      <c r="BH1168" s="219"/>
    </row>
    <row r="1169" spans="1:60" s="8" customFormat="1" ht="15">
      <c r="A1169" s="36" t="s">
        <v>7</v>
      </c>
      <c r="B1169" s="36" t="s">
        <v>71</v>
      </c>
      <c r="C1169" s="36" t="s">
        <v>29</v>
      </c>
      <c r="D1169" s="7" t="s">
        <v>404</v>
      </c>
      <c r="E1169" s="7" t="s">
        <v>405</v>
      </c>
      <c r="F1169" s="7" t="s">
        <v>12</v>
      </c>
      <c r="G1169" s="219"/>
      <c r="H1169" s="219"/>
      <c r="I1169" s="219"/>
      <c r="J1169" s="219"/>
      <c r="K1169" s="219"/>
      <c r="L1169" s="219"/>
      <c r="M1169" s="219"/>
      <c r="N1169" s="219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19"/>
      <c r="Z1169" s="219"/>
      <c r="AA1169" s="219"/>
      <c r="AB1169" s="219"/>
      <c r="AC1169" s="219"/>
      <c r="AD1169" s="219"/>
      <c r="AE1169" s="219"/>
      <c r="AF1169" s="219"/>
      <c r="AG1169" s="219"/>
      <c r="AH1169" s="219"/>
      <c r="AI1169" s="219"/>
      <c r="AJ1169" s="219"/>
      <c r="AK1169" s="219"/>
      <c r="AL1169" s="221">
        <f>'6. Non-specified'!AL$121</f>
        <v>1.4373166328142633E-2</v>
      </c>
      <c r="AM1169" s="221">
        <f>'6. Non-specified'!AM$121</f>
        <v>1.4962375313539056E-2</v>
      </c>
      <c r="AN1169" s="221">
        <f>'6. Non-specified'!AN$121</f>
        <v>1.5625E-2</v>
      </c>
      <c r="AO1169" s="221">
        <f>'6. Non-specified'!AO$121</f>
        <v>1.4416622891495945E-2</v>
      </c>
      <c r="AP1169" s="219"/>
      <c r="AQ1169" s="219"/>
      <c r="AR1169" s="219"/>
      <c r="AS1169" s="219"/>
      <c r="AT1169" s="219"/>
      <c r="AU1169" s="219"/>
      <c r="AV1169" s="219"/>
      <c r="AW1169" s="219"/>
      <c r="AX1169" s="219"/>
      <c r="AY1169" s="219"/>
      <c r="AZ1169" s="219"/>
      <c r="BA1169" s="219"/>
      <c r="BB1169" s="219"/>
      <c r="BC1169" s="219"/>
      <c r="BD1169" s="219"/>
      <c r="BE1169" s="219"/>
      <c r="BF1169" s="219"/>
      <c r="BG1169" s="219"/>
      <c r="BH1169" s="219"/>
    </row>
    <row r="1170" spans="1:60" s="8" customFormat="1" ht="15">
      <c r="A1170" s="36" t="s">
        <v>7</v>
      </c>
      <c r="B1170" s="36" t="s">
        <v>71</v>
      </c>
      <c r="C1170" s="36" t="s">
        <v>29</v>
      </c>
      <c r="D1170" s="7" t="s">
        <v>404</v>
      </c>
      <c r="E1170" s="7" t="s">
        <v>405</v>
      </c>
      <c r="F1170" s="7" t="s">
        <v>13</v>
      </c>
      <c r="G1170" s="219"/>
      <c r="H1170" s="219"/>
      <c r="I1170" s="219"/>
      <c r="J1170" s="219"/>
      <c r="K1170" s="219"/>
      <c r="L1170" s="219"/>
      <c r="M1170" s="219"/>
      <c r="N1170" s="219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19"/>
      <c r="Z1170" s="219"/>
      <c r="AA1170" s="219"/>
      <c r="AB1170" s="219"/>
      <c r="AC1170" s="219"/>
      <c r="AD1170" s="219"/>
      <c r="AE1170" s="219"/>
      <c r="AF1170" s="219"/>
      <c r="AG1170" s="219"/>
      <c r="AH1170" s="219"/>
      <c r="AI1170" s="219"/>
      <c r="AJ1170" s="219"/>
      <c r="AK1170" s="219"/>
      <c r="AL1170" s="221">
        <f>'2.b-MTH2-HTH'!AH$78</f>
        <v>0.4833633944813277</v>
      </c>
      <c r="AM1170" s="221">
        <f>'2.b-MTH2-HTH'!AI$78</f>
        <v>0.4938596728161313</v>
      </c>
      <c r="AN1170" s="221">
        <f>'2.b-MTH2-HTH'!AJ$78</f>
        <v>0.50009127836262857</v>
      </c>
      <c r="AO1170" s="221">
        <f>'2.b-MTH2-HTH'!AK$78</f>
        <v>0.50828722629320966</v>
      </c>
      <c r="AP1170" s="219"/>
      <c r="AQ1170" s="219"/>
      <c r="AR1170" s="219"/>
      <c r="AS1170" s="219"/>
      <c r="AT1170" s="219"/>
      <c r="AU1170" s="219"/>
      <c r="AV1170" s="219"/>
      <c r="AW1170" s="219"/>
      <c r="AX1170" s="219"/>
      <c r="AY1170" s="219"/>
      <c r="AZ1170" s="219"/>
      <c r="BA1170" s="219"/>
      <c r="BB1170" s="219"/>
      <c r="BC1170" s="219"/>
      <c r="BD1170" s="219"/>
      <c r="BE1170" s="219"/>
      <c r="BF1170" s="219"/>
      <c r="BG1170" s="219"/>
      <c r="BH1170" s="219"/>
    </row>
    <row r="1171" spans="1:60" s="8" customFormat="1" ht="15">
      <c r="A1171" s="36" t="s">
        <v>7</v>
      </c>
      <c r="B1171" s="36" t="s">
        <v>71</v>
      </c>
      <c r="C1171" s="36" t="s">
        <v>29</v>
      </c>
      <c r="D1171" s="7" t="s">
        <v>404</v>
      </c>
      <c r="E1171" s="7" t="s">
        <v>405</v>
      </c>
      <c r="F1171" s="7" t="s">
        <v>14</v>
      </c>
      <c r="G1171" s="219"/>
      <c r="H1171" s="219"/>
      <c r="I1171" s="219"/>
      <c r="J1171" s="219"/>
      <c r="K1171" s="219"/>
      <c r="L1171" s="219"/>
      <c r="M1171" s="219"/>
      <c r="N1171" s="219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19"/>
      <c r="Z1171" s="219"/>
      <c r="AA1171" s="219"/>
      <c r="AB1171" s="219"/>
      <c r="AC1171" s="219"/>
      <c r="AD1171" s="219"/>
      <c r="AE1171" s="219"/>
      <c r="AF1171" s="219"/>
      <c r="AG1171" s="219"/>
      <c r="AH1171" s="219"/>
      <c r="AI1171" s="219"/>
      <c r="AJ1171" s="219"/>
      <c r="AK1171" s="219"/>
      <c r="AL1171" s="221">
        <f>'2.b-MTH2-HTH'!AH$79</f>
        <v>0.77373362781602184</v>
      </c>
      <c r="AM1171" s="221">
        <f>'2.b-MTH2-HTH'!AI$79</f>
        <v>0.77373362781602184</v>
      </c>
      <c r="AN1171" s="221">
        <f>'2.b-MTH2-HTH'!AJ$79</f>
        <v>0.77373362781602184</v>
      </c>
      <c r="AO1171" s="221">
        <f>'2.b-MTH2-HTH'!AK$79</f>
        <v>0.77373362781602184</v>
      </c>
      <c r="AP1171" s="219"/>
      <c r="AQ1171" s="219"/>
      <c r="AR1171" s="219"/>
      <c r="AS1171" s="219"/>
      <c r="AT1171" s="219"/>
      <c r="AU1171" s="219"/>
      <c r="AV1171" s="219"/>
      <c r="AW1171" s="219"/>
      <c r="AX1171" s="219"/>
      <c r="AY1171" s="219"/>
      <c r="AZ1171" s="219"/>
      <c r="BA1171" s="219"/>
      <c r="BB1171" s="219"/>
      <c r="BC1171" s="219"/>
      <c r="BD1171" s="219"/>
      <c r="BE1171" s="219"/>
      <c r="BF1171" s="219"/>
      <c r="BG1171" s="219"/>
      <c r="BH1171" s="219"/>
    </row>
    <row r="1172" spans="1:60" s="8" customFormat="1" ht="15">
      <c r="A1172" s="36" t="s">
        <v>7</v>
      </c>
      <c r="B1172" s="36" t="s">
        <v>71</v>
      </c>
      <c r="C1172" s="36" t="s">
        <v>29</v>
      </c>
      <c r="D1172" s="7" t="s">
        <v>403</v>
      </c>
      <c r="E1172" s="7" t="s">
        <v>403</v>
      </c>
      <c r="F1172" s="7" t="s">
        <v>12</v>
      </c>
      <c r="G1172" s="219"/>
      <c r="H1172" s="219"/>
      <c r="I1172" s="219"/>
      <c r="J1172" s="219"/>
      <c r="K1172" s="219"/>
      <c r="L1172" s="219"/>
      <c r="M1172" s="219"/>
      <c r="N1172" s="219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19"/>
      <c r="Z1172" s="219"/>
      <c r="AA1172" s="219"/>
      <c r="AB1172" s="219"/>
      <c r="AC1172" s="219"/>
      <c r="AD1172" s="219"/>
      <c r="AE1172" s="219"/>
      <c r="AF1172" s="219"/>
      <c r="AG1172" s="219"/>
      <c r="AH1172" s="219"/>
      <c r="AI1172" s="219"/>
      <c r="AJ1172" s="219"/>
      <c r="AK1172" s="219"/>
      <c r="AL1172" s="221">
        <f>'6. Non-specified'!AL$122</f>
        <v>0.37531031369893936</v>
      </c>
      <c r="AM1172" s="221">
        <f>'6. Non-specified'!AM$122</f>
        <v>0.36280697660852834</v>
      </c>
      <c r="AN1172" s="221">
        <f>'6. Non-specified'!AN$122</f>
        <v>0.34749506416584408</v>
      </c>
      <c r="AO1172" s="221">
        <f>'6. Non-specified'!AO$122</f>
        <v>0.35491741084456901</v>
      </c>
      <c r="AP1172" s="219"/>
      <c r="AQ1172" s="219"/>
      <c r="AR1172" s="219"/>
      <c r="AS1172" s="219"/>
      <c r="AT1172" s="219"/>
      <c r="AU1172" s="219"/>
      <c r="AV1172" s="219"/>
      <c r="AW1172" s="219"/>
      <c r="AX1172" s="219"/>
      <c r="AY1172" s="219"/>
      <c r="AZ1172" s="219"/>
      <c r="BA1172" s="219"/>
      <c r="BB1172" s="219"/>
      <c r="BC1172" s="219"/>
      <c r="BD1172" s="219"/>
      <c r="BE1172" s="219"/>
      <c r="BF1172" s="219"/>
      <c r="BG1172" s="219"/>
      <c r="BH1172" s="219"/>
    </row>
    <row r="1173" spans="1:60" s="8" customFormat="1" ht="15">
      <c r="A1173" s="36" t="s">
        <v>7</v>
      </c>
      <c r="B1173" s="36" t="s">
        <v>71</v>
      </c>
      <c r="C1173" s="36" t="s">
        <v>29</v>
      </c>
      <c r="D1173" s="7" t="s">
        <v>403</v>
      </c>
      <c r="E1173" s="7" t="s">
        <v>403</v>
      </c>
      <c r="F1173" s="7" t="s">
        <v>13</v>
      </c>
      <c r="G1173" s="219"/>
      <c r="H1173" s="219"/>
      <c r="I1173" s="219"/>
      <c r="J1173" s="219"/>
      <c r="K1173" s="219"/>
      <c r="L1173" s="219"/>
      <c r="M1173" s="219"/>
      <c r="N1173" s="219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19"/>
      <c r="Z1173" s="219"/>
      <c r="AA1173" s="219"/>
      <c r="AB1173" s="219"/>
      <c r="AC1173" s="219"/>
      <c r="AD1173" s="219"/>
      <c r="AE1173" s="219"/>
      <c r="AF1173" s="219"/>
      <c r="AG1173" s="219"/>
      <c r="AH1173" s="219"/>
      <c r="AI1173" s="219"/>
      <c r="AJ1173" s="219"/>
      <c r="AK1173" s="219"/>
      <c r="AL1173" s="221">
        <f>'2.b-MTH2-HTH'!AH$84</f>
        <v>0.4833633944813277</v>
      </c>
      <c r="AM1173" s="221">
        <f>'2.b-MTH2-HTH'!AI$84</f>
        <v>0.4938596728161313</v>
      </c>
      <c r="AN1173" s="221">
        <f>'2.b-MTH2-HTH'!AJ$84</f>
        <v>0.50009127836262857</v>
      </c>
      <c r="AO1173" s="221">
        <f>'2.b-MTH2-HTH'!AK$84</f>
        <v>0.50828722629320966</v>
      </c>
      <c r="AP1173" s="219"/>
      <c r="AQ1173" s="219"/>
      <c r="AR1173" s="219"/>
      <c r="AS1173" s="219"/>
      <c r="AT1173" s="219"/>
      <c r="AU1173" s="219"/>
      <c r="AV1173" s="219"/>
      <c r="AW1173" s="219"/>
      <c r="AX1173" s="219"/>
      <c r="AY1173" s="219"/>
      <c r="AZ1173" s="219"/>
      <c r="BA1173" s="219"/>
      <c r="BB1173" s="219"/>
      <c r="BC1173" s="219"/>
      <c r="BD1173" s="219"/>
      <c r="BE1173" s="219"/>
      <c r="BF1173" s="219"/>
      <c r="BG1173" s="219"/>
      <c r="BH1173" s="219"/>
    </row>
    <row r="1174" spans="1:60" s="8" customFormat="1" ht="15">
      <c r="A1174" s="36" t="s">
        <v>7</v>
      </c>
      <c r="B1174" s="36" t="s">
        <v>71</v>
      </c>
      <c r="C1174" s="36" t="s">
        <v>29</v>
      </c>
      <c r="D1174" s="7" t="s">
        <v>403</v>
      </c>
      <c r="E1174" s="7" t="s">
        <v>403</v>
      </c>
      <c r="F1174" s="7" t="s">
        <v>14</v>
      </c>
      <c r="G1174" s="219"/>
      <c r="H1174" s="219"/>
      <c r="I1174" s="219"/>
      <c r="J1174" s="219"/>
      <c r="K1174" s="219"/>
      <c r="L1174" s="219"/>
      <c r="M1174" s="219"/>
      <c r="N1174" s="219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19"/>
      <c r="Z1174" s="219"/>
      <c r="AA1174" s="219"/>
      <c r="AB1174" s="219"/>
      <c r="AC1174" s="219"/>
      <c r="AD1174" s="219"/>
      <c r="AE1174" s="219"/>
      <c r="AF1174" s="219"/>
      <c r="AG1174" s="219"/>
      <c r="AH1174" s="219"/>
      <c r="AI1174" s="219"/>
      <c r="AJ1174" s="219"/>
      <c r="AK1174" s="219"/>
      <c r="AL1174" s="221">
        <f>'2.b-MTH2-HTH'!AH$85</f>
        <v>0.80445234243218156</v>
      </c>
      <c r="AM1174" s="221">
        <f>'2.b-MTH2-HTH'!AI$85</f>
        <v>0.80445234243218156</v>
      </c>
      <c r="AN1174" s="221">
        <f>'2.b-MTH2-HTH'!AJ$85</f>
        <v>0.80445234243218156</v>
      </c>
      <c r="AO1174" s="221">
        <f>'2.b-MTH2-HTH'!AK$85</f>
        <v>0.80445234243218156</v>
      </c>
      <c r="AP1174" s="219"/>
      <c r="AQ1174" s="219"/>
      <c r="AR1174" s="219"/>
      <c r="AS1174" s="219"/>
      <c r="AT1174" s="219"/>
      <c r="AU1174" s="219"/>
      <c r="AV1174" s="219"/>
      <c r="AW1174" s="219"/>
      <c r="AX1174" s="219"/>
      <c r="AY1174" s="219"/>
      <c r="AZ1174" s="219"/>
      <c r="BA1174" s="219"/>
      <c r="BB1174" s="219"/>
      <c r="BC1174" s="219"/>
      <c r="BD1174" s="219"/>
      <c r="BE1174" s="219"/>
      <c r="BF1174" s="219"/>
      <c r="BG1174" s="219"/>
      <c r="BH1174" s="219"/>
    </row>
    <row r="1175" spans="1:60" s="5" customFormat="1" ht="15">
      <c r="A1175" s="4" t="s">
        <v>7</v>
      </c>
      <c r="B1175" s="4" t="s">
        <v>71</v>
      </c>
      <c r="C1175" s="4" t="s">
        <v>17</v>
      </c>
      <c r="D1175" s="4"/>
      <c r="E1175" s="4"/>
      <c r="F1175" s="4" t="s">
        <v>11</v>
      </c>
      <c r="G1175" s="4">
        <v>186</v>
      </c>
      <c r="H1175" s="4">
        <v>193</v>
      </c>
      <c r="I1175" s="4">
        <v>248</v>
      </c>
      <c r="J1175" s="4">
        <v>261</v>
      </c>
      <c r="K1175" s="4">
        <v>316</v>
      </c>
      <c r="L1175" s="4">
        <v>340</v>
      </c>
      <c r="M1175" s="4">
        <v>445</v>
      </c>
      <c r="N1175" s="4">
        <v>510</v>
      </c>
      <c r="O1175" s="4">
        <v>530</v>
      </c>
      <c r="P1175" s="4">
        <v>640</v>
      </c>
      <c r="Q1175" s="4">
        <v>634</v>
      </c>
      <c r="R1175" s="4">
        <v>327</v>
      </c>
      <c r="S1175" s="4">
        <v>326</v>
      </c>
      <c r="T1175" s="4">
        <v>338</v>
      </c>
      <c r="U1175" s="4">
        <v>385</v>
      </c>
      <c r="V1175" s="4">
        <v>428</v>
      </c>
      <c r="W1175" s="4">
        <v>475</v>
      </c>
      <c r="X1175" s="4">
        <v>489</v>
      </c>
      <c r="Y1175" s="4">
        <v>474</v>
      </c>
      <c r="Z1175" s="4">
        <v>497</v>
      </c>
      <c r="AA1175" s="4">
        <v>316</v>
      </c>
      <c r="AB1175" s="4">
        <v>314</v>
      </c>
      <c r="AC1175" s="4">
        <v>310</v>
      </c>
      <c r="AD1175" s="4">
        <v>325</v>
      </c>
      <c r="AE1175" s="4">
        <v>420</v>
      </c>
      <c r="AF1175" s="4">
        <v>304</v>
      </c>
      <c r="AG1175" s="4">
        <v>321</v>
      </c>
      <c r="AH1175" s="4">
        <v>324</v>
      </c>
      <c r="AI1175" s="4">
        <v>260</v>
      </c>
      <c r="AJ1175" s="4">
        <v>283</v>
      </c>
      <c r="AK1175" s="4">
        <v>301</v>
      </c>
      <c r="AL1175" s="4">
        <v>308</v>
      </c>
      <c r="AM1175" s="4">
        <v>375</v>
      </c>
      <c r="AN1175" s="4">
        <v>366</v>
      </c>
      <c r="AO1175" s="4">
        <v>392</v>
      </c>
      <c r="AP1175" s="4">
        <v>290</v>
      </c>
      <c r="AQ1175" s="4">
        <v>316</v>
      </c>
      <c r="AR1175" s="4">
        <v>341</v>
      </c>
      <c r="AS1175" s="4">
        <v>353</v>
      </c>
      <c r="AT1175" s="4">
        <v>404</v>
      </c>
      <c r="AU1175" s="4">
        <v>712</v>
      </c>
      <c r="AV1175" s="4">
        <v>503</v>
      </c>
      <c r="AW1175" s="4">
        <v>447</v>
      </c>
      <c r="AX1175" s="4">
        <v>395</v>
      </c>
      <c r="AY1175" s="4">
        <v>602</v>
      </c>
      <c r="AZ1175" s="4">
        <v>646</v>
      </c>
      <c r="BA1175" s="4">
        <v>549</v>
      </c>
      <c r="BB1175" s="4">
        <v>645</v>
      </c>
      <c r="BC1175" s="4">
        <v>692</v>
      </c>
      <c r="BD1175" s="4">
        <v>491</v>
      </c>
      <c r="BE1175" s="4">
        <v>475</v>
      </c>
      <c r="BF1175" s="4">
        <v>481</v>
      </c>
      <c r="BG1175" s="4">
        <v>474</v>
      </c>
      <c r="BH1175" s="4">
        <v>458</v>
      </c>
    </row>
    <row r="1176" spans="1:60" s="5" customFormat="1" ht="15">
      <c r="A1176" s="4" t="s">
        <v>7</v>
      </c>
      <c r="B1176" s="4" t="s">
        <v>71</v>
      </c>
      <c r="C1176" s="4" t="s">
        <v>17</v>
      </c>
      <c r="D1176" s="4"/>
      <c r="E1176" s="4"/>
      <c r="F1176" s="4" t="s">
        <v>52</v>
      </c>
      <c r="G1176" s="4">
        <v>1.45335208626348E-2</v>
      </c>
      <c r="H1176" s="4">
        <v>1.4037384537057201E-2</v>
      </c>
      <c r="I1176" s="4">
        <v>1.6845537291128899E-2</v>
      </c>
      <c r="J1176" s="4">
        <v>1.62363919129082E-2</v>
      </c>
      <c r="K1176" s="4">
        <v>1.8396693252605199E-2</v>
      </c>
      <c r="L1176" s="4">
        <v>1.8943614887452598E-2</v>
      </c>
      <c r="M1176" s="4">
        <v>2.21337975627953E-2</v>
      </c>
      <c r="N1176" s="4">
        <v>2.3449353993287E-2</v>
      </c>
      <c r="O1176" s="4">
        <v>2.2160896470981802E-2</v>
      </c>
      <c r="P1176" s="4">
        <v>2.3741514263456599E-2</v>
      </c>
      <c r="Q1176" s="4">
        <v>2.12423775380285E-2</v>
      </c>
      <c r="R1176" s="4">
        <v>9.9725526075022906E-3</v>
      </c>
      <c r="S1176" s="4">
        <v>9.6074501945066608E-3</v>
      </c>
      <c r="T1176" s="4">
        <v>8.7696538840745207E-3</v>
      </c>
      <c r="U1176" s="4">
        <v>9.6137038979199393E-3</v>
      </c>
      <c r="V1176" s="4">
        <v>1.0650475289902E-2</v>
      </c>
      <c r="W1176" s="4">
        <v>1.0953786551056201E-2</v>
      </c>
      <c r="X1176" s="4">
        <v>1.09295724279743E-2</v>
      </c>
      <c r="Y1176" s="4">
        <v>1.02371387845017E-2</v>
      </c>
      <c r="Z1176" s="4">
        <v>1.0093624972074999E-2</v>
      </c>
      <c r="AA1176" s="4">
        <v>6.5675984620180801E-3</v>
      </c>
      <c r="AB1176" s="4">
        <v>6.7767346498327401E-3</v>
      </c>
      <c r="AC1176" s="4">
        <v>6.8455338412277801E-3</v>
      </c>
      <c r="AD1176" s="4">
        <v>6.9912018413750103E-3</v>
      </c>
      <c r="AE1176" s="4">
        <v>8.9697590978985095E-3</v>
      </c>
      <c r="AF1176" s="4">
        <v>6.4068789647832398E-3</v>
      </c>
      <c r="AG1176" s="4">
        <v>6.7503627531386003E-3</v>
      </c>
      <c r="AH1176" s="4">
        <v>6.5967626997862202E-3</v>
      </c>
      <c r="AI1176" s="4">
        <v>4.7807299806932099E-3</v>
      </c>
      <c r="AJ1176" s="4">
        <v>4.8461393564737899E-3</v>
      </c>
      <c r="AK1176" s="4">
        <v>4.9660133306935897E-3</v>
      </c>
      <c r="AL1176" s="4">
        <v>4.8778170185135297E-3</v>
      </c>
      <c r="AM1176" s="4">
        <v>5.8729562112384897E-3</v>
      </c>
      <c r="AN1176" s="4">
        <v>5.8712181975681E-3</v>
      </c>
      <c r="AO1176" s="4">
        <v>5.9653341043629099E-3</v>
      </c>
      <c r="AP1176" s="4">
        <v>4.2109542893651597E-3</v>
      </c>
      <c r="AQ1176" s="4">
        <v>4.5602135796233498E-3</v>
      </c>
      <c r="AR1176" s="4">
        <v>4.65694307877199E-3</v>
      </c>
      <c r="AS1176" s="4">
        <v>4.5319741690310802E-3</v>
      </c>
      <c r="AT1176" s="4">
        <v>5.0448290502235196E-3</v>
      </c>
      <c r="AU1176" s="4">
        <v>8.3282646329481107E-3</v>
      </c>
      <c r="AV1176" s="4">
        <v>5.6142152376275197E-3</v>
      </c>
      <c r="AW1176" s="4">
        <v>4.9163559573695802E-3</v>
      </c>
      <c r="AX1176" s="4">
        <v>4.1137691498557604E-3</v>
      </c>
      <c r="AY1176" s="4">
        <v>6.0573739975649799E-3</v>
      </c>
      <c r="AZ1176" s="4">
        <v>6.3298581171121696E-3</v>
      </c>
      <c r="BA1176" s="4">
        <v>5.5259184700553604E-3</v>
      </c>
      <c r="BB1176" s="4">
        <v>6.3395647815061599E-3</v>
      </c>
      <c r="BC1176" s="4">
        <v>7.0617288990029899E-3</v>
      </c>
      <c r="BD1176" s="4">
        <v>5.3994611535712299E-3</v>
      </c>
      <c r="BE1176" s="4">
        <v>5.1497213729699296E-3</v>
      </c>
      <c r="BF1176" s="4">
        <v>5.4144716106083101E-3</v>
      </c>
      <c r="BG1176" s="4">
        <v>5.5988660524450701E-3</v>
      </c>
      <c r="BH1176" s="4">
        <v>5.6228745411464297E-3</v>
      </c>
    </row>
    <row r="1177" spans="1:60" s="8" customFormat="1" ht="15">
      <c r="A1177" s="36" t="s">
        <v>7</v>
      </c>
      <c r="B1177" s="36" t="s">
        <v>71</v>
      </c>
      <c r="C1177" s="36" t="s">
        <v>17</v>
      </c>
      <c r="D1177" s="7" t="s">
        <v>101</v>
      </c>
      <c r="E1177" s="7" t="s">
        <v>102</v>
      </c>
      <c r="F1177" s="7" t="s">
        <v>12</v>
      </c>
      <c r="G1177" s="221">
        <f>'6. Non-specified'!G145</f>
        <v>0.34409424580897191</v>
      </c>
      <c r="H1177" s="221">
        <f>'6. Non-specified'!H145</f>
        <v>0.3437674298174766</v>
      </c>
      <c r="I1177" s="221">
        <f>'6. Non-specified'!I145</f>
        <v>0.34383597230532847</v>
      </c>
      <c r="J1177" s="221">
        <f>'6. Non-specified'!J145</f>
        <v>0.34390818385180061</v>
      </c>
      <c r="K1177" s="221">
        <f>'6. Non-specified'!K145</f>
        <v>0.34432583944171175</v>
      </c>
      <c r="L1177" s="221">
        <f>'6. Non-specified'!L145</f>
        <v>0.34431421469196782</v>
      </c>
      <c r="M1177" s="221">
        <f>'6. Non-specified'!M145</f>
        <v>0.34408676882176903</v>
      </c>
      <c r="N1177" s="221">
        <f>'6. Non-specified'!N145</f>
        <v>0.34384370870845143</v>
      </c>
      <c r="O1177" s="221">
        <f>'6. Non-specified'!O145</f>
        <v>0.34393160909544707</v>
      </c>
      <c r="P1177" s="221">
        <f>'6. Non-specified'!P145</f>
        <v>0.34371150930819561</v>
      </c>
      <c r="Q1177" s="221">
        <f>'6. Non-specified'!Q145</f>
        <v>0.34391841465759593</v>
      </c>
      <c r="R1177" s="221">
        <f>'6. Non-specified'!R145</f>
        <v>0.34287472412867531</v>
      </c>
      <c r="S1177" s="221">
        <f>'6. Non-specified'!S145</f>
        <v>0.34296455047562413</v>
      </c>
      <c r="T1177" s="221">
        <f>'6. Non-specified'!T145</f>
        <v>0.34422009526592162</v>
      </c>
      <c r="U1177" s="221">
        <f>'6. Non-specified'!U145</f>
        <v>0.34408792979529568</v>
      </c>
      <c r="V1177" s="221">
        <f>'6. Non-specified'!V145</f>
        <v>0.34420515376203747</v>
      </c>
      <c r="W1177" s="221">
        <f>'6. Non-specified'!W145</f>
        <v>0.34416287319912559</v>
      </c>
      <c r="X1177" s="221">
        <f>'6. Non-specified'!X145</f>
        <v>0.34192091640048466</v>
      </c>
      <c r="Y1177" s="221">
        <f>'6. Non-specified'!Y145</f>
        <v>0.3440437444836717</v>
      </c>
      <c r="Z1177" s="221">
        <f>'6. Non-specified'!Z145</f>
        <v>0.34717181047598344</v>
      </c>
      <c r="AA1177" s="221">
        <f>'6. Non-specified'!AA145</f>
        <v>0.3479568625301469</v>
      </c>
      <c r="AB1177" s="221">
        <f>'6. Non-specified'!AB145</f>
        <v>0.35457814543180394</v>
      </c>
      <c r="AC1177" s="221">
        <f>'6. Non-specified'!AC145</f>
        <v>0.35320903329025904</v>
      </c>
      <c r="AD1177" s="221">
        <f>'6. Non-specified'!AD145</f>
        <v>0.35319215243974839</v>
      </c>
      <c r="AE1177" s="221">
        <f>'6. Non-specified'!AE145</f>
        <v>0.35600356769391645</v>
      </c>
      <c r="AF1177" s="221">
        <f>'6. Non-specified'!AF145</f>
        <v>0.35489096861872987</v>
      </c>
      <c r="AG1177" s="221">
        <f>'6. Non-specified'!AG145</f>
        <v>0.35197062154001013</v>
      </c>
      <c r="AH1177" s="221">
        <f>'6. Non-specified'!AH145</f>
        <v>0.35701236649803264</v>
      </c>
      <c r="AI1177" s="221">
        <f>'6. Non-specified'!AI145</f>
        <v>0.35874963694452511</v>
      </c>
      <c r="AJ1177" s="221">
        <f>'6. Non-specified'!AJ145</f>
        <v>0.35338190453852464</v>
      </c>
      <c r="AK1177" s="221">
        <f>'6. Non-specified'!AK145</f>
        <v>0.35774277829967116</v>
      </c>
      <c r="AL1177" s="221">
        <f>'6. Non-specified'!AL145</f>
        <v>0.35915848566914921</v>
      </c>
      <c r="AM1177" s="221">
        <f>'6. Non-specified'!AM145</f>
        <v>0.3625401038324681</v>
      </c>
      <c r="AN1177" s="221">
        <f>'6. Non-specified'!AN145</f>
        <v>0.36857570335636719</v>
      </c>
      <c r="AO1177" s="221">
        <f>'6. Non-specified'!AO145</f>
        <v>0.36672211521624937</v>
      </c>
      <c r="AP1177" s="221">
        <f>'6. Non-specified'!AP145</f>
        <v>0.36956224159123918</v>
      </c>
      <c r="AQ1177" s="221">
        <f>'6. Non-specified'!AQ145</f>
        <v>0.3659218931475029</v>
      </c>
      <c r="AR1177" s="221">
        <f>'6. Non-specified'!AR145</f>
        <v>0.36320613690007864</v>
      </c>
      <c r="AS1177" s="221">
        <f>'6. Non-specified'!AS145</f>
        <v>0.36519495412844044</v>
      </c>
      <c r="AT1177" s="221">
        <f>'6. Non-specified'!AT145</f>
        <v>0.36816172957477306</v>
      </c>
      <c r="AU1177" s="221">
        <f>'6. Non-specified'!AU145</f>
        <v>0.36625466813783736</v>
      </c>
      <c r="AV1177" s="221">
        <f>'6. Non-specified'!AV145</f>
        <v>0.36007711006615128</v>
      </c>
      <c r="AW1177" s="221">
        <f>'6. Non-specified'!AW145</f>
        <v>0.37144411043430103</v>
      </c>
      <c r="AX1177" s="221">
        <f>'6. Non-specified'!AX145</f>
        <v>0.36549144521295962</v>
      </c>
      <c r="AY1177" s="221">
        <f>'6. Non-specified'!AY145</f>
        <v>0.36781358569774175</v>
      </c>
      <c r="AZ1177" s="221">
        <f>'6. Non-specified'!AZ145</f>
        <v>0.36651593141697181</v>
      </c>
      <c r="BA1177" s="221">
        <f>'6. Non-specified'!BA145</f>
        <v>0.36775120425927493</v>
      </c>
      <c r="BB1177" s="221">
        <f>'6. Non-specified'!BB145</f>
        <v>0.36856977847448541</v>
      </c>
      <c r="BC1177" s="221">
        <f>'6. Non-specified'!BC145</f>
        <v>0.36947197947915306</v>
      </c>
      <c r="BD1177" s="221">
        <f>'6. Non-specified'!BD145</f>
        <v>0.38973824383944905</v>
      </c>
      <c r="BE1177" s="221">
        <f>'6. Non-specified'!BE145</f>
        <v>0.37896301549203582</v>
      </c>
      <c r="BF1177" s="221">
        <f>'6. Non-specified'!BF145</f>
        <v>0.38072520079274019</v>
      </c>
      <c r="BG1177" s="221">
        <f>'6. Non-specified'!BG145</f>
        <v>0.40651027798487588</v>
      </c>
      <c r="BH1177" s="221">
        <f>'6. Non-specified'!BH145</f>
        <v>0.41435350573180491</v>
      </c>
    </row>
    <row r="1178" spans="1:60" s="8" customFormat="1" ht="15">
      <c r="A1178" s="36" t="s">
        <v>7</v>
      </c>
      <c r="B1178" s="36" t="s">
        <v>71</v>
      </c>
      <c r="C1178" s="36" t="s">
        <v>17</v>
      </c>
      <c r="D1178" s="7" t="s">
        <v>101</v>
      </c>
      <c r="E1178" s="7" t="s">
        <v>102</v>
      </c>
      <c r="F1178" s="7" t="s">
        <v>13</v>
      </c>
      <c r="G1178" s="221">
        <f>'4.b Electricity other'!C$51</f>
        <v>0.77500000000000002</v>
      </c>
      <c r="H1178" s="221">
        <f>'4.b Electricity other'!D$51</f>
        <v>0.77749999999999997</v>
      </c>
      <c r="I1178" s="221">
        <f>'4.b Electricity other'!E$51</f>
        <v>0.78</v>
      </c>
      <c r="J1178" s="221">
        <f>'4.b Electricity other'!F$51</f>
        <v>0.78249999999999997</v>
      </c>
      <c r="K1178" s="221">
        <f>'4.b Electricity other'!G$51</f>
        <v>0.78500000000000003</v>
      </c>
      <c r="L1178" s="221">
        <f>'4.b Electricity other'!H$51</f>
        <v>0.78749999999999998</v>
      </c>
      <c r="M1178" s="221">
        <f>'4.b Electricity other'!I$51</f>
        <v>0.79</v>
      </c>
      <c r="N1178" s="221">
        <f>'4.b Electricity other'!J$51</f>
        <v>0.79249999999999998</v>
      </c>
      <c r="O1178" s="221">
        <f>'4.b Electricity other'!K$51</f>
        <v>0.79500000000000004</v>
      </c>
      <c r="P1178" s="221">
        <f>'4.b Electricity other'!L$51</f>
        <v>0.79749999999999999</v>
      </c>
      <c r="Q1178" s="221">
        <f>'4.b Electricity other'!M$51</f>
        <v>0.8</v>
      </c>
      <c r="R1178" s="221">
        <f>'4.b Electricity other'!N$51</f>
        <v>0.80249999999999999</v>
      </c>
      <c r="S1178" s="221">
        <f>'4.b Electricity other'!O$51</f>
        <v>0.80500000000000005</v>
      </c>
      <c r="T1178" s="221">
        <f>'4.b Electricity other'!P$51</f>
        <v>0.8075</v>
      </c>
      <c r="U1178" s="221">
        <f>'4.b Electricity other'!Q$51</f>
        <v>0.81</v>
      </c>
      <c r="V1178" s="221">
        <f>'4.b Electricity other'!R$51</f>
        <v>0.8125</v>
      </c>
      <c r="W1178" s="221">
        <f>'4.b Electricity other'!S$51</f>
        <v>0.81499999999999995</v>
      </c>
      <c r="X1178" s="221">
        <f>'4.b Electricity other'!T$51</f>
        <v>0.8175</v>
      </c>
      <c r="Y1178" s="221">
        <f>'4.b Electricity other'!U$51</f>
        <v>0.82</v>
      </c>
      <c r="Z1178" s="221">
        <f>'4.b Electricity other'!V$51</f>
        <v>0.82250000000000001</v>
      </c>
      <c r="AA1178" s="221">
        <f>'4.b Electricity other'!W$51</f>
        <v>0.82499999999999996</v>
      </c>
      <c r="AB1178" s="221">
        <f>'4.b Electricity other'!X$51</f>
        <v>0.82750000000000001</v>
      </c>
      <c r="AC1178" s="221">
        <f>'4.b Electricity other'!Y$51</f>
        <v>0.83</v>
      </c>
      <c r="AD1178" s="221">
        <f>'4.b Electricity other'!Z$51</f>
        <v>0.83250000000000002</v>
      </c>
      <c r="AE1178" s="221">
        <f>'4.b Electricity other'!AA$51</f>
        <v>0.83499999999999996</v>
      </c>
      <c r="AF1178" s="221">
        <f>'4.b Electricity other'!AB$51</f>
        <v>0.83750000000000002</v>
      </c>
      <c r="AG1178" s="221">
        <f>'4.b Electricity other'!AC$51</f>
        <v>0.84</v>
      </c>
      <c r="AH1178" s="221">
        <f>'4.b Electricity other'!AD$51</f>
        <v>0.84250000000000003</v>
      </c>
      <c r="AI1178" s="221">
        <f>'4.b Electricity other'!AE$51</f>
        <v>0.84499999999999997</v>
      </c>
      <c r="AJ1178" s="221">
        <f>'4.b Electricity other'!AF$51</f>
        <v>0.84750000000000003</v>
      </c>
      <c r="AK1178" s="221">
        <f>'4.b Electricity other'!AG$51</f>
        <v>0.85</v>
      </c>
      <c r="AL1178" s="221">
        <f>'4.b Electricity other'!AH$51</f>
        <v>0.85250000000000004</v>
      </c>
      <c r="AM1178" s="221">
        <f>'4.b Electricity other'!AI$51</f>
        <v>0.85499999999999998</v>
      </c>
      <c r="AN1178" s="221">
        <f>'4.b Electricity other'!AJ$51</f>
        <v>0.85750000000000004</v>
      </c>
      <c r="AO1178" s="221">
        <f>'4.b Electricity other'!AK$51</f>
        <v>0.86</v>
      </c>
      <c r="AP1178" s="221">
        <f>'4.b Electricity other'!AL$51</f>
        <v>0.86250000000000004</v>
      </c>
      <c r="AQ1178" s="221">
        <f>'4.b Electricity other'!AM$51</f>
        <v>0.86499999999999999</v>
      </c>
      <c r="AR1178" s="221">
        <f>'4.b Electricity other'!AN$51</f>
        <v>0.86750000000000005</v>
      </c>
      <c r="AS1178" s="221">
        <f>'4.b Electricity other'!AO$51</f>
        <v>0.87</v>
      </c>
      <c r="AT1178" s="221">
        <f>'4.b Electricity other'!AP$51</f>
        <v>0.87250000000000005</v>
      </c>
      <c r="AU1178" s="221">
        <f>'4.b Electricity other'!AQ$51</f>
        <v>0.875</v>
      </c>
      <c r="AV1178" s="221">
        <f>'4.b Electricity other'!AR$51</f>
        <v>0.87749999999999995</v>
      </c>
      <c r="AW1178" s="221">
        <f>'4.b Electricity other'!AS$51</f>
        <v>0.88</v>
      </c>
      <c r="AX1178" s="221">
        <f>'4.b Electricity other'!AT$51</f>
        <v>0.88249999999999995</v>
      </c>
      <c r="AY1178" s="221">
        <f>'4.b Electricity other'!AU$51</f>
        <v>0.88500000000000001</v>
      </c>
      <c r="AZ1178" s="221">
        <f>'4.b Electricity other'!AV$51</f>
        <v>0.88749999999999996</v>
      </c>
      <c r="BA1178" s="221">
        <f>'4.b Electricity other'!AW$51</f>
        <v>0.89</v>
      </c>
      <c r="BB1178" s="221">
        <f>'4.b Electricity other'!AX$51</f>
        <v>0.89249999999999996</v>
      </c>
      <c r="BC1178" s="221">
        <f>'4.b Electricity other'!AY$51</f>
        <v>0.89500000000000002</v>
      </c>
      <c r="BD1178" s="221">
        <f>'4.b Electricity other'!AZ$51</f>
        <v>0.89749999999999996</v>
      </c>
      <c r="BE1178" s="221">
        <f>'4.b Electricity other'!BA$51</f>
        <v>0.9</v>
      </c>
      <c r="BF1178" s="221">
        <f>'4.b Electricity other'!BB$51</f>
        <v>0.90348327224386804</v>
      </c>
      <c r="BG1178" s="221">
        <f>'4.b Electricity other'!BC$51</f>
        <v>0.90615494311707101</v>
      </c>
      <c r="BH1178" s="221">
        <f>'4.b Electricity other'!BD$51</f>
        <v>0.90867316757219896</v>
      </c>
    </row>
    <row r="1179" spans="1:60" s="8" customFormat="1" ht="15">
      <c r="A1179" s="36" t="s">
        <v>7</v>
      </c>
      <c r="B1179" s="36" t="s">
        <v>71</v>
      </c>
      <c r="C1179" s="36" t="s">
        <v>17</v>
      </c>
      <c r="D1179" s="7" t="s">
        <v>101</v>
      </c>
      <c r="E1179" s="7" t="s">
        <v>102</v>
      </c>
      <c r="F1179" s="7" t="s">
        <v>14</v>
      </c>
      <c r="G1179" s="221">
        <f>'4.b Electricity other'!C$55</f>
        <v>1</v>
      </c>
      <c r="H1179" s="221">
        <f>'4.b Electricity other'!D$55</f>
        <v>1</v>
      </c>
      <c r="I1179" s="221">
        <f>'4.b Electricity other'!E$55</f>
        <v>1</v>
      </c>
      <c r="J1179" s="221">
        <f>'4.b Electricity other'!F$55</f>
        <v>1</v>
      </c>
      <c r="K1179" s="221">
        <f>'4.b Electricity other'!G$55</f>
        <v>1</v>
      </c>
      <c r="L1179" s="221">
        <f>'4.b Electricity other'!H$55</f>
        <v>1</v>
      </c>
      <c r="M1179" s="221">
        <f>'4.b Electricity other'!I$55</f>
        <v>1</v>
      </c>
      <c r="N1179" s="221">
        <f>'4.b Electricity other'!J$55</f>
        <v>1</v>
      </c>
      <c r="O1179" s="221">
        <f>'4.b Electricity other'!K$55</f>
        <v>1</v>
      </c>
      <c r="P1179" s="221">
        <f>'4.b Electricity other'!L$55</f>
        <v>1</v>
      </c>
      <c r="Q1179" s="221">
        <f>'4.b Electricity other'!M$55</f>
        <v>1</v>
      </c>
      <c r="R1179" s="221">
        <f>'4.b Electricity other'!N$55</f>
        <v>1</v>
      </c>
      <c r="S1179" s="221">
        <f>'4.b Electricity other'!O$55</f>
        <v>1</v>
      </c>
      <c r="T1179" s="221">
        <f>'4.b Electricity other'!P$55</f>
        <v>1</v>
      </c>
      <c r="U1179" s="221">
        <f>'4.b Electricity other'!Q$55</f>
        <v>1</v>
      </c>
      <c r="V1179" s="221">
        <f>'4.b Electricity other'!R$55</f>
        <v>1</v>
      </c>
      <c r="W1179" s="221">
        <f>'4.b Electricity other'!S$55</f>
        <v>1</v>
      </c>
      <c r="X1179" s="221">
        <f>'4.b Electricity other'!T$55</f>
        <v>1</v>
      </c>
      <c r="Y1179" s="221">
        <f>'4.b Electricity other'!U$55</f>
        <v>1</v>
      </c>
      <c r="Z1179" s="221">
        <f>'4.b Electricity other'!V$55</f>
        <v>1</v>
      </c>
      <c r="AA1179" s="221">
        <f>'4.b Electricity other'!W$55</f>
        <v>1</v>
      </c>
      <c r="AB1179" s="221">
        <f>'4.b Electricity other'!X$55</f>
        <v>1</v>
      </c>
      <c r="AC1179" s="221">
        <f>'4.b Electricity other'!Y$55</f>
        <v>1</v>
      </c>
      <c r="AD1179" s="221">
        <f>'4.b Electricity other'!Z$55</f>
        <v>1</v>
      </c>
      <c r="AE1179" s="221">
        <f>'4.b Electricity other'!AA$55</f>
        <v>1</v>
      </c>
      <c r="AF1179" s="221">
        <f>'4.b Electricity other'!AB$55</f>
        <v>1</v>
      </c>
      <c r="AG1179" s="221">
        <f>'4.b Electricity other'!AC$55</f>
        <v>1</v>
      </c>
      <c r="AH1179" s="221">
        <f>'4.b Electricity other'!AD$55</f>
        <v>1</v>
      </c>
      <c r="AI1179" s="221">
        <f>'4.b Electricity other'!AE$55</f>
        <v>1</v>
      </c>
      <c r="AJ1179" s="221">
        <f>'4.b Electricity other'!AF$55</f>
        <v>1</v>
      </c>
      <c r="AK1179" s="221">
        <f>'4.b Electricity other'!AG$55</f>
        <v>1</v>
      </c>
      <c r="AL1179" s="221">
        <f>'4.b Electricity other'!AH$55</f>
        <v>1</v>
      </c>
      <c r="AM1179" s="221">
        <f>'4.b Electricity other'!AI$55</f>
        <v>1</v>
      </c>
      <c r="AN1179" s="221">
        <f>'4.b Electricity other'!AJ$55</f>
        <v>1</v>
      </c>
      <c r="AO1179" s="221">
        <f>'4.b Electricity other'!AK$55</f>
        <v>1</v>
      </c>
      <c r="AP1179" s="221">
        <f>'4.b Electricity other'!AL$55</f>
        <v>1</v>
      </c>
      <c r="AQ1179" s="221">
        <f>'4.b Electricity other'!AM$55</f>
        <v>1</v>
      </c>
      <c r="AR1179" s="221">
        <f>'4.b Electricity other'!AN$55</f>
        <v>1</v>
      </c>
      <c r="AS1179" s="221">
        <f>'4.b Electricity other'!AO$55</f>
        <v>1</v>
      </c>
      <c r="AT1179" s="221">
        <f>'4.b Electricity other'!AP$55</f>
        <v>1</v>
      </c>
      <c r="AU1179" s="221">
        <f>'4.b Electricity other'!AQ$55</f>
        <v>1</v>
      </c>
      <c r="AV1179" s="221">
        <f>'4.b Electricity other'!AR$55</f>
        <v>1</v>
      </c>
      <c r="AW1179" s="221">
        <f>'4.b Electricity other'!AS$55</f>
        <v>1</v>
      </c>
      <c r="AX1179" s="221">
        <f>'4.b Electricity other'!AT$55</f>
        <v>1</v>
      </c>
      <c r="AY1179" s="221">
        <f>'4.b Electricity other'!AU$55</f>
        <v>1</v>
      </c>
      <c r="AZ1179" s="221">
        <f>'4.b Electricity other'!AV$55</f>
        <v>1</v>
      </c>
      <c r="BA1179" s="221">
        <f>'4.b Electricity other'!AW$55</f>
        <v>1</v>
      </c>
      <c r="BB1179" s="221">
        <f>'4.b Electricity other'!AX$55</f>
        <v>1</v>
      </c>
      <c r="BC1179" s="221">
        <f>'4.b Electricity other'!AY$55</f>
        <v>1</v>
      </c>
      <c r="BD1179" s="221">
        <f>'4.b Electricity other'!AZ$55</f>
        <v>1</v>
      </c>
      <c r="BE1179" s="221">
        <f>'4.b Electricity other'!BA$55</f>
        <v>1</v>
      </c>
      <c r="BF1179" s="221">
        <f>'4.b Electricity other'!BB$55</f>
        <v>1</v>
      </c>
      <c r="BG1179" s="221">
        <f>'4.b Electricity other'!BC$55</f>
        <v>1</v>
      </c>
      <c r="BH1179" s="221">
        <f>'4.b Electricity other'!BD$55</f>
        <v>1</v>
      </c>
    </row>
    <row r="1180" spans="1:60" s="8" customFormat="1" ht="15">
      <c r="A1180" s="36" t="s">
        <v>7</v>
      </c>
      <c r="B1180" s="36" t="s">
        <v>71</v>
      </c>
      <c r="C1180" s="36" t="s">
        <v>17</v>
      </c>
      <c r="D1180" s="17" t="s">
        <v>103</v>
      </c>
      <c r="E1180" s="17" t="s">
        <v>423</v>
      </c>
      <c r="F1180" s="7" t="s">
        <v>12</v>
      </c>
      <c r="G1180" s="221">
        <f>'6. Non-specified'!G146</f>
        <v>0.10372936090433812</v>
      </c>
      <c r="H1180" s="221">
        <f>'6. Non-specified'!H146</f>
        <v>0.10398832900043627</v>
      </c>
      <c r="I1180" s="221">
        <f>'6. Non-specified'!I146</f>
        <v>0.10393401612088705</v>
      </c>
      <c r="J1180" s="221">
        <f>'6. Non-specified'!J146</f>
        <v>0.10387679588934143</v>
      </c>
      <c r="K1180" s="221">
        <f>'6. Non-specified'!K146</f>
        <v>0.10354584674438337</v>
      </c>
      <c r="L1180" s="221">
        <f>'6. Non-specified'!L146</f>
        <v>0.1035550581642255</v>
      </c>
      <c r="M1180" s="221">
        <f>'6. Non-specified'!M146</f>
        <v>0.10373528564850887</v>
      </c>
      <c r="N1180" s="221">
        <f>'6. Non-specified'!N146</f>
        <v>0.10392788581625229</v>
      </c>
      <c r="O1180" s="221">
        <f>'6. Non-specified'!O146</f>
        <v>0.10385823379046732</v>
      </c>
      <c r="P1180" s="221">
        <f>'6. Non-specified'!P146</f>
        <v>0.10403264025875336</v>
      </c>
      <c r="Q1180" s="221">
        <f>'6. Non-specified'!Q146</f>
        <v>0.10386868902686427</v>
      </c>
      <c r="R1180" s="221">
        <f>'6. Non-specified'!R146</f>
        <v>0.10469570654199102</v>
      </c>
      <c r="S1180" s="221">
        <f>'6. Non-specified'!S146</f>
        <v>0.10462452839081687</v>
      </c>
      <c r="T1180" s="221">
        <f>'6. Non-specified'!T146</f>
        <v>0.10362963813951229</v>
      </c>
      <c r="U1180" s="221">
        <f>'6. Non-specified'!U146</f>
        <v>0.10373436569626768</v>
      </c>
      <c r="V1180" s="221">
        <f>'6. Non-specified'!V146</f>
        <v>0.10364147774624632</v>
      </c>
      <c r="W1180" s="221">
        <f>'6. Non-specified'!W146</f>
        <v>0.10367498074843773</v>
      </c>
      <c r="X1180" s="221">
        <f>'6. Non-specified'!X146</f>
        <v>9.9987608767485428E-2</v>
      </c>
      <c r="Y1180" s="221">
        <f>'6. Non-specified'!Y146</f>
        <v>9.8058252427184467E-2</v>
      </c>
      <c r="Z1180" s="221">
        <f>'6. Non-specified'!Z146</f>
        <v>9.6991143229732638E-2</v>
      </c>
      <c r="AA1180" s="221">
        <f>'6. Non-specified'!AA146</f>
        <v>0.10180059197544399</v>
      </c>
      <c r="AB1180" s="221">
        <f>'6. Non-specified'!AB146</f>
        <v>0.10961254192961506</v>
      </c>
      <c r="AC1180" s="221">
        <f>'6. Non-specified'!AC146</f>
        <v>0.1134484031751892</v>
      </c>
      <c r="AD1180" s="221">
        <f>'6. Non-specified'!AD146</f>
        <v>0.10872462305591835</v>
      </c>
      <c r="AE1180" s="221">
        <f>'6. Non-specified'!AE146</f>
        <v>0.10914067786184413</v>
      </c>
      <c r="AF1180" s="221">
        <f>'6. Non-specified'!AF146</f>
        <v>0.10938967136150235</v>
      </c>
      <c r="AG1180" s="221">
        <f>'6. Non-specified'!AG146</f>
        <v>0.10954013588324107</v>
      </c>
      <c r="AH1180" s="221">
        <f>'6. Non-specified'!AH146</f>
        <v>0.1087361813753045</v>
      </c>
      <c r="AI1180" s="221">
        <f>'6. Non-specified'!AI146</f>
        <v>0.11082050537322102</v>
      </c>
      <c r="AJ1180" s="221">
        <f>'6. Non-specified'!AJ146</f>
        <v>0.10442857980532426</v>
      </c>
      <c r="AK1180" s="221">
        <f>'6. Non-specified'!AK146</f>
        <v>0.10798496946923437</v>
      </c>
      <c r="AL1180" s="221">
        <f>'6. Non-specified'!AL146</f>
        <v>0.10605534867975629</v>
      </c>
      <c r="AM1180" s="221">
        <f>'6. Non-specified'!AM146</f>
        <v>0.10959283672636061</v>
      </c>
      <c r="AN1180" s="221">
        <f>'6. Non-specified'!AN146</f>
        <v>0.11989758144126356</v>
      </c>
      <c r="AO1180" s="221">
        <f>'6. Non-specified'!AO146</f>
        <v>0.12004902819120995</v>
      </c>
      <c r="AP1180" s="221">
        <f>'6. Non-specified'!AP146</f>
        <v>0.12376103475248629</v>
      </c>
      <c r="AQ1180" s="221">
        <f>'6. Non-specified'!AQ146</f>
        <v>0.1198896631823461</v>
      </c>
      <c r="AR1180" s="221">
        <f>'6. Non-specified'!AR146</f>
        <v>0.11916601101494884</v>
      </c>
      <c r="AS1180" s="221">
        <f>'6. Non-specified'!AS146</f>
        <v>0.11899464831804284</v>
      </c>
      <c r="AT1180" s="221">
        <f>'6. Non-specified'!AT146</f>
        <v>0.14020425226946964</v>
      </c>
      <c r="AU1180" s="221">
        <f>'6. Non-specified'!AU146</f>
        <v>0.13178153114921068</v>
      </c>
      <c r="AV1180" s="221">
        <f>'6. Non-specified'!AV146</f>
        <v>0.12105184506256475</v>
      </c>
      <c r="AW1180" s="221">
        <f>'6. Non-specified'!AW146</f>
        <v>0.13309666956728106</v>
      </c>
      <c r="AX1180" s="221">
        <f>'6. Non-specified'!AX146</f>
        <v>0.13124408445576993</v>
      </c>
      <c r="AY1180" s="221">
        <f>'6. Non-specified'!AY146</f>
        <v>0.12654711928199189</v>
      </c>
      <c r="AZ1180" s="221">
        <f>'6. Non-specified'!AZ146</f>
        <v>0.12545401819697682</v>
      </c>
      <c r="BA1180" s="221">
        <f>'6. Non-specified'!BA146</f>
        <v>0.1173254880419167</v>
      </c>
      <c r="BB1180" s="221">
        <f>'6. Non-specified'!BB146</f>
        <v>0.11941442184728351</v>
      </c>
      <c r="BC1180" s="221">
        <f>'6. Non-specified'!BC146</f>
        <v>0.1177481413851572</v>
      </c>
      <c r="BD1180" s="221">
        <f>'6. Non-specified'!BD146</f>
        <v>0.13577961906811578</v>
      </c>
      <c r="BE1180" s="221">
        <f>'6. Non-specified'!BE146</f>
        <v>0.12276074623608989</v>
      </c>
      <c r="BF1180" s="221">
        <f>'6. Non-specified'!BF146</f>
        <v>0.11419239595285283</v>
      </c>
      <c r="BG1180" s="221">
        <f>'6. Non-specified'!BG146</f>
        <v>0.13095377569496219</v>
      </c>
      <c r="BH1180" s="221">
        <f>'6. Non-specified'!BH146</f>
        <v>0.13367368701679552</v>
      </c>
    </row>
    <row r="1181" spans="1:60" s="8" customFormat="1" ht="15">
      <c r="A1181" s="36" t="s">
        <v>7</v>
      </c>
      <c r="B1181" s="36" t="s">
        <v>71</v>
      </c>
      <c r="C1181" s="36" t="s">
        <v>17</v>
      </c>
      <c r="D1181" s="17" t="s">
        <v>103</v>
      </c>
      <c r="E1181" s="17" t="s">
        <v>423</v>
      </c>
      <c r="F1181" s="7" t="s">
        <v>13</v>
      </c>
      <c r="G1181" s="221">
        <f>'4.a Electric heating'!C43</f>
        <v>0.83647459611253905</v>
      </c>
      <c r="H1181" s="221">
        <f>'4.a Electric heating'!D43</f>
        <v>0.84037925512344003</v>
      </c>
      <c r="I1181" s="221">
        <f>'4.a Electric heating'!E43</f>
        <v>0.84414961501300501</v>
      </c>
      <c r="J1181" s="221">
        <f>'4.a Electric heating'!F43</f>
        <v>0.84779029494360902</v>
      </c>
      <c r="K1181" s="221">
        <f>'4.a Electric heating'!G43</f>
        <v>0.85130575520346097</v>
      </c>
      <c r="L1181" s="221">
        <f>'4.a Electric heating'!H43</f>
        <v>0.85470030267101105</v>
      </c>
      <c r="M1181" s="221">
        <f>'4.a Electric heating'!I43</f>
        <v>0.85797809609142195</v>
      </c>
      <c r="N1181" s="221">
        <f>'4.a Electric heating'!J43</f>
        <v>0.86114315117154405</v>
      </c>
      <c r="O1181" s="221">
        <f>'4.a Electric heating'!K43</f>
        <v>0.86419934549966304</v>
      </c>
      <c r="P1181" s="221">
        <f>'4.a Electric heating'!L43</f>
        <v>0.86715042329602998</v>
      </c>
      <c r="Q1181" s="221">
        <f>'4.a Electric heating'!M43</f>
        <v>0.87</v>
      </c>
      <c r="R1181" s="221">
        <f>'4.a Electric heating'!N43</f>
        <v>0.87275156669939502</v>
      </c>
      <c r="S1181" s="221">
        <f>'4.a Electric heating'!O43</f>
        <v>0.875408494407524</v>
      </c>
      <c r="T1181" s="221">
        <f>'4.a Electric heating'!P43</f>
        <v>0.87797403819309905</v>
      </c>
      <c r="U1181" s="221">
        <f>'4.a Electric heating'!Q43</f>
        <v>0.88045134116809598</v>
      </c>
      <c r="V1181" s="221">
        <f>'4.a Electric heating'!R43</f>
        <v>0.88284343833846302</v>
      </c>
      <c r="W1181" s="221">
        <f>'4.a Electric heating'!S43</f>
        <v>0.88515326032238495</v>
      </c>
      <c r="X1181" s="221">
        <f>'4.a Electric heating'!T43</f>
        <v>0.88738363694065103</v>
      </c>
      <c r="Y1181" s="221">
        <f>'4.a Electric heating'!U43</f>
        <v>0.88953730068354198</v>
      </c>
      <c r="Z1181" s="221">
        <f>'4.a Electric heating'!V43</f>
        <v>0.891616890058475</v>
      </c>
      <c r="AA1181" s="221">
        <f>'4.a Electric heating'!W43</f>
        <v>0.89362495282250298</v>
      </c>
      <c r="AB1181" s="221">
        <f>'4.a Electric heating'!X43</f>
        <v>0.89556394910363302</v>
      </c>
      <c r="AC1181" s="221">
        <f>'4.a Electric heating'!Y43</f>
        <v>0.89743625441479502</v>
      </c>
      <c r="AD1181" s="221">
        <f>'4.a Electric heating'!Z43</f>
        <v>0.89924416256414197</v>
      </c>
      <c r="AE1181" s="221">
        <f>'4.a Electric heating'!AA43</f>
        <v>0.90098988846524697</v>
      </c>
      <c r="AF1181" s="221">
        <f>'4.a Electric heating'!AB43</f>
        <v>0.90267557085065497</v>
      </c>
      <c r="AG1181" s="221">
        <f>'4.a Electric heating'!AC43</f>
        <v>0.90430327489209505</v>
      </c>
      <c r="AH1181" s="221">
        <f>'4.a Electric heating'!AD43</f>
        <v>0.90587499473057398</v>
      </c>
      <c r="AI1181" s="221">
        <f>'4.a Electric heating'!AE43</f>
        <v>0.90739265591944795</v>
      </c>
      <c r="AJ1181" s="221">
        <f>'4.a Electric heating'!AF43</f>
        <v>0.90885811778346903</v>
      </c>
      <c r="AK1181" s="221">
        <f>'4.a Electric heating'!AG43</f>
        <v>0.91027317569668698</v>
      </c>
      <c r="AL1181" s="221">
        <f>'4.a Electric heating'!AH43</f>
        <v>0.91163956328200801</v>
      </c>
      <c r="AM1181" s="221">
        <f>'4.a Electric heating'!AI43</f>
        <v>0.91295895453510201</v>
      </c>
      <c r="AN1181" s="221">
        <f>'4.a Electric heating'!AJ43</f>
        <v>0.91423296587525105</v>
      </c>
      <c r="AO1181" s="221">
        <f>'4.a Electric heating'!AK43</f>
        <v>0.91546315812567403</v>
      </c>
      <c r="AP1181" s="221">
        <f>'4.a Electric heating'!AL43</f>
        <v>0.91665103842571904</v>
      </c>
      <c r="AQ1181" s="221">
        <f>'4.a Electric heating'!AM43</f>
        <v>0.91779806207730896</v>
      </c>
      <c r="AR1181" s="221">
        <f>'4.a Electric heating'!AN43</f>
        <v>0.91890563432785999</v>
      </c>
      <c r="AS1181" s="221">
        <f>'4.a Electric heating'!AO43</f>
        <v>0.91997511209188798</v>
      </c>
      <c r="AT1181" s="221">
        <f>'4.a Electric heating'!AP43</f>
        <v>0.92100780561340101</v>
      </c>
      <c r="AU1181" s="221">
        <f>'4.a Electric heating'!AQ43</f>
        <v>0.92200498007110798</v>
      </c>
      <c r="AV1181" s="221">
        <f>'4.a Electric heating'!AR43</f>
        <v>0.922967857128423</v>
      </c>
      <c r="AW1181" s="221">
        <f>'4.a Electric heating'!AS43</f>
        <v>0.923897616430157</v>
      </c>
      <c r="AX1181" s="221">
        <f>'4.a Electric heating'!AT43</f>
        <v>0.92479539704772695</v>
      </c>
      <c r="AY1181" s="221">
        <f>'4.a Electric heating'!AU43</f>
        <v>0.925662298874664</v>
      </c>
      <c r="AZ1181" s="221">
        <f>'4.a Electric heating'!AV43</f>
        <v>0.92649938397411702</v>
      </c>
      <c r="BA1181" s="221">
        <f>'4.a Electric heating'!AW43</f>
        <v>0.927307677880018</v>
      </c>
      <c r="BB1181" s="221">
        <f>'4.a Electric heating'!AX43</f>
        <v>0.92808817085348405</v>
      </c>
      <c r="BC1181" s="221">
        <f>'4.a Electric heating'!AY43</f>
        <v>0.92884181909601404</v>
      </c>
      <c r="BD1181" s="221">
        <f>'4.a Electric heating'!AZ43</f>
        <v>0.92956954592095398</v>
      </c>
      <c r="BE1181" s="221">
        <f>'4.a Electric heating'!BA43</f>
        <v>0.93027224288467103</v>
      </c>
      <c r="BF1181" s="221">
        <f>'4.a Electric heating'!BB43</f>
        <v>0.93095077087882505</v>
      </c>
      <c r="BG1181" s="221">
        <f>'4.a Electric heating'!BC43</f>
        <v>0.931605961185062</v>
      </c>
      <c r="BH1181" s="221">
        <f>'4.a Electric heating'!BD43</f>
        <v>0.93223861649344397</v>
      </c>
    </row>
    <row r="1182" spans="1:60" s="8" customFormat="1" ht="15">
      <c r="A1182" s="36" t="s">
        <v>7</v>
      </c>
      <c r="B1182" s="36" t="s">
        <v>71</v>
      </c>
      <c r="C1182" s="36" t="s">
        <v>17</v>
      </c>
      <c r="D1182" s="17" t="s">
        <v>103</v>
      </c>
      <c r="E1182" s="17" t="s">
        <v>423</v>
      </c>
      <c r="F1182" s="7" t="s">
        <v>14</v>
      </c>
      <c r="G1182" s="221">
        <f>'2.a-LTH-MTH1'!C60</f>
        <v>0.22800205883416391</v>
      </c>
      <c r="H1182" s="221">
        <f>'2.a-LTH-MTH1'!D60</f>
        <v>0.22800205883416391</v>
      </c>
      <c r="I1182" s="221">
        <f>'2.a-LTH-MTH1'!E60</f>
        <v>0.22800205883416391</v>
      </c>
      <c r="J1182" s="221">
        <f>'2.a-LTH-MTH1'!F60</f>
        <v>0.22800205883416391</v>
      </c>
      <c r="K1182" s="221">
        <f>'2.a-LTH-MTH1'!G60</f>
        <v>0.22800205883416391</v>
      </c>
      <c r="L1182" s="221">
        <f>'2.a-LTH-MTH1'!H60</f>
        <v>0.22800205883416391</v>
      </c>
      <c r="M1182" s="221">
        <f>'2.a-LTH-MTH1'!I60</f>
        <v>0.22800205883416391</v>
      </c>
      <c r="N1182" s="221">
        <f>'2.a-LTH-MTH1'!J60</f>
        <v>0.22800205883416391</v>
      </c>
      <c r="O1182" s="221">
        <f>'2.a-LTH-MTH1'!K60</f>
        <v>0.22800205883416391</v>
      </c>
      <c r="P1182" s="221">
        <f>'2.a-LTH-MTH1'!L60</f>
        <v>0.22800205883416391</v>
      </c>
      <c r="Q1182" s="221">
        <f>'2.a-LTH-MTH1'!M60</f>
        <v>0.22800205883416391</v>
      </c>
      <c r="R1182" s="221">
        <f>'2.a-LTH-MTH1'!N60</f>
        <v>0.22800205883416391</v>
      </c>
      <c r="S1182" s="221">
        <f>'2.a-LTH-MTH1'!O60</f>
        <v>0.22800205883416391</v>
      </c>
      <c r="T1182" s="221">
        <f>'2.a-LTH-MTH1'!P60</f>
        <v>0.22800205883416391</v>
      </c>
      <c r="U1182" s="221">
        <f>'2.a-LTH-MTH1'!Q60</f>
        <v>0.22800205883416391</v>
      </c>
      <c r="V1182" s="221">
        <f>'2.a-LTH-MTH1'!R60</f>
        <v>0.22800205883416391</v>
      </c>
      <c r="W1182" s="221">
        <f>'2.a-LTH-MTH1'!S60</f>
        <v>0.22800205883416391</v>
      </c>
      <c r="X1182" s="221">
        <f>'2.a-LTH-MTH1'!T60</f>
        <v>0.22800205883416391</v>
      </c>
      <c r="Y1182" s="221">
        <f>'2.a-LTH-MTH1'!U60</f>
        <v>0.22800205883416391</v>
      </c>
      <c r="Z1182" s="221">
        <f>'2.a-LTH-MTH1'!V60</f>
        <v>0.22800205883416391</v>
      </c>
      <c r="AA1182" s="221">
        <f>'2.a-LTH-MTH1'!W60</f>
        <v>0.22800205883416394</v>
      </c>
      <c r="AB1182" s="221">
        <f>'2.a-LTH-MTH1'!X60</f>
        <v>0.22800205883416391</v>
      </c>
      <c r="AC1182" s="221">
        <f>'2.a-LTH-MTH1'!Y60</f>
        <v>0.22800205883416391</v>
      </c>
      <c r="AD1182" s="221">
        <f>'2.a-LTH-MTH1'!Z60</f>
        <v>0.22800205883416391</v>
      </c>
      <c r="AE1182" s="221">
        <f>'2.a-LTH-MTH1'!AA60</f>
        <v>0.22800205883416391</v>
      </c>
      <c r="AF1182" s="221">
        <f>'2.a-LTH-MTH1'!AB60</f>
        <v>0.22800205883416391</v>
      </c>
      <c r="AG1182" s="221">
        <f>'2.a-LTH-MTH1'!AC60</f>
        <v>0.22800205883416391</v>
      </c>
      <c r="AH1182" s="221">
        <f>'2.a-LTH-MTH1'!AD60</f>
        <v>0.22800205883416391</v>
      </c>
      <c r="AI1182" s="221">
        <f>'2.a-LTH-MTH1'!AE60</f>
        <v>0.22800205883416391</v>
      </c>
      <c r="AJ1182" s="221">
        <f>'2.a-LTH-MTH1'!AF60</f>
        <v>0.22800205883416391</v>
      </c>
      <c r="AK1182" s="221">
        <f>'2.a-LTH-MTH1'!AG60</f>
        <v>0.22800205883416391</v>
      </c>
      <c r="AL1182" s="221">
        <f>'2.a-LTH-MTH1'!AH60</f>
        <v>0.22800205883416391</v>
      </c>
      <c r="AM1182" s="221">
        <f>'2.a-LTH-MTH1'!AI60</f>
        <v>0.22800205883416391</v>
      </c>
      <c r="AN1182" s="221">
        <f>'2.a-LTH-MTH1'!AJ60</f>
        <v>0.22800205883416391</v>
      </c>
      <c r="AO1182" s="221">
        <f>'2.a-LTH-MTH1'!AK60</f>
        <v>0.22800205883416391</v>
      </c>
      <c r="AP1182" s="221">
        <f>'2.a-LTH-MTH1'!AL60</f>
        <v>0.22800205883416391</v>
      </c>
      <c r="AQ1182" s="221">
        <f>'2.a-LTH-MTH1'!AM60</f>
        <v>0.22800205883416391</v>
      </c>
      <c r="AR1182" s="221">
        <f>'2.a-LTH-MTH1'!AN60</f>
        <v>0.22800205883416391</v>
      </c>
      <c r="AS1182" s="221">
        <f>'2.a-LTH-MTH1'!AO60</f>
        <v>0.22800205883416391</v>
      </c>
      <c r="AT1182" s="221">
        <f>'2.a-LTH-MTH1'!AP60</f>
        <v>0.22800205883416391</v>
      </c>
      <c r="AU1182" s="221">
        <f>'2.a-LTH-MTH1'!AQ60</f>
        <v>0.22800205883416388</v>
      </c>
      <c r="AV1182" s="221">
        <f>'2.a-LTH-MTH1'!AR60</f>
        <v>0.22800205883416391</v>
      </c>
      <c r="AW1182" s="221">
        <f>'2.a-LTH-MTH1'!AS60</f>
        <v>0.22800205883416391</v>
      </c>
      <c r="AX1182" s="221">
        <f>'2.a-LTH-MTH1'!AT60</f>
        <v>0.22800205883416391</v>
      </c>
      <c r="AY1182" s="221">
        <f>'2.a-LTH-MTH1'!AU60</f>
        <v>0.22800205883416391</v>
      </c>
      <c r="AZ1182" s="221">
        <f>'2.a-LTH-MTH1'!AV60</f>
        <v>0.22800205883416391</v>
      </c>
      <c r="BA1182" s="221">
        <f>'2.a-LTH-MTH1'!AW60</f>
        <v>0.22800205883416391</v>
      </c>
      <c r="BB1182" s="221">
        <f>'2.a-LTH-MTH1'!AX60</f>
        <v>0.22800205883416391</v>
      </c>
      <c r="BC1182" s="221">
        <f>'2.a-LTH-MTH1'!AY60</f>
        <v>0.22800205883416391</v>
      </c>
      <c r="BD1182" s="221">
        <f>'2.a-LTH-MTH1'!AZ60</f>
        <v>0.22800205883416391</v>
      </c>
      <c r="BE1182" s="221">
        <f>'2.a-LTH-MTH1'!BA60</f>
        <v>0.22800205883416391</v>
      </c>
      <c r="BF1182" s="221">
        <f>'2.a-LTH-MTH1'!BB60</f>
        <v>0.22800205883416391</v>
      </c>
      <c r="BG1182" s="221">
        <f>'2.a-LTH-MTH1'!BC60</f>
        <v>0.22800205883416391</v>
      </c>
      <c r="BH1182" s="221">
        <f>'2.a-LTH-MTH1'!BD60</f>
        <v>0.22800205883416391</v>
      </c>
    </row>
    <row r="1183" spans="1:60" s="8" customFormat="1" ht="15">
      <c r="A1183" s="36" t="s">
        <v>7</v>
      </c>
      <c r="B1183" s="36" t="s">
        <v>71</v>
      </c>
      <c r="C1183" s="36" t="s">
        <v>17</v>
      </c>
      <c r="D1183" s="17" t="s">
        <v>103</v>
      </c>
      <c r="E1183" s="17" t="s">
        <v>104</v>
      </c>
      <c r="F1183" s="7" t="s">
        <v>12</v>
      </c>
      <c r="G1183" s="221">
        <f>'6. Non-specified'!G147</f>
        <v>8.2821927587855171E-2</v>
      </c>
      <c r="H1183" s="221">
        <f>'6. Non-specified'!H147</f>
        <v>8.2435762228583009E-2</v>
      </c>
      <c r="I1183" s="221">
        <f>'6. Non-specified'!I147</f>
        <v>8.2516751944923444E-2</v>
      </c>
      <c r="J1183" s="221">
        <f>'6. Non-specified'!J147</f>
        <v>8.2602077016256131E-2</v>
      </c>
      <c r="K1183" s="221">
        <f>'6. Non-specified'!K147</f>
        <v>8.3095578329310305E-2</v>
      </c>
      <c r="L1183" s="221">
        <f>'6. Non-specified'!L147</f>
        <v>8.3081842539819845E-2</v>
      </c>
      <c r="M1183" s="221">
        <f>'6. Non-specified'!M147</f>
        <v>8.2813092789299866E-2</v>
      </c>
      <c r="N1183" s="221">
        <f>'6. Non-specified'!N147</f>
        <v>8.2525893268999312E-2</v>
      </c>
      <c r="O1183" s="221">
        <f>'6. Non-specified'!O147</f>
        <v>8.2629756254311196E-2</v>
      </c>
      <c r="P1183" s="221">
        <f>'6. Non-specified'!P147</f>
        <v>8.236968662604488E-2</v>
      </c>
      <c r="Q1183" s="221">
        <f>'6. Non-specified'!Q147</f>
        <v>8.2614165723352603E-2</v>
      </c>
      <c r="R1183" s="221">
        <f>'6. Non-specified'!R147</f>
        <v>8.1380942323770883E-2</v>
      </c>
      <c r="S1183" s="221">
        <f>'6. Non-specified'!S147</f>
        <v>8.1487081020910179E-2</v>
      </c>
      <c r="T1183" s="221">
        <f>'6. Non-specified'!T147</f>
        <v>8.2970631145887278E-2</v>
      </c>
      <c r="U1183" s="221">
        <f>'6. Non-specified'!U147</f>
        <v>8.2814464594140241E-2</v>
      </c>
      <c r="V1183" s="221">
        <f>'6. Non-specified'!V147</f>
        <v>8.2952976283929419E-2</v>
      </c>
      <c r="W1183" s="221">
        <f>'6. Non-specified'!W147</f>
        <v>8.2903017624647218E-2</v>
      </c>
      <c r="X1183" s="221">
        <f>'6. Non-specified'!X147</f>
        <v>8.3573356096486417E-2</v>
      </c>
      <c r="Y1183" s="221">
        <f>'6. Non-specified'!Y147</f>
        <v>8.5645249521918237E-2</v>
      </c>
      <c r="Z1183" s="221">
        <f>'6. Non-specified'!Z147</f>
        <v>8.7827940483952746E-2</v>
      </c>
      <c r="AA1183" s="221">
        <f>'6. Non-specified'!AA147</f>
        <v>8.396893042461448E-2</v>
      </c>
      <c r="AB1183" s="221">
        <f>'6. Non-specified'!AB147</f>
        <v>8.2681292284950803E-2</v>
      </c>
      <c r="AC1183" s="221">
        <f>'6. Non-specified'!AC147</f>
        <v>8.2750548684183536E-2</v>
      </c>
      <c r="AD1183" s="221">
        <f>'6. Non-specified'!AD147</f>
        <v>8.4298325022755166E-2</v>
      </c>
      <c r="AE1183" s="221">
        <f>'6. Non-specified'!AE147</f>
        <v>8.3876432716163282E-2</v>
      </c>
      <c r="AF1183" s="221">
        <f>'6. Non-specified'!AF147</f>
        <v>8.217957231694259E-2</v>
      </c>
      <c r="AG1183" s="221">
        <f>'6. Non-specified'!AG147</f>
        <v>8.4382863613487694E-2</v>
      </c>
      <c r="AH1183" s="221">
        <f>'6. Non-specified'!AH147</f>
        <v>8.7658354672829106E-2</v>
      </c>
      <c r="AI1183" s="221">
        <f>'6. Non-specified'!AI147</f>
        <v>8.9802981895633668E-2</v>
      </c>
      <c r="AJ1183" s="221">
        <f>'6. Non-specified'!AJ147</f>
        <v>9.0711001329111446E-2</v>
      </c>
      <c r="AK1183" s="221">
        <f>'6. Non-specified'!AK147</f>
        <v>9.1516336895255984E-2</v>
      </c>
      <c r="AL1183" s="221">
        <f>'6. Non-specified'!AL147</f>
        <v>9.3069073008350267E-2</v>
      </c>
      <c r="AM1183" s="221">
        <f>'6. Non-specified'!AM147</f>
        <v>9.4204145521009558E-2</v>
      </c>
      <c r="AN1183" s="221">
        <f>'6. Non-specified'!AN147</f>
        <v>9.0528211377097725E-2</v>
      </c>
      <c r="AO1183" s="221">
        <f>'6. Non-specified'!AO147</f>
        <v>8.884608649973734E-2</v>
      </c>
      <c r="AP1183" s="221">
        <f>'6. Non-specified'!AP147</f>
        <v>8.7254977278653084E-2</v>
      </c>
      <c r="AQ1183" s="221">
        <f>'6. Non-specified'!AQ147</f>
        <v>8.9475416182733247E-2</v>
      </c>
      <c r="AR1183" s="221">
        <f>'6. Non-specified'!AR147</f>
        <v>8.9925692805315122E-2</v>
      </c>
      <c r="AS1183" s="221">
        <f>'6. Non-specified'!AS147</f>
        <v>9.1315621814475056E-2</v>
      </c>
      <c r="AT1183" s="221">
        <f>'6. Non-specified'!AT147</f>
        <v>8.4789974518235389E-2</v>
      </c>
      <c r="AU1183" s="221">
        <f>'6. Non-specified'!AU147</f>
        <v>8.8159551292932709E-2</v>
      </c>
      <c r="AV1183" s="221">
        <f>'6. Non-specified'!AV147</f>
        <v>8.9668513057570204E-2</v>
      </c>
      <c r="AW1183" s="221">
        <f>'6. Non-specified'!AW147</f>
        <v>8.6669369511905708E-2</v>
      </c>
      <c r="AX1183" s="221">
        <f>'6. Non-specified'!AX147</f>
        <v>8.7197700521781357E-2</v>
      </c>
      <c r="AY1183" s="221">
        <f>'6. Non-specified'!AY147</f>
        <v>8.6740011580775919E-2</v>
      </c>
      <c r="AZ1183" s="221">
        <f>'6. Non-specified'!AZ147</f>
        <v>8.9153934220224509E-2</v>
      </c>
      <c r="BA1183" s="221">
        <f>'6. Non-specified'!BA147</f>
        <v>9.169703724048564E-2</v>
      </c>
      <c r="BB1183" s="221">
        <f>'6. Non-specified'!BB147</f>
        <v>9.200613973570948E-2</v>
      </c>
      <c r="BC1183" s="221">
        <f>'6. Non-specified'!BC147</f>
        <v>9.2054874425749611E-2</v>
      </c>
      <c r="BD1183" s="221">
        <f>'6. Non-specified'!BD147</f>
        <v>8.916680117651278E-2</v>
      </c>
      <c r="BE1183" s="221">
        <f>'6. Non-specified'!BE147</f>
        <v>9.0104734889810176E-2</v>
      </c>
      <c r="BF1183" s="221">
        <f>'6. Non-specified'!BF147</f>
        <v>9.3944164841278113E-2</v>
      </c>
      <c r="BG1183" s="221">
        <f>'6. Non-specified'!BG147</f>
        <v>8.5880529520360696E-2</v>
      </c>
      <c r="BH1183" s="221">
        <f>'6. Non-specified'!BH147</f>
        <v>8.635386119257088E-2</v>
      </c>
    </row>
    <row r="1184" spans="1:60" s="8" customFormat="1" ht="15">
      <c r="A1184" s="36" t="s">
        <v>7</v>
      </c>
      <c r="B1184" s="36" t="s">
        <v>71</v>
      </c>
      <c r="C1184" s="36" t="s">
        <v>17</v>
      </c>
      <c r="D1184" s="17" t="s">
        <v>103</v>
      </c>
      <c r="E1184" s="17" t="s">
        <v>104</v>
      </c>
      <c r="F1184" s="7" t="s">
        <v>13</v>
      </c>
      <c r="G1184" s="221">
        <f>'4.a Electric heating'!C47</f>
        <v>6.5331263943499529E-2</v>
      </c>
      <c r="H1184" s="221">
        <f>'4.a Electric heating'!D47</f>
        <v>6.8532876370061224E-2</v>
      </c>
      <c r="I1184" s="221">
        <f>'4.a Electric heating'!E47</f>
        <v>7.1734488796622031E-2</v>
      </c>
      <c r="J1184" s="221">
        <f>'4.a Electric heating'!F47</f>
        <v>7.4936101223183726E-2</v>
      </c>
      <c r="K1184" s="221">
        <f>'4.a Electric heating'!G47</f>
        <v>7.8137713649744533E-2</v>
      </c>
      <c r="L1184" s="221">
        <f>'4.a Electric heating'!H47</f>
        <v>8.1339326076306229E-2</v>
      </c>
      <c r="M1184" s="221">
        <f>'4.a Electric heating'!I47</f>
        <v>8.4540938502867036E-2</v>
      </c>
      <c r="N1184" s="221">
        <f>'4.a Electric heating'!J47</f>
        <v>8.7742550929428731E-2</v>
      </c>
      <c r="O1184" s="221">
        <f>'4.a Electric heating'!K47</f>
        <v>9.0944163355989538E-2</v>
      </c>
      <c r="P1184" s="221">
        <f>'4.a Electric heating'!L47</f>
        <v>9.4145775782551233E-2</v>
      </c>
      <c r="Q1184" s="221">
        <f>'4.a Electric heating'!M47</f>
        <v>9.4112519231784542E-2</v>
      </c>
      <c r="R1184" s="221">
        <f>'4.a Electric heating'!N47</f>
        <v>9.9828112054210896E-2</v>
      </c>
      <c r="S1184" s="221">
        <f>'4.a Electric heating'!O47</f>
        <v>0.10001908025992153</v>
      </c>
      <c r="T1184" s="221">
        <f>'4.a Electric heating'!P47</f>
        <v>0.1077506340119737</v>
      </c>
      <c r="U1184" s="221">
        <f>'4.a Electric heating'!Q47</f>
        <v>0.11371237383917139</v>
      </c>
      <c r="V1184" s="221">
        <f>'4.a Electric heating'!R47</f>
        <v>0.11866559603672551</v>
      </c>
      <c r="W1184" s="221">
        <f>'4.a Electric heating'!S47</f>
        <v>0.12001946124982064</v>
      </c>
      <c r="X1184" s="221">
        <f>'4.a Electric heating'!T47</f>
        <v>0.12126533801019942</v>
      </c>
      <c r="Y1184" s="221">
        <f>'4.a Electric heating'!U47</f>
        <v>0.12253735204527143</v>
      </c>
      <c r="Z1184" s="221">
        <f>'4.a Electric heating'!V47</f>
        <v>0.12383633457578669</v>
      </c>
      <c r="AA1184" s="221">
        <f>'4.a Electric heating'!W47</f>
        <v>0.12516315244624154</v>
      </c>
      <c r="AB1184" s="221">
        <f>'4.a Electric heating'!X47</f>
        <v>0.12643228587880875</v>
      </c>
      <c r="AC1184" s="221">
        <f>'4.a Electric heating'!Y47</f>
        <v>0.14072350184323351</v>
      </c>
      <c r="AD1184" s="221">
        <f>'4.a Electric heating'!Z47</f>
        <v>0.14050650081099503</v>
      </c>
      <c r="AE1184" s="221">
        <f>'4.a Electric heating'!AA47</f>
        <v>0.14367922824866267</v>
      </c>
      <c r="AF1184" s="221">
        <f>'4.a Electric heating'!AB47</f>
        <v>0.13497139623359219</v>
      </c>
      <c r="AG1184" s="221">
        <f>'4.a Electric heating'!AC47</f>
        <v>0.13295689778234457</v>
      </c>
      <c r="AH1184" s="221">
        <f>'4.a Electric heating'!AD47</f>
        <v>0.14275820755476099</v>
      </c>
      <c r="AI1184" s="221">
        <f>'4.a Electric heating'!AE47</f>
        <v>0.15253616697631997</v>
      </c>
      <c r="AJ1184" s="221">
        <f>'4.a Electric heating'!AF47</f>
        <v>0.14748530052015044</v>
      </c>
      <c r="AK1184" s="221">
        <f>'4.a Electric heating'!AG47</f>
        <v>0.16021784444994758</v>
      </c>
      <c r="AL1184" s="221">
        <f>'4.a Electric heating'!AH47</f>
        <v>0.16935574432351874</v>
      </c>
      <c r="AM1184" s="221">
        <f>'4.a Electric heating'!AI47</f>
        <v>0.17816224302834172</v>
      </c>
      <c r="AN1184" s="221">
        <f>'4.a Electric heating'!AJ47</f>
        <v>0.18179820717177725</v>
      </c>
      <c r="AO1184" s="221">
        <f>'4.a Electric heating'!AK47</f>
        <v>0.1879348555151284</v>
      </c>
      <c r="AP1184" s="221">
        <f>'4.a Electric heating'!AL47</f>
        <v>0.18558566982118929</v>
      </c>
      <c r="AQ1184" s="221">
        <f>'4.a Electric heating'!AM47</f>
        <v>0.19795804780926857</v>
      </c>
      <c r="AR1184" s="221">
        <f>'4.a Electric heating'!AN47</f>
        <v>0.1970821272437408</v>
      </c>
      <c r="AS1184" s="221">
        <f>'4.a Electric heating'!AO47</f>
        <v>0.20813346148170761</v>
      </c>
      <c r="AT1184" s="221">
        <f>'4.a Electric heating'!AP47</f>
        <v>0.19884178909413142</v>
      </c>
      <c r="AU1184" s="221">
        <f>'4.a Electric heating'!AQ47</f>
        <v>0.20620629980132144</v>
      </c>
      <c r="AV1184" s="221">
        <f>'4.a Electric heating'!AR47</f>
        <v>0.20245709435038836</v>
      </c>
      <c r="AW1184" s="221">
        <f>'4.a Electric heating'!AS47</f>
        <v>0.21209790836707351</v>
      </c>
      <c r="AX1184" s="221">
        <f>'4.a Electric heating'!AT47</f>
        <v>0.21941162934524844</v>
      </c>
      <c r="AY1184" s="221">
        <f>'4.a Electric heating'!AU47</f>
        <v>0.22270280378542717</v>
      </c>
      <c r="AZ1184" s="221">
        <f>'4.a Electric heating'!AV47</f>
        <v>0.22495232705598706</v>
      </c>
      <c r="BA1184" s="221">
        <f>'4.a Electric heating'!AW47</f>
        <v>0.22841313208761763</v>
      </c>
      <c r="BB1184" s="221">
        <f>'4.a Electric heating'!AX47</f>
        <v>0.22959051936641978</v>
      </c>
      <c r="BC1184" s="221">
        <f>'4.a Electric heating'!AY47</f>
        <v>0.22270280378542717</v>
      </c>
      <c r="BD1184" s="221">
        <f>'4.a Electric heating'!AZ47</f>
        <v>0.22049782553012592</v>
      </c>
      <c r="BE1184" s="221">
        <f>'4.a Electric heating'!BA47</f>
        <v>0.22495232705598706</v>
      </c>
      <c r="BF1184" s="221">
        <f>'4.a Electric heating'!BB47</f>
        <v>0.22270280378542714</v>
      </c>
      <c r="BG1184" s="221">
        <f>'4.a Electric heating'!BC47</f>
        <v>0.23442400398466015</v>
      </c>
      <c r="BH1184" s="221">
        <f>'4.a Electric heating'!BD47</f>
        <v>0.21727102808334356</v>
      </c>
    </row>
    <row r="1185" spans="1:60" s="8" customFormat="1" ht="15">
      <c r="A1185" s="36" t="s">
        <v>7</v>
      </c>
      <c r="B1185" s="36" t="s">
        <v>71</v>
      </c>
      <c r="C1185" s="36" t="s">
        <v>17</v>
      </c>
      <c r="D1185" s="17" t="s">
        <v>103</v>
      </c>
      <c r="E1185" s="17" t="s">
        <v>104</v>
      </c>
      <c r="F1185" s="7" t="s">
        <v>14</v>
      </c>
      <c r="G1185" s="221">
        <f>'2.b-MTH2-HTH'!C61</f>
        <v>0.3911634117171473</v>
      </c>
      <c r="H1185" s="221">
        <f>'2.b-MTH2-HTH'!D61</f>
        <v>0.3911634117171473</v>
      </c>
      <c r="I1185" s="221">
        <f>'2.b-MTH2-HTH'!E61</f>
        <v>0.3911634117171473</v>
      </c>
      <c r="J1185" s="221">
        <f>'2.b-MTH2-HTH'!F61</f>
        <v>0.3911634117171473</v>
      </c>
      <c r="K1185" s="221">
        <f>'2.b-MTH2-HTH'!G61</f>
        <v>0.3911634117171473</v>
      </c>
      <c r="L1185" s="221">
        <f>'2.b-MTH2-HTH'!H61</f>
        <v>0.3911634117171473</v>
      </c>
      <c r="M1185" s="221">
        <f>'2.b-MTH2-HTH'!I61</f>
        <v>0.3911634117171473</v>
      </c>
      <c r="N1185" s="221">
        <f>'2.b-MTH2-HTH'!J61</f>
        <v>0.3911634117171473</v>
      </c>
      <c r="O1185" s="221">
        <f>'2.b-MTH2-HTH'!K61</f>
        <v>0.39116341171714725</v>
      </c>
      <c r="P1185" s="221">
        <f>'2.b-MTH2-HTH'!L61</f>
        <v>0.3911634117171473</v>
      </c>
      <c r="Q1185" s="221">
        <f>'2.b-MTH2-HTH'!M61</f>
        <v>0.3911634117171473</v>
      </c>
      <c r="R1185" s="221">
        <f>'2.b-MTH2-HTH'!N61</f>
        <v>0.3911634117171473</v>
      </c>
      <c r="S1185" s="221">
        <f>'2.b-MTH2-HTH'!O61</f>
        <v>0.39116341171714725</v>
      </c>
      <c r="T1185" s="221">
        <f>'2.b-MTH2-HTH'!P61</f>
        <v>0.39116341171714725</v>
      </c>
      <c r="U1185" s="221">
        <f>'2.b-MTH2-HTH'!Q61</f>
        <v>0.3911634117171473</v>
      </c>
      <c r="V1185" s="221">
        <f>'2.b-MTH2-HTH'!R61</f>
        <v>0.3911634117171473</v>
      </c>
      <c r="W1185" s="221">
        <f>'2.b-MTH2-HTH'!S61</f>
        <v>0.3911634117171473</v>
      </c>
      <c r="X1185" s="221">
        <f>'2.b-MTH2-HTH'!T61</f>
        <v>0.3911634117171473</v>
      </c>
      <c r="Y1185" s="221">
        <f>'2.b-MTH2-HTH'!U61</f>
        <v>0.3911634117171473</v>
      </c>
      <c r="Z1185" s="221">
        <f>'2.b-MTH2-HTH'!V61</f>
        <v>0.3911634117171473</v>
      </c>
      <c r="AA1185" s="221">
        <f>'2.b-MTH2-HTH'!W61</f>
        <v>0.3911634117171473</v>
      </c>
      <c r="AB1185" s="221">
        <f>'2.b-MTH2-HTH'!X61</f>
        <v>0.3911634117171473</v>
      </c>
      <c r="AC1185" s="221">
        <f>'2.b-MTH2-HTH'!Y61</f>
        <v>0.3911634117171473</v>
      </c>
      <c r="AD1185" s="221">
        <f>'2.b-MTH2-HTH'!Z61</f>
        <v>0.3911634117171473</v>
      </c>
      <c r="AE1185" s="221">
        <f>'2.b-MTH2-HTH'!AA61</f>
        <v>0.3911634117171473</v>
      </c>
      <c r="AF1185" s="221">
        <f>'2.b-MTH2-HTH'!AB61</f>
        <v>0.3911634117171473</v>
      </c>
      <c r="AG1185" s="221">
        <f>'2.b-MTH2-HTH'!AC61</f>
        <v>0.3911634117171473</v>
      </c>
      <c r="AH1185" s="221">
        <f>'2.b-MTH2-HTH'!AD61</f>
        <v>0.3911634117171473</v>
      </c>
      <c r="AI1185" s="221">
        <f>'2.b-MTH2-HTH'!AE61</f>
        <v>0.39116341171714736</v>
      </c>
      <c r="AJ1185" s="221">
        <f>'2.b-MTH2-HTH'!AF61</f>
        <v>0.3911634117171473</v>
      </c>
      <c r="AK1185" s="221">
        <f>'2.b-MTH2-HTH'!AG61</f>
        <v>0.3911634117171473</v>
      </c>
      <c r="AL1185" s="221">
        <f>'2.b-MTH2-HTH'!AH61</f>
        <v>0.3911634117171473</v>
      </c>
      <c r="AM1185" s="221">
        <f>'2.b-MTH2-HTH'!AI61</f>
        <v>0.3911634117171473</v>
      </c>
      <c r="AN1185" s="221">
        <f>'2.b-MTH2-HTH'!AJ61</f>
        <v>0.3911634117171473</v>
      </c>
      <c r="AO1185" s="221">
        <f>'2.b-MTH2-HTH'!AK61</f>
        <v>0.3911634117171473</v>
      </c>
      <c r="AP1185" s="221">
        <f>'2.b-MTH2-HTH'!AL61</f>
        <v>0.3911634117171473</v>
      </c>
      <c r="AQ1185" s="221">
        <f>'2.b-MTH2-HTH'!AM61</f>
        <v>0.3911634117171473</v>
      </c>
      <c r="AR1185" s="221">
        <f>'2.b-MTH2-HTH'!AN61</f>
        <v>0.3911634117171473</v>
      </c>
      <c r="AS1185" s="221">
        <f>'2.b-MTH2-HTH'!AO61</f>
        <v>0.3911634117171473</v>
      </c>
      <c r="AT1185" s="221">
        <f>'2.b-MTH2-HTH'!AP61</f>
        <v>0.3911634117171473</v>
      </c>
      <c r="AU1185" s="221">
        <f>'2.b-MTH2-HTH'!AQ61</f>
        <v>0.3911634117171473</v>
      </c>
      <c r="AV1185" s="221">
        <f>'2.b-MTH2-HTH'!AR61</f>
        <v>0.3911634117171473</v>
      </c>
      <c r="AW1185" s="221">
        <f>'2.b-MTH2-HTH'!AS61</f>
        <v>0.3911634117171473</v>
      </c>
      <c r="AX1185" s="221">
        <f>'2.b-MTH2-HTH'!AT61</f>
        <v>0.3911634117171473</v>
      </c>
      <c r="AY1185" s="221">
        <f>'2.b-MTH2-HTH'!AU61</f>
        <v>0.3911634117171473</v>
      </c>
      <c r="AZ1185" s="221">
        <f>'2.b-MTH2-HTH'!AV61</f>
        <v>0.3911634117171473</v>
      </c>
      <c r="BA1185" s="221">
        <f>'2.b-MTH2-HTH'!AW61</f>
        <v>0.3911634117171473</v>
      </c>
      <c r="BB1185" s="221">
        <f>'2.b-MTH2-HTH'!AX61</f>
        <v>0.3911634117171473</v>
      </c>
      <c r="BC1185" s="221">
        <f>'2.b-MTH2-HTH'!AY61</f>
        <v>0.3911634117171473</v>
      </c>
      <c r="BD1185" s="221">
        <f>'2.b-MTH2-HTH'!AZ61</f>
        <v>0.3911634117171473</v>
      </c>
      <c r="BE1185" s="221">
        <f>'2.b-MTH2-HTH'!BA61</f>
        <v>0.3911634117171473</v>
      </c>
      <c r="BF1185" s="221">
        <f>'2.b-MTH2-HTH'!BB61</f>
        <v>0.3911634117171473</v>
      </c>
      <c r="BG1185" s="221">
        <f>'2.b-MTH2-HTH'!BC61</f>
        <v>0.3911634117171473</v>
      </c>
      <c r="BH1185" s="221">
        <f>'2.b-MTH2-HTH'!BD61</f>
        <v>0.3911634117171473</v>
      </c>
    </row>
    <row r="1186" spans="1:60" s="8" customFormat="1" ht="15">
      <c r="A1186" s="36" t="s">
        <v>7</v>
      </c>
      <c r="B1186" s="36" t="s">
        <v>71</v>
      </c>
      <c r="C1186" s="36" t="s">
        <v>17</v>
      </c>
      <c r="D1186" s="17" t="s">
        <v>103</v>
      </c>
      <c r="E1186" s="17" t="s">
        <v>806</v>
      </c>
      <c r="F1186" s="7" t="s">
        <v>12</v>
      </c>
      <c r="G1186" s="221">
        <f>'6. Non-specified'!G148</f>
        <v>4.8611790191631012E-2</v>
      </c>
      <c r="H1186" s="221">
        <f>'6. Non-specified'!H148</f>
        <v>4.8140216669505846E-2</v>
      </c>
      <c r="I1186" s="221">
        <f>'6. Non-specified'!I148</f>
        <v>4.8239118875189391E-2</v>
      </c>
      <c r="J1186" s="221">
        <f>'6. Non-specified'!J148</f>
        <v>4.8343315285995794E-2</v>
      </c>
      <c r="K1186" s="221">
        <f>'6. Non-specified'!K148</f>
        <v>4.8945964246557588E-2</v>
      </c>
      <c r="L1186" s="221">
        <f>'6. Non-specified'!L148</f>
        <v>4.8929190513560421E-2</v>
      </c>
      <c r="M1186" s="221">
        <f>'6. Non-specified'!M148</f>
        <v>4.8601001401357743E-2</v>
      </c>
      <c r="N1186" s="221">
        <f>'6. Non-specified'!N148</f>
        <v>4.8250281985209038E-2</v>
      </c>
      <c r="O1186" s="221">
        <f>'6. Non-specified'!O148</f>
        <v>4.8377116339005745E-2</v>
      </c>
      <c r="P1186" s="221">
        <f>'6. Non-specified'!P148</f>
        <v>4.8059527131028956E-2</v>
      </c>
      <c r="Q1186" s="221">
        <f>'6. Non-specified'!Q148</f>
        <v>4.8358077651512385E-2</v>
      </c>
      <c r="R1186" s="221">
        <f>'6. Non-specified'!R148</f>
        <v>4.6852102327355899E-2</v>
      </c>
      <c r="S1186" s="221">
        <f>'6. Non-specified'!S148</f>
        <v>4.6981715711990099E-2</v>
      </c>
      <c r="T1186" s="221">
        <f>'6. Non-specified'!T148</f>
        <v>4.8793382504172769E-2</v>
      </c>
      <c r="U1186" s="221">
        <f>'6. Non-specified'!U148</f>
        <v>4.8602676608169283E-2</v>
      </c>
      <c r="V1186" s="221">
        <f>'6. Non-specified'!V148</f>
        <v>4.8771822917751541E-2</v>
      </c>
      <c r="W1186" s="221">
        <f>'6. Non-specified'!W148</f>
        <v>4.8710814905632692E-2</v>
      </c>
      <c r="X1186" s="221">
        <f>'6. Non-specified'!X148</f>
        <v>4.9022469434959803E-2</v>
      </c>
      <c r="Y1186" s="221">
        <f>'6. Non-specified'!Y148</f>
        <v>5.0795845285378054E-2</v>
      </c>
      <c r="Z1186" s="221">
        <f>'6. Non-specified'!Z148</f>
        <v>5.3372115663261596E-2</v>
      </c>
      <c r="AA1186" s="221">
        <f>'6. Non-specified'!AA148</f>
        <v>5.1972109551998824E-2</v>
      </c>
      <c r="AB1186" s="221">
        <f>'6. Non-specified'!AB148</f>
        <v>5.3032079708908962E-2</v>
      </c>
      <c r="AC1186" s="221">
        <f>'6. Non-specified'!AC148</f>
        <v>5.1506317559945031E-2</v>
      </c>
      <c r="AD1186" s="221">
        <f>'6. Non-specified'!AD148</f>
        <v>5.3660488147532562E-2</v>
      </c>
      <c r="AE1186" s="221">
        <f>'6. Non-specified'!AE148</f>
        <v>5.4935053617928692E-2</v>
      </c>
      <c r="AF1186" s="221">
        <f>'6. Non-specified'!AF148</f>
        <v>5.4149550078247254E-2</v>
      </c>
      <c r="AG1186" s="221">
        <f>'6. Non-specified'!AG148</f>
        <v>5.2621728736789136E-2</v>
      </c>
      <c r="AH1186" s="221">
        <f>'6. Non-specified'!AH148</f>
        <v>5.6172188911789815E-2</v>
      </c>
      <c r="AI1186" s="221">
        <f>'6. Non-specified'!AI148</f>
        <v>5.6242133798044346E-2</v>
      </c>
      <c r="AJ1186" s="221">
        <f>'6. Non-specified'!AJ148</f>
        <v>5.6232286658066531E-2</v>
      </c>
      <c r="AK1186" s="221">
        <f>'6. Non-specified'!AK148</f>
        <v>5.81967032644434E-2</v>
      </c>
      <c r="AL1186" s="221">
        <f>'6. Non-specified'!AL148</f>
        <v>5.9569298691040398E-2</v>
      </c>
      <c r="AM1186" s="221">
        <f>'6. Non-specified'!AM148</f>
        <v>6.0283594858931734E-2</v>
      </c>
      <c r="AN1186" s="221">
        <f>'6. Non-specified'!AN148</f>
        <v>6.0188255799605128E-2</v>
      </c>
      <c r="AO1186" s="221">
        <f>'6. Non-specified'!AO148</f>
        <v>5.910815385513337E-2</v>
      </c>
      <c r="AP1186" s="221">
        <f>'6. Non-specified'!AP148</f>
        <v>5.7963995046001401E-2</v>
      </c>
      <c r="AQ1186" s="221">
        <f>'6. Non-specified'!AQ148</f>
        <v>5.7586624080526519E-2</v>
      </c>
      <c r="AR1186" s="221">
        <f>'6. Non-specified'!AR148</f>
        <v>5.7287350292857746E-2</v>
      </c>
      <c r="AS1186" s="221">
        <f>'6. Non-specified'!AS148</f>
        <v>5.8721330275229362E-2</v>
      </c>
      <c r="AT1186" s="221">
        <f>'6. Non-specified'!AT148</f>
        <v>5.2587394489568395E-2</v>
      </c>
      <c r="AU1186" s="221">
        <f>'6. Non-specified'!AU148</f>
        <v>5.4379208396989759E-2</v>
      </c>
      <c r="AV1186" s="221">
        <f>'6. Non-specified'!AV148</f>
        <v>5.4565500385218249E-2</v>
      </c>
      <c r="AW1186" s="221">
        <f>'6. Non-specified'!AW148</f>
        <v>5.6044814492524325E-2</v>
      </c>
      <c r="AX1186" s="221">
        <f>'6. Non-specified'!AX148</f>
        <v>5.3670215993204713E-2</v>
      </c>
      <c r="AY1186" s="221">
        <f>'6. Non-specified'!AY148</f>
        <v>5.5661913723219457E-2</v>
      </c>
      <c r="AZ1186" s="221">
        <f>'6. Non-specified'!AZ148</f>
        <v>5.5048196010198037E-2</v>
      </c>
      <c r="BA1186" s="221">
        <f>'6. Non-specified'!BA148</f>
        <v>5.6752390912420063E-2</v>
      </c>
      <c r="BB1186" s="221">
        <f>'6. Non-specified'!BB148</f>
        <v>5.7292225293235972E-2</v>
      </c>
      <c r="BC1186" s="221">
        <f>'6. Non-specified'!BC148</f>
        <v>5.8012876251757176E-2</v>
      </c>
      <c r="BD1186" s="221">
        <f>'6. Non-specified'!BD148</f>
        <v>5.9117301553140364E-2</v>
      </c>
      <c r="BE1186" s="221">
        <f>'6. Non-specified'!BE148</f>
        <v>5.9154756709578885E-2</v>
      </c>
      <c r="BF1186" s="221">
        <f>'6. Non-specified'!BF148</f>
        <v>6.3714426654149725E-2</v>
      </c>
      <c r="BG1186" s="221">
        <f>'6. Non-specified'!BG148</f>
        <v>6.0837926474242902E-2</v>
      </c>
      <c r="BH1186" s="221">
        <f>'6. Non-specified'!BH148</f>
        <v>6.4219763618590608E-2</v>
      </c>
    </row>
    <row r="1187" spans="1:60" s="8" customFormat="1" ht="15">
      <c r="A1187" s="36" t="s">
        <v>7</v>
      </c>
      <c r="B1187" s="36" t="s">
        <v>71</v>
      </c>
      <c r="C1187" s="36" t="s">
        <v>17</v>
      </c>
      <c r="D1187" s="17" t="s">
        <v>103</v>
      </c>
      <c r="E1187" s="17" t="s">
        <v>806</v>
      </c>
      <c r="F1187" s="7" t="s">
        <v>13</v>
      </c>
      <c r="G1187" s="221">
        <f>'4.a Electric heating'!C47</f>
        <v>6.5331263943499529E-2</v>
      </c>
      <c r="H1187" s="221">
        <f>'4.a Electric heating'!D47</f>
        <v>6.8532876370061224E-2</v>
      </c>
      <c r="I1187" s="221">
        <f>'4.a Electric heating'!E47</f>
        <v>7.1734488796622031E-2</v>
      </c>
      <c r="J1187" s="221">
        <f>'4.a Electric heating'!F47</f>
        <v>7.4936101223183726E-2</v>
      </c>
      <c r="K1187" s="221">
        <f>'4.a Electric heating'!G47</f>
        <v>7.8137713649744533E-2</v>
      </c>
      <c r="L1187" s="221">
        <f>'4.a Electric heating'!H47</f>
        <v>8.1339326076306229E-2</v>
      </c>
      <c r="M1187" s="221">
        <f>'4.a Electric heating'!I47</f>
        <v>8.4540938502867036E-2</v>
      </c>
      <c r="N1187" s="221">
        <f>'4.a Electric heating'!J47</f>
        <v>8.7742550929428731E-2</v>
      </c>
      <c r="O1187" s="221">
        <f>'4.a Electric heating'!K47</f>
        <v>9.0944163355989538E-2</v>
      </c>
      <c r="P1187" s="221">
        <f>'4.a Electric heating'!L47</f>
        <v>9.4145775782551233E-2</v>
      </c>
      <c r="Q1187" s="221">
        <f>'4.a Electric heating'!M47</f>
        <v>9.4112519231784542E-2</v>
      </c>
      <c r="R1187" s="221">
        <f>'4.a Electric heating'!N47</f>
        <v>9.9828112054210896E-2</v>
      </c>
      <c r="S1187" s="221">
        <f>'4.a Electric heating'!O47</f>
        <v>0.10001908025992153</v>
      </c>
      <c r="T1187" s="221">
        <f>'4.a Electric heating'!P47</f>
        <v>0.1077506340119737</v>
      </c>
      <c r="U1187" s="221">
        <f>'4.a Electric heating'!Q47</f>
        <v>0.11371237383917139</v>
      </c>
      <c r="V1187" s="221">
        <f>'4.a Electric heating'!R47</f>
        <v>0.11866559603672551</v>
      </c>
      <c r="W1187" s="221">
        <f>'4.a Electric heating'!S47</f>
        <v>0.12001946124982064</v>
      </c>
      <c r="X1187" s="221">
        <f>'4.a Electric heating'!T47</f>
        <v>0.12126533801019942</v>
      </c>
      <c r="Y1187" s="221">
        <f>'4.a Electric heating'!U47</f>
        <v>0.12253735204527143</v>
      </c>
      <c r="Z1187" s="221">
        <f>'4.a Electric heating'!V47</f>
        <v>0.12383633457578669</v>
      </c>
      <c r="AA1187" s="221">
        <f>'4.a Electric heating'!W47</f>
        <v>0.12516315244624154</v>
      </c>
      <c r="AB1187" s="221">
        <f>'4.a Electric heating'!X47</f>
        <v>0.12643228587880875</v>
      </c>
      <c r="AC1187" s="221">
        <f>'4.a Electric heating'!Y47</f>
        <v>0.14072350184323351</v>
      </c>
      <c r="AD1187" s="221">
        <f>'4.a Electric heating'!Z47</f>
        <v>0.14050650081099503</v>
      </c>
      <c r="AE1187" s="221">
        <f>'4.a Electric heating'!AA47</f>
        <v>0.14367922824866267</v>
      </c>
      <c r="AF1187" s="221">
        <f>'4.a Electric heating'!AB47</f>
        <v>0.13497139623359219</v>
      </c>
      <c r="AG1187" s="221">
        <f>'4.a Electric heating'!AC47</f>
        <v>0.13295689778234457</v>
      </c>
      <c r="AH1187" s="221">
        <f>'4.a Electric heating'!AD47</f>
        <v>0.14275820755476099</v>
      </c>
      <c r="AI1187" s="221">
        <f>'4.a Electric heating'!AE47</f>
        <v>0.15253616697631997</v>
      </c>
      <c r="AJ1187" s="221">
        <f>'4.a Electric heating'!AF47</f>
        <v>0.14748530052015044</v>
      </c>
      <c r="AK1187" s="221">
        <f>'4.a Electric heating'!AG47</f>
        <v>0.16021784444994758</v>
      </c>
      <c r="AL1187" s="221">
        <f>'4.a Electric heating'!AH47</f>
        <v>0.16935574432351874</v>
      </c>
      <c r="AM1187" s="221">
        <f>'4.a Electric heating'!AI47</f>
        <v>0.17816224302834172</v>
      </c>
      <c r="AN1187" s="221">
        <f>'4.a Electric heating'!AJ47</f>
        <v>0.18179820717177725</v>
      </c>
      <c r="AO1187" s="221">
        <f>'4.a Electric heating'!AK47</f>
        <v>0.1879348555151284</v>
      </c>
      <c r="AP1187" s="221">
        <f>'4.a Electric heating'!AL47</f>
        <v>0.18558566982118929</v>
      </c>
      <c r="AQ1187" s="221">
        <f>'4.a Electric heating'!AM47</f>
        <v>0.19795804780926857</v>
      </c>
      <c r="AR1187" s="221">
        <f>'4.a Electric heating'!AN47</f>
        <v>0.1970821272437408</v>
      </c>
      <c r="AS1187" s="221">
        <f>'4.a Electric heating'!AO47</f>
        <v>0.20813346148170761</v>
      </c>
      <c r="AT1187" s="221">
        <f>'4.a Electric heating'!AP47</f>
        <v>0.19884178909413142</v>
      </c>
      <c r="AU1187" s="221">
        <f>'4.a Electric heating'!AQ47</f>
        <v>0.20620629980132144</v>
      </c>
      <c r="AV1187" s="221">
        <f>'4.a Electric heating'!AR47</f>
        <v>0.20245709435038836</v>
      </c>
      <c r="AW1187" s="221">
        <f>'4.a Electric heating'!AS47</f>
        <v>0.21209790836707351</v>
      </c>
      <c r="AX1187" s="221">
        <f>'4.a Electric heating'!AT47</f>
        <v>0.21941162934524844</v>
      </c>
      <c r="AY1187" s="221">
        <f>'4.a Electric heating'!AU47</f>
        <v>0.22270280378542717</v>
      </c>
      <c r="AZ1187" s="221">
        <f>'4.a Electric heating'!AV47</f>
        <v>0.22495232705598706</v>
      </c>
      <c r="BA1187" s="221">
        <f>'4.a Electric heating'!AW47</f>
        <v>0.22841313208761763</v>
      </c>
      <c r="BB1187" s="221">
        <f>'4.a Electric heating'!AX47</f>
        <v>0.22959051936641978</v>
      </c>
      <c r="BC1187" s="221">
        <f>'4.a Electric heating'!AY47</f>
        <v>0.22270280378542717</v>
      </c>
      <c r="BD1187" s="221">
        <f>'4.a Electric heating'!AZ47</f>
        <v>0.22049782553012592</v>
      </c>
      <c r="BE1187" s="221">
        <f>'4.a Electric heating'!BA47</f>
        <v>0.22495232705598706</v>
      </c>
      <c r="BF1187" s="221">
        <f>'4.a Electric heating'!BB47</f>
        <v>0.22270280378542714</v>
      </c>
      <c r="BG1187" s="221">
        <f>'4.a Electric heating'!BC47</f>
        <v>0.23442400398466015</v>
      </c>
      <c r="BH1187" s="221">
        <f>'4.a Electric heating'!BD47</f>
        <v>0.21727102808334356</v>
      </c>
    </row>
    <row r="1188" spans="1:60" s="8" customFormat="1" ht="15">
      <c r="A1188" s="36" t="s">
        <v>7</v>
      </c>
      <c r="B1188" s="36" t="s">
        <v>71</v>
      </c>
      <c r="C1188" s="36" t="s">
        <v>17</v>
      </c>
      <c r="D1188" s="17" t="s">
        <v>103</v>
      </c>
      <c r="E1188" s="17" t="s">
        <v>806</v>
      </c>
      <c r="F1188" s="7" t="s">
        <v>14</v>
      </c>
      <c r="G1188" s="221">
        <f>'2.b-MTH2-HTH'!C67</f>
        <v>0.67007841522529721</v>
      </c>
      <c r="H1188" s="221">
        <f>'2.b-MTH2-HTH'!D67</f>
        <v>0.67007841522529721</v>
      </c>
      <c r="I1188" s="221">
        <f>'2.b-MTH2-HTH'!E67</f>
        <v>0.67007841522529721</v>
      </c>
      <c r="J1188" s="221">
        <f>'2.b-MTH2-HTH'!F67</f>
        <v>0.67007841522529721</v>
      </c>
      <c r="K1188" s="221">
        <f>'2.b-MTH2-HTH'!G67</f>
        <v>0.67007841522529721</v>
      </c>
      <c r="L1188" s="221">
        <f>'2.b-MTH2-HTH'!H67</f>
        <v>0.67007841522529721</v>
      </c>
      <c r="M1188" s="221">
        <f>'2.b-MTH2-HTH'!I67</f>
        <v>0.67007841522529721</v>
      </c>
      <c r="N1188" s="221">
        <f>'2.b-MTH2-HTH'!J67</f>
        <v>0.67007841522529721</v>
      </c>
      <c r="O1188" s="221">
        <f>'2.b-MTH2-HTH'!K67</f>
        <v>0.67007841522529721</v>
      </c>
      <c r="P1188" s="221">
        <f>'2.b-MTH2-HTH'!L67</f>
        <v>0.67007841522529721</v>
      </c>
      <c r="Q1188" s="221">
        <f>'2.b-MTH2-HTH'!M67</f>
        <v>0.67007841522529721</v>
      </c>
      <c r="R1188" s="221">
        <f>'2.b-MTH2-HTH'!N67</f>
        <v>0.67007841522529721</v>
      </c>
      <c r="S1188" s="221">
        <f>'2.b-MTH2-HTH'!O67</f>
        <v>0.67007841522529721</v>
      </c>
      <c r="T1188" s="221">
        <f>'2.b-MTH2-HTH'!P67</f>
        <v>0.67007841522529721</v>
      </c>
      <c r="U1188" s="221">
        <f>'2.b-MTH2-HTH'!Q67</f>
        <v>0.67007841522529721</v>
      </c>
      <c r="V1188" s="221">
        <f>'2.b-MTH2-HTH'!R67</f>
        <v>0.6700784152252971</v>
      </c>
      <c r="W1188" s="221">
        <f>'2.b-MTH2-HTH'!S67</f>
        <v>0.67007841522529721</v>
      </c>
      <c r="X1188" s="221">
        <f>'2.b-MTH2-HTH'!T67</f>
        <v>0.67007841522529721</v>
      </c>
      <c r="Y1188" s="221">
        <f>'2.b-MTH2-HTH'!U67</f>
        <v>0.6700784152252971</v>
      </c>
      <c r="Z1188" s="221">
        <f>'2.b-MTH2-HTH'!V67</f>
        <v>0.67007841522529721</v>
      </c>
      <c r="AA1188" s="221">
        <f>'2.b-MTH2-HTH'!W67</f>
        <v>0.67007841522529721</v>
      </c>
      <c r="AB1188" s="221">
        <f>'2.b-MTH2-HTH'!X67</f>
        <v>0.67007841522529721</v>
      </c>
      <c r="AC1188" s="221">
        <f>'2.b-MTH2-HTH'!Y67</f>
        <v>0.67007841522529721</v>
      </c>
      <c r="AD1188" s="221">
        <f>'2.b-MTH2-HTH'!Z67</f>
        <v>0.67007841522529721</v>
      </c>
      <c r="AE1188" s="221">
        <f>'2.b-MTH2-HTH'!AA67</f>
        <v>0.67007841522529721</v>
      </c>
      <c r="AF1188" s="221">
        <f>'2.b-MTH2-HTH'!AB67</f>
        <v>0.6700784152252971</v>
      </c>
      <c r="AG1188" s="221">
        <f>'2.b-MTH2-HTH'!AC67</f>
        <v>0.67007841522529721</v>
      </c>
      <c r="AH1188" s="221">
        <f>'2.b-MTH2-HTH'!AD67</f>
        <v>0.67007841522529721</v>
      </c>
      <c r="AI1188" s="221">
        <f>'2.b-MTH2-HTH'!AE67</f>
        <v>0.67007841522529721</v>
      </c>
      <c r="AJ1188" s="221">
        <f>'2.b-MTH2-HTH'!AF67</f>
        <v>0.67007841522529721</v>
      </c>
      <c r="AK1188" s="221">
        <f>'2.b-MTH2-HTH'!AG67</f>
        <v>0.67007841522529732</v>
      </c>
      <c r="AL1188" s="221">
        <f>'2.b-MTH2-HTH'!AH67</f>
        <v>0.67007841522529721</v>
      </c>
      <c r="AM1188" s="221">
        <f>'2.b-MTH2-HTH'!AI67</f>
        <v>0.67007841522529721</v>
      </c>
      <c r="AN1188" s="221">
        <f>'2.b-MTH2-HTH'!AJ67</f>
        <v>0.67007841522529721</v>
      </c>
      <c r="AO1188" s="221">
        <f>'2.b-MTH2-HTH'!AK67</f>
        <v>0.67007841522529721</v>
      </c>
      <c r="AP1188" s="221">
        <f>'2.b-MTH2-HTH'!AL67</f>
        <v>0.67007841522529721</v>
      </c>
      <c r="AQ1188" s="221">
        <f>'2.b-MTH2-HTH'!AM67</f>
        <v>0.67007841522529721</v>
      </c>
      <c r="AR1188" s="221">
        <f>'2.b-MTH2-HTH'!AN67</f>
        <v>0.67007841522529721</v>
      </c>
      <c r="AS1188" s="221">
        <f>'2.b-MTH2-HTH'!AO67</f>
        <v>0.67007841522529721</v>
      </c>
      <c r="AT1188" s="221">
        <f>'2.b-MTH2-HTH'!AP67</f>
        <v>0.67007841522529721</v>
      </c>
      <c r="AU1188" s="221">
        <f>'2.b-MTH2-HTH'!AQ67</f>
        <v>0.67007841522529721</v>
      </c>
      <c r="AV1188" s="221">
        <f>'2.b-MTH2-HTH'!AR67</f>
        <v>0.67007841522529721</v>
      </c>
      <c r="AW1188" s="221">
        <f>'2.b-MTH2-HTH'!AS67</f>
        <v>0.67007841522529721</v>
      </c>
      <c r="AX1188" s="221">
        <f>'2.b-MTH2-HTH'!AT67</f>
        <v>0.67007841522529721</v>
      </c>
      <c r="AY1188" s="221">
        <f>'2.b-MTH2-HTH'!AU67</f>
        <v>0.67007841522529721</v>
      </c>
      <c r="AZ1188" s="221">
        <f>'2.b-MTH2-HTH'!AV67</f>
        <v>0.67007841522529721</v>
      </c>
      <c r="BA1188" s="221">
        <f>'2.b-MTH2-HTH'!AW67</f>
        <v>0.67007841522529721</v>
      </c>
      <c r="BB1188" s="221">
        <f>'2.b-MTH2-HTH'!AX67</f>
        <v>0.67007841522529721</v>
      </c>
      <c r="BC1188" s="221">
        <f>'2.b-MTH2-HTH'!AY67</f>
        <v>0.67007841522529721</v>
      </c>
      <c r="BD1188" s="221">
        <f>'2.b-MTH2-HTH'!AZ67</f>
        <v>0.67007841522529721</v>
      </c>
      <c r="BE1188" s="221">
        <f>'2.b-MTH2-HTH'!BA67</f>
        <v>0.67007841522529721</v>
      </c>
      <c r="BF1188" s="221">
        <f>'2.b-MTH2-HTH'!BB67</f>
        <v>0.67007841522529721</v>
      </c>
      <c r="BG1188" s="221">
        <f>'2.b-MTH2-HTH'!BC67</f>
        <v>0.67007841522529721</v>
      </c>
      <c r="BH1188" s="221">
        <f>'2.b-MTH2-HTH'!BD67</f>
        <v>0.67007841522529721</v>
      </c>
    </row>
    <row r="1189" spans="1:60" s="8" customFormat="1" ht="15">
      <c r="A1189" s="36" t="s">
        <v>7</v>
      </c>
      <c r="B1189" s="36" t="s">
        <v>71</v>
      </c>
      <c r="C1189" s="36" t="s">
        <v>17</v>
      </c>
      <c r="D1189" s="17" t="s">
        <v>103</v>
      </c>
      <c r="E1189" s="17" t="s">
        <v>805</v>
      </c>
      <c r="F1189" s="7" t="s">
        <v>12</v>
      </c>
      <c r="G1189" s="221">
        <f>'6. Non-specified'!G149</f>
        <v>3.4468492076729813E-2</v>
      </c>
      <c r="H1189" s="221">
        <f>'6. Non-specified'!H149</f>
        <v>3.4554545241336859E-2</v>
      </c>
      <c r="I1189" s="221">
        <f>'6. Non-specified'!I149</f>
        <v>3.4536497477019361E-2</v>
      </c>
      <c r="J1189" s="221">
        <f>'6. Non-specified'!J149</f>
        <v>3.4517483621342784E-2</v>
      </c>
      <c r="K1189" s="221">
        <f>'6. Non-specified'!K149</f>
        <v>3.4407511691685294E-2</v>
      </c>
      <c r="L1189" s="221">
        <f>'6. Non-specified'!L149</f>
        <v>3.4410572577716757E-2</v>
      </c>
      <c r="M1189" s="221">
        <f>'6. Non-specified'!M149</f>
        <v>3.4470460824977421E-2</v>
      </c>
      <c r="N1189" s="221">
        <f>'6. Non-specified'!N149</f>
        <v>3.4534460422564486E-2</v>
      </c>
      <c r="O1189" s="221">
        <f>'6. Non-specified'!O149</f>
        <v>3.4511315574490942E-2</v>
      </c>
      <c r="P1189" s="221">
        <f>'6. Non-specified'!P149</f>
        <v>3.4569269541601472E-2</v>
      </c>
      <c r="Q1189" s="221">
        <f>'6. Non-specified'!Q149</f>
        <v>3.4514789771475929E-2</v>
      </c>
      <c r="R1189" s="221">
        <f>'6. Non-specified'!R149</f>
        <v>3.478960151637573E-2</v>
      </c>
      <c r="S1189" s="221">
        <f>'6. Non-specified'!S149</f>
        <v>3.4765949548231E-2</v>
      </c>
      <c r="T1189" s="221">
        <f>'6. Non-specified'!T149</f>
        <v>3.443535494661254E-2</v>
      </c>
      <c r="U1189" s="221">
        <f>'6. Non-specified'!U149</f>
        <v>3.4470155131717001E-2</v>
      </c>
      <c r="V1189" s="221">
        <f>'6. Non-specified'!V149</f>
        <v>3.4439289159523399E-2</v>
      </c>
      <c r="W1189" s="221">
        <f>'6. Non-specified'!W149</f>
        <v>3.4450421956983168E-2</v>
      </c>
      <c r="X1189" s="221">
        <f>'6. Non-specified'!X149</f>
        <v>3.3588500936226465E-2</v>
      </c>
      <c r="Y1189" s="221">
        <f>'6. Non-specified'!Y149</f>
        <v>3.5257727456604888E-2</v>
      </c>
      <c r="Z1189" s="221">
        <f>'6. Non-specified'!Z149</f>
        <v>3.7615350829529798E-2</v>
      </c>
      <c r="AA1189" s="221">
        <f>'6. Non-specified'!AA149</f>
        <v>3.5751708324197905E-2</v>
      </c>
      <c r="AB1189" s="221">
        <f>'6. Non-specified'!AB149</f>
        <v>3.6950295639320022E-2</v>
      </c>
      <c r="AC1189" s="221">
        <f>'6. Non-specified'!AC149</f>
        <v>3.3428199290300081E-2</v>
      </c>
      <c r="AD1189" s="221">
        <f>'6. Non-specified'!AD149</f>
        <v>3.5121220665637741E-2</v>
      </c>
      <c r="AE1189" s="221">
        <f>'6. Non-specified'!AE149</f>
        <v>3.6892825654589817E-2</v>
      </c>
      <c r="AF1189" s="221">
        <f>'6. Non-specified'!AF149</f>
        <v>3.6441216744913921E-2</v>
      </c>
      <c r="AG1189" s="221">
        <f>'6. Non-specified'!AG149</f>
        <v>3.4498458731756422E-2</v>
      </c>
      <c r="AH1189" s="221">
        <f>'6. Non-specified'!AH149</f>
        <v>3.7541247683883998E-2</v>
      </c>
      <c r="AI1189" s="221">
        <f>'6. Non-specified'!AI149</f>
        <v>3.5244457353083555E-2</v>
      </c>
      <c r="AJ1189" s="221">
        <f>'6. Non-specified'!AJ149</f>
        <v>3.5119937649036391E-2</v>
      </c>
      <c r="AK1189" s="221">
        <f>'6. Non-specified'!AK149</f>
        <v>3.5355874236730853E-2</v>
      </c>
      <c r="AL1189" s="221">
        <f>'6. Non-specified'!AL149</f>
        <v>3.7137849808169719E-2</v>
      </c>
      <c r="AM1189" s="221">
        <f>'6. Non-specified'!AM149</f>
        <v>3.7382848198487237E-2</v>
      </c>
      <c r="AN1189" s="221">
        <f>'6. Non-specified'!AN149</f>
        <v>3.6699083785784792E-2</v>
      </c>
      <c r="AO1189" s="221">
        <f>'6. Non-specified'!AO149</f>
        <v>3.6291075701861908E-2</v>
      </c>
      <c r="AP1189" s="221">
        <f>'6. Non-specified'!AP149</f>
        <v>3.7475672328379325E-2</v>
      </c>
      <c r="AQ1189" s="221">
        <f>'6. Non-specified'!AQ149</f>
        <v>3.4939992257065428E-2</v>
      </c>
      <c r="AR1189" s="221">
        <f>'6. Non-specified'!AR149</f>
        <v>3.3693067575837038E-2</v>
      </c>
      <c r="AS1189" s="221">
        <f>'6. Non-specified'!AS149</f>
        <v>3.3034531090723754E-2</v>
      </c>
      <c r="AT1189" s="221">
        <f>'6. Non-specified'!AT149</f>
        <v>2.9665750915750914E-2</v>
      </c>
      <c r="AU1189" s="221">
        <f>'6. Non-specified'!AU149</f>
        <v>3.1056555197193456E-2</v>
      </c>
      <c r="AV1189" s="221">
        <f>'6. Non-specified'!AV149</f>
        <v>2.9428017321537686E-2</v>
      </c>
      <c r="AW1189" s="221">
        <f>'6. Non-specified'!AW149</f>
        <v>3.2475179969939087E-2</v>
      </c>
      <c r="AX1189" s="221">
        <f>'6. Non-specified'!AX149</f>
        <v>2.9453343040893101E-2</v>
      </c>
      <c r="AY1189" s="221">
        <f>'6. Non-specified'!AY149</f>
        <v>3.1887847423277361E-2</v>
      </c>
      <c r="AZ1189" s="221">
        <f>'6. Non-specified'!AZ149</f>
        <v>3.1924079578545449E-2</v>
      </c>
      <c r="BA1189" s="221">
        <f>'6. Non-specified'!BA149</f>
        <v>3.5738066565255355E-2</v>
      </c>
      <c r="BB1189" s="221">
        <f>'6. Non-specified'!BB149</f>
        <v>3.458173480191961E-2</v>
      </c>
      <c r="BC1189" s="221">
        <f>'6. Non-specified'!BC149</f>
        <v>3.4821493268408624E-2</v>
      </c>
      <c r="BD1189" s="221">
        <f>'6. Non-specified'!BD149</f>
        <v>3.3739328885541091E-2</v>
      </c>
      <c r="BE1189" s="221">
        <f>'6. Non-specified'!BE149</f>
        <v>3.5523947196159721E-2</v>
      </c>
      <c r="BF1189" s="221">
        <f>'6. Non-specified'!BF149</f>
        <v>4.0155179757310248E-2</v>
      </c>
      <c r="BG1189" s="221">
        <f>'6. Non-specified'!BG149</f>
        <v>4.2043326410338332E-2</v>
      </c>
      <c r="BH1189" s="221">
        <f>'6. Non-specified'!BH149</f>
        <v>4.0792677508220035E-2</v>
      </c>
    </row>
    <row r="1190" spans="1:60" s="8" customFormat="1" ht="15">
      <c r="A1190" s="36" t="s">
        <v>7</v>
      </c>
      <c r="B1190" s="36" t="s">
        <v>71</v>
      </c>
      <c r="C1190" s="36" t="s">
        <v>17</v>
      </c>
      <c r="D1190" s="17" t="s">
        <v>103</v>
      </c>
      <c r="E1190" s="17" t="s">
        <v>805</v>
      </c>
      <c r="F1190" s="7" t="s">
        <v>13</v>
      </c>
      <c r="G1190" s="221">
        <f>'4.a Electric heating'!C47</f>
        <v>6.5331263943499529E-2</v>
      </c>
      <c r="H1190" s="221">
        <f>'4.a Electric heating'!D47</f>
        <v>6.8532876370061224E-2</v>
      </c>
      <c r="I1190" s="221">
        <f>'4.a Electric heating'!E47</f>
        <v>7.1734488796622031E-2</v>
      </c>
      <c r="J1190" s="221">
        <f>'4.a Electric heating'!F47</f>
        <v>7.4936101223183726E-2</v>
      </c>
      <c r="K1190" s="221">
        <f>'4.a Electric heating'!G47</f>
        <v>7.8137713649744533E-2</v>
      </c>
      <c r="L1190" s="221">
        <f>'4.a Electric heating'!H47</f>
        <v>8.1339326076306229E-2</v>
      </c>
      <c r="M1190" s="221">
        <f>'4.a Electric heating'!I47</f>
        <v>8.4540938502867036E-2</v>
      </c>
      <c r="N1190" s="221">
        <f>'4.a Electric heating'!J47</f>
        <v>8.7742550929428731E-2</v>
      </c>
      <c r="O1190" s="221">
        <f>'4.a Electric heating'!K47</f>
        <v>9.0944163355989538E-2</v>
      </c>
      <c r="P1190" s="221">
        <f>'4.a Electric heating'!L47</f>
        <v>9.4145775782551233E-2</v>
      </c>
      <c r="Q1190" s="221">
        <f>'4.a Electric heating'!M47</f>
        <v>9.4112519231784542E-2</v>
      </c>
      <c r="R1190" s="221">
        <f>'4.a Electric heating'!N47</f>
        <v>9.9828112054210896E-2</v>
      </c>
      <c r="S1190" s="221">
        <f>'4.a Electric heating'!O47</f>
        <v>0.10001908025992153</v>
      </c>
      <c r="T1190" s="221">
        <f>'4.a Electric heating'!P47</f>
        <v>0.1077506340119737</v>
      </c>
      <c r="U1190" s="221">
        <f>'4.a Electric heating'!Q47</f>
        <v>0.11371237383917139</v>
      </c>
      <c r="V1190" s="221">
        <f>'4.a Electric heating'!R47</f>
        <v>0.11866559603672551</v>
      </c>
      <c r="W1190" s="221">
        <f>'4.a Electric heating'!S47</f>
        <v>0.12001946124982064</v>
      </c>
      <c r="X1190" s="221">
        <f>'4.a Electric heating'!T47</f>
        <v>0.12126533801019942</v>
      </c>
      <c r="Y1190" s="221">
        <f>'4.a Electric heating'!U47</f>
        <v>0.12253735204527143</v>
      </c>
      <c r="Z1190" s="221">
        <f>'4.a Electric heating'!V47</f>
        <v>0.12383633457578669</v>
      </c>
      <c r="AA1190" s="221">
        <f>'4.a Electric heating'!W47</f>
        <v>0.12516315244624154</v>
      </c>
      <c r="AB1190" s="221">
        <f>'4.a Electric heating'!X47</f>
        <v>0.12643228587880875</v>
      </c>
      <c r="AC1190" s="221">
        <f>'4.a Electric heating'!Y47</f>
        <v>0.14072350184323351</v>
      </c>
      <c r="AD1190" s="221">
        <f>'4.a Electric heating'!Z47</f>
        <v>0.14050650081099503</v>
      </c>
      <c r="AE1190" s="221">
        <f>'4.a Electric heating'!AA47</f>
        <v>0.14367922824866267</v>
      </c>
      <c r="AF1190" s="221">
        <f>'4.a Electric heating'!AB47</f>
        <v>0.13497139623359219</v>
      </c>
      <c r="AG1190" s="221">
        <f>'4.a Electric heating'!AC47</f>
        <v>0.13295689778234457</v>
      </c>
      <c r="AH1190" s="221">
        <f>'4.a Electric heating'!AD47</f>
        <v>0.14275820755476099</v>
      </c>
      <c r="AI1190" s="221">
        <f>'4.a Electric heating'!AE47</f>
        <v>0.15253616697631997</v>
      </c>
      <c r="AJ1190" s="221">
        <f>'4.a Electric heating'!AF47</f>
        <v>0.14748530052015044</v>
      </c>
      <c r="AK1190" s="221">
        <f>'4.a Electric heating'!AG47</f>
        <v>0.16021784444994758</v>
      </c>
      <c r="AL1190" s="221">
        <f>'4.a Electric heating'!AH47</f>
        <v>0.16935574432351874</v>
      </c>
      <c r="AM1190" s="221">
        <f>'4.a Electric heating'!AI47</f>
        <v>0.17816224302834172</v>
      </c>
      <c r="AN1190" s="221">
        <f>'4.a Electric heating'!AJ47</f>
        <v>0.18179820717177725</v>
      </c>
      <c r="AO1190" s="221">
        <f>'4.a Electric heating'!AK47</f>
        <v>0.1879348555151284</v>
      </c>
      <c r="AP1190" s="221">
        <f>'4.a Electric heating'!AL47</f>
        <v>0.18558566982118929</v>
      </c>
      <c r="AQ1190" s="221">
        <f>'4.a Electric heating'!AM47</f>
        <v>0.19795804780926857</v>
      </c>
      <c r="AR1190" s="221">
        <f>'4.a Electric heating'!AN47</f>
        <v>0.1970821272437408</v>
      </c>
      <c r="AS1190" s="221">
        <f>'4.a Electric heating'!AO47</f>
        <v>0.20813346148170761</v>
      </c>
      <c r="AT1190" s="221">
        <f>'4.a Electric heating'!AP47</f>
        <v>0.19884178909413142</v>
      </c>
      <c r="AU1190" s="221">
        <f>'4.a Electric heating'!AQ47</f>
        <v>0.20620629980132144</v>
      </c>
      <c r="AV1190" s="221">
        <f>'4.a Electric heating'!AR47</f>
        <v>0.20245709435038836</v>
      </c>
      <c r="AW1190" s="221">
        <f>'4.a Electric heating'!AS47</f>
        <v>0.21209790836707351</v>
      </c>
      <c r="AX1190" s="221">
        <f>'4.a Electric heating'!AT47</f>
        <v>0.21941162934524844</v>
      </c>
      <c r="AY1190" s="221">
        <f>'4.a Electric heating'!AU47</f>
        <v>0.22270280378542717</v>
      </c>
      <c r="AZ1190" s="221">
        <f>'4.a Electric heating'!AV47</f>
        <v>0.22495232705598706</v>
      </c>
      <c r="BA1190" s="221">
        <f>'4.a Electric heating'!AW47</f>
        <v>0.22841313208761763</v>
      </c>
      <c r="BB1190" s="221">
        <f>'4.a Electric heating'!AX47</f>
        <v>0.22959051936641978</v>
      </c>
      <c r="BC1190" s="221">
        <f>'4.a Electric heating'!AY47</f>
        <v>0.22270280378542717</v>
      </c>
      <c r="BD1190" s="221">
        <f>'4.a Electric heating'!AZ47</f>
        <v>0.22049782553012592</v>
      </c>
      <c r="BE1190" s="221">
        <f>'4.a Electric heating'!BA47</f>
        <v>0.22495232705598706</v>
      </c>
      <c r="BF1190" s="221">
        <f>'4.a Electric heating'!BB47</f>
        <v>0.22270280378542714</v>
      </c>
      <c r="BG1190" s="221">
        <f>'4.a Electric heating'!BC47</f>
        <v>0.23442400398466015</v>
      </c>
      <c r="BH1190" s="221">
        <f>'4.a Electric heating'!BD47</f>
        <v>0.21727102808334356</v>
      </c>
    </row>
    <row r="1191" spans="1:60" s="8" customFormat="1" ht="15">
      <c r="A1191" s="36" t="s">
        <v>7</v>
      </c>
      <c r="B1191" s="36" t="s">
        <v>71</v>
      </c>
      <c r="C1191" s="36" t="s">
        <v>17</v>
      </c>
      <c r="D1191" s="17" t="s">
        <v>103</v>
      </c>
      <c r="E1191" s="17" t="s">
        <v>805</v>
      </c>
      <c r="F1191" s="7" t="s">
        <v>14</v>
      </c>
      <c r="G1191" s="221">
        <f>'2.b-MTH2-HTH'!C73</f>
        <v>0.73156498928758174</v>
      </c>
      <c r="H1191" s="221">
        <f>'2.b-MTH2-HTH'!D73</f>
        <v>0.73156498928758174</v>
      </c>
      <c r="I1191" s="221">
        <f>'2.b-MTH2-HTH'!E73</f>
        <v>0.73156498928758174</v>
      </c>
      <c r="J1191" s="221">
        <f>'2.b-MTH2-HTH'!F73</f>
        <v>0.73156498928758174</v>
      </c>
      <c r="K1191" s="221">
        <f>'2.b-MTH2-HTH'!G73</f>
        <v>0.73156498928758174</v>
      </c>
      <c r="L1191" s="221">
        <f>'2.b-MTH2-HTH'!H73</f>
        <v>0.73156498928758174</v>
      </c>
      <c r="M1191" s="221">
        <f>'2.b-MTH2-HTH'!I73</f>
        <v>0.73156498928758174</v>
      </c>
      <c r="N1191" s="221">
        <f>'2.b-MTH2-HTH'!J73</f>
        <v>0.73156498928758174</v>
      </c>
      <c r="O1191" s="221">
        <f>'2.b-MTH2-HTH'!K73</f>
        <v>0.73156498928758174</v>
      </c>
      <c r="P1191" s="221">
        <f>'2.b-MTH2-HTH'!L73</f>
        <v>0.73156498928758174</v>
      </c>
      <c r="Q1191" s="221">
        <f>'2.b-MTH2-HTH'!M73</f>
        <v>0.73156498928758174</v>
      </c>
      <c r="R1191" s="221">
        <f>'2.b-MTH2-HTH'!N73</f>
        <v>0.73156498928758174</v>
      </c>
      <c r="S1191" s="221">
        <f>'2.b-MTH2-HTH'!O73</f>
        <v>0.73156498928758174</v>
      </c>
      <c r="T1191" s="221">
        <f>'2.b-MTH2-HTH'!P73</f>
        <v>0.73156498928758174</v>
      </c>
      <c r="U1191" s="221">
        <f>'2.b-MTH2-HTH'!Q73</f>
        <v>0.73156498928758174</v>
      </c>
      <c r="V1191" s="221">
        <f>'2.b-MTH2-HTH'!R73</f>
        <v>0.73156498928758174</v>
      </c>
      <c r="W1191" s="221">
        <f>'2.b-MTH2-HTH'!S73</f>
        <v>0.73156498928758174</v>
      </c>
      <c r="X1191" s="221">
        <f>'2.b-MTH2-HTH'!T73</f>
        <v>0.73156498928758174</v>
      </c>
      <c r="Y1191" s="221">
        <f>'2.b-MTH2-HTH'!U73</f>
        <v>0.73156498928758174</v>
      </c>
      <c r="Z1191" s="221">
        <f>'2.b-MTH2-HTH'!V73</f>
        <v>0.73156498928758174</v>
      </c>
      <c r="AA1191" s="221">
        <f>'2.b-MTH2-HTH'!W73</f>
        <v>0.73156498928758174</v>
      </c>
      <c r="AB1191" s="221">
        <f>'2.b-MTH2-HTH'!X73</f>
        <v>0.73156498928758174</v>
      </c>
      <c r="AC1191" s="221">
        <f>'2.b-MTH2-HTH'!Y73</f>
        <v>0.73156498928758174</v>
      </c>
      <c r="AD1191" s="221">
        <f>'2.b-MTH2-HTH'!Z73</f>
        <v>0.73156498928758174</v>
      </c>
      <c r="AE1191" s="221">
        <f>'2.b-MTH2-HTH'!AA73</f>
        <v>0.73156498928758174</v>
      </c>
      <c r="AF1191" s="221">
        <f>'2.b-MTH2-HTH'!AB73</f>
        <v>0.73156498928758174</v>
      </c>
      <c r="AG1191" s="221">
        <f>'2.b-MTH2-HTH'!AC73</f>
        <v>0.73156498928758174</v>
      </c>
      <c r="AH1191" s="221">
        <f>'2.b-MTH2-HTH'!AD73</f>
        <v>0.73156498928758174</v>
      </c>
      <c r="AI1191" s="221">
        <f>'2.b-MTH2-HTH'!AE73</f>
        <v>0.73156498928758185</v>
      </c>
      <c r="AJ1191" s="221">
        <f>'2.b-MTH2-HTH'!AF73</f>
        <v>0.73156498928758174</v>
      </c>
      <c r="AK1191" s="221">
        <f>'2.b-MTH2-HTH'!AG73</f>
        <v>0.73156498928758174</v>
      </c>
      <c r="AL1191" s="221">
        <f>'2.b-MTH2-HTH'!AH73</f>
        <v>0.73156498928758174</v>
      </c>
      <c r="AM1191" s="221">
        <f>'2.b-MTH2-HTH'!AI73</f>
        <v>0.73156498928758174</v>
      </c>
      <c r="AN1191" s="221">
        <f>'2.b-MTH2-HTH'!AJ73</f>
        <v>0.73156498928758174</v>
      </c>
      <c r="AO1191" s="221">
        <f>'2.b-MTH2-HTH'!AK73</f>
        <v>0.73156498928758174</v>
      </c>
      <c r="AP1191" s="221">
        <f>'2.b-MTH2-HTH'!AL73</f>
        <v>0.73156498928758174</v>
      </c>
      <c r="AQ1191" s="221">
        <f>'2.b-MTH2-HTH'!AM73</f>
        <v>0.73156498928758174</v>
      </c>
      <c r="AR1191" s="221">
        <f>'2.b-MTH2-HTH'!AN73</f>
        <v>0.73156498928758174</v>
      </c>
      <c r="AS1191" s="221">
        <f>'2.b-MTH2-HTH'!AO73</f>
        <v>0.73156498928758174</v>
      </c>
      <c r="AT1191" s="221">
        <f>'2.b-MTH2-HTH'!AP73</f>
        <v>0.73156498928758174</v>
      </c>
      <c r="AU1191" s="221">
        <f>'2.b-MTH2-HTH'!AQ73</f>
        <v>0.73156498928758174</v>
      </c>
      <c r="AV1191" s="221">
        <f>'2.b-MTH2-HTH'!AR73</f>
        <v>0.73156498928758174</v>
      </c>
      <c r="AW1191" s="221">
        <f>'2.b-MTH2-HTH'!AS73</f>
        <v>0.73156498928758174</v>
      </c>
      <c r="AX1191" s="221">
        <f>'2.b-MTH2-HTH'!AT73</f>
        <v>0.73156498928758174</v>
      </c>
      <c r="AY1191" s="221">
        <f>'2.b-MTH2-HTH'!AU73</f>
        <v>0.73156498928758174</v>
      </c>
      <c r="AZ1191" s="221">
        <f>'2.b-MTH2-HTH'!AV73</f>
        <v>0.73156498928758174</v>
      </c>
      <c r="BA1191" s="221">
        <f>'2.b-MTH2-HTH'!AW73</f>
        <v>0.73156498928758174</v>
      </c>
      <c r="BB1191" s="221">
        <f>'2.b-MTH2-HTH'!AX73</f>
        <v>0.73156498928758174</v>
      </c>
      <c r="BC1191" s="221">
        <f>'2.b-MTH2-HTH'!AY73</f>
        <v>0.73156498928758174</v>
      </c>
      <c r="BD1191" s="221">
        <f>'2.b-MTH2-HTH'!AZ73</f>
        <v>0.73156498928758174</v>
      </c>
      <c r="BE1191" s="221">
        <f>'2.b-MTH2-HTH'!BA73</f>
        <v>0.73156498928758174</v>
      </c>
      <c r="BF1191" s="221">
        <f>'2.b-MTH2-HTH'!BB73</f>
        <v>0.73156498928758174</v>
      </c>
      <c r="BG1191" s="221">
        <f>'2.b-MTH2-HTH'!BC73</f>
        <v>0.73156498928758174</v>
      </c>
      <c r="BH1191" s="221">
        <f>'2.b-MTH2-HTH'!BD73</f>
        <v>0.73156498928758174</v>
      </c>
    </row>
    <row r="1192" spans="1:60" s="8" customFormat="1" ht="15">
      <c r="A1192" s="36" t="s">
        <v>7</v>
      </c>
      <c r="B1192" s="36" t="s">
        <v>71</v>
      </c>
      <c r="C1192" s="36" t="s">
        <v>17</v>
      </c>
      <c r="D1192" s="17" t="s">
        <v>103</v>
      </c>
      <c r="E1192" s="17" t="s">
        <v>803</v>
      </c>
      <c r="F1192" s="7" t="s">
        <v>12</v>
      </c>
      <c r="G1192" s="221">
        <f>'6. Non-specified'!G150</f>
        <v>7.1246856046769062E-3</v>
      </c>
      <c r="H1192" s="221">
        <f>'6. Non-specified'!H150</f>
        <v>7.1424729143668075E-3</v>
      </c>
      <c r="I1192" s="221">
        <f>'6. Non-specified'!I150</f>
        <v>7.1387424161963838E-3</v>
      </c>
      <c r="J1192" s="221">
        <f>'6. Non-specified'!J150</f>
        <v>7.1348122255884871E-3</v>
      </c>
      <c r="K1192" s="221">
        <f>'6. Non-specified'!K150</f>
        <v>7.1120808736510402E-3</v>
      </c>
      <c r="L1192" s="221">
        <f>'6. Non-specified'!L150</f>
        <v>7.1127135630822281E-3</v>
      </c>
      <c r="M1192" s="221">
        <f>'6. Non-specified'!M150</f>
        <v>7.1250925476980202E-3</v>
      </c>
      <c r="N1192" s="221">
        <f>'6. Non-specified'!N150</f>
        <v>7.1383213541865269E-3</v>
      </c>
      <c r="O1192" s="221">
        <f>'6. Non-specified'!O150</f>
        <v>7.1335372816624092E-3</v>
      </c>
      <c r="P1192" s="221">
        <f>'6. Non-specified'!P150</f>
        <v>7.1455164478611277E-3</v>
      </c>
      <c r="Q1192" s="221">
        <f>'6. Non-specified'!Q150</f>
        <v>7.1342554030467643E-3</v>
      </c>
      <c r="R1192" s="221">
        <f>'6. Non-specified'!R150</f>
        <v>7.1910593757452288E-3</v>
      </c>
      <c r="S1192" s="221">
        <f>'6. Non-specified'!S150</f>
        <v>7.1861704807918919E-3</v>
      </c>
      <c r="T1192" s="221">
        <f>'6. Non-specified'!T150</f>
        <v>7.1178361134545658E-3</v>
      </c>
      <c r="U1192" s="221">
        <f>'6. Non-specified'!U150</f>
        <v>7.1250293604727972E-3</v>
      </c>
      <c r="V1192" s="221">
        <f>'6. Non-specified'!V150</f>
        <v>7.1186493207753077E-3</v>
      </c>
      <c r="W1192" s="221">
        <f>'6. Non-specified'!W150</f>
        <v>7.1209504856079575E-3</v>
      </c>
      <c r="X1192" s="221">
        <f>'6. Non-specified'!X150</f>
        <v>6.8275691155413598E-3</v>
      </c>
      <c r="Y1192" s="221">
        <f>'6. Non-specified'!Y150</f>
        <v>7.3432673212709635E-3</v>
      </c>
      <c r="Z1192" s="221">
        <f>'6. Non-specified'!Z150</f>
        <v>7.2202374483807848E-3</v>
      </c>
      <c r="AA1192" s="221">
        <f>'6. Non-specified'!AA150</f>
        <v>8.5267759263319438E-3</v>
      </c>
      <c r="AB1192" s="221">
        <f>'6. Non-specified'!AB150</f>
        <v>8.3244499403035965E-3</v>
      </c>
      <c r="AC1192" s="221">
        <f>'6. Non-specified'!AC150</f>
        <v>7.5995323364716014E-3</v>
      </c>
      <c r="AD1192" s="221">
        <f>'6. Non-specified'!AD150</f>
        <v>7.2817731212157198E-3</v>
      </c>
      <c r="AE1192" s="221">
        <f>'6. Non-specified'!AE150</f>
        <v>7.450636648828197E-3</v>
      </c>
      <c r="AF1192" s="221">
        <f>'6. Non-specified'!AF150</f>
        <v>7.1669600938967133E-3</v>
      </c>
      <c r="AG1192" s="221">
        <f>'6. Non-specified'!AG150</f>
        <v>7.2463198288877711E-3</v>
      </c>
      <c r="AH1192" s="221">
        <f>'6. Non-specified'!AH150</f>
        <v>6.9346855286990198E-3</v>
      </c>
      <c r="AI1192" s="221">
        <f>'6. Non-specified'!AI150</f>
        <v>6.9532384548358986E-3</v>
      </c>
      <c r="AJ1192" s="221">
        <f>'6. Non-specified'!AJ150</f>
        <v>6.9422862671514006E-3</v>
      </c>
      <c r="AK1192" s="221">
        <f>'6. Non-specified'!AK150</f>
        <v>6.7978657820573036E-3</v>
      </c>
      <c r="AL1192" s="221">
        <f>'6. Non-specified'!AL150</f>
        <v>6.8272540058677503E-3</v>
      </c>
      <c r="AM1192" s="221">
        <f>'6. Non-specified'!AM150</f>
        <v>7.1071282739310513E-3</v>
      </c>
      <c r="AN1192" s="221">
        <f>'6. Non-specified'!AN150</f>
        <v>7.4218749999999997E-3</v>
      </c>
      <c r="AO1192" s="221">
        <f>'6. Non-specified'!AO150</f>
        <v>6.8478958734605735E-3</v>
      </c>
      <c r="AP1192" s="221">
        <f>'6. Non-specified'!AP150</f>
        <v>6.2566348195329073E-3</v>
      </c>
      <c r="AQ1192" s="221">
        <f>'6. Non-specified'!AQ150</f>
        <v>6.7581300813008126E-3</v>
      </c>
      <c r="AR1192" s="221">
        <f>'6. Non-specified'!AR150</f>
        <v>6.3781799108313646E-3</v>
      </c>
      <c r="AS1192" s="221">
        <f>'6. Non-specified'!AS150</f>
        <v>6.6940621814475043E-3</v>
      </c>
      <c r="AT1192" s="221">
        <f>'6. Non-specified'!AT150</f>
        <v>6.1843048256091729E-3</v>
      </c>
      <c r="AU1192" s="221">
        <f>'6. Non-specified'!AU150</f>
        <v>5.865939568833814E-3</v>
      </c>
      <c r="AV1192" s="221">
        <f>'6. Non-specified'!AV150</f>
        <v>6.3600860763529127E-3</v>
      </c>
      <c r="AW1192" s="221">
        <f>'6. Non-specified'!AW150</f>
        <v>7.355529625820742E-3</v>
      </c>
      <c r="AX1192" s="221">
        <f>'6. Non-specified'!AX150</f>
        <v>6.2595558791408816E-3</v>
      </c>
      <c r="AY1192" s="221">
        <f>'6. Non-specified'!AY150</f>
        <v>6.5322814128546619E-3</v>
      </c>
      <c r="AZ1192" s="221">
        <f>'6. Non-specified'!AZ150</f>
        <v>5.0750806539311992E-3</v>
      </c>
      <c r="BA1192" s="221">
        <f>'6. Non-specified'!BA150</f>
        <v>5.8055332544578722E-3</v>
      </c>
      <c r="BB1192" s="221">
        <f>'6. Non-specified'!BB150</f>
        <v>6.2409760323418996E-3</v>
      </c>
      <c r="BC1192" s="221">
        <f>'6. Non-specified'!BC150</f>
        <v>5.9785444111125612E-3</v>
      </c>
      <c r="BD1192" s="221">
        <f>'6. Non-specified'!BD150</f>
        <v>7.8331808888410636E-3</v>
      </c>
      <c r="BE1192" s="221">
        <f>'6. Non-specified'!BE150</f>
        <v>8.0583133318786818E-3</v>
      </c>
      <c r="BF1192" s="221">
        <f>'6. Non-specified'!BF150</f>
        <v>8.0574606237613453E-3</v>
      </c>
      <c r="BG1192" s="221">
        <f>'6. Non-specified'!BG150</f>
        <v>7.1776147619554793E-3</v>
      </c>
      <c r="BH1192" s="221">
        <f>'6. Non-specified'!BH150</f>
        <v>6.2809917355371907E-3</v>
      </c>
    </row>
    <row r="1193" spans="1:60" s="8" customFormat="1" ht="15">
      <c r="A1193" s="36" t="s">
        <v>7</v>
      </c>
      <c r="B1193" s="36" t="s">
        <v>71</v>
      </c>
      <c r="C1193" s="36" t="s">
        <v>17</v>
      </c>
      <c r="D1193" s="17" t="s">
        <v>103</v>
      </c>
      <c r="E1193" s="17" t="s">
        <v>803</v>
      </c>
      <c r="F1193" s="7" t="s">
        <v>13</v>
      </c>
      <c r="G1193" s="221">
        <f>'4.a Electric heating'!C47</f>
        <v>6.5331263943499529E-2</v>
      </c>
      <c r="H1193" s="221">
        <f>'4.a Electric heating'!D47</f>
        <v>6.8532876370061224E-2</v>
      </c>
      <c r="I1193" s="221">
        <f>'4.a Electric heating'!E47</f>
        <v>7.1734488796622031E-2</v>
      </c>
      <c r="J1193" s="221">
        <f>'4.a Electric heating'!F47</f>
        <v>7.4936101223183726E-2</v>
      </c>
      <c r="K1193" s="221">
        <f>'4.a Electric heating'!G47</f>
        <v>7.8137713649744533E-2</v>
      </c>
      <c r="L1193" s="221">
        <f>'4.a Electric heating'!H47</f>
        <v>8.1339326076306229E-2</v>
      </c>
      <c r="M1193" s="221">
        <f>'4.a Electric heating'!I47</f>
        <v>8.4540938502867036E-2</v>
      </c>
      <c r="N1193" s="221">
        <f>'4.a Electric heating'!J47</f>
        <v>8.7742550929428731E-2</v>
      </c>
      <c r="O1193" s="221">
        <f>'4.a Electric heating'!K47</f>
        <v>9.0944163355989538E-2</v>
      </c>
      <c r="P1193" s="221">
        <f>'4.a Electric heating'!L47</f>
        <v>9.4145775782551233E-2</v>
      </c>
      <c r="Q1193" s="221">
        <f>'4.a Electric heating'!M47</f>
        <v>9.4112519231784542E-2</v>
      </c>
      <c r="R1193" s="221">
        <f>'4.a Electric heating'!N47</f>
        <v>9.9828112054210896E-2</v>
      </c>
      <c r="S1193" s="221">
        <f>'4.a Electric heating'!O47</f>
        <v>0.10001908025992153</v>
      </c>
      <c r="T1193" s="221">
        <f>'4.a Electric heating'!P47</f>
        <v>0.1077506340119737</v>
      </c>
      <c r="U1193" s="221">
        <f>'4.a Electric heating'!Q47</f>
        <v>0.11371237383917139</v>
      </c>
      <c r="V1193" s="221">
        <f>'4.a Electric heating'!R47</f>
        <v>0.11866559603672551</v>
      </c>
      <c r="W1193" s="221">
        <f>'4.a Electric heating'!S47</f>
        <v>0.12001946124982064</v>
      </c>
      <c r="X1193" s="221">
        <f>'4.a Electric heating'!T47</f>
        <v>0.12126533801019942</v>
      </c>
      <c r="Y1193" s="221">
        <f>'4.a Electric heating'!U47</f>
        <v>0.12253735204527143</v>
      </c>
      <c r="Z1193" s="221">
        <f>'4.a Electric heating'!V47</f>
        <v>0.12383633457578669</v>
      </c>
      <c r="AA1193" s="221">
        <f>'4.a Electric heating'!W47</f>
        <v>0.12516315244624154</v>
      </c>
      <c r="AB1193" s="221">
        <f>'4.a Electric heating'!X47</f>
        <v>0.12643228587880875</v>
      </c>
      <c r="AC1193" s="221">
        <f>'4.a Electric heating'!Y47</f>
        <v>0.14072350184323351</v>
      </c>
      <c r="AD1193" s="221">
        <f>'4.a Electric heating'!Z47</f>
        <v>0.14050650081099503</v>
      </c>
      <c r="AE1193" s="221">
        <f>'4.a Electric heating'!AA47</f>
        <v>0.14367922824866267</v>
      </c>
      <c r="AF1193" s="221">
        <f>'4.a Electric heating'!AB47</f>
        <v>0.13497139623359219</v>
      </c>
      <c r="AG1193" s="221">
        <f>'4.a Electric heating'!AC47</f>
        <v>0.13295689778234457</v>
      </c>
      <c r="AH1193" s="221">
        <f>'4.a Electric heating'!AD47</f>
        <v>0.14275820755476099</v>
      </c>
      <c r="AI1193" s="221">
        <f>'4.a Electric heating'!AE47</f>
        <v>0.15253616697631997</v>
      </c>
      <c r="AJ1193" s="221">
        <f>'4.a Electric heating'!AF47</f>
        <v>0.14748530052015044</v>
      </c>
      <c r="AK1193" s="221">
        <f>'4.a Electric heating'!AG47</f>
        <v>0.16021784444994758</v>
      </c>
      <c r="AL1193" s="221">
        <f>'4.a Electric heating'!AH47</f>
        <v>0.16935574432351874</v>
      </c>
      <c r="AM1193" s="221">
        <f>'4.a Electric heating'!AI47</f>
        <v>0.17816224302834172</v>
      </c>
      <c r="AN1193" s="221">
        <f>'4.a Electric heating'!AJ47</f>
        <v>0.18179820717177725</v>
      </c>
      <c r="AO1193" s="221">
        <f>'4.a Electric heating'!AK47</f>
        <v>0.1879348555151284</v>
      </c>
      <c r="AP1193" s="221">
        <f>'4.a Electric heating'!AL47</f>
        <v>0.18558566982118929</v>
      </c>
      <c r="AQ1193" s="221">
        <f>'4.a Electric heating'!AM47</f>
        <v>0.19795804780926857</v>
      </c>
      <c r="AR1193" s="221">
        <f>'4.a Electric heating'!AN47</f>
        <v>0.1970821272437408</v>
      </c>
      <c r="AS1193" s="221">
        <f>'4.a Electric heating'!AO47</f>
        <v>0.20813346148170761</v>
      </c>
      <c r="AT1193" s="221">
        <f>'4.a Electric heating'!AP47</f>
        <v>0.19884178909413142</v>
      </c>
      <c r="AU1193" s="221">
        <f>'4.a Electric heating'!AQ47</f>
        <v>0.20620629980132144</v>
      </c>
      <c r="AV1193" s="221">
        <f>'4.a Electric heating'!AR47</f>
        <v>0.20245709435038836</v>
      </c>
      <c r="AW1193" s="221">
        <f>'4.a Electric heating'!AS47</f>
        <v>0.21209790836707351</v>
      </c>
      <c r="AX1193" s="221">
        <f>'4.a Electric heating'!AT47</f>
        <v>0.21941162934524844</v>
      </c>
      <c r="AY1193" s="221">
        <f>'4.a Electric heating'!AU47</f>
        <v>0.22270280378542717</v>
      </c>
      <c r="AZ1193" s="221">
        <f>'4.a Electric heating'!AV47</f>
        <v>0.22495232705598706</v>
      </c>
      <c r="BA1193" s="221">
        <f>'4.a Electric heating'!AW47</f>
        <v>0.22841313208761763</v>
      </c>
      <c r="BB1193" s="221">
        <f>'4.a Electric heating'!AX47</f>
        <v>0.22959051936641978</v>
      </c>
      <c r="BC1193" s="221">
        <f>'4.a Electric heating'!AY47</f>
        <v>0.22270280378542717</v>
      </c>
      <c r="BD1193" s="221">
        <f>'4.a Electric heating'!AZ47</f>
        <v>0.22049782553012592</v>
      </c>
      <c r="BE1193" s="221">
        <f>'4.a Electric heating'!BA47</f>
        <v>0.22495232705598706</v>
      </c>
      <c r="BF1193" s="221">
        <f>'4.a Electric heating'!BB47</f>
        <v>0.22270280378542714</v>
      </c>
      <c r="BG1193" s="221">
        <f>'4.a Electric heating'!BC47</f>
        <v>0.23442400398466015</v>
      </c>
      <c r="BH1193" s="221">
        <f>'4.a Electric heating'!BD47</f>
        <v>0.21727102808334356</v>
      </c>
    </row>
    <row r="1194" spans="1:60" s="8" customFormat="1" ht="15">
      <c r="A1194" s="36" t="s">
        <v>7</v>
      </c>
      <c r="B1194" s="36" t="s">
        <v>71</v>
      </c>
      <c r="C1194" s="36" t="s">
        <v>17</v>
      </c>
      <c r="D1194" s="17" t="s">
        <v>103</v>
      </c>
      <c r="E1194" s="17" t="s">
        <v>803</v>
      </c>
      <c r="F1194" s="7" t="s">
        <v>14</v>
      </c>
      <c r="G1194" s="221">
        <f>'2.b-MTH2-HTH'!C79</f>
        <v>0.77373362781602184</v>
      </c>
      <c r="H1194" s="221">
        <f>'2.b-MTH2-HTH'!D79</f>
        <v>0.77373362781602184</v>
      </c>
      <c r="I1194" s="221">
        <f>'2.b-MTH2-HTH'!E79</f>
        <v>0.77373362781602184</v>
      </c>
      <c r="J1194" s="221">
        <f>'2.b-MTH2-HTH'!F79</f>
        <v>0.77373362781602184</v>
      </c>
      <c r="K1194" s="221">
        <f>'2.b-MTH2-HTH'!G79</f>
        <v>0.77373362781602184</v>
      </c>
      <c r="L1194" s="221">
        <f>'2.b-MTH2-HTH'!H79</f>
        <v>0.77373362781602184</v>
      </c>
      <c r="M1194" s="221">
        <f>'2.b-MTH2-HTH'!I79</f>
        <v>0.77373362781602184</v>
      </c>
      <c r="N1194" s="221">
        <f>'2.b-MTH2-HTH'!J79</f>
        <v>0.77373362781602184</v>
      </c>
      <c r="O1194" s="221">
        <f>'2.b-MTH2-HTH'!K79</f>
        <v>0.77373362781602173</v>
      </c>
      <c r="P1194" s="221">
        <f>'2.b-MTH2-HTH'!L79</f>
        <v>0.77373362781602184</v>
      </c>
      <c r="Q1194" s="221">
        <f>'2.b-MTH2-HTH'!M79</f>
        <v>0.77373362781602184</v>
      </c>
      <c r="R1194" s="221">
        <f>'2.b-MTH2-HTH'!N79</f>
        <v>0.77373362781602184</v>
      </c>
      <c r="S1194" s="221">
        <f>'2.b-MTH2-HTH'!O79</f>
        <v>0.77373362781602184</v>
      </c>
      <c r="T1194" s="221">
        <f>'2.b-MTH2-HTH'!P79</f>
        <v>0.77373362781602184</v>
      </c>
      <c r="U1194" s="221">
        <f>'2.b-MTH2-HTH'!Q79</f>
        <v>0.77373362781602195</v>
      </c>
      <c r="V1194" s="221">
        <f>'2.b-MTH2-HTH'!R79</f>
        <v>0.77373362781602184</v>
      </c>
      <c r="W1194" s="221">
        <f>'2.b-MTH2-HTH'!S79</f>
        <v>0.77373362781602184</v>
      </c>
      <c r="X1194" s="221">
        <f>'2.b-MTH2-HTH'!T79</f>
        <v>0.77373362781602173</v>
      </c>
      <c r="Y1194" s="221">
        <f>'2.b-MTH2-HTH'!U79</f>
        <v>0.77373362781602184</v>
      </c>
      <c r="Z1194" s="221">
        <f>'2.b-MTH2-HTH'!V79</f>
        <v>0.77373362781602184</v>
      </c>
      <c r="AA1194" s="221">
        <f>'2.b-MTH2-HTH'!W79</f>
        <v>0.77373362781602173</v>
      </c>
      <c r="AB1194" s="221">
        <f>'2.b-MTH2-HTH'!X79</f>
        <v>0.77373362781602184</v>
      </c>
      <c r="AC1194" s="221">
        <f>'2.b-MTH2-HTH'!Y79</f>
        <v>0.77373362781602184</v>
      </c>
      <c r="AD1194" s="221">
        <f>'2.b-MTH2-HTH'!Z79</f>
        <v>0.77373362781602184</v>
      </c>
      <c r="AE1194" s="221">
        <f>'2.b-MTH2-HTH'!AA79</f>
        <v>0.77373362781602184</v>
      </c>
      <c r="AF1194" s="221">
        <f>'2.b-MTH2-HTH'!AB79</f>
        <v>0.77373362781602184</v>
      </c>
      <c r="AG1194" s="221">
        <f>'2.b-MTH2-HTH'!AC79</f>
        <v>0.77373362781602173</v>
      </c>
      <c r="AH1194" s="221">
        <f>'2.b-MTH2-HTH'!AD79</f>
        <v>0.77373362781602184</v>
      </c>
      <c r="AI1194" s="221">
        <f>'2.b-MTH2-HTH'!AE79</f>
        <v>0.77373362781602184</v>
      </c>
      <c r="AJ1194" s="221">
        <f>'2.b-MTH2-HTH'!AF79</f>
        <v>0.77373362781602184</v>
      </c>
      <c r="AK1194" s="221">
        <f>'2.b-MTH2-HTH'!AG79</f>
        <v>0.77373362781602184</v>
      </c>
      <c r="AL1194" s="221">
        <f>'2.b-MTH2-HTH'!AH79</f>
        <v>0.77373362781602184</v>
      </c>
      <c r="AM1194" s="221">
        <f>'2.b-MTH2-HTH'!AI79</f>
        <v>0.77373362781602184</v>
      </c>
      <c r="AN1194" s="221">
        <f>'2.b-MTH2-HTH'!AJ79</f>
        <v>0.77373362781602184</v>
      </c>
      <c r="AO1194" s="221">
        <f>'2.b-MTH2-HTH'!AK79</f>
        <v>0.77373362781602184</v>
      </c>
      <c r="AP1194" s="221">
        <f>'2.b-MTH2-HTH'!AL79</f>
        <v>0.77373362781602184</v>
      </c>
      <c r="AQ1194" s="221">
        <f>'2.b-MTH2-HTH'!AM79</f>
        <v>0.77373362781602184</v>
      </c>
      <c r="AR1194" s="221">
        <f>'2.b-MTH2-HTH'!AN79</f>
        <v>0.77373362781602184</v>
      </c>
      <c r="AS1194" s="221">
        <f>'2.b-MTH2-HTH'!AO79</f>
        <v>0.77373362781602184</v>
      </c>
      <c r="AT1194" s="221">
        <f>'2.b-MTH2-HTH'!AP79</f>
        <v>0.77373362781602184</v>
      </c>
      <c r="AU1194" s="221">
        <f>'2.b-MTH2-HTH'!AQ79</f>
        <v>0.77373362781602184</v>
      </c>
      <c r="AV1194" s="221">
        <f>'2.b-MTH2-HTH'!AR79</f>
        <v>0.77373362781602184</v>
      </c>
      <c r="AW1194" s="221">
        <f>'2.b-MTH2-HTH'!AS79</f>
        <v>0.77373362781602184</v>
      </c>
      <c r="AX1194" s="221">
        <f>'2.b-MTH2-HTH'!AT79</f>
        <v>0.77373362781602184</v>
      </c>
      <c r="AY1194" s="221">
        <f>'2.b-MTH2-HTH'!AU79</f>
        <v>0.77373362781602184</v>
      </c>
      <c r="AZ1194" s="221">
        <f>'2.b-MTH2-HTH'!AV79</f>
        <v>0.77373362781602184</v>
      </c>
      <c r="BA1194" s="221">
        <f>'2.b-MTH2-HTH'!AW79</f>
        <v>0.77373362781602184</v>
      </c>
      <c r="BB1194" s="221">
        <f>'2.b-MTH2-HTH'!AX79</f>
        <v>0.77373362781602184</v>
      </c>
      <c r="BC1194" s="221">
        <f>'2.b-MTH2-HTH'!AY79</f>
        <v>0.77373362781602184</v>
      </c>
      <c r="BD1194" s="221">
        <f>'2.b-MTH2-HTH'!AZ79</f>
        <v>0.77373362781602184</v>
      </c>
      <c r="BE1194" s="221">
        <f>'2.b-MTH2-HTH'!BA79</f>
        <v>0.77373362781602184</v>
      </c>
      <c r="BF1194" s="221">
        <f>'2.b-MTH2-HTH'!BB79</f>
        <v>0.77373362781602184</v>
      </c>
      <c r="BG1194" s="221">
        <f>'2.b-MTH2-HTH'!BC79</f>
        <v>0.77373362781602184</v>
      </c>
      <c r="BH1194" s="221">
        <f>'2.b-MTH2-HTH'!BD79</f>
        <v>0.77373362781602184</v>
      </c>
    </row>
    <row r="1195" spans="1:60" s="8" customFormat="1" ht="15">
      <c r="A1195" s="36" t="s">
        <v>7</v>
      </c>
      <c r="B1195" s="36" t="s">
        <v>71</v>
      </c>
      <c r="C1195" s="36" t="s">
        <v>17</v>
      </c>
      <c r="D1195" s="17" t="s">
        <v>103</v>
      </c>
      <c r="E1195" s="17" t="s">
        <v>802</v>
      </c>
      <c r="F1195" s="7" t="s">
        <v>12</v>
      </c>
      <c r="G1195" s="221">
        <f>'6. Non-specified'!G151</f>
        <v>0.17105068698112072</v>
      </c>
      <c r="H1195" s="221">
        <f>'6. Non-specified'!H151</f>
        <v>0.17147772779538575</v>
      </c>
      <c r="I1195" s="221">
        <f>'6. Non-specified'!I151</f>
        <v>0.17138816534867035</v>
      </c>
      <c r="J1195" s="221">
        <f>'6. Non-specified'!J151</f>
        <v>0.17129380865130167</v>
      </c>
      <c r="K1195" s="221">
        <f>'6. Non-specified'!K151</f>
        <v>0.17074807041376355</v>
      </c>
      <c r="L1195" s="221">
        <f>'6. Non-specified'!L151</f>
        <v>0.17076326013129708</v>
      </c>
      <c r="M1195" s="221">
        <f>'6. Non-specified'!M151</f>
        <v>0.17106045693971061</v>
      </c>
      <c r="N1195" s="221">
        <f>'6. Non-specified'!N151</f>
        <v>0.17137805641895137</v>
      </c>
      <c r="O1195" s="221">
        <f>'6. Non-specified'!O151</f>
        <v>0.17126319957652722</v>
      </c>
      <c r="P1195" s="221">
        <f>'6. Non-specified'!P151</f>
        <v>0.17155079747507965</v>
      </c>
      <c r="Q1195" s="221">
        <f>'6. Non-specified'!Q151</f>
        <v>0.17128044035920106</v>
      </c>
      <c r="R1195" s="221">
        <f>'6. Non-specified'!R151</f>
        <v>0.17264419998207495</v>
      </c>
      <c r="S1195" s="221">
        <f>'6. Non-specified'!S151</f>
        <v>0.17252682654460036</v>
      </c>
      <c r="T1195" s="221">
        <f>'6. Non-specified'!T151</f>
        <v>0.17088624320857257</v>
      </c>
      <c r="U1195" s="221">
        <f>'6. Non-specified'!U151</f>
        <v>0.17105893992985466</v>
      </c>
      <c r="V1195" s="221">
        <f>'6. Non-specified'!V151</f>
        <v>0.17090576683088929</v>
      </c>
      <c r="W1195" s="221">
        <f>'6. Non-specified'!W151</f>
        <v>0.17096101359507257</v>
      </c>
      <c r="X1195" s="221">
        <f>'6. Non-specified'!X151</f>
        <v>0.17275443330763304</v>
      </c>
      <c r="Y1195" s="221">
        <f>'6. Non-specified'!Y151</f>
        <v>0.1742470211827008</v>
      </c>
      <c r="Z1195" s="221">
        <f>'6. Non-specified'!Z151</f>
        <v>0.17227912410345575</v>
      </c>
      <c r="AA1195" s="221">
        <f>'6. Non-specified'!AA151</f>
        <v>0.15998410436307828</v>
      </c>
      <c r="AB1195" s="221">
        <f>'6. Non-specified'!AB151</f>
        <v>0.1482460628802092</v>
      </c>
      <c r="AC1195" s="221">
        <f>'6. Non-specified'!AC151</f>
        <v>0.15622115562119254</v>
      </c>
      <c r="AD1195" s="221">
        <f>'6. Non-specified'!AD151</f>
        <v>0.15318918437611304</v>
      </c>
      <c r="AE1195" s="221">
        <f>'6. Non-specified'!AE151</f>
        <v>0.14470689549117305</v>
      </c>
      <c r="AF1195" s="221">
        <f>'6. Non-specified'!AF151</f>
        <v>0.14015011119347665</v>
      </c>
      <c r="AG1195" s="221">
        <f>'6. Non-specified'!AG151</f>
        <v>0.15880567438349275</v>
      </c>
      <c r="AH1195" s="221">
        <f>'6. Non-specified'!AH151</f>
        <v>0.15743082880519646</v>
      </c>
      <c r="AI1195" s="221">
        <f>'6. Non-specified'!AI151</f>
        <v>0.16780424048794654</v>
      </c>
      <c r="AJ1195" s="221">
        <f>'6. Non-specified'!AJ151</f>
        <v>0.17239357335522457</v>
      </c>
      <c r="AK1195" s="221">
        <f>'6. Non-specified'!AK151</f>
        <v>0.16659816815406295</v>
      </c>
      <c r="AL1195" s="221">
        <f>'6. Non-specified'!AL151</f>
        <v>0.16749887158654936</v>
      </c>
      <c r="AM1195" s="221">
        <f>'6. Non-specified'!AM151</f>
        <v>0.16960275331038913</v>
      </c>
      <c r="AN1195" s="221">
        <f>'6. Non-specified'!AN151</f>
        <v>0.15169977788746297</v>
      </c>
      <c r="AO1195" s="221">
        <f>'6. Non-specified'!AO151</f>
        <v>0.14868966322301991</v>
      </c>
      <c r="AP1195" s="221">
        <f>'6. Non-specified'!AP151</f>
        <v>0.14645491116325843</v>
      </c>
      <c r="AQ1195" s="221">
        <f>'6. Non-specified'!AQ151</f>
        <v>0.15944396051103368</v>
      </c>
      <c r="AR1195" s="221">
        <f>'6. Non-specified'!AR151</f>
        <v>0.16319171256228687</v>
      </c>
      <c r="AS1195" s="221">
        <f>'6. Non-specified'!AS151</f>
        <v>0.16297145769622837</v>
      </c>
      <c r="AT1195" s="221">
        <f>'6. Non-specified'!AT151</f>
        <v>0.16101290014333494</v>
      </c>
      <c r="AU1195" s="221">
        <f>'6. Non-specified'!AU151</f>
        <v>0.1689017144797148</v>
      </c>
      <c r="AV1195" s="221">
        <f>'6. Non-specified'!AV151</f>
        <v>0.17551506336175976</v>
      </c>
      <c r="AW1195" s="221">
        <f>'6. Non-specified'!AW151</f>
        <v>0.15312277509690689</v>
      </c>
      <c r="AX1195" s="221">
        <f>'6. Non-specified'!AX151</f>
        <v>0.16763742264288317</v>
      </c>
      <c r="AY1195" s="221">
        <f>'6. Non-specified'!AY151</f>
        <v>0.15539048928778229</v>
      </c>
      <c r="AZ1195" s="221">
        <f>'6. Non-specified'!AZ151</f>
        <v>0.17052869105013232</v>
      </c>
      <c r="BA1195" s="221">
        <f>'6. Non-specified'!BA151</f>
        <v>0.17472323164032788</v>
      </c>
      <c r="BB1195" s="221">
        <f>'6. Non-specified'!BB151</f>
        <v>0.17356957221236746</v>
      </c>
      <c r="BC1195" s="221">
        <f>'6. Non-specified'!BC151</f>
        <v>0.17020999086996222</v>
      </c>
      <c r="BD1195" s="221">
        <f>'6. Non-specified'!BD151</f>
        <v>0.15024749811686217</v>
      </c>
      <c r="BE1195" s="221">
        <f>'6. Non-specified'!BE151</f>
        <v>0.15474989090115646</v>
      </c>
      <c r="BF1195" s="221">
        <f>'6. Non-specified'!BF151</f>
        <v>0.15114869093564204</v>
      </c>
      <c r="BG1195" s="221">
        <f>'6. Non-specified'!BG151</f>
        <v>0.12521301523058898</v>
      </c>
      <c r="BH1195" s="221">
        <f>'6. Non-specified'!BH151</f>
        <v>0.11067048786990137</v>
      </c>
    </row>
    <row r="1196" spans="1:60" s="8" customFormat="1" ht="15">
      <c r="A1196" s="36" t="s">
        <v>7</v>
      </c>
      <c r="B1196" s="36" t="s">
        <v>71</v>
      </c>
      <c r="C1196" s="36" t="s">
        <v>17</v>
      </c>
      <c r="D1196" s="17" t="s">
        <v>103</v>
      </c>
      <c r="E1196" s="17" t="s">
        <v>802</v>
      </c>
      <c r="F1196" s="7" t="s">
        <v>13</v>
      </c>
      <c r="G1196" s="221">
        <f>'4.a Electric heating'!C47</f>
        <v>6.5331263943499529E-2</v>
      </c>
      <c r="H1196" s="221">
        <f>'4.a Electric heating'!D47</f>
        <v>6.8532876370061224E-2</v>
      </c>
      <c r="I1196" s="221">
        <f>'4.a Electric heating'!E47</f>
        <v>7.1734488796622031E-2</v>
      </c>
      <c r="J1196" s="221">
        <f>'4.a Electric heating'!F47</f>
        <v>7.4936101223183726E-2</v>
      </c>
      <c r="K1196" s="221">
        <f>'4.a Electric heating'!G47</f>
        <v>7.8137713649744533E-2</v>
      </c>
      <c r="L1196" s="221">
        <f>'4.a Electric heating'!H47</f>
        <v>8.1339326076306229E-2</v>
      </c>
      <c r="M1196" s="221">
        <f>'4.a Electric heating'!I47</f>
        <v>8.4540938502867036E-2</v>
      </c>
      <c r="N1196" s="221">
        <f>'4.a Electric heating'!J47</f>
        <v>8.7742550929428731E-2</v>
      </c>
      <c r="O1196" s="221">
        <f>'4.a Electric heating'!K47</f>
        <v>9.0944163355989538E-2</v>
      </c>
      <c r="P1196" s="221">
        <f>'4.a Electric heating'!L47</f>
        <v>9.4145775782551233E-2</v>
      </c>
      <c r="Q1196" s="221">
        <f>'4.a Electric heating'!M47</f>
        <v>9.4112519231784542E-2</v>
      </c>
      <c r="R1196" s="221">
        <f>'4.a Electric heating'!N47</f>
        <v>9.9828112054210896E-2</v>
      </c>
      <c r="S1196" s="221">
        <f>'4.a Electric heating'!O47</f>
        <v>0.10001908025992153</v>
      </c>
      <c r="T1196" s="221">
        <f>'4.a Electric heating'!P47</f>
        <v>0.1077506340119737</v>
      </c>
      <c r="U1196" s="221">
        <f>'4.a Electric heating'!Q47</f>
        <v>0.11371237383917139</v>
      </c>
      <c r="V1196" s="221">
        <f>'4.a Electric heating'!R47</f>
        <v>0.11866559603672551</v>
      </c>
      <c r="W1196" s="221">
        <f>'4.a Electric heating'!S47</f>
        <v>0.12001946124982064</v>
      </c>
      <c r="X1196" s="221">
        <f>'4.a Electric heating'!T47</f>
        <v>0.12126533801019942</v>
      </c>
      <c r="Y1196" s="221">
        <f>'4.a Electric heating'!U47</f>
        <v>0.12253735204527143</v>
      </c>
      <c r="Z1196" s="221">
        <f>'4.a Electric heating'!V47</f>
        <v>0.12383633457578669</v>
      </c>
      <c r="AA1196" s="221">
        <f>'4.a Electric heating'!W47</f>
        <v>0.12516315244624154</v>
      </c>
      <c r="AB1196" s="221">
        <f>'4.a Electric heating'!X47</f>
        <v>0.12643228587880875</v>
      </c>
      <c r="AC1196" s="221">
        <f>'4.a Electric heating'!Y47</f>
        <v>0.14072350184323351</v>
      </c>
      <c r="AD1196" s="221">
        <f>'4.a Electric heating'!Z47</f>
        <v>0.14050650081099503</v>
      </c>
      <c r="AE1196" s="221">
        <f>'4.a Electric heating'!AA47</f>
        <v>0.14367922824866267</v>
      </c>
      <c r="AF1196" s="221">
        <f>'4.a Electric heating'!AB47</f>
        <v>0.13497139623359219</v>
      </c>
      <c r="AG1196" s="221">
        <f>'4.a Electric heating'!AC47</f>
        <v>0.13295689778234457</v>
      </c>
      <c r="AH1196" s="221">
        <f>'4.a Electric heating'!AD47</f>
        <v>0.14275820755476099</v>
      </c>
      <c r="AI1196" s="221">
        <f>'4.a Electric heating'!AE47</f>
        <v>0.15253616697631997</v>
      </c>
      <c r="AJ1196" s="221">
        <f>'4.a Electric heating'!AF47</f>
        <v>0.14748530052015044</v>
      </c>
      <c r="AK1196" s="221">
        <f>'4.a Electric heating'!AG47</f>
        <v>0.16021784444994758</v>
      </c>
      <c r="AL1196" s="221">
        <f>'4.a Electric heating'!AH47</f>
        <v>0.16935574432351874</v>
      </c>
      <c r="AM1196" s="221">
        <f>'4.a Electric heating'!AI47</f>
        <v>0.17816224302834172</v>
      </c>
      <c r="AN1196" s="221">
        <f>'4.a Electric heating'!AJ47</f>
        <v>0.18179820717177725</v>
      </c>
      <c r="AO1196" s="221">
        <f>'4.a Electric heating'!AK47</f>
        <v>0.1879348555151284</v>
      </c>
      <c r="AP1196" s="221">
        <f>'4.a Electric heating'!AL47</f>
        <v>0.18558566982118929</v>
      </c>
      <c r="AQ1196" s="221">
        <f>'4.a Electric heating'!AM47</f>
        <v>0.19795804780926857</v>
      </c>
      <c r="AR1196" s="221">
        <f>'4.a Electric heating'!AN47</f>
        <v>0.1970821272437408</v>
      </c>
      <c r="AS1196" s="221">
        <f>'4.a Electric heating'!AO47</f>
        <v>0.20813346148170761</v>
      </c>
      <c r="AT1196" s="221">
        <f>'4.a Electric heating'!AP47</f>
        <v>0.19884178909413142</v>
      </c>
      <c r="AU1196" s="221">
        <f>'4.a Electric heating'!AQ47</f>
        <v>0.20620629980132144</v>
      </c>
      <c r="AV1196" s="221">
        <f>'4.a Electric heating'!AR47</f>
        <v>0.20245709435038836</v>
      </c>
      <c r="AW1196" s="221">
        <f>'4.a Electric heating'!AS47</f>
        <v>0.21209790836707351</v>
      </c>
      <c r="AX1196" s="221">
        <f>'4.a Electric heating'!AT47</f>
        <v>0.21941162934524844</v>
      </c>
      <c r="AY1196" s="221">
        <f>'4.a Electric heating'!AU47</f>
        <v>0.22270280378542717</v>
      </c>
      <c r="AZ1196" s="221">
        <f>'4.a Electric heating'!AV47</f>
        <v>0.22495232705598706</v>
      </c>
      <c r="BA1196" s="221">
        <f>'4.a Electric heating'!AW47</f>
        <v>0.22841313208761763</v>
      </c>
      <c r="BB1196" s="221">
        <f>'4.a Electric heating'!AX47</f>
        <v>0.22959051936641978</v>
      </c>
      <c r="BC1196" s="221">
        <f>'4.a Electric heating'!AY47</f>
        <v>0.22270280378542717</v>
      </c>
      <c r="BD1196" s="221">
        <f>'4.a Electric heating'!AZ47</f>
        <v>0.22049782553012592</v>
      </c>
      <c r="BE1196" s="221">
        <f>'4.a Electric heating'!BA47</f>
        <v>0.22495232705598706</v>
      </c>
      <c r="BF1196" s="221">
        <f>'4.a Electric heating'!BB47</f>
        <v>0.22270280378542714</v>
      </c>
      <c r="BG1196" s="221">
        <f>'4.a Electric heating'!BC47</f>
        <v>0.23442400398466015</v>
      </c>
      <c r="BH1196" s="221">
        <f>'4.a Electric heating'!BD47</f>
        <v>0.21727102808334356</v>
      </c>
    </row>
    <row r="1197" spans="1:60" s="8" customFormat="1" ht="15">
      <c r="A1197" s="36" t="s">
        <v>7</v>
      </c>
      <c r="B1197" s="36" t="s">
        <v>71</v>
      </c>
      <c r="C1197" s="36" t="s">
        <v>17</v>
      </c>
      <c r="D1197" s="17" t="s">
        <v>103</v>
      </c>
      <c r="E1197" s="17" t="s">
        <v>802</v>
      </c>
      <c r="F1197" s="7" t="s">
        <v>14</v>
      </c>
      <c r="G1197" s="221">
        <f>'2.b-MTH2-HTH'!C85</f>
        <v>0.80445234243218156</v>
      </c>
      <c r="H1197" s="221">
        <f>'2.b-MTH2-HTH'!D85</f>
        <v>0.80445234243218156</v>
      </c>
      <c r="I1197" s="221">
        <f>'2.b-MTH2-HTH'!E85</f>
        <v>0.80445234243218156</v>
      </c>
      <c r="J1197" s="221">
        <f>'2.b-MTH2-HTH'!F85</f>
        <v>0.80445234243218156</v>
      </c>
      <c r="K1197" s="221">
        <f>'2.b-MTH2-HTH'!G85</f>
        <v>0.80445234243218156</v>
      </c>
      <c r="L1197" s="221">
        <f>'2.b-MTH2-HTH'!H85</f>
        <v>0.80445234243218156</v>
      </c>
      <c r="M1197" s="221">
        <f>'2.b-MTH2-HTH'!I85</f>
        <v>0.80445234243218156</v>
      </c>
      <c r="N1197" s="221">
        <f>'2.b-MTH2-HTH'!J85</f>
        <v>0.80445234243218156</v>
      </c>
      <c r="O1197" s="221">
        <f>'2.b-MTH2-HTH'!K85</f>
        <v>0.80445234243218156</v>
      </c>
      <c r="P1197" s="221">
        <f>'2.b-MTH2-HTH'!L85</f>
        <v>0.80445234243218156</v>
      </c>
      <c r="Q1197" s="221">
        <f>'2.b-MTH2-HTH'!M85</f>
        <v>0.80445234243218156</v>
      </c>
      <c r="R1197" s="221">
        <f>'2.b-MTH2-HTH'!N85</f>
        <v>0.80445234243218156</v>
      </c>
      <c r="S1197" s="221">
        <f>'2.b-MTH2-HTH'!O85</f>
        <v>0.80445234243218156</v>
      </c>
      <c r="T1197" s="221">
        <f>'2.b-MTH2-HTH'!P85</f>
        <v>0.80445234243218167</v>
      </c>
      <c r="U1197" s="221">
        <f>'2.b-MTH2-HTH'!Q85</f>
        <v>0.80445234243218156</v>
      </c>
      <c r="V1197" s="221">
        <f>'2.b-MTH2-HTH'!R85</f>
        <v>0.80445234243218156</v>
      </c>
      <c r="W1197" s="221">
        <f>'2.b-MTH2-HTH'!S85</f>
        <v>0.80445234243218156</v>
      </c>
      <c r="X1197" s="221">
        <f>'2.b-MTH2-HTH'!T85</f>
        <v>0.80445234243218167</v>
      </c>
      <c r="Y1197" s="221">
        <f>'2.b-MTH2-HTH'!U85</f>
        <v>0.80445234243218167</v>
      </c>
      <c r="Z1197" s="221">
        <f>'2.b-MTH2-HTH'!V85</f>
        <v>0.80445234243218156</v>
      </c>
      <c r="AA1197" s="221">
        <f>'2.b-MTH2-HTH'!W85</f>
        <v>0.80445234243218156</v>
      </c>
      <c r="AB1197" s="221">
        <f>'2.b-MTH2-HTH'!X85</f>
        <v>0.80445234243218156</v>
      </c>
      <c r="AC1197" s="221">
        <f>'2.b-MTH2-HTH'!Y85</f>
        <v>0.80445234243218156</v>
      </c>
      <c r="AD1197" s="221">
        <f>'2.b-MTH2-HTH'!Z85</f>
        <v>0.80445234243218156</v>
      </c>
      <c r="AE1197" s="221">
        <f>'2.b-MTH2-HTH'!AA85</f>
        <v>0.80445234243218156</v>
      </c>
      <c r="AF1197" s="221">
        <f>'2.b-MTH2-HTH'!AB85</f>
        <v>0.80445234243218156</v>
      </c>
      <c r="AG1197" s="221">
        <f>'2.b-MTH2-HTH'!AC85</f>
        <v>0.80445234243218156</v>
      </c>
      <c r="AH1197" s="221">
        <f>'2.b-MTH2-HTH'!AD85</f>
        <v>0.80445234243218156</v>
      </c>
      <c r="AI1197" s="221">
        <f>'2.b-MTH2-HTH'!AE85</f>
        <v>0.80445234243218156</v>
      </c>
      <c r="AJ1197" s="221">
        <f>'2.b-MTH2-HTH'!AF85</f>
        <v>0.80445234243218156</v>
      </c>
      <c r="AK1197" s="221">
        <f>'2.b-MTH2-HTH'!AG85</f>
        <v>0.80445234243218156</v>
      </c>
      <c r="AL1197" s="221">
        <f>'2.b-MTH2-HTH'!AH85</f>
        <v>0.80445234243218156</v>
      </c>
      <c r="AM1197" s="221">
        <f>'2.b-MTH2-HTH'!AI85</f>
        <v>0.80445234243218156</v>
      </c>
      <c r="AN1197" s="221">
        <f>'2.b-MTH2-HTH'!AJ85</f>
        <v>0.80445234243218156</v>
      </c>
      <c r="AO1197" s="221">
        <f>'2.b-MTH2-HTH'!AK85</f>
        <v>0.80445234243218156</v>
      </c>
      <c r="AP1197" s="221">
        <f>'2.b-MTH2-HTH'!AL85</f>
        <v>0.80445234243218156</v>
      </c>
      <c r="AQ1197" s="221">
        <f>'2.b-MTH2-HTH'!AM85</f>
        <v>0.80445234243218156</v>
      </c>
      <c r="AR1197" s="221">
        <f>'2.b-MTH2-HTH'!AN85</f>
        <v>0.80445234243218156</v>
      </c>
      <c r="AS1197" s="221">
        <f>'2.b-MTH2-HTH'!AO85</f>
        <v>0.80445234243218156</v>
      </c>
      <c r="AT1197" s="221">
        <f>'2.b-MTH2-HTH'!AP85</f>
        <v>0.80445234243218156</v>
      </c>
      <c r="AU1197" s="221">
        <f>'2.b-MTH2-HTH'!AQ85</f>
        <v>0.80445234243218156</v>
      </c>
      <c r="AV1197" s="221">
        <f>'2.b-MTH2-HTH'!AR85</f>
        <v>0.80445234243218156</v>
      </c>
      <c r="AW1197" s="221">
        <f>'2.b-MTH2-HTH'!AS85</f>
        <v>0.80445234243218156</v>
      </c>
      <c r="AX1197" s="221">
        <f>'2.b-MTH2-HTH'!AT85</f>
        <v>0.80445234243218156</v>
      </c>
      <c r="AY1197" s="221">
        <f>'2.b-MTH2-HTH'!AU85</f>
        <v>0.80445234243218156</v>
      </c>
      <c r="AZ1197" s="221">
        <f>'2.b-MTH2-HTH'!AV85</f>
        <v>0.80445234243218156</v>
      </c>
      <c r="BA1197" s="221">
        <f>'2.b-MTH2-HTH'!AW85</f>
        <v>0.80445234243218156</v>
      </c>
      <c r="BB1197" s="221">
        <f>'2.b-MTH2-HTH'!AX85</f>
        <v>0.80445234243218156</v>
      </c>
      <c r="BC1197" s="221">
        <f>'2.b-MTH2-HTH'!AY85</f>
        <v>0.80445234243218156</v>
      </c>
      <c r="BD1197" s="221">
        <f>'2.b-MTH2-HTH'!AZ85</f>
        <v>0.80445234243218156</v>
      </c>
      <c r="BE1197" s="221">
        <f>'2.b-MTH2-HTH'!BA85</f>
        <v>0.80445234243218156</v>
      </c>
      <c r="BF1197" s="221">
        <f>'2.b-MTH2-HTH'!BB85</f>
        <v>0.80445234243218156</v>
      </c>
      <c r="BG1197" s="221">
        <f>'2.b-MTH2-HTH'!BC85</f>
        <v>0.80445234243218156</v>
      </c>
      <c r="BH1197" s="221">
        <f>'2.b-MTH2-HTH'!BD85</f>
        <v>0.80445234243218156</v>
      </c>
    </row>
    <row r="1198" spans="1:60" s="8" customFormat="1" ht="15">
      <c r="A1198" s="36" t="s">
        <v>7</v>
      </c>
      <c r="B1198" s="36" t="s">
        <v>71</v>
      </c>
      <c r="C1198" s="36" t="s">
        <v>17</v>
      </c>
      <c r="D1198" s="17" t="s">
        <v>103</v>
      </c>
      <c r="E1198" s="17" t="s">
        <v>804</v>
      </c>
      <c r="F1198" s="7" t="s">
        <v>12</v>
      </c>
      <c r="G1198" s="221">
        <f>'6. Non-specified'!G152</f>
        <v>0.15809881084467631</v>
      </c>
      <c r="H1198" s="221">
        <f>'6. Non-specified'!H152</f>
        <v>0.15849351633290912</v>
      </c>
      <c r="I1198" s="221">
        <f>'6. Non-specified'!I152</f>
        <v>0.15841073551178558</v>
      </c>
      <c r="J1198" s="221">
        <f>'6. Non-specified'!J152</f>
        <v>0.15832352345837322</v>
      </c>
      <c r="K1198" s="221">
        <f>'6. Non-specified'!K152</f>
        <v>0.15781910825893719</v>
      </c>
      <c r="L1198" s="221">
        <f>'6. Non-specified'!L152</f>
        <v>0.15783314781833041</v>
      </c>
      <c r="M1198" s="221">
        <f>'6. Non-specified'!M152</f>
        <v>0.15810784102667863</v>
      </c>
      <c r="N1198" s="221">
        <f>'6. Non-specified'!N152</f>
        <v>0.15840139202538578</v>
      </c>
      <c r="O1198" s="221">
        <f>'6. Non-specified'!O152</f>
        <v>0.15829523208808816</v>
      </c>
      <c r="P1198" s="221">
        <f>'6. Non-specified'!P152</f>
        <v>0.15856105321143499</v>
      </c>
      <c r="Q1198" s="221">
        <f>'6. Non-specified'!Q152</f>
        <v>0.15831116740695109</v>
      </c>
      <c r="R1198" s="221">
        <f>'6. Non-specified'!R152</f>
        <v>0.15957166380401111</v>
      </c>
      <c r="S1198" s="221">
        <f>'6. Non-specified'!S152</f>
        <v>0.15946317782703556</v>
      </c>
      <c r="T1198" s="221">
        <f>'6. Non-specified'!T152</f>
        <v>0.15794681867586649</v>
      </c>
      <c r="U1198" s="221">
        <f>'6. Non-specified'!U152</f>
        <v>0.15810643888408277</v>
      </c>
      <c r="V1198" s="221">
        <f>'6. Non-specified'!V152</f>
        <v>0.15796486397884729</v>
      </c>
      <c r="W1198" s="221">
        <f>'6. Non-specified'!W152</f>
        <v>0.15801592748449317</v>
      </c>
      <c r="X1198" s="221">
        <f>'6. Non-specified'!X152</f>
        <v>0.16232514594118297</v>
      </c>
      <c r="Y1198" s="221">
        <f>'6. Non-specified'!Y152</f>
        <v>0.15460889232127101</v>
      </c>
      <c r="Z1198" s="221">
        <f>'6. Non-specified'!Z152</f>
        <v>0.14752227776570306</v>
      </c>
      <c r="AA1198" s="221">
        <f>'6. Non-specified'!AA152</f>
        <v>0.16003891690418767</v>
      </c>
      <c r="AB1198" s="221">
        <f>'6. Non-specified'!AB152</f>
        <v>0.15657513218488822</v>
      </c>
      <c r="AC1198" s="221">
        <f>'6. Non-specified'!AC152</f>
        <v>0.15183681004245894</v>
      </c>
      <c r="AD1198" s="221">
        <f>'6. Non-specified'!AD152</f>
        <v>0.1545322331710792</v>
      </c>
      <c r="AE1198" s="221">
        <f>'6. Non-specified'!AE152</f>
        <v>0.15699391031555637</v>
      </c>
      <c r="AF1198" s="221">
        <f>'6. Non-specified'!AF152</f>
        <v>0.16563194959229061</v>
      </c>
      <c r="AG1198" s="221">
        <f>'6. Non-specified'!AG152</f>
        <v>0.1509341972823352</v>
      </c>
      <c r="AH1198" s="221">
        <f>'6. Non-specified'!AH152</f>
        <v>0.13851414652426458</v>
      </c>
      <c r="AI1198" s="221">
        <f>'6. Non-specified'!AI152</f>
        <v>0.12438280569270985</v>
      </c>
      <c r="AJ1198" s="221">
        <f>'6. Non-specified'!AJ152</f>
        <v>0.13079043039756069</v>
      </c>
      <c r="AK1198" s="221">
        <f>'6. Non-specified'!AK152</f>
        <v>0.12580730389854392</v>
      </c>
      <c r="AL1198" s="221">
        <f>'6. Non-specified'!AL152</f>
        <v>0.12068381855111715</v>
      </c>
      <c r="AM1198" s="221">
        <f>'6. Non-specified'!AM152</f>
        <v>0.10928658927842269</v>
      </c>
      <c r="AN1198" s="221">
        <f>'6. Non-specified'!AN152</f>
        <v>0.11498951135241857</v>
      </c>
      <c r="AO1198" s="221">
        <f>'6. Non-specified'!AO152</f>
        <v>0.12344598143932763</v>
      </c>
      <c r="AP1198" s="221">
        <f>'6. Non-specified'!AP152</f>
        <v>0.12127053302044918</v>
      </c>
      <c r="AQ1198" s="221">
        <f>'6. Non-specified'!AQ152</f>
        <v>0.1159843205574913</v>
      </c>
      <c r="AR1198" s="221">
        <f>'6. Non-specified'!AR152</f>
        <v>0.11715184893784419</v>
      </c>
      <c r="AS1198" s="221">
        <f>'6. Non-specified'!AS152</f>
        <v>0.11307339449541287</v>
      </c>
      <c r="AT1198" s="221">
        <f>'6. Non-specified'!AT152</f>
        <v>0.10739369326325848</v>
      </c>
      <c r="AU1198" s="221">
        <f>'6. Non-specified'!AU152</f>
        <v>0.10360083177728738</v>
      </c>
      <c r="AV1198" s="221">
        <f>'6. Non-specified'!AV152</f>
        <v>0.11333386466884515</v>
      </c>
      <c r="AW1198" s="221">
        <f>'6. Non-specified'!AW152</f>
        <v>0.10979155130132111</v>
      </c>
      <c r="AX1198" s="221">
        <f>'6. Non-specified'!AX152</f>
        <v>0.10904623225336733</v>
      </c>
      <c r="AY1198" s="221">
        <f>'6. Non-specified'!AY152</f>
        <v>0.1194267515923567</v>
      </c>
      <c r="AZ1198" s="221">
        <f>'6. Non-specified'!AZ152</f>
        <v>0.1063000688730199</v>
      </c>
      <c r="BA1198" s="221">
        <f>'6. Non-specified'!BA152</f>
        <v>0.10020704808586159</v>
      </c>
      <c r="BB1198" s="221">
        <f>'6. Non-specified'!BB152</f>
        <v>9.8325151602656646E-2</v>
      </c>
      <c r="BC1198" s="221">
        <f>'6. Non-specified'!BC152</f>
        <v>0.10170209990869963</v>
      </c>
      <c r="BD1198" s="221">
        <f>'6. Non-specified'!BD152</f>
        <v>8.437802647153772E-2</v>
      </c>
      <c r="BE1198" s="221">
        <f>'6. Non-specified'!BE152</f>
        <v>0.10068459524329043</v>
      </c>
      <c r="BF1198" s="221">
        <f>'6. Non-specified'!BF152</f>
        <v>9.8062480442265593E-2</v>
      </c>
      <c r="BG1198" s="221">
        <f>'6. Non-specified'!BG152</f>
        <v>9.1383533922675481E-2</v>
      </c>
      <c r="BH1198" s="221">
        <f>'6. Non-specified'!BH152</f>
        <v>9.3655025326579586E-2</v>
      </c>
    </row>
    <row r="1199" spans="1:60" s="8" customFormat="1" ht="15">
      <c r="A1199" s="36" t="s">
        <v>7</v>
      </c>
      <c r="B1199" s="36" t="s">
        <v>71</v>
      </c>
      <c r="C1199" s="36" t="s">
        <v>17</v>
      </c>
      <c r="D1199" s="17" t="s">
        <v>103</v>
      </c>
      <c r="E1199" s="17" t="s">
        <v>804</v>
      </c>
      <c r="F1199" s="7" t="s">
        <v>13</v>
      </c>
      <c r="G1199" s="221">
        <f>'4.a Electric heating'!C47</f>
        <v>6.5331263943499529E-2</v>
      </c>
      <c r="H1199" s="221">
        <f>'4.a Electric heating'!D47</f>
        <v>6.8532876370061224E-2</v>
      </c>
      <c r="I1199" s="221">
        <f>'4.a Electric heating'!E47</f>
        <v>7.1734488796622031E-2</v>
      </c>
      <c r="J1199" s="221">
        <f>'4.a Electric heating'!F47</f>
        <v>7.4936101223183726E-2</v>
      </c>
      <c r="K1199" s="221">
        <f>'4.a Electric heating'!G47</f>
        <v>7.8137713649744533E-2</v>
      </c>
      <c r="L1199" s="221">
        <f>'4.a Electric heating'!H47</f>
        <v>8.1339326076306229E-2</v>
      </c>
      <c r="M1199" s="221">
        <f>'4.a Electric heating'!I47</f>
        <v>8.4540938502867036E-2</v>
      </c>
      <c r="N1199" s="221">
        <f>'4.a Electric heating'!J47</f>
        <v>8.7742550929428731E-2</v>
      </c>
      <c r="O1199" s="221">
        <f>'4.a Electric heating'!K47</f>
        <v>9.0944163355989538E-2</v>
      </c>
      <c r="P1199" s="221">
        <f>'4.a Electric heating'!L47</f>
        <v>9.4145775782551233E-2</v>
      </c>
      <c r="Q1199" s="221">
        <f>'4.a Electric heating'!M47</f>
        <v>9.4112519231784542E-2</v>
      </c>
      <c r="R1199" s="221">
        <f>'4.a Electric heating'!N47</f>
        <v>9.9828112054210896E-2</v>
      </c>
      <c r="S1199" s="221">
        <f>'4.a Electric heating'!O47</f>
        <v>0.10001908025992153</v>
      </c>
      <c r="T1199" s="221">
        <f>'4.a Electric heating'!P47</f>
        <v>0.1077506340119737</v>
      </c>
      <c r="U1199" s="221">
        <f>'4.a Electric heating'!Q47</f>
        <v>0.11371237383917139</v>
      </c>
      <c r="V1199" s="221">
        <f>'4.a Electric heating'!R47</f>
        <v>0.11866559603672551</v>
      </c>
      <c r="W1199" s="221">
        <f>'4.a Electric heating'!S47</f>
        <v>0.12001946124982064</v>
      </c>
      <c r="X1199" s="221">
        <f>'4.a Electric heating'!T47</f>
        <v>0.12126533801019942</v>
      </c>
      <c r="Y1199" s="221">
        <f>'4.a Electric heating'!U47</f>
        <v>0.12253735204527143</v>
      </c>
      <c r="Z1199" s="221">
        <f>'4.a Electric heating'!V47</f>
        <v>0.12383633457578669</v>
      </c>
      <c r="AA1199" s="221">
        <f>'4.a Electric heating'!W47</f>
        <v>0.12516315244624154</v>
      </c>
      <c r="AB1199" s="221">
        <f>'4.a Electric heating'!X47</f>
        <v>0.12643228587880875</v>
      </c>
      <c r="AC1199" s="221">
        <f>'4.a Electric heating'!Y47</f>
        <v>0.14072350184323351</v>
      </c>
      <c r="AD1199" s="221">
        <f>'4.a Electric heating'!Z47</f>
        <v>0.14050650081099503</v>
      </c>
      <c r="AE1199" s="221">
        <f>'4.a Electric heating'!AA47</f>
        <v>0.14367922824866267</v>
      </c>
      <c r="AF1199" s="221">
        <f>'4.a Electric heating'!AB47</f>
        <v>0.13497139623359219</v>
      </c>
      <c r="AG1199" s="221">
        <f>'4.a Electric heating'!AC47</f>
        <v>0.13295689778234457</v>
      </c>
      <c r="AH1199" s="221">
        <f>'4.a Electric heating'!AD47</f>
        <v>0.14275820755476099</v>
      </c>
      <c r="AI1199" s="221">
        <f>'4.a Electric heating'!AE47</f>
        <v>0.15253616697631997</v>
      </c>
      <c r="AJ1199" s="221">
        <f>'4.a Electric heating'!AF47</f>
        <v>0.14748530052015044</v>
      </c>
      <c r="AK1199" s="221">
        <f>'4.a Electric heating'!AG47</f>
        <v>0.16021784444994758</v>
      </c>
      <c r="AL1199" s="221">
        <f>'4.a Electric heating'!AH47</f>
        <v>0.16935574432351874</v>
      </c>
      <c r="AM1199" s="221">
        <f>'4.a Electric heating'!AI47</f>
        <v>0.17816224302834172</v>
      </c>
      <c r="AN1199" s="221">
        <f>'4.a Electric heating'!AJ47</f>
        <v>0.18179820717177725</v>
      </c>
      <c r="AO1199" s="221">
        <f>'4.a Electric heating'!AK47</f>
        <v>0.1879348555151284</v>
      </c>
      <c r="AP1199" s="221">
        <f>'4.a Electric heating'!AL47</f>
        <v>0.18558566982118929</v>
      </c>
      <c r="AQ1199" s="221">
        <f>'4.a Electric heating'!AM47</f>
        <v>0.19795804780926857</v>
      </c>
      <c r="AR1199" s="221">
        <f>'4.a Electric heating'!AN47</f>
        <v>0.1970821272437408</v>
      </c>
      <c r="AS1199" s="221">
        <f>'4.a Electric heating'!AO47</f>
        <v>0.20813346148170761</v>
      </c>
      <c r="AT1199" s="221">
        <f>'4.a Electric heating'!AP47</f>
        <v>0.19884178909413142</v>
      </c>
      <c r="AU1199" s="221">
        <f>'4.a Electric heating'!AQ47</f>
        <v>0.20620629980132144</v>
      </c>
      <c r="AV1199" s="221">
        <f>'4.a Electric heating'!AR47</f>
        <v>0.20245709435038836</v>
      </c>
      <c r="AW1199" s="221">
        <f>'4.a Electric heating'!AS47</f>
        <v>0.21209790836707351</v>
      </c>
      <c r="AX1199" s="221">
        <f>'4.a Electric heating'!AT47</f>
        <v>0.21941162934524844</v>
      </c>
      <c r="AY1199" s="221">
        <f>'4.a Electric heating'!AU47</f>
        <v>0.22270280378542717</v>
      </c>
      <c r="AZ1199" s="221">
        <f>'4.a Electric heating'!AV47</f>
        <v>0.22495232705598706</v>
      </c>
      <c r="BA1199" s="221">
        <f>'4.a Electric heating'!AW47</f>
        <v>0.22841313208761763</v>
      </c>
      <c r="BB1199" s="221">
        <f>'4.a Electric heating'!AX47</f>
        <v>0.22959051936641978</v>
      </c>
      <c r="BC1199" s="221">
        <f>'4.a Electric heating'!AY47</f>
        <v>0.22270280378542717</v>
      </c>
      <c r="BD1199" s="221">
        <f>'4.a Electric heating'!AZ47</f>
        <v>0.22049782553012592</v>
      </c>
      <c r="BE1199" s="221">
        <f>'4.a Electric heating'!BA47</f>
        <v>0.22495232705598706</v>
      </c>
      <c r="BF1199" s="221">
        <f>'4.a Electric heating'!BB47</f>
        <v>0.22270280378542714</v>
      </c>
      <c r="BG1199" s="221">
        <f>'4.a Electric heating'!BC47</f>
        <v>0.23442400398466015</v>
      </c>
      <c r="BH1199" s="221">
        <f>'4.a Electric heating'!BD47</f>
        <v>0.21727102808334356</v>
      </c>
    </row>
    <row r="1200" spans="1:60" s="8" customFormat="1" ht="15">
      <c r="A1200" s="36" t="s">
        <v>7</v>
      </c>
      <c r="B1200" s="36" t="s">
        <v>71</v>
      </c>
      <c r="C1200" s="36" t="s">
        <v>17</v>
      </c>
      <c r="D1200" s="17" t="s">
        <v>103</v>
      </c>
      <c r="E1200" s="17" t="s">
        <v>804</v>
      </c>
      <c r="F1200" s="7" t="s">
        <v>14</v>
      </c>
      <c r="G1200" s="221">
        <f>'2.b-MTH2-HTH'!C91</f>
        <v>0.84621037730772675</v>
      </c>
      <c r="H1200" s="221">
        <f>'2.b-MTH2-HTH'!D91</f>
        <v>0.84621037730772675</v>
      </c>
      <c r="I1200" s="221">
        <f>'2.b-MTH2-HTH'!E91</f>
        <v>0.84621037730772675</v>
      </c>
      <c r="J1200" s="221">
        <f>'2.b-MTH2-HTH'!F91</f>
        <v>0.84621037730772675</v>
      </c>
      <c r="K1200" s="221">
        <f>'2.b-MTH2-HTH'!G91</f>
        <v>0.84621037730772675</v>
      </c>
      <c r="L1200" s="221">
        <f>'2.b-MTH2-HTH'!H91</f>
        <v>0.84621037730772664</v>
      </c>
      <c r="M1200" s="221">
        <f>'2.b-MTH2-HTH'!I91</f>
        <v>0.84621037730772686</v>
      </c>
      <c r="N1200" s="221">
        <f>'2.b-MTH2-HTH'!J91</f>
        <v>0.84621037730772686</v>
      </c>
      <c r="O1200" s="221">
        <f>'2.b-MTH2-HTH'!K91</f>
        <v>0.84621037730772675</v>
      </c>
      <c r="P1200" s="221">
        <f>'2.b-MTH2-HTH'!L91</f>
        <v>0.84621037730772675</v>
      </c>
      <c r="Q1200" s="221">
        <f>'2.b-MTH2-HTH'!M91</f>
        <v>0.84621037730772675</v>
      </c>
      <c r="R1200" s="221">
        <f>'2.b-MTH2-HTH'!N91</f>
        <v>0.84621037730772675</v>
      </c>
      <c r="S1200" s="221">
        <f>'2.b-MTH2-HTH'!O91</f>
        <v>0.84621037730772686</v>
      </c>
      <c r="T1200" s="221">
        <f>'2.b-MTH2-HTH'!P91</f>
        <v>0.84621037730772675</v>
      </c>
      <c r="U1200" s="221">
        <f>'2.b-MTH2-HTH'!Q91</f>
        <v>0.84621037730772686</v>
      </c>
      <c r="V1200" s="221">
        <f>'2.b-MTH2-HTH'!R91</f>
        <v>0.84621037730772664</v>
      </c>
      <c r="W1200" s="221">
        <f>'2.b-MTH2-HTH'!S91</f>
        <v>0.84621037730772675</v>
      </c>
      <c r="X1200" s="221">
        <f>'2.b-MTH2-HTH'!T91</f>
        <v>0.84621037730772686</v>
      </c>
      <c r="Y1200" s="221">
        <f>'2.b-MTH2-HTH'!U91</f>
        <v>0.84621037730772686</v>
      </c>
      <c r="Z1200" s="221">
        <f>'2.b-MTH2-HTH'!V91</f>
        <v>0.84621037730772675</v>
      </c>
      <c r="AA1200" s="221">
        <f>'2.b-MTH2-HTH'!W91</f>
        <v>0.84621037730772675</v>
      </c>
      <c r="AB1200" s="221">
        <f>'2.b-MTH2-HTH'!X91</f>
        <v>0.84621037730772686</v>
      </c>
      <c r="AC1200" s="221">
        <f>'2.b-MTH2-HTH'!Y91</f>
        <v>0.84621037730772675</v>
      </c>
      <c r="AD1200" s="221">
        <f>'2.b-MTH2-HTH'!Z91</f>
        <v>0.84621037730772675</v>
      </c>
      <c r="AE1200" s="221">
        <f>'2.b-MTH2-HTH'!AA91</f>
        <v>0.84621037730772675</v>
      </c>
      <c r="AF1200" s="221">
        <f>'2.b-MTH2-HTH'!AB91</f>
        <v>0.84621037730772675</v>
      </c>
      <c r="AG1200" s="221">
        <f>'2.b-MTH2-HTH'!AC91</f>
        <v>0.84621037730772686</v>
      </c>
      <c r="AH1200" s="221">
        <f>'2.b-MTH2-HTH'!AD91</f>
        <v>0.84621037730772664</v>
      </c>
      <c r="AI1200" s="221">
        <f>'2.b-MTH2-HTH'!AE91</f>
        <v>0.84621037730772675</v>
      </c>
      <c r="AJ1200" s="221">
        <f>'2.b-MTH2-HTH'!AF91</f>
        <v>0.84621037730772675</v>
      </c>
      <c r="AK1200" s="221">
        <f>'2.b-MTH2-HTH'!AG91</f>
        <v>0.84621037730772675</v>
      </c>
      <c r="AL1200" s="221">
        <f>'2.b-MTH2-HTH'!AH91</f>
        <v>0.84621037730772675</v>
      </c>
      <c r="AM1200" s="221">
        <f>'2.b-MTH2-HTH'!AI91</f>
        <v>0.84621037730772675</v>
      </c>
      <c r="AN1200" s="221">
        <f>'2.b-MTH2-HTH'!AJ91</f>
        <v>0.84621037730772675</v>
      </c>
      <c r="AO1200" s="221">
        <f>'2.b-MTH2-HTH'!AK91</f>
        <v>0.84621037730772675</v>
      </c>
      <c r="AP1200" s="221">
        <f>'2.b-MTH2-HTH'!AL91</f>
        <v>0.84621037730772675</v>
      </c>
      <c r="AQ1200" s="221">
        <f>'2.b-MTH2-HTH'!AM91</f>
        <v>0.84621037730772675</v>
      </c>
      <c r="AR1200" s="221">
        <f>'2.b-MTH2-HTH'!AN91</f>
        <v>0.84621037730772675</v>
      </c>
      <c r="AS1200" s="221">
        <f>'2.b-MTH2-HTH'!AO91</f>
        <v>0.84621037730772675</v>
      </c>
      <c r="AT1200" s="221">
        <f>'2.b-MTH2-HTH'!AP91</f>
        <v>0.84621037730772675</v>
      </c>
      <c r="AU1200" s="221">
        <f>'2.b-MTH2-HTH'!AQ91</f>
        <v>0.84621037730772675</v>
      </c>
      <c r="AV1200" s="221">
        <f>'2.b-MTH2-HTH'!AR91</f>
        <v>0.84621037730772675</v>
      </c>
      <c r="AW1200" s="221">
        <f>'2.b-MTH2-HTH'!AS91</f>
        <v>0.84621037730772675</v>
      </c>
      <c r="AX1200" s="221">
        <f>'2.b-MTH2-HTH'!AT91</f>
        <v>0.84621037730772675</v>
      </c>
      <c r="AY1200" s="221">
        <f>'2.b-MTH2-HTH'!AU91</f>
        <v>0.84621037730772675</v>
      </c>
      <c r="AZ1200" s="221">
        <f>'2.b-MTH2-HTH'!AV91</f>
        <v>0.84621037730772675</v>
      </c>
      <c r="BA1200" s="221">
        <f>'2.b-MTH2-HTH'!AW91</f>
        <v>0.84621037730772675</v>
      </c>
      <c r="BB1200" s="221">
        <f>'2.b-MTH2-HTH'!AX91</f>
        <v>0.84621037730772675</v>
      </c>
      <c r="BC1200" s="221">
        <f>'2.b-MTH2-HTH'!AY91</f>
        <v>0.84621037730772675</v>
      </c>
      <c r="BD1200" s="221">
        <f>'2.b-MTH2-HTH'!AZ91</f>
        <v>0.84621037730772675</v>
      </c>
      <c r="BE1200" s="221">
        <f>'2.b-MTH2-HTH'!BA91</f>
        <v>0.84621037730772675</v>
      </c>
      <c r="BF1200" s="221">
        <f>'2.b-MTH2-HTH'!BB91</f>
        <v>0.84621037730772675</v>
      </c>
      <c r="BG1200" s="221">
        <f>'2.b-MTH2-HTH'!BC91</f>
        <v>0.84621037730772675</v>
      </c>
      <c r="BH1200" s="221">
        <f>'2.b-MTH2-HTH'!BD91</f>
        <v>0.84621037730772675</v>
      </c>
    </row>
    <row r="1201" spans="1:60" s="8" customFormat="1" ht="15">
      <c r="A1201" s="36" t="s">
        <v>7</v>
      </c>
      <c r="B1201" s="36" t="s">
        <v>71</v>
      </c>
      <c r="C1201" s="36" t="s">
        <v>17</v>
      </c>
      <c r="D1201" s="7" t="s">
        <v>105</v>
      </c>
      <c r="E1201" s="7" t="s">
        <v>106</v>
      </c>
      <c r="F1201" s="7" t="s">
        <v>12</v>
      </c>
      <c r="G1201" s="221">
        <f>'6. Non-specified'!G153</f>
        <v>5.000000000000001E-2</v>
      </c>
      <c r="H1201" s="221">
        <f>'6. Non-specified'!H153</f>
        <v>5.000000000000001E-2</v>
      </c>
      <c r="I1201" s="221">
        <f>'6. Non-specified'!I153</f>
        <v>4.9999999999999996E-2</v>
      </c>
      <c r="J1201" s="221">
        <f>'6. Non-specified'!J153</f>
        <v>5.0000000000000017E-2</v>
      </c>
      <c r="K1201" s="221">
        <f>'6. Non-specified'!K153</f>
        <v>4.9999999999999996E-2</v>
      </c>
      <c r="L1201" s="221">
        <f>'6. Non-specified'!L153</f>
        <v>5.0000000000000017E-2</v>
      </c>
      <c r="M1201" s="221">
        <f>'6. Non-specified'!M153</f>
        <v>5.0000000000000017E-2</v>
      </c>
      <c r="N1201" s="221">
        <f>'6. Non-specified'!N153</f>
        <v>5.0000000000000017E-2</v>
      </c>
      <c r="O1201" s="221">
        <f>'6. Non-specified'!O153</f>
        <v>5.0000000000000017E-2</v>
      </c>
      <c r="P1201" s="221">
        <f>'6. Non-specified'!P153</f>
        <v>5.000000000000001E-2</v>
      </c>
      <c r="Q1201" s="221">
        <f>'6. Non-specified'!Q153</f>
        <v>4.9999999999999996E-2</v>
      </c>
      <c r="R1201" s="221">
        <f>'6. Non-specified'!R153</f>
        <v>4.9999999999999996E-2</v>
      </c>
      <c r="S1201" s="221">
        <f>'6. Non-specified'!S153</f>
        <v>5.0000000000000017E-2</v>
      </c>
      <c r="T1201" s="221">
        <f>'6. Non-specified'!T153</f>
        <v>5.0000000000000017E-2</v>
      </c>
      <c r="U1201" s="221">
        <f>'6. Non-specified'!U153</f>
        <v>5.000000000000001E-2</v>
      </c>
      <c r="V1201" s="221">
        <f>'6. Non-specified'!V153</f>
        <v>5.0000000000000017E-2</v>
      </c>
      <c r="W1201" s="221">
        <f>'6. Non-specified'!W153</f>
        <v>5.000000000000001E-2</v>
      </c>
      <c r="X1201" s="221">
        <f>'6. Non-specified'!X153</f>
        <v>5.0000000000000017E-2</v>
      </c>
      <c r="Y1201" s="221">
        <f>'6. Non-specified'!Y153</f>
        <v>5.0000000000000017E-2</v>
      </c>
      <c r="Z1201" s="221">
        <f>'6. Non-specified'!Z153</f>
        <v>5.000000000000001E-2</v>
      </c>
      <c r="AA1201" s="221">
        <f>'6. Non-specified'!AA153</f>
        <v>0.05</v>
      </c>
      <c r="AB1201" s="221">
        <f>'6. Non-specified'!AB153</f>
        <v>4.9999999999999989E-2</v>
      </c>
      <c r="AC1201" s="221">
        <f>'6. Non-specified'!AC153</f>
        <v>0.05</v>
      </c>
      <c r="AD1201" s="221">
        <f>'6. Non-specified'!AD153</f>
        <v>0.05</v>
      </c>
      <c r="AE1201" s="221">
        <f>'6. Non-specified'!AE153</f>
        <v>4.9999999999999996E-2</v>
      </c>
      <c r="AF1201" s="221">
        <f>'6. Non-specified'!AF153</f>
        <v>4.9999999999999996E-2</v>
      </c>
      <c r="AG1201" s="221">
        <f>'6. Non-specified'!AG153</f>
        <v>5.000000000000001E-2</v>
      </c>
      <c r="AH1201" s="221">
        <f>'6. Non-specified'!AH153</f>
        <v>4.9999999999999996E-2</v>
      </c>
      <c r="AI1201" s="221">
        <f>'6. Non-specified'!AI153</f>
        <v>4.9999999999999989E-2</v>
      </c>
      <c r="AJ1201" s="221">
        <f>'6. Non-specified'!AJ153</f>
        <v>0.05</v>
      </c>
      <c r="AK1201" s="221">
        <f>'6. Non-specified'!AK153</f>
        <v>5.000000000000001E-2</v>
      </c>
      <c r="AL1201" s="221">
        <f>'6. Non-specified'!AL153</f>
        <v>5.0000000000000017E-2</v>
      </c>
      <c r="AM1201" s="221">
        <f>'6. Non-specified'!AM153</f>
        <v>5.0000000000000017E-2</v>
      </c>
      <c r="AN1201" s="221">
        <f>'6. Non-specified'!AN153</f>
        <v>4.9999999999999996E-2</v>
      </c>
      <c r="AO1201" s="221">
        <f>'6. Non-specified'!AO153</f>
        <v>0.05</v>
      </c>
      <c r="AP1201" s="221">
        <f>'6. Non-specified'!AP153</f>
        <v>4.9999999999999989E-2</v>
      </c>
      <c r="AQ1201" s="221">
        <f>'6. Non-specified'!AQ153</f>
        <v>5.000000000000001E-2</v>
      </c>
      <c r="AR1201" s="221">
        <f>'6. Non-specified'!AR153</f>
        <v>4.9999999999999989E-2</v>
      </c>
      <c r="AS1201" s="221">
        <f>'6. Non-specified'!AS153</f>
        <v>0.05</v>
      </c>
      <c r="AT1201" s="221">
        <f>'6. Non-specified'!AT153</f>
        <v>0.05</v>
      </c>
      <c r="AU1201" s="221">
        <f>'6. Non-specified'!AU153</f>
        <v>0.05</v>
      </c>
      <c r="AV1201" s="221">
        <f>'6. Non-specified'!AV153</f>
        <v>5.000000000000001E-2</v>
      </c>
      <c r="AW1201" s="221">
        <f>'6. Non-specified'!AW153</f>
        <v>5.000000000000001E-2</v>
      </c>
      <c r="AX1201" s="221">
        <f>'6. Non-specified'!AX153</f>
        <v>5.0000000000000017E-2</v>
      </c>
      <c r="AY1201" s="221">
        <f>'6. Non-specified'!AY153</f>
        <v>5.000000000000001E-2</v>
      </c>
      <c r="AZ1201" s="221">
        <f>'6. Non-specified'!AZ153</f>
        <v>4.9999999999999996E-2</v>
      </c>
      <c r="BA1201" s="221">
        <f>'6. Non-specified'!BA153</f>
        <v>0.05</v>
      </c>
      <c r="BB1201" s="221">
        <f>'6. Non-specified'!BB153</f>
        <v>0.05</v>
      </c>
      <c r="BC1201" s="221">
        <f>'6. Non-specified'!BC153</f>
        <v>0.05</v>
      </c>
      <c r="BD1201" s="221">
        <f>'6. Non-specified'!BD153</f>
        <v>0.05</v>
      </c>
      <c r="BE1201" s="221">
        <f>'6. Non-specified'!BE153</f>
        <v>0.05</v>
      </c>
      <c r="BF1201" s="221">
        <f>'6. Non-specified'!BF153</f>
        <v>0.05</v>
      </c>
      <c r="BG1201" s="221">
        <f>'6. Non-specified'!BG153</f>
        <v>0.05</v>
      </c>
      <c r="BH1201" s="221">
        <f>'6. Non-specified'!BH153</f>
        <v>5.000000000000001E-2</v>
      </c>
    </row>
    <row r="1202" spans="1:60" s="8" customFormat="1" ht="15">
      <c r="A1202" s="36" t="s">
        <v>7</v>
      </c>
      <c r="B1202" s="36" t="s">
        <v>71</v>
      </c>
      <c r="C1202" s="36" t="s">
        <v>17</v>
      </c>
      <c r="D1202" s="7" t="s">
        <v>105</v>
      </c>
      <c r="E1202" s="7" t="s">
        <v>106</v>
      </c>
      <c r="F1202" s="7" t="s">
        <v>13</v>
      </c>
      <c r="G1202" s="221">
        <f>'1. Lighting'!C59</f>
        <v>1.7071742313323573E-2</v>
      </c>
      <c r="H1202" s="221">
        <f>'1. Lighting'!D59</f>
        <v>1.7462371888726208E-2</v>
      </c>
      <c r="I1202" s="221">
        <f>'1. Lighting'!E59</f>
        <v>1.7853001464128843E-2</v>
      </c>
      <c r="J1202" s="221">
        <f>'1. Lighting'!F59</f>
        <v>1.8243631039531479E-2</v>
      </c>
      <c r="K1202" s="221">
        <f>'1. Lighting'!G59</f>
        <v>1.8634260614934114E-2</v>
      </c>
      <c r="L1202" s="221">
        <f>'1. Lighting'!H59</f>
        <v>1.9024890190336749E-2</v>
      </c>
      <c r="M1202" s="221">
        <f>'1. Lighting'!I59</f>
        <v>1.9415519765739384E-2</v>
      </c>
      <c r="N1202" s="221">
        <f>'1. Lighting'!J59</f>
        <v>1.9806149341142019E-2</v>
      </c>
      <c r="O1202" s="221">
        <f>'1. Lighting'!K59</f>
        <v>2.0196778916544655E-2</v>
      </c>
      <c r="P1202" s="221">
        <f>'1. Lighting'!L59</f>
        <v>2.058740849194729E-2</v>
      </c>
      <c r="Q1202" s="221">
        <f>'1. Lighting'!M59</f>
        <v>2.0978038067349925E-2</v>
      </c>
      <c r="R1202" s="221">
        <f>'1. Lighting'!N59</f>
        <v>2.136866764275256E-2</v>
      </c>
      <c r="S1202" s="221">
        <f>'1. Lighting'!O59</f>
        <v>2.1759297218155196E-2</v>
      </c>
      <c r="T1202" s="221">
        <f>'1. Lighting'!P59</f>
        <v>2.2149926793557831E-2</v>
      </c>
      <c r="U1202" s="221">
        <f>'1. Lighting'!Q59</f>
        <v>2.2540556368960466E-2</v>
      </c>
      <c r="V1202" s="221">
        <f>'1. Lighting'!R59</f>
        <v>2.2931185944363101E-2</v>
      </c>
      <c r="W1202" s="221">
        <f>'1. Lighting'!S59</f>
        <v>2.3321815519765737E-2</v>
      </c>
      <c r="X1202" s="221">
        <f>'1. Lighting'!T59</f>
        <v>2.3712445095168372E-2</v>
      </c>
      <c r="Y1202" s="221">
        <f>'1. Lighting'!U59</f>
        <v>2.4103074670571007E-2</v>
      </c>
      <c r="Z1202" s="221">
        <f>'1. Lighting'!V59</f>
        <v>2.4493704245973642E-2</v>
      </c>
      <c r="AA1202" s="221">
        <f>'1. Lighting'!W59</f>
        <v>2.4884333821376278E-2</v>
      </c>
      <c r="AB1202" s="221">
        <f>'1. Lighting'!X59</f>
        <v>2.5274963396778913E-2</v>
      </c>
      <c r="AC1202" s="221">
        <f>'1. Lighting'!Y59</f>
        <v>2.5665592972181552E-2</v>
      </c>
      <c r="AD1202" s="221">
        <f>'1. Lighting'!Z59</f>
        <v>2.6056222547584187E-2</v>
      </c>
      <c r="AE1202" s="221">
        <f>'1. Lighting'!AA59</f>
        <v>2.6446852122986822E-2</v>
      </c>
      <c r="AF1202" s="221">
        <f>'1. Lighting'!AB59</f>
        <v>2.6837481698389457E-2</v>
      </c>
      <c r="AG1202" s="221">
        <f>'1. Lighting'!AC59</f>
        <v>2.7228111273792092E-2</v>
      </c>
      <c r="AH1202" s="221">
        <f>'1. Lighting'!AD59</f>
        <v>2.7618740849194728E-2</v>
      </c>
      <c r="AI1202" s="221">
        <f>'1. Lighting'!AE59</f>
        <v>2.8009370424597363E-2</v>
      </c>
      <c r="AJ1202" s="221">
        <f>'1. Lighting'!AF59</f>
        <v>2.8399999999999998E-2</v>
      </c>
      <c r="AK1202" s="221">
        <f>'1. Lighting'!AG59</f>
        <v>2.8790629575402633E-2</v>
      </c>
      <c r="AL1202" s="221">
        <f>'1. Lighting'!AH59</f>
        <v>2.9181259150805269E-2</v>
      </c>
      <c r="AM1202" s="221">
        <f>'1. Lighting'!AI59</f>
        <v>2.9571888726207904E-2</v>
      </c>
      <c r="AN1202" s="221">
        <f>'1. Lighting'!AJ59</f>
        <v>2.9962518301610539E-2</v>
      </c>
      <c r="AO1202" s="221">
        <f>'1. Lighting'!AK59</f>
        <v>3.0353147877013174E-2</v>
      </c>
      <c r="AP1202" s="221">
        <f>'1. Lighting'!AL59</f>
        <v>3.074377745241581E-2</v>
      </c>
      <c r="AQ1202" s="221">
        <f>'1. Lighting'!AM59</f>
        <v>3.1134407027818445E-2</v>
      </c>
      <c r="AR1202" s="221">
        <f>'1. Lighting'!AN59</f>
        <v>3.1525036603221077E-2</v>
      </c>
      <c r="AS1202" s="221">
        <f>'1. Lighting'!AO59</f>
        <v>3.1915666178623715E-2</v>
      </c>
      <c r="AT1202" s="221">
        <f>'1. Lighting'!AP59</f>
        <v>3.2306295754026347E-2</v>
      </c>
      <c r="AU1202" s="221">
        <f>'1. Lighting'!AQ59</f>
        <v>3.2696925329428986E-2</v>
      </c>
      <c r="AV1202" s="221">
        <f>'1. Lighting'!AR59</f>
        <v>3.3087554904831618E-2</v>
      </c>
      <c r="AW1202" s="221">
        <f>'1. Lighting'!AS59</f>
        <v>3.3478184480234256E-2</v>
      </c>
      <c r="AX1202" s="221">
        <f>'1. Lighting'!AT59</f>
        <v>3.3868814055636895E-2</v>
      </c>
      <c r="AY1202" s="221">
        <f>'1. Lighting'!AU59</f>
        <v>3.4259443631039527E-2</v>
      </c>
      <c r="AZ1202" s="221">
        <f>'1. Lighting'!AV59</f>
        <v>3.4650073206442165E-2</v>
      </c>
      <c r="BA1202" s="221">
        <f>'1. Lighting'!AW59</f>
        <v>3.5040702781844797E-2</v>
      </c>
      <c r="BB1202" s="221">
        <f>'1. Lighting'!AX59</f>
        <v>3.5431332357247436E-2</v>
      </c>
      <c r="BC1202" s="221">
        <f>'1. Lighting'!AY59</f>
        <v>3.5821961932650068E-2</v>
      </c>
      <c r="BD1202" s="221">
        <f>'1. Lighting'!AZ59</f>
        <v>3.6212591508052706E-2</v>
      </c>
      <c r="BE1202" s="221">
        <f>'1. Lighting'!BA59</f>
        <v>3.6603221083455345E-2</v>
      </c>
      <c r="BF1202" s="221">
        <f>'1. Lighting'!BB59</f>
        <v>3.6993850658857977E-2</v>
      </c>
      <c r="BG1202" s="221">
        <f>'1. Lighting'!BC59</f>
        <v>3.7384480234260616E-2</v>
      </c>
      <c r="BH1202" s="221">
        <f>'1. Lighting'!BD59</f>
        <v>3.7775109809663247E-2</v>
      </c>
    </row>
    <row r="1203" spans="1:60" s="8" customFormat="1" ht="15">
      <c r="A1203" s="36" t="s">
        <v>7</v>
      </c>
      <c r="B1203" s="36" t="s">
        <v>71</v>
      </c>
      <c r="C1203" s="36" t="s">
        <v>17</v>
      </c>
      <c r="D1203" s="7" t="s">
        <v>105</v>
      </c>
      <c r="E1203" s="7" t="s">
        <v>106</v>
      </c>
      <c r="F1203" s="7" t="s">
        <v>14</v>
      </c>
      <c r="G1203" s="221">
        <f>'1. Lighting'!C60</f>
        <v>1</v>
      </c>
      <c r="H1203" s="221">
        <f>'1. Lighting'!D60</f>
        <v>1</v>
      </c>
      <c r="I1203" s="221">
        <f>'1. Lighting'!E60</f>
        <v>1</v>
      </c>
      <c r="J1203" s="221">
        <f>'1. Lighting'!F60</f>
        <v>1</v>
      </c>
      <c r="K1203" s="221">
        <f>'1. Lighting'!G60</f>
        <v>1</v>
      </c>
      <c r="L1203" s="221">
        <f>'1. Lighting'!H60</f>
        <v>1</v>
      </c>
      <c r="M1203" s="221">
        <f>'1. Lighting'!I60</f>
        <v>1</v>
      </c>
      <c r="N1203" s="221">
        <f>'1. Lighting'!J60</f>
        <v>1</v>
      </c>
      <c r="O1203" s="221">
        <f>'1. Lighting'!K60</f>
        <v>1</v>
      </c>
      <c r="P1203" s="221">
        <f>'1. Lighting'!L60</f>
        <v>1</v>
      </c>
      <c r="Q1203" s="221">
        <f>'1. Lighting'!M60</f>
        <v>1</v>
      </c>
      <c r="R1203" s="221">
        <f>'1. Lighting'!N60</f>
        <v>1</v>
      </c>
      <c r="S1203" s="221">
        <f>'1. Lighting'!O60</f>
        <v>1</v>
      </c>
      <c r="T1203" s="221">
        <f>'1. Lighting'!P60</f>
        <v>1</v>
      </c>
      <c r="U1203" s="221">
        <f>'1. Lighting'!Q60</f>
        <v>1</v>
      </c>
      <c r="V1203" s="221">
        <f>'1. Lighting'!R60</f>
        <v>1</v>
      </c>
      <c r="W1203" s="221">
        <f>'1. Lighting'!S60</f>
        <v>1</v>
      </c>
      <c r="X1203" s="221">
        <f>'1. Lighting'!T60</f>
        <v>1</v>
      </c>
      <c r="Y1203" s="221">
        <f>'1. Lighting'!U60</f>
        <v>1</v>
      </c>
      <c r="Z1203" s="221">
        <f>'1. Lighting'!V60</f>
        <v>1</v>
      </c>
      <c r="AA1203" s="221">
        <f>'1. Lighting'!W60</f>
        <v>1</v>
      </c>
      <c r="AB1203" s="221">
        <f>'1. Lighting'!X60</f>
        <v>1</v>
      </c>
      <c r="AC1203" s="221">
        <f>'1. Lighting'!Y60</f>
        <v>1</v>
      </c>
      <c r="AD1203" s="221">
        <f>'1. Lighting'!Z60</f>
        <v>1</v>
      </c>
      <c r="AE1203" s="221">
        <f>'1. Lighting'!AA60</f>
        <v>1</v>
      </c>
      <c r="AF1203" s="221">
        <f>'1. Lighting'!AB60</f>
        <v>1</v>
      </c>
      <c r="AG1203" s="221">
        <f>'1. Lighting'!AC60</f>
        <v>1</v>
      </c>
      <c r="AH1203" s="221">
        <f>'1. Lighting'!AD60</f>
        <v>1</v>
      </c>
      <c r="AI1203" s="221">
        <f>'1. Lighting'!AE60</f>
        <v>1</v>
      </c>
      <c r="AJ1203" s="221">
        <f>'1. Lighting'!AF60</f>
        <v>1</v>
      </c>
      <c r="AK1203" s="221">
        <f>'1. Lighting'!AG60</f>
        <v>1</v>
      </c>
      <c r="AL1203" s="221">
        <f>'1. Lighting'!AH60</f>
        <v>1</v>
      </c>
      <c r="AM1203" s="221">
        <f>'1. Lighting'!AI60</f>
        <v>1</v>
      </c>
      <c r="AN1203" s="221">
        <f>'1. Lighting'!AJ60</f>
        <v>1</v>
      </c>
      <c r="AO1203" s="221">
        <f>'1. Lighting'!AK60</f>
        <v>1</v>
      </c>
      <c r="AP1203" s="221">
        <f>'1. Lighting'!AL60</f>
        <v>1</v>
      </c>
      <c r="AQ1203" s="221">
        <f>'1. Lighting'!AM60</f>
        <v>1</v>
      </c>
      <c r="AR1203" s="221">
        <f>'1. Lighting'!AN60</f>
        <v>1</v>
      </c>
      <c r="AS1203" s="221">
        <f>'1. Lighting'!AO60</f>
        <v>1</v>
      </c>
      <c r="AT1203" s="221">
        <f>'1. Lighting'!AP60</f>
        <v>1</v>
      </c>
      <c r="AU1203" s="221">
        <f>'1. Lighting'!AQ60</f>
        <v>1</v>
      </c>
      <c r="AV1203" s="221">
        <f>'1. Lighting'!AR60</f>
        <v>1</v>
      </c>
      <c r="AW1203" s="221">
        <f>'1. Lighting'!AS60</f>
        <v>1</v>
      </c>
      <c r="AX1203" s="221">
        <f>'1. Lighting'!AT60</f>
        <v>1</v>
      </c>
      <c r="AY1203" s="221">
        <f>'1. Lighting'!AU60</f>
        <v>1</v>
      </c>
      <c r="AZ1203" s="221">
        <f>'1. Lighting'!AV60</f>
        <v>1</v>
      </c>
      <c r="BA1203" s="221">
        <f>'1. Lighting'!AW60</f>
        <v>1</v>
      </c>
      <c r="BB1203" s="221">
        <f>'1. Lighting'!AX60</f>
        <v>1</v>
      </c>
      <c r="BC1203" s="221">
        <f>'1. Lighting'!AY60</f>
        <v>1</v>
      </c>
      <c r="BD1203" s="221">
        <f>'1. Lighting'!AZ60</f>
        <v>1</v>
      </c>
      <c r="BE1203" s="221">
        <f>'1. Lighting'!BA60</f>
        <v>1</v>
      </c>
      <c r="BF1203" s="221">
        <f>'1. Lighting'!BB60</f>
        <v>1</v>
      </c>
      <c r="BG1203" s="221">
        <f>'1. Lighting'!BC60</f>
        <v>1</v>
      </c>
      <c r="BH1203" s="221">
        <f>'1. Lighting'!BD60</f>
        <v>1</v>
      </c>
    </row>
    <row r="1204" spans="1:60" s="5" customFormat="1" ht="15">
      <c r="A1204" s="4" t="s">
        <v>7</v>
      </c>
      <c r="B1204" s="4" t="s">
        <v>71</v>
      </c>
      <c r="C1204" s="4" t="s">
        <v>18</v>
      </c>
      <c r="D1204" s="4"/>
      <c r="E1204" s="4"/>
      <c r="F1204" s="4" t="s">
        <v>11</v>
      </c>
      <c r="G1204" s="4">
        <v>631</v>
      </c>
      <c r="H1204" s="4">
        <v>805</v>
      </c>
      <c r="I1204" s="4">
        <v>862</v>
      </c>
      <c r="J1204" s="4">
        <v>858</v>
      </c>
      <c r="K1204" s="4">
        <v>2504</v>
      </c>
      <c r="L1204" s="4">
        <v>2243</v>
      </c>
      <c r="M1204" s="4">
        <v>2813</v>
      </c>
      <c r="N1204" s="4">
        <v>2480</v>
      </c>
      <c r="O1204" s="4">
        <v>2914</v>
      </c>
      <c r="P1204" s="4">
        <v>5713</v>
      </c>
      <c r="Q1204" s="4">
        <v>6648</v>
      </c>
      <c r="R1204" s="4">
        <v>2381</v>
      </c>
      <c r="S1204" s="4">
        <v>1071</v>
      </c>
      <c r="T1204" s="4">
        <v>76</v>
      </c>
      <c r="U1204" s="4">
        <v>104</v>
      </c>
      <c r="V1204" s="4">
        <v>85</v>
      </c>
      <c r="W1204" s="4">
        <v>141</v>
      </c>
      <c r="X1204" s="4">
        <v>262</v>
      </c>
      <c r="Y1204" s="4">
        <v>144</v>
      </c>
      <c r="Z1204" s="4">
        <v>138</v>
      </c>
      <c r="AA1204" s="4">
        <v>36</v>
      </c>
      <c r="AB1204" s="4">
        <v>120</v>
      </c>
      <c r="AC1204" s="4">
        <v>139</v>
      </c>
      <c r="AD1204" s="4">
        <v>42</v>
      </c>
      <c r="AE1204" s="4">
        <v>38</v>
      </c>
      <c r="AF1204" s="4">
        <v>43</v>
      </c>
      <c r="AG1204" s="4">
        <v>38</v>
      </c>
      <c r="AH1204" s="4"/>
      <c r="AI1204" s="4"/>
      <c r="AJ1204" s="4"/>
      <c r="AK1204" s="4"/>
      <c r="AL1204" s="4"/>
      <c r="AM1204" s="4"/>
      <c r="AN1204" s="4">
        <v>448</v>
      </c>
      <c r="AO1204" s="4">
        <v>459</v>
      </c>
      <c r="AP1204" s="4">
        <v>373</v>
      </c>
      <c r="AQ1204" s="4">
        <v>189</v>
      </c>
      <c r="AR1204" s="4">
        <v>315</v>
      </c>
      <c r="AS1204" s="4">
        <v>307</v>
      </c>
      <c r="AT1204" s="4">
        <v>144</v>
      </c>
      <c r="AU1204" s="4">
        <v>130</v>
      </c>
      <c r="AV1204" s="4">
        <v>128</v>
      </c>
      <c r="AW1204" s="4">
        <v>135</v>
      </c>
      <c r="AX1204" s="4">
        <v>208</v>
      </c>
      <c r="AY1204" s="4">
        <v>123</v>
      </c>
      <c r="AZ1204" s="4">
        <v>61</v>
      </c>
      <c r="BA1204" s="4">
        <v>120</v>
      </c>
      <c r="BB1204" s="4">
        <v>111</v>
      </c>
      <c r="BC1204" s="4">
        <v>108</v>
      </c>
      <c r="BD1204" s="4">
        <v>80</v>
      </c>
      <c r="BE1204" s="4">
        <v>81</v>
      </c>
      <c r="BF1204" s="4">
        <v>54</v>
      </c>
      <c r="BG1204" s="4">
        <v>32</v>
      </c>
      <c r="BH1204" s="4">
        <v>2</v>
      </c>
    </row>
    <row r="1205" spans="1:60" s="5" customFormat="1" ht="15">
      <c r="A1205" s="4" t="s">
        <v>7</v>
      </c>
      <c r="B1205" s="4" t="s">
        <v>71</v>
      </c>
      <c r="C1205" s="4" t="s">
        <v>18</v>
      </c>
      <c r="D1205" s="4"/>
      <c r="E1205" s="4"/>
      <c r="F1205" s="4" t="s">
        <v>52</v>
      </c>
      <c r="G1205" s="4">
        <v>4.93045788404438E-2</v>
      </c>
      <c r="H1205" s="4">
        <v>5.8549712706378598E-2</v>
      </c>
      <c r="I1205" s="4">
        <v>5.8551827197391701E-2</v>
      </c>
      <c r="J1205" s="4">
        <v>5.3374805598755799E-2</v>
      </c>
      <c r="K1205" s="4">
        <v>0.14577632881178301</v>
      </c>
      <c r="L1205" s="4">
        <v>0.124972141742813</v>
      </c>
      <c r="M1205" s="4">
        <v>0.13991544391942301</v>
      </c>
      <c r="N1205" s="4">
        <v>0.11402823118304301</v>
      </c>
      <c r="O1205" s="4">
        <v>0.12184311757819</v>
      </c>
      <c r="P1205" s="4">
        <v>0.211930110917387</v>
      </c>
      <c r="Q1205" s="4">
        <v>0.222743416203176</v>
      </c>
      <c r="R1205" s="4">
        <v>7.2613601707837802E-2</v>
      </c>
      <c r="S1205" s="4">
        <v>3.1563126252505E-2</v>
      </c>
      <c r="T1205" s="4">
        <v>1.97187483783924E-3</v>
      </c>
      <c r="U1205" s="4">
        <v>2.5969485854121402E-3</v>
      </c>
      <c r="V1205" s="4">
        <v>2.11516448514408E-3</v>
      </c>
      <c r="W1205" s="4">
        <v>3.25154506041878E-3</v>
      </c>
      <c r="X1205" s="4">
        <v>5.8559263315527098E-3</v>
      </c>
      <c r="Y1205" s="4">
        <v>3.1100168459245801E-3</v>
      </c>
      <c r="Z1205" s="4">
        <v>2.8026564308779602E-3</v>
      </c>
      <c r="AA1205" s="4">
        <v>7.48207419723579E-4</v>
      </c>
      <c r="AB1205" s="4">
        <v>2.5898348980252501E-3</v>
      </c>
      <c r="AC1205" s="4">
        <v>3.0694490449376202E-3</v>
      </c>
      <c r="AD1205" s="4">
        <v>9.0347839180846305E-4</v>
      </c>
      <c r="AE1205" s="4">
        <v>8.1154963266700803E-4</v>
      </c>
      <c r="AF1205" s="4">
        <v>9.0623616936078705E-4</v>
      </c>
      <c r="AG1205" s="4">
        <v>7.9910836329989698E-4</v>
      </c>
      <c r="AH1205" s="4"/>
      <c r="AI1205" s="4"/>
      <c r="AJ1205" s="4"/>
      <c r="AK1205" s="4"/>
      <c r="AL1205" s="4"/>
      <c r="AM1205" s="4"/>
      <c r="AN1205" s="4">
        <v>7.1866277390997503E-3</v>
      </c>
      <c r="AO1205" s="4">
        <v>6.9849192701596299E-3</v>
      </c>
      <c r="AP1205" s="4">
        <v>5.4161584480455398E-3</v>
      </c>
      <c r="AQ1205" s="4">
        <v>2.7274695143949799E-3</v>
      </c>
      <c r="AR1205" s="4">
        <v>4.3018682399213401E-3</v>
      </c>
      <c r="AS1205" s="4">
        <v>3.9414052971460103E-3</v>
      </c>
      <c r="AT1205" s="4">
        <v>1.7981568891885799E-3</v>
      </c>
      <c r="AU1205" s="4">
        <v>1.52061011556637E-3</v>
      </c>
      <c r="AV1205" s="4">
        <v>1.4286670982431901E-3</v>
      </c>
      <c r="AW1205" s="4">
        <v>1.48480549048075E-3</v>
      </c>
      <c r="AX1205" s="4">
        <v>2.16623793207594E-3</v>
      </c>
      <c r="AY1205" s="4">
        <v>1.2376362154493199E-3</v>
      </c>
      <c r="AZ1205" s="4">
        <v>5.9771106059418398E-4</v>
      </c>
      <c r="BA1205" s="4">
        <v>1.20785103170609E-3</v>
      </c>
      <c r="BB1205" s="4">
        <v>1.0909948693754801E-3</v>
      </c>
      <c r="BC1205" s="4">
        <v>1.10211953915076E-3</v>
      </c>
      <c r="BD1205" s="4">
        <v>8.79749271457635E-4</v>
      </c>
      <c r="BE1205" s="4">
        <v>8.7816301307487197E-4</v>
      </c>
      <c r="BF1205" s="4">
        <v>6.0786167769823001E-4</v>
      </c>
      <c r="BG1205" s="4">
        <v>3.77982518308528E-4</v>
      </c>
      <c r="BH1205" s="6">
        <v>2.4554037297582698E-5</v>
      </c>
    </row>
    <row r="1206" spans="1:60" s="8" customFormat="1" ht="15">
      <c r="A1206" s="36" t="s">
        <v>7</v>
      </c>
      <c r="B1206" s="36" t="s">
        <v>71</v>
      </c>
      <c r="C1206" s="36" t="s">
        <v>18</v>
      </c>
      <c r="D1206" s="7" t="s">
        <v>113</v>
      </c>
      <c r="E1206" s="7" t="s">
        <v>113</v>
      </c>
      <c r="F1206" s="7" t="s">
        <v>12</v>
      </c>
      <c r="G1206" s="221">
        <f>'6. Non-specified'!G$117</f>
        <v>0.22327467991870417</v>
      </c>
      <c r="H1206" s="221">
        <f>'6. Non-specified'!H$117</f>
        <v>0.22383210183147187</v>
      </c>
      <c r="I1206" s="221">
        <f>'6. Non-specified'!I$117</f>
        <v>0.22371519480831964</v>
      </c>
      <c r="J1206" s="221">
        <f>'6. Non-specified'!J$117</f>
        <v>0.22359202978761727</v>
      </c>
      <c r="K1206" s="221">
        <f>'6. Non-specified'!K$117</f>
        <v>0.22287967058897126</v>
      </c>
      <c r="L1206" s="221">
        <f>'6. Non-specified'!L$117</f>
        <v>0.22289949792424951</v>
      </c>
      <c r="M1206" s="221">
        <f>'6. Non-specified'!M$117</f>
        <v>0.22328743277234939</v>
      </c>
      <c r="N1206" s="221">
        <f>'6. Non-specified'!N$117</f>
        <v>0.22370199949126382</v>
      </c>
      <c r="O1206" s="221">
        <f>'6. Non-specified'!O$117</f>
        <v>0.22355207536537272</v>
      </c>
      <c r="P1206" s="221">
        <f>'6. Non-specified'!P$117</f>
        <v>0.22392748063195123</v>
      </c>
      <c r="Q1206" s="221">
        <f>'6. Non-specified'!Q$117</f>
        <v>0.22357457998257702</v>
      </c>
      <c r="R1206" s="221">
        <f>'6. Non-specified'!R$117</f>
        <v>0.22535471310368416</v>
      </c>
      <c r="S1206" s="221">
        <f>'6. Non-specified'!S$117</f>
        <v>0.2252015040336382</v>
      </c>
      <c r="T1206" s="221">
        <f>'6. Non-specified'!T$117</f>
        <v>0.22306002932987401</v>
      </c>
      <c r="U1206" s="221">
        <f>'6. Non-specified'!U$117</f>
        <v>0.22328545259971166</v>
      </c>
      <c r="V1206" s="221">
        <f>'6. Non-specified'!V$117</f>
        <v>0.22308551376726821</v>
      </c>
      <c r="W1206" s="221">
        <f>'6. Non-specified'!W$117</f>
        <v>0.2231576280850022</v>
      </c>
      <c r="X1206" s="221">
        <f>'6. Non-specified'!X$117</f>
        <v>0.21566251789844701</v>
      </c>
      <c r="Y1206" s="221">
        <f>'6. Non-specified'!Y$117</f>
        <v>0.21149602824360111</v>
      </c>
      <c r="Z1206" s="221">
        <f>'6. Non-specified'!Z$117</f>
        <v>0.20854162138665505</v>
      </c>
      <c r="AA1206" s="221">
        <f>'6. Non-specified'!AA$117</f>
        <v>0.21859241394431045</v>
      </c>
      <c r="AB1206" s="221">
        <f>'6. Non-specified'!AB$117</f>
        <v>0.23543123543123534</v>
      </c>
      <c r="AC1206" s="221">
        <f>'6. Non-specified'!AC$117</f>
        <v>0.24435419358808685</v>
      </c>
      <c r="AD1206" s="221">
        <f>'6. Non-specified'!AD$117</f>
        <v>0.23364596936958329</v>
      </c>
      <c r="AE1206" s="221">
        <f>'6. Non-specified'!AE$117</f>
        <v>0.23448360706157351</v>
      </c>
      <c r="AF1206" s="221">
        <f>'6. Non-specified'!AF$117</f>
        <v>0.23511242895972326</v>
      </c>
      <c r="AG1206" s="221">
        <f>'6. Non-specified'!AG$117</f>
        <v>0.23521640664318069</v>
      </c>
      <c r="AH1206" s="219"/>
      <c r="AI1206" s="219"/>
      <c r="AJ1206" s="219"/>
      <c r="AK1206" s="219"/>
      <c r="AL1206" s="219"/>
      <c r="AM1206" s="219"/>
      <c r="AN1206" s="221">
        <f>'6. Non-specified'!AN$117</f>
        <v>0.25765054294175715</v>
      </c>
      <c r="AO1206" s="221">
        <f>'6. Non-specified'!AO$117</f>
        <v>0.25780657211229796</v>
      </c>
      <c r="AP1206" s="221">
        <f>'6. Non-specified'!AP$117</f>
        <v>0.26785115655380487</v>
      </c>
      <c r="AQ1206" s="221">
        <f>'6. Non-specified'!AQ$117</f>
        <v>0.25998838559814169</v>
      </c>
      <c r="AR1206" s="221">
        <f>'6. Non-specified'!AR$117</f>
        <v>0.25712037765538942</v>
      </c>
      <c r="AS1206" s="221">
        <f>'6. Non-specified'!AS$117</f>
        <v>0.25759429153924573</v>
      </c>
      <c r="AT1206" s="221">
        <f>'6. Non-specified'!AT$117</f>
        <v>0.30229335881509795</v>
      </c>
      <c r="AU1206" s="221">
        <f>'6. Non-specified'!AU$117</f>
        <v>0.28492615854693598</v>
      </c>
      <c r="AV1206" s="221">
        <f>'6. Non-specified'!AV$117</f>
        <v>0.26297122818203555</v>
      </c>
      <c r="AW1206" s="221">
        <f>'6. Non-specified'!AW$117</f>
        <v>0.28878253302745033</v>
      </c>
      <c r="AX1206" s="221">
        <f>'6. Non-specified'!AX$117</f>
        <v>0.28522024026210413</v>
      </c>
      <c r="AY1206" s="221">
        <f>'6. Non-specified'!AY$117</f>
        <v>0.27688911407064276</v>
      </c>
      <c r="AZ1206" s="221">
        <f>'6. Non-specified'!AZ$117</f>
        <v>0.27574582230760863</v>
      </c>
      <c r="BA1206" s="221">
        <f>'6. Non-specified'!BA$117</f>
        <v>0.2604157863601792</v>
      </c>
      <c r="BB1206" s="221">
        <f>'6. Non-specified'!BB$117</f>
        <v>0.26401551091126607</v>
      </c>
      <c r="BC1206" s="221">
        <f>'6. Non-specified'!BC$117</f>
        <v>0.26190165644971963</v>
      </c>
      <c r="BD1206" s="221">
        <f>'6. Non-specified'!BD$117</f>
        <v>0.31066394060045194</v>
      </c>
      <c r="BE1206" s="221">
        <f>'6. Non-specified'!BE$117</f>
        <v>0.27732926030984073</v>
      </c>
      <c r="BF1206" s="221">
        <f>'6. Non-specified'!BF$117</f>
        <v>0.25764055491811833</v>
      </c>
      <c r="BG1206" s="221">
        <f>'6. Non-specified'!BG$117</f>
        <v>0.31803173926935774</v>
      </c>
      <c r="BH1206" s="221">
        <f>'6. Non-specified'!BH$117</f>
        <v>0.32855238603039194</v>
      </c>
    </row>
    <row r="1207" spans="1:60" s="8" customFormat="1" ht="15">
      <c r="A1207" s="36" t="s">
        <v>7</v>
      </c>
      <c r="B1207" s="36" t="s">
        <v>71</v>
      </c>
      <c r="C1207" s="36" t="s">
        <v>18</v>
      </c>
      <c r="D1207" s="7" t="s">
        <v>113</v>
      </c>
      <c r="E1207" s="7" t="s">
        <v>113</v>
      </c>
      <c r="F1207" s="7" t="s">
        <v>13</v>
      </c>
      <c r="G1207" s="221">
        <f>'2.a-LTH-MTH1'!C$59</f>
        <v>0.84</v>
      </c>
      <c r="H1207" s="221">
        <f>'2.a-LTH-MTH1'!D$59</f>
        <v>0.84378340421166798</v>
      </c>
      <c r="I1207" s="221">
        <f>'2.a-LTH-MTH1'!E$59</f>
        <v>0.84743667981034598</v>
      </c>
      <c r="J1207" s="221">
        <f>'2.a-LTH-MTH1'!F$59</f>
        <v>0.85096430251551103</v>
      </c>
      <c r="K1207" s="221">
        <f>'2.a-LTH-MTH1'!G$59</f>
        <v>0.85437059410613103</v>
      </c>
      <c r="L1207" s="221">
        <f>'2.a-LTH-MTH1'!H$59</f>
        <v>0.85765972771538701</v>
      </c>
      <c r="M1207" s="221">
        <f>'2.a-LTH-MTH1'!I$59</f>
        <v>0.86083573294327898</v>
      </c>
      <c r="N1207" s="221">
        <f>'2.a-LTH-MTH1'!J$59</f>
        <v>0.86390250079339403</v>
      </c>
      <c r="O1207" s="221">
        <f>'2.a-LTH-MTH1'!K$59</f>
        <v>0.86686378843987</v>
      </c>
      <c r="P1207" s="221">
        <f>'2.a-LTH-MTH1'!L$59</f>
        <v>0.86972322383040401</v>
      </c>
      <c r="Q1207" s="221">
        <f>'2.a-LTH-MTH1'!M$59</f>
        <v>0.87248431013094196</v>
      </c>
      <c r="R1207" s="221">
        <f>'2.a-LTH-MTH1'!N$59</f>
        <v>0.87515043001749504</v>
      </c>
      <c r="S1207" s="221">
        <f>'2.a-LTH-MTH1'!O$59</f>
        <v>0.87772484982034404</v>
      </c>
      <c r="T1207" s="221">
        <f>'2.a-LTH-MTH1'!P$59</f>
        <v>0.88021072352569496</v>
      </c>
      <c r="U1207" s="221">
        <f>'2.a-LTH-MTH1'!Q$59</f>
        <v>0.88261109663971404</v>
      </c>
      <c r="V1207" s="221">
        <f>'2.a-LTH-MTH1'!R$59</f>
        <v>0.88492890991965001</v>
      </c>
      <c r="W1207" s="221">
        <f>'2.a-LTH-MTH1'!S$59</f>
        <v>0.88716700297662998</v>
      </c>
      <c r="X1207" s="221">
        <f>'2.a-LTH-MTH1'!T$59</f>
        <v>0.88932811775453902</v>
      </c>
      <c r="Y1207" s="221">
        <f>'2.a-LTH-MTH1'!U$59</f>
        <v>0.891414901889241</v>
      </c>
      <c r="Z1207" s="221">
        <f>'2.a-LTH-MTH1'!V$59</f>
        <v>0.89342991195227095</v>
      </c>
      <c r="AA1207" s="221">
        <f>'2.a-LTH-MTH1'!W$59</f>
        <v>0.89537561658294496</v>
      </c>
      <c r="AB1207" s="221">
        <f>'2.a-LTH-MTH1'!X$59</f>
        <v>0.89725439951276198</v>
      </c>
      <c r="AC1207" s="221">
        <f>'2.a-LTH-MTH1'!Y$59</f>
        <v>0.89906856248576505</v>
      </c>
      <c r="AD1207" s="221">
        <f>'2.a-LTH-MTH1'!Z$59</f>
        <v>0.90082032807847101</v>
      </c>
      <c r="AE1207" s="221">
        <f>'2.a-LTH-MTH1'!AA$59</f>
        <v>0.90251184242280102</v>
      </c>
      <c r="AF1207" s="221">
        <f>'2.a-LTH-MTH1'!AB$59</f>
        <v>0.90414517783536397</v>
      </c>
      <c r="AG1207" s="221">
        <f>'2.a-LTH-MTH1'!AC$59</f>
        <v>0.90572233535629998</v>
      </c>
      <c r="AH1207" s="219"/>
      <c r="AI1207" s="219"/>
      <c r="AJ1207" s="219"/>
      <c r="AK1207" s="219"/>
      <c r="AL1207" s="219"/>
      <c r="AM1207" s="219"/>
      <c r="AN1207" s="221">
        <f>'2.a-LTH-MTH1'!AJ$59</f>
        <v>0.91534367094062496</v>
      </c>
      <c r="AO1207" s="221">
        <f>'2.a-LTH-MTH1'!AK$59</f>
        <v>0.91653566095266203</v>
      </c>
      <c r="AP1207" s="221">
        <f>'2.a-LTH-MTH1'!AL$59</f>
        <v>0.91768665296441099</v>
      </c>
      <c r="AQ1207" s="221">
        <f>'2.a-LTH-MTH1'!AM$59</f>
        <v>0.91879805708502504</v>
      </c>
      <c r="AR1207" s="221">
        <f>'2.a-LTH-MTH1'!AN$59</f>
        <v>0.91987123492354095</v>
      </c>
      <c r="AS1207" s="221">
        <f>'2.a-LTH-MTH1'!AO$59</f>
        <v>0.92090750125701903</v>
      </c>
      <c r="AT1207" s="221">
        <f>'2.a-LTH-MTH1'!AP$59</f>
        <v>0.92190812564131097</v>
      </c>
      <c r="AU1207" s="221">
        <f>'2.a-LTH-MTH1'!AQ$59</f>
        <v>0.92287433396642304</v>
      </c>
      <c r="AV1207" s="221">
        <f>'2.a-LTH-MTH1'!AR$59</f>
        <v>0.923807309958384</v>
      </c>
      <c r="AW1207" s="221">
        <f>'2.a-LTH-MTH1'!AS$59</f>
        <v>0.92470819662946002</v>
      </c>
      <c r="AX1207" s="221">
        <f>'2.a-LTH-MTH1'!AT$59</f>
        <v>0.92557809767848598</v>
      </c>
      <c r="AY1207" s="221">
        <f>'2.a-LTH-MTH1'!AU$59</f>
        <v>0.92641807884303196</v>
      </c>
      <c r="AZ1207" s="221">
        <f>'2.a-LTH-MTH1'!AV$59</f>
        <v>0.92722916920507303</v>
      </c>
      <c r="BA1207" s="221">
        <f>'2.a-LTH-MTH1'!AW$59</f>
        <v>0.92801236245173402</v>
      </c>
      <c r="BB1207" s="221">
        <f>'2.a-LTH-MTH1'!AX$59</f>
        <v>0.92876861809268596</v>
      </c>
      <c r="BC1207" s="221">
        <f>'2.a-LTH-MTH1'!AY$59</f>
        <v>0.92949886263566495</v>
      </c>
      <c r="BD1207" s="221">
        <f>'2.a-LTH-MTH1'!AZ$59</f>
        <v>0.93020399072155802</v>
      </c>
      <c r="BE1207" s="221">
        <f>'2.a-LTH-MTH1'!BA$59</f>
        <v>0.93088486622045097</v>
      </c>
      <c r="BF1207" s="221">
        <f>'2.a-LTH-MTH1'!BB$59</f>
        <v>0.93154232328997999</v>
      </c>
      <c r="BG1207" s="221">
        <f>'2.a-LTH-MTH1'!BC$59</f>
        <v>0.93217716739727297</v>
      </c>
      <c r="BH1207" s="221">
        <f>'2.a-LTH-MTH1'!BD$59</f>
        <v>0.932790176305755</v>
      </c>
    </row>
    <row r="1208" spans="1:60" s="8" customFormat="1" ht="15">
      <c r="A1208" s="36" t="s">
        <v>7</v>
      </c>
      <c r="B1208" s="36" t="s">
        <v>71</v>
      </c>
      <c r="C1208" s="36" t="s">
        <v>18</v>
      </c>
      <c r="D1208" s="7" t="s">
        <v>113</v>
      </c>
      <c r="E1208" s="7" t="s">
        <v>113</v>
      </c>
      <c r="F1208" s="7" t="s">
        <v>14</v>
      </c>
      <c r="G1208" s="221">
        <f>'2.a-LTH-MTH1'!C$60</f>
        <v>0.22800205883416391</v>
      </c>
      <c r="H1208" s="221">
        <f>'2.a-LTH-MTH1'!D$60</f>
        <v>0.22800205883416391</v>
      </c>
      <c r="I1208" s="221">
        <f>'2.a-LTH-MTH1'!E$60</f>
        <v>0.22800205883416391</v>
      </c>
      <c r="J1208" s="221">
        <f>'2.a-LTH-MTH1'!F$60</f>
        <v>0.22800205883416391</v>
      </c>
      <c r="K1208" s="221">
        <f>'2.a-LTH-MTH1'!G$60</f>
        <v>0.22800205883416391</v>
      </c>
      <c r="L1208" s="221">
        <f>'2.a-LTH-MTH1'!H$60</f>
        <v>0.22800205883416391</v>
      </c>
      <c r="M1208" s="221">
        <f>'2.a-LTH-MTH1'!I$60</f>
        <v>0.22800205883416391</v>
      </c>
      <c r="N1208" s="221">
        <f>'2.a-LTH-MTH1'!J$60</f>
        <v>0.22800205883416391</v>
      </c>
      <c r="O1208" s="221">
        <f>'2.a-LTH-MTH1'!K$60</f>
        <v>0.22800205883416391</v>
      </c>
      <c r="P1208" s="221">
        <f>'2.a-LTH-MTH1'!L$60</f>
        <v>0.22800205883416391</v>
      </c>
      <c r="Q1208" s="221">
        <f>'2.a-LTH-MTH1'!M$60</f>
        <v>0.22800205883416391</v>
      </c>
      <c r="R1208" s="221">
        <f>'2.a-LTH-MTH1'!N$60</f>
        <v>0.22800205883416391</v>
      </c>
      <c r="S1208" s="221">
        <f>'2.a-LTH-MTH1'!O$60</f>
        <v>0.22800205883416391</v>
      </c>
      <c r="T1208" s="221">
        <f>'2.a-LTH-MTH1'!P$60</f>
        <v>0.22800205883416391</v>
      </c>
      <c r="U1208" s="221">
        <f>'2.a-LTH-MTH1'!Q$60</f>
        <v>0.22800205883416391</v>
      </c>
      <c r="V1208" s="221">
        <f>'2.a-LTH-MTH1'!R$60</f>
        <v>0.22800205883416391</v>
      </c>
      <c r="W1208" s="221">
        <f>'2.a-LTH-MTH1'!S$60</f>
        <v>0.22800205883416391</v>
      </c>
      <c r="X1208" s="221">
        <f>'2.a-LTH-MTH1'!T$60</f>
        <v>0.22800205883416391</v>
      </c>
      <c r="Y1208" s="221">
        <f>'2.a-LTH-MTH1'!U$60</f>
        <v>0.22800205883416391</v>
      </c>
      <c r="Z1208" s="221">
        <f>'2.a-LTH-MTH1'!V$60</f>
        <v>0.22800205883416391</v>
      </c>
      <c r="AA1208" s="221">
        <f>'2.a-LTH-MTH1'!W$60</f>
        <v>0.22800205883416394</v>
      </c>
      <c r="AB1208" s="221">
        <f>'2.a-LTH-MTH1'!X$60</f>
        <v>0.22800205883416391</v>
      </c>
      <c r="AC1208" s="221">
        <f>'2.a-LTH-MTH1'!Y$60</f>
        <v>0.22800205883416391</v>
      </c>
      <c r="AD1208" s="221">
        <f>'2.a-LTH-MTH1'!Z$60</f>
        <v>0.22800205883416391</v>
      </c>
      <c r="AE1208" s="221">
        <f>'2.a-LTH-MTH1'!AA$60</f>
        <v>0.22800205883416391</v>
      </c>
      <c r="AF1208" s="221">
        <f>'2.a-LTH-MTH1'!AB$60</f>
        <v>0.22800205883416391</v>
      </c>
      <c r="AG1208" s="221">
        <f>'2.a-LTH-MTH1'!AC$60</f>
        <v>0.22800205883416391</v>
      </c>
      <c r="AH1208" s="219"/>
      <c r="AI1208" s="219"/>
      <c r="AJ1208" s="219"/>
      <c r="AK1208" s="219"/>
      <c r="AL1208" s="219"/>
      <c r="AM1208" s="219"/>
      <c r="AN1208" s="221">
        <f>'2.a-LTH-MTH1'!AJ$60</f>
        <v>0.22800205883416391</v>
      </c>
      <c r="AO1208" s="221">
        <f>'2.a-LTH-MTH1'!AK$60</f>
        <v>0.22800205883416391</v>
      </c>
      <c r="AP1208" s="221">
        <f>'2.a-LTH-MTH1'!AL$60</f>
        <v>0.22800205883416391</v>
      </c>
      <c r="AQ1208" s="221">
        <f>'2.a-LTH-MTH1'!AM$60</f>
        <v>0.22800205883416391</v>
      </c>
      <c r="AR1208" s="221">
        <f>'2.a-LTH-MTH1'!AN$60</f>
        <v>0.22800205883416391</v>
      </c>
      <c r="AS1208" s="221">
        <f>'2.a-LTH-MTH1'!AO$60</f>
        <v>0.22800205883416391</v>
      </c>
      <c r="AT1208" s="221">
        <f>'2.a-LTH-MTH1'!AP$60</f>
        <v>0.22800205883416391</v>
      </c>
      <c r="AU1208" s="221">
        <f>'2.a-LTH-MTH1'!AQ$60</f>
        <v>0.22800205883416388</v>
      </c>
      <c r="AV1208" s="221">
        <f>'2.a-LTH-MTH1'!AR$60</f>
        <v>0.22800205883416391</v>
      </c>
      <c r="AW1208" s="221">
        <f>'2.a-LTH-MTH1'!AS$60</f>
        <v>0.22800205883416391</v>
      </c>
      <c r="AX1208" s="221">
        <f>'2.a-LTH-MTH1'!AT$60</f>
        <v>0.22800205883416391</v>
      </c>
      <c r="AY1208" s="221">
        <f>'2.a-LTH-MTH1'!AU$60</f>
        <v>0.22800205883416391</v>
      </c>
      <c r="AZ1208" s="221">
        <f>'2.a-LTH-MTH1'!AV$60</f>
        <v>0.22800205883416391</v>
      </c>
      <c r="BA1208" s="221">
        <f>'2.a-LTH-MTH1'!AW$60</f>
        <v>0.22800205883416391</v>
      </c>
      <c r="BB1208" s="221">
        <f>'2.a-LTH-MTH1'!AX$60</f>
        <v>0.22800205883416391</v>
      </c>
      <c r="BC1208" s="221">
        <f>'2.a-LTH-MTH1'!AY$60</f>
        <v>0.22800205883416391</v>
      </c>
      <c r="BD1208" s="221">
        <f>'2.a-LTH-MTH1'!AZ$60</f>
        <v>0.22800205883416391</v>
      </c>
      <c r="BE1208" s="221">
        <f>'2.a-LTH-MTH1'!BA$60</f>
        <v>0.22800205883416391</v>
      </c>
      <c r="BF1208" s="221">
        <f>'2.a-LTH-MTH1'!BB$60</f>
        <v>0.22800205883416391</v>
      </c>
      <c r="BG1208" s="221">
        <f>'2.a-LTH-MTH1'!BC$60</f>
        <v>0.22800205883416391</v>
      </c>
      <c r="BH1208" s="221">
        <f>'2.a-LTH-MTH1'!BD$60</f>
        <v>0.22800205883416391</v>
      </c>
    </row>
    <row r="1209" spans="1:60" s="8" customFormat="1" ht="15">
      <c r="A1209" s="36" t="s">
        <v>7</v>
      </c>
      <c r="B1209" s="36" t="s">
        <v>71</v>
      </c>
      <c r="C1209" s="36" t="s">
        <v>18</v>
      </c>
      <c r="D1209" s="7" t="s">
        <v>107</v>
      </c>
      <c r="E1209" s="7" t="s">
        <v>108</v>
      </c>
      <c r="F1209" s="7" t="s">
        <v>12</v>
      </c>
      <c r="G1209" s="221">
        <f>'6. Non-specified'!G$118</f>
        <v>0.15822814893095247</v>
      </c>
      <c r="H1209" s="221">
        <f>'6. Non-specified'!H$118</f>
        <v>0.15737488998093449</v>
      </c>
      <c r="I1209" s="221">
        <f>'6. Non-specified'!I$118</f>
        <v>0.15755384233558681</v>
      </c>
      <c r="J1209" s="221">
        <f>'6. Non-specified'!J$118</f>
        <v>0.15774237395559734</v>
      </c>
      <c r="K1209" s="221">
        <f>'6. Non-specified'!K$118</f>
        <v>0.15883279908591652</v>
      </c>
      <c r="L1209" s="221">
        <f>'6. Non-specified'!L$118</f>
        <v>0.15880244891328479</v>
      </c>
      <c r="M1209" s="221">
        <f>'6. Non-specified'!M$118</f>
        <v>0.15820862783524076</v>
      </c>
      <c r="N1209" s="221">
        <f>'6. Non-specified'!N$118</f>
        <v>0.15757404072054151</v>
      </c>
      <c r="O1209" s="221">
        <f>'6. Non-specified'!O$118</f>
        <v>0.15780353313788306</v>
      </c>
      <c r="P1209" s="221">
        <f>'6. Non-specified'!P$118</f>
        <v>0.15722889138761237</v>
      </c>
      <c r="Q1209" s="221">
        <f>'6. Non-specified'!Q$118</f>
        <v>0.15776908478627269</v>
      </c>
      <c r="R1209" s="221">
        <f>'6. Non-specified'!R$118</f>
        <v>0.15504419277356615</v>
      </c>
      <c r="S1209" s="221">
        <f>'6. Non-specified'!S$118</f>
        <v>0.15527871353288031</v>
      </c>
      <c r="T1209" s="221">
        <f>'6. Non-specified'!T$118</f>
        <v>0.15855671968113463</v>
      </c>
      <c r="U1209" s="221">
        <f>'6. Non-specified'!U$118</f>
        <v>0.15821165893248862</v>
      </c>
      <c r="V1209" s="221">
        <f>'6. Non-specified'!V$118</f>
        <v>0.15851771004804566</v>
      </c>
      <c r="W1209" s="221">
        <f>'6. Non-specified'!W$118</f>
        <v>0.15840732295054999</v>
      </c>
      <c r="X1209" s="221">
        <f>'6. Non-specified'!X$118</f>
        <v>0.15961339354554471</v>
      </c>
      <c r="Y1209" s="221">
        <f>'6. Non-specified'!Y$118</f>
        <v>0.16387301412180055</v>
      </c>
      <c r="Z1209" s="221">
        <f>'6. Non-specified'!Z$118</f>
        <v>0.1687714627254944</v>
      </c>
      <c r="AA1209" s="221">
        <f>'6. Non-specified'!AA$118</f>
        <v>0.1617561938171454</v>
      </c>
      <c r="AB1209" s="221">
        <f>'6. Non-specified'!AB$118</f>
        <v>0.1602905224856444</v>
      </c>
      <c r="AC1209" s="221">
        <f>'6. Non-specified'!AC$118</f>
        <v>0.15951264537566917</v>
      </c>
      <c r="AD1209" s="221">
        <f>'6. Non-specified'!AD$118</f>
        <v>0.16316217499703195</v>
      </c>
      <c r="AE1209" s="221">
        <f>'6. Non-specified'!AE$118</f>
        <v>0.16319862213200467</v>
      </c>
      <c r="AF1209" s="221">
        <f>'6. Non-specified'!AF$118</f>
        <v>0.16007968865826538</v>
      </c>
      <c r="AG1209" s="221">
        <f>'6. Non-specified'!AG$118</f>
        <v>0.16274786109713138</v>
      </c>
      <c r="AH1209" s="219"/>
      <c r="AI1209" s="219"/>
      <c r="AJ1209" s="219"/>
      <c r="AK1209" s="219"/>
      <c r="AL1209" s="219"/>
      <c r="AM1209" s="219"/>
      <c r="AN1209" s="221">
        <f>'6. Non-specified'!AN$118</f>
        <v>0.17648877097729518</v>
      </c>
      <c r="AO1209" s="221">
        <f>'6. Non-specified'!AO$118</f>
        <v>0.17325862370863251</v>
      </c>
      <c r="AP1209" s="221">
        <f>'6. Non-specified'!AP$118</f>
        <v>0.17020952061682865</v>
      </c>
      <c r="AQ1209" s="221">
        <f>'6. Non-specified'!AQ$118</f>
        <v>0.17344367015098722</v>
      </c>
      <c r="AR1209" s="221">
        <f>'6. Non-specified'!AR$118</f>
        <v>0.17397639653815888</v>
      </c>
      <c r="AS1209" s="221">
        <f>'6. Non-specified'!AS$118</f>
        <v>0.17688379204892968</v>
      </c>
      <c r="AT1209" s="221">
        <f>'6. Non-specified'!AT$118</f>
        <v>0.16322312470138559</v>
      </c>
      <c r="AU1209" s="221">
        <f>'6. Non-specified'!AU$118</f>
        <v>0.16959175012731284</v>
      </c>
      <c r="AV1209" s="221">
        <f>'6. Non-specified'!AV$118</f>
        <v>0.17201083924444091</v>
      </c>
      <c r="AW1209" s="221">
        <f>'6. Non-specified'!AW$118</f>
        <v>0.1680460406613401</v>
      </c>
      <c r="AX1209" s="221">
        <f>'6. Non-specified'!AX$118</f>
        <v>0.16761048416454316</v>
      </c>
      <c r="AY1209" s="221">
        <f>'6. Non-specified'!AY$118</f>
        <v>0.16797553561088596</v>
      </c>
      <c r="AZ1209" s="221">
        <f>'6. Non-specified'!AZ$118</f>
        <v>0.17159060427012723</v>
      </c>
      <c r="BA1209" s="221">
        <f>'6. Non-specified'!BA$118</f>
        <v>0.17665046902729659</v>
      </c>
      <c r="BB1209" s="221">
        <f>'6. Non-specified'!BB$118</f>
        <v>0.17735076935769978</v>
      </c>
      <c r="BC1209" s="221">
        <f>'6. Non-specified'!BC$118</f>
        <v>0.177814008086605</v>
      </c>
      <c r="BD1209" s="221">
        <f>'6. Non-specified'!BD$118</f>
        <v>0.17362746153018402</v>
      </c>
      <c r="BE1209" s="221">
        <f>'6. Non-specified'!BE$118</f>
        <v>0.1752127427449269</v>
      </c>
      <c r="BF1209" s="221">
        <f>'6. Non-specified'!BF$118</f>
        <v>0.18385469907165958</v>
      </c>
      <c r="BG1209" s="221">
        <f>'6. Non-specified'!BG$118</f>
        <v>0.16961604004686337</v>
      </c>
      <c r="BH1209" s="221">
        <f>'6. Non-specified'!BH$118</f>
        <v>0.17206718208477742</v>
      </c>
    </row>
    <row r="1210" spans="1:60" s="8" customFormat="1" ht="15">
      <c r="A1210" s="36" t="s">
        <v>7</v>
      </c>
      <c r="B1210" s="36" t="s">
        <v>71</v>
      </c>
      <c r="C1210" s="36" t="s">
        <v>18</v>
      </c>
      <c r="D1210" s="7" t="s">
        <v>107</v>
      </c>
      <c r="E1210" s="7" t="s">
        <v>108</v>
      </c>
      <c r="F1210" s="7" t="s">
        <v>13</v>
      </c>
      <c r="G1210" s="221">
        <f>'2.b-MTH2-HTH'!C$60</f>
        <v>0.27096033581386358</v>
      </c>
      <c r="H1210" s="221">
        <f>'2.b-MTH2-HTH'!D$60</f>
        <v>0.27803846841506513</v>
      </c>
      <c r="I1210" s="221">
        <f>'2.b-MTH2-HTH'!E$60</f>
        <v>0.28512306108197533</v>
      </c>
      <c r="J1210" s="221">
        <f>'2.b-MTH2-HTH'!F$60</f>
        <v>0.29221073523947788</v>
      </c>
      <c r="K1210" s="221">
        <f>'2.b-MTH2-HTH'!G$60</f>
        <v>0.29929810301441867</v>
      </c>
      <c r="L1210" s="221">
        <f>'2.b-MTH2-HTH'!H$60</f>
        <v>0.30638177745854617</v>
      </c>
      <c r="M1210" s="221">
        <f>'2.b-MTH2-HTH'!I$60</f>
        <v>0.31345838276552329</v>
      </c>
      <c r="N1210" s="221">
        <f>'2.b-MTH2-HTH'!J$60</f>
        <v>0.32052456441659938</v>
      </c>
      <c r="O1210" s="221">
        <f>'2.b-MTH2-HTH'!K$60</f>
        <v>0.32757699919028938</v>
      </c>
      <c r="P1210" s="221">
        <f>'2.b-MTH2-HTH'!L$60</f>
        <v>0.33461240497291833</v>
      </c>
      <c r="Q1210" s="221">
        <f>'2.b-MTH2-HTH'!M$60</f>
        <v>0.33900064234710969</v>
      </c>
      <c r="R1210" s="221">
        <f>'2.b-MTH2-HTH'!N$60</f>
        <v>0.348033858794222</v>
      </c>
      <c r="S1210" s="221">
        <f>'2.b-MTH2-HTH'!O$60</f>
        <v>0.35255421330360076</v>
      </c>
      <c r="T1210" s="221">
        <f>'2.b-MTH2-HTH'!P$60</f>
        <v>0.36316841586045356</v>
      </c>
      <c r="U1210" s="221">
        <f>'2.b-MTH2-HTH'!Q$60</f>
        <v>0.37231292224020818</v>
      </c>
      <c r="V1210" s="221">
        <f>'2.b-MTH2-HTH'!R$60</f>
        <v>0.38060310289556548</v>
      </c>
      <c r="W1210" s="221">
        <f>'2.b-MTH2-HTH'!S$60</f>
        <v>0.3859322922417493</v>
      </c>
      <c r="X1210" s="221">
        <f>'2.b-MTH2-HTH'!T$60</f>
        <v>0.39113304875381116</v>
      </c>
      <c r="Y1210" s="221">
        <f>'2.b-MTH2-HTH'!U$60</f>
        <v>0.39631175960093368</v>
      </c>
      <c r="Z1210" s="221">
        <f>'2.b-MTH2-HTH'!V$60</f>
        <v>0.40146668545805714</v>
      </c>
      <c r="AA1210" s="221">
        <f>'2.b-MTH2-HTH'!W$60</f>
        <v>0.40659623704207171</v>
      </c>
      <c r="AB1210" s="221">
        <f>'2.b-MTH2-HTH'!X$60</f>
        <v>0.41162879886934722</v>
      </c>
      <c r="AC1210" s="221">
        <f>'2.b-MTH2-HTH'!Y$60</f>
        <v>0.42718388736326346</v>
      </c>
      <c r="AD1210" s="221">
        <f>'2.b-MTH2-HTH'!Z$60</f>
        <v>0.43090333569013051</v>
      </c>
      <c r="AE1210" s="221">
        <f>'2.b-MTH2-HTH'!AA$60</f>
        <v>0.43731957379166619</v>
      </c>
      <c r="AF1210" s="221">
        <f>'2.b-MTH2-HTH'!AB$60</f>
        <v>0.43403056707977594</v>
      </c>
      <c r="AG1210" s="221">
        <f>'2.b-MTH2-HTH'!AC$60</f>
        <v>0.43611792365164642</v>
      </c>
      <c r="AH1210" s="219"/>
      <c r="AI1210" s="219"/>
      <c r="AJ1210" s="219"/>
      <c r="AK1210" s="219"/>
      <c r="AL1210" s="219"/>
      <c r="AM1210" s="219"/>
      <c r="AN1210" s="221">
        <f>'2.b-MTH2-HTH'!AJ$60</f>
        <v>0.50009127836262857</v>
      </c>
      <c r="AO1210" s="221">
        <f>'2.b-MTH2-HTH'!AK$60</f>
        <v>0.50828722629320966</v>
      </c>
      <c r="AP1210" s="221">
        <f>'2.b-MTH2-HTH'!AL$60</f>
        <v>0.50952544559500845</v>
      </c>
      <c r="AQ1210" s="221">
        <f>'2.b-MTH2-HTH'!AM$60</f>
        <v>0.52265149277349654</v>
      </c>
      <c r="AR1210" s="221">
        <f>'2.b-MTH2-HTH'!AN$60</f>
        <v>0.52495202377414851</v>
      </c>
      <c r="AS1210" s="221">
        <f>'2.b-MTH2-HTH'!AO$60</f>
        <v>0.53687106996244194</v>
      </c>
      <c r="AT1210" s="221">
        <f>'2.b-MTH2-HTH'!AP$60</f>
        <v>0.53220331018778944</v>
      </c>
      <c r="AU1210" s="221">
        <f>'2.b-MTH2-HTH'!AQ$60</f>
        <v>0.54099447518753085</v>
      </c>
      <c r="AV1210" s="221">
        <f>'2.b-MTH2-HTH'!AR$60</f>
        <v>0.54069399515463346</v>
      </c>
      <c r="AW1210" s="221">
        <f>'2.b-MTH2-HTH'!AS$60</f>
        <v>0.55120071864467934</v>
      </c>
      <c r="AX1210" s="221">
        <f>'2.b-MTH2-HTH'!AT$60</f>
        <v>0.55975183037132925</v>
      </c>
      <c r="AY1210" s="221">
        <f>'2.b-MTH2-HTH'!AU$60</f>
        <v>0.56497102100313534</v>
      </c>
      <c r="AZ1210" s="221">
        <f>'2.b-MTH2-HTH'!AV$60</f>
        <v>0.56927952895042322</v>
      </c>
      <c r="BA1210" s="221">
        <f>'2.b-MTH2-HTH'!AW$60</f>
        <v>0.57450751000950395</v>
      </c>
      <c r="BB1210" s="221">
        <f>'2.b-MTH2-HTH'!AX$60</f>
        <v>0.57781775890094389</v>
      </c>
      <c r="BC1210" s="221">
        <f>'2.b-MTH2-HTH'!AY$60</f>
        <v>0.57451595766849639</v>
      </c>
      <c r="BD1210" s="221">
        <f>'2.b-MTH2-HTH'!AZ$60</f>
        <v>0.5749549285103237</v>
      </c>
      <c r="BE1210" s="221">
        <f>'2.b-MTH2-HTH'!BA$60</f>
        <v>0.5807407629223017</v>
      </c>
      <c r="BF1210" s="221">
        <f>'2.b-MTH2-HTH'!BB$60</f>
        <v>0.5810223934986205</v>
      </c>
      <c r="BG1210" s="221">
        <f>'2.b-MTH2-HTH'!BC$60</f>
        <v>0.59258989819671504</v>
      </c>
      <c r="BH1210" s="221">
        <f>'2.b-MTH2-HTH'!BD$60</f>
        <v>0.58065161948797872</v>
      </c>
    </row>
    <row r="1211" spans="1:60" s="8" customFormat="1" ht="15">
      <c r="A1211" s="36" t="s">
        <v>7</v>
      </c>
      <c r="B1211" s="36" t="s">
        <v>71</v>
      </c>
      <c r="C1211" s="36" t="s">
        <v>18</v>
      </c>
      <c r="D1211" s="7" t="s">
        <v>107</v>
      </c>
      <c r="E1211" s="7" t="s">
        <v>108</v>
      </c>
      <c r="F1211" s="7" t="s">
        <v>14</v>
      </c>
      <c r="G1211" s="221">
        <f>'2.b-MTH2-HTH'!C$61</f>
        <v>0.3911634117171473</v>
      </c>
      <c r="H1211" s="221">
        <f>'2.b-MTH2-HTH'!D$61</f>
        <v>0.3911634117171473</v>
      </c>
      <c r="I1211" s="221">
        <f>'2.b-MTH2-HTH'!E$61</f>
        <v>0.3911634117171473</v>
      </c>
      <c r="J1211" s="221">
        <f>'2.b-MTH2-HTH'!F$61</f>
        <v>0.3911634117171473</v>
      </c>
      <c r="K1211" s="221">
        <f>'2.b-MTH2-HTH'!G$61</f>
        <v>0.3911634117171473</v>
      </c>
      <c r="L1211" s="221">
        <f>'2.b-MTH2-HTH'!H$61</f>
        <v>0.3911634117171473</v>
      </c>
      <c r="M1211" s="221">
        <f>'2.b-MTH2-HTH'!I$61</f>
        <v>0.3911634117171473</v>
      </c>
      <c r="N1211" s="221">
        <f>'2.b-MTH2-HTH'!J$61</f>
        <v>0.3911634117171473</v>
      </c>
      <c r="O1211" s="221">
        <f>'2.b-MTH2-HTH'!K$61</f>
        <v>0.39116341171714725</v>
      </c>
      <c r="P1211" s="221">
        <f>'2.b-MTH2-HTH'!L$61</f>
        <v>0.3911634117171473</v>
      </c>
      <c r="Q1211" s="221">
        <f>'2.b-MTH2-HTH'!M$61</f>
        <v>0.3911634117171473</v>
      </c>
      <c r="R1211" s="221">
        <f>'2.b-MTH2-HTH'!N$61</f>
        <v>0.3911634117171473</v>
      </c>
      <c r="S1211" s="221">
        <f>'2.b-MTH2-HTH'!O$61</f>
        <v>0.39116341171714725</v>
      </c>
      <c r="T1211" s="221">
        <f>'2.b-MTH2-HTH'!P$61</f>
        <v>0.39116341171714725</v>
      </c>
      <c r="U1211" s="221">
        <f>'2.b-MTH2-HTH'!Q$61</f>
        <v>0.3911634117171473</v>
      </c>
      <c r="V1211" s="221">
        <f>'2.b-MTH2-HTH'!R$61</f>
        <v>0.3911634117171473</v>
      </c>
      <c r="W1211" s="221">
        <f>'2.b-MTH2-HTH'!S$61</f>
        <v>0.3911634117171473</v>
      </c>
      <c r="X1211" s="221">
        <f>'2.b-MTH2-HTH'!T$61</f>
        <v>0.3911634117171473</v>
      </c>
      <c r="Y1211" s="221">
        <f>'2.b-MTH2-HTH'!U$61</f>
        <v>0.3911634117171473</v>
      </c>
      <c r="Z1211" s="221">
        <f>'2.b-MTH2-HTH'!V$61</f>
        <v>0.3911634117171473</v>
      </c>
      <c r="AA1211" s="221">
        <f>'2.b-MTH2-HTH'!W$61</f>
        <v>0.3911634117171473</v>
      </c>
      <c r="AB1211" s="221">
        <f>'2.b-MTH2-HTH'!X$61</f>
        <v>0.3911634117171473</v>
      </c>
      <c r="AC1211" s="221">
        <f>'2.b-MTH2-HTH'!Y$61</f>
        <v>0.3911634117171473</v>
      </c>
      <c r="AD1211" s="221">
        <f>'2.b-MTH2-HTH'!Z$61</f>
        <v>0.3911634117171473</v>
      </c>
      <c r="AE1211" s="221">
        <f>'2.b-MTH2-HTH'!AA$61</f>
        <v>0.3911634117171473</v>
      </c>
      <c r="AF1211" s="221">
        <f>'2.b-MTH2-HTH'!AB$61</f>
        <v>0.3911634117171473</v>
      </c>
      <c r="AG1211" s="221">
        <f>'2.b-MTH2-HTH'!AC$61</f>
        <v>0.3911634117171473</v>
      </c>
      <c r="AH1211" s="219"/>
      <c r="AI1211" s="219"/>
      <c r="AJ1211" s="219"/>
      <c r="AK1211" s="219"/>
      <c r="AL1211" s="219"/>
      <c r="AM1211" s="219"/>
      <c r="AN1211" s="221">
        <f>'2.b-MTH2-HTH'!AJ$61</f>
        <v>0.3911634117171473</v>
      </c>
      <c r="AO1211" s="221">
        <f>'2.b-MTH2-HTH'!AK$61</f>
        <v>0.3911634117171473</v>
      </c>
      <c r="AP1211" s="221">
        <f>'2.b-MTH2-HTH'!AL$61</f>
        <v>0.3911634117171473</v>
      </c>
      <c r="AQ1211" s="221">
        <f>'2.b-MTH2-HTH'!AM$61</f>
        <v>0.3911634117171473</v>
      </c>
      <c r="AR1211" s="221">
        <f>'2.b-MTH2-HTH'!AN$61</f>
        <v>0.3911634117171473</v>
      </c>
      <c r="AS1211" s="221">
        <f>'2.b-MTH2-HTH'!AO$61</f>
        <v>0.3911634117171473</v>
      </c>
      <c r="AT1211" s="221">
        <f>'2.b-MTH2-HTH'!AP$61</f>
        <v>0.3911634117171473</v>
      </c>
      <c r="AU1211" s="221">
        <f>'2.b-MTH2-HTH'!AQ$61</f>
        <v>0.3911634117171473</v>
      </c>
      <c r="AV1211" s="221">
        <f>'2.b-MTH2-HTH'!AR$61</f>
        <v>0.3911634117171473</v>
      </c>
      <c r="AW1211" s="221">
        <f>'2.b-MTH2-HTH'!AS$61</f>
        <v>0.3911634117171473</v>
      </c>
      <c r="AX1211" s="221">
        <f>'2.b-MTH2-HTH'!AT$61</f>
        <v>0.3911634117171473</v>
      </c>
      <c r="AY1211" s="221">
        <f>'2.b-MTH2-HTH'!AU$61</f>
        <v>0.3911634117171473</v>
      </c>
      <c r="AZ1211" s="221">
        <f>'2.b-MTH2-HTH'!AV$61</f>
        <v>0.3911634117171473</v>
      </c>
      <c r="BA1211" s="221">
        <f>'2.b-MTH2-HTH'!AW$61</f>
        <v>0.3911634117171473</v>
      </c>
      <c r="BB1211" s="221">
        <f>'2.b-MTH2-HTH'!AX$61</f>
        <v>0.3911634117171473</v>
      </c>
      <c r="BC1211" s="221">
        <f>'2.b-MTH2-HTH'!AY$61</f>
        <v>0.3911634117171473</v>
      </c>
      <c r="BD1211" s="221">
        <f>'2.b-MTH2-HTH'!AZ$61</f>
        <v>0.3911634117171473</v>
      </c>
      <c r="BE1211" s="221">
        <f>'2.b-MTH2-HTH'!BA$61</f>
        <v>0.3911634117171473</v>
      </c>
      <c r="BF1211" s="221">
        <f>'2.b-MTH2-HTH'!BB$61</f>
        <v>0.3911634117171473</v>
      </c>
      <c r="BG1211" s="221">
        <f>'2.b-MTH2-HTH'!BC$61</f>
        <v>0.3911634117171473</v>
      </c>
      <c r="BH1211" s="221">
        <f>'2.b-MTH2-HTH'!BD$61</f>
        <v>0.3911634117171473</v>
      </c>
    </row>
    <row r="1212" spans="1:60" s="8" customFormat="1" ht="15">
      <c r="A1212" s="36" t="s">
        <v>7</v>
      </c>
      <c r="B1212" s="36" t="s">
        <v>71</v>
      </c>
      <c r="C1212" s="36" t="s">
        <v>18</v>
      </c>
      <c r="D1212" s="7" t="s">
        <v>97</v>
      </c>
      <c r="E1212" s="7" t="s">
        <v>98</v>
      </c>
      <c r="F1212" s="7" t="s">
        <v>12</v>
      </c>
      <c r="G1212" s="221">
        <f>'6. Non-specified'!G$119</f>
        <v>0.10176495184612734</v>
      </c>
      <c r="H1212" s="221">
        <f>'6. Non-specified'!H$119</f>
        <v>0.10077072830786558</v>
      </c>
      <c r="I1212" s="221">
        <f>'6. Non-specified'!I$119</f>
        <v>0.10097924489385508</v>
      </c>
      <c r="J1212" s="221">
        <f>'6. Non-specified'!J$119</f>
        <v>0.1011989233095542</v>
      </c>
      <c r="K1212" s="221">
        <f>'6. Non-specified'!K$119</f>
        <v>0.10246949460711</v>
      </c>
      <c r="L1212" s="221">
        <f>'6. Non-specified'!L$119</f>
        <v>0.10243413036508228</v>
      </c>
      <c r="M1212" s="221">
        <f>'6. Non-specified'!M$119</f>
        <v>0.10174220572333675</v>
      </c>
      <c r="N1212" s="221">
        <f>'6. Non-specified'!N$119</f>
        <v>0.10100278019900057</v>
      </c>
      <c r="O1212" s="221">
        <f>'6. Non-specified'!O$119</f>
        <v>0.10127018643384729</v>
      </c>
      <c r="P1212" s="221">
        <f>'6. Non-specified'!P$119</f>
        <v>0.10060060968440329</v>
      </c>
      <c r="Q1212" s="221">
        <f>'6. Non-specified'!Q$119</f>
        <v>0.10123004696384863</v>
      </c>
      <c r="R1212" s="221">
        <f>'6. Non-specified'!R$119</f>
        <v>9.8054982959893872E-2</v>
      </c>
      <c r="S1212" s="221">
        <f>'6. Non-specified'!S$119</f>
        <v>9.8328248255401512E-2</v>
      </c>
      <c r="T1212" s="221">
        <f>'6. Non-specified'!T$119</f>
        <v>0.10214780487545515</v>
      </c>
      <c r="U1212" s="221">
        <f>'6. Non-specified'!U$119</f>
        <v>0.10174573757990915</v>
      </c>
      <c r="V1212" s="221">
        <f>'6. Non-specified'!V$119</f>
        <v>0.10210235056708225</v>
      </c>
      <c r="W1212" s="221">
        <f>'6. Non-specified'!W$119</f>
        <v>0.10197372671772409</v>
      </c>
      <c r="X1212" s="221">
        <f>'6. Non-specified'!X$119</f>
        <v>0.10264181077211147</v>
      </c>
      <c r="Y1212" s="221">
        <f>'6. Non-specified'!Y$119</f>
        <v>0.10635094880847309</v>
      </c>
      <c r="Z1212" s="221">
        <f>'6. Non-specified'!Z$119</f>
        <v>0.1117224516409476</v>
      </c>
      <c r="AA1212" s="221">
        <f>'6. Non-specified'!AA$119</f>
        <v>0.10884181100635824</v>
      </c>
      <c r="AB1212" s="221">
        <f>'6. Non-specified'!AB$119</f>
        <v>0.1110438342145659</v>
      </c>
      <c r="AC1212" s="221">
        <f>'6. Non-specified'!AC$119</f>
        <v>0.10789059134822473</v>
      </c>
      <c r="AD1212" s="221">
        <f>'6. Non-specified'!AD$119</f>
        <v>0.11238335509913334</v>
      </c>
      <c r="AE1212" s="221">
        <f>'6. Non-specified'!AE$119</f>
        <v>0.11503290890078119</v>
      </c>
      <c r="AF1212" s="221">
        <f>'6. Non-specified'!AF$119</f>
        <v>0.11338275265628861</v>
      </c>
      <c r="AG1212" s="221">
        <f>'6. Non-specified'!AG$119</f>
        <v>0.11020885757423254</v>
      </c>
      <c r="AH1212" s="219"/>
      <c r="AI1212" s="219"/>
      <c r="AJ1212" s="219"/>
      <c r="AK1212" s="219"/>
      <c r="AL1212" s="219"/>
      <c r="AM1212" s="219"/>
      <c r="AN1212" s="221">
        <f>'6. Non-specified'!AN$119</f>
        <v>0.12609575518262586</v>
      </c>
      <c r="AO1212" s="221">
        <f>'6. Non-specified'!AO$119</f>
        <v>0.12381836222494604</v>
      </c>
      <c r="AP1212" s="221">
        <f>'6. Non-specified'!AP$119</f>
        <v>0.12137222035981672</v>
      </c>
      <c r="AQ1212" s="221">
        <f>'6. Non-specified'!AQ$119</f>
        <v>0.12064169570267132</v>
      </c>
      <c r="AR1212" s="221">
        <f>'6. Non-specified'!AR$119</f>
        <v>0.120029897718332</v>
      </c>
      <c r="AS1212" s="221">
        <f>'6. Non-specified'!AS$119</f>
        <v>0.12306931702344549</v>
      </c>
      <c r="AT1212" s="221">
        <f>'6. Non-specified'!AT$119</f>
        <v>0.1102159579550884</v>
      </c>
      <c r="AU1212" s="221">
        <f>'6. Non-specified'!AU$119</f>
        <v>0.11395221524359192</v>
      </c>
      <c r="AV1212" s="221">
        <f>'6. Non-specified'!AV$119</f>
        <v>0.11438909699529769</v>
      </c>
      <c r="AW1212" s="221">
        <f>'6. Non-specified'!AW$119</f>
        <v>0.1174602483980698</v>
      </c>
      <c r="AX1212" s="221">
        <f>'6. Non-specified'!AX$119</f>
        <v>0.11250163815070989</v>
      </c>
      <c r="AY1212" s="221">
        <f>'6. Non-specified'!AY$119</f>
        <v>0.11664917486971628</v>
      </c>
      <c r="AZ1212" s="221">
        <f>'6. Non-specified'!AZ$119</f>
        <v>0.11532569688621452</v>
      </c>
      <c r="BA1212" s="221">
        <f>'6. Non-specified'!BA$119</f>
        <v>0.11884855911434125</v>
      </c>
      <c r="BB1212" s="221">
        <f>'6. Non-specified'!BB$119</f>
        <v>0.12001856359061097</v>
      </c>
      <c r="BC1212" s="221">
        <f>'6. Non-specified'!BC$119</f>
        <v>0.12152515108038783</v>
      </c>
      <c r="BD1212" s="221">
        <f>'6. Non-specified'!BD$119</f>
        <v>0.12391208436457549</v>
      </c>
      <c r="BE1212" s="221">
        <f>'6. Non-specified'!BE$119</f>
        <v>0.12395810604407594</v>
      </c>
      <c r="BF1212" s="221">
        <f>'6. Non-specified'!BF$119</f>
        <v>0.1334598936059247</v>
      </c>
      <c r="BG1212" s="221">
        <f>'6. Non-specified'!BG$119</f>
        <v>0.12734583022686122</v>
      </c>
      <c r="BH1212" s="221">
        <f>'6. Non-specified'!BH$119</f>
        <v>0.1344729405491869</v>
      </c>
    </row>
    <row r="1213" spans="1:60" s="8" customFormat="1" ht="15">
      <c r="A1213" s="36" t="s">
        <v>7</v>
      </c>
      <c r="B1213" s="36" t="s">
        <v>71</v>
      </c>
      <c r="C1213" s="36" t="s">
        <v>18</v>
      </c>
      <c r="D1213" s="7" t="s">
        <v>97</v>
      </c>
      <c r="E1213" s="7" t="s">
        <v>98</v>
      </c>
      <c r="F1213" s="7" t="s">
        <v>13</v>
      </c>
      <c r="G1213" s="221">
        <f>'2.b-MTH2-HTH'!C$66</f>
        <v>0.27096033581386358</v>
      </c>
      <c r="H1213" s="221">
        <f>'2.b-MTH2-HTH'!D$66</f>
        <v>0.27803846841506513</v>
      </c>
      <c r="I1213" s="221">
        <f>'2.b-MTH2-HTH'!E$66</f>
        <v>0.28512306108197533</v>
      </c>
      <c r="J1213" s="221">
        <f>'2.b-MTH2-HTH'!F$66</f>
        <v>0.29221073523947788</v>
      </c>
      <c r="K1213" s="221">
        <f>'2.b-MTH2-HTH'!G$66</f>
        <v>0.29929810301441867</v>
      </c>
      <c r="L1213" s="221">
        <f>'2.b-MTH2-HTH'!H$66</f>
        <v>0.30638177745854617</v>
      </c>
      <c r="M1213" s="221">
        <f>'2.b-MTH2-HTH'!I$66</f>
        <v>0.31345838276552329</v>
      </c>
      <c r="N1213" s="221">
        <f>'2.b-MTH2-HTH'!J$66</f>
        <v>0.32052456441659938</v>
      </c>
      <c r="O1213" s="221">
        <f>'2.b-MTH2-HTH'!K$66</f>
        <v>0.32757699919028938</v>
      </c>
      <c r="P1213" s="221">
        <f>'2.b-MTH2-HTH'!L$66</f>
        <v>0.33461240497291833</v>
      </c>
      <c r="Q1213" s="221">
        <f>'2.b-MTH2-HTH'!M$66</f>
        <v>0.33900064234710969</v>
      </c>
      <c r="R1213" s="221">
        <f>'2.b-MTH2-HTH'!N$66</f>
        <v>0.348033858794222</v>
      </c>
      <c r="S1213" s="221">
        <f>'2.b-MTH2-HTH'!O$66</f>
        <v>0.35255421330360076</v>
      </c>
      <c r="T1213" s="221">
        <f>'2.b-MTH2-HTH'!P$66</f>
        <v>0.36316841586045356</v>
      </c>
      <c r="U1213" s="221">
        <f>'2.b-MTH2-HTH'!Q$66</f>
        <v>0.37231292224020818</v>
      </c>
      <c r="V1213" s="221">
        <f>'2.b-MTH2-HTH'!R$66</f>
        <v>0.38060310289556548</v>
      </c>
      <c r="W1213" s="221">
        <f>'2.b-MTH2-HTH'!S$66</f>
        <v>0.3859322922417493</v>
      </c>
      <c r="X1213" s="221">
        <f>'2.b-MTH2-HTH'!T$66</f>
        <v>0.39113304875381116</v>
      </c>
      <c r="Y1213" s="221">
        <f>'2.b-MTH2-HTH'!U$66</f>
        <v>0.39631175960093368</v>
      </c>
      <c r="Z1213" s="221">
        <f>'2.b-MTH2-HTH'!V$66</f>
        <v>0.40146668545805714</v>
      </c>
      <c r="AA1213" s="221">
        <f>'2.b-MTH2-HTH'!W$66</f>
        <v>0.40659623704207171</v>
      </c>
      <c r="AB1213" s="221">
        <f>'2.b-MTH2-HTH'!X$66</f>
        <v>0.41162879886934722</v>
      </c>
      <c r="AC1213" s="221">
        <f>'2.b-MTH2-HTH'!Y$66</f>
        <v>0.42718388736326346</v>
      </c>
      <c r="AD1213" s="221">
        <f>'2.b-MTH2-HTH'!Z$66</f>
        <v>0.43090333569013051</v>
      </c>
      <c r="AE1213" s="221">
        <f>'2.b-MTH2-HTH'!AA$66</f>
        <v>0.43731957379166619</v>
      </c>
      <c r="AF1213" s="221">
        <f>'2.b-MTH2-HTH'!AB$66</f>
        <v>0.43403056707977594</v>
      </c>
      <c r="AG1213" s="221">
        <f>'2.b-MTH2-HTH'!AC$66</f>
        <v>0.43611792365164642</v>
      </c>
      <c r="AH1213" s="219"/>
      <c r="AI1213" s="219"/>
      <c r="AJ1213" s="219"/>
      <c r="AK1213" s="219"/>
      <c r="AL1213" s="219"/>
      <c r="AM1213" s="219"/>
      <c r="AN1213" s="221">
        <f>'2.b-MTH2-HTH'!AJ$66</f>
        <v>0.50009127836262857</v>
      </c>
      <c r="AO1213" s="221">
        <f>'2.b-MTH2-HTH'!AK$66</f>
        <v>0.50828722629320966</v>
      </c>
      <c r="AP1213" s="221">
        <f>'2.b-MTH2-HTH'!AL$66</f>
        <v>0.50952544559500845</v>
      </c>
      <c r="AQ1213" s="221">
        <f>'2.b-MTH2-HTH'!AM$66</f>
        <v>0.52265149277349654</v>
      </c>
      <c r="AR1213" s="221">
        <f>'2.b-MTH2-HTH'!AN$66</f>
        <v>0.52495202377414851</v>
      </c>
      <c r="AS1213" s="221">
        <f>'2.b-MTH2-HTH'!AO$66</f>
        <v>0.53687106996244194</v>
      </c>
      <c r="AT1213" s="221">
        <f>'2.b-MTH2-HTH'!AP$66</f>
        <v>0.53220331018778944</v>
      </c>
      <c r="AU1213" s="221">
        <f>'2.b-MTH2-HTH'!AQ$66</f>
        <v>0.54099447518753085</v>
      </c>
      <c r="AV1213" s="221">
        <f>'2.b-MTH2-HTH'!AR$66</f>
        <v>0.54069399515463346</v>
      </c>
      <c r="AW1213" s="221">
        <f>'2.b-MTH2-HTH'!AS$66</f>
        <v>0.55120071864467934</v>
      </c>
      <c r="AX1213" s="221">
        <f>'2.b-MTH2-HTH'!AT$66</f>
        <v>0.55975183037132925</v>
      </c>
      <c r="AY1213" s="221">
        <f>'2.b-MTH2-HTH'!AU$66</f>
        <v>0.56497102100313534</v>
      </c>
      <c r="AZ1213" s="221">
        <f>'2.b-MTH2-HTH'!AV$66</f>
        <v>0.56927952895042322</v>
      </c>
      <c r="BA1213" s="221">
        <f>'2.b-MTH2-HTH'!AW$66</f>
        <v>0.57450751000950395</v>
      </c>
      <c r="BB1213" s="221">
        <f>'2.b-MTH2-HTH'!AX$66</f>
        <v>0.57781775890094389</v>
      </c>
      <c r="BC1213" s="221">
        <f>'2.b-MTH2-HTH'!AY$66</f>
        <v>0.57451595766849639</v>
      </c>
      <c r="BD1213" s="221">
        <f>'2.b-MTH2-HTH'!AZ$66</f>
        <v>0.5749549285103237</v>
      </c>
      <c r="BE1213" s="221">
        <f>'2.b-MTH2-HTH'!BA$66</f>
        <v>0.5807407629223017</v>
      </c>
      <c r="BF1213" s="221">
        <f>'2.b-MTH2-HTH'!BB$66</f>
        <v>0.5810223934986205</v>
      </c>
      <c r="BG1213" s="221">
        <f>'2.b-MTH2-HTH'!BC$66</f>
        <v>0.59258989819671504</v>
      </c>
      <c r="BH1213" s="221">
        <f>'2.b-MTH2-HTH'!BD$66</f>
        <v>0.58065161948797872</v>
      </c>
    </row>
    <row r="1214" spans="1:60" s="8" customFormat="1" ht="15">
      <c r="A1214" s="36" t="s">
        <v>7</v>
      </c>
      <c r="B1214" s="36" t="s">
        <v>71</v>
      </c>
      <c r="C1214" s="36" t="s">
        <v>18</v>
      </c>
      <c r="D1214" s="7" t="s">
        <v>97</v>
      </c>
      <c r="E1214" s="7" t="s">
        <v>98</v>
      </c>
      <c r="F1214" s="7" t="s">
        <v>14</v>
      </c>
      <c r="G1214" s="221">
        <f>'2.b-MTH2-HTH'!C$67</f>
        <v>0.67007841522529721</v>
      </c>
      <c r="H1214" s="221">
        <f>'2.b-MTH2-HTH'!D$67</f>
        <v>0.67007841522529721</v>
      </c>
      <c r="I1214" s="221">
        <f>'2.b-MTH2-HTH'!E$67</f>
        <v>0.67007841522529721</v>
      </c>
      <c r="J1214" s="221">
        <f>'2.b-MTH2-HTH'!F$67</f>
        <v>0.67007841522529721</v>
      </c>
      <c r="K1214" s="221">
        <f>'2.b-MTH2-HTH'!G$67</f>
        <v>0.67007841522529721</v>
      </c>
      <c r="L1214" s="221">
        <f>'2.b-MTH2-HTH'!H$67</f>
        <v>0.67007841522529721</v>
      </c>
      <c r="M1214" s="221">
        <f>'2.b-MTH2-HTH'!I$67</f>
        <v>0.67007841522529721</v>
      </c>
      <c r="N1214" s="221">
        <f>'2.b-MTH2-HTH'!J$67</f>
        <v>0.67007841522529721</v>
      </c>
      <c r="O1214" s="221">
        <f>'2.b-MTH2-HTH'!K$67</f>
        <v>0.67007841522529721</v>
      </c>
      <c r="P1214" s="221">
        <f>'2.b-MTH2-HTH'!L$67</f>
        <v>0.67007841522529721</v>
      </c>
      <c r="Q1214" s="221">
        <f>'2.b-MTH2-HTH'!M$67</f>
        <v>0.67007841522529721</v>
      </c>
      <c r="R1214" s="221">
        <f>'2.b-MTH2-HTH'!N$67</f>
        <v>0.67007841522529721</v>
      </c>
      <c r="S1214" s="221">
        <f>'2.b-MTH2-HTH'!O$67</f>
        <v>0.67007841522529721</v>
      </c>
      <c r="T1214" s="221">
        <f>'2.b-MTH2-HTH'!P$67</f>
        <v>0.67007841522529721</v>
      </c>
      <c r="U1214" s="221">
        <f>'2.b-MTH2-HTH'!Q$67</f>
        <v>0.67007841522529721</v>
      </c>
      <c r="V1214" s="221">
        <f>'2.b-MTH2-HTH'!R$67</f>
        <v>0.6700784152252971</v>
      </c>
      <c r="W1214" s="221">
        <f>'2.b-MTH2-HTH'!S$67</f>
        <v>0.67007841522529721</v>
      </c>
      <c r="X1214" s="221">
        <f>'2.b-MTH2-HTH'!T$67</f>
        <v>0.67007841522529721</v>
      </c>
      <c r="Y1214" s="221">
        <f>'2.b-MTH2-HTH'!U$67</f>
        <v>0.6700784152252971</v>
      </c>
      <c r="Z1214" s="221">
        <f>'2.b-MTH2-HTH'!V$67</f>
        <v>0.67007841522529721</v>
      </c>
      <c r="AA1214" s="221">
        <f>'2.b-MTH2-HTH'!W$67</f>
        <v>0.67007841522529721</v>
      </c>
      <c r="AB1214" s="221">
        <f>'2.b-MTH2-HTH'!X$67</f>
        <v>0.67007841522529721</v>
      </c>
      <c r="AC1214" s="221">
        <f>'2.b-MTH2-HTH'!Y$67</f>
        <v>0.67007841522529721</v>
      </c>
      <c r="AD1214" s="221">
        <f>'2.b-MTH2-HTH'!Z$67</f>
        <v>0.67007841522529721</v>
      </c>
      <c r="AE1214" s="221">
        <f>'2.b-MTH2-HTH'!AA$67</f>
        <v>0.67007841522529721</v>
      </c>
      <c r="AF1214" s="221">
        <f>'2.b-MTH2-HTH'!AB$67</f>
        <v>0.6700784152252971</v>
      </c>
      <c r="AG1214" s="221">
        <f>'2.b-MTH2-HTH'!AC$67</f>
        <v>0.67007841522529721</v>
      </c>
      <c r="AH1214" s="219"/>
      <c r="AI1214" s="219"/>
      <c r="AJ1214" s="219"/>
      <c r="AK1214" s="219"/>
      <c r="AL1214" s="219"/>
      <c r="AM1214" s="219"/>
      <c r="AN1214" s="221">
        <f>'2.b-MTH2-HTH'!AJ$67</f>
        <v>0.67007841522529721</v>
      </c>
      <c r="AO1214" s="221">
        <f>'2.b-MTH2-HTH'!AK$67</f>
        <v>0.67007841522529721</v>
      </c>
      <c r="AP1214" s="221">
        <f>'2.b-MTH2-HTH'!AL$67</f>
        <v>0.67007841522529721</v>
      </c>
      <c r="AQ1214" s="221">
        <f>'2.b-MTH2-HTH'!AM$67</f>
        <v>0.67007841522529721</v>
      </c>
      <c r="AR1214" s="221">
        <f>'2.b-MTH2-HTH'!AN$67</f>
        <v>0.67007841522529721</v>
      </c>
      <c r="AS1214" s="221">
        <f>'2.b-MTH2-HTH'!AO$67</f>
        <v>0.67007841522529721</v>
      </c>
      <c r="AT1214" s="221">
        <f>'2.b-MTH2-HTH'!AP$67</f>
        <v>0.67007841522529721</v>
      </c>
      <c r="AU1214" s="221">
        <f>'2.b-MTH2-HTH'!AQ$67</f>
        <v>0.67007841522529721</v>
      </c>
      <c r="AV1214" s="221">
        <f>'2.b-MTH2-HTH'!AR$67</f>
        <v>0.67007841522529721</v>
      </c>
      <c r="AW1214" s="221">
        <f>'2.b-MTH2-HTH'!AS$67</f>
        <v>0.67007841522529721</v>
      </c>
      <c r="AX1214" s="221">
        <f>'2.b-MTH2-HTH'!AT$67</f>
        <v>0.67007841522529721</v>
      </c>
      <c r="AY1214" s="221">
        <f>'2.b-MTH2-HTH'!AU$67</f>
        <v>0.67007841522529721</v>
      </c>
      <c r="AZ1214" s="221">
        <f>'2.b-MTH2-HTH'!AV$67</f>
        <v>0.67007841522529721</v>
      </c>
      <c r="BA1214" s="221">
        <f>'2.b-MTH2-HTH'!AW$67</f>
        <v>0.67007841522529721</v>
      </c>
      <c r="BB1214" s="221">
        <f>'2.b-MTH2-HTH'!AX$67</f>
        <v>0.67007841522529721</v>
      </c>
      <c r="BC1214" s="221">
        <f>'2.b-MTH2-HTH'!AY$67</f>
        <v>0.67007841522529721</v>
      </c>
      <c r="BD1214" s="221">
        <f>'2.b-MTH2-HTH'!AZ$67</f>
        <v>0.67007841522529721</v>
      </c>
      <c r="BE1214" s="221">
        <f>'2.b-MTH2-HTH'!BA$67</f>
        <v>0.67007841522529721</v>
      </c>
      <c r="BF1214" s="221">
        <f>'2.b-MTH2-HTH'!BB$67</f>
        <v>0.67007841522529721</v>
      </c>
      <c r="BG1214" s="221">
        <f>'2.b-MTH2-HTH'!BC$67</f>
        <v>0.67007841522529721</v>
      </c>
      <c r="BH1214" s="221">
        <f>'2.b-MTH2-HTH'!BD$67</f>
        <v>0.67007841522529721</v>
      </c>
    </row>
    <row r="1215" spans="1:60" s="8" customFormat="1" ht="15">
      <c r="A1215" s="36" t="s">
        <v>7</v>
      </c>
      <c r="B1215" s="36" t="s">
        <v>71</v>
      </c>
      <c r="C1215" s="36" t="s">
        <v>18</v>
      </c>
      <c r="D1215" s="7" t="s">
        <v>401</v>
      </c>
      <c r="E1215" s="7" t="s">
        <v>402</v>
      </c>
      <c r="F1215" s="7" t="s">
        <v>12</v>
      </c>
      <c r="G1215" s="221">
        <f>'6. Non-specified'!G$120</f>
        <v>7.1989587393703758E-2</v>
      </c>
      <c r="H1215" s="221">
        <f>'6. Non-specified'!H$120</f>
        <v>7.2169314774878229E-2</v>
      </c>
      <c r="I1215" s="221">
        <f>'6. Non-specified'!I$120</f>
        <v>7.2131620897707652E-2</v>
      </c>
      <c r="J1215" s="221">
        <f>'6. Non-specified'!J$120</f>
        <v>7.2091909278705776E-2</v>
      </c>
      <c r="K1215" s="221">
        <f>'6. Non-specified'!K$120</f>
        <v>7.1862226070536744E-2</v>
      </c>
      <c r="L1215" s="221">
        <f>'6. Non-specified'!L$120</f>
        <v>7.1868618921200875E-2</v>
      </c>
      <c r="M1215" s="221">
        <f>'6. Non-specified'!M$120</f>
        <v>7.199369924674659E-2</v>
      </c>
      <c r="N1215" s="221">
        <f>'6. Non-specified'!N$120</f>
        <v>7.212736638290676E-2</v>
      </c>
      <c r="O1215" s="221">
        <f>'6. Non-specified'!O$120</f>
        <v>7.2079026929605591E-2</v>
      </c>
      <c r="P1215" s="221">
        <f>'6. Non-specified'!P$120</f>
        <v>7.2200067390871731E-2</v>
      </c>
      <c r="Q1215" s="221">
        <f>'6. Non-specified'!Q$120</f>
        <v>7.2086283005877133E-2</v>
      </c>
      <c r="R1215" s="221">
        <f>'6. Non-specified'!R$120</f>
        <v>7.2660244410461955E-2</v>
      </c>
      <c r="S1215" s="221">
        <f>'6. Non-specified'!S$120</f>
        <v>7.2610845805382351E-2</v>
      </c>
      <c r="T1215" s="221">
        <f>'6. Non-specified'!T$120</f>
        <v>7.192037843848624E-2</v>
      </c>
      <c r="U1215" s="221">
        <f>'6. Non-specified'!U$120</f>
        <v>7.1993060787378022E-2</v>
      </c>
      <c r="V1215" s="221">
        <f>'6. Non-specified'!V$120</f>
        <v>7.1928595286601935E-2</v>
      </c>
      <c r="W1215" s="221">
        <f>'6. Non-specified'!W$120</f>
        <v>7.1951846825830362E-2</v>
      </c>
      <c r="X1215" s="221">
        <f>'6. Non-specified'!X$120</f>
        <v>7.0149245511620231E-2</v>
      </c>
      <c r="Y1215" s="221">
        <f>'6. Non-specified'!Y$120</f>
        <v>7.3639121800529575E-2</v>
      </c>
      <c r="Z1215" s="221">
        <f>'6. Non-specified'!Z$120</f>
        <v>7.8550315148880667E-2</v>
      </c>
      <c r="AA1215" s="221">
        <f>'6. Non-specified'!AA$120</f>
        <v>7.4693597895198416E-2</v>
      </c>
      <c r="AB1215" s="221">
        <f>'6. Non-specified'!AB$120</f>
        <v>7.718744669964181E-2</v>
      </c>
      <c r="AC1215" s="221">
        <f>'6. Non-specified'!AC$120</f>
        <v>6.9831394991077475E-2</v>
      </c>
      <c r="AD1215" s="221">
        <f>'6. Non-specified'!AD$120</f>
        <v>7.3353318295144257E-2</v>
      </c>
      <c r="AE1215" s="221">
        <f>'6. Non-specified'!AE$120</f>
        <v>7.7049271083225679E-2</v>
      </c>
      <c r="AF1215" s="221">
        <f>'6. Non-specified'!AF$120</f>
        <v>7.610205090190264E-2</v>
      </c>
      <c r="AG1215" s="221">
        <f>'6. Non-specified'!AG$120</f>
        <v>7.2054604932058397E-2</v>
      </c>
      <c r="AH1215" s="219"/>
      <c r="AI1215" s="219"/>
      <c r="AJ1215" s="219"/>
      <c r="AK1215" s="219"/>
      <c r="AL1215" s="219"/>
      <c r="AM1215" s="219"/>
      <c r="AN1215" s="221">
        <f>'6. Non-specified'!AN$120</f>
        <v>7.6644866732477779E-2</v>
      </c>
      <c r="AO1215" s="221">
        <f>'6. Non-specified'!AO$120</f>
        <v>7.5782408218058733E-2</v>
      </c>
      <c r="AP1215" s="221">
        <f>'6. Non-specified'!AP$120</f>
        <v>7.8238909375349192E-2</v>
      </c>
      <c r="AQ1215" s="221">
        <f>'6. Non-specified'!AQ$120</f>
        <v>7.2964576074332169E-2</v>
      </c>
      <c r="AR1215" s="221">
        <f>'6. Non-specified'!AR$120</f>
        <v>7.0357723577235756E-2</v>
      </c>
      <c r="AS1215" s="221">
        <f>'6. Non-specified'!AS$120</f>
        <v>6.899184505606526E-2</v>
      </c>
      <c r="AT1215" s="221">
        <f>'6. Non-specified'!AT$120</f>
        <v>6.1959866220735779E-2</v>
      </c>
      <c r="AU1215" s="221">
        <f>'6. Non-specified'!AU$120</f>
        <v>6.4851892717704973E-2</v>
      </c>
      <c r="AV1215" s="221">
        <f>'6. Non-specified'!AV$120</f>
        <v>6.1468080019128082E-2</v>
      </c>
      <c r="AW1215" s="221">
        <f>'6. Non-specified'!AW$120</f>
        <v>6.783996519262718E-2</v>
      </c>
      <c r="AX1215" s="221">
        <f>'6. Non-specified'!AX$120</f>
        <v>6.1518747724790698E-2</v>
      </c>
      <c r="AY1215" s="221">
        <f>'6. Non-specified'!AY$120</f>
        <v>6.6598508975101334E-2</v>
      </c>
      <c r="AZ1215" s="221">
        <f>'6. Non-specified'!AZ$120</f>
        <v>6.6643346503788017E-2</v>
      </c>
      <c r="BA1215" s="221">
        <f>'6. Non-specified'!BA$120</f>
        <v>7.4607876278205018E-2</v>
      </c>
      <c r="BB1215" s="221">
        <f>'6. Non-specified'!BB$120</f>
        <v>7.2207004661523869E-2</v>
      </c>
      <c r="BC1215" s="221">
        <f>'6. Non-specified'!BC$120</f>
        <v>7.2701186904917198E-2</v>
      </c>
      <c r="BD1215" s="221">
        <f>'6. Non-specified'!BD$120</f>
        <v>7.0484773485419136E-2</v>
      </c>
      <c r="BE1215" s="221">
        <f>'6. Non-specified'!BE$120</f>
        <v>7.4209033384246129E-2</v>
      </c>
      <c r="BF1215" s="221">
        <f>'6. Non-specified'!BF$120</f>
        <v>8.3861479086262652E-2</v>
      </c>
      <c r="BG1215" s="221">
        <f>'6. Non-specified'!BG$120</f>
        <v>8.7778251144956868E-2</v>
      </c>
      <c r="BH1215" s="221">
        <f>'6. Non-specified'!BH$120</f>
        <v>8.5152759264196229E-2</v>
      </c>
    </row>
    <row r="1216" spans="1:60" s="8" customFormat="1" ht="15">
      <c r="A1216" s="36" t="s">
        <v>7</v>
      </c>
      <c r="B1216" s="36" t="s">
        <v>71</v>
      </c>
      <c r="C1216" s="36" t="s">
        <v>18</v>
      </c>
      <c r="D1216" s="7" t="s">
        <v>401</v>
      </c>
      <c r="E1216" s="7" t="s">
        <v>402</v>
      </c>
      <c r="F1216" s="7" t="s">
        <v>13</v>
      </c>
      <c r="G1216" s="221">
        <f>'2.b-MTH2-HTH'!C$72</f>
        <v>0.27096033581386358</v>
      </c>
      <c r="H1216" s="221">
        <f>'2.b-MTH2-HTH'!D$72</f>
        <v>0.27803846841506513</v>
      </c>
      <c r="I1216" s="221">
        <f>'2.b-MTH2-HTH'!E$72</f>
        <v>0.28512306108197533</v>
      </c>
      <c r="J1216" s="221">
        <f>'2.b-MTH2-HTH'!F$72</f>
        <v>0.29221073523947788</v>
      </c>
      <c r="K1216" s="221">
        <f>'2.b-MTH2-HTH'!G$72</f>
        <v>0.29929810301441867</v>
      </c>
      <c r="L1216" s="221">
        <f>'2.b-MTH2-HTH'!H$72</f>
        <v>0.30638177745854617</v>
      </c>
      <c r="M1216" s="221">
        <f>'2.b-MTH2-HTH'!I$72</f>
        <v>0.31345838276552329</v>
      </c>
      <c r="N1216" s="221">
        <f>'2.b-MTH2-HTH'!J$72</f>
        <v>0.32052456441659938</v>
      </c>
      <c r="O1216" s="221">
        <f>'2.b-MTH2-HTH'!K$72</f>
        <v>0.32757699919028938</v>
      </c>
      <c r="P1216" s="221">
        <f>'2.b-MTH2-HTH'!L$72</f>
        <v>0.33461240497291833</v>
      </c>
      <c r="Q1216" s="221">
        <f>'2.b-MTH2-HTH'!M$72</f>
        <v>0.33900064234710969</v>
      </c>
      <c r="R1216" s="221">
        <f>'2.b-MTH2-HTH'!N$72</f>
        <v>0.348033858794222</v>
      </c>
      <c r="S1216" s="221">
        <f>'2.b-MTH2-HTH'!O$72</f>
        <v>0.35255421330360076</v>
      </c>
      <c r="T1216" s="221">
        <f>'2.b-MTH2-HTH'!P$72</f>
        <v>0.36316841586045356</v>
      </c>
      <c r="U1216" s="221">
        <f>'2.b-MTH2-HTH'!Q$72</f>
        <v>0.37231292224020818</v>
      </c>
      <c r="V1216" s="221">
        <f>'2.b-MTH2-HTH'!R$72</f>
        <v>0.38060310289556548</v>
      </c>
      <c r="W1216" s="221">
        <f>'2.b-MTH2-HTH'!S$72</f>
        <v>0.3859322922417493</v>
      </c>
      <c r="X1216" s="221">
        <f>'2.b-MTH2-HTH'!T$72</f>
        <v>0.39113304875381116</v>
      </c>
      <c r="Y1216" s="221">
        <f>'2.b-MTH2-HTH'!U$72</f>
        <v>0.39631175960093368</v>
      </c>
      <c r="Z1216" s="221">
        <f>'2.b-MTH2-HTH'!V$72</f>
        <v>0.40146668545805714</v>
      </c>
      <c r="AA1216" s="221">
        <f>'2.b-MTH2-HTH'!W$72</f>
        <v>0.40659623704207171</v>
      </c>
      <c r="AB1216" s="221">
        <f>'2.b-MTH2-HTH'!X$72</f>
        <v>0.41162879886934722</v>
      </c>
      <c r="AC1216" s="221">
        <f>'2.b-MTH2-HTH'!Y$72</f>
        <v>0.42718388736326346</v>
      </c>
      <c r="AD1216" s="221">
        <f>'2.b-MTH2-HTH'!Z$72</f>
        <v>0.43090333569013051</v>
      </c>
      <c r="AE1216" s="221">
        <f>'2.b-MTH2-HTH'!AA$72</f>
        <v>0.43731957379166619</v>
      </c>
      <c r="AF1216" s="221">
        <f>'2.b-MTH2-HTH'!AB$72</f>
        <v>0.43403056707977594</v>
      </c>
      <c r="AG1216" s="221">
        <f>'2.b-MTH2-HTH'!AC$72</f>
        <v>0.43611792365164642</v>
      </c>
      <c r="AH1216" s="219"/>
      <c r="AI1216" s="219"/>
      <c r="AJ1216" s="219"/>
      <c r="AK1216" s="219"/>
      <c r="AL1216" s="219"/>
      <c r="AM1216" s="219"/>
      <c r="AN1216" s="221">
        <f>'2.b-MTH2-HTH'!AJ$72</f>
        <v>0.50009127836262857</v>
      </c>
      <c r="AO1216" s="221">
        <f>'2.b-MTH2-HTH'!AK$72</f>
        <v>0.50828722629320966</v>
      </c>
      <c r="AP1216" s="221">
        <f>'2.b-MTH2-HTH'!AL$72</f>
        <v>0.50952544559500845</v>
      </c>
      <c r="AQ1216" s="221">
        <f>'2.b-MTH2-HTH'!AM$72</f>
        <v>0.52265149277349654</v>
      </c>
      <c r="AR1216" s="221">
        <f>'2.b-MTH2-HTH'!AN$72</f>
        <v>0.52495202377414851</v>
      </c>
      <c r="AS1216" s="221">
        <f>'2.b-MTH2-HTH'!AO$72</f>
        <v>0.53687106996244194</v>
      </c>
      <c r="AT1216" s="221">
        <f>'2.b-MTH2-HTH'!AP$72</f>
        <v>0.53220331018778944</v>
      </c>
      <c r="AU1216" s="221">
        <f>'2.b-MTH2-HTH'!AQ$72</f>
        <v>0.54099447518753085</v>
      </c>
      <c r="AV1216" s="221">
        <f>'2.b-MTH2-HTH'!AR$72</f>
        <v>0.54069399515463346</v>
      </c>
      <c r="AW1216" s="221">
        <f>'2.b-MTH2-HTH'!AS$72</f>
        <v>0.55120071864467934</v>
      </c>
      <c r="AX1216" s="221">
        <f>'2.b-MTH2-HTH'!AT$72</f>
        <v>0.55975183037132925</v>
      </c>
      <c r="AY1216" s="221">
        <f>'2.b-MTH2-HTH'!AU$72</f>
        <v>0.56497102100313534</v>
      </c>
      <c r="AZ1216" s="221">
        <f>'2.b-MTH2-HTH'!AV$72</f>
        <v>0.56927952895042322</v>
      </c>
      <c r="BA1216" s="221">
        <f>'2.b-MTH2-HTH'!AW$72</f>
        <v>0.57450751000950395</v>
      </c>
      <c r="BB1216" s="221">
        <f>'2.b-MTH2-HTH'!AX$72</f>
        <v>0.57781775890094389</v>
      </c>
      <c r="BC1216" s="221">
        <f>'2.b-MTH2-HTH'!AY$72</f>
        <v>0.57451595766849639</v>
      </c>
      <c r="BD1216" s="221">
        <f>'2.b-MTH2-HTH'!AZ$72</f>
        <v>0.5749549285103237</v>
      </c>
      <c r="BE1216" s="221">
        <f>'2.b-MTH2-HTH'!BA$72</f>
        <v>0.5807407629223017</v>
      </c>
      <c r="BF1216" s="221">
        <f>'2.b-MTH2-HTH'!BB$72</f>
        <v>0.5810223934986205</v>
      </c>
      <c r="BG1216" s="221">
        <f>'2.b-MTH2-HTH'!BC$72</f>
        <v>0.59258989819671504</v>
      </c>
      <c r="BH1216" s="221">
        <f>'2.b-MTH2-HTH'!BD$72</f>
        <v>0.58065161948797872</v>
      </c>
    </row>
    <row r="1217" spans="1:60" s="8" customFormat="1" ht="15">
      <c r="A1217" s="36" t="s">
        <v>7</v>
      </c>
      <c r="B1217" s="36" t="s">
        <v>71</v>
      </c>
      <c r="C1217" s="36" t="s">
        <v>18</v>
      </c>
      <c r="D1217" s="7" t="s">
        <v>401</v>
      </c>
      <c r="E1217" s="7" t="s">
        <v>402</v>
      </c>
      <c r="F1217" s="7" t="s">
        <v>14</v>
      </c>
      <c r="G1217" s="221">
        <f>'2.b-MTH2-HTH'!C$73</f>
        <v>0.73156498928758174</v>
      </c>
      <c r="H1217" s="221">
        <f>'2.b-MTH2-HTH'!D$73</f>
        <v>0.73156498928758174</v>
      </c>
      <c r="I1217" s="221">
        <f>'2.b-MTH2-HTH'!E$73</f>
        <v>0.73156498928758174</v>
      </c>
      <c r="J1217" s="221">
        <f>'2.b-MTH2-HTH'!F$73</f>
        <v>0.73156498928758174</v>
      </c>
      <c r="K1217" s="221">
        <f>'2.b-MTH2-HTH'!G$73</f>
        <v>0.73156498928758174</v>
      </c>
      <c r="L1217" s="221">
        <f>'2.b-MTH2-HTH'!H$73</f>
        <v>0.73156498928758174</v>
      </c>
      <c r="M1217" s="221">
        <f>'2.b-MTH2-HTH'!I$73</f>
        <v>0.73156498928758174</v>
      </c>
      <c r="N1217" s="221">
        <f>'2.b-MTH2-HTH'!J$73</f>
        <v>0.73156498928758174</v>
      </c>
      <c r="O1217" s="221">
        <f>'2.b-MTH2-HTH'!K$73</f>
        <v>0.73156498928758174</v>
      </c>
      <c r="P1217" s="221">
        <f>'2.b-MTH2-HTH'!L$73</f>
        <v>0.73156498928758174</v>
      </c>
      <c r="Q1217" s="221">
        <f>'2.b-MTH2-HTH'!M$73</f>
        <v>0.73156498928758174</v>
      </c>
      <c r="R1217" s="221">
        <f>'2.b-MTH2-HTH'!N$73</f>
        <v>0.73156498928758174</v>
      </c>
      <c r="S1217" s="221">
        <f>'2.b-MTH2-HTH'!O$73</f>
        <v>0.73156498928758174</v>
      </c>
      <c r="T1217" s="221">
        <f>'2.b-MTH2-HTH'!P$73</f>
        <v>0.73156498928758174</v>
      </c>
      <c r="U1217" s="221">
        <f>'2.b-MTH2-HTH'!Q$73</f>
        <v>0.73156498928758174</v>
      </c>
      <c r="V1217" s="221">
        <f>'2.b-MTH2-HTH'!R$73</f>
        <v>0.73156498928758174</v>
      </c>
      <c r="W1217" s="221">
        <f>'2.b-MTH2-HTH'!S$73</f>
        <v>0.73156498928758174</v>
      </c>
      <c r="X1217" s="221">
        <f>'2.b-MTH2-HTH'!T$73</f>
        <v>0.73156498928758174</v>
      </c>
      <c r="Y1217" s="221">
        <f>'2.b-MTH2-HTH'!U$73</f>
        <v>0.73156498928758174</v>
      </c>
      <c r="Z1217" s="221">
        <f>'2.b-MTH2-HTH'!V$73</f>
        <v>0.73156498928758174</v>
      </c>
      <c r="AA1217" s="221">
        <f>'2.b-MTH2-HTH'!W$73</f>
        <v>0.73156498928758174</v>
      </c>
      <c r="AB1217" s="221">
        <f>'2.b-MTH2-HTH'!X$73</f>
        <v>0.73156498928758174</v>
      </c>
      <c r="AC1217" s="221">
        <f>'2.b-MTH2-HTH'!Y$73</f>
        <v>0.73156498928758174</v>
      </c>
      <c r="AD1217" s="221">
        <f>'2.b-MTH2-HTH'!Z$73</f>
        <v>0.73156498928758174</v>
      </c>
      <c r="AE1217" s="221">
        <f>'2.b-MTH2-HTH'!AA$73</f>
        <v>0.73156498928758174</v>
      </c>
      <c r="AF1217" s="221">
        <f>'2.b-MTH2-HTH'!AB$73</f>
        <v>0.73156498928758174</v>
      </c>
      <c r="AG1217" s="221">
        <f>'2.b-MTH2-HTH'!AC$73</f>
        <v>0.73156498928758174</v>
      </c>
      <c r="AH1217" s="219"/>
      <c r="AI1217" s="219"/>
      <c r="AJ1217" s="219"/>
      <c r="AK1217" s="219"/>
      <c r="AL1217" s="219"/>
      <c r="AM1217" s="219"/>
      <c r="AN1217" s="221">
        <f>'2.b-MTH2-HTH'!AJ$73</f>
        <v>0.73156498928758174</v>
      </c>
      <c r="AO1217" s="221">
        <f>'2.b-MTH2-HTH'!AK$73</f>
        <v>0.73156498928758174</v>
      </c>
      <c r="AP1217" s="221">
        <f>'2.b-MTH2-HTH'!AL$73</f>
        <v>0.73156498928758174</v>
      </c>
      <c r="AQ1217" s="221">
        <f>'2.b-MTH2-HTH'!AM$73</f>
        <v>0.73156498928758174</v>
      </c>
      <c r="AR1217" s="221">
        <f>'2.b-MTH2-HTH'!AN$73</f>
        <v>0.73156498928758174</v>
      </c>
      <c r="AS1217" s="221">
        <f>'2.b-MTH2-HTH'!AO$73</f>
        <v>0.73156498928758174</v>
      </c>
      <c r="AT1217" s="221">
        <f>'2.b-MTH2-HTH'!AP$73</f>
        <v>0.73156498928758174</v>
      </c>
      <c r="AU1217" s="221">
        <f>'2.b-MTH2-HTH'!AQ$73</f>
        <v>0.73156498928758174</v>
      </c>
      <c r="AV1217" s="221">
        <f>'2.b-MTH2-HTH'!AR$73</f>
        <v>0.73156498928758174</v>
      </c>
      <c r="AW1217" s="221">
        <f>'2.b-MTH2-HTH'!AS$73</f>
        <v>0.73156498928758174</v>
      </c>
      <c r="AX1217" s="221">
        <f>'2.b-MTH2-HTH'!AT$73</f>
        <v>0.73156498928758174</v>
      </c>
      <c r="AY1217" s="221">
        <f>'2.b-MTH2-HTH'!AU$73</f>
        <v>0.73156498928758174</v>
      </c>
      <c r="AZ1217" s="221">
        <f>'2.b-MTH2-HTH'!AV$73</f>
        <v>0.73156498928758174</v>
      </c>
      <c r="BA1217" s="221">
        <f>'2.b-MTH2-HTH'!AW$73</f>
        <v>0.73156498928758174</v>
      </c>
      <c r="BB1217" s="221">
        <f>'2.b-MTH2-HTH'!AX$73</f>
        <v>0.73156498928758174</v>
      </c>
      <c r="BC1217" s="221">
        <f>'2.b-MTH2-HTH'!AY$73</f>
        <v>0.73156498928758174</v>
      </c>
      <c r="BD1217" s="221">
        <f>'2.b-MTH2-HTH'!AZ$73</f>
        <v>0.73156498928758174</v>
      </c>
      <c r="BE1217" s="221">
        <f>'2.b-MTH2-HTH'!BA$73</f>
        <v>0.73156498928758174</v>
      </c>
      <c r="BF1217" s="221">
        <f>'2.b-MTH2-HTH'!BB$73</f>
        <v>0.73156498928758174</v>
      </c>
      <c r="BG1217" s="221">
        <f>'2.b-MTH2-HTH'!BC$73</f>
        <v>0.73156498928758174</v>
      </c>
      <c r="BH1217" s="221">
        <f>'2.b-MTH2-HTH'!BD$73</f>
        <v>0.73156498928758174</v>
      </c>
    </row>
    <row r="1218" spans="1:60" s="8" customFormat="1" ht="15">
      <c r="A1218" s="36" t="s">
        <v>7</v>
      </c>
      <c r="B1218" s="36" t="s">
        <v>71</v>
      </c>
      <c r="C1218" s="36" t="s">
        <v>18</v>
      </c>
      <c r="D1218" s="7" t="s">
        <v>404</v>
      </c>
      <c r="E1218" s="7" t="s">
        <v>405</v>
      </c>
      <c r="F1218" s="7" t="s">
        <v>12</v>
      </c>
      <c r="G1218" s="221">
        <f>'6. Non-specified'!G$121</f>
        <v>1.4999338115109277E-2</v>
      </c>
      <c r="H1218" s="221">
        <f>'6. Non-specified'!H$121</f>
        <v>1.503678508287749E-2</v>
      </c>
      <c r="I1218" s="221">
        <f>'6. Non-specified'!I$121</f>
        <v>1.5028931402518703E-2</v>
      </c>
      <c r="J1218" s="221">
        <f>'6. Non-specified'!J$121</f>
        <v>1.5020657317028395E-2</v>
      </c>
      <c r="K1218" s="221">
        <f>'6. Non-specified'!K$121</f>
        <v>1.4972801839265349E-2</v>
      </c>
      <c r="L1218" s="221">
        <f>'6. Non-specified'!L$121</f>
        <v>1.4974133817015218E-2</v>
      </c>
      <c r="M1218" s="221">
        <f>'6. Non-specified'!M$121</f>
        <v>1.5000194837258991E-2</v>
      </c>
      <c r="N1218" s="221">
        <f>'6. Non-specified'!N$121</f>
        <v>1.5028044956182162E-2</v>
      </c>
      <c r="O1218" s="221">
        <f>'6. Non-specified'!O$121</f>
        <v>1.5017973224552441E-2</v>
      </c>
      <c r="P1218" s="221">
        <f>'6. Non-specified'!P$121</f>
        <v>1.5043192521812901E-2</v>
      </c>
      <c r="Q1218" s="221">
        <f>'6. Non-specified'!Q$121</f>
        <v>1.5019485059045819E-2</v>
      </c>
      <c r="R1218" s="221">
        <f>'6. Non-specified'!R$121</f>
        <v>1.5139072369989955E-2</v>
      </c>
      <c r="S1218" s="221">
        <f>'6. Non-specified'!S$121</f>
        <v>1.5128779959561878E-2</v>
      </c>
      <c r="T1218" s="221">
        <f>'6. Non-specified'!T$121</f>
        <v>1.498491813358856E-2</v>
      </c>
      <c r="U1218" s="221">
        <f>'6. Non-specified'!U$121</f>
        <v>1.5000061811521678E-2</v>
      </c>
      <c r="V1218" s="221">
        <f>'6. Non-specified'!V$121</f>
        <v>1.4986630149000648E-2</v>
      </c>
      <c r="W1218" s="221">
        <f>'6. Non-specified'!W$121</f>
        <v>1.4991474706543068E-2</v>
      </c>
      <c r="X1218" s="221">
        <f>'6. Non-specified'!X$121</f>
        <v>1.4373829716929179E-2</v>
      </c>
      <c r="Y1218" s="221">
        <f>'6. Non-specified'!Y$121</f>
        <v>1.5459510150044134E-2</v>
      </c>
      <c r="Z1218" s="221">
        <f>'6. Non-specified'!Z$121</f>
        <v>1.5200499891327969E-2</v>
      </c>
      <c r="AA1218" s="221">
        <f>'6. Non-specified'!AA$121</f>
        <v>1.795110721333041E-2</v>
      </c>
      <c r="AB1218" s="221">
        <f>'6. Non-specified'!AB$121</f>
        <v>1.7525157769060204E-2</v>
      </c>
      <c r="AC1218" s="221">
        <f>'6. Non-specified'!AC$121</f>
        <v>1.5999015445203373E-2</v>
      </c>
      <c r="AD1218" s="221">
        <f>'6. Non-specified'!AD$121</f>
        <v>1.5330048676243621E-2</v>
      </c>
      <c r="AE1218" s="221">
        <f>'6. Non-specified'!AE$121</f>
        <v>1.568555083963831E-2</v>
      </c>
      <c r="AF1218" s="221">
        <f>'6. Non-specified'!AF$121</f>
        <v>1.5088337039782554E-2</v>
      </c>
      <c r="AG1218" s="221">
        <f>'6. Non-specified'!AG$121</f>
        <v>1.5255410166079519E-2</v>
      </c>
      <c r="AH1218" s="219"/>
      <c r="AI1218" s="219"/>
      <c r="AJ1218" s="219"/>
      <c r="AK1218" s="219"/>
      <c r="AL1218" s="219"/>
      <c r="AM1218" s="219"/>
      <c r="AN1218" s="221">
        <f>'6. Non-specified'!AN$121</f>
        <v>1.5625E-2</v>
      </c>
      <c r="AO1218" s="221">
        <f>'6. Non-specified'!AO$121</f>
        <v>1.4416622891495945E-2</v>
      </c>
      <c r="AP1218" s="221">
        <f>'6. Non-specified'!AP$121</f>
        <v>1.3171862777964016E-2</v>
      </c>
      <c r="AQ1218" s="221">
        <f>'6. Non-specified'!AQ$121</f>
        <v>1.4227642276422764E-2</v>
      </c>
      <c r="AR1218" s="221">
        <f>'6. Non-specified'!AR$121</f>
        <v>1.342774718069761E-2</v>
      </c>
      <c r="AS1218" s="221">
        <f>'6. Non-specified'!AS$121</f>
        <v>1.4092762487257904E-2</v>
      </c>
      <c r="AT1218" s="221">
        <f>'6. Non-specified'!AT$121</f>
        <v>1.3019589106545628E-2</v>
      </c>
      <c r="AU1218" s="221">
        <f>'6. Non-specified'!AU$121</f>
        <v>1.2349346460702766E-2</v>
      </c>
      <c r="AV1218" s="221">
        <f>'6. Non-specified'!AV$121</f>
        <v>1.338965489758508E-2</v>
      </c>
      <c r="AW1218" s="221">
        <f>'6. Non-specified'!AW$121</f>
        <v>1.5485325528043667E-2</v>
      </c>
      <c r="AX1218" s="221">
        <f>'6. Non-specified'!AX$121</f>
        <v>1.3178012377138698E-2</v>
      </c>
      <c r="AY1218" s="221">
        <f>'6. Non-specified'!AY$121</f>
        <v>1.3752171395483499E-2</v>
      </c>
      <c r="AZ1218" s="221">
        <f>'6. Non-specified'!AZ$121</f>
        <v>1.0684380324065683E-2</v>
      </c>
      <c r="BA1218" s="221">
        <f>'6. Non-specified'!BA$121</f>
        <v>1.2222175272542889E-2</v>
      </c>
      <c r="BB1218" s="221">
        <f>'6. Non-specified'!BB$121</f>
        <v>1.3138896910193473E-2</v>
      </c>
      <c r="BC1218" s="221">
        <f>'6. Non-specified'!BC$121</f>
        <v>1.258640928655276E-2</v>
      </c>
      <c r="BD1218" s="221">
        <f>'6. Non-specified'!BD$121</f>
        <v>1.6490907134402238E-2</v>
      </c>
      <c r="BE1218" s="221">
        <f>'6. Non-specified'!BE$121</f>
        <v>1.6964870172376172E-2</v>
      </c>
      <c r="BF1218" s="221">
        <f>'6. Non-specified'!BF$121</f>
        <v>1.6963074997392306E-2</v>
      </c>
      <c r="BG1218" s="221">
        <f>'6. Non-specified'!BG$121</f>
        <v>1.5110767919906273E-2</v>
      </c>
      <c r="BH1218" s="221">
        <f>'6. Non-specified'!BH$121</f>
        <v>1.322314049586777E-2</v>
      </c>
    </row>
    <row r="1219" spans="1:60" s="8" customFormat="1" ht="15">
      <c r="A1219" s="36" t="s">
        <v>7</v>
      </c>
      <c r="B1219" s="36" t="s">
        <v>71</v>
      </c>
      <c r="C1219" s="36" t="s">
        <v>18</v>
      </c>
      <c r="D1219" s="7" t="s">
        <v>404</v>
      </c>
      <c r="E1219" s="7" t="s">
        <v>405</v>
      </c>
      <c r="F1219" s="7" t="s">
        <v>13</v>
      </c>
      <c r="G1219" s="221">
        <f>'2.b-MTH2-HTH'!C$78</f>
        <v>0.27096033581386358</v>
      </c>
      <c r="H1219" s="221">
        <f>'2.b-MTH2-HTH'!D$78</f>
        <v>0.27803846841506513</v>
      </c>
      <c r="I1219" s="221">
        <f>'2.b-MTH2-HTH'!E$78</f>
        <v>0.28512306108197533</v>
      </c>
      <c r="J1219" s="221">
        <f>'2.b-MTH2-HTH'!F$78</f>
        <v>0.29221073523947788</v>
      </c>
      <c r="K1219" s="221">
        <f>'2.b-MTH2-HTH'!G$78</f>
        <v>0.29929810301441867</v>
      </c>
      <c r="L1219" s="221">
        <f>'2.b-MTH2-HTH'!H$78</f>
        <v>0.30638177745854617</v>
      </c>
      <c r="M1219" s="221">
        <f>'2.b-MTH2-HTH'!I$78</f>
        <v>0.31345838276552329</v>
      </c>
      <c r="N1219" s="221">
        <f>'2.b-MTH2-HTH'!J$78</f>
        <v>0.32052456441659938</v>
      </c>
      <c r="O1219" s="221">
        <f>'2.b-MTH2-HTH'!K$78</f>
        <v>0.32757699919028938</v>
      </c>
      <c r="P1219" s="221">
        <f>'2.b-MTH2-HTH'!L$78</f>
        <v>0.33461240497291833</v>
      </c>
      <c r="Q1219" s="221">
        <f>'2.b-MTH2-HTH'!M$78</f>
        <v>0.33900064234710969</v>
      </c>
      <c r="R1219" s="221">
        <f>'2.b-MTH2-HTH'!N$78</f>
        <v>0.348033858794222</v>
      </c>
      <c r="S1219" s="221">
        <f>'2.b-MTH2-HTH'!O$78</f>
        <v>0.35255421330360076</v>
      </c>
      <c r="T1219" s="221">
        <f>'2.b-MTH2-HTH'!P$78</f>
        <v>0.36316841586045356</v>
      </c>
      <c r="U1219" s="221">
        <f>'2.b-MTH2-HTH'!Q$78</f>
        <v>0.37231292224020818</v>
      </c>
      <c r="V1219" s="221">
        <f>'2.b-MTH2-HTH'!R$78</f>
        <v>0.38060310289556548</v>
      </c>
      <c r="W1219" s="221">
        <f>'2.b-MTH2-HTH'!S$78</f>
        <v>0.3859322922417493</v>
      </c>
      <c r="X1219" s="221">
        <f>'2.b-MTH2-HTH'!T$78</f>
        <v>0.39113304875381116</v>
      </c>
      <c r="Y1219" s="221">
        <f>'2.b-MTH2-HTH'!U$78</f>
        <v>0.39631175960093368</v>
      </c>
      <c r="Z1219" s="221">
        <f>'2.b-MTH2-HTH'!V$78</f>
        <v>0.40146668545805714</v>
      </c>
      <c r="AA1219" s="221">
        <f>'2.b-MTH2-HTH'!W$78</f>
        <v>0.40659623704207171</v>
      </c>
      <c r="AB1219" s="221">
        <f>'2.b-MTH2-HTH'!X$78</f>
        <v>0.41162879886934722</v>
      </c>
      <c r="AC1219" s="221">
        <f>'2.b-MTH2-HTH'!Y$78</f>
        <v>0.42718388736326346</v>
      </c>
      <c r="AD1219" s="221">
        <f>'2.b-MTH2-HTH'!Z$78</f>
        <v>0.43090333569013051</v>
      </c>
      <c r="AE1219" s="221">
        <f>'2.b-MTH2-HTH'!AA$78</f>
        <v>0.43731957379166619</v>
      </c>
      <c r="AF1219" s="221">
        <f>'2.b-MTH2-HTH'!AB$78</f>
        <v>0.43403056707977594</v>
      </c>
      <c r="AG1219" s="221">
        <f>'2.b-MTH2-HTH'!AC$78</f>
        <v>0.43611792365164642</v>
      </c>
      <c r="AH1219" s="219"/>
      <c r="AI1219" s="219"/>
      <c r="AJ1219" s="219"/>
      <c r="AK1219" s="219"/>
      <c r="AL1219" s="219"/>
      <c r="AM1219" s="219"/>
      <c r="AN1219" s="221">
        <f>'2.b-MTH2-HTH'!AJ$78</f>
        <v>0.50009127836262857</v>
      </c>
      <c r="AO1219" s="221">
        <f>'2.b-MTH2-HTH'!AK$78</f>
        <v>0.50828722629320966</v>
      </c>
      <c r="AP1219" s="221">
        <f>'2.b-MTH2-HTH'!AL$78</f>
        <v>0.50952544559500845</v>
      </c>
      <c r="AQ1219" s="221">
        <f>'2.b-MTH2-HTH'!AM$78</f>
        <v>0.52265149277349654</v>
      </c>
      <c r="AR1219" s="221">
        <f>'2.b-MTH2-HTH'!AN$78</f>
        <v>0.52495202377414851</v>
      </c>
      <c r="AS1219" s="221">
        <f>'2.b-MTH2-HTH'!AO$78</f>
        <v>0.53687106996244194</v>
      </c>
      <c r="AT1219" s="221">
        <f>'2.b-MTH2-HTH'!AP$78</f>
        <v>0.53220331018778944</v>
      </c>
      <c r="AU1219" s="221">
        <f>'2.b-MTH2-HTH'!AQ$78</f>
        <v>0.54099447518753085</v>
      </c>
      <c r="AV1219" s="221">
        <f>'2.b-MTH2-HTH'!AR$78</f>
        <v>0.54069399515463346</v>
      </c>
      <c r="AW1219" s="221">
        <f>'2.b-MTH2-HTH'!AS$78</f>
        <v>0.55120071864467934</v>
      </c>
      <c r="AX1219" s="221">
        <f>'2.b-MTH2-HTH'!AT$78</f>
        <v>0.55975183037132925</v>
      </c>
      <c r="AY1219" s="221">
        <f>'2.b-MTH2-HTH'!AU$78</f>
        <v>0.56497102100313534</v>
      </c>
      <c r="AZ1219" s="221">
        <f>'2.b-MTH2-HTH'!AV$78</f>
        <v>0.56927952895042322</v>
      </c>
      <c r="BA1219" s="221">
        <f>'2.b-MTH2-HTH'!AW$78</f>
        <v>0.57450751000950395</v>
      </c>
      <c r="BB1219" s="221">
        <f>'2.b-MTH2-HTH'!AX$78</f>
        <v>0.57781775890094389</v>
      </c>
      <c r="BC1219" s="221">
        <f>'2.b-MTH2-HTH'!AY$78</f>
        <v>0.57451595766849639</v>
      </c>
      <c r="BD1219" s="221">
        <f>'2.b-MTH2-HTH'!AZ$78</f>
        <v>0.5749549285103237</v>
      </c>
      <c r="BE1219" s="221">
        <f>'2.b-MTH2-HTH'!BA$78</f>
        <v>0.5807407629223017</v>
      </c>
      <c r="BF1219" s="221">
        <f>'2.b-MTH2-HTH'!BB$78</f>
        <v>0.5810223934986205</v>
      </c>
      <c r="BG1219" s="221">
        <f>'2.b-MTH2-HTH'!BC$78</f>
        <v>0.59258989819671504</v>
      </c>
      <c r="BH1219" s="221">
        <f>'2.b-MTH2-HTH'!BD$78</f>
        <v>0.58065161948797872</v>
      </c>
    </row>
    <row r="1220" spans="1:60" s="8" customFormat="1" ht="15">
      <c r="A1220" s="36" t="s">
        <v>7</v>
      </c>
      <c r="B1220" s="36" t="s">
        <v>71</v>
      </c>
      <c r="C1220" s="36" t="s">
        <v>18</v>
      </c>
      <c r="D1220" s="7" t="s">
        <v>404</v>
      </c>
      <c r="E1220" s="7" t="s">
        <v>405</v>
      </c>
      <c r="F1220" s="7" t="s">
        <v>14</v>
      </c>
      <c r="G1220" s="221">
        <f>'2.b-MTH2-HTH'!C$79</f>
        <v>0.77373362781602184</v>
      </c>
      <c r="H1220" s="221">
        <f>'2.b-MTH2-HTH'!D$79</f>
        <v>0.77373362781602184</v>
      </c>
      <c r="I1220" s="221">
        <f>'2.b-MTH2-HTH'!E$79</f>
        <v>0.77373362781602184</v>
      </c>
      <c r="J1220" s="221">
        <f>'2.b-MTH2-HTH'!F$79</f>
        <v>0.77373362781602184</v>
      </c>
      <c r="K1220" s="221">
        <f>'2.b-MTH2-HTH'!G$79</f>
        <v>0.77373362781602184</v>
      </c>
      <c r="L1220" s="221">
        <f>'2.b-MTH2-HTH'!H$79</f>
        <v>0.77373362781602184</v>
      </c>
      <c r="M1220" s="221">
        <f>'2.b-MTH2-HTH'!I$79</f>
        <v>0.77373362781602184</v>
      </c>
      <c r="N1220" s="221">
        <f>'2.b-MTH2-HTH'!J$79</f>
        <v>0.77373362781602184</v>
      </c>
      <c r="O1220" s="221">
        <f>'2.b-MTH2-HTH'!K$79</f>
        <v>0.77373362781602173</v>
      </c>
      <c r="P1220" s="221">
        <f>'2.b-MTH2-HTH'!L$79</f>
        <v>0.77373362781602184</v>
      </c>
      <c r="Q1220" s="221">
        <f>'2.b-MTH2-HTH'!M$79</f>
        <v>0.77373362781602184</v>
      </c>
      <c r="R1220" s="221">
        <f>'2.b-MTH2-HTH'!N$79</f>
        <v>0.77373362781602184</v>
      </c>
      <c r="S1220" s="221">
        <f>'2.b-MTH2-HTH'!O$79</f>
        <v>0.77373362781602184</v>
      </c>
      <c r="T1220" s="221">
        <f>'2.b-MTH2-HTH'!P$79</f>
        <v>0.77373362781602184</v>
      </c>
      <c r="U1220" s="221">
        <f>'2.b-MTH2-HTH'!Q$79</f>
        <v>0.77373362781602195</v>
      </c>
      <c r="V1220" s="221">
        <f>'2.b-MTH2-HTH'!R$79</f>
        <v>0.77373362781602184</v>
      </c>
      <c r="W1220" s="221">
        <f>'2.b-MTH2-HTH'!S$79</f>
        <v>0.77373362781602184</v>
      </c>
      <c r="X1220" s="221">
        <f>'2.b-MTH2-HTH'!T$79</f>
        <v>0.77373362781602173</v>
      </c>
      <c r="Y1220" s="221">
        <f>'2.b-MTH2-HTH'!U$79</f>
        <v>0.77373362781602184</v>
      </c>
      <c r="Z1220" s="221">
        <f>'2.b-MTH2-HTH'!V$79</f>
        <v>0.77373362781602184</v>
      </c>
      <c r="AA1220" s="221">
        <f>'2.b-MTH2-HTH'!W$79</f>
        <v>0.77373362781602173</v>
      </c>
      <c r="AB1220" s="221">
        <f>'2.b-MTH2-HTH'!X$79</f>
        <v>0.77373362781602184</v>
      </c>
      <c r="AC1220" s="221">
        <f>'2.b-MTH2-HTH'!Y$79</f>
        <v>0.77373362781602184</v>
      </c>
      <c r="AD1220" s="221">
        <f>'2.b-MTH2-HTH'!Z$79</f>
        <v>0.77373362781602184</v>
      </c>
      <c r="AE1220" s="221">
        <f>'2.b-MTH2-HTH'!AA$79</f>
        <v>0.77373362781602184</v>
      </c>
      <c r="AF1220" s="221">
        <f>'2.b-MTH2-HTH'!AB$79</f>
        <v>0.77373362781602184</v>
      </c>
      <c r="AG1220" s="221">
        <f>'2.b-MTH2-HTH'!AC$79</f>
        <v>0.77373362781602173</v>
      </c>
      <c r="AH1220" s="219"/>
      <c r="AI1220" s="219"/>
      <c r="AJ1220" s="219"/>
      <c r="AK1220" s="219"/>
      <c r="AL1220" s="219"/>
      <c r="AM1220" s="219"/>
      <c r="AN1220" s="221">
        <f>'2.b-MTH2-HTH'!AJ$79</f>
        <v>0.77373362781602184</v>
      </c>
      <c r="AO1220" s="221">
        <f>'2.b-MTH2-HTH'!AK$79</f>
        <v>0.77373362781602184</v>
      </c>
      <c r="AP1220" s="221">
        <f>'2.b-MTH2-HTH'!AL$79</f>
        <v>0.77373362781602184</v>
      </c>
      <c r="AQ1220" s="221">
        <f>'2.b-MTH2-HTH'!AM$79</f>
        <v>0.77373362781602184</v>
      </c>
      <c r="AR1220" s="221">
        <f>'2.b-MTH2-HTH'!AN$79</f>
        <v>0.77373362781602184</v>
      </c>
      <c r="AS1220" s="221">
        <f>'2.b-MTH2-HTH'!AO$79</f>
        <v>0.77373362781602184</v>
      </c>
      <c r="AT1220" s="221">
        <f>'2.b-MTH2-HTH'!AP$79</f>
        <v>0.77373362781602184</v>
      </c>
      <c r="AU1220" s="221">
        <f>'2.b-MTH2-HTH'!AQ$79</f>
        <v>0.77373362781602184</v>
      </c>
      <c r="AV1220" s="221">
        <f>'2.b-MTH2-HTH'!AR$79</f>
        <v>0.77373362781602184</v>
      </c>
      <c r="AW1220" s="221">
        <f>'2.b-MTH2-HTH'!AS$79</f>
        <v>0.77373362781602184</v>
      </c>
      <c r="AX1220" s="221">
        <f>'2.b-MTH2-HTH'!AT$79</f>
        <v>0.77373362781602184</v>
      </c>
      <c r="AY1220" s="221">
        <f>'2.b-MTH2-HTH'!AU$79</f>
        <v>0.77373362781602184</v>
      </c>
      <c r="AZ1220" s="221">
        <f>'2.b-MTH2-HTH'!AV$79</f>
        <v>0.77373362781602184</v>
      </c>
      <c r="BA1220" s="221">
        <f>'2.b-MTH2-HTH'!AW$79</f>
        <v>0.77373362781602184</v>
      </c>
      <c r="BB1220" s="221">
        <f>'2.b-MTH2-HTH'!AX$79</f>
        <v>0.77373362781602184</v>
      </c>
      <c r="BC1220" s="221">
        <f>'2.b-MTH2-HTH'!AY$79</f>
        <v>0.77373362781602184</v>
      </c>
      <c r="BD1220" s="221">
        <f>'2.b-MTH2-HTH'!AZ$79</f>
        <v>0.77373362781602184</v>
      </c>
      <c r="BE1220" s="221">
        <f>'2.b-MTH2-HTH'!BA$79</f>
        <v>0.77373362781602184</v>
      </c>
      <c r="BF1220" s="221">
        <f>'2.b-MTH2-HTH'!BB$79</f>
        <v>0.77373362781602184</v>
      </c>
      <c r="BG1220" s="221">
        <f>'2.b-MTH2-HTH'!BC$79</f>
        <v>0.77373362781602184</v>
      </c>
      <c r="BH1220" s="221">
        <f>'2.b-MTH2-HTH'!BD$79</f>
        <v>0.77373362781602184</v>
      </c>
    </row>
    <row r="1221" spans="1:60" s="8" customFormat="1" ht="15">
      <c r="A1221" s="36" t="s">
        <v>7</v>
      </c>
      <c r="B1221" s="36" t="s">
        <v>71</v>
      </c>
      <c r="C1221" s="36" t="s">
        <v>18</v>
      </c>
      <c r="D1221" s="7" t="s">
        <v>403</v>
      </c>
      <c r="E1221" s="7" t="s">
        <v>403</v>
      </c>
      <c r="F1221" s="7" t="s">
        <v>12</v>
      </c>
      <c r="G1221" s="221">
        <f>'6. Non-specified'!G$122</f>
        <v>0.42974329379540294</v>
      </c>
      <c r="H1221" s="221">
        <f>'6. Non-specified'!H$122</f>
        <v>0.43081618002197264</v>
      </c>
      <c r="I1221" s="221">
        <f>'6. Non-specified'!I$122</f>
        <v>0.43059116566201217</v>
      </c>
      <c r="J1221" s="221">
        <f>'6. Non-specified'!J$122</f>
        <v>0.43035410635149718</v>
      </c>
      <c r="K1221" s="221">
        <f>'6. Non-specified'!K$122</f>
        <v>0.42898300780820031</v>
      </c>
      <c r="L1221" s="221">
        <f>'6. Non-specified'!L$122</f>
        <v>0.42902117005916751</v>
      </c>
      <c r="M1221" s="221">
        <f>'6. Non-specified'!M$122</f>
        <v>0.42976783958506781</v>
      </c>
      <c r="N1221" s="221">
        <f>'6. Non-specified'!N$122</f>
        <v>0.43056576825010545</v>
      </c>
      <c r="O1221" s="221">
        <f>'6. Non-specified'!O$122</f>
        <v>0.43027720490873911</v>
      </c>
      <c r="P1221" s="221">
        <f>'6. Non-specified'!P$122</f>
        <v>0.43099975838334859</v>
      </c>
      <c r="Q1221" s="221">
        <f>'6. Non-specified'!Q$122</f>
        <v>0.43032052020237876</v>
      </c>
      <c r="R1221" s="221">
        <f>'6. Non-specified'!R$122</f>
        <v>0.4337467943824041</v>
      </c>
      <c r="S1221" s="221">
        <f>'6. Non-specified'!S$122</f>
        <v>0.43345190841313591</v>
      </c>
      <c r="T1221" s="221">
        <f>'6. Non-specified'!T$122</f>
        <v>0.42933014954146154</v>
      </c>
      <c r="U1221" s="221">
        <f>'6. Non-specified'!U$122</f>
        <v>0.42976402828899102</v>
      </c>
      <c r="V1221" s="221">
        <f>'6. Non-specified'!V$122</f>
        <v>0.42937920018200137</v>
      </c>
      <c r="W1221" s="221">
        <f>'6. Non-specified'!W$122</f>
        <v>0.42951800071435042</v>
      </c>
      <c r="X1221" s="221">
        <f>'6. Non-specified'!X$122</f>
        <v>0.43755920255534764</v>
      </c>
      <c r="Y1221" s="221">
        <f>'6. Non-specified'!Y$122</f>
        <v>0.42918137687555169</v>
      </c>
      <c r="Z1221" s="221">
        <f>'6. Non-specified'!Z$122</f>
        <v>0.41721364920669413</v>
      </c>
      <c r="AA1221" s="221">
        <f>'6. Non-specified'!AA$122</f>
        <v>0.4181648761236571</v>
      </c>
      <c r="AB1221" s="221">
        <f>'6. Non-specified'!AB$122</f>
        <v>0.3985218033998521</v>
      </c>
      <c r="AC1221" s="221">
        <f>'6. Non-specified'!AC$122</f>
        <v>0.40241215925173834</v>
      </c>
      <c r="AD1221" s="221">
        <f>'6. Non-specified'!AD$122</f>
        <v>0.40212513356286361</v>
      </c>
      <c r="AE1221" s="221">
        <f>'6. Non-specified'!AE$122</f>
        <v>0.39455003998277671</v>
      </c>
      <c r="AF1221" s="221">
        <f>'6. Non-specified'!AF$122</f>
        <v>0.40023474178403756</v>
      </c>
      <c r="AG1221" s="221">
        <f>'6. Non-specified'!AG$122</f>
        <v>0.40451685958731765</v>
      </c>
      <c r="AH1221" s="219"/>
      <c r="AI1221" s="219"/>
      <c r="AJ1221" s="219"/>
      <c r="AK1221" s="219"/>
      <c r="AL1221" s="219"/>
      <c r="AM1221" s="219"/>
      <c r="AN1221" s="221">
        <f>'6. Non-specified'!AN$122</f>
        <v>0.34749506416584408</v>
      </c>
      <c r="AO1221" s="221">
        <f>'6. Non-specified'!AO$122</f>
        <v>0.35491741084456901</v>
      </c>
      <c r="AP1221" s="221">
        <f>'6. Non-specified'!AP$122</f>
        <v>0.34915633031623639</v>
      </c>
      <c r="AQ1221" s="221">
        <f>'6. Non-specified'!AQ$122</f>
        <v>0.35873403019744488</v>
      </c>
      <c r="AR1221" s="221">
        <f>'6. Non-specified'!AR$122</f>
        <v>0.36508785733018612</v>
      </c>
      <c r="AS1221" s="221">
        <f>'6. Non-specified'!AS$122</f>
        <v>0.35936799184505613</v>
      </c>
      <c r="AT1221" s="221">
        <f>'6. Non-specified'!AT$122</f>
        <v>0.34928810320114667</v>
      </c>
      <c r="AU1221" s="221">
        <f>'6. Non-specified'!AU$122</f>
        <v>0.35432863690375149</v>
      </c>
      <c r="AV1221" s="221">
        <f>'6. Non-specified'!AV$122</f>
        <v>0.37577110066151276</v>
      </c>
      <c r="AW1221" s="221">
        <f>'6. Non-specified'!AW$122</f>
        <v>0.34238588719246899</v>
      </c>
      <c r="AX1221" s="221">
        <f>'6. Non-specified'!AX$122</f>
        <v>0.35997087732071359</v>
      </c>
      <c r="AY1221" s="221">
        <f>'6. Non-specified'!AY$122</f>
        <v>0.35813549507817027</v>
      </c>
      <c r="AZ1221" s="221">
        <f>'6. Non-specified'!AZ$122</f>
        <v>0.36001014970819589</v>
      </c>
      <c r="BA1221" s="221">
        <f>'6. Non-specified'!BA$122</f>
        <v>0.35725513394743513</v>
      </c>
      <c r="BB1221" s="221">
        <f>'6. Non-specified'!BB$122</f>
        <v>0.35326925456870595</v>
      </c>
      <c r="BC1221" s="221">
        <f>'6. Non-specified'!BC$122</f>
        <v>0.35347158819181779</v>
      </c>
      <c r="BD1221" s="221">
        <f>'6. Non-specified'!BD$122</f>
        <v>0.3048208328849672</v>
      </c>
      <c r="BE1221" s="221">
        <f>'6. Non-specified'!BE$122</f>
        <v>0.33232598734453417</v>
      </c>
      <c r="BF1221" s="221">
        <f>'6. Non-specified'!BF$122</f>
        <v>0.32422029832064259</v>
      </c>
      <c r="BG1221" s="221">
        <f>'6. Non-specified'!BG$122</f>
        <v>0.28211737139205451</v>
      </c>
      <c r="BH1221" s="221">
        <f>'6. Non-specified'!BH$122</f>
        <v>0.26653159157557987</v>
      </c>
    </row>
    <row r="1222" spans="1:60" s="8" customFormat="1" ht="15">
      <c r="A1222" s="36" t="s">
        <v>7</v>
      </c>
      <c r="B1222" s="36" t="s">
        <v>71</v>
      </c>
      <c r="C1222" s="36" t="s">
        <v>18</v>
      </c>
      <c r="D1222" s="7" t="s">
        <v>403</v>
      </c>
      <c r="E1222" s="7" t="s">
        <v>403</v>
      </c>
      <c r="F1222" s="7" t="s">
        <v>13</v>
      </c>
      <c r="G1222" s="221">
        <f>'2.b-MTH2-HTH'!C$84</f>
        <v>0.27096033581386358</v>
      </c>
      <c r="H1222" s="221">
        <f>'2.b-MTH2-HTH'!D$84</f>
        <v>0.27803846841506513</v>
      </c>
      <c r="I1222" s="221">
        <f>'2.b-MTH2-HTH'!E$84</f>
        <v>0.28512306108197533</v>
      </c>
      <c r="J1222" s="221">
        <f>'2.b-MTH2-HTH'!F$84</f>
        <v>0.29221073523947788</v>
      </c>
      <c r="K1222" s="221">
        <f>'2.b-MTH2-HTH'!G$84</f>
        <v>0.29929810301441867</v>
      </c>
      <c r="L1222" s="221">
        <f>'2.b-MTH2-HTH'!H$84</f>
        <v>0.30638177745854617</v>
      </c>
      <c r="M1222" s="221">
        <f>'2.b-MTH2-HTH'!I$84</f>
        <v>0.31345838276552329</v>
      </c>
      <c r="N1222" s="221">
        <f>'2.b-MTH2-HTH'!J$84</f>
        <v>0.32052456441659938</v>
      </c>
      <c r="O1222" s="221">
        <f>'2.b-MTH2-HTH'!K$84</f>
        <v>0.32757699919028938</v>
      </c>
      <c r="P1222" s="221">
        <f>'2.b-MTH2-HTH'!L$84</f>
        <v>0.33461240497291833</v>
      </c>
      <c r="Q1222" s="221">
        <f>'2.b-MTH2-HTH'!M$84</f>
        <v>0.33900064234710969</v>
      </c>
      <c r="R1222" s="221">
        <f>'2.b-MTH2-HTH'!N$84</f>
        <v>0.348033858794222</v>
      </c>
      <c r="S1222" s="221">
        <f>'2.b-MTH2-HTH'!O$84</f>
        <v>0.35255421330360076</v>
      </c>
      <c r="T1222" s="221">
        <f>'2.b-MTH2-HTH'!P$84</f>
        <v>0.36316841586045356</v>
      </c>
      <c r="U1222" s="221">
        <f>'2.b-MTH2-HTH'!Q$84</f>
        <v>0.37231292224020818</v>
      </c>
      <c r="V1222" s="221">
        <f>'2.b-MTH2-HTH'!R$84</f>
        <v>0.38060310289556548</v>
      </c>
      <c r="W1222" s="221">
        <f>'2.b-MTH2-HTH'!S$84</f>
        <v>0.3859322922417493</v>
      </c>
      <c r="X1222" s="221">
        <f>'2.b-MTH2-HTH'!T$84</f>
        <v>0.39113304875381116</v>
      </c>
      <c r="Y1222" s="221">
        <f>'2.b-MTH2-HTH'!U$84</f>
        <v>0.39631175960093368</v>
      </c>
      <c r="Z1222" s="221">
        <f>'2.b-MTH2-HTH'!V$84</f>
        <v>0.40146668545805714</v>
      </c>
      <c r="AA1222" s="221">
        <f>'2.b-MTH2-HTH'!W$84</f>
        <v>0.40659623704207171</v>
      </c>
      <c r="AB1222" s="221">
        <f>'2.b-MTH2-HTH'!X$84</f>
        <v>0.41162879886934722</v>
      </c>
      <c r="AC1222" s="221">
        <f>'2.b-MTH2-HTH'!Y$84</f>
        <v>0.42718388736326346</v>
      </c>
      <c r="AD1222" s="221">
        <f>'2.b-MTH2-HTH'!Z$84</f>
        <v>0.43090333569013051</v>
      </c>
      <c r="AE1222" s="221">
        <f>'2.b-MTH2-HTH'!AA$84</f>
        <v>0.43731957379166619</v>
      </c>
      <c r="AF1222" s="221">
        <f>'2.b-MTH2-HTH'!AB$84</f>
        <v>0.43403056707977594</v>
      </c>
      <c r="AG1222" s="221">
        <f>'2.b-MTH2-HTH'!AC$84</f>
        <v>0.43611792365164642</v>
      </c>
      <c r="AH1222" s="219"/>
      <c r="AI1222" s="219"/>
      <c r="AJ1222" s="219"/>
      <c r="AK1222" s="219"/>
      <c r="AL1222" s="219"/>
      <c r="AM1222" s="219"/>
      <c r="AN1222" s="221">
        <f>'2.b-MTH2-HTH'!AJ$84</f>
        <v>0.50009127836262857</v>
      </c>
      <c r="AO1222" s="221">
        <f>'2.b-MTH2-HTH'!AK$84</f>
        <v>0.50828722629320966</v>
      </c>
      <c r="AP1222" s="221">
        <f>'2.b-MTH2-HTH'!AL$84</f>
        <v>0.50952544559500845</v>
      </c>
      <c r="AQ1222" s="221">
        <f>'2.b-MTH2-HTH'!AM$84</f>
        <v>0.52265149277349654</v>
      </c>
      <c r="AR1222" s="221">
        <f>'2.b-MTH2-HTH'!AN$84</f>
        <v>0.52495202377414851</v>
      </c>
      <c r="AS1222" s="221">
        <f>'2.b-MTH2-HTH'!AO$84</f>
        <v>0.53687106996244194</v>
      </c>
      <c r="AT1222" s="221">
        <f>'2.b-MTH2-HTH'!AP$84</f>
        <v>0.53220331018778944</v>
      </c>
      <c r="AU1222" s="221">
        <f>'2.b-MTH2-HTH'!AQ$84</f>
        <v>0.54099447518753085</v>
      </c>
      <c r="AV1222" s="221">
        <f>'2.b-MTH2-HTH'!AR$84</f>
        <v>0.54069399515463346</v>
      </c>
      <c r="AW1222" s="221">
        <f>'2.b-MTH2-HTH'!AS$84</f>
        <v>0.55120071864467934</v>
      </c>
      <c r="AX1222" s="221">
        <f>'2.b-MTH2-HTH'!AT$84</f>
        <v>0.55975183037132925</v>
      </c>
      <c r="AY1222" s="221">
        <f>'2.b-MTH2-HTH'!AU$84</f>
        <v>0.56497102100313534</v>
      </c>
      <c r="AZ1222" s="221">
        <f>'2.b-MTH2-HTH'!AV$84</f>
        <v>0.56927952895042322</v>
      </c>
      <c r="BA1222" s="221">
        <f>'2.b-MTH2-HTH'!AW$84</f>
        <v>0.57450751000950395</v>
      </c>
      <c r="BB1222" s="221">
        <f>'2.b-MTH2-HTH'!AX$84</f>
        <v>0.57781775890094389</v>
      </c>
      <c r="BC1222" s="221">
        <f>'2.b-MTH2-HTH'!AY$84</f>
        <v>0.57451595766849639</v>
      </c>
      <c r="BD1222" s="221">
        <f>'2.b-MTH2-HTH'!AZ$84</f>
        <v>0.5749549285103237</v>
      </c>
      <c r="BE1222" s="221">
        <f>'2.b-MTH2-HTH'!BA$84</f>
        <v>0.5807407629223017</v>
      </c>
      <c r="BF1222" s="221">
        <f>'2.b-MTH2-HTH'!BB$84</f>
        <v>0.5810223934986205</v>
      </c>
      <c r="BG1222" s="221">
        <f>'2.b-MTH2-HTH'!BC$84</f>
        <v>0.59258989819671504</v>
      </c>
      <c r="BH1222" s="221">
        <f>'2.b-MTH2-HTH'!BD$84</f>
        <v>0.58065161948797872</v>
      </c>
    </row>
    <row r="1223" spans="1:60" s="8" customFormat="1" ht="15">
      <c r="A1223" s="36" t="s">
        <v>7</v>
      </c>
      <c r="B1223" s="36" t="s">
        <v>71</v>
      </c>
      <c r="C1223" s="36" t="s">
        <v>18</v>
      </c>
      <c r="D1223" s="7" t="s">
        <v>403</v>
      </c>
      <c r="E1223" s="7" t="s">
        <v>403</v>
      </c>
      <c r="F1223" s="7" t="s">
        <v>14</v>
      </c>
      <c r="G1223" s="221">
        <f>'2.b-MTH2-HTH'!C$85</f>
        <v>0.80445234243218156</v>
      </c>
      <c r="H1223" s="221">
        <f>'2.b-MTH2-HTH'!D$85</f>
        <v>0.80445234243218156</v>
      </c>
      <c r="I1223" s="221">
        <f>'2.b-MTH2-HTH'!E$85</f>
        <v>0.80445234243218156</v>
      </c>
      <c r="J1223" s="221">
        <f>'2.b-MTH2-HTH'!F$85</f>
        <v>0.80445234243218156</v>
      </c>
      <c r="K1223" s="221">
        <f>'2.b-MTH2-HTH'!G$85</f>
        <v>0.80445234243218156</v>
      </c>
      <c r="L1223" s="221">
        <f>'2.b-MTH2-HTH'!H$85</f>
        <v>0.80445234243218156</v>
      </c>
      <c r="M1223" s="221">
        <f>'2.b-MTH2-HTH'!I$85</f>
        <v>0.80445234243218156</v>
      </c>
      <c r="N1223" s="221">
        <f>'2.b-MTH2-HTH'!J$85</f>
        <v>0.80445234243218156</v>
      </c>
      <c r="O1223" s="221">
        <f>'2.b-MTH2-HTH'!K$85</f>
        <v>0.80445234243218156</v>
      </c>
      <c r="P1223" s="221">
        <f>'2.b-MTH2-HTH'!L$85</f>
        <v>0.80445234243218156</v>
      </c>
      <c r="Q1223" s="221">
        <f>'2.b-MTH2-HTH'!M$85</f>
        <v>0.80445234243218156</v>
      </c>
      <c r="R1223" s="221">
        <f>'2.b-MTH2-HTH'!N$85</f>
        <v>0.80445234243218156</v>
      </c>
      <c r="S1223" s="221">
        <f>'2.b-MTH2-HTH'!O$85</f>
        <v>0.80445234243218156</v>
      </c>
      <c r="T1223" s="221">
        <f>'2.b-MTH2-HTH'!P$85</f>
        <v>0.80445234243218167</v>
      </c>
      <c r="U1223" s="221">
        <f>'2.b-MTH2-HTH'!Q$85</f>
        <v>0.80445234243218156</v>
      </c>
      <c r="V1223" s="221">
        <f>'2.b-MTH2-HTH'!R$85</f>
        <v>0.80445234243218156</v>
      </c>
      <c r="W1223" s="221">
        <f>'2.b-MTH2-HTH'!S$85</f>
        <v>0.80445234243218156</v>
      </c>
      <c r="X1223" s="221">
        <f>'2.b-MTH2-HTH'!T$85</f>
        <v>0.80445234243218167</v>
      </c>
      <c r="Y1223" s="221">
        <f>'2.b-MTH2-HTH'!U$85</f>
        <v>0.80445234243218167</v>
      </c>
      <c r="Z1223" s="221">
        <f>'2.b-MTH2-HTH'!V$85</f>
        <v>0.80445234243218156</v>
      </c>
      <c r="AA1223" s="221">
        <f>'2.b-MTH2-HTH'!W$85</f>
        <v>0.80445234243218156</v>
      </c>
      <c r="AB1223" s="221">
        <f>'2.b-MTH2-HTH'!X$85</f>
        <v>0.80445234243218156</v>
      </c>
      <c r="AC1223" s="221">
        <f>'2.b-MTH2-HTH'!Y$85</f>
        <v>0.80445234243218156</v>
      </c>
      <c r="AD1223" s="221">
        <f>'2.b-MTH2-HTH'!Z$85</f>
        <v>0.80445234243218156</v>
      </c>
      <c r="AE1223" s="221">
        <f>'2.b-MTH2-HTH'!AA$85</f>
        <v>0.80445234243218156</v>
      </c>
      <c r="AF1223" s="221">
        <f>'2.b-MTH2-HTH'!AB$85</f>
        <v>0.80445234243218156</v>
      </c>
      <c r="AG1223" s="221">
        <f>'2.b-MTH2-HTH'!AC$85</f>
        <v>0.80445234243218156</v>
      </c>
      <c r="AH1223" s="219"/>
      <c r="AI1223" s="219"/>
      <c r="AJ1223" s="219"/>
      <c r="AK1223" s="219"/>
      <c r="AL1223" s="219"/>
      <c r="AM1223" s="219"/>
      <c r="AN1223" s="221">
        <f>'2.b-MTH2-HTH'!AJ$85</f>
        <v>0.80445234243218156</v>
      </c>
      <c r="AO1223" s="221">
        <f>'2.b-MTH2-HTH'!AK$85</f>
        <v>0.80445234243218156</v>
      </c>
      <c r="AP1223" s="221">
        <f>'2.b-MTH2-HTH'!AL$85</f>
        <v>0.80445234243218156</v>
      </c>
      <c r="AQ1223" s="221">
        <f>'2.b-MTH2-HTH'!AM$85</f>
        <v>0.80445234243218156</v>
      </c>
      <c r="AR1223" s="221">
        <f>'2.b-MTH2-HTH'!AN$85</f>
        <v>0.80445234243218156</v>
      </c>
      <c r="AS1223" s="221">
        <f>'2.b-MTH2-HTH'!AO$85</f>
        <v>0.80445234243218156</v>
      </c>
      <c r="AT1223" s="221">
        <f>'2.b-MTH2-HTH'!AP$85</f>
        <v>0.80445234243218156</v>
      </c>
      <c r="AU1223" s="221">
        <f>'2.b-MTH2-HTH'!AQ$85</f>
        <v>0.80445234243218156</v>
      </c>
      <c r="AV1223" s="221">
        <f>'2.b-MTH2-HTH'!AR$85</f>
        <v>0.80445234243218156</v>
      </c>
      <c r="AW1223" s="221">
        <f>'2.b-MTH2-HTH'!AS$85</f>
        <v>0.80445234243218156</v>
      </c>
      <c r="AX1223" s="221">
        <f>'2.b-MTH2-HTH'!AT$85</f>
        <v>0.80445234243218156</v>
      </c>
      <c r="AY1223" s="221">
        <f>'2.b-MTH2-HTH'!AU$85</f>
        <v>0.80445234243218156</v>
      </c>
      <c r="AZ1223" s="221">
        <f>'2.b-MTH2-HTH'!AV$85</f>
        <v>0.80445234243218156</v>
      </c>
      <c r="BA1223" s="221">
        <f>'2.b-MTH2-HTH'!AW$85</f>
        <v>0.80445234243218156</v>
      </c>
      <c r="BB1223" s="221">
        <f>'2.b-MTH2-HTH'!AX$85</f>
        <v>0.80445234243218156</v>
      </c>
      <c r="BC1223" s="221">
        <f>'2.b-MTH2-HTH'!AY$85</f>
        <v>0.80445234243218156</v>
      </c>
      <c r="BD1223" s="221">
        <f>'2.b-MTH2-HTH'!AZ$85</f>
        <v>0.80445234243218156</v>
      </c>
      <c r="BE1223" s="221">
        <f>'2.b-MTH2-HTH'!BA$85</f>
        <v>0.80445234243218156</v>
      </c>
      <c r="BF1223" s="221">
        <f>'2.b-MTH2-HTH'!BB$85</f>
        <v>0.80445234243218156</v>
      </c>
      <c r="BG1223" s="221">
        <f>'2.b-MTH2-HTH'!BC$85</f>
        <v>0.80445234243218156</v>
      </c>
      <c r="BH1223" s="221">
        <f>'2.b-MTH2-HTH'!BD$85</f>
        <v>0.80445234243218156</v>
      </c>
    </row>
    <row r="1224" spans="1:60" s="5" customFormat="1" ht="15">
      <c r="A1224" s="4" t="s">
        <v>7</v>
      </c>
      <c r="B1224" s="4" t="s">
        <v>71</v>
      </c>
      <c r="C1224" s="4" t="s">
        <v>31</v>
      </c>
      <c r="D1224" s="4"/>
      <c r="E1224" s="4"/>
      <c r="F1224" s="4" t="s">
        <v>11</v>
      </c>
      <c r="G1224" s="4">
        <v>13</v>
      </c>
      <c r="H1224" s="4">
        <v>9</v>
      </c>
      <c r="I1224" s="4">
        <v>6</v>
      </c>
      <c r="J1224" s="4">
        <v>3</v>
      </c>
      <c r="K1224" s="4">
        <v>3</v>
      </c>
      <c r="L1224" s="4">
        <v>2</v>
      </c>
      <c r="M1224" s="4">
        <v>2</v>
      </c>
      <c r="N1224" s="4">
        <v>1</v>
      </c>
      <c r="O1224" s="4">
        <v>2</v>
      </c>
      <c r="P1224" s="4">
        <v>1</v>
      </c>
      <c r="Q1224" s="4">
        <v>2</v>
      </c>
      <c r="R1224" s="4">
        <v>1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</row>
    <row r="1225" spans="1:60" s="5" customFormat="1" ht="15">
      <c r="A1225" s="4" t="s">
        <v>7</v>
      </c>
      <c r="B1225" s="4" t="s">
        <v>71</v>
      </c>
      <c r="C1225" s="4" t="s">
        <v>31</v>
      </c>
      <c r="D1225" s="4"/>
      <c r="E1225" s="4"/>
      <c r="F1225" s="4" t="s">
        <v>52</v>
      </c>
      <c r="G1225" s="4">
        <v>1.01578371620566E-3</v>
      </c>
      <c r="H1225" s="4">
        <v>6.5459306131355002E-4</v>
      </c>
      <c r="I1225" s="4">
        <v>4.0755332155957102E-4</v>
      </c>
      <c r="J1225" s="4">
        <v>1.8662519440124399E-4</v>
      </c>
      <c r="K1225" s="4">
        <v>1.74652151132328E-4</v>
      </c>
      <c r="L1225" s="4">
        <v>1.11433028749721E-4</v>
      </c>
      <c r="M1225" s="6">
        <v>9.9477741855259904E-5</v>
      </c>
      <c r="N1225" s="6">
        <v>4.5979125477033401E-5</v>
      </c>
      <c r="O1225" s="6">
        <v>8.3626024418799097E-5</v>
      </c>
      <c r="P1225" s="6">
        <v>3.7096116036651003E-5</v>
      </c>
      <c r="Q1225" s="6">
        <v>6.7010654694096405E-5</v>
      </c>
      <c r="R1225" s="6">
        <v>3.04971027752364E-5</v>
      </c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</row>
    <row r="1226" spans="1:60" s="8" customFormat="1" ht="15">
      <c r="A1226" s="36" t="s">
        <v>7</v>
      </c>
      <c r="B1226" s="36" t="s">
        <v>71</v>
      </c>
      <c r="C1226" s="36" t="s">
        <v>31</v>
      </c>
      <c r="D1226" s="7" t="s">
        <v>113</v>
      </c>
      <c r="E1226" s="7" t="s">
        <v>113</v>
      </c>
      <c r="F1226" s="7" t="s">
        <v>12</v>
      </c>
      <c r="G1226" s="221">
        <f>'6. Non-specified'!G$117</f>
        <v>0.22327467991870417</v>
      </c>
      <c r="H1226" s="221">
        <f>'6. Non-specified'!H$117</f>
        <v>0.22383210183147187</v>
      </c>
      <c r="I1226" s="221">
        <f>'6. Non-specified'!I$117</f>
        <v>0.22371519480831964</v>
      </c>
      <c r="J1226" s="221">
        <f>'6. Non-specified'!J$117</f>
        <v>0.22359202978761727</v>
      </c>
      <c r="K1226" s="221">
        <f>'6. Non-specified'!K$117</f>
        <v>0.22287967058897126</v>
      </c>
      <c r="L1226" s="221">
        <f>'6. Non-specified'!L$117</f>
        <v>0.22289949792424951</v>
      </c>
      <c r="M1226" s="221">
        <f>'6. Non-specified'!M$117</f>
        <v>0.22328743277234939</v>
      </c>
      <c r="N1226" s="221">
        <f>'6. Non-specified'!N$117</f>
        <v>0.22370199949126382</v>
      </c>
      <c r="O1226" s="221">
        <f>'6. Non-specified'!O$117</f>
        <v>0.22355207536537272</v>
      </c>
      <c r="P1226" s="221">
        <f>'6. Non-specified'!P$117</f>
        <v>0.22392748063195123</v>
      </c>
      <c r="Q1226" s="221">
        <f>'6. Non-specified'!Q$117</f>
        <v>0.22357457998257702</v>
      </c>
      <c r="R1226" s="221">
        <f>'6. Non-specified'!R$117</f>
        <v>0.22535471310368416</v>
      </c>
      <c r="S1226" s="219"/>
      <c r="T1226" s="219"/>
      <c r="U1226" s="219"/>
      <c r="V1226" s="219"/>
      <c r="W1226" s="219"/>
      <c r="X1226" s="219"/>
      <c r="Y1226" s="219"/>
      <c r="Z1226" s="219"/>
      <c r="AA1226" s="219"/>
      <c r="AB1226" s="219"/>
      <c r="AC1226" s="219"/>
      <c r="AD1226" s="219"/>
      <c r="AE1226" s="219"/>
      <c r="AF1226" s="219"/>
      <c r="AG1226" s="219"/>
      <c r="AH1226" s="219"/>
      <c r="AI1226" s="219"/>
      <c r="AJ1226" s="219"/>
      <c r="AK1226" s="219"/>
      <c r="AL1226" s="219"/>
      <c r="AM1226" s="219"/>
      <c r="AN1226" s="219"/>
      <c r="AO1226" s="219"/>
      <c r="AP1226" s="219"/>
      <c r="AQ1226" s="219"/>
      <c r="AR1226" s="219"/>
      <c r="AS1226" s="219"/>
      <c r="AT1226" s="219"/>
      <c r="AU1226" s="219"/>
      <c r="AV1226" s="219"/>
      <c r="AW1226" s="219"/>
      <c r="AX1226" s="219"/>
      <c r="AY1226" s="219"/>
      <c r="AZ1226" s="219"/>
      <c r="BA1226" s="219"/>
      <c r="BB1226" s="219"/>
      <c r="BC1226" s="219"/>
      <c r="BD1226" s="219"/>
      <c r="BE1226" s="219"/>
      <c r="BF1226" s="219"/>
      <c r="BG1226" s="219"/>
      <c r="BH1226" s="219"/>
    </row>
    <row r="1227" spans="1:60" s="8" customFormat="1" ht="15">
      <c r="A1227" s="36" t="s">
        <v>7</v>
      </c>
      <c r="B1227" s="36" t="s">
        <v>71</v>
      </c>
      <c r="C1227" s="36" t="s">
        <v>31</v>
      </c>
      <c r="D1227" s="7" t="s">
        <v>113</v>
      </c>
      <c r="E1227" s="7" t="s">
        <v>113</v>
      </c>
      <c r="F1227" s="7" t="s">
        <v>13</v>
      </c>
      <c r="G1227" s="221">
        <f>'2.a-LTH-MTH1'!C$59</f>
        <v>0.84</v>
      </c>
      <c r="H1227" s="221">
        <f>'2.a-LTH-MTH1'!D$59</f>
        <v>0.84378340421166798</v>
      </c>
      <c r="I1227" s="221">
        <f>'2.a-LTH-MTH1'!E$59</f>
        <v>0.84743667981034598</v>
      </c>
      <c r="J1227" s="221">
        <f>'2.a-LTH-MTH1'!F$59</f>
        <v>0.85096430251551103</v>
      </c>
      <c r="K1227" s="221">
        <f>'2.a-LTH-MTH1'!G$59</f>
        <v>0.85437059410613103</v>
      </c>
      <c r="L1227" s="221">
        <f>'2.a-LTH-MTH1'!H$59</f>
        <v>0.85765972771538701</v>
      </c>
      <c r="M1227" s="221">
        <f>'2.a-LTH-MTH1'!I$59</f>
        <v>0.86083573294327898</v>
      </c>
      <c r="N1227" s="221">
        <f>'2.a-LTH-MTH1'!J$59</f>
        <v>0.86390250079339403</v>
      </c>
      <c r="O1227" s="221">
        <f>'2.a-LTH-MTH1'!K$59</f>
        <v>0.86686378843987</v>
      </c>
      <c r="P1227" s="221">
        <f>'2.a-LTH-MTH1'!L$59</f>
        <v>0.86972322383040401</v>
      </c>
      <c r="Q1227" s="221">
        <f>'2.a-LTH-MTH1'!M$59</f>
        <v>0.87248431013094196</v>
      </c>
      <c r="R1227" s="221">
        <f>'2.a-LTH-MTH1'!N$59</f>
        <v>0.87515043001749504</v>
      </c>
      <c r="S1227" s="219"/>
      <c r="T1227" s="219"/>
      <c r="U1227" s="219"/>
      <c r="V1227" s="219"/>
      <c r="W1227" s="219"/>
      <c r="X1227" s="219"/>
      <c r="Y1227" s="219"/>
      <c r="Z1227" s="219"/>
      <c r="AA1227" s="219"/>
      <c r="AB1227" s="219"/>
      <c r="AC1227" s="219"/>
      <c r="AD1227" s="219"/>
      <c r="AE1227" s="219"/>
      <c r="AF1227" s="219"/>
      <c r="AG1227" s="219"/>
      <c r="AH1227" s="219"/>
      <c r="AI1227" s="219"/>
      <c r="AJ1227" s="219"/>
      <c r="AK1227" s="219"/>
      <c r="AL1227" s="219"/>
      <c r="AM1227" s="219"/>
      <c r="AN1227" s="219"/>
      <c r="AO1227" s="219"/>
      <c r="AP1227" s="219"/>
      <c r="AQ1227" s="219"/>
      <c r="AR1227" s="219"/>
      <c r="AS1227" s="219"/>
      <c r="AT1227" s="219"/>
      <c r="AU1227" s="219"/>
      <c r="AV1227" s="219"/>
      <c r="AW1227" s="219"/>
      <c r="AX1227" s="219"/>
      <c r="AY1227" s="219"/>
      <c r="AZ1227" s="219"/>
      <c r="BA1227" s="219"/>
      <c r="BB1227" s="219"/>
      <c r="BC1227" s="219"/>
      <c r="BD1227" s="219"/>
      <c r="BE1227" s="219"/>
      <c r="BF1227" s="219"/>
      <c r="BG1227" s="219"/>
      <c r="BH1227" s="219"/>
    </row>
    <row r="1228" spans="1:60" s="8" customFormat="1" ht="15">
      <c r="A1228" s="36" t="s">
        <v>7</v>
      </c>
      <c r="B1228" s="36" t="s">
        <v>71</v>
      </c>
      <c r="C1228" s="36" t="s">
        <v>31</v>
      </c>
      <c r="D1228" s="7" t="s">
        <v>113</v>
      </c>
      <c r="E1228" s="7" t="s">
        <v>113</v>
      </c>
      <c r="F1228" s="7" t="s">
        <v>14</v>
      </c>
      <c r="G1228" s="221">
        <f>'2.a-LTH-MTH1'!C$60</f>
        <v>0.22800205883416391</v>
      </c>
      <c r="H1228" s="221">
        <f>'2.a-LTH-MTH1'!D$60</f>
        <v>0.22800205883416391</v>
      </c>
      <c r="I1228" s="221">
        <f>'2.a-LTH-MTH1'!E$60</f>
        <v>0.22800205883416391</v>
      </c>
      <c r="J1228" s="221">
        <f>'2.a-LTH-MTH1'!F$60</f>
        <v>0.22800205883416391</v>
      </c>
      <c r="K1228" s="221">
        <f>'2.a-LTH-MTH1'!G$60</f>
        <v>0.22800205883416391</v>
      </c>
      <c r="L1228" s="221">
        <f>'2.a-LTH-MTH1'!H$60</f>
        <v>0.22800205883416391</v>
      </c>
      <c r="M1228" s="221">
        <f>'2.a-LTH-MTH1'!I$60</f>
        <v>0.22800205883416391</v>
      </c>
      <c r="N1228" s="221">
        <f>'2.a-LTH-MTH1'!J$60</f>
        <v>0.22800205883416391</v>
      </c>
      <c r="O1228" s="221">
        <f>'2.a-LTH-MTH1'!K$60</f>
        <v>0.22800205883416391</v>
      </c>
      <c r="P1228" s="221">
        <f>'2.a-LTH-MTH1'!L$60</f>
        <v>0.22800205883416391</v>
      </c>
      <c r="Q1228" s="221">
        <f>'2.a-LTH-MTH1'!M$60</f>
        <v>0.22800205883416391</v>
      </c>
      <c r="R1228" s="221">
        <f>'2.a-LTH-MTH1'!N$60</f>
        <v>0.22800205883416391</v>
      </c>
      <c r="S1228" s="219"/>
      <c r="T1228" s="219"/>
      <c r="U1228" s="219"/>
      <c r="V1228" s="219"/>
      <c r="W1228" s="219"/>
      <c r="X1228" s="219"/>
      <c r="Y1228" s="219"/>
      <c r="Z1228" s="219"/>
      <c r="AA1228" s="219"/>
      <c r="AB1228" s="219"/>
      <c r="AC1228" s="219"/>
      <c r="AD1228" s="219"/>
      <c r="AE1228" s="219"/>
      <c r="AF1228" s="219"/>
      <c r="AG1228" s="219"/>
      <c r="AH1228" s="219"/>
      <c r="AI1228" s="219"/>
      <c r="AJ1228" s="219"/>
      <c r="AK1228" s="219"/>
      <c r="AL1228" s="219"/>
      <c r="AM1228" s="219"/>
      <c r="AN1228" s="219"/>
      <c r="AO1228" s="219"/>
      <c r="AP1228" s="219"/>
      <c r="AQ1228" s="219"/>
      <c r="AR1228" s="219"/>
      <c r="AS1228" s="219"/>
      <c r="AT1228" s="219"/>
      <c r="AU1228" s="219"/>
      <c r="AV1228" s="219"/>
      <c r="AW1228" s="219"/>
      <c r="AX1228" s="219"/>
      <c r="AY1228" s="219"/>
      <c r="AZ1228" s="219"/>
      <c r="BA1228" s="219"/>
      <c r="BB1228" s="219"/>
      <c r="BC1228" s="219"/>
      <c r="BD1228" s="219"/>
      <c r="BE1228" s="219"/>
      <c r="BF1228" s="219"/>
      <c r="BG1228" s="219"/>
      <c r="BH1228" s="219"/>
    </row>
    <row r="1229" spans="1:60" s="8" customFormat="1" ht="15">
      <c r="A1229" s="36" t="s">
        <v>7</v>
      </c>
      <c r="B1229" s="36" t="s">
        <v>71</v>
      </c>
      <c r="C1229" s="36" t="s">
        <v>31</v>
      </c>
      <c r="D1229" s="7" t="s">
        <v>107</v>
      </c>
      <c r="E1229" s="7" t="s">
        <v>108</v>
      </c>
      <c r="F1229" s="7" t="s">
        <v>12</v>
      </c>
      <c r="G1229" s="221">
        <f>'6. Non-specified'!G$118</f>
        <v>0.15822814893095247</v>
      </c>
      <c r="H1229" s="221">
        <f>'6. Non-specified'!H$118</f>
        <v>0.15737488998093449</v>
      </c>
      <c r="I1229" s="221">
        <f>'6. Non-specified'!I$118</f>
        <v>0.15755384233558681</v>
      </c>
      <c r="J1229" s="221">
        <f>'6. Non-specified'!J$118</f>
        <v>0.15774237395559734</v>
      </c>
      <c r="K1229" s="221">
        <f>'6. Non-specified'!K$118</f>
        <v>0.15883279908591652</v>
      </c>
      <c r="L1229" s="221">
        <f>'6. Non-specified'!L$118</f>
        <v>0.15880244891328479</v>
      </c>
      <c r="M1229" s="221">
        <f>'6. Non-specified'!M$118</f>
        <v>0.15820862783524076</v>
      </c>
      <c r="N1229" s="221">
        <f>'6. Non-specified'!N$118</f>
        <v>0.15757404072054151</v>
      </c>
      <c r="O1229" s="221">
        <f>'6. Non-specified'!O$118</f>
        <v>0.15780353313788306</v>
      </c>
      <c r="P1229" s="221">
        <f>'6. Non-specified'!P$118</f>
        <v>0.15722889138761237</v>
      </c>
      <c r="Q1229" s="221">
        <f>'6. Non-specified'!Q$118</f>
        <v>0.15776908478627269</v>
      </c>
      <c r="R1229" s="221">
        <f>'6. Non-specified'!R$118</f>
        <v>0.15504419277356615</v>
      </c>
      <c r="S1229" s="219"/>
      <c r="T1229" s="219"/>
      <c r="U1229" s="219"/>
      <c r="V1229" s="219"/>
      <c r="W1229" s="219"/>
      <c r="X1229" s="219"/>
      <c r="Y1229" s="219"/>
      <c r="Z1229" s="219"/>
      <c r="AA1229" s="219"/>
      <c r="AB1229" s="219"/>
      <c r="AC1229" s="219"/>
      <c r="AD1229" s="219"/>
      <c r="AE1229" s="219"/>
      <c r="AF1229" s="219"/>
      <c r="AG1229" s="219"/>
      <c r="AH1229" s="219"/>
      <c r="AI1229" s="219"/>
      <c r="AJ1229" s="219"/>
      <c r="AK1229" s="219"/>
      <c r="AL1229" s="219"/>
      <c r="AM1229" s="219"/>
      <c r="AN1229" s="219"/>
      <c r="AO1229" s="219"/>
      <c r="AP1229" s="219"/>
      <c r="AQ1229" s="219"/>
      <c r="AR1229" s="219"/>
      <c r="AS1229" s="219"/>
      <c r="AT1229" s="219"/>
      <c r="AU1229" s="219"/>
      <c r="AV1229" s="219"/>
      <c r="AW1229" s="219"/>
      <c r="AX1229" s="219"/>
      <c r="AY1229" s="219"/>
      <c r="AZ1229" s="219"/>
      <c r="BA1229" s="219"/>
      <c r="BB1229" s="219"/>
      <c r="BC1229" s="219"/>
      <c r="BD1229" s="219"/>
      <c r="BE1229" s="219"/>
      <c r="BF1229" s="219"/>
      <c r="BG1229" s="219"/>
      <c r="BH1229" s="219"/>
    </row>
    <row r="1230" spans="1:60" s="8" customFormat="1" ht="15">
      <c r="A1230" s="36" t="s">
        <v>7</v>
      </c>
      <c r="B1230" s="36" t="s">
        <v>71</v>
      </c>
      <c r="C1230" s="36" t="s">
        <v>31</v>
      </c>
      <c r="D1230" s="7" t="s">
        <v>107</v>
      </c>
      <c r="E1230" s="7" t="s">
        <v>108</v>
      </c>
      <c r="F1230" s="7" t="s">
        <v>13</v>
      </c>
      <c r="G1230" s="221">
        <f>'2.b-MTH2-HTH'!C$60</f>
        <v>0.27096033581386358</v>
      </c>
      <c r="H1230" s="221">
        <f>'2.b-MTH2-HTH'!D$60</f>
        <v>0.27803846841506513</v>
      </c>
      <c r="I1230" s="221">
        <f>'2.b-MTH2-HTH'!E$60</f>
        <v>0.28512306108197533</v>
      </c>
      <c r="J1230" s="221">
        <f>'2.b-MTH2-HTH'!F$60</f>
        <v>0.29221073523947788</v>
      </c>
      <c r="K1230" s="221">
        <f>'2.b-MTH2-HTH'!G$60</f>
        <v>0.29929810301441867</v>
      </c>
      <c r="L1230" s="221">
        <f>'2.b-MTH2-HTH'!H$60</f>
        <v>0.30638177745854617</v>
      </c>
      <c r="M1230" s="221">
        <f>'2.b-MTH2-HTH'!I$60</f>
        <v>0.31345838276552329</v>
      </c>
      <c r="N1230" s="221">
        <f>'2.b-MTH2-HTH'!J$60</f>
        <v>0.32052456441659938</v>
      </c>
      <c r="O1230" s="221">
        <f>'2.b-MTH2-HTH'!K$60</f>
        <v>0.32757699919028938</v>
      </c>
      <c r="P1230" s="221">
        <f>'2.b-MTH2-HTH'!L$60</f>
        <v>0.33461240497291833</v>
      </c>
      <c r="Q1230" s="221">
        <f>'2.b-MTH2-HTH'!M$60</f>
        <v>0.33900064234710969</v>
      </c>
      <c r="R1230" s="221">
        <f>'2.b-MTH2-HTH'!N$60</f>
        <v>0.348033858794222</v>
      </c>
      <c r="S1230" s="219"/>
      <c r="T1230" s="219"/>
      <c r="U1230" s="219"/>
      <c r="V1230" s="219"/>
      <c r="W1230" s="219"/>
      <c r="X1230" s="219"/>
      <c r="Y1230" s="219"/>
      <c r="Z1230" s="219"/>
      <c r="AA1230" s="219"/>
      <c r="AB1230" s="219"/>
      <c r="AC1230" s="219"/>
      <c r="AD1230" s="219"/>
      <c r="AE1230" s="219"/>
      <c r="AF1230" s="219"/>
      <c r="AG1230" s="219"/>
      <c r="AH1230" s="219"/>
      <c r="AI1230" s="219"/>
      <c r="AJ1230" s="219"/>
      <c r="AK1230" s="219"/>
      <c r="AL1230" s="219"/>
      <c r="AM1230" s="219"/>
      <c r="AN1230" s="219"/>
      <c r="AO1230" s="219"/>
      <c r="AP1230" s="219"/>
      <c r="AQ1230" s="219"/>
      <c r="AR1230" s="219"/>
      <c r="AS1230" s="219"/>
      <c r="AT1230" s="219"/>
      <c r="AU1230" s="219"/>
      <c r="AV1230" s="219"/>
      <c r="AW1230" s="219"/>
      <c r="AX1230" s="219"/>
      <c r="AY1230" s="219"/>
      <c r="AZ1230" s="219"/>
      <c r="BA1230" s="219"/>
      <c r="BB1230" s="219"/>
      <c r="BC1230" s="219"/>
      <c r="BD1230" s="219"/>
      <c r="BE1230" s="219"/>
      <c r="BF1230" s="219"/>
      <c r="BG1230" s="219"/>
      <c r="BH1230" s="219"/>
    </row>
    <row r="1231" spans="1:60" s="8" customFormat="1" ht="15">
      <c r="A1231" s="36" t="s">
        <v>7</v>
      </c>
      <c r="B1231" s="36" t="s">
        <v>71</v>
      </c>
      <c r="C1231" s="36" t="s">
        <v>31</v>
      </c>
      <c r="D1231" s="7" t="s">
        <v>107</v>
      </c>
      <c r="E1231" s="7" t="s">
        <v>108</v>
      </c>
      <c r="F1231" s="7" t="s">
        <v>14</v>
      </c>
      <c r="G1231" s="221">
        <f>'2.b-MTH2-HTH'!C$61</f>
        <v>0.3911634117171473</v>
      </c>
      <c r="H1231" s="221">
        <f>'2.b-MTH2-HTH'!D$61</f>
        <v>0.3911634117171473</v>
      </c>
      <c r="I1231" s="221">
        <f>'2.b-MTH2-HTH'!E$61</f>
        <v>0.3911634117171473</v>
      </c>
      <c r="J1231" s="221">
        <f>'2.b-MTH2-HTH'!F$61</f>
        <v>0.3911634117171473</v>
      </c>
      <c r="K1231" s="221">
        <f>'2.b-MTH2-HTH'!G$61</f>
        <v>0.3911634117171473</v>
      </c>
      <c r="L1231" s="221">
        <f>'2.b-MTH2-HTH'!H$61</f>
        <v>0.3911634117171473</v>
      </c>
      <c r="M1231" s="221">
        <f>'2.b-MTH2-HTH'!I$61</f>
        <v>0.3911634117171473</v>
      </c>
      <c r="N1231" s="221">
        <f>'2.b-MTH2-HTH'!J$61</f>
        <v>0.3911634117171473</v>
      </c>
      <c r="O1231" s="221">
        <f>'2.b-MTH2-HTH'!K$61</f>
        <v>0.39116341171714725</v>
      </c>
      <c r="P1231" s="221">
        <f>'2.b-MTH2-HTH'!L$61</f>
        <v>0.3911634117171473</v>
      </c>
      <c r="Q1231" s="221">
        <f>'2.b-MTH2-HTH'!M$61</f>
        <v>0.3911634117171473</v>
      </c>
      <c r="R1231" s="221">
        <f>'2.b-MTH2-HTH'!N$61</f>
        <v>0.3911634117171473</v>
      </c>
      <c r="S1231" s="219"/>
      <c r="T1231" s="219"/>
      <c r="U1231" s="219"/>
      <c r="V1231" s="219"/>
      <c r="W1231" s="219"/>
      <c r="X1231" s="219"/>
      <c r="Y1231" s="219"/>
      <c r="Z1231" s="219"/>
      <c r="AA1231" s="219"/>
      <c r="AB1231" s="219"/>
      <c r="AC1231" s="219"/>
      <c r="AD1231" s="219"/>
      <c r="AE1231" s="219"/>
      <c r="AF1231" s="219"/>
      <c r="AG1231" s="219"/>
      <c r="AH1231" s="219"/>
      <c r="AI1231" s="219"/>
      <c r="AJ1231" s="219"/>
      <c r="AK1231" s="219"/>
      <c r="AL1231" s="219"/>
      <c r="AM1231" s="219"/>
      <c r="AN1231" s="219"/>
      <c r="AO1231" s="219"/>
      <c r="AP1231" s="219"/>
      <c r="AQ1231" s="219"/>
      <c r="AR1231" s="219"/>
      <c r="AS1231" s="219"/>
      <c r="AT1231" s="219"/>
      <c r="AU1231" s="219"/>
      <c r="AV1231" s="219"/>
      <c r="AW1231" s="219"/>
      <c r="AX1231" s="219"/>
      <c r="AY1231" s="219"/>
      <c r="AZ1231" s="219"/>
      <c r="BA1231" s="219"/>
      <c r="BB1231" s="219"/>
      <c r="BC1231" s="219"/>
      <c r="BD1231" s="219"/>
      <c r="BE1231" s="219"/>
      <c r="BF1231" s="219"/>
      <c r="BG1231" s="219"/>
      <c r="BH1231" s="219"/>
    </row>
    <row r="1232" spans="1:60" s="8" customFormat="1" ht="15">
      <c r="A1232" s="36" t="s">
        <v>7</v>
      </c>
      <c r="B1232" s="36" t="s">
        <v>71</v>
      </c>
      <c r="C1232" s="36" t="s">
        <v>31</v>
      </c>
      <c r="D1232" s="7" t="s">
        <v>97</v>
      </c>
      <c r="E1232" s="7" t="s">
        <v>98</v>
      </c>
      <c r="F1232" s="7" t="s">
        <v>12</v>
      </c>
      <c r="G1232" s="221">
        <f>'6. Non-specified'!G$119</f>
        <v>0.10176495184612734</v>
      </c>
      <c r="H1232" s="221">
        <f>'6. Non-specified'!H$119</f>
        <v>0.10077072830786558</v>
      </c>
      <c r="I1232" s="221">
        <f>'6. Non-specified'!I$119</f>
        <v>0.10097924489385508</v>
      </c>
      <c r="J1232" s="221">
        <f>'6. Non-specified'!J$119</f>
        <v>0.1011989233095542</v>
      </c>
      <c r="K1232" s="221">
        <f>'6. Non-specified'!K$119</f>
        <v>0.10246949460711</v>
      </c>
      <c r="L1232" s="221">
        <f>'6. Non-specified'!L$119</f>
        <v>0.10243413036508228</v>
      </c>
      <c r="M1232" s="221">
        <f>'6. Non-specified'!M$119</f>
        <v>0.10174220572333675</v>
      </c>
      <c r="N1232" s="221">
        <f>'6. Non-specified'!N$119</f>
        <v>0.10100278019900057</v>
      </c>
      <c r="O1232" s="221">
        <f>'6. Non-specified'!O$119</f>
        <v>0.10127018643384729</v>
      </c>
      <c r="P1232" s="221">
        <f>'6. Non-specified'!P$119</f>
        <v>0.10060060968440329</v>
      </c>
      <c r="Q1232" s="221">
        <f>'6. Non-specified'!Q$119</f>
        <v>0.10123004696384863</v>
      </c>
      <c r="R1232" s="221">
        <f>'6. Non-specified'!R$119</f>
        <v>9.8054982959893872E-2</v>
      </c>
      <c r="S1232" s="219"/>
      <c r="T1232" s="219"/>
      <c r="U1232" s="219"/>
      <c r="V1232" s="219"/>
      <c r="W1232" s="219"/>
      <c r="X1232" s="219"/>
      <c r="Y1232" s="219"/>
      <c r="Z1232" s="219"/>
      <c r="AA1232" s="219"/>
      <c r="AB1232" s="219"/>
      <c r="AC1232" s="219"/>
      <c r="AD1232" s="219"/>
      <c r="AE1232" s="219"/>
      <c r="AF1232" s="219"/>
      <c r="AG1232" s="219"/>
      <c r="AH1232" s="219"/>
      <c r="AI1232" s="219"/>
      <c r="AJ1232" s="219"/>
      <c r="AK1232" s="219"/>
      <c r="AL1232" s="219"/>
      <c r="AM1232" s="219"/>
      <c r="AN1232" s="219"/>
      <c r="AO1232" s="219"/>
      <c r="AP1232" s="219"/>
      <c r="AQ1232" s="219"/>
      <c r="AR1232" s="219"/>
      <c r="AS1232" s="219"/>
      <c r="AT1232" s="219"/>
      <c r="AU1232" s="219"/>
      <c r="AV1232" s="219"/>
      <c r="AW1232" s="219"/>
      <c r="AX1232" s="219"/>
      <c r="AY1232" s="219"/>
      <c r="AZ1232" s="219"/>
      <c r="BA1232" s="219"/>
      <c r="BB1232" s="219"/>
      <c r="BC1232" s="219"/>
      <c r="BD1232" s="219"/>
      <c r="BE1232" s="219"/>
      <c r="BF1232" s="219"/>
      <c r="BG1232" s="219"/>
      <c r="BH1232" s="219"/>
    </row>
    <row r="1233" spans="1:60" s="8" customFormat="1" ht="15">
      <c r="A1233" s="36" t="s">
        <v>7</v>
      </c>
      <c r="B1233" s="36" t="s">
        <v>71</v>
      </c>
      <c r="C1233" s="36" t="s">
        <v>31</v>
      </c>
      <c r="D1233" s="7" t="s">
        <v>97</v>
      </c>
      <c r="E1233" s="7" t="s">
        <v>98</v>
      </c>
      <c r="F1233" s="7" t="s">
        <v>13</v>
      </c>
      <c r="G1233" s="221">
        <f>'2.b-MTH2-HTH'!C$66</f>
        <v>0.27096033581386358</v>
      </c>
      <c r="H1233" s="221">
        <f>'2.b-MTH2-HTH'!D$66</f>
        <v>0.27803846841506513</v>
      </c>
      <c r="I1233" s="221">
        <f>'2.b-MTH2-HTH'!E$66</f>
        <v>0.28512306108197533</v>
      </c>
      <c r="J1233" s="221">
        <f>'2.b-MTH2-HTH'!F$66</f>
        <v>0.29221073523947788</v>
      </c>
      <c r="K1233" s="221">
        <f>'2.b-MTH2-HTH'!G$66</f>
        <v>0.29929810301441867</v>
      </c>
      <c r="L1233" s="221">
        <f>'2.b-MTH2-HTH'!H$66</f>
        <v>0.30638177745854617</v>
      </c>
      <c r="M1233" s="221">
        <f>'2.b-MTH2-HTH'!I$66</f>
        <v>0.31345838276552329</v>
      </c>
      <c r="N1233" s="221">
        <f>'2.b-MTH2-HTH'!J$66</f>
        <v>0.32052456441659938</v>
      </c>
      <c r="O1233" s="221">
        <f>'2.b-MTH2-HTH'!K$66</f>
        <v>0.32757699919028938</v>
      </c>
      <c r="P1233" s="221">
        <f>'2.b-MTH2-HTH'!L$66</f>
        <v>0.33461240497291833</v>
      </c>
      <c r="Q1233" s="221">
        <f>'2.b-MTH2-HTH'!M$66</f>
        <v>0.33900064234710969</v>
      </c>
      <c r="R1233" s="221">
        <f>'2.b-MTH2-HTH'!N$66</f>
        <v>0.348033858794222</v>
      </c>
      <c r="S1233" s="219"/>
      <c r="T1233" s="219"/>
      <c r="U1233" s="219"/>
      <c r="V1233" s="219"/>
      <c r="W1233" s="219"/>
      <c r="X1233" s="219"/>
      <c r="Y1233" s="219"/>
      <c r="Z1233" s="219"/>
      <c r="AA1233" s="219"/>
      <c r="AB1233" s="219"/>
      <c r="AC1233" s="219"/>
      <c r="AD1233" s="219"/>
      <c r="AE1233" s="219"/>
      <c r="AF1233" s="219"/>
      <c r="AG1233" s="219"/>
      <c r="AH1233" s="219"/>
      <c r="AI1233" s="219"/>
      <c r="AJ1233" s="219"/>
      <c r="AK1233" s="219"/>
      <c r="AL1233" s="219"/>
      <c r="AM1233" s="219"/>
      <c r="AN1233" s="219"/>
      <c r="AO1233" s="219"/>
      <c r="AP1233" s="219"/>
      <c r="AQ1233" s="219"/>
      <c r="AR1233" s="219"/>
      <c r="AS1233" s="219"/>
      <c r="AT1233" s="219"/>
      <c r="AU1233" s="219"/>
      <c r="AV1233" s="219"/>
      <c r="AW1233" s="219"/>
      <c r="AX1233" s="219"/>
      <c r="AY1233" s="219"/>
      <c r="AZ1233" s="219"/>
      <c r="BA1233" s="219"/>
      <c r="BB1233" s="219"/>
      <c r="BC1233" s="219"/>
      <c r="BD1233" s="219"/>
      <c r="BE1233" s="219"/>
      <c r="BF1233" s="219"/>
      <c r="BG1233" s="219"/>
      <c r="BH1233" s="219"/>
    </row>
    <row r="1234" spans="1:60" s="8" customFormat="1" ht="15">
      <c r="A1234" s="36" t="s">
        <v>7</v>
      </c>
      <c r="B1234" s="36" t="s">
        <v>71</v>
      </c>
      <c r="C1234" s="36" t="s">
        <v>31</v>
      </c>
      <c r="D1234" s="7" t="s">
        <v>97</v>
      </c>
      <c r="E1234" s="7" t="s">
        <v>98</v>
      </c>
      <c r="F1234" s="7" t="s">
        <v>14</v>
      </c>
      <c r="G1234" s="221">
        <f>'2.b-MTH2-HTH'!C$67</f>
        <v>0.67007841522529721</v>
      </c>
      <c r="H1234" s="221">
        <f>'2.b-MTH2-HTH'!D$67</f>
        <v>0.67007841522529721</v>
      </c>
      <c r="I1234" s="221">
        <f>'2.b-MTH2-HTH'!E$67</f>
        <v>0.67007841522529721</v>
      </c>
      <c r="J1234" s="221">
        <f>'2.b-MTH2-HTH'!F$67</f>
        <v>0.67007841522529721</v>
      </c>
      <c r="K1234" s="221">
        <f>'2.b-MTH2-HTH'!G$67</f>
        <v>0.67007841522529721</v>
      </c>
      <c r="L1234" s="221">
        <f>'2.b-MTH2-HTH'!H$67</f>
        <v>0.67007841522529721</v>
      </c>
      <c r="M1234" s="221">
        <f>'2.b-MTH2-HTH'!I$67</f>
        <v>0.67007841522529721</v>
      </c>
      <c r="N1234" s="221">
        <f>'2.b-MTH2-HTH'!J$67</f>
        <v>0.67007841522529721</v>
      </c>
      <c r="O1234" s="221">
        <f>'2.b-MTH2-HTH'!K$67</f>
        <v>0.67007841522529721</v>
      </c>
      <c r="P1234" s="221">
        <f>'2.b-MTH2-HTH'!L$67</f>
        <v>0.67007841522529721</v>
      </c>
      <c r="Q1234" s="221">
        <f>'2.b-MTH2-HTH'!M$67</f>
        <v>0.67007841522529721</v>
      </c>
      <c r="R1234" s="221">
        <f>'2.b-MTH2-HTH'!N$67</f>
        <v>0.67007841522529721</v>
      </c>
      <c r="S1234" s="219"/>
      <c r="T1234" s="219"/>
      <c r="U1234" s="219"/>
      <c r="V1234" s="219"/>
      <c r="W1234" s="219"/>
      <c r="X1234" s="219"/>
      <c r="Y1234" s="219"/>
      <c r="Z1234" s="219"/>
      <c r="AA1234" s="219"/>
      <c r="AB1234" s="219"/>
      <c r="AC1234" s="219"/>
      <c r="AD1234" s="219"/>
      <c r="AE1234" s="219"/>
      <c r="AF1234" s="219"/>
      <c r="AG1234" s="219"/>
      <c r="AH1234" s="219"/>
      <c r="AI1234" s="219"/>
      <c r="AJ1234" s="219"/>
      <c r="AK1234" s="219"/>
      <c r="AL1234" s="219"/>
      <c r="AM1234" s="219"/>
      <c r="AN1234" s="219"/>
      <c r="AO1234" s="219"/>
      <c r="AP1234" s="219"/>
      <c r="AQ1234" s="219"/>
      <c r="AR1234" s="219"/>
      <c r="AS1234" s="219"/>
      <c r="AT1234" s="219"/>
      <c r="AU1234" s="219"/>
      <c r="AV1234" s="219"/>
      <c r="AW1234" s="219"/>
      <c r="AX1234" s="219"/>
      <c r="AY1234" s="219"/>
      <c r="AZ1234" s="219"/>
      <c r="BA1234" s="219"/>
      <c r="BB1234" s="219"/>
      <c r="BC1234" s="219"/>
      <c r="BD1234" s="219"/>
      <c r="BE1234" s="219"/>
      <c r="BF1234" s="219"/>
      <c r="BG1234" s="219"/>
      <c r="BH1234" s="219"/>
    </row>
    <row r="1235" spans="1:60" s="8" customFormat="1" ht="15">
      <c r="A1235" s="36" t="s">
        <v>7</v>
      </c>
      <c r="B1235" s="36" t="s">
        <v>71</v>
      </c>
      <c r="C1235" s="36" t="s">
        <v>31</v>
      </c>
      <c r="D1235" s="7" t="s">
        <v>401</v>
      </c>
      <c r="E1235" s="7" t="s">
        <v>402</v>
      </c>
      <c r="F1235" s="7" t="s">
        <v>12</v>
      </c>
      <c r="G1235" s="221">
        <f>'6. Non-specified'!G$120</f>
        <v>7.1989587393703758E-2</v>
      </c>
      <c r="H1235" s="221">
        <f>'6. Non-specified'!H$120</f>
        <v>7.2169314774878229E-2</v>
      </c>
      <c r="I1235" s="221">
        <f>'6. Non-specified'!I$120</f>
        <v>7.2131620897707652E-2</v>
      </c>
      <c r="J1235" s="221">
        <f>'6. Non-specified'!J$120</f>
        <v>7.2091909278705776E-2</v>
      </c>
      <c r="K1235" s="221">
        <f>'6. Non-specified'!K$120</f>
        <v>7.1862226070536744E-2</v>
      </c>
      <c r="L1235" s="221">
        <f>'6. Non-specified'!L$120</f>
        <v>7.1868618921200875E-2</v>
      </c>
      <c r="M1235" s="221">
        <f>'6. Non-specified'!M$120</f>
        <v>7.199369924674659E-2</v>
      </c>
      <c r="N1235" s="221">
        <f>'6. Non-specified'!N$120</f>
        <v>7.212736638290676E-2</v>
      </c>
      <c r="O1235" s="221">
        <f>'6. Non-specified'!O$120</f>
        <v>7.2079026929605591E-2</v>
      </c>
      <c r="P1235" s="221">
        <f>'6. Non-specified'!P$120</f>
        <v>7.2200067390871731E-2</v>
      </c>
      <c r="Q1235" s="221">
        <f>'6. Non-specified'!Q$120</f>
        <v>7.2086283005877133E-2</v>
      </c>
      <c r="R1235" s="221">
        <f>'6. Non-specified'!R$120</f>
        <v>7.2660244410461955E-2</v>
      </c>
      <c r="S1235" s="219"/>
      <c r="T1235" s="219"/>
      <c r="U1235" s="219"/>
      <c r="V1235" s="219"/>
      <c r="W1235" s="219"/>
      <c r="X1235" s="219"/>
      <c r="Y1235" s="219"/>
      <c r="Z1235" s="219"/>
      <c r="AA1235" s="219"/>
      <c r="AB1235" s="219"/>
      <c r="AC1235" s="219"/>
      <c r="AD1235" s="219"/>
      <c r="AE1235" s="219"/>
      <c r="AF1235" s="219"/>
      <c r="AG1235" s="219"/>
      <c r="AH1235" s="219"/>
      <c r="AI1235" s="219"/>
      <c r="AJ1235" s="219"/>
      <c r="AK1235" s="219"/>
      <c r="AL1235" s="219"/>
      <c r="AM1235" s="219"/>
      <c r="AN1235" s="219"/>
      <c r="AO1235" s="219"/>
      <c r="AP1235" s="219"/>
      <c r="AQ1235" s="219"/>
      <c r="AR1235" s="219"/>
      <c r="AS1235" s="219"/>
      <c r="AT1235" s="219"/>
      <c r="AU1235" s="219"/>
      <c r="AV1235" s="219"/>
      <c r="AW1235" s="219"/>
      <c r="AX1235" s="219"/>
      <c r="AY1235" s="219"/>
      <c r="AZ1235" s="219"/>
      <c r="BA1235" s="219"/>
      <c r="BB1235" s="219"/>
      <c r="BC1235" s="219"/>
      <c r="BD1235" s="219"/>
      <c r="BE1235" s="219"/>
      <c r="BF1235" s="219"/>
      <c r="BG1235" s="219"/>
      <c r="BH1235" s="219"/>
    </row>
    <row r="1236" spans="1:60" s="8" customFormat="1" ht="15">
      <c r="A1236" s="36" t="s">
        <v>7</v>
      </c>
      <c r="B1236" s="36" t="s">
        <v>71</v>
      </c>
      <c r="C1236" s="36" t="s">
        <v>31</v>
      </c>
      <c r="D1236" s="7" t="s">
        <v>401</v>
      </c>
      <c r="E1236" s="7" t="s">
        <v>402</v>
      </c>
      <c r="F1236" s="7" t="s">
        <v>13</v>
      </c>
      <c r="G1236" s="221">
        <f>'2.b-MTH2-HTH'!C$72</f>
        <v>0.27096033581386358</v>
      </c>
      <c r="H1236" s="221">
        <f>'2.b-MTH2-HTH'!D$72</f>
        <v>0.27803846841506513</v>
      </c>
      <c r="I1236" s="221">
        <f>'2.b-MTH2-HTH'!E$72</f>
        <v>0.28512306108197533</v>
      </c>
      <c r="J1236" s="221">
        <f>'2.b-MTH2-HTH'!F$72</f>
        <v>0.29221073523947788</v>
      </c>
      <c r="K1236" s="221">
        <f>'2.b-MTH2-HTH'!G$72</f>
        <v>0.29929810301441867</v>
      </c>
      <c r="L1236" s="221">
        <f>'2.b-MTH2-HTH'!H$72</f>
        <v>0.30638177745854617</v>
      </c>
      <c r="M1236" s="221">
        <f>'2.b-MTH2-HTH'!I$72</f>
        <v>0.31345838276552329</v>
      </c>
      <c r="N1236" s="221">
        <f>'2.b-MTH2-HTH'!J$72</f>
        <v>0.32052456441659938</v>
      </c>
      <c r="O1236" s="221">
        <f>'2.b-MTH2-HTH'!K$72</f>
        <v>0.32757699919028938</v>
      </c>
      <c r="P1236" s="221">
        <f>'2.b-MTH2-HTH'!L$72</f>
        <v>0.33461240497291833</v>
      </c>
      <c r="Q1236" s="221">
        <f>'2.b-MTH2-HTH'!M$72</f>
        <v>0.33900064234710969</v>
      </c>
      <c r="R1236" s="221">
        <f>'2.b-MTH2-HTH'!N$72</f>
        <v>0.348033858794222</v>
      </c>
      <c r="S1236" s="219"/>
      <c r="T1236" s="219"/>
      <c r="U1236" s="219"/>
      <c r="V1236" s="219"/>
      <c r="W1236" s="219"/>
      <c r="X1236" s="219"/>
      <c r="Y1236" s="219"/>
      <c r="Z1236" s="219"/>
      <c r="AA1236" s="219"/>
      <c r="AB1236" s="219"/>
      <c r="AC1236" s="219"/>
      <c r="AD1236" s="219"/>
      <c r="AE1236" s="219"/>
      <c r="AF1236" s="219"/>
      <c r="AG1236" s="219"/>
      <c r="AH1236" s="219"/>
      <c r="AI1236" s="219"/>
      <c r="AJ1236" s="219"/>
      <c r="AK1236" s="219"/>
      <c r="AL1236" s="219"/>
      <c r="AM1236" s="219"/>
      <c r="AN1236" s="219"/>
      <c r="AO1236" s="219"/>
      <c r="AP1236" s="219"/>
      <c r="AQ1236" s="219"/>
      <c r="AR1236" s="219"/>
      <c r="AS1236" s="219"/>
      <c r="AT1236" s="219"/>
      <c r="AU1236" s="219"/>
      <c r="AV1236" s="219"/>
      <c r="AW1236" s="219"/>
      <c r="AX1236" s="219"/>
      <c r="AY1236" s="219"/>
      <c r="AZ1236" s="219"/>
      <c r="BA1236" s="219"/>
      <c r="BB1236" s="219"/>
      <c r="BC1236" s="219"/>
      <c r="BD1236" s="219"/>
      <c r="BE1236" s="219"/>
      <c r="BF1236" s="219"/>
      <c r="BG1236" s="219"/>
      <c r="BH1236" s="219"/>
    </row>
    <row r="1237" spans="1:60" s="8" customFormat="1" ht="15">
      <c r="A1237" s="36" t="s">
        <v>7</v>
      </c>
      <c r="B1237" s="36" t="s">
        <v>71</v>
      </c>
      <c r="C1237" s="36" t="s">
        <v>31</v>
      </c>
      <c r="D1237" s="7" t="s">
        <v>401</v>
      </c>
      <c r="E1237" s="7" t="s">
        <v>402</v>
      </c>
      <c r="F1237" s="7" t="s">
        <v>14</v>
      </c>
      <c r="G1237" s="221">
        <f>'2.b-MTH2-HTH'!C$73</f>
        <v>0.73156498928758174</v>
      </c>
      <c r="H1237" s="221">
        <f>'2.b-MTH2-HTH'!D$73</f>
        <v>0.73156498928758174</v>
      </c>
      <c r="I1237" s="221">
        <f>'2.b-MTH2-HTH'!E$73</f>
        <v>0.73156498928758174</v>
      </c>
      <c r="J1237" s="221">
        <f>'2.b-MTH2-HTH'!F$73</f>
        <v>0.73156498928758174</v>
      </c>
      <c r="K1237" s="221">
        <f>'2.b-MTH2-HTH'!G$73</f>
        <v>0.73156498928758174</v>
      </c>
      <c r="L1237" s="221">
        <f>'2.b-MTH2-HTH'!H$73</f>
        <v>0.73156498928758174</v>
      </c>
      <c r="M1237" s="221">
        <f>'2.b-MTH2-HTH'!I$73</f>
        <v>0.73156498928758174</v>
      </c>
      <c r="N1237" s="221">
        <f>'2.b-MTH2-HTH'!J$73</f>
        <v>0.73156498928758174</v>
      </c>
      <c r="O1237" s="221">
        <f>'2.b-MTH2-HTH'!K$73</f>
        <v>0.73156498928758174</v>
      </c>
      <c r="P1237" s="221">
        <f>'2.b-MTH2-HTH'!L$73</f>
        <v>0.73156498928758174</v>
      </c>
      <c r="Q1237" s="221">
        <f>'2.b-MTH2-HTH'!M$73</f>
        <v>0.73156498928758174</v>
      </c>
      <c r="R1237" s="221">
        <f>'2.b-MTH2-HTH'!N$73</f>
        <v>0.73156498928758174</v>
      </c>
      <c r="S1237" s="219"/>
      <c r="T1237" s="219"/>
      <c r="U1237" s="219"/>
      <c r="V1237" s="219"/>
      <c r="W1237" s="219"/>
      <c r="X1237" s="219"/>
      <c r="Y1237" s="219"/>
      <c r="Z1237" s="219"/>
      <c r="AA1237" s="219"/>
      <c r="AB1237" s="219"/>
      <c r="AC1237" s="219"/>
      <c r="AD1237" s="219"/>
      <c r="AE1237" s="219"/>
      <c r="AF1237" s="219"/>
      <c r="AG1237" s="219"/>
      <c r="AH1237" s="219"/>
      <c r="AI1237" s="219"/>
      <c r="AJ1237" s="219"/>
      <c r="AK1237" s="219"/>
      <c r="AL1237" s="219"/>
      <c r="AM1237" s="219"/>
      <c r="AN1237" s="219"/>
      <c r="AO1237" s="219"/>
      <c r="AP1237" s="219"/>
      <c r="AQ1237" s="219"/>
      <c r="AR1237" s="219"/>
      <c r="AS1237" s="219"/>
      <c r="AT1237" s="219"/>
      <c r="AU1237" s="219"/>
      <c r="AV1237" s="219"/>
      <c r="AW1237" s="219"/>
      <c r="AX1237" s="219"/>
      <c r="AY1237" s="219"/>
      <c r="AZ1237" s="219"/>
      <c r="BA1237" s="219"/>
      <c r="BB1237" s="219"/>
      <c r="BC1237" s="219"/>
      <c r="BD1237" s="219"/>
      <c r="BE1237" s="219"/>
      <c r="BF1237" s="219"/>
      <c r="BG1237" s="219"/>
      <c r="BH1237" s="219"/>
    </row>
    <row r="1238" spans="1:60" s="8" customFormat="1" ht="15">
      <c r="A1238" s="36" t="s">
        <v>7</v>
      </c>
      <c r="B1238" s="36" t="s">
        <v>71</v>
      </c>
      <c r="C1238" s="36" t="s">
        <v>31</v>
      </c>
      <c r="D1238" s="7" t="s">
        <v>404</v>
      </c>
      <c r="E1238" s="7" t="s">
        <v>405</v>
      </c>
      <c r="F1238" s="7" t="s">
        <v>12</v>
      </c>
      <c r="G1238" s="221">
        <f>'6. Non-specified'!G$121</f>
        <v>1.4999338115109277E-2</v>
      </c>
      <c r="H1238" s="221">
        <f>'6. Non-specified'!H$121</f>
        <v>1.503678508287749E-2</v>
      </c>
      <c r="I1238" s="221">
        <f>'6. Non-specified'!I$121</f>
        <v>1.5028931402518703E-2</v>
      </c>
      <c r="J1238" s="221">
        <f>'6. Non-specified'!J$121</f>
        <v>1.5020657317028395E-2</v>
      </c>
      <c r="K1238" s="221">
        <f>'6. Non-specified'!K$121</f>
        <v>1.4972801839265349E-2</v>
      </c>
      <c r="L1238" s="221">
        <f>'6. Non-specified'!L$121</f>
        <v>1.4974133817015218E-2</v>
      </c>
      <c r="M1238" s="221">
        <f>'6. Non-specified'!M$121</f>
        <v>1.5000194837258991E-2</v>
      </c>
      <c r="N1238" s="221">
        <f>'6. Non-specified'!N$121</f>
        <v>1.5028044956182162E-2</v>
      </c>
      <c r="O1238" s="221">
        <f>'6. Non-specified'!O$121</f>
        <v>1.5017973224552441E-2</v>
      </c>
      <c r="P1238" s="221">
        <f>'6. Non-specified'!P$121</f>
        <v>1.5043192521812901E-2</v>
      </c>
      <c r="Q1238" s="221">
        <f>'6. Non-specified'!Q$121</f>
        <v>1.5019485059045819E-2</v>
      </c>
      <c r="R1238" s="221">
        <f>'6. Non-specified'!R$121</f>
        <v>1.5139072369989955E-2</v>
      </c>
      <c r="S1238" s="219"/>
      <c r="T1238" s="219"/>
      <c r="U1238" s="219"/>
      <c r="V1238" s="219"/>
      <c r="W1238" s="219"/>
      <c r="X1238" s="219"/>
      <c r="Y1238" s="219"/>
      <c r="Z1238" s="219"/>
      <c r="AA1238" s="219"/>
      <c r="AB1238" s="219"/>
      <c r="AC1238" s="219"/>
      <c r="AD1238" s="219"/>
      <c r="AE1238" s="219"/>
      <c r="AF1238" s="219"/>
      <c r="AG1238" s="219"/>
      <c r="AH1238" s="219"/>
      <c r="AI1238" s="219"/>
      <c r="AJ1238" s="219"/>
      <c r="AK1238" s="219"/>
      <c r="AL1238" s="219"/>
      <c r="AM1238" s="219"/>
      <c r="AN1238" s="219"/>
      <c r="AO1238" s="219"/>
      <c r="AP1238" s="219"/>
      <c r="AQ1238" s="219"/>
      <c r="AR1238" s="219"/>
      <c r="AS1238" s="219"/>
      <c r="AT1238" s="219"/>
      <c r="AU1238" s="219"/>
      <c r="AV1238" s="219"/>
      <c r="AW1238" s="219"/>
      <c r="AX1238" s="219"/>
      <c r="AY1238" s="219"/>
      <c r="AZ1238" s="219"/>
      <c r="BA1238" s="219"/>
      <c r="BB1238" s="219"/>
      <c r="BC1238" s="219"/>
      <c r="BD1238" s="219"/>
      <c r="BE1238" s="219"/>
      <c r="BF1238" s="219"/>
      <c r="BG1238" s="219"/>
      <c r="BH1238" s="219"/>
    </row>
    <row r="1239" spans="1:60" s="8" customFormat="1" ht="15">
      <c r="A1239" s="36" t="s">
        <v>7</v>
      </c>
      <c r="B1239" s="36" t="s">
        <v>71</v>
      </c>
      <c r="C1239" s="36" t="s">
        <v>31</v>
      </c>
      <c r="D1239" s="7" t="s">
        <v>404</v>
      </c>
      <c r="E1239" s="7" t="s">
        <v>405</v>
      </c>
      <c r="F1239" s="7" t="s">
        <v>13</v>
      </c>
      <c r="G1239" s="221">
        <f>'2.b-MTH2-HTH'!C$78</f>
        <v>0.27096033581386358</v>
      </c>
      <c r="H1239" s="221">
        <f>'2.b-MTH2-HTH'!D$78</f>
        <v>0.27803846841506513</v>
      </c>
      <c r="I1239" s="221">
        <f>'2.b-MTH2-HTH'!E$78</f>
        <v>0.28512306108197533</v>
      </c>
      <c r="J1239" s="221">
        <f>'2.b-MTH2-HTH'!F$78</f>
        <v>0.29221073523947788</v>
      </c>
      <c r="K1239" s="221">
        <f>'2.b-MTH2-HTH'!G$78</f>
        <v>0.29929810301441867</v>
      </c>
      <c r="L1239" s="221">
        <f>'2.b-MTH2-HTH'!H$78</f>
        <v>0.30638177745854617</v>
      </c>
      <c r="M1239" s="221">
        <f>'2.b-MTH2-HTH'!I$78</f>
        <v>0.31345838276552329</v>
      </c>
      <c r="N1239" s="221">
        <f>'2.b-MTH2-HTH'!J$78</f>
        <v>0.32052456441659938</v>
      </c>
      <c r="O1239" s="221">
        <f>'2.b-MTH2-HTH'!K$78</f>
        <v>0.32757699919028938</v>
      </c>
      <c r="P1239" s="221">
        <f>'2.b-MTH2-HTH'!L$78</f>
        <v>0.33461240497291833</v>
      </c>
      <c r="Q1239" s="221">
        <f>'2.b-MTH2-HTH'!M$78</f>
        <v>0.33900064234710969</v>
      </c>
      <c r="R1239" s="221">
        <f>'2.b-MTH2-HTH'!N$78</f>
        <v>0.348033858794222</v>
      </c>
      <c r="S1239" s="219"/>
      <c r="T1239" s="219"/>
      <c r="U1239" s="219"/>
      <c r="V1239" s="219"/>
      <c r="W1239" s="219"/>
      <c r="X1239" s="219"/>
      <c r="Y1239" s="219"/>
      <c r="Z1239" s="219"/>
      <c r="AA1239" s="219"/>
      <c r="AB1239" s="219"/>
      <c r="AC1239" s="219"/>
      <c r="AD1239" s="219"/>
      <c r="AE1239" s="219"/>
      <c r="AF1239" s="219"/>
      <c r="AG1239" s="219"/>
      <c r="AH1239" s="219"/>
      <c r="AI1239" s="219"/>
      <c r="AJ1239" s="219"/>
      <c r="AK1239" s="219"/>
      <c r="AL1239" s="219"/>
      <c r="AM1239" s="219"/>
      <c r="AN1239" s="219"/>
      <c r="AO1239" s="219"/>
      <c r="AP1239" s="219"/>
      <c r="AQ1239" s="219"/>
      <c r="AR1239" s="219"/>
      <c r="AS1239" s="219"/>
      <c r="AT1239" s="219"/>
      <c r="AU1239" s="219"/>
      <c r="AV1239" s="219"/>
      <c r="AW1239" s="219"/>
      <c r="AX1239" s="219"/>
      <c r="AY1239" s="219"/>
      <c r="AZ1239" s="219"/>
      <c r="BA1239" s="219"/>
      <c r="BB1239" s="219"/>
      <c r="BC1239" s="219"/>
      <c r="BD1239" s="219"/>
      <c r="BE1239" s="219"/>
      <c r="BF1239" s="219"/>
      <c r="BG1239" s="219"/>
      <c r="BH1239" s="219"/>
    </row>
    <row r="1240" spans="1:60" s="8" customFormat="1" ht="15">
      <c r="A1240" s="36" t="s">
        <v>7</v>
      </c>
      <c r="B1240" s="36" t="s">
        <v>71</v>
      </c>
      <c r="C1240" s="36" t="s">
        <v>31</v>
      </c>
      <c r="D1240" s="7" t="s">
        <v>404</v>
      </c>
      <c r="E1240" s="7" t="s">
        <v>405</v>
      </c>
      <c r="F1240" s="7" t="s">
        <v>14</v>
      </c>
      <c r="G1240" s="221">
        <f>'2.b-MTH2-HTH'!C$79</f>
        <v>0.77373362781602184</v>
      </c>
      <c r="H1240" s="221">
        <f>'2.b-MTH2-HTH'!D$79</f>
        <v>0.77373362781602184</v>
      </c>
      <c r="I1240" s="221">
        <f>'2.b-MTH2-HTH'!E$79</f>
        <v>0.77373362781602184</v>
      </c>
      <c r="J1240" s="221">
        <f>'2.b-MTH2-HTH'!F$79</f>
        <v>0.77373362781602184</v>
      </c>
      <c r="K1240" s="221">
        <f>'2.b-MTH2-HTH'!G$79</f>
        <v>0.77373362781602184</v>
      </c>
      <c r="L1240" s="221">
        <f>'2.b-MTH2-HTH'!H$79</f>
        <v>0.77373362781602184</v>
      </c>
      <c r="M1240" s="221">
        <f>'2.b-MTH2-HTH'!I$79</f>
        <v>0.77373362781602184</v>
      </c>
      <c r="N1240" s="221">
        <f>'2.b-MTH2-HTH'!J$79</f>
        <v>0.77373362781602184</v>
      </c>
      <c r="O1240" s="221">
        <f>'2.b-MTH2-HTH'!K$79</f>
        <v>0.77373362781602173</v>
      </c>
      <c r="P1240" s="221">
        <f>'2.b-MTH2-HTH'!L$79</f>
        <v>0.77373362781602184</v>
      </c>
      <c r="Q1240" s="221">
        <f>'2.b-MTH2-HTH'!M$79</f>
        <v>0.77373362781602184</v>
      </c>
      <c r="R1240" s="221">
        <f>'2.b-MTH2-HTH'!N$79</f>
        <v>0.77373362781602184</v>
      </c>
      <c r="S1240" s="219"/>
      <c r="T1240" s="219"/>
      <c r="U1240" s="219"/>
      <c r="V1240" s="219"/>
      <c r="W1240" s="219"/>
      <c r="X1240" s="219"/>
      <c r="Y1240" s="219"/>
      <c r="Z1240" s="219"/>
      <c r="AA1240" s="219"/>
      <c r="AB1240" s="219"/>
      <c r="AC1240" s="219"/>
      <c r="AD1240" s="219"/>
      <c r="AE1240" s="219"/>
      <c r="AF1240" s="219"/>
      <c r="AG1240" s="219"/>
      <c r="AH1240" s="219"/>
      <c r="AI1240" s="219"/>
      <c r="AJ1240" s="219"/>
      <c r="AK1240" s="219"/>
      <c r="AL1240" s="219"/>
      <c r="AM1240" s="219"/>
      <c r="AN1240" s="219"/>
      <c r="AO1240" s="219"/>
      <c r="AP1240" s="219"/>
      <c r="AQ1240" s="219"/>
      <c r="AR1240" s="219"/>
      <c r="AS1240" s="219"/>
      <c r="AT1240" s="219"/>
      <c r="AU1240" s="219"/>
      <c r="AV1240" s="219"/>
      <c r="AW1240" s="219"/>
      <c r="AX1240" s="219"/>
      <c r="AY1240" s="219"/>
      <c r="AZ1240" s="219"/>
      <c r="BA1240" s="219"/>
      <c r="BB1240" s="219"/>
      <c r="BC1240" s="219"/>
      <c r="BD1240" s="219"/>
      <c r="BE1240" s="219"/>
      <c r="BF1240" s="219"/>
      <c r="BG1240" s="219"/>
      <c r="BH1240" s="219"/>
    </row>
    <row r="1241" spans="1:60" s="8" customFormat="1" ht="15">
      <c r="A1241" s="36" t="s">
        <v>7</v>
      </c>
      <c r="B1241" s="36" t="s">
        <v>71</v>
      </c>
      <c r="C1241" s="36" t="s">
        <v>31</v>
      </c>
      <c r="D1241" s="7" t="s">
        <v>403</v>
      </c>
      <c r="E1241" s="7" t="s">
        <v>403</v>
      </c>
      <c r="F1241" s="7" t="s">
        <v>12</v>
      </c>
      <c r="G1241" s="221">
        <f>'6. Non-specified'!G$122</f>
        <v>0.42974329379540294</v>
      </c>
      <c r="H1241" s="221">
        <f>'6. Non-specified'!H$122</f>
        <v>0.43081618002197264</v>
      </c>
      <c r="I1241" s="221">
        <f>'6. Non-specified'!I$122</f>
        <v>0.43059116566201217</v>
      </c>
      <c r="J1241" s="221">
        <f>'6. Non-specified'!J$122</f>
        <v>0.43035410635149718</v>
      </c>
      <c r="K1241" s="221">
        <f>'6. Non-specified'!K$122</f>
        <v>0.42898300780820031</v>
      </c>
      <c r="L1241" s="221">
        <f>'6. Non-specified'!L$122</f>
        <v>0.42902117005916751</v>
      </c>
      <c r="M1241" s="221">
        <f>'6. Non-specified'!M$122</f>
        <v>0.42976783958506781</v>
      </c>
      <c r="N1241" s="221">
        <f>'6. Non-specified'!N$122</f>
        <v>0.43056576825010545</v>
      </c>
      <c r="O1241" s="221">
        <f>'6. Non-specified'!O$122</f>
        <v>0.43027720490873911</v>
      </c>
      <c r="P1241" s="221">
        <f>'6. Non-specified'!P$122</f>
        <v>0.43099975838334859</v>
      </c>
      <c r="Q1241" s="221">
        <f>'6. Non-specified'!Q$122</f>
        <v>0.43032052020237876</v>
      </c>
      <c r="R1241" s="221">
        <f>'6. Non-specified'!R$122</f>
        <v>0.4337467943824041</v>
      </c>
      <c r="S1241" s="219"/>
      <c r="T1241" s="219"/>
      <c r="U1241" s="219"/>
      <c r="V1241" s="219"/>
      <c r="W1241" s="219"/>
      <c r="X1241" s="219"/>
      <c r="Y1241" s="219"/>
      <c r="Z1241" s="219"/>
      <c r="AA1241" s="219"/>
      <c r="AB1241" s="219"/>
      <c r="AC1241" s="219"/>
      <c r="AD1241" s="219"/>
      <c r="AE1241" s="219"/>
      <c r="AF1241" s="219"/>
      <c r="AG1241" s="219"/>
      <c r="AH1241" s="219"/>
      <c r="AI1241" s="219"/>
      <c r="AJ1241" s="219"/>
      <c r="AK1241" s="219"/>
      <c r="AL1241" s="219"/>
      <c r="AM1241" s="219"/>
      <c r="AN1241" s="219"/>
      <c r="AO1241" s="219"/>
      <c r="AP1241" s="219"/>
      <c r="AQ1241" s="219"/>
      <c r="AR1241" s="219"/>
      <c r="AS1241" s="219"/>
      <c r="AT1241" s="219"/>
      <c r="AU1241" s="219"/>
      <c r="AV1241" s="219"/>
      <c r="AW1241" s="219"/>
      <c r="AX1241" s="219"/>
      <c r="AY1241" s="219"/>
      <c r="AZ1241" s="219"/>
      <c r="BA1241" s="219"/>
      <c r="BB1241" s="219"/>
      <c r="BC1241" s="219"/>
      <c r="BD1241" s="219"/>
      <c r="BE1241" s="219"/>
      <c r="BF1241" s="219"/>
      <c r="BG1241" s="219"/>
      <c r="BH1241" s="219"/>
    </row>
    <row r="1242" spans="1:60" s="8" customFormat="1" ht="15">
      <c r="A1242" s="36" t="s">
        <v>7</v>
      </c>
      <c r="B1242" s="36" t="s">
        <v>71</v>
      </c>
      <c r="C1242" s="36" t="s">
        <v>31</v>
      </c>
      <c r="D1242" s="7" t="s">
        <v>403</v>
      </c>
      <c r="E1242" s="7" t="s">
        <v>403</v>
      </c>
      <c r="F1242" s="7" t="s">
        <v>13</v>
      </c>
      <c r="G1242" s="221">
        <f>'2.b-MTH2-HTH'!C$84</f>
        <v>0.27096033581386358</v>
      </c>
      <c r="H1242" s="221">
        <f>'2.b-MTH2-HTH'!D$84</f>
        <v>0.27803846841506513</v>
      </c>
      <c r="I1242" s="221">
        <f>'2.b-MTH2-HTH'!E$84</f>
        <v>0.28512306108197533</v>
      </c>
      <c r="J1242" s="221">
        <f>'2.b-MTH2-HTH'!F$84</f>
        <v>0.29221073523947788</v>
      </c>
      <c r="K1242" s="221">
        <f>'2.b-MTH2-HTH'!G$84</f>
        <v>0.29929810301441867</v>
      </c>
      <c r="L1242" s="221">
        <f>'2.b-MTH2-HTH'!H$84</f>
        <v>0.30638177745854617</v>
      </c>
      <c r="M1242" s="221">
        <f>'2.b-MTH2-HTH'!I$84</f>
        <v>0.31345838276552329</v>
      </c>
      <c r="N1242" s="221">
        <f>'2.b-MTH2-HTH'!J$84</f>
        <v>0.32052456441659938</v>
      </c>
      <c r="O1242" s="221">
        <f>'2.b-MTH2-HTH'!K$84</f>
        <v>0.32757699919028938</v>
      </c>
      <c r="P1242" s="221">
        <f>'2.b-MTH2-HTH'!L$84</f>
        <v>0.33461240497291833</v>
      </c>
      <c r="Q1242" s="221">
        <f>'2.b-MTH2-HTH'!M$84</f>
        <v>0.33900064234710969</v>
      </c>
      <c r="R1242" s="221">
        <f>'2.b-MTH2-HTH'!N$84</f>
        <v>0.348033858794222</v>
      </c>
      <c r="S1242" s="219"/>
      <c r="T1242" s="219"/>
      <c r="U1242" s="219"/>
      <c r="V1242" s="219"/>
      <c r="W1242" s="219"/>
      <c r="X1242" s="219"/>
      <c r="Y1242" s="219"/>
      <c r="Z1242" s="219"/>
      <c r="AA1242" s="219"/>
      <c r="AB1242" s="219"/>
      <c r="AC1242" s="219"/>
      <c r="AD1242" s="219"/>
      <c r="AE1242" s="219"/>
      <c r="AF1242" s="219"/>
      <c r="AG1242" s="219"/>
      <c r="AH1242" s="219"/>
      <c r="AI1242" s="219"/>
      <c r="AJ1242" s="219"/>
      <c r="AK1242" s="219"/>
      <c r="AL1242" s="219"/>
      <c r="AM1242" s="219"/>
      <c r="AN1242" s="219"/>
      <c r="AO1242" s="219"/>
      <c r="AP1242" s="219"/>
      <c r="AQ1242" s="219"/>
      <c r="AR1242" s="219"/>
      <c r="AS1242" s="219"/>
      <c r="AT1242" s="219"/>
      <c r="AU1242" s="219"/>
      <c r="AV1242" s="219"/>
      <c r="AW1242" s="219"/>
      <c r="AX1242" s="219"/>
      <c r="AY1242" s="219"/>
      <c r="AZ1242" s="219"/>
      <c r="BA1242" s="219"/>
      <c r="BB1242" s="219"/>
      <c r="BC1242" s="219"/>
      <c r="BD1242" s="219"/>
      <c r="BE1242" s="219"/>
      <c r="BF1242" s="219"/>
      <c r="BG1242" s="219"/>
      <c r="BH1242" s="219"/>
    </row>
    <row r="1243" spans="1:60" s="8" customFormat="1" ht="15">
      <c r="A1243" s="36" t="s">
        <v>7</v>
      </c>
      <c r="B1243" s="36" t="s">
        <v>71</v>
      </c>
      <c r="C1243" s="36" t="s">
        <v>31</v>
      </c>
      <c r="D1243" s="7" t="s">
        <v>403</v>
      </c>
      <c r="E1243" s="7" t="s">
        <v>403</v>
      </c>
      <c r="F1243" s="7" t="s">
        <v>14</v>
      </c>
      <c r="G1243" s="221">
        <f>'2.b-MTH2-HTH'!C$85</f>
        <v>0.80445234243218156</v>
      </c>
      <c r="H1243" s="221">
        <f>'2.b-MTH2-HTH'!D$85</f>
        <v>0.80445234243218156</v>
      </c>
      <c r="I1243" s="221">
        <f>'2.b-MTH2-HTH'!E$85</f>
        <v>0.80445234243218156</v>
      </c>
      <c r="J1243" s="221">
        <f>'2.b-MTH2-HTH'!F$85</f>
        <v>0.80445234243218156</v>
      </c>
      <c r="K1243" s="221">
        <f>'2.b-MTH2-HTH'!G$85</f>
        <v>0.80445234243218156</v>
      </c>
      <c r="L1243" s="221">
        <f>'2.b-MTH2-HTH'!H$85</f>
        <v>0.80445234243218156</v>
      </c>
      <c r="M1243" s="221">
        <f>'2.b-MTH2-HTH'!I$85</f>
        <v>0.80445234243218156</v>
      </c>
      <c r="N1243" s="221">
        <f>'2.b-MTH2-HTH'!J$85</f>
        <v>0.80445234243218156</v>
      </c>
      <c r="O1243" s="221">
        <f>'2.b-MTH2-HTH'!K$85</f>
        <v>0.80445234243218156</v>
      </c>
      <c r="P1243" s="221">
        <f>'2.b-MTH2-HTH'!L$85</f>
        <v>0.80445234243218156</v>
      </c>
      <c r="Q1243" s="221">
        <f>'2.b-MTH2-HTH'!M$85</f>
        <v>0.80445234243218156</v>
      </c>
      <c r="R1243" s="221">
        <f>'2.b-MTH2-HTH'!N$85</f>
        <v>0.80445234243218156</v>
      </c>
      <c r="S1243" s="219"/>
      <c r="T1243" s="219"/>
      <c r="U1243" s="219"/>
      <c r="V1243" s="219"/>
      <c r="W1243" s="219"/>
      <c r="X1243" s="219"/>
      <c r="Y1243" s="219"/>
      <c r="Z1243" s="219"/>
      <c r="AA1243" s="219"/>
      <c r="AB1243" s="219"/>
      <c r="AC1243" s="219"/>
      <c r="AD1243" s="219"/>
      <c r="AE1243" s="219"/>
      <c r="AF1243" s="219"/>
      <c r="AG1243" s="219"/>
      <c r="AH1243" s="219"/>
      <c r="AI1243" s="219"/>
      <c r="AJ1243" s="219"/>
      <c r="AK1243" s="219"/>
      <c r="AL1243" s="219"/>
      <c r="AM1243" s="219"/>
      <c r="AN1243" s="219"/>
      <c r="AO1243" s="219"/>
      <c r="AP1243" s="219"/>
      <c r="AQ1243" s="219"/>
      <c r="AR1243" s="219"/>
      <c r="AS1243" s="219"/>
      <c r="AT1243" s="219"/>
      <c r="AU1243" s="219"/>
      <c r="AV1243" s="219"/>
      <c r="AW1243" s="219"/>
      <c r="AX1243" s="219"/>
      <c r="AY1243" s="219"/>
      <c r="AZ1243" s="219"/>
      <c r="BA1243" s="219"/>
      <c r="BB1243" s="219"/>
      <c r="BC1243" s="219"/>
      <c r="BD1243" s="219"/>
      <c r="BE1243" s="219"/>
      <c r="BF1243" s="219"/>
      <c r="BG1243" s="219"/>
      <c r="BH1243" s="219"/>
    </row>
    <row r="1244" spans="1:60" s="5" customFormat="1" ht="15">
      <c r="A1244" s="4" t="s">
        <v>7</v>
      </c>
      <c r="B1244" s="4" t="s">
        <v>71</v>
      </c>
      <c r="C1244" s="4" t="s">
        <v>32</v>
      </c>
      <c r="D1244" s="4"/>
      <c r="E1244" s="4"/>
      <c r="F1244" s="4" t="s">
        <v>11</v>
      </c>
      <c r="G1244" s="4">
        <v>14</v>
      </c>
      <c r="H1244" s="4">
        <v>7</v>
      </c>
      <c r="I1244" s="4">
        <v>11</v>
      </c>
      <c r="J1244" s="4">
        <v>14</v>
      </c>
      <c r="K1244" s="4">
        <v>20</v>
      </c>
      <c r="L1244" s="4">
        <v>19</v>
      </c>
      <c r="M1244" s="4">
        <v>23</v>
      </c>
      <c r="N1244" s="4">
        <v>27</v>
      </c>
      <c r="O1244" s="4">
        <v>31</v>
      </c>
      <c r="P1244" s="4">
        <v>21</v>
      </c>
      <c r="Q1244" s="4">
        <v>19</v>
      </c>
      <c r="R1244" s="4">
        <v>13</v>
      </c>
      <c r="S1244" s="4">
        <v>13</v>
      </c>
      <c r="T1244" s="4">
        <v>14</v>
      </c>
      <c r="U1244" s="4">
        <v>14</v>
      </c>
      <c r="V1244" s="4">
        <v>15</v>
      </c>
      <c r="W1244" s="4">
        <v>13</v>
      </c>
      <c r="X1244" s="4">
        <v>13</v>
      </c>
      <c r="Y1244" s="4">
        <v>13</v>
      </c>
      <c r="Z1244" s="4">
        <v>8</v>
      </c>
      <c r="AA1244" s="4">
        <v>8</v>
      </c>
      <c r="AB1244" s="4">
        <v>8</v>
      </c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</row>
    <row r="1245" spans="1:60" s="5" customFormat="1" ht="15">
      <c r="A1245" s="4" t="s">
        <v>7</v>
      </c>
      <c r="B1245" s="4" t="s">
        <v>71</v>
      </c>
      <c r="C1245" s="4" t="s">
        <v>32</v>
      </c>
      <c r="D1245" s="4"/>
      <c r="E1245" s="4"/>
      <c r="F1245" s="4" t="s">
        <v>52</v>
      </c>
      <c r="G1245" s="4">
        <v>1.0939209251445499E-3</v>
      </c>
      <c r="H1245" s="4">
        <v>5.0912793657720604E-4</v>
      </c>
      <c r="I1245" s="4">
        <v>7.4718108952587996E-4</v>
      </c>
      <c r="J1245" s="4">
        <v>8.70917573872473E-4</v>
      </c>
      <c r="K1245" s="4">
        <v>1.16434767421552E-3</v>
      </c>
      <c r="L1245" s="4">
        <v>1.0586137731223499E-3</v>
      </c>
      <c r="M1245" s="4">
        <v>1.1439940313354899E-3</v>
      </c>
      <c r="N1245" s="4">
        <v>1.2414363878798999E-3</v>
      </c>
      <c r="O1245" s="4">
        <v>1.29620337849139E-3</v>
      </c>
      <c r="P1245" s="4">
        <v>7.7901843676967005E-4</v>
      </c>
      <c r="Q1245" s="4">
        <v>6.3660121959391498E-4</v>
      </c>
      <c r="R1245" s="4">
        <v>3.9646233607807302E-4</v>
      </c>
      <c r="S1245" s="4">
        <v>3.8311917953554199E-4</v>
      </c>
      <c r="T1245" s="4">
        <v>3.6324010170722801E-4</v>
      </c>
      <c r="U1245" s="4">
        <v>3.4958923265163399E-4</v>
      </c>
      <c r="V1245" s="4">
        <v>3.7326432090777902E-4</v>
      </c>
      <c r="W1245" s="4">
        <v>2.99787842449959E-4</v>
      </c>
      <c r="X1245" s="4">
        <v>2.9056123019154697E-4</v>
      </c>
      <c r="Y1245" s="4">
        <v>2.8076540970152502E-4</v>
      </c>
      <c r="Z1245" s="4">
        <v>1.6247283657263599E-4</v>
      </c>
      <c r="AA1245" s="4">
        <v>1.6626831549412899E-4</v>
      </c>
      <c r="AB1245" s="4">
        <v>1.7265565986835E-4</v>
      </c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</row>
    <row r="1246" spans="1:60" s="8" customFormat="1" ht="15">
      <c r="A1246" s="36" t="s">
        <v>7</v>
      </c>
      <c r="B1246" s="36" t="s">
        <v>71</v>
      </c>
      <c r="C1246" s="36" t="s">
        <v>32</v>
      </c>
      <c r="D1246" s="7" t="s">
        <v>113</v>
      </c>
      <c r="E1246" s="7" t="s">
        <v>113</v>
      </c>
      <c r="F1246" s="7" t="s">
        <v>12</v>
      </c>
      <c r="G1246" s="221">
        <f>'6. Non-specified'!G$117</f>
        <v>0.22327467991870417</v>
      </c>
      <c r="H1246" s="221">
        <f>'6. Non-specified'!H$117</f>
        <v>0.22383210183147187</v>
      </c>
      <c r="I1246" s="221">
        <f>'6. Non-specified'!I$117</f>
        <v>0.22371519480831964</v>
      </c>
      <c r="J1246" s="221">
        <f>'6. Non-specified'!J$117</f>
        <v>0.22359202978761727</v>
      </c>
      <c r="K1246" s="221">
        <f>'6. Non-specified'!K$117</f>
        <v>0.22287967058897126</v>
      </c>
      <c r="L1246" s="221">
        <f>'6. Non-specified'!L$117</f>
        <v>0.22289949792424951</v>
      </c>
      <c r="M1246" s="221">
        <f>'6. Non-specified'!M$117</f>
        <v>0.22328743277234939</v>
      </c>
      <c r="N1246" s="221">
        <f>'6. Non-specified'!N$117</f>
        <v>0.22370199949126382</v>
      </c>
      <c r="O1246" s="221">
        <f>'6. Non-specified'!O$117</f>
        <v>0.22355207536537272</v>
      </c>
      <c r="P1246" s="221">
        <f>'6. Non-specified'!P$117</f>
        <v>0.22392748063195123</v>
      </c>
      <c r="Q1246" s="221">
        <f>'6. Non-specified'!Q$117</f>
        <v>0.22357457998257702</v>
      </c>
      <c r="R1246" s="221">
        <f>'6. Non-specified'!R$117</f>
        <v>0.22535471310368416</v>
      </c>
      <c r="S1246" s="221">
        <f>'6. Non-specified'!S$117</f>
        <v>0.2252015040336382</v>
      </c>
      <c r="T1246" s="221">
        <f>'6. Non-specified'!T$117</f>
        <v>0.22306002932987401</v>
      </c>
      <c r="U1246" s="221">
        <f>'6. Non-specified'!U$117</f>
        <v>0.22328545259971166</v>
      </c>
      <c r="V1246" s="221">
        <f>'6. Non-specified'!V$117</f>
        <v>0.22308551376726821</v>
      </c>
      <c r="W1246" s="221">
        <f>'6. Non-specified'!W$117</f>
        <v>0.2231576280850022</v>
      </c>
      <c r="X1246" s="221">
        <f>'6. Non-specified'!X$117</f>
        <v>0.21566251789844701</v>
      </c>
      <c r="Y1246" s="221">
        <f>'6. Non-specified'!Y$117</f>
        <v>0.21149602824360111</v>
      </c>
      <c r="Z1246" s="221">
        <f>'6. Non-specified'!Z$117</f>
        <v>0.20854162138665505</v>
      </c>
      <c r="AA1246" s="221">
        <f>'6. Non-specified'!AA$117</f>
        <v>0.21859241394431045</v>
      </c>
      <c r="AB1246" s="221">
        <f>'6. Non-specified'!AB$117</f>
        <v>0.23543123543123534</v>
      </c>
      <c r="AC1246" s="219"/>
      <c r="AD1246" s="219"/>
      <c r="AE1246" s="219"/>
      <c r="AF1246" s="219"/>
      <c r="AG1246" s="219"/>
      <c r="AH1246" s="219"/>
      <c r="AI1246" s="219"/>
      <c r="AJ1246" s="219"/>
      <c r="AK1246" s="219"/>
      <c r="AL1246" s="219"/>
      <c r="AM1246" s="219"/>
      <c r="AN1246" s="219"/>
      <c r="AO1246" s="219"/>
      <c r="AP1246" s="219"/>
      <c r="AQ1246" s="219"/>
      <c r="AR1246" s="219"/>
      <c r="AS1246" s="219"/>
      <c r="AT1246" s="219"/>
      <c r="AU1246" s="219"/>
      <c r="AV1246" s="219"/>
      <c r="AW1246" s="219"/>
      <c r="AX1246" s="219"/>
      <c r="AY1246" s="219"/>
      <c r="AZ1246" s="219"/>
      <c r="BA1246" s="219"/>
      <c r="BB1246" s="219"/>
      <c r="BC1246" s="219"/>
      <c r="BD1246" s="219"/>
      <c r="BE1246" s="219"/>
      <c r="BF1246" s="219"/>
      <c r="BG1246" s="219"/>
      <c r="BH1246" s="219"/>
    </row>
    <row r="1247" spans="1:60" s="8" customFormat="1" ht="15">
      <c r="A1247" s="36" t="s">
        <v>7</v>
      </c>
      <c r="B1247" s="36" t="s">
        <v>71</v>
      </c>
      <c r="C1247" s="36" t="s">
        <v>32</v>
      </c>
      <c r="D1247" s="7" t="s">
        <v>113</v>
      </c>
      <c r="E1247" s="7" t="s">
        <v>113</v>
      </c>
      <c r="F1247" s="7" t="s">
        <v>13</v>
      </c>
      <c r="G1247" s="221">
        <f>'2.a-LTH-MTH1'!C$59</f>
        <v>0.84</v>
      </c>
      <c r="H1247" s="221">
        <f>'2.a-LTH-MTH1'!D$59</f>
        <v>0.84378340421166798</v>
      </c>
      <c r="I1247" s="221">
        <f>'2.a-LTH-MTH1'!E$59</f>
        <v>0.84743667981034598</v>
      </c>
      <c r="J1247" s="221">
        <f>'2.a-LTH-MTH1'!F$59</f>
        <v>0.85096430251551103</v>
      </c>
      <c r="K1247" s="221">
        <f>'2.a-LTH-MTH1'!G$59</f>
        <v>0.85437059410613103</v>
      </c>
      <c r="L1247" s="221">
        <f>'2.a-LTH-MTH1'!H$59</f>
        <v>0.85765972771538701</v>
      </c>
      <c r="M1247" s="221">
        <f>'2.a-LTH-MTH1'!I$59</f>
        <v>0.86083573294327898</v>
      </c>
      <c r="N1247" s="221">
        <f>'2.a-LTH-MTH1'!J$59</f>
        <v>0.86390250079339403</v>
      </c>
      <c r="O1247" s="221">
        <f>'2.a-LTH-MTH1'!K$59</f>
        <v>0.86686378843987</v>
      </c>
      <c r="P1247" s="221">
        <f>'2.a-LTH-MTH1'!L$59</f>
        <v>0.86972322383040401</v>
      </c>
      <c r="Q1247" s="221">
        <f>'2.a-LTH-MTH1'!M$59</f>
        <v>0.87248431013094196</v>
      </c>
      <c r="R1247" s="221">
        <f>'2.a-LTH-MTH1'!N$59</f>
        <v>0.87515043001749504</v>
      </c>
      <c r="S1247" s="221">
        <f>'2.a-LTH-MTH1'!O$59</f>
        <v>0.87772484982034404</v>
      </c>
      <c r="T1247" s="221">
        <f>'2.a-LTH-MTH1'!P$59</f>
        <v>0.88021072352569496</v>
      </c>
      <c r="U1247" s="221">
        <f>'2.a-LTH-MTH1'!Q$59</f>
        <v>0.88261109663971404</v>
      </c>
      <c r="V1247" s="221">
        <f>'2.a-LTH-MTH1'!R$59</f>
        <v>0.88492890991965001</v>
      </c>
      <c r="W1247" s="221">
        <f>'2.a-LTH-MTH1'!S$59</f>
        <v>0.88716700297662998</v>
      </c>
      <c r="X1247" s="221">
        <f>'2.a-LTH-MTH1'!T$59</f>
        <v>0.88932811775453902</v>
      </c>
      <c r="Y1247" s="221">
        <f>'2.a-LTH-MTH1'!U$59</f>
        <v>0.891414901889241</v>
      </c>
      <c r="Z1247" s="221">
        <f>'2.a-LTH-MTH1'!V$59</f>
        <v>0.89342991195227095</v>
      </c>
      <c r="AA1247" s="221">
        <f>'2.a-LTH-MTH1'!W$59</f>
        <v>0.89537561658294496</v>
      </c>
      <c r="AB1247" s="221">
        <f>'2.a-LTH-MTH1'!X$59</f>
        <v>0.89725439951276198</v>
      </c>
      <c r="AC1247" s="219"/>
      <c r="AD1247" s="219"/>
      <c r="AE1247" s="219"/>
      <c r="AF1247" s="219"/>
      <c r="AG1247" s="219"/>
      <c r="AH1247" s="219"/>
      <c r="AI1247" s="219"/>
      <c r="AJ1247" s="219"/>
      <c r="AK1247" s="219"/>
      <c r="AL1247" s="219"/>
      <c r="AM1247" s="219"/>
      <c r="AN1247" s="219"/>
      <c r="AO1247" s="219"/>
      <c r="AP1247" s="219"/>
      <c r="AQ1247" s="219"/>
      <c r="AR1247" s="219"/>
      <c r="AS1247" s="219"/>
      <c r="AT1247" s="219"/>
      <c r="AU1247" s="219"/>
      <c r="AV1247" s="219"/>
      <c r="AW1247" s="219"/>
      <c r="AX1247" s="219"/>
      <c r="AY1247" s="219"/>
      <c r="AZ1247" s="219"/>
      <c r="BA1247" s="219"/>
      <c r="BB1247" s="219"/>
      <c r="BC1247" s="219"/>
      <c r="BD1247" s="219"/>
      <c r="BE1247" s="219"/>
      <c r="BF1247" s="219"/>
      <c r="BG1247" s="219"/>
      <c r="BH1247" s="219"/>
    </row>
    <row r="1248" spans="1:60" s="8" customFormat="1" ht="15">
      <c r="A1248" s="36" t="s">
        <v>7</v>
      </c>
      <c r="B1248" s="36" t="s">
        <v>71</v>
      </c>
      <c r="C1248" s="36" t="s">
        <v>32</v>
      </c>
      <c r="D1248" s="7" t="s">
        <v>113</v>
      </c>
      <c r="E1248" s="7" t="s">
        <v>113</v>
      </c>
      <c r="F1248" s="7" t="s">
        <v>14</v>
      </c>
      <c r="G1248" s="221">
        <f>'2.a-LTH-MTH1'!C$60</f>
        <v>0.22800205883416391</v>
      </c>
      <c r="H1248" s="221">
        <f>'2.a-LTH-MTH1'!D$60</f>
        <v>0.22800205883416391</v>
      </c>
      <c r="I1248" s="221">
        <f>'2.a-LTH-MTH1'!E$60</f>
        <v>0.22800205883416391</v>
      </c>
      <c r="J1248" s="221">
        <f>'2.a-LTH-MTH1'!F$60</f>
        <v>0.22800205883416391</v>
      </c>
      <c r="K1248" s="221">
        <f>'2.a-LTH-MTH1'!G$60</f>
        <v>0.22800205883416391</v>
      </c>
      <c r="L1248" s="221">
        <f>'2.a-LTH-MTH1'!H$60</f>
        <v>0.22800205883416391</v>
      </c>
      <c r="M1248" s="221">
        <f>'2.a-LTH-MTH1'!I$60</f>
        <v>0.22800205883416391</v>
      </c>
      <c r="N1248" s="221">
        <f>'2.a-LTH-MTH1'!J$60</f>
        <v>0.22800205883416391</v>
      </c>
      <c r="O1248" s="221">
        <f>'2.a-LTH-MTH1'!K$60</f>
        <v>0.22800205883416391</v>
      </c>
      <c r="P1248" s="221">
        <f>'2.a-LTH-MTH1'!L$60</f>
        <v>0.22800205883416391</v>
      </c>
      <c r="Q1248" s="221">
        <f>'2.a-LTH-MTH1'!M$60</f>
        <v>0.22800205883416391</v>
      </c>
      <c r="R1248" s="221">
        <f>'2.a-LTH-MTH1'!N$60</f>
        <v>0.22800205883416391</v>
      </c>
      <c r="S1248" s="221">
        <f>'2.a-LTH-MTH1'!O$60</f>
        <v>0.22800205883416391</v>
      </c>
      <c r="T1248" s="221">
        <f>'2.a-LTH-MTH1'!P$60</f>
        <v>0.22800205883416391</v>
      </c>
      <c r="U1248" s="221">
        <f>'2.a-LTH-MTH1'!Q$60</f>
        <v>0.22800205883416391</v>
      </c>
      <c r="V1248" s="221">
        <f>'2.a-LTH-MTH1'!R$60</f>
        <v>0.22800205883416391</v>
      </c>
      <c r="W1248" s="221">
        <f>'2.a-LTH-MTH1'!S$60</f>
        <v>0.22800205883416391</v>
      </c>
      <c r="X1248" s="221">
        <f>'2.a-LTH-MTH1'!T$60</f>
        <v>0.22800205883416391</v>
      </c>
      <c r="Y1248" s="221">
        <f>'2.a-LTH-MTH1'!U$60</f>
        <v>0.22800205883416391</v>
      </c>
      <c r="Z1248" s="221">
        <f>'2.a-LTH-MTH1'!V$60</f>
        <v>0.22800205883416391</v>
      </c>
      <c r="AA1248" s="221">
        <f>'2.a-LTH-MTH1'!W$60</f>
        <v>0.22800205883416394</v>
      </c>
      <c r="AB1248" s="221">
        <f>'2.a-LTH-MTH1'!X$60</f>
        <v>0.22800205883416391</v>
      </c>
      <c r="AC1248" s="219"/>
      <c r="AD1248" s="219"/>
      <c r="AE1248" s="219"/>
      <c r="AF1248" s="219"/>
      <c r="AG1248" s="219"/>
      <c r="AH1248" s="219"/>
      <c r="AI1248" s="219"/>
      <c r="AJ1248" s="219"/>
      <c r="AK1248" s="219"/>
      <c r="AL1248" s="219"/>
      <c r="AM1248" s="219"/>
      <c r="AN1248" s="219"/>
      <c r="AO1248" s="219"/>
      <c r="AP1248" s="219"/>
      <c r="AQ1248" s="219"/>
      <c r="AR1248" s="219"/>
      <c r="AS1248" s="219"/>
      <c r="AT1248" s="219"/>
      <c r="AU1248" s="219"/>
      <c r="AV1248" s="219"/>
      <c r="AW1248" s="219"/>
      <c r="AX1248" s="219"/>
      <c r="AY1248" s="219"/>
      <c r="AZ1248" s="219"/>
      <c r="BA1248" s="219"/>
      <c r="BB1248" s="219"/>
      <c r="BC1248" s="219"/>
      <c r="BD1248" s="219"/>
      <c r="BE1248" s="219"/>
      <c r="BF1248" s="219"/>
      <c r="BG1248" s="219"/>
      <c r="BH1248" s="219"/>
    </row>
    <row r="1249" spans="1:60" s="8" customFormat="1" ht="15">
      <c r="A1249" s="36" t="s">
        <v>7</v>
      </c>
      <c r="B1249" s="36" t="s">
        <v>71</v>
      </c>
      <c r="C1249" s="36" t="s">
        <v>32</v>
      </c>
      <c r="D1249" s="7" t="s">
        <v>107</v>
      </c>
      <c r="E1249" s="7" t="s">
        <v>108</v>
      </c>
      <c r="F1249" s="7" t="s">
        <v>12</v>
      </c>
      <c r="G1249" s="221">
        <f>'6. Non-specified'!G$118</f>
        <v>0.15822814893095247</v>
      </c>
      <c r="H1249" s="221">
        <f>'6. Non-specified'!H$118</f>
        <v>0.15737488998093449</v>
      </c>
      <c r="I1249" s="221">
        <f>'6. Non-specified'!I$118</f>
        <v>0.15755384233558681</v>
      </c>
      <c r="J1249" s="221">
        <f>'6. Non-specified'!J$118</f>
        <v>0.15774237395559734</v>
      </c>
      <c r="K1249" s="221">
        <f>'6. Non-specified'!K$118</f>
        <v>0.15883279908591652</v>
      </c>
      <c r="L1249" s="221">
        <f>'6. Non-specified'!L$118</f>
        <v>0.15880244891328479</v>
      </c>
      <c r="M1249" s="221">
        <f>'6. Non-specified'!M$118</f>
        <v>0.15820862783524076</v>
      </c>
      <c r="N1249" s="221">
        <f>'6. Non-specified'!N$118</f>
        <v>0.15757404072054151</v>
      </c>
      <c r="O1249" s="221">
        <f>'6. Non-specified'!O$118</f>
        <v>0.15780353313788306</v>
      </c>
      <c r="P1249" s="221">
        <f>'6. Non-specified'!P$118</f>
        <v>0.15722889138761237</v>
      </c>
      <c r="Q1249" s="221">
        <f>'6. Non-specified'!Q$118</f>
        <v>0.15776908478627269</v>
      </c>
      <c r="R1249" s="221">
        <f>'6. Non-specified'!R$118</f>
        <v>0.15504419277356615</v>
      </c>
      <c r="S1249" s="221">
        <f>'6. Non-specified'!S$118</f>
        <v>0.15527871353288031</v>
      </c>
      <c r="T1249" s="221">
        <f>'6. Non-specified'!T$118</f>
        <v>0.15855671968113463</v>
      </c>
      <c r="U1249" s="221">
        <f>'6. Non-specified'!U$118</f>
        <v>0.15821165893248862</v>
      </c>
      <c r="V1249" s="221">
        <f>'6. Non-specified'!V$118</f>
        <v>0.15851771004804566</v>
      </c>
      <c r="W1249" s="221">
        <f>'6. Non-specified'!W$118</f>
        <v>0.15840732295054999</v>
      </c>
      <c r="X1249" s="221">
        <f>'6. Non-specified'!X$118</f>
        <v>0.15961339354554471</v>
      </c>
      <c r="Y1249" s="221">
        <f>'6. Non-specified'!Y$118</f>
        <v>0.16387301412180055</v>
      </c>
      <c r="Z1249" s="221">
        <f>'6. Non-specified'!Z$118</f>
        <v>0.1687714627254944</v>
      </c>
      <c r="AA1249" s="221">
        <f>'6. Non-specified'!AA$118</f>
        <v>0.1617561938171454</v>
      </c>
      <c r="AB1249" s="221">
        <f>'6. Non-specified'!AB$118</f>
        <v>0.1602905224856444</v>
      </c>
      <c r="AC1249" s="219"/>
      <c r="AD1249" s="219"/>
      <c r="AE1249" s="219"/>
      <c r="AF1249" s="219"/>
      <c r="AG1249" s="219"/>
      <c r="AH1249" s="219"/>
      <c r="AI1249" s="219"/>
      <c r="AJ1249" s="219"/>
      <c r="AK1249" s="219"/>
      <c r="AL1249" s="219"/>
      <c r="AM1249" s="219"/>
      <c r="AN1249" s="219"/>
      <c r="AO1249" s="219"/>
      <c r="AP1249" s="219"/>
      <c r="AQ1249" s="219"/>
      <c r="AR1249" s="219"/>
      <c r="AS1249" s="219"/>
      <c r="AT1249" s="219"/>
      <c r="AU1249" s="219"/>
      <c r="AV1249" s="219"/>
      <c r="AW1249" s="219"/>
      <c r="AX1249" s="219"/>
      <c r="AY1249" s="219"/>
      <c r="AZ1249" s="219"/>
      <c r="BA1249" s="219"/>
      <c r="BB1249" s="219"/>
      <c r="BC1249" s="219"/>
      <c r="BD1249" s="219"/>
      <c r="BE1249" s="219"/>
      <c r="BF1249" s="219"/>
      <c r="BG1249" s="219"/>
      <c r="BH1249" s="219"/>
    </row>
    <row r="1250" spans="1:60" s="8" customFormat="1" ht="15">
      <c r="A1250" s="36" t="s">
        <v>7</v>
      </c>
      <c r="B1250" s="36" t="s">
        <v>71</v>
      </c>
      <c r="C1250" s="36" t="s">
        <v>32</v>
      </c>
      <c r="D1250" s="7" t="s">
        <v>107</v>
      </c>
      <c r="E1250" s="7" t="s">
        <v>108</v>
      </c>
      <c r="F1250" s="7" t="s">
        <v>13</v>
      </c>
      <c r="G1250" s="221">
        <f>'2.b-MTH2-HTH'!C$60</f>
        <v>0.27096033581386358</v>
      </c>
      <c r="H1250" s="221">
        <f>'2.b-MTH2-HTH'!D$60</f>
        <v>0.27803846841506513</v>
      </c>
      <c r="I1250" s="221">
        <f>'2.b-MTH2-HTH'!E$60</f>
        <v>0.28512306108197533</v>
      </c>
      <c r="J1250" s="221">
        <f>'2.b-MTH2-HTH'!F$60</f>
        <v>0.29221073523947788</v>
      </c>
      <c r="K1250" s="221">
        <f>'2.b-MTH2-HTH'!G$60</f>
        <v>0.29929810301441867</v>
      </c>
      <c r="L1250" s="221">
        <f>'2.b-MTH2-HTH'!H$60</f>
        <v>0.30638177745854617</v>
      </c>
      <c r="M1250" s="221">
        <f>'2.b-MTH2-HTH'!I$60</f>
        <v>0.31345838276552329</v>
      </c>
      <c r="N1250" s="221">
        <f>'2.b-MTH2-HTH'!J$60</f>
        <v>0.32052456441659938</v>
      </c>
      <c r="O1250" s="221">
        <f>'2.b-MTH2-HTH'!K$60</f>
        <v>0.32757699919028938</v>
      </c>
      <c r="P1250" s="221">
        <f>'2.b-MTH2-HTH'!L$60</f>
        <v>0.33461240497291833</v>
      </c>
      <c r="Q1250" s="221">
        <f>'2.b-MTH2-HTH'!M$60</f>
        <v>0.33900064234710969</v>
      </c>
      <c r="R1250" s="221">
        <f>'2.b-MTH2-HTH'!N$60</f>
        <v>0.348033858794222</v>
      </c>
      <c r="S1250" s="221">
        <f>'2.b-MTH2-HTH'!O$60</f>
        <v>0.35255421330360076</v>
      </c>
      <c r="T1250" s="221">
        <f>'2.b-MTH2-HTH'!P$60</f>
        <v>0.36316841586045356</v>
      </c>
      <c r="U1250" s="221">
        <f>'2.b-MTH2-HTH'!Q$60</f>
        <v>0.37231292224020818</v>
      </c>
      <c r="V1250" s="221">
        <f>'2.b-MTH2-HTH'!R$60</f>
        <v>0.38060310289556548</v>
      </c>
      <c r="W1250" s="221">
        <f>'2.b-MTH2-HTH'!S$60</f>
        <v>0.3859322922417493</v>
      </c>
      <c r="X1250" s="221">
        <f>'2.b-MTH2-HTH'!T$60</f>
        <v>0.39113304875381116</v>
      </c>
      <c r="Y1250" s="221">
        <f>'2.b-MTH2-HTH'!U$60</f>
        <v>0.39631175960093368</v>
      </c>
      <c r="Z1250" s="221">
        <f>'2.b-MTH2-HTH'!V$60</f>
        <v>0.40146668545805714</v>
      </c>
      <c r="AA1250" s="221">
        <f>'2.b-MTH2-HTH'!W$60</f>
        <v>0.40659623704207171</v>
      </c>
      <c r="AB1250" s="221">
        <f>'2.b-MTH2-HTH'!X$60</f>
        <v>0.41162879886934722</v>
      </c>
      <c r="AC1250" s="219"/>
      <c r="AD1250" s="219"/>
      <c r="AE1250" s="219"/>
      <c r="AF1250" s="219"/>
      <c r="AG1250" s="219"/>
      <c r="AH1250" s="219"/>
      <c r="AI1250" s="219"/>
      <c r="AJ1250" s="219"/>
      <c r="AK1250" s="219"/>
      <c r="AL1250" s="219"/>
      <c r="AM1250" s="219"/>
      <c r="AN1250" s="219"/>
      <c r="AO1250" s="219"/>
      <c r="AP1250" s="219"/>
      <c r="AQ1250" s="219"/>
      <c r="AR1250" s="219"/>
      <c r="AS1250" s="219"/>
      <c r="AT1250" s="219"/>
      <c r="AU1250" s="219"/>
      <c r="AV1250" s="219"/>
      <c r="AW1250" s="219"/>
      <c r="AX1250" s="219"/>
      <c r="AY1250" s="219"/>
      <c r="AZ1250" s="219"/>
      <c r="BA1250" s="219"/>
      <c r="BB1250" s="219"/>
      <c r="BC1250" s="219"/>
      <c r="BD1250" s="219"/>
      <c r="BE1250" s="219"/>
      <c r="BF1250" s="219"/>
      <c r="BG1250" s="219"/>
      <c r="BH1250" s="219"/>
    </row>
    <row r="1251" spans="1:60" s="8" customFormat="1" ht="15">
      <c r="A1251" s="36" t="s">
        <v>7</v>
      </c>
      <c r="B1251" s="36" t="s">
        <v>71</v>
      </c>
      <c r="C1251" s="36" t="s">
        <v>32</v>
      </c>
      <c r="D1251" s="7" t="s">
        <v>107</v>
      </c>
      <c r="E1251" s="7" t="s">
        <v>108</v>
      </c>
      <c r="F1251" s="7" t="s">
        <v>14</v>
      </c>
      <c r="G1251" s="221">
        <f>'2.b-MTH2-HTH'!C$61</f>
        <v>0.3911634117171473</v>
      </c>
      <c r="H1251" s="221">
        <f>'2.b-MTH2-HTH'!D$61</f>
        <v>0.3911634117171473</v>
      </c>
      <c r="I1251" s="221">
        <f>'2.b-MTH2-HTH'!E$61</f>
        <v>0.3911634117171473</v>
      </c>
      <c r="J1251" s="221">
        <f>'2.b-MTH2-HTH'!F$61</f>
        <v>0.3911634117171473</v>
      </c>
      <c r="K1251" s="221">
        <f>'2.b-MTH2-HTH'!G$61</f>
        <v>0.3911634117171473</v>
      </c>
      <c r="L1251" s="221">
        <f>'2.b-MTH2-HTH'!H$61</f>
        <v>0.3911634117171473</v>
      </c>
      <c r="M1251" s="221">
        <f>'2.b-MTH2-HTH'!I$61</f>
        <v>0.3911634117171473</v>
      </c>
      <c r="N1251" s="221">
        <f>'2.b-MTH2-HTH'!J$61</f>
        <v>0.3911634117171473</v>
      </c>
      <c r="O1251" s="221">
        <f>'2.b-MTH2-HTH'!K$61</f>
        <v>0.39116341171714725</v>
      </c>
      <c r="P1251" s="221">
        <f>'2.b-MTH2-HTH'!L$61</f>
        <v>0.3911634117171473</v>
      </c>
      <c r="Q1251" s="221">
        <f>'2.b-MTH2-HTH'!M$61</f>
        <v>0.3911634117171473</v>
      </c>
      <c r="R1251" s="221">
        <f>'2.b-MTH2-HTH'!N$61</f>
        <v>0.3911634117171473</v>
      </c>
      <c r="S1251" s="221">
        <f>'2.b-MTH2-HTH'!O$61</f>
        <v>0.39116341171714725</v>
      </c>
      <c r="T1251" s="221">
        <f>'2.b-MTH2-HTH'!P$61</f>
        <v>0.39116341171714725</v>
      </c>
      <c r="U1251" s="221">
        <f>'2.b-MTH2-HTH'!Q$61</f>
        <v>0.3911634117171473</v>
      </c>
      <c r="V1251" s="221">
        <f>'2.b-MTH2-HTH'!R$61</f>
        <v>0.3911634117171473</v>
      </c>
      <c r="W1251" s="221">
        <f>'2.b-MTH2-HTH'!S$61</f>
        <v>0.3911634117171473</v>
      </c>
      <c r="X1251" s="221">
        <f>'2.b-MTH2-HTH'!T$61</f>
        <v>0.3911634117171473</v>
      </c>
      <c r="Y1251" s="221">
        <f>'2.b-MTH2-HTH'!U$61</f>
        <v>0.3911634117171473</v>
      </c>
      <c r="Z1251" s="221">
        <f>'2.b-MTH2-HTH'!V$61</f>
        <v>0.3911634117171473</v>
      </c>
      <c r="AA1251" s="221">
        <f>'2.b-MTH2-HTH'!W$61</f>
        <v>0.3911634117171473</v>
      </c>
      <c r="AB1251" s="221">
        <f>'2.b-MTH2-HTH'!X$61</f>
        <v>0.3911634117171473</v>
      </c>
      <c r="AC1251" s="219"/>
      <c r="AD1251" s="219"/>
      <c r="AE1251" s="219"/>
      <c r="AF1251" s="219"/>
      <c r="AG1251" s="219"/>
      <c r="AH1251" s="219"/>
      <c r="AI1251" s="219"/>
      <c r="AJ1251" s="219"/>
      <c r="AK1251" s="219"/>
      <c r="AL1251" s="219"/>
      <c r="AM1251" s="219"/>
      <c r="AN1251" s="219"/>
      <c r="AO1251" s="219"/>
      <c r="AP1251" s="219"/>
      <c r="AQ1251" s="219"/>
      <c r="AR1251" s="219"/>
      <c r="AS1251" s="219"/>
      <c r="AT1251" s="219"/>
      <c r="AU1251" s="219"/>
      <c r="AV1251" s="219"/>
      <c r="AW1251" s="219"/>
      <c r="AX1251" s="219"/>
      <c r="AY1251" s="219"/>
      <c r="AZ1251" s="219"/>
      <c r="BA1251" s="219"/>
      <c r="BB1251" s="219"/>
      <c r="BC1251" s="219"/>
      <c r="BD1251" s="219"/>
      <c r="BE1251" s="219"/>
      <c r="BF1251" s="219"/>
      <c r="BG1251" s="219"/>
      <c r="BH1251" s="219"/>
    </row>
    <row r="1252" spans="1:60" s="8" customFormat="1" ht="15">
      <c r="A1252" s="36" t="s">
        <v>7</v>
      </c>
      <c r="B1252" s="36" t="s">
        <v>71</v>
      </c>
      <c r="C1252" s="36" t="s">
        <v>32</v>
      </c>
      <c r="D1252" s="7" t="s">
        <v>97</v>
      </c>
      <c r="E1252" s="7" t="s">
        <v>98</v>
      </c>
      <c r="F1252" s="7" t="s">
        <v>12</v>
      </c>
      <c r="G1252" s="221">
        <f>'6. Non-specified'!G$119</f>
        <v>0.10176495184612734</v>
      </c>
      <c r="H1252" s="221">
        <f>'6. Non-specified'!H$119</f>
        <v>0.10077072830786558</v>
      </c>
      <c r="I1252" s="221">
        <f>'6. Non-specified'!I$119</f>
        <v>0.10097924489385508</v>
      </c>
      <c r="J1252" s="221">
        <f>'6. Non-specified'!J$119</f>
        <v>0.1011989233095542</v>
      </c>
      <c r="K1252" s="221">
        <f>'6. Non-specified'!K$119</f>
        <v>0.10246949460711</v>
      </c>
      <c r="L1252" s="221">
        <f>'6. Non-specified'!L$119</f>
        <v>0.10243413036508228</v>
      </c>
      <c r="M1252" s="221">
        <f>'6. Non-specified'!M$119</f>
        <v>0.10174220572333675</v>
      </c>
      <c r="N1252" s="221">
        <f>'6. Non-specified'!N$119</f>
        <v>0.10100278019900057</v>
      </c>
      <c r="O1252" s="221">
        <f>'6. Non-specified'!O$119</f>
        <v>0.10127018643384729</v>
      </c>
      <c r="P1252" s="221">
        <f>'6. Non-specified'!P$119</f>
        <v>0.10060060968440329</v>
      </c>
      <c r="Q1252" s="221">
        <f>'6. Non-specified'!Q$119</f>
        <v>0.10123004696384863</v>
      </c>
      <c r="R1252" s="221">
        <f>'6. Non-specified'!R$119</f>
        <v>9.8054982959893872E-2</v>
      </c>
      <c r="S1252" s="221">
        <f>'6. Non-specified'!S$119</f>
        <v>9.8328248255401512E-2</v>
      </c>
      <c r="T1252" s="221">
        <f>'6. Non-specified'!T$119</f>
        <v>0.10214780487545515</v>
      </c>
      <c r="U1252" s="221">
        <f>'6. Non-specified'!U$119</f>
        <v>0.10174573757990915</v>
      </c>
      <c r="V1252" s="221">
        <f>'6. Non-specified'!V$119</f>
        <v>0.10210235056708225</v>
      </c>
      <c r="W1252" s="221">
        <f>'6. Non-specified'!W$119</f>
        <v>0.10197372671772409</v>
      </c>
      <c r="X1252" s="221">
        <f>'6. Non-specified'!X$119</f>
        <v>0.10264181077211147</v>
      </c>
      <c r="Y1252" s="221">
        <f>'6. Non-specified'!Y$119</f>
        <v>0.10635094880847309</v>
      </c>
      <c r="Z1252" s="221">
        <f>'6. Non-specified'!Z$119</f>
        <v>0.1117224516409476</v>
      </c>
      <c r="AA1252" s="221">
        <f>'6. Non-specified'!AA$119</f>
        <v>0.10884181100635824</v>
      </c>
      <c r="AB1252" s="221">
        <f>'6. Non-specified'!AB$119</f>
        <v>0.1110438342145659</v>
      </c>
      <c r="AC1252" s="219"/>
      <c r="AD1252" s="219"/>
      <c r="AE1252" s="219"/>
      <c r="AF1252" s="219"/>
      <c r="AG1252" s="219"/>
      <c r="AH1252" s="219"/>
      <c r="AI1252" s="219"/>
      <c r="AJ1252" s="219"/>
      <c r="AK1252" s="219"/>
      <c r="AL1252" s="219"/>
      <c r="AM1252" s="219"/>
      <c r="AN1252" s="219"/>
      <c r="AO1252" s="219"/>
      <c r="AP1252" s="219"/>
      <c r="AQ1252" s="219"/>
      <c r="AR1252" s="219"/>
      <c r="AS1252" s="219"/>
      <c r="AT1252" s="219"/>
      <c r="AU1252" s="219"/>
      <c r="AV1252" s="219"/>
      <c r="AW1252" s="219"/>
      <c r="AX1252" s="219"/>
      <c r="AY1252" s="219"/>
      <c r="AZ1252" s="219"/>
      <c r="BA1252" s="219"/>
      <c r="BB1252" s="219"/>
      <c r="BC1252" s="219"/>
      <c r="BD1252" s="219"/>
      <c r="BE1252" s="219"/>
      <c r="BF1252" s="219"/>
      <c r="BG1252" s="219"/>
      <c r="BH1252" s="219"/>
    </row>
    <row r="1253" spans="1:60" s="8" customFormat="1" ht="15">
      <c r="A1253" s="36" t="s">
        <v>7</v>
      </c>
      <c r="B1253" s="36" t="s">
        <v>71</v>
      </c>
      <c r="C1253" s="36" t="s">
        <v>32</v>
      </c>
      <c r="D1253" s="7" t="s">
        <v>97</v>
      </c>
      <c r="E1253" s="7" t="s">
        <v>98</v>
      </c>
      <c r="F1253" s="7" t="s">
        <v>13</v>
      </c>
      <c r="G1253" s="221">
        <f>'2.b-MTH2-HTH'!C$66</f>
        <v>0.27096033581386358</v>
      </c>
      <c r="H1253" s="221">
        <f>'2.b-MTH2-HTH'!D$66</f>
        <v>0.27803846841506513</v>
      </c>
      <c r="I1253" s="221">
        <f>'2.b-MTH2-HTH'!E$66</f>
        <v>0.28512306108197533</v>
      </c>
      <c r="J1253" s="221">
        <f>'2.b-MTH2-HTH'!F$66</f>
        <v>0.29221073523947788</v>
      </c>
      <c r="K1253" s="221">
        <f>'2.b-MTH2-HTH'!G$66</f>
        <v>0.29929810301441867</v>
      </c>
      <c r="L1253" s="221">
        <f>'2.b-MTH2-HTH'!H$66</f>
        <v>0.30638177745854617</v>
      </c>
      <c r="M1253" s="221">
        <f>'2.b-MTH2-HTH'!I$66</f>
        <v>0.31345838276552329</v>
      </c>
      <c r="N1253" s="221">
        <f>'2.b-MTH2-HTH'!J$66</f>
        <v>0.32052456441659938</v>
      </c>
      <c r="O1253" s="221">
        <f>'2.b-MTH2-HTH'!K$66</f>
        <v>0.32757699919028938</v>
      </c>
      <c r="P1253" s="221">
        <f>'2.b-MTH2-HTH'!L$66</f>
        <v>0.33461240497291833</v>
      </c>
      <c r="Q1253" s="221">
        <f>'2.b-MTH2-HTH'!M$66</f>
        <v>0.33900064234710969</v>
      </c>
      <c r="R1253" s="221">
        <f>'2.b-MTH2-HTH'!N$66</f>
        <v>0.348033858794222</v>
      </c>
      <c r="S1253" s="221">
        <f>'2.b-MTH2-HTH'!O$66</f>
        <v>0.35255421330360076</v>
      </c>
      <c r="T1253" s="221">
        <f>'2.b-MTH2-HTH'!P$66</f>
        <v>0.36316841586045356</v>
      </c>
      <c r="U1253" s="221">
        <f>'2.b-MTH2-HTH'!Q$66</f>
        <v>0.37231292224020818</v>
      </c>
      <c r="V1253" s="221">
        <f>'2.b-MTH2-HTH'!R$66</f>
        <v>0.38060310289556548</v>
      </c>
      <c r="W1253" s="221">
        <f>'2.b-MTH2-HTH'!S$66</f>
        <v>0.3859322922417493</v>
      </c>
      <c r="X1253" s="221">
        <f>'2.b-MTH2-HTH'!T$66</f>
        <v>0.39113304875381116</v>
      </c>
      <c r="Y1253" s="221">
        <f>'2.b-MTH2-HTH'!U$66</f>
        <v>0.39631175960093368</v>
      </c>
      <c r="Z1253" s="221">
        <f>'2.b-MTH2-HTH'!V$66</f>
        <v>0.40146668545805714</v>
      </c>
      <c r="AA1253" s="221">
        <f>'2.b-MTH2-HTH'!W$66</f>
        <v>0.40659623704207171</v>
      </c>
      <c r="AB1253" s="221">
        <f>'2.b-MTH2-HTH'!X$66</f>
        <v>0.41162879886934722</v>
      </c>
      <c r="AC1253" s="219"/>
      <c r="AD1253" s="219"/>
      <c r="AE1253" s="219"/>
      <c r="AF1253" s="219"/>
      <c r="AG1253" s="219"/>
      <c r="AH1253" s="219"/>
      <c r="AI1253" s="219"/>
      <c r="AJ1253" s="219"/>
      <c r="AK1253" s="219"/>
      <c r="AL1253" s="219"/>
      <c r="AM1253" s="219"/>
      <c r="AN1253" s="219"/>
      <c r="AO1253" s="219"/>
      <c r="AP1253" s="219"/>
      <c r="AQ1253" s="219"/>
      <c r="AR1253" s="219"/>
      <c r="AS1253" s="219"/>
      <c r="AT1253" s="219"/>
      <c r="AU1253" s="219"/>
      <c r="AV1253" s="219"/>
      <c r="AW1253" s="219"/>
      <c r="AX1253" s="219"/>
      <c r="AY1253" s="219"/>
      <c r="AZ1253" s="219"/>
      <c r="BA1253" s="219"/>
      <c r="BB1253" s="219"/>
      <c r="BC1253" s="219"/>
      <c r="BD1253" s="219"/>
      <c r="BE1253" s="219"/>
      <c r="BF1253" s="219"/>
      <c r="BG1253" s="219"/>
      <c r="BH1253" s="219"/>
    </row>
    <row r="1254" spans="1:60" s="8" customFormat="1" ht="15">
      <c r="A1254" s="36" t="s">
        <v>7</v>
      </c>
      <c r="B1254" s="36" t="s">
        <v>71</v>
      </c>
      <c r="C1254" s="36" t="s">
        <v>32</v>
      </c>
      <c r="D1254" s="7" t="s">
        <v>97</v>
      </c>
      <c r="E1254" s="7" t="s">
        <v>98</v>
      </c>
      <c r="F1254" s="7" t="s">
        <v>14</v>
      </c>
      <c r="G1254" s="221">
        <f>'2.b-MTH2-HTH'!C$67</f>
        <v>0.67007841522529721</v>
      </c>
      <c r="H1254" s="221">
        <f>'2.b-MTH2-HTH'!D$67</f>
        <v>0.67007841522529721</v>
      </c>
      <c r="I1254" s="221">
        <f>'2.b-MTH2-HTH'!E$67</f>
        <v>0.67007841522529721</v>
      </c>
      <c r="J1254" s="221">
        <f>'2.b-MTH2-HTH'!F$67</f>
        <v>0.67007841522529721</v>
      </c>
      <c r="K1254" s="221">
        <f>'2.b-MTH2-HTH'!G$67</f>
        <v>0.67007841522529721</v>
      </c>
      <c r="L1254" s="221">
        <f>'2.b-MTH2-HTH'!H$67</f>
        <v>0.67007841522529721</v>
      </c>
      <c r="M1254" s="221">
        <f>'2.b-MTH2-HTH'!I$67</f>
        <v>0.67007841522529721</v>
      </c>
      <c r="N1254" s="221">
        <f>'2.b-MTH2-HTH'!J$67</f>
        <v>0.67007841522529721</v>
      </c>
      <c r="O1254" s="221">
        <f>'2.b-MTH2-HTH'!K$67</f>
        <v>0.67007841522529721</v>
      </c>
      <c r="P1254" s="221">
        <f>'2.b-MTH2-HTH'!L$67</f>
        <v>0.67007841522529721</v>
      </c>
      <c r="Q1254" s="221">
        <f>'2.b-MTH2-HTH'!M$67</f>
        <v>0.67007841522529721</v>
      </c>
      <c r="R1254" s="221">
        <f>'2.b-MTH2-HTH'!N$67</f>
        <v>0.67007841522529721</v>
      </c>
      <c r="S1254" s="221">
        <f>'2.b-MTH2-HTH'!O$67</f>
        <v>0.67007841522529721</v>
      </c>
      <c r="T1254" s="221">
        <f>'2.b-MTH2-HTH'!P$67</f>
        <v>0.67007841522529721</v>
      </c>
      <c r="U1254" s="221">
        <f>'2.b-MTH2-HTH'!Q$67</f>
        <v>0.67007841522529721</v>
      </c>
      <c r="V1254" s="221">
        <f>'2.b-MTH2-HTH'!R$67</f>
        <v>0.6700784152252971</v>
      </c>
      <c r="W1254" s="221">
        <f>'2.b-MTH2-HTH'!S$67</f>
        <v>0.67007841522529721</v>
      </c>
      <c r="X1254" s="221">
        <f>'2.b-MTH2-HTH'!T$67</f>
        <v>0.67007841522529721</v>
      </c>
      <c r="Y1254" s="221">
        <f>'2.b-MTH2-HTH'!U$67</f>
        <v>0.6700784152252971</v>
      </c>
      <c r="Z1254" s="221">
        <f>'2.b-MTH2-HTH'!V$67</f>
        <v>0.67007841522529721</v>
      </c>
      <c r="AA1254" s="221">
        <f>'2.b-MTH2-HTH'!W$67</f>
        <v>0.67007841522529721</v>
      </c>
      <c r="AB1254" s="221">
        <f>'2.b-MTH2-HTH'!X$67</f>
        <v>0.67007841522529721</v>
      </c>
      <c r="AC1254" s="219"/>
      <c r="AD1254" s="219"/>
      <c r="AE1254" s="219"/>
      <c r="AF1254" s="219"/>
      <c r="AG1254" s="219"/>
      <c r="AH1254" s="219"/>
      <c r="AI1254" s="219"/>
      <c r="AJ1254" s="219"/>
      <c r="AK1254" s="219"/>
      <c r="AL1254" s="219"/>
      <c r="AM1254" s="219"/>
      <c r="AN1254" s="219"/>
      <c r="AO1254" s="219"/>
      <c r="AP1254" s="219"/>
      <c r="AQ1254" s="219"/>
      <c r="AR1254" s="219"/>
      <c r="AS1254" s="219"/>
      <c r="AT1254" s="219"/>
      <c r="AU1254" s="219"/>
      <c r="AV1254" s="219"/>
      <c r="AW1254" s="219"/>
      <c r="AX1254" s="219"/>
      <c r="AY1254" s="219"/>
      <c r="AZ1254" s="219"/>
      <c r="BA1254" s="219"/>
      <c r="BB1254" s="219"/>
      <c r="BC1254" s="219"/>
      <c r="BD1254" s="219"/>
      <c r="BE1254" s="219"/>
      <c r="BF1254" s="219"/>
      <c r="BG1254" s="219"/>
      <c r="BH1254" s="219"/>
    </row>
    <row r="1255" spans="1:60" s="8" customFormat="1" ht="15">
      <c r="A1255" s="36" t="s">
        <v>7</v>
      </c>
      <c r="B1255" s="36" t="s">
        <v>71</v>
      </c>
      <c r="C1255" s="36" t="s">
        <v>32</v>
      </c>
      <c r="D1255" s="7" t="s">
        <v>401</v>
      </c>
      <c r="E1255" s="7" t="s">
        <v>402</v>
      </c>
      <c r="F1255" s="7" t="s">
        <v>12</v>
      </c>
      <c r="G1255" s="221">
        <f>'6. Non-specified'!G$120</f>
        <v>7.1989587393703758E-2</v>
      </c>
      <c r="H1255" s="221">
        <f>'6. Non-specified'!H$120</f>
        <v>7.2169314774878229E-2</v>
      </c>
      <c r="I1255" s="221">
        <f>'6. Non-specified'!I$120</f>
        <v>7.2131620897707652E-2</v>
      </c>
      <c r="J1255" s="221">
        <f>'6. Non-specified'!J$120</f>
        <v>7.2091909278705776E-2</v>
      </c>
      <c r="K1255" s="221">
        <f>'6. Non-specified'!K$120</f>
        <v>7.1862226070536744E-2</v>
      </c>
      <c r="L1255" s="221">
        <f>'6. Non-specified'!L$120</f>
        <v>7.1868618921200875E-2</v>
      </c>
      <c r="M1255" s="221">
        <f>'6. Non-specified'!M$120</f>
        <v>7.199369924674659E-2</v>
      </c>
      <c r="N1255" s="221">
        <f>'6. Non-specified'!N$120</f>
        <v>7.212736638290676E-2</v>
      </c>
      <c r="O1255" s="221">
        <f>'6. Non-specified'!O$120</f>
        <v>7.2079026929605591E-2</v>
      </c>
      <c r="P1255" s="221">
        <f>'6. Non-specified'!P$120</f>
        <v>7.2200067390871731E-2</v>
      </c>
      <c r="Q1255" s="221">
        <f>'6. Non-specified'!Q$120</f>
        <v>7.2086283005877133E-2</v>
      </c>
      <c r="R1255" s="221">
        <f>'6. Non-specified'!R$120</f>
        <v>7.2660244410461955E-2</v>
      </c>
      <c r="S1255" s="221">
        <f>'6. Non-specified'!S$120</f>
        <v>7.2610845805382351E-2</v>
      </c>
      <c r="T1255" s="221">
        <f>'6. Non-specified'!T$120</f>
        <v>7.192037843848624E-2</v>
      </c>
      <c r="U1255" s="221">
        <f>'6. Non-specified'!U$120</f>
        <v>7.1993060787378022E-2</v>
      </c>
      <c r="V1255" s="221">
        <f>'6. Non-specified'!V$120</f>
        <v>7.1928595286601935E-2</v>
      </c>
      <c r="W1255" s="221">
        <f>'6. Non-specified'!W$120</f>
        <v>7.1951846825830362E-2</v>
      </c>
      <c r="X1255" s="221">
        <f>'6. Non-specified'!X$120</f>
        <v>7.0149245511620231E-2</v>
      </c>
      <c r="Y1255" s="221">
        <f>'6. Non-specified'!Y$120</f>
        <v>7.3639121800529575E-2</v>
      </c>
      <c r="Z1255" s="221">
        <f>'6. Non-specified'!Z$120</f>
        <v>7.8550315148880667E-2</v>
      </c>
      <c r="AA1255" s="221">
        <f>'6. Non-specified'!AA$120</f>
        <v>7.4693597895198416E-2</v>
      </c>
      <c r="AB1255" s="221">
        <f>'6. Non-specified'!AB$120</f>
        <v>7.718744669964181E-2</v>
      </c>
      <c r="AC1255" s="219"/>
      <c r="AD1255" s="219"/>
      <c r="AE1255" s="219"/>
      <c r="AF1255" s="219"/>
      <c r="AG1255" s="219"/>
      <c r="AH1255" s="219"/>
      <c r="AI1255" s="219"/>
      <c r="AJ1255" s="219"/>
      <c r="AK1255" s="219"/>
      <c r="AL1255" s="219"/>
      <c r="AM1255" s="219"/>
      <c r="AN1255" s="219"/>
      <c r="AO1255" s="219"/>
      <c r="AP1255" s="219"/>
      <c r="AQ1255" s="219"/>
      <c r="AR1255" s="219"/>
      <c r="AS1255" s="219"/>
      <c r="AT1255" s="219"/>
      <c r="AU1255" s="219"/>
      <c r="AV1255" s="219"/>
      <c r="AW1255" s="219"/>
      <c r="AX1255" s="219"/>
      <c r="AY1255" s="219"/>
      <c r="AZ1255" s="219"/>
      <c r="BA1255" s="219"/>
      <c r="BB1255" s="219"/>
      <c r="BC1255" s="219"/>
      <c r="BD1255" s="219"/>
      <c r="BE1255" s="219"/>
      <c r="BF1255" s="219"/>
      <c r="BG1255" s="219"/>
      <c r="BH1255" s="219"/>
    </row>
    <row r="1256" spans="1:60" s="8" customFormat="1" ht="15">
      <c r="A1256" s="36" t="s">
        <v>7</v>
      </c>
      <c r="B1256" s="36" t="s">
        <v>71</v>
      </c>
      <c r="C1256" s="36" t="s">
        <v>32</v>
      </c>
      <c r="D1256" s="7" t="s">
        <v>401</v>
      </c>
      <c r="E1256" s="7" t="s">
        <v>402</v>
      </c>
      <c r="F1256" s="7" t="s">
        <v>13</v>
      </c>
      <c r="G1256" s="221">
        <f>'2.b-MTH2-HTH'!C$72</f>
        <v>0.27096033581386358</v>
      </c>
      <c r="H1256" s="221">
        <f>'2.b-MTH2-HTH'!D$72</f>
        <v>0.27803846841506513</v>
      </c>
      <c r="I1256" s="221">
        <f>'2.b-MTH2-HTH'!E$72</f>
        <v>0.28512306108197533</v>
      </c>
      <c r="J1256" s="221">
        <f>'2.b-MTH2-HTH'!F$72</f>
        <v>0.29221073523947788</v>
      </c>
      <c r="K1256" s="221">
        <f>'2.b-MTH2-HTH'!G$72</f>
        <v>0.29929810301441867</v>
      </c>
      <c r="L1256" s="221">
        <f>'2.b-MTH2-HTH'!H$72</f>
        <v>0.30638177745854617</v>
      </c>
      <c r="M1256" s="221">
        <f>'2.b-MTH2-HTH'!I$72</f>
        <v>0.31345838276552329</v>
      </c>
      <c r="N1256" s="221">
        <f>'2.b-MTH2-HTH'!J$72</f>
        <v>0.32052456441659938</v>
      </c>
      <c r="O1256" s="221">
        <f>'2.b-MTH2-HTH'!K$72</f>
        <v>0.32757699919028938</v>
      </c>
      <c r="P1256" s="221">
        <f>'2.b-MTH2-HTH'!L$72</f>
        <v>0.33461240497291833</v>
      </c>
      <c r="Q1256" s="221">
        <f>'2.b-MTH2-HTH'!M$72</f>
        <v>0.33900064234710969</v>
      </c>
      <c r="R1256" s="221">
        <f>'2.b-MTH2-HTH'!N$72</f>
        <v>0.348033858794222</v>
      </c>
      <c r="S1256" s="221">
        <f>'2.b-MTH2-HTH'!O$72</f>
        <v>0.35255421330360076</v>
      </c>
      <c r="T1256" s="221">
        <f>'2.b-MTH2-HTH'!P$72</f>
        <v>0.36316841586045356</v>
      </c>
      <c r="U1256" s="221">
        <f>'2.b-MTH2-HTH'!Q$72</f>
        <v>0.37231292224020818</v>
      </c>
      <c r="V1256" s="221">
        <f>'2.b-MTH2-HTH'!R$72</f>
        <v>0.38060310289556548</v>
      </c>
      <c r="W1256" s="221">
        <f>'2.b-MTH2-HTH'!S$72</f>
        <v>0.3859322922417493</v>
      </c>
      <c r="X1256" s="221">
        <f>'2.b-MTH2-HTH'!T$72</f>
        <v>0.39113304875381116</v>
      </c>
      <c r="Y1256" s="221">
        <f>'2.b-MTH2-HTH'!U$72</f>
        <v>0.39631175960093368</v>
      </c>
      <c r="Z1256" s="221">
        <f>'2.b-MTH2-HTH'!V$72</f>
        <v>0.40146668545805714</v>
      </c>
      <c r="AA1256" s="221">
        <f>'2.b-MTH2-HTH'!W$72</f>
        <v>0.40659623704207171</v>
      </c>
      <c r="AB1256" s="221">
        <f>'2.b-MTH2-HTH'!X$72</f>
        <v>0.41162879886934722</v>
      </c>
      <c r="AC1256" s="219"/>
      <c r="AD1256" s="219"/>
      <c r="AE1256" s="219"/>
      <c r="AF1256" s="219"/>
      <c r="AG1256" s="219"/>
      <c r="AH1256" s="219"/>
      <c r="AI1256" s="219"/>
      <c r="AJ1256" s="219"/>
      <c r="AK1256" s="219"/>
      <c r="AL1256" s="219"/>
      <c r="AM1256" s="219"/>
      <c r="AN1256" s="219"/>
      <c r="AO1256" s="219"/>
      <c r="AP1256" s="219"/>
      <c r="AQ1256" s="219"/>
      <c r="AR1256" s="219"/>
      <c r="AS1256" s="219"/>
      <c r="AT1256" s="219"/>
      <c r="AU1256" s="219"/>
      <c r="AV1256" s="219"/>
      <c r="AW1256" s="219"/>
      <c r="AX1256" s="219"/>
      <c r="AY1256" s="219"/>
      <c r="AZ1256" s="219"/>
      <c r="BA1256" s="219"/>
      <c r="BB1256" s="219"/>
      <c r="BC1256" s="219"/>
      <c r="BD1256" s="219"/>
      <c r="BE1256" s="219"/>
      <c r="BF1256" s="219"/>
      <c r="BG1256" s="219"/>
      <c r="BH1256" s="219"/>
    </row>
    <row r="1257" spans="1:60" s="8" customFormat="1" ht="15">
      <c r="A1257" s="36" t="s">
        <v>7</v>
      </c>
      <c r="B1257" s="36" t="s">
        <v>71</v>
      </c>
      <c r="C1257" s="36" t="s">
        <v>32</v>
      </c>
      <c r="D1257" s="7" t="s">
        <v>401</v>
      </c>
      <c r="E1257" s="7" t="s">
        <v>402</v>
      </c>
      <c r="F1257" s="7" t="s">
        <v>14</v>
      </c>
      <c r="G1257" s="221">
        <f>'2.b-MTH2-HTH'!C$73</f>
        <v>0.73156498928758174</v>
      </c>
      <c r="H1257" s="221">
        <f>'2.b-MTH2-HTH'!D$73</f>
        <v>0.73156498928758174</v>
      </c>
      <c r="I1257" s="221">
        <f>'2.b-MTH2-HTH'!E$73</f>
        <v>0.73156498928758174</v>
      </c>
      <c r="J1257" s="221">
        <f>'2.b-MTH2-HTH'!F$73</f>
        <v>0.73156498928758174</v>
      </c>
      <c r="K1257" s="221">
        <f>'2.b-MTH2-HTH'!G$73</f>
        <v>0.73156498928758174</v>
      </c>
      <c r="L1257" s="221">
        <f>'2.b-MTH2-HTH'!H$73</f>
        <v>0.73156498928758174</v>
      </c>
      <c r="M1257" s="221">
        <f>'2.b-MTH2-HTH'!I$73</f>
        <v>0.73156498928758174</v>
      </c>
      <c r="N1257" s="221">
        <f>'2.b-MTH2-HTH'!J$73</f>
        <v>0.73156498928758174</v>
      </c>
      <c r="O1257" s="221">
        <f>'2.b-MTH2-HTH'!K$73</f>
        <v>0.73156498928758174</v>
      </c>
      <c r="P1257" s="221">
        <f>'2.b-MTH2-HTH'!L$73</f>
        <v>0.73156498928758174</v>
      </c>
      <c r="Q1257" s="221">
        <f>'2.b-MTH2-HTH'!M$73</f>
        <v>0.73156498928758174</v>
      </c>
      <c r="R1257" s="221">
        <f>'2.b-MTH2-HTH'!N$73</f>
        <v>0.73156498928758174</v>
      </c>
      <c r="S1257" s="221">
        <f>'2.b-MTH2-HTH'!O$73</f>
        <v>0.73156498928758174</v>
      </c>
      <c r="T1257" s="221">
        <f>'2.b-MTH2-HTH'!P$73</f>
        <v>0.73156498928758174</v>
      </c>
      <c r="U1257" s="221">
        <f>'2.b-MTH2-HTH'!Q$73</f>
        <v>0.73156498928758174</v>
      </c>
      <c r="V1257" s="221">
        <f>'2.b-MTH2-HTH'!R$73</f>
        <v>0.73156498928758174</v>
      </c>
      <c r="W1257" s="221">
        <f>'2.b-MTH2-HTH'!S$73</f>
        <v>0.73156498928758174</v>
      </c>
      <c r="X1257" s="221">
        <f>'2.b-MTH2-HTH'!T$73</f>
        <v>0.73156498928758174</v>
      </c>
      <c r="Y1257" s="221">
        <f>'2.b-MTH2-HTH'!U$73</f>
        <v>0.73156498928758174</v>
      </c>
      <c r="Z1257" s="221">
        <f>'2.b-MTH2-HTH'!V$73</f>
        <v>0.73156498928758174</v>
      </c>
      <c r="AA1257" s="221">
        <f>'2.b-MTH2-HTH'!W$73</f>
        <v>0.73156498928758174</v>
      </c>
      <c r="AB1257" s="221">
        <f>'2.b-MTH2-HTH'!X$73</f>
        <v>0.73156498928758174</v>
      </c>
      <c r="AC1257" s="219"/>
      <c r="AD1257" s="219"/>
      <c r="AE1257" s="219"/>
      <c r="AF1257" s="219"/>
      <c r="AG1257" s="219"/>
      <c r="AH1257" s="219"/>
      <c r="AI1257" s="219"/>
      <c r="AJ1257" s="219"/>
      <c r="AK1257" s="219"/>
      <c r="AL1257" s="219"/>
      <c r="AM1257" s="219"/>
      <c r="AN1257" s="219"/>
      <c r="AO1257" s="219"/>
      <c r="AP1257" s="219"/>
      <c r="AQ1257" s="219"/>
      <c r="AR1257" s="219"/>
      <c r="AS1257" s="219"/>
      <c r="AT1257" s="219"/>
      <c r="AU1257" s="219"/>
      <c r="AV1257" s="219"/>
      <c r="AW1257" s="219"/>
      <c r="AX1257" s="219"/>
      <c r="AY1257" s="219"/>
      <c r="AZ1257" s="219"/>
      <c r="BA1257" s="219"/>
      <c r="BB1257" s="219"/>
      <c r="BC1257" s="219"/>
      <c r="BD1257" s="219"/>
      <c r="BE1257" s="219"/>
      <c r="BF1257" s="219"/>
      <c r="BG1257" s="219"/>
      <c r="BH1257" s="219"/>
    </row>
    <row r="1258" spans="1:60" s="8" customFormat="1" ht="15">
      <c r="A1258" s="36" t="s">
        <v>7</v>
      </c>
      <c r="B1258" s="36" t="s">
        <v>71</v>
      </c>
      <c r="C1258" s="36" t="s">
        <v>32</v>
      </c>
      <c r="D1258" s="7" t="s">
        <v>404</v>
      </c>
      <c r="E1258" s="7" t="s">
        <v>405</v>
      </c>
      <c r="F1258" s="7" t="s">
        <v>12</v>
      </c>
      <c r="G1258" s="221">
        <f>'6. Non-specified'!G$121</f>
        <v>1.4999338115109277E-2</v>
      </c>
      <c r="H1258" s="221">
        <f>'6. Non-specified'!H$121</f>
        <v>1.503678508287749E-2</v>
      </c>
      <c r="I1258" s="221">
        <f>'6. Non-specified'!I$121</f>
        <v>1.5028931402518703E-2</v>
      </c>
      <c r="J1258" s="221">
        <f>'6. Non-specified'!J$121</f>
        <v>1.5020657317028395E-2</v>
      </c>
      <c r="K1258" s="221">
        <f>'6. Non-specified'!K$121</f>
        <v>1.4972801839265349E-2</v>
      </c>
      <c r="L1258" s="221">
        <f>'6. Non-specified'!L$121</f>
        <v>1.4974133817015218E-2</v>
      </c>
      <c r="M1258" s="221">
        <f>'6. Non-specified'!M$121</f>
        <v>1.5000194837258991E-2</v>
      </c>
      <c r="N1258" s="221">
        <f>'6. Non-specified'!N$121</f>
        <v>1.5028044956182162E-2</v>
      </c>
      <c r="O1258" s="221">
        <f>'6. Non-specified'!O$121</f>
        <v>1.5017973224552441E-2</v>
      </c>
      <c r="P1258" s="221">
        <f>'6. Non-specified'!P$121</f>
        <v>1.5043192521812901E-2</v>
      </c>
      <c r="Q1258" s="221">
        <f>'6. Non-specified'!Q$121</f>
        <v>1.5019485059045819E-2</v>
      </c>
      <c r="R1258" s="221">
        <f>'6. Non-specified'!R$121</f>
        <v>1.5139072369989955E-2</v>
      </c>
      <c r="S1258" s="221">
        <f>'6. Non-specified'!S$121</f>
        <v>1.5128779959561878E-2</v>
      </c>
      <c r="T1258" s="221">
        <f>'6. Non-specified'!T$121</f>
        <v>1.498491813358856E-2</v>
      </c>
      <c r="U1258" s="221">
        <f>'6. Non-specified'!U$121</f>
        <v>1.5000061811521678E-2</v>
      </c>
      <c r="V1258" s="221">
        <f>'6. Non-specified'!V$121</f>
        <v>1.4986630149000648E-2</v>
      </c>
      <c r="W1258" s="221">
        <f>'6. Non-specified'!W$121</f>
        <v>1.4991474706543068E-2</v>
      </c>
      <c r="X1258" s="221">
        <f>'6. Non-specified'!X$121</f>
        <v>1.4373829716929179E-2</v>
      </c>
      <c r="Y1258" s="221">
        <f>'6. Non-specified'!Y$121</f>
        <v>1.5459510150044134E-2</v>
      </c>
      <c r="Z1258" s="221">
        <f>'6. Non-specified'!Z$121</f>
        <v>1.5200499891327969E-2</v>
      </c>
      <c r="AA1258" s="221">
        <f>'6. Non-specified'!AA$121</f>
        <v>1.795110721333041E-2</v>
      </c>
      <c r="AB1258" s="221">
        <f>'6. Non-specified'!AB$121</f>
        <v>1.7525157769060204E-2</v>
      </c>
      <c r="AC1258" s="219"/>
      <c r="AD1258" s="219"/>
      <c r="AE1258" s="219"/>
      <c r="AF1258" s="219"/>
      <c r="AG1258" s="219"/>
      <c r="AH1258" s="219"/>
      <c r="AI1258" s="219"/>
      <c r="AJ1258" s="219"/>
      <c r="AK1258" s="219"/>
      <c r="AL1258" s="219"/>
      <c r="AM1258" s="219"/>
      <c r="AN1258" s="219"/>
      <c r="AO1258" s="219"/>
      <c r="AP1258" s="219"/>
      <c r="AQ1258" s="219"/>
      <c r="AR1258" s="219"/>
      <c r="AS1258" s="219"/>
      <c r="AT1258" s="219"/>
      <c r="AU1258" s="219"/>
      <c r="AV1258" s="219"/>
      <c r="AW1258" s="219"/>
      <c r="AX1258" s="219"/>
      <c r="AY1258" s="219"/>
      <c r="AZ1258" s="219"/>
      <c r="BA1258" s="219"/>
      <c r="BB1258" s="219"/>
      <c r="BC1258" s="219"/>
      <c r="BD1258" s="219"/>
      <c r="BE1258" s="219"/>
      <c r="BF1258" s="219"/>
      <c r="BG1258" s="219"/>
      <c r="BH1258" s="219"/>
    </row>
    <row r="1259" spans="1:60" s="8" customFormat="1" ht="15">
      <c r="A1259" s="36" t="s">
        <v>7</v>
      </c>
      <c r="B1259" s="36" t="s">
        <v>71</v>
      </c>
      <c r="C1259" s="36" t="s">
        <v>32</v>
      </c>
      <c r="D1259" s="7" t="s">
        <v>404</v>
      </c>
      <c r="E1259" s="7" t="s">
        <v>405</v>
      </c>
      <c r="F1259" s="7" t="s">
        <v>13</v>
      </c>
      <c r="G1259" s="221">
        <f>'2.b-MTH2-HTH'!C$78</f>
        <v>0.27096033581386358</v>
      </c>
      <c r="H1259" s="221">
        <f>'2.b-MTH2-HTH'!D$78</f>
        <v>0.27803846841506513</v>
      </c>
      <c r="I1259" s="221">
        <f>'2.b-MTH2-HTH'!E$78</f>
        <v>0.28512306108197533</v>
      </c>
      <c r="J1259" s="221">
        <f>'2.b-MTH2-HTH'!F$78</f>
        <v>0.29221073523947788</v>
      </c>
      <c r="K1259" s="221">
        <f>'2.b-MTH2-HTH'!G$78</f>
        <v>0.29929810301441867</v>
      </c>
      <c r="L1259" s="221">
        <f>'2.b-MTH2-HTH'!H$78</f>
        <v>0.30638177745854617</v>
      </c>
      <c r="M1259" s="221">
        <f>'2.b-MTH2-HTH'!I$78</f>
        <v>0.31345838276552329</v>
      </c>
      <c r="N1259" s="221">
        <f>'2.b-MTH2-HTH'!J$78</f>
        <v>0.32052456441659938</v>
      </c>
      <c r="O1259" s="221">
        <f>'2.b-MTH2-HTH'!K$78</f>
        <v>0.32757699919028938</v>
      </c>
      <c r="P1259" s="221">
        <f>'2.b-MTH2-HTH'!L$78</f>
        <v>0.33461240497291833</v>
      </c>
      <c r="Q1259" s="221">
        <f>'2.b-MTH2-HTH'!M$78</f>
        <v>0.33900064234710969</v>
      </c>
      <c r="R1259" s="221">
        <f>'2.b-MTH2-HTH'!N$78</f>
        <v>0.348033858794222</v>
      </c>
      <c r="S1259" s="221">
        <f>'2.b-MTH2-HTH'!O$78</f>
        <v>0.35255421330360076</v>
      </c>
      <c r="T1259" s="221">
        <f>'2.b-MTH2-HTH'!P$78</f>
        <v>0.36316841586045356</v>
      </c>
      <c r="U1259" s="221">
        <f>'2.b-MTH2-HTH'!Q$78</f>
        <v>0.37231292224020818</v>
      </c>
      <c r="V1259" s="221">
        <f>'2.b-MTH2-HTH'!R$78</f>
        <v>0.38060310289556548</v>
      </c>
      <c r="W1259" s="221">
        <f>'2.b-MTH2-HTH'!S$78</f>
        <v>0.3859322922417493</v>
      </c>
      <c r="X1259" s="221">
        <f>'2.b-MTH2-HTH'!T$78</f>
        <v>0.39113304875381116</v>
      </c>
      <c r="Y1259" s="221">
        <f>'2.b-MTH2-HTH'!U$78</f>
        <v>0.39631175960093368</v>
      </c>
      <c r="Z1259" s="221">
        <f>'2.b-MTH2-HTH'!V$78</f>
        <v>0.40146668545805714</v>
      </c>
      <c r="AA1259" s="221">
        <f>'2.b-MTH2-HTH'!W$78</f>
        <v>0.40659623704207171</v>
      </c>
      <c r="AB1259" s="221">
        <f>'2.b-MTH2-HTH'!X$78</f>
        <v>0.41162879886934722</v>
      </c>
      <c r="AC1259" s="219"/>
      <c r="AD1259" s="219"/>
      <c r="AE1259" s="219"/>
      <c r="AF1259" s="219"/>
      <c r="AG1259" s="219"/>
      <c r="AH1259" s="219"/>
      <c r="AI1259" s="219"/>
      <c r="AJ1259" s="219"/>
      <c r="AK1259" s="219"/>
      <c r="AL1259" s="219"/>
      <c r="AM1259" s="219"/>
      <c r="AN1259" s="219"/>
      <c r="AO1259" s="219"/>
      <c r="AP1259" s="219"/>
      <c r="AQ1259" s="219"/>
      <c r="AR1259" s="219"/>
      <c r="AS1259" s="219"/>
      <c r="AT1259" s="219"/>
      <c r="AU1259" s="219"/>
      <c r="AV1259" s="219"/>
      <c r="AW1259" s="219"/>
      <c r="AX1259" s="219"/>
      <c r="AY1259" s="219"/>
      <c r="AZ1259" s="219"/>
      <c r="BA1259" s="219"/>
      <c r="BB1259" s="219"/>
      <c r="BC1259" s="219"/>
      <c r="BD1259" s="219"/>
      <c r="BE1259" s="219"/>
      <c r="BF1259" s="219"/>
      <c r="BG1259" s="219"/>
      <c r="BH1259" s="219"/>
    </row>
    <row r="1260" spans="1:60" s="8" customFormat="1" ht="15">
      <c r="A1260" s="36" t="s">
        <v>7</v>
      </c>
      <c r="B1260" s="36" t="s">
        <v>71</v>
      </c>
      <c r="C1260" s="36" t="s">
        <v>32</v>
      </c>
      <c r="D1260" s="7" t="s">
        <v>404</v>
      </c>
      <c r="E1260" s="7" t="s">
        <v>405</v>
      </c>
      <c r="F1260" s="7" t="s">
        <v>14</v>
      </c>
      <c r="G1260" s="221">
        <f>'2.b-MTH2-HTH'!C$79</f>
        <v>0.77373362781602184</v>
      </c>
      <c r="H1260" s="221">
        <f>'2.b-MTH2-HTH'!D$79</f>
        <v>0.77373362781602184</v>
      </c>
      <c r="I1260" s="221">
        <f>'2.b-MTH2-HTH'!E$79</f>
        <v>0.77373362781602184</v>
      </c>
      <c r="J1260" s="221">
        <f>'2.b-MTH2-HTH'!F$79</f>
        <v>0.77373362781602184</v>
      </c>
      <c r="K1260" s="221">
        <f>'2.b-MTH2-HTH'!G$79</f>
        <v>0.77373362781602184</v>
      </c>
      <c r="L1260" s="221">
        <f>'2.b-MTH2-HTH'!H$79</f>
        <v>0.77373362781602184</v>
      </c>
      <c r="M1260" s="221">
        <f>'2.b-MTH2-HTH'!I$79</f>
        <v>0.77373362781602184</v>
      </c>
      <c r="N1260" s="221">
        <f>'2.b-MTH2-HTH'!J$79</f>
        <v>0.77373362781602184</v>
      </c>
      <c r="O1260" s="221">
        <f>'2.b-MTH2-HTH'!K$79</f>
        <v>0.77373362781602173</v>
      </c>
      <c r="P1260" s="221">
        <f>'2.b-MTH2-HTH'!L$79</f>
        <v>0.77373362781602184</v>
      </c>
      <c r="Q1260" s="221">
        <f>'2.b-MTH2-HTH'!M$79</f>
        <v>0.77373362781602184</v>
      </c>
      <c r="R1260" s="221">
        <f>'2.b-MTH2-HTH'!N$79</f>
        <v>0.77373362781602184</v>
      </c>
      <c r="S1260" s="221">
        <f>'2.b-MTH2-HTH'!O$79</f>
        <v>0.77373362781602184</v>
      </c>
      <c r="T1260" s="221">
        <f>'2.b-MTH2-HTH'!P$79</f>
        <v>0.77373362781602184</v>
      </c>
      <c r="U1260" s="221">
        <f>'2.b-MTH2-HTH'!Q$79</f>
        <v>0.77373362781602195</v>
      </c>
      <c r="V1260" s="221">
        <f>'2.b-MTH2-HTH'!R$79</f>
        <v>0.77373362781602184</v>
      </c>
      <c r="W1260" s="221">
        <f>'2.b-MTH2-HTH'!S$79</f>
        <v>0.77373362781602184</v>
      </c>
      <c r="X1260" s="221">
        <f>'2.b-MTH2-HTH'!T$79</f>
        <v>0.77373362781602173</v>
      </c>
      <c r="Y1260" s="221">
        <f>'2.b-MTH2-HTH'!U$79</f>
        <v>0.77373362781602184</v>
      </c>
      <c r="Z1260" s="221">
        <f>'2.b-MTH2-HTH'!V$79</f>
        <v>0.77373362781602184</v>
      </c>
      <c r="AA1260" s="221">
        <f>'2.b-MTH2-HTH'!W$79</f>
        <v>0.77373362781602173</v>
      </c>
      <c r="AB1260" s="221">
        <f>'2.b-MTH2-HTH'!X$79</f>
        <v>0.77373362781602184</v>
      </c>
      <c r="AC1260" s="219"/>
      <c r="AD1260" s="219"/>
      <c r="AE1260" s="219"/>
      <c r="AF1260" s="219"/>
      <c r="AG1260" s="219"/>
      <c r="AH1260" s="219"/>
      <c r="AI1260" s="219"/>
      <c r="AJ1260" s="219"/>
      <c r="AK1260" s="219"/>
      <c r="AL1260" s="219"/>
      <c r="AM1260" s="219"/>
      <c r="AN1260" s="219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219"/>
      <c r="BB1260" s="219"/>
      <c r="BC1260" s="219"/>
      <c r="BD1260" s="219"/>
      <c r="BE1260" s="219"/>
      <c r="BF1260" s="219"/>
      <c r="BG1260" s="219"/>
      <c r="BH1260" s="219"/>
    </row>
    <row r="1261" spans="1:60" s="8" customFormat="1" ht="15">
      <c r="A1261" s="36" t="s">
        <v>7</v>
      </c>
      <c r="B1261" s="36" t="s">
        <v>71</v>
      </c>
      <c r="C1261" s="36" t="s">
        <v>32</v>
      </c>
      <c r="D1261" s="7" t="s">
        <v>403</v>
      </c>
      <c r="E1261" s="7" t="s">
        <v>403</v>
      </c>
      <c r="F1261" s="7" t="s">
        <v>12</v>
      </c>
      <c r="G1261" s="221">
        <f>'6. Non-specified'!G$122</f>
        <v>0.42974329379540294</v>
      </c>
      <c r="H1261" s="221">
        <f>'6. Non-specified'!H$122</f>
        <v>0.43081618002197264</v>
      </c>
      <c r="I1261" s="221">
        <f>'6. Non-specified'!I$122</f>
        <v>0.43059116566201217</v>
      </c>
      <c r="J1261" s="221">
        <f>'6. Non-specified'!J$122</f>
        <v>0.43035410635149718</v>
      </c>
      <c r="K1261" s="221">
        <f>'6. Non-specified'!K$122</f>
        <v>0.42898300780820031</v>
      </c>
      <c r="L1261" s="221">
        <f>'6. Non-specified'!L$122</f>
        <v>0.42902117005916751</v>
      </c>
      <c r="M1261" s="221">
        <f>'6. Non-specified'!M$122</f>
        <v>0.42976783958506781</v>
      </c>
      <c r="N1261" s="221">
        <f>'6. Non-specified'!N$122</f>
        <v>0.43056576825010545</v>
      </c>
      <c r="O1261" s="221">
        <f>'6. Non-specified'!O$122</f>
        <v>0.43027720490873911</v>
      </c>
      <c r="P1261" s="221">
        <f>'6. Non-specified'!P$122</f>
        <v>0.43099975838334859</v>
      </c>
      <c r="Q1261" s="221">
        <f>'6. Non-specified'!Q$122</f>
        <v>0.43032052020237876</v>
      </c>
      <c r="R1261" s="221">
        <f>'6. Non-specified'!R$122</f>
        <v>0.4337467943824041</v>
      </c>
      <c r="S1261" s="221">
        <f>'6. Non-specified'!S$122</f>
        <v>0.43345190841313591</v>
      </c>
      <c r="T1261" s="221">
        <f>'6. Non-specified'!T$122</f>
        <v>0.42933014954146154</v>
      </c>
      <c r="U1261" s="221">
        <f>'6. Non-specified'!U$122</f>
        <v>0.42976402828899102</v>
      </c>
      <c r="V1261" s="221">
        <f>'6. Non-specified'!V$122</f>
        <v>0.42937920018200137</v>
      </c>
      <c r="W1261" s="221">
        <f>'6. Non-specified'!W$122</f>
        <v>0.42951800071435042</v>
      </c>
      <c r="X1261" s="221">
        <f>'6. Non-specified'!X$122</f>
        <v>0.43755920255534764</v>
      </c>
      <c r="Y1261" s="221">
        <f>'6. Non-specified'!Y$122</f>
        <v>0.42918137687555169</v>
      </c>
      <c r="Z1261" s="221">
        <f>'6. Non-specified'!Z$122</f>
        <v>0.41721364920669413</v>
      </c>
      <c r="AA1261" s="221">
        <f>'6. Non-specified'!AA$122</f>
        <v>0.4181648761236571</v>
      </c>
      <c r="AB1261" s="221">
        <f>'6. Non-specified'!AB$122</f>
        <v>0.3985218033998521</v>
      </c>
      <c r="AC1261" s="219"/>
      <c r="AD1261" s="219"/>
      <c r="AE1261" s="219"/>
      <c r="AF1261" s="219"/>
      <c r="AG1261" s="219"/>
      <c r="AH1261" s="219"/>
      <c r="AI1261" s="219"/>
      <c r="AJ1261" s="219"/>
      <c r="AK1261" s="219"/>
      <c r="AL1261" s="219"/>
      <c r="AM1261" s="219"/>
      <c r="AN1261" s="219"/>
      <c r="AO1261" s="219"/>
      <c r="AP1261" s="219"/>
      <c r="AQ1261" s="219"/>
      <c r="AR1261" s="219"/>
      <c r="AS1261" s="219"/>
      <c r="AT1261" s="219"/>
      <c r="AU1261" s="219"/>
      <c r="AV1261" s="219"/>
      <c r="AW1261" s="219"/>
      <c r="AX1261" s="219"/>
      <c r="AY1261" s="219"/>
      <c r="AZ1261" s="219"/>
      <c r="BA1261" s="219"/>
      <c r="BB1261" s="219"/>
      <c r="BC1261" s="219"/>
      <c r="BD1261" s="219"/>
      <c r="BE1261" s="219"/>
      <c r="BF1261" s="219"/>
      <c r="BG1261" s="219"/>
      <c r="BH1261" s="219"/>
    </row>
    <row r="1262" spans="1:60" s="8" customFormat="1" ht="15">
      <c r="A1262" s="36" t="s">
        <v>7</v>
      </c>
      <c r="B1262" s="36" t="s">
        <v>71</v>
      </c>
      <c r="C1262" s="36" t="s">
        <v>32</v>
      </c>
      <c r="D1262" s="7" t="s">
        <v>403</v>
      </c>
      <c r="E1262" s="7" t="s">
        <v>403</v>
      </c>
      <c r="F1262" s="7" t="s">
        <v>13</v>
      </c>
      <c r="G1262" s="221">
        <f>'2.b-MTH2-HTH'!C$84</f>
        <v>0.27096033581386358</v>
      </c>
      <c r="H1262" s="221">
        <f>'2.b-MTH2-HTH'!D$84</f>
        <v>0.27803846841506513</v>
      </c>
      <c r="I1262" s="221">
        <f>'2.b-MTH2-HTH'!E$84</f>
        <v>0.28512306108197533</v>
      </c>
      <c r="J1262" s="221">
        <f>'2.b-MTH2-HTH'!F$84</f>
        <v>0.29221073523947788</v>
      </c>
      <c r="K1262" s="221">
        <f>'2.b-MTH2-HTH'!G$84</f>
        <v>0.29929810301441867</v>
      </c>
      <c r="L1262" s="221">
        <f>'2.b-MTH2-HTH'!H$84</f>
        <v>0.30638177745854617</v>
      </c>
      <c r="M1262" s="221">
        <f>'2.b-MTH2-HTH'!I$84</f>
        <v>0.31345838276552329</v>
      </c>
      <c r="N1262" s="221">
        <f>'2.b-MTH2-HTH'!J$84</f>
        <v>0.32052456441659938</v>
      </c>
      <c r="O1262" s="221">
        <f>'2.b-MTH2-HTH'!K$84</f>
        <v>0.32757699919028938</v>
      </c>
      <c r="P1262" s="221">
        <f>'2.b-MTH2-HTH'!L$84</f>
        <v>0.33461240497291833</v>
      </c>
      <c r="Q1262" s="221">
        <f>'2.b-MTH2-HTH'!M$84</f>
        <v>0.33900064234710969</v>
      </c>
      <c r="R1262" s="221">
        <f>'2.b-MTH2-HTH'!N$84</f>
        <v>0.348033858794222</v>
      </c>
      <c r="S1262" s="221">
        <f>'2.b-MTH2-HTH'!O$84</f>
        <v>0.35255421330360076</v>
      </c>
      <c r="T1262" s="221">
        <f>'2.b-MTH2-HTH'!P$84</f>
        <v>0.36316841586045356</v>
      </c>
      <c r="U1262" s="221">
        <f>'2.b-MTH2-HTH'!Q$84</f>
        <v>0.37231292224020818</v>
      </c>
      <c r="V1262" s="221">
        <f>'2.b-MTH2-HTH'!R$84</f>
        <v>0.38060310289556548</v>
      </c>
      <c r="W1262" s="221">
        <f>'2.b-MTH2-HTH'!S$84</f>
        <v>0.3859322922417493</v>
      </c>
      <c r="X1262" s="221">
        <f>'2.b-MTH2-HTH'!T$84</f>
        <v>0.39113304875381116</v>
      </c>
      <c r="Y1262" s="221">
        <f>'2.b-MTH2-HTH'!U$84</f>
        <v>0.39631175960093368</v>
      </c>
      <c r="Z1262" s="221">
        <f>'2.b-MTH2-HTH'!V$84</f>
        <v>0.40146668545805714</v>
      </c>
      <c r="AA1262" s="221">
        <f>'2.b-MTH2-HTH'!W$84</f>
        <v>0.40659623704207171</v>
      </c>
      <c r="AB1262" s="221">
        <f>'2.b-MTH2-HTH'!X$84</f>
        <v>0.41162879886934722</v>
      </c>
      <c r="AC1262" s="219"/>
      <c r="AD1262" s="219"/>
      <c r="AE1262" s="219"/>
      <c r="AF1262" s="219"/>
      <c r="AG1262" s="219"/>
      <c r="AH1262" s="219"/>
      <c r="AI1262" s="219"/>
      <c r="AJ1262" s="219"/>
      <c r="AK1262" s="219"/>
      <c r="AL1262" s="219"/>
      <c r="AM1262" s="219"/>
      <c r="AN1262" s="219"/>
      <c r="AO1262" s="219"/>
      <c r="AP1262" s="219"/>
      <c r="AQ1262" s="219"/>
      <c r="AR1262" s="219"/>
      <c r="AS1262" s="219"/>
      <c r="AT1262" s="219"/>
      <c r="AU1262" s="219"/>
      <c r="AV1262" s="219"/>
      <c r="AW1262" s="219"/>
      <c r="AX1262" s="219"/>
      <c r="AY1262" s="219"/>
      <c r="AZ1262" s="219"/>
      <c r="BA1262" s="219"/>
      <c r="BB1262" s="219"/>
      <c r="BC1262" s="219"/>
      <c r="BD1262" s="219"/>
      <c r="BE1262" s="219"/>
      <c r="BF1262" s="219"/>
      <c r="BG1262" s="219"/>
      <c r="BH1262" s="219"/>
    </row>
    <row r="1263" spans="1:60" s="8" customFormat="1" ht="15">
      <c r="A1263" s="36" t="s">
        <v>7</v>
      </c>
      <c r="B1263" s="36" t="s">
        <v>71</v>
      </c>
      <c r="C1263" s="36" t="s">
        <v>32</v>
      </c>
      <c r="D1263" s="7" t="s">
        <v>403</v>
      </c>
      <c r="E1263" s="7" t="s">
        <v>403</v>
      </c>
      <c r="F1263" s="7" t="s">
        <v>14</v>
      </c>
      <c r="G1263" s="221">
        <f>'2.b-MTH2-HTH'!C$85</f>
        <v>0.80445234243218156</v>
      </c>
      <c r="H1263" s="221">
        <f>'2.b-MTH2-HTH'!D$85</f>
        <v>0.80445234243218156</v>
      </c>
      <c r="I1263" s="221">
        <f>'2.b-MTH2-HTH'!E$85</f>
        <v>0.80445234243218156</v>
      </c>
      <c r="J1263" s="221">
        <f>'2.b-MTH2-HTH'!F$85</f>
        <v>0.80445234243218156</v>
      </c>
      <c r="K1263" s="221">
        <f>'2.b-MTH2-HTH'!G$85</f>
        <v>0.80445234243218156</v>
      </c>
      <c r="L1263" s="221">
        <f>'2.b-MTH2-HTH'!H$85</f>
        <v>0.80445234243218156</v>
      </c>
      <c r="M1263" s="221">
        <f>'2.b-MTH2-HTH'!I$85</f>
        <v>0.80445234243218156</v>
      </c>
      <c r="N1263" s="221">
        <f>'2.b-MTH2-HTH'!J$85</f>
        <v>0.80445234243218156</v>
      </c>
      <c r="O1263" s="221">
        <f>'2.b-MTH2-HTH'!K$85</f>
        <v>0.80445234243218156</v>
      </c>
      <c r="P1263" s="221">
        <f>'2.b-MTH2-HTH'!L$85</f>
        <v>0.80445234243218156</v>
      </c>
      <c r="Q1263" s="221">
        <f>'2.b-MTH2-HTH'!M$85</f>
        <v>0.80445234243218156</v>
      </c>
      <c r="R1263" s="221">
        <f>'2.b-MTH2-HTH'!N$85</f>
        <v>0.80445234243218156</v>
      </c>
      <c r="S1263" s="221">
        <f>'2.b-MTH2-HTH'!O$85</f>
        <v>0.80445234243218156</v>
      </c>
      <c r="T1263" s="221">
        <f>'2.b-MTH2-HTH'!P$85</f>
        <v>0.80445234243218167</v>
      </c>
      <c r="U1263" s="221">
        <f>'2.b-MTH2-HTH'!Q$85</f>
        <v>0.80445234243218156</v>
      </c>
      <c r="V1263" s="221">
        <f>'2.b-MTH2-HTH'!R$85</f>
        <v>0.80445234243218156</v>
      </c>
      <c r="W1263" s="221">
        <f>'2.b-MTH2-HTH'!S$85</f>
        <v>0.80445234243218156</v>
      </c>
      <c r="X1263" s="221">
        <f>'2.b-MTH2-HTH'!T$85</f>
        <v>0.80445234243218167</v>
      </c>
      <c r="Y1263" s="221">
        <f>'2.b-MTH2-HTH'!U$85</f>
        <v>0.80445234243218167</v>
      </c>
      <c r="Z1263" s="221">
        <f>'2.b-MTH2-HTH'!V$85</f>
        <v>0.80445234243218156</v>
      </c>
      <c r="AA1263" s="221">
        <f>'2.b-MTH2-HTH'!W$85</f>
        <v>0.80445234243218156</v>
      </c>
      <c r="AB1263" s="221">
        <f>'2.b-MTH2-HTH'!X$85</f>
        <v>0.80445234243218156</v>
      </c>
      <c r="AC1263" s="219"/>
      <c r="AD1263" s="219"/>
      <c r="AE1263" s="219"/>
      <c r="AF1263" s="219"/>
      <c r="AG1263" s="219"/>
      <c r="AH1263" s="219"/>
      <c r="AI1263" s="219"/>
      <c r="AJ1263" s="219"/>
      <c r="AK1263" s="219"/>
      <c r="AL1263" s="219"/>
      <c r="AM1263" s="219"/>
      <c r="AN1263" s="219"/>
      <c r="AO1263" s="219"/>
      <c r="AP1263" s="219"/>
      <c r="AQ1263" s="219"/>
      <c r="AR1263" s="219"/>
      <c r="AS1263" s="219"/>
      <c r="AT1263" s="219"/>
      <c r="AU1263" s="219"/>
      <c r="AV1263" s="219"/>
      <c r="AW1263" s="219"/>
      <c r="AX1263" s="219"/>
      <c r="AY1263" s="219"/>
      <c r="AZ1263" s="219"/>
      <c r="BA1263" s="219"/>
      <c r="BB1263" s="219"/>
      <c r="BC1263" s="219"/>
      <c r="BD1263" s="219"/>
      <c r="BE1263" s="219"/>
      <c r="BF1263" s="219"/>
      <c r="BG1263" s="219"/>
      <c r="BH1263" s="219"/>
    </row>
    <row r="1264" spans="1:60" s="5" customFormat="1" ht="15">
      <c r="A1264" s="4" t="s">
        <v>7</v>
      </c>
      <c r="B1264" s="4" t="s">
        <v>71</v>
      </c>
      <c r="C1264" s="4" t="s">
        <v>19</v>
      </c>
      <c r="D1264" s="4"/>
      <c r="E1264" s="4"/>
      <c r="F1264" s="4" t="s">
        <v>11</v>
      </c>
      <c r="G1264" s="4"/>
      <c r="H1264" s="4"/>
      <c r="I1264" s="4"/>
      <c r="J1264" s="4"/>
      <c r="K1264" s="4"/>
      <c r="L1264" s="4"/>
      <c r="M1264" s="4">
        <v>51</v>
      </c>
      <c r="N1264" s="4">
        <v>71</v>
      </c>
      <c r="O1264" s="4">
        <v>102</v>
      </c>
      <c r="P1264" s="4">
        <v>112</v>
      </c>
      <c r="Q1264" s="4">
        <v>67</v>
      </c>
      <c r="R1264" s="4">
        <v>72</v>
      </c>
      <c r="S1264" s="4">
        <v>67</v>
      </c>
      <c r="T1264" s="4">
        <v>30</v>
      </c>
      <c r="U1264" s="4">
        <v>37</v>
      </c>
      <c r="V1264" s="4">
        <v>31</v>
      </c>
      <c r="W1264" s="4">
        <v>17</v>
      </c>
      <c r="X1264" s="4">
        <v>7</v>
      </c>
      <c r="Y1264" s="4">
        <v>23</v>
      </c>
      <c r="Z1264" s="4">
        <v>34</v>
      </c>
      <c r="AA1264" s="4">
        <v>18</v>
      </c>
      <c r="AB1264" s="4">
        <v>20</v>
      </c>
      <c r="AC1264" s="4">
        <v>15</v>
      </c>
      <c r="AD1264" s="4">
        <v>13</v>
      </c>
      <c r="AE1264" s="4">
        <v>9</v>
      </c>
      <c r="AF1264" s="4">
        <v>11</v>
      </c>
      <c r="AG1264" s="4">
        <v>11</v>
      </c>
      <c r="AH1264" s="4">
        <v>15</v>
      </c>
      <c r="AI1264" s="4">
        <v>15</v>
      </c>
      <c r="AJ1264" s="4">
        <v>15</v>
      </c>
      <c r="AK1264" s="4">
        <v>20</v>
      </c>
      <c r="AL1264" s="4">
        <v>25</v>
      </c>
      <c r="AM1264" s="4">
        <v>12</v>
      </c>
      <c r="AN1264" s="4">
        <v>14</v>
      </c>
      <c r="AO1264" s="4">
        <v>15</v>
      </c>
      <c r="AP1264" s="4">
        <v>17</v>
      </c>
      <c r="AQ1264" s="4">
        <v>26</v>
      </c>
      <c r="AR1264" s="4">
        <v>84</v>
      </c>
      <c r="AS1264" s="4">
        <v>102</v>
      </c>
      <c r="AT1264" s="4">
        <v>107</v>
      </c>
      <c r="AU1264" s="4">
        <v>128</v>
      </c>
      <c r="AV1264" s="4">
        <v>146</v>
      </c>
      <c r="AW1264" s="4">
        <v>142</v>
      </c>
      <c r="AX1264" s="4">
        <v>159</v>
      </c>
      <c r="AY1264" s="4">
        <v>181</v>
      </c>
      <c r="AZ1264" s="4">
        <v>177</v>
      </c>
      <c r="BA1264" s="4">
        <v>93</v>
      </c>
      <c r="BB1264" s="4">
        <v>136</v>
      </c>
      <c r="BC1264" s="4">
        <v>62</v>
      </c>
      <c r="BD1264" s="4">
        <v>61</v>
      </c>
      <c r="BE1264" s="4">
        <v>88</v>
      </c>
      <c r="BF1264" s="4">
        <v>58</v>
      </c>
      <c r="BG1264" s="4">
        <v>115</v>
      </c>
      <c r="BH1264" s="4">
        <v>43</v>
      </c>
    </row>
    <row r="1265" spans="1:60" s="5" customFormat="1" ht="15">
      <c r="A1265" s="4" t="s">
        <v>7</v>
      </c>
      <c r="B1265" s="4" t="s">
        <v>71</v>
      </c>
      <c r="C1265" s="4" t="s">
        <v>19</v>
      </c>
      <c r="D1265" s="4"/>
      <c r="E1265" s="4"/>
      <c r="F1265" s="4" t="s">
        <v>52</v>
      </c>
      <c r="G1265" s="4"/>
      <c r="H1265" s="4"/>
      <c r="I1265" s="4"/>
      <c r="J1265" s="4"/>
      <c r="K1265" s="4"/>
      <c r="L1265" s="4"/>
      <c r="M1265" s="4">
        <v>2.5366824173091301E-3</v>
      </c>
      <c r="N1265" s="4">
        <v>3.2645179088693702E-3</v>
      </c>
      <c r="O1265" s="4">
        <v>4.2649272453587602E-3</v>
      </c>
      <c r="P1265" s="4">
        <v>4.1547649961049104E-3</v>
      </c>
      <c r="Q1265" s="4">
        <v>2.2448569322522302E-3</v>
      </c>
      <c r="R1265" s="4">
        <v>2.1957913998170201E-3</v>
      </c>
      <c r="S1265" s="4">
        <v>1.9745373099139501E-3</v>
      </c>
      <c r="T1265" s="4">
        <v>7.7837164651549005E-4</v>
      </c>
      <c r="U1265" s="4">
        <v>9.2391440057931903E-4</v>
      </c>
      <c r="V1265" s="4">
        <v>7.7141292987607595E-4</v>
      </c>
      <c r="W1265" s="4">
        <v>3.9203025551148401E-4</v>
      </c>
      <c r="X1265" s="4">
        <v>1.5645604702621801E-4</v>
      </c>
      <c r="Y1265" s="4">
        <v>4.9673880177962104E-4</v>
      </c>
      <c r="Z1265" s="4">
        <v>6.9050955543370105E-4</v>
      </c>
      <c r="AA1265" s="4">
        <v>3.7410370986178901E-4</v>
      </c>
      <c r="AB1265" s="4">
        <v>4.3163914967087502E-4</v>
      </c>
      <c r="AC1265" s="4">
        <v>3.3123550844650499E-4</v>
      </c>
      <c r="AD1265" s="4">
        <v>2.7964807365499998E-4</v>
      </c>
      <c r="AE1265" s="4">
        <v>1.92209123526397E-4</v>
      </c>
      <c r="AF1265" s="4">
        <v>2.31827857278341E-4</v>
      </c>
      <c r="AG1265" s="4">
        <v>2.3132084200786499E-4</v>
      </c>
      <c r="AH1265" s="4">
        <v>3.0540568054565799E-4</v>
      </c>
      <c r="AI1265" s="4">
        <v>2.7581134503999299E-4</v>
      </c>
      <c r="AJ1265" s="4">
        <v>2.5686251006044799E-4</v>
      </c>
      <c r="AK1265" s="4">
        <v>3.2996766316900899E-4</v>
      </c>
      <c r="AL1265" s="4">
        <v>3.9592670604817598E-4</v>
      </c>
      <c r="AM1265" s="4">
        <v>1.87934598759632E-4</v>
      </c>
      <c r="AN1265" s="4">
        <v>2.2458211684686701E-4</v>
      </c>
      <c r="AO1265" s="4">
        <v>2.2826533562613201E-4</v>
      </c>
      <c r="AP1265" s="4">
        <v>2.4684904454899199E-4</v>
      </c>
      <c r="AQ1265" s="4">
        <v>3.7520744642470597E-4</v>
      </c>
      <c r="AR1265" s="4">
        <v>1.1471648639790201E-3</v>
      </c>
      <c r="AS1265" s="4">
        <v>1.3095222811364601E-3</v>
      </c>
      <c r="AT1265" s="4">
        <v>1.33613046627207E-3</v>
      </c>
      <c r="AU1265" s="4">
        <v>1.4972161137884201E-3</v>
      </c>
      <c r="AV1265" s="4">
        <v>1.6295734089336301E-3</v>
      </c>
      <c r="AW1265" s="4">
        <v>1.5617954048019701E-3</v>
      </c>
      <c r="AX1265" s="4">
        <v>1.65592226538498E-3</v>
      </c>
      <c r="AY1265" s="4">
        <v>1.82123703249047E-3</v>
      </c>
      <c r="AZ1265" s="4">
        <v>1.7343419299208299E-3</v>
      </c>
      <c r="BA1265" s="4">
        <v>9.3608454957221901E-4</v>
      </c>
      <c r="BB1265" s="4">
        <v>1.3367144345501399E-3</v>
      </c>
      <c r="BC1265" s="4">
        <v>6.3269825395691497E-4</v>
      </c>
      <c r="BD1265" s="4">
        <v>6.7080881948644599E-4</v>
      </c>
      <c r="BE1265" s="4">
        <v>9.54053643834428E-4</v>
      </c>
      <c r="BF1265" s="4">
        <v>6.5288846863883999E-4</v>
      </c>
      <c r="BG1265" s="4">
        <v>1.3583746751712701E-3</v>
      </c>
      <c r="BH1265" s="4">
        <v>5.2791180189802698E-4</v>
      </c>
    </row>
    <row r="1266" spans="1:60" s="8" customFormat="1" ht="15">
      <c r="A1266" s="36" t="s">
        <v>7</v>
      </c>
      <c r="B1266" s="36" t="s">
        <v>71</v>
      </c>
      <c r="C1266" s="36" t="s">
        <v>19</v>
      </c>
      <c r="D1266" s="7" t="s">
        <v>99</v>
      </c>
      <c r="E1266" s="7" t="s">
        <v>99</v>
      </c>
      <c r="F1266" s="7" t="s">
        <v>12</v>
      </c>
      <c r="G1266" s="219"/>
      <c r="H1266" s="219"/>
      <c r="I1266" s="219"/>
      <c r="J1266" s="219"/>
      <c r="K1266" s="219"/>
      <c r="L1266" s="219"/>
      <c r="M1266" s="221">
        <v>1</v>
      </c>
      <c r="N1266" s="221">
        <v>1</v>
      </c>
      <c r="O1266" s="221">
        <v>1</v>
      </c>
      <c r="P1266" s="221">
        <v>1</v>
      </c>
      <c r="Q1266" s="221">
        <v>1</v>
      </c>
      <c r="R1266" s="221">
        <v>1</v>
      </c>
      <c r="S1266" s="221">
        <v>1</v>
      </c>
      <c r="T1266" s="221">
        <v>1</v>
      </c>
      <c r="U1266" s="221">
        <v>1</v>
      </c>
      <c r="V1266" s="221">
        <v>1</v>
      </c>
      <c r="W1266" s="221">
        <v>1</v>
      </c>
      <c r="X1266" s="221">
        <v>1</v>
      </c>
      <c r="Y1266" s="221">
        <v>1</v>
      </c>
      <c r="Z1266" s="221">
        <v>1</v>
      </c>
      <c r="AA1266" s="221">
        <v>1</v>
      </c>
      <c r="AB1266" s="221">
        <v>1</v>
      </c>
      <c r="AC1266" s="221">
        <v>1</v>
      </c>
      <c r="AD1266" s="221">
        <v>1</v>
      </c>
      <c r="AE1266" s="221">
        <v>1</v>
      </c>
      <c r="AF1266" s="221">
        <v>1</v>
      </c>
      <c r="AG1266" s="221">
        <v>1</v>
      </c>
      <c r="AH1266" s="221">
        <v>1</v>
      </c>
      <c r="AI1266" s="221">
        <v>1</v>
      </c>
      <c r="AJ1266" s="221">
        <v>1</v>
      </c>
      <c r="AK1266" s="221">
        <v>1</v>
      </c>
      <c r="AL1266" s="221">
        <v>1</v>
      </c>
      <c r="AM1266" s="221">
        <v>1</v>
      </c>
      <c r="AN1266" s="221">
        <v>1</v>
      </c>
      <c r="AO1266" s="221">
        <v>1</v>
      </c>
      <c r="AP1266" s="221">
        <v>1</v>
      </c>
      <c r="AQ1266" s="221">
        <v>1</v>
      </c>
      <c r="AR1266" s="221">
        <v>1</v>
      </c>
      <c r="AS1266" s="221">
        <v>1</v>
      </c>
      <c r="AT1266" s="221">
        <v>1</v>
      </c>
      <c r="AU1266" s="221">
        <v>1</v>
      </c>
      <c r="AV1266" s="221">
        <v>1</v>
      </c>
      <c r="AW1266" s="221">
        <v>1</v>
      </c>
      <c r="AX1266" s="221">
        <v>1</v>
      </c>
      <c r="AY1266" s="221">
        <v>1</v>
      </c>
      <c r="AZ1266" s="221">
        <v>1</v>
      </c>
      <c r="BA1266" s="221">
        <v>1</v>
      </c>
      <c r="BB1266" s="221">
        <v>1</v>
      </c>
      <c r="BC1266" s="221">
        <v>1</v>
      </c>
      <c r="BD1266" s="221">
        <v>1</v>
      </c>
      <c r="BE1266" s="221">
        <v>1</v>
      </c>
      <c r="BF1266" s="221">
        <v>1</v>
      </c>
      <c r="BG1266" s="221">
        <v>1</v>
      </c>
      <c r="BH1266" s="221">
        <v>1</v>
      </c>
    </row>
    <row r="1267" spans="1:60" s="8" customFormat="1" ht="15">
      <c r="A1267" s="36" t="s">
        <v>7</v>
      </c>
      <c r="B1267" s="36" t="s">
        <v>71</v>
      </c>
      <c r="C1267" s="36" t="s">
        <v>19</v>
      </c>
      <c r="D1267" s="7" t="s">
        <v>99</v>
      </c>
      <c r="E1267" s="7" t="s">
        <v>99</v>
      </c>
      <c r="F1267" s="7" t="s">
        <v>13</v>
      </c>
      <c r="G1267" s="219"/>
      <c r="H1267" s="219"/>
      <c r="I1267" s="219"/>
      <c r="J1267" s="219"/>
      <c r="K1267" s="219"/>
      <c r="L1267" s="219"/>
      <c r="M1267" s="221">
        <f>'3. Mecanical drive'!I61</f>
        <v>0.246</v>
      </c>
      <c r="N1267" s="221">
        <f>'3. Mecanical drive'!J61</f>
        <v>0.24699999999999989</v>
      </c>
      <c r="O1267" s="221">
        <f>'3. Mecanical drive'!K61</f>
        <v>0.248</v>
      </c>
      <c r="P1267" s="221">
        <f>'3. Mecanical drive'!L61</f>
        <v>0.24899999999999989</v>
      </c>
      <c r="Q1267" s="221">
        <f>'3. Mecanical drive'!M61</f>
        <v>0.25</v>
      </c>
      <c r="R1267" s="221">
        <f>'3. Mecanical drive'!N61</f>
        <v>0.251</v>
      </c>
      <c r="S1267" s="221">
        <f>'3. Mecanical drive'!O61</f>
        <v>0.252</v>
      </c>
      <c r="T1267" s="221">
        <f>'3. Mecanical drive'!P61</f>
        <v>0.253</v>
      </c>
      <c r="U1267" s="221">
        <f>'3. Mecanical drive'!Q61</f>
        <v>0.254</v>
      </c>
      <c r="V1267" s="221">
        <f>'3. Mecanical drive'!R61</f>
        <v>0.255</v>
      </c>
      <c r="W1267" s="221">
        <f>'3. Mecanical drive'!S61</f>
        <v>0.25600000000000001</v>
      </c>
      <c r="X1267" s="221">
        <f>'3. Mecanical drive'!T61</f>
        <v>0.25700000000000001</v>
      </c>
      <c r="Y1267" s="221">
        <f>'3. Mecanical drive'!U61</f>
        <v>0.25800000000000001</v>
      </c>
      <c r="Z1267" s="221">
        <f>'3. Mecanical drive'!V61</f>
        <v>0.25900000000000001</v>
      </c>
      <c r="AA1267" s="221">
        <f>'3. Mecanical drive'!W61</f>
        <v>0.26</v>
      </c>
      <c r="AB1267" s="221">
        <f>'3. Mecanical drive'!X61</f>
        <v>0.26100000000000001</v>
      </c>
      <c r="AC1267" s="221">
        <f>'3. Mecanical drive'!Y61</f>
        <v>0.26200000000000001</v>
      </c>
      <c r="AD1267" s="221">
        <f>'3. Mecanical drive'!Z61</f>
        <v>0.26300000000000001</v>
      </c>
      <c r="AE1267" s="221">
        <f>'3. Mecanical drive'!AA61</f>
        <v>0.26400000000000001</v>
      </c>
      <c r="AF1267" s="221">
        <f>'3. Mecanical drive'!AB61</f>
        <v>0.26500000000000001</v>
      </c>
      <c r="AG1267" s="221">
        <f>'3. Mecanical drive'!AC61</f>
        <v>0.26600000000000001</v>
      </c>
      <c r="AH1267" s="221">
        <f>'3. Mecanical drive'!AD61</f>
        <v>0.26700000000000002</v>
      </c>
      <c r="AI1267" s="221">
        <f>'3. Mecanical drive'!AE61</f>
        <v>0.26800000000000002</v>
      </c>
      <c r="AJ1267" s="221">
        <f>'3. Mecanical drive'!AF61</f>
        <v>0.26900000000000002</v>
      </c>
      <c r="AK1267" s="221">
        <f>'3. Mecanical drive'!AG61</f>
        <v>0.27</v>
      </c>
      <c r="AL1267" s="221">
        <f>'3. Mecanical drive'!AH61</f>
        <v>0.27100000000000002</v>
      </c>
      <c r="AM1267" s="221">
        <f>'3. Mecanical drive'!AI61</f>
        <v>0.27200000000000002</v>
      </c>
      <c r="AN1267" s="221">
        <f>'3. Mecanical drive'!AJ61</f>
        <v>0.27300000000000002</v>
      </c>
      <c r="AO1267" s="221">
        <f>'3. Mecanical drive'!AK61</f>
        <v>0.27400000000000002</v>
      </c>
      <c r="AP1267" s="221">
        <f>'3. Mecanical drive'!AL61</f>
        <v>0.27500000000000002</v>
      </c>
      <c r="AQ1267" s="221">
        <f>'3. Mecanical drive'!AM61</f>
        <v>0.27600000000000002</v>
      </c>
      <c r="AR1267" s="221">
        <f>'3. Mecanical drive'!AN61</f>
        <v>0.27700000000000002</v>
      </c>
      <c r="AS1267" s="221">
        <f>'3. Mecanical drive'!AO61</f>
        <v>0.27800000000000002</v>
      </c>
      <c r="AT1267" s="221">
        <f>'3. Mecanical drive'!AP61</f>
        <v>0.27900000000000003</v>
      </c>
      <c r="AU1267" s="221">
        <f>'3. Mecanical drive'!AQ61</f>
        <v>0.28000000000000003</v>
      </c>
      <c r="AV1267" s="221">
        <f>'3. Mecanical drive'!AR61</f>
        <v>0.28100000000000003</v>
      </c>
      <c r="AW1267" s="221">
        <f>'3. Mecanical drive'!AS61</f>
        <v>0.28199999999999997</v>
      </c>
      <c r="AX1267" s="221">
        <f>'3. Mecanical drive'!AT61</f>
        <v>0.28299999999999997</v>
      </c>
      <c r="AY1267" s="221">
        <f>'3. Mecanical drive'!AU61</f>
        <v>0.28399999999999997</v>
      </c>
      <c r="AZ1267" s="221">
        <f>'3. Mecanical drive'!AV61</f>
        <v>0.28499999999999998</v>
      </c>
      <c r="BA1267" s="221">
        <f>'3. Mecanical drive'!AW61</f>
        <v>0.28599999999999998</v>
      </c>
      <c r="BB1267" s="221">
        <f>'3. Mecanical drive'!AX61</f>
        <v>0.28699999999999998</v>
      </c>
      <c r="BC1267" s="221">
        <f>'3. Mecanical drive'!AY61</f>
        <v>0.28799999999999998</v>
      </c>
      <c r="BD1267" s="221">
        <f>'3. Mecanical drive'!AZ61</f>
        <v>0.28899999999999998</v>
      </c>
      <c r="BE1267" s="221">
        <f>'3. Mecanical drive'!BA61</f>
        <v>0.28999999999999998</v>
      </c>
      <c r="BF1267" s="221">
        <f>'3. Mecanical drive'!BB61</f>
        <v>0.29099999999999998</v>
      </c>
      <c r="BG1267" s="221">
        <f>'3. Mecanical drive'!BC61</f>
        <v>0.29199999999999998</v>
      </c>
      <c r="BH1267" s="221">
        <f>'3. Mecanical drive'!BD61</f>
        <v>0.29299999999999998</v>
      </c>
    </row>
    <row r="1268" spans="1:60" s="8" customFormat="1" ht="15">
      <c r="A1268" s="36" t="s">
        <v>7</v>
      </c>
      <c r="B1268" s="36" t="s">
        <v>71</v>
      </c>
      <c r="C1268" s="36" t="s">
        <v>19</v>
      </c>
      <c r="D1268" s="7" t="s">
        <v>99</v>
      </c>
      <c r="E1268" s="7" t="s">
        <v>99</v>
      </c>
      <c r="F1268" s="7" t="s">
        <v>14</v>
      </c>
      <c r="G1268" s="219"/>
      <c r="H1268" s="219"/>
      <c r="I1268" s="219"/>
      <c r="J1268" s="219"/>
      <c r="K1268" s="219"/>
      <c r="L1268" s="219"/>
      <c r="M1268" s="221">
        <f>'3. Mecanical drive'!I67</f>
        <v>1</v>
      </c>
      <c r="N1268" s="221">
        <f>'3. Mecanical drive'!J67</f>
        <v>1</v>
      </c>
      <c r="O1268" s="221">
        <f>'3. Mecanical drive'!K67</f>
        <v>1</v>
      </c>
      <c r="P1268" s="221">
        <f>'3. Mecanical drive'!L67</f>
        <v>1</v>
      </c>
      <c r="Q1268" s="221">
        <f>'3. Mecanical drive'!M67</f>
        <v>1</v>
      </c>
      <c r="R1268" s="221">
        <f>'3. Mecanical drive'!N67</f>
        <v>1</v>
      </c>
      <c r="S1268" s="221">
        <f>'3. Mecanical drive'!O67</f>
        <v>1</v>
      </c>
      <c r="T1268" s="221">
        <f>'3. Mecanical drive'!P67</f>
        <v>1</v>
      </c>
      <c r="U1268" s="221">
        <f>'3. Mecanical drive'!Q67</f>
        <v>1</v>
      </c>
      <c r="V1268" s="221">
        <f>'3. Mecanical drive'!R67</f>
        <v>1</v>
      </c>
      <c r="W1268" s="221">
        <f>'3. Mecanical drive'!S67</f>
        <v>1</v>
      </c>
      <c r="X1268" s="221">
        <f>'3. Mecanical drive'!T67</f>
        <v>1</v>
      </c>
      <c r="Y1268" s="221">
        <f>'3. Mecanical drive'!U67</f>
        <v>1</v>
      </c>
      <c r="Z1268" s="221">
        <f>'3. Mecanical drive'!V67</f>
        <v>1</v>
      </c>
      <c r="AA1268" s="221">
        <f>'3. Mecanical drive'!W67</f>
        <v>1</v>
      </c>
      <c r="AB1268" s="221">
        <f>'3. Mecanical drive'!X67</f>
        <v>1</v>
      </c>
      <c r="AC1268" s="221">
        <f>'3. Mecanical drive'!Y67</f>
        <v>1</v>
      </c>
      <c r="AD1268" s="221">
        <f>'3. Mecanical drive'!Z67</f>
        <v>1</v>
      </c>
      <c r="AE1268" s="221">
        <f>'3. Mecanical drive'!AA67</f>
        <v>1</v>
      </c>
      <c r="AF1268" s="221">
        <f>'3. Mecanical drive'!AB67</f>
        <v>1</v>
      </c>
      <c r="AG1268" s="221">
        <f>'3. Mecanical drive'!AC67</f>
        <v>1</v>
      </c>
      <c r="AH1268" s="221">
        <f>'3. Mecanical drive'!AD67</f>
        <v>1</v>
      </c>
      <c r="AI1268" s="221">
        <f>'3. Mecanical drive'!AE67</f>
        <v>1</v>
      </c>
      <c r="AJ1268" s="221">
        <f>'3. Mecanical drive'!AF67</f>
        <v>1</v>
      </c>
      <c r="AK1268" s="221">
        <f>'3. Mecanical drive'!AG67</f>
        <v>1</v>
      </c>
      <c r="AL1268" s="221">
        <f>'3. Mecanical drive'!AH67</f>
        <v>1</v>
      </c>
      <c r="AM1268" s="221">
        <f>'3. Mecanical drive'!AI67</f>
        <v>1</v>
      </c>
      <c r="AN1268" s="221">
        <f>'3. Mecanical drive'!AJ67</f>
        <v>1</v>
      </c>
      <c r="AO1268" s="221">
        <f>'3. Mecanical drive'!AK67</f>
        <v>1</v>
      </c>
      <c r="AP1268" s="221">
        <f>'3. Mecanical drive'!AL67</f>
        <v>1</v>
      </c>
      <c r="AQ1268" s="221">
        <f>'3. Mecanical drive'!AM67</f>
        <v>1</v>
      </c>
      <c r="AR1268" s="221">
        <f>'3. Mecanical drive'!AN67</f>
        <v>1</v>
      </c>
      <c r="AS1268" s="221">
        <f>'3. Mecanical drive'!AO67</f>
        <v>1</v>
      </c>
      <c r="AT1268" s="221">
        <f>'3. Mecanical drive'!AP67</f>
        <v>1</v>
      </c>
      <c r="AU1268" s="221">
        <f>'3. Mecanical drive'!AQ67</f>
        <v>1</v>
      </c>
      <c r="AV1268" s="221">
        <f>'3. Mecanical drive'!AR67</f>
        <v>1</v>
      </c>
      <c r="AW1268" s="221">
        <f>'3. Mecanical drive'!AS67</f>
        <v>1</v>
      </c>
      <c r="AX1268" s="221">
        <f>'3. Mecanical drive'!AT67</f>
        <v>1</v>
      </c>
      <c r="AY1268" s="221">
        <f>'3. Mecanical drive'!AU67</f>
        <v>1</v>
      </c>
      <c r="AZ1268" s="221">
        <f>'3. Mecanical drive'!AV67</f>
        <v>1</v>
      </c>
      <c r="BA1268" s="221">
        <f>'3. Mecanical drive'!AW67</f>
        <v>1</v>
      </c>
      <c r="BB1268" s="221">
        <f>'3. Mecanical drive'!AX67</f>
        <v>1</v>
      </c>
      <c r="BC1268" s="221">
        <f>'3. Mecanical drive'!AY67</f>
        <v>1</v>
      </c>
      <c r="BD1268" s="221">
        <f>'3. Mecanical drive'!AZ67</f>
        <v>1</v>
      </c>
      <c r="BE1268" s="221">
        <f>'3. Mecanical drive'!BA67</f>
        <v>1</v>
      </c>
      <c r="BF1268" s="221">
        <f>'3. Mecanical drive'!BB67</f>
        <v>1</v>
      </c>
      <c r="BG1268" s="221">
        <f>'3. Mecanical drive'!BC67</f>
        <v>1</v>
      </c>
      <c r="BH1268" s="221">
        <f>'3. Mecanical drive'!BD67</f>
        <v>1</v>
      </c>
    </row>
    <row r="1269" spans="1:60" s="5" customFormat="1" ht="15">
      <c r="A1269" s="4" t="s">
        <v>7</v>
      </c>
      <c r="B1269" s="4" t="s">
        <v>71</v>
      </c>
      <c r="C1269" s="4" t="s">
        <v>20</v>
      </c>
      <c r="D1269" s="4"/>
      <c r="E1269" s="4"/>
      <c r="F1269" s="4" t="s">
        <v>11</v>
      </c>
      <c r="G1269" s="4">
        <v>1350</v>
      </c>
      <c r="H1269" s="4">
        <v>1493</v>
      </c>
      <c r="I1269" s="4">
        <v>1352</v>
      </c>
      <c r="J1269" s="4">
        <v>2042</v>
      </c>
      <c r="K1269" s="4">
        <v>1443</v>
      </c>
      <c r="L1269" s="4">
        <v>1856</v>
      </c>
      <c r="M1269" s="4">
        <v>1836</v>
      </c>
      <c r="N1269" s="4">
        <v>1684</v>
      </c>
      <c r="O1269" s="4">
        <v>879</v>
      </c>
      <c r="P1269" s="4">
        <v>758</v>
      </c>
      <c r="Q1269" s="4">
        <v>649</v>
      </c>
      <c r="R1269" s="4">
        <v>888</v>
      </c>
      <c r="S1269" s="4">
        <v>880</v>
      </c>
      <c r="T1269" s="4">
        <v>482</v>
      </c>
      <c r="U1269" s="4">
        <v>50</v>
      </c>
      <c r="V1269" s="4">
        <v>70</v>
      </c>
      <c r="W1269" s="4">
        <v>49</v>
      </c>
      <c r="X1269" s="4">
        <v>33</v>
      </c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</row>
    <row r="1270" spans="1:60" s="5" customFormat="1" ht="15">
      <c r="A1270" s="4" t="s">
        <v>7</v>
      </c>
      <c r="B1270" s="4" t="s">
        <v>71</v>
      </c>
      <c r="C1270" s="4" t="s">
        <v>20</v>
      </c>
      <c r="D1270" s="4"/>
      <c r="E1270" s="4"/>
      <c r="F1270" s="4" t="s">
        <v>52</v>
      </c>
      <c r="G1270" s="4">
        <v>0.105485232067511</v>
      </c>
      <c r="H1270" s="4">
        <v>0.108589715615681</v>
      </c>
      <c r="I1270" s="4">
        <v>9.1835348458089897E-2</v>
      </c>
      <c r="J1270" s="4">
        <v>0.12702954898911401</v>
      </c>
      <c r="K1270" s="4">
        <v>8.4007684694649795E-2</v>
      </c>
      <c r="L1270" s="4">
        <v>0.103409850679741</v>
      </c>
      <c r="M1270" s="4">
        <v>9.1320567023128602E-2</v>
      </c>
      <c r="N1270" s="4">
        <v>7.7428847303324305E-2</v>
      </c>
      <c r="O1270" s="4">
        <v>3.6753637732062201E-2</v>
      </c>
      <c r="P1270" s="4">
        <v>2.81188559557814E-2</v>
      </c>
      <c r="Q1270" s="4">
        <v>2.1744957448234299E-2</v>
      </c>
      <c r="R1270" s="4">
        <v>2.7081427264409898E-2</v>
      </c>
      <c r="S1270" s="4">
        <v>2.5934221383944401E-2</v>
      </c>
      <c r="T1270" s="4">
        <v>1.25058377873489E-2</v>
      </c>
      <c r="U1270" s="4">
        <v>1.24853297375584E-3</v>
      </c>
      <c r="V1270" s="4">
        <v>1.7419001642362999E-3</v>
      </c>
      <c r="W1270" s="4">
        <v>1.1299695600036901E-3</v>
      </c>
      <c r="X1270" s="4">
        <v>7.3757850740931098E-4</v>
      </c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</row>
    <row r="1271" spans="1:60" s="8" customFormat="1" ht="15">
      <c r="A1271" s="36" t="s">
        <v>7</v>
      </c>
      <c r="B1271" s="36" t="s">
        <v>71</v>
      </c>
      <c r="C1271" s="36" t="s">
        <v>20</v>
      </c>
      <c r="D1271" s="7" t="s">
        <v>113</v>
      </c>
      <c r="E1271" s="7" t="s">
        <v>113</v>
      </c>
      <c r="F1271" s="7" t="s">
        <v>12</v>
      </c>
      <c r="G1271" s="221">
        <f>'6. Non-specified'!G$117</f>
        <v>0.22327467991870417</v>
      </c>
      <c r="H1271" s="221">
        <f>'6. Non-specified'!H$117</f>
        <v>0.22383210183147187</v>
      </c>
      <c r="I1271" s="221">
        <f>'6. Non-specified'!I$117</f>
        <v>0.22371519480831964</v>
      </c>
      <c r="J1271" s="221">
        <f>'6. Non-specified'!J$117</f>
        <v>0.22359202978761727</v>
      </c>
      <c r="K1271" s="221">
        <f>'6. Non-specified'!K$117</f>
        <v>0.22287967058897126</v>
      </c>
      <c r="L1271" s="221">
        <f>'6. Non-specified'!L$117</f>
        <v>0.22289949792424951</v>
      </c>
      <c r="M1271" s="221">
        <f>'6. Non-specified'!M$117</f>
        <v>0.22328743277234939</v>
      </c>
      <c r="N1271" s="221">
        <f>'6. Non-specified'!N$117</f>
        <v>0.22370199949126382</v>
      </c>
      <c r="O1271" s="221">
        <f>'6. Non-specified'!O$117</f>
        <v>0.22355207536537272</v>
      </c>
      <c r="P1271" s="221">
        <f>'6. Non-specified'!P$117</f>
        <v>0.22392748063195123</v>
      </c>
      <c r="Q1271" s="221">
        <f>'6. Non-specified'!Q$117</f>
        <v>0.22357457998257702</v>
      </c>
      <c r="R1271" s="221">
        <f>'6. Non-specified'!R$117</f>
        <v>0.22535471310368416</v>
      </c>
      <c r="S1271" s="221">
        <f>'6. Non-specified'!S$117</f>
        <v>0.2252015040336382</v>
      </c>
      <c r="T1271" s="221">
        <f>'6. Non-specified'!T$117</f>
        <v>0.22306002932987401</v>
      </c>
      <c r="U1271" s="221">
        <f>'6. Non-specified'!U$117</f>
        <v>0.22328545259971166</v>
      </c>
      <c r="V1271" s="221">
        <f>'6. Non-specified'!V$117</f>
        <v>0.22308551376726821</v>
      </c>
      <c r="W1271" s="221">
        <f>'6. Non-specified'!W$117</f>
        <v>0.2231576280850022</v>
      </c>
      <c r="X1271" s="221">
        <f>'6. Non-specified'!X$117</f>
        <v>0.21566251789844701</v>
      </c>
      <c r="Y1271" s="219"/>
      <c r="Z1271" s="219"/>
      <c r="AA1271" s="219"/>
      <c r="AB1271" s="219"/>
      <c r="AC1271" s="219"/>
      <c r="AD1271" s="219"/>
      <c r="AE1271" s="219"/>
      <c r="AF1271" s="219"/>
      <c r="AG1271" s="219"/>
      <c r="AH1271" s="219"/>
      <c r="AI1271" s="219"/>
      <c r="AJ1271" s="219"/>
      <c r="AK1271" s="219"/>
      <c r="AL1271" s="219"/>
      <c r="AM1271" s="219"/>
      <c r="AN1271" s="219"/>
      <c r="AO1271" s="219"/>
      <c r="AP1271" s="219"/>
      <c r="AQ1271" s="219"/>
      <c r="AR1271" s="219"/>
      <c r="AS1271" s="219"/>
      <c r="AT1271" s="219"/>
      <c r="AU1271" s="219"/>
      <c r="AV1271" s="219"/>
      <c r="AW1271" s="219"/>
      <c r="AX1271" s="219"/>
      <c r="AY1271" s="219"/>
      <c r="AZ1271" s="219"/>
      <c r="BA1271" s="219"/>
      <c r="BB1271" s="219"/>
      <c r="BC1271" s="219"/>
      <c r="BD1271" s="219"/>
      <c r="BE1271" s="219"/>
      <c r="BF1271" s="219"/>
      <c r="BG1271" s="219"/>
      <c r="BH1271" s="219"/>
    </row>
    <row r="1272" spans="1:60" s="8" customFormat="1" ht="15">
      <c r="A1272" s="36" t="s">
        <v>7</v>
      </c>
      <c r="B1272" s="36" t="s">
        <v>71</v>
      </c>
      <c r="C1272" s="36" t="s">
        <v>20</v>
      </c>
      <c r="D1272" s="7" t="s">
        <v>113</v>
      </c>
      <c r="E1272" s="7" t="s">
        <v>113</v>
      </c>
      <c r="F1272" s="7" t="s">
        <v>13</v>
      </c>
      <c r="G1272" s="221">
        <f>'2.a-LTH-MTH1'!C$59</f>
        <v>0.84</v>
      </c>
      <c r="H1272" s="221">
        <f>'2.a-LTH-MTH1'!D$59</f>
        <v>0.84378340421166798</v>
      </c>
      <c r="I1272" s="221">
        <f>'2.a-LTH-MTH1'!E$59</f>
        <v>0.84743667981034598</v>
      </c>
      <c r="J1272" s="221">
        <f>'2.a-LTH-MTH1'!F$59</f>
        <v>0.85096430251551103</v>
      </c>
      <c r="K1272" s="221">
        <f>'2.a-LTH-MTH1'!G$59</f>
        <v>0.85437059410613103</v>
      </c>
      <c r="L1272" s="221">
        <f>'2.a-LTH-MTH1'!H$59</f>
        <v>0.85765972771538701</v>
      </c>
      <c r="M1272" s="221">
        <f>'2.a-LTH-MTH1'!I$59</f>
        <v>0.86083573294327898</v>
      </c>
      <c r="N1272" s="221">
        <f>'2.a-LTH-MTH1'!J$59</f>
        <v>0.86390250079339403</v>
      </c>
      <c r="O1272" s="221">
        <f>'2.a-LTH-MTH1'!K$59</f>
        <v>0.86686378843987</v>
      </c>
      <c r="P1272" s="221">
        <f>'2.a-LTH-MTH1'!L$59</f>
        <v>0.86972322383040401</v>
      </c>
      <c r="Q1272" s="221">
        <f>'2.a-LTH-MTH1'!M$59</f>
        <v>0.87248431013094196</v>
      </c>
      <c r="R1272" s="221">
        <f>'2.a-LTH-MTH1'!N$59</f>
        <v>0.87515043001749504</v>
      </c>
      <c r="S1272" s="221">
        <f>'2.a-LTH-MTH1'!O$59</f>
        <v>0.87772484982034404</v>
      </c>
      <c r="T1272" s="221">
        <f>'2.a-LTH-MTH1'!P$59</f>
        <v>0.88021072352569496</v>
      </c>
      <c r="U1272" s="221">
        <f>'2.a-LTH-MTH1'!Q$59</f>
        <v>0.88261109663971404</v>
      </c>
      <c r="V1272" s="221">
        <f>'2.a-LTH-MTH1'!R$59</f>
        <v>0.88492890991965001</v>
      </c>
      <c r="W1272" s="221">
        <f>'2.a-LTH-MTH1'!S$59</f>
        <v>0.88716700297662998</v>
      </c>
      <c r="X1272" s="221">
        <f>'2.a-LTH-MTH1'!T$59</f>
        <v>0.88932811775453902</v>
      </c>
      <c r="Y1272" s="219"/>
      <c r="Z1272" s="219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19"/>
      <c r="AL1272" s="219"/>
      <c r="AM1272" s="219"/>
      <c r="AN1272" s="219"/>
      <c r="AO1272" s="219"/>
      <c r="AP1272" s="219"/>
      <c r="AQ1272" s="219"/>
      <c r="AR1272" s="219"/>
      <c r="AS1272" s="219"/>
      <c r="AT1272" s="219"/>
      <c r="AU1272" s="219"/>
      <c r="AV1272" s="219"/>
      <c r="AW1272" s="219"/>
      <c r="AX1272" s="219"/>
      <c r="AY1272" s="219"/>
      <c r="AZ1272" s="219"/>
      <c r="BA1272" s="219"/>
      <c r="BB1272" s="219"/>
      <c r="BC1272" s="219"/>
      <c r="BD1272" s="219"/>
      <c r="BE1272" s="219"/>
      <c r="BF1272" s="219"/>
      <c r="BG1272" s="219"/>
      <c r="BH1272" s="219"/>
    </row>
    <row r="1273" spans="1:60" s="8" customFormat="1" ht="15">
      <c r="A1273" s="36" t="s">
        <v>7</v>
      </c>
      <c r="B1273" s="36" t="s">
        <v>71</v>
      </c>
      <c r="C1273" s="36" t="s">
        <v>20</v>
      </c>
      <c r="D1273" s="7" t="s">
        <v>113</v>
      </c>
      <c r="E1273" s="7" t="s">
        <v>113</v>
      </c>
      <c r="F1273" s="7" t="s">
        <v>14</v>
      </c>
      <c r="G1273" s="221">
        <f>'2.a-LTH-MTH1'!C$60</f>
        <v>0.22800205883416391</v>
      </c>
      <c r="H1273" s="221">
        <f>'2.a-LTH-MTH1'!D$60</f>
        <v>0.22800205883416391</v>
      </c>
      <c r="I1273" s="221">
        <f>'2.a-LTH-MTH1'!E$60</f>
        <v>0.22800205883416391</v>
      </c>
      <c r="J1273" s="221">
        <f>'2.a-LTH-MTH1'!F$60</f>
        <v>0.22800205883416391</v>
      </c>
      <c r="K1273" s="221">
        <f>'2.a-LTH-MTH1'!G$60</f>
        <v>0.22800205883416391</v>
      </c>
      <c r="L1273" s="221">
        <f>'2.a-LTH-MTH1'!H$60</f>
        <v>0.22800205883416391</v>
      </c>
      <c r="M1273" s="221">
        <f>'2.a-LTH-MTH1'!I$60</f>
        <v>0.22800205883416391</v>
      </c>
      <c r="N1273" s="221">
        <f>'2.a-LTH-MTH1'!J$60</f>
        <v>0.22800205883416391</v>
      </c>
      <c r="O1273" s="221">
        <f>'2.a-LTH-MTH1'!K$60</f>
        <v>0.22800205883416391</v>
      </c>
      <c r="P1273" s="221">
        <f>'2.a-LTH-MTH1'!L$60</f>
        <v>0.22800205883416391</v>
      </c>
      <c r="Q1273" s="221">
        <f>'2.a-LTH-MTH1'!M$60</f>
        <v>0.22800205883416391</v>
      </c>
      <c r="R1273" s="221">
        <f>'2.a-LTH-MTH1'!N$60</f>
        <v>0.22800205883416391</v>
      </c>
      <c r="S1273" s="221">
        <f>'2.a-LTH-MTH1'!O$60</f>
        <v>0.22800205883416391</v>
      </c>
      <c r="T1273" s="221">
        <f>'2.a-LTH-MTH1'!P$60</f>
        <v>0.22800205883416391</v>
      </c>
      <c r="U1273" s="221">
        <f>'2.a-LTH-MTH1'!Q$60</f>
        <v>0.22800205883416391</v>
      </c>
      <c r="V1273" s="221">
        <f>'2.a-LTH-MTH1'!R$60</f>
        <v>0.22800205883416391</v>
      </c>
      <c r="W1273" s="221">
        <f>'2.a-LTH-MTH1'!S$60</f>
        <v>0.22800205883416391</v>
      </c>
      <c r="X1273" s="221">
        <f>'2.a-LTH-MTH1'!T$60</f>
        <v>0.22800205883416391</v>
      </c>
      <c r="Y1273" s="219"/>
      <c r="Z1273" s="219"/>
      <c r="AA1273" s="219"/>
      <c r="AB1273" s="219"/>
      <c r="AC1273" s="219"/>
      <c r="AD1273" s="219"/>
      <c r="AE1273" s="219"/>
      <c r="AF1273" s="219"/>
      <c r="AG1273" s="219"/>
      <c r="AH1273" s="219"/>
      <c r="AI1273" s="219"/>
      <c r="AJ1273" s="219"/>
      <c r="AK1273" s="219"/>
      <c r="AL1273" s="219"/>
      <c r="AM1273" s="219"/>
      <c r="AN1273" s="219"/>
      <c r="AO1273" s="219"/>
      <c r="AP1273" s="219"/>
      <c r="AQ1273" s="219"/>
      <c r="AR1273" s="219"/>
      <c r="AS1273" s="219"/>
      <c r="AT1273" s="219"/>
      <c r="AU1273" s="219"/>
      <c r="AV1273" s="219"/>
      <c r="AW1273" s="219"/>
      <c r="AX1273" s="219"/>
      <c r="AY1273" s="219"/>
      <c r="AZ1273" s="219"/>
      <c r="BA1273" s="219"/>
      <c r="BB1273" s="219"/>
      <c r="BC1273" s="219"/>
      <c r="BD1273" s="219"/>
      <c r="BE1273" s="219"/>
      <c r="BF1273" s="219"/>
      <c r="BG1273" s="219"/>
      <c r="BH1273" s="219"/>
    </row>
    <row r="1274" spans="1:60" s="8" customFormat="1" ht="15">
      <c r="A1274" s="36" t="s">
        <v>7</v>
      </c>
      <c r="B1274" s="36" t="s">
        <v>71</v>
      </c>
      <c r="C1274" s="36" t="s">
        <v>20</v>
      </c>
      <c r="D1274" s="7" t="s">
        <v>107</v>
      </c>
      <c r="E1274" s="7" t="s">
        <v>108</v>
      </c>
      <c r="F1274" s="7" t="s">
        <v>12</v>
      </c>
      <c r="G1274" s="221">
        <f>'6. Non-specified'!G$118</f>
        <v>0.15822814893095247</v>
      </c>
      <c r="H1274" s="221">
        <f>'6. Non-specified'!H$118</f>
        <v>0.15737488998093449</v>
      </c>
      <c r="I1274" s="221">
        <f>'6. Non-specified'!I$118</f>
        <v>0.15755384233558681</v>
      </c>
      <c r="J1274" s="221">
        <f>'6. Non-specified'!J$118</f>
        <v>0.15774237395559734</v>
      </c>
      <c r="K1274" s="221">
        <f>'6. Non-specified'!K$118</f>
        <v>0.15883279908591652</v>
      </c>
      <c r="L1274" s="221">
        <f>'6. Non-specified'!L$118</f>
        <v>0.15880244891328479</v>
      </c>
      <c r="M1274" s="221">
        <f>'6. Non-specified'!M$118</f>
        <v>0.15820862783524076</v>
      </c>
      <c r="N1274" s="221">
        <f>'6. Non-specified'!N$118</f>
        <v>0.15757404072054151</v>
      </c>
      <c r="O1274" s="221">
        <f>'6. Non-specified'!O$118</f>
        <v>0.15780353313788306</v>
      </c>
      <c r="P1274" s="221">
        <f>'6. Non-specified'!P$118</f>
        <v>0.15722889138761237</v>
      </c>
      <c r="Q1274" s="221">
        <f>'6. Non-specified'!Q$118</f>
        <v>0.15776908478627269</v>
      </c>
      <c r="R1274" s="221">
        <f>'6. Non-specified'!R$118</f>
        <v>0.15504419277356615</v>
      </c>
      <c r="S1274" s="221">
        <f>'6. Non-specified'!S$118</f>
        <v>0.15527871353288031</v>
      </c>
      <c r="T1274" s="221">
        <f>'6. Non-specified'!T$118</f>
        <v>0.15855671968113463</v>
      </c>
      <c r="U1274" s="221">
        <f>'6. Non-specified'!U$118</f>
        <v>0.15821165893248862</v>
      </c>
      <c r="V1274" s="221">
        <f>'6. Non-specified'!V$118</f>
        <v>0.15851771004804566</v>
      </c>
      <c r="W1274" s="221">
        <f>'6. Non-specified'!W$118</f>
        <v>0.15840732295054999</v>
      </c>
      <c r="X1274" s="221">
        <f>'6. Non-specified'!X$118</f>
        <v>0.15961339354554471</v>
      </c>
      <c r="Y1274" s="219"/>
      <c r="Z1274" s="219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19"/>
      <c r="AL1274" s="219"/>
      <c r="AM1274" s="219"/>
      <c r="AN1274" s="219"/>
      <c r="AO1274" s="219"/>
      <c r="AP1274" s="219"/>
      <c r="AQ1274" s="219"/>
      <c r="AR1274" s="219"/>
      <c r="AS1274" s="219"/>
      <c r="AT1274" s="219"/>
      <c r="AU1274" s="219"/>
      <c r="AV1274" s="219"/>
      <c r="AW1274" s="219"/>
      <c r="AX1274" s="219"/>
      <c r="AY1274" s="219"/>
      <c r="AZ1274" s="219"/>
      <c r="BA1274" s="219"/>
      <c r="BB1274" s="219"/>
      <c r="BC1274" s="219"/>
      <c r="BD1274" s="219"/>
      <c r="BE1274" s="219"/>
      <c r="BF1274" s="219"/>
      <c r="BG1274" s="219"/>
      <c r="BH1274" s="219"/>
    </row>
    <row r="1275" spans="1:60" s="8" customFormat="1" ht="15">
      <c r="A1275" s="36" t="s">
        <v>7</v>
      </c>
      <c r="B1275" s="36" t="s">
        <v>71</v>
      </c>
      <c r="C1275" s="36" t="s">
        <v>20</v>
      </c>
      <c r="D1275" s="7" t="s">
        <v>107</v>
      </c>
      <c r="E1275" s="7" t="s">
        <v>108</v>
      </c>
      <c r="F1275" s="7" t="s">
        <v>13</v>
      </c>
      <c r="G1275" s="221">
        <f>'2.b-MTH2-HTH'!C$60</f>
        <v>0.27096033581386358</v>
      </c>
      <c r="H1275" s="221">
        <f>'2.b-MTH2-HTH'!D$60</f>
        <v>0.27803846841506513</v>
      </c>
      <c r="I1275" s="221">
        <f>'2.b-MTH2-HTH'!E$60</f>
        <v>0.28512306108197533</v>
      </c>
      <c r="J1275" s="221">
        <f>'2.b-MTH2-HTH'!F$60</f>
        <v>0.29221073523947788</v>
      </c>
      <c r="K1275" s="221">
        <f>'2.b-MTH2-HTH'!G$60</f>
        <v>0.29929810301441867</v>
      </c>
      <c r="L1275" s="221">
        <f>'2.b-MTH2-HTH'!H$60</f>
        <v>0.30638177745854617</v>
      </c>
      <c r="M1275" s="221">
        <f>'2.b-MTH2-HTH'!I$60</f>
        <v>0.31345838276552329</v>
      </c>
      <c r="N1275" s="221">
        <f>'2.b-MTH2-HTH'!J$60</f>
        <v>0.32052456441659938</v>
      </c>
      <c r="O1275" s="221">
        <f>'2.b-MTH2-HTH'!K$60</f>
        <v>0.32757699919028938</v>
      </c>
      <c r="P1275" s="221">
        <f>'2.b-MTH2-HTH'!L$60</f>
        <v>0.33461240497291833</v>
      </c>
      <c r="Q1275" s="221">
        <f>'2.b-MTH2-HTH'!M$60</f>
        <v>0.33900064234710969</v>
      </c>
      <c r="R1275" s="221">
        <f>'2.b-MTH2-HTH'!N$60</f>
        <v>0.348033858794222</v>
      </c>
      <c r="S1275" s="221">
        <f>'2.b-MTH2-HTH'!O$60</f>
        <v>0.35255421330360076</v>
      </c>
      <c r="T1275" s="221">
        <f>'2.b-MTH2-HTH'!P$60</f>
        <v>0.36316841586045356</v>
      </c>
      <c r="U1275" s="221">
        <f>'2.b-MTH2-HTH'!Q$60</f>
        <v>0.37231292224020818</v>
      </c>
      <c r="V1275" s="221">
        <f>'2.b-MTH2-HTH'!R$60</f>
        <v>0.38060310289556548</v>
      </c>
      <c r="W1275" s="221">
        <f>'2.b-MTH2-HTH'!S$60</f>
        <v>0.3859322922417493</v>
      </c>
      <c r="X1275" s="221">
        <f>'2.b-MTH2-HTH'!T$60</f>
        <v>0.39113304875381116</v>
      </c>
      <c r="Y1275" s="219"/>
      <c r="Z1275" s="219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19"/>
      <c r="AL1275" s="219"/>
      <c r="AM1275" s="219"/>
      <c r="AN1275" s="219"/>
      <c r="AO1275" s="219"/>
      <c r="AP1275" s="219"/>
      <c r="AQ1275" s="219"/>
      <c r="AR1275" s="219"/>
      <c r="AS1275" s="219"/>
      <c r="AT1275" s="219"/>
      <c r="AU1275" s="219"/>
      <c r="AV1275" s="219"/>
      <c r="AW1275" s="219"/>
      <c r="AX1275" s="219"/>
      <c r="AY1275" s="219"/>
      <c r="AZ1275" s="219"/>
      <c r="BA1275" s="219"/>
      <c r="BB1275" s="219"/>
      <c r="BC1275" s="219"/>
      <c r="BD1275" s="219"/>
      <c r="BE1275" s="219"/>
      <c r="BF1275" s="219"/>
      <c r="BG1275" s="219"/>
      <c r="BH1275" s="219"/>
    </row>
    <row r="1276" spans="1:60" s="8" customFormat="1" ht="15">
      <c r="A1276" s="36" t="s">
        <v>7</v>
      </c>
      <c r="B1276" s="36" t="s">
        <v>71</v>
      </c>
      <c r="C1276" s="36" t="s">
        <v>20</v>
      </c>
      <c r="D1276" s="7" t="s">
        <v>107</v>
      </c>
      <c r="E1276" s="7" t="s">
        <v>108</v>
      </c>
      <c r="F1276" s="7" t="s">
        <v>14</v>
      </c>
      <c r="G1276" s="221">
        <f>'2.b-MTH2-HTH'!C$61</f>
        <v>0.3911634117171473</v>
      </c>
      <c r="H1276" s="221">
        <f>'2.b-MTH2-HTH'!D$61</f>
        <v>0.3911634117171473</v>
      </c>
      <c r="I1276" s="221">
        <f>'2.b-MTH2-HTH'!E$61</f>
        <v>0.3911634117171473</v>
      </c>
      <c r="J1276" s="221">
        <f>'2.b-MTH2-HTH'!F$61</f>
        <v>0.3911634117171473</v>
      </c>
      <c r="K1276" s="221">
        <f>'2.b-MTH2-HTH'!G$61</f>
        <v>0.3911634117171473</v>
      </c>
      <c r="L1276" s="221">
        <f>'2.b-MTH2-HTH'!H$61</f>
        <v>0.3911634117171473</v>
      </c>
      <c r="M1276" s="221">
        <f>'2.b-MTH2-HTH'!I$61</f>
        <v>0.3911634117171473</v>
      </c>
      <c r="N1276" s="221">
        <f>'2.b-MTH2-HTH'!J$61</f>
        <v>0.3911634117171473</v>
      </c>
      <c r="O1276" s="221">
        <f>'2.b-MTH2-HTH'!K$61</f>
        <v>0.39116341171714725</v>
      </c>
      <c r="P1276" s="221">
        <f>'2.b-MTH2-HTH'!L$61</f>
        <v>0.3911634117171473</v>
      </c>
      <c r="Q1276" s="221">
        <f>'2.b-MTH2-HTH'!M$61</f>
        <v>0.3911634117171473</v>
      </c>
      <c r="R1276" s="221">
        <f>'2.b-MTH2-HTH'!N$61</f>
        <v>0.3911634117171473</v>
      </c>
      <c r="S1276" s="221">
        <f>'2.b-MTH2-HTH'!O$61</f>
        <v>0.39116341171714725</v>
      </c>
      <c r="T1276" s="221">
        <f>'2.b-MTH2-HTH'!P$61</f>
        <v>0.39116341171714725</v>
      </c>
      <c r="U1276" s="221">
        <f>'2.b-MTH2-HTH'!Q$61</f>
        <v>0.3911634117171473</v>
      </c>
      <c r="V1276" s="221">
        <f>'2.b-MTH2-HTH'!R$61</f>
        <v>0.3911634117171473</v>
      </c>
      <c r="W1276" s="221">
        <f>'2.b-MTH2-HTH'!S$61</f>
        <v>0.3911634117171473</v>
      </c>
      <c r="X1276" s="221">
        <f>'2.b-MTH2-HTH'!T$61</f>
        <v>0.3911634117171473</v>
      </c>
      <c r="Y1276" s="219"/>
      <c r="Z1276" s="219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19"/>
      <c r="AL1276" s="219"/>
      <c r="AM1276" s="219"/>
      <c r="AN1276" s="219"/>
      <c r="AO1276" s="219"/>
      <c r="AP1276" s="219"/>
      <c r="AQ1276" s="219"/>
      <c r="AR1276" s="219"/>
      <c r="AS1276" s="219"/>
      <c r="AT1276" s="219"/>
      <c r="AU1276" s="219"/>
      <c r="AV1276" s="219"/>
      <c r="AW1276" s="219"/>
      <c r="AX1276" s="219"/>
      <c r="AY1276" s="219"/>
      <c r="AZ1276" s="219"/>
      <c r="BA1276" s="219"/>
      <c r="BB1276" s="219"/>
      <c r="BC1276" s="219"/>
      <c r="BD1276" s="219"/>
      <c r="BE1276" s="219"/>
      <c r="BF1276" s="219"/>
      <c r="BG1276" s="219"/>
      <c r="BH1276" s="219"/>
    </row>
    <row r="1277" spans="1:60" s="8" customFormat="1" ht="15">
      <c r="A1277" s="36" t="s">
        <v>7</v>
      </c>
      <c r="B1277" s="36" t="s">
        <v>71</v>
      </c>
      <c r="C1277" s="36" t="s">
        <v>20</v>
      </c>
      <c r="D1277" s="7" t="s">
        <v>97</v>
      </c>
      <c r="E1277" s="7" t="s">
        <v>98</v>
      </c>
      <c r="F1277" s="7" t="s">
        <v>12</v>
      </c>
      <c r="G1277" s="221">
        <f>'6. Non-specified'!G$119</f>
        <v>0.10176495184612734</v>
      </c>
      <c r="H1277" s="221">
        <f>'6. Non-specified'!H$119</f>
        <v>0.10077072830786558</v>
      </c>
      <c r="I1277" s="221">
        <f>'6. Non-specified'!I$119</f>
        <v>0.10097924489385508</v>
      </c>
      <c r="J1277" s="221">
        <f>'6. Non-specified'!J$119</f>
        <v>0.1011989233095542</v>
      </c>
      <c r="K1277" s="221">
        <f>'6. Non-specified'!K$119</f>
        <v>0.10246949460711</v>
      </c>
      <c r="L1277" s="221">
        <f>'6. Non-specified'!L$119</f>
        <v>0.10243413036508228</v>
      </c>
      <c r="M1277" s="221">
        <f>'6. Non-specified'!M$119</f>
        <v>0.10174220572333675</v>
      </c>
      <c r="N1277" s="221">
        <f>'6. Non-specified'!N$119</f>
        <v>0.10100278019900057</v>
      </c>
      <c r="O1277" s="221">
        <f>'6. Non-specified'!O$119</f>
        <v>0.10127018643384729</v>
      </c>
      <c r="P1277" s="221">
        <f>'6. Non-specified'!P$119</f>
        <v>0.10060060968440329</v>
      </c>
      <c r="Q1277" s="221">
        <f>'6. Non-specified'!Q$119</f>
        <v>0.10123004696384863</v>
      </c>
      <c r="R1277" s="221">
        <f>'6. Non-specified'!R$119</f>
        <v>9.8054982959893872E-2</v>
      </c>
      <c r="S1277" s="221">
        <f>'6. Non-specified'!S$119</f>
        <v>9.8328248255401512E-2</v>
      </c>
      <c r="T1277" s="221">
        <f>'6. Non-specified'!T$119</f>
        <v>0.10214780487545515</v>
      </c>
      <c r="U1277" s="221">
        <f>'6. Non-specified'!U$119</f>
        <v>0.10174573757990915</v>
      </c>
      <c r="V1277" s="221">
        <f>'6. Non-specified'!V$119</f>
        <v>0.10210235056708225</v>
      </c>
      <c r="W1277" s="221">
        <f>'6. Non-specified'!W$119</f>
        <v>0.10197372671772409</v>
      </c>
      <c r="X1277" s="221">
        <f>'6. Non-specified'!X$119</f>
        <v>0.10264181077211147</v>
      </c>
      <c r="Y1277" s="219"/>
      <c r="Z1277" s="219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19"/>
      <c r="AL1277" s="219"/>
      <c r="AM1277" s="219"/>
      <c r="AN1277" s="219"/>
      <c r="AO1277" s="219"/>
      <c r="AP1277" s="219"/>
      <c r="AQ1277" s="219"/>
      <c r="AR1277" s="219"/>
      <c r="AS1277" s="219"/>
      <c r="AT1277" s="219"/>
      <c r="AU1277" s="219"/>
      <c r="AV1277" s="219"/>
      <c r="AW1277" s="219"/>
      <c r="AX1277" s="219"/>
      <c r="AY1277" s="219"/>
      <c r="AZ1277" s="219"/>
      <c r="BA1277" s="219"/>
      <c r="BB1277" s="219"/>
      <c r="BC1277" s="219"/>
      <c r="BD1277" s="219"/>
      <c r="BE1277" s="219"/>
      <c r="BF1277" s="219"/>
      <c r="BG1277" s="219"/>
      <c r="BH1277" s="219"/>
    </row>
    <row r="1278" spans="1:60" s="8" customFormat="1" ht="15">
      <c r="A1278" s="36" t="s">
        <v>7</v>
      </c>
      <c r="B1278" s="36" t="s">
        <v>71</v>
      </c>
      <c r="C1278" s="36" t="s">
        <v>20</v>
      </c>
      <c r="D1278" s="7" t="s">
        <v>97</v>
      </c>
      <c r="E1278" s="7" t="s">
        <v>98</v>
      </c>
      <c r="F1278" s="7" t="s">
        <v>13</v>
      </c>
      <c r="G1278" s="221">
        <f>'2.b-MTH2-HTH'!C$66</f>
        <v>0.27096033581386358</v>
      </c>
      <c r="H1278" s="221">
        <f>'2.b-MTH2-HTH'!D$66</f>
        <v>0.27803846841506513</v>
      </c>
      <c r="I1278" s="221">
        <f>'2.b-MTH2-HTH'!E$66</f>
        <v>0.28512306108197533</v>
      </c>
      <c r="J1278" s="221">
        <f>'2.b-MTH2-HTH'!F$66</f>
        <v>0.29221073523947788</v>
      </c>
      <c r="K1278" s="221">
        <f>'2.b-MTH2-HTH'!G$66</f>
        <v>0.29929810301441867</v>
      </c>
      <c r="L1278" s="221">
        <f>'2.b-MTH2-HTH'!H$66</f>
        <v>0.30638177745854617</v>
      </c>
      <c r="M1278" s="221">
        <f>'2.b-MTH2-HTH'!I$66</f>
        <v>0.31345838276552329</v>
      </c>
      <c r="N1278" s="221">
        <f>'2.b-MTH2-HTH'!J$66</f>
        <v>0.32052456441659938</v>
      </c>
      <c r="O1278" s="221">
        <f>'2.b-MTH2-HTH'!K$66</f>
        <v>0.32757699919028938</v>
      </c>
      <c r="P1278" s="221">
        <f>'2.b-MTH2-HTH'!L$66</f>
        <v>0.33461240497291833</v>
      </c>
      <c r="Q1278" s="221">
        <f>'2.b-MTH2-HTH'!M$66</f>
        <v>0.33900064234710969</v>
      </c>
      <c r="R1278" s="221">
        <f>'2.b-MTH2-HTH'!N$66</f>
        <v>0.348033858794222</v>
      </c>
      <c r="S1278" s="221">
        <f>'2.b-MTH2-HTH'!O$66</f>
        <v>0.35255421330360076</v>
      </c>
      <c r="T1278" s="221">
        <f>'2.b-MTH2-HTH'!P$66</f>
        <v>0.36316841586045356</v>
      </c>
      <c r="U1278" s="221">
        <f>'2.b-MTH2-HTH'!Q$66</f>
        <v>0.37231292224020818</v>
      </c>
      <c r="V1278" s="221">
        <f>'2.b-MTH2-HTH'!R$66</f>
        <v>0.38060310289556548</v>
      </c>
      <c r="W1278" s="221">
        <f>'2.b-MTH2-HTH'!S$66</f>
        <v>0.3859322922417493</v>
      </c>
      <c r="X1278" s="221">
        <f>'2.b-MTH2-HTH'!T$66</f>
        <v>0.39113304875381116</v>
      </c>
      <c r="Y1278" s="219"/>
      <c r="Z1278" s="219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19"/>
      <c r="AL1278" s="219"/>
      <c r="AM1278" s="219"/>
      <c r="AN1278" s="219"/>
      <c r="AO1278" s="219"/>
      <c r="AP1278" s="219"/>
      <c r="AQ1278" s="219"/>
      <c r="AR1278" s="219"/>
      <c r="AS1278" s="219"/>
      <c r="AT1278" s="219"/>
      <c r="AU1278" s="219"/>
      <c r="AV1278" s="219"/>
      <c r="AW1278" s="219"/>
      <c r="AX1278" s="219"/>
      <c r="AY1278" s="219"/>
      <c r="AZ1278" s="219"/>
      <c r="BA1278" s="219"/>
      <c r="BB1278" s="219"/>
      <c r="BC1278" s="219"/>
      <c r="BD1278" s="219"/>
      <c r="BE1278" s="219"/>
      <c r="BF1278" s="219"/>
      <c r="BG1278" s="219"/>
      <c r="BH1278" s="219"/>
    </row>
    <row r="1279" spans="1:60" s="8" customFormat="1" ht="15">
      <c r="A1279" s="36" t="s">
        <v>7</v>
      </c>
      <c r="B1279" s="36" t="s">
        <v>71</v>
      </c>
      <c r="C1279" s="36" t="s">
        <v>20</v>
      </c>
      <c r="D1279" s="7" t="s">
        <v>97</v>
      </c>
      <c r="E1279" s="7" t="s">
        <v>98</v>
      </c>
      <c r="F1279" s="7" t="s">
        <v>14</v>
      </c>
      <c r="G1279" s="221">
        <f>'2.b-MTH2-HTH'!C$67</f>
        <v>0.67007841522529721</v>
      </c>
      <c r="H1279" s="221">
        <f>'2.b-MTH2-HTH'!D$67</f>
        <v>0.67007841522529721</v>
      </c>
      <c r="I1279" s="221">
        <f>'2.b-MTH2-HTH'!E$67</f>
        <v>0.67007841522529721</v>
      </c>
      <c r="J1279" s="221">
        <f>'2.b-MTH2-HTH'!F$67</f>
        <v>0.67007841522529721</v>
      </c>
      <c r="K1279" s="221">
        <f>'2.b-MTH2-HTH'!G$67</f>
        <v>0.67007841522529721</v>
      </c>
      <c r="L1279" s="221">
        <f>'2.b-MTH2-HTH'!H$67</f>
        <v>0.67007841522529721</v>
      </c>
      <c r="M1279" s="221">
        <f>'2.b-MTH2-HTH'!I$67</f>
        <v>0.67007841522529721</v>
      </c>
      <c r="N1279" s="221">
        <f>'2.b-MTH2-HTH'!J$67</f>
        <v>0.67007841522529721</v>
      </c>
      <c r="O1279" s="221">
        <f>'2.b-MTH2-HTH'!K$67</f>
        <v>0.67007841522529721</v>
      </c>
      <c r="P1279" s="221">
        <f>'2.b-MTH2-HTH'!L$67</f>
        <v>0.67007841522529721</v>
      </c>
      <c r="Q1279" s="221">
        <f>'2.b-MTH2-HTH'!M$67</f>
        <v>0.67007841522529721</v>
      </c>
      <c r="R1279" s="221">
        <f>'2.b-MTH2-HTH'!N$67</f>
        <v>0.67007841522529721</v>
      </c>
      <c r="S1279" s="221">
        <f>'2.b-MTH2-HTH'!O$67</f>
        <v>0.67007841522529721</v>
      </c>
      <c r="T1279" s="221">
        <f>'2.b-MTH2-HTH'!P$67</f>
        <v>0.67007841522529721</v>
      </c>
      <c r="U1279" s="221">
        <f>'2.b-MTH2-HTH'!Q$67</f>
        <v>0.67007841522529721</v>
      </c>
      <c r="V1279" s="221">
        <f>'2.b-MTH2-HTH'!R$67</f>
        <v>0.6700784152252971</v>
      </c>
      <c r="W1279" s="221">
        <f>'2.b-MTH2-HTH'!S$67</f>
        <v>0.67007841522529721</v>
      </c>
      <c r="X1279" s="221">
        <f>'2.b-MTH2-HTH'!T$67</f>
        <v>0.67007841522529721</v>
      </c>
      <c r="Y1279" s="219"/>
      <c r="Z1279" s="219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19"/>
      <c r="AL1279" s="219"/>
      <c r="AM1279" s="219"/>
      <c r="AN1279" s="219"/>
      <c r="AO1279" s="219"/>
      <c r="AP1279" s="219"/>
      <c r="AQ1279" s="219"/>
      <c r="AR1279" s="219"/>
      <c r="AS1279" s="219"/>
      <c r="AT1279" s="219"/>
      <c r="AU1279" s="219"/>
      <c r="AV1279" s="219"/>
      <c r="AW1279" s="219"/>
      <c r="AX1279" s="219"/>
      <c r="AY1279" s="219"/>
      <c r="AZ1279" s="219"/>
      <c r="BA1279" s="219"/>
      <c r="BB1279" s="219"/>
      <c r="BC1279" s="219"/>
      <c r="BD1279" s="219"/>
      <c r="BE1279" s="219"/>
      <c r="BF1279" s="219"/>
      <c r="BG1279" s="219"/>
      <c r="BH1279" s="219"/>
    </row>
    <row r="1280" spans="1:60" s="8" customFormat="1" ht="15">
      <c r="A1280" s="36" t="s">
        <v>7</v>
      </c>
      <c r="B1280" s="36" t="s">
        <v>71</v>
      </c>
      <c r="C1280" s="36" t="s">
        <v>20</v>
      </c>
      <c r="D1280" s="7" t="s">
        <v>401</v>
      </c>
      <c r="E1280" s="7" t="s">
        <v>402</v>
      </c>
      <c r="F1280" s="7" t="s">
        <v>12</v>
      </c>
      <c r="G1280" s="221">
        <f>'6. Non-specified'!G$120</f>
        <v>7.1989587393703758E-2</v>
      </c>
      <c r="H1280" s="221">
        <f>'6. Non-specified'!H$120</f>
        <v>7.2169314774878229E-2</v>
      </c>
      <c r="I1280" s="221">
        <f>'6. Non-specified'!I$120</f>
        <v>7.2131620897707652E-2</v>
      </c>
      <c r="J1280" s="221">
        <f>'6. Non-specified'!J$120</f>
        <v>7.2091909278705776E-2</v>
      </c>
      <c r="K1280" s="221">
        <f>'6. Non-specified'!K$120</f>
        <v>7.1862226070536744E-2</v>
      </c>
      <c r="L1280" s="221">
        <f>'6. Non-specified'!L$120</f>
        <v>7.1868618921200875E-2</v>
      </c>
      <c r="M1280" s="221">
        <f>'6. Non-specified'!M$120</f>
        <v>7.199369924674659E-2</v>
      </c>
      <c r="N1280" s="221">
        <f>'6. Non-specified'!N$120</f>
        <v>7.212736638290676E-2</v>
      </c>
      <c r="O1280" s="221">
        <f>'6. Non-specified'!O$120</f>
        <v>7.2079026929605591E-2</v>
      </c>
      <c r="P1280" s="221">
        <f>'6. Non-specified'!P$120</f>
        <v>7.2200067390871731E-2</v>
      </c>
      <c r="Q1280" s="221">
        <f>'6. Non-specified'!Q$120</f>
        <v>7.2086283005877133E-2</v>
      </c>
      <c r="R1280" s="221">
        <f>'6. Non-specified'!R$120</f>
        <v>7.2660244410461955E-2</v>
      </c>
      <c r="S1280" s="221">
        <f>'6. Non-specified'!S$120</f>
        <v>7.2610845805382351E-2</v>
      </c>
      <c r="T1280" s="221">
        <f>'6. Non-specified'!T$120</f>
        <v>7.192037843848624E-2</v>
      </c>
      <c r="U1280" s="221">
        <f>'6. Non-specified'!U$120</f>
        <v>7.1993060787378022E-2</v>
      </c>
      <c r="V1280" s="221">
        <f>'6. Non-specified'!V$120</f>
        <v>7.1928595286601935E-2</v>
      </c>
      <c r="W1280" s="221">
        <f>'6. Non-specified'!W$120</f>
        <v>7.1951846825830362E-2</v>
      </c>
      <c r="X1280" s="221">
        <f>'6. Non-specified'!X$120</f>
        <v>7.0149245511620231E-2</v>
      </c>
      <c r="Y1280" s="219"/>
      <c r="Z1280" s="219"/>
      <c r="AA1280" s="219"/>
      <c r="AB1280" s="219"/>
      <c r="AC1280" s="219"/>
      <c r="AD1280" s="219"/>
      <c r="AE1280" s="219"/>
      <c r="AF1280" s="219"/>
      <c r="AG1280" s="219"/>
      <c r="AH1280" s="219"/>
      <c r="AI1280" s="219"/>
      <c r="AJ1280" s="219"/>
      <c r="AK1280" s="219"/>
      <c r="AL1280" s="219"/>
      <c r="AM1280" s="219"/>
      <c r="AN1280" s="219"/>
      <c r="AO1280" s="219"/>
      <c r="AP1280" s="219"/>
      <c r="AQ1280" s="219"/>
      <c r="AR1280" s="219"/>
      <c r="AS1280" s="219"/>
      <c r="AT1280" s="219"/>
      <c r="AU1280" s="219"/>
      <c r="AV1280" s="219"/>
      <c r="AW1280" s="219"/>
      <c r="AX1280" s="219"/>
      <c r="AY1280" s="219"/>
      <c r="AZ1280" s="219"/>
      <c r="BA1280" s="219"/>
      <c r="BB1280" s="219"/>
      <c r="BC1280" s="219"/>
      <c r="BD1280" s="219"/>
      <c r="BE1280" s="219"/>
      <c r="BF1280" s="219"/>
      <c r="BG1280" s="219"/>
      <c r="BH1280" s="219"/>
    </row>
    <row r="1281" spans="1:60" s="8" customFormat="1" ht="15">
      <c r="A1281" s="36" t="s">
        <v>7</v>
      </c>
      <c r="B1281" s="36" t="s">
        <v>71</v>
      </c>
      <c r="C1281" s="36" t="s">
        <v>20</v>
      </c>
      <c r="D1281" s="7" t="s">
        <v>401</v>
      </c>
      <c r="E1281" s="7" t="s">
        <v>402</v>
      </c>
      <c r="F1281" s="7" t="s">
        <v>13</v>
      </c>
      <c r="G1281" s="221">
        <f>'2.b-MTH2-HTH'!C$72</f>
        <v>0.27096033581386358</v>
      </c>
      <c r="H1281" s="221">
        <f>'2.b-MTH2-HTH'!D$72</f>
        <v>0.27803846841506513</v>
      </c>
      <c r="I1281" s="221">
        <f>'2.b-MTH2-HTH'!E$72</f>
        <v>0.28512306108197533</v>
      </c>
      <c r="J1281" s="221">
        <f>'2.b-MTH2-HTH'!F$72</f>
        <v>0.29221073523947788</v>
      </c>
      <c r="K1281" s="221">
        <f>'2.b-MTH2-HTH'!G$72</f>
        <v>0.29929810301441867</v>
      </c>
      <c r="L1281" s="221">
        <f>'2.b-MTH2-HTH'!H$72</f>
        <v>0.30638177745854617</v>
      </c>
      <c r="M1281" s="221">
        <f>'2.b-MTH2-HTH'!I$72</f>
        <v>0.31345838276552329</v>
      </c>
      <c r="N1281" s="221">
        <f>'2.b-MTH2-HTH'!J$72</f>
        <v>0.32052456441659938</v>
      </c>
      <c r="O1281" s="221">
        <f>'2.b-MTH2-HTH'!K$72</f>
        <v>0.32757699919028938</v>
      </c>
      <c r="P1281" s="221">
        <f>'2.b-MTH2-HTH'!L$72</f>
        <v>0.33461240497291833</v>
      </c>
      <c r="Q1281" s="221">
        <f>'2.b-MTH2-HTH'!M$72</f>
        <v>0.33900064234710969</v>
      </c>
      <c r="R1281" s="221">
        <f>'2.b-MTH2-HTH'!N$72</f>
        <v>0.348033858794222</v>
      </c>
      <c r="S1281" s="221">
        <f>'2.b-MTH2-HTH'!O$72</f>
        <v>0.35255421330360076</v>
      </c>
      <c r="T1281" s="221">
        <f>'2.b-MTH2-HTH'!P$72</f>
        <v>0.36316841586045356</v>
      </c>
      <c r="U1281" s="221">
        <f>'2.b-MTH2-HTH'!Q$72</f>
        <v>0.37231292224020818</v>
      </c>
      <c r="V1281" s="221">
        <f>'2.b-MTH2-HTH'!R$72</f>
        <v>0.38060310289556548</v>
      </c>
      <c r="W1281" s="221">
        <f>'2.b-MTH2-HTH'!S$72</f>
        <v>0.3859322922417493</v>
      </c>
      <c r="X1281" s="221">
        <f>'2.b-MTH2-HTH'!T$72</f>
        <v>0.39113304875381116</v>
      </c>
      <c r="Y1281" s="219"/>
      <c r="Z1281" s="219"/>
      <c r="AA1281" s="219"/>
      <c r="AB1281" s="219"/>
      <c r="AC1281" s="219"/>
      <c r="AD1281" s="219"/>
      <c r="AE1281" s="219"/>
      <c r="AF1281" s="219"/>
      <c r="AG1281" s="219"/>
      <c r="AH1281" s="219"/>
      <c r="AI1281" s="219"/>
      <c r="AJ1281" s="219"/>
      <c r="AK1281" s="219"/>
      <c r="AL1281" s="219"/>
      <c r="AM1281" s="219"/>
      <c r="AN1281" s="219"/>
      <c r="AO1281" s="219"/>
      <c r="AP1281" s="219"/>
      <c r="AQ1281" s="219"/>
      <c r="AR1281" s="219"/>
      <c r="AS1281" s="219"/>
      <c r="AT1281" s="219"/>
      <c r="AU1281" s="219"/>
      <c r="AV1281" s="219"/>
      <c r="AW1281" s="219"/>
      <c r="AX1281" s="219"/>
      <c r="AY1281" s="219"/>
      <c r="AZ1281" s="219"/>
      <c r="BA1281" s="219"/>
      <c r="BB1281" s="219"/>
      <c r="BC1281" s="219"/>
      <c r="BD1281" s="219"/>
      <c r="BE1281" s="219"/>
      <c r="BF1281" s="219"/>
      <c r="BG1281" s="219"/>
      <c r="BH1281" s="219"/>
    </row>
    <row r="1282" spans="1:60" s="8" customFormat="1" ht="15">
      <c r="A1282" s="36" t="s">
        <v>7</v>
      </c>
      <c r="B1282" s="36" t="s">
        <v>71</v>
      </c>
      <c r="C1282" s="36" t="s">
        <v>20</v>
      </c>
      <c r="D1282" s="7" t="s">
        <v>401</v>
      </c>
      <c r="E1282" s="7" t="s">
        <v>402</v>
      </c>
      <c r="F1282" s="7" t="s">
        <v>14</v>
      </c>
      <c r="G1282" s="221">
        <f>'2.b-MTH2-HTH'!C$73</f>
        <v>0.73156498928758174</v>
      </c>
      <c r="H1282" s="221">
        <f>'2.b-MTH2-HTH'!D$73</f>
        <v>0.73156498928758174</v>
      </c>
      <c r="I1282" s="221">
        <f>'2.b-MTH2-HTH'!E$73</f>
        <v>0.73156498928758174</v>
      </c>
      <c r="J1282" s="221">
        <f>'2.b-MTH2-HTH'!F$73</f>
        <v>0.73156498928758174</v>
      </c>
      <c r="K1282" s="221">
        <f>'2.b-MTH2-HTH'!G$73</f>
        <v>0.73156498928758174</v>
      </c>
      <c r="L1282" s="221">
        <f>'2.b-MTH2-HTH'!H$73</f>
        <v>0.73156498928758174</v>
      </c>
      <c r="M1282" s="221">
        <f>'2.b-MTH2-HTH'!I$73</f>
        <v>0.73156498928758174</v>
      </c>
      <c r="N1282" s="221">
        <f>'2.b-MTH2-HTH'!J$73</f>
        <v>0.73156498928758174</v>
      </c>
      <c r="O1282" s="221">
        <f>'2.b-MTH2-HTH'!K$73</f>
        <v>0.73156498928758174</v>
      </c>
      <c r="P1282" s="221">
        <f>'2.b-MTH2-HTH'!L$73</f>
        <v>0.73156498928758174</v>
      </c>
      <c r="Q1282" s="221">
        <f>'2.b-MTH2-HTH'!M$73</f>
        <v>0.73156498928758174</v>
      </c>
      <c r="R1282" s="221">
        <f>'2.b-MTH2-HTH'!N$73</f>
        <v>0.73156498928758174</v>
      </c>
      <c r="S1282" s="221">
        <f>'2.b-MTH2-HTH'!O$73</f>
        <v>0.73156498928758174</v>
      </c>
      <c r="T1282" s="221">
        <f>'2.b-MTH2-HTH'!P$73</f>
        <v>0.73156498928758174</v>
      </c>
      <c r="U1282" s="221">
        <f>'2.b-MTH2-HTH'!Q$73</f>
        <v>0.73156498928758174</v>
      </c>
      <c r="V1282" s="221">
        <f>'2.b-MTH2-HTH'!R$73</f>
        <v>0.73156498928758174</v>
      </c>
      <c r="W1282" s="221">
        <f>'2.b-MTH2-HTH'!S$73</f>
        <v>0.73156498928758174</v>
      </c>
      <c r="X1282" s="221">
        <f>'2.b-MTH2-HTH'!T$73</f>
        <v>0.73156498928758174</v>
      </c>
      <c r="Y1282" s="219"/>
      <c r="Z1282" s="219"/>
      <c r="AA1282" s="219"/>
      <c r="AB1282" s="219"/>
      <c r="AC1282" s="219"/>
      <c r="AD1282" s="219"/>
      <c r="AE1282" s="219"/>
      <c r="AF1282" s="219"/>
      <c r="AG1282" s="219"/>
      <c r="AH1282" s="219"/>
      <c r="AI1282" s="219"/>
      <c r="AJ1282" s="219"/>
      <c r="AK1282" s="219"/>
      <c r="AL1282" s="219"/>
      <c r="AM1282" s="219"/>
      <c r="AN1282" s="219"/>
      <c r="AO1282" s="219"/>
      <c r="AP1282" s="219"/>
      <c r="AQ1282" s="219"/>
      <c r="AR1282" s="219"/>
      <c r="AS1282" s="219"/>
      <c r="AT1282" s="219"/>
      <c r="AU1282" s="219"/>
      <c r="AV1282" s="219"/>
      <c r="AW1282" s="219"/>
      <c r="AX1282" s="219"/>
      <c r="AY1282" s="219"/>
      <c r="AZ1282" s="219"/>
      <c r="BA1282" s="219"/>
      <c r="BB1282" s="219"/>
      <c r="BC1282" s="219"/>
      <c r="BD1282" s="219"/>
      <c r="BE1282" s="219"/>
      <c r="BF1282" s="219"/>
      <c r="BG1282" s="219"/>
      <c r="BH1282" s="219"/>
    </row>
    <row r="1283" spans="1:60" s="8" customFormat="1" ht="15">
      <c r="A1283" s="36" t="s">
        <v>7</v>
      </c>
      <c r="B1283" s="36" t="s">
        <v>71</v>
      </c>
      <c r="C1283" s="36" t="s">
        <v>20</v>
      </c>
      <c r="D1283" s="7" t="s">
        <v>404</v>
      </c>
      <c r="E1283" s="7" t="s">
        <v>405</v>
      </c>
      <c r="F1283" s="7" t="s">
        <v>12</v>
      </c>
      <c r="G1283" s="221">
        <f>'6. Non-specified'!G$121</f>
        <v>1.4999338115109277E-2</v>
      </c>
      <c r="H1283" s="221">
        <f>'6. Non-specified'!H$121</f>
        <v>1.503678508287749E-2</v>
      </c>
      <c r="I1283" s="221">
        <f>'6. Non-specified'!I$121</f>
        <v>1.5028931402518703E-2</v>
      </c>
      <c r="J1283" s="221">
        <f>'6. Non-specified'!J$121</f>
        <v>1.5020657317028395E-2</v>
      </c>
      <c r="K1283" s="221">
        <f>'6. Non-specified'!K$121</f>
        <v>1.4972801839265349E-2</v>
      </c>
      <c r="L1283" s="221">
        <f>'6. Non-specified'!L$121</f>
        <v>1.4974133817015218E-2</v>
      </c>
      <c r="M1283" s="221">
        <f>'6. Non-specified'!M$121</f>
        <v>1.5000194837258991E-2</v>
      </c>
      <c r="N1283" s="221">
        <f>'6. Non-specified'!N$121</f>
        <v>1.5028044956182162E-2</v>
      </c>
      <c r="O1283" s="221">
        <f>'6. Non-specified'!O$121</f>
        <v>1.5017973224552441E-2</v>
      </c>
      <c r="P1283" s="221">
        <f>'6. Non-specified'!P$121</f>
        <v>1.5043192521812901E-2</v>
      </c>
      <c r="Q1283" s="221">
        <f>'6. Non-specified'!Q$121</f>
        <v>1.5019485059045819E-2</v>
      </c>
      <c r="R1283" s="221">
        <f>'6. Non-specified'!R$121</f>
        <v>1.5139072369989955E-2</v>
      </c>
      <c r="S1283" s="221">
        <f>'6. Non-specified'!S$121</f>
        <v>1.5128779959561878E-2</v>
      </c>
      <c r="T1283" s="221">
        <f>'6. Non-specified'!T$121</f>
        <v>1.498491813358856E-2</v>
      </c>
      <c r="U1283" s="221">
        <f>'6. Non-specified'!U$121</f>
        <v>1.5000061811521678E-2</v>
      </c>
      <c r="V1283" s="221">
        <f>'6. Non-specified'!V$121</f>
        <v>1.4986630149000648E-2</v>
      </c>
      <c r="W1283" s="221">
        <f>'6. Non-specified'!W$121</f>
        <v>1.4991474706543068E-2</v>
      </c>
      <c r="X1283" s="221">
        <f>'6. Non-specified'!X$121</f>
        <v>1.4373829716929179E-2</v>
      </c>
      <c r="Y1283" s="219"/>
      <c r="Z1283" s="219"/>
      <c r="AA1283" s="219"/>
      <c r="AB1283" s="219"/>
      <c r="AC1283" s="219"/>
      <c r="AD1283" s="219"/>
      <c r="AE1283" s="219"/>
      <c r="AF1283" s="219"/>
      <c r="AG1283" s="219"/>
      <c r="AH1283" s="219"/>
      <c r="AI1283" s="219"/>
      <c r="AJ1283" s="219"/>
      <c r="AK1283" s="219"/>
      <c r="AL1283" s="219"/>
      <c r="AM1283" s="219"/>
      <c r="AN1283" s="219"/>
      <c r="AO1283" s="219"/>
      <c r="AP1283" s="219"/>
      <c r="AQ1283" s="219"/>
      <c r="AR1283" s="219"/>
      <c r="AS1283" s="219"/>
      <c r="AT1283" s="219"/>
      <c r="AU1283" s="219"/>
      <c r="AV1283" s="219"/>
      <c r="AW1283" s="219"/>
      <c r="AX1283" s="219"/>
      <c r="AY1283" s="219"/>
      <c r="AZ1283" s="219"/>
      <c r="BA1283" s="219"/>
      <c r="BB1283" s="219"/>
      <c r="BC1283" s="219"/>
      <c r="BD1283" s="219"/>
      <c r="BE1283" s="219"/>
      <c r="BF1283" s="219"/>
      <c r="BG1283" s="219"/>
      <c r="BH1283" s="219"/>
    </row>
    <row r="1284" spans="1:60" s="8" customFormat="1" ht="15">
      <c r="A1284" s="36" t="s">
        <v>7</v>
      </c>
      <c r="B1284" s="36" t="s">
        <v>71</v>
      </c>
      <c r="C1284" s="36" t="s">
        <v>20</v>
      </c>
      <c r="D1284" s="7" t="s">
        <v>404</v>
      </c>
      <c r="E1284" s="7" t="s">
        <v>405</v>
      </c>
      <c r="F1284" s="7" t="s">
        <v>13</v>
      </c>
      <c r="G1284" s="221">
        <f>'2.b-MTH2-HTH'!C$78</f>
        <v>0.27096033581386358</v>
      </c>
      <c r="H1284" s="221">
        <f>'2.b-MTH2-HTH'!D$78</f>
        <v>0.27803846841506513</v>
      </c>
      <c r="I1284" s="221">
        <f>'2.b-MTH2-HTH'!E$78</f>
        <v>0.28512306108197533</v>
      </c>
      <c r="J1284" s="221">
        <f>'2.b-MTH2-HTH'!F$78</f>
        <v>0.29221073523947788</v>
      </c>
      <c r="K1284" s="221">
        <f>'2.b-MTH2-HTH'!G$78</f>
        <v>0.29929810301441867</v>
      </c>
      <c r="L1284" s="221">
        <f>'2.b-MTH2-HTH'!H$78</f>
        <v>0.30638177745854617</v>
      </c>
      <c r="M1284" s="221">
        <f>'2.b-MTH2-HTH'!I$78</f>
        <v>0.31345838276552329</v>
      </c>
      <c r="N1284" s="221">
        <f>'2.b-MTH2-HTH'!J$78</f>
        <v>0.32052456441659938</v>
      </c>
      <c r="O1284" s="221">
        <f>'2.b-MTH2-HTH'!K$78</f>
        <v>0.32757699919028938</v>
      </c>
      <c r="P1284" s="221">
        <f>'2.b-MTH2-HTH'!L$78</f>
        <v>0.33461240497291833</v>
      </c>
      <c r="Q1284" s="221">
        <f>'2.b-MTH2-HTH'!M$78</f>
        <v>0.33900064234710969</v>
      </c>
      <c r="R1284" s="221">
        <f>'2.b-MTH2-HTH'!N$78</f>
        <v>0.348033858794222</v>
      </c>
      <c r="S1284" s="221">
        <f>'2.b-MTH2-HTH'!O$78</f>
        <v>0.35255421330360076</v>
      </c>
      <c r="T1284" s="221">
        <f>'2.b-MTH2-HTH'!P$78</f>
        <v>0.36316841586045356</v>
      </c>
      <c r="U1284" s="221">
        <f>'2.b-MTH2-HTH'!Q$78</f>
        <v>0.37231292224020818</v>
      </c>
      <c r="V1284" s="221">
        <f>'2.b-MTH2-HTH'!R$78</f>
        <v>0.38060310289556548</v>
      </c>
      <c r="W1284" s="221">
        <f>'2.b-MTH2-HTH'!S$78</f>
        <v>0.3859322922417493</v>
      </c>
      <c r="X1284" s="221">
        <f>'2.b-MTH2-HTH'!T$78</f>
        <v>0.39113304875381116</v>
      </c>
      <c r="Y1284" s="219"/>
      <c r="Z1284" s="219"/>
      <c r="AA1284" s="219"/>
      <c r="AB1284" s="219"/>
      <c r="AC1284" s="219"/>
      <c r="AD1284" s="219"/>
      <c r="AE1284" s="219"/>
      <c r="AF1284" s="219"/>
      <c r="AG1284" s="219"/>
      <c r="AH1284" s="219"/>
      <c r="AI1284" s="219"/>
      <c r="AJ1284" s="219"/>
      <c r="AK1284" s="219"/>
      <c r="AL1284" s="219"/>
      <c r="AM1284" s="219"/>
      <c r="AN1284" s="219"/>
      <c r="AO1284" s="219"/>
      <c r="AP1284" s="219"/>
      <c r="AQ1284" s="219"/>
      <c r="AR1284" s="219"/>
      <c r="AS1284" s="219"/>
      <c r="AT1284" s="219"/>
      <c r="AU1284" s="219"/>
      <c r="AV1284" s="219"/>
      <c r="AW1284" s="219"/>
      <c r="AX1284" s="219"/>
      <c r="AY1284" s="219"/>
      <c r="AZ1284" s="219"/>
      <c r="BA1284" s="219"/>
      <c r="BB1284" s="219"/>
      <c r="BC1284" s="219"/>
      <c r="BD1284" s="219"/>
      <c r="BE1284" s="219"/>
      <c r="BF1284" s="219"/>
      <c r="BG1284" s="219"/>
      <c r="BH1284" s="219"/>
    </row>
    <row r="1285" spans="1:60" s="8" customFormat="1" ht="15">
      <c r="A1285" s="36" t="s">
        <v>7</v>
      </c>
      <c r="B1285" s="36" t="s">
        <v>71</v>
      </c>
      <c r="C1285" s="36" t="s">
        <v>20</v>
      </c>
      <c r="D1285" s="7" t="s">
        <v>404</v>
      </c>
      <c r="E1285" s="7" t="s">
        <v>405</v>
      </c>
      <c r="F1285" s="7" t="s">
        <v>14</v>
      </c>
      <c r="G1285" s="221">
        <f>'2.b-MTH2-HTH'!C$79</f>
        <v>0.77373362781602184</v>
      </c>
      <c r="H1285" s="221">
        <f>'2.b-MTH2-HTH'!D$79</f>
        <v>0.77373362781602184</v>
      </c>
      <c r="I1285" s="221">
        <f>'2.b-MTH2-HTH'!E$79</f>
        <v>0.77373362781602184</v>
      </c>
      <c r="J1285" s="221">
        <f>'2.b-MTH2-HTH'!F$79</f>
        <v>0.77373362781602184</v>
      </c>
      <c r="K1285" s="221">
        <f>'2.b-MTH2-HTH'!G$79</f>
        <v>0.77373362781602184</v>
      </c>
      <c r="L1285" s="221">
        <f>'2.b-MTH2-HTH'!H$79</f>
        <v>0.77373362781602184</v>
      </c>
      <c r="M1285" s="221">
        <f>'2.b-MTH2-HTH'!I$79</f>
        <v>0.77373362781602184</v>
      </c>
      <c r="N1285" s="221">
        <f>'2.b-MTH2-HTH'!J$79</f>
        <v>0.77373362781602184</v>
      </c>
      <c r="O1285" s="221">
        <f>'2.b-MTH2-HTH'!K$79</f>
        <v>0.77373362781602173</v>
      </c>
      <c r="P1285" s="221">
        <f>'2.b-MTH2-HTH'!L$79</f>
        <v>0.77373362781602184</v>
      </c>
      <c r="Q1285" s="221">
        <f>'2.b-MTH2-HTH'!M$79</f>
        <v>0.77373362781602184</v>
      </c>
      <c r="R1285" s="221">
        <f>'2.b-MTH2-HTH'!N$79</f>
        <v>0.77373362781602184</v>
      </c>
      <c r="S1285" s="221">
        <f>'2.b-MTH2-HTH'!O$79</f>
        <v>0.77373362781602184</v>
      </c>
      <c r="T1285" s="221">
        <f>'2.b-MTH2-HTH'!P$79</f>
        <v>0.77373362781602184</v>
      </c>
      <c r="U1285" s="221">
        <f>'2.b-MTH2-HTH'!Q$79</f>
        <v>0.77373362781602195</v>
      </c>
      <c r="V1285" s="221">
        <f>'2.b-MTH2-HTH'!R$79</f>
        <v>0.77373362781602184</v>
      </c>
      <c r="W1285" s="221">
        <f>'2.b-MTH2-HTH'!S$79</f>
        <v>0.77373362781602184</v>
      </c>
      <c r="X1285" s="221">
        <f>'2.b-MTH2-HTH'!T$79</f>
        <v>0.77373362781602173</v>
      </c>
      <c r="Y1285" s="219"/>
      <c r="Z1285" s="219"/>
      <c r="AA1285" s="219"/>
      <c r="AB1285" s="219"/>
      <c r="AC1285" s="219"/>
      <c r="AD1285" s="219"/>
      <c r="AE1285" s="219"/>
      <c r="AF1285" s="219"/>
      <c r="AG1285" s="219"/>
      <c r="AH1285" s="219"/>
      <c r="AI1285" s="219"/>
      <c r="AJ1285" s="219"/>
      <c r="AK1285" s="219"/>
      <c r="AL1285" s="219"/>
      <c r="AM1285" s="219"/>
      <c r="AN1285" s="219"/>
      <c r="AO1285" s="219"/>
      <c r="AP1285" s="219"/>
      <c r="AQ1285" s="219"/>
      <c r="AR1285" s="219"/>
      <c r="AS1285" s="219"/>
      <c r="AT1285" s="219"/>
      <c r="AU1285" s="219"/>
      <c r="AV1285" s="219"/>
      <c r="AW1285" s="219"/>
      <c r="AX1285" s="219"/>
      <c r="AY1285" s="219"/>
      <c r="AZ1285" s="219"/>
      <c r="BA1285" s="219"/>
      <c r="BB1285" s="219"/>
      <c r="BC1285" s="219"/>
      <c r="BD1285" s="219"/>
      <c r="BE1285" s="219"/>
      <c r="BF1285" s="219"/>
      <c r="BG1285" s="219"/>
      <c r="BH1285" s="219"/>
    </row>
    <row r="1286" spans="1:60" s="8" customFormat="1" ht="15">
      <c r="A1286" s="36" t="s">
        <v>7</v>
      </c>
      <c r="B1286" s="36" t="s">
        <v>71</v>
      </c>
      <c r="C1286" s="36" t="s">
        <v>20</v>
      </c>
      <c r="D1286" s="7" t="s">
        <v>403</v>
      </c>
      <c r="E1286" s="7" t="s">
        <v>403</v>
      </c>
      <c r="F1286" s="7" t="s">
        <v>12</v>
      </c>
      <c r="G1286" s="221">
        <f>'6. Non-specified'!G$122</f>
        <v>0.42974329379540294</v>
      </c>
      <c r="H1286" s="221">
        <f>'6. Non-specified'!H$122</f>
        <v>0.43081618002197264</v>
      </c>
      <c r="I1286" s="221">
        <f>'6. Non-specified'!I$122</f>
        <v>0.43059116566201217</v>
      </c>
      <c r="J1286" s="221">
        <f>'6. Non-specified'!J$122</f>
        <v>0.43035410635149718</v>
      </c>
      <c r="K1286" s="221">
        <f>'6. Non-specified'!K$122</f>
        <v>0.42898300780820031</v>
      </c>
      <c r="L1286" s="221">
        <f>'6. Non-specified'!L$122</f>
        <v>0.42902117005916751</v>
      </c>
      <c r="M1286" s="221">
        <f>'6. Non-specified'!M$122</f>
        <v>0.42976783958506781</v>
      </c>
      <c r="N1286" s="221">
        <f>'6. Non-specified'!N$122</f>
        <v>0.43056576825010545</v>
      </c>
      <c r="O1286" s="221">
        <f>'6. Non-specified'!O$122</f>
        <v>0.43027720490873911</v>
      </c>
      <c r="P1286" s="221">
        <f>'6. Non-specified'!P$122</f>
        <v>0.43099975838334859</v>
      </c>
      <c r="Q1286" s="221">
        <f>'6. Non-specified'!Q$122</f>
        <v>0.43032052020237876</v>
      </c>
      <c r="R1286" s="221">
        <f>'6. Non-specified'!R$122</f>
        <v>0.4337467943824041</v>
      </c>
      <c r="S1286" s="221">
        <f>'6. Non-specified'!S$122</f>
        <v>0.43345190841313591</v>
      </c>
      <c r="T1286" s="221">
        <f>'6. Non-specified'!T$122</f>
        <v>0.42933014954146154</v>
      </c>
      <c r="U1286" s="221">
        <f>'6. Non-specified'!U$122</f>
        <v>0.42976402828899102</v>
      </c>
      <c r="V1286" s="221">
        <f>'6. Non-specified'!V$122</f>
        <v>0.42937920018200137</v>
      </c>
      <c r="W1286" s="221">
        <f>'6. Non-specified'!W$122</f>
        <v>0.42951800071435042</v>
      </c>
      <c r="X1286" s="221">
        <f>'6. Non-specified'!X$122</f>
        <v>0.43755920255534764</v>
      </c>
      <c r="Y1286" s="219"/>
      <c r="Z1286" s="219"/>
      <c r="AA1286" s="219"/>
      <c r="AB1286" s="219"/>
      <c r="AC1286" s="219"/>
      <c r="AD1286" s="219"/>
      <c r="AE1286" s="219"/>
      <c r="AF1286" s="219"/>
      <c r="AG1286" s="219"/>
      <c r="AH1286" s="219"/>
      <c r="AI1286" s="219"/>
      <c r="AJ1286" s="219"/>
      <c r="AK1286" s="219"/>
      <c r="AL1286" s="219"/>
      <c r="AM1286" s="219"/>
      <c r="AN1286" s="219"/>
      <c r="AO1286" s="219"/>
      <c r="AP1286" s="219"/>
      <c r="AQ1286" s="219"/>
      <c r="AR1286" s="219"/>
      <c r="AS1286" s="219"/>
      <c r="AT1286" s="219"/>
      <c r="AU1286" s="219"/>
      <c r="AV1286" s="219"/>
      <c r="AW1286" s="219"/>
      <c r="AX1286" s="219"/>
      <c r="AY1286" s="219"/>
      <c r="AZ1286" s="219"/>
      <c r="BA1286" s="219"/>
      <c r="BB1286" s="219"/>
      <c r="BC1286" s="219"/>
      <c r="BD1286" s="219"/>
      <c r="BE1286" s="219"/>
      <c r="BF1286" s="219"/>
      <c r="BG1286" s="219"/>
      <c r="BH1286" s="219"/>
    </row>
    <row r="1287" spans="1:60" s="8" customFormat="1" ht="15">
      <c r="A1287" s="36" t="s">
        <v>7</v>
      </c>
      <c r="B1287" s="36" t="s">
        <v>71</v>
      </c>
      <c r="C1287" s="36" t="s">
        <v>20</v>
      </c>
      <c r="D1287" s="7" t="s">
        <v>403</v>
      </c>
      <c r="E1287" s="7" t="s">
        <v>403</v>
      </c>
      <c r="F1287" s="7" t="s">
        <v>13</v>
      </c>
      <c r="G1287" s="221">
        <f>'2.b-MTH2-HTH'!C$84</f>
        <v>0.27096033581386358</v>
      </c>
      <c r="H1287" s="221">
        <f>'2.b-MTH2-HTH'!D$84</f>
        <v>0.27803846841506513</v>
      </c>
      <c r="I1287" s="221">
        <f>'2.b-MTH2-HTH'!E$84</f>
        <v>0.28512306108197533</v>
      </c>
      <c r="J1287" s="221">
        <f>'2.b-MTH2-HTH'!F$84</f>
        <v>0.29221073523947788</v>
      </c>
      <c r="K1287" s="221">
        <f>'2.b-MTH2-HTH'!G$84</f>
        <v>0.29929810301441867</v>
      </c>
      <c r="L1287" s="221">
        <f>'2.b-MTH2-HTH'!H$84</f>
        <v>0.30638177745854617</v>
      </c>
      <c r="M1287" s="221">
        <f>'2.b-MTH2-HTH'!I$84</f>
        <v>0.31345838276552329</v>
      </c>
      <c r="N1287" s="221">
        <f>'2.b-MTH2-HTH'!J$84</f>
        <v>0.32052456441659938</v>
      </c>
      <c r="O1287" s="221">
        <f>'2.b-MTH2-HTH'!K$84</f>
        <v>0.32757699919028938</v>
      </c>
      <c r="P1287" s="221">
        <f>'2.b-MTH2-HTH'!L$84</f>
        <v>0.33461240497291833</v>
      </c>
      <c r="Q1287" s="221">
        <f>'2.b-MTH2-HTH'!M$84</f>
        <v>0.33900064234710969</v>
      </c>
      <c r="R1287" s="221">
        <f>'2.b-MTH2-HTH'!N$84</f>
        <v>0.348033858794222</v>
      </c>
      <c r="S1287" s="221">
        <f>'2.b-MTH2-HTH'!O$84</f>
        <v>0.35255421330360076</v>
      </c>
      <c r="T1287" s="221">
        <f>'2.b-MTH2-HTH'!P$84</f>
        <v>0.36316841586045356</v>
      </c>
      <c r="U1287" s="221">
        <f>'2.b-MTH2-HTH'!Q$84</f>
        <v>0.37231292224020818</v>
      </c>
      <c r="V1287" s="221">
        <f>'2.b-MTH2-HTH'!R$84</f>
        <v>0.38060310289556548</v>
      </c>
      <c r="W1287" s="221">
        <f>'2.b-MTH2-HTH'!S$84</f>
        <v>0.3859322922417493</v>
      </c>
      <c r="X1287" s="221">
        <f>'2.b-MTH2-HTH'!T$84</f>
        <v>0.39113304875381116</v>
      </c>
      <c r="Y1287" s="219"/>
      <c r="Z1287" s="219"/>
      <c r="AA1287" s="219"/>
      <c r="AB1287" s="219"/>
      <c r="AC1287" s="219"/>
      <c r="AD1287" s="219"/>
      <c r="AE1287" s="219"/>
      <c r="AF1287" s="219"/>
      <c r="AG1287" s="219"/>
      <c r="AH1287" s="219"/>
      <c r="AI1287" s="219"/>
      <c r="AJ1287" s="219"/>
      <c r="AK1287" s="219"/>
      <c r="AL1287" s="219"/>
      <c r="AM1287" s="219"/>
      <c r="AN1287" s="219"/>
      <c r="AO1287" s="219"/>
      <c r="AP1287" s="219"/>
      <c r="AQ1287" s="219"/>
      <c r="AR1287" s="219"/>
      <c r="AS1287" s="219"/>
      <c r="AT1287" s="219"/>
      <c r="AU1287" s="219"/>
      <c r="AV1287" s="219"/>
      <c r="AW1287" s="219"/>
      <c r="AX1287" s="219"/>
      <c r="AY1287" s="219"/>
      <c r="AZ1287" s="219"/>
      <c r="BA1287" s="219"/>
      <c r="BB1287" s="219"/>
      <c r="BC1287" s="219"/>
      <c r="BD1287" s="219"/>
      <c r="BE1287" s="219"/>
      <c r="BF1287" s="219"/>
      <c r="BG1287" s="219"/>
      <c r="BH1287" s="219"/>
    </row>
    <row r="1288" spans="1:60" s="8" customFormat="1" ht="15">
      <c r="A1288" s="36" t="s">
        <v>7</v>
      </c>
      <c r="B1288" s="36" t="s">
        <v>71</v>
      </c>
      <c r="C1288" s="36" t="s">
        <v>20</v>
      </c>
      <c r="D1288" s="7" t="s">
        <v>403</v>
      </c>
      <c r="E1288" s="7" t="s">
        <v>403</v>
      </c>
      <c r="F1288" s="7" t="s">
        <v>14</v>
      </c>
      <c r="G1288" s="221">
        <f>'2.b-MTH2-HTH'!C$85</f>
        <v>0.80445234243218156</v>
      </c>
      <c r="H1288" s="221">
        <f>'2.b-MTH2-HTH'!D$85</f>
        <v>0.80445234243218156</v>
      </c>
      <c r="I1288" s="221">
        <f>'2.b-MTH2-HTH'!E$85</f>
        <v>0.80445234243218156</v>
      </c>
      <c r="J1288" s="221">
        <f>'2.b-MTH2-HTH'!F$85</f>
        <v>0.80445234243218156</v>
      </c>
      <c r="K1288" s="221">
        <f>'2.b-MTH2-HTH'!G$85</f>
        <v>0.80445234243218156</v>
      </c>
      <c r="L1288" s="221">
        <f>'2.b-MTH2-HTH'!H$85</f>
        <v>0.80445234243218156</v>
      </c>
      <c r="M1288" s="221">
        <f>'2.b-MTH2-HTH'!I$85</f>
        <v>0.80445234243218156</v>
      </c>
      <c r="N1288" s="221">
        <f>'2.b-MTH2-HTH'!J$85</f>
        <v>0.80445234243218156</v>
      </c>
      <c r="O1288" s="221">
        <f>'2.b-MTH2-HTH'!K$85</f>
        <v>0.80445234243218156</v>
      </c>
      <c r="P1288" s="221">
        <f>'2.b-MTH2-HTH'!L$85</f>
        <v>0.80445234243218156</v>
      </c>
      <c r="Q1288" s="221">
        <f>'2.b-MTH2-HTH'!M$85</f>
        <v>0.80445234243218156</v>
      </c>
      <c r="R1288" s="221">
        <f>'2.b-MTH2-HTH'!N$85</f>
        <v>0.80445234243218156</v>
      </c>
      <c r="S1288" s="221">
        <f>'2.b-MTH2-HTH'!O$85</f>
        <v>0.80445234243218156</v>
      </c>
      <c r="T1288" s="221">
        <f>'2.b-MTH2-HTH'!P$85</f>
        <v>0.80445234243218167</v>
      </c>
      <c r="U1288" s="221">
        <f>'2.b-MTH2-HTH'!Q$85</f>
        <v>0.80445234243218156</v>
      </c>
      <c r="V1288" s="221">
        <f>'2.b-MTH2-HTH'!R$85</f>
        <v>0.80445234243218156</v>
      </c>
      <c r="W1288" s="221">
        <f>'2.b-MTH2-HTH'!S$85</f>
        <v>0.80445234243218156</v>
      </c>
      <c r="X1288" s="221">
        <f>'2.b-MTH2-HTH'!T$85</f>
        <v>0.80445234243218167</v>
      </c>
      <c r="Y1288" s="219"/>
      <c r="Z1288" s="219"/>
      <c r="AA1288" s="219"/>
      <c r="AB1288" s="219"/>
      <c r="AC1288" s="219"/>
      <c r="AD1288" s="219"/>
      <c r="AE1288" s="219"/>
      <c r="AF1288" s="219"/>
      <c r="AG1288" s="219"/>
      <c r="AH1288" s="219"/>
      <c r="AI1288" s="219"/>
      <c r="AJ1288" s="219"/>
      <c r="AK1288" s="219"/>
      <c r="AL1288" s="219"/>
      <c r="AM1288" s="219"/>
      <c r="AN1288" s="219"/>
      <c r="AO1288" s="219"/>
      <c r="AP1288" s="219"/>
      <c r="AQ1288" s="219"/>
      <c r="AR1288" s="219"/>
      <c r="AS1288" s="219"/>
      <c r="AT1288" s="219"/>
      <c r="AU1288" s="219"/>
      <c r="AV1288" s="219"/>
      <c r="AW1288" s="219"/>
      <c r="AX1288" s="219"/>
      <c r="AY1288" s="219"/>
      <c r="AZ1288" s="219"/>
      <c r="BA1288" s="219"/>
      <c r="BB1288" s="219"/>
      <c r="BC1288" s="219"/>
      <c r="BD1288" s="219"/>
      <c r="BE1288" s="219"/>
      <c r="BF1288" s="219"/>
      <c r="BG1288" s="219"/>
      <c r="BH1288" s="219"/>
    </row>
    <row r="1289" spans="1:60" s="5" customFormat="1" ht="15">
      <c r="A1289" s="4" t="s">
        <v>7</v>
      </c>
      <c r="B1289" s="4" t="s">
        <v>71</v>
      </c>
      <c r="C1289" s="4" t="s">
        <v>40</v>
      </c>
      <c r="D1289" s="4"/>
      <c r="E1289" s="4"/>
      <c r="F1289" s="4" t="s">
        <v>11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>
        <v>97</v>
      </c>
      <c r="U1289" s="4">
        <v>127</v>
      </c>
      <c r="V1289" s="4">
        <v>145</v>
      </c>
      <c r="W1289" s="4">
        <v>122</v>
      </c>
      <c r="X1289" s="4">
        <v>64</v>
      </c>
      <c r="Y1289" s="4">
        <v>8</v>
      </c>
      <c r="Z1289" s="4">
        <v>3</v>
      </c>
      <c r="AA1289" s="4">
        <v>37</v>
      </c>
      <c r="AB1289" s="4">
        <v>7</v>
      </c>
      <c r="AC1289" s="4">
        <v>1</v>
      </c>
      <c r="AD1289" s="4"/>
      <c r="AE1289" s="4">
        <v>3</v>
      </c>
      <c r="AF1289" s="4">
        <v>2</v>
      </c>
      <c r="AG1289" s="4">
        <v>3</v>
      </c>
      <c r="AH1289" s="4">
        <v>3</v>
      </c>
      <c r="AI1289" s="4">
        <v>5</v>
      </c>
      <c r="AJ1289" s="4">
        <v>4</v>
      </c>
      <c r="AK1289" s="4">
        <v>9</v>
      </c>
      <c r="AL1289" s="4">
        <v>11</v>
      </c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</row>
    <row r="1290" spans="1:60" s="5" customFormat="1" ht="15">
      <c r="A1290" s="4" t="s">
        <v>7</v>
      </c>
      <c r="B1290" s="4" t="s">
        <v>71</v>
      </c>
      <c r="C1290" s="4" t="s">
        <v>40</v>
      </c>
      <c r="D1290" s="4"/>
      <c r="E1290" s="4"/>
      <c r="F1290" s="4" t="s">
        <v>52</v>
      </c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>
        <v>2.5167349904000802E-3</v>
      </c>
      <c r="U1290" s="4">
        <v>3.1712737533398298E-3</v>
      </c>
      <c r="V1290" s="4">
        <v>3.6082217687752002E-3</v>
      </c>
      <c r="W1290" s="4">
        <v>2.8133935983765302E-3</v>
      </c>
      <c r="X1290" s="4">
        <v>1.4304552870968499E-3</v>
      </c>
      <c r="Y1290" s="4">
        <v>1.7277871366247699E-4</v>
      </c>
      <c r="Z1290" s="6">
        <v>6.0927313714738297E-5</v>
      </c>
      <c r="AA1290" s="4">
        <v>7.68990959160345E-4</v>
      </c>
      <c r="AB1290" s="4">
        <v>1.5107370238480599E-4</v>
      </c>
      <c r="AC1290" s="6">
        <v>2.2082367229767001E-5</v>
      </c>
      <c r="AD1290" s="4"/>
      <c r="AE1290" s="6">
        <v>6.4069707842132198E-5</v>
      </c>
      <c r="AF1290" s="6">
        <v>4.21505195051529E-5</v>
      </c>
      <c r="AG1290" s="6">
        <v>6.3087502365781299E-5</v>
      </c>
      <c r="AH1290" s="6">
        <v>6.1081136109131595E-5</v>
      </c>
      <c r="AI1290" s="6">
        <v>9.1937115013330901E-5</v>
      </c>
      <c r="AJ1290" s="6">
        <v>6.8496669349452902E-5</v>
      </c>
      <c r="AK1290" s="4">
        <v>1.4848544842605401E-4</v>
      </c>
      <c r="AL1290" s="4">
        <v>1.74207750661198E-4</v>
      </c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</row>
    <row r="1291" spans="1:60" s="8" customFormat="1" ht="15">
      <c r="A1291" s="36" t="s">
        <v>7</v>
      </c>
      <c r="B1291" s="36" t="s">
        <v>71</v>
      </c>
      <c r="C1291" s="36" t="s">
        <v>40</v>
      </c>
      <c r="D1291" s="7" t="s">
        <v>113</v>
      </c>
      <c r="E1291" s="7" t="s">
        <v>113</v>
      </c>
      <c r="F1291" s="7" t="s">
        <v>12</v>
      </c>
      <c r="G1291" s="219"/>
      <c r="H1291" s="219"/>
      <c r="I1291" s="219"/>
      <c r="J1291" s="219"/>
      <c r="K1291" s="219"/>
      <c r="L1291" s="219"/>
      <c r="M1291" s="219"/>
      <c r="N1291" s="219"/>
      <c r="O1291" s="219"/>
      <c r="P1291" s="219"/>
      <c r="Q1291" s="219"/>
      <c r="R1291" s="219"/>
      <c r="S1291" s="219"/>
      <c r="T1291" s="221">
        <f>'6. Non-specified'!T$117</f>
        <v>0.22306002932987401</v>
      </c>
      <c r="U1291" s="221">
        <f>'6. Non-specified'!U$117</f>
        <v>0.22328545259971166</v>
      </c>
      <c r="V1291" s="221">
        <f>'6. Non-specified'!V$117</f>
        <v>0.22308551376726821</v>
      </c>
      <c r="W1291" s="221">
        <f>'6. Non-specified'!W$117</f>
        <v>0.2231576280850022</v>
      </c>
      <c r="X1291" s="221">
        <f>'6. Non-specified'!X$117</f>
        <v>0.21566251789844701</v>
      </c>
      <c r="Y1291" s="221">
        <f>'6. Non-specified'!Y$117</f>
        <v>0.21149602824360111</v>
      </c>
      <c r="Z1291" s="221">
        <f>'6. Non-specified'!Z$117</f>
        <v>0.20854162138665505</v>
      </c>
      <c r="AA1291" s="221">
        <f>'6. Non-specified'!AA$117</f>
        <v>0.21859241394431045</v>
      </c>
      <c r="AB1291" s="221">
        <f>'6. Non-specified'!AB$117</f>
        <v>0.23543123543123534</v>
      </c>
      <c r="AC1291" s="221">
        <f>'6. Non-specified'!AC$117</f>
        <v>0.24435419358808685</v>
      </c>
      <c r="AD1291" s="219"/>
      <c r="AE1291" s="221">
        <f>'6. Non-specified'!AE$117</f>
        <v>0.23448360706157351</v>
      </c>
      <c r="AF1291" s="221">
        <f>'6. Non-specified'!AF$117</f>
        <v>0.23511242895972326</v>
      </c>
      <c r="AG1291" s="221">
        <f>'6. Non-specified'!AG$117</f>
        <v>0.23521640664318069</v>
      </c>
      <c r="AH1291" s="221">
        <f>'6. Non-specified'!AH$117</f>
        <v>0.23327712197863973</v>
      </c>
      <c r="AI1291" s="221">
        <f>'6. Non-specified'!AI$117</f>
        <v>0.24002323555039209</v>
      </c>
      <c r="AJ1291" s="221">
        <f>'6. Non-specified'!AJ$117</f>
        <v>0.22446346898088423</v>
      </c>
      <c r="AK1291" s="221">
        <f>'6. Non-specified'!AK$117</f>
        <v>0.23191639267261624</v>
      </c>
      <c r="AL1291" s="221">
        <f>'6. Non-specified'!AL$117</f>
        <v>0.22771383434890546</v>
      </c>
      <c r="AM1291" s="219"/>
      <c r="AN1291" s="219"/>
      <c r="AO1291" s="219"/>
      <c r="AP1291" s="219"/>
      <c r="AQ1291" s="219"/>
      <c r="AR1291" s="219"/>
      <c r="AS1291" s="219"/>
      <c r="AT1291" s="219"/>
      <c r="AU1291" s="219"/>
      <c r="AV1291" s="219"/>
      <c r="AW1291" s="219"/>
      <c r="AX1291" s="219"/>
      <c r="AY1291" s="219"/>
      <c r="AZ1291" s="219"/>
      <c r="BA1291" s="219"/>
      <c r="BB1291" s="219"/>
      <c r="BC1291" s="219"/>
      <c r="BD1291" s="219"/>
      <c r="BE1291" s="219"/>
      <c r="BF1291" s="219"/>
      <c r="BG1291" s="219"/>
      <c r="BH1291" s="219"/>
    </row>
    <row r="1292" spans="1:60" s="8" customFormat="1" ht="15">
      <c r="A1292" s="36" t="s">
        <v>7</v>
      </c>
      <c r="B1292" s="36" t="s">
        <v>71</v>
      </c>
      <c r="C1292" s="36" t="s">
        <v>40</v>
      </c>
      <c r="D1292" s="7" t="s">
        <v>113</v>
      </c>
      <c r="E1292" s="7" t="s">
        <v>113</v>
      </c>
      <c r="F1292" s="7" t="s">
        <v>13</v>
      </c>
      <c r="G1292" s="219"/>
      <c r="H1292" s="219"/>
      <c r="I1292" s="219"/>
      <c r="J1292" s="219"/>
      <c r="K1292" s="219"/>
      <c r="L1292" s="219"/>
      <c r="M1292" s="219"/>
      <c r="N1292" s="219"/>
      <c r="O1292" s="219"/>
      <c r="P1292" s="219"/>
      <c r="Q1292" s="219"/>
      <c r="R1292" s="219"/>
      <c r="S1292" s="219"/>
      <c r="T1292" s="221">
        <f>'2.a-LTH-MTH1'!P$59</f>
        <v>0.88021072352569496</v>
      </c>
      <c r="U1292" s="221">
        <f>'2.a-LTH-MTH1'!Q$59</f>
        <v>0.88261109663971404</v>
      </c>
      <c r="V1292" s="221">
        <f>'2.a-LTH-MTH1'!R$59</f>
        <v>0.88492890991965001</v>
      </c>
      <c r="W1292" s="221">
        <f>'2.a-LTH-MTH1'!S$59</f>
        <v>0.88716700297662998</v>
      </c>
      <c r="X1292" s="221">
        <f>'2.a-LTH-MTH1'!T$59</f>
        <v>0.88932811775453902</v>
      </c>
      <c r="Y1292" s="221">
        <f>'2.a-LTH-MTH1'!U$59</f>
        <v>0.891414901889241</v>
      </c>
      <c r="Z1292" s="221">
        <f>'2.a-LTH-MTH1'!V$59</f>
        <v>0.89342991195227095</v>
      </c>
      <c r="AA1292" s="221">
        <f>'2.a-LTH-MTH1'!W$59</f>
        <v>0.89537561658294496</v>
      </c>
      <c r="AB1292" s="221">
        <f>'2.a-LTH-MTH1'!X$59</f>
        <v>0.89725439951276198</v>
      </c>
      <c r="AC1292" s="221">
        <f>'2.a-LTH-MTH1'!Y$59</f>
        <v>0.89906856248576505</v>
      </c>
      <c r="AD1292" s="219"/>
      <c r="AE1292" s="221">
        <f>'2.a-LTH-MTH1'!AA$59</f>
        <v>0.90251184242280102</v>
      </c>
      <c r="AF1292" s="221">
        <f>'2.a-LTH-MTH1'!AB$59</f>
        <v>0.90414517783536397</v>
      </c>
      <c r="AG1292" s="221">
        <f>'2.a-LTH-MTH1'!AC$59</f>
        <v>0.90572233535629998</v>
      </c>
      <c r="AH1292" s="221">
        <f>'2.a-LTH-MTH1'!AD$59</f>
        <v>0.90724524720080701</v>
      </c>
      <c r="AI1292" s="221">
        <f>'2.a-LTH-MTH1'!AE$59</f>
        <v>0.90871577912634605</v>
      </c>
      <c r="AJ1292" s="221">
        <f>'2.a-LTH-MTH1'!AF$59</f>
        <v>0.91013573271842596</v>
      </c>
      <c r="AK1292" s="221">
        <f>'2.a-LTH-MTH1'!AG$59</f>
        <v>0.91150684759777301</v>
      </c>
      <c r="AL1292" s="221">
        <f>'2.a-LTH-MTH1'!AH$59</f>
        <v>0.91283080355158197</v>
      </c>
      <c r="AM1292" s="219"/>
      <c r="AN1292" s="219"/>
      <c r="AO1292" s="219"/>
      <c r="AP1292" s="219"/>
      <c r="AQ1292" s="219"/>
      <c r="AR1292" s="219"/>
      <c r="AS1292" s="219"/>
      <c r="AT1292" s="219"/>
      <c r="AU1292" s="219"/>
      <c r="AV1292" s="219"/>
      <c r="AW1292" s="219"/>
      <c r="AX1292" s="219"/>
      <c r="AY1292" s="219"/>
      <c r="AZ1292" s="219"/>
      <c r="BA1292" s="219"/>
      <c r="BB1292" s="219"/>
      <c r="BC1292" s="219"/>
      <c r="BD1292" s="219"/>
      <c r="BE1292" s="219"/>
      <c r="BF1292" s="219"/>
      <c r="BG1292" s="219"/>
      <c r="BH1292" s="219"/>
    </row>
    <row r="1293" spans="1:60" s="8" customFormat="1" ht="15">
      <c r="A1293" s="36" t="s">
        <v>7</v>
      </c>
      <c r="B1293" s="36" t="s">
        <v>71</v>
      </c>
      <c r="C1293" s="36" t="s">
        <v>40</v>
      </c>
      <c r="D1293" s="7" t="s">
        <v>113</v>
      </c>
      <c r="E1293" s="7" t="s">
        <v>113</v>
      </c>
      <c r="F1293" s="7" t="s">
        <v>14</v>
      </c>
      <c r="G1293" s="219"/>
      <c r="H1293" s="219"/>
      <c r="I1293" s="219"/>
      <c r="J1293" s="219"/>
      <c r="K1293" s="219"/>
      <c r="L1293" s="219"/>
      <c r="M1293" s="219"/>
      <c r="N1293" s="219"/>
      <c r="O1293" s="219"/>
      <c r="P1293" s="219"/>
      <c r="Q1293" s="219"/>
      <c r="R1293" s="219"/>
      <c r="S1293" s="219"/>
      <c r="T1293" s="221">
        <f>'2.a-LTH-MTH1'!P$60</f>
        <v>0.22800205883416391</v>
      </c>
      <c r="U1293" s="221">
        <f>'2.a-LTH-MTH1'!Q$60</f>
        <v>0.22800205883416391</v>
      </c>
      <c r="V1293" s="221">
        <f>'2.a-LTH-MTH1'!R$60</f>
        <v>0.22800205883416391</v>
      </c>
      <c r="W1293" s="221">
        <f>'2.a-LTH-MTH1'!S$60</f>
        <v>0.22800205883416391</v>
      </c>
      <c r="X1293" s="221">
        <f>'2.a-LTH-MTH1'!T$60</f>
        <v>0.22800205883416391</v>
      </c>
      <c r="Y1293" s="221">
        <f>'2.a-LTH-MTH1'!U$60</f>
        <v>0.22800205883416391</v>
      </c>
      <c r="Z1293" s="221">
        <f>'2.a-LTH-MTH1'!V$60</f>
        <v>0.22800205883416391</v>
      </c>
      <c r="AA1293" s="221">
        <f>'2.a-LTH-MTH1'!W$60</f>
        <v>0.22800205883416394</v>
      </c>
      <c r="AB1293" s="221">
        <f>'2.a-LTH-MTH1'!X$60</f>
        <v>0.22800205883416391</v>
      </c>
      <c r="AC1293" s="221">
        <f>'2.a-LTH-MTH1'!Y$60</f>
        <v>0.22800205883416391</v>
      </c>
      <c r="AD1293" s="219"/>
      <c r="AE1293" s="221">
        <f>'2.a-LTH-MTH1'!AA$60</f>
        <v>0.22800205883416391</v>
      </c>
      <c r="AF1293" s="221">
        <f>'2.a-LTH-MTH1'!AB$60</f>
        <v>0.22800205883416391</v>
      </c>
      <c r="AG1293" s="221">
        <f>'2.a-LTH-MTH1'!AC$60</f>
        <v>0.22800205883416391</v>
      </c>
      <c r="AH1293" s="221">
        <f>'2.a-LTH-MTH1'!AD$60</f>
        <v>0.22800205883416391</v>
      </c>
      <c r="AI1293" s="221">
        <f>'2.a-LTH-MTH1'!AE$60</f>
        <v>0.22800205883416391</v>
      </c>
      <c r="AJ1293" s="221">
        <f>'2.a-LTH-MTH1'!AF$60</f>
        <v>0.22800205883416391</v>
      </c>
      <c r="AK1293" s="221">
        <f>'2.a-LTH-MTH1'!AG$60</f>
        <v>0.22800205883416391</v>
      </c>
      <c r="AL1293" s="221">
        <f>'2.a-LTH-MTH1'!AH$60</f>
        <v>0.22800205883416391</v>
      </c>
      <c r="AM1293" s="219"/>
      <c r="AN1293" s="219"/>
      <c r="AO1293" s="219"/>
      <c r="AP1293" s="219"/>
      <c r="AQ1293" s="219"/>
      <c r="AR1293" s="219"/>
      <c r="AS1293" s="219"/>
      <c r="AT1293" s="219"/>
      <c r="AU1293" s="219"/>
      <c r="AV1293" s="219"/>
      <c r="AW1293" s="219"/>
      <c r="AX1293" s="219"/>
      <c r="AY1293" s="219"/>
      <c r="AZ1293" s="219"/>
      <c r="BA1293" s="219"/>
      <c r="BB1293" s="219"/>
      <c r="BC1293" s="219"/>
      <c r="BD1293" s="219"/>
      <c r="BE1293" s="219"/>
      <c r="BF1293" s="219"/>
      <c r="BG1293" s="219"/>
      <c r="BH1293" s="219"/>
    </row>
    <row r="1294" spans="1:60" s="8" customFormat="1" ht="15">
      <c r="A1294" s="36" t="s">
        <v>7</v>
      </c>
      <c r="B1294" s="36" t="s">
        <v>71</v>
      </c>
      <c r="C1294" s="36" t="s">
        <v>40</v>
      </c>
      <c r="D1294" s="7" t="s">
        <v>107</v>
      </c>
      <c r="E1294" s="7" t="s">
        <v>108</v>
      </c>
      <c r="F1294" s="7" t="s">
        <v>12</v>
      </c>
      <c r="G1294" s="219"/>
      <c r="H1294" s="219"/>
      <c r="I1294" s="219"/>
      <c r="J1294" s="219"/>
      <c r="K1294" s="219"/>
      <c r="L1294" s="219"/>
      <c r="M1294" s="219"/>
      <c r="N1294" s="219"/>
      <c r="O1294" s="219"/>
      <c r="P1294" s="219"/>
      <c r="Q1294" s="219"/>
      <c r="R1294" s="219"/>
      <c r="S1294" s="219"/>
      <c r="T1294" s="221">
        <f>'6. Non-specified'!T$118</f>
        <v>0.15855671968113463</v>
      </c>
      <c r="U1294" s="221">
        <f>'6. Non-specified'!U$118</f>
        <v>0.15821165893248862</v>
      </c>
      <c r="V1294" s="221">
        <f>'6. Non-specified'!V$118</f>
        <v>0.15851771004804566</v>
      </c>
      <c r="W1294" s="221">
        <f>'6. Non-specified'!W$118</f>
        <v>0.15840732295054999</v>
      </c>
      <c r="X1294" s="221">
        <f>'6. Non-specified'!X$118</f>
        <v>0.15961339354554471</v>
      </c>
      <c r="Y1294" s="221">
        <f>'6. Non-specified'!Y$118</f>
        <v>0.16387301412180055</v>
      </c>
      <c r="Z1294" s="221">
        <f>'6. Non-specified'!Z$118</f>
        <v>0.1687714627254944</v>
      </c>
      <c r="AA1294" s="221">
        <f>'6. Non-specified'!AA$118</f>
        <v>0.1617561938171454</v>
      </c>
      <c r="AB1294" s="221">
        <f>'6. Non-specified'!AB$118</f>
        <v>0.1602905224856444</v>
      </c>
      <c r="AC1294" s="221">
        <f>'6. Non-specified'!AC$118</f>
        <v>0.15951264537566917</v>
      </c>
      <c r="AD1294" s="219"/>
      <c r="AE1294" s="221">
        <f>'6. Non-specified'!AE$118</f>
        <v>0.16319862213200467</v>
      </c>
      <c r="AF1294" s="221">
        <f>'6. Non-specified'!AF$118</f>
        <v>0.16007968865826538</v>
      </c>
      <c r="AG1294" s="221">
        <f>'6. Non-specified'!AG$118</f>
        <v>0.16274786109713138</v>
      </c>
      <c r="AH1294" s="221">
        <f>'6. Non-specified'!AH$118</f>
        <v>0.16992380238585975</v>
      </c>
      <c r="AI1294" s="221">
        <f>'6. Non-specified'!AI$118</f>
        <v>0.17329305837932035</v>
      </c>
      <c r="AJ1294" s="221">
        <f>'6. Non-specified'!AJ$118</f>
        <v>0.17473613228568075</v>
      </c>
      <c r="AK1294" s="221">
        <f>'6. Non-specified'!AK$118</f>
        <v>0.17703323156411463</v>
      </c>
      <c r="AL1294" s="221">
        <f>'6. Non-specified'!AL$118</f>
        <v>0.18028492439629884</v>
      </c>
      <c r="AM1294" s="219"/>
      <c r="AN1294" s="219"/>
      <c r="AO1294" s="219"/>
      <c r="AP1294" s="219"/>
      <c r="AQ1294" s="219"/>
      <c r="AR1294" s="219"/>
      <c r="AS1294" s="219"/>
      <c r="AT1294" s="219"/>
      <c r="AU1294" s="219"/>
      <c r="AV1294" s="219"/>
      <c r="AW1294" s="219"/>
      <c r="AX1294" s="219"/>
      <c r="AY1294" s="219"/>
      <c r="AZ1294" s="219"/>
      <c r="BA1294" s="219"/>
      <c r="BB1294" s="219"/>
      <c r="BC1294" s="219"/>
      <c r="BD1294" s="219"/>
      <c r="BE1294" s="219"/>
      <c r="BF1294" s="219"/>
      <c r="BG1294" s="219"/>
      <c r="BH1294" s="219"/>
    </row>
    <row r="1295" spans="1:60" s="8" customFormat="1" ht="15">
      <c r="A1295" s="36" t="s">
        <v>7</v>
      </c>
      <c r="B1295" s="36" t="s">
        <v>71</v>
      </c>
      <c r="C1295" s="36" t="s">
        <v>40</v>
      </c>
      <c r="D1295" s="7" t="s">
        <v>107</v>
      </c>
      <c r="E1295" s="7" t="s">
        <v>108</v>
      </c>
      <c r="F1295" s="7" t="s">
        <v>13</v>
      </c>
      <c r="G1295" s="219"/>
      <c r="H1295" s="219"/>
      <c r="I1295" s="219"/>
      <c r="J1295" s="219"/>
      <c r="K1295" s="219"/>
      <c r="L1295" s="219"/>
      <c r="M1295" s="219"/>
      <c r="N1295" s="219"/>
      <c r="O1295" s="219"/>
      <c r="P1295" s="219"/>
      <c r="Q1295" s="219"/>
      <c r="R1295" s="219"/>
      <c r="S1295" s="219"/>
      <c r="T1295" s="221">
        <f>'2.b-MTH2-HTH'!P$60</f>
        <v>0.36316841586045356</v>
      </c>
      <c r="U1295" s="221">
        <f>'2.b-MTH2-HTH'!Q$60</f>
        <v>0.37231292224020818</v>
      </c>
      <c r="V1295" s="221">
        <f>'2.b-MTH2-HTH'!R$60</f>
        <v>0.38060310289556548</v>
      </c>
      <c r="W1295" s="221">
        <f>'2.b-MTH2-HTH'!S$60</f>
        <v>0.3859322922417493</v>
      </c>
      <c r="X1295" s="221">
        <f>'2.b-MTH2-HTH'!T$60</f>
        <v>0.39113304875381116</v>
      </c>
      <c r="Y1295" s="221">
        <f>'2.b-MTH2-HTH'!U$60</f>
        <v>0.39631175960093368</v>
      </c>
      <c r="Z1295" s="221">
        <f>'2.b-MTH2-HTH'!V$60</f>
        <v>0.40146668545805714</v>
      </c>
      <c r="AA1295" s="221">
        <f>'2.b-MTH2-HTH'!W$60</f>
        <v>0.40659623704207171</v>
      </c>
      <c r="AB1295" s="221">
        <f>'2.b-MTH2-HTH'!X$60</f>
        <v>0.41162879886934722</v>
      </c>
      <c r="AC1295" s="221">
        <f>'2.b-MTH2-HTH'!Y$60</f>
        <v>0.42718388736326346</v>
      </c>
      <c r="AD1295" s="219"/>
      <c r="AE1295" s="221">
        <f>'2.b-MTH2-HTH'!AA$60</f>
        <v>0.43731957379166619</v>
      </c>
      <c r="AF1295" s="221">
        <f>'2.b-MTH2-HTH'!AB$60</f>
        <v>0.43403056707977594</v>
      </c>
      <c r="AG1295" s="221">
        <f>'2.b-MTH2-HTH'!AC$60</f>
        <v>0.43611792365164642</v>
      </c>
      <c r="AH1295" s="221">
        <f>'2.b-MTH2-HTH'!AD$60</f>
        <v>0.44774002617765807</v>
      </c>
      <c r="AI1295" s="221">
        <f>'2.b-MTH2-HTH'!AE$60</f>
        <v>0.45928152601857686</v>
      </c>
      <c r="AJ1295" s="221">
        <f>'2.b-MTH2-HTH'!AF$60</f>
        <v>0.45871837984852454</v>
      </c>
      <c r="AK1295" s="221">
        <f>'2.b-MTH2-HTH'!AG$60</f>
        <v>0.47253270654066276</v>
      </c>
      <c r="AL1295" s="221">
        <f>'2.b-MTH2-HTH'!AH$60</f>
        <v>0.4833633944813277</v>
      </c>
      <c r="AM1295" s="219"/>
      <c r="AN1295" s="219"/>
      <c r="AO1295" s="219"/>
      <c r="AP1295" s="219"/>
      <c r="AQ1295" s="219"/>
      <c r="AR1295" s="219"/>
      <c r="AS1295" s="219"/>
      <c r="AT1295" s="219"/>
      <c r="AU1295" s="219"/>
      <c r="AV1295" s="219"/>
      <c r="AW1295" s="219"/>
      <c r="AX1295" s="219"/>
      <c r="AY1295" s="219"/>
      <c r="AZ1295" s="219"/>
      <c r="BA1295" s="219"/>
      <c r="BB1295" s="219"/>
      <c r="BC1295" s="219"/>
      <c r="BD1295" s="219"/>
      <c r="BE1295" s="219"/>
      <c r="BF1295" s="219"/>
      <c r="BG1295" s="219"/>
      <c r="BH1295" s="219"/>
    </row>
    <row r="1296" spans="1:60" s="8" customFormat="1" ht="15">
      <c r="A1296" s="36" t="s">
        <v>7</v>
      </c>
      <c r="B1296" s="36" t="s">
        <v>71</v>
      </c>
      <c r="C1296" s="36" t="s">
        <v>40</v>
      </c>
      <c r="D1296" s="7" t="s">
        <v>107</v>
      </c>
      <c r="E1296" s="7" t="s">
        <v>108</v>
      </c>
      <c r="F1296" s="7" t="s">
        <v>14</v>
      </c>
      <c r="G1296" s="219"/>
      <c r="H1296" s="219"/>
      <c r="I1296" s="219"/>
      <c r="J1296" s="219"/>
      <c r="K1296" s="219"/>
      <c r="L1296" s="219"/>
      <c r="M1296" s="219"/>
      <c r="N1296" s="219"/>
      <c r="O1296" s="219"/>
      <c r="P1296" s="219"/>
      <c r="Q1296" s="219"/>
      <c r="R1296" s="219"/>
      <c r="S1296" s="219"/>
      <c r="T1296" s="221">
        <f>'2.b-MTH2-HTH'!P$61</f>
        <v>0.39116341171714725</v>
      </c>
      <c r="U1296" s="221">
        <f>'2.b-MTH2-HTH'!Q$61</f>
        <v>0.3911634117171473</v>
      </c>
      <c r="V1296" s="221">
        <f>'2.b-MTH2-HTH'!R$61</f>
        <v>0.3911634117171473</v>
      </c>
      <c r="W1296" s="221">
        <f>'2.b-MTH2-HTH'!S$61</f>
        <v>0.3911634117171473</v>
      </c>
      <c r="X1296" s="221">
        <f>'2.b-MTH2-HTH'!T$61</f>
        <v>0.3911634117171473</v>
      </c>
      <c r="Y1296" s="221">
        <f>'2.b-MTH2-HTH'!U$61</f>
        <v>0.3911634117171473</v>
      </c>
      <c r="Z1296" s="221">
        <f>'2.b-MTH2-HTH'!V$61</f>
        <v>0.3911634117171473</v>
      </c>
      <c r="AA1296" s="221">
        <f>'2.b-MTH2-HTH'!W$61</f>
        <v>0.3911634117171473</v>
      </c>
      <c r="AB1296" s="221">
        <f>'2.b-MTH2-HTH'!X$61</f>
        <v>0.3911634117171473</v>
      </c>
      <c r="AC1296" s="221">
        <f>'2.b-MTH2-HTH'!Y$61</f>
        <v>0.3911634117171473</v>
      </c>
      <c r="AD1296" s="219"/>
      <c r="AE1296" s="221">
        <f>'2.b-MTH2-HTH'!AA$61</f>
        <v>0.3911634117171473</v>
      </c>
      <c r="AF1296" s="221">
        <f>'2.b-MTH2-HTH'!AB$61</f>
        <v>0.3911634117171473</v>
      </c>
      <c r="AG1296" s="221">
        <f>'2.b-MTH2-HTH'!AC$61</f>
        <v>0.3911634117171473</v>
      </c>
      <c r="AH1296" s="221">
        <f>'2.b-MTH2-HTH'!AD$61</f>
        <v>0.3911634117171473</v>
      </c>
      <c r="AI1296" s="221">
        <f>'2.b-MTH2-HTH'!AE$61</f>
        <v>0.39116341171714736</v>
      </c>
      <c r="AJ1296" s="221">
        <f>'2.b-MTH2-HTH'!AF$61</f>
        <v>0.3911634117171473</v>
      </c>
      <c r="AK1296" s="221">
        <f>'2.b-MTH2-HTH'!AG$61</f>
        <v>0.3911634117171473</v>
      </c>
      <c r="AL1296" s="221">
        <f>'2.b-MTH2-HTH'!AH$61</f>
        <v>0.3911634117171473</v>
      </c>
      <c r="AM1296" s="219"/>
      <c r="AN1296" s="219"/>
      <c r="AO1296" s="219"/>
      <c r="AP1296" s="219"/>
      <c r="AQ1296" s="219"/>
      <c r="AR1296" s="219"/>
      <c r="AS1296" s="219"/>
      <c r="AT1296" s="219"/>
      <c r="AU1296" s="219"/>
      <c r="AV1296" s="219"/>
      <c r="AW1296" s="219"/>
      <c r="AX1296" s="219"/>
      <c r="AY1296" s="219"/>
      <c r="AZ1296" s="219"/>
      <c r="BA1296" s="219"/>
      <c r="BB1296" s="219"/>
      <c r="BC1296" s="219"/>
      <c r="BD1296" s="219"/>
      <c r="BE1296" s="219"/>
      <c r="BF1296" s="219"/>
      <c r="BG1296" s="219"/>
      <c r="BH1296" s="219"/>
    </row>
    <row r="1297" spans="1:60" s="8" customFormat="1" ht="15">
      <c r="A1297" s="36" t="s">
        <v>7</v>
      </c>
      <c r="B1297" s="36" t="s">
        <v>71</v>
      </c>
      <c r="C1297" s="36" t="s">
        <v>40</v>
      </c>
      <c r="D1297" s="7" t="s">
        <v>97</v>
      </c>
      <c r="E1297" s="7" t="s">
        <v>98</v>
      </c>
      <c r="F1297" s="7" t="s">
        <v>12</v>
      </c>
      <c r="G1297" s="219"/>
      <c r="H1297" s="219"/>
      <c r="I1297" s="219"/>
      <c r="J1297" s="219"/>
      <c r="K1297" s="219"/>
      <c r="L1297" s="219"/>
      <c r="M1297" s="219"/>
      <c r="N1297" s="219"/>
      <c r="O1297" s="219"/>
      <c r="P1297" s="219"/>
      <c r="Q1297" s="219"/>
      <c r="R1297" s="219"/>
      <c r="S1297" s="219"/>
      <c r="T1297" s="221">
        <f>'6. Non-specified'!T$119</f>
        <v>0.10214780487545515</v>
      </c>
      <c r="U1297" s="221">
        <f>'6. Non-specified'!U$119</f>
        <v>0.10174573757990915</v>
      </c>
      <c r="V1297" s="221">
        <f>'6. Non-specified'!V$119</f>
        <v>0.10210235056708225</v>
      </c>
      <c r="W1297" s="221">
        <f>'6. Non-specified'!W$119</f>
        <v>0.10197372671772409</v>
      </c>
      <c r="X1297" s="221">
        <f>'6. Non-specified'!X$119</f>
        <v>0.10264181077211147</v>
      </c>
      <c r="Y1297" s="221">
        <f>'6. Non-specified'!Y$119</f>
        <v>0.10635094880847309</v>
      </c>
      <c r="Z1297" s="221">
        <f>'6. Non-specified'!Z$119</f>
        <v>0.1117224516409476</v>
      </c>
      <c r="AA1297" s="221">
        <f>'6. Non-specified'!AA$119</f>
        <v>0.10884181100635824</v>
      </c>
      <c r="AB1297" s="221">
        <f>'6. Non-specified'!AB$119</f>
        <v>0.1110438342145659</v>
      </c>
      <c r="AC1297" s="221">
        <f>'6. Non-specified'!AC$119</f>
        <v>0.10789059134822473</v>
      </c>
      <c r="AD1297" s="219"/>
      <c r="AE1297" s="221">
        <f>'6. Non-specified'!AE$119</f>
        <v>0.11503290890078119</v>
      </c>
      <c r="AF1297" s="221">
        <f>'6. Non-specified'!AF$119</f>
        <v>0.11338275265628861</v>
      </c>
      <c r="AG1297" s="221">
        <f>'6. Non-specified'!AG$119</f>
        <v>0.11020885757423254</v>
      </c>
      <c r="AH1297" s="221">
        <f>'6. Non-specified'!AH$119</f>
        <v>0.11761289113734311</v>
      </c>
      <c r="AI1297" s="221">
        <f>'6. Non-specified'!AI$119</f>
        <v>0.11780888759802498</v>
      </c>
      <c r="AJ1297" s="221">
        <f>'6. Non-specified'!AJ$119</f>
        <v>0.1177905476721004</v>
      </c>
      <c r="AK1297" s="221">
        <f>'6. Non-specified'!AK$119</f>
        <v>0.12191815406294035</v>
      </c>
      <c r="AL1297" s="221">
        <f>'6. Non-specified'!AL$119</f>
        <v>0.12477093206951027</v>
      </c>
      <c r="AM1297" s="219"/>
      <c r="AN1297" s="219"/>
      <c r="AO1297" s="219"/>
      <c r="AP1297" s="219"/>
      <c r="AQ1297" s="219"/>
      <c r="AR1297" s="219"/>
      <c r="AS1297" s="219"/>
      <c r="AT1297" s="219"/>
      <c r="AU1297" s="219"/>
      <c r="AV1297" s="219"/>
      <c r="AW1297" s="219"/>
      <c r="AX1297" s="219"/>
      <c r="AY1297" s="219"/>
      <c r="AZ1297" s="219"/>
      <c r="BA1297" s="219"/>
      <c r="BB1297" s="219"/>
      <c r="BC1297" s="219"/>
      <c r="BD1297" s="219"/>
      <c r="BE1297" s="219"/>
      <c r="BF1297" s="219"/>
      <c r="BG1297" s="219"/>
      <c r="BH1297" s="219"/>
    </row>
    <row r="1298" spans="1:60" s="8" customFormat="1" ht="15">
      <c r="A1298" s="36" t="s">
        <v>7</v>
      </c>
      <c r="B1298" s="36" t="s">
        <v>71</v>
      </c>
      <c r="C1298" s="36" t="s">
        <v>40</v>
      </c>
      <c r="D1298" s="7" t="s">
        <v>97</v>
      </c>
      <c r="E1298" s="7" t="s">
        <v>98</v>
      </c>
      <c r="F1298" s="7" t="s">
        <v>13</v>
      </c>
      <c r="G1298" s="219"/>
      <c r="H1298" s="219"/>
      <c r="I1298" s="219"/>
      <c r="J1298" s="219"/>
      <c r="K1298" s="219"/>
      <c r="L1298" s="219"/>
      <c r="M1298" s="219"/>
      <c r="N1298" s="219"/>
      <c r="O1298" s="219"/>
      <c r="P1298" s="219"/>
      <c r="Q1298" s="219"/>
      <c r="R1298" s="219"/>
      <c r="S1298" s="219"/>
      <c r="T1298" s="221">
        <f>'2.b-MTH2-HTH'!P$66</f>
        <v>0.36316841586045356</v>
      </c>
      <c r="U1298" s="221">
        <f>'2.b-MTH2-HTH'!Q$66</f>
        <v>0.37231292224020818</v>
      </c>
      <c r="V1298" s="221">
        <f>'2.b-MTH2-HTH'!R$66</f>
        <v>0.38060310289556548</v>
      </c>
      <c r="W1298" s="221">
        <f>'2.b-MTH2-HTH'!S$66</f>
        <v>0.3859322922417493</v>
      </c>
      <c r="X1298" s="221">
        <f>'2.b-MTH2-HTH'!T$66</f>
        <v>0.39113304875381116</v>
      </c>
      <c r="Y1298" s="221">
        <f>'2.b-MTH2-HTH'!U$66</f>
        <v>0.39631175960093368</v>
      </c>
      <c r="Z1298" s="221">
        <f>'2.b-MTH2-HTH'!V$66</f>
        <v>0.40146668545805714</v>
      </c>
      <c r="AA1298" s="221">
        <f>'2.b-MTH2-HTH'!W$66</f>
        <v>0.40659623704207171</v>
      </c>
      <c r="AB1298" s="221">
        <f>'2.b-MTH2-HTH'!X$66</f>
        <v>0.41162879886934722</v>
      </c>
      <c r="AC1298" s="221">
        <f>'2.b-MTH2-HTH'!Y$66</f>
        <v>0.42718388736326346</v>
      </c>
      <c r="AD1298" s="219"/>
      <c r="AE1298" s="221">
        <f>'2.b-MTH2-HTH'!AA$66</f>
        <v>0.43731957379166619</v>
      </c>
      <c r="AF1298" s="221">
        <f>'2.b-MTH2-HTH'!AB$66</f>
        <v>0.43403056707977594</v>
      </c>
      <c r="AG1298" s="221">
        <f>'2.b-MTH2-HTH'!AC$66</f>
        <v>0.43611792365164642</v>
      </c>
      <c r="AH1298" s="221">
        <f>'2.b-MTH2-HTH'!AD$66</f>
        <v>0.44774002617765807</v>
      </c>
      <c r="AI1298" s="221">
        <f>'2.b-MTH2-HTH'!AE$66</f>
        <v>0.45928152601857686</v>
      </c>
      <c r="AJ1298" s="221">
        <f>'2.b-MTH2-HTH'!AF$66</f>
        <v>0.45871837984852454</v>
      </c>
      <c r="AK1298" s="221">
        <f>'2.b-MTH2-HTH'!AG$66</f>
        <v>0.47253270654066276</v>
      </c>
      <c r="AL1298" s="221">
        <f>'2.b-MTH2-HTH'!AH$66</f>
        <v>0.4833633944813277</v>
      </c>
      <c r="AM1298" s="219"/>
      <c r="AN1298" s="219"/>
      <c r="AO1298" s="219"/>
      <c r="AP1298" s="219"/>
      <c r="AQ1298" s="219"/>
      <c r="AR1298" s="219"/>
      <c r="AS1298" s="219"/>
      <c r="AT1298" s="219"/>
      <c r="AU1298" s="219"/>
      <c r="AV1298" s="219"/>
      <c r="AW1298" s="219"/>
      <c r="AX1298" s="219"/>
      <c r="AY1298" s="219"/>
      <c r="AZ1298" s="219"/>
      <c r="BA1298" s="219"/>
      <c r="BB1298" s="219"/>
      <c r="BC1298" s="219"/>
      <c r="BD1298" s="219"/>
      <c r="BE1298" s="219"/>
      <c r="BF1298" s="219"/>
      <c r="BG1298" s="219"/>
      <c r="BH1298" s="219"/>
    </row>
    <row r="1299" spans="1:60" s="8" customFormat="1" ht="15">
      <c r="A1299" s="36" t="s">
        <v>7</v>
      </c>
      <c r="B1299" s="36" t="s">
        <v>71</v>
      </c>
      <c r="C1299" s="36" t="s">
        <v>40</v>
      </c>
      <c r="D1299" s="7" t="s">
        <v>97</v>
      </c>
      <c r="E1299" s="7" t="s">
        <v>98</v>
      </c>
      <c r="F1299" s="7" t="s">
        <v>14</v>
      </c>
      <c r="G1299" s="219"/>
      <c r="H1299" s="219"/>
      <c r="I1299" s="219"/>
      <c r="J1299" s="219"/>
      <c r="K1299" s="219"/>
      <c r="L1299" s="219"/>
      <c r="M1299" s="219"/>
      <c r="N1299" s="219"/>
      <c r="O1299" s="219"/>
      <c r="P1299" s="219"/>
      <c r="Q1299" s="219"/>
      <c r="R1299" s="219"/>
      <c r="S1299" s="219"/>
      <c r="T1299" s="221">
        <f>'2.b-MTH2-HTH'!P$67</f>
        <v>0.67007841522529721</v>
      </c>
      <c r="U1299" s="221">
        <f>'2.b-MTH2-HTH'!Q$67</f>
        <v>0.67007841522529721</v>
      </c>
      <c r="V1299" s="221">
        <f>'2.b-MTH2-HTH'!R$67</f>
        <v>0.6700784152252971</v>
      </c>
      <c r="W1299" s="221">
        <f>'2.b-MTH2-HTH'!S$67</f>
        <v>0.67007841522529721</v>
      </c>
      <c r="X1299" s="221">
        <f>'2.b-MTH2-HTH'!T$67</f>
        <v>0.67007841522529721</v>
      </c>
      <c r="Y1299" s="221">
        <f>'2.b-MTH2-HTH'!U$67</f>
        <v>0.6700784152252971</v>
      </c>
      <c r="Z1299" s="221">
        <f>'2.b-MTH2-HTH'!V$67</f>
        <v>0.67007841522529721</v>
      </c>
      <c r="AA1299" s="221">
        <f>'2.b-MTH2-HTH'!W$67</f>
        <v>0.67007841522529721</v>
      </c>
      <c r="AB1299" s="221">
        <f>'2.b-MTH2-HTH'!X$67</f>
        <v>0.67007841522529721</v>
      </c>
      <c r="AC1299" s="221">
        <f>'2.b-MTH2-HTH'!Y$67</f>
        <v>0.67007841522529721</v>
      </c>
      <c r="AD1299" s="219"/>
      <c r="AE1299" s="221">
        <f>'2.b-MTH2-HTH'!AA$67</f>
        <v>0.67007841522529721</v>
      </c>
      <c r="AF1299" s="221">
        <f>'2.b-MTH2-HTH'!AB$67</f>
        <v>0.6700784152252971</v>
      </c>
      <c r="AG1299" s="221">
        <f>'2.b-MTH2-HTH'!AC$67</f>
        <v>0.67007841522529721</v>
      </c>
      <c r="AH1299" s="221">
        <f>'2.b-MTH2-HTH'!AD$67</f>
        <v>0.67007841522529721</v>
      </c>
      <c r="AI1299" s="221">
        <f>'2.b-MTH2-HTH'!AE$67</f>
        <v>0.67007841522529721</v>
      </c>
      <c r="AJ1299" s="221">
        <f>'2.b-MTH2-HTH'!AF$67</f>
        <v>0.67007841522529721</v>
      </c>
      <c r="AK1299" s="221">
        <f>'2.b-MTH2-HTH'!AG$67</f>
        <v>0.67007841522529732</v>
      </c>
      <c r="AL1299" s="221">
        <f>'2.b-MTH2-HTH'!AH$67</f>
        <v>0.67007841522529721</v>
      </c>
      <c r="AM1299" s="219"/>
      <c r="AN1299" s="219"/>
      <c r="AO1299" s="219"/>
      <c r="AP1299" s="219"/>
      <c r="AQ1299" s="219"/>
      <c r="AR1299" s="219"/>
      <c r="AS1299" s="219"/>
      <c r="AT1299" s="219"/>
      <c r="AU1299" s="219"/>
      <c r="AV1299" s="219"/>
      <c r="AW1299" s="219"/>
      <c r="AX1299" s="219"/>
      <c r="AY1299" s="219"/>
      <c r="AZ1299" s="219"/>
      <c r="BA1299" s="219"/>
      <c r="BB1299" s="219"/>
      <c r="BC1299" s="219"/>
      <c r="BD1299" s="219"/>
      <c r="BE1299" s="219"/>
      <c r="BF1299" s="219"/>
      <c r="BG1299" s="219"/>
      <c r="BH1299" s="219"/>
    </row>
    <row r="1300" spans="1:60" s="8" customFormat="1" ht="15">
      <c r="A1300" s="36" t="s">
        <v>7</v>
      </c>
      <c r="B1300" s="36" t="s">
        <v>71</v>
      </c>
      <c r="C1300" s="36" t="s">
        <v>40</v>
      </c>
      <c r="D1300" s="7" t="s">
        <v>401</v>
      </c>
      <c r="E1300" s="7" t="s">
        <v>402</v>
      </c>
      <c r="F1300" s="7" t="s">
        <v>12</v>
      </c>
      <c r="G1300" s="219"/>
      <c r="H1300" s="219"/>
      <c r="I1300" s="219"/>
      <c r="J1300" s="219"/>
      <c r="K1300" s="219"/>
      <c r="L1300" s="219"/>
      <c r="M1300" s="219"/>
      <c r="N1300" s="219"/>
      <c r="O1300" s="219"/>
      <c r="P1300" s="219"/>
      <c r="Q1300" s="219"/>
      <c r="R1300" s="219"/>
      <c r="S1300" s="219"/>
      <c r="T1300" s="221">
        <f>'6. Non-specified'!T$120</f>
        <v>7.192037843848624E-2</v>
      </c>
      <c r="U1300" s="221">
        <f>'6. Non-specified'!U$120</f>
        <v>7.1993060787378022E-2</v>
      </c>
      <c r="V1300" s="221">
        <f>'6. Non-specified'!V$120</f>
        <v>7.1928595286601935E-2</v>
      </c>
      <c r="W1300" s="221">
        <f>'6. Non-specified'!W$120</f>
        <v>7.1951846825830362E-2</v>
      </c>
      <c r="X1300" s="221">
        <f>'6. Non-specified'!X$120</f>
        <v>7.0149245511620231E-2</v>
      </c>
      <c r="Y1300" s="221">
        <f>'6. Non-specified'!Y$120</f>
        <v>7.3639121800529575E-2</v>
      </c>
      <c r="Z1300" s="221">
        <f>'6. Non-specified'!Z$120</f>
        <v>7.8550315148880667E-2</v>
      </c>
      <c r="AA1300" s="221">
        <f>'6. Non-specified'!AA$120</f>
        <v>7.4693597895198416E-2</v>
      </c>
      <c r="AB1300" s="221">
        <f>'6. Non-specified'!AB$120</f>
        <v>7.718744669964181E-2</v>
      </c>
      <c r="AC1300" s="221">
        <f>'6. Non-specified'!AC$120</f>
        <v>6.9831394991077475E-2</v>
      </c>
      <c r="AD1300" s="219"/>
      <c r="AE1300" s="221">
        <f>'6. Non-specified'!AE$120</f>
        <v>7.7049271083225679E-2</v>
      </c>
      <c r="AF1300" s="221">
        <f>'6. Non-specified'!AF$120</f>
        <v>7.610205090190264E-2</v>
      </c>
      <c r="AG1300" s="221">
        <f>'6. Non-specified'!AG$120</f>
        <v>7.2054604932058397E-2</v>
      </c>
      <c r="AH1300" s="221">
        <f>'6. Non-specified'!AH$120</f>
        <v>7.8389856973330854E-2</v>
      </c>
      <c r="AI1300" s="221">
        <f>'6. Non-specified'!AI$120</f>
        <v>7.3603252977054903E-2</v>
      </c>
      <c r="AJ1300" s="221">
        <f>'6. Non-specified'!AJ$120</f>
        <v>7.334349712677378E-2</v>
      </c>
      <c r="AK1300" s="221">
        <f>'6. Non-specified'!AK$120</f>
        <v>7.3832198215124462E-2</v>
      </c>
      <c r="AL1300" s="221">
        <f>'6. Non-specified'!AL$120</f>
        <v>7.7546829158203573E-2</v>
      </c>
      <c r="AM1300" s="219"/>
      <c r="AN1300" s="219"/>
      <c r="AO1300" s="219"/>
      <c r="AP1300" s="219"/>
      <c r="AQ1300" s="219"/>
      <c r="AR1300" s="219"/>
      <c r="AS1300" s="219"/>
      <c r="AT1300" s="219"/>
      <c r="AU1300" s="219"/>
      <c r="AV1300" s="219"/>
      <c r="AW1300" s="219"/>
      <c r="AX1300" s="219"/>
      <c r="AY1300" s="219"/>
      <c r="AZ1300" s="219"/>
      <c r="BA1300" s="219"/>
      <c r="BB1300" s="219"/>
      <c r="BC1300" s="219"/>
      <c r="BD1300" s="219"/>
      <c r="BE1300" s="219"/>
      <c r="BF1300" s="219"/>
      <c r="BG1300" s="219"/>
      <c r="BH1300" s="219"/>
    </row>
    <row r="1301" spans="1:60" s="8" customFormat="1" ht="15">
      <c r="A1301" s="36" t="s">
        <v>7</v>
      </c>
      <c r="B1301" s="36" t="s">
        <v>71</v>
      </c>
      <c r="C1301" s="36" t="s">
        <v>40</v>
      </c>
      <c r="D1301" s="7" t="s">
        <v>401</v>
      </c>
      <c r="E1301" s="7" t="s">
        <v>402</v>
      </c>
      <c r="F1301" s="7" t="s">
        <v>13</v>
      </c>
      <c r="G1301" s="219"/>
      <c r="H1301" s="219"/>
      <c r="I1301" s="219"/>
      <c r="J1301" s="219"/>
      <c r="K1301" s="219"/>
      <c r="L1301" s="219"/>
      <c r="M1301" s="219"/>
      <c r="N1301" s="219"/>
      <c r="O1301" s="219"/>
      <c r="P1301" s="219"/>
      <c r="Q1301" s="219"/>
      <c r="R1301" s="219"/>
      <c r="S1301" s="219"/>
      <c r="T1301" s="221">
        <f>'2.b-MTH2-HTH'!P$72</f>
        <v>0.36316841586045356</v>
      </c>
      <c r="U1301" s="221">
        <f>'2.b-MTH2-HTH'!Q$72</f>
        <v>0.37231292224020818</v>
      </c>
      <c r="V1301" s="221">
        <f>'2.b-MTH2-HTH'!R$72</f>
        <v>0.38060310289556548</v>
      </c>
      <c r="W1301" s="221">
        <f>'2.b-MTH2-HTH'!S$72</f>
        <v>0.3859322922417493</v>
      </c>
      <c r="X1301" s="221">
        <f>'2.b-MTH2-HTH'!T$72</f>
        <v>0.39113304875381116</v>
      </c>
      <c r="Y1301" s="221">
        <f>'2.b-MTH2-HTH'!U$72</f>
        <v>0.39631175960093368</v>
      </c>
      <c r="Z1301" s="221">
        <f>'2.b-MTH2-HTH'!V$72</f>
        <v>0.40146668545805714</v>
      </c>
      <c r="AA1301" s="221">
        <f>'2.b-MTH2-HTH'!W$72</f>
        <v>0.40659623704207171</v>
      </c>
      <c r="AB1301" s="221">
        <f>'2.b-MTH2-HTH'!X$72</f>
        <v>0.41162879886934722</v>
      </c>
      <c r="AC1301" s="221">
        <f>'2.b-MTH2-HTH'!Y$72</f>
        <v>0.42718388736326346</v>
      </c>
      <c r="AD1301" s="219"/>
      <c r="AE1301" s="221">
        <f>'2.b-MTH2-HTH'!AA$72</f>
        <v>0.43731957379166619</v>
      </c>
      <c r="AF1301" s="221">
        <f>'2.b-MTH2-HTH'!AB$72</f>
        <v>0.43403056707977594</v>
      </c>
      <c r="AG1301" s="221">
        <f>'2.b-MTH2-HTH'!AC$72</f>
        <v>0.43611792365164642</v>
      </c>
      <c r="AH1301" s="221">
        <f>'2.b-MTH2-HTH'!AD$72</f>
        <v>0.44774002617765807</v>
      </c>
      <c r="AI1301" s="221">
        <f>'2.b-MTH2-HTH'!AE$72</f>
        <v>0.45928152601857686</v>
      </c>
      <c r="AJ1301" s="221">
        <f>'2.b-MTH2-HTH'!AF$72</f>
        <v>0.45871837984852454</v>
      </c>
      <c r="AK1301" s="221">
        <f>'2.b-MTH2-HTH'!AG$72</f>
        <v>0.47253270654066276</v>
      </c>
      <c r="AL1301" s="221">
        <f>'2.b-MTH2-HTH'!AH$72</f>
        <v>0.4833633944813277</v>
      </c>
      <c r="AM1301" s="219"/>
      <c r="AN1301" s="219"/>
      <c r="AO1301" s="219"/>
      <c r="AP1301" s="219"/>
      <c r="AQ1301" s="219"/>
      <c r="AR1301" s="219"/>
      <c r="AS1301" s="219"/>
      <c r="AT1301" s="219"/>
      <c r="AU1301" s="219"/>
      <c r="AV1301" s="219"/>
      <c r="AW1301" s="219"/>
      <c r="AX1301" s="219"/>
      <c r="AY1301" s="219"/>
      <c r="AZ1301" s="219"/>
      <c r="BA1301" s="219"/>
      <c r="BB1301" s="219"/>
      <c r="BC1301" s="219"/>
      <c r="BD1301" s="219"/>
      <c r="BE1301" s="219"/>
      <c r="BF1301" s="219"/>
      <c r="BG1301" s="219"/>
      <c r="BH1301" s="219"/>
    </row>
    <row r="1302" spans="1:60" s="8" customFormat="1" ht="15">
      <c r="A1302" s="36" t="s">
        <v>7</v>
      </c>
      <c r="B1302" s="36" t="s">
        <v>71</v>
      </c>
      <c r="C1302" s="36" t="s">
        <v>40</v>
      </c>
      <c r="D1302" s="7" t="s">
        <v>401</v>
      </c>
      <c r="E1302" s="7" t="s">
        <v>402</v>
      </c>
      <c r="F1302" s="7" t="s">
        <v>14</v>
      </c>
      <c r="G1302" s="219"/>
      <c r="H1302" s="219"/>
      <c r="I1302" s="219"/>
      <c r="J1302" s="219"/>
      <c r="K1302" s="219"/>
      <c r="L1302" s="219"/>
      <c r="M1302" s="219"/>
      <c r="N1302" s="219"/>
      <c r="O1302" s="219"/>
      <c r="P1302" s="219"/>
      <c r="Q1302" s="219"/>
      <c r="R1302" s="219"/>
      <c r="S1302" s="219"/>
      <c r="T1302" s="221">
        <f>'2.b-MTH2-HTH'!P$73</f>
        <v>0.73156498928758174</v>
      </c>
      <c r="U1302" s="221">
        <f>'2.b-MTH2-HTH'!Q$73</f>
        <v>0.73156498928758174</v>
      </c>
      <c r="V1302" s="221">
        <f>'2.b-MTH2-HTH'!R$73</f>
        <v>0.73156498928758174</v>
      </c>
      <c r="W1302" s="221">
        <f>'2.b-MTH2-HTH'!S$73</f>
        <v>0.73156498928758174</v>
      </c>
      <c r="X1302" s="221">
        <f>'2.b-MTH2-HTH'!T$73</f>
        <v>0.73156498928758174</v>
      </c>
      <c r="Y1302" s="221">
        <f>'2.b-MTH2-HTH'!U$73</f>
        <v>0.73156498928758174</v>
      </c>
      <c r="Z1302" s="221">
        <f>'2.b-MTH2-HTH'!V$73</f>
        <v>0.73156498928758174</v>
      </c>
      <c r="AA1302" s="221">
        <f>'2.b-MTH2-HTH'!W$73</f>
        <v>0.73156498928758174</v>
      </c>
      <c r="AB1302" s="221">
        <f>'2.b-MTH2-HTH'!X$73</f>
        <v>0.73156498928758174</v>
      </c>
      <c r="AC1302" s="221">
        <f>'2.b-MTH2-HTH'!Y$73</f>
        <v>0.73156498928758174</v>
      </c>
      <c r="AD1302" s="219"/>
      <c r="AE1302" s="221">
        <f>'2.b-MTH2-HTH'!AA$73</f>
        <v>0.73156498928758174</v>
      </c>
      <c r="AF1302" s="221">
        <f>'2.b-MTH2-HTH'!AB$73</f>
        <v>0.73156498928758174</v>
      </c>
      <c r="AG1302" s="221">
        <f>'2.b-MTH2-HTH'!AC$73</f>
        <v>0.73156498928758174</v>
      </c>
      <c r="AH1302" s="221">
        <f>'2.b-MTH2-HTH'!AD$73</f>
        <v>0.73156498928758174</v>
      </c>
      <c r="AI1302" s="221">
        <f>'2.b-MTH2-HTH'!AE$73</f>
        <v>0.73156498928758185</v>
      </c>
      <c r="AJ1302" s="221">
        <f>'2.b-MTH2-HTH'!AF$73</f>
        <v>0.73156498928758174</v>
      </c>
      <c r="AK1302" s="221">
        <f>'2.b-MTH2-HTH'!AG$73</f>
        <v>0.73156498928758174</v>
      </c>
      <c r="AL1302" s="221">
        <f>'2.b-MTH2-HTH'!AH$73</f>
        <v>0.73156498928758174</v>
      </c>
      <c r="AM1302" s="219"/>
      <c r="AN1302" s="219"/>
      <c r="AO1302" s="219"/>
      <c r="AP1302" s="219"/>
      <c r="AQ1302" s="219"/>
      <c r="AR1302" s="219"/>
      <c r="AS1302" s="219"/>
      <c r="AT1302" s="219"/>
      <c r="AU1302" s="219"/>
      <c r="AV1302" s="219"/>
      <c r="AW1302" s="219"/>
      <c r="AX1302" s="219"/>
      <c r="AY1302" s="219"/>
      <c r="AZ1302" s="219"/>
      <c r="BA1302" s="219"/>
      <c r="BB1302" s="219"/>
      <c r="BC1302" s="219"/>
      <c r="BD1302" s="219"/>
      <c r="BE1302" s="219"/>
      <c r="BF1302" s="219"/>
      <c r="BG1302" s="219"/>
      <c r="BH1302" s="219"/>
    </row>
    <row r="1303" spans="1:60" s="8" customFormat="1" ht="15">
      <c r="A1303" s="36" t="s">
        <v>7</v>
      </c>
      <c r="B1303" s="36" t="s">
        <v>71</v>
      </c>
      <c r="C1303" s="36" t="s">
        <v>40</v>
      </c>
      <c r="D1303" s="7" t="s">
        <v>404</v>
      </c>
      <c r="E1303" s="7" t="s">
        <v>405</v>
      </c>
      <c r="F1303" s="7" t="s">
        <v>12</v>
      </c>
      <c r="G1303" s="219"/>
      <c r="H1303" s="219"/>
      <c r="I1303" s="219"/>
      <c r="J1303" s="219"/>
      <c r="K1303" s="219"/>
      <c r="L1303" s="219"/>
      <c r="M1303" s="219"/>
      <c r="N1303" s="219"/>
      <c r="O1303" s="219"/>
      <c r="P1303" s="219"/>
      <c r="Q1303" s="219"/>
      <c r="R1303" s="219"/>
      <c r="S1303" s="219"/>
      <c r="T1303" s="221">
        <f>'6. Non-specified'!T$121</f>
        <v>1.498491813358856E-2</v>
      </c>
      <c r="U1303" s="221">
        <f>'6. Non-specified'!U$121</f>
        <v>1.5000061811521678E-2</v>
      </c>
      <c r="V1303" s="221">
        <f>'6. Non-specified'!V$121</f>
        <v>1.4986630149000648E-2</v>
      </c>
      <c r="W1303" s="221">
        <f>'6. Non-specified'!W$121</f>
        <v>1.4991474706543068E-2</v>
      </c>
      <c r="X1303" s="221">
        <f>'6. Non-specified'!X$121</f>
        <v>1.4373829716929179E-2</v>
      </c>
      <c r="Y1303" s="221">
        <f>'6. Non-specified'!Y$121</f>
        <v>1.5459510150044134E-2</v>
      </c>
      <c r="Z1303" s="221">
        <f>'6. Non-specified'!Z$121</f>
        <v>1.5200499891327969E-2</v>
      </c>
      <c r="AA1303" s="221">
        <f>'6. Non-specified'!AA$121</f>
        <v>1.795110721333041E-2</v>
      </c>
      <c r="AB1303" s="221">
        <f>'6. Non-specified'!AB$121</f>
        <v>1.7525157769060204E-2</v>
      </c>
      <c r="AC1303" s="221">
        <f>'6. Non-specified'!AC$121</f>
        <v>1.5999015445203373E-2</v>
      </c>
      <c r="AD1303" s="219"/>
      <c r="AE1303" s="221">
        <f>'6. Non-specified'!AE$121</f>
        <v>1.568555083963831E-2</v>
      </c>
      <c r="AF1303" s="221">
        <f>'6. Non-specified'!AF$121</f>
        <v>1.5088337039782554E-2</v>
      </c>
      <c r="AG1303" s="221">
        <f>'6. Non-specified'!AG$121</f>
        <v>1.5255410166079519E-2</v>
      </c>
      <c r="AH1303" s="221">
        <f>'6. Non-specified'!AH$121</f>
        <v>1.4599337955155832E-2</v>
      </c>
      <c r="AI1303" s="221">
        <f>'6. Non-specified'!AI$121</f>
        <v>1.4638396747022945E-2</v>
      </c>
      <c r="AJ1303" s="221">
        <f>'6. Non-specified'!AJ$121</f>
        <v>1.4615339509792423E-2</v>
      </c>
      <c r="AK1303" s="221">
        <f>'6. Non-specified'!AK$121</f>
        <v>1.4311296383278535E-2</v>
      </c>
      <c r="AL1303" s="221">
        <f>'6. Non-specified'!AL$121</f>
        <v>1.4373166328142633E-2</v>
      </c>
      <c r="AM1303" s="219"/>
      <c r="AN1303" s="219"/>
      <c r="AO1303" s="219"/>
      <c r="AP1303" s="219"/>
      <c r="AQ1303" s="219"/>
      <c r="AR1303" s="219"/>
      <c r="AS1303" s="219"/>
      <c r="AT1303" s="219"/>
      <c r="AU1303" s="219"/>
      <c r="AV1303" s="219"/>
      <c r="AW1303" s="219"/>
      <c r="AX1303" s="219"/>
      <c r="AY1303" s="219"/>
      <c r="AZ1303" s="219"/>
      <c r="BA1303" s="219"/>
      <c r="BB1303" s="219"/>
      <c r="BC1303" s="219"/>
      <c r="BD1303" s="219"/>
      <c r="BE1303" s="219"/>
      <c r="BF1303" s="219"/>
      <c r="BG1303" s="219"/>
      <c r="BH1303" s="219"/>
    </row>
    <row r="1304" spans="1:60" s="8" customFormat="1" ht="15">
      <c r="A1304" s="36" t="s">
        <v>7</v>
      </c>
      <c r="B1304" s="36" t="s">
        <v>71</v>
      </c>
      <c r="C1304" s="36" t="s">
        <v>40</v>
      </c>
      <c r="D1304" s="7" t="s">
        <v>404</v>
      </c>
      <c r="E1304" s="7" t="s">
        <v>405</v>
      </c>
      <c r="F1304" s="7" t="s">
        <v>13</v>
      </c>
      <c r="G1304" s="219"/>
      <c r="H1304" s="219"/>
      <c r="I1304" s="219"/>
      <c r="J1304" s="219"/>
      <c r="K1304" s="219"/>
      <c r="L1304" s="219"/>
      <c r="M1304" s="219"/>
      <c r="N1304" s="219"/>
      <c r="O1304" s="219"/>
      <c r="P1304" s="219"/>
      <c r="Q1304" s="219"/>
      <c r="R1304" s="219"/>
      <c r="S1304" s="219"/>
      <c r="T1304" s="221">
        <f>'2.b-MTH2-HTH'!P$78</f>
        <v>0.36316841586045356</v>
      </c>
      <c r="U1304" s="221">
        <f>'2.b-MTH2-HTH'!Q$78</f>
        <v>0.37231292224020818</v>
      </c>
      <c r="V1304" s="221">
        <f>'2.b-MTH2-HTH'!R$78</f>
        <v>0.38060310289556548</v>
      </c>
      <c r="W1304" s="221">
        <f>'2.b-MTH2-HTH'!S$78</f>
        <v>0.3859322922417493</v>
      </c>
      <c r="X1304" s="221">
        <f>'2.b-MTH2-HTH'!T$78</f>
        <v>0.39113304875381116</v>
      </c>
      <c r="Y1304" s="221">
        <f>'2.b-MTH2-HTH'!U$78</f>
        <v>0.39631175960093368</v>
      </c>
      <c r="Z1304" s="221">
        <f>'2.b-MTH2-HTH'!V$78</f>
        <v>0.40146668545805714</v>
      </c>
      <c r="AA1304" s="221">
        <f>'2.b-MTH2-HTH'!W$78</f>
        <v>0.40659623704207171</v>
      </c>
      <c r="AB1304" s="221">
        <f>'2.b-MTH2-HTH'!X$78</f>
        <v>0.41162879886934722</v>
      </c>
      <c r="AC1304" s="221">
        <f>'2.b-MTH2-HTH'!Y$78</f>
        <v>0.42718388736326346</v>
      </c>
      <c r="AD1304" s="219"/>
      <c r="AE1304" s="221">
        <f>'2.b-MTH2-HTH'!AA$78</f>
        <v>0.43731957379166619</v>
      </c>
      <c r="AF1304" s="221">
        <f>'2.b-MTH2-HTH'!AB$78</f>
        <v>0.43403056707977594</v>
      </c>
      <c r="AG1304" s="221">
        <f>'2.b-MTH2-HTH'!AC$78</f>
        <v>0.43611792365164642</v>
      </c>
      <c r="AH1304" s="221">
        <f>'2.b-MTH2-HTH'!AD$78</f>
        <v>0.44774002617765807</v>
      </c>
      <c r="AI1304" s="221">
        <f>'2.b-MTH2-HTH'!AE$78</f>
        <v>0.45928152601857686</v>
      </c>
      <c r="AJ1304" s="221">
        <f>'2.b-MTH2-HTH'!AF$78</f>
        <v>0.45871837984852454</v>
      </c>
      <c r="AK1304" s="221">
        <f>'2.b-MTH2-HTH'!AG$78</f>
        <v>0.47253270654066276</v>
      </c>
      <c r="AL1304" s="221">
        <f>'2.b-MTH2-HTH'!AH$78</f>
        <v>0.4833633944813277</v>
      </c>
      <c r="AM1304" s="219"/>
      <c r="AN1304" s="219"/>
      <c r="AO1304" s="219"/>
      <c r="AP1304" s="219"/>
      <c r="AQ1304" s="219"/>
      <c r="AR1304" s="219"/>
      <c r="AS1304" s="219"/>
      <c r="AT1304" s="219"/>
      <c r="AU1304" s="219"/>
      <c r="AV1304" s="219"/>
      <c r="AW1304" s="219"/>
      <c r="AX1304" s="219"/>
      <c r="AY1304" s="219"/>
      <c r="AZ1304" s="219"/>
      <c r="BA1304" s="219"/>
      <c r="BB1304" s="219"/>
      <c r="BC1304" s="219"/>
      <c r="BD1304" s="219"/>
      <c r="BE1304" s="219"/>
      <c r="BF1304" s="219"/>
      <c r="BG1304" s="219"/>
      <c r="BH1304" s="219"/>
    </row>
    <row r="1305" spans="1:60" s="8" customFormat="1" ht="15">
      <c r="A1305" s="36" t="s">
        <v>7</v>
      </c>
      <c r="B1305" s="36" t="s">
        <v>71</v>
      </c>
      <c r="C1305" s="36" t="s">
        <v>40</v>
      </c>
      <c r="D1305" s="7" t="s">
        <v>404</v>
      </c>
      <c r="E1305" s="7" t="s">
        <v>405</v>
      </c>
      <c r="F1305" s="7" t="s">
        <v>14</v>
      </c>
      <c r="G1305" s="219"/>
      <c r="H1305" s="219"/>
      <c r="I1305" s="219"/>
      <c r="J1305" s="219"/>
      <c r="K1305" s="219"/>
      <c r="L1305" s="219"/>
      <c r="M1305" s="219"/>
      <c r="N1305" s="219"/>
      <c r="O1305" s="219"/>
      <c r="P1305" s="219"/>
      <c r="Q1305" s="219"/>
      <c r="R1305" s="219"/>
      <c r="S1305" s="219"/>
      <c r="T1305" s="221">
        <f>'2.b-MTH2-HTH'!P$79</f>
        <v>0.77373362781602184</v>
      </c>
      <c r="U1305" s="221">
        <f>'2.b-MTH2-HTH'!Q$79</f>
        <v>0.77373362781602195</v>
      </c>
      <c r="V1305" s="221">
        <f>'2.b-MTH2-HTH'!R$79</f>
        <v>0.77373362781602184</v>
      </c>
      <c r="W1305" s="221">
        <f>'2.b-MTH2-HTH'!S$79</f>
        <v>0.77373362781602184</v>
      </c>
      <c r="X1305" s="221">
        <f>'2.b-MTH2-HTH'!T$79</f>
        <v>0.77373362781602173</v>
      </c>
      <c r="Y1305" s="221">
        <f>'2.b-MTH2-HTH'!U$79</f>
        <v>0.77373362781602184</v>
      </c>
      <c r="Z1305" s="221">
        <f>'2.b-MTH2-HTH'!V$79</f>
        <v>0.77373362781602184</v>
      </c>
      <c r="AA1305" s="221">
        <f>'2.b-MTH2-HTH'!W$79</f>
        <v>0.77373362781602173</v>
      </c>
      <c r="AB1305" s="221">
        <f>'2.b-MTH2-HTH'!X$79</f>
        <v>0.77373362781602184</v>
      </c>
      <c r="AC1305" s="221">
        <f>'2.b-MTH2-HTH'!Y$79</f>
        <v>0.77373362781602184</v>
      </c>
      <c r="AD1305" s="219"/>
      <c r="AE1305" s="221">
        <f>'2.b-MTH2-HTH'!AA$79</f>
        <v>0.77373362781602184</v>
      </c>
      <c r="AF1305" s="221">
        <f>'2.b-MTH2-HTH'!AB$79</f>
        <v>0.77373362781602184</v>
      </c>
      <c r="AG1305" s="221">
        <f>'2.b-MTH2-HTH'!AC$79</f>
        <v>0.77373362781602173</v>
      </c>
      <c r="AH1305" s="221">
        <f>'2.b-MTH2-HTH'!AD$79</f>
        <v>0.77373362781602184</v>
      </c>
      <c r="AI1305" s="221">
        <f>'2.b-MTH2-HTH'!AE$79</f>
        <v>0.77373362781602184</v>
      </c>
      <c r="AJ1305" s="221">
        <f>'2.b-MTH2-HTH'!AF$79</f>
        <v>0.77373362781602184</v>
      </c>
      <c r="AK1305" s="221">
        <f>'2.b-MTH2-HTH'!AG$79</f>
        <v>0.77373362781602184</v>
      </c>
      <c r="AL1305" s="221">
        <f>'2.b-MTH2-HTH'!AH$79</f>
        <v>0.77373362781602184</v>
      </c>
      <c r="AM1305" s="219"/>
      <c r="AN1305" s="219"/>
      <c r="AO1305" s="219"/>
      <c r="AP1305" s="219"/>
      <c r="AQ1305" s="219"/>
      <c r="AR1305" s="219"/>
      <c r="AS1305" s="219"/>
      <c r="AT1305" s="219"/>
      <c r="AU1305" s="219"/>
      <c r="AV1305" s="219"/>
      <c r="AW1305" s="219"/>
      <c r="AX1305" s="219"/>
      <c r="AY1305" s="219"/>
      <c r="AZ1305" s="219"/>
      <c r="BA1305" s="219"/>
      <c r="BB1305" s="219"/>
      <c r="BC1305" s="219"/>
      <c r="BD1305" s="219"/>
      <c r="BE1305" s="219"/>
      <c r="BF1305" s="219"/>
      <c r="BG1305" s="219"/>
      <c r="BH1305" s="219"/>
    </row>
    <row r="1306" spans="1:60" s="8" customFormat="1" ht="15">
      <c r="A1306" s="36" t="s">
        <v>7</v>
      </c>
      <c r="B1306" s="36" t="s">
        <v>71</v>
      </c>
      <c r="C1306" s="36" t="s">
        <v>40</v>
      </c>
      <c r="D1306" s="7" t="s">
        <v>403</v>
      </c>
      <c r="E1306" s="7" t="s">
        <v>403</v>
      </c>
      <c r="F1306" s="7" t="s">
        <v>12</v>
      </c>
      <c r="G1306" s="219"/>
      <c r="H1306" s="219"/>
      <c r="I1306" s="219"/>
      <c r="J1306" s="219"/>
      <c r="K1306" s="219"/>
      <c r="L1306" s="219"/>
      <c r="M1306" s="219"/>
      <c r="N1306" s="219"/>
      <c r="O1306" s="219"/>
      <c r="P1306" s="219"/>
      <c r="Q1306" s="219"/>
      <c r="R1306" s="219"/>
      <c r="S1306" s="219"/>
      <c r="T1306" s="221">
        <f>'6. Non-specified'!T$122</f>
        <v>0.42933014954146154</v>
      </c>
      <c r="U1306" s="221">
        <f>'6. Non-specified'!U$122</f>
        <v>0.42976402828899102</v>
      </c>
      <c r="V1306" s="221">
        <f>'6. Non-specified'!V$122</f>
        <v>0.42937920018200137</v>
      </c>
      <c r="W1306" s="221">
        <f>'6. Non-specified'!W$122</f>
        <v>0.42951800071435042</v>
      </c>
      <c r="X1306" s="221">
        <f>'6. Non-specified'!X$122</f>
        <v>0.43755920255534764</v>
      </c>
      <c r="Y1306" s="221">
        <f>'6. Non-specified'!Y$122</f>
        <v>0.42918137687555169</v>
      </c>
      <c r="Z1306" s="221">
        <f>'6. Non-specified'!Z$122</f>
        <v>0.41721364920669413</v>
      </c>
      <c r="AA1306" s="221">
        <f>'6. Non-specified'!AA$122</f>
        <v>0.4181648761236571</v>
      </c>
      <c r="AB1306" s="221">
        <f>'6. Non-specified'!AB$122</f>
        <v>0.3985218033998521</v>
      </c>
      <c r="AC1306" s="221">
        <f>'6. Non-specified'!AC$122</f>
        <v>0.40241215925173834</v>
      </c>
      <c r="AD1306" s="219"/>
      <c r="AE1306" s="221">
        <f>'6. Non-specified'!AE$122</f>
        <v>0.39455003998277671</v>
      </c>
      <c r="AF1306" s="221">
        <f>'6. Non-specified'!AF$122</f>
        <v>0.40023474178403756</v>
      </c>
      <c r="AG1306" s="221">
        <f>'6. Non-specified'!AG$122</f>
        <v>0.40451685958731765</v>
      </c>
      <c r="AH1306" s="221">
        <f>'6. Non-specified'!AH$122</f>
        <v>0.38619698956967091</v>
      </c>
      <c r="AI1306" s="221">
        <f>'6. Non-specified'!AI$122</f>
        <v>0.3806331687481847</v>
      </c>
      <c r="AJ1306" s="221">
        <f>'6. Non-specified'!AJ$122</f>
        <v>0.39505101442476842</v>
      </c>
      <c r="AK1306" s="221">
        <f>'6. Non-specified'!AK$122</f>
        <v>0.38098872710192583</v>
      </c>
      <c r="AL1306" s="221">
        <f>'6. Non-specified'!AL$122</f>
        <v>0.37531031369893936</v>
      </c>
      <c r="AM1306" s="219"/>
      <c r="AN1306" s="219"/>
      <c r="AO1306" s="219"/>
      <c r="AP1306" s="219"/>
      <c r="AQ1306" s="219"/>
      <c r="AR1306" s="219"/>
      <c r="AS1306" s="219"/>
      <c r="AT1306" s="219"/>
      <c r="AU1306" s="219"/>
      <c r="AV1306" s="219"/>
      <c r="AW1306" s="219"/>
      <c r="AX1306" s="219"/>
      <c r="AY1306" s="219"/>
      <c r="AZ1306" s="219"/>
      <c r="BA1306" s="219"/>
      <c r="BB1306" s="219"/>
      <c r="BC1306" s="219"/>
      <c r="BD1306" s="219"/>
      <c r="BE1306" s="219"/>
      <c r="BF1306" s="219"/>
      <c r="BG1306" s="219"/>
      <c r="BH1306" s="219"/>
    </row>
    <row r="1307" spans="1:60" s="8" customFormat="1" ht="15">
      <c r="A1307" s="36" t="s">
        <v>7</v>
      </c>
      <c r="B1307" s="36" t="s">
        <v>71</v>
      </c>
      <c r="C1307" s="36" t="s">
        <v>40</v>
      </c>
      <c r="D1307" s="7" t="s">
        <v>403</v>
      </c>
      <c r="E1307" s="7" t="s">
        <v>403</v>
      </c>
      <c r="F1307" s="7" t="s">
        <v>13</v>
      </c>
      <c r="G1307" s="219"/>
      <c r="H1307" s="219"/>
      <c r="I1307" s="219"/>
      <c r="J1307" s="219"/>
      <c r="K1307" s="219"/>
      <c r="L1307" s="219"/>
      <c r="M1307" s="219"/>
      <c r="N1307" s="219"/>
      <c r="O1307" s="219"/>
      <c r="P1307" s="219"/>
      <c r="Q1307" s="219"/>
      <c r="R1307" s="219"/>
      <c r="S1307" s="219"/>
      <c r="T1307" s="221">
        <f>'2.b-MTH2-HTH'!P$84</f>
        <v>0.36316841586045356</v>
      </c>
      <c r="U1307" s="221">
        <f>'2.b-MTH2-HTH'!Q$84</f>
        <v>0.37231292224020818</v>
      </c>
      <c r="V1307" s="221">
        <f>'2.b-MTH2-HTH'!R$84</f>
        <v>0.38060310289556548</v>
      </c>
      <c r="W1307" s="221">
        <f>'2.b-MTH2-HTH'!S$84</f>
        <v>0.3859322922417493</v>
      </c>
      <c r="X1307" s="221">
        <f>'2.b-MTH2-HTH'!T$84</f>
        <v>0.39113304875381116</v>
      </c>
      <c r="Y1307" s="221">
        <f>'2.b-MTH2-HTH'!U$84</f>
        <v>0.39631175960093368</v>
      </c>
      <c r="Z1307" s="221">
        <f>'2.b-MTH2-HTH'!V$84</f>
        <v>0.40146668545805714</v>
      </c>
      <c r="AA1307" s="221">
        <f>'2.b-MTH2-HTH'!W$84</f>
        <v>0.40659623704207171</v>
      </c>
      <c r="AB1307" s="221">
        <f>'2.b-MTH2-HTH'!X$84</f>
        <v>0.41162879886934722</v>
      </c>
      <c r="AC1307" s="221">
        <f>'2.b-MTH2-HTH'!Y$84</f>
        <v>0.42718388736326346</v>
      </c>
      <c r="AD1307" s="219"/>
      <c r="AE1307" s="221">
        <f>'2.b-MTH2-HTH'!AA$84</f>
        <v>0.43731957379166619</v>
      </c>
      <c r="AF1307" s="221">
        <f>'2.b-MTH2-HTH'!AB$84</f>
        <v>0.43403056707977594</v>
      </c>
      <c r="AG1307" s="221">
        <f>'2.b-MTH2-HTH'!AC$84</f>
        <v>0.43611792365164642</v>
      </c>
      <c r="AH1307" s="221">
        <f>'2.b-MTH2-HTH'!AD$84</f>
        <v>0.44774002617765807</v>
      </c>
      <c r="AI1307" s="221">
        <f>'2.b-MTH2-HTH'!AE$84</f>
        <v>0.45928152601857686</v>
      </c>
      <c r="AJ1307" s="221">
        <f>'2.b-MTH2-HTH'!AF$84</f>
        <v>0.45871837984852454</v>
      </c>
      <c r="AK1307" s="221">
        <f>'2.b-MTH2-HTH'!AG$84</f>
        <v>0.47253270654066276</v>
      </c>
      <c r="AL1307" s="221">
        <f>'2.b-MTH2-HTH'!AH$84</f>
        <v>0.4833633944813277</v>
      </c>
      <c r="AM1307" s="219"/>
      <c r="AN1307" s="219"/>
      <c r="AO1307" s="219"/>
      <c r="AP1307" s="219"/>
      <c r="AQ1307" s="219"/>
      <c r="AR1307" s="219"/>
      <c r="AS1307" s="219"/>
      <c r="AT1307" s="219"/>
      <c r="AU1307" s="219"/>
      <c r="AV1307" s="219"/>
      <c r="AW1307" s="219"/>
      <c r="AX1307" s="219"/>
      <c r="AY1307" s="219"/>
      <c r="AZ1307" s="219"/>
      <c r="BA1307" s="219"/>
      <c r="BB1307" s="219"/>
      <c r="BC1307" s="219"/>
      <c r="BD1307" s="219"/>
      <c r="BE1307" s="219"/>
      <c r="BF1307" s="219"/>
      <c r="BG1307" s="219"/>
      <c r="BH1307" s="219"/>
    </row>
    <row r="1308" spans="1:60" s="8" customFormat="1" ht="15">
      <c r="A1308" s="36" t="s">
        <v>7</v>
      </c>
      <c r="B1308" s="36" t="s">
        <v>71</v>
      </c>
      <c r="C1308" s="36" t="s">
        <v>40</v>
      </c>
      <c r="D1308" s="7" t="s">
        <v>403</v>
      </c>
      <c r="E1308" s="7" t="s">
        <v>403</v>
      </c>
      <c r="F1308" s="7" t="s">
        <v>14</v>
      </c>
      <c r="G1308" s="219"/>
      <c r="H1308" s="219"/>
      <c r="I1308" s="219"/>
      <c r="J1308" s="219"/>
      <c r="K1308" s="219"/>
      <c r="L1308" s="219"/>
      <c r="M1308" s="219"/>
      <c r="N1308" s="219"/>
      <c r="O1308" s="219"/>
      <c r="P1308" s="219"/>
      <c r="Q1308" s="219"/>
      <c r="R1308" s="219"/>
      <c r="S1308" s="219"/>
      <c r="T1308" s="221">
        <f>'2.b-MTH2-HTH'!P$85</f>
        <v>0.80445234243218167</v>
      </c>
      <c r="U1308" s="221">
        <f>'2.b-MTH2-HTH'!Q$85</f>
        <v>0.80445234243218156</v>
      </c>
      <c r="V1308" s="221">
        <f>'2.b-MTH2-HTH'!R$85</f>
        <v>0.80445234243218156</v>
      </c>
      <c r="W1308" s="221">
        <f>'2.b-MTH2-HTH'!S$85</f>
        <v>0.80445234243218156</v>
      </c>
      <c r="X1308" s="221">
        <f>'2.b-MTH2-HTH'!T$85</f>
        <v>0.80445234243218167</v>
      </c>
      <c r="Y1308" s="221">
        <f>'2.b-MTH2-HTH'!U$85</f>
        <v>0.80445234243218167</v>
      </c>
      <c r="Z1308" s="221">
        <f>'2.b-MTH2-HTH'!V$85</f>
        <v>0.80445234243218156</v>
      </c>
      <c r="AA1308" s="221">
        <f>'2.b-MTH2-HTH'!W$85</f>
        <v>0.80445234243218156</v>
      </c>
      <c r="AB1308" s="221">
        <f>'2.b-MTH2-HTH'!X$85</f>
        <v>0.80445234243218156</v>
      </c>
      <c r="AC1308" s="221">
        <f>'2.b-MTH2-HTH'!Y$85</f>
        <v>0.80445234243218156</v>
      </c>
      <c r="AD1308" s="219"/>
      <c r="AE1308" s="221">
        <f>'2.b-MTH2-HTH'!AA$85</f>
        <v>0.80445234243218156</v>
      </c>
      <c r="AF1308" s="221">
        <f>'2.b-MTH2-HTH'!AB$85</f>
        <v>0.80445234243218156</v>
      </c>
      <c r="AG1308" s="221">
        <f>'2.b-MTH2-HTH'!AC$85</f>
        <v>0.80445234243218156</v>
      </c>
      <c r="AH1308" s="221">
        <f>'2.b-MTH2-HTH'!AD$85</f>
        <v>0.80445234243218156</v>
      </c>
      <c r="AI1308" s="221">
        <f>'2.b-MTH2-HTH'!AE$85</f>
        <v>0.80445234243218156</v>
      </c>
      <c r="AJ1308" s="221">
        <f>'2.b-MTH2-HTH'!AF$85</f>
        <v>0.80445234243218156</v>
      </c>
      <c r="AK1308" s="221">
        <f>'2.b-MTH2-HTH'!AG$85</f>
        <v>0.80445234243218156</v>
      </c>
      <c r="AL1308" s="221">
        <f>'2.b-MTH2-HTH'!AH$85</f>
        <v>0.80445234243218156</v>
      </c>
      <c r="AM1308" s="219"/>
      <c r="AN1308" s="219"/>
      <c r="AO1308" s="219"/>
      <c r="AP1308" s="219"/>
      <c r="AQ1308" s="219"/>
      <c r="AR1308" s="219"/>
      <c r="AS1308" s="219"/>
      <c r="AT1308" s="219"/>
      <c r="AU1308" s="219"/>
      <c r="AV1308" s="219"/>
      <c r="AW1308" s="219"/>
      <c r="AX1308" s="219"/>
      <c r="AY1308" s="219"/>
      <c r="AZ1308" s="219"/>
      <c r="BA1308" s="219"/>
      <c r="BB1308" s="219"/>
      <c r="BC1308" s="219"/>
      <c r="BD1308" s="219"/>
      <c r="BE1308" s="219"/>
      <c r="BF1308" s="219"/>
      <c r="BG1308" s="219"/>
      <c r="BH1308" s="219"/>
    </row>
    <row r="1309" spans="1:60" s="5" customFormat="1" ht="15">
      <c r="A1309" s="4" t="s">
        <v>7</v>
      </c>
      <c r="B1309" s="4" t="s">
        <v>71</v>
      </c>
      <c r="C1309" s="4" t="s">
        <v>56</v>
      </c>
      <c r="D1309" s="4"/>
      <c r="E1309" s="4"/>
      <c r="F1309" s="4" t="s">
        <v>11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>
        <v>4</v>
      </c>
      <c r="BH1309" s="4">
        <v>1</v>
      </c>
    </row>
    <row r="1310" spans="1:60" s="5" customFormat="1" ht="15">
      <c r="A1310" s="4" t="s">
        <v>7</v>
      </c>
      <c r="B1310" s="4" t="s">
        <v>71</v>
      </c>
      <c r="C1310" s="4" t="s">
        <v>56</v>
      </c>
      <c r="D1310" s="4"/>
      <c r="E1310" s="4"/>
      <c r="F1310" s="4" t="s">
        <v>52</v>
      </c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6">
        <v>4.7247814788566E-5</v>
      </c>
      <c r="BH1310" s="6">
        <v>1.22770186487913E-5</v>
      </c>
    </row>
    <row r="1311" spans="1:60" s="8" customFormat="1" ht="15">
      <c r="A1311" s="36" t="s">
        <v>7</v>
      </c>
      <c r="B1311" s="36" t="s">
        <v>71</v>
      </c>
      <c r="C1311" s="36" t="s">
        <v>56</v>
      </c>
      <c r="D1311" s="16" t="s">
        <v>99</v>
      </c>
      <c r="E1311" s="16" t="s">
        <v>99</v>
      </c>
      <c r="F1311" s="7" t="s">
        <v>12</v>
      </c>
      <c r="G1311" s="219"/>
      <c r="H1311" s="219"/>
      <c r="I1311" s="219"/>
      <c r="J1311" s="219"/>
      <c r="K1311" s="219"/>
      <c r="L1311" s="219"/>
      <c r="M1311" s="219"/>
      <c r="N1311" s="219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19"/>
      <c r="Z1311" s="219"/>
      <c r="AA1311" s="219"/>
      <c r="AB1311" s="219"/>
      <c r="AC1311" s="219"/>
      <c r="AD1311" s="219"/>
      <c r="AE1311" s="219"/>
      <c r="AF1311" s="219"/>
      <c r="AG1311" s="219"/>
      <c r="AH1311" s="219"/>
      <c r="AI1311" s="219"/>
      <c r="AJ1311" s="219"/>
      <c r="AK1311" s="219"/>
      <c r="AL1311" s="219"/>
      <c r="AM1311" s="219"/>
      <c r="AN1311" s="219"/>
      <c r="AO1311" s="219"/>
      <c r="AP1311" s="219"/>
      <c r="AQ1311" s="219"/>
      <c r="AR1311" s="219"/>
      <c r="AS1311" s="219"/>
      <c r="AT1311" s="219"/>
      <c r="AU1311" s="219"/>
      <c r="AV1311" s="219"/>
      <c r="AW1311" s="219"/>
      <c r="AX1311" s="219"/>
      <c r="AY1311" s="219"/>
      <c r="AZ1311" s="219"/>
      <c r="BA1311" s="219"/>
      <c r="BB1311" s="219"/>
      <c r="BC1311" s="219"/>
      <c r="BD1311" s="219"/>
      <c r="BE1311" s="219"/>
      <c r="BF1311" s="219"/>
      <c r="BG1311" s="221">
        <v>1</v>
      </c>
      <c r="BH1311" s="221">
        <v>1</v>
      </c>
    </row>
    <row r="1312" spans="1:60" s="8" customFormat="1" ht="15">
      <c r="A1312" s="36" t="s">
        <v>7</v>
      </c>
      <c r="B1312" s="36" t="s">
        <v>71</v>
      </c>
      <c r="C1312" s="36" t="s">
        <v>56</v>
      </c>
      <c r="D1312" s="16" t="s">
        <v>99</v>
      </c>
      <c r="E1312" s="16" t="s">
        <v>99</v>
      </c>
      <c r="F1312" s="7" t="s">
        <v>13</v>
      </c>
      <c r="G1312" s="219"/>
      <c r="H1312" s="219"/>
      <c r="I1312" s="219"/>
      <c r="J1312" s="219"/>
      <c r="K1312" s="219"/>
      <c r="L1312" s="219"/>
      <c r="M1312" s="219"/>
      <c r="N1312" s="219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19"/>
      <c r="Z1312" s="219"/>
      <c r="AA1312" s="219"/>
      <c r="AB1312" s="219"/>
      <c r="AC1312" s="219"/>
      <c r="AD1312" s="219"/>
      <c r="AE1312" s="219"/>
      <c r="AF1312" s="219"/>
      <c r="AG1312" s="219"/>
      <c r="AH1312" s="219"/>
      <c r="AI1312" s="219"/>
      <c r="AJ1312" s="219"/>
      <c r="AK1312" s="219"/>
      <c r="AL1312" s="219"/>
      <c r="AM1312" s="219"/>
      <c r="AN1312" s="219"/>
      <c r="AO1312" s="219"/>
      <c r="AP1312" s="219"/>
      <c r="AQ1312" s="219"/>
      <c r="AR1312" s="219"/>
      <c r="AS1312" s="219"/>
      <c r="AT1312" s="219"/>
      <c r="AU1312" s="219"/>
      <c r="AV1312" s="219"/>
      <c r="AW1312" s="219"/>
      <c r="AX1312" s="219"/>
      <c r="AY1312" s="219"/>
      <c r="AZ1312" s="219"/>
      <c r="BA1312" s="219"/>
      <c r="BB1312" s="219"/>
      <c r="BC1312" s="219"/>
      <c r="BD1312" s="219"/>
      <c r="BE1312" s="219"/>
      <c r="BF1312" s="219"/>
      <c r="BG1312" s="221">
        <f>'3. Mecanical drive'!BC61</f>
        <v>0.29199999999999998</v>
      </c>
      <c r="BH1312" s="221">
        <f>'3. Mecanical drive'!BD61</f>
        <v>0.29299999999999998</v>
      </c>
    </row>
    <row r="1313" spans="1:60" s="8" customFormat="1" ht="15">
      <c r="A1313" s="36" t="s">
        <v>7</v>
      </c>
      <c r="B1313" s="36" t="s">
        <v>71</v>
      </c>
      <c r="C1313" s="36" t="s">
        <v>56</v>
      </c>
      <c r="D1313" s="16" t="s">
        <v>99</v>
      </c>
      <c r="E1313" s="16" t="s">
        <v>99</v>
      </c>
      <c r="F1313" s="7" t="s">
        <v>14</v>
      </c>
      <c r="G1313" s="219"/>
      <c r="H1313" s="219"/>
      <c r="I1313" s="219"/>
      <c r="J1313" s="219"/>
      <c r="K1313" s="219"/>
      <c r="L1313" s="219"/>
      <c r="M1313" s="219"/>
      <c r="N1313" s="219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19"/>
      <c r="Z1313" s="219"/>
      <c r="AA1313" s="219"/>
      <c r="AB1313" s="219"/>
      <c r="AC1313" s="219"/>
      <c r="AD1313" s="219"/>
      <c r="AE1313" s="219"/>
      <c r="AF1313" s="219"/>
      <c r="AG1313" s="219"/>
      <c r="AH1313" s="219"/>
      <c r="AI1313" s="219"/>
      <c r="AJ1313" s="219"/>
      <c r="AK1313" s="219"/>
      <c r="AL1313" s="219"/>
      <c r="AM1313" s="219"/>
      <c r="AN1313" s="219"/>
      <c r="AO1313" s="219"/>
      <c r="AP1313" s="219"/>
      <c r="AQ1313" s="219"/>
      <c r="AR1313" s="219"/>
      <c r="AS1313" s="219"/>
      <c r="AT1313" s="219"/>
      <c r="AU1313" s="219"/>
      <c r="AV1313" s="219"/>
      <c r="AW1313" s="219"/>
      <c r="AX1313" s="219"/>
      <c r="AY1313" s="219"/>
      <c r="AZ1313" s="219"/>
      <c r="BA1313" s="219"/>
      <c r="BB1313" s="219"/>
      <c r="BC1313" s="219"/>
      <c r="BD1313" s="219"/>
      <c r="BE1313" s="219"/>
      <c r="BF1313" s="219"/>
      <c r="BG1313" s="221">
        <f>'3. Mecanical drive'!BC67</f>
        <v>1</v>
      </c>
      <c r="BH1313" s="221">
        <f>'3. Mecanical drive'!BD67</f>
        <v>1</v>
      </c>
    </row>
    <row r="1314" spans="1:60" s="5" customFormat="1" ht="15">
      <c r="A1314" s="4" t="s">
        <v>7</v>
      </c>
      <c r="B1314" s="4" t="s">
        <v>71</v>
      </c>
      <c r="C1314" s="4" t="s">
        <v>46</v>
      </c>
      <c r="D1314" s="4"/>
      <c r="E1314" s="4"/>
      <c r="F1314" s="4" t="s">
        <v>11</v>
      </c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>
        <v>3</v>
      </c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</row>
    <row r="1315" spans="1:60" s="5" customFormat="1" ht="15">
      <c r="A1315" s="4" t="s">
        <v>7</v>
      </c>
      <c r="B1315" s="4" t="s">
        <v>71</v>
      </c>
      <c r="C1315" s="4" t="s">
        <v>46</v>
      </c>
      <c r="D1315" s="4"/>
      <c r="E1315" s="4"/>
      <c r="F1315" s="4" t="s">
        <v>52</v>
      </c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6">
        <v>5.1372502012089703E-5</v>
      </c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</row>
    <row r="1316" spans="1:60" s="8" customFormat="1" ht="15">
      <c r="A1316" s="36" t="s">
        <v>7</v>
      </c>
      <c r="B1316" s="36" t="s">
        <v>71</v>
      </c>
      <c r="C1316" s="36" t="s">
        <v>46</v>
      </c>
      <c r="D1316" s="7" t="s">
        <v>113</v>
      </c>
      <c r="E1316" s="7" t="s">
        <v>113</v>
      </c>
      <c r="F1316" s="7" t="s">
        <v>12</v>
      </c>
      <c r="G1316" s="219"/>
      <c r="H1316" s="219"/>
      <c r="I1316" s="219"/>
      <c r="J1316" s="219"/>
      <c r="K1316" s="219"/>
      <c r="L1316" s="219"/>
      <c r="M1316" s="219"/>
      <c r="N1316" s="219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19"/>
      <c r="Z1316" s="219"/>
      <c r="AA1316" s="219"/>
      <c r="AB1316" s="219"/>
      <c r="AC1316" s="219"/>
      <c r="AD1316" s="219"/>
      <c r="AE1316" s="219"/>
      <c r="AF1316" s="219"/>
      <c r="AG1316" s="219"/>
      <c r="AH1316" s="219"/>
      <c r="AI1316" s="219"/>
      <c r="AJ1316" s="221">
        <v>1</v>
      </c>
      <c r="AK1316" s="219"/>
      <c r="AL1316" s="219"/>
      <c r="AM1316" s="219"/>
      <c r="AN1316" s="219"/>
      <c r="AO1316" s="219"/>
      <c r="AP1316" s="219"/>
      <c r="AQ1316" s="219"/>
      <c r="AR1316" s="219"/>
      <c r="AS1316" s="219"/>
      <c r="AT1316" s="219"/>
      <c r="AU1316" s="219"/>
      <c r="AV1316" s="219"/>
      <c r="AW1316" s="219"/>
      <c r="AX1316" s="219"/>
      <c r="AY1316" s="219"/>
      <c r="AZ1316" s="219"/>
      <c r="BA1316" s="219"/>
      <c r="BB1316" s="219"/>
      <c r="BC1316" s="219"/>
      <c r="BD1316" s="219"/>
      <c r="BE1316" s="219"/>
      <c r="BF1316" s="219"/>
      <c r="BG1316" s="219"/>
      <c r="BH1316" s="219"/>
    </row>
    <row r="1317" spans="1:60" s="8" customFormat="1" ht="15">
      <c r="A1317" s="36" t="s">
        <v>7</v>
      </c>
      <c r="B1317" s="36" t="s">
        <v>71</v>
      </c>
      <c r="C1317" s="36" t="s">
        <v>46</v>
      </c>
      <c r="D1317" s="7" t="s">
        <v>113</v>
      </c>
      <c r="E1317" s="7" t="s">
        <v>113</v>
      </c>
      <c r="F1317" s="7" t="s">
        <v>13</v>
      </c>
      <c r="G1317" s="219"/>
      <c r="H1317" s="219"/>
      <c r="I1317" s="219"/>
      <c r="J1317" s="219"/>
      <c r="K1317" s="219"/>
      <c r="L1317" s="219"/>
      <c r="M1317" s="219"/>
      <c r="N1317" s="219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19"/>
      <c r="Z1317" s="219"/>
      <c r="AA1317" s="219"/>
      <c r="AB1317" s="219"/>
      <c r="AC1317" s="219"/>
      <c r="AD1317" s="219"/>
      <c r="AE1317" s="219"/>
      <c r="AF1317" s="219"/>
      <c r="AG1317" s="219"/>
      <c r="AH1317" s="219"/>
      <c r="AI1317" s="219"/>
      <c r="AJ1317" s="221">
        <f>'2.a-LTH-MTH1'!AF$59</f>
        <v>0.91013573271842596</v>
      </c>
      <c r="AK1317" s="219"/>
      <c r="AL1317" s="219"/>
      <c r="AM1317" s="219"/>
      <c r="AN1317" s="219"/>
      <c r="AO1317" s="219"/>
      <c r="AP1317" s="219"/>
      <c r="AQ1317" s="219"/>
      <c r="AR1317" s="219"/>
      <c r="AS1317" s="219"/>
      <c r="AT1317" s="219"/>
      <c r="AU1317" s="219"/>
      <c r="AV1317" s="219"/>
      <c r="AW1317" s="219"/>
      <c r="AX1317" s="219"/>
      <c r="AY1317" s="219"/>
      <c r="AZ1317" s="219"/>
      <c r="BA1317" s="219"/>
      <c r="BB1317" s="219"/>
      <c r="BC1317" s="219"/>
      <c r="BD1317" s="219"/>
      <c r="BE1317" s="219"/>
      <c r="BF1317" s="219"/>
      <c r="BG1317" s="219"/>
      <c r="BH1317" s="219"/>
    </row>
    <row r="1318" spans="1:60" s="8" customFormat="1" ht="15">
      <c r="A1318" s="36" t="s">
        <v>7</v>
      </c>
      <c r="B1318" s="36" t="s">
        <v>71</v>
      </c>
      <c r="C1318" s="36" t="s">
        <v>46</v>
      </c>
      <c r="D1318" s="7" t="s">
        <v>113</v>
      </c>
      <c r="E1318" s="7" t="s">
        <v>113</v>
      </c>
      <c r="F1318" s="7" t="s">
        <v>14</v>
      </c>
      <c r="G1318" s="219"/>
      <c r="H1318" s="219"/>
      <c r="I1318" s="219"/>
      <c r="J1318" s="219"/>
      <c r="K1318" s="219"/>
      <c r="L1318" s="219"/>
      <c r="M1318" s="219"/>
      <c r="N1318" s="219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19"/>
      <c r="Z1318" s="219"/>
      <c r="AA1318" s="219"/>
      <c r="AB1318" s="219"/>
      <c r="AC1318" s="219"/>
      <c r="AD1318" s="219"/>
      <c r="AE1318" s="219"/>
      <c r="AF1318" s="219"/>
      <c r="AG1318" s="219"/>
      <c r="AH1318" s="219"/>
      <c r="AI1318" s="219"/>
      <c r="AJ1318" s="221">
        <f>'2.a-LTH-MTH1'!AF$60</f>
        <v>0.22800205883416391</v>
      </c>
      <c r="AK1318" s="219"/>
      <c r="AL1318" s="219"/>
      <c r="AM1318" s="219"/>
      <c r="AN1318" s="219"/>
      <c r="AO1318" s="219"/>
      <c r="AP1318" s="219"/>
      <c r="AQ1318" s="219"/>
      <c r="AR1318" s="219"/>
      <c r="AS1318" s="219"/>
      <c r="AT1318" s="219"/>
      <c r="AU1318" s="219"/>
      <c r="AV1318" s="219"/>
      <c r="AW1318" s="219"/>
      <c r="AX1318" s="219"/>
      <c r="AY1318" s="219"/>
      <c r="AZ1318" s="219"/>
      <c r="BA1318" s="219"/>
      <c r="BB1318" s="219"/>
      <c r="BC1318" s="219"/>
      <c r="BD1318" s="219"/>
      <c r="BE1318" s="219"/>
      <c r="BF1318" s="219"/>
      <c r="BG1318" s="219"/>
      <c r="BH1318" s="219"/>
    </row>
    <row r="1319" spans="1:60" s="5" customFormat="1" ht="15">
      <c r="A1319" s="4" t="s">
        <v>7</v>
      </c>
      <c r="B1319" s="4" t="s">
        <v>71</v>
      </c>
      <c r="C1319" s="4" t="s">
        <v>47</v>
      </c>
      <c r="D1319" s="4"/>
      <c r="E1319" s="4"/>
      <c r="F1319" s="4" t="s">
        <v>11</v>
      </c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>
        <v>3</v>
      </c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</row>
    <row r="1320" spans="1:60" s="5" customFormat="1" ht="15">
      <c r="A1320" s="4" t="s">
        <v>7</v>
      </c>
      <c r="B1320" s="4" t="s">
        <v>71</v>
      </c>
      <c r="C1320" s="4" t="s">
        <v>47</v>
      </c>
      <c r="D1320" s="4"/>
      <c r="E1320" s="4"/>
      <c r="F1320" s="4" t="s">
        <v>52</v>
      </c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6">
        <v>5.1372502012089703E-5</v>
      </c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</row>
    <row r="1321" spans="1:60" s="8" customFormat="1" ht="15">
      <c r="A1321" s="36" t="s">
        <v>7</v>
      </c>
      <c r="B1321" s="36" t="s">
        <v>71</v>
      </c>
      <c r="C1321" s="36" t="s">
        <v>47</v>
      </c>
      <c r="D1321" s="7" t="s">
        <v>113</v>
      </c>
      <c r="E1321" s="7" t="s">
        <v>113</v>
      </c>
      <c r="F1321" s="7" t="s">
        <v>12</v>
      </c>
      <c r="G1321" s="219"/>
      <c r="H1321" s="219"/>
      <c r="I1321" s="219"/>
      <c r="J1321" s="219"/>
      <c r="K1321" s="219"/>
      <c r="L1321" s="219"/>
      <c r="M1321" s="219"/>
      <c r="N1321" s="219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19"/>
      <c r="Z1321" s="219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21">
        <v>1</v>
      </c>
      <c r="AK1321" s="219"/>
      <c r="AL1321" s="219"/>
      <c r="AM1321" s="219"/>
      <c r="AN1321" s="219"/>
      <c r="AO1321" s="219"/>
      <c r="AP1321" s="219"/>
      <c r="AQ1321" s="219"/>
      <c r="AR1321" s="219"/>
      <c r="AS1321" s="219"/>
      <c r="AT1321" s="219"/>
      <c r="AU1321" s="219"/>
      <c r="AV1321" s="219"/>
      <c r="AW1321" s="219"/>
      <c r="AX1321" s="219"/>
      <c r="AY1321" s="219"/>
      <c r="AZ1321" s="219"/>
      <c r="BA1321" s="219"/>
      <c r="BB1321" s="219"/>
      <c r="BC1321" s="219"/>
      <c r="BD1321" s="219"/>
      <c r="BE1321" s="219"/>
      <c r="BF1321" s="219"/>
      <c r="BG1321" s="219"/>
      <c r="BH1321" s="219"/>
    </row>
    <row r="1322" spans="1:60" s="8" customFormat="1" ht="15">
      <c r="A1322" s="36" t="s">
        <v>7</v>
      </c>
      <c r="B1322" s="36" t="s">
        <v>71</v>
      </c>
      <c r="C1322" s="36" t="s">
        <v>47</v>
      </c>
      <c r="D1322" s="7" t="s">
        <v>113</v>
      </c>
      <c r="E1322" s="7" t="s">
        <v>113</v>
      </c>
      <c r="F1322" s="7" t="s">
        <v>13</v>
      </c>
      <c r="G1322" s="219"/>
      <c r="H1322" s="219"/>
      <c r="I1322" s="219"/>
      <c r="J1322" s="219"/>
      <c r="K1322" s="219"/>
      <c r="L1322" s="219"/>
      <c r="M1322" s="219"/>
      <c r="N1322" s="219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19"/>
      <c r="Z1322" s="219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21">
        <f>'2.a-LTH-MTH1'!AF$59</f>
        <v>0.91013573271842596</v>
      </c>
      <c r="AK1322" s="219"/>
      <c r="AL1322" s="219"/>
      <c r="AM1322" s="219"/>
      <c r="AN1322" s="219"/>
      <c r="AO1322" s="219"/>
      <c r="AP1322" s="219"/>
      <c r="AQ1322" s="219"/>
      <c r="AR1322" s="219"/>
      <c r="AS1322" s="219"/>
      <c r="AT1322" s="219"/>
      <c r="AU1322" s="219"/>
      <c r="AV1322" s="219"/>
      <c r="AW1322" s="219"/>
      <c r="AX1322" s="219"/>
      <c r="AY1322" s="219"/>
      <c r="AZ1322" s="219"/>
      <c r="BA1322" s="219"/>
      <c r="BB1322" s="219"/>
      <c r="BC1322" s="219"/>
      <c r="BD1322" s="219"/>
      <c r="BE1322" s="219"/>
      <c r="BF1322" s="219"/>
      <c r="BG1322" s="219"/>
      <c r="BH1322" s="219"/>
    </row>
    <row r="1323" spans="1:60" s="8" customFormat="1" ht="15">
      <c r="A1323" s="36" t="s">
        <v>7</v>
      </c>
      <c r="B1323" s="36" t="s">
        <v>71</v>
      </c>
      <c r="C1323" s="36" t="s">
        <v>47</v>
      </c>
      <c r="D1323" s="7" t="s">
        <v>113</v>
      </c>
      <c r="E1323" s="7" t="s">
        <v>113</v>
      </c>
      <c r="F1323" s="7" t="s">
        <v>14</v>
      </c>
      <c r="G1323" s="219"/>
      <c r="H1323" s="219"/>
      <c r="I1323" s="219"/>
      <c r="J1323" s="219"/>
      <c r="K1323" s="219"/>
      <c r="L1323" s="219"/>
      <c r="M1323" s="219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19"/>
      <c r="AG1323" s="219"/>
      <c r="AH1323" s="219"/>
      <c r="AI1323" s="219"/>
      <c r="AJ1323" s="221">
        <f>'2.a-LTH-MTH1'!AF$60</f>
        <v>0.22800205883416391</v>
      </c>
      <c r="AK1323" s="219"/>
      <c r="AL1323" s="219"/>
      <c r="AM1323" s="219"/>
      <c r="AN1323" s="219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219"/>
      <c r="BB1323" s="219"/>
      <c r="BC1323" s="219"/>
      <c r="BD1323" s="219"/>
      <c r="BE1323" s="219"/>
      <c r="BF1323" s="219"/>
      <c r="BG1323" s="219"/>
      <c r="BH1323" s="219"/>
    </row>
    <row r="1324" spans="1:60" s="5" customFormat="1" ht="15">
      <c r="A1324" s="4" t="s">
        <v>7</v>
      </c>
      <c r="B1324" s="4" t="s">
        <v>71</v>
      </c>
      <c r="C1324" s="4" t="s">
        <v>21</v>
      </c>
      <c r="D1324" s="4"/>
      <c r="E1324" s="4"/>
      <c r="F1324" s="4" t="s">
        <v>11</v>
      </c>
      <c r="G1324" s="4"/>
      <c r="H1324" s="4"/>
      <c r="I1324" s="4"/>
      <c r="J1324" s="4">
        <v>2</v>
      </c>
      <c r="K1324" s="4">
        <v>2</v>
      </c>
      <c r="L1324" s="4">
        <v>3</v>
      </c>
      <c r="M1324" s="4">
        <v>6</v>
      </c>
      <c r="N1324" s="4">
        <v>3</v>
      </c>
      <c r="O1324" s="4">
        <v>2</v>
      </c>
      <c r="P1324" s="4">
        <v>3</v>
      </c>
      <c r="Q1324" s="4">
        <v>9</v>
      </c>
      <c r="R1324" s="4">
        <v>26</v>
      </c>
      <c r="S1324" s="4">
        <v>57</v>
      </c>
      <c r="T1324" s="4">
        <v>78</v>
      </c>
      <c r="U1324" s="4">
        <v>81</v>
      </c>
      <c r="V1324" s="4">
        <v>119</v>
      </c>
      <c r="W1324" s="4">
        <v>128</v>
      </c>
      <c r="X1324" s="4">
        <v>114</v>
      </c>
      <c r="Y1324" s="4">
        <v>168</v>
      </c>
      <c r="Z1324" s="4">
        <v>149</v>
      </c>
      <c r="AA1324" s="4">
        <v>120</v>
      </c>
      <c r="AB1324" s="4">
        <v>154</v>
      </c>
      <c r="AC1324" s="4"/>
      <c r="AD1324" s="4"/>
      <c r="AE1324" s="4"/>
      <c r="AF1324" s="4">
        <v>77</v>
      </c>
      <c r="AG1324" s="4">
        <v>47</v>
      </c>
      <c r="AH1324" s="4">
        <v>25</v>
      </c>
      <c r="AI1324" s="4">
        <v>34</v>
      </c>
      <c r="AJ1324" s="4">
        <v>64</v>
      </c>
      <c r="AK1324" s="4">
        <v>62</v>
      </c>
      <c r="AL1324" s="4">
        <v>24</v>
      </c>
      <c r="AM1324" s="4">
        <v>23</v>
      </c>
      <c r="AN1324" s="4">
        <v>25</v>
      </c>
      <c r="AO1324" s="4">
        <v>28</v>
      </c>
      <c r="AP1324" s="4">
        <v>18</v>
      </c>
      <c r="AQ1324" s="4">
        <v>13</v>
      </c>
      <c r="AR1324" s="4">
        <v>10</v>
      </c>
      <c r="AS1324" s="4">
        <v>6</v>
      </c>
      <c r="AT1324" s="4">
        <v>7</v>
      </c>
      <c r="AU1324" s="4">
        <v>9</v>
      </c>
      <c r="AV1324" s="4">
        <v>316</v>
      </c>
      <c r="AW1324" s="4">
        <v>543</v>
      </c>
      <c r="AX1324" s="4">
        <v>370</v>
      </c>
      <c r="AY1324" s="4">
        <v>861</v>
      </c>
      <c r="AZ1324" s="4">
        <v>1765</v>
      </c>
      <c r="BA1324" s="4">
        <v>282</v>
      </c>
      <c r="BB1324" s="4">
        <v>1602</v>
      </c>
      <c r="BC1324" s="4">
        <v>1280</v>
      </c>
      <c r="BD1324" s="4">
        <v>1433</v>
      </c>
      <c r="BE1324" s="4">
        <v>1872</v>
      </c>
      <c r="BF1324" s="4">
        <v>852</v>
      </c>
      <c r="BG1324" s="4">
        <v>673</v>
      </c>
      <c r="BH1324" s="4">
        <v>720</v>
      </c>
    </row>
    <row r="1325" spans="1:60" s="5" customFormat="1" ht="15">
      <c r="A1325" s="4" t="s">
        <v>7</v>
      </c>
      <c r="B1325" s="4" t="s">
        <v>71</v>
      </c>
      <c r="C1325" s="4" t="s">
        <v>21</v>
      </c>
      <c r="D1325" s="4"/>
      <c r="E1325" s="4"/>
      <c r="F1325" s="4" t="s">
        <v>52</v>
      </c>
      <c r="G1325" s="4"/>
      <c r="H1325" s="4"/>
      <c r="I1325" s="4"/>
      <c r="J1325" s="4">
        <v>1.24416796267496E-4</v>
      </c>
      <c r="K1325" s="4">
        <v>1.16434767421552E-4</v>
      </c>
      <c r="L1325" s="4">
        <v>1.6714954312458199E-4</v>
      </c>
      <c r="M1325" s="4">
        <v>2.9843322556578E-4</v>
      </c>
      <c r="N1325" s="4">
        <v>1.379373764311E-4</v>
      </c>
      <c r="O1325" s="6">
        <v>8.3626024418799097E-5</v>
      </c>
      <c r="P1325" s="4">
        <v>1.11288348109953E-4</v>
      </c>
      <c r="Q1325" s="4">
        <v>3.0154794612343398E-4</v>
      </c>
      <c r="R1325" s="4">
        <v>7.9292467215614495E-4</v>
      </c>
      <c r="S1325" s="4">
        <v>1.6798302487327601E-3</v>
      </c>
      <c r="T1325" s="4">
        <v>2.0237662809402699E-3</v>
      </c>
      <c r="U1325" s="4">
        <v>2.0226234174844601E-3</v>
      </c>
      <c r="V1325" s="4">
        <v>2.96123027920171E-3</v>
      </c>
      <c r="W1325" s="4">
        <v>2.9517572179688198E-3</v>
      </c>
      <c r="X1325" s="4">
        <v>2.5479984801412602E-3</v>
      </c>
      <c r="Y1325" s="4">
        <v>3.6283529869120101E-3</v>
      </c>
      <c r="Z1325" s="4">
        <v>3.0260565811653399E-3</v>
      </c>
      <c r="AA1325" s="4">
        <v>2.4940247324119302E-3</v>
      </c>
      <c r="AB1325" s="4">
        <v>3.3236214524657399E-3</v>
      </c>
      <c r="AC1325" s="4"/>
      <c r="AD1325" s="4"/>
      <c r="AE1325" s="4"/>
      <c r="AF1325" s="4">
        <v>1.62279500094839E-3</v>
      </c>
      <c r="AG1325" s="4">
        <v>9.8837087039724096E-4</v>
      </c>
      <c r="AH1325" s="4">
        <v>5.0900946757609703E-4</v>
      </c>
      <c r="AI1325" s="4">
        <v>6.2517238209065004E-4</v>
      </c>
      <c r="AJ1325" s="4">
        <v>1.0959467095912499E-3</v>
      </c>
      <c r="AK1325" s="4">
        <v>1.02289975582393E-3</v>
      </c>
      <c r="AL1325" s="4">
        <v>3.8008963780624902E-4</v>
      </c>
      <c r="AM1325" s="4">
        <v>3.6020798095596102E-4</v>
      </c>
      <c r="AN1325" s="4">
        <v>4.0103949436940501E-4</v>
      </c>
      <c r="AO1325" s="4">
        <v>4.26095293168779E-4</v>
      </c>
      <c r="AP1325" s="4">
        <v>2.6136957658128598E-4</v>
      </c>
      <c r="AQ1325" s="4">
        <v>1.8760372321235299E-4</v>
      </c>
      <c r="AR1325" s="4">
        <v>1.36567245711788E-4</v>
      </c>
      <c r="AS1325" s="6">
        <v>7.7030722419791807E-5</v>
      </c>
      <c r="AT1325" s="6">
        <v>8.7410404335555995E-5</v>
      </c>
      <c r="AU1325" s="4">
        <v>1.05273008000749E-4</v>
      </c>
      <c r="AV1325" s="4">
        <v>3.5270218987878701E-3</v>
      </c>
      <c r="AW1325" s="4">
        <v>5.9722176394892299E-3</v>
      </c>
      <c r="AX1325" s="4">
        <v>3.85340401378894E-3</v>
      </c>
      <c r="AY1325" s="4">
        <v>8.66345350814526E-3</v>
      </c>
      <c r="AZ1325" s="4">
        <v>1.7294426589323501E-2</v>
      </c>
      <c r="BA1325" s="4">
        <v>2.8384499245093101E-3</v>
      </c>
      <c r="BB1325" s="4">
        <v>1.57457097363921E-2</v>
      </c>
      <c r="BC1325" s="4">
        <v>1.3062157501045999E-2</v>
      </c>
      <c r="BD1325" s="4">
        <v>1.5758508824984901E-2</v>
      </c>
      <c r="BE1325" s="4">
        <v>2.0295322968841501E-2</v>
      </c>
      <c r="BF1325" s="4">
        <v>9.5907064703498607E-3</v>
      </c>
      <c r="BG1325" s="4">
        <v>7.9494448381762298E-3</v>
      </c>
      <c r="BH1325" s="4">
        <v>8.8394534271297592E-3</v>
      </c>
    </row>
    <row r="1326" spans="1:60" s="8" customFormat="1" ht="15">
      <c r="A1326" s="36" t="s">
        <v>7</v>
      </c>
      <c r="B1326" s="36" t="s">
        <v>71</v>
      </c>
      <c r="C1326" s="36" t="s">
        <v>21</v>
      </c>
      <c r="D1326" s="7" t="s">
        <v>113</v>
      </c>
      <c r="E1326" s="7" t="s">
        <v>113</v>
      </c>
      <c r="F1326" s="7" t="s">
        <v>12</v>
      </c>
      <c r="G1326" s="219"/>
      <c r="H1326" s="219"/>
      <c r="I1326" s="219"/>
      <c r="J1326" s="221">
        <f>'6. Non-specified'!J$117</f>
        <v>0.22359202978761727</v>
      </c>
      <c r="K1326" s="221">
        <f>'6. Non-specified'!K$117</f>
        <v>0.22287967058897126</v>
      </c>
      <c r="L1326" s="221">
        <f>'6. Non-specified'!L$117</f>
        <v>0.22289949792424951</v>
      </c>
      <c r="M1326" s="221">
        <f>'6. Non-specified'!M$117</f>
        <v>0.22328743277234939</v>
      </c>
      <c r="N1326" s="221">
        <f>'6. Non-specified'!N$117</f>
        <v>0.22370199949126382</v>
      </c>
      <c r="O1326" s="221">
        <f>'6. Non-specified'!O$117</f>
        <v>0.22355207536537272</v>
      </c>
      <c r="P1326" s="221">
        <f>'6. Non-specified'!P$117</f>
        <v>0.22392748063195123</v>
      </c>
      <c r="Q1326" s="221">
        <f>'6. Non-specified'!Q$117</f>
        <v>0.22357457998257702</v>
      </c>
      <c r="R1326" s="221">
        <f>'6. Non-specified'!R$117</f>
        <v>0.22535471310368416</v>
      </c>
      <c r="S1326" s="221">
        <f>'6. Non-specified'!S$117</f>
        <v>0.2252015040336382</v>
      </c>
      <c r="T1326" s="221">
        <f>'6. Non-specified'!T$117</f>
        <v>0.22306002932987401</v>
      </c>
      <c r="U1326" s="221">
        <f>'6. Non-specified'!U$117</f>
        <v>0.22328545259971166</v>
      </c>
      <c r="V1326" s="221">
        <f>'6. Non-specified'!V$117</f>
        <v>0.22308551376726821</v>
      </c>
      <c r="W1326" s="221">
        <f>'6. Non-specified'!W$117</f>
        <v>0.2231576280850022</v>
      </c>
      <c r="X1326" s="221">
        <f>'6. Non-specified'!X$117</f>
        <v>0.21566251789844701</v>
      </c>
      <c r="Y1326" s="221">
        <f>'6. Non-specified'!Y$117</f>
        <v>0.21149602824360111</v>
      </c>
      <c r="Z1326" s="221">
        <f>'6. Non-specified'!Z$117</f>
        <v>0.20854162138665505</v>
      </c>
      <c r="AA1326" s="221">
        <f>'6. Non-specified'!AA$117</f>
        <v>0.21859241394431045</v>
      </c>
      <c r="AB1326" s="221">
        <f>'6. Non-specified'!AB$117</f>
        <v>0.23543123543123534</v>
      </c>
      <c r="AC1326" s="219"/>
      <c r="AD1326" s="219"/>
      <c r="AE1326" s="219"/>
      <c r="AF1326" s="221">
        <f>'6. Non-specified'!AF$117</f>
        <v>0.23511242895972326</v>
      </c>
      <c r="AG1326" s="221">
        <f>'6. Non-specified'!AG$117</f>
        <v>0.23521640664318069</v>
      </c>
      <c r="AH1326" s="221">
        <f>'6. Non-specified'!AH$117</f>
        <v>0.23327712197863973</v>
      </c>
      <c r="AI1326" s="221">
        <f>'6. Non-specified'!AI$117</f>
        <v>0.24002323555039209</v>
      </c>
      <c r="AJ1326" s="221">
        <f>'6. Non-specified'!AJ$117</f>
        <v>0.22446346898088423</v>
      </c>
      <c r="AK1326" s="221">
        <f>'6. Non-specified'!AK$117</f>
        <v>0.23191639267261624</v>
      </c>
      <c r="AL1326" s="221">
        <f>'6. Non-specified'!AL$117</f>
        <v>0.22771383434890546</v>
      </c>
      <c r="AM1326" s="221">
        <f>'6. Non-specified'!AM$117</f>
        <v>0.23543137140523834</v>
      </c>
      <c r="AN1326" s="221">
        <f>'6. Non-specified'!AN$117</f>
        <v>0.25765054294175715</v>
      </c>
      <c r="AO1326" s="221">
        <f>'6. Non-specified'!AO$117</f>
        <v>0.25780657211229796</v>
      </c>
      <c r="AP1326" s="221">
        <f>'6. Non-specified'!AP$117</f>
        <v>0.26785115655380487</v>
      </c>
      <c r="AQ1326" s="221">
        <f>'6. Non-specified'!AQ$117</f>
        <v>0.25998838559814169</v>
      </c>
      <c r="AR1326" s="221">
        <f>'6. Non-specified'!AR$117</f>
        <v>0.25712037765538942</v>
      </c>
      <c r="AS1326" s="221">
        <f>'6. Non-specified'!AS$117</f>
        <v>0.25759429153924573</v>
      </c>
      <c r="AT1326" s="221">
        <f>'6. Non-specified'!AT$117</f>
        <v>0.30229335881509795</v>
      </c>
      <c r="AU1326" s="221">
        <f>'6. Non-specified'!AU$117</f>
        <v>0.28492615854693598</v>
      </c>
      <c r="AV1326" s="221">
        <f>'6. Non-specified'!AV$117</f>
        <v>0.26297122818203555</v>
      </c>
      <c r="AW1326" s="221">
        <f>'6. Non-specified'!AW$117</f>
        <v>0.28878253302745033</v>
      </c>
      <c r="AX1326" s="221">
        <f>'6. Non-specified'!AX$117</f>
        <v>0.28522024026210413</v>
      </c>
      <c r="AY1326" s="221">
        <f>'6. Non-specified'!AY$117</f>
        <v>0.27688911407064276</v>
      </c>
      <c r="AZ1326" s="221">
        <f>'6. Non-specified'!AZ$117</f>
        <v>0.27574582230760863</v>
      </c>
      <c r="BA1326" s="221">
        <f>'6. Non-specified'!BA$117</f>
        <v>0.2604157863601792</v>
      </c>
      <c r="BB1326" s="221">
        <f>'6. Non-specified'!BB$117</f>
        <v>0.26401551091126607</v>
      </c>
      <c r="BC1326" s="221">
        <f>'6. Non-specified'!BC$117</f>
        <v>0.26190165644971963</v>
      </c>
      <c r="BD1326" s="221">
        <f>'6. Non-specified'!BD$117</f>
        <v>0.31066394060045194</v>
      </c>
      <c r="BE1326" s="221">
        <f>'6. Non-specified'!BE$117</f>
        <v>0.27732926030984073</v>
      </c>
      <c r="BF1326" s="221">
        <f>'6. Non-specified'!BF$117</f>
        <v>0.25764055491811833</v>
      </c>
      <c r="BG1326" s="221">
        <f>'6. Non-specified'!BG$117</f>
        <v>0.31803173926935774</v>
      </c>
      <c r="BH1326" s="221">
        <f>'6. Non-specified'!BH$117</f>
        <v>0.32855238603039194</v>
      </c>
    </row>
    <row r="1327" spans="1:60" s="8" customFormat="1" ht="15">
      <c r="A1327" s="36" t="s">
        <v>7</v>
      </c>
      <c r="B1327" s="36" t="s">
        <v>71</v>
      </c>
      <c r="C1327" s="36" t="s">
        <v>21</v>
      </c>
      <c r="D1327" s="7" t="s">
        <v>113</v>
      </c>
      <c r="E1327" s="7" t="s">
        <v>113</v>
      </c>
      <c r="F1327" s="7" t="s">
        <v>13</v>
      </c>
      <c r="G1327" s="219"/>
      <c r="H1327" s="219"/>
      <c r="I1327" s="219"/>
      <c r="J1327" s="221">
        <f>'2.a-LTH-MTH1'!F$59</f>
        <v>0.85096430251551103</v>
      </c>
      <c r="K1327" s="221">
        <f>'2.a-LTH-MTH1'!G$59</f>
        <v>0.85437059410613103</v>
      </c>
      <c r="L1327" s="221">
        <f>'2.a-LTH-MTH1'!H$59</f>
        <v>0.85765972771538701</v>
      </c>
      <c r="M1327" s="221">
        <f>'2.a-LTH-MTH1'!I$59</f>
        <v>0.86083573294327898</v>
      </c>
      <c r="N1327" s="221">
        <f>'2.a-LTH-MTH1'!J$59</f>
        <v>0.86390250079339403</v>
      </c>
      <c r="O1327" s="221">
        <f>'2.a-LTH-MTH1'!K$59</f>
        <v>0.86686378843987</v>
      </c>
      <c r="P1327" s="221">
        <f>'2.a-LTH-MTH1'!L$59</f>
        <v>0.86972322383040401</v>
      </c>
      <c r="Q1327" s="221">
        <f>'2.a-LTH-MTH1'!M$59</f>
        <v>0.87248431013094196</v>
      </c>
      <c r="R1327" s="221">
        <f>'2.a-LTH-MTH1'!N$59</f>
        <v>0.87515043001749504</v>
      </c>
      <c r="S1327" s="221">
        <f>'2.a-LTH-MTH1'!O$59</f>
        <v>0.87772484982034404</v>
      </c>
      <c r="T1327" s="221">
        <f>'2.a-LTH-MTH1'!P$59</f>
        <v>0.88021072352569496</v>
      </c>
      <c r="U1327" s="221">
        <f>'2.a-LTH-MTH1'!Q$59</f>
        <v>0.88261109663971404</v>
      </c>
      <c r="V1327" s="221">
        <f>'2.a-LTH-MTH1'!R$59</f>
        <v>0.88492890991965001</v>
      </c>
      <c r="W1327" s="221">
        <f>'2.a-LTH-MTH1'!S$59</f>
        <v>0.88716700297662998</v>
      </c>
      <c r="X1327" s="221">
        <f>'2.a-LTH-MTH1'!T$59</f>
        <v>0.88932811775453902</v>
      </c>
      <c r="Y1327" s="221">
        <f>'2.a-LTH-MTH1'!U$59</f>
        <v>0.891414901889241</v>
      </c>
      <c r="Z1327" s="221">
        <f>'2.a-LTH-MTH1'!V$59</f>
        <v>0.89342991195227095</v>
      </c>
      <c r="AA1327" s="221">
        <f>'2.a-LTH-MTH1'!W$59</f>
        <v>0.89537561658294496</v>
      </c>
      <c r="AB1327" s="221">
        <f>'2.a-LTH-MTH1'!X$59</f>
        <v>0.89725439951276198</v>
      </c>
      <c r="AC1327" s="219"/>
      <c r="AD1327" s="219"/>
      <c r="AE1327" s="219"/>
      <c r="AF1327" s="221">
        <f>'2.a-LTH-MTH1'!AB$59</f>
        <v>0.90414517783536397</v>
      </c>
      <c r="AG1327" s="221">
        <f>'2.a-LTH-MTH1'!AC$59</f>
        <v>0.90572233535629998</v>
      </c>
      <c r="AH1327" s="221">
        <f>'2.a-LTH-MTH1'!AD$59</f>
        <v>0.90724524720080701</v>
      </c>
      <c r="AI1327" s="221">
        <f>'2.a-LTH-MTH1'!AE$59</f>
        <v>0.90871577912634605</v>
      </c>
      <c r="AJ1327" s="221">
        <f>'2.a-LTH-MTH1'!AF$59</f>
        <v>0.91013573271842596</v>
      </c>
      <c r="AK1327" s="221">
        <f>'2.a-LTH-MTH1'!AG$59</f>
        <v>0.91150684759777301</v>
      </c>
      <c r="AL1327" s="221">
        <f>'2.a-LTH-MTH1'!AH$59</f>
        <v>0.91283080355158197</v>
      </c>
      <c r="AM1327" s="221">
        <f>'2.a-LTH-MTH1'!AI$59</f>
        <v>0.91410922259146599</v>
      </c>
      <c r="AN1327" s="221">
        <f>'2.a-LTH-MTH1'!AJ$59</f>
        <v>0.91534367094062496</v>
      </c>
      <c r="AO1327" s="221">
        <f>'2.a-LTH-MTH1'!AK$59</f>
        <v>0.91653566095266203</v>
      </c>
      <c r="AP1327" s="221">
        <f>'2.a-LTH-MTH1'!AL$59</f>
        <v>0.91768665296441099</v>
      </c>
      <c r="AQ1327" s="221">
        <f>'2.a-LTH-MTH1'!AM$59</f>
        <v>0.91879805708502504</v>
      </c>
      <c r="AR1327" s="221">
        <f>'2.a-LTH-MTH1'!AN$59</f>
        <v>0.91987123492354095</v>
      </c>
      <c r="AS1327" s="221">
        <f>'2.a-LTH-MTH1'!AO$59</f>
        <v>0.92090750125701903</v>
      </c>
      <c r="AT1327" s="221">
        <f>'2.a-LTH-MTH1'!AP$59</f>
        <v>0.92190812564131097</v>
      </c>
      <c r="AU1327" s="221">
        <f>'2.a-LTH-MTH1'!AQ$59</f>
        <v>0.92287433396642304</v>
      </c>
      <c r="AV1327" s="221">
        <f>'2.a-LTH-MTH1'!AR$59</f>
        <v>0.923807309958384</v>
      </c>
      <c r="AW1327" s="221">
        <f>'2.a-LTH-MTH1'!AS$59</f>
        <v>0.92470819662946002</v>
      </c>
      <c r="AX1327" s="221">
        <f>'2.a-LTH-MTH1'!AT$59</f>
        <v>0.92557809767848598</v>
      </c>
      <c r="AY1327" s="221">
        <f>'2.a-LTH-MTH1'!AU$59</f>
        <v>0.92641807884303196</v>
      </c>
      <c r="AZ1327" s="221">
        <f>'2.a-LTH-MTH1'!AV$59</f>
        <v>0.92722916920507303</v>
      </c>
      <c r="BA1327" s="221">
        <f>'2.a-LTH-MTH1'!AW$59</f>
        <v>0.92801236245173402</v>
      </c>
      <c r="BB1327" s="221">
        <f>'2.a-LTH-MTH1'!AX$59</f>
        <v>0.92876861809268596</v>
      </c>
      <c r="BC1327" s="221">
        <f>'2.a-LTH-MTH1'!AY$59</f>
        <v>0.92949886263566495</v>
      </c>
      <c r="BD1327" s="221">
        <f>'2.a-LTH-MTH1'!AZ$59</f>
        <v>0.93020399072155802</v>
      </c>
      <c r="BE1327" s="221">
        <f>'2.a-LTH-MTH1'!BA$59</f>
        <v>0.93088486622045097</v>
      </c>
      <c r="BF1327" s="221">
        <f>'2.a-LTH-MTH1'!BB$59</f>
        <v>0.93154232328997999</v>
      </c>
      <c r="BG1327" s="221">
        <f>'2.a-LTH-MTH1'!BC$59</f>
        <v>0.93217716739727297</v>
      </c>
      <c r="BH1327" s="221">
        <f>'2.a-LTH-MTH1'!BD$59</f>
        <v>0.932790176305755</v>
      </c>
    </row>
    <row r="1328" spans="1:60" s="8" customFormat="1" ht="15">
      <c r="A1328" s="36" t="s">
        <v>7</v>
      </c>
      <c r="B1328" s="36" t="s">
        <v>71</v>
      </c>
      <c r="C1328" s="36" t="s">
        <v>21</v>
      </c>
      <c r="D1328" s="7" t="s">
        <v>113</v>
      </c>
      <c r="E1328" s="7" t="s">
        <v>113</v>
      </c>
      <c r="F1328" s="7" t="s">
        <v>14</v>
      </c>
      <c r="G1328" s="219"/>
      <c r="H1328" s="219"/>
      <c r="I1328" s="219"/>
      <c r="J1328" s="221">
        <f>'2.a-LTH-MTH1'!F$60</f>
        <v>0.22800205883416391</v>
      </c>
      <c r="K1328" s="221">
        <f>'2.a-LTH-MTH1'!G$60</f>
        <v>0.22800205883416391</v>
      </c>
      <c r="L1328" s="221">
        <f>'2.a-LTH-MTH1'!H$60</f>
        <v>0.22800205883416391</v>
      </c>
      <c r="M1328" s="221">
        <f>'2.a-LTH-MTH1'!I$60</f>
        <v>0.22800205883416391</v>
      </c>
      <c r="N1328" s="221">
        <f>'2.a-LTH-MTH1'!J$60</f>
        <v>0.22800205883416391</v>
      </c>
      <c r="O1328" s="221">
        <f>'2.a-LTH-MTH1'!K$60</f>
        <v>0.22800205883416391</v>
      </c>
      <c r="P1328" s="221">
        <f>'2.a-LTH-MTH1'!L$60</f>
        <v>0.22800205883416391</v>
      </c>
      <c r="Q1328" s="221">
        <f>'2.a-LTH-MTH1'!M$60</f>
        <v>0.22800205883416391</v>
      </c>
      <c r="R1328" s="221">
        <f>'2.a-LTH-MTH1'!N$60</f>
        <v>0.22800205883416391</v>
      </c>
      <c r="S1328" s="221">
        <f>'2.a-LTH-MTH1'!O$60</f>
        <v>0.22800205883416391</v>
      </c>
      <c r="T1328" s="221">
        <f>'2.a-LTH-MTH1'!P$60</f>
        <v>0.22800205883416391</v>
      </c>
      <c r="U1328" s="221">
        <f>'2.a-LTH-MTH1'!Q$60</f>
        <v>0.22800205883416391</v>
      </c>
      <c r="V1328" s="221">
        <f>'2.a-LTH-MTH1'!R$60</f>
        <v>0.22800205883416391</v>
      </c>
      <c r="W1328" s="221">
        <f>'2.a-LTH-MTH1'!S$60</f>
        <v>0.22800205883416391</v>
      </c>
      <c r="X1328" s="221">
        <f>'2.a-LTH-MTH1'!T$60</f>
        <v>0.22800205883416391</v>
      </c>
      <c r="Y1328" s="221">
        <f>'2.a-LTH-MTH1'!U$60</f>
        <v>0.22800205883416391</v>
      </c>
      <c r="Z1328" s="221">
        <f>'2.a-LTH-MTH1'!V$60</f>
        <v>0.22800205883416391</v>
      </c>
      <c r="AA1328" s="221">
        <f>'2.a-LTH-MTH1'!W$60</f>
        <v>0.22800205883416394</v>
      </c>
      <c r="AB1328" s="221">
        <f>'2.a-LTH-MTH1'!X$60</f>
        <v>0.22800205883416391</v>
      </c>
      <c r="AC1328" s="219"/>
      <c r="AD1328" s="219"/>
      <c r="AE1328" s="219"/>
      <c r="AF1328" s="221">
        <f>'2.a-LTH-MTH1'!AB$60</f>
        <v>0.22800205883416391</v>
      </c>
      <c r="AG1328" s="221">
        <f>'2.a-LTH-MTH1'!AC$60</f>
        <v>0.22800205883416391</v>
      </c>
      <c r="AH1328" s="221">
        <f>'2.a-LTH-MTH1'!AD$60</f>
        <v>0.22800205883416391</v>
      </c>
      <c r="AI1328" s="221">
        <f>'2.a-LTH-MTH1'!AE$60</f>
        <v>0.22800205883416391</v>
      </c>
      <c r="AJ1328" s="221">
        <f>'2.a-LTH-MTH1'!AF$60</f>
        <v>0.22800205883416391</v>
      </c>
      <c r="AK1328" s="221">
        <f>'2.a-LTH-MTH1'!AG$60</f>
        <v>0.22800205883416391</v>
      </c>
      <c r="AL1328" s="221">
        <f>'2.a-LTH-MTH1'!AH$60</f>
        <v>0.22800205883416391</v>
      </c>
      <c r="AM1328" s="221">
        <f>'2.a-LTH-MTH1'!AI$60</f>
        <v>0.22800205883416391</v>
      </c>
      <c r="AN1328" s="221">
        <f>'2.a-LTH-MTH1'!AJ$60</f>
        <v>0.22800205883416391</v>
      </c>
      <c r="AO1328" s="221">
        <f>'2.a-LTH-MTH1'!AK$60</f>
        <v>0.22800205883416391</v>
      </c>
      <c r="AP1328" s="221">
        <f>'2.a-LTH-MTH1'!AL$60</f>
        <v>0.22800205883416391</v>
      </c>
      <c r="AQ1328" s="221">
        <f>'2.a-LTH-MTH1'!AM$60</f>
        <v>0.22800205883416391</v>
      </c>
      <c r="AR1328" s="221">
        <f>'2.a-LTH-MTH1'!AN$60</f>
        <v>0.22800205883416391</v>
      </c>
      <c r="AS1328" s="221">
        <f>'2.a-LTH-MTH1'!AO$60</f>
        <v>0.22800205883416391</v>
      </c>
      <c r="AT1328" s="221">
        <f>'2.a-LTH-MTH1'!AP$60</f>
        <v>0.22800205883416391</v>
      </c>
      <c r="AU1328" s="221">
        <f>'2.a-LTH-MTH1'!AQ$60</f>
        <v>0.22800205883416388</v>
      </c>
      <c r="AV1328" s="221">
        <f>'2.a-LTH-MTH1'!AR$60</f>
        <v>0.22800205883416391</v>
      </c>
      <c r="AW1328" s="221">
        <f>'2.a-LTH-MTH1'!AS$60</f>
        <v>0.22800205883416391</v>
      </c>
      <c r="AX1328" s="221">
        <f>'2.a-LTH-MTH1'!AT$60</f>
        <v>0.22800205883416391</v>
      </c>
      <c r="AY1328" s="221">
        <f>'2.a-LTH-MTH1'!AU$60</f>
        <v>0.22800205883416391</v>
      </c>
      <c r="AZ1328" s="221">
        <f>'2.a-LTH-MTH1'!AV$60</f>
        <v>0.22800205883416391</v>
      </c>
      <c r="BA1328" s="221">
        <f>'2.a-LTH-MTH1'!AW$60</f>
        <v>0.22800205883416391</v>
      </c>
      <c r="BB1328" s="221">
        <f>'2.a-LTH-MTH1'!AX$60</f>
        <v>0.22800205883416391</v>
      </c>
      <c r="BC1328" s="221">
        <f>'2.a-LTH-MTH1'!AY$60</f>
        <v>0.22800205883416391</v>
      </c>
      <c r="BD1328" s="221">
        <f>'2.a-LTH-MTH1'!AZ$60</f>
        <v>0.22800205883416391</v>
      </c>
      <c r="BE1328" s="221">
        <f>'2.a-LTH-MTH1'!BA$60</f>
        <v>0.22800205883416391</v>
      </c>
      <c r="BF1328" s="221">
        <f>'2.a-LTH-MTH1'!BB$60</f>
        <v>0.22800205883416391</v>
      </c>
      <c r="BG1328" s="221">
        <f>'2.a-LTH-MTH1'!BC$60</f>
        <v>0.22800205883416391</v>
      </c>
      <c r="BH1328" s="221">
        <f>'2.a-LTH-MTH1'!BD$60</f>
        <v>0.22800205883416391</v>
      </c>
    </row>
    <row r="1329" spans="1:60" s="8" customFormat="1" ht="15">
      <c r="A1329" s="36" t="s">
        <v>7</v>
      </c>
      <c r="B1329" s="36" t="s">
        <v>71</v>
      </c>
      <c r="C1329" s="36" t="s">
        <v>21</v>
      </c>
      <c r="D1329" s="7" t="s">
        <v>107</v>
      </c>
      <c r="E1329" s="7" t="s">
        <v>108</v>
      </c>
      <c r="F1329" s="7" t="s">
        <v>12</v>
      </c>
      <c r="G1329" s="219"/>
      <c r="H1329" s="219"/>
      <c r="I1329" s="219"/>
      <c r="J1329" s="221">
        <f>'6. Non-specified'!J$118</f>
        <v>0.15774237395559734</v>
      </c>
      <c r="K1329" s="221">
        <f>'6. Non-specified'!K$118</f>
        <v>0.15883279908591652</v>
      </c>
      <c r="L1329" s="221">
        <f>'6. Non-specified'!L$118</f>
        <v>0.15880244891328479</v>
      </c>
      <c r="M1329" s="221">
        <f>'6. Non-specified'!M$118</f>
        <v>0.15820862783524076</v>
      </c>
      <c r="N1329" s="221">
        <f>'6. Non-specified'!N$118</f>
        <v>0.15757404072054151</v>
      </c>
      <c r="O1329" s="221">
        <f>'6. Non-specified'!O$118</f>
        <v>0.15780353313788306</v>
      </c>
      <c r="P1329" s="221">
        <f>'6. Non-specified'!P$118</f>
        <v>0.15722889138761237</v>
      </c>
      <c r="Q1329" s="221">
        <f>'6. Non-specified'!Q$118</f>
        <v>0.15776908478627269</v>
      </c>
      <c r="R1329" s="221">
        <f>'6. Non-specified'!R$118</f>
        <v>0.15504419277356615</v>
      </c>
      <c r="S1329" s="221">
        <f>'6. Non-specified'!S$118</f>
        <v>0.15527871353288031</v>
      </c>
      <c r="T1329" s="221">
        <f>'6. Non-specified'!T$118</f>
        <v>0.15855671968113463</v>
      </c>
      <c r="U1329" s="221">
        <f>'6. Non-specified'!U$118</f>
        <v>0.15821165893248862</v>
      </c>
      <c r="V1329" s="221">
        <f>'6. Non-specified'!V$118</f>
        <v>0.15851771004804566</v>
      </c>
      <c r="W1329" s="221">
        <f>'6. Non-specified'!W$118</f>
        <v>0.15840732295054999</v>
      </c>
      <c r="X1329" s="221">
        <f>'6. Non-specified'!X$118</f>
        <v>0.15961339354554471</v>
      </c>
      <c r="Y1329" s="221">
        <f>'6. Non-specified'!Y$118</f>
        <v>0.16387301412180055</v>
      </c>
      <c r="Z1329" s="221">
        <f>'6. Non-specified'!Z$118</f>
        <v>0.1687714627254944</v>
      </c>
      <c r="AA1329" s="221">
        <f>'6. Non-specified'!AA$118</f>
        <v>0.1617561938171454</v>
      </c>
      <c r="AB1329" s="221">
        <f>'6. Non-specified'!AB$118</f>
        <v>0.1602905224856444</v>
      </c>
      <c r="AC1329" s="219"/>
      <c r="AD1329" s="219"/>
      <c r="AE1329" s="219"/>
      <c r="AF1329" s="221">
        <f>'6. Non-specified'!AF$118</f>
        <v>0.16007968865826538</v>
      </c>
      <c r="AG1329" s="221">
        <f>'6. Non-specified'!AG$118</f>
        <v>0.16274786109713138</v>
      </c>
      <c r="AH1329" s="221">
        <f>'6. Non-specified'!AH$118</f>
        <v>0.16992380238585975</v>
      </c>
      <c r="AI1329" s="221">
        <f>'6. Non-specified'!AI$118</f>
        <v>0.17329305837932035</v>
      </c>
      <c r="AJ1329" s="221">
        <f>'6. Non-specified'!AJ$118</f>
        <v>0.17473613228568075</v>
      </c>
      <c r="AK1329" s="221">
        <f>'6. Non-specified'!AK$118</f>
        <v>0.17703323156411463</v>
      </c>
      <c r="AL1329" s="221">
        <f>'6. Non-specified'!AL$118</f>
        <v>0.18028492439629884</v>
      </c>
      <c r="AM1329" s="221">
        <f>'6. Non-specified'!AM$118</f>
        <v>0.18246047949600425</v>
      </c>
      <c r="AN1329" s="221">
        <f>'6. Non-specified'!AN$118</f>
        <v>0.17648877097729518</v>
      </c>
      <c r="AO1329" s="221">
        <f>'6. Non-specified'!AO$118</f>
        <v>0.17325862370863251</v>
      </c>
      <c r="AP1329" s="221">
        <f>'6. Non-specified'!AP$118</f>
        <v>0.17020952061682865</v>
      </c>
      <c r="AQ1329" s="221">
        <f>'6. Non-specified'!AQ$118</f>
        <v>0.17344367015098722</v>
      </c>
      <c r="AR1329" s="221">
        <f>'6. Non-specified'!AR$118</f>
        <v>0.17397639653815888</v>
      </c>
      <c r="AS1329" s="221">
        <f>'6. Non-specified'!AS$118</f>
        <v>0.17688379204892968</v>
      </c>
      <c r="AT1329" s="221">
        <f>'6. Non-specified'!AT$118</f>
        <v>0.16322312470138559</v>
      </c>
      <c r="AU1329" s="221">
        <f>'6. Non-specified'!AU$118</f>
        <v>0.16959175012731284</v>
      </c>
      <c r="AV1329" s="221">
        <f>'6. Non-specified'!AV$118</f>
        <v>0.17201083924444091</v>
      </c>
      <c r="AW1329" s="221">
        <f>'6. Non-specified'!AW$118</f>
        <v>0.1680460406613401</v>
      </c>
      <c r="AX1329" s="221">
        <f>'6. Non-specified'!AX$118</f>
        <v>0.16761048416454316</v>
      </c>
      <c r="AY1329" s="221">
        <f>'6. Non-specified'!AY$118</f>
        <v>0.16797553561088596</v>
      </c>
      <c r="AZ1329" s="221">
        <f>'6. Non-specified'!AZ$118</f>
        <v>0.17159060427012723</v>
      </c>
      <c r="BA1329" s="221">
        <f>'6. Non-specified'!BA$118</f>
        <v>0.17665046902729659</v>
      </c>
      <c r="BB1329" s="221">
        <f>'6. Non-specified'!BB$118</f>
        <v>0.17735076935769978</v>
      </c>
      <c r="BC1329" s="221">
        <f>'6. Non-specified'!BC$118</f>
        <v>0.177814008086605</v>
      </c>
      <c r="BD1329" s="221">
        <f>'6. Non-specified'!BD$118</f>
        <v>0.17362746153018402</v>
      </c>
      <c r="BE1329" s="221">
        <f>'6. Non-specified'!BE$118</f>
        <v>0.1752127427449269</v>
      </c>
      <c r="BF1329" s="221">
        <f>'6. Non-specified'!BF$118</f>
        <v>0.18385469907165958</v>
      </c>
      <c r="BG1329" s="221">
        <f>'6. Non-specified'!BG$118</f>
        <v>0.16961604004686337</v>
      </c>
      <c r="BH1329" s="221">
        <f>'6. Non-specified'!BH$118</f>
        <v>0.17206718208477742</v>
      </c>
    </row>
    <row r="1330" spans="1:60" s="8" customFormat="1" ht="15">
      <c r="A1330" s="36" t="s">
        <v>7</v>
      </c>
      <c r="B1330" s="36" t="s">
        <v>71</v>
      </c>
      <c r="C1330" s="36" t="s">
        <v>21</v>
      </c>
      <c r="D1330" s="7" t="s">
        <v>107</v>
      </c>
      <c r="E1330" s="7" t="s">
        <v>108</v>
      </c>
      <c r="F1330" s="7" t="s">
        <v>13</v>
      </c>
      <c r="G1330" s="219"/>
      <c r="H1330" s="219"/>
      <c r="I1330" s="219"/>
      <c r="J1330" s="221">
        <f>'2.b-MTH2-HTH'!F$60</f>
        <v>0.29221073523947788</v>
      </c>
      <c r="K1330" s="221">
        <f>'2.b-MTH2-HTH'!G$60</f>
        <v>0.29929810301441867</v>
      </c>
      <c r="L1330" s="221">
        <f>'2.b-MTH2-HTH'!H$60</f>
        <v>0.30638177745854617</v>
      </c>
      <c r="M1330" s="221">
        <f>'2.b-MTH2-HTH'!I$60</f>
        <v>0.31345838276552329</v>
      </c>
      <c r="N1330" s="221">
        <f>'2.b-MTH2-HTH'!J$60</f>
        <v>0.32052456441659938</v>
      </c>
      <c r="O1330" s="221">
        <f>'2.b-MTH2-HTH'!K$60</f>
        <v>0.32757699919028938</v>
      </c>
      <c r="P1330" s="221">
        <f>'2.b-MTH2-HTH'!L$60</f>
        <v>0.33461240497291833</v>
      </c>
      <c r="Q1330" s="221">
        <f>'2.b-MTH2-HTH'!M$60</f>
        <v>0.33900064234710969</v>
      </c>
      <c r="R1330" s="221">
        <f>'2.b-MTH2-HTH'!N$60</f>
        <v>0.348033858794222</v>
      </c>
      <c r="S1330" s="221">
        <f>'2.b-MTH2-HTH'!O$60</f>
        <v>0.35255421330360076</v>
      </c>
      <c r="T1330" s="221">
        <f>'2.b-MTH2-HTH'!P$60</f>
        <v>0.36316841586045356</v>
      </c>
      <c r="U1330" s="221">
        <f>'2.b-MTH2-HTH'!Q$60</f>
        <v>0.37231292224020818</v>
      </c>
      <c r="V1330" s="221">
        <f>'2.b-MTH2-HTH'!R$60</f>
        <v>0.38060310289556548</v>
      </c>
      <c r="W1330" s="221">
        <f>'2.b-MTH2-HTH'!S$60</f>
        <v>0.3859322922417493</v>
      </c>
      <c r="X1330" s="221">
        <f>'2.b-MTH2-HTH'!T$60</f>
        <v>0.39113304875381116</v>
      </c>
      <c r="Y1330" s="221">
        <f>'2.b-MTH2-HTH'!U$60</f>
        <v>0.39631175960093368</v>
      </c>
      <c r="Z1330" s="221">
        <f>'2.b-MTH2-HTH'!V$60</f>
        <v>0.40146668545805714</v>
      </c>
      <c r="AA1330" s="221">
        <f>'2.b-MTH2-HTH'!W$60</f>
        <v>0.40659623704207171</v>
      </c>
      <c r="AB1330" s="221">
        <f>'2.b-MTH2-HTH'!X$60</f>
        <v>0.41162879886934722</v>
      </c>
      <c r="AC1330" s="219"/>
      <c r="AD1330" s="219"/>
      <c r="AE1330" s="219"/>
      <c r="AF1330" s="221">
        <f>'2.b-MTH2-HTH'!AB$60</f>
        <v>0.43403056707977594</v>
      </c>
      <c r="AG1330" s="221">
        <f>'2.b-MTH2-HTH'!AC$60</f>
        <v>0.43611792365164642</v>
      </c>
      <c r="AH1330" s="221">
        <f>'2.b-MTH2-HTH'!AD$60</f>
        <v>0.44774002617765807</v>
      </c>
      <c r="AI1330" s="221">
        <f>'2.b-MTH2-HTH'!AE$60</f>
        <v>0.45928152601857686</v>
      </c>
      <c r="AJ1330" s="221">
        <f>'2.b-MTH2-HTH'!AF$60</f>
        <v>0.45871837984852454</v>
      </c>
      <c r="AK1330" s="221">
        <f>'2.b-MTH2-HTH'!AG$60</f>
        <v>0.47253270654066276</v>
      </c>
      <c r="AL1330" s="221">
        <f>'2.b-MTH2-HTH'!AH$60</f>
        <v>0.4833633944813277</v>
      </c>
      <c r="AM1330" s="221">
        <f>'2.b-MTH2-HTH'!AI$60</f>
        <v>0.4938596728161313</v>
      </c>
      <c r="AN1330" s="221">
        <f>'2.b-MTH2-HTH'!AJ$60</f>
        <v>0.50009127836262857</v>
      </c>
      <c r="AO1330" s="221">
        <f>'2.b-MTH2-HTH'!AK$60</f>
        <v>0.50828722629320966</v>
      </c>
      <c r="AP1330" s="221">
        <f>'2.b-MTH2-HTH'!AL$60</f>
        <v>0.50952544559500845</v>
      </c>
      <c r="AQ1330" s="221">
        <f>'2.b-MTH2-HTH'!AM$60</f>
        <v>0.52265149277349654</v>
      </c>
      <c r="AR1330" s="221">
        <f>'2.b-MTH2-HTH'!AN$60</f>
        <v>0.52495202377414851</v>
      </c>
      <c r="AS1330" s="221">
        <f>'2.b-MTH2-HTH'!AO$60</f>
        <v>0.53687106996244194</v>
      </c>
      <c r="AT1330" s="221">
        <f>'2.b-MTH2-HTH'!AP$60</f>
        <v>0.53220331018778944</v>
      </c>
      <c r="AU1330" s="221">
        <f>'2.b-MTH2-HTH'!AQ$60</f>
        <v>0.54099447518753085</v>
      </c>
      <c r="AV1330" s="221">
        <f>'2.b-MTH2-HTH'!AR$60</f>
        <v>0.54069399515463346</v>
      </c>
      <c r="AW1330" s="221">
        <f>'2.b-MTH2-HTH'!AS$60</f>
        <v>0.55120071864467934</v>
      </c>
      <c r="AX1330" s="221">
        <f>'2.b-MTH2-HTH'!AT$60</f>
        <v>0.55975183037132925</v>
      </c>
      <c r="AY1330" s="221">
        <f>'2.b-MTH2-HTH'!AU$60</f>
        <v>0.56497102100313534</v>
      </c>
      <c r="AZ1330" s="221">
        <f>'2.b-MTH2-HTH'!AV$60</f>
        <v>0.56927952895042322</v>
      </c>
      <c r="BA1330" s="221">
        <f>'2.b-MTH2-HTH'!AW$60</f>
        <v>0.57450751000950395</v>
      </c>
      <c r="BB1330" s="221">
        <f>'2.b-MTH2-HTH'!AX$60</f>
        <v>0.57781775890094389</v>
      </c>
      <c r="BC1330" s="221">
        <f>'2.b-MTH2-HTH'!AY$60</f>
        <v>0.57451595766849639</v>
      </c>
      <c r="BD1330" s="221">
        <f>'2.b-MTH2-HTH'!AZ$60</f>
        <v>0.5749549285103237</v>
      </c>
      <c r="BE1330" s="221">
        <f>'2.b-MTH2-HTH'!BA$60</f>
        <v>0.5807407629223017</v>
      </c>
      <c r="BF1330" s="221">
        <f>'2.b-MTH2-HTH'!BB$60</f>
        <v>0.5810223934986205</v>
      </c>
      <c r="BG1330" s="221">
        <f>'2.b-MTH2-HTH'!BC$60</f>
        <v>0.59258989819671504</v>
      </c>
      <c r="BH1330" s="221">
        <f>'2.b-MTH2-HTH'!BD$60</f>
        <v>0.58065161948797872</v>
      </c>
    </row>
    <row r="1331" spans="1:60" s="8" customFormat="1" ht="15">
      <c r="A1331" s="36" t="s">
        <v>7</v>
      </c>
      <c r="B1331" s="36" t="s">
        <v>71</v>
      </c>
      <c r="C1331" s="36" t="s">
        <v>21</v>
      </c>
      <c r="D1331" s="7" t="s">
        <v>107</v>
      </c>
      <c r="E1331" s="7" t="s">
        <v>108</v>
      </c>
      <c r="F1331" s="7" t="s">
        <v>14</v>
      </c>
      <c r="G1331" s="219"/>
      <c r="H1331" s="219"/>
      <c r="I1331" s="219"/>
      <c r="J1331" s="221">
        <f>'2.b-MTH2-HTH'!F$61</f>
        <v>0.3911634117171473</v>
      </c>
      <c r="K1331" s="221">
        <f>'2.b-MTH2-HTH'!G$61</f>
        <v>0.3911634117171473</v>
      </c>
      <c r="L1331" s="221">
        <f>'2.b-MTH2-HTH'!H$61</f>
        <v>0.3911634117171473</v>
      </c>
      <c r="M1331" s="221">
        <f>'2.b-MTH2-HTH'!I$61</f>
        <v>0.3911634117171473</v>
      </c>
      <c r="N1331" s="221">
        <f>'2.b-MTH2-HTH'!J$61</f>
        <v>0.3911634117171473</v>
      </c>
      <c r="O1331" s="221">
        <f>'2.b-MTH2-HTH'!K$61</f>
        <v>0.39116341171714725</v>
      </c>
      <c r="P1331" s="221">
        <f>'2.b-MTH2-HTH'!L$61</f>
        <v>0.3911634117171473</v>
      </c>
      <c r="Q1331" s="221">
        <f>'2.b-MTH2-HTH'!M$61</f>
        <v>0.3911634117171473</v>
      </c>
      <c r="R1331" s="221">
        <f>'2.b-MTH2-HTH'!N$61</f>
        <v>0.3911634117171473</v>
      </c>
      <c r="S1331" s="221">
        <f>'2.b-MTH2-HTH'!O$61</f>
        <v>0.39116341171714725</v>
      </c>
      <c r="T1331" s="221">
        <f>'2.b-MTH2-HTH'!P$61</f>
        <v>0.39116341171714725</v>
      </c>
      <c r="U1331" s="221">
        <f>'2.b-MTH2-HTH'!Q$61</f>
        <v>0.3911634117171473</v>
      </c>
      <c r="V1331" s="221">
        <f>'2.b-MTH2-HTH'!R$61</f>
        <v>0.3911634117171473</v>
      </c>
      <c r="W1331" s="221">
        <f>'2.b-MTH2-HTH'!S$61</f>
        <v>0.3911634117171473</v>
      </c>
      <c r="X1331" s="221">
        <f>'2.b-MTH2-HTH'!T$61</f>
        <v>0.3911634117171473</v>
      </c>
      <c r="Y1331" s="221">
        <f>'2.b-MTH2-HTH'!U$61</f>
        <v>0.3911634117171473</v>
      </c>
      <c r="Z1331" s="221">
        <f>'2.b-MTH2-HTH'!V$61</f>
        <v>0.3911634117171473</v>
      </c>
      <c r="AA1331" s="221">
        <f>'2.b-MTH2-HTH'!W$61</f>
        <v>0.3911634117171473</v>
      </c>
      <c r="AB1331" s="221">
        <f>'2.b-MTH2-HTH'!X$61</f>
        <v>0.3911634117171473</v>
      </c>
      <c r="AC1331" s="219"/>
      <c r="AD1331" s="219"/>
      <c r="AE1331" s="219"/>
      <c r="AF1331" s="221">
        <f>'2.b-MTH2-HTH'!AB$61</f>
        <v>0.3911634117171473</v>
      </c>
      <c r="AG1331" s="221">
        <f>'2.b-MTH2-HTH'!AC$61</f>
        <v>0.3911634117171473</v>
      </c>
      <c r="AH1331" s="221">
        <f>'2.b-MTH2-HTH'!AD$61</f>
        <v>0.3911634117171473</v>
      </c>
      <c r="AI1331" s="221">
        <f>'2.b-MTH2-HTH'!AE$61</f>
        <v>0.39116341171714736</v>
      </c>
      <c r="AJ1331" s="221">
        <f>'2.b-MTH2-HTH'!AF$61</f>
        <v>0.3911634117171473</v>
      </c>
      <c r="AK1331" s="221">
        <f>'2.b-MTH2-HTH'!AG$61</f>
        <v>0.3911634117171473</v>
      </c>
      <c r="AL1331" s="221">
        <f>'2.b-MTH2-HTH'!AH$61</f>
        <v>0.3911634117171473</v>
      </c>
      <c r="AM1331" s="221">
        <f>'2.b-MTH2-HTH'!AI$61</f>
        <v>0.3911634117171473</v>
      </c>
      <c r="AN1331" s="221">
        <f>'2.b-MTH2-HTH'!AJ$61</f>
        <v>0.3911634117171473</v>
      </c>
      <c r="AO1331" s="221">
        <f>'2.b-MTH2-HTH'!AK$61</f>
        <v>0.3911634117171473</v>
      </c>
      <c r="AP1331" s="221">
        <f>'2.b-MTH2-HTH'!AL$61</f>
        <v>0.3911634117171473</v>
      </c>
      <c r="AQ1331" s="221">
        <f>'2.b-MTH2-HTH'!AM$61</f>
        <v>0.3911634117171473</v>
      </c>
      <c r="AR1331" s="221">
        <f>'2.b-MTH2-HTH'!AN$61</f>
        <v>0.3911634117171473</v>
      </c>
      <c r="AS1331" s="221">
        <f>'2.b-MTH2-HTH'!AO$61</f>
        <v>0.3911634117171473</v>
      </c>
      <c r="AT1331" s="221">
        <f>'2.b-MTH2-HTH'!AP$61</f>
        <v>0.3911634117171473</v>
      </c>
      <c r="AU1331" s="221">
        <f>'2.b-MTH2-HTH'!AQ$61</f>
        <v>0.3911634117171473</v>
      </c>
      <c r="AV1331" s="221">
        <f>'2.b-MTH2-HTH'!AR$61</f>
        <v>0.3911634117171473</v>
      </c>
      <c r="AW1331" s="221">
        <f>'2.b-MTH2-HTH'!AS$61</f>
        <v>0.3911634117171473</v>
      </c>
      <c r="AX1331" s="221">
        <f>'2.b-MTH2-HTH'!AT$61</f>
        <v>0.3911634117171473</v>
      </c>
      <c r="AY1331" s="221">
        <f>'2.b-MTH2-HTH'!AU$61</f>
        <v>0.3911634117171473</v>
      </c>
      <c r="AZ1331" s="221">
        <f>'2.b-MTH2-HTH'!AV$61</f>
        <v>0.3911634117171473</v>
      </c>
      <c r="BA1331" s="221">
        <f>'2.b-MTH2-HTH'!AW$61</f>
        <v>0.3911634117171473</v>
      </c>
      <c r="BB1331" s="221">
        <f>'2.b-MTH2-HTH'!AX$61</f>
        <v>0.3911634117171473</v>
      </c>
      <c r="BC1331" s="221">
        <f>'2.b-MTH2-HTH'!AY$61</f>
        <v>0.3911634117171473</v>
      </c>
      <c r="BD1331" s="221">
        <f>'2.b-MTH2-HTH'!AZ$61</f>
        <v>0.3911634117171473</v>
      </c>
      <c r="BE1331" s="221">
        <f>'2.b-MTH2-HTH'!BA$61</f>
        <v>0.3911634117171473</v>
      </c>
      <c r="BF1331" s="221">
        <f>'2.b-MTH2-HTH'!BB$61</f>
        <v>0.3911634117171473</v>
      </c>
      <c r="BG1331" s="221">
        <f>'2.b-MTH2-HTH'!BC$61</f>
        <v>0.3911634117171473</v>
      </c>
      <c r="BH1331" s="221">
        <f>'2.b-MTH2-HTH'!BD$61</f>
        <v>0.3911634117171473</v>
      </c>
    </row>
    <row r="1332" spans="1:60" s="8" customFormat="1" ht="15">
      <c r="A1332" s="36" t="s">
        <v>7</v>
      </c>
      <c r="B1332" s="36" t="s">
        <v>71</v>
      </c>
      <c r="C1332" s="36" t="s">
        <v>21</v>
      </c>
      <c r="D1332" s="7" t="s">
        <v>97</v>
      </c>
      <c r="E1332" s="7" t="s">
        <v>98</v>
      </c>
      <c r="F1332" s="7" t="s">
        <v>12</v>
      </c>
      <c r="G1332" s="219"/>
      <c r="H1332" s="219"/>
      <c r="I1332" s="219"/>
      <c r="J1332" s="221">
        <f>'6. Non-specified'!J$119</f>
        <v>0.1011989233095542</v>
      </c>
      <c r="K1332" s="221">
        <f>'6. Non-specified'!K$119</f>
        <v>0.10246949460711</v>
      </c>
      <c r="L1332" s="221">
        <f>'6. Non-specified'!L$119</f>
        <v>0.10243413036508228</v>
      </c>
      <c r="M1332" s="221">
        <f>'6. Non-specified'!M$119</f>
        <v>0.10174220572333675</v>
      </c>
      <c r="N1332" s="221">
        <f>'6. Non-specified'!N$119</f>
        <v>0.10100278019900057</v>
      </c>
      <c r="O1332" s="221">
        <f>'6. Non-specified'!O$119</f>
        <v>0.10127018643384729</v>
      </c>
      <c r="P1332" s="221">
        <f>'6. Non-specified'!P$119</f>
        <v>0.10060060968440329</v>
      </c>
      <c r="Q1332" s="221">
        <f>'6. Non-specified'!Q$119</f>
        <v>0.10123004696384863</v>
      </c>
      <c r="R1332" s="221">
        <f>'6. Non-specified'!R$119</f>
        <v>9.8054982959893872E-2</v>
      </c>
      <c r="S1332" s="221">
        <f>'6. Non-specified'!S$119</f>
        <v>9.8328248255401512E-2</v>
      </c>
      <c r="T1332" s="221">
        <f>'6. Non-specified'!T$119</f>
        <v>0.10214780487545515</v>
      </c>
      <c r="U1332" s="221">
        <f>'6. Non-specified'!U$119</f>
        <v>0.10174573757990915</v>
      </c>
      <c r="V1332" s="221">
        <f>'6. Non-specified'!V$119</f>
        <v>0.10210235056708225</v>
      </c>
      <c r="W1332" s="221">
        <f>'6. Non-specified'!W$119</f>
        <v>0.10197372671772409</v>
      </c>
      <c r="X1332" s="221">
        <f>'6. Non-specified'!X$119</f>
        <v>0.10264181077211147</v>
      </c>
      <c r="Y1332" s="221">
        <f>'6. Non-specified'!Y$119</f>
        <v>0.10635094880847309</v>
      </c>
      <c r="Z1332" s="221">
        <f>'6. Non-specified'!Z$119</f>
        <v>0.1117224516409476</v>
      </c>
      <c r="AA1332" s="221">
        <f>'6. Non-specified'!AA$119</f>
        <v>0.10884181100635824</v>
      </c>
      <c r="AB1332" s="221">
        <f>'6. Non-specified'!AB$119</f>
        <v>0.1110438342145659</v>
      </c>
      <c r="AC1332" s="219"/>
      <c r="AD1332" s="219"/>
      <c r="AE1332" s="219"/>
      <c r="AF1332" s="221">
        <f>'6. Non-specified'!AF$119</f>
        <v>0.11338275265628861</v>
      </c>
      <c r="AG1332" s="221">
        <f>'6. Non-specified'!AG$119</f>
        <v>0.11020885757423254</v>
      </c>
      <c r="AH1332" s="221">
        <f>'6. Non-specified'!AH$119</f>
        <v>0.11761289113734311</v>
      </c>
      <c r="AI1332" s="221">
        <f>'6. Non-specified'!AI$119</f>
        <v>0.11780888759802498</v>
      </c>
      <c r="AJ1332" s="221">
        <f>'6. Non-specified'!AJ$119</f>
        <v>0.1177905476721004</v>
      </c>
      <c r="AK1332" s="221">
        <f>'6. Non-specified'!AK$119</f>
        <v>0.12191815406294035</v>
      </c>
      <c r="AL1332" s="221">
        <f>'6. Non-specified'!AL$119</f>
        <v>0.12477093206951027</v>
      </c>
      <c r="AM1332" s="221">
        <f>'6. Non-specified'!AM$119</f>
        <v>0.12627544770460247</v>
      </c>
      <c r="AN1332" s="221">
        <f>'6. Non-specified'!AN$119</f>
        <v>0.12609575518262586</v>
      </c>
      <c r="AO1332" s="221">
        <f>'6. Non-specified'!AO$119</f>
        <v>0.12381836222494604</v>
      </c>
      <c r="AP1332" s="221">
        <f>'6. Non-specified'!AP$119</f>
        <v>0.12137222035981672</v>
      </c>
      <c r="AQ1332" s="221">
        <f>'6. Non-specified'!AQ$119</f>
        <v>0.12064169570267132</v>
      </c>
      <c r="AR1332" s="221">
        <f>'6. Non-specified'!AR$119</f>
        <v>0.120029897718332</v>
      </c>
      <c r="AS1332" s="221">
        <f>'6. Non-specified'!AS$119</f>
        <v>0.12306931702344549</v>
      </c>
      <c r="AT1332" s="221">
        <f>'6. Non-specified'!AT$119</f>
        <v>0.1102159579550884</v>
      </c>
      <c r="AU1332" s="221">
        <f>'6. Non-specified'!AU$119</f>
        <v>0.11395221524359192</v>
      </c>
      <c r="AV1332" s="221">
        <f>'6. Non-specified'!AV$119</f>
        <v>0.11438909699529769</v>
      </c>
      <c r="AW1332" s="221">
        <f>'6. Non-specified'!AW$119</f>
        <v>0.1174602483980698</v>
      </c>
      <c r="AX1332" s="221">
        <f>'6. Non-specified'!AX$119</f>
        <v>0.11250163815070989</v>
      </c>
      <c r="AY1332" s="221">
        <f>'6. Non-specified'!AY$119</f>
        <v>0.11664917486971628</v>
      </c>
      <c r="AZ1332" s="221">
        <f>'6. Non-specified'!AZ$119</f>
        <v>0.11532569688621452</v>
      </c>
      <c r="BA1332" s="221">
        <f>'6. Non-specified'!BA$119</f>
        <v>0.11884855911434125</v>
      </c>
      <c r="BB1332" s="221">
        <f>'6. Non-specified'!BB$119</f>
        <v>0.12001856359061097</v>
      </c>
      <c r="BC1332" s="221">
        <f>'6. Non-specified'!BC$119</f>
        <v>0.12152515108038783</v>
      </c>
      <c r="BD1332" s="221">
        <f>'6. Non-specified'!BD$119</f>
        <v>0.12391208436457549</v>
      </c>
      <c r="BE1332" s="221">
        <f>'6. Non-specified'!BE$119</f>
        <v>0.12395810604407594</v>
      </c>
      <c r="BF1332" s="221">
        <f>'6. Non-specified'!BF$119</f>
        <v>0.1334598936059247</v>
      </c>
      <c r="BG1332" s="221">
        <f>'6. Non-specified'!BG$119</f>
        <v>0.12734583022686122</v>
      </c>
      <c r="BH1332" s="221">
        <f>'6. Non-specified'!BH$119</f>
        <v>0.1344729405491869</v>
      </c>
    </row>
    <row r="1333" spans="1:60" s="8" customFormat="1" ht="15">
      <c r="A1333" s="36" t="s">
        <v>7</v>
      </c>
      <c r="B1333" s="36" t="s">
        <v>71</v>
      </c>
      <c r="C1333" s="36" t="s">
        <v>21</v>
      </c>
      <c r="D1333" s="7" t="s">
        <v>97</v>
      </c>
      <c r="E1333" s="7" t="s">
        <v>98</v>
      </c>
      <c r="F1333" s="7" t="s">
        <v>13</v>
      </c>
      <c r="G1333" s="219"/>
      <c r="H1333" s="219"/>
      <c r="I1333" s="219"/>
      <c r="J1333" s="221">
        <f>'2.b-MTH2-HTH'!F$66</f>
        <v>0.29221073523947788</v>
      </c>
      <c r="K1333" s="221">
        <f>'2.b-MTH2-HTH'!G$66</f>
        <v>0.29929810301441867</v>
      </c>
      <c r="L1333" s="221">
        <f>'2.b-MTH2-HTH'!H$66</f>
        <v>0.30638177745854617</v>
      </c>
      <c r="M1333" s="221">
        <f>'2.b-MTH2-HTH'!I$66</f>
        <v>0.31345838276552329</v>
      </c>
      <c r="N1333" s="221">
        <f>'2.b-MTH2-HTH'!J$66</f>
        <v>0.32052456441659938</v>
      </c>
      <c r="O1333" s="221">
        <f>'2.b-MTH2-HTH'!K$66</f>
        <v>0.32757699919028938</v>
      </c>
      <c r="P1333" s="221">
        <f>'2.b-MTH2-HTH'!L$66</f>
        <v>0.33461240497291833</v>
      </c>
      <c r="Q1333" s="221">
        <f>'2.b-MTH2-HTH'!M$66</f>
        <v>0.33900064234710969</v>
      </c>
      <c r="R1333" s="221">
        <f>'2.b-MTH2-HTH'!N$66</f>
        <v>0.348033858794222</v>
      </c>
      <c r="S1333" s="221">
        <f>'2.b-MTH2-HTH'!O$66</f>
        <v>0.35255421330360076</v>
      </c>
      <c r="T1333" s="221">
        <f>'2.b-MTH2-HTH'!P$66</f>
        <v>0.36316841586045356</v>
      </c>
      <c r="U1333" s="221">
        <f>'2.b-MTH2-HTH'!Q$66</f>
        <v>0.37231292224020818</v>
      </c>
      <c r="V1333" s="221">
        <f>'2.b-MTH2-HTH'!R$66</f>
        <v>0.38060310289556548</v>
      </c>
      <c r="W1333" s="221">
        <f>'2.b-MTH2-HTH'!S$66</f>
        <v>0.3859322922417493</v>
      </c>
      <c r="X1333" s="221">
        <f>'2.b-MTH2-HTH'!T$66</f>
        <v>0.39113304875381116</v>
      </c>
      <c r="Y1333" s="221">
        <f>'2.b-MTH2-HTH'!U$66</f>
        <v>0.39631175960093368</v>
      </c>
      <c r="Z1333" s="221">
        <f>'2.b-MTH2-HTH'!V$66</f>
        <v>0.40146668545805714</v>
      </c>
      <c r="AA1333" s="221">
        <f>'2.b-MTH2-HTH'!W$66</f>
        <v>0.40659623704207171</v>
      </c>
      <c r="AB1333" s="221">
        <f>'2.b-MTH2-HTH'!X$66</f>
        <v>0.41162879886934722</v>
      </c>
      <c r="AC1333" s="219"/>
      <c r="AD1333" s="219"/>
      <c r="AE1333" s="219"/>
      <c r="AF1333" s="221">
        <f>'2.b-MTH2-HTH'!AB$66</f>
        <v>0.43403056707977594</v>
      </c>
      <c r="AG1333" s="221">
        <f>'2.b-MTH2-HTH'!AC$66</f>
        <v>0.43611792365164642</v>
      </c>
      <c r="AH1333" s="221">
        <f>'2.b-MTH2-HTH'!AD$66</f>
        <v>0.44774002617765807</v>
      </c>
      <c r="AI1333" s="221">
        <f>'2.b-MTH2-HTH'!AE$66</f>
        <v>0.45928152601857686</v>
      </c>
      <c r="AJ1333" s="221">
        <f>'2.b-MTH2-HTH'!AF$66</f>
        <v>0.45871837984852454</v>
      </c>
      <c r="AK1333" s="221">
        <f>'2.b-MTH2-HTH'!AG$66</f>
        <v>0.47253270654066276</v>
      </c>
      <c r="AL1333" s="221">
        <f>'2.b-MTH2-HTH'!AH$66</f>
        <v>0.4833633944813277</v>
      </c>
      <c r="AM1333" s="221">
        <f>'2.b-MTH2-HTH'!AI$66</f>
        <v>0.4938596728161313</v>
      </c>
      <c r="AN1333" s="221">
        <f>'2.b-MTH2-HTH'!AJ$66</f>
        <v>0.50009127836262857</v>
      </c>
      <c r="AO1333" s="221">
        <f>'2.b-MTH2-HTH'!AK$66</f>
        <v>0.50828722629320966</v>
      </c>
      <c r="AP1333" s="221">
        <f>'2.b-MTH2-HTH'!AL$66</f>
        <v>0.50952544559500845</v>
      </c>
      <c r="AQ1333" s="221">
        <f>'2.b-MTH2-HTH'!AM$66</f>
        <v>0.52265149277349654</v>
      </c>
      <c r="AR1333" s="221">
        <f>'2.b-MTH2-HTH'!AN$66</f>
        <v>0.52495202377414851</v>
      </c>
      <c r="AS1333" s="221">
        <f>'2.b-MTH2-HTH'!AO$66</f>
        <v>0.53687106996244194</v>
      </c>
      <c r="AT1333" s="221">
        <f>'2.b-MTH2-HTH'!AP$66</f>
        <v>0.53220331018778944</v>
      </c>
      <c r="AU1333" s="221">
        <f>'2.b-MTH2-HTH'!AQ$66</f>
        <v>0.54099447518753085</v>
      </c>
      <c r="AV1333" s="221">
        <f>'2.b-MTH2-HTH'!AR$66</f>
        <v>0.54069399515463346</v>
      </c>
      <c r="AW1333" s="221">
        <f>'2.b-MTH2-HTH'!AS$66</f>
        <v>0.55120071864467934</v>
      </c>
      <c r="AX1333" s="221">
        <f>'2.b-MTH2-HTH'!AT$66</f>
        <v>0.55975183037132925</v>
      </c>
      <c r="AY1333" s="221">
        <f>'2.b-MTH2-HTH'!AU$66</f>
        <v>0.56497102100313534</v>
      </c>
      <c r="AZ1333" s="221">
        <f>'2.b-MTH2-HTH'!AV$66</f>
        <v>0.56927952895042322</v>
      </c>
      <c r="BA1333" s="221">
        <f>'2.b-MTH2-HTH'!AW$66</f>
        <v>0.57450751000950395</v>
      </c>
      <c r="BB1333" s="221">
        <f>'2.b-MTH2-HTH'!AX$66</f>
        <v>0.57781775890094389</v>
      </c>
      <c r="BC1333" s="221">
        <f>'2.b-MTH2-HTH'!AY$66</f>
        <v>0.57451595766849639</v>
      </c>
      <c r="BD1333" s="221">
        <f>'2.b-MTH2-HTH'!AZ$66</f>
        <v>0.5749549285103237</v>
      </c>
      <c r="BE1333" s="221">
        <f>'2.b-MTH2-HTH'!BA$66</f>
        <v>0.5807407629223017</v>
      </c>
      <c r="BF1333" s="221">
        <f>'2.b-MTH2-HTH'!BB$66</f>
        <v>0.5810223934986205</v>
      </c>
      <c r="BG1333" s="221">
        <f>'2.b-MTH2-HTH'!BC$66</f>
        <v>0.59258989819671504</v>
      </c>
      <c r="BH1333" s="221">
        <f>'2.b-MTH2-HTH'!BD$66</f>
        <v>0.58065161948797872</v>
      </c>
    </row>
    <row r="1334" spans="1:60" s="8" customFormat="1" ht="15">
      <c r="A1334" s="36" t="s">
        <v>7</v>
      </c>
      <c r="B1334" s="36" t="s">
        <v>71</v>
      </c>
      <c r="C1334" s="36" t="s">
        <v>21</v>
      </c>
      <c r="D1334" s="7" t="s">
        <v>97</v>
      </c>
      <c r="E1334" s="7" t="s">
        <v>98</v>
      </c>
      <c r="F1334" s="7" t="s">
        <v>14</v>
      </c>
      <c r="G1334" s="219"/>
      <c r="H1334" s="219"/>
      <c r="I1334" s="219"/>
      <c r="J1334" s="221">
        <f>'2.b-MTH2-HTH'!F$67</f>
        <v>0.67007841522529721</v>
      </c>
      <c r="K1334" s="221">
        <f>'2.b-MTH2-HTH'!G$67</f>
        <v>0.67007841522529721</v>
      </c>
      <c r="L1334" s="221">
        <f>'2.b-MTH2-HTH'!H$67</f>
        <v>0.67007841522529721</v>
      </c>
      <c r="M1334" s="221">
        <f>'2.b-MTH2-HTH'!I$67</f>
        <v>0.67007841522529721</v>
      </c>
      <c r="N1334" s="221">
        <f>'2.b-MTH2-HTH'!J$67</f>
        <v>0.67007841522529721</v>
      </c>
      <c r="O1334" s="221">
        <f>'2.b-MTH2-HTH'!K$67</f>
        <v>0.67007841522529721</v>
      </c>
      <c r="P1334" s="221">
        <f>'2.b-MTH2-HTH'!L$67</f>
        <v>0.67007841522529721</v>
      </c>
      <c r="Q1334" s="221">
        <f>'2.b-MTH2-HTH'!M$67</f>
        <v>0.67007841522529721</v>
      </c>
      <c r="R1334" s="221">
        <f>'2.b-MTH2-HTH'!N$67</f>
        <v>0.67007841522529721</v>
      </c>
      <c r="S1334" s="221">
        <f>'2.b-MTH2-HTH'!O$67</f>
        <v>0.67007841522529721</v>
      </c>
      <c r="T1334" s="221">
        <f>'2.b-MTH2-HTH'!P$67</f>
        <v>0.67007841522529721</v>
      </c>
      <c r="U1334" s="221">
        <f>'2.b-MTH2-HTH'!Q$67</f>
        <v>0.67007841522529721</v>
      </c>
      <c r="V1334" s="221">
        <f>'2.b-MTH2-HTH'!R$67</f>
        <v>0.6700784152252971</v>
      </c>
      <c r="W1334" s="221">
        <f>'2.b-MTH2-HTH'!S$67</f>
        <v>0.67007841522529721</v>
      </c>
      <c r="X1334" s="221">
        <f>'2.b-MTH2-HTH'!T$67</f>
        <v>0.67007841522529721</v>
      </c>
      <c r="Y1334" s="221">
        <f>'2.b-MTH2-HTH'!U$67</f>
        <v>0.6700784152252971</v>
      </c>
      <c r="Z1334" s="221">
        <f>'2.b-MTH2-HTH'!V$67</f>
        <v>0.67007841522529721</v>
      </c>
      <c r="AA1334" s="221">
        <f>'2.b-MTH2-HTH'!W$67</f>
        <v>0.67007841522529721</v>
      </c>
      <c r="AB1334" s="221">
        <f>'2.b-MTH2-HTH'!X$67</f>
        <v>0.67007841522529721</v>
      </c>
      <c r="AC1334" s="219"/>
      <c r="AD1334" s="219"/>
      <c r="AE1334" s="219"/>
      <c r="AF1334" s="221">
        <f>'2.b-MTH2-HTH'!AB$67</f>
        <v>0.6700784152252971</v>
      </c>
      <c r="AG1334" s="221">
        <f>'2.b-MTH2-HTH'!AC$67</f>
        <v>0.67007841522529721</v>
      </c>
      <c r="AH1334" s="221">
        <f>'2.b-MTH2-HTH'!AD$67</f>
        <v>0.67007841522529721</v>
      </c>
      <c r="AI1334" s="221">
        <f>'2.b-MTH2-HTH'!AE$67</f>
        <v>0.67007841522529721</v>
      </c>
      <c r="AJ1334" s="221">
        <f>'2.b-MTH2-HTH'!AF$67</f>
        <v>0.67007841522529721</v>
      </c>
      <c r="AK1334" s="221">
        <f>'2.b-MTH2-HTH'!AG$67</f>
        <v>0.67007841522529732</v>
      </c>
      <c r="AL1334" s="221">
        <f>'2.b-MTH2-HTH'!AH$67</f>
        <v>0.67007841522529721</v>
      </c>
      <c r="AM1334" s="221">
        <f>'2.b-MTH2-HTH'!AI$67</f>
        <v>0.67007841522529721</v>
      </c>
      <c r="AN1334" s="221">
        <f>'2.b-MTH2-HTH'!AJ$67</f>
        <v>0.67007841522529721</v>
      </c>
      <c r="AO1334" s="221">
        <f>'2.b-MTH2-HTH'!AK$67</f>
        <v>0.67007841522529721</v>
      </c>
      <c r="AP1334" s="221">
        <f>'2.b-MTH2-HTH'!AL$67</f>
        <v>0.67007841522529721</v>
      </c>
      <c r="AQ1334" s="221">
        <f>'2.b-MTH2-HTH'!AM$67</f>
        <v>0.67007841522529721</v>
      </c>
      <c r="AR1334" s="221">
        <f>'2.b-MTH2-HTH'!AN$67</f>
        <v>0.67007841522529721</v>
      </c>
      <c r="AS1334" s="221">
        <f>'2.b-MTH2-HTH'!AO$67</f>
        <v>0.67007841522529721</v>
      </c>
      <c r="AT1334" s="221">
        <f>'2.b-MTH2-HTH'!AP$67</f>
        <v>0.67007841522529721</v>
      </c>
      <c r="AU1334" s="221">
        <f>'2.b-MTH2-HTH'!AQ$67</f>
        <v>0.67007841522529721</v>
      </c>
      <c r="AV1334" s="221">
        <f>'2.b-MTH2-HTH'!AR$67</f>
        <v>0.67007841522529721</v>
      </c>
      <c r="AW1334" s="221">
        <f>'2.b-MTH2-HTH'!AS$67</f>
        <v>0.67007841522529721</v>
      </c>
      <c r="AX1334" s="221">
        <f>'2.b-MTH2-HTH'!AT$67</f>
        <v>0.67007841522529721</v>
      </c>
      <c r="AY1334" s="221">
        <f>'2.b-MTH2-HTH'!AU$67</f>
        <v>0.67007841522529721</v>
      </c>
      <c r="AZ1334" s="221">
        <f>'2.b-MTH2-HTH'!AV$67</f>
        <v>0.67007841522529721</v>
      </c>
      <c r="BA1334" s="221">
        <f>'2.b-MTH2-HTH'!AW$67</f>
        <v>0.67007841522529721</v>
      </c>
      <c r="BB1334" s="221">
        <f>'2.b-MTH2-HTH'!AX$67</f>
        <v>0.67007841522529721</v>
      </c>
      <c r="BC1334" s="221">
        <f>'2.b-MTH2-HTH'!AY$67</f>
        <v>0.67007841522529721</v>
      </c>
      <c r="BD1334" s="221">
        <f>'2.b-MTH2-HTH'!AZ$67</f>
        <v>0.67007841522529721</v>
      </c>
      <c r="BE1334" s="221">
        <f>'2.b-MTH2-HTH'!BA$67</f>
        <v>0.67007841522529721</v>
      </c>
      <c r="BF1334" s="221">
        <f>'2.b-MTH2-HTH'!BB$67</f>
        <v>0.67007841522529721</v>
      </c>
      <c r="BG1334" s="221">
        <f>'2.b-MTH2-HTH'!BC$67</f>
        <v>0.67007841522529721</v>
      </c>
      <c r="BH1334" s="221">
        <f>'2.b-MTH2-HTH'!BD$67</f>
        <v>0.67007841522529721</v>
      </c>
    </row>
    <row r="1335" spans="1:60" s="8" customFormat="1" ht="15">
      <c r="A1335" s="36" t="s">
        <v>7</v>
      </c>
      <c r="B1335" s="36" t="s">
        <v>71</v>
      </c>
      <c r="C1335" s="36" t="s">
        <v>21</v>
      </c>
      <c r="D1335" s="7" t="s">
        <v>401</v>
      </c>
      <c r="E1335" s="7" t="s">
        <v>402</v>
      </c>
      <c r="F1335" s="7" t="s">
        <v>12</v>
      </c>
      <c r="G1335" s="219"/>
      <c r="H1335" s="219"/>
      <c r="I1335" s="219"/>
      <c r="J1335" s="221">
        <f>'6. Non-specified'!J$120</f>
        <v>7.2091909278705776E-2</v>
      </c>
      <c r="K1335" s="221">
        <f>'6. Non-specified'!K$120</f>
        <v>7.1862226070536744E-2</v>
      </c>
      <c r="L1335" s="221">
        <f>'6. Non-specified'!L$120</f>
        <v>7.1868618921200875E-2</v>
      </c>
      <c r="M1335" s="221">
        <f>'6. Non-specified'!M$120</f>
        <v>7.199369924674659E-2</v>
      </c>
      <c r="N1335" s="221">
        <f>'6. Non-specified'!N$120</f>
        <v>7.212736638290676E-2</v>
      </c>
      <c r="O1335" s="221">
        <f>'6. Non-specified'!O$120</f>
        <v>7.2079026929605591E-2</v>
      </c>
      <c r="P1335" s="221">
        <f>'6. Non-specified'!P$120</f>
        <v>7.2200067390871731E-2</v>
      </c>
      <c r="Q1335" s="221">
        <f>'6. Non-specified'!Q$120</f>
        <v>7.2086283005877133E-2</v>
      </c>
      <c r="R1335" s="221">
        <f>'6. Non-specified'!R$120</f>
        <v>7.2660244410461955E-2</v>
      </c>
      <c r="S1335" s="221">
        <f>'6. Non-specified'!S$120</f>
        <v>7.2610845805382351E-2</v>
      </c>
      <c r="T1335" s="221">
        <f>'6. Non-specified'!T$120</f>
        <v>7.192037843848624E-2</v>
      </c>
      <c r="U1335" s="221">
        <f>'6. Non-specified'!U$120</f>
        <v>7.1993060787378022E-2</v>
      </c>
      <c r="V1335" s="221">
        <f>'6. Non-specified'!V$120</f>
        <v>7.1928595286601935E-2</v>
      </c>
      <c r="W1335" s="221">
        <f>'6. Non-specified'!W$120</f>
        <v>7.1951846825830362E-2</v>
      </c>
      <c r="X1335" s="221">
        <f>'6. Non-specified'!X$120</f>
        <v>7.0149245511620231E-2</v>
      </c>
      <c r="Y1335" s="221">
        <f>'6. Non-specified'!Y$120</f>
        <v>7.3639121800529575E-2</v>
      </c>
      <c r="Z1335" s="221">
        <f>'6. Non-specified'!Z$120</f>
        <v>7.8550315148880667E-2</v>
      </c>
      <c r="AA1335" s="221">
        <f>'6. Non-specified'!AA$120</f>
        <v>7.4693597895198416E-2</v>
      </c>
      <c r="AB1335" s="221">
        <f>'6. Non-specified'!AB$120</f>
        <v>7.718744669964181E-2</v>
      </c>
      <c r="AC1335" s="219"/>
      <c r="AD1335" s="219"/>
      <c r="AE1335" s="219"/>
      <c r="AF1335" s="221">
        <f>'6. Non-specified'!AF$120</f>
        <v>7.610205090190264E-2</v>
      </c>
      <c r="AG1335" s="221">
        <f>'6. Non-specified'!AG$120</f>
        <v>7.2054604932058397E-2</v>
      </c>
      <c r="AH1335" s="221">
        <f>'6. Non-specified'!AH$120</f>
        <v>7.8389856973330854E-2</v>
      </c>
      <c r="AI1335" s="221">
        <f>'6. Non-specified'!AI$120</f>
        <v>7.3603252977054903E-2</v>
      </c>
      <c r="AJ1335" s="221">
        <f>'6. Non-specified'!AJ$120</f>
        <v>7.334349712677378E-2</v>
      </c>
      <c r="AK1335" s="221">
        <f>'6. Non-specified'!AK$120</f>
        <v>7.3832198215124462E-2</v>
      </c>
      <c r="AL1335" s="221">
        <f>'6. Non-specified'!AL$120</f>
        <v>7.7546829158203573E-2</v>
      </c>
      <c r="AM1335" s="221">
        <f>'6. Non-specified'!AM$120</f>
        <v>7.8063349472087748E-2</v>
      </c>
      <c r="AN1335" s="221">
        <f>'6. Non-specified'!AN$120</f>
        <v>7.6644866732477779E-2</v>
      </c>
      <c r="AO1335" s="221">
        <f>'6. Non-specified'!AO$120</f>
        <v>7.5782408218058733E-2</v>
      </c>
      <c r="AP1335" s="221">
        <f>'6. Non-specified'!AP$120</f>
        <v>7.8238909375349192E-2</v>
      </c>
      <c r="AQ1335" s="221">
        <f>'6. Non-specified'!AQ$120</f>
        <v>7.2964576074332169E-2</v>
      </c>
      <c r="AR1335" s="221">
        <f>'6. Non-specified'!AR$120</f>
        <v>7.0357723577235756E-2</v>
      </c>
      <c r="AS1335" s="221">
        <f>'6. Non-specified'!AS$120</f>
        <v>6.899184505606526E-2</v>
      </c>
      <c r="AT1335" s="221">
        <f>'6. Non-specified'!AT$120</f>
        <v>6.1959866220735779E-2</v>
      </c>
      <c r="AU1335" s="221">
        <f>'6. Non-specified'!AU$120</f>
        <v>6.4851892717704973E-2</v>
      </c>
      <c r="AV1335" s="221">
        <f>'6. Non-specified'!AV$120</f>
        <v>6.1468080019128082E-2</v>
      </c>
      <c r="AW1335" s="221">
        <f>'6. Non-specified'!AW$120</f>
        <v>6.783996519262718E-2</v>
      </c>
      <c r="AX1335" s="221">
        <f>'6. Non-specified'!AX$120</f>
        <v>6.1518747724790698E-2</v>
      </c>
      <c r="AY1335" s="221">
        <f>'6. Non-specified'!AY$120</f>
        <v>6.6598508975101334E-2</v>
      </c>
      <c r="AZ1335" s="221">
        <f>'6. Non-specified'!AZ$120</f>
        <v>6.6643346503788017E-2</v>
      </c>
      <c r="BA1335" s="221">
        <f>'6. Non-specified'!BA$120</f>
        <v>7.4607876278205018E-2</v>
      </c>
      <c r="BB1335" s="221">
        <f>'6. Non-specified'!BB$120</f>
        <v>7.2207004661523869E-2</v>
      </c>
      <c r="BC1335" s="221">
        <f>'6. Non-specified'!BC$120</f>
        <v>7.2701186904917198E-2</v>
      </c>
      <c r="BD1335" s="221">
        <f>'6. Non-specified'!BD$120</f>
        <v>7.0484773485419136E-2</v>
      </c>
      <c r="BE1335" s="221">
        <f>'6. Non-specified'!BE$120</f>
        <v>7.4209033384246129E-2</v>
      </c>
      <c r="BF1335" s="221">
        <f>'6. Non-specified'!BF$120</f>
        <v>8.3861479086262652E-2</v>
      </c>
      <c r="BG1335" s="221">
        <f>'6. Non-specified'!BG$120</f>
        <v>8.7778251144956868E-2</v>
      </c>
      <c r="BH1335" s="221">
        <f>'6. Non-specified'!BH$120</f>
        <v>8.5152759264196229E-2</v>
      </c>
    </row>
    <row r="1336" spans="1:60" s="8" customFormat="1" ht="15">
      <c r="A1336" s="36" t="s">
        <v>7</v>
      </c>
      <c r="B1336" s="36" t="s">
        <v>71</v>
      </c>
      <c r="C1336" s="36" t="s">
        <v>21</v>
      </c>
      <c r="D1336" s="7" t="s">
        <v>401</v>
      </c>
      <c r="E1336" s="7" t="s">
        <v>402</v>
      </c>
      <c r="F1336" s="7" t="s">
        <v>13</v>
      </c>
      <c r="G1336" s="219"/>
      <c r="H1336" s="219"/>
      <c r="I1336" s="219"/>
      <c r="J1336" s="221">
        <f>'2.b-MTH2-HTH'!F$72</f>
        <v>0.29221073523947788</v>
      </c>
      <c r="K1336" s="221">
        <f>'2.b-MTH2-HTH'!G$72</f>
        <v>0.29929810301441867</v>
      </c>
      <c r="L1336" s="221">
        <f>'2.b-MTH2-HTH'!H$72</f>
        <v>0.30638177745854617</v>
      </c>
      <c r="M1336" s="221">
        <f>'2.b-MTH2-HTH'!I$72</f>
        <v>0.31345838276552329</v>
      </c>
      <c r="N1336" s="221">
        <f>'2.b-MTH2-HTH'!J$72</f>
        <v>0.32052456441659938</v>
      </c>
      <c r="O1336" s="221">
        <f>'2.b-MTH2-HTH'!K$72</f>
        <v>0.32757699919028938</v>
      </c>
      <c r="P1336" s="221">
        <f>'2.b-MTH2-HTH'!L$72</f>
        <v>0.33461240497291833</v>
      </c>
      <c r="Q1336" s="221">
        <f>'2.b-MTH2-HTH'!M$72</f>
        <v>0.33900064234710969</v>
      </c>
      <c r="R1336" s="221">
        <f>'2.b-MTH2-HTH'!N$72</f>
        <v>0.348033858794222</v>
      </c>
      <c r="S1336" s="221">
        <f>'2.b-MTH2-HTH'!O$72</f>
        <v>0.35255421330360076</v>
      </c>
      <c r="T1336" s="221">
        <f>'2.b-MTH2-HTH'!P$72</f>
        <v>0.36316841586045356</v>
      </c>
      <c r="U1336" s="221">
        <f>'2.b-MTH2-HTH'!Q$72</f>
        <v>0.37231292224020818</v>
      </c>
      <c r="V1336" s="221">
        <f>'2.b-MTH2-HTH'!R$72</f>
        <v>0.38060310289556548</v>
      </c>
      <c r="W1336" s="221">
        <f>'2.b-MTH2-HTH'!S$72</f>
        <v>0.3859322922417493</v>
      </c>
      <c r="X1336" s="221">
        <f>'2.b-MTH2-HTH'!T$72</f>
        <v>0.39113304875381116</v>
      </c>
      <c r="Y1336" s="221">
        <f>'2.b-MTH2-HTH'!U$72</f>
        <v>0.39631175960093368</v>
      </c>
      <c r="Z1336" s="221">
        <f>'2.b-MTH2-HTH'!V$72</f>
        <v>0.40146668545805714</v>
      </c>
      <c r="AA1336" s="221">
        <f>'2.b-MTH2-HTH'!W$72</f>
        <v>0.40659623704207171</v>
      </c>
      <c r="AB1336" s="221">
        <f>'2.b-MTH2-HTH'!X$72</f>
        <v>0.41162879886934722</v>
      </c>
      <c r="AC1336" s="219"/>
      <c r="AD1336" s="219"/>
      <c r="AE1336" s="219"/>
      <c r="AF1336" s="221">
        <f>'2.b-MTH2-HTH'!AB$72</f>
        <v>0.43403056707977594</v>
      </c>
      <c r="AG1336" s="221">
        <f>'2.b-MTH2-HTH'!AC$72</f>
        <v>0.43611792365164642</v>
      </c>
      <c r="AH1336" s="221">
        <f>'2.b-MTH2-HTH'!AD$72</f>
        <v>0.44774002617765807</v>
      </c>
      <c r="AI1336" s="221">
        <f>'2.b-MTH2-HTH'!AE$72</f>
        <v>0.45928152601857686</v>
      </c>
      <c r="AJ1336" s="221">
        <f>'2.b-MTH2-HTH'!AF$72</f>
        <v>0.45871837984852454</v>
      </c>
      <c r="AK1336" s="221">
        <f>'2.b-MTH2-HTH'!AG$72</f>
        <v>0.47253270654066276</v>
      </c>
      <c r="AL1336" s="221">
        <f>'2.b-MTH2-HTH'!AH$72</f>
        <v>0.4833633944813277</v>
      </c>
      <c r="AM1336" s="221">
        <f>'2.b-MTH2-HTH'!AI$72</f>
        <v>0.4938596728161313</v>
      </c>
      <c r="AN1336" s="221">
        <f>'2.b-MTH2-HTH'!AJ$72</f>
        <v>0.50009127836262857</v>
      </c>
      <c r="AO1336" s="221">
        <f>'2.b-MTH2-HTH'!AK$72</f>
        <v>0.50828722629320966</v>
      </c>
      <c r="AP1336" s="221">
        <f>'2.b-MTH2-HTH'!AL$72</f>
        <v>0.50952544559500845</v>
      </c>
      <c r="AQ1336" s="221">
        <f>'2.b-MTH2-HTH'!AM$72</f>
        <v>0.52265149277349654</v>
      </c>
      <c r="AR1336" s="221">
        <f>'2.b-MTH2-HTH'!AN$72</f>
        <v>0.52495202377414851</v>
      </c>
      <c r="AS1336" s="221">
        <f>'2.b-MTH2-HTH'!AO$72</f>
        <v>0.53687106996244194</v>
      </c>
      <c r="AT1336" s="221">
        <f>'2.b-MTH2-HTH'!AP$72</f>
        <v>0.53220331018778944</v>
      </c>
      <c r="AU1336" s="221">
        <f>'2.b-MTH2-HTH'!AQ$72</f>
        <v>0.54099447518753085</v>
      </c>
      <c r="AV1336" s="221">
        <f>'2.b-MTH2-HTH'!AR$72</f>
        <v>0.54069399515463346</v>
      </c>
      <c r="AW1336" s="221">
        <f>'2.b-MTH2-HTH'!AS$72</f>
        <v>0.55120071864467934</v>
      </c>
      <c r="AX1336" s="221">
        <f>'2.b-MTH2-HTH'!AT$72</f>
        <v>0.55975183037132925</v>
      </c>
      <c r="AY1336" s="221">
        <f>'2.b-MTH2-HTH'!AU$72</f>
        <v>0.56497102100313534</v>
      </c>
      <c r="AZ1336" s="221">
        <f>'2.b-MTH2-HTH'!AV$72</f>
        <v>0.56927952895042322</v>
      </c>
      <c r="BA1336" s="221">
        <f>'2.b-MTH2-HTH'!AW$72</f>
        <v>0.57450751000950395</v>
      </c>
      <c r="BB1336" s="221">
        <f>'2.b-MTH2-HTH'!AX$72</f>
        <v>0.57781775890094389</v>
      </c>
      <c r="BC1336" s="221">
        <f>'2.b-MTH2-HTH'!AY$72</f>
        <v>0.57451595766849639</v>
      </c>
      <c r="BD1336" s="221">
        <f>'2.b-MTH2-HTH'!AZ$72</f>
        <v>0.5749549285103237</v>
      </c>
      <c r="BE1336" s="221">
        <f>'2.b-MTH2-HTH'!BA$72</f>
        <v>0.5807407629223017</v>
      </c>
      <c r="BF1336" s="221">
        <f>'2.b-MTH2-HTH'!BB$72</f>
        <v>0.5810223934986205</v>
      </c>
      <c r="BG1336" s="221">
        <f>'2.b-MTH2-HTH'!BC$72</f>
        <v>0.59258989819671504</v>
      </c>
      <c r="BH1336" s="221">
        <f>'2.b-MTH2-HTH'!BD$72</f>
        <v>0.58065161948797872</v>
      </c>
    </row>
    <row r="1337" spans="1:60" s="8" customFormat="1" ht="15">
      <c r="A1337" s="36" t="s">
        <v>7</v>
      </c>
      <c r="B1337" s="36" t="s">
        <v>71</v>
      </c>
      <c r="C1337" s="36" t="s">
        <v>21</v>
      </c>
      <c r="D1337" s="7" t="s">
        <v>401</v>
      </c>
      <c r="E1337" s="7" t="s">
        <v>402</v>
      </c>
      <c r="F1337" s="7" t="s">
        <v>14</v>
      </c>
      <c r="G1337" s="219"/>
      <c r="H1337" s="219"/>
      <c r="I1337" s="219"/>
      <c r="J1337" s="221">
        <f>'2.b-MTH2-HTH'!F$73</f>
        <v>0.73156498928758174</v>
      </c>
      <c r="K1337" s="221">
        <f>'2.b-MTH2-HTH'!G$73</f>
        <v>0.73156498928758174</v>
      </c>
      <c r="L1337" s="221">
        <f>'2.b-MTH2-HTH'!H$73</f>
        <v>0.73156498928758174</v>
      </c>
      <c r="M1337" s="221">
        <f>'2.b-MTH2-HTH'!I$73</f>
        <v>0.73156498928758174</v>
      </c>
      <c r="N1337" s="221">
        <f>'2.b-MTH2-HTH'!J$73</f>
        <v>0.73156498928758174</v>
      </c>
      <c r="O1337" s="221">
        <f>'2.b-MTH2-HTH'!K$73</f>
        <v>0.73156498928758174</v>
      </c>
      <c r="P1337" s="221">
        <f>'2.b-MTH2-HTH'!L$73</f>
        <v>0.73156498928758174</v>
      </c>
      <c r="Q1337" s="221">
        <f>'2.b-MTH2-HTH'!M$73</f>
        <v>0.73156498928758174</v>
      </c>
      <c r="R1337" s="221">
        <f>'2.b-MTH2-HTH'!N$73</f>
        <v>0.73156498928758174</v>
      </c>
      <c r="S1337" s="221">
        <f>'2.b-MTH2-HTH'!O$73</f>
        <v>0.73156498928758174</v>
      </c>
      <c r="T1337" s="221">
        <f>'2.b-MTH2-HTH'!P$73</f>
        <v>0.73156498928758174</v>
      </c>
      <c r="U1337" s="221">
        <f>'2.b-MTH2-HTH'!Q$73</f>
        <v>0.73156498928758174</v>
      </c>
      <c r="V1337" s="221">
        <f>'2.b-MTH2-HTH'!R$73</f>
        <v>0.73156498928758174</v>
      </c>
      <c r="W1337" s="221">
        <f>'2.b-MTH2-HTH'!S$73</f>
        <v>0.73156498928758174</v>
      </c>
      <c r="X1337" s="221">
        <f>'2.b-MTH2-HTH'!T$73</f>
        <v>0.73156498928758174</v>
      </c>
      <c r="Y1337" s="221">
        <f>'2.b-MTH2-HTH'!U$73</f>
        <v>0.73156498928758174</v>
      </c>
      <c r="Z1337" s="221">
        <f>'2.b-MTH2-HTH'!V$73</f>
        <v>0.73156498928758174</v>
      </c>
      <c r="AA1337" s="221">
        <f>'2.b-MTH2-HTH'!W$73</f>
        <v>0.73156498928758174</v>
      </c>
      <c r="AB1337" s="221">
        <f>'2.b-MTH2-HTH'!X$73</f>
        <v>0.73156498928758174</v>
      </c>
      <c r="AC1337" s="219"/>
      <c r="AD1337" s="219"/>
      <c r="AE1337" s="219"/>
      <c r="AF1337" s="221">
        <f>'2.b-MTH2-HTH'!AB$73</f>
        <v>0.73156498928758174</v>
      </c>
      <c r="AG1337" s="221">
        <f>'2.b-MTH2-HTH'!AC$73</f>
        <v>0.73156498928758174</v>
      </c>
      <c r="AH1337" s="221">
        <f>'2.b-MTH2-HTH'!AD$73</f>
        <v>0.73156498928758174</v>
      </c>
      <c r="AI1337" s="221">
        <f>'2.b-MTH2-HTH'!AE$73</f>
        <v>0.73156498928758185</v>
      </c>
      <c r="AJ1337" s="221">
        <f>'2.b-MTH2-HTH'!AF$73</f>
        <v>0.73156498928758174</v>
      </c>
      <c r="AK1337" s="221">
        <f>'2.b-MTH2-HTH'!AG$73</f>
        <v>0.73156498928758174</v>
      </c>
      <c r="AL1337" s="221">
        <f>'2.b-MTH2-HTH'!AH$73</f>
        <v>0.73156498928758174</v>
      </c>
      <c r="AM1337" s="221">
        <f>'2.b-MTH2-HTH'!AI$73</f>
        <v>0.73156498928758174</v>
      </c>
      <c r="AN1337" s="221">
        <f>'2.b-MTH2-HTH'!AJ$73</f>
        <v>0.73156498928758174</v>
      </c>
      <c r="AO1337" s="221">
        <f>'2.b-MTH2-HTH'!AK$73</f>
        <v>0.73156498928758174</v>
      </c>
      <c r="AP1337" s="221">
        <f>'2.b-MTH2-HTH'!AL$73</f>
        <v>0.73156498928758174</v>
      </c>
      <c r="AQ1337" s="221">
        <f>'2.b-MTH2-HTH'!AM$73</f>
        <v>0.73156498928758174</v>
      </c>
      <c r="AR1337" s="221">
        <f>'2.b-MTH2-HTH'!AN$73</f>
        <v>0.73156498928758174</v>
      </c>
      <c r="AS1337" s="221">
        <f>'2.b-MTH2-HTH'!AO$73</f>
        <v>0.73156498928758174</v>
      </c>
      <c r="AT1337" s="221">
        <f>'2.b-MTH2-HTH'!AP$73</f>
        <v>0.73156498928758174</v>
      </c>
      <c r="AU1337" s="221">
        <f>'2.b-MTH2-HTH'!AQ$73</f>
        <v>0.73156498928758174</v>
      </c>
      <c r="AV1337" s="221">
        <f>'2.b-MTH2-HTH'!AR$73</f>
        <v>0.73156498928758174</v>
      </c>
      <c r="AW1337" s="221">
        <f>'2.b-MTH2-HTH'!AS$73</f>
        <v>0.73156498928758174</v>
      </c>
      <c r="AX1337" s="221">
        <f>'2.b-MTH2-HTH'!AT$73</f>
        <v>0.73156498928758174</v>
      </c>
      <c r="AY1337" s="221">
        <f>'2.b-MTH2-HTH'!AU$73</f>
        <v>0.73156498928758174</v>
      </c>
      <c r="AZ1337" s="221">
        <f>'2.b-MTH2-HTH'!AV$73</f>
        <v>0.73156498928758174</v>
      </c>
      <c r="BA1337" s="221">
        <f>'2.b-MTH2-HTH'!AW$73</f>
        <v>0.73156498928758174</v>
      </c>
      <c r="BB1337" s="221">
        <f>'2.b-MTH2-HTH'!AX$73</f>
        <v>0.73156498928758174</v>
      </c>
      <c r="BC1337" s="221">
        <f>'2.b-MTH2-HTH'!AY$73</f>
        <v>0.73156498928758174</v>
      </c>
      <c r="BD1337" s="221">
        <f>'2.b-MTH2-HTH'!AZ$73</f>
        <v>0.73156498928758174</v>
      </c>
      <c r="BE1337" s="221">
        <f>'2.b-MTH2-HTH'!BA$73</f>
        <v>0.73156498928758174</v>
      </c>
      <c r="BF1337" s="221">
        <f>'2.b-MTH2-HTH'!BB$73</f>
        <v>0.73156498928758174</v>
      </c>
      <c r="BG1337" s="221">
        <f>'2.b-MTH2-HTH'!BC$73</f>
        <v>0.73156498928758174</v>
      </c>
      <c r="BH1337" s="221">
        <f>'2.b-MTH2-HTH'!BD$73</f>
        <v>0.73156498928758174</v>
      </c>
    </row>
    <row r="1338" spans="1:60" s="8" customFormat="1" ht="15">
      <c r="A1338" s="36" t="s">
        <v>7</v>
      </c>
      <c r="B1338" s="36" t="s">
        <v>71</v>
      </c>
      <c r="C1338" s="36" t="s">
        <v>21</v>
      </c>
      <c r="D1338" s="7" t="s">
        <v>404</v>
      </c>
      <c r="E1338" s="7" t="s">
        <v>405</v>
      </c>
      <c r="F1338" s="7" t="s">
        <v>12</v>
      </c>
      <c r="G1338" s="219"/>
      <c r="H1338" s="219"/>
      <c r="I1338" s="219"/>
      <c r="J1338" s="221">
        <f>'6. Non-specified'!J$121</f>
        <v>1.5020657317028395E-2</v>
      </c>
      <c r="K1338" s="221">
        <f>'6. Non-specified'!K$121</f>
        <v>1.4972801839265349E-2</v>
      </c>
      <c r="L1338" s="221">
        <f>'6. Non-specified'!L$121</f>
        <v>1.4974133817015218E-2</v>
      </c>
      <c r="M1338" s="221">
        <f>'6. Non-specified'!M$121</f>
        <v>1.5000194837258991E-2</v>
      </c>
      <c r="N1338" s="221">
        <f>'6. Non-specified'!N$121</f>
        <v>1.5028044956182162E-2</v>
      </c>
      <c r="O1338" s="221">
        <f>'6. Non-specified'!O$121</f>
        <v>1.5017973224552441E-2</v>
      </c>
      <c r="P1338" s="221">
        <f>'6. Non-specified'!P$121</f>
        <v>1.5043192521812901E-2</v>
      </c>
      <c r="Q1338" s="221">
        <f>'6. Non-specified'!Q$121</f>
        <v>1.5019485059045819E-2</v>
      </c>
      <c r="R1338" s="221">
        <f>'6. Non-specified'!R$121</f>
        <v>1.5139072369989955E-2</v>
      </c>
      <c r="S1338" s="221">
        <f>'6. Non-specified'!S$121</f>
        <v>1.5128779959561878E-2</v>
      </c>
      <c r="T1338" s="221">
        <f>'6. Non-specified'!T$121</f>
        <v>1.498491813358856E-2</v>
      </c>
      <c r="U1338" s="221">
        <f>'6. Non-specified'!U$121</f>
        <v>1.5000061811521678E-2</v>
      </c>
      <c r="V1338" s="221">
        <f>'6. Non-specified'!V$121</f>
        <v>1.4986630149000648E-2</v>
      </c>
      <c r="W1338" s="221">
        <f>'6. Non-specified'!W$121</f>
        <v>1.4991474706543068E-2</v>
      </c>
      <c r="X1338" s="221">
        <f>'6. Non-specified'!X$121</f>
        <v>1.4373829716929179E-2</v>
      </c>
      <c r="Y1338" s="221">
        <f>'6. Non-specified'!Y$121</f>
        <v>1.5459510150044134E-2</v>
      </c>
      <c r="Z1338" s="221">
        <f>'6. Non-specified'!Z$121</f>
        <v>1.5200499891327969E-2</v>
      </c>
      <c r="AA1338" s="221">
        <f>'6. Non-specified'!AA$121</f>
        <v>1.795110721333041E-2</v>
      </c>
      <c r="AB1338" s="221">
        <f>'6. Non-specified'!AB$121</f>
        <v>1.7525157769060204E-2</v>
      </c>
      <c r="AC1338" s="219"/>
      <c r="AD1338" s="219"/>
      <c r="AE1338" s="219"/>
      <c r="AF1338" s="221">
        <f>'6. Non-specified'!AF$121</f>
        <v>1.5088337039782554E-2</v>
      </c>
      <c r="AG1338" s="221">
        <f>'6. Non-specified'!AG$121</f>
        <v>1.5255410166079519E-2</v>
      </c>
      <c r="AH1338" s="221">
        <f>'6. Non-specified'!AH$121</f>
        <v>1.4599337955155832E-2</v>
      </c>
      <c r="AI1338" s="221">
        <f>'6. Non-specified'!AI$121</f>
        <v>1.4638396747022945E-2</v>
      </c>
      <c r="AJ1338" s="221">
        <f>'6. Non-specified'!AJ$121</f>
        <v>1.4615339509792423E-2</v>
      </c>
      <c r="AK1338" s="221">
        <f>'6. Non-specified'!AK$121</f>
        <v>1.4311296383278535E-2</v>
      </c>
      <c r="AL1338" s="221">
        <f>'6. Non-specified'!AL$121</f>
        <v>1.4373166328142633E-2</v>
      </c>
      <c r="AM1338" s="221">
        <f>'6. Non-specified'!AM$121</f>
        <v>1.4962375313539056E-2</v>
      </c>
      <c r="AN1338" s="221">
        <f>'6. Non-specified'!AN$121</f>
        <v>1.5625E-2</v>
      </c>
      <c r="AO1338" s="221">
        <f>'6. Non-specified'!AO$121</f>
        <v>1.4416622891495945E-2</v>
      </c>
      <c r="AP1338" s="221">
        <f>'6. Non-specified'!AP$121</f>
        <v>1.3171862777964016E-2</v>
      </c>
      <c r="AQ1338" s="221">
        <f>'6. Non-specified'!AQ$121</f>
        <v>1.4227642276422764E-2</v>
      </c>
      <c r="AR1338" s="221">
        <f>'6. Non-specified'!AR$121</f>
        <v>1.342774718069761E-2</v>
      </c>
      <c r="AS1338" s="221">
        <f>'6. Non-specified'!AS$121</f>
        <v>1.4092762487257904E-2</v>
      </c>
      <c r="AT1338" s="221">
        <f>'6. Non-specified'!AT$121</f>
        <v>1.3019589106545628E-2</v>
      </c>
      <c r="AU1338" s="221">
        <f>'6. Non-specified'!AU$121</f>
        <v>1.2349346460702766E-2</v>
      </c>
      <c r="AV1338" s="221">
        <f>'6. Non-specified'!AV$121</f>
        <v>1.338965489758508E-2</v>
      </c>
      <c r="AW1338" s="221">
        <f>'6. Non-specified'!AW$121</f>
        <v>1.5485325528043667E-2</v>
      </c>
      <c r="AX1338" s="221">
        <f>'6. Non-specified'!AX$121</f>
        <v>1.3178012377138698E-2</v>
      </c>
      <c r="AY1338" s="221">
        <f>'6. Non-specified'!AY$121</f>
        <v>1.3752171395483499E-2</v>
      </c>
      <c r="AZ1338" s="221">
        <f>'6. Non-specified'!AZ$121</f>
        <v>1.0684380324065683E-2</v>
      </c>
      <c r="BA1338" s="221">
        <f>'6. Non-specified'!BA$121</f>
        <v>1.2222175272542889E-2</v>
      </c>
      <c r="BB1338" s="221">
        <f>'6. Non-specified'!BB$121</f>
        <v>1.3138896910193473E-2</v>
      </c>
      <c r="BC1338" s="221">
        <f>'6. Non-specified'!BC$121</f>
        <v>1.258640928655276E-2</v>
      </c>
      <c r="BD1338" s="221">
        <f>'6. Non-specified'!BD$121</f>
        <v>1.6490907134402238E-2</v>
      </c>
      <c r="BE1338" s="221">
        <f>'6. Non-specified'!BE$121</f>
        <v>1.6964870172376172E-2</v>
      </c>
      <c r="BF1338" s="221">
        <f>'6. Non-specified'!BF$121</f>
        <v>1.6963074997392306E-2</v>
      </c>
      <c r="BG1338" s="221">
        <f>'6. Non-specified'!BG$121</f>
        <v>1.5110767919906273E-2</v>
      </c>
      <c r="BH1338" s="221">
        <f>'6. Non-specified'!BH$121</f>
        <v>1.322314049586777E-2</v>
      </c>
    </row>
    <row r="1339" spans="1:60" s="8" customFormat="1" ht="15">
      <c r="A1339" s="36" t="s">
        <v>7</v>
      </c>
      <c r="B1339" s="36" t="s">
        <v>71</v>
      </c>
      <c r="C1339" s="36" t="s">
        <v>21</v>
      </c>
      <c r="D1339" s="7" t="s">
        <v>404</v>
      </c>
      <c r="E1339" s="7" t="s">
        <v>405</v>
      </c>
      <c r="F1339" s="7" t="s">
        <v>13</v>
      </c>
      <c r="G1339" s="219"/>
      <c r="H1339" s="219"/>
      <c r="I1339" s="219"/>
      <c r="J1339" s="221">
        <f>'2.b-MTH2-HTH'!F$78</f>
        <v>0.29221073523947788</v>
      </c>
      <c r="K1339" s="221">
        <f>'2.b-MTH2-HTH'!G$78</f>
        <v>0.29929810301441867</v>
      </c>
      <c r="L1339" s="221">
        <f>'2.b-MTH2-HTH'!H$78</f>
        <v>0.30638177745854617</v>
      </c>
      <c r="M1339" s="221">
        <f>'2.b-MTH2-HTH'!I$78</f>
        <v>0.31345838276552329</v>
      </c>
      <c r="N1339" s="221">
        <f>'2.b-MTH2-HTH'!J$78</f>
        <v>0.32052456441659938</v>
      </c>
      <c r="O1339" s="221">
        <f>'2.b-MTH2-HTH'!K$78</f>
        <v>0.32757699919028938</v>
      </c>
      <c r="P1339" s="221">
        <f>'2.b-MTH2-HTH'!L$78</f>
        <v>0.33461240497291833</v>
      </c>
      <c r="Q1339" s="221">
        <f>'2.b-MTH2-HTH'!M$78</f>
        <v>0.33900064234710969</v>
      </c>
      <c r="R1339" s="221">
        <f>'2.b-MTH2-HTH'!N$78</f>
        <v>0.348033858794222</v>
      </c>
      <c r="S1339" s="221">
        <f>'2.b-MTH2-HTH'!O$78</f>
        <v>0.35255421330360076</v>
      </c>
      <c r="T1339" s="221">
        <f>'2.b-MTH2-HTH'!P$78</f>
        <v>0.36316841586045356</v>
      </c>
      <c r="U1339" s="221">
        <f>'2.b-MTH2-HTH'!Q$78</f>
        <v>0.37231292224020818</v>
      </c>
      <c r="V1339" s="221">
        <f>'2.b-MTH2-HTH'!R$78</f>
        <v>0.38060310289556548</v>
      </c>
      <c r="W1339" s="221">
        <f>'2.b-MTH2-HTH'!S$78</f>
        <v>0.3859322922417493</v>
      </c>
      <c r="X1339" s="221">
        <f>'2.b-MTH2-HTH'!T$78</f>
        <v>0.39113304875381116</v>
      </c>
      <c r="Y1339" s="221">
        <f>'2.b-MTH2-HTH'!U$78</f>
        <v>0.39631175960093368</v>
      </c>
      <c r="Z1339" s="221">
        <f>'2.b-MTH2-HTH'!V$78</f>
        <v>0.40146668545805714</v>
      </c>
      <c r="AA1339" s="221">
        <f>'2.b-MTH2-HTH'!W$78</f>
        <v>0.40659623704207171</v>
      </c>
      <c r="AB1339" s="221">
        <f>'2.b-MTH2-HTH'!X$78</f>
        <v>0.41162879886934722</v>
      </c>
      <c r="AC1339" s="219"/>
      <c r="AD1339" s="219"/>
      <c r="AE1339" s="219"/>
      <c r="AF1339" s="221">
        <f>'2.b-MTH2-HTH'!AB$78</f>
        <v>0.43403056707977594</v>
      </c>
      <c r="AG1339" s="221">
        <f>'2.b-MTH2-HTH'!AC$78</f>
        <v>0.43611792365164642</v>
      </c>
      <c r="AH1339" s="221">
        <f>'2.b-MTH2-HTH'!AD$78</f>
        <v>0.44774002617765807</v>
      </c>
      <c r="AI1339" s="221">
        <f>'2.b-MTH2-HTH'!AE$78</f>
        <v>0.45928152601857686</v>
      </c>
      <c r="AJ1339" s="221">
        <f>'2.b-MTH2-HTH'!AF$78</f>
        <v>0.45871837984852454</v>
      </c>
      <c r="AK1339" s="221">
        <f>'2.b-MTH2-HTH'!AG$78</f>
        <v>0.47253270654066276</v>
      </c>
      <c r="AL1339" s="221">
        <f>'2.b-MTH2-HTH'!AH$78</f>
        <v>0.4833633944813277</v>
      </c>
      <c r="AM1339" s="221">
        <f>'2.b-MTH2-HTH'!AI$78</f>
        <v>0.4938596728161313</v>
      </c>
      <c r="AN1339" s="221">
        <f>'2.b-MTH2-HTH'!AJ$78</f>
        <v>0.50009127836262857</v>
      </c>
      <c r="AO1339" s="221">
        <f>'2.b-MTH2-HTH'!AK$78</f>
        <v>0.50828722629320966</v>
      </c>
      <c r="AP1339" s="221">
        <f>'2.b-MTH2-HTH'!AL$78</f>
        <v>0.50952544559500845</v>
      </c>
      <c r="AQ1339" s="221">
        <f>'2.b-MTH2-HTH'!AM$78</f>
        <v>0.52265149277349654</v>
      </c>
      <c r="AR1339" s="221">
        <f>'2.b-MTH2-HTH'!AN$78</f>
        <v>0.52495202377414851</v>
      </c>
      <c r="AS1339" s="221">
        <f>'2.b-MTH2-HTH'!AO$78</f>
        <v>0.53687106996244194</v>
      </c>
      <c r="AT1339" s="221">
        <f>'2.b-MTH2-HTH'!AP$78</f>
        <v>0.53220331018778944</v>
      </c>
      <c r="AU1339" s="221">
        <f>'2.b-MTH2-HTH'!AQ$78</f>
        <v>0.54099447518753085</v>
      </c>
      <c r="AV1339" s="221">
        <f>'2.b-MTH2-HTH'!AR$78</f>
        <v>0.54069399515463346</v>
      </c>
      <c r="AW1339" s="221">
        <f>'2.b-MTH2-HTH'!AS$78</f>
        <v>0.55120071864467934</v>
      </c>
      <c r="AX1339" s="221">
        <f>'2.b-MTH2-HTH'!AT$78</f>
        <v>0.55975183037132925</v>
      </c>
      <c r="AY1339" s="221">
        <f>'2.b-MTH2-HTH'!AU$78</f>
        <v>0.56497102100313534</v>
      </c>
      <c r="AZ1339" s="221">
        <f>'2.b-MTH2-HTH'!AV$78</f>
        <v>0.56927952895042322</v>
      </c>
      <c r="BA1339" s="221">
        <f>'2.b-MTH2-HTH'!AW$78</f>
        <v>0.57450751000950395</v>
      </c>
      <c r="BB1339" s="221">
        <f>'2.b-MTH2-HTH'!AX$78</f>
        <v>0.57781775890094389</v>
      </c>
      <c r="BC1339" s="221">
        <f>'2.b-MTH2-HTH'!AY$78</f>
        <v>0.57451595766849639</v>
      </c>
      <c r="BD1339" s="221">
        <f>'2.b-MTH2-HTH'!AZ$78</f>
        <v>0.5749549285103237</v>
      </c>
      <c r="BE1339" s="221">
        <f>'2.b-MTH2-HTH'!BA$78</f>
        <v>0.5807407629223017</v>
      </c>
      <c r="BF1339" s="221">
        <f>'2.b-MTH2-HTH'!BB$78</f>
        <v>0.5810223934986205</v>
      </c>
      <c r="BG1339" s="221">
        <f>'2.b-MTH2-HTH'!BC$78</f>
        <v>0.59258989819671504</v>
      </c>
      <c r="BH1339" s="221">
        <f>'2.b-MTH2-HTH'!BD$78</f>
        <v>0.58065161948797872</v>
      </c>
    </row>
    <row r="1340" spans="1:60" s="8" customFormat="1" ht="15">
      <c r="A1340" s="36" t="s">
        <v>7</v>
      </c>
      <c r="B1340" s="36" t="s">
        <v>71</v>
      </c>
      <c r="C1340" s="36" t="s">
        <v>21</v>
      </c>
      <c r="D1340" s="7" t="s">
        <v>404</v>
      </c>
      <c r="E1340" s="7" t="s">
        <v>405</v>
      </c>
      <c r="F1340" s="7" t="s">
        <v>14</v>
      </c>
      <c r="G1340" s="219"/>
      <c r="H1340" s="219"/>
      <c r="I1340" s="219"/>
      <c r="J1340" s="221">
        <f>'2.b-MTH2-HTH'!F$79</f>
        <v>0.77373362781602184</v>
      </c>
      <c r="K1340" s="221">
        <f>'2.b-MTH2-HTH'!G$79</f>
        <v>0.77373362781602184</v>
      </c>
      <c r="L1340" s="221">
        <f>'2.b-MTH2-HTH'!H$79</f>
        <v>0.77373362781602184</v>
      </c>
      <c r="M1340" s="221">
        <f>'2.b-MTH2-HTH'!I$79</f>
        <v>0.77373362781602184</v>
      </c>
      <c r="N1340" s="221">
        <f>'2.b-MTH2-HTH'!J$79</f>
        <v>0.77373362781602184</v>
      </c>
      <c r="O1340" s="221">
        <f>'2.b-MTH2-HTH'!K$79</f>
        <v>0.77373362781602173</v>
      </c>
      <c r="P1340" s="221">
        <f>'2.b-MTH2-HTH'!L$79</f>
        <v>0.77373362781602184</v>
      </c>
      <c r="Q1340" s="221">
        <f>'2.b-MTH2-HTH'!M$79</f>
        <v>0.77373362781602184</v>
      </c>
      <c r="R1340" s="221">
        <f>'2.b-MTH2-HTH'!N$79</f>
        <v>0.77373362781602184</v>
      </c>
      <c r="S1340" s="221">
        <f>'2.b-MTH2-HTH'!O$79</f>
        <v>0.77373362781602184</v>
      </c>
      <c r="T1340" s="221">
        <f>'2.b-MTH2-HTH'!P$79</f>
        <v>0.77373362781602184</v>
      </c>
      <c r="U1340" s="221">
        <f>'2.b-MTH2-HTH'!Q$79</f>
        <v>0.77373362781602195</v>
      </c>
      <c r="V1340" s="221">
        <f>'2.b-MTH2-HTH'!R$79</f>
        <v>0.77373362781602184</v>
      </c>
      <c r="W1340" s="221">
        <f>'2.b-MTH2-HTH'!S$79</f>
        <v>0.77373362781602184</v>
      </c>
      <c r="X1340" s="221">
        <f>'2.b-MTH2-HTH'!T$79</f>
        <v>0.77373362781602173</v>
      </c>
      <c r="Y1340" s="221">
        <f>'2.b-MTH2-HTH'!U$79</f>
        <v>0.77373362781602184</v>
      </c>
      <c r="Z1340" s="221">
        <f>'2.b-MTH2-HTH'!V$79</f>
        <v>0.77373362781602184</v>
      </c>
      <c r="AA1340" s="221">
        <f>'2.b-MTH2-HTH'!W$79</f>
        <v>0.77373362781602173</v>
      </c>
      <c r="AB1340" s="221">
        <f>'2.b-MTH2-HTH'!X$79</f>
        <v>0.77373362781602184</v>
      </c>
      <c r="AC1340" s="219"/>
      <c r="AD1340" s="219"/>
      <c r="AE1340" s="219"/>
      <c r="AF1340" s="221">
        <f>'2.b-MTH2-HTH'!AB$79</f>
        <v>0.77373362781602184</v>
      </c>
      <c r="AG1340" s="221">
        <f>'2.b-MTH2-HTH'!AC$79</f>
        <v>0.77373362781602173</v>
      </c>
      <c r="AH1340" s="221">
        <f>'2.b-MTH2-HTH'!AD$79</f>
        <v>0.77373362781602184</v>
      </c>
      <c r="AI1340" s="221">
        <f>'2.b-MTH2-HTH'!AE$79</f>
        <v>0.77373362781602184</v>
      </c>
      <c r="AJ1340" s="221">
        <f>'2.b-MTH2-HTH'!AF$79</f>
        <v>0.77373362781602184</v>
      </c>
      <c r="AK1340" s="221">
        <f>'2.b-MTH2-HTH'!AG$79</f>
        <v>0.77373362781602184</v>
      </c>
      <c r="AL1340" s="221">
        <f>'2.b-MTH2-HTH'!AH$79</f>
        <v>0.77373362781602184</v>
      </c>
      <c r="AM1340" s="221">
        <f>'2.b-MTH2-HTH'!AI$79</f>
        <v>0.77373362781602184</v>
      </c>
      <c r="AN1340" s="221">
        <f>'2.b-MTH2-HTH'!AJ$79</f>
        <v>0.77373362781602184</v>
      </c>
      <c r="AO1340" s="221">
        <f>'2.b-MTH2-HTH'!AK$79</f>
        <v>0.77373362781602184</v>
      </c>
      <c r="AP1340" s="221">
        <f>'2.b-MTH2-HTH'!AL$79</f>
        <v>0.77373362781602184</v>
      </c>
      <c r="AQ1340" s="221">
        <f>'2.b-MTH2-HTH'!AM$79</f>
        <v>0.77373362781602184</v>
      </c>
      <c r="AR1340" s="221">
        <f>'2.b-MTH2-HTH'!AN$79</f>
        <v>0.77373362781602184</v>
      </c>
      <c r="AS1340" s="221">
        <f>'2.b-MTH2-HTH'!AO$79</f>
        <v>0.77373362781602184</v>
      </c>
      <c r="AT1340" s="221">
        <f>'2.b-MTH2-HTH'!AP$79</f>
        <v>0.77373362781602184</v>
      </c>
      <c r="AU1340" s="221">
        <f>'2.b-MTH2-HTH'!AQ$79</f>
        <v>0.77373362781602184</v>
      </c>
      <c r="AV1340" s="221">
        <f>'2.b-MTH2-HTH'!AR$79</f>
        <v>0.77373362781602184</v>
      </c>
      <c r="AW1340" s="221">
        <f>'2.b-MTH2-HTH'!AS$79</f>
        <v>0.77373362781602184</v>
      </c>
      <c r="AX1340" s="221">
        <f>'2.b-MTH2-HTH'!AT$79</f>
        <v>0.77373362781602184</v>
      </c>
      <c r="AY1340" s="221">
        <f>'2.b-MTH2-HTH'!AU$79</f>
        <v>0.77373362781602184</v>
      </c>
      <c r="AZ1340" s="221">
        <f>'2.b-MTH2-HTH'!AV$79</f>
        <v>0.77373362781602184</v>
      </c>
      <c r="BA1340" s="221">
        <f>'2.b-MTH2-HTH'!AW$79</f>
        <v>0.77373362781602184</v>
      </c>
      <c r="BB1340" s="221">
        <f>'2.b-MTH2-HTH'!AX$79</f>
        <v>0.77373362781602184</v>
      </c>
      <c r="BC1340" s="221">
        <f>'2.b-MTH2-HTH'!AY$79</f>
        <v>0.77373362781602184</v>
      </c>
      <c r="BD1340" s="221">
        <f>'2.b-MTH2-HTH'!AZ$79</f>
        <v>0.77373362781602184</v>
      </c>
      <c r="BE1340" s="221">
        <f>'2.b-MTH2-HTH'!BA$79</f>
        <v>0.77373362781602184</v>
      </c>
      <c r="BF1340" s="221">
        <f>'2.b-MTH2-HTH'!BB$79</f>
        <v>0.77373362781602184</v>
      </c>
      <c r="BG1340" s="221">
        <f>'2.b-MTH2-HTH'!BC$79</f>
        <v>0.77373362781602184</v>
      </c>
      <c r="BH1340" s="221">
        <f>'2.b-MTH2-HTH'!BD$79</f>
        <v>0.77373362781602184</v>
      </c>
    </row>
    <row r="1341" spans="1:60" s="8" customFormat="1" ht="15">
      <c r="A1341" s="36" t="s">
        <v>7</v>
      </c>
      <c r="B1341" s="36" t="s">
        <v>71</v>
      </c>
      <c r="C1341" s="36" t="s">
        <v>21</v>
      </c>
      <c r="D1341" s="7" t="s">
        <v>403</v>
      </c>
      <c r="E1341" s="7" t="s">
        <v>403</v>
      </c>
      <c r="F1341" s="7" t="s">
        <v>12</v>
      </c>
      <c r="G1341" s="219"/>
      <c r="H1341" s="219"/>
      <c r="I1341" s="219"/>
      <c r="J1341" s="221">
        <f>'6. Non-specified'!J$122</f>
        <v>0.43035410635149718</v>
      </c>
      <c r="K1341" s="221">
        <f>'6. Non-specified'!K$122</f>
        <v>0.42898300780820031</v>
      </c>
      <c r="L1341" s="221">
        <f>'6. Non-specified'!L$122</f>
        <v>0.42902117005916751</v>
      </c>
      <c r="M1341" s="221">
        <f>'6. Non-specified'!M$122</f>
        <v>0.42976783958506781</v>
      </c>
      <c r="N1341" s="221">
        <f>'6. Non-specified'!N$122</f>
        <v>0.43056576825010545</v>
      </c>
      <c r="O1341" s="221">
        <f>'6. Non-specified'!O$122</f>
        <v>0.43027720490873911</v>
      </c>
      <c r="P1341" s="221">
        <f>'6. Non-specified'!P$122</f>
        <v>0.43099975838334859</v>
      </c>
      <c r="Q1341" s="221">
        <f>'6. Non-specified'!Q$122</f>
        <v>0.43032052020237876</v>
      </c>
      <c r="R1341" s="221">
        <f>'6. Non-specified'!R$122</f>
        <v>0.4337467943824041</v>
      </c>
      <c r="S1341" s="221">
        <f>'6. Non-specified'!S$122</f>
        <v>0.43345190841313591</v>
      </c>
      <c r="T1341" s="221">
        <f>'6. Non-specified'!T$122</f>
        <v>0.42933014954146154</v>
      </c>
      <c r="U1341" s="221">
        <f>'6. Non-specified'!U$122</f>
        <v>0.42976402828899102</v>
      </c>
      <c r="V1341" s="221">
        <f>'6. Non-specified'!V$122</f>
        <v>0.42937920018200137</v>
      </c>
      <c r="W1341" s="221">
        <f>'6. Non-specified'!W$122</f>
        <v>0.42951800071435042</v>
      </c>
      <c r="X1341" s="221">
        <f>'6. Non-specified'!X$122</f>
        <v>0.43755920255534764</v>
      </c>
      <c r="Y1341" s="221">
        <f>'6. Non-specified'!Y$122</f>
        <v>0.42918137687555169</v>
      </c>
      <c r="Z1341" s="221">
        <f>'6. Non-specified'!Z$122</f>
        <v>0.41721364920669413</v>
      </c>
      <c r="AA1341" s="221">
        <f>'6. Non-specified'!AA$122</f>
        <v>0.4181648761236571</v>
      </c>
      <c r="AB1341" s="221">
        <f>'6. Non-specified'!AB$122</f>
        <v>0.3985218033998521</v>
      </c>
      <c r="AC1341" s="219"/>
      <c r="AD1341" s="219"/>
      <c r="AE1341" s="219"/>
      <c r="AF1341" s="221">
        <f>'6. Non-specified'!AF$122</f>
        <v>0.40023474178403756</v>
      </c>
      <c r="AG1341" s="221">
        <f>'6. Non-specified'!AG$122</f>
        <v>0.40451685958731765</v>
      </c>
      <c r="AH1341" s="221">
        <f>'6. Non-specified'!AH$122</f>
        <v>0.38619698956967091</v>
      </c>
      <c r="AI1341" s="221">
        <f>'6. Non-specified'!AI$122</f>
        <v>0.3806331687481847</v>
      </c>
      <c r="AJ1341" s="221">
        <f>'6. Non-specified'!AJ$122</f>
        <v>0.39505101442476842</v>
      </c>
      <c r="AK1341" s="221">
        <f>'6. Non-specified'!AK$122</f>
        <v>0.38098872710192583</v>
      </c>
      <c r="AL1341" s="221">
        <f>'6. Non-specified'!AL$122</f>
        <v>0.37531031369893936</v>
      </c>
      <c r="AM1341" s="221">
        <f>'6. Non-specified'!AM$122</f>
        <v>0.36280697660852834</v>
      </c>
      <c r="AN1341" s="221">
        <f>'6. Non-specified'!AN$122</f>
        <v>0.34749506416584408</v>
      </c>
      <c r="AO1341" s="221">
        <f>'6. Non-specified'!AO$122</f>
        <v>0.35491741084456901</v>
      </c>
      <c r="AP1341" s="221">
        <f>'6. Non-specified'!AP$122</f>
        <v>0.34915633031623639</v>
      </c>
      <c r="AQ1341" s="221">
        <f>'6. Non-specified'!AQ$122</f>
        <v>0.35873403019744488</v>
      </c>
      <c r="AR1341" s="221">
        <f>'6. Non-specified'!AR$122</f>
        <v>0.36508785733018612</v>
      </c>
      <c r="AS1341" s="221">
        <f>'6. Non-specified'!AS$122</f>
        <v>0.35936799184505613</v>
      </c>
      <c r="AT1341" s="221">
        <f>'6. Non-specified'!AT$122</f>
        <v>0.34928810320114667</v>
      </c>
      <c r="AU1341" s="221">
        <f>'6. Non-specified'!AU$122</f>
        <v>0.35432863690375149</v>
      </c>
      <c r="AV1341" s="221">
        <f>'6. Non-specified'!AV$122</f>
        <v>0.37577110066151276</v>
      </c>
      <c r="AW1341" s="221">
        <f>'6. Non-specified'!AW$122</f>
        <v>0.34238588719246899</v>
      </c>
      <c r="AX1341" s="221">
        <f>'6. Non-specified'!AX$122</f>
        <v>0.35997087732071359</v>
      </c>
      <c r="AY1341" s="221">
        <f>'6. Non-specified'!AY$122</f>
        <v>0.35813549507817027</v>
      </c>
      <c r="AZ1341" s="221">
        <f>'6. Non-specified'!AZ$122</f>
        <v>0.36001014970819589</v>
      </c>
      <c r="BA1341" s="221">
        <f>'6. Non-specified'!BA$122</f>
        <v>0.35725513394743513</v>
      </c>
      <c r="BB1341" s="221">
        <f>'6. Non-specified'!BB$122</f>
        <v>0.35326925456870595</v>
      </c>
      <c r="BC1341" s="221">
        <f>'6. Non-specified'!BC$122</f>
        <v>0.35347158819181779</v>
      </c>
      <c r="BD1341" s="221">
        <f>'6. Non-specified'!BD$122</f>
        <v>0.3048208328849672</v>
      </c>
      <c r="BE1341" s="221">
        <f>'6. Non-specified'!BE$122</f>
        <v>0.33232598734453417</v>
      </c>
      <c r="BF1341" s="221">
        <f>'6. Non-specified'!BF$122</f>
        <v>0.32422029832064259</v>
      </c>
      <c r="BG1341" s="221">
        <f>'6. Non-specified'!BG$122</f>
        <v>0.28211737139205451</v>
      </c>
      <c r="BH1341" s="221">
        <f>'6. Non-specified'!BH$122</f>
        <v>0.26653159157557987</v>
      </c>
    </row>
    <row r="1342" spans="1:60" s="8" customFormat="1" ht="15">
      <c r="A1342" s="36" t="s">
        <v>7</v>
      </c>
      <c r="B1342" s="36" t="s">
        <v>71</v>
      </c>
      <c r="C1342" s="36" t="s">
        <v>21</v>
      </c>
      <c r="D1342" s="7" t="s">
        <v>403</v>
      </c>
      <c r="E1342" s="7" t="s">
        <v>403</v>
      </c>
      <c r="F1342" s="7" t="s">
        <v>13</v>
      </c>
      <c r="G1342" s="219"/>
      <c r="H1342" s="219"/>
      <c r="I1342" s="219"/>
      <c r="J1342" s="221">
        <f>'2.b-MTH2-HTH'!F$84</f>
        <v>0.29221073523947788</v>
      </c>
      <c r="K1342" s="221">
        <f>'2.b-MTH2-HTH'!G$84</f>
        <v>0.29929810301441867</v>
      </c>
      <c r="L1342" s="221">
        <f>'2.b-MTH2-HTH'!H$84</f>
        <v>0.30638177745854617</v>
      </c>
      <c r="M1342" s="221">
        <f>'2.b-MTH2-HTH'!I$84</f>
        <v>0.31345838276552329</v>
      </c>
      <c r="N1342" s="221">
        <f>'2.b-MTH2-HTH'!J$84</f>
        <v>0.32052456441659938</v>
      </c>
      <c r="O1342" s="221">
        <f>'2.b-MTH2-HTH'!K$84</f>
        <v>0.32757699919028938</v>
      </c>
      <c r="P1342" s="221">
        <f>'2.b-MTH2-HTH'!L$84</f>
        <v>0.33461240497291833</v>
      </c>
      <c r="Q1342" s="221">
        <f>'2.b-MTH2-HTH'!M$84</f>
        <v>0.33900064234710969</v>
      </c>
      <c r="R1342" s="221">
        <f>'2.b-MTH2-HTH'!N$84</f>
        <v>0.348033858794222</v>
      </c>
      <c r="S1342" s="221">
        <f>'2.b-MTH2-HTH'!O$84</f>
        <v>0.35255421330360076</v>
      </c>
      <c r="T1342" s="221">
        <f>'2.b-MTH2-HTH'!P$84</f>
        <v>0.36316841586045356</v>
      </c>
      <c r="U1342" s="221">
        <f>'2.b-MTH2-HTH'!Q$84</f>
        <v>0.37231292224020818</v>
      </c>
      <c r="V1342" s="221">
        <f>'2.b-MTH2-HTH'!R$84</f>
        <v>0.38060310289556548</v>
      </c>
      <c r="W1342" s="221">
        <f>'2.b-MTH2-HTH'!S$84</f>
        <v>0.3859322922417493</v>
      </c>
      <c r="X1342" s="221">
        <f>'2.b-MTH2-HTH'!T$84</f>
        <v>0.39113304875381116</v>
      </c>
      <c r="Y1342" s="221">
        <f>'2.b-MTH2-HTH'!U$84</f>
        <v>0.39631175960093368</v>
      </c>
      <c r="Z1342" s="221">
        <f>'2.b-MTH2-HTH'!V$84</f>
        <v>0.40146668545805714</v>
      </c>
      <c r="AA1342" s="221">
        <f>'2.b-MTH2-HTH'!W$84</f>
        <v>0.40659623704207171</v>
      </c>
      <c r="AB1342" s="221">
        <f>'2.b-MTH2-HTH'!X$84</f>
        <v>0.41162879886934722</v>
      </c>
      <c r="AC1342" s="219"/>
      <c r="AD1342" s="219"/>
      <c r="AE1342" s="219"/>
      <c r="AF1342" s="221">
        <f>'2.b-MTH2-HTH'!AB$84</f>
        <v>0.43403056707977594</v>
      </c>
      <c r="AG1342" s="221">
        <f>'2.b-MTH2-HTH'!AC$84</f>
        <v>0.43611792365164642</v>
      </c>
      <c r="AH1342" s="221">
        <f>'2.b-MTH2-HTH'!AD$84</f>
        <v>0.44774002617765807</v>
      </c>
      <c r="AI1342" s="221">
        <f>'2.b-MTH2-HTH'!AE$84</f>
        <v>0.45928152601857686</v>
      </c>
      <c r="AJ1342" s="221">
        <f>'2.b-MTH2-HTH'!AF$84</f>
        <v>0.45871837984852454</v>
      </c>
      <c r="AK1342" s="221">
        <f>'2.b-MTH2-HTH'!AG$84</f>
        <v>0.47253270654066276</v>
      </c>
      <c r="AL1342" s="221">
        <f>'2.b-MTH2-HTH'!AH$84</f>
        <v>0.4833633944813277</v>
      </c>
      <c r="AM1342" s="221">
        <f>'2.b-MTH2-HTH'!AI$84</f>
        <v>0.4938596728161313</v>
      </c>
      <c r="AN1342" s="221">
        <f>'2.b-MTH2-HTH'!AJ$84</f>
        <v>0.50009127836262857</v>
      </c>
      <c r="AO1342" s="221">
        <f>'2.b-MTH2-HTH'!AK$84</f>
        <v>0.50828722629320966</v>
      </c>
      <c r="AP1342" s="221">
        <f>'2.b-MTH2-HTH'!AL$84</f>
        <v>0.50952544559500845</v>
      </c>
      <c r="AQ1342" s="221">
        <f>'2.b-MTH2-HTH'!AM$84</f>
        <v>0.52265149277349654</v>
      </c>
      <c r="AR1342" s="221">
        <f>'2.b-MTH2-HTH'!AN$84</f>
        <v>0.52495202377414851</v>
      </c>
      <c r="AS1342" s="221">
        <f>'2.b-MTH2-HTH'!AO$84</f>
        <v>0.53687106996244194</v>
      </c>
      <c r="AT1342" s="221">
        <f>'2.b-MTH2-HTH'!AP$84</f>
        <v>0.53220331018778944</v>
      </c>
      <c r="AU1342" s="221">
        <f>'2.b-MTH2-HTH'!AQ$84</f>
        <v>0.54099447518753085</v>
      </c>
      <c r="AV1342" s="221">
        <f>'2.b-MTH2-HTH'!AR$84</f>
        <v>0.54069399515463346</v>
      </c>
      <c r="AW1342" s="221">
        <f>'2.b-MTH2-HTH'!AS$84</f>
        <v>0.55120071864467934</v>
      </c>
      <c r="AX1342" s="221">
        <f>'2.b-MTH2-HTH'!AT$84</f>
        <v>0.55975183037132925</v>
      </c>
      <c r="AY1342" s="221">
        <f>'2.b-MTH2-HTH'!AU$84</f>
        <v>0.56497102100313534</v>
      </c>
      <c r="AZ1342" s="221">
        <f>'2.b-MTH2-HTH'!AV$84</f>
        <v>0.56927952895042322</v>
      </c>
      <c r="BA1342" s="221">
        <f>'2.b-MTH2-HTH'!AW$84</f>
        <v>0.57450751000950395</v>
      </c>
      <c r="BB1342" s="221">
        <f>'2.b-MTH2-HTH'!AX$84</f>
        <v>0.57781775890094389</v>
      </c>
      <c r="BC1342" s="221">
        <f>'2.b-MTH2-HTH'!AY$84</f>
        <v>0.57451595766849639</v>
      </c>
      <c r="BD1342" s="221">
        <f>'2.b-MTH2-HTH'!AZ$84</f>
        <v>0.5749549285103237</v>
      </c>
      <c r="BE1342" s="221">
        <f>'2.b-MTH2-HTH'!BA$84</f>
        <v>0.5807407629223017</v>
      </c>
      <c r="BF1342" s="221">
        <f>'2.b-MTH2-HTH'!BB$84</f>
        <v>0.5810223934986205</v>
      </c>
      <c r="BG1342" s="221">
        <f>'2.b-MTH2-HTH'!BC$84</f>
        <v>0.59258989819671504</v>
      </c>
      <c r="BH1342" s="221">
        <f>'2.b-MTH2-HTH'!BD$84</f>
        <v>0.58065161948797872</v>
      </c>
    </row>
    <row r="1343" spans="1:60" s="8" customFormat="1" ht="15">
      <c r="A1343" s="36" t="s">
        <v>7</v>
      </c>
      <c r="B1343" s="36" t="s">
        <v>71</v>
      </c>
      <c r="C1343" s="36" t="s">
        <v>21</v>
      </c>
      <c r="D1343" s="7" t="s">
        <v>403</v>
      </c>
      <c r="E1343" s="7" t="s">
        <v>403</v>
      </c>
      <c r="F1343" s="7" t="s">
        <v>14</v>
      </c>
      <c r="G1343" s="219"/>
      <c r="H1343" s="219"/>
      <c r="I1343" s="219"/>
      <c r="J1343" s="221">
        <f>'2.b-MTH2-HTH'!F$85</f>
        <v>0.80445234243218156</v>
      </c>
      <c r="K1343" s="221">
        <f>'2.b-MTH2-HTH'!G$85</f>
        <v>0.80445234243218156</v>
      </c>
      <c r="L1343" s="221">
        <f>'2.b-MTH2-HTH'!H$85</f>
        <v>0.80445234243218156</v>
      </c>
      <c r="M1343" s="221">
        <f>'2.b-MTH2-HTH'!I$85</f>
        <v>0.80445234243218156</v>
      </c>
      <c r="N1343" s="221">
        <f>'2.b-MTH2-HTH'!J$85</f>
        <v>0.80445234243218156</v>
      </c>
      <c r="O1343" s="221">
        <f>'2.b-MTH2-HTH'!K$85</f>
        <v>0.80445234243218156</v>
      </c>
      <c r="P1343" s="221">
        <f>'2.b-MTH2-HTH'!L$85</f>
        <v>0.80445234243218156</v>
      </c>
      <c r="Q1343" s="221">
        <f>'2.b-MTH2-HTH'!M$85</f>
        <v>0.80445234243218156</v>
      </c>
      <c r="R1343" s="221">
        <f>'2.b-MTH2-HTH'!N$85</f>
        <v>0.80445234243218156</v>
      </c>
      <c r="S1343" s="221">
        <f>'2.b-MTH2-HTH'!O$85</f>
        <v>0.80445234243218156</v>
      </c>
      <c r="T1343" s="221">
        <f>'2.b-MTH2-HTH'!P$85</f>
        <v>0.80445234243218167</v>
      </c>
      <c r="U1343" s="221">
        <f>'2.b-MTH2-HTH'!Q$85</f>
        <v>0.80445234243218156</v>
      </c>
      <c r="V1343" s="221">
        <f>'2.b-MTH2-HTH'!R$85</f>
        <v>0.80445234243218156</v>
      </c>
      <c r="W1343" s="221">
        <f>'2.b-MTH2-HTH'!S$85</f>
        <v>0.80445234243218156</v>
      </c>
      <c r="X1343" s="221">
        <f>'2.b-MTH2-HTH'!T$85</f>
        <v>0.80445234243218167</v>
      </c>
      <c r="Y1343" s="221">
        <f>'2.b-MTH2-HTH'!U$85</f>
        <v>0.80445234243218167</v>
      </c>
      <c r="Z1343" s="221">
        <f>'2.b-MTH2-HTH'!V$85</f>
        <v>0.80445234243218156</v>
      </c>
      <c r="AA1343" s="221">
        <f>'2.b-MTH2-HTH'!W$85</f>
        <v>0.80445234243218156</v>
      </c>
      <c r="AB1343" s="221">
        <f>'2.b-MTH2-HTH'!X$85</f>
        <v>0.80445234243218156</v>
      </c>
      <c r="AC1343" s="219"/>
      <c r="AD1343" s="219"/>
      <c r="AE1343" s="219"/>
      <c r="AF1343" s="221">
        <f>'2.b-MTH2-HTH'!AB$85</f>
        <v>0.80445234243218156</v>
      </c>
      <c r="AG1343" s="221">
        <f>'2.b-MTH2-HTH'!AC$85</f>
        <v>0.80445234243218156</v>
      </c>
      <c r="AH1343" s="221">
        <f>'2.b-MTH2-HTH'!AD$85</f>
        <v>0.80445234243218156</v>
      </c>
      <c r="AI1343" s="221">
        <f>'2.b-MTH2-HTH'!AE$85</f>
        <v>0.80445234243218156</v>
      </c>
      <c r="AJ1343" s="221">
        <f>'2.b-MTH2-HTH'!AF$85</f>
        <v>0.80445234243218156</v>
      </c>
      <c r="AK1343" s="221">
        <f>'2.b-MTH2-HTH'!AG$85</f>
        <v>0.80445234243218156</v>
      </c>
      <c r="AL1343" s="221">
        <f>'2.b-MTH2-HTH'!AH$85</f>
        <v>0.80445234243218156</v>
      </c>
      <c r="AM1343" s="221">
        <f>'2.b-MTH2-HTH'!AI$85</f>
        <v>0.80445234243218156</v>
      </c>
      <c r="AN1343" s="221">
        <f>'2.b-MTH2-HTH'!AJ$85</f>
        <v>0.80445234243218156</v>
      </c>
      <c r="AO1343" s="221">
        <f>'2.b-MTH2-HTH'!AK$85</f>
        <v>0.80445234243218156</v>
      </c>
      <c r="AP1343" s="221">
        <f>'2.b-MTH2-HTH'!AL$85</f>
        <v>0.80445234243218156</v>
      </c>
      <c r="AQ1343" s="221">
        <f>'2.b-MTH2-HTH'!AM$85</f>
        <v>0.80445234243218156</v>
      </c>
      <c r="AR1343" s="221">
        <f>'2.b-MTH2-HTH'!AN$85</f>
        <v>0.80445234243218156</v>
      </c>
      <c r="AS1343" s="221">
        <f>'2.b-MTH2-HTH'!AO$85</f>
        <v>0.80445234243218156</v>
      </c>
      <c r="AT1343" s="221">
        <f>'2.b-MTH2-HTH'!AP$85</f>
        <v>0.80445234243218156</v>
      </c>
      <c r="AU1343" s="221">
        <f>'2.b-MTH2-HTH'!AQ$85</f>
        <v>0.80445234243218156</v>
      </c>
      <c r="AV1343" s="221">
        <f>'2.b-MTH2-HTH'!AR$85</f>
        <v>0.80445234243218156</v>
      </c>
      <c r="AW1343" s="221">
        <f>'2.b-MTH2-HTH'!AS$85</f>
        <v>0.80445234243218156</v>
      </c>
      <c r="AX1343" s="221">
        <f>'2.b-MTH2-HTH'!AT$85</f>
        <v>0.80445234243218156</v>
      </c>
      <c r="AY1343" s="221">
        <f>'2.b-MTH2-HTH'!AU$85</f>
        <v>0.80445234243218156</v>
      </c>
      <c r="AZ1343" s="221">
        <f>'2.b-MTH2-HTH'!AV$85</f>
        <v>0.80445234243218156</v>
      </c>
      <c r="BA1343" s="221">
        <f>'2.b-MTH2-HTH'!AW$85</f>
        <v>0.80445234243218156</v>
      </c>
      <c r="BB1343" s="221">
        <f>'2.b-MTH2-HTH'!AX$85</f>
        <v>0.80445234243218156</v>
      </c>
      <c r="BC1343" s="221">
        <f>'2.b-MTH2-HTH'!AY$85</f>
        <v>0.80445234243218156</v>
      </c>
      <c r="BD1343" s="221">
        <f>'2.b-MTH2-HTH'!AZ$85</f>
        <v>0.80445234243218156</v>
      </c>
      <c r="BE1343" s="221">
        <f>'2.b-MTH2-HTH'!BA$85</f>
        <v>0.80445234243218156</v>
      </c>
      <c r="BF1343" s="221">
        <f>'2.b-MTH2-HTH'!BB$85</f>
        <v>0.80445234243218156</v>
      </c>
      <c r="BG1343" s="221">
        <f>'2.b-MTH2-HTH'!BC$85</f>
        <v>0.80445234243218156</v>
      </c>
      <c r="BH1343" s="221">
        <f>'2.b-MTH2-HTH'!BD$85</f>
        <v>0.80445234243218156</v>
      </c>
    </row>
    <row r="1344" spans="1:60" s="5" customFormat="1" ht="15">
      <c r="A1344" s="4" t="s">
        <v>7</v>
      </c>
      <c r="B1344" s="4" t="s">
        <v>71</v>
      </c>
      <c r="C1344" s="4" t="s">
        <v>22</v>
      </c>
      <c r="D1344" s="4"/>
      <c r="E1344" s="4"/>
      <c r="F1344" s="4" t="s">
        <v>11</v>
      </c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>
        <v>21</v>
      </c>
      <c r="Z1344" s="4">
        <v>24</v>
      </c>
      <c r="AA1344" s="4">
        <v>4</v>
      </c>
      <c r="AB1344" s="4">
        <v>41</v>
      </c>
      <c r="AC1344" s="4">
        <v>2</v>
      </c>
      <c r="AD1344" s="4"/>
      <c r="AE1344" s="4"/>
      <c r="AF1344" s="4"/>
      <c r="AG1344" s="4">
        <v>9</v>
      </c>
      <c r="AH1344" s="4"/>
      <c r="AI1344" s="4">
        <v>3</v>
      </c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>
        <v>62</v>
      </c>
      <c r="AW1344" s="4">
        <v>62</v>
      </c>
      <c r="AX1344" s="4">
        <v>62</v>
      </c>
      <c r="AY1344" s="4">
        <v>58</v>
      </c>
      <c r="AZ1344" s="4">
        <v>58</v>
      </c>
      <c r="BA1344" s="4">
        <v>29</v>
      </c>
      <c r="BB1344" s="4">
        <v>17</v>
      </c>
      <c r="BC1344" s="4">
        <v>12</v>
      </c>
      <c r="BD1344" s="4"/>
      <c r="BE1344" s="4"/>
      <c r="BF1344" s="4"/>
      <c r="BG1344" s="4"/>
      <c r="BH1344" s="4"/>
    </row>
    <row r="1345" spans="1:60" s="5" customFormat="1" ht="15">
      <c r="A1345" s="4" t="s">
        <v>7</v>
      </c>
      <c r="B1345" s="4" t="s">
        <v>71</v>
      </c>
      <c r="C1345" s="4" t="s">
        <v>22</v>
      </c>
      <c r="D1345" s="4"/>
      <c r="E1345" s="4"/>
      <c r="F1345" s="4" t="s">
        <v>52</v>
      </c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>
        <v>4.5354412336400202E-4</v>
      </c>
      <c r="Z1345" s="4">
        <v>4.8741850971790698E-4</v>
      </c>
      <c r="AA1345" s="6">
        <v>8.3134157747064306E-5</v>
      </c>
      <c r="AB1345" s="4">
        <v>8.84860256825294E-4</v>
      </c>
      <c r="AC1345" s="6">
        <v>4.4164734459534097E-5</v>
      </c>
      <c r="AD1345" s="4"/>
      <c r="AE1345" s="4"/>
      <c r="AF1345" s="4"/>
      <c r="AG1345" s="4">
        <v>1.8926250709734401E-4</v>
      </c>
      <c r="AH1345" s="4"/>
      <c r="AI1345" s="6">
        <v>5.5162269007998499E-5</v>
      </c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>
        <v>6.9201062571154297E-4</v>
      </c>
      <c r="AW1345" s="4">
        <v>6.8191066970226899E-4</v>
      </c>
      <c r="AX1345" s="4">
        <v>6.4570553744571402E-4</v>
      </c>
      <c r="AY1345" s="4">
        <v>5.8360081704114403E-4</v>
      </c>
      <c r="AZ1345" s="4">
        <v>5.6831543466332195E-4</v>
      </c>
      <c r="BA1345" s="4">
        <v>2.9189733266230498E-4</v>
      </c>
      <c r="BB1345" s="4">
        <v>1.67089304318767E-4</v>
      </c>
      <c r="BC1345" s="4">
        <v>1.2245772657230601E-4</v>
      </c>
      <c r="BD1345" s="4"/>
      <c r="BE1345" s="4"/>
      <c r="BF1345" s="4"/>
      <c r="BG1345" s="4"/>
      <c r="BH1345" s="4"/>
    </row>
    <row r="1346" spans="1:60" s="8" customFormat="1" ht="15">
      <c r="A1346" s="36" t="s">
        <v>7</v>
      </c>
      <c r="B1346" s="36" t="s">
        <v>71</v>
      </c>
      <c r="C1346" s="36" t="s">
        <v>22</v>
      </c>
      <c r="D1346" s="7" t="s">
        <v>113</v>
      </c>
      <c r="E1346" s="7" t="s">
        <v>113</v>
      </c>
      <c r="F1346" s="7" t="s">
        <v>12</v>
      </c>
      <c r="G1346" s="219"/>
      <c r="H1346" s="219"/>
      <c r="I1346" s="219"/>
      <c r="J1346" s="219"/>
      <c r="K1346" s="219"/>
      <c r="L1346" s="219"/>
      <c r="M1346" s="219"/>
      <c r="N1346" s="219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21">
        <f>'6. Non-specified'!Y$117</f>
        <v>0.21149602824360111</v>
      </c>
      <c r="Z1346" s="221">
        <f>'6. Non-specified'!Z$117</f>
        <v>0.20854162138665505</v>
      </c>
      <c r="AA1346" s="221">
        <f>'6. Non-specified'!AA$117</f>
        <v>0.21859241394431045</v>
      </c>
      <c r="AB1346" s="221">
        <f>'6. Non-specified'!AB$117</f>
        <v>0.23543123543123534</v>
      </c>
      <c r="AC1346" s="221">
        <f>'6. Non-specified'!AC$117</f>
        <v>0.24435419358808685</v>
      </c>
      <c r="AD1346" s="219"/>
      <c r="AE1346" s="219"/>
      <c r="AF1346" s="219"/>
      <c r="AG1346" s="221">
        <f>'6. Non-specified'!AG$117</f>
        <v>0.23521640664318069</v>
      </c>
      <c r="AH1346" s="221">
        <f>'6. Non-specified'!AH$117</f>
        <v>0.23327712197863973</v>
      </c>
      <c r="AI1346" s="221">
        <f>'6. Non-specified'!AI$117</f>
        <v>0.24002323555039209</v>
      </c>
      <c r="AJ1346" s="219"/>
      <c r="AK1346" s="219"/>
      <c r="AL1346" s="219"/>
      <c r="AM1346" s="219"/>
      <c r="AN1346" s="219"/>
      <c r="AO1346" s="219"/>
      <c r="AP1346" s="219"/>
      <c r="AQ1346" s="219"/>
      <c r="AR1346" s="219"/>
      <c r="AS1346" s="219"/>
      <c r="AT1346" s="219"/>
      <c r="AU1346" s="219"/>
      <c r="AV1346" s="221">
        <f>'6. Non-specified'!AV$117</f>
        <v>0.26297122818203555</v>
      </c>
      <c r="AW1346" s="221">
        <f>'6. Non-specified'!AW$117</f>
        <v>0.28878253302745033</v>
      </c>
      <c r="AX1346" s="221">
        <f>'6. Non-specified'!AX$117</f>
        <v>0.28522024026210413</v>
      </c>
      <c r="AY1346" s="221">
        <f>'6. Non-specified'!AY$117</f>
        <v>0.27688911407064276</v>
      </c>
      <c r="AZ1346" s="221">
        <f>'6. Non-specified'!AZ$117</f>
        <v>0.27574582230760863</v>
      </c>
      <c r="BA1346" s="221">
        <f>'6. Non-specified'!BA$117</f>
        <v>0.2604157863601792</v>
      </c>
      <c r="BB1346" s="221">
        <f>'6. Non-specified'!BB$117</f>
        <v>0.26401551091126607</v>
      </c>
      <c r="BC1346" s="221">
        <f>'6. Non-specified'!BC$117</f>
        <v>0.26190165644971963</v>
      </c>
      <c r="BD1346" s="219"/>
      <c r="BE1346" s="219"/>
      <c r="BF1346" s="219"/>
      <c r="BG1346" s="219"/>
      <c r="BH1346" s="219"/>
    </row>
    <row r="1347" spans="1:60" s="8" customFormat="1" ht="15">
      <c r="A1347" s="36" t="s">
        <v>7</v>
      </c>
      <c r="B1347" s="36" t="s">
        <v>71</v>
      </c>
      <c r="C1347" s="36" t="s">
        <v>22</v>
      </c>
      <c r="D1347" s="7" t="s">
        <v>113</v>
      </c>
      <c r="E1347" s="7" t="s">
        <v>113</v>
      </c>
      <c r="F1347" s="7" t="s">
        <v>13</v>
      </c>
      <c r="G1347" s="219"/>
      <c r="H1347" s="219"/>
      <c r="I1347" s="219"/>
      <c r="J1347" s="219"/>
      <c r="K1347" s="219"/>
      <c r="L1347" s="219"/>
      <c r="M1347" s="219"/>
      <c r="N1347" s="219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21">
        <f>'2.a-LTH-MTH1'!U$59</f>
        <v>0.891414901889241</v>
      </c>
      <c r="Z1347" s="221">
        <f>'2.a-LTH-MTH1'!V$59</f>
        <v>0.89342991195227095</v>
      </c>
      <c r="AA1347" s="221">
        <f>'2.a-LTH-MTH1'!W$59</f>
        <v>0.89537561658294496</v>
      </c>
      <c r="AB1347" s="221">
        <f>'2.a-LTH-MTH1'!X$59</f>
        <v>0.89725439951276198</v>
      </c>
      <c r="AC1347" s="221">
        <f>'2.a-LTH-MTH1'!Y$59</f>
        <v>0.89906856248576505</v>
      </c>
      <c r="AD1347" s="219"/>
      <c r="AE1347" s="219"/>
      <c r="AF1347" s="219"/>
      <c r="AG1347" s="221">
        <f>'2.a-LTH-MTH1'!AC$59</f>
        <v>0.90572233535629998</v>
      </c>
      <c r="AH1347" s="221">
        <f>'2.a-LTH-MTH1'!AD$59</f>
        <v>0.90724524720080701</v>
      </c>
      <c r="AI1347" s="221">
        <f>'2.a-LTH-MTH1'!AE$59</f>
        <v>0.90871577912634605</v>
      </c>
      <c r="AJ1347" s="219"/>
      <c r="AK1347" s="219"/>
      <c r="AL1347" s="219"/>
      <c r="AM1347" s="219"/>
      <c r="AN1347" s="219"/>
      <c r="AO1347" s="219"/>
      <c r="AP1347" s="219"/>
      <c r="AQ1347" s="219"/>
      <c r="AR1347" s="219"/>
      <c r="AS1347" s="219"/>
      <c r="AT1347" s="219"/>
      <c r="AU1347" s="219"/>
      <c r="AV1347" s="221">
        <f>'2.a-LTH-MTH1'!AR$59</f>
        <v>0.923807309958384</v>
      </c>
      <c r="AW1347" s="221">
        <f>'2.a-LTH-MTH1'!AS$59</f>
        <v>0.92470819662946002</v>
      </c>
      <c r="AX1347" s="221">
        <f>'2.a-LTH-MTH1'!AT$59</f>
        <v>0.92557809767848598</v>
      </c>
      <c r="AY1347" s="221">
        <f>'2.a-LTH-MTH1'!AU$59</f>
        <v>0.92641807884303196</v>
      </c>
      <c r="AZ1347" s="221">
        <f>'2.a-LTH-MTH1'!AV$59</f>
        <v>0.92722916920507303</v>
      </c>
      <c r="BA1347" s="221">
        <f>'2.a-LTH-MTH1'!AW$59</f>
        <v>0.92801236245173402</v>
      </c>
      <c r="BB1347" s="221">
        <f>'2.a-LTH-MTH1'!AX$59</f>
        <v>0.92876861809268596</v>
      </c>
      <c r="BC1347" s="221">
        <f>'2.a-LTH-MTH1'!AY$59</f>
        <v>0.92949886263566495</v>
      </c>
      <c r="BD1347" s="219"/>
      <c r="BE1347" s="219"/>
      <c r="BF1347" s="219"/>
      <c r="BG1347" s="219"/>
      <c r="BH1347" s="219"/>
    </row>
    <row r="1348" spans="1:60" s="8" customFormat="1" ht="15">
      <c r="A1348" s="36" t="s">
        <v>7</v>
      </c>
      <c r="B1348" s="36" t="s">
        <v>71</v>
      </c>
      <c r="C1348" s="36" t="s">
        <v>22</v>
      </c>
      <c r="D1348" s="7" t="s">
        <v>113</v>
      </c>
      <c r="E1348" s="7" t="s">
        <v>113</v>
      </c>
      <c r="F1348" s="7" t="s">
        <v>14</v>
      </c>
      <c r="G1348" s="219"/>
      <c r="H1348" s="219"/>
      <c r="I1348" s="219"/>
      <c r="J1348" s="219"/>
      <c r="K1348" s="219"/>
      <c r="L1348" s="219"/>
      <c r="M1348" s="219"/>
      <c r="N1348" s="219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21">
        <f>'2.a-LTH-MTH1'!U$60</f>
        <v>0.22800205883416391</v>
      </c>
      <c r="Z1348" s="221">
        <f>'2.a-LTH-MTH1'!V$60</f>
        <v>0.22800205883416391</v>
      </c>
      <c r="AA1348" s="221">
        <f>'2.a-LTH-MTH1'!W$60</f>
        <v>0.22800205883416394</v>
      </c>
      <c r="AB1348" s="221">
        <f>'2.a-LTH-MTH1'!X$60</f>
        <v>0.22800205883416391</v>
      </c>
      <c r="AC1348" s="221">
        <f>'2.a-LTH-MTH1'!Y$60</f>
        <v>0.22800205883416391</v>
      </c>
      <c r="AD1348" s="219"/>
      <c r="AE1348" s="219"/>
      <c r="AF1348" s="219"/>
      <c r="AG1348" s="221">
        <f>'2.a-LTH-MTH1'!AC$60</f>
        <v>0.22800205883416391</v>
      </c>
      <c r="AH1348" s="221">
        <f>'2.a-LTH-MTH1'!AD$60</f>
        <v>0.22800205883416391</v>
      </c>
      <c r="AI1348" s="221">
        <f>'2.a-LTH-MTH1'!AE$60</f>
        <v>0.22800205883416391</v>
      </c>
      <c r="AJ1348" s="219"/>
      <c r="AK1348" s="219"/>
      <c r="AL1348" s="219"/>
      <c r="AM1348" s="219"/>
      <c r="AN1348" s="219"/>
      <c r="AO1348" s="219"/>
      <c r="AP1348" s="219"/>
      <c r="AQ1348" s="219"/>
      <c r="AR1348" s="219"/>
      <c r="AS1348" s="219"/>
      <c r="AT1348" s="219"/>
      <c r="AU1348" s="219"/>
      <c r="AV1348" s="221">
        <f>'2.a-LTH-MTH1'!AR$60</f>
        <v>0.22800205883416391</v>
      </c>
      <c r="AW1348" s="221">
        <f>'2.a-LTH-MTH1'!AS$60</f>
        <v>0.22800205883416391</v>
      </c>
      <c r="AX1348" s="221">
        <f>'2.a-LTH-MTH1'!AT$60</f>
        <v>0.22800205883416391</v>
      </c>
      <c r="AY1348" s="221">
        <f>'2.a-LTH-MTH1'!AU$60</f>
        <v>0.22800205883416391</v>
      </c>
      <c r="AZ1348" s="221">
        <f>'2.a-LTH-MTH1'!AV$60</f>
        <v>0.22800205883416391</v>
      </c>
      <c r="BA1348" s="221">
        <f>'2.a-LTH-MTH1'!AW$60</f>
        <v>0.22800205883416391</v>
      </c>
      <c r="BB1348" s="221">
        <f>'2.a-LTH-MTH1'!AX$60</f>
        <v>0.22800205883416391</v>
      </c>
      <c r="BC1348" s="221">
        <f>'2.a-LTH-MTH1'!AY$60</f>
        <v>0.22800205883416391</v>
      </c>
      <c r="BD1348" s="219"/>
      <c r="BE1348" s="219"/>
      <c r="BF1348" s="219"/>
      <c r="BG1348" s="219"/>
      <c r="BH1348" s="219"/>
    </row>
    <row r="1349" spans="1:60" s="8" customFormat="1" ht="15">
      <c r="A1349" s="36" t="s">
        <v>7</v>
      </c>
      <c r="B1349" s="36" t="s">
        <v>71</v>
      </c>
      <c r="C1349" s="36" t="s">
        <v>22</v>
      </c>
      <c r="D1349" s="7" t="s">
        <v>107</v>
      </c>
      <c r="E1349" s="7" t="s">
        <v>108</v>
      </c>
      <c r="F1349" s="7" t="s">
        <v>12</v>
      </c>
      <c r="G1349" s="219"/>
      <c r="H1349" s="219"/>
      <c r="I1349" s="219"/>
      <c r="J1349" s="219"/>
      <c r="K1349" s="219"/>
      <c r="L1349" s="219"/>
      <c r="M1349" s="219"/>
      <c r="N1349" s="219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21">
        <f>'6. Non-specified'!Y$118</f>
        <v>0.16387301412180055</v>
      </c>
      <c r="Z1349" s="221">
        <f>'6. Non-specified'!Z$118</f>
        <v>0.1687714627254944</v>
      </c>
      <c r="AA1349" s="221">
        <f>'6. Non-specified'!AA$118</f>
        <v>0.1617561938171454</v>
      </c>
      <c r="AB1349" s="221">
        <f>'6. Non-specified'!AB$118</f>
        <v>0.1602905224856444</v>
      </c>
      <c r="AC1349" s="221">
        <f>'6. Non-specified'!AC$118</f>
        <v>0.15951264537566917</v>
      </c>
      <c r="AD1349" s="219"/>
      <c r="AE1349" s="219"/>
      <c r="AF1349" s="219"/>
      <c r="AG1349" s="221">
        <f>'6. Non-specified'!AG$118</f>
        <v>0.16274786109713138</v>
      </c>
      <c r="AH1349" s="221">
        <f>'6. Non-specified'!AH$118</f>
        <v>0.16992380238585975</v>
      </c>
      <c r="AI1349" s="221">
        <f>'6. Non-specified'!AI$118</f>
        <v>0.17329305837932035</v>
      </c>
      <c r="AJ1349" s="219"/>
      <c r="AK1349" s="219"/>
      <c r="AL1349" s="219"/>
      <c r="AM1349" s="219"/>
      <c r="AN1349" s="219"/>
      <c r="AO1349" s="219"/>
      <c r="AP1349" s="219"/>
      <c r="AQ1349" s="219"/>
      <c r="AR1349" s="219"/>
      <c r="AS1349" s="219"/>
      <c r="AT1349" s="219"/>
      <c r="AU1349" s="219"/>
      <c r="AV1349" s="221">
        <f>'6. Non-specified'!AV$118</f>
        <v>0.17201083924444091</v>
      </c>
      <c r="AW1349" s="221">
        <f>'6. Non-specified'!AW$118</f>
        <v>0.1680460406613401</v>
      </c>
      <c r="AX1349" s="221">
        <f>'6. Non-specified'!AX$118</f>
        <v>0.16761048416454316</v>
      </c>
      <c r="AY1349" s="221">
        <f>'6. Non-specified'!AY$118</f>
        <v>0.16797553561088596</v>
      </c>
      <c r="AZ1349" s="221">
        <f>'6. Non-specified'!AZ$118</f>
        <v>0.17159060427012723</v>
      </c>
      <c r="BA1349" s="221">
        <f>'6. Non-specified'!BA$118</f>
        <v>0.17665046902729659</v>
      </c>
      <c r="BB1349" s="221">
        <f>'6. Non-specified'!BB$118</f>
        <v>0.17735076935769978</v>
      </c>
      <c r="BC1349" s="221">
        <f>'6. Non-specified'!BC$118</f>
        <v>0.177814008086605</v>
      </c>
      <c r="BD1349" s="219"/>
      <c r="BE1349" s="219"/>
      <c r="BF1349" s="219"/>
      <c r="BG1349" s="219"/>
      <c r="BH1349" s="219"/>
    </row>
    <row r="1350" spans="1:60" s="8" customFormat="1" ht="15">
      <c r="A1350" s="36" t="s">
        <v>7</v>
      </c>
      <c r="B1350" s="36" t="s">
        <v>71</v>
      </c>
      <c r="C1350" s="36" t="s">
        <v>22</v>
      </c>
      <c r="D1350" s="7" t="s">
        <v>107</v>
      </c>
      <c r="E1350" s="7" t="s">
        <v>108</v>
      </c>
      <c r="F1350" s="7" t="s">
        <v>13</v>
      </c>
      <c r="G1350" s="219"/>
      <c r="H1350" s="219"/>
      <c r="I1350" s="219"/>
      <c r="J1350" s="219"/>
      <c r="K1350" s="219"/>
      <c r="L1350" s="219"/>
      <c r="M1350" s="219"/>
      <c r="N1350" s="219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21">
        <f>'2.b-MTH2-HTH'!U$60</f>
        <v>0.39631175960093368</v>
      </c>
      <c r="Z1350" s="221">
        <f>'2.b-MTH2-HTH'!V$60</f>
        <v>0.40146668545805714</v>
      </c>
      <c r="AA1350" s="221">
        <f>'2.b-MTH2-HTH'!W$60</f>
        <v>0.40659623704207171</v>
      </c>
      <c r="AB1350" s="221">
        <f>'2.b-MTH2-HTH'!X$60</f>
        <v>0.41162879886934722</v>
      </c>
      <c r="AC1350" s="221">
        <f>'2.b-MTH2-HTH'!Y$60</f>
        <v>0.42718388736326346</v>
      </c>
      <c r="AD1350" s="219"/>
      <c r="AE1350" s="219"/>
      <c r="AF1350" s="219"/>
      <c r="AG1350" s="221">
        <f>'2.b-MTH2-HTH'!AC$60</f>
        <v>0.43611792365164642</v>
      </c>
      <c r="AH1350" s="221">
        <f>'2.b-MTH2-HTH'!AD$60</f>
        <v>0.44774002617765807</v>
      </c>
      <c r="AI1350" s="221">
        <f>'2.b-MTH2-HTH'!AE$60</f>
        <v>0.45928152601857686</v>
      </c>
      <c r="AJ1350" s="219"/>
      <c r="AK1350" s="219"/>
      <c r="AL1350" s="219"/>
      <c r="AM1350" s="219"/>
      <c r="AN1350" s="219"/>
      <c r="AO1350" s="219"/>
      <c r="AP1350" s="219"/>
      <c r="AQ1350" s="219"/>
      <c r="AR1350" s="219"/>
      <c r="AS1350" s="219"/>
      <c r="AT1350" s="219"/>
      <c r="AU1350" s="219"/>
      <c r="AV1350" s="221">
        <f>'2.b-MTH2-HTH'!AR$60</f>
        <v>0.54069399515463346</v>
      </c>
      <c r="AW1350" s="221">
        <f>'2.b-MTH2-HTH'!AS$60</f>
        <v>0.55120071864467934</v>
      </c>
      <c r="AX1350" s="221">
        <f>'2.b-MTH2-HTH'!AT$60</f>
        <v>0.55975183037132925</v>
      </c>
      <c r="AY1350" s="221">
        <f>'2.b-MTH2-HTH'!AU$60</f>
        <v>0.56497102100313534</v>
      </c>
      <c r="AZ1350" s="221">
        <f>'2.b-MTH2-HTH'!AV$60</f>
        <v>0.56927952895042322</v>
      </c>
      <c r="BA1350" s="221">
        <f>'2.b-MTH2-HTH'!AW$60</f>
        <v>0.57450751000950395</v>
      </c>
      <c r="BB1350" s="221">
        <f>'2.b-MTH2-HTH'!AX$60</f>
        <v>0.57781775890094389</v>
      </c>
      <c r="BC1350" s="221">
        <f>'2.b-MTH2-HTH'!AY$60</f>
        <v>0.57451595766849639</v>
      </c>
      <c r="BD1350" s="219"/>
      <c r="BE1350" s="219"/>
      <c r="BF1350" s="219"/>
      <c r="BG1350" s="219"/>
      <c r="BH1350" s="219"/>
    </row>
    <row r="1351" spans="1:60" s="8" customFormat="1" ht="15">
      <c r="A1351" s="36" t="s">
        <v>7</v>
      </c>
      <c r="B1351" s="36" t="s">
        <v>71</v>
      </c>
      <c r="C1351" s="36" t="s">
        <v>22</v>
      </c>
      <c r="D1351" s="7" t="s">
        <v>107</v>
      </c>
      <c r="E1351" s="7" t="s">
        <v>108</v>
      </c>
      <c r="F1351" s="7" t="s">
        <v>14</v>
      </c>
      <c r="G1351" s="219"/>
      <c r="H1351" s="219"/>
      <c r="I1351" s="219"/>
      <c r="J1351" s="219"/>
      <c r="K1351" s="219"/>
      <c r="L1351" s="219"/>
      <c r="M1351" s="219"/>
      <c r="N1351" s="219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21">
        <f>'2.b-MTH2-HTH'!U$61</f>
        <v>0.3911634117171473</v>
      </c>
      <c r="Z1351" s="221">
        <f>'2.b-MTH2-HTH'!V$61</f>
        <v>0.3911634117171473</v>
      </c>
      <c r="AA1351" s="221">
        <f>'2.b-MTH2-HTH'!W$61</f>
        <v>0.3911634117171473</v>
      </c>
      <c r="AB1351" s="221">
        <f>'2.b-MTH2-HTH'!X$61</f>
        <v>0.3911634117171473</v>
      </c>
      <c r="AC1351" s="221">
        <f>'2.b-MTH2-HTH'!Y$61</f>
        <v>0.3911634117171473</v>
      </c>
      <c r="AD1351" s="219"/>
      <c r="AE1351" s="219"/>
      <c r="AF1351" s="219"/>
      <c r="AG1351" s="221">
        <f>'2.b-MTH2-HTH'!AC$61</f>
        <v>0.3911634117171473</v>
      </c>
      <c r="AH1351" s="221">
        <f>'2.b-MTH2-HTH'!AD$61</f>
        <v>0.3911634117171473</v>
      </c>
      <c r="AI1351" s="221">
        <f>'2.b-MTH2-HTH'!AE$61</f>
        <v>0.39116341171714736</v>
      </c>
      <c r="AJ1351" s="219"/>
      <c r="AK1351" s="219"/>
      <c r="AL1351" s="219"/>
      <c r="AM1351" s="219"/>
      <c r="AN1351" s="219"/>
      <c r="AO1351" s="219"/>
      <c r="AP1351" s="219"/>
      <c r="AQ1351" s="219"/>
      <c r="AR1351" s="219"/>
      <c r="AS1351" s="219"/>
      <c r="AT1351" s="219"/>
      <c r="AU1351" s="219"/>
      <c r="AV1351" s="221">
        <f>'2.b-MTH2-HTH'!AR$61</f>
        <v>0.3911634117171473</v>
      </c>
      <c r="AW1351" s="221">
        <f>'2.b-MTH2-HTH'!AS$61</f>
        <v>0.3911634117171473</v>
      </c>
      <c r="AX1351" s="221">
        <f>'2.b-MTH2-HTH'!AT$61</f>
        <v>0.3911634117171473</v>
      </c>
      <c r="AY1351" s="221">
        <f>'2.b-MTH2-HTH'!AU$61</f>
        <v>0.3911634117171473</v>
      </c>
      <c r="AZ1351" s="221">
        <f>'2.b-MTH2-HTH'!AV$61</f>
        <v>0.3911634117171473</v>
      </c>
      <c r="BA1351" s="221">
        <f>'2.b-MTH2-HTH'!AW$61</f>
        <v>0.3911634117171473</v>
      </c>
      <c r="BB1351" s="221">
        <f>'2.b-MTH2-HTH'!AX$61</f>
        <v>0.3911634117171473</v>
      </c>
      <c r="BC1351" s="221">
        <f>'2.b-MTH2-HTH'!AY$61</f>
        <v>0.3911634117171473</v>
      </c>
      <c r="BD1351" s="219"/>
      <c r="BE1351" s="219"/>
      <c r="BF1351" s="219"/>
      <c r="BG1351" s="219"/>
      <c r="BH1351" s="219"/>
    </row>
    <row r="1352" spans="1:60" s="8" customFormat="1" ht="15">
      <c r="A1352" s="36" t="s">
        <v>7</v>
      </c>
      <c r="B1352" s="36" t="s">
        <v>71</v>
      </c>
      <c r="C1352" s="36" t="s">
        <v>22</v>
      </c>
      <c r="D1352" s="7" t="s">
        <v>97</v>
      </c>
      <c r="E1352" s="7" t="s">
        <v>98</v>
      </c>
      <c r="F1352" s="7" t="s">
        <v>12</v>
      </c>
      <c r="G1352" s="219"/>
      <c r="H1352" s="219"/>
      <c r="I1352" s="219"/>
      <c r="J1352" s="219"/>
      <c r="K1352" s="219"/>
      <c r="L1352" s="219"/>
      <c r="M1352" s="219"/>
      <c r="N1352" s="219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21">
        <f>'6. Non-specified'!Y$119</f>
        <v>0.10635094880847309</v>
      </c>
      <c r="Z1352" s="221">
        <f>'6. Non-specified'!Z$119</f>
        <v>0.1117224516409476</v>
      </c>
      <c r="AA1352" s="221">
        <f>'6. Non-specified'!AA$119</f>
        <v>0.10884181100635824</v>
      </c>
      <c r="AB1352" s="221">
        <f>'6. Non-specified'!AB$119</f>
        <v>0.1110438342145659</v>
      </c>
      <c r="AC1352" s="221">
        <f>'6. Non-specified'!AC$119</f>
        <v>0.10789059134822473</v>
      </c>
      <c r="AD1352" s="219"/>
      <c r="AE1352" s="219"/>
      <c r="AF1352" s="219"/>
      <c r="AG1352" s="221">
        <f>'6. Non-specified'!AG$119</f>
        <v>0.11020885757423254</v>
      </c>
      <c r="AH1352" s="221">
        <f>'6. Non-specified'!AH$119</f>
        <v>0.11761289113734311</v>
      </c>
      <c r="AI1352" s="221">
        <f>'6. Non-specified'!AI$119</f>
        <v>0.11780888759802498</v>
      </c>
      <c r="AJ1352" s="219"/>
      <c r="AK1352" s="219"/>
      <c r="AL1352" s="219"/>
      <c r="AM1352" s="219"/>
      <c r="AN1352" s="219"/>
      <c r="AO1352" s="219"/>
      <c r="AP1352" s="219"/>
      <c r="AQ1352" s="219"/>
      <c r="AR1352" s="219"/>
      <c r="AS1352" s="219"/>
      <c r="AT1352" s="219"/>
      <c r="AU1352" s="219"/>
      <c r="AV1352" s="221">
        <f>'6. Non-specified'!AV$119</f>
        <v>0.11438909699529769</v>
      </c>
      <c r="AW1352" s="221">
        <f>'6. Non-specified'!AW$119</f>
        <v>0.1174602483980698</v>
      </c>
      <c r="AX1352" s="221">
        <f>'6. Non-specified'!AX$119</f>
        <v>0.11250163815070989</v>
      </c>
      <c r="AY1352" s="221">
        <f>'6. Non-specified'!AY$119</f>
        <v>0.11664917486971628</v>
      </c>
      <c r="AZ1352" s="221">
        <f>'6. Non-specified'!AZ$119</f>
        <v>0.11532569688621452</v>
      </c>
      <c r="BA1352" s="221">
        <f>'6. Non-specified'!BA$119</f>
        <v>0.11884855911434125</v>
      </c>
      <c r="BB1352" s="221">
        <f>'6. Non-specified'!BB$119</f>
        <v>0.12001856359061097</v>
      </c>
      <c r="BC1352" s="221">
        <f>'6. Non-specified'!BC$119</f>
        <v>0.12152515108038783</v>
      </c>
      <c r="BD1352" s="219"/>
      <c r="BE1352" s="219"/>
      <c r="BF1352" s="219"/>
      <c r="BG1352" s="219"/>
      <c r="BH1352" s="219"/>
    </row>
    <row r="1353" spans="1:60" s="8" customFormat="1" ht="15">
      <c r="A1353" s="36" t="s">
        <v>7</v>
      </c>
      <c r="B1353" s="36" t="s">
        <v>71</v>
      </c>
      <c r="C1353" s="36" t="s">
        <v>22</v>
      </c>
      <c r="D1353" s="7" t="s">
        <v>97</v>
      </c>
      <c r="E1353" s="7" t="s">
        <v>98</v>
      </c>
      <c r="F1353" s="7" t="s">
        <v>13</v>
      </c>
      <c r="G1353" s="219"/>
      <c r="H1353" s="219"/>
      <c r="I1353" s="219"/>
      <c r="J1353" s="219"/>
      <c r="K1353" s="219"/>
      <c r="L1353" s="219"/>
      <c r="M1353" s="219"/>
      <c r="N1353" s="219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21">
        <f>'2.b-MTH2-HTH'!U$66</f>
        <v>0.39631175960093368</v>
      </c>
      <c r="Z1353" s="221">
        <f>'2.b-MTH2-HTH'!V$66</f>
        <v>0.40146668545805714</v>
      </c>
      <c r="AA1353" s="221">
        <f>'2.b-MTH2-HTH'!W$66</f>
        <v>0.40659623704207171</v>
      </c>
      <c r="AB1353" s="221">
        <f>'2.b-MTH2-HTH'!X$66</f>
        <v>0.41162879886934722</v>
      </c>
      <c r="AC1353" s="221">
        <f>'2.b-MTH2-HTH'!Y$66</f>
        <v>0.42718388736326346</v>
      </c>
      <c r="AD1353" s="219"/>
      <c r="AE1353" s="219"/>
      <c r="AF1353" s="219"/>
      <c r="AG1353" s="221">
        <f>'2.b-MTH2-HTH'!AC$66</f>
        <v>0.43611792365164642</v>
      </c>
      <c r="AH1353" s="221">
        <f>'2.b-MTH2-HTH'!AD$66</f>
        <v>0.44774002617765807</v>
      </c>
      <c r="AI1353" s="221">
        <f>'2.b-MTH2-HTH'!AE$66</f>
        <v>0.45928152601857686</v>
      </c>
      <c r="AJ1353" s="219"/>
      <c r="AK1353" s="219"/>
      <c r="AL1353" s="219"/>
      <c r="AM1353" s="219"/>
      <c r="AN1353" s="219"/>
      <c r="AO1353" s="219"/>
      <c r="AP1353" s="219"/>
      <c r="AQ1353" s="219"/>
      <c r="AR1353" s="219"/>
      <c r="AS1353" s="219"/>
      <c r="AT1353" s="219"/>
      <c r="AU1353" s="219"/>
      <c r="AV1353" s="221">
        <f>'2.b-MTH2-HTH'!AR$66</f>
        <v>0.54069399515463346</v>
      </c>
      <c r="AW1353" s="221">
        <f>'2.b-MTH2-HTH'!AS$66</f>
        <v>0.55120071864467934</v>
      </c>
      <c r="AX1353" s="221">
        <f>'2.b-MTH2-HTH'!AT$66</f>
        <v>0.55975183037132925</v>
      </c>
      <c r="AY1353" s="221">
        <f>'2.b-MTH2-HTH'!AU$66</f>
        <v>0.56497102100313534</v>
      </c>
      <c r="AZ1353" s="221">
        <f>'2.b-MTH2-HTH'!AV$66</f>
        <v>0.56927952895042322</v>
      </c>
      <c r="BA1353" s="221">
        <f>'2.b-MTH2-HTH'!AW$66</f>
        <v>0.57450751000950395</v>
      </c>
      <c r="BB1353" s="221">
        <f>'2.b-MTH2-HTH'!AX$66</f>
        <v>0.57781775890094389</v>
      </c>
      <c r="BC1353" s="221">
        <f>'2.b-MTH2-HTH'!AY$66</f>
        <v>0.57451595766849639</v>
      </c>
      <c r="BD1353" s="219"/>
      <c r="BE1353" s="219"/>
      <c r="BF1353" s="219"/>
      <c r="BG1353" s="219"/>
      <c r="BH1353" s="219"/>
    </row>
    <row r="1354" spans="1:60" s="8" customFormat="1" ht="15">
      <c r="A1354" s="36" t="s">
        <v>7</v>
      </c>
      <c r="B1354" s="36" t="s">
        <v>71</v>
      </c>
      <c r="C1354" s="36" t="s">
        <v>22</v>
      </c>
      <c r="D1354" s="7" t="s">
        <v>97</v>
      </c>
      <c r="E1354" s="7" t="s">
        <v>98</v>
      </c>
      <c r="F1354" s="7" t="s">
        <v>14</v>
      </c>
      <c r="G1354" s="219"/>
      <c r="H1354" s="219"/>
      <c r="I1354" s="219"/>
      <c r="J1354" s="219"/>
      <c r="K1354" s="219"/>
      <c r="L1354" s="219"/>
      <c r="M1354" s="219"/>
      <c r="N1354" s="219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21">
        <f>'2.b-MTH2-HTH'!U$67</f>
        <v>0.6700784152252971</v>
      </c>
      <c r="Z1354" s="221">
        <f>'2.b-MTH2-HTH'!V$67</f>
        <v>0.67007841522529721</v>
      </c>
      <c r="AA1354" s="221">
        <f>'2.b-MTH2-HTH'!W$67</f>
        <v>0.67007841522529721</v>
      </c>
      <c r="AB1354" s="221">
        <f>'2.b-MTH2-HTH'!X$67</f>
        <v>0.67007841522529721</v>
      </c>
      <c r="AC1354" s="221">
        <f>'2.b-MTH2-HTH'!Y$67</f>
        <v>0.67007841522529721</v>
      </c>
      <c r="AD1354" s="219"/>
      <c r="AE1354" s="219"/>
      <c r="AF1354" s="219"/>
      <c r="AG1354" s="221">
        <f>'2.b-MTH2-HTH'!AC$67</f>
        <v>0.67007841522529721</v>
      </c>
      <c r="AH1354" s="221">
        <f>'2.b-MTH2-HTH'!AD$67</f>
        <v>0.67007841522529721</v>
      </c>
      <c r="AI1354" s="221">
        <f>'2.b-MTH2-HTH'!AE$67</f>
        <v>0.67007841522529721</v>
      </c>
      <c r="AJ1354" s="219"/>
      <c r="AK1354" s="219"/>
      <c r="AL1354" s="219"/>
      <c r="AM1354" s="219"/>
      <c r="AN1354" s="219"/>
      <c r="AO1354" s="219"/>
      <c r="AP1354" s="219"/>
      <c r="AQ1354" s="219"/>
      <c r="AR1354" s="219"/>
      <c r="AS1354" s="219"/>
      <c r="AT1354" s="219"/>
      <c r="AU1354" s="219"/>
      <c r="AV1354" s="221">
        <f>'2.b-MTH2-HTH'!AR$67</f>
        <v>0.67007841522529721</v>
      </c>
      <c r="AW1354" s="221">
        <f>'2.b-MTH2-HTH'!AS$67</f>
        <v>0.67007841522529721</v>
      </c>
      <c r="AX1354" s="221">
        <f>'2.b-MTH2-HTH'!AT$67</f>
        <v>0.67007841522529721</v>
      </c>
      <c r="AY1354" s="221">
        <f>'2.b-MTH2-HTH'!AU$67</f>
        <v>0.67007841522529721</v>
      </c>
      <c r="AZ1354" s="221">
        <f>'2.b-MTH2-HTH'!AV$67</f>
        <v>0.67007841522529721</v>
      </c>
      <c r="BA1354" s="221">
        <f>'2.b-MTH2-HTH'!AW$67</f>
        <v>0.67007841522529721</v>
      </c>
      <c r="BB1354" s="221">
        <f>'2.b-MTH2-HTH'!AX$67</f>
        <v>0.67007841522529721</v>
      </c>
      <c r="BC1354" s="221">
        <f>'2.b-MTH2-HTH'!AY$67</f>
        <v>0.67007841522529721</v>
      </c>
      <c r="BD1354" s="219"/>
      <c r="BE1354" s="219"/>
      <c r="BF1354" s="219"/>
      <c r="BG1354" s="219"/>
      <c r="BH1354" s="219"/>
    </row>
    <row r="1355" spans="1:60" s="8" customFormat="1" ht="15">
      <c r="A1355" s="36" t="s">
        <v>7</v>
      </c>
      <c r="B1355" s="36" t="s">
        <v>71</v>
      </c>
      <c r="C1355" s="36" t="s">
        <v>22</v>
      </c>
      <c r="D1355" s="7" t="s">
        <v>401</v>
      </c>
      <c r="E1355" s="7" t="s">
        <v>402</v>
      </c>
      <c r="F1355" s="7" t="s">
        <v>12</v>
      </c>
      <c r="G1355" s="219"/>
      <c r="H1355" s="219"/>
      <c r="I1355" s="219"/>
      <c r="J1355" s="219"/>
      <c r="K1355" s="219"/>
      <c r="L1355" s="219"/>
      <c r="M1355" s="219"/>
      <c r="N1355" s="219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21">
        <f>'6. Non-specified'!Y$120</f>
        <v>7.3639121800529575E-2</v>
      </c>
      <c r="Z1355" s="221">
        <f>'6. Non-specified'!Z$120</f>
        <v>7.8550315148880667E-2</v>
      </c>
      <c r="AA1355" s="221">
        <f>'6. Non-specified'!AA$120</f>
        <v>7.4693597895198416E-2</v>
      </c>
      <c r="AB1355" s="221">
        <f>'6. Non-specified'!AB$120</f>
        <v>7.718744669964181E-2</v>
      </c>
      <c r="AC1355" s="221">
        <f>'6. Non-specified'!AC$120</f>
        <v>6.9831394991077475E-2</v>
      </c>
      <c r="AD1355" s="219"/>
      <c r="AE1355" s="219"/>
      <c r="AF1355" s="219"/>
      <c r="AG1355" s="221">
        <f>'6. Non-specified'!AG$120</f>
        <v>7.2054604932058397E-2</v>
      </c>
      <c r="AH1355" s="221">
        <f>'6. Non-specified'!AH$120</f>
        <v>7.8389856973330854E-2</v>
      </c>
      <c r="AI1355" s="221">
        <f>'6. Non-specified'!AI$120</f>
        <v>7.3603252977054903E-2</v>
      </c>
      <c r="AJ1355" s="219"/>
      <c r="AK1355" s="219"/>
      <c r="AL1355" s="219"/>
      <c r="AM1355" s="219"/>
      <c r="AN1355" s="219"/>
      <c r="AO1355" s="219"/>
      <c r="AP1355" s="219"/>
      <c r="AQ1355" s="219"/>
      <c r="AR1355" s="219"/>
      <c r="AS1355" s="219"/>
      <c r="AT1355" s="219"/>
      <c r="AU1355" s="219"/>
      <c r="AV1355" s="221">
        <f>'6. Non-specified'!AV$120</f>
        <v>6.1468080019128082E-2</v>
      </c>
      <c r="AW1355" s="221">
        <f>'6. Non-specified'!AW$120</f>
        <v>6.783996519262718E-2</v>
      </c>
      <c r="AX1355" s="221">
        <f>'6. Non-specified'!AX$120</f>
        <v>6.1518747724790698E-2</v>
      </c>
      <c r="AY1355" s="221">
        <f>'6. Non-specified'!AY$120</f>
        <v>6.6598508975101334E-2</v>
      </c>
      <c r="AZ1355" s="221">
        <f>'6. Non-specified'!AZ$120</f>
        <v>6.6643346503788017E-2</v>
      </c>
      <c r="BA1355" s="221">
        <f>'6. Non-specified'!BA$120</f>
        <v>7.4607876278205018E-2</v>
      </c>
      <c r="BB1355" s="221">
        <f>'6. Non-specified'!BB$120</f>
        <v>7.2207004661523869E-2</v>
      </c>
      <c r="BC1355" s="221">
        <f>'6. Non-specified'!BC$120</f>
        <v>7.2701186904917198E-2</v>
      </c>
      <c r="BD1355" s="219"/>
      <c r="BE1355" s="219"/>
      <c r="BF1355" s="219"/>
      <c r="BG1355" s="219"/>
      <c r="BH1355" s="219"/>
    </row>
    <row r="1356" spans="1:60" s="8" customFormat="1" ht="15">
      <c r="A1356" s="36" t="s">
        <v>7</v>
      </c>
      <c r="B1356" s="36" t="s">
        <v>71</v>
      </c>
      <c r="C1356" s="36" t="s">
        <v>22</v>
      </c>
      <c r="D1356" s="7" t="s">
        <v>401</v>
      </c>
      <c r="E1356" s="7" t="s">
        <v>402</v>
      </c>
      <c r="F1356" s="7" t="s">
        <v>13</v>
      </c>
      <c r="G1356" s="219"/>
      <c r="H1356" s="219"/>
      <c r="I1356" s="219"/>
      <c r="J1356" s="219"/>
      <c r="K1356" s="219"/>
      <c r="L1356" s="219"/>
      <c r="M1356" s="219"/>
      <c r="N1356" s="219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21">
        <f>'2.b-MTH2-HTH'!U$72</f>
        <v>0.39631175960093368</v>
      </c>
      <c r="Z1356" s="221">
        <f>'2.b-MTH2-HTH'!V$72</f>
        <v>0.40146668545805714</v>
      </c>
      <c r="AA1356" s="221">
        <f>'2.b-MTH2-HTH'!W$72</f>
        <v>0.40659623704207171</v>
      </c>
      <c r="AB1356" s="221">
        <f>'2.b-MTH2-HTH'!X$72</f>
        <v>0.41162879886934722</v>
      </c>
      <c r="AC1356" s="221">
        <f>'2.b-MTH2-HTH'!Y$72</f>
        <v>0.42718388736326346</v>
      </c>
      <c r="AD1356" s="219"/>
      <c r="AE1356" s="219"/>
      <c r="AF1356" s="219"/>
      <c r="AG1356" s="221">
        <f>'2.b-MTH2-HTH'!AC$72</f>
        <v>0.43611792365164642</v>
      </c>
      <c r="AH1356" s="221">
        <f>'2.b-MTH2-HTH'!AD$72</f>
        <v>0.44774002617765807</v>
      </c>
      <c r="AI1356" s="221">
        <f>'2.b-MTH2-HTH'!AE$72</f>
        <v>0.45928152601857686</v>
      </c>
      <c r="AJ1356" s="219"/>
      <c r="AK1356" s="219"/>
      <c r="AL1356" s="219"/>
      <c r="AM1356" s="219"/>
      <c r="AN1356" s="219"/>
      <c r="AO1356" s="219"/>
      <c r="AP1356" s="219"/>
      <c r="AQ1356" s="219"/>
      <c r="AR1356" s="219"/>
      <c r="AS1356" s="219"/>
      <c r="AT1356" s="219"/>
      <c r="AU1356" s="219"/>
      <c r="AV1356" s="221">
        <f>'2.b-MTH2-HTH'!AR$72</f>
        <v>0.54069399515463346</v>
      </c>
      <c r="AW1356" s="221">
        <f>'2.b-MTH2-HTH'!AS$72</f>
        <v>0.55120071864467934</v>
      </c>
      <c r="AX1356" s="221">
        <f>'2.b-MTH2-HTH'!AT$72</f>
        <v>0.55975183037132925</v>
      </c>
      <c r="AY1356" s="221">
        <f>'2.b-MTH2-HTH'!AU$72</f>
        <v>0.56497102100313534</v>
      </c>
      <c r="AZ1356" s="221">
        <f>'2.b-MTH2-HTH'!AV$72</f>
        <v>0.56927952895042322</v>
      </c>
      <c r="BA1356" s="221">
        <f>'2.b-MTH2-HTH'!AW$72</f>
        <v>0.57450751000950395</v>
      </c>
      <c r="BB1356" s="221">
        <f>'2.b-MTH2-HTH'!AX$72</f>
        <v>0.57781775890094389</v>
      </c>
      <c r="BC1356" s="221">
        <f>'2.b-MTH2-HTH'!AY$72</f>
        <v>0.57451595766849639</v>
      </c>
      <c r="BD1356" s="219"/>
      <c r="BE1356" s="219"/>
      <c r="BF1356" s="219"/>
      <c r="BG1356" s="219"/>
      <c r="BH1356" s="219"/>
    </row>
    <row r="1357" spans="1:60" s="8" customFormat="1" ht="15">
      <c r="A1357" s="36" t="s">
        <v>7</v>
      </c>
      <c r="B1357" s="36" t="s">
        <v>71</v>
      </c>
      <c r="C1357" s="36" t="s">
        <v>22</v>
      </c>
      <c r="D1357" s="7" t="s">
        <v>401</v>
      </c>
      <c r="E1357" s="7" t="s">
        <v>402</v>
      </c>
      <c r="F1357" s="7" t="s">
        <v>14</v>
      </c>
      <c r="G1357" s="219"/>
      <c r="H1357" s="219"/>
      <c r="I1357" s="219"/>
      <c r="J1357" s="219"/>
      <c r="K1357" s="219"/>
      <c r="L1357" s="219"/>
      <c r="M1357" s="219"/>
      <c r="N1357" s="219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21">
        <f>'2.b-MTH2-HTH'!U$73</f>
        <v>0.73156498928758174</v>
      </c>
      <c r="Z1357" s="221">
        <f>'2.b-MTH2-HTH'!V$73</f>
        <v>0.73156498928758174</v>
      </c>
      <c r="AA1357" s="221">
        <f>'2.b-MTH2-HTH'!W$73</f>
        <v>0.73156498928758174</v>
      </c>
      <c r="AB1357" s="221">
        <f>'2.b-MTH2-HTH'!X$73</f>
        <v>0.73156498928758174</v>
      </c>
      <c r="AC1357" s="221">
        <f>'2.b-MTH2-HTH'!Y$73</f>
        <v>0.73156498928758174</v>
      </c>
      <c r="AD1357" s="219"/>
      <c r="AE1357" s="219"/>
      <c r="AF1357" s="219"/>
      <c r="AG1357" s="221">
        <f>'2.b-MTH2-HTH'!AC$73</f>
        <v>0.73156498928758174</v>
      </c>
      <c r="AH1357" s="221">
        <f>'2.b-MTH2-HTH'!AD$73</f>
        <v>0.73156498928758174</v>
      </c>
      <c r="AI1357" s="221">
        <f>'2.b-MTH2-HTH'!AE$73</f>
        <v>0.73156498928758185</v>
      </c>
      <c r="AJ1357" s="219"/>
      <c r="AK1357" s="219"/>
      <c r="AL1357" s="219"/>
      <c r="AM1357" s="219"/>
      <c r="AN1357" s="219"/>
      <c r="AO1357" s="219"/>
      <c r="AP1357" s="219"/>
      <c r="AQ1357" s="219"/>
      <c r="AR1357" s="219"/>
      <c r="AS1357" s="219"/>
      <c r="AT1357" s="219"/>
      <c r="AU1357" s="219"/>
      <c r="AV1357" s="221">
        <f>'2.b-MTH2-HTH'!AR$73</f>
        <v>0.73156498928758174</v>
      </c>
      <c r="AW1357" s="221">
        <f>'2.b-MTH2-HTH'!AS$73</f>
        <v>0.73156498928758174</v>
      </c>
      <c r="AX1357" s="221">
        <f>'2.b-MTH2-HTH'!AT$73</f>
        <v>0.73156498928758174</v>
      </c>
      <c r="AY1357" s="221">
        <f>'2.b-MTH2-HTH'!AU$73</f>
        <v>0.73156498928758174</v>
      </c>
      <c r="AZ1357" s="221">
        <f>'2.b-MTH2-HTH'!AV$73</f>
        <v>0.73156498928758174</v>
      </c>
      <c r="BA1357" s="221">
        <f>'2.b-MTH2-HTH'!AW$73</f>
        <v>0.73156498928758174</v>
      </c>
      <c r="BB1357" s="221">
        <f>'2.b-MTH2-HTH'!AX$73</f>
        <v>0.73156498928758174</v>
      </c>
      <c r="BC1357" s="221">
        <f>'2.b-MTH2-HTH'!AY$73</f>
        <v>0.73156498928758174</v>
      </c>
      <c r="BD1357" s="219"/>
      <c r="BE1357" s="219"/>
      <c r="BF1357" s="219"/>
      <c r="BG1357" s="219"/>
      <c r="BH1357" s="219"/>
    </row>
    <row r="1358" spans="1:60" s="8" customFormat="1" ht="15">
      <c r="A1358" s="36" t="s">
        <v>7</v>
      </c>
      <c r="B1358" s="36" t="s">
        <v>71</v>
      </c>
      <c r="C1358" s="36" t="s">
        <v>22</v>
      </c>
      <c r="D1358" s="7" t="s">
        <v>404</v>
      </c>
      <c r="E1358" s="7" t="s">
        <v>405</v>
      </c>
      <c r="F1358" s="7" t="s">
        <v>12</v>
      </c>
      <c r="G1358" s="219"/>
      <c r="H1358" s="219"/>
      <c r="I1358" s="219"/>
      <c r="J1358" s="219"/>
      <c r="K1358" s="219"/>
      <c r="L1358" s="219"/>
      <c r="M1358" s="219"/>
      <c r="N1358" s="219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21">
        <f>'6. Non-specified'!Y$121</f>
        <v>1.5459510150044134E-2</v>
      </c>
      <c r="Z1358" s="221">
        <f>'6. Non-specified'!Z$121</f>
        <v>1.5200499891327969E-2</v>
      </c>
      <c r="AA1358" s="221">
        <f>'6. Non-specified'!AA$121</f>
        <v>1.795110721333041E-2</v>
      </c>
      <c r="AB1358" s="221">
        <f>'6. Non-specified'!AB$121</f>
        <v>1.7525157769060204E-2</v>
      </c>
      <c r="AC1358" s="221">
        <f>'6. Non-specified'!AC$121</f>
        <v>1.5999015445203373E-2</v>
      </c>
      <c r="AD1358" s="219"/>
      <c r="AE1358" s="219"/>
      <c r="AF1358" s="219"/>
      <c r="AG1358" s="221">
        <f>'6. Non-specified'!AG$121</f>
        <v>1.5255410166079519E-2</v>
      </c>
      <c r="AH1358" s="221">
        <f>'6. Non-specified'!AH$121</f>
        <v>1.4599337955155832E-2</v>
      </c>
      <c r="AI1358" s="221">
        <f>'6. Non-specified'!AI$121</f>
        <v>1.4638396747022945E-2</v>
      </c>
      <c r="AJ1358" s="219"/>
      <c r="AK1358" s="219"/>
      <c r="AL1358" s="219"/>
      <c r="AM1358" s="219"/>
      <c r="AN1358" s="219"/>
      <c r="AO1358" s="219"/>
      <c r="AP1358" s="219"/>
      <c r="AQ1358" s="219"/>
      <c r="AR1358" s="219"/>
      <c r="AS1358" s="219"/>
      <c r="AT1358" s="219"/>
      <c r="AU1358" s="219"/>
      <c r="AV1358" s="221">
        <f>'6. Non-specified'!AV$121</f>
        <v>1.338965489758508E-2</v>
      </c>
      <c r="AW1358" s="221">
        <f>'6. Non-specified'!AW$121</f>
        <v>1.5485325528043667E-2</v>
      </c>
      <c r="AX1358" s="221">
        <f>'6. Non-specified'!AX$121</f>
        <v>1.3178012377138698E-2</v>
      </c>
      <c r="AY1358" s="221">
        <f>'6. Non-specified'!AY$121</f>
        <v>1.3752171395483499E-2</v>
      </c>
      <c r="AZ1358" s="221">
        <f>'6. Non-specified'!AZ$121</f>
        <v>1.0684380324065683E-2</v>
      </c>
      <c r="BA1358" s="221">
        <f>'6. Non-specified'!BA$121</f>
        <v>1.2222175272542889E-2</v>
      </c>
      <c r="BB1358" s="221">
        <f>'6. Non-specified'!BB$121</f>
        <v>1.3138896910193473E-2</v>
      </c>
      <c r="BC1358" s="221">
        <f>'6. Non-specified'!BC$121</f>
        <v>1.258640928655276E-2</v>
      </c>
      <c r="BD1358" s="219"/>
      <c r="BE1358" s="219"/>
      <c r="BF1358" s="219"/>
      <c r="BG1358" s="219"/>
      <c r="BH1358" s="219"/>
    </row>
    <row r="1359" spans="1:60" s="8" customFormat="1" ht="15">
      <c r="A1359" s="36" t="s">
        <v>7</v>
      </c>
      <c r="B1359" s="36" t="s">
        <v>71</v>
      </c>
      <c r="C1359" s="36" t="s">
        <v>22</v>
      </c>
      <c r="D1359" s="7" t="s">
        <v>404</v>
      </c>
      <c r="E1359" s="7" t="s">
        <v>405</v>
      </c>
      <c r="F1359" s="7" t="s">
        <v>13</v>
      </c>
      <c r="G1359" s="219"/>
      <c r="H1359" s="219"/>
      <c r="I1359" s="219"/>
      <c r="J1359" s="219"/>
      <c r="K1359" s="219"/>
      <c r="L1359" s="219"/>
      <c r="M1359" s="219"/>
      <c r="N1359" s="219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21">
        <f>'2.b-MTH2-HTH'!U$78</f>
        <v>0.39631175960093368</v>
      </c>
      <c r="Z1359" s="221">
        <f>'2.b-MTH2-HTH'!V$78</f>
        <v>0.40146668545805714</v>
      </c>
      <c r="AA1359" s="221">
        <f>'2.b-MTH2-HTH'!W$78</f>
        <v>0.40659623704207171</v>
      </c>
      <c r="AB1359" s="221">
        <f>'2.b-MTH2-HTH'!X$78</f>
        <v>0.41162879886934722</v>
      </c>
      <c r="AC1359" s="221">
        <f>'2.b-MTH2-HTH'!Y$78</f>
        <v>0.42718388736326346</v>
      </c>
      <c r="AD1359" s="219"/>
      <c r="AE1359" s="219"/>
      <c r="AF1359" s="219"/>
      <c r="AG1359" s="221">
        <f>'2.b-MTH2-HTH'!AC$78</f>
        <v>0.43611792365164642</v>
      </c>
      <c r="AH1359" s="221">
        <f>'2.b-MTH2-HTH'!AD$78</f>
        <v>0.44774002617765807</v>
      </c>
      <c r="AI1359" s="221">
        <f>'2.b-MTH2-HTH'!AE$78</f>
        <v>0.45928152601857686</v>
      </c>
      <c r="AJ1359" s="219"/>
      <c r="AK1359" s="219"/>
      <c r="AL1359" s="219"/>
      <c r="AM1359" s="219"/>
      <c r="AN1359" s="219"/>
      <c r="AO1359" s="219"/>
      <c r="AP1359" s="219"/>
      <c r="AQ1359" s="219"/>
      <c r="AR1359" s="219"/>
      <c r="AS1359" s="219"/>
      <c r="AT1359" s="219"/>
      <c r="AU1359" s="219"/>
      <c r="AV1359" s="221">
        <f>'2.b-MTH2-HTH'!AR$78</f>
        <v>0.54069399515463346</v>
      </c>
      <c r="AW1359" s="221">
        <f>'2.b-MTH2-HTH'!AS$78</f>
        <v>0.55120071864467934</v>
      </c>
      <c r="AX1359" s="221">
        <f>'2.b-MTH2-HTH'!AT$78</f>
        <v>0.55975183037132925</v>
      </c>
      <c r="AY1359" s="221">
        <f>'2.b-MTH2-HTH'!AU$78</f>
        <v>0.56497102100313534</v>
      </c>
      <c r="AZ1359" s="221">
        <f>'2.b-MTH2-HTH'!AV$78</f>
        <v>0.56927952895042322</v>
      </c>
      <c r="BA1359" s="221">
        <f>'2.b-MTH2-HTH'!AW$78</f>
        <v>0.57450751000950395</v>
      </c>
      <c r="BB1359" s="221">
        <f>'2.b-MTH2-HTH'!AX$78</f>
        <v>0.57781775890094389</v>
      </c>
      <c r="BC1359" s="221">
        <f>'2.b-MTH2-HTH'!AY$78</f>
        <v>0.57451595766849639</v>
      </c>
      <c r="BD1359" s="219"/>
      <c r="BE1359" s="219"/>
      <c r="BF1359" s="219"/>
      <c r="BG1359" s="219"/>
      <c r="BH1359" s="219"/>
    </row>
    <row r="1360" spans="1:60" s="8" customFormat="1" ht="15">
      <c r="A1360" s="36" t="s">
        <v>7</v>
      </c>
      <c r="B1360" s="36" t="s">
        <v>71</v>
      </c>
      <c r="C1360" s="36" t="s">
        <v>22</v>
      </c>
      <c r="D1360" s="7" t="s">
        <v>404</v>
      </c>
      <c r="E1360" s="7" t="s">
        <v>405</v>
      </c>
      <c r="F1360" s="7" t="s">
        <v>14</v>
      </c>
      <c r="G1360" s="219"/>
      <c r="H1360" s="219"/>
      <c r="I1360" s="219"/>
      <c r="J1360" s="219"/>
      <c r="K1360" s="219"/>
      <c r="L1360" s="219"/>
      <c r="M1360" s="219"/>
      <c r="N1360" s="219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21">
        <f>'2.b-MTH2-HTH'!U$79</f>
        <v>0.77373362781602184</v>
      </c>
      <c r="Z1360" s="221">
        <f>'2.b-MTH2-HTH'!V$79</f>
        <v>0.77373362781602184</v>
      </c>
      <c r="AA1360" s="221">
        <f>'2.b-MTH2-HTH'!W$79</f>
        <v>0.77373362781602173</v>
      </c>
      <c r="AB1360" s="221">
        <f>'2.b-MTH2-HTH'!X$79</f>
        <v>0.77373362781602184</v>
      </c>
      <c r="AC1360" s="221">
        <f>'2.b-MTH2-HTH'!Y$79</f>
        <v>0.77373362781602184</v>
      </c>
      <c r="AD1360" s="219"/>
      <c r="AE1360" s="219"/>
      <c r="AF1360" s="219"/>
      <c r="AG1360" s="221">
        <f>'2.b-MTH2-HTH'!AC$79</f>
        <v>0.77373362781602173</v>
      </c>
      <c r="AH1360" s="221">
        <f>'2.b-MTH2-HTH'!AD$79</f>
        <v>0.77373362781602184</v>
      </c>
      <c r="AI1360" s="221">
        <f>'2.b-MTH2-HTH'!AE$79</f>
        <v>0.77373362781602184</v>
      </c>
      <c r="AJ1360" s="219"/>
      <c r="AK1360" s="219"/>
      <c r="AL1360" s="219"/>
      <c r="AM1360" s="219"/>
      <c r="AN1360" s="219"/>
      <c r="AO1360" s="219"/>
      <c r="AP1360" s="219"/>
      <c r="AQ1360" s="219"/>
      <c r="AR1360" s="219"/>
      <c r="AS1360" s="219"/>
      <c r="AT1360" s="219"/>
      <c r="AU1360" s="219"/>
      <c r="AV1360" s="221">
        <f>'2.b-MTH2-HTH'!AR$79</f>
        <v>0.77373362781602184</v>
      </c>
      <c r="AW1360" s="221">
        <f>'2.b-MTH2-HTH'!AS$79</f>
        <v>0.77373362781602184</v>
      </c>
      <c r="AX1360" s="221">
        <f>'2.b-MTH2-HTH'!AT$79</f>
        <v>0.77373362781602184</v>
      </c>
      <c r="AY1360" s="221">
        <f>'2.b-MTH2-HTH'!AU$79</f>
        <v>0.77373362781602184</v>
      </c>
      <c r="AZ1360" s="221">
        <f>'2.b-MTH2-HTH'!AV$79</f>
        <v>0.77373362781602184</v>
      </c>
      <c r="BA1360" s="221">
        <f>'2.b-MTH2-HTH'!AW$79</f>
        <v>0.77373362781602184</v>
      </c>
      <c r="BB1360" s="221">
        <f>'2.b-MTH2-HTH'!AX$79</f>
        <v>0.77373362781602184</v>
      </c>
      <c r="BC1360" s="221">
        <f>'2.b-MTH2-HTH'!AY$79</f>
        <v>0.77373362781602184</v>
      </c>
      <c r="BD1360" s="219"/>
      <c r="BE1360" s="219"/>
      <c r="BF1360" s="219"/>
      <c r="BG1360" s="219"/>
      <c r="BH1360" s="219"/>
    </row>
    <row r="1361" spans="1:60" s="8" customFormat="1" ht="15">
      <c r="A1361" s="36" t="s">
        <v>7</v>
      </c>
      <c r="B1361" s="36" t="s">
        <v>71</v>
      </c>
      <c r="C1361" s="36" t="s">
        <v>22</v>
      </c>
      <c r="D1361" s="7" t="s">
        <v>403</v>
      </c>
      <c r="E1361" s="7" t="s">
        <v>403</v>
      </c>
      <c r="F1361" s="7" t="s">
        <v>12</v>
      </c>
      <c r="G1361" s="219"/>
      <c r="H1361" s="219"/>
      <c r="I1361" s="219"/>
      <c r="J1361" s="219"/>
      <c r="K1361" s="219"/>
      <c r="L1361" s="219"/>
      <c r="M1361" s="219"/>
      <c r="N1361" s="219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21">
        <f>'6. Non-specified'!Y$122</f>
        <v>0.42918137687555169</v>
      </c>
      <c r="Z1361" s="221">
        <f>'6. Non-specified'!Z$122</f>
        <v>0.41721364920669413</v>
      </c>
      <c r="AA1361" s="221">
        <f>'6. Non-specified'!AA$122</f>
        <v>0.4181648761236571</v>
      </c>
      <c r="AB1361" s="221">
        <f>'6. Non-specified'!AB$122</f>
        <v>0.3985218033998521</v>
      </c>
      <c r="AC1361" s="221">
        <f>'6. Non-specified'!AC$122</f>
        <v>0.40241215925173834</v>
      </c>
      <c r="AD1361" s="219"/>
      <c r="AE1361" s="219"/>
      <c r="AF1361" s="219"/>
      <c r="AG1361" s="221">
        <f>'6. Non-specified'!AG$122</f>
        <v>0.40451685958731765</v>
      </c>
      <c r="AH1361" s="221">
        <f>'6. Non-specified'!AH$122</f>
        <v>0.38619698956967091</v>
      </c>
      <c r="AI1361" s="221">
        <f>'6. Non-specified'!AI$122</f>
        <v>0.3806331687481847</v>
      </c>
      <c r="AJ1361" s="219"/>
      <c r="AK1361" s="219"/>
      <c r="AL1361" s="219"/>
      <c r="AM1361" s="219"/>
      <c r="AN1361" s="219"/>
      <c r="AO1361" s="219"/>
      <c r="AP1361" s="219"/>
      <c r="AQ1361" s="219"/>
      <c r="AR1361" s="219"/>
      <c r="AS1361" s="219"/>
      <c r="AT1361" s="219"/>
      <c r="AU1361" s="219"/>
      <c r="AV1361" s="221">
        <f>'6. Non-specified'!AV$122</f>
        <v>0.37577110066151276</v>
      </c>
      <c r="AW1361" s="221">
        <f>'6. Non-specified'!AW$122</f>
        <v>0.34238588719246899</v>
      </c>
      <c r="AX1361" s="221">
        <f>'6. Non-specified'!AX$122</f>
        <v>0.35997087732071359</v>
      </c>
      <c r="AY1361" s="221">
        <f>'6. Non-specified'!AY$122</f>
        <v>0.35813549507817027</v>
      </c>
      <c r="AZ1361" s="221">
        <f>'6. Non-specified'!AZ$122</f>
        <v>0.36001014970819589</v>
      </c>
      <c r="BA1361" s="221">
        <f>'6. Non-specified'!BA$122</f>
        <v>0.35725513394743513</v>
      </c>
      <c r="BB1361" s="221">
        <f>'6. Non-specified'!BB$122</f>
        <v>0.35326925456870595</v>
      </c>
      <c r="BC1361" s="221">
        <f>'6. Non-specified'!BC$122</f>
        <v>0.35347158819181779</v>
      </c>
      <c r="BD1361" s="219"/>
      <c r="BE1361" s="219"/>
      <c r="BF1361" s="219"/>
      <c r="BG1361" s="219"/>
      <c r="BH1361" s="219"/>
    </row>
    <row r="1362" spans="1:60" s="8" customFormat="1" ht="15">
      <c r="A1362" s="36" t="s">
        <v>7</v>
      </c>
      <c r="B1362" s="36" t="s">
        <v>71</v>
      </c>
      <c r="C1362" s="36" t="s">
        <v>22</v>
      </c>
      <c r="D1362" s="7" t="s">
        <v>403</v>
      </c>
      <c r="E1362" s="7" t="s">
        <v>403</v>
      </c>
      <c r="F1362" s="7" t="s">
        <v>13</v>
      </c>
      <c r="G1362" s="219"/>
      <c r="H1362" s="219"/>
      <c r="I1362" s="219"/>
      <c r="J1362" s="219"/>
      <c r="K1362" s="219"/>
      <c r="L1362" s="219"/>
      <c r="M1362" s="219"/>
      <c r="N1362" s="219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21">
        <f>'2.b-MTH2-HTH'!U$84</f>
        <v>0.39631175960093368</v>
      </c>
      <c r="Z1362" s="221">
        <f>'2.b-MTH2-HTH'!V$84</f>
        <v>0.40146668545805714</v>
      </c>
      <c r="AA1362" s="221">
        <f>'2.b-MTH2-HTH'!W$84</f>
        <v>0.40659623704207171</v>
      </c>
      <c r="AB1362" s="221">
        <f>'2.b-MTH2-HTH'!X$84</f>
        <v>0.41162879886934722</v>
      </c>
      <c r="AC1362" s="221">
        <f>'2.b-MTH2-HTH'!Y$84</f>
        <v>0.42718388736326346</v>
      </c>
      <c r="AD1362" s="219"/>
      <c r="AE1362" s="219"/>
      <c r="AF1362" s="219"/>
      <c r="AG1362" s="221">
        <f>'2.b-MTH2-HTH'!AC$84</f>
        <v>0.43611792365164642</v>
      </c>
      <c r="AH1362" s="221">
        <f>'2.b-MTH2-HTH'!AD$84</f>
        <v>0.44774002617765807</v>
      </c>
      <c r="AI1362" s="221">
        <f>'2.b-MTH2-HTH'!AE$84</f>
        <v>0.45928152601857686</v>
      </c>
      <c r="AJ1362" s="219"/>
      <c r="AK1362" s="219"/>
      <c r="AL1362" s="219"/>
      <c r="AM1362" s="219"/>
      <c r="AN1362" s="219"/>
      <c r="AO1362" s="219"/>
      <c r="AP1362" s="219"/>
      <c r="AQ1362" s="219"/>
      <c r="AR1362" s="219"/>
      <c r="AS1362" s="219"/>
      <c r="AT1362" s="219"/>
      <c r="AU1362" s="219"/>
      <c r="AV1362" s="221">
        <f>'2.b-MTH2-HTH'!AR$84</f>
        <v>0.54069399515463346</v>
      </c>
      <c r="AW1362" s="221">
        <f>'2.b-MTH2-HTH'!AS$84</f>
        <v>0.55120071864467934</v>
      </c>
      <c r="AX1362" s="221">
        <f>'2.b-MTH2-HTH'!AT$84</f>
        <v>0.55975183037132925</v>
      </c>
      <c r="AY1362" s="221">
        <f>'2.b-MTH2-HTH'!AU$84</f>
        <v>0.56497102100313534</v>
      </c>
      <c r="AZ1362" s="221">
        <f>'2.b-MTH2-HTH'!AV$84</f>
        <v>0.56927952895042322</v>
      </c>
      <c r="BA1362" s="221">
        <f>'2.b-MTH2-HTH'!AW$84</f>
        <v>0.57450751000950395</v>
      </c>
      <c r="BB1362" s="221">
        <f>'2.b-MTH2-HTH'!AX$84</f>
        <v>0.57781775890094389</v>
      </c>
      <c r="BC1362" s="221">
        <f>'2.b-MTH2-HTH'!AY$84</f>
        <v>0.57451595766849639</v>
      </c>
      <c r="BD1362" s="219"/>
      <c r="BE1362" s="219"/>
      <c r="BF1362" s="219"/>
      <c r="BG1362" s="219"/>
      <c r="BH1362" s="219"/>
    </row>
    <row r="1363" spans="1:60" s="8" customFormat="1" ht="15">
      <c r="A1363" s="36" t="s">
        <v>7</v>
      </c>
      <c r="B1363" s="36" t="s">
        <v>71</v>
      </c>
      <c r="C1363" s="36" t="s">
        <v>22</v>
      </c>
      <c r="D1363" s="7" t="s">
        <v>403</v>
      </c>
      <c r="E1363" s="7" t="s">
        <v>403</v>
      </c>
      <c r="F1363" s="7" t="s">
        <v>14</v>
      </c>
      <c r="G1363" s="219"/>
      <c r="H1363" s="219"/>
      <c r="I1363" s="219"/>
      <c r="J1363" s="219"/>
      <c r="K1363" s="219"/>
      <c r="L1363" s="219"/>
      <c r="M1363" s="219"/>
      <c r="N1363" s="219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21">
        <f>'2.b-MTH2-HTH'!U$85</f>
        <v>0.80445234243218167</v>
      </c>
      <c r="Z1363" s="221">
        <f>'2.b-MTH2-HTH'!V$85</f>
        <v>0.80445234243218156</v>
      </c>
      <c r="AA1363" s="221">
        <f>'2.b-MTH2-HTH'!W$85</f>
        <v>0.80445234243218156</v>
      </c>
      <c r="AB1363" s="221">
        <f>'2.b-MTH2-HTH'!X$85</f>
        <v>0.80445234243218156</v>
      </c>
      <c r="AC1363" s="221">
        <f>'2.b-MTH2-HTH'!Y$85</f>
        <v>0.80445234243218156</v>
      </c>
      <c r="AD1363" s="219"/>
      <c r="AE1363" s="219"/>
      <c r="AF1363" s="219"/>
      <c r="AG1363" s="221">
        <f>'2.b-MTH2-HTH'!AC$85</f>
        <v>0.80445234243218156</v>
      </c>
      <c r="AH1363" s="221">
        <f>'2.b-MTH2-HTH'!AD$85</f>
        <v>0.80445234243218156</v>
      </c>
      <c r="AI1363" s="221">
        <f>'2.b-MTH2-HTH'!AE$85</f>
        <v>0.80445234243218156</v>
      </c>
      <c r="AJ1363" s="219"/>
      <c r="AK1363" s="219"/>
      <c r="AL1363" s="219"/>
      <c r="AM1363" s="219"/>
      <c r="AN1363" s="219"/>
      <c r="AO1363" s="219"/>
      <c r="AP1363" s="219"/>
      <c r="AQ1363" s="219"/>
      <c r="AR1363" s="219"/>
      <c r="AS1363" s="219"/>
      <c r="AT1363" s="219"/>
      <c r="AU1363" s="219"/>
      <c r="AV1363" s="221">
        <f>'2.b-MTH2-HTH'!AR$85</f>
        <v>0.80445234243218156</v>
      </c>
      <c r="AW1363" s="221">
        <f>'2.b-MTH2-HTH'!AS$85</f>
        <v>0.80445234243218156</v>
      </c>
      <c r="AX1363" s="221">
        <f>'2.b-MTH2-HTH'!AT$85</f>
        <v>0.80445234243218156</v>
      </c>
      <c r="AY1363" s="221">
        <f>'2.b-MTH2-HTH'!AU$85</f>
        <v>0.80445234243218156</v>
      </c>
      <c r="AZ1363" s="221">
        <f>'2.b-MTH2-HTH'!AV$85</f>
        <v>0.80445234243218156</v>
      </c>
      <c r="BA1363" s="221">
        <f>'2.b-MTH2-HTH'!AW$85</f>
        <v>0.80445234243218156</v>
      </c>
      <c r="BB1363" s="221">
        <f>'2.b-MTH2-HTH'!AX$85</f>
        <v>0.80445234243218156</v>
      </c>
      <c r="BC1363" s="221">
        <f>'2.b-MTH2-HTH'!AY$85</f>
        <v>0.80445234243218156</v>
      </c>
      <c r="BD1363" s="219"/>
      <c r="BE1363" s="219"/>
      <c r="BF1363" s="219"/>
      <c r="BG1363" s="219"/>
      <c r="BH1363" s="219"/>
    </row>
    <row r="1364" spans="1:60" s="5" customFormat="1" ht="15">
      <c r="A1364" s="4" t="s">
        <v>7</v>
      </c>
      <c r="B1364" s="4" t="s">
        <v>71</v>
      </c>
      <c r="C1364" s="4" t="s">
        <v>61</v>
      </c>
      <c r="D1364" s="4"/>
      <c r="E1364" s="4"/>
      <c r="F1364" s="4" t="s">
        <v>11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>
        <v>3</v>
      </c>
      <c r="W1364" s="4"/>
      <c r="X1364" s="4"/>
      <c r="Y1364" s="4"/>
      <c r="Z1364" s="4">
        <v>8</v>
      </c>
      <c r="AA1364" s="4">
        <v>3</v>
      </c>
      <c r="AB1364" s="4">
        <v>7</v>
      </c>
      <c r="AC1364" s="4">
        <v>4</v>
      </c>
      <c r="AD1364" s="4">
        <v>4</v>
      </c>
      <c r="AE1364" s="4">
        <v>4</v>
      </c>
      <c r="AF1364" s="4">
        <v>5</v>
      </c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</row>
    <row r="1365" spans="1:60" s="5" customFormat="1" ht="15">
      <c r="A1365" s="4" t="s">
        <v>7</v>
      </c>
      <c r="B1365" s="4" t="s">
        <v>71</v>
      </c>
      <c r="C1365" s="4" t="s">
        <v>61</v>
      </c>
      <c r="D1365" s="4"/>
      <c r="E1365" s="4"/>
      <c r="F1365" s="4" t="s">
        <v>52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6">
        <v>7.4652864181555799E-5</v>
      </c>
      <c r="W1365" s="4"/>
      <c r="X1365" s="4"/>
      <c r="Y1365" s="4"/>
      <c r="Z1365" s="4">
        <v>1.6247283657263599E-4</v>
      </c>
      <c r="AA1365" s="6">
        <v>6.2350618310298196E-5</v>
      </c>
      <c r="AB1365" s="4">
        <v>1.5107370238480599E-4</v>
      </c>
      <c r="AC1365" s="6">
        <v>8.83294689190681E-5</v>
      </c>
      <c r="AD1365" s="6">
        <v>8.6045561124615502E-5</v>
      </c>
      <c r="AE1365" s="6">
        <v>8.5426277122843002E-5</v>
      </c>
      <c r="AF1365" s="4">
        <v>1.05376298762882E-4</v>
      </c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</row>
    <row r="1366" spans="1:60" s="8" customFormat="1" ht="15">
      <c r="A1366" s="36" t="s">
        <v>7</v>
      </c>
      <c r="B1366" s="36" t="s">
        <v>71</v>
      </c>
      <c r="C1366" s="36" t="s">
        <v>61</v>
      </c>
      <c r="D1366" s="7" t="s">
        <v>113</v>
      </c>
      <c r="E1366" s="7" t="s">
        <v>113</v>
      </c>
      <c r="F1366" s="7" t="s">
        <v>12</v>
      </c>
      <c r="G1366" s="219"/>
      <c r="H1366" s="219"/>
      <c r="I1366" s="219"/>
      <c r="J1366" s="219"/>
      <c r="K1366" s="219"/>
      <c r="L1366" s="219"/>
      <c r="M1366" s="219"/>
      <c r="N1366" s="219"/>
      <c r="O1366" s="219"/>
      <c r="P1366" s="219"/>
      <c r="Q1366" s="219"/>
      <c r="R1366" s="219"/>
      <c r="S1366" s="219"/>
      <c r="T1366" s="219"/>
      <c r="U1366" s="219"/>
      <c r="V1366" s="221">
        <f>'6. Non-specified'!V$117</f>
        <v>0.22308551376726821</v>
      </c>
      <c r="W1366" s="219"/>
      <c r="X1366" s="219"/>
      <c r="Y1366" s="219"/>
      <c r="Z1366" s="221">
        <f>'6. Non-specified'!Z$117</f>
        <v>0.20854162138665505</v>
      </c>
      <c r="AA1366" s="221">
        <f>'6. Non-specified'!AA$117</f>
        <v>0.21859241394431045</v>
      </c>
      <c r="AB1366" s="221">
        <f>'6. Non-specified'!AB$117</f>
        <v>0.23543123543123534</v>
      </c>
      <c r="AC1366" s="221">
        <f>'6. Non-specified'!AC$117</f>
        <v>0.24435419358808685</v>
      </c>
      <c r="AD1366" s="221">
        <f>'6. Non-specified'!AD$117</f>
        <v>0.23364596936958329</v>
      </c>
      <c r="AE1366" s="221">
        <f>'6. Non-specified'!AE$117</f>
        <v>0.23448360706157351</v>
      </c>
      <c r="AF1366" s="221">
        <f>'6. Non-specified'!AF$117</f>
        <v>0.23511242895972326</v>
      </c>
      <c r="AG1366" s="219"/>
      <c r="AH1366" s="219"/>
      <c r="AI1366" s="219"/>
      <c r="AJ1366" s="219"/>
      <c r="AK1366" s="219"/>
      <c r="AL1366" s="219"/>
      <c r="AM1366" s="219"/>
      <c r="AN1366" s="219"/>
      <c r="AO1366" s="219"/>
      <c r="AP1366" s="219"/>
      <c r="AQ1366" s="219"/>
      <c r="AR1366" s="219"/>
      <c r="AS1366" s="219"/>
      <c r="AT1366" s="219"/>
      <c r="AU1366" s="219"/>
      <c r="AV1366" s="219"/>
      <c r="AW1366" s="219"/>
      <c r="AX1366" s="219"/>
      <c r="AY1366" s="219"/>
      <c r="AZ1366" s="219"/>
      <c r="BA1366" s="219"/>
      <c r="BB1366" s="219"/>
      <c r="BC1366" s="219"/>
      <c r="BD1366" s="219"/>
      <c r="BE1366" s="219"/>
      <c r="BF1366" s="219"/>
      <c r="BG1366" s="219"/>
      <c r="BH1366" s="219"/>
    </row>
    <row r="1367" spans="1:60" s="8" customFormat="1" ht="15">
      <c r="A1367" s="36" t="s">
        <v>7</v>
      </c>
      <c r="B1367" s="36" t="s">
        <v>71</v>
      </c>
      <c r="C1367" s="36" t="s">
        <v>61</v>
      </c>
      <c r="D1367" s="7" t="s">
        <v>113</v>
      </c>
      <c r="E1367" s="7" t="s">
        <v>113</v>
      </c>
      <c r="F1367" s="7" t="s">
        <v>13</v>
      </c>
      <c r="G1367" s="219"/>
      <c r="H1367" s="219"/>
      <c r="I1367" s="219"/>
      <c r="J1367" s="219"/>
      <c r="K1367" s="219"/>
      <c r="L1367" s="219"/>
      <c r="M1367" s="219"/>
      <c r="N1367" s="219"/>
      <c r="O1367" s="219"/>
      <c r="P1367" s="219"/>
      <c r="Q1367" s="219"/>
      <c r="R1367" s="219"/>
      <c r="S1367" s="219"/>
      <c r="T1367" s="219"/>
      <c r="U1367" s="219"/>
      <c r="V1367" s="221">
        <f>'2.a-LTH-MTH1'!R$59</f>
        <v>0.88492890991965001</v>
      </c>
      <c r="W1367" s="219"/>
      <c r="X1367" s="219"/>
      <c r="Y1367" s="219"/>
      <c r="Z1367" s="221">
        <f>'2.a-LTH-MTH1'!V$59</f>
        <v>0.89342991195227095</v>
      </c>
      <c r="AA1367" s="221">
        <f>'2.a-LTH-MTH1'!W$59</f>
        <v>0.89537561658294496</v>
      </c>
      <c r="AB1367" s="221">
        <f>'2.a-LTH-MTH1'!X$59</f>
        <v>0.89725439951276198</v>
      </c>
      <c r="AC1367" s="221">
        <f>'2.a-LTH-MTH1'!Y$59</f>
        <v>0.89906856248576505</v>
      </c>
      <c r="AD1367" s="221">
        <f>'2.a-LTH-MTH1'!Z$59</f>
        <v>0.90082032807847101</v>
      </c>
      <c r="AE1367" s="221">
        <f>'2.a-LTH-MTH1'!AA$59</f>
        <v>0.90251184242280102</v>
      </c>
      <c r="AF1367" s="221">
        <f>'2.a-LTH-MTH1'!AB$59</f>
        <v>0.90414517783536397</v>
      </c>
      <c r="AG1367" s="219"/>
      <c r="AH1367" s="219"/>
      <c r="AI1367" s="219"/>
      <c r="AJ1367" s="219"/>
      <c r="AK1367" s="219"/>
      <c r="AL1367" s="219"/>
      <c r="AM1367" s="219"/>
      <c r="AN1367" s="219"/>
      <c r="AO1367" s="219"/>
      <c r="AP1367" s="219"/>
      <c r="AQ1367" s="219"/>
      <c r="AR1367" s="219"/>
      <c r="AS1367" s="219"/>
      <c r="AT1367" s="219"/>
      <c r="AU1367" s="219"/>
      <c r="AV1367" s="219"/>
      <c r="AW1367" s="219"/>
      <c r="AX1367" s="219"/>
      <c r="AY1367" s="219"/>
      <c r="AZ1367" s="219"/>
      <c r="BA1367" s="219"/>
      <c r="BB1367" s="219"/>
      <c r="BC1367" s="219"/>
      <c r="BD1367" s="219"/>
      <c r="BE1367" s="219"/>
      <c r="BF1367" s="219"/>
      <c r="BG1367" s="219"/>
      <c r="BH1367" s="219"/>
    </row>
    <row r="1368" spans="1:60" s="8" customFormat="1" ht="15">
      <c r="A1368" s="36" t="s">
        <v>7</v>
      </c>
      <c r="B1368" s="36" t="s">
        <v>71</v>
      </c>
      <c r="C1368" s="36" t="s">
        <v>61</v>
      </c>
      <c r="D1368" s="7" t="s">
        <v>113</v>
      </c>
      <c r="E1368" s="7" t="s">
        <v>113</v>
      </c>
      <c r="F1368" s="7" t="s">
        <v>14</v>
      </c>
      <c r="G1368" s="219"/>
      <c r="H1368" s="219"/>
      <c r="I1368" s="219"/>
      <c r="J1368" s="219"/>
      <c r="K1368" s="219"/>
      <c r="L1368" s="219"/>
      <c r="M1368" s="219"/>
      <c r="N1368" s="219"/>
      <c r="O1368" s="219"/>
      <c r="P1368" s="219"/>
      <c r="Q1368" s="219"/>
      <c r="R1368" s="219"/>
      <c r="S1368" s="219"/>
      <c r="T1368" s="219"/>
      <c r="U1368" s="219"/>
      <c r="V1368" s="221">
        <f>'2.a-LTH-MTH1'!R$60</f>
        <v>0.22800205883416391</v>
      </c>
      <c r="W1368" s="219"/>
      <c r="X1368" s="219"/>
      <c r="Y1368" s="219"/>
      <c r="Z1368" s="221">
        <f>'2.a-LTH-MTH1'!V$60</f>
        <v>0.22800205883416391</v>
      </c>
      <c r="AA1368" s="221">
        <f>'2.a-LTH-MTH1'!W$60</f>
        <v>0.22800205883416394</v>
      </c>
      <c r="AB1368" s="221">
        <f>'2.a-LTH-MTH1'!X$60</f>
        <v>0.22800205883416391</v>
      </c>
      <c r="AC1368" s="221">
        <f>'2.a-LTH-MTH1'!Y$60</f>
        <v>0.22800205883416391</v>
      </c>
      <c r="AD1368" s="221">
        <f>'2.a-LTH-MTH1'!Z$60</f>
        <v>0.22800205883416391</v>
      </c>
      <c r="AE1368" s="221">
        <f>'2.a-LTH-MTH1'!AA$60</f>
        <v>0.22800205883416391</v>
      </c>
      <c r="AF1368" s="221">
        <f>'2.a-LTH-MTH1'!AB$60</f>
        <v>0.22800205883416391</v>
      </c>
      <c r="AG1368" s="219"/>
      <c r="AH1368" s="219"/>
      <c r="AI1368" s="219"/>
      <c r="AJ1368" s="219"/>
      <c r="AK1368" s="219"/>
      <c r="AL1368" s="219"/>
      <c r="AM1368" s="219"/>
      <c r="AN1368" s="219"/>
      <c r="AO1368" s="219"/>
      <c r="AP1368" s="219"/>
      <c r="AQ1368" s="219"/>
      <c r="AR1368" s="219"/>
      <c r="AS1368" s="219"/>
      <c r="AT1368" s="219"/>
      <c r="AU1368" s="219"/>
      <c r="AV1368" s="219"/>
      <c r="AW1368" s="219"/>
      <c r="AX1368" s="219"/>
      <c r="AY1368" s="219"/>
      <c r="AZ1368" s="219"/>
      <c r="BA1368" s="219"/>
      <c r="BB1368" s="219"/>
      <c r="BC1368" s="219"/>
      <c r="BD1368" s="219"/>
      <c r="BE1368" s="219"/>
      <c r="BF1368" s="219"/>
      <c r="BG1368" s="219"/>
      <c r="BH1368" s="219"/>
    </row>
    <row r="1369" spans="1:60" s="8" customFormat="1" ht="15">
      <c r="A1369" s="36" t="s">
        <v>7</v>
      </c>
      <c r="B1369" s="36" t="s">
        <v>71</v>
      </c>
      <c r="C1369" s="36" t="s">
        <v>61</v>
      </c>
      <c r="D1369" s="7" t="s">
        <v>107</v>
      </c>
      <c r="E1369" s="7" t="s">
        <v>108</v>
      </c>
      <c r="F1369" s="7" t="s">
        <v>12</v>
      </c>
      <c r="G1369" s="219"/>
      <c r="H1369" s="219"/>
      <c r="I1369" s="219"/>
      <c r="J1369" s="219"/>
      <c r="K1369" s="219"/>
      <c r="L1369" s="219"/>
      <c r="M1369" s="219"/>
      <c r="N1369" s="219"/>
      <c r="O1369" s="219"/>
      <c r="P1369" s="219"/>
      <c r="Q1369" s="219"/>
      <c r="R1369" s="219"/>
      <c r="S1369" s="219"/>
      <c r="T1369" s="219"/>
      <c r="U1369" s="219"/>
      <c r="V1369" s="221">
        <f>'6. Non-specified'!V$118</f>
        <v>0.15851771004804566</v>
      </c>
      <c r="W1369" s="219"/>
      <c r="X1369" s="219"/>
      <c r="Y1369" s="219"/>
      <c r="Z1369" s="221">
        <f>'6. Non-specified'!Z$118</f>
        <v>0.1687714627254944</v>
      </c>
      <c r="AA1369" s="221">
        <f>'6. Non-specified'!AA$118</f>
        <v>0.1617561938171454</v>
      </c>
      <c r="AB1369" s="221">
        <f>'6. Non-specified'!AB$118</f>
        <v>0.1602905224856444</v>
      </c>
      <c r="AC1369" s="221">
        <f>'6. Non-specified'!AC$118</f>
        <v>0.15951264537566917</v>
      </c>
      <c r="AD1369" s="221">
        <f>'6. Non-specified'!AD$118</f>
        <v>0.16316217499703195</v>
      </c>
      <c r="AE1369" s="221">
        <f>'6. Non-specified'!AE$118</f>
        <v>0.16319862213200467</v>
      </c>
      <c r="AF1369" s="221">
        <f>'6. Non-specified'!AF$118</f>
        <v>0.16007968865826538</v>
      </c>
      <c r="AG1369" s="219"/>
      <c r="AH1369" s="219"/>
      <c r="AI1369" s="219"/>
      <c r="AJ1369" s="219"/>
      <c r="AK1369" s="219"/>
      <c r="AL1369" s="219"/>
      <c r="AM1369" s="219"/>
      <c r="AN1369" s="219"/>
      <c r="AO1369" s="219"/>
      <c r="AP1369" s="219"/>
      <c r="AQ1369" s="219"/>
      <c r="AR1369" s="219"/>
      <c r="AS1369" s="219"/>
      <c r="AT1369" s="219"/>
      <c r="AU1369" s="219"/>
      <c r="AV1369" s="219"/>
      <c r="AW1369" s="219"/>
      <c r="AX1369" s="219"/>
      <c r="AY1369" s="219"/>
      <c r="AZ1369" s="219"/>
      <c r="BA1369" s="219"/>
      <c r="BB1369" s="219"/>
      <c r="BC1369" s="219"/>
      <c r="BD1369" s="219"/>
      <c r="BE1369" s="219"/>
      <c r="BF1369" s="219"/>
      <c r="BG1369" s="219"/>
      <c r="BH1369" s="219"/>
    </row>
    <row r="1370" spans="1:60" s="8" customFormat="1" ht="15">
      <c r="A1370" s="36" t="s">
        <v>7</v>
      </c>
      <c r="B1370" s="36" t="s">
        <v>71</v>
      </c>
      <c r="C1370" s="36" t="s">
        <v>61</v>
      </c>
      <c r="D1370" s="7" t="s">
        <v>107</v>
      </c>
      <c r="E1370" s="7" t="s">
        <v>108</v>
      </c>
      <c r="F1370" s="7" t="s">
        <v>13</v>
      </c>
      <c r="G1370" s="219"/>
      <c r="H1370" s="219"/>
      <c r="I1370" s="219"/>
      <c r="J1370" s="219"/>
      <c r="K1370" s="219"/>
      <c r="L1370" s="219"/>
      <c r="M1370" s="219"/>
      <c r="N1370" s="219"/>
      <c r="O1370" s="219"/>
      <c r="P1370" s="219"/>
      <c r="Q1370" s="219"/>
      <c r="R1370" s="219"/>
      <c r="S1370" s="219"/>
      <c r="T1370" s="219"/>
      <c r="U1370" s="219"/>
      <c r="V1370" s="221">
        <f>'2.b-MTH2-HTH'!R$60</f>
        <v>0.38060310289556548</v>
      </c>
      <c r="W1370" s="219"/>
      <c r="X1370" s="219"/>
      <c r="Y1370" s="219"/>
      <c r="Z1370" s="221">
        <f>'2.b-MTH2-HTH'!V$60</f>
        <v>0.40146668545805714</v>
      </c>
      <c r="AA1370" s="221">
        <f>'2.b-MTH2-HTH'!W$60</f>
        <v>0.40659623704207171</v>
      </c>
      <c r="AB1370" s="221">
        <f>'2.b-MTH2-HTH'!X$60</f>
        <v>0.41162879886934722</v>
      </c>
      <c r="AC1370" s="221">
        <f>'2.b-MTH2-HTH'!Y$60</f>
        <v>0.42718388736326346</v>
      </c>
      <c r="AD1370" s="221">
        <f>'2.b-MTH2-HTH'!Z$60</f>
        <v>0.43090333569013051</v>
      </c>
      <c r="AE1370" s="221">
        <f>'2.b-MTH2-HTH'!AA$60</f>
        <v>0.43731957379166619</v>
      </c>
      <c r="AF1370" s="221">
        <f>'2.b-MTH2-HTH'!AB$60</f>
        <v>0.43403056707977594</v>
      </c>
      <c r="AG1370" s="219"/>
      <c r="AH1370" s="219"/>
      <c r="AI1370" s="219"/>
      <c r="AJ1370" s="219"/>
      <c r="AK1370" s="219"/>
      <c r="AL1370" s="219"/>
      <c r="AM1370" s="219"/>
      <c r="AN1370" s="219"/>
      <c r="AO1370" s="219"/>
      <c r="AP1370" s="219"/>
      <c r="AQ1370" s="219"/>
      <c r="AR1370" s="219"/>
      <c r="AS1370" s="219"/>
      <c r="AT1370" s="219"/>
      <c r="AU1370" s="219"/>
      <c r="AV1370" s="219"/>
      <c r="AW1370" s="219"/>
      <c r="AX1370" s="219"/>
      <c r="AY1370" s="219"/>
      <c r="AZ1370" s="219"/>
      <c r="BA1370" s="219"/>
      <c r="BB1370" s="219"/>
      <c r="BC1370" s="219"/>
      <c r="BD1370" s="219"/>
      <c r="BE1370" s="219"/>
      <c r="BF1370" s="219"/>
      <c r="BG1370" s="219"/>
      <c r="BH1370" s="219"/>
    </row>
    <row r="1371" spans="1:60" s="8" customFormat="1" ht="15">
      <c r="A1371" s="36" t="s">
        <v>7</v>
      </c>
      <c r="B1371" s="36" t="s">
        <v>71</v>
      </c>
      <c r="C1371" s="36" t="s">
        <v>61</v>
      </c>
      <c r="D1371" s="7" t="s">
        <v>107</v>
      </c>
      <c r="E1371" s="7" t="s">
        <v>108</v>
      </c>
      <c r="F1371" s="7" t="s">
        <v>14</v>
      </c>
      <c r="G1371" s="219"/>
      <c r="H1371" s="219"/>
      <c r="I1371" s="219"/>
      <c r="J1371" s="219"/>
      <c r="K1371" s="219"/>
      <c r="L1371" s="219"/>
      <c r="M1371" s="219"/>
      <c r="N1371" s="219"/>
      <c r="O1371" s="219"/>
      <c r="P1371" s="219"/>
      <c r="Q1371" s="219"/>
      <c r="R1371" s="219"/>
      <c r="S1371" s="219"/>
      <c r="T1371" s="219"/>
      <c r="U1371" s="219"/>
      <c r="V1371" s="221">
        <f>'2.b-MTH2-HTH'!R$61</f>
        <v>0.3911634117171473</v>
      </c>
      <c r="W1371" s="219"/>
      <c r="X1371" s="219"/>
      <c r="Y1371" s="219"/>
      <c r="Z1371" s="221">
        <f>'2.b-MTH2-HTH'!V$61</f>
        <v>0.3911634117171473</v>
      </c>
      <c r="AA1371" s="221">
        <f>'2.b-MTH2-HTH'!W$61</f>
        <v>0.3911634117171473</v>
      </c>
      <c r="AB1371" s="221">
        <f>'2.b-MTH2-HTH'!X$61</f>
        <v>0.3911634117171473</v>
      </c>
      <c r="AC1371" s="221">
        <f>'2.b-MTH2-HTH'!Y$61</f>
        <v>0.3911634117171473</v>
      </c>
      <c r="AD1371" s="221">
        <f>'2.b-MTH2-HTH'!Z$61</f>
        <v>0.3911634117171473</v>
      </c>
      <c r="AE1371" s="221">
        <f>'2.b-MTH2-HTH'!AA$61</f>
        <v>0.3911634117171473</v>
      </c>
      <c r="AF1371" s="221">
        <f>'2.b-MTH2-HTH'!AB$61</f>
        <v>0.3911634117171473</v>
      </c>
      <c r="AG1371" s="219"/>
      <c r="AH1371" s="219"/>
      <c r="AI1371" s="219"/>
      <c r="AJ1371" s="219"/>
      <c r="AK1371" s="219"/>
      <c r="AL1371" s="219"/>
      <c r="AM1371" s="219"/>
      <c r="AN1371" s="219"/>
      <c r="AO1371" s="219"/>
      <c r="AP1371" s="219"/>
      <c r="AQ1371" s="219"/>
      <c r="AR1371" s="219"/>
      <c r="AS1371" s="219"/>
      <c r="AT1371" s="219"/>
      <c r="AU1371" s="219"/>
      <c r="AV1371" s="219"/>
      <c r="AW1371" s="219"/>
      <c r="AX1371" s="219"/>
      <c r="AY1371" s="219"/>
      <c r="AZ1371" s="219"/>
      <c r="BA1371" s="219"/>
      <c r="BB1371" s="219"/>
      <c r="BC1371" s="219"/>
      <c r="BD1371" s="219"/>
      <c r="BE1371" s="219"/>
      <c r="BF1371" s="219"/>
      <c r="BG1371" s="219"/>
      <c r="BH1371" s="219"/>
    </row>
    <row r="1372" spans="1:60" s="8" customFormat="1" ht="15">
      <c r="A1372" s="36" t="s">
        <v>7</v>
      </c>
      <c r="B1372" s="36" t="s">
        <v>71</v>
      </c>
      <c r="C1372" s="36" t="s">
        <v>61</v>
      </c>
      <c r="D1372" s="7" t="s">
        <v>97</v>
      </c>
      <c r="E1372" s="7" t="s">
        <v>98</v>
      </c>
      <c r="F1372" s="7" t="s">
        <v>12</v>
      </c>
      <c r="G1372" s="219"/>
      <c r="H1372" s="219"/>
      <c r="I1372" s="219"/>
      <c r="J1372" s="219"/>
      <c r="K1372" s="219"/>
      <c r="L1372" s="219"/>
      <c r="M1372" s="219"/>
      <c r="N1372" s="219"/>
      <c r="O1372" s="219"/>
      <c r="P1372" s="219"/>
      <c r="Q1372" s="219"/>
      <c r="R1372" s="219"/>
      <c r="S1372" s="219"/>
      <c r="T1372" s="219"/>
      <c r="U1372" s="219"/>
      <c r="V1372" s="221">
        <f>'6. Non-specified'!V$119</f>
        <v>0.10210235056708225</v>
      </c>
      <c r="W1372" s="219"/>
      <c r="X1372" s="219"/>
      <c r="Y1372" s="219"/>
      <c r="Z1372" s="221">
        <f>'6. Non-specified'!Z$119</f>
        <v>0.1117224516409476</v>
      </c>
      <c r="AA1372" s="221">
        <f>'6. Non-specified'!AA$119</f>
        <v>0.10884181100635824</v>
      </c>
      <c r="AB1372" s="221">
        <f>'6. Non-specified'!AB$119</f>
        <v>0.1110438342145659</v>
      </c>
      <c r="AC1372" s="221">
        <f>'6. Non-specified'!AC$119</f>
        <v>0.10789059134822473</v>
      </c>
      <c r="AD1372" s="221">
        <f>'6. Non-specified'!AD$119</f>
        <v>0.11238335509913334</v>
      </c>
      <c r="AE1372" s="221">
        <f>'6. Non-specified'!AE$119</f>
        <v>0.11503290890078119</v>
      </c>
      <c r="AF1372" s="221">
        <f>'6. Non-specified'!AF$119</f>
        <v>0.11338275265628861</v>
      </c>
      <c r="AG1372" s="219"/>
      <c r="AH1372" s="219"/>
      <c r="AI1372" s="219"/>
      <c r="AJ1372" s="219"/>
      <c r="AK1372" s="219"/>
      <c r="AL1372" s="219"/>
      <c r="AM1372" s="219"/>
      <c r="AN1372" s="219"/>
      <c r="AO1372" s="219"/>
      <c r="AP1372" s="219"/>
      <c r="AQ1372" s="219"/>
      <c r="AR1372" s="219"/>
      <c r="AS1372" s="219"/>
      <c r="AT1372" s="219"/>
      <c r="AU1372" s="219"/>
      <c r="AV1372" s="219"/>
      <c r="AW1372" s="219"/>
      <c r="AX1372" s="219"/>
      <c r="AY1372" s="219"/>
      <c r="AZ1372" s="219"/>
      <c r="BA1372" s="219"/>
      <c r="BB1372" s="219"/>
      <c r="BC1372" s="219"/>
      <c r="BD1372" s="219"/>
      <c r="BE1372" s="219"/>
      <c r="BF1372" s="219"/>
      <c r="BG1372" s="219"/>
      <c r="BH1372" s="219"/>
    </row>
    <row r="1373" spans="1:60" s="8" customFormat="1" ht="15">
      <c r="A1373" s="36" t="s">
        <v>7</v>
      </c>
      <c r="B1373" s="36" t="s">
        <v>71</v>
      </c>
      <c r="C1373" s="36" t="s">
        <v>61</v>
      </c>
      <c r="D1373" s="7" t="s">
        <v>97</v>
      </c>
      <c r="E1373" s="7" t="s">
        <v>98</v>
      </c>
      <c r="F1373" s="7" t="s">
        <v>13</v>
      </c>
      <c r="G1373" s="219"/>
      <c r="H1373" s="219"/>
      <c r="I1373" s="219"/>
      <c r="J1373" s="219"/>
      <c r="K1373" s="219"/>
      <c r="L1373" s="219"/>
      <c r="M1373" s="219"/>
      <c r="N1373" s="219"/>
      <c r="O1373" s="219"/>
      <c r="P1373" s="219"/>
      <c r="Q1373" s="219"/>
      <c r="R1373" s="219"/>
      <c r="S1373" s="219"/>
      <c r="T1373" s="219"/>
      <c r="U1373" s="219"/>
      <c r="V1373" s="221">
        <f>'2.b-MTH2-HTH'!R$66</f>
        <v>0.38060310289556548</v>
      </c>
      <c r="W1373" s="219"/>
      <c r="X1373" s="219"/>
      <c r="Y1373" s="219"/>
      <c r="Z1373" s="221">
        <f>'2.b-MTH2-HTH'!V$66</f>
        <v>0.40146668545805714</v>
      </c>
      <c r="AA1373" s="221">
        <f>'2.b-MTH2-HTH'!W$66</f>
        <v>0.40659623704207171</v>
      </c>
      <c r="AB1373" s="221">
        <f>'2.b-MTH2-HTH'!X$66</f>
        <v>0.41162879886934722</v>
      </c>
      <c r="AC1373" s="221">
        <f>'2.b-MTH2-HTH'!Y$66</f>
        <v>0.42718388736326346</v>
      </c>
      <c r="AD1373" s="221">
        <f>'2.b-MTH2-HTH'!Z$66</f>
        <v>0.43090333569013051</v>
      </c>
      <c r="AE1373" s="221">
        <f>'2.b-MTH2-HTH'!AA$66</f>
        <v>0.43731957379166619</v>
      </c>
      <c r="AF1373" s="221">
        <f>'2.b-MTH2-HTH'!AB$66</f>
        <v>0.43403056707977594</v>
      </c>
      <c r="AG1373" s="219"/>
      <c r="AH1373" s="219"/>
      <c r="AI1373" s="219"/>
      <c r="AJ1373" s="219"/>
      <c r="AK1373" s="219"/>
      <c r="AL1373" s="219"/>
      <c r="AM1373" s="219"/>
      <c r="AN1373" s="219"/>
      <c r="AO1373" s="219"/>
      <c r="AP1373" s="219"/>
      <c r="AQ1373" s="219"/>
      <c r="AR1373" s="219"/>
      <c r="AS1373" s="219"/>
      <c r="AT1373" s="219"/>
      <c r="AU1373" s="219"/>
      <c r="AV1373" s="219"/>
      <c r="AW1373" s="219"/>
      <c r="AX1373" s="219"/>
      <c r="AY1373" s="219"/>
      <c r="AZ1373" s="219"/>
      <c r="BA1373" s="219"/>
      <c r="BB1373" s="219"/>
      <c r="BC1373" s="219"/>
      <c r="BD1373" s="219"/>
      <c r="BE1373" s="219"/>
      <c r="BF1373" s="219"/>
      <c r="BG1373" s="219"/>
      <c r="BH1373" s="219"/>
    </row>
    <row r="1374" spans="1:60" s="8" customFormat="1" ht="15">
      <c r="A1374" s="36" t="s">
        <v>7</v>
      </c>
      <c r="B1374" s="36" t="s">
        <v>71</v>
      </c>
      <c r="C1374" s="36" t="s">
        <v>61</v>
      </c>
      <c r="D1374" s="7" t="s">
        <v>97</v>
      </c>
      <c r="E1374" s="7" t="s">
        <v>98</v>
      </c>
      <c r="F1374" s="7" t="s">
        <v>14</v>
      </c>
      <c r="G1374" s="219"/>
      <c r="H1374" s="219"/>
      <c r="I1374" s="219"/>
      <c r="J1374" s="219"/>
      <c r="K1374" s="219"/>
      <c r="L1374" s="219"/>
      <c r="M1374" s="219"/>
      <c r="N1374" s="219"/>
      <c r="O1374" s="219"/>
      <c r="P1374" s="219"/>
      <c r="Q1374" s="219"/>
      <c r="R1374" s="219"/>
      <c r="S1374" s="219"/>
      <c r="T1374" s="219"/>
      <c r="U1374" s="219"/>
      <c r="V1374" s="221">
        <f>'2.b-MTH2-HTH'!R$67</f>
        <v>0.6700784152252971</v>
      </c>
      <c r="W1374" s="219"/>
      <c r="X1374" s="219"/>
      <c r="Y1374" s="219"/>
      <c r="Z1374" s="221">
        <f>'2.b-MTH2-HTH'!V$67</f>
        <v>0.67007841522529721</v>
      </c>
      <c r="AA1374" s="221">
        <f>'2.b-MTH2-HTH'!W$67</f>
        <v>0.67007841522529721</v>
      </c>
      <c r="AB1374" s="221">
        <f>'2.b-MTH2-HTH'!X$67</f>
        <v>0.67007841522529721</v>
      </c>
      <c r="AC1374" s="221">
        <f>'2.b-MTH2-HTH'!Y$67</f>
        <v>0.67007841522529721</v>
      </c>
      <c r="AD1374" s="221">
        <f>'2.b-MTH2-HTH'!Z$67</f>
        <v>0.67007841522529721</v>
      </c>
      <c r="AE1374" s="221">
        <f>'2.b-MTH2-HTH'!AA$67</f>
        <v>0.67007841522529721</v>
      </c>
      <c r="AF1374" s="221">
        <f>'2.b-MTH2-HTH'!AB$67</f>
        <v>0.6700784152252971</v>
      </c>
      <c r="AG1374" s="219"/>
      <c r="AH1374" s="219"/>
      <c r="AI1374" s="219"/>
      <c r="AJ1374" s="219"/>
      <c r="AK1374" s="219"/>
      <c r="AL1374" s="219"/>
      <c r="AM1374" s="219"/>
      <c r="AN1374" s="219"/>
      <c r="AO1374" s="219"/>
      <c r="AP1374" s="219"/>
      <c r="AQ1374" s="219"/>
      <c r="AR1374" s="219"/>
      <c r="AS1374" s="219"/>
      <c r="AT1374" s="219"/>
      <c r="AU1374" s="219"/>
      <c r="AV1374" s="219"/>
      <c r="AW1374" s="219"/>
      <c r="AX1374" s="219"/>
      <c r="AY1374" s="219"/>
      <c r="AZ1374" s="219"/>
      <c r="BA1374" s="219"/>
      <c r="BB1374" s="219"/>
      <c r="BC1374" s="219"/>
      <c r="BD1374" s="219"/>
      <c r="BE1374" s="219"/>
      <c r="BF1374" s="219"/>
      <c r="BG1374" s="219"/>
      <c r="BH1374" s="219"/>
    </row>
    <row r="1375" spans="1:60" s="8" customFormat="1" ht="15">
      <c r="A1375" s="36" t="s">
        <v>7</v>
      </c>
      <c r="B1375" s="36" t="s">
        <v>71</v>
      </c>
      <c r="C1375" s="36" t="s">
        <v>61</v>
      </c>
      <c r="D1375" s="7" t="s">
        <v>401</v>
      </c>
      <c r="E1375" s="7" t="s">
        <v>402</v>
      </c>
      <c r="F1375" s="7" t="s">
        <v>12</v>
      </c>
      <c r="G1375" s="219"/>
      <c r="H1375" s="219"/>
      <c r="I1375" s="219"/>
      <c r="J1375" s="219"/>
      <c r="K1375" s="219"/>
      <c r="L1375" s="219"/>
      <c r="M1375" s="219"/>
      <c r="N1375" s="219"/>
      <c r="O1375" s="219"/>
      <c r="P1375" s="219"/>
      <c r="Q1375" s="219"/>
      <c r="R1375" s="219"/>
      <c r="S1375" s="219"/>
      <c r="T1375" s="219"/>
      <c r="U1375" s="219"/>
      <c r="V1375" s="221">
        <f>'6. Non-specified'!V$120</f>
        <v>7.1928595286601935E-2</v>
      </c>
      <c r="W1375" s="219"/>
      <c r="X1375" s="219"/>
      <c r="Y1375" s="219"/>
      <c r="Z1375" s="221">
        <f>'6. Non-specified'!Z$120</f>
        <v>7.8550315148880667E-2</v>
      </c>
      <c r="AA1375" s="221">
        <f>'6. Non-specified'!AA$120</f>
        <v>7.4693597895198416E-2</v>
      </c>
      <c r="AB1375" s="221">
        <f>'6. Non-specified'!AB$120</f>
        <v>7.718744669964181E-2</v>
      </c>
      <c r="AC1375" s="221">
        <f>'6. Non-specified'!AC$120</f>
        <v>6.9831394991077475E-2</v>
      </c>
      <c r="AD1375" s="221">
        <f>'6. Non-specified'!AD$120</f>
        <v>7.3353318295144257E-2</v>
      </c>
      <c r="AE1375" s="221">
        <f>'6. Non-specified'!AE$120</f>
        <v>7.7049271083225679E-2</v>
      </c>
      <c r="AF1375" s="221">
        <f>'6. Non-specified'!AF$120</f>
        <v>7.610205090190264E-2</v>
      </c>
      <c r="AG1375" s="219"/>
      <c r="AH1375" s="219"/>
      <c r="AI1375" s="219"/>
      <c r="AJ1375" s="219"/>
      <c r="AK1375" s="219"/>
      <c r="AL1375" s="219"/>
      <c r="AM1375" s="219"/>
      <c r="AN1375" s="219"/>
      <c r="AO1375" s="219"/>
      <c r="AP1375" s="219"/>
      <c r="AQ1375" s="219"/>
      <c r="AR1375" s="219"/>
      <c r="AS1375" s="219"/>
      <c r="AT1375" s="219"/>
      <c r="AU1375" s="219"/>
      <c r="AV1375" s="219"/>
      <c r="AW1375" s="219"/>
      <c r="AX1375" s="219"/>
      <c r="AY1375" s="219"/>
      <c r="AZ1375" s="219"/>
      <c r="BA1375" s="219"/>
      <c r="BB1375" s="219"/>
      <c r="BC1375" s="219"/>
      <c r="BD1375" s="219"/>
      <c r="BE1375" s="219"/>
      <c r="BF1375" s="219"/>
      <c r="BG1375" s="219"/>
      <c r="BH1375" s="219"/>
    </row>
    <row r="1376" spans="1:60" s="8" customFormat="1" ht="15">
      <c r="A1376" s="36" t="s">
        <v>7</v>
      </c>
      <c r="B1376" s="36" t="s">
        <v>71</v>
      </c>
      <c r="C1376" s="36" t="s">
        <v>61</v>
      </c>
      <c r="D1376" s="7" t="s">
        <v>401</v>
      </c>
      <c r="E1376" s="7" t="s">
        <v>402</v>
      </c>
      <c r="F1376" s="7" t="s">
        <v>13</v>
      </c>
      <c r="G1376" s="219"/>
      <c r="H1376" s="219"/>
      <c r="I1376" s="219"/>
      <c r="J1376" s="219"/>
      <c r="K1376" s="219"/>
      <c r="L1376" s="219"/>
      <c r="M1376" s="219"/>
      <c r="N1376" s="219"/>
      <c r="O1376" s="219"/>
      <c r="P1376" s="219"/>
      <c r="Q1376" s="219"/>
      <c r="R1376" s="219"/>
      <c r="S1376" s="219"/>
      <c r="T1376" s="219"/>
      <c r="U1376" s="219"/>
      <c r="V1376" s="221">
        <f>'2.b-MTH2-HTH'!R$72</f>
        <v>0.38060310289556548</v>
      </c>
      <c r="W1376" s="219"/>
      <c r="X1376" s="219"/>
      <c r="Y1376" s="219"/>
      <c r="Z1376" s="221">
        <f>'2.b-MTH2-HTH'!V$72</f>
        <v>0.40146668545805714</v>
      </c>
      <c r="AA1376" s="221">
        <f>'2.b-MTH2-HTH'!W$72</f>
        <v>0.40659623704207171</v>
      </c>
      <c r="AB1376" s="221">
        <f>'2.b-MTH2-HTH'!X$72</f>
        <v>0.41162879886934722</v>
      </c>
      <c r="AC1376" s="221">
        <f>'2.b-MTH2-HTH'!Y$72</f>
        <v>0.42718388736326346</v>
      </c>
      <c r="AD1376" s="221">
        <f>'2.b-MTH2-HTH'!Z$72</f>
        <v>0.43090333569013051</v>
      </c>
      <c r="AE1376" s="221">
        <f>'2.b-MTH2-HTH'!AA$72</f>
        <v>0.43731957379166619</v>
      </c>
      <c r="AF1376" s="221">
        <f>'2.b-MTH2-HTH'!AB$72</f>
        <v>0.43403056707977594</v>
      </c>
      <c r="AG1376" s="219"/>
      <c r="AH1376" s="219"/>
      <c r="AI1376" s="219"/>
      <c r="AJ1376" s="219"/>
      <c r="AK1376" s="219"/>
      <c r="AL1376" s="219"/>
      <c r="AM1376" s="219"/>
      <c r="AN1376" s="219"/>
      <c r="AO1376" s="219"/>
      <c r="AP1376" s="219"/>
      <c r="AQ1376" s="219"/>
      <c r="AR1376" s="219"/>
      <c r="AS1376" s="219"/>
      <c r="AT1376" s="219"/>
      <c r="AU1376" s="219"/>
      <c r="AV1376" s="219"/>
      <c r="AW1376" s="219"/>
      <c r="AX1376" s="219"/>
      <c r="AY1376" s="219"/>
      <c r="AZ1376" s="219"/>
      <c r="BA1376" s="219"/>
      <c r="BB1376" s="219"/>
      <c r="BC1376" s="219"/>
      <c r="BD1376" s="219"/>
      <c r="BE1376" s="219"/>
      <c r="BF1376" s="219"/>
      <c r="BG1376" s="219"/>
      <c r="BH1376" s="219"/>
    </row>
    <row r="1377" spans="1:60" s="8" customFormat="1" ht="15">
      <c r="A1377" s="36" t="s">
        <v>7</v>
      </c>
      <c r="B1377" s="36" t="s">
        <v>71</v>
      </c>
      <c r="C1377" s="36" t="s">
        <v>61</v>
      </c>
      <c r="D1377" s="7" t="s">
        <v>401</v>
      </c>
      <c r="E1377" s="7" t="s">
        <v>402</v>
      </c>
      <c r="F1377" s="7" t="s">
        <v>14</v>
      </c>
      <c r="G1377" s="219"/>
      <c r="H1377" s="219"/>
      <c r="I1377" s="219"/>
      <c r="J1377" s="219"/>
      <c r="K1377" s="219"/>
      <c r="L1377" s="219"/>
      <c r="M1377" s="219"/>
      <c r="N1377" s="219"/>
      <c r="O1377" s="219"/>
      <c r="P1377" s="219"/>
      <c r="Q1377" s="219"/>
      <c r="R1377" s="219"/>
      <c r="S1377" s="219"/>
      <c r="T1377" s="219"/>
      <c r="U1377" s="219"/>
      <c r="V1377" s="221">
        <f>'2.b-MTH2-HTH'!R$73</f>
        <v>0.73156498928758174</v>
      </c>
      <c r="W1377" s="219"/>
      <c r="X1377" s="219"/>
      <c r="Y1377" s="219"/>
      <c r="Z1377" s="221">
        <f>'2.b-MTH2-HTH'!V$73</f>
        <v>0.73156498928758174</v>
      </c>
      <c r="AA1377" s="221">
        <f>'2.b-MTH2-HTH'!W$73</f>
        <v>0.73156498928758174</v>
      </c>
      <c r="AB1377" s="221">
        <f>'2.b-MTH2-HTH'!X$73</f>
        <v>0.73156498928758174</v>
      </c>
      <c r="AC1377" s="221">
        <f>'2.b-MTH2-HTH'!Y$73</f>
        <v>0.73156498928758174</v>
      </c>
      <c r="AD1377" s="221">
        <f>'2.b-MTH2-HTH'!Z$73</f>
        <v>0.73156498928758174</v>
      </c>
      <c r="AE1377" s="221">
        <f>'2.b-MTH2-HTH'!AA$73</f>
        <v>0.73156498928758174</v>
      </c>
      <c r="AF1377" s="221">
        <f>'2.b-MTH2-HTH'!AB$73</f>
        <v>0.73156498928758174</v>
      </c>
      <c r="AG1377" s="219"/>
      <c r="AH1377" s="219"/>
      <c r="AI1377" s="219"/>
      <c r="AJ1377" s="219"/>
      <c r="AK1377" s="219"/>
      <c r="AL1377" s="219"/>
      <c r="AM1377" s="219"/>
      <c r="AN1377" s="219"/>
      <c r="AO1377" s="219"/>
      <c r="AP1377" s="219"/>
      <c r="AQ1377" s="219"/>
      <c r="AR1377" s="219"/>
      <c r="AS1377" s="219"/>
      <c r="AT1377" s="219"/>
      <c r="AU1377" s="219"/>
      <c r="AV1377" s="219"/>
      <c r="AW1377" s="219"/>
      <c r="AX1377" s="219"/>
      <c r="AY1377" s="219"/>
      <c r="AZ1377" s="219"/>
      <c r="BA1377" s="219"/>
      <c r="BB1377" s="219"/>
      <c r="BC1377" s="219"/>
      <c r="BD1377" s="219"/>
      <c r="BE1377" s="219"/>
      <c r="BF1377" s="219"/>
      <c r="BG1377" s="219"/>
      <c r="BH1377" s="219"/>
    </row>
    <row r="1378" spans="1:60" s="8" customFormat="1" ht="15">
      <c r="A1378" s="36" t="s">
        <v>7</v>
      </c>
      <c r="B1378" s="36" t="s">
        <v>71</v>
      </c>
      <c r="C1378" s="36" t="s">
        <v>61</v>
      </c>
      <c r="D1378" s="7" t="s">
        <v>404</v>
      </c>
      <c r="E1378" s="7" t="s">
        <v>405</v>
      </c>
      <c r="F1378" s="7" t="s">
        <v>12</v>
      </c>
      <c r="G1378" s="219"/>
      <c r="H1378" s="219"/>
      <c r="I1378" s="219"/>
      <c r="J1378" s="219"/>
      <c r="K1378" s="219"/>
      <c r="L1378" s="219"/>
      <c r="M1378" s="219"/>
      <c r="N1378" s="219"/>
      <c r="O1378" s="219"/>
      <c r="P1378" s="219"/>
      <c r="Q1378" s="219"/>
      <c r="R1378" s="219"/>
      <c r="S1378" s="219"/>
      <c r="T1378" s="219"/>
      <c r="U1378" s="219"/>
      <c r="V1378" s="221">
        <f>'6. Non-specified'!V$121</f>
        <v>1.4986630149000648E-2</v>
      </c>
      <c r="W1378" s="219"/>
      <c r="X1378" s="219"/>
      <c r="Y1378" s="219"/>
      <c r="Z1378" s="221">
        <f>'6. Non-specified'!Z$121</f>
        <v>1.5200499891327969E-2</v>
      </c>
      <c r="AA1378" s="221">
        <f>'6. Non-specified'!AA$121</f>
        <v>1.795110721333041E-2</v>
      </c>
      <c r="AB1378" s="221">
        <f>'6. Non-specified'!AB$121</f>
        <v>1.7525157769060204E-2</v>
      </c>
      <c r="AC1378" s="221">
        <f>'6. Non-specified'!AC$121</f>
        <v>1.5999015445203373E-2</v>
      </c>
      <c r="AD1378" s="221">
        <f>'6. Non-specified'!AD$121</f>
        <v>1.5330048676243621E-2</v>
      </c>
      <c r="AE1378" s="221">
        <f>'6. Non-specified'!AE$121</f>
        <v>1.568555083963831E-2</v>
      </c>
      <c r="AF1378" s="221">
        <f>'6. Non-specified'!AF$121</f>
        <v>1.5088337039782554E-2</v>
      </c>
      <c r="AG1378" s="219"/>
      <c r="AH1378" s="219"/>
      <c r="AI1378" s="219"/>
      <c r="AJ1378" s="219"/>
      <c r="AK1378" s="219"/>
      <c r="AL1378" s="219"/>
      <c r="AM1378" s="219"/>
      <c r="AN1378" s="219"/>
      <c r="AO1378" s="219"/>
      <c r="AP1378" s="219"/>
      <c r="AQ1378" s="219"/>
      <c r="AR1378" s="219"/>
      <c r="AS1378" s="219"/>
      <c r="AT1378" s="219"/>
      <c r="AU1378" s="219"/>
      <c r="AV1378" s="219"/>
      <c r="AW1378" s="219"/>
      <c r="AX1378" s="219"/>
      <c r="AY1378" s="219"/>
      <c r="AZ1378" s="219"/>
      <c r="BA1378" s="219"/>
      <c r="BB1378" s="219"/>
      <c r="BC1378" s="219"/>
      <c r="BD1378" s="219"/>
      <c r="BE1378" s="219"/>
      <c r="BF1378" s="219"/>
      <c r="BG1378" s="219"/>
      <c r="BH1378" s="219"/>
    </row>
    <row r="1379" spans="1:60" s="8" customFormat="1" ht="15">
      <c r="A1379" s="36" t="s">
        <v>7</v>
      </c>
      <c r="B1379" s="36" t="s">
        <v>71</v>
      </c>
      <c r="C1379" s="36" t="s">
        <v>61</v>
      </c>
      <c r="D1379" s="7" t="s">
        <v>404</v>
      </c>
      <c r="E1379" s="7" t="s">
        <v>405</v>
      </c>
      <c r="F1379" s="7" t="s">
        <v>13</v>
      </c>
      <c r="G1379" s="219"/>
      <c r="H1379" s="219"/>
      <c r="I1379" s="219"/>
      <c r="J1379" s="219"/>
      <c r="K1379" s="219"/>
      <c r="L1379" s="219"/>
      <c r="M1379" s="219"/>
      <c r="N1379" s="219"/>
      <c r="O1379" s="219"/>
      <c r="P1379" s="219"/>
      <c r="Q1379" s="219"/>
      <c r="R1379" s="219"/>
      <c r="S1379" s="219"/>
      <c r="T1379" s="219"/>
      <c r="U1379" s="219"/>
      <c r="V1379" s="221">
        <f>'2.b-MTH2-HTH'!R$78</f>
        <v>0.38060310289556548</v>
      </c>
      <c r="W1379" s="219"/>
      <c r="X1379" s="219"/>
      <c r="Y1379" s="219"/>
      <c r="Z1379" s="221">
        <f>'2.b-MTH2-HTH'!V$78</f>
        <v>0.40146668545805714</v>
      </c>
      <c r="AA1379" s="221">
        <f>'2.b-MTH2-HTH'!W$78</f>
        <v>0.40659623704207171</v>
      </c>
      <c r="AB1379" s="221">
        <f>'2.b-MTH2-HTH'!X$78</f>
        <v>0.41162879886934722</v>
      </c>
      <c r="AC1379" s="221">
        <f>'2.b-MTH2-HTH'!Y$78</f>
        <v>0.42718388736326346</v>
      </c>
      <c r="AD1379" s="221">
        <f>'2.b-MTH2-HTH'!Z$78</f>
        <v>0.43090333569013051</v>
      </c>
      <c r="AE1379" s="221">
        <f>'2.b-MTH2-HTH'!AA$78</f>
        <v>0.43731957379166619</v>
      </c>
      <c r="AF1379" s="221">
        <f>'2.b-MTH2-HTH'!AB$78</f>
        <v>0.43403056707977594</v>
      </c>
      <c r="AG1379" s="219"/>
      <c r="AH1379" s="219"/>
      <c r="AI1379" s="219"/>
      <c r="AJ1379" s="219"/>
      <c r="AK1379" s="219"/>
      <c r="AL1379" s="219"/>
      <c r="AM1379" s="219"/>
      <c r="AN1379" s="219"/>
      <c r="AO1379" s="219"/>
      <c r="AP1379" s="219"/>
      <c r="AQ1379" s="219"/>
      <c r="AR1379" s="219"/>
      <c r="AS1379" s="219"/>
      <c r="AT1379" s="219"/>
      <c r="AU1379" s="219"/>
      <c r="AV1379" s="219"/>
      <c r="AW1379" s="219"/>
      <c r="AX1379" s="219"/>
      <c r="AY1379" s="219"/>
      <c r="AZ1379" s="219"/>
      <c r="BA1379" s="219"/>
      <c r="BB1379" s="219"/>
      <c r="BC1379" s="219"/>
      <c r="BD1379" s="219"/>
      <c r="BE1379" s="219"/>
      <c r="BF1379" s="219"/>
      <c r="BG1379" s="219"/>
      <c r="BH1379" s="219"/>
    </row>
    <row r="1380" spans="1:60" s="8" customFormat="1" ht="15">
      <c r="A1380" s="36" t="s">
        <v>7</v>
      </c>
      <c r="B1380" s="36" t="s">
        <v>71</v>
      </c>
      <c r="C1380" s="36" t="s">
        <v>61</v>
      </c>
      <c r="D1380" s="7" t="s">
        <v>404</v>
      </c>
      <c r="E1380" s="7" t="s">
        <v>405</v>
      </c>
      <c r="F1380" s="7" t="s">
        <v>14</v>
      </c>
      <c r="G1380" s="219"/>
      <c r="H1380" s="219"/>
      <c r="I1380" s="219"/>
      <c r="J1380" s="219"/>
      <c r="K1380" s="219"/>
      <c r="L1380" s="219"/>
      <c r="M1380" s="219"/>
      <c r="N1380" s="219"/>
      <c r="O1380" s="219"/>
      <c r="P1380" s="219"/>
      <c r="Q1380" s="219"/>
      <c r="R1380" s="219"/>
      <c r="S1380" s="219"/>
      <c r="T1380" s="219"/>
      <c r="U1380" s="219"/>
      <c r="V1380" s="221">
        <f>'2.b-MTH2-HTH'!R$79</f>
        <v>0.77373362781602184</v>
      </c>
      <c r="W1380" s="219"/>
      <c r="X1380" s="219"/>
      <c r="Y1380" s="219"/>
      <c r="Z1380" s="221">
        <f>'2.b-MTH2-HTH'!V$79</f>
        <v>0.77373362781602184</v>
      </c>
      <c r="AA1380" s="221">
        <f>'2.b-MTH2-HTH'!W$79</f>
        <v>0.77373362781602173</v>
      </c>
      <c r="AB1380" s="221">
        <f>'2.b-MTH2-HTH'!X$79</f>
        <v>0.77373362781602184</v>
      </c>
      <c r="AC1380" s="221">
        <f>'2.b-MTH2-HTH'!Y$79</f>
        <v>0.77373362781602184</v>
      </c>
      <c r="AD1380" s="221">
        <f>'2.b-MTH2-HTH'!Z$79</f>
        <v>0.77373362781602184</v>
      </c>
      <c r="AE1380" s="221">
        <f>'2.b-MTH2-HTH'!AA$79</f>
        <v>0.77373362781602184</v>
      </c>
      <c r="AF1380" s="221">
        <f>'2.b-MTH2-HTH'!AB$79</f>
        <v>0.77373362781602184</v>
      </c>
      <c r="AG1380" s="219"/>
      <c r="AH1380" s="219"/>
      <c r="AI1380" s="219"/>
      <c r="AJ1380" s="219"/>
      <c r="AK1380" s="219"/>
      <c r="AL1380" s="219"/>
      <c r="AM1380" s="219"/>
      <c r="AN1380" s="219"/>
      <c r="AO1380" s="219"/>
      <c r="AP1380" s="219"/>
      <c r="AQ1380" s="219"/>
      <c r="AR1380" s="219"/>
      <c r="AS1380" s="219"/>
      <c r="AT1380" s="219"/>
      <c r="AU1380" s="219"/>
      <c r="AV1380" s="219"/>
      <c r="AW1380" s="219"/>
      <c r="AX1380" s="219"/>
      <c r="AY1380" s="219"/>
      <c r="AZ1380" s="219"/>
      <c r="BA1380" s="219"/>
      <c r="BB1380" s="219"/>
      <c r="BC1380" s="219"/>
      <c r="BD1380" s="219"/>
      <c r="BE1380" s="219"/>
      <c r="BF1380" s="219"/>
      <c r="BG1380" s="219"/>
      <c r="BH1380" s="219"/>
    </row>
    <row r="1381" spans="1:60" s="8" customFormat="1" ht="15">
      <c r="A1381" s="36" t="s">
        <v>7</v>
      </c>
      <c r="B1381" s="36" t="s">
        <v>71</v>
      </c>
      <c r="C1381" s="36" t="s">
        <v>61</v>
      </c>
      <c r="D1381" s="7" t="s">
        <v>403</v>
      </c>
      <c r="E1381" s="7" t="s">
        <v>403</v>
      </c>
      <c r="F1381" s="7" t="s">
        <v>12</v>
      </c>
      <c r="G1381" s="219"/>
      <c r="H1381" s="219"/>
      <c r="I1381" s="219"/>
      <c r="J1381" s="219"/>
      <c r="K1381" s="219"/>
      <c r="L1381" s="219"/>
      <c r="M1381" s="219"/>
      <c r="N1381" s="219"/>
      <c r="O1381" s="219"/>
      <c r="P1381" s="219"/>
      <c r="Q1381" s="219"/>
      <c r="R1381" s="219"/>
      <c r="S1381" s="219"/>
      <c r="T1381" s="219"/>
      <c r="U1381" s="219"/>
      <c r="V1381" s="221">
        <f>'6. Non-specified'!V$122</f>
        <v>0.42937920018200137</v>
      </c>
      <c r="W1381" s="219"/>
      <c r="X1381" s="219"/>
      <c r="Y1381" s="219"/>
      <c r="Z1381" s="221">
        <f>'6. Non-specified'!Z$122</f>
        <v>0.41721364920669413</v>
      </c>
      <c r="AA1381" s="221">
        <f>'6. Non-specified'!AA$122</f>
        <v>0.4181648761236571</v>
      </c>
      <c r="AB1381" s="221">
        <f>'6. Non-specified'!AB$122</f>
        <v>0.3985218033998521</v>
      </c>
      <c r="AC1381" s="221">
        <f>'6. Non-specified'!AC$122</f>
        <v>0.40241215925173834</v>
      </c>
      <c r="AD1381" s="221">
        <f>'6. Non-specified'!AD$122</f>
        <v>0.40212513356286361</v>
      </c>
      <c r="AE1381" s="221">
        <f>'6. Non-specified'!AE$122</f>
        <v>0.39455003998277671</v>
      </c>
      <c r="AF1381" s="221">
        <f>'6. Non-specified'!AF$122</f>
        <v>0.40023474178403756</v>
      </c>
      <c r="AG1381" s="219"/>
      <c r="AH1381" s="219"/>
      <c r="AI1381" s="219"/>
      <c r="AJ1381" s="219"/>
      <c r="AK1381" s="219"/>
      <c r="AL1381" s="219"/>
      <c r="AM1381" s="219"/>
      <c r="AN1381" s="219"/>
      <c r="AO1381" s="219"/>
      <c r="AP1381" s="219"/>
      <c r="AQ1381" s="219"/>
      <c r="AR1381" s="219"/>
      <c r="AS1381" s="219"/>
      <c r="AT1381" s="219"/>
      <c r="AU1381" s="219"/>
      <c r="AV1381" s="219"/>
      <c r="AW1381" s="219"/>
      <c r="AX1381" s="219"/>
      <c r="AY1381" s="219"/>
      <c r="AZ1381" s="219"/>
      <c r="BA1381" s="219"/>
      <c r="BB1381" s="219"/>
      <c r="BC1381" s="219"/>
      <c r="BD1381" s="219"/>
      <c r="BE1381" s="219"/>
      <c r="BF1381" s="219"/>
      <c r="BG1381" s="219"/>
      <c r="BH1381" s="219"/>
    </row>
    <row r="1382" spans="1:60" s="8" customFormat="1" ht="15">
      <c r="A1382" s="36" t="s">
        <v>7</v>
      </c>
      <c r="B1382" s="36" t="s">
        <v>71</v>
      </c>
      <c r="C1382" s="36" t="s">
        <v>61</v>
      </c>
      <c r="D1382" s="7" t="s">
        <v>403</v>
      </c>
      <c r="E1382" s="7" t="s">
        <v>403</v>
      </c>
      <c r="F1382" s="7" t="s">
        <v>13</v>
      </c>
      <c r="G1382" s="219"/>
      <c r="H1382" s="219"/>
      <c r="I1382" s="219"/>
      <c r="J1382" s="219"/>
      <c r="K1382" s="219"/>
      <c r="L1382" s="219"/>
      <c r="M1382" s="219"/>
      <c r="N1382" s="219"/>
      <c r="O1382" s="219"/>
      <c r="P1382" s="219"/>
      <c r="Q1382" s="219"/>
      <c r="R1382" s="219"/>
      <c r="S1382" s="219"/>
      <c r="T1382" s="219"/>
      <c r="U1382" s="219"/>
      <c r="V1382" s="221">
        <f>'2.b-MTH2-HTH'!R$84</f>
        <v>0.38060310289556548</v>
      </c>
      <c r="W1382" s="219"/>
      <c r="X1382" s="219"/>
      <c r="Y1382" s="219"/>
      <c r="Z1382" s="221">
        <f>'2.b-MTH2-HTH'!V$84</f>
        <v>0.40146668545805714</v>
      </c>
      <c r="AA1382" s="221">
        <f>'2.b-MTH2-HTH'!W$84</f>
        <v>0.40659623704207171</v>
      </c>
      <c r="AB1382" s="221">
        <f>'2.b-MTH2-HTH'!X$84</f>
        <v>0.41162879886934722</v>
      </c>
      <c r="AC1382" s="221">
        <f>'2.b-MTH2-HTH'!Y$84</f>
        <v>0.42718388736326346</v>
      </c>
      <c r="AD1382" s="221">
        <f>'2.b-MTH2-HTH'!Z$84</f>
        <v>0.43090333569013051</v>
      </c>
      <c r="AE1382" s="221">
        <f>'2.b-MTH2-HTH'!AA$84</f>
        <v>0.43731957379166619</v>
      </c>
      <c r="AF1382" s="221">
        <f>'2.b-MTH2-HTH'!AB$84</f>
        <v>0.43403056707977594</v>
      </c>
      <c r="AG1382" s="219"/>
      <c r="AH1382" s="219"/>
      <c r="AI1382" s="219"/>
      <c r="AJ1382" s="219"/>
      <c r="AK1382" s="219"/>
      <c r="AL1382" s="219"/>
      <c r="AM1382" s="219"/>
      <c r="AN1382" s="219"/>
      <c r="AO1382" s="219"/>
      <c r="AP1382" s="219"/>
      <c r="AQ1382" s="219"/>
      <c r="AR1382" s="219"/>
      <c r="AS1382" s="219"/>
      <c r="AT1382" s="219"/>
      <c r="AU1382" s="219"/>
      <c r="AV1382" s="219"/>
      <c r="AW1382" s="219"/>
      <c r="AX1382" s="219"/>
      <c r="AY1382" s="219"/>
      <c r="AZ1382" s="219"/>
      <c r="BA1382" s="219"/>
      <c r="BB1382" s="219"/>
      <c r="BC1382" s="219"/>
      <c r="BD1382" s="219"/>
      <c r="BE1382" s="219"/>
      <c r="BF1382" s="219"/>
      <c r="BG1382" s="219"/>
      <c r="BH1382" s="219"/>
    </row>
    <row r="1383" spans="1:60" s="8" customFormat="1" ht="15">
      <c r="A1383" s="36" t="s">
        <v>7</v>
      </c>
      <c r="B1383" s="36" t="s">
        <v>71</v>
      </c>
      <c r="C1383" s="36" t="s">
        <v>61</v>
      </c>
      <c r="D1383" s="7" t="s">
        <v>403</v>
      </c>
      <c r="E1383" s="7" t="s">
        <v>403</v>
      </c>
      <c r="F1383" s="7" t="s">
        <v>14</v>
      </c>
      <c r="G1383" s="219"/>
      <c r="H1383" s="219"/>
      <c r="I1383" s="219"/>
      <c r="J1383" s="219"/>
      <c r="K1383" s="219"/>
      <c r="L1383" s="219"/>
      <c r="M1383" s="219"/>
      <c r="N1383" s="219"/>
      <c r="O1383" s="219"/>
      <c r="P1383" s="219"/>
      <c r="Q1383" s="219"/>
      <c r="R1383" s="219"/>
      <c r="S1383" s="219"/>
      <c r="T1383" s="219"/>
      <c r="U1383" s="219"/>
      <c r="V1383" s="221">
        <f>'2.b-MTH2-HTH'!R$85</f>
        <v>0.80445234243218156</v>
      </c>
      <c r="W1383" s="219"/>
      <c r="X1383" s="219"/>
      <c r="Y1383" s="219"/>
      <c r="Z1383" s="221">
        <f>'2.b-MTH2-HTH'!V$85</f>
        <v>0.80445234243218156</v>
      </c>
      <c r="AA1383" s="221">
        <f>'2.b-MTH2-HTH'!W$85</f>
        <v>0.80445234243218156</v>
      </c>
      <c r="AB1383" s="221">
        <f>'2.b-MTH2-HTH'!X$85</f>
        <v>0.80445234243218156</v>
      </c>
      <c r="AC1383" s="221">
        <f>'2.b-MTH2-HTH'!Y$85</f>
        <v>0.80445234243218156</v>
      </c>
      <c r="AD1383" s="221">
        <f>'2.b-MTH2-HTH'!Z$85</f>
        <v>0.80445234243218156</v>
      </c>
      <c r="AE1383" s="221">
        <f>'2.b-MTH2-HTH'!AA$85</f>
        <v>0.80445234243218156</v>
      </c>
      <c r="AF1383" s="221">
        <f>'2.b-MTH2-HTH'!AB$85</f>
        <v>0.80445234243218156</v>
      </c>
      <c r="AG1383" s="219"/>
      <c r="AH1383" s="219"/>
      <c r="AI1383" s="219"/>
      <c r="AJ1383" s="219"/>
      <c r="AK1383" s="219"/>
      <c r="AL1383" s="219"/>
      <c r="AM1383" s="219"/>
      <c r="AN1383" s="219"/>
      <c r="AO1383" s="219"/>
      <c r="AP1383" s="219"/>
      <c r="AQ1383" s="219"/>
      <c r="AR1383" s="219"/>
      <c r="AS1383" s="219"/>
      <c r="AT1383" s="219"/>
      <c r="AU1383" s="219"/>
      <c r="AV1383" s="219"/>
      <c r="AW1383" s="219"/>
      <c r="AX1383" s="219"/>
      <c r="AY1383" s="219"/>
      <c r="AZ1383" s="219"/>
      <c r="BA1383" s="219"/>
      <c r="BB1383" s="219"/>
      <c r="BC1383" s="219"/>
      <c r="BD1383" s="219"/>
      <c r="BE1383" s="219"/>
      <c r="BF1383" s="219"/>
      <c r="BG1383" s="219"/>
      <c r="BH1383" s="219"/>
    </row>
    <row r="1384" spans="1:60" s="5" customFormat="1" ht="15">
      <c r="A1384" s="4" t="s">
        <v>7</v>
      </c>
      <c r="B1384" s="4" t="s">
        <v>71</v>
      </c>
      <c r="C1384" s="4" t="s">
        <v>49</v>
      </c>
      <c r="D1384" s="4"/>
      <c r="E1384" s="4"/>
      <c r="F1384" s="4" t="s">
        <v>11</v>
      </c>
      <c r="G1384" s="4">
        <v>7</v>
      </c>
      <c r="H1384" s="4">
        <v>8</v>
      </c>
      <c r="I1384" s="4">
        <v>10</v>
      </c>
      <c r="J1384" s="4">
        <v>11</v>
      </c>
      <c r="K1384" s="4">
        <v>8</v>
      </c>
      <c r="L1384" s="4">
        <v>15</v>
      </c>
      <c r="M1384" s="4">
        <v>29</v>
      </c>
      <c r="N1384" s="4">
        <v>47</v>
      </c>
      <c r="O1384" s="4">
        <v>32</v>
      </c>
      <c r="P1384" s="4">
        <v>42</v>
      </c>
      <c r="Q1384" s="4">
        <v>62</v>
      </c>
      <c r="R1384" s="4">
        <v>43</v>
      </c>
      <c r="S1384" s="4">
        <v>102</v>
      </c>
      <c r="T1384" s="4">
        <v>81</v>
      </c>
      <c r="U1384" s="4">
        <v>14</v>
      </c>
      <c r="V1384" s="4">
        <v>14</v>
      </c>
      <c r="W1384" s="4">
        <v>13</v>
      </c>
      <c r="X1384" s="4">
        <v>8</v>
      </c>
      <c r="Y1384" s="4">
        <v>8</v>
      </c>
      <c r="Z1384" s="4">
        <v>10</v>
      </c>
      <c r="AA1384" s="4">
        <v>17</v>
      </c>
      <c r="AB1384" s="4">
        <v>18</v>
      </c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</row>
    <row r="1385" spans="1:60" s="5" customFormat="1" ht="15">
      <c r="A1385" s="4" t="s">
        <v>7</v>
      </c>
      <c r="B1385" s="4" t="s">
        <v>71</v>
      </c>
      <c r="C1385" s="4" t="s">
        <v>49</v>
      </c>
      <c r="D1385" s="4"/>
      <c r="E1385" s="4"/>
      <c r="F1385" s="4" t="s">
        <v>52</v>
      </c>
      <c r="G1385" s="4">
        <v>5.4696046257227701E-4</v>
      </c>
      <c r="H1385" s="4">
        <v>5.8186049894537798E-4</v>
      </c>
      <c r="I1385" s="4">
        <v>6.7925553593261797E-4</v>
      </c>
      <c r="J1385" s="4">
        <v>6.8429237947122904E-4</v>
      </c>
      <c r="K1385" s="4">
        <v>4.6573906968620798E-4</v>
      </c>
      <c r="L1385" s="4">
        <v>8.3574771562291105E-4</v>
      </c>
      <c r="M1385" s="4">
        <v>1.44242725690127E-3</v>
      </c>
      <c r="N1385" s="4">
        <v>2.1610188974205699E-3</v>
      </c>
      <c r="O1385" s="4">
        <v>1.3380163907007899E-3</v>
      </c>
      <c r="P1385" s="4">
        <v>1.5580368735393401E-3</v>
      </c>
      <c r="Q1385" s="4">
        <v>2.0773302955169898E-3</v>
      </c>
      <c r="R1385" s="4">
        <v>1.31137541933516E-3</v>
      </c>
      <c r="S1385" s="4">
        <v>3.0060120240481001E-3</v>
      </c>
      <c r="T1385" s="4">
        <v>2.10160344559182E-3</v>
      </c>
      <c r="U1385" s="4">
        <v>3.4958923265163399E-4</v>
      </c>
      <c r="V1385" s="4">
        <v>3.4838003284725998E-4</v>
      </c>
      <c r="W1385" s="4">
        <v>2.99787842449959E-4</v>
      </c>
      <c r="X1385" s="4">
        <v>1.78806910887106E-4</v>
      </c>
      <c r="Y1385" s="4">
        <v>1.7277871366247699E-4</v>
      </c>
      <c r="Z1385" s="4">
        <v>2.03091045715794E-4</v>
      </c>
      <c r="AA1385" s="4">
        <v>3.5332017042502301E-4</v>
      </c>
      <c r="AB1385" s="4">
        <v>3.8847523470378798E-4</v>
      </c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</row>
    <row r="1386" spans="1:60" s="8" customFormat="1" ht="15">
      <c r="A1386" s="36" t="s">
        <v>7</v>
      </c>
      <c r="B1386" s="36" t="s">
        <v>71</v>
      </c>
      <c r="C1386" s="36" t="s">
        <v>49</v>
      </c>
      <c r="D1386" s="7" t="s">
        <v>113</v>
      </c>
      <c r="E1386" s="7" t="s">
        <v>113</v>
      </c>
      <c r="F1386" s="7" t="s">
        <v>12</v>
      </c>
      <c r="G1386" s="221">
        <f>'6. Non-specified'!G$117</f>
        <v>0.22327467991870417</v>
      </c>
      <c r="H1386" s="221">
        <f>'6. Non-specified'!H$117</f>
        <v>0.22383210183147187</v>
      </c>
      <c r="I1386" s="221">
        <f>'6. Non-specified'!I$117</f>
        <v>0.22371519480831964</v>
      </c>
      <c r="J1386" s="221">
        <f>'6. Non-specified'!J$117</f>
        <v>0.22359202978761727</v>
      </c>
      <c r="K1386" s="221">
        <f>'6. Non-specified'!K$117</f>
        <v>0.22287967058897126</v>
      </c>
      <c r="L1386" s="221">
        <f>'6. Non-specified'!L$117</f>
        <v>0.22289949792424951</v>
      </c>
      <c r="M1386" s="221">
        <f>'6. Non-specified'!M$117</f>
        <v>0.22328743277234939</v>
      </c>
      <c r="N1386" s="221">
        <f>'6. Non-specified'!N$117</f>
        <v>0.22370199949126382</v>
      </c>
      <c r="O1386" s="221">
        <f>'6. Non-specified'!O$117</f>
        <v>0.22355207536537272</v>
      </c>
      <c r="P1386" s="221">
        <f>'6. Non-specified'!P$117</f>
        <v>0.22392748063195123</v>
      </c>
      <c r="Q1386" s="221">
        <f>'6. Non-specified'!Q$117</f>
        <v>0.22357457998257702</v>
      </c>
      <c r="R1386" s="221">
        <f>'6. Non-specified'!R$117</f>
        <v>0.22535471310368416</v>
      </c>
      <c r="S1386" s="221">
        <f>'6. Non-specified'!S$117</f>
        <v>0.2252015040336382</v>
      </c>
      <c r="T1386" s="221">
        <f>'6. Non-specified'!T$117</f>
        <v>0.22306002932987401</v>
      </c>
      <c r="U1386" s="221">
        <f>'6. Non-specified'!U$117</f>
        <v>0.22328545259971166</v>
      </c>
      <c r="V1386" s="221">
        <f>'6. Non-specified'!V$117</f>
        <v>0.22308551376726821</v>
      </c>
      <c r="W1386" s="221">
        <f>'6. Non-specified'!W$117</f>
        <v>0.2231576280850022</v>
      </c>
      <c r="X1386" s="221">
        <f>'6. Non-specified'!X$117</f>
        <v>0.21566251789844701</v>
      </c>
      <c r="Y1386" s="221">
        <f>'6. Non-specified'!Y$117</f>
        <v>0.21149602824360111</v>
      </c>
      <c r="Z1386" s="221">
        <f>'6. Non-specified'!Z$117</f>
        <v>0.20854162138665505</v>
      </c>
      <c r="AA1386" s="221">
        <f>'6. Non-specified'!AA$117</f>
        <v>0.21859241394431045</v>
      </c>
      <c r="AB1386" s="221">
        <f>'6. Non-specified'!AB$117</f>
        <v>0.23543123543123534</v>
      </c>
      <c r="AC1386" s="219"/>
      <c r="AD1386" s="219"/>
      <c r="AE1386" s="219"/>
      <c r="AF1386" s="219"/>
      <c r="AG1386" s="219"/>
      <c r="AH1386" s="219"/>
      <c r="AI1386" s="219"/>
      <c r="AJ1386" s="219"/>
      <c r="AK1386" s="219"/>
      <c r="AL1386" s="219"/>
      <c r="AM1386" s="219"/>
      <c r="AN1386" s="219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219"/>
      <c r="BB1386" s="219"/>
      <c r="BC1386" s="219"/>
      <c r="BD1386" s="219"/>
      <c r="BE1386" s="219"/>
      <c r="BF1386" s="219"/>
      <c r="BG1386" s="219"/>
      <c r="BH1386" s="219"/>
    </row>
    <row r="1387" spans="1:60" s="8" customFormat="1" ht="15">
      <c r="A1387" s="36" t="s">
        <v>7</v>
      </c>
      <c r="B1387" s="36" t="s">
        <v>71</v>
      </c>
      <c r="C1387" s="36" t="s">
        <v>49</v>
      </c>
      <c r="D1387" s="7" t="s">
        <v>113</v>
      </c>
      <c r="E1387" s="7" t="s">
        <v>113</v>
      </c>
      <c r="F1387" s="7" t="s">
        <v>13</v>
      </c>
      <c r="G1387" s="221">
        <f>'2.a-LTH-MTH1'!C$59</f>
        <v>0.84</v>
      </c>
      <c r="H1387" s="221">
        <f>'2.a-LTH-MTH1'!D$59</f>
        <v>0.84378340421166798</v>
      </c>
      <c r="I1387" s="221">
        <f>'2.a-LTH-MTH1'!E$59</f>
        <v>0.84743667981034598</v>
      </c>
      <c r="J1387" s="221">
        <f>'2.a-LTH-MTH1'!F$59</f>
        <v>0.85096430251551103</v>
      </c>
      <c r="K1387" s="221">
        <f>'2.a-LTH-MTH1'!G$59</f>
        <v>0.85437059410613103</v>
      </c>
      <c r="L1387" s="221">
        <f>'2.a-LTH-MTH1'!H$59</f>
        <v>0.85765972771538701</v>
      </c>
      <c r="M1387" s="221">
        <f>'2.a-LTH-MTH1'!I$59</f>
        <v>0.86083573294327898</v>
      </c>
      <c r="N1387" s="221">
        <f>'2.a-LTH-MTH1'!J$59</f>
        <v>0.86390250079339403</v>
      </c>
      <c r="O1387" s="221">
        <f>'2.a-LTH-MTH1'!K$59</f>
        <v>0.86686378843987</v>
      </c>
      <c r="P1387" s="221">
        <f>'2.a-LTH-MTH1'!L$59</f>
        <v>0.86972322383040401</v>
      </c>
      <c r="Q1387" s="221">
        <f>'2.a-LTH-MTH1'!M$59</f>
        <v>0.87248431013094196</v>
      </c>
      <c r="R1387" s="221">
        <f>'2.a-LTH-MTH1'!N$59</f>
        <v>0.87515043001749504</v>
      </c>
      <c r="S1387" s="221">
        <f>'2.a-LTH-MTH1'!O$59</f>
        <v>0.87772484982034404</v>
      </c>
      <c r="T1387" s="221">
        <f>'2.a-LTH-MTH1'!P$59</f>
        <v>0.88021072352569496</v>
      </c>
      <c r="U1387" s="221">
        <f>'2.a-LTH-MTH1'!Q$59</f>
        <v>0.88261109663971404</v>
      </c>
      <c r="V1387" s="221">
        <f>'2.a-LTH-MTH1'!R$59</f>
        <v>0.88492890991965001</v>
      </c>
      <c r="W1387" s="221">
        <f>'2.a-LTH-MTH1'!S$59</f>
        <v>0.88716700297662998</v>
      </c>
      <c r="X1387" s="221">
        <f>'2.a-LTH-MTH1'!T$59</f>
        <v>0.88932811775453902</v>
      </c>
      <c r="Y1387" s="221">
        <f>'2.a-LTH-MTH1'!U$59</f>
        <v>0.891414901889241</v>
      </c>
      <c r="Z1387" s="221">
        <f>'2.a-LTH-MTH1'!V$59</f>
        <v>0.89342991195227095</v>
      </c>
      <c r="AA1387" s="221">
        <f>'2.a-LTH-MTH1'!W$59</f>
        <v>0.89537561658294496</v>
      </c>
      <c r="AB1387" s="221">
        <f>'2.a-LTH-MTH1'!X$59</f>
        <v>0.89725439951276198</v>
      </c>
      <c r="AC1387" s="219"/>
      <c r="AD1387" s="219"/>
      <c r="AE1387" s="219"/>
      <c r="AF1387" s="219"/>
      <c r="AG1387" s="219"/>
      <c r="AH1387" s="219"/>
      <c r="AI1387" s="219"/>
      <c r="AJ1387" s="219"/>
      <c r="AK1387" s="219"/>
      <c r="AL1387" s="219"/>
      <c r="AM1387" s="219"/>
      <c r="AN1387" s="219"/>
      <c r="AO1387" s="219"/>
      <c r="AP1387" s="219"/>
      <c r="AQ1387" s="219"/>
      <c r="AR1387" s="219"/>
      <c r="AS1387" s="219"/>
      <c r="AT1387" s="219"/>
      <c r="AU1387" s="219"/>
      <c r="AV1387" s="219"/>
      <c r="AW1387" s="219"/>
      <c r="AX1387" s="219"/>
      <c r="AY1387" s="219"/>
      <c r="AZ1387" s="219"/>
      <c r="BA1387" s="219"/>
      <c r="BB1387" s="219"/>
      <c r="BC1387" s="219"/>
      <c r="BD1387" s="219"/>
      <c r="BE1387" s="219"/>
      <c r="BF1387" s="219"/>
      <c r="BG1387" s="219"/>
      <c r="BH1387" s="219"/>
    </row>
    <row r="1388" spans="1:60" s="8" customFormat="1" ht="15">
      <c r="A1388" s="36" t="s">
        <v>7</v>
      </c>
      <c r="B1388" s="36" t="s">
        <v>71</v>
      </c>
      <c r="C1388" s="36" t="s">
        <v>49</v>
      </c>
      <c r="D1388" s="7" t="s">
        <v>113</v>
      </c>
      <c r="E1388" s="7" t="s">
        <v>113</v>
      </c>
      <c r="F1388" s="7" t="s">
        <v>14</v>
      </c>
      <c r="G1388" s="221">
        <f>'2.a-LTH-MTH1'!C$60</f>
        <v>0.22800205883416391</v>
      </c>
      <c r="H1388" s="221">
        <f>'2.a-LTH-MTH1'!D$60</f>
        <v>0.22800205883416391</v>
      </c>
      <c r="I1388" s="221">
        <f>'2.a-LTH-MTH1'!E$60</f>
        <v>0.22800205883416391</v>
      </c>
      <c r="J1388" s="221">
        <f>'2.a-LTH-MTH1'!F$60</f>
        <v>0.22800205883416391</v>
      </c>
      <c r="K1388" s="221">
        <f>'2.a-LTH-MTH1'!G$60</f>
        <v>0.22800205883416391</v>
      </c>
      <c r="L1388" s="221">
        <f>'2.a-LTH-MTH1'!H$60</f>
        <v>0.22800205883416391</v>
      </c>
      <c r="M1388" s="221">
        <f>'2.a-LTH-MTH1'!I$60</f>
        <v>0.22800205883416391</v>
      </c>
      <c r="N1388" s="221">
        <f>'2.a-LTH-MTH1'!J$60</f>
        <v>0.22800205883416391</v>
      </c>
      <c r="O1388" s="221">
        <f>'2.a-LTH-MTH1'!K$60</f>
        <v>0.22800205883416391</v>
      </c>
      <c r="P1388" s="221">
        <f>'2.a-LTH-MTH1'!L$60</f>
        <v>0.22800205883416391</v>
      </c>
      <c r="Q1388" s="221">
        <f>'2.a-LTH-MTH1'!M$60</f>
        <v>0.22800205883416391</v>
      </c>
      <c r="R1388" s="221">
        <f>'2.a-LTH-MTH1'!N$60</f>
        <v>0.22800205883416391</v>
      </c>
      <c r="S1388" s="221">
        <f>'2.a-LTH-MTH1'!O$60</f>
        <v>0.22800205883416391</v>
      </c>
      <c r="T1388" s="221">
        <f>'2.a-LTH-MTH1'!P$60</f>
        <v>0.22800205883416391</v>
      </c>
      <c r="U1388" s="221">
        <f>'2.a-LTH-MTH1'!Q$60</f>
        <v>0.22800205883416391</v>
      </c>
      <c r="V1388" s="221">
        <f>'2.a-LTH-MTH1'!R$60</f>
        <v>0.22800205883416391</v>
      </c>
      <c r="W1388" s="221">
        <f>'2.a-LTH-MTH1'!S$60</f>
        <v>0.22800205883416391</v>
      </c>
      <c r="X1388" s="221">
        <f>'2.a-LTH-MTH1'!T$60</f>
        <v>0.22800205883416391</v>
      </c>
      <c r="Y1388" s="221">
        <f>'2.a-LTH-MTH1'!U$60</f>
        <v>0.22800205883416391</v>
      </c>
      <c r="Z1388" s="221">
        <f>'2.a-LTH-MTH1'!V$60</f>
        <v>0.22800205883416391</v>
      </c>
      <c r="AA1388" s="221">
        <f>'2.a-LTH-MTH1'!W$60</f>
        <v>0.22800205883416394</v>
      </c>
      <c r="AB1388" s="221">
        <f>'2.a-LTH-MTH1'!X$60</f>
        <v>0.22800205883416391</v>
      </c>
      <c r="AC1388" s="219"/>
      <c r="AD1388" s="219"/>
      <c r="AE1388" s="219"/>
      <c r="AF1388" s="219"/>
      <c r="AG1388" s="219"/>
      <c r="AH1388" s="219"/>
      <c r="AI1388" s="219"/>
      <c r="AJ1388" s="219"/>
      <c r="AK1388" s="219"/>
      <c r="AL1388" s="219"/>
      <c r="AM1388" s="219"/>
      <c r="AN1388" s="219"/>
      <c r="AO1388" s="219"/>
      <c r="AP1388" s="219"/>
      <c r="AQ1388" s="219"/>
      <c r="AR1388" s="219"/>
      <c r="AS1388" s="219"/>
      <c r="AT1388" s="219"/>
      <c r="AU1388" s="219"/>
      <c r="AV1388" s="219"/>
      <c r="AW1388" s="219"/>
      <c r="AX1388" s="219"/>
      <c r="AY1388" s="219"/>
      <c r="AZ1388" s="219"/>
      <c r="BA1388" s="219"/>
      <c r="BB1388" s="219"/>
      <c r="BC1388" s="219"/>
      <c r="BD1388" s="219"/>
      <c r="BE1388" s="219"/>
      <c r="BF1388" s="219"/>
      <c r="BG1388" s="219"/>
      <c r="BH1388" s="219"/>
    </row>
    <row r="1389" spans="1:60" s="8" customFormat="1" ht="15">
      <c r="A1389" s="36" t="s">
        <v>7</v>
      </c>
      <c r="B1389" s="36" t="s">
        <v>71</v>
      </c>
      <c r="C1389" s="36" t="s">
        <v>49</v>
      </c>
      <c r="D1389" s="7" t="s">
        <v>107</v>
      </c>
      <c r="E1389" s="7" t="s">
        <v>108</v>
      </c>
      <c r="F1389" s="7" t="s">
        <v>12</v>
      </c>
      <c r="G1389" s="221">
        <f>'6. Non-specified'!G$118</f>
        <v>0.15822814893095247</v>
      </c>
      <c r="H1389" s="221">
        <f>'6. Non-specified'!H$118</f>
        <v>0.15737488998093449</v>
      </c>
      <c r="I1389" s="221">
        <f>'6. Non-specified'!I$118</f>
        <v>0.15755384233558681</v>
      </c>
      <c r="J1389" s="221">
        <f>'6. Non-specified'!J$118</f>
        <v>0.15774237395559734</v>
      </c>
      <c r="K1389" s="221">
        <f>'6. Non-specified'!K$118</f>
        <v>0.15883279908591652</v>
      </c>
      <c r="L1389" s="221">
        <f>'6. Non-specified'!L$118</f>
        <v>0.15880244891328479</v>
      </c>
      <c r="M1389" s="221">
        <f>'6. Non-specified'!M$118</f>
        <v>0.15820862783524076</v>
      </c>
      <c r="N1389" s="221">
        <f>'6. Non-specified'!N$118</f>
        <v>0.15757404072054151</v>
      </c>
      <c r="O1389" s="221">
        <f>'6. Non-specified'!O$118</f>
        <v>0.15780353313788306</v>
      </c>
      <c r="P1389" s="221">
        <f>'6. Non-specified'!P$118</f>
        <v>0.15722889138761237</v>
      </c>
      <c r="Q1389" s="221">
        <f>'6. Non-specified'!Q$118</f>
        <v>0.15776908478627269</v>
      </c>
      <c r="R1389" s="221">
        <f>'6. Non-specified'!R$118</f>
        <v>0.15504419277356615</v>
      </c>
      <c r="S1389" s="221">
        <f>'6. Non-specified'!S$118</f>
        <v>0.15527871353288031</v>
      </c>
      <c r="T1389" s="221">
        <f>'6. Non-specified'!T$118</f>
        <v>0.15855671968113463</v>
      </c>
      <c r="U1389" s="221">
        <f>'6. Non-specified'!U$118</f>
        <v>0.15821165893248862</v>
      </c>
      <c r="V1389" s="221">
        <f>'6. Non-specified'!V$118</f>
        <v>0.15851771004804566</v>
      </c>
      <c r="W1389" s="221">
        <f>'6. Non-specified'!W$118</f>
        <v>0.15840732295054999</v>
      </c>
      <c r="X1389" s="221">
        <f>'6. Non-specified'!X$118</f>
        <v>0.15961339354554471</v>
      </c>
      <c r="Y1389" s="221">
        <f>'6. Non-specified'!Y$118</f>
        <v>0.16387301412180055</v>
      </c>
      <c r="Z1389" s="221">
        <f>'6. Non-specified'!Z$118</f>
        <v>0.1687714627254944</v>
      </c>
      <c r="AA1389" s="221">
        <f>'6. Non-specified'!AA$118</f>
        <v>0.1617561938171454</v>
      </c>
      <c r="AB1389" s="221">
        <f>'6. Non-specified'!AB$118</f>
        <v>0.1602905224856444</v>
      </c>
      <c r="AC1389" s="219"/>
      <c r="AD1389" s="219"/>
      <c r="AE1389" s="219"/>
      <c r="AF1389" s="219"/>
      <c r="AG1389" s="219"/>
      <c r="AH1389" s="219"/>
      <c r="AI1389" s="219"/>
      <c r="AJ1389" s="219"/>
      <c r="AK1389" s="219"/>
      <c r="AL1389" s="219"/>
      <c r="AM1389" s="219"/>
      <c r="AN1389" s="219"/>
      <c r="AO1389" s="219"/>
      <c r="AP1389" s="219"/>
      <c r="AQ1389" s="219"/>
      <c r="AR1389" s="219"/>
      <c r="AS1389" s="219"/>
      <c r="AT1389" s="219"/>
      <c r="AU1389" s="219"/>
      <c r="AV1389" s="219"/>
      <c r="AW1389" s="219"/>
      <c r="AX1389" s="219"/>
      <c r="AY1389" s="219"/>
      <c r="AZ1389" s="219"/>
      <c r="BA1389" s="219"/>
      <c r="BB1389" s="219"/>
      <c r="BC1389" s="219"/>
      <c r="BD1389" s="219"/>
      <c r="BE1389" s="219"/>
      <c r="BF1389" s="219"/>
      <c r="BG1389" s="219"/>
      <c r="BH1389" s="219"/>
    </row>
    <row r="1390" spans="1:60" s="8" customFormat="1" ht="15">
      <c r="A1390" s="36" t="s">
        <v>7</v>
      </c>
      <c r="B1390" s="36" t="s">
        <v>71</v>
      </c>
      <c r="C1390" s="36" t="s">
        <v>49</v>
      </c>
      <c r="D1390" s="7" t="s">
        <v>107</v>
      </c>
      <c r="E1390" s="7" t="s">
        <v>108</v>
      </c>
      <c r="F1390" s="7" t="s">
        <v>13</v>
      </c>
      <c r="G1390" s="221">
        <f>'2.b-MTH2-HTH'!C$60</f>
        <v>0.27096033581386358</v>
      </c>
      <c r="H1390" s="221">
        <f>'2.b-MTH2-HTH'!D$60</f>
        <v>0.27803846841506513</v>
      </c>
      <c r="I1390" s="221">
        <f>'2.b-MTH2-HTH'!E$60</f>
        <v>0.28512306108197533</v>
      </c>
      <c r="J1390" s="221">
        <f>'2.b-MTH2-HTH'!F$60</f>
        <v>0.29221073523947788</v>
      </c>
      <c r="K1390" s="221">
        <f>'2.b-MTH2-HTH'!G$60</f>
        <v>0.29929810301441867</v>
      </c>
      <c r="L1390" s="221">
        <f>'2.b-MTH2-HTH'!H$60</f>
        <v>0.30638177745854617</v>
      </c>
      <c r="M1390" s="221">
        <f>'2.b-MTH2-HTH'!I$60</f>
        <v>0.31345838276552329</v>
      </c>
      <c r="N1390" s="221">
        <f>'2.b-MTH2-HTH'!J$60</f>
        <v>0.32052456441659938</v>
      </c>
      <c r="O1390" s="221">
        <f>'2.b-MTH2-HTH'!K$60</f>
        <v>0.32757699919028938</v>
      </c>
      <c r="P1390" s="221">
        <f>'2.b-MTH2-HTH'!L$60</f>
        <v>0.33461240497291833</v>
      </c>
      <c r="Q1390" s="221">
        <f>'2.b-MTH2-HTH'!M$60</f>
        <v>0.33900064234710969</v>
      </c>
      <c r="R1390" s="221">
        <f>'2.b-MTH2-HTH'!N$60</f>
        <v>0.348033858794222</v>
      </c>
      <c r="S1390" s="221">
        <f>'2.b-MTH2-HTH'!O$60</f>
        <v>0.35255421330360076</v>
      </c>
      <c r="T1390" s="221">
        <f>'2.b-MTH2-HTH'!P$60</f>
        <v>0.36316841586045356</v>
      </c>
      <c r="U1390" s="221">
        <f>'2.b-MTH2-HTH'!Q$60</f>
        <v>0.37231292224020818</v>
      </c>
      <c r="V1390" s="221">
        <f>'2.b-MTH2-HTH'!R$60</f>
        <v>0.38060310289556548</v>
      </c>
      <c r="W1390" s="221">
        <f>'2.b-MTH2-HTH'!S$60</f>
        <v>0.3859322922417493</v>
      </c>
      <c r="X1390" s="221">
        <f>'2.b-MTH2-HTH'!T$60</f>
        <v>0.39113304875381116</v>
      </c>
      <c r="Y1390" s="221">
        <f>'2.b-MTH2-HTH'!U$60</f>
        <v>0.39631175960093368</v>
      </c>
      <c r="Z1390" s="221">
        <f>'2.b-MTH2-HTH'!V$60</f>
        <v>0.40146668545805714</v>
      </c>
      <c r="AA1390" s="221">
        <f>'2.b-MTH2-HTH'!W$60</f>
        <v>0.40659623704207171</v>
      </c>
      <c r="AB1390" s="221">
        <f>'2.b-MTH2-HTH'!X$60</f>
        <v>0.41162879886934722</v>
      </c>
      <c r="AC1390" s="219"/>
      <c r="AD1390" s="219"/>
      <c r="AE1390" s="219"/>
      <c r="AF1390" s="219"/>
      <c r="AG1390" s="219"/>
      <c r="AH1390" s="219"/>
      <c r="AI1390" s="219"/>
      <c r="AJ1390" s="219"/>
      <c r="AK1390" s="219"/>
      <c r="AL1390" s="219"/>
      <c r="AM1390" s="219"/>
      <c r="AN1390" s="219"/>
      <c r="AO1390" s="219"/>
      <c r="AP1390" s="219"/>
      <c r="AQ1390" s="219"/>
      <c r="AR1390" s="219"/>
      <c r="AS1390" s="219"/>
      <c r="AT1390" s="219"/>
      <c r="AU1390" s="219"/>
      <c r="AV1390" s="219"/>
      <c r="AW1390" s="219"/>
      <c r="AX1390" s="219"/>
      <c r="AY1390" s="219"/>
      <c r="AZ1390" s="219"/>
      <c r="BA1390" s="219"/>
      <c r="BB1390" s="219"/>
      <c r="BC1390" s="219"/>
      <c r="BD1390" s="219"/>
      <c r="BE1390" s="219"/>
      <c r="BF1390" s="219"/>
      <c r="BG1390" s="219"/>
      <c r="BH1390" s="219"/>
    </row>
    <row r="1391" spans="1:60" s="8" customFormat="1" ht="15">
      <c r="A1391" s="36" t="s">
        <v>7</v>
      </c>
      <c r="B1391" s="36" t="s">
        <v>71</v>
      </c>
      <c r="C1391" s="36" t="s">
        <v>49</v>
      </c>
      <c r="D1391" s="7" t="s">
        <v>107</v>
      </c>
      <c r="E1391" s="7" t="s">
        <v>108</v>
      </c>
      <c r="F1391" s="7" t="s">
        <v>14</v>
      </c>
      <c r="G1391" s="221">
        <f>'2.b-MTH2-HTH'!C$61</f>
        <v>0.3911634117171473</v>
      </c>
      <c r="H1391" s="221">
        <f>'2.b-MTH2-HTH'!D$61</f>
        <v>0.3911634117171473</v>
      </c>
      <c r="I1391" s="221">
        <f>'2.b-MTH2-HTH'!E$61</f>
        <v>0.3911634117171473</v>
      </c>
      <c r="J1391" s="221">
        <f>'2.b-MTH2-HTH'!F$61</f>
        <v>0.3911634117171473</v>
      </c>
      <c r="K1391" s="221">
        <f>'2.b-MTH2-HTH'!G$61</f>
        <v>0.3911634117171473</v>
      </c>
      <c r="L1391" s="221">
        <f>'2.b-MTH2-HTH'!H$61</f>
        <v>0.3911634117171473</v>
      </c>
      <c r="M1391" s="221">
        <f>'2.b-MTH2-HTH'!I$61</f>
        <v>0.3911634117171473</v>
      </c>
      <c r="N1391" s="221">
        <f>'2.b-MTH2-HTH'!J$61</f>
        <v>0.3911634117171473</v>
      </c>
      <c r="O1391" s="221">
        <f>'2.b-MTH2-HTH'!K$61</f>
        <v>0.39116341171714725</v>
      </c>
      <c r="P1391" s="221">
        <f>'2.b-MTH2-HTH'!L$61</f>
        <v>0.3911634117171473</v>
      </c>
      <c r="Q1391" s="221">
        <f>'2.b-MTH2-HTH'!M$61</f>
        <v>0.3911634117171473</v>
      </c>
      <c r="R1391" s="221">
        <f>'2.b-MTH2-HTH'!N$61</f>
        <v>0.3911634117171473</v>
      </c>
      <c r="S1391" s="221">
        <f>'2.b-MTH2-HTH'!O$61</f>
        <v>0.39116341171714725</v>
      </c>
      <c r="T1391" s="221">
        <f>'2.b-MTH2-HTH'!P$61</f>
        <v>0.39116341171714725</v>
      </c>
      <c r="U1391" s="221">
        <f>'2.b-MTH2-HTH'!Q$61</f>
        <v>0.3911634117171473</v>
      </c>
      <c r="V1391" s="221">
        <f>'2.b-MTH2-HTH'!R$61</f>
        <v>0.3911634117171473</v>
      </c>
      <c r="W1391" s="221">
        <f>'2.b-MTH2-HTH'!S$61</f>
        <v>0.3911634117171473</v>
      </c>
      <c r="X1391" s="221">
        <f>'2.b-MTH2-HTH'!T$61</f>
        <v>0.3911634117171473</v>
      </c>
      <c r="Y1391" s="221">
        <f>'2.b-MTH2-HTH'!U$61</f>
        <v>0.3911634117171473</v>
      </c>
      <c r="Z1391" s="221">
        <f>'2.b-MTH2-HTH'!V$61</f>
        <v>0.3911634117171473</v>
      </c>
      <c r="AA1391" s="221">
        <f>'2.b-MTH2-HTH'!W$61</f>
        <v>0.3911634117171473</v>
      </c>
      <c r="AB1391" s="221">
        <f>'2.b-MTH2-HTH'!X$61</f>
        <v>0.3911634117171473</v>
      </c>
      <c r="AC1391" s="219"/>
      <c r="AD1391" s="219"/>
      <c r="AE1391" s="219"/>
      <c r="AF1391" s="219"/>
      <c r="AG1391" s="219"/>
      <c r="AH1391" s="219"/>
      <c r="AI1391" s="219"/>
      <c r="AJ1391" s="219"/>
      <c r="AK1391" s="219"/>
      <c r="AL1391" s="219"/>
      <c r="AM1391" s="219"/>
      <c r="AN1391" s="219"/>
      <c r="AO1391" s="219"/>
      <c r="AP1391" s="219"/>
      <c r="AQ1391" s="219"/>
      <c r="AR1391" s="219"/>
      <c r="AS1391" s="219"/>
      <c r="AT1391" s="219"/>
      <c r="AU1391" s="219"/>
      <c r="AV1391" s="219"/>
      <c r="AW1391" s="219"/>
      <c r="AX1391" s="219"/>
      <c r="AY1391" s="219"/>
      <c r="AZ1391" s="219"/>
      <c r="BA1391" s="219"/>
      <c r="BB1391" s="219"/>
      <c r="BC1391" s="219"/>
      <c r="BD1391" s="219"/>
      <c r="BE1391" s="219"/>
      <c r="BF1391" s="219"/>
      <c r="BG1391" s="219"/>
      <c r="BH1391" s="219"/>
    </row>
    <row r="1392" spans="1:60" s="8" customFormat="1" ht="15">
      <c r="A1392" s="36" t="s">
        <v>7</v>
      </c>
      <c r="B1392" s="36" t="s">
        <v>71</v>
      </c>
      <c r="C1392" s="36" t="s">
        <v>49</v>
      </c>
      <c r="D1392" s="7" t="s">
        <v>97</v>
      </c>
      <c r="E1392" s="7" t="s">
        <v>98</v>
      </c>
      <c r="F1392" s="7" t="s">
        <v>12</v>
      </c>
      <c r="G1392" s="221">
        <f>'6. Non-specified'!G$119</f>
        <v>0.10176495184612734</v>
      </c>
      <c r="H1392" s="221">
        <f>'6. Non-specified'!H$119</f>
        <v>0.10077072830786558</v>
      </c>
      <c r="I1392" s="221">
        <f>'6. Non-specified'!I$119</f>
        <v>0.10097924489385508</v>
      </c>
      <c r="J1392" s="221">
        <f>'6. Non-specified'!J$119</f>
        <v>0.1011989233095542</v>
      </c>
      <c r="K1392" s="221">
        <f>'6. Non-specified'!K$119</f>
        <v>0.10246949460711</v>
      </c>
      <c r="L1392" s="221">
        <f>'6. Non-specified'!L$119</f>
        <v>0.10243413036508228</v>
      </c>
      <c r="M1392" s="221">
        <f>'6. Non-specified'!M$119</f>
        <v>0.10174220572333675</v>
      </c>
      <c r="N1392" s="221">
        <f>'6. Non-specified'!N$119</f>
        <v>0.10100278019900057</v>
      </c>
      <c r="O1392" s="221">
        <f>'6. Non-specified'!O$119</f>
        <v>0.10127018643384729</v>
      </c>
      <c r="P1392" s="221">
        <f>'6. Non-specified'!P$119</f>
        <v>0.10060060968440329</v>
      </c>
      <c r="Q1392" s="221">
        <f>'6. Non-specified'!Q$119</f>
        <v>0.10123004696384863</v>
      </c>
      <c r="R1392" s="221">
        <f>'6. Non-specified'!R$119</f>
        <v>9.8054982959893872E-2</v>
      </c>
      <c r="S1392" s="221">
        <f>'6. Non-specified'!S$119</f>
        <v>9.8328248255401512E-2</v>
      </c>
      <c r="T1392" s="221">
        <f>'6. Non-specified'!T$119</f>
        <v>0.10214780487545515</v>
      </c>
      <c r="U1392" s="221">
        <f>'6. Non-specified'!U$119</f>
        <v>0.10174573757990915</v>
      </c>
      <c r="V1392" s="221">
        <f>'6. Non-specified'!V$119</f>
        <v>0.10210235056708225</v>
      </c>
      <c r="W1392" s="221">
        <f>'6. Non-specified'!W$119</f>
        <v>0.10197372671772409</v>
      </c>
      <c r="X1392" s="221">
        <f>'6. Non-specified'!X$119</f>
        <v>0.10264181077211147</v>
      </c>
      <c r="Y1392" s="221">
        <f>'6. Non-specified'!Y$119</f>
        <v>0.10635094880847309</v>
      </c>
      <c r="Z1392" s="221">
        <f>'6. Non-specified'!Z$119</f>
        <v>0.1117224516409476</v>
      </c>
      <c r="AA1392" s="221">
        <f>'6. Non-specified'!AA$119</f>
        <v>0.10884181100635824</v>
      </c>
      <c r="AB1392" s="221">
        <f>'6. Non-specified'!AB$119</f>
        <v>0.1110438342145659</v>
      </c>
      <c r="AC1392" s="219"/>
      <c r="AD1392" s="219"/>
      <c r="AE1392" s="219"/>
      <c r="AF1392" s="219"/>
      <c r="AG1392" s="219"/>
      <c r="AH1392" s="219"/>
      <c r="AI1392" s="219"/>
      <c r="AJ1392" s="219"/>
      <c r="AK1392" s="219"/>
      <c r="AL1392" s="219"/>
      <c r="AM1392" s="219"/>
      <c r="AN1392" s="219"/>
      <c r="AO1392" s="219"/>
      <c r="AP1392" s="219"/>
      <c r="AQ1392" s="219"/>
      <c r="AR1392" s="219"/>
      <c r="AS1392" s="219"/>
      <c r="AT1392" s="219"/>
      <c r="AU1392" s="219"/>
      <c r="AV1392" s="219"/>
      <c r="AW1392" s="219"/>
      <c r="AX1392" s="219"/>
      <c r="AY1392" s="219"/>
      <c r="AZ1392" s="219"/>
      <c r="BA1392" s="219"/>
      <c r="BB1392" s="219"/>
      <c r="BC1392" s="219"/>
      <c r="BD1392" s="219"/>
      <c r="BE1392" s="219"/>
      <c r="BF1392" s="219"/>
      <c r="BG1392" s="219"/>
      <c r="BH1392" s="219"/>
    </row>
    <row r="1393" spans="1:60" s="8" customFormat="1" ht="15">
      <c r="A1393" s="36" t="s">
        <v>7</v>
      </c>
      <c r="B1393" s="36" t="s">
        <v>71</v>
      </c>
      <c r="C1393" s="36" t="s">
        <v>49</v>
      </c>
      <c r="D1393" s="7" t="s">
        <v>97</v>
      </c>
      <c r="E1393" s="7" t="s">
        <v>98</v>
      </c>
      <c r="F1393" s="7" t="s">
        <v>13</v>
      </c>
      <c r="G1393" s="221">
        <f>'2.b-MTH2-HTH'!C$66</f>
        <v>0.27096033581386358</v>
      </c>
      <c r="H1393" s="221">
        <f>'2.b-MTH2-HTH'!D$66</f>
        <v>0.27803846841506513</v>
      </c>
      <c r="I1393" s="221">
        <f>'2.b-MTH2-HTH'!E$66</f>
        <v>0.28512306108197533</v>
      </c>
      <c r="J1393" s="221">
        <f>'2.b-MTH2-HTH'!F$66</f>
        <v>0.29221073523947788</v>
      </c>
      <c r="K1393" s="221">
        <f>'2.b-MTH2-HTH'!G$66</f>
        <v>0.29929810301441867</v>
      </c>
      <c r="L1393" s="221">
        <f>'2.b-MTH2-HTH'!H$66</f>
        <v>0.30638177745854617</v>
      </c>
      <c r="M1393" s="221">
        <f>'2.b-MTH2-HTH'!I$66</f>
        <v>0.31345838276552329</v>
      </c>
      <c r="N1393" s="221">
        <f>'2.b-MTH2-HTH'!J$66</f>
        <v>0.32052456441659938</v>
      </c>
      <c r="O1393" s="221">
        <f>'2.b-MTH2-HTH'!K$66</f>
        <v>0.32757699919028938</v>
      </c>
      <c r="P1393" s="221">
        <f>'2.b-MTH2-HTH'!L$66</f>
        <v>0.33461240497291833</v>
      </c>
      <c r="Q1393" s="221">
        <f>'2.b-MTH2-HTH'!M$66</f>
        <v>0.33900064234710969</v>
      </c>
      <c r="R1393" s="221">
        <f>'2.b-MTH2-HTH'!N$66</f>
        <v>0.348033858794222</v>
      </c>
      <c r="S1393" s="221">
        <f>'2.b-MTH2-HTH'!O$66</f>
        <v>0.35255421330360076</v>
      </c>
      <c r="T1393" s="221">
        <f>'2.b-MTH2-HTH'!P$66</f>
        <v>0.36316841586045356</v>
      </c>
      <c r="U1393" s="221">
        <f>'2.b-MTH2-HTH'!Q$66</f>
        <v>0.37231292224020818</v>
      </c>
      <c r="V1393" s="221">
        <f>'2.b-MTH2-HTH'!R$66</f>
        <v>0.38060310289556548</v>
      </c>
      <c r="W1393" s="221">
        <f>'2.b-MTH2-HTH'!S$66</f>
        <v>0.3859322922417493</v>
      </c>
      <c r="X1393" s="221">
        <f>'2.b-MTH2-HTH'!T$66</f>
        <v>0.39113304875381116</v>
      </c>
      <c r="Y1393" s="221">
        <f>'2.b-MTH2-HTH'!U$66</f>
        <v>0.39631175960093368</v>
      </c>
      <c r="Z1393" s="221">
        <f>'2.b-MTH2-HTH'!V$66</f>
        <v>0.40146668545805714</v>
      </c>
      <c r="AA1393" s="221">
        <f>'2.b-MTH2-HTH'!W$66</f>
        <v>0.40659623704207171</v>
      </c>
      <c r="AB1393" s="221">
        <f>'2.b-MTH2-HTH'!X$66</f>
        <v>0.41162879886934722</v>
      </c>
      <c r="AC1393" s="219"/>
      <c r="AD1393" s="219"/>
      <c r="AE1393" s="219"/>
      <c r="AF1393" s="219"/>
      <c r="AG1393" s="219"/>
      <c r="AH1393" s="219"/>
      <c r="AI1393" s="219"/>
      <c r="AJ1393" s="219"/>
      <c r="AK1393" s="219"/>
      <c r="AL1393" s="219"/>
      <c r="AM1393" s="219"/>
      <c r="AN1393" s="219"/>
      <c r="AO1393" s="219"/>
      <c r="AP1393" s="219"/>
      <c r="AQ1393" s="219"/>
      <c r="AR1393" s="219"/>
      <c r="AS1393" s="219"/>
      <c r="AT1393" s="219"/>
      <c r="AU1393" s="219"/>
      <c r="AV1393" s="219"/>
      <c r="AW1393" s="219"/>
      <c r="AX1393" s="219"/>
      <c r="AY1393" s="219"/>
      <c r="AZ1393" s="219"/>
      <c r="BA1393" s="219"/>
      <c r="BB1393" s="219"/>
      <c r="BC1393" s="219"/>
      <c r="BD1393" s="219"/>
      <c r="BE1393" s="219"/>
      <c r="BF1393" s="219"/>
      <c r="BG1393" s="219"/>
      <c r="BH1393" s="219"/>
    </row>
    <row r="1394" spans="1:60" s="8" customFormat="1" ht="15">
      <c r="A1394" s="36" t="s">
        <v>7</v>
      </c>
      <c r="B1394" s="36" t="s">
        <v>71</v>
      </c>
      <c r="C1394" s="36" t="s">
        <v>49</v>
      </c>
      <c r="D1394" s="7" t="s">
        <v>97</v>
      </c>
      <c r="E1394" s="7" t="s">
        <v>98</v>
      </c>
      <c r="F1394" s="7" t="s">
        <v>14</v>
      </c>
      <c r="G1394" s="221">
        <f>'2.b-MTH2-HTH'!C$67</f>
        <v>0.67007841522529721</v>
      </c>
      <c r="H1394" s="221">
        <f>'2.b-MTH2-HTH'!D$67</f>
        <v>0.67007841522529721</v>
      </c>
      <c r="I1394" s="221">
        <f>'2.b-MTH2-HTH'!E$67</f>
        <v>0.67007841522529721</v>
      </c>
      <c r="J1394" s="221">
        <f>'2.b-MTH2-HTH'!F$67</f>
        <v>0.67007841522529721</v>
      </c>
      <c r="K1394" s="221">
        <f>'2.b-MTH2-HTH'!G$67</f>
        <v>0.67007841522529721</v>
      </c>
      <c r="L1394" s="221">
        <f>'2.b-MTH2-HTH'!H$67</f>
        <v>0.67007841522529721</v>
      </c>
      <c r="M1394" s="221">
        <f>'2.b-MTH2-HTH'!I$67</f>
        <v>0.67007841522529721</v>
      </c>
      <c r="N1394" s="221">
        <f>'2.b-MTH2-HTH'!J$67</f>
        <v>0.67007841522529721</v>
      </c>
      <c r="O1394" s="221">
        <f>'2.b-MTH2-HTH'!K$67</f>
        <v>0.67007841522529721</v>
      </c>
      <c r="P1394" s="221">
        <f>'2.b-MTH2-HTH'!L$67</f>
        <v>0.67007841522529721</v>
      </c>
      <c r="Q1394" s="221">
        <f>'2.b-MTH2-HTH'!M$67</f>
        <v>0.67007841522529721</v>
      </c>
      <c r="R1394" s="221">
        <f>'2.b-MTH2-HTH'!N$67</f>
        <v>0.67007841522529721</v>
      </c>
      <c r="S1394" s="221">
        <f>'2.b-MTH2-HTH'!O$67</f>
        <v>0.67007841522529721</v>
      </c>
      <c r="T1394" s="221">
        <f>'2.b-MTH2-HTH'!P$67</f>
        <v>0.67007841522529721</v>
      </c>
      <c r="U1394" s="221">
        <f>'2.b-MTH2-HTH'!Q$67</f>
        <v>0.67007841522529721</v>
      </c>
      <c r="V1394" s="221">
        <f>'2.b-MTH2-HTH'!R$67</f>
        <v>0.6700784152252971</v>
      </c>
      <c r="W1394" s="221">
        <f>'2.b-MTH2-HTH'!S$67</f>
        <v>0.67007841522529721</v>
      </c>
      <c r="X1394" s="221">
        <f>'2.b-MTH2-HTH'!T$67</f>
        <v>0.67007841522529721</v>
      </c>
      <c r="Y1394" s="221">
        <f>'2.b-MTH2-HTH'!U$67</f>
        <v>0.6700784152252971</v>
      </c>
      <c r="Z1394" s="221">
        <f>'2.b-MTH2-HTH'!V$67</f>
        <v>0.67007841522529721</v>
      </c>
      <c r="AA1394" s="221">
        <f>'2.b-MTH2-HTH'!W$67</f>
        <v>0.67007841522529721</v>
      </c>
      <c r="AB1394" s="221">
        <f>'2.b-MTH2-HTH'!X$67</f>
        <v>0.67007841522529721</v>
      </c>
      <c r="AC1394" s="219"/>
      <c r="AD1394" s="219"/>
      <c r="AE1394" s="219"/>
      <c r="AF1394" s="219"/>
      <c r="AG1394" s="219"/>
      <c r="AH1394" s="219"/>
      <c r="AI1394" s="219"/>
      <c r="AJ1394" s="219"/>
      <c r="AK1394" s="219"/>
      <c r="AL1394" s="219"/>
      <c r="AM1394" s="219"/>
      <c r="AN1394" s="219"/>
      <c r="AO1394" s="219"/>
      <c r="AP1394" s="219"/>
      <c r="AQ1394" s="219"/>
      <c r="AR1394" s="219"/>
      <c r="AS1394" s="219"/>
      <c r="AT1394" s="219"/>
      <c r="AU1394" s="219"/>
      <c r="AV1394" s="219"/>
      <c r="AW1394" s="219"/>
      <c r="AX1394" s="219"/>
      <c r="AY1394" s="219"/>
      <c r="AZ1394" s="219"/>
      <c r="BA1394" s="219"/>
      <c r="BB1394" s="219"/>
      <c r="BC1394" s="219"/>
      <c r="BD1394" s="219"/>
      <c r="BE1394" s="219"/>
      <c r="BF1394" s="219"/>
      <c r="BG1394" s="219"/>
      <c r="BH1394" s="219"/>
    </row>
    <row r="1395" spans="1:60" s="8" customFormat="1" ht="15">
      <c r="A1395" s="36" t="s">
        <v>7</v>
      </c>
      <c r="B1395" s="36" t="s">
        <v>71</v>
      </c>
      <c r="C1395" s="36" t="s">
        <v>49</v>
      </c>
      <c r="D1395" s="7" t="s">
        <v>401</v>
      </c>
      <c r="E1395" s="7" t="s">
        <v>402</v>
      </c>
      <c r="F1395" s="7" t="s">
        <v>12</v>
      </c>
      <c r="G1395" s="221">
        <f>'6. Non-specified'!G$120</f>
        <v>7.1989587393703758E-2</v>
      </c>
      <c r="H1395" s="221">
        <f>'6. Non-specified'!H$120</f>
        <v>7.2169314774878229E-2</v>
      </c>
      <c r="I1395" s="221">
        <f>'6. Non-specified'!I$120</f>
        <v>7.2131620897707652E-2</v>
      </c>
      <c r="J1395" s="221">
        <f>'6. Non-specified'!J$120</f>
        <v>7.2091909278705776E-2</v>
      </c>
      <c r="K1395" s="221">
        <f>'6. Non-specified'!K$120</f>
        <v>7.1862226070536744E-2</v>
      </c>
      <c r="L1395" s="221">
        <f>'6. Non-specified'!L$120</f>
        <v>7.1868618921200875E-2</v>
      </c>
      <c r="M1395" s="221">
        <f>'6. Non-specified'!M$120</f>
        <v>7.199369924674659E-2</v>
      </c>
      <c r="N1395" s="221">
        <f>'6. Non-specified'!N$120</f>
        <v>7.212736638290676E-2</v>
      </c>
      <c r="O1395" s="221">
        <f>'6. Non-specified'!O$120</f>
        <v>7.2079026929605591E-2</v>
      </c>
      <c r="P1395" s="221">
        <f>'6. Non-specified'!P$120</f>
        <v>7.2200067390871731E-2</v>
      </c>
      <c r="Q1395" s="221">
        <f>'6. Non-specified'!Q$120</f>
        <v>7.2086283005877133E-2</v>
      </c>
      <c r="R1395" s="221">
        <f>'6. Non-specified'!R$120</f>
        <v>7.2660244410461955E-2</v>
      </c>
      <c r="S1395" s="221">
        <f>'6. Non-specified'!S$120</f>
        <v>7.2610845805382351E-2</v>
      </c>
      <c r="T1395" s="221">
        <f>'6. Non-specified'!T$120</f>
        <v>7.192037843848624E-2</v>
      </c>
      <c r="U1395" s="221">
        <f>'6. Non-specified'!U$120</f>
        <v>7.1993060787378022E-2</v>
      </c>
      <c r="V1395" s="221">
        <f>'6. Non-specified'!V$120</f>
        <v>7.1928595286601935E-2</v>
      </c>
      <c r="W1395" s="221">
        <f>'6. Non-specified'!W$120</f>
        <v>7.1951846825830362E-2</v>
      </c>
      <c r="X1395" s="221">
        <f>'6. Non-specified'!X$120</f>
        <v>7.0149245511620231E-2</v>
      </c>
      <c r="Y1395" s="221">
        <f>'6. Non-specified'!Y$120</f>
        <v>7.3639121800529575E-2</v>
      </c>
      <c r="Z1395" s="221">
        <f>'6. Non-specified'!Z$120</f>
        <v>7.8550315148880667E-2</v>
      </c>
      <c r="AA1395" s="221">
        <f>'6. Non-specified'!AA$120</f>
        <v>7.4693597895198416E-2</v>
      </c>
      <c r="AB1395" s="221">
        <f>'6. Non-specified'!AB$120</f>
        <v>7.718744669964181E-2</v>
      </c>
      <c r="AC1395" s="219"/>
      <c r="AD1395" s="219"/>
      <c r="AE1395" s="219"/>
      <c r="AF1395" s="219"/>
      <c r="AG1395" s="219"/>
      <c r="AH1395" s="219"/>
      <c r="AI1395" s="219"/>
      <c r="AJ1395" s="219"/>
      <c r="AK1395" s="219"/>
      <c r="AL1395" s="219"/>
      <c r="AM1395" s="219"/>
      <c r="AN1395" s="219"/>
      <c r="AO1395" s="219"/>
      <c r="AP1395" s="219"/>
      <c r="AQ1395" s="219"/>
      <c r="AR1395" s="219"/>
      <c r="AS1395" s="219"/>
      <c r="AT1395" s="219"/>
      <c r="AU1395" s="219"/>
      <c r="AV1395" s="219"/>
      <c r="AW1395" s="219"/>
      <c r="AX1395" s="219"/>
      <c r="AY1395" s="219"/>
      <c r="AZ1395" s="219"/>
      <c r="BA1395" s="219"/>
      <c r="BB1395" s="219"/>
      <c r="BC1395" s="219"/>
      <c r="BD1395" s="219"/>
      <c r="BE1395" s="219"/>
      <c r="BF1395" s="219"/>
      <c r="BG1395" s="219"/>
      <c r="BH1395" s="219"/>
    </row>
    <row r="1396" spans="1:60" s="8" customFormat="1" ht="15">
      <c r="A1396" s="36" t="s">
        <v>7</v>
      </c>
      <c r="B1396" s="36" t="s">
        <v>71</v>
      </c>
      <c r="C1396" s="36" t="s">
        <v>49</v>
      </c>
      <c r="D1396" s="7" t="s">
        <v>401</v>
      </c>
      <c r="E1396" s="7" t="s">
        <v>402</v>
      </c>
      <c r="F1396" s="7" t="s">
        <v>13</v>
      </c>
      <c r="G1396" s="221">
        <f>'2.b-MTH2-HTH'!C$72</f>
        <v>0.27096033581386358</v>
      </c>
      <c r="H1396" s="221">
        <f>'2.b-MTH2-HTH'!D$72</f>
        <v>0.27803846841506513</v>
      </c>
      <c r="I1396" s="221">
        <f>'2.b-MTH2-HTH'!E$72</f>
        <v>0.28512306108197533</v>
      </c>
      <c r="J1396" s="221">
        <f>'2.b-MTH2-HTH'!F$72</f>
        <v>0.29221073523947788</v>
      </c>
      <c r="K1396" s="221">
        <f>'2.b-MTH2-HTH'!G$72</f>
        <v>0.29929810301441867</v>
      </c>
      <c r="L1396" s="221">
        <f>'2.b-MTH2-HTH'!H$72</f>
        <v>0.30638177745854617</v>
      </c>
      <c r="M1396" s="221">
        <f>'2.b-MTH2-HTH'!I$72</f>
        <v>0.31345838276552329</v>
      </c>
      <c r="N1396" s="221">
        <f>'2.b-MTH2-HTH'!J$72</f>
        <v>0.32052456441659938</v>
      </c>
      <c r="O1396" s="221">
        <f>'2.b-MTH2-HTH'!K$72</f>
        <v>0.32757699919028938</v>
      </c>
      <c r="P1396" s="221">
        <f>'2.b-MTH2-HTH'!L$72</f>
        <v>0.33461240497291833</v>
      </c>
      <c r="Q1396" s="221">
        <f>'2.b-MTH2-HTH'!M$72</f>
        <v>0.33900064234710969</v>
      </c>
      <c r="R1396" s="221">
        <f>'2.b-MTH2-HTH'!N$72</f>
        <v>0.348033858794222</v>
      </c>
      <c r="S1396" s="221">
        <f>'2.b-MTH2-HTH'!O$72</f>
        <v>0.35255421330360076</v>
      </c>
      <c r="T1396" s="221">
        <f>'2.b-MTH2-HTH'!P$72</f>
        <v>0.36316841586045356</v>
      </c>
      <c r="U1396" s="221">
        <f>'2.b-MTH2-HTH'!Q$72</f>
        <v>0.37231292224020818</v>
      </c>
      <c r="V1396" s="221">
        <f>'2.b-MTH2-HTH'!R$72</f>
        <v>0.38060310289556548</v>
      </c>
      <c r="W1396" s="221">
        <f>'2.b-MTH2-HTH'!S$72</f>
        <v>0.3859322922417493</v>
      </c>
      <c r="X1396" s="221">
        <f>'2.b-MTH2-HTH'!T$72</f>
        <v>0.39113304875381116</v>
      </c>
      <c r="Y1396" s="221">
        <f>'2.b-MTH2-HTH'!U$72</f>
        <v>0.39631175960093368</v>
      </c>
      <c r="Z1396" s="221">
        <f>'2.b-MTH2-HTH'!V$72</f>
        <v>0.40146668545805714</v>
      </c>
      <c r="AA1396" s="221">
        <f>'2.b-MTH2-HTH'!W$72</f>
        <v>0.40659623704207171</v>
      </c>
      <c r="AB1396" s="221">
        <f>'2.b-MTH2-HTH'!X$72</f>
        <v>0.41162879886934722</v>
      </c>
      <c r="AC1396" s="219"/>
      <c r="AD1396" s="219"/>
      <c r="AE1396" s="219"/>
      <c r="AF1396" s="219"/>
      <c r="AG1396" s="219"/>
      <c r="AH1396" s="219"/>
      <c r="AI1396" s="219"/>
      <c r="AJ1396" s="219"/>
      <c r="AK1396" s="219"/>
      <c r="AL1396" s="219"/>
      <c r="AM1396" s="219"/>
      <c r="AN1396" s="219"/>
      <c r="AO1396" s="219"/>
      <c r="AP1396" s="219"/>
      <c r="AQ1396" s="219"/>
      <c r="AR1396" s="219"/>
      <c r="AS1396" s="219"/>
      <c r="AT1396" s="219"/>
      <c r="AU1396" s="219"/>
      <c r="AV1396" s="219"/>
      <c r="AW1396" s="219"/>
      <c r="AX1396" s="219"/>
      <c r="AY1396" s="219"/>
      <c r="AZ1396" s="219"/>
      <c r="BA1396" s="219"/>
      <c r="BB1396" s="219"/>
      <c r="BC1396" s="219"/>
      <c r="BD1396" s="219"/>
      <c r="BE1396" s="219"/>
      <c r="BF1396" s="219"/>
      <c r="BG1396" s="219"/>
      <c r="BH1396" s="219"/>
    </row>
    <row r="1397" spans="1:60" s="8" customFormat="1" ht="15">
      <c r="A1397" s="36" t="s">
        <v>7</v>
      </c>
      <c r="B1397" s="36" t="s">
        <v>71</v>
      </c>
      <c r="C1397" s="36" t="s">
        <v>49</v>
      </c>
      <c r="D1397" s="7" t="s">
        <v>401</v>
      </c>
      <c r="E1397" s="7" t="s">
        <v>402</v>
      </c>
      <c r="F1397" s="7" t="s">
        <v>14</v>
      </c>
      <c r="G1397" s="221">
        <f>'2.b-MTH2-HTH'!C$73</f>
        <v>0.73156498928758174</v>
      </c>
      <c r="H1397" s="221">
        <f>'2.b-MTH2-HTH'!D$73</f>
        <v>0.73156498928758174</v>
      </c>
      <c r="I1397" s="221">
        <f>'2.b-MTH2-HTH'!E$73</f>
        <v>0.73156498928758174</v>
      </c>
      <c r="J1397" s="221">
        <f>'2.b-MTH2-HTH'!F$73</f>
        <v>0.73156498928758174</v>
      </c>
      <c r="K1397" s="221">
        <f>'2.b-MTH2-HTH'!G$73</f>
        <v>0.73156498928758174</v>
      </c>
      <c r="L1397" s="221">
        <f>'2.b-MTH2-HTH'!H$73</f>
        <v>0.73156498928758174</v>
      </c>
      <c r="M1397" s="221">
        <f>'2.b-MTH2-HTH'!I$73</f>
        <v>0.73156498928758174</v>
      </c>
      <c r="N1397" s="221">
        <f>'2.b-MTH2-HTH'!J$73</f>
        <v>0.73156498928758174</v>
      </c>
      <c r="O1397" s="221">
        <f>'2.b-MTH2-HTH'!K$73</f>
        <v>0.73156498928758174</v>
      </c>
      <c r="P1397" s="221">
        <f>'2.b-MTH2-HTH'!L$73</f>
        <v>0.73156498928758174</v>
      </c>
      <c r="Q1397" s="221">
        <f>'2.b-MTH2-HTH'!M$73</f>
        <v>0.73156498928758174</v>
      </c>
      <c r="R1397" s="221">
        <f>'2.b-MTH2-HTH'!N$73</f>
        <v>0.73156498928758174</v>
      </c>
      <c r="S1397" s="221">
        <f>'2.b-MTH2-HTH'!O$73</f>
        <v>0.73156498928758174</v>
      </c>
      <c r="T1397" s="221">
        <f>'2.b-MTH2-HTH'!P$73</f>
        <v>0.73156498928758174</v>
      </c>
      <c r="U1397" s="221">
        <f>'2.b-MTH2-HTH'!Q$73</f>
        <v>0.73156498928758174</v>
      </c>
      <c r="V1397" s="221">
        <f>'2.b-MTH2-HTH'!R$73</f>
        <v>0.73156498928758174</v>
      </c>
      <c r="W1397" s="221">
        <f>'2.b-MTH2-HTH'!S$73</f>
        <v>0.73156498928758174</v>
      </c>
      <c r="X1397" s="221">
        <f>'2.b-MTH2-HTH'!T$73</f>
        <v>0.73156498928758174</v>
      </c>
      <c r="Y1397" s="221">
        <f>'2.b-MTH2-HTH'!U$73</f>
        <v>0.73156498928758174</v>
      </c>
      <c r="Z1397" s="221">
        <f>'2.b-MTH2-HTH'!V$73</f>
        <v>0.73156498928758174</v>
      </c>
      <c r="AA1397" s="221">
        <f>'2.b-MTH2-HTH'!W$73</f>
        <v>0.73156498928758174</v>
      </c>
      <c r="AB1397" s="221">
        <f>'2.b-MTH2-HTH'!X$73</f>
        <v>0.73156498928758174</v>
      </c>
      <c r="AC1397" s="219"/>
      <c r="AD1397" s="219"/>
      <c r="AE1397" s="219"/>
      <c r="AF1397" s="219"/>
      <c r="AG1397" s="219"/>
      <c r="AH1397" s="219"/>
      <c r="AI1397" s="219"/>
      <c r="AJ1397" s="219"/>
      <c r="AK1397" s="219"/>
      <c r="AL1397" s="219"/>
      <c r="AM1397" s="219"/>
      <c r="AN1397" s="219"/>
      <c r="AO1397" s="219"/>
      <c r="AP1397" s="219"/>
      <c r="AQ1397" s="219"/>
      <c r="AR1397" s="219"/>
      <c r="AS1397" s="219"/>
      <c r="AT1397" s="219"/>
      <c r="AU1397" s="219"/>
      <c r="AV1397" s="219"/>
      <c r="AW1397" s="219"/>
      <c r="AX1397" s="219"/>
      <c r="AY1397" s="219"/>
      <c r="AZ1397" s="219"/>
      <c r="BA1397" s="219"/>
      <c r="BB1397" s="219"/>
      <c r="BC1397" s="219"/>
      <c r="BD1397" s="219"/>
      <c r="BE1397" s="219"/>
      <c r="BF1397" s="219"/>
      <c r="BG1397" s="219"/>
      <c r="BH1397" s="219"/>
    </row>
    <row r="1398" spans="1:60" s="8" customFormat="1" ht="15">
      <c r="A1398" s="36" t="s">
        <v>7</v>
      </c>
      <c r="B1398" s="36" t="s">
        <v>71</v>
      </c>
      <c r="C1398" s="36" t="s">
        <v>49</v>
      </c>
      <c r="D1398" s="7" t="s">
        <v>404</v>
      </c>
      <c r="E1398" s="7" t="s">
        <v>405</v>
      </c>
      <c r="F1398" s="7" t="s">
        <v>12</v>
      </c>
      <c r="G1398" s="221">
        <f>'6. Non-specified'!G$121</f>
        <v>1.4999338115109277E-2</v>
      </c>
      <c r="H1398" s="221">
        <f>'6. Non-specified'!H$121</f>
        <v>1.503678508287749E-2</v>
      </c>
      <c r="I1398" s="221">
        <f>'6. Non-specified'!I$121</f>
        <v>1.5028931402518703E-2</v>
      </c>
      <c r="J1398" s="221">
        <f>'6. Non-specified'!J$121</f>
        <v>1.5020657317028395E-2</v>
      </c>
      <c r="K1398" s="221">
        <f>'6. Non-specified'!K$121</f>
        <v>1.4972801839265349E-2</v>
      </c>
      <c r="L1398" s="221">
        <f>'6. Non-specified'!L$121</f>
        <v>1.4974133817015218E-2</v>
      </c>
      <c r="M1398" s="221">
        <f>'6. Non-specified'!M$121</f>
        <v>1.5000194837258991E-2</v>
      </c>
      <c r="N1398" s="221">
        <f>'6. Non-specified'!N$121</f>
        <v>1.5028044956182162E-2</v>
      </c>
      <c r="O1398" s="221">
        <f>'6. Non-specified'!O$121</f>
        <v>1.5017973224552441E-2</v>
      </c>
      <c r="P1398" s="221">
        <f>'6. Non-specified'!P$121</f>
        <v>1.5043192521812901E-2</v>
      </c>
      <c r="Q1398" s="221">
        <f>'6. Non-specified'!Q$121</f>
        <v>1.5019485059045819E-2</v>
      </c>
      <c r="R1398" s="221">
        <f>'6. Non-specified'!R$121</f>
        <v>1.5139072369989955E-2</v>
      </c>
      <c r="S1398" s="221">
        <f>'6. Non-specified'!S$121</f>
        <v>1.5128779959561878E-2</v>
      </c>
      <c r="T1398" s="221">
        <f>'6. Non-specified'!T$121</f>
        <v>1.498491813358856E-2</v>
      </c>
      <c r="U1398" s="221">
        <f>'6. Non-specified'!U$121</f>
        <v>1.5000061811521678E-2</v>
      </c>
      <c r="V1398" s="221">
        <f>'6. Non-specified'!V$121</f>
        <v>1.4986630149000648E-2</v>
      </c>
      <c r="W1398" s="221">
        <f>'6. Non-specified'!W$121</f>
        <v>1.4991474706543068E-2</v>
      </c>
      <c r="X1398" s="221">
        <f>'6. Non-specified'!X$121</f>
        <v>1.4373829716929179E-2</v>
      </c>
      <c r="Y1398" s="221">
        <f>'6. Non-specified'!Y$121</f>
        <v>1.5459510150044134E-2</v>
      </c>
      <c r="Z1398" s="221">
        <f>'6. Non-specified'!Z$121</f>
        <v>1.5200499891327969E-2</v>
      </c>
      <c r="AA1398" s="221">
        <f>'6. Non-specified'!AA$121</f>
        <v>1.795110721333041E-2</v>
      </c>
      <c r="AB1398" s="221">
        <f>'6. Non-specified'!AB$121</f>
        <v>1.7525157769060204E-2</v>
      </c>
      <c r="AC1398" s="219"/>
      <c r="AD1398" s="219"/>
      <c r="AE1398" s="219"/>
      <c r="AF1398" s="219"/>
      <c r="AG1398" s="219"/>
      <c r="AH1398" s="219"/>
      <c r="AI1398" s="219"/>
      <c r="AJ1398" s="219"/>
      <c r="AK1398" s="219"/>
      <c r="AL1398" s="219"/>
      <c r="AM1398" s="219"/>
      <c r="AN1398" s="219"/>
      <c r="AO1398" s="219"/>
      <c r="AP1398" s="219"/>
      <c r="AQ1398" s="219"/>
      <c r="AR1398" s="219"/>
      <c r="AS1398" s="219"/>
      <c r="AT1398" s="219"/>
      <c r="AU1398" s="219"/>
      <c r="AV1398" s="219"/>
      <c r="AW1398" s="219"/>
      <c r="AX1398" s="219"/>
      <c r="AY1398" s="219"/>
      <c r="AZ1398" s="219"/>
      <c r="BA1398" s="219"/>
      <c r="BB1398" s="219"/>
      <c r="BC1398" s="219"/>
      <c r="BD1398" s="219"/>
      <c r="BE1398" s="219"/>
      <c r="BF1398" s="219"/>
      <c r="BG1398" s="219"/>
      <c r="BH1398" s="219"/>
    </row>
    <row r="1399" spans="1:60" s="8" customFormat="1" ht="15">
      <c r="A1399" s="36" t="s">
        <v>7</v>
      </c>
      <c r="B1399" s="36" t="s">
        <v>71</v>
      </c>
      <c r="C1399" s="36" t="s">
        <v>49</v>
      </c>
      <c r="D1399" s="7" t="s">
        <v>404</v>
      </c>
      <c r="E1399" s="7" t="s">
        <v>405</v>
      </c>
      <c r="F1399" s="7" t="s">
        <v>13</v>
      </c>
      <c r="G1399" s="221">
        <f>'2.b-MTH2-HTH'!C$78</f>
        <v>0.27096033581386358</v>
      </c>
      <c r="H1399" s="221">
        <f>'2.b-MTH2-HTH'!D$78</f>
        <v>0.27803846841506513</v>
      </c>
      <c r="I1399" s="221">
        <f>'2.b-MTH2-HTH'!E$78</f>
        <v>0.28512306108197533</v>
      </c>
      <c r="J1399" s="221">
        <f>'2.b-MTH2-HTH'!F$78</f>
        <v>0.29221073523947788</v>
      </c>
      <c r="K1399" s="221">
        <f>'2.b-MTH2-HTH'!G$78</f>
        <v>0.29929810301441867</v>
      </c>
      <c r="L1399" s="221">
        <f>'2.b-MTH2-HTH'!H$78</f>
        <v>0.30638177745854617</v>
      </c>
      <c r="M1399" s="221">
        <f>'2.b-MTH2-HTH'!I$78</f>
        <v>0.31345838276552329</v>
      </c>
      <c r="N1399" s="221">
        <f>'2.b-MTH2-HTH'!J$78</f>
        <v>0.32052456441659938</v>
      </c>
      <c r="O1399" s="221">
        <f>'2.b-MTH2-HTH'!K$78</f>
        <v>0.32757699919028938</v>
      </c>
      <c r="P1399" s="221">
        <f>'2.b-MTH2-HTH'!L$78</f>
        <v>0.33461240497291833</v>
      </c>
      <c r="Q1399" s="221">
        <f>'2.b-MTH2-HTH'!M$78</f>
        <v>0.33900064234710969</v>
      </c>
      <c r="R1399" s="221">
        <f>'2.b-MTH2-HTH'!N$78</f>
        <v>0.348033858794222</v>
      </c>
      <c r="S1399" s="221">
        <f>'2.b-MTH2-HTH'!O$78</f>
        <v>0.35255421330360076</v>
      </c>
      <c r="T1399" s="221">
        <f>'2.b-MTH2-HTH'!P$78</f>
        <v>0.36316841586045356</v>
      </c>
      <c r="U1399" s="221">
        <f>'2.b-MTH2-HTH'!Q$78</f>
        <v>0.37231292224020818</v>
      </c>
      <c r="V1399" s="221">
        <f>'2.b-MTH2-HTH'!R$78</f>
        <v>0.38060310289556548</v>
      </c>
      <c r="W1399" s="221">
        <f>'2.b-MTH2-HTH'!S$78</f>
        <v>0.3859322922417493</v>
      </c>
      <c r="X1399" s="221">
        <f>'2.b-MTH2-HTH'!T$78</f>
        <v>0.39113304875381116</v>
      </c>
      <c r="Y1399" s="221">
        <f>'2.b-MTH2-HTH'!U$78</f>
        <v>0.39631175960093368</v>
      </c>
      <c r="Z1399" s="221">
        <f>'2.b-MTH2-HTH'!V$78</f>
        <v>0.40146668545805714</v>
      </c>
      <c r="AA1399" s="221">
        <f>'2.b-MTH2-HTH'!W$78</f>
        <v>0.40659623704207171</v>
      </c>
      <c r="AB1399" s="221">
        <f>'2.b-MTH2-HTH'!X$78</f>
        <v>0.41162879886934722</v>
      </c>
      <c r="AC1399" s="219"/>
      <c r="AD1399" s="219"/>
      <c r="AE1399" s="219"/>
      <c r="AF1399" s="219"/>
      <c r="AG1399" s="219"/>
      <c r="AH1399" s="219"/>
      <c r="AI1399" s="219"/>
      <c r="AJ1399" s="219"/>
      <c r="AK1399" s="219"/>
      <c r="AL1399" s="219"/>
      <c r="AM1399" s="219"/>
      <c r="AN1399" s="219"/>
      <c r="AO1399" s="219"/>
      <c r="AP1399" s="219"/>
      <c r="AQ1399" s="219"/>
      <c r="AR1399" s="219"/>
      <c r="AS1399" s="219"/>
      <c r="AT1399" s="219"/>
      <c r="AU1399" s="219"/>
      <c r="AV1399" s="219"/>
      <c r="AW1399" s="219"/>
      <c r="AX1399" s="219"/>
      <c r="AY1399" s="219"/>
      <c r="AZ1399" s="219"/>
      <c r="BA1399" s="219"/>
      <c r="BB1399" s="219"/>
      <c r="BC1399" s="219"/>
      <c r="BD1399" s="219"/>
      <c r="BE1399" s="219"/>
      <c r="BF1399" s="219"/>
      <c r="BG1399" s="219"/>
      <c r="BH1399" s="219"/>
    </row>
    <row r="1400" spans="1:60" s="8" customFormat="1" ht="15">
      <c r="A1400" s="36" t="s">
        <v>7</v>
      </c>
      <c r="B1400" s="36" t="s">
        <v>71</v>
      </c>
      <c r="C1400" s="36" t="s">
        <v>49</v>
      </c>
      <c r="D1400" s="7" t="s">
        <v>404</v>
      </c>
      <c r="E1400" s="7" t="s">
        <v>405</v>
      </c>
      <c r="F1400" s="7" t="s">
        <v>14</v>
      </c>
      <c r="G1400" s="221">
        <f>'2.b-MTH2-HTH'!C$79</f>
        <v>0.77373362781602184</v>
      </c>
      <c r="H1400" s="221">
        <f>'2.b-MTH2-HTH'!D$79</f>
        <v>0.77373362781602184</v>
      </c>
      <c r="I1400" s="221">
        <f>'2.b-MTH2-HTH'!E$79</f>
        <v>0.77373362781602184</v>
      </c>
      <c r="J1400" s="221">
        <f>'2.b-MTH2-HTH'!F$79</f>
        <v>0.77373362781602184</v>
      </c>
      <c r="K1400" s="221">
        <f>'2.b-MTH2-HTH'!G$79</f>
        <v>0.77373362781602184</v>
      </c>
      <c r="L1400" s="221">
        <f>'2.b-MTH2-HTH'!H$79</f>
        <v>0.77373362781602184</v>
      </c>
      <c r="M1400" s="221">
        <f>'2.b-MTH2-HTH'!I$79</f>
        <v>0.77373362781602184</v>
      </c>
      <c r="N1400" s="221">
        <f>'2.b-MTH2-HTH'!J$79</f>
        <v>0.77373362781602184</v>
      </c>
      <c r="O1400" s="221">
        <f>'2.b-MTH2-HTH'!K$79</f>
        <v>0.77373362781602173</v>
      </c>
      <c r="P1400" s="221">
        <f>'2.b-MTH2-HTH'!L$79</f>
        <v>0.77373362781602184</v>
      </c>
      <c r="Q1400" s="221">
        <f>'2.b-MTH2-HTH'!M$79</f>
        <v>0.77373362781602184</v>
      </c>
      <c r="R1400" s="221">
        <f>'2.b-MTH2-HTH'!N$79</f>
        <v>0.77373362781602184</v>
      </c>
      <c r="S1400" s="221">
        <f>'2.b-MTH2-HTH'!O$79</f>
        <v>0.77373362781602184</v>
      </c>
      <c r="T1400" s="221">
        <f>'2.b-MTH2-HTH'!P$79</f>
        <v>0.77373362781602184</v>
      </c>
      <c r="U1400" s="221">
        <f>'2.b-MTH2-HTH'!Q$79</f>
        <v>0.77373362781602195</v>
      </c>
      <c r="V1400" s="221">
        <f>'2.b-MTH2-HTH'!R$79</f>
        <v>0.77373362781602184</v>
      </c>
      <c r="W1400" s="221">
        <f>'2.b-MTH2-HTH'!S$79</f>
        <v>0.77373362781602184</v>
      </c>
      <c r="X1400" s="221">
        <f>'2.b-MTH2-HTH'!T$79</f>
        <v>0.77373362781602173</v>
      </c>
      <c r="Y1400" s="221">
        <f>'2.b-MTH2-HTH'!U$79</f>
        <v>0.77373362781602184</v>
      </c>
      <c r="Z1400" s="221">
        <f>'2.b-MTH2-HTH'!V$79</f>
        <v>0.77373362781602184</v>
      </c>
      <c r="AA1400" s="221">
        <f>'2.b-MTH2-HTH'!W$79</f>
        <v>0.77373362781602173</v>
      </c>
      <c r="AB1400" s="221">
        <f>'2.b-MTH2-HTH'!X$79</f>
        <v>0.77373362781602184</v>
      </c>
      <c r="AC1400" s="219"/>
      <c r="AD1400" s="219"/>
      <c r="AE1400" s="219"/>
      <c r="AF1400" s="219"/>
      <c r="AG1400" s="219"/>
      <c r="AH1400" s="219"/>
      <c r="AI1400" s="219"/>
      <c r="AJ1400" s="219"/>
      <c r="AK1400" s="219"/>
      <c r="AL1400" s="219"/>
      <c r="AM1400" s="219"/>
      <c r="AN1400" s="219"/>
      <c r="AO1400" s="219"/>
      <c r="AP1400" s="219"/>
      <c r="AQ1400" s="219"/>
      <c r="AR1400" s="219"/>
      <c r="AS1400" s="219"/>
      <c r="AT1400" s="219"/>
      <c r="AU1400" s="219"/>
      <c r="AV1400" s="219"/>
      <c r="AW1400" s="219"/>
      <c r="AX1400" s="219"/>
      <c r="AY1400" s="219"/>
      <c r="AZ1400" s="219"/>
      <c r="BA1400" s="219"/>
      <c r="BB1400" s="219"/>
      <c r="BC1400" s="219"/>
      <c r="BD1400" s="219"/>
      <c r="BE1400" s="219"/>
      <c r="BF1400" s="219"/>
      <c r="BG1400" s="219"/>
      <c r="BH1400" s="219"/>
    </row>
    <row r="1401" spans="1:60" s="8" customFormat="1" ht="15">
      <c r="A1401" s="36" t="s">
        <v>7</v>
      </c>
      <c r="B1401" s="36" t="s">
        <v>71</v>
      </c>
      <c r="C1401" s="36" t="s">
        <v>49</v>
      </c>
      <c r="D1401" s="7" t="s">
        <v>403</v>
      </c>
      <c r="E1401" s="7" t="s">
        <v>403</v>
      </c>
      <c r="F1401" s="7" t="s">
        <v>12</v>
      </c>
      <c r="G1401" s="221">
        <f>'6. Non-specified'!G$122</f>
        <v>0.42974329379540294</v>
      </c>
      <c r="H1401" s="221">
        <f>'6. Non-specified'!H$122</f>
        <v>0.43081618002197264</v>
      </c>
      <c r="I1401" s="221">
        <f>'6. Non-specified'!I$122</f>
        <v>0.43059116566201217</v>
      </c>
      <c r="J1401" s="221">
        <f>'6. Non-specified'!J$122</f>
        <v>0.43035410635149718</v>
      </c>
      <c r="K1401" s="221">
        <f>'6. Non-specified'!K$122</f>
        <v>0.42898300780820031</v>
      </c>
      <c r="L1401" s="221">
        <f>'6. Non-specified'!L$122</f>
        <v>0.42902117005916751</v>
      </c>
      <c r="M1401" s="221">
        <f>'6. Non-specified'!M$122</f>
        <v>0.42976783958506781</v>
      </c>
      <c r="N1401" s="221">
        <f>'6. Non-specified'!N$122</f>
        <v>0.43056576825010545</v>
      </c>
      <c r="O1401" s="221">
        <f>'6. Non-specified'!O$122</f>
        <v>0.43027720490873911</v>
      </c>
      <c r="P1401" s="221">
        <f>'6. Non-specified'!P$122</f>
        <v>0.43099975838334859</v>
      </c>
      <c r="Q1401" s="221">
        <f>'6. Non-specified'!Q$122</f>
        <v>0.43032052020237876</v>
      </c>
      <c r="R1401" s="221">
        <f>'6. Non-specified'!R$122</f>
        <v>0.4337467943824041</v>
      </c>
      <c r="S1401" s="221">
        <f>'6. Non-specified'!S$122</f>
        <v>0.43345190841313591</v>
      </c>
      <c r="T1401" s="221">
        <f>'6. Non-specified'!T$122</f>
        <v>0.42933014954146154</v>
      </c>
      <c r="U1401" s="221">
        <f>'6. Non-specified'!U$122</f>
        <v>0.42976402828899102</v>
      </c>
      <c r="V1401" s="221">
        <f>'6. Non-specified'!V$122</f>
        <v>0.42937920018200137</v>
      </c>
      <c r="W1401" s="221">
        <f>'6. Non-specified'!W$122</f>
        <v>0.42951800071435042</v>
      </c>
      <c r="X1401" s="221">
        <f>'6. Non-specified'!X$122</f>
        <v>0.43755920255534764</v>
      </c>
      <c r="Y1401" s="221">
        <f>'6. Non-specified'!Y$122</f>
        <v>0.42918137687555169</v>
      </c>
      <c r="Z1401" s="221">
        <f>'6. Non-specified'!Z$122</f>
        <v>0.41721364920669413</v>
      </c>
      <c r="AA1401" s="221">
        <f>'6. Non-specified'!AA$122</f>
        <v>0.4181648761236571</v>
      </c>
      <c r="AB1401" s="221">
        <f>'6. Non-specified'!AB$122</f>
        <v>0.3985218033998521</v>
      </c>
      <c r="AC1401" s="219"/>
      <c r="AD1401" s="219"/>
      <c r="AE1401" s="219"/>
      <c r="AF1401" s="219"/>
      <c r="AG1401" s="219"/>
      <c r="AH1401" s="219"/>
      <c r="AI1401" s="219"/>
      <c r="AJ1401" s="219"/>
      <c r="AK1401" s="219"/>
      <c r="AL1401" s="219"/>
      <c r="AM1401" s="219"/>
      <c r="AN1401" s="219"/>
      <c r="AO1401" s="219"/>
      <c r="AP1401" s="219"/>
      <c r="AQ1401" s="219"/>
      <c r="AR1401" s="219"/>
      <c r="AS1401" s="219"/>
      <c r="AT1401" s="219"/>
      <c r="AU1401" s="219"/>
      <c r="AV1401" s="219"/>
      <c r="AW1401" s="219"/>
      <c r="AX1401" s="219"/>
      <c r="AY1401" s="219"/>
      <c r="AZ1401" s="219"/>
      <c r="BA1401" s="219"/>
      <c r="BB1401" s="219"/>
      <c r="BC1401" s="219"/>
      <c r="BD1401" s="219"/>
      <c r="BE1401" s="219"/>
      <c r="BF1401" s="219"/>
      <c r="BG1401" s="219"/>
      <c r="BH1401" s="219"/>
    </row>
    <row r="1402" spans="1:60" s="8" customFormat="1" ht="15">
      <c r="A1402" s="36" t="s">
        <v>7</v>
      </c>
      <c r="B1402" s="36" t="s">
        <v>71</v>
      </c>
      <c r="C1402" s="36" t="s">
        <v>49</v>
      </c>
      <c r="D1402" s="7" t="s">
        <v>403</v>
      </c>
      <c r="E1402" s="7" t="s">
        <v>403</v>
      </c>
      <c r="F1402" s="7" t="s">
        <v>13</v>
      </c>
      <c r="G1402" s="221">
        <f>'2.b-MTH2-HTH'!C$84</f>
        <v>0.27096033581386358</v>
      </c>
      <c r="H1402" s="221">
        <f>'2.b-MTH2-HTH'!D$84</f>
        <v>0.27803846841506513</v>
      </c>
      <c r="I1402" s="221">
        <f>'2.b-MTH2-HTH'!E$84</f>
        <v>0.28512306108197533</v>
      </c>
      <c r="J1402" s="221">
        <f>'2.b-MTH2-HTH'!F$84</f>
        <v>0.29221073523947788</v>
      </c>
      <c r="K1402" s="221">
        <f>'2.b-MTH2-HTH'!G$84</f>
        <v>0.29929810301441867</v>
      </c>
      <c r="L1402" s="221">
        <f>'2.b-MTH2-HTH'!H$84</f>
        <v>0.30638177745854617</v>
      </c>
      <c r="M1402" s="221">
        <f>'2.b-MTH2-HTH'!I$84</f>
        <v>0.31345838276552329</v>
      </c>
      <c r="N1402" s="221">
        <f>'2.b-MTH2-HTH'!J$84</f>
        <v>0.32052456441659938</v>
      </c>
      <c r="O1402" s="221">
        <f>'2.b-MTH2-HTH'!K$84</f>
        <v>0.32757699919028938</v>
      </c>
      <c r="P1402" s="221">
        <f>'2.b-MTH2-HTH'!L$84</f>
        <v>0.33461240497291833</v>
      </c>
      <c r="Q1402" s="221">
        <f>'2.b-MTH2-HTH'!M$84</f>
        <v>0.33900064234710969</v>
      </c>
      <c r="R1402" s="221">
        <f>'2.b-MTH2-HTH'!N$84</f>
        <v>0.348033858794222</v>
      </c>
      <c r="S1402" s="221">
        <f>'2.b-MTH2-HTH'!O$84</f>
        <v>0.35255421330360076</v>
      </c>
      <c r="T1402" s="221">
        <f>'2.b-MTH2-HTH'!P$84</f>
        <v>0.36316841586045356</v>
      </c>
      <c r="U1402" s="221">
        <f>'2.b-MTH2-HTH'!Q$84</f>
        <v>0.37231292224020818</v>
      </c>
      <c r="V1402" s="221">
        <f>'2.b-MTH2-HTH'!R$84</f>
        <v>0.38060310289556548</v>
      </c>
      <c r="W1402" s="221">
        <f>'2.b-MTH2-HTH'!S$84</f>
        <v>0.3859322922417493</v>
      </c>
      <c r="X1402" s="221">
        <f>'2.b-MTH2-HTH'!T$84</f>
        <v>0.39113304875381116</v>
      </c>
      <c r="Y1402" s="221">
        <f>'2.b-MTH2-HTH'!U$84</f>
        <v>0.39631175960093368</v>
      </c>
      <c r="Z1402" s="221">
        <f>'2.b-MTH2-HTH'!V$84</f>
        <v>0.40146668545805714</v>
      </c>
      <c r="AA1402" s="221">
        <f>'2.b-MTH2-HTH'!W$84</f>
        <v>0.40659623704207171</v>
      </c>
      <c r="AB1402" s="221">
        <f>'2.b-MTH2-HTH'!X$84</f>
        <v>0.41162879886934722</v>
      </c>
      <c r="AC1402" s="219"/>
      <c r="AD1402" s="219"/>
      <c r="AE1402" s="219"/>
      <c r="AF1402" s="219"/>
      <c r="AG1402" s="219"/>
      <c r="AH1402" s="219"/>
      <c r="AI1402" s="219"/>
      <c r="AJ1402" s="219"/>
      <c r="AK1402" s="219"/>
      <c r="AL1402" s="219"/>
      <c r="AM1402" s="219"/>
      <c r="AN1402" s="219"/>
      <c r="AO1402" s="219"/>
      <c r="AP1402" s="219"/>
      <c r="AQ1402" s="219"/>
      <c r="AR1402" s="219"/>
      <c r="AS1402" s="219"/>
      <c r="AT1402" s="219"/>
      <c r="AU1402" s="219"/>
      <c r="AV1402" s="219"/>
      <c r="AW1402" s="219"/>
      <c r="AX1402" s="219"/>
      <c r="AY1402" s="219"/>
      <c r="AZ1402" s="219"/>
      <c r="BA1402" s="219"/>
      <c r="BB1402" s="219"/>
      <c r="BC1402" s="219"/>
      <c r="BD1402" s="219"/>
      <c r="BE1402" s="219"/>
      <c r="BF1402" s="219"/>
      <c r="BG1402" s="219"/>
      <c r="BH1402" s="219"/>
    </row>
    <row r="1403" spans="1:60" s="8" customFormat="1" ht="15">
      <c r="A1403" s="36" t="s">
        <v>7</v>
      </c>
      <c r="B1403" s="36" t="s">
        <v>71</v>
      </c>
      <c r="C1403" s="36" t="s">
        <v>49</v>
      </c>
      <c r="D1403" s="7" t="s">
        <v>403</v>
      </c>
      <c r="E1403" s="7" t="s">
        <v>403</v>
      </c>
      <c r="F1403" s="7" t="s">
        <v>14</v>
      </c>
      <c r="G1403" s="221">
        <f>'2.b-MTH2-HTH'!C$85</f>
        <v>0.80445234243218156</v>
      </c>
      <c r="H1403" s="221">
        <f>'2.b-MTH2-HTH'!D$85</f>
        <v>0.80445234243218156</v>
      </c>
      <c r="I1403" s="221">
        <f>'2.b-MTH2-HTH'!E$85</f>
        <v>0.80445234243218156</v>
      </c>
      <c r="J1403" s="221">
        <f>'2.b-MTH2-HTH'!F$85</f>
        <v>0.80445234243218156</v>
      </c>
      <c r="K1403" s="221">
        <f>'2.b-MTH2-HTH'!G$85</f>
        <v>0.80445234243218156</v>
      </c>
      <c r="L1403" s="221">
        <f>'2.b-MTH2-HTH'!H$85</f>
        <v>0.80445234243218156</v>
      </c>
      <c r="M1403" s="221">
        <f>'2.b-MTH2-HTH'!I$85</f>
        <v>0.80445234243218156</v>
      </c>
      <c r="N1403" s="221">
        <f>'2.b-MTH2-HTH'!J$85</f>
        <v>0.80445234243218156</v>
      </c>
      <c r="O1403" s="221">
        <f>'2.b-MTH2-HTH'!K$85</f>
        <v>0.80445234243218156</v>
      </c>
      <c r="P1403" s="221">
        <f>'2.b-MTH2-HTH'!L$85</f>
        <v>0.80445234243218156</v>
      </c>
      <c r="Q1403" s="221">
        <f>'2.b-MTH2-HTH'!M$85</f>
        <v>0.80445234243218156</v>
      </c>
      <c r="R1403" s="221">
        <f>'2.b-MTH2-HTH'!N$85</f>
        <v>0.80445234243218156</v>
      </c>
      <c r="S1403" s="221">
        <f>'2.b-MTH2-HTH'!O$85</f>
        <v>0.80445234243218156</v>
      </c>
      <c r="T1403" s="221">
        <f>'2.b-MTH2-HTH'!P$85</f>
        <v>0.80445234243218167</v>
      </c>
      <c r="U1403" s="221">
        <f>'2.b-MTH2-HTH'!Q$85</f>
        <v>0.80445234243218156</v>
      </c>
      <c r="V1403" s="221">
        <f>'2.b-MTH2-HTH'!R$85</f>
        <v>0.80445234243218156</v>
      </c>
      <c r="W1403" s="221">
        <f>'2.b-MTH2-HTH'!S$85</f>
        <v>0.80445234243218156</v>
      </c>
      <c r="X1403" s="221">
        <f>'2.b-MTH2-HTH'!T$85</f>
        <v>0.80445234243218167</v>
      </c>
      <c r="Y1403" s="221">
        <f>'2.b-MTH2-HTH'!U$85</f>
        <v>0.80445234243218167</v>
      </c>
      <c r="Z1403" s="221">
        <f>'2.b-MTH2-HTH'!V$85</f>
        <v>0.80445234243218156</v>
      </c>
      <c r="AA1403" s="221">
        <f>'2.b-MTH2-HTH'!W$85</f>
        <v>0.80445234243218156</v>
      </c>
      <c r="AB1403" s="221">
        <f>'2.b-MTH2-HTH'!X$85</f>
        <v>0.80445234243218156</v>
      </c>
      <c r="AC1403" s="219"/>
      <c r="AD1403" s="219"/>
      <c r="AE1403" s="219"/>
      <c r="AF1403" s="219"/>
      <c r="AG1403" s="219"/>
      <c r="AH1403" s="219"/>
      <c r="AI1403" s="219"/>
      <c r="AJ1403" s="219"/>
      <c r="AK1403" s="219"/>
      <c r="AL1403" s="219"/>
      <c r="AM1403" s="219"/>
      <c r="AN1403" s="219"/>
      <c r="AO1403" s="219"/>
      <c r="AP1403" s="219"/>
      <c r="AQ1403" s="219"/>
      <c r="AR1403" s="219"/>
      <c r="AS1403" s="219"/>
      <c r="AT1403" s="219"/>
      <c r="AU1403" s="219"/>
      <c r="AV1403" s="219"/>
      <c r="AW1403" s="219"/>
      <c r="AX1403" s="219"/>
      <c r="AY1403" s="219"/>
      <c r="AZ1403" s="219"/>
      <c r="BA1403" s="219"/>
      <c r="BB1403" s="219"/>
      <c r="BC1403" s="219"/>
      <c r="BD1403" s="219"/>
      <c r="BE1403" s="219"/>
      <c r="BF1403" s="219"/>
      <c r="BG1403" s="219"/>
      <c r="BH1403" s="219"/>
    </row>
    <row r="1404" spans="1:60" s="5" customFormat="1" ht="15">
      <c r="A1404" s="4" t="s">
        <v>7</v>
      </c>
      <c r="B1404" s="4" t="s">
        <v>71</v>
      </c>
      <c r="C1404" s="4" t="s">
        <v>10</v>
      </c>
      <c r="D1404" s="4"/>
      <c r="E1404" s="4"/>
      <c r="F1404" s="4" t="s">
        <v>11</v>
      </c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>
        <v>349</v>
      </c>
      <c r="AC1404" s="4"/>
      <c r="AD1404" s="4">
        <v>2</v>
      </c>
      <c r="AE1404" s="4">
        <v>2</v>
      </c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</row>
    <row r="1405" spans="1:60" s="5" customFormat="1" ht="15">
      <c r="A1405" s="4" t="s">
        <v>7</v>
      </c>
      <c r="B1405" s="4" t="s">
        <v>71</v>
      </c>
      <c r="C1405" s="4" t="s">
        <v>10</v>
      </c>
      <c r="D1405" s="4"/>
      <c r="E1405" s="4"/>
      <c r="F1405" s="4" t="s">
        <v>52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>
        <v>7.5321031617567704E-3</v>
      </c>
      <c r="AC1405" s="4"/>
      <c r="AD1405" s="6">
        <v>4.3022780562307697E-5</v>
      </c>
      <c r="AE1405" s="6">
        <v>4.2713138561421501E-5</v>
      </c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</row>
    <row r="1406" spans="1:60" s="8" customFormat="1" ht="15">
      <c r="A1406" s="36" t="s">
        <v>7</v>
      </c>
      <c r="B1406" s="36" t="s">
        <v>71</v>
      </c>
      <c r="C1406" s="36" t="s">
        <v>10</v>
      </c>
      <c r="D1406" s="7" t="s">
        <v>113</v>
      </c>
      <c r="E1406" s="7" t="s">
        <v>113</v>
      </c>
      <c r="F1406" s="7" t="s">
        <v>12</v>
      </c>
      <c r="G1406" s="219"/>
      <c r="H1406" s="219"/>
      <c r="I1406" s="219"/>
      <c r="J1406" s="219"/>
      <c r="K1406" s="219"/>
      <c r="L1406" s="219"/>
      <c r="M1406" s="219"/>
      <c r="N1406" s="219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19"/>
      <c r="Z1406" s="219"/>
      <c r="AA1406" s="219"/>
      <c r="AB1406" s="221">
        <f>'6. Non-specified'!AB$117</f>
        <v>0.23543123543123534</v>
      </c>
      <c r="AC1406" s="219"/>
      <c r="AD1406" s="221">
        <f>'6. Non-specified'!AD$117</f>
        <v>0.23364596936958329</v>
      </c>
      <c r="AE1406" s="221">
        <f>'6. Non-specified'!AE$117</f>
        <v>0.23448360706157351</v>
      </c>
      <c r="AF1406" s="219"/>
      <c r="AG1406" s="219"/>
      <c r="AH1406" s="219"/>
      <c r="AI1406" s="219"/>
      <c r="AJ1406" s="219"/>
      <c r="AK1406" s="219"/>
      <c r="AL1406" s="219"/>
      <c r="AM1406" s="219"/>
      <c r="AN1406" s="219"/>
      <c r="AO1406" s="219"/>
      <c r="AP1406" s="219"/>
      <c r="AQ1406" s="219"/>
      <c r="AR1406" s="219"/>
      <c r="AS1406" s="219"/>
      <c r="AT1406" s="219"/>
      <c r="AU1406" s="219"/>
      <c r="AV1406" s="219"/>
      <c r="AW1406" s="219"/>
      <c r="AX1406" s="219"/>
      <c r="AY1406" s="219"/>
      <c r="AZ1406" s="219"/>
      <c r="BA1406" s="219"/>
      <c r="BB1406" s="219"/>
      <c r="BC1406" s="219"/>
      <c r="BD1406" s="219"/>
      <c r="BE1406" s="219"/>
      <c r="BF1406" s="219"/>
      <c r="BG1406" s="219"/>
      <c r="BH1406" s="219"/>
    </row>
    <row r="1407" spans="1:60" s="8" customFormat="1" ht="15">
      <c r="A1407" s="36" t="s">
        <v>7</v>
      </c>
      <c r="B1407" s="36" t="s">
        <v>71</v>
      </c>
      <c r="C1407" s="36" t="s">
        <v>10</v>
      </c>
      <c r="D1407" s="7" t="s">
        <v>113</v>
      </c>
      <c r="E1407" s="7" t="s">
        <v>113</v>
      </c>
      <c r="F1407" s="7" t="s">
        <v>13</v>
      </c>
      <c r="G1407" s="219"/>
      <c r="H1407" s="219"/>
      <c r="I1407" s="219"/>
      <c r="J1407" s="219"/>
      <c r="K1407" s="219"/>
      <c r="L1407" s="219"/>
      <c r="M1407" s="219"/>
      <c r="N1407" s="219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19"/>
      <c r="Z1407" s="219"/>
      <c r="AA1407" s="219"/>
      <c r="AB1407" s="221">
        <f>'2.a-LTH-MTH1'!X$59</f>
        <v>0.89725439951276198</v>
      </c>
      <c r="AC1407" s="219"/>
      <c r="AD1407" s="221">
        <f>'2.a-LTH-MTH1'!Z$59</f>
        <v>0.90082032807847101</v>
      </c>
      <c r="AE1407" s="221">
        <f>'2.a-LTH-MTH1'!AA$59</f>
        <v>0.90251184242280102</v>
      </c>
      <c r="AF1407" s="219"/>
      <c r="AG1407" s="219"/>
      <c r="AH1407" s="219"/>
      <c r="AI1407" s="219"/>
      <c r="AJ1407" s="219"/>
      <c r="AK1407" s="219"/>
      <c r="AL1407" s="219"/>
      <c r="AM1407" s="219"/>
      <c r="AN1407" s="219"/>
      <c r="AO1407" s="219"/>
      <c r="AP1407" s="219"/>
      <c r="AQ1407" s="219"/>
      <c r="AR1407" s="219"/>
      <c r="AS1407" s="219"/>
      <c r="AT1407" s="219"/>
      <c r="AU1407" s="219"/>
      <c r="AV1407" s="219"/>
      <c r="AW1407" s="219"/>
      <c r="AX1407" s="219"/>
      <c r="AY1407" s="219"/>
      <c r="AZ1407" s="219"/>
      <c r="BA1407" s="219"/>
      <c r="BB1407" s="219"/>
      <c r="BC1407" s="219"/>
      <c r="BD1407" s="219"/>
      <c r="BE1407" s="219"/>
      <c r="BF1407" s="219"/>
      <c r="BG1407" s="219"/>
      <c r="BH1407" s="219"/>
    </row>
    <row r="1408" spans="1:60" s="8" customFormat="1" ht="15">
      <c r="A1408" s="36" t="s">
        <v>7</v>
      </c>
      <c r="B1408" s="36" t="s">
        <v>71</v>
      </c>
      <c r="C1408" s="36" t="s">
        <v>10</v>
      </c>
      <c r="D1408" s="7" t="s">
        <v>113</v>
      </c>
      <c r="E1408" s="7" t="s">
        <v>113</v>
      </c>
      <c r="F1408" s="7" t="s">
        <v>14</v>
      </c>
      <c r="G1408" s="219"/>
      <c r="H1408" s="219"/>
      <c r="I1408" s="219"/>
      <c r="J1408" s="219"/>
      <c r="K1408" s="219"/>
      <c r="L1408" s="219"/>
      <c r="M1408" s="219"/>
      <c r="N1408" s="219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19"/>
      <c r="Z1408" s="219"/>
      <c r="AA1408" s="219"/>
      <c r="AB1408" s="221">
        <f>'2.a-LTH-MTH1'!X$60</f>
        <v>0.22800205883416391</v>
      </c>
      <c r="AC1408" s="219"/>
      <c r="AD1408" s="221">
        <f>'2.a-LTH-MTH1'!Z$60</f>
        <v>0.22800205883416391</v>
      </c>
      <c r="AE1408" s="221">
        <f>'2.a-LTH-MTH1'!AA$60</f>
        <v>0.22800205883416391</v>
      </c>
      <c r="AF1408" s="219"/>
      <c r="AG1408" s="219"/>
      <c r="AH1408" s="219"/>
      <c r="AI1408" s="219"/>
      <c r="AJ1408" s="219"/>
      <c r="AK1408" s="219"/>
      <c r="AL1408" s="219"/>
      <c r="AM1408" s="219"/>
      <c r="AN1408" s="219"/>
      <c r="AO1408" s="219"/>
      <c r="AP1408" s="219"/>
      <c r="AQ1408" s="219"/>
      <c r="AR1408" s="219"/>
      <c r="AS1408" s="219"/>
      <c r="AT1408" s="219"/>
      <c r="AU1408" s="219"/>
      <c r="AV1408" s="219"/>
      <c r="AW1408" s="219"/>
      <c r="AX1408" s="219"/>
      <c r="AY1408" s="219"/>
      <c r="AZ1408" s="219"/>
      <c r="BA1408" s="219"/>
      <c r="BB1408" s="219"/>
      <c r="BC1408" s="219"/>
      <c r="BD1408" s="219"/>
      <c r="BE1408" s="219"/>
      <c r="BF1408" s="219"/>
      <c r="BG1408" s="219"/>
      <c r="BH1408" s="219"/>
    </row>
    <row r="1409" spans="1:60" s="8" customFormat="1" ht="15">
      <c r="A1409" s="36" t="s">
        <v>7</v>
      </c>
      <c r="B1409" s="36" t="s">
        <v>71</v>
      </c>
      <c r="C1409" s="36" t="s">
        <v>10</v>
      </c>
      <c r="D1409" s="7" t="s">
        <v>107</v>
      </c>
      <c r="E1409" s="7" t="s">
        <v>108</v>
      </c>
      <c r="F1409" s="7" t="s">
        <v>12</v>
      </c>
      <c r="G1409" s="219"/>
      <c r="H1409" s="219"/>
      <c r="I1409" s="219"/>
      <c r="J1409" s="219"/>
      <c r="K1409" s="219"/>
      <c r="L1409" s="219"/>
      <c r="M1409" s="219"/>
      <c r="N1409" s="219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19"/>
      <c r="Z1409" s="219"/>
      <c r="AA1409" s="219"/>
      <c r="AB1409" s="221">
        <f>'6. Non-specified'!AB$118</f>
        <v>0.1602905224856444</v>
      </c>
      <c r="AC1409" s="219"/>
      <c r="AD1409" s="221">
        <f>'6. Non-specified'!AD$118</f>
        <v>0.16316217499703195</v>
      </c>
      <c r="AE1409" s="221">
        <f>'6. Non-specified'!AE$118</f>
        <v>0.16319862213200467</v>
      </c>
      <c r="AF1409" s="219"/>
      <c r="AG1409" s="219"/>
      <c r="AH1409" s="219"/>
      <c r="AI1409" s="219"/>
      <c r="AJ1409" s="219"/>
      <c r="AK1409" s="219"/>
      <c r="AL1409" s="219"/>
      <c r="AM1409" s="219"/>
      <c r="AN1409" s="219"/>
      <c r="AO1409" s="219"/>
      <c r="AP1409" s="219"/>
      <c r="AQ1409" s="219"/>
      <c r="AR1409" s="219"/>
      <c r="AS1409" s="219"/>
      <c r="AT1409" s="219"/>
      <c r="AU1409" s="219"/>
      <c r="AV1409" s="219"/>
      <c r="AW1409" s="219"/>
      <c r="AX1409" s="219"/>
      <c r="AY1409" s="219"/>
      <c r="AZ1409" s="219"/>
      <c r="BA1409" s="219"/>
      <c r="BB1409" s="219"/>
      <c r="BC1409" s="219"/>
      <c r="BD1409" s="219"/>
      <c r="BE1409" s="219"/>
      <c r="BF1409" s="219"/>
      <c r="BG1409" s="219"/>
      <c r="BH1409" s="219"/>
    </row>
    <row r="1410" spans="1:60" s="8" customFormat="1" ht="15">
      <c r="A1410" s="36" t="s">
        <v>7</v>
      </c>
      <c r="B1410" s="36" t="s">
        <v>71</v>
      </c>
      <c r="C1410" s="36" t="s">
        <v>10</v>
      </c>
      <c r="D1410" s="7" t="s">
        <v>107</v>
      </c>
      <c r="E1410" s="7" t="s">
        <v>108</v>
      </c>
      <c r="F1410" s="7" t="s">
        <v>13</v>
      </c>
      <c r="G1410" s="219"/>
      <c r="H1410" s="219"/>
      <c r="I1410" s="219"/>
      <c r="J1410" s="219"/>
      <c r="K1410" s="219"/>
      <c r="L1410" s="219"/>
      <c r="M1410" s="219"/>
      <c r="N1410" s="219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19"/>
      <c r="Z1410" s="219"/>
      <c r="AA1410" s="219"/>
      <c r="AB1410" s="221">
        <f>'2.b-MTH2-HTH'!X$60</f>
        <v>0.41162879886934722</v>
      </c>
      <c r="AC1410" s="219"/>
      <c r="AD1410" s="221">
        <f>'2.b-MTH2-HTH'!Z$60</f>
        <v>0.43090333569013051</v>
      </c>
      <c r="AE1410" s="221">
        <f>'2.b-MTH2-HTH'!AA$60</f>
        <v>0.43731957379166619</v>
      </c>
      <c r="AF1410" s="219"/>
      <c r="AG1410" s="219"/>
      <c r="AH1410" s="219"/>
      <c r="AI1410" s="219"/>
      <c r="AJ1410" s="219"/>
      <c r="AK1410" s="219"/>
      <c r="AL1410" s="219"/>
      <c r="AM1410" s="219"/>
      <c r="AN1410" s="219"/>
      <c r="AO1410" s="219"/>
      <c r="AP1410" s="219"/>
      <c r="AQ1410" s="219"/>
      <c r="AR1410" s="219"/>
      <c r="AS1410" s="219"/>
      <c r="AT1410" s="219"/>
      <c r="AU1410" s="219"/>
      <c r="AV1410" s="219"/>
      <c r="AW1410" s="219"/>
      <c r="AX1410" s="219"/>
      <c r="AY1410" s="219"/>
      <c r="AZ1410" s="219"/>
      <c r="BA1410" s="219"/>
      <c r="BB1410" s="219"/>
      <c r="BC1410" s="219"/>
      <c r="BD1410" s="219"/>
      <c r="BE1410" s="219"/>
      <c r="BF1410" s="219"/>
      <c r="BG1410" s="219"/>
      <c r="BH1410" s="219"/>
    </row>
    <row r="1411" spans="1:60" s="8" customFormat="1" ht="15">
      <c r="A1411" s="36" t="s">
        <v>7</v>
      </c>
      <c r="B1411" s="36" t="s">
        <v>71</v>
      </c>
      <c r="C1411" s="36" t="s">
        <v>10</v>
      </c>
      <c r="D1411" s="7" t="s">
        <v>107</v>
      </c>
      <c r="E1411" s="7" t="s">
        <v>108</v>
      </c>
      <c r="F1411" s="7" t="s">
        <v>14</v>
      </c>
      <c r="G1411" s="219"/>
      <c r="H1411" s="219"/>
      <c r="I1411" s="219"/>
      <c r="J1411" s="219"/>
      <c r="K1411" s="219"/>
      <c r="L1411" s="219"/>
      <c r="M1411" s="219"/>
      <c r="N1411" s="219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19"/>
      <c r="Z1411" s="219"/>
      <c r="AA1411" s="219"/>
      <c r="AB1411" s="221">
        <f>'2.b-MTH2-HTH'!X$61</f>
        <v>0.3911634117171473</v>
      </c>
      <c r="AC1411" s="219"/>
      <c r="AD1411" s="221">
        <f>'2.b-MTH2-HTH'!Z$61</f>
        <v>0.3911634117171473</v>
      </c>
      <c r="AE1411" s="221">
        <f>'2.b-MTH2-HTH'!AA$61</f>
        <v>0.3911634117171473</v>
      </c>
      <c r="AF1411" s="219"/>
      <c r="AG1411" s="219"/>
      <c r="AH1411" s="219"/>
      <c r="AI1411" s="219"/>
      <c r="AJ1411" s="219"/>
      <c r="AK1411" s="219"/>
      <c r="AL1411" s="219"/>
      <c r="AM1411" s="219"/>
      <c r="AN1411" s="219"/>
      <c r="AO1411" s="219"/>
      <c r="AP1411" s="219"/>
      <c r="AQ1411" s="219"/>
      <c r="AR1411" s="219"/>
      <c r="AS1411" s="219"/>
      <c r="AT1411" s="219"/>
      <c r="AU1411" s="219"/>
      <c r="AV1411" s="219"/>
      <c r="AW1411" s="219"/>
      <c r="AX1411" s="219"/>
      <c r="AY1411" s="219"/>
      <c r="AZ1411" s="219"/>
      <c r="BA1411" s="219"/>
      <c r="BB1411" s="219"/>
      <c r="BC1411" s="219"/>
      <c r="BD1411" s="219"/>
      <c r="BE1411" s="219"/>
      <c r="BF1411" s="219"/>
      <c r="BG1411" s="219"/>
      <c r="BH1411" s="219"/>
    </row>
    <row r="1412" spans="1:60" s="8" customFormat="1" ht="15">
      <c r="A1412" s="36" t="s">
        <v>7</v>
      </c>
      <c r="B1412" s="36" t="s">
        <v>71</v>
      </c>
      <c r="C1412" s="36" t="s">
        <v>10</v>
      </c>
      <c r="D1412" s="7" t="s">
        <v>97</v>
      </c>
      <c r="E1412" s="7" t="s">
        <v>98</v>
      </c>
      <c r="F1412" s="7" t="s">
        <v>12</v>
      </c>
      <c r="G1412" s="219"/>
      <c r="H1412" s="219"/>
      <c r="I1412" s="219"/>
      <c r="J1412" s="219"/>
      <c r="K1412" s="219"/>
      <c r="L1412" s="219"/>
      <c r="M1412" s="219"/>
      <c r="N1412" s="219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19"/>
      <c r="Z1412" s="219"/>
      <c r="AA1412" s="219"/>
      <c r="AB1412" s="221">
        <f>'6. Non-specified'!AB$119</f>
        <v>0.1110438342145659</v>
      </c>
      <c r="AC1412" s="219"/>
      <c r="AD1412" s="221">
        <f>'6. Non-specified'!AD$119</f>
        <v>0.11238335509913334</v>
      </c>
      <c r="AE1412" s="221">
        <f>'6. Non-specified'!AE$119</f>
        <v>0.11503290890078119</v>
      </c>
      <c r="AF1412" s="219"/>
      <c r="AG1412" s="219"/>
      <c r="AH1412" s="219"/>
      <c r="AI1412" s="219"/>
      <c r="AJ1412" s="219"/>
      <c r="AK1412" s="219"/>
      <c r="AL1412" s="219"/>
      <c r="AM1412" s="219"/>
      <c r="AN1412" s="219"/>
      <c r="AO1412" s="219"/>
      <c r="AP1412" s="219"/>
      <c r="AQ1412" s="219"/>
      <c r="AR1412" s="219"/>
      <c r="AS1412" s="219"/>
      <c r="AT1412" s="219"/>
      <c r="AU1412" s="219"/>
      <c r="AV1412" s="219"/>
      <c r="AW1412" s="219"/>
      <c r="AX1412" s="219"/>
      <c r="AY1412" s="219"/>
      <c r="AZ1412" s="219"/>
      <c r="BA1412" s="219"/>
      <c r="BB1412" s="219"/>
      <c r="BC1412" s="219"/>
      <c r="BD1412" s="219"/>
      <c r="BE1412" s="219"/>
      <c r="BF1412" s="219"/>
      <c r="BG1412" s="219"/>
      <c r="BH1412" s="219"/>
    </row>
    <row r="1413" spans="1:60" s="8" customFormat="1" ht="15">
      <c r="A1413" s="36" t="s">
        <v>7</v>
      </c>
      <c r="B1413" s="36" t="s">
        <v>71</v>
      </c>
      <c r="C1413" s="36" t="s">
        <v>10</v>
      </c>
      <c r="D1413" s="7" t="s">
        <v>97</v>
      </c>
      <c r="E1413" s="7" t="s">
        <v>98</v>
      </c>
      <c r="F1413" s="7" t="s">
        <v>13</v>
      </c>
      <c r="G1413" s="219"/>
      <c r="H1413" s="219"/>
      <c r="I1413" s="219"/>
      <c r="J1413" s="219"/>
      <c r="K1413" s="219"/>
      <c r="L1413" s="219"/>
      <c r="M1413" s="219"/>
      <c r="N1413" s="219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19"/>
      <c r="Z1413" s="219"/>
      <c r="AA1413" s="219"/>
      <c r="AB1413" s="221">
        <f>'2.b-MTH2-HTH'!X$66</f>
        <v>0.41162879886934722</v>
      </c>
      <c r="AC1413" s="219"/>
      <c r="AD1413" s="221">
        <f>'2.b-MTH2-HTH'!Z$66</f>
        <v>0.43090333569013051</v>
      </c>
      <c r="AE1413" s="221">
        <f>'2.b-MTH2-HTH'!AA$66</f>
        <v>0.43731957379166619</v>
      </c>
      <c r="AF1413" s="219"/>
      <c r="AG1413" s="219"/>
      <c r="AH1413" s="219"/>
      <c r="AI1413" s="219"/>
      <c r="AJ1413" s="219"/>
      <c r="AK1413" s="219"/>
      <c r="AL1413" s="219"/>
      <c r="AM1413" s="219"/>
      <c r="AN1413" s="219"/>
      <c r="AO1413" s="219"/>
      <c r="AP1413" s="219"/>
      <c r="AQ1413" s="219"/>
      <c r="AR1413" s="219"/>
      <c r="AS1413" s="219"/>
      <c r="AT1413" s="219"/>
      <c r="AU1413" s="219"/>
      <c r="AV1413" s="219"/>
      <c r="AW1413" s="219"/>
      <c r="AX1413" s="219"/>
      <c r="AY1413" s="219"/>
      <c r="AZ1413" s="219"/>
      <c r="BA1413" s="219"/>
      <c r="BB1413" s="219"/>
      <c r="BC1413" s="219"/>
      <c r="BD1413" s="219"/>
      <c r="BE1413" s="219"/>
      <c r="BF1413" s="219"/>
      <c r="BG1413" s="219"/>
      <c r="BH1413" s="219"/>
    </row>
    <row r="1414" spans="1:60" s="8" customFormat="1" ht="15">
      <c r="A1414" s="36" t="s">
        <v>7</v>
      </c>
      <c r="B1414" s="36" t="s">
        <v>71</v>
      </c>
      <c r="C1414" s="36" t="s">
        <v>10</v>
      </c>
      <c r="D1414" s="7" t="s">
        <v>97</v>
      </c>
      <c r="E1414" s="7" t="s">
        <v>98</v>
      </c>
      <c r="F1414" s="7" t="s">
        <v>14</v>
      </c>
      <c r="G1414" s="219"/>
      <c r="H1414" s="219"/>
      <c r="I1414" s="219"/>
      <c r="J1414" s="219"/>
      <c r="K1414" s="219"/>
      <c r="L1414" s="219"/>
      <c r="M1414" s="219"/>
      <c r="N1414" s="219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19"/>
      <c r="Z1414" s="219"/>
      <c r="AA1414" s="219"/>
      <c r="AB1414" s="221">
        <f>'2.b-MTH2-HTH'!X$67</f>
        <v>0.67007841522529721</v>
      </c>
      <c r="AC1414" s="219"/>
      <c r="AD1414" s="221">
        <f>'2.b-MTH2-HTH'!Z$67</f>
        <v>0.67007841522529721</v>
      </c>
      <c r="AE1414" s="221">
        <f>'2.b-MTH2-HTH'!AA$67</f>
        <v>0.67007841522529721</v>
      </c>
      <c r="AF1414" s="219"/>
      <c r="AG1414" s="219"/>
      <c r="AH1414" s="219"/>
      <c r="AI1414" s="219"/>
      <c r="AJ1414" s="219"/>
      <c r="AK1414" s="219"/>
      <c r="AL1414" s="219"/>
      <c r="AM1414" s="219"/>
      <c r="AN1414" s="219"/>
      <c r="AO1414" s="219"/>
      <c r="AP1414" s="219"/>
      <c r="AQ1414" s="219"/>
      <c r="AR1414" s="219"/>
      <c r="AS1414" s="219"/>
      <c r="AT1414" s="219"/>
      <c r="AU1414" s="219"/>
      <c r="AV1414" s="219"/>
      <c r="AW1414" s="219"/>
      <c r="AX1414" s="219"/>
      <c r="AY1414" s="219"/>
      <c r="AZ1414" s="219"/>
      <c r="BA1414" s="219"/>
      <c r="BB1414" s="219"/>
      <c r="BC1414" s="219"/>
      <c r="BD1414" s="219"/>
      <c r="BE1414" s="219"/>
      <c r="BF1414" s="219"/>
      <c r="BG1414" s="219"/>
      <c r="BH1414" s="219"/>
    </row>
    <row r="1415" spans="1:60" s="8" customFormat="1" ht="15">
      <c r="A1415" s="36" t="s">
        <v>7</v>
      </c>
      <c r="B1415" s="36" t="s">
        <v>71</v>
      </c>
      <c r="C1415" s="36" t="s">
        <v>10</v>
      </c>
      <c r="D1415" s="7" t="s">
        <v>401</v>
      </c>
      <c r="E1415" s="7" t="s">
        <v>402</v>
      </c>
      <c r="F1415" s="7" t="s">
        <v>12</v>
      </c>
      <c r="G1415" s="219"/>
      <c r="H1415" s="219"/>
      <c r="I1415" s="219"/>
      <c r="J1415" s="219"/>
      <c r="K1415" s="219"/>
      <c r="L1415" s="219"/>
      <c r="M1415" s="219"/>
      <c r="N1415" s="219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19"/>
      <c r="Z1415" s="219"/>
      <c r="AA1415" s="219"/>
      <c r="AB1415" s="221">
        <f>'6. Non-specified'!AB$120</f>
        <v>7.718744669964181E-2</v>
      </c>
      <c r="AC1415" s="219"/>
      <c r="AD1415" s="221">
        <f>'6. Non-specified'!AD$120</f>
        <v>7.3353318295144257E-2</v>
      </c>
      <c r="AE1415" s="221">
        <f>'6. Non-specified'!AE$120</f>
        <v>7.7049271083225679E-2</v>
      </c>
      <c r="AF1415" s="219"/>
      <c r="AG1415" s="219"/>
      <c r="AH1415" s="219"/>
      <c r="AI1415" s="219"/>
      <c r="AJ1415" s="219"/>
      <c r="AK1415" s="219"/>
      <c r="AL1415" s="219"/>
      <c r="AM1415" s="219"/>
      <c r="AN1415" s="219"/>
      <c r="AO1415" s="219"/>
      <c r="AP1415" s="219"/>
      <c r="AQ1415" s="219"/>
      <c r="AR1415" s="219"/>
      <c r="AS1415" s="219"/>
      <c r="AT1415" s="219"/>
      <c r="AU1415" s="219"/>
      <c r="AV1415" s="219"/>
      <c r="AW1415" s="219"/>
      <c r="AX1415" s="219"/>
      <c r="AY1415" s="219"/>
      <c r="AZ1415" s="219"/>
      <c r="BA1415" s="219"/>
      <c r="BB1415" s="219"/>
      <c r="BC1415" s="219"/>
      <c r="BD1415" s="219"/>
      <c r="BE1415" s="219"/>
      <c r="BF1415" s="219"/>
      <c r="BG1415" s="219"/>
      <c r="BH1415" s="219"/>
    </row>
    <row r="1416" spans="1:60" s="8" customFormat="1" ht="15">
      <c r="A1416" s="36" t="s">
        <v>7</v>
      </c>
      <c r="B1416" s="36" t="s">
        <v>71</v>
      </c>
      <c r="C1416" s="36" t="s">
        <v>10</v>
      </c>
      <c r="D1416" s="7" t="s">
        <v>401</v>
      </c>
      <c r="E1416" s="7" t="s">
        <v>402</v>
      </c>
      <c r="F1416" s="7" t="s">
        <v>13</v>
      </c>
      <c r="G1416" s="219"/>
      <c r="H1416" s="219"/>
      <c r="I1416" s="219"/>
      <c r="J1416" s="219"/>
      <c r="K1416" s="219"/>
      <c r="L1416" s="219"/>
      <c r="M1416" s="219"/>
      <c r="N1416" s="219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19"/>
      <c r="Z1416" s="219"/>
      <c r="AA1416" s="219"/>
      <c r="AB1416" s="221">
        <f>'2.b-MTH2-HTH'!X$72</f>
        <v>0.41162879886934722</v>
      </c>
      <c r="AC1416" s="219"/>
      <c r="AD1416" s="221">
        <f>'2.b-MTH2-HTH'!Z$72</f>
        <v>0.43090333569013051</v>
      </c>
      <c r="AE1416" s="221">
        <f>'2.b-MTH2-HTH'!AA$72</f>
        <v>0.43731957379166619</v>
      </c>
      <c r="AF1416" s="219"/>
      <c r="AG1416" s="219"/>
      <c r="AH1416" s="219"/>
      <c r="AI1416" s="219"/>
      <c r="AJ1416" s="219"/>
      <c r="AK1416" s="219"/>
      <c r="AL1416" s="219"/>
      <c r="AM1416" s="219"/>
      <c r="AN1416" s="219"/>
      <c r="AO1416" s="219"/>
      <c r="AP1416" s="219"/>
      <c r="AQ1416" s="219"/>
      <c r="AR1416" s="219"/>
      <c r="AS1416" s="219"/>
      <c r="AT1416" s="219"/>
      <c r="AU1416" s="219"/>
      <c r="AV1416" s="219"/>
      <c r="AW1416" s="219"/>
      <c r="AX1416" s="219"/>
      <c r="AY1416" s="219"/>
      <c r="AZ1416" s="219"/>
      <c r="BA1416" s="219"/>
      <c r="BB1416" s="219"/>
      <c r="BC1416" s="219"/>
      <c r="BD1416" s="219"/>
      <c r="BE1416" s="219"/>
      <c r="BF1416" s="219"/>
      <c r="BG1416" s="219"/>
      <c r="BH1416" s="219"/>
    </row>
    <row r="1417" spans="1:60" s="8" customFormat="1" ht="15">
      <c r="A1417" s="36" t="s">
        <v>7</v>
      </c>
      <c r="B1417" s="36" t="s">
        <v>71</v>
      </c>
      <c r="C1417" s="36" t="s">
        <v>10</v>
      </c>
      <c r="D1417" s="7" t="s">
        <v>401</v>
      </c>
      <c r="E1417" s="7" t="s">
        <v>402</v>
      </c>
      <c r="F1417" s="7" t="s">
        <v>14</v>
      </c>
      <c r="G1417" s="219"/>
      <c r="H1417" s="219"/>
      <c r="I1417" s="219"/>
      <c r="J1417" s="219"/>
      <c r="K1417" s="219"/>
      <c r="L1417" s="219"/>
      <c r="M1417" s="219"/>
      <c r="N1417" s="219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19"/>
      <c r="Z1417" s="219"/>
      <c r="AA1417" s="219"/>
      <c r="AB1417" s="221">
        <f>'2.b-MTH2-HTH'!X$73</f>
        <v>0.73156498928758174</v>
      </c>
      <c r="AC1417" s="219"/>
      <c r="AD1417" s="221">
        <f>'2.b-MTH2-HTH'!Z$73</f>
        <v>0.73156498928758174</v>
      </c>
      <c r="AE1417" s="221">
        <f>'2.b-MTH2-HTH'!AA$73</f>
        <v>0.73156498928758174</v>
      </c>
      <c r="AF1417" s="219"/>
      <c r="AG1417" s="219"/>
      <c r="AH1417" s="219"/>
      <c r="AI1417" s="219"/>
      <c r="AJ1417" s="219"/>
      <c r="AK1417" s="219"/>
      <c r="AL1417" s="219"/>
      <c r="AM1417" s="219"/>
      <c r="AN1417" s="219"/>
      <c r="AO1417" s="219"/>
      <c r="AP1417" s="219"/>
      <c r="AQ1417" s="219"/>
      <c r="AR1417" s="219"/>
      <c r="AS1417" s="219"/>
      <c r="AT1417" s="219"/>
      <c r="AU1417" s="219"/>
      <c r="AV1417" s="219"/>
      <c r="AW1417" s="219"/>
      <c r="AX1417" s="219"/>
      <c r="AY1417" s="219"/>
      <c r="AZ1417" s="219"/>
      <c r="BA1417" s="219"/>
      <c r="BB1417" s="219"/>
      <c r="BC1417" s="219"/>
      <c r="BD1417" s="219"/>
      <c r="BE1417" s="219"/>
      <c r="BF1417" s="219"/>
      <c r="BG1417" s="219"/>
      <c r="BH1417" s="219"/>
    </row>
    <row r="1418" spans="1:60" s="8" customFormat="1" ht="15">
      <c r="A1418" s="36" t="s">
        <v>7</v>
      </c>
      <c r="B1418" s="36" t="s">
        <v>71</v>
      </c>
      <c r="C1418" s="36" t="s">
        <v>10</v>
      </c>
      <c r="D1418" s="7" t="s">
        <v>404</v>
      </c>
      <c r="E1418" s="7" t="s">
        <v>405</v>
      </c>
      <c r="F1418" s="7" t="s">
        <v>12</v>
      </c>
      <c r="G1418" s="219"/>
      <c r="H1418" s="219"/>
      <c r="I1418" s="219"/>
      <c r="J1418" s="219"/>
      <c r="K1418" s="219"/>
      <c r="L1418" s="219"/>
      <c r="M1418" s="219"/>
      <c r="N1418" s="219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19"/>
      <c r="Z1418" s="219"/>
      <c r="AA1418" s="219"/>
      <c r="AB1418" s="221">
        <f>'6. Non-specified'!AB$121</f>
        <v>1.7525157769060204E-2</v>
      </c>
      <c r="AC1418" s="219"/>
      <c r="AD1418" s="221">
        <f>'6. Non-specified'!AD$121</f>
        <v>1.5330048676243621E-2</v>
      </c>
      <c r="AE1418" s="221">
        <f>'6. Non-specified'!AE$121</f>
        <v>1.568555083963831E-2</v>
      </c>
      <c r="AF1418" s="219"/>
      <c r="AG1418" s="219"/>
      <c r="AH1418" s="219"/>
      <c r="AI1418" s="219"/>
      <c r="AJ1418" s="219"/>
      <c r="AK1418" s="219"/>
      <c r="AL1418" s="219"/>
      <c r="AM1418" s="219"/>
      <c r="AN1418" s="219"/>
      <c r="AO1418" s="219"/>
      <c r="AP1418" s="219"/>
      <c r="AQ1418" s="219"/>
      <c r="AR1418" s="219"/>
      <c r="AS1418" s="219"/>
      <c r="AT1418" s="219"/>
      <c r="AU1418" s="219"/>
      <c r="AV1418" s="219"/>
      <c r="AW1418" s="219"/>
      <c r="AX1418" s="219"/>
      <c r="AY1418" s="219"/>
      <c r="AZ1418" s="219"/>
      <c r="BA1418" s="219"/>
      <c r="BB1418" s="219"/>
      <c r="BC1418" s="219"/>
      <c r="BD1418" s="219"/>
      <c r="BE1418" s="219"/>
      <c r="BF1418" s="219"/>
      <c r="BG1418" s="219"/>
      <c r="BH1418" s="219"/>
    </row>
    <row r="1419" spans="1:60" s="8" customFormat="1" ht="15">
      <c r="A1419" s="36" t="s">
        <v>7</v>
      </c>
      <c r="B1419" s="36" t="s">
        <v>71</v>
      </c>
      <c r="C1419" s="36" t="s">
        <v>10</v>
      </c>
      <c r="D1419" s="7" t="s">
        <v>404</v>
      </c>
      <c r="E1419" s="7" t="s">
        <v>405</v>
      </c>
      <c r="F1419" s="7" t="s">
        <v>13</v>
      </c>
      <c r="G1419" s="219"/>
      <c r="H1419" s="219"/>
      <c r="I1419" s="219"/>
      <c r="J1419" s="219"/>
      <c r="K1419" s="219"/>
      <c r="L1419" s="219"/>
      <c r="M1419" s="219"/>
      <c r="N1419" s="219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19"/>
      <c r="Z1419" s="219"/>
      <c r="AA1419" s="219"/>
      <c r="AB1419" s="221">
        <f>'2.b-MTH2-HTH'!X$78</f>
        <v>0.41162879886934722</v>
      </c>
      <c r="AC1419" s="219"/>
      <c r="AD1419" s="221">
        <f>'2.b-MTH2-HTH'!Z$78</f>
        <v>0.43090333569013051</v>
      </c>
      <c r="AE1419" s="221">
        <f>'2.b-MTH2-HTH'!AA$78</f>
        <v>0.43731957379166619</v>
      </c>
      <c r="AF1419" s="219"/>
      <c r="AG1419" s="219"/>
      <c r="AH1419" s="219"/>
      <c r="AI1419" s="219"/>
      <c r="AJ1419" s="219"/>
      <c r="AK1419" s="219"/>
      <c r="AL1419" s="219"/>
      <c r="AM1419" s="219"/>
      <c r="AN1419" s="219"/>
      <c r="AO1419" s="219"/>
      <c r="AP1419" s="219"/>
      <c r="AQ1419" s="219"/>
      <c r="AR1419" s="219"/>
      <c r="AS1419" s="219"/>
      <c r="AT1419" s="219"/>
      <c r="AU1419" s="219"/>
      <c r="AV1419" s="219"/>
      <c r="AW1419" s="219"/>
      <c r="AX1419" s="219"/>
      <c r="AY1419" s="219"/>
      <c r="AZ1419" s="219"/>
      <c r="BA1419" s="219"/>
      <c r="BB1419" s="219"/>
      <c r="BC1419" s="219"/>
      <c r="BD1419" s="219"/>
      <c r="BE1419" s="219"/>
      <c r="BF1419" s="219"/>
      <c r="BG1419" s="219"/>
      <c r="BH1419" s="219"/>
    </row>
    <row r="1420" spans="1:60" s="8" customFormat="1" ht="15">
      <c r="A1420" s="36" t="s">
        <v>7</v>
      </c>
      <c r="B1420" s="36" t="s">
        <v>71</v>
      </c>
      <c r="C1420" s="36" t="s">
        <v>10</v>
      </c>
      <c r="D1420" s="7" t="s">
        <v>404</v>
      </c>
      <c r="E1420" s="7" t="s">
        <v>405</v>
      </c>
      <c r="F1420" s="7" t="s">
        <v>14</v>
      </c>
      <c r="G1420" s="219"/>
      <c r="H1420" s="219"/>
      <c r="I1420" s="219"/>
      <c r="J1420" s="219"/>
      <c r="K1420" s="219"/>
      <c r="L1420" s="219"/>
      <c r="M1420" s="219"/>
      <c r="N1420" s="219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19"/>
      <c r="Z1420" s="219"/>
      <c r="AA1420" s="219"/>
      <c r="AB1420" s="221">
        <f>'2.b-MTH2-HTH'!X$79</f>
        <v>0.77373362781602184</v>
      </c>
      <c r="AC1420" s="219"/>
      <c r="AD1420" s="221">
        <f>'2.b-MTH2-HTH'!Z$79</f>
        <v>0.77373362781602184</v>
      </c>
      <c r="AE1420" s="221">
        <f>'2.b-MTH2-HTH'!AA$79</f>
        <v>0.77373362781602184</v>
      </c>
      <c r="AF1420" s="219"/>
      <c r="AG1420" s="219"/>
      <c r="AH1420" s="219"/>
      <c r="AI1420" s="219"/>
      <c r="AJ1420" s="219"/>
      <c r="AK1420" s="219"/>
      <c r="AL1420" s="219"/>
      <c r="AM1420" s="219"/>
      <c r="AN1420" s="219"/>
      <c r="AO1420" s="219"/>
      <c r="AP1420" s="219"/>
      <c r="AQ1420" s="219"/>
      <c r="AR1420" s="219"/>
      <c r="AS1420" s="219"/>
      <c r="AT1420" s="219"/>
      <c r="AU1420" s="219"/>
      <c r="AV1420" s="219"/>
      <c r="AW1420" s="219"/>
      <c r="AX1420" s="219"/>
      <c r="AY1420" s="219"/>
      <c r="AZ1420" s="219"/>
      <c r="BA1420" s="219"/>
      <c r="BB1420" s="219"/>
      <c r="BC1420" s="219"/>
      <c r="BD1420" s="219"/>
      <c r="BE1420" s="219"/>
      <c r="BF1420" s="219"/>
      <c r="BG1420" s="219"/>
      <c r="BH1420" s="219"/>
    </row>
    <row r="1421" spans="1:60" s="8" customFormat="1" ht="15">
      <c r="A1421" s="36" t="s">
        <v>7</v>
      </c>
      <c r="B1421" s="36" t="s">
        <v>71</v>
      </c>
      <c r="C1421" s="36" t="s">
        <v>10</v>
      </c>
      <c r="D1421" s="7" t="s">
        <v>403</v>
      </c>
      <c r="E1421" s="7" t="s">
        <v>403</v>
      </c>
      <c r="F1421" s="7" t="s">
        <v>12</v>
      </c>
      <c r="G1421" s="219"/>
      <c r="H1421" s="219"/>
      <c r="I1421" s="219"/>
      <c r="J1421" s="219"/>
      <c r="K1421" s="219"/>
      <c r="L1421" s="219"/>
      <c r="M1421" s="219"/>
      <c r="N1421" s="219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19"/>
      <c r="Z1421" s="219"/>
      <c r="AA1421" s="219"/>
      <c r="AB1421" s="221">
        <f>'6. Non-specified'!AB$122</f>
        <v>0.3985218033998521</v>
      </c>
      <c r="AC1421" s="219"/>
      <c r="AD1421" s="221">
        <f>'6. Non-specified'!AD$122</f>
        <v>0.40212513356286361</v>
      </c>
      <c r="AE1421" s="221">
        <f>'6. Non-specified'!AE$122</f>
        <v>0.39455003998277671</v>
      </c>
      <c r="AF1421" s="219"/>
      <c r="AG1421" s="219"/>
      <c r="AH1421" s="219"/>
      <c r="AI1421" s="219"/>
      <c r="AJ1421" s="219"/>
      <c r="AK1421" s="219"/>
      <c r="AL1421" s="219"/>
      <c r="AM1421" s="219"/>
      <c r="AN1421" s="219"/>
      <c r="AO1421" s="219"/>
      <c r="AP1421" s="219"/>
      <c r="AQ1421" s="219"/>
      <c r="AR1421" s="219"/>
      <c r="AS1421" s="219"/>
      <c r="AT1421" s="219"/>
      <c r="AU1421" s="219"/>
      <c r="AV1421" s="219"/>
      <c r="AW1421" s="219"/>
      <c r="AX1421" s="219"/>
      <c r="AY1421" s="219"/>
      <c r="AZ1421" s="219"/>
      <c r="BA1421" s="219"/>
      <c r="BB1421" s="219"/>
      <c r="BC1421" s="219"/>
      <c r="BD1421" s="219"/>
      <c r="BE1421" s="219"/>
      <c r="BF1421" s="219"/>
      <c r="BG1421" s="219"/>
      <c r="BH1421" s="219"/>
    </row>
    <row r="1422" spans="1:60" s="8" customFormat="1" ht="15">
      <c r="A1422" s="36" t="s">
        <v>7</v>
      </c>
      <c r="B1422" s="36" t="s">
        <v>71</v>
      </c>
      <c r="C1422" s="36" t="s">
        <v>10</v>
      </c>
      <c r="D1422" s="7" t="s">
        <v>403</v>
      </c>
      <c r="E1422" s="7" t="s">
        <v>403</v>
      </c>
      <c r="F1422" s="7" t="s">
        <v>13</v>
      </c>
      <c r="G1422" s="219"/>
      <c r="H1422" s="219"/>
      <c r="I1422" s="219"/>
      <c r="J1422" s="219"/>
      <c r="K1422" s="219"/>
      <c r="L1422" s="219"/>
      <c r="M1422" s="219"/>
      <c r="N1422" s="219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19"/>
      <c r="Z1422" s="219"/>
      <c r="AA1422" s="219"/>
      <c r="AB1422" s="221">
        <f>'2.b-MTH2-HTH'!X$84</f>
        <v>0.41162879886934722</v>
      </c>
      <c r="AC1422" s="219"/>
      <c r="AD1422" s="221">
        <f>'2.b-MTH2-HTH'!Z$84</f>
        <v>0.43090333569013051</v>
      </c>
      <c r="AE1422" s="221">
        <f>'2.b-MTH2-HTH'!AA$84</f>
        <v>0.43731957379166619</v>
      </c>
      <c r="AF1422" s="219"/>
      <c r="AG1422" s="219"/>
      <c r="AH1422" s="219"/>
      <c r="AI1422" s="219"/>
      <c r="AJ1422" s="219"/>
      <c r="AK1422" s="219"/>
      <c r="AL1422" s="219"/>
      <c r="AM1422" s="219"/>
      <c r="AN1422" s="219"/>
      <c r="AO1422" s="219"/>
      <c r="AP1422" s="219"/>
      <c r="AQ1422" s="219"/>
      <c r="AR1422" s="219"/>
      <c r="AS1422" s="219"/>
      <c r="AT1422" s="219"/>
      <c r="AU1422" s="219"/>
      <c r="AV1422" s="219"/>
      <c r="AW1422" s="219"/>
      <c r="AX1422" s="219"/>
      <c r="AY1422" s="219"/>
      <c r="AZ1422" s="219"/>
      <c r="BA1422" s="219"/>
      <c r="BB1422" s="219"/>
      <c r="BC1422" s="219"/>
      <c r="BD1422" s="219"/>
      <c r="BE1422" s="219"/>
      <c r="BF1422" s="219"/>
      <c r="BG1422" s="219"/>
      <c r="BH1422" s="219"/>
    </row>
    <row r="1423" spans="1:60" s="8" customFormat="1" ht="15">
      <c r="A1423" s="36" t="s">
        <v>7</v>
      </c>
      <c r="B1423" s="36" t="s">
        <v>71</v>
      </c>
      <c r="C1423" s="36" t="s">
        <v>10</v>
      </c>
      <c r="D1423" s="7" t="s">
        <v>403</v>
      </c>
      <c r="E1423" s="7" t="s">
        <v>403</v>
      </c>
      <c r="F1423" s="7" t="s">
        <v>14</v>
      </c>
      <c r="G1423" s="219"/>
      <c r="H1423" s="219"/>
      <c r="I1423" s="219"/>
      <c r="J1423" s="219"/>
      <c r="K1423" s="219"/>
      <c r="L1423" s="219"/>
      <c r="M1423" s="219"/>
      <c r="N1423" s="219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19"/>
      <c r="Z1423" s="219"/>
      <c r="AA1423" s="219"/>
      <c r="AB1423" s="221">
        <f>'2.b-MTH2-HTH'!X$85</f>
        <v>0.80445234243218156</v>
      </c>
      <c r="AC1423" s="219"/>
      <c r="AD1423" s="221">
        <f>'2.b-MTH2-HTH'!Z$85</f>
        <v>0.80445234243218156</v>
      </c>
      <c r="AE1423" s="221">
        <f>'2.b-MTH2-HTH'!AA$85</f>
        <v>0.80445234243218156</v>
      </c>
      <c r="AF1423" s="219"/>
      <c r="AG1423" s="219"/>
      <c r="AH1423" s="219"/>
      <c r="AI1423" s="219"/>
      <c r="AJ1423" s="219"/>
      <c r="AK1423" s="219"/>
      <c r="AL1423" s="219"/>
      <c r="AM1423" s="219"/>
      <c r="AN1423" s="219"/>
      <c r="AO1423" s="219"/>
      <c r="AP1423" s="219"/>
      <c r="AQ1423" s="219"/>
      <c r="AR1423" s="219"/>
      <c r="AS1423" s="219"/>
      <c r="AT1423" s="219"/>
      <c r="AU1423" s="219"/>
      <c r="AV1423" s="219"/>
      <c r="AW1423" s="219"/>
      <c r="AX1423" s="219"/>
      <c r="AY1423" s="219"/>
      <c r="AZ1423" s="219"/>
      <c r="BA1423" s="219"/>
      <c r="BB1423" s="219"/>
      <c r="BC1423" s="219"/>
      <c r="BD1423" s="219"/>
      <c r="BE1423" s="219"/>
      <c r="BF1423" s="219"/>
      <c r="BG1423" s="219"/>
      <c r="BH1423" s="219"/>
    </row>
    <row r="1424" spans="1:60" s="5" customFormat="1" ht="15">
      <c r="A1424" s="4" t="s">
        <v>7</v>
      </c>
      <c r="B1424" s="4" t="s">
        <v>71</v>
      </c>
      <c r="C1424" s="4" t="s">
        <v>36</v>
      </c>
      <c r="D1424" s="4"/>
      <c r="E1424" s="4"/>
      <c r="F1424" s="4" t="s">
        <v>11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>
        <v>1108</v>
      </c>
      <c r="AK1424" s="4">
        <v>1826</v>
      </c>
      <c r="AL1424" s="4">
        <v>1574</v>
      </c>
      <c r="AM1424" s="4">
        <v>1232</v>
      </c>
      <c r="AN1424" s="4">
        <v>1237</v>
      </c>
      <c r="AO1424" s="4">
        <v>1244</v>
      </c>
      <c r="AP1424" s="4">
        <v>1215</v>
      </c>
      <c r="AQ1424" s="4">
        <v>1234</v>
      </c>
      <c r="AR1424" s="4">
        <v>1248</v>
      </c>
      <c r="AS1424" s="4">
        <v>1385</v>
      </c>
      <c r="AT1424" s="4">
        <v>33</v>
      </c>
      <c r="AU1424" s="4">
        <v>99</v>
      </c>
      <c r="AV1424" s="4">
        <v>100</v>
      </c>
      <c r="AW1424" s="4">
        <v>101</v>
      </c>
      <c r="AX1424" s="4">
        <v>101</v>
      </c>
      <c r="AY1424" s="4">
        <v>109</v>
      </c>
      <c r="AZ1424" s="4">
        <v>109</v>
      </c>
      <c r="BA1424" s="4">
        <v>89</v>
      </c>
      <c r="BB1424" s="4">
        <v>90</v>
      </c>
      <c r="BC1424" s="4">
        <v>89</v>
      </c>
      <c r="BD1424" s="4">
        <v>56</v>
      </c>
      <c r="BE1424" s="4">
        <v>56</v>
      </c>
      <c r="BF1424" s="4">
        <v>56</v>
      </c>
      <c r="BG1424" s="4">
        <v>57</v>
      </c>
      <c r="BH1424" s="4">
        <v>58</v>
      </c>
    </row>
    <row r="1425" spans="1:60" s="5" customFormat="1" ht="15">
      <c r="A1425" s="4" t="s">
        <v>7</v>
      </c>
      <c r="B1425" s="4" t="s">
        <v>71</v>
      </c>
      <c r="C1425" s="4" t="s">
        <v>36</v>
      </c>
      <c r="D1425" s="4"/>
      <c r="E1425" s="4"/>
      <c r="F1425" s="4" t="s">
        <v>52</v>
      </c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>
        <v>1.8973577409798398E-2</v>
      </c>
      <c r="AK1425" s="4">
        <v>3.0126047647330598E-2</v>
      </c>
      <c r="AL1425" s="4">
        <v>2.4927545412793201E-2</v>
      </c>
      <c r="AM1425" s="4">
        <v>1.9294618805988799E-2</v>
      </c>
      <c r="AN1425" s="4">
        <v>1.9843434181398199E-2</v>
      </c>
      <c r="AO1425" s="4">
        <v>1.8930805167927198E-2</v>
      </c>
      <c r="AP1425" s="4">
        <v>1.7642446419236801E-2</v>
      </c>
      <c r="AQ1425" s="4">
        <v>1.7807922649541799E-2</v>
      </c>
      <c r="AR1425" s="4">
        <v>1.7043592264831198E-2</v>
      </c>
      <c r="AS1425" s="4">
        <v>1.77812584252353E-2</v>
      </c>
      <c r="AT1425" s="4">
        <v>4.1207762043905002E-4</v>
      </c>
      <c r="AU1425" s="4">
        <v>1.1580030880082299E-3</v>
      </c>
      <c r="AV1425" s="4">
        <v>1.1161461705024901E-3</v>
      </c>
      <c r="AW1425" s="4">
        <v>1.11085447806337E-3</v>
      </c>
      <c r="AX1425" s="4">
        <v>1.05187514970995E-3</v>
      </c>
      <c r="AY1425" s="4">
        <v>1.0967670527152499E-3</v>
      </c>
      <c r="AZ1425" s="4">
        <v>1.0680410754879701E-3</v>
      </c>
      <c r="BA1425" s="4">
        <v>8.9582284851535E-4</v>
      </c>
      <c r="BB1425" s="4">
        <v>8.8459043462876699E-4</v>
      </c>
      <c r="BC1425" s="4">
        <v>9.0822813874460399E-4</v>
      </c>
      <c r="BD1425" s="4">
        <v>6.1582449002034402E-4</v>
      </c>
      <c r="BE1425" s="4">
        <v>6.0712504607645398E-4</v>
      </c>
      <c r="BF1425" s="4">
        <v>6.30375073168535E-4</v>
      </c>
      <c r="BG1425" s="4">
        <v>6.7328136073706605E-4</v>
      </c>
      <c r="BH1425" s="4">
        <v>7.12067081629897E-4</v>
      </c>
    </row>
    <row r="1426" spans="1:60" s="8" customFormat="1" ht="15">
      <c r="A1426" s="36" t="s">
        <v>7</v>
      </c>
      <c r="B1426" s="36" t="s">
        <v>71</v>
      </c>
      <c r="C1426" s="36" t="s">
        <v>36</v>
      </c>
      <c r="D1426" s="7" t="s">
        <v>113</v>
      </c>
      <c r="E1426" s="7" t="s">
        <v>113</v>
      </c>
      <c r="F1426" s="7" t="s">
        <v>12</v>
      </c>
      <c r="G1426" s="219"/>
      <c r="H1426" s="219"/>
      <c r="I1426" s="219"/>
      <c r="J1426" s="219"/>
      <c r="K1426" s="219"/>
      <c r="L1426" s="219"/>
      <c r="M1426" s="219"/>
      <c r="N1426" s="219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19"/>
      <c r="Z1426" s="219"/>
      <c r="AA1426" s="219"/>
      <c r="AB1426" s="219"/>
      <c r="AC1426" s="219"/>
      <c r="AD1426" s="219"/>
      <c r="AE1426" s="219"/>
      <c r="AF1426" s="219"/>
      <c r="AG1426" s="219"/>
      <c r="AH1426" s="219"/>
      <c r="AI1426" s="219"/>
      <c r="AJ1426" s="221">
        <f>'6. Non-specified'!AJ$117</f>
        <v>0.22446346898088423</v>
      </c>
      <c r="AK1426" s="221">
        <f>'6. Non-specified'!AK$117</f>
        <v>0.23191639267261624</v>
      </c>
      <c r="AL1426" s="221">
        <f>'6. Non-specified'!AL$117</f>
        <v>0.22771383434890546</v>
      </c>
      <c r="AM1426" s="221">
        <f>'6. Non-specified'!AM$117</f>
        <v>0.23543137140523834</v>
      </c>
      <c r="AN1426" s="221">
        <f>'6. Non-specified'!AN$117</f>
        <v>0.25765054294175715</v>
      </c>
      <c r="AO1426" s="221">
        <f>'6. Non-specified'!AO$117</f>
        <v>0.25780657211229796</v>
      </c>
      <c r="AP1426" s="221">
        <f>'6. Non-specified'!AP$117</f>
        <v>0.26785115655380487</v>
      </c>
      <c r="AQ1426" s="221">
        <f>'6. Non-specified'!AQ$117</f>
        <v>0.25998838559814169</v>
      </c>
      <c r="AR1426" s="221">
        <f>'6. Non-specified'!AR$117</f>
        <v>0.25712037765538942</v>
      </c>
      <c r="AS1426" s="221">
        <f>'6. Non-specified'!AS$117</f>
        <v>0.25759429153924573</v>
      </c>
      <c r="AT1426" s="221">
        <f>'6. Non-specified'!AT$117</f>
        <v>0.30229335881509795</v>
      </c>
      <c r="AU1426" s="221">
        <f>'6. Non-specified'!AU$117</f>
        <v>0.28492615854693598</v>
      </c>
      <c r="AV1426" s="221">
        <f>'6. Non-specified'!AV$117</f>
        <v>0.26297122818203555</v>
      </c>
      <c r="AW1426" s="221">
        <f>'6. Non-specified'!AW$117</f>
        <v>0.28878253302745033</v>
      </c>
      <c r="AX1426" s="221">
        <f>'6. Non-specified'!AX$117</f>
        <v>0.28522024026210413</v>
      </c>
      <c r="AY1426" s="221">
        <f>'6. Non-specified'!AY$117</f>
        <v>0.27688911407064276</v>
      </c>
      <c r="AZ1426" s="221">
        <f>'6. Non-specified'!AZ$117</f>
        <v>0.27574582230760863</v>
      </c>
      <c r="BA1426" s="221">
        <f>'6. Non-specified'!BA$117</f>
        <v>0.2604157863601792</v>
      </c>
      <c r="BB1426" s="221">
        <f>'6. Non-specified'!BB$117</f>
        <v>0.26401551091126607</v>
      </c>
      <c r="BC1426" s="221">
        <f>'6. Non-specified'!BC$117</f>
        <v>0.26190165644971963</v>
      </c>
      <c r="BD1426" s="221">
        <f>'6. Non-specified'!BD$117</f>
        <v>0.31066394060045194</v>
      </c>
      <c r="BE1426" s="221">
        <f>'6. Non-specified'!BE$117</f>
        <v>0.27732926030984073</v>
      </c>
      <c r="BF1426" s="221">
        <f>'6. Non-specified'!BF$117</f>
        <v>0.25764055491811833</v>
      </c>
      <c r="BG1426" s="221">
        <f>'6. Non-specified'!BG$117</f>
        <v>0.31803173926935774</v>
      </c>
      <c r="BH1426" s="221">
        <f>'6. Non-specified'!BH$117</f>
        <v>0.32855238603039194</v>
      </c>
    </row>
    <row r="1427" spans="1:60" s="8" customFormat="1" ht="15">
      <c r="A1427" s="36" t="s">
        <v>7</v>
      </c>
      <c r="B1427" s="36" t="s">
        <v>71</v>
      </c>
      <c r="C1427" s="36" t="s">
        <v>36</v>
      </c>
      <c r="D1427" s="7" t="s">
        <v>113</v>
      </c>
      <c r="E1427" s="7" t="s">
        <v>113</v>
      </c>
      <c r="F1427" s="7" t="s">
        <v>13</v>
      </c>
      <c r="G1427" s="219"/>
      <c r="H1427" s="219"/>
      <c r="I1427" s="219"/>
      <c r="J1427" s="219"/>
      <c r="K1427" s="219"/>
      <c r="L1427" s="219"/>
      <c r="M1427" s="219"/>
      <c r="N1427" s="219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19"/>
      <c r="Z1427" s="219"/>
      <c r="AA1427" s="219"/>
      <c r="AB1427" s="219"/>
      <c r="AC1427" s="219"/>
      <c r="AD1427" s="219"/>
      <c r="AE1427" s="219"/>
      <c r="AF1427" s="219"/>
      <c r="AG1427" s="219"/>
      <c r="AH1427" s="219"/>
      <c r="AI1427" s="219"/>
      <c r="AJ1427" s="221">
        <f>'2.a-LTH-MTH1'!AF$59</f>
        <v>0.91013573271842596</v>
      </c>
      <c r="AK1427" s="221">
        <f>'2.a-LTH-MTH1'!AG$59</f>
        <v>0.91150684759777301</v>
      </c>
      <c r="AL1427" s="221">
        <f>'2.a-LTH-MTH1'!AH$59</f>
        <v>0.91283080355158197</v>
      </c>
      <c r="AM1427" s="221">
        <f>'2.a-LTH-MTH1'!AI$59</f>
        <v>0.91410922259146599</v>
      </c>
      <c r="AN1427" s="221">
        <f>'2.a-LTH-MTH1'!AJ$59</f>
        <v>0.91534367094062496</v>
      </c>
      <c r="AO1427" s="221">
        <f>'2.a-LTH-MTH1'!AK$59</f>
        <v>0.91653566095266203</v>
      </c>
      <c r="AP1427" s="221">
        <f>'2.a-LTH-MTH1'!AL$59</f>
        <v>0.91768665296441099</v>
      </c>
      <c r="AQ1427" s="221">
        <f>'2.a-LTH-MTH1'!AM$59</f>
        <v>0.91879805708502504</v>
      </c>
      <c r="AR1427" s="221">
        <f>'2.a-LTH-MTH1'!AN$59</f>
        <v>0.91987123492354095</v>
      </c>
      <c r="AS1427" s="221">
        <f>'2.a-LTH-MTH1'!AO$59</f>
        <v>0.92090750125701903</v>
      </c>
      <c r="AT1427" s="221">
        <f>'2.a-LTH-MTH1'!AP$59</f>
        <v>0.92190812564131097</v>
      </c>
      <c r="AU1427" s="221">
        <f>'2.a-LTH-MTH1'!AQ$59</f>
        <v>0.92287433396642304</v>
      </c>
      <c r="AV1427" s="221">
        <f>'2.a-LTH-MTH1'!AR$59</f>
        <v>0.923807309958384</v>
      </c>
      <c r="AW1427" s="221">
        <f>'2.a-LTH-MTH1'!AS$59</f>
        <v>0.92470819662946002</v>
      </c>
      <c r="AX1427" s="221">
        <f>'2.a-LTH-MTH1'!AT$59</f>
        <v>0.92557809767848598</v>
      </c>
      <c r="AY1427" s="221">
        <f>'2.a-LTH-MTH1'!AU$59</f>
        <v>0.92641807884303196</v>
      </c>
      <c r="AZ1427" s="221">
        <f>'2.a-LTH-MTH1'!AV$59</f>
        <v>0.92722916920507303</v>
      </c>
      <c r="BA1427" s="221">
        <f>'2.a-LTH-MTH1'!AW$59</f>
        <v>0.92801236245173402</v>
      </c>
      <c r="BB1427" s="221">
        <f>'2.a-LTH-MTH1'!AX$59</f>
        <v>0.92876861809268596</v>
      </c>
      <c r="BC1427" s="221">
        <f>'2.a-LTH-MTH1'!AY$59</f>
        <v>0.92949886263566495</v>
      </c>
      <c r="BD1427" s="221">
        <f>'2.a-LTH-MTH1'!AZ$59</f>
        <v>0.93020399072155802</v>
      </c>
      <c r="BE1427" s="221">
        <f>'2.a-LTH-MTH1'!BA$59</f>
        <v>0.93088486622045097</v>
      </c>
      <c r="BF1427" s="221">
        <f>'2.a-LTH-MTH1'!BB$59</f>
        <v>0.93154232328997999</v>
      </c>
      <c r="BG1427" s="221">
        <f>'2.a-LTH-MTH1'!BC$59</f>
        <v>0.93217716739727297</v>
      </c>
      <c r="BH1427" s="221">
        <f>'2.a-LTH-MTH1'!BD$59</f>
        <v>0.932790176305755</v>
      </c>
    </row>
    <row r="1428" spans="1:60" s="8" customFormat="1" ht="15">
      <c r="A1428" s="36" t="s">
        <v>7</v>
      </c>
      <c r="B1428" s="36" t="s">
        <v>71</v>
      </c>
      <c r="C1428" s="36" t="s">
        <v>36</v>
      </c>
      <c r="D1428" s="7" t="s">
        <v>113</v>
      </c>
      <c r="E1428" s="7" t="s">
        <v>113</v>
      </c>
      <c r="F1428" s="7" t="s">
        <v>14</v>
      </c>
      <c r="G1428" s="219"/>
      <c r="H1428" s="219"/>
      <c r="I1428" s="219"/>
      <c r="J1428" s="219"/>
      <c r="K1428" s="219"/>
      <c r="L1428" s="219"/>
      <c r="M1428" s="219"/>
      <c r="N1428" s="219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19"/>
      <c r="Z1428" s="219"/>
      <c r="AA1428" s="219"/>
      <c r="AB1428" s="219"/>
      <c r="AC1428" s="219"/>
      <c r="AD1428" s="219"/>
      <c r="AE1428" s="219"/>
      <c r="AF1428" s="219"/>
      <c r="AG1428" s="219"/>
      <c r="AH1428" s="219"/>
      <c r="AI1428" s="219"/>
      <c r="AJ1428" s="221">
        <f>'2.a-LTH-MTH1'!AF$60</f>
        <v>0.22800205883416391</v>
      </c>
      <c r="AK1428" s="221">
        <f>'2.a-LTH-MTH1'!AG$60</f>
        <v>0.22800205883416391</v>
      </c>
      <c r="AL1428" s="221">
        <f>'2.a-LTH-MTH1'!AH$60</f>
        <v>0.22800205883416391</v>
      </c>
      <c r="AM1428" s="221">
        <f>'2.a-LTH-MTH1'!AI$60</f>
        <v>0.22800205883416391</v>
      </c>
      <c r="AN1428" s="221">
        <f>'2.a-LTH-MTH1'!AJ$60</f>
        <v>0.22800205883416391</v>
      </c>
      <c r="AO1428" s="221">
        <f>'2.a-LTH-MTH1'!AK$60</f>
        <v>0.22800205883416391</v>
      </c>
      <c r="AP1428" s="221">
        <f>'2.a-LTH-MTH1'!AL$60</f>
        <v>0.22800205883416391</v>
      </c>
      <c r="AQ1428" s="221">
        <f>'2.a-LTH-MTH1'!AM$60</f>
        <v>0.22800205883416391</v>
      </c>
      <c r="AR1428" s="221">
        <f>'2.a-LTH-MTH1'!AN$60</f>
        <v>0.22800205883416391</v>
      </c>
      <c r="AS1428" s="221">
        <f>'2.a-LTH-MTH1'!AO$60</f>
        <v>0.22800205883416391</v>
      </c>
      <c r="AT1428" s="221">
        <f>'2.a-LTH-MTH1'!AP$60</f>
        <v>0.22800205883416391</v>
      </c>
      <c r="AU1428" s="221">
        <f>'2.a-LTH-MTH1'!AQ$60</f>
        <v>0.22800205883416388</v>
      </c>
      <c r="AV1428" s="221">
        <f>'2.a-LTH-MTH1'!AR$60</f>
        <v>0.22800205883416391</v>
      </c>
      <c r="AW1428" s="221">
        <f>'2.a-LTH-MTH1'!AS$60</f>
        <v>0.22800205883416391</v>
      </c>
      <c r="AX1428" s="221">
        <f>'2.a-LTH-MTH1'!AT$60</f>
        <v>0.22800205883416391</v>
      </c>
      <c r="AY1428" s="221">
        <f>'2.a-LTH-MTH1'!AU$60</f>
        <v>0.22800205883416391</v>
      </c>
      <c r="AZ1428" s="221">
        <f>'2.a-LTH-MTH1'!AV$60</f>
        <v>0.22800205883416391</v>
      </c>
      <c r="BA1428" s="221">
        <f>'2.a-LTH-MTH1'!AW$60</f>
        <v>0.22800205883416391</v>
      </c>
      <c r="BB1428" s="221">
        <f>'2.a-LTH-MTH1'!AX$60</f>
        <v>0.22800205883416391</v>
      </c>
      <c r="BC1428" s="221">
        <f>'2.a-LTH-MTH1'!AY$60</f>
        <v>0.22800205883416391</v>
      </c>
      <c r="BD1428" s="221">
        <f>'2.a-LTH-MTH1'!AZ$60</f>
        <v>0.22800205883416391</v>
      </c>
      <c r="BE1428" s="221">
        <f>'2.a-LTH-MTH1'!BA$60</f>
        <v>0.22800205883416391</v>
      </c>
      <c r="BF1428" s="221">
        <f>'2.a-LTH-MTH1'!BB$60</f>
        <v>0.22800205883416391</v>
      </c>
      <c r="BG1428" s="221">
        <f>'2.a-LTH-MTH1'!BC$60</f>
        <v>0.22800205883416391</v>
      </c>
      <c r="BH1428" s="221">
        <f>'2.a-LTH-MTH1'!BD$60</f>
        <v>0.22800205883416391</v>
      </c>
    </row>
    <row r="1429" spans="1:60" s="8" customFormat="1" ht="15">
      <c r="A1429" s="36" t="s">
        <v>7</v>
      </c>
      <c r="B1429" s="36" t="s">
        <v>71</v>
      </c>
      <c r="C1429" s="36" t="s">
        <v>36</v>
      </c>
      <c r="D1429" s="7" t="s">
        <v>107</v>
      </c>
      <c r="E1429" s="7" t="s">
        <v>108</v>
      </c>
      <c r="F1429" s="7" t="s">
        <v>12</v>
      </c>
      <c r="G1429" s="219"/>
      <c r="H1429" s="219"/>
      <c r="I1429" s="219"/>
      <c r="J1429" s="219"/>
      <c r="K1429" s="219"/>
      <c r="L1429" s="219"/>
      <c r="M1429" s="219"/>
      <c r="N1429" s="219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19"/>
      <c r="Z1429" s="219"/>
      <c r="AA1429" s="219"/>
      <c r="AB1429" s="219"/>
      <c r="AC1429" s="219"/>
      <c r="AD1429" s="219"/>
      <c r="AE1429" s="219"/>
      <c r="AF1429" s="219"/>
      <c r="AG1429" s="219"/>
      <c r="AH1429" s="219"/>
      <c r="AI1429" s="219"/>
      <c r="AJ1429" s="221">
        <f>'6. Non-specified'!AJ$118</f>
        <v>0.17473613228568075</v>
      </c>
      <c r="AK1429" s="221">
        <f>'6. Non-specified'!AK$118</f>
        <v>0.17703323156411463</v>
      </c>
      <c r="AL1429" s="221">
        <f>'6. Non-specified'!AL$118</f>
        <v>0.18028492439629884</v>
      </c>
      <c r="AM1429" s="221">
        <f>'6. Non-specified'!AM$118</f>
        <v>0.18246047949600425</v>
      </c>
      <c r="AN1429" s="221">
        <f>'6. Non-specified'!AN$118</f>
        <v>0.17648877097729518</v>
      </c>
      <c r="AO1429" s="221">
        <f>'6. Non-specified'!AO$118</f>
        <v>0.17325862370863251</v>
      </c>
      <c r="AP1429" s="221">
        <f>'6. Non-specified'!AP$118</f>
        <v>0.17020952061682865</v>
      </c>
      <c r="AQ1429" s="221">
        <f>'6. Non-specified'!AQ$118</f>
        <v>0.17344367015098722</v>
      </c>
      <c r="AR1429" s="221">
        <f>'6. Non-specified'!AR$118</f>
        <v>0.17397639653815888</v>
      </c>
      <c r="AS1429" s="221">
        <f>'6. Non-specified'!AS$118</f>
        <v>0.17688379204892968</v>
      </c>
      <c r="AT1429" s="221">
        <f>'6. Non-specified'!AT$118</f>
        <v>0.16322312470138559</v>
      </c>
      <c r="AU1429" s="221">
        <f>'6. Non-specified'!AU$118</f>
        <v>0.16959175012731284</v>
      </c>
      <c r="AV1429" s="221">
        <f>'6. Non-specified'!AV$118</f>
        <v>0.17201083924444091</v>
      </c>
      <c r="AW1429" s="221">
        <f>'6. Non-specified'!AW$118</f>
        <v>0.1680460406613401</v>
      </c>
      <c r="AX1429" s="221">
        <f>'6. Non-specified'!AX$118</f>
        <v>0.16761048416454316</v>
      </c>
      <c r="AY1429" s="221">
        <f>'6. Non-specified'!AY$118</f>
        <v>0.16797553561088596</v>
      </c>
      <c r="AZ1429" s="221">
        <f>'6. Non-specified'!AZ$118</f>
        <v>0.17159060427012723</v>
      </c>
      <c r="BA1429" s="221">
        <f>'6. Non-specified'!BA$118</f>
        <v>0.17665046902729659</v>
      </c>
      <c r="BB1429" s="221">
        <f>'6. Non-specified'!BB$118</f>
        <v>0.17735076935769978</v>
      </c>
      <c r="BC1429" s="221">
        <f>'6. Non-specified'!BC$118</f>
        <v>0.177814008086605</v>
      </c>
      <c r="BD1429" s="221">
        <f>'6. Non-specified'!BD$118</f>
        <v>0.17362746153018402</v>
      </c>
      <c r="BE1429" s="221">
        <f>'6. Non-specified'!BE$118</f>
        <v>0.1752127427449269</v>
      </c>
      <c r="BF1429" s="221">
        <f>'6. Non-specified'!BF$118</f>
        <v>0.18385469907165958</v>
      </c>
      <c r="BG1429" s="221">
        <f>'6. Non-specified'!BG$118</f>
        <v>0.16961604004686337</v>
      </c>
      <c r="BH1429" s="221">
        <f>'6. Non-specified'!BH$118</f>
        <v>0.17206718208477742</v>
      </c>
    </row>
    <row r="1430" spans="1:60" s="8" customFormat="1" ht="15">
      <c r="A1430" s="36" t="s">
        <v>7</v>
      </c>
      <c r="B1430" s="36" t="s">
        <v>71</v>
      </c>
      <c r="C1430" s="36" t="s">
        <v>36</v>
      </c>
      <c r="D1430" s="7" t="s">
        <v>107</v>
      </c>
      <c r="E1430" s="7" t="s">
        <v>108</v>
      </c>
      <c r="F1430" s="7" t="s">
        <v>13</v>
      </c>
      <c r="G1430" s="219"/>
      <c r="H1430" s="219"/>
      <c r="I1430" s="219"/>
      <c r="J1430" s="219"/>
      <c r="K1430" s="219"/>
      <c r="L1430" s="219"/>
      <c r="M1430" s="219"/>
      <c r="N1430" s="219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19"/>
      <c r="Z1430" s="219"/>
      <c r="AA1430" s="219"/>
      <c r="AB1430" s="219"/>
      <c r="AC1430" s="219"/>
      <c r="AD1430" s="219"/>
      <c r="AE1430" s="219"/>
      <c r="AF1430" s="219"/>
      <c r="AG1430" s="219"/>
      <c r="AH1430" s="219"/>
      <c r="AI1430" s="219"/>
      <c r="AJ1430" s="221">
        <f>'2.b-MTH2-HTH'!AF$60</f>
        <v>0.45871837984852454</v>
      </c>
      <c r="AK1430" s="221">
        <f>'2.b-MTH2-HTH'!AG$60</f>
        <v>0.47253270654066276</v>
      </c>
      <c r="AL1430" s="221">
        <f>'2.b-MTH2-HTH'!AH$60</f>
        <v>0.4833633944813277</v>
      </c>
      <c r="AM1430" s="221">
        <f>'2.b-MTH2-HTH'!AI$60</f>
        <v>0.4938596728161313</v>
      </c>
      <c r="AN1430" s="221">
        <f>'2.b-MTH2-HTH'!AJ$60</f>
        <v>0.50009127836262857</v>
      </c>
      <c r="AO1430" s="221">
        <f>'2.b-MTH2-HTH'!AK$60</f>
        <v>0.50828722629320966</v>
      </c>
      <c r="AP1430" s="221">
        <f>'2.b-MTH2-HTH'!AL$60</f>
        <v>0.50952544559500845</v>
      </c>
      <c r="AQ1430" s="221">
        <f>'2.b-MTH2-HTH'!AM$60</f>
        <v>0.52265149277349654</v>
      </c>
      <c r="AR1430" s="221">
        <f>'2.b-MTH2-HTH'!AN$60</f>
        <v>0.52495202377414851</v>
      </c>
      <c r="AS1430" s="221">
        <f>'2.b-MTH2-HTH'!AO$60</f>
        <v>0.53687106996244194</v>
      </c>
      <c r="AT1430" s="221">
        <f>'2.b-MTH2-HTH'!AP$60</f>
        <v>0.53220331018778944</v>
      </c>
      <c r="AU1430" s="221">
        <f>'2.b-MTH2-HTH'!AQ$60</f>
        <v>0.54099447518753085</v>
      </c>
      <c r="AV1430" s="221">
        <f>'2.b-MTH2-HTH'!AR$60</f>
        <v>0.54069399515463346</v>
      </c>
      <c r="AW1430" s="221">
        <f>'2.b-MTH2-HTH'!AS$60</f>
        <v>0.55120071864467934</v>
      </c>
      <c r="AX1430" s="221">
        <f>'2.b-MTH2-HTH'!AT$60</f>
        <v>0.55975183037132925</v>
      </c>
      <c r="AY1430" s="221">
        <f>'2.b-MTH2-HTH'!AU$60</f>
        <v>0.56497102100313534</v>
      </c>
      <c r="AZ1430" s="221">
        <f>'2.b-MTH2-HTH'!AV$60</f>
        <v>0.56927952895042322</v>
      </c>
      <c r="BA1430" s="221">
        <f>'2.b-MTH2-HTH'!AW$60</f>
        <v>0.57450751000950395</v>
      </c>
      <c r="BB1430" s="221">
        <f>'2.b-MTH2-HTH'!AX$60</f>
        <v>0.57781775890094389</v>
      </c>
      <c r="BC1430" s="221">
        <f>'2.b-MTH2-HTH'!AY$60</f>
        <v>0.57451595766849639</v>
      </c>
      <c r="BD1430" s="221">
        <f>'2.b-MTH2-HTH'!AZ$60</f>
        <v>0.5749549285103237</v>
      </c>
      <c r="BE1430" s="221">
        <f>'2.b-MTH2-HTH'!BA$60</f>
        <v>0.5807407629223017</v>
      </c>
      <c r="BF1430" s="221">
        <f>'2.b-MTH2-HTH'!BB$60</f>
        <v>0.5810223934986205</v>
      </c>
      <c r="BG1430" s="221">
        <f>'2.b-MTH2-HTH'!BC$60</f>
        <v>0.59258989819671504</v>
      </c>
      <c r="BH1430" s="221">
        <f>'2.b-MTH2-HTH'!BD$60</f>
        <v>0.58065161948797872</v>
      </c>
    </row>
    <row r="1431" spans="1:60" s="8" customFormat="1" ht="15">
      <c r="A1431" s="36" t="s">
        <v>7</v>
      </c>
      <c r="B1431" s="36" t="s">
        <v>71</v>
      </c>
      <c r="C1431" s="36" t="s">
        <v>36</v>
      </c>
      <c r="D1431" s="7" t="s">
        <v>107</v>
      </c>
      <c r="E1431" s="7" t="s">
        <v>108</v>
      </c>
      <c r="F1431" s="7" t="s">
        <v>14</v>
      </c>
      <c r="G1431" s="219"/>
      <c r="H1431" s="219"/>
      <c r="I1431" s="219"/>
      <c r="J1431" s="219"/>
      <c r="K1431" s="219"/>
      <c r="L1431" s="219"/>
      <c r="M1431" s="219"/>
      <c r="N1431" s="219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19"/>
      <c r="Z1431" s="219"/>
      <c r="AA1431" s="219"/>
      <c r="AB1431" s="219"/>
      <c r="AC1431" s="219"/>
      <c r="AD1431" s="219"/>
      <c r="AE1431" s="219"/>
      <c r="AF1431" s="219"/>
      <c r="AG1431" s="219"/>
      <c r="AH1431" s="219"/>
      <c r="AI1431" s="219"/>
      <c r="AJ1431" s="221">
        <f>'2.b-MTH2-HTH'!AF$61</f>
        <v>0.3911634117171473</v>
      </c>
      <c r="AK1431" s="221">
        <f>'2.b-MTH2-HTH'!AG$61</f>
        <v>0.3911634117171473</v>
      </c>
      <c r="AL1431" s="221">
        <f>'2.b-MTH2-HTH'!AH$61</f>
        <v>0.3911634117171473</v>
      </c>
      <c r="AM1431" s="221">
        <f>'2.b-MTH2-HTH'!AI$61</f>
        <v>0.3911634117171473</v>
      </c>
      <c r="AN1431" s="221">
        <f>'2.b-MTH2-HTH'!AJ$61</f>
        <v>0.3911634117171473</v>
      </c>
      <c r="AO1431" s="221">
        <f>'2.b-MTH2-HTH'!AK$61</f>
        <v>0.3911634117171473</v>
      </c>
      <c r="AP1431" s="221">
        <f>'2.b-MTH2-HTH'!AL$61</f>
        <v>0.3911634117171473</v>
      </c>
      <c r="AQ1431" s="221">
        <f>'2.b-MTH2-HTH'!AM$61</f>
        <v>0.3911634117171473</v>
      </c>
      <c r="AR1431" s="221">
        <f>'2.b-MTH2-HTH'!AN$61</f>
        <v>0.3911634117171473</v>
      </c>
      <c r="AS1431" s="221">
        <f>'2.b-MTH2-HTH'!AO$61</f>
        <v>0.3911634117171473</v>
      </c>
      <c r="AT1431" s="221">
        <f>'2.b-MTH2-HTH'!AP$61</f>
        <v>0.3911634117171473</v>
      </c>
      <c r="AU1431" s="221">
        <f>'2.b-MTH2-HTH'!AQ$61</f>
        <v>0.3911634117171473</v>
      </c>
      <c r="AV1431" s="221">
        <f>'2.b-MTH2-HTH'!AR$61</f>
        <v>0.3911634117171473</v>
      </c>
      <c r="AW1431" s="221">
        <f>'2.b-MTH2-HTH'!AS$61</f>
        <v>0.3911634117171473</v>
      </c>
      <c r="AX1431" s="221">
        <f>'2.b-MTH2-HTH'!AT$61</f>
        <v>0.3911634117171473</v>
      </c>
      <c r="AY1431" s="221">
        <f>'2.b-MTH2-HTH'!AU$61</f>
        <v>0.3911634117171473</v>
      </c>
      <c r="AZ1431" s="221">
        <f>'2.b-MTH2-HTH'!AV$61</f>
        <v>0.3911634117171473</v>
      </c>
      <c r="BA1431" s="221">
        <f>'2.b-MTH2-HTH'!AW$61</f>
        <v>0.3911634117171473</v>
      </c>
      <c r="BB1431" s="221">
        <f>'2.b-MTH2-HTH'!AX$61</f>
        <v>0.3911634117171473</v>
      </c>
      <c r="BC1431" s="221">
        <f>'2.b-MTH2-HTH'!AY$61</f>
        <v>0.3911634117171473</v>
      </c>
      <c r="BD1431" s="221">
        <f>'2.b-MTH2-HTH'!AZ$61</f>
        <v>0.3911634117171473</v>
      </c>
      <c r="BE1431" s="221">
        <f>'2.b-MTH2-HTH'!BA$61</f>
        <v>0.3911634117171473</v>
      </c>
      <c r="BF1431" s="221">
        <f>'2.b-MTH2-HTH'!BB$61</f>
        <v>0.3911634117171473</v>
      </c>
      <c r="BG1431" s="221">
        <f>'2.b-MTH2-HTH'!BC$61</f>
        <v>0.3911634117171473</v>
      </c>
      <c r="BH1431" s="221">
        <f>'2.b-MTH2-HTH'!BD$61</f>
        <v>0.3911634117171473</v>
      </c>
    </row>
    <row r="1432" spans="1:60" s="8" customFormat="1" ht="15">
      <c r="A1432" s="36" t="s">
        <v>7</v>
      </c>
      <c r="B1432" s="36" t="s">
        <v>71</v>
      </c>
      <c r="C1432" s="36" t="s">
        <v>36</v>
      </c>
      <c r="D1432" s="7" t="s">
        <v>97</v>
      </c>
      <c r="E1432" s="7" t="s">
        <v>98</v>
      </c>
      <c r="F1432" s="7" t="s">
        <v>12</v>
      </c>
      <c r="G1432" s="219"/>
      <c r="H1432" s="219"/>
      <c r="I1432" s="219"/>
      <c r="J1432" s="219"/>
      <c r="K1432" s="219"/>
      <c r="L1432" s="219"/>
      <c r="M1432" s="219"/>
      <c r="N1432" s="219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19"/>
      <c r="Z1432" s="219"/>
      <c r="AA1432" s="219"/>
      <c r="AB1432" s="219"/>
      <c r="AC1432" s="219"/>
      <c r="AD1432" s="219"/>
      <c r="AE1432" s="219"/>
      <c r="AF1432" s="219"/>
      <c r="AG1432" s="219"/>
      <c r="AH1432" s="219"/>
      <c r="AI1432" s="219"/>
      <c r="AJ1432" s="221">
        <f>'6. Non-specified'!AJ$119</f>
        <v>0.1177905476721004</v>
      </c>
      <c r="AK1432" s="221">
        <f>'6. Non-specified'!AK$119</f>
        <v>0.12191815406294035</v>
      </c>
      <c r="AL1432" s="221">
        <f>'6. Non-specified'!AL$119</f>
        <v>0.12477093206951027</v>
      </c>
      <c r="AM1432" s="221">
        <f>'6. Non-specified'!AM$119</f>
        <v>0.12627544770460247</v>
      </c>
      <c r="AN1432" s="221">
        <f>'6. Non-specified'!AN$119</f>
        <v>0.12609575518262586</v>
      </c>
      <c r="AO1432" s="221">
        <f>'6. Non-specified'!AO$119</f>
        <v>0.12381836222494604</v>
      </c>
      <c r="AP1432" s="221">
        <f>'6. Non-specified'!AP$119</f>
        <v>0.12137222035981672</v>
      </c>
      <c r="AQ1432" s="221">
        <f>'6. Non-specified'!AQ$119</f>
        <v>0.12064169570267132</v>
      </c>
      <c r="AR1432" s="221">
        <f>'6. Non-specified'!AR$119</f>
        <v>0.120029897718332</v>
      </c>
      <c r="AS1432" s="221">
        <f>'6. Non-specified'!AS$119</f>
        <v>0.12306931702344549</v>
      </c>
      <c r="AT1432" s="221">
        <f>'6. Non-specified'!AT$119</f>
        <v>0.1102159579550884</v>
      </c>
      <c r="AU1432" s="221">
        <f>'6. Non-specified'!AU$119</f>
        <v>0.11395221524359192</v>
      </c>
      <c r="AV1432" s="221">
        <f>'6. Non-specified'!AV$119</f>
        <v>0.11438909699529769</v>
      </c>
      <c r="AW1432" s="221">
        <f>'6. Non-specified'!AW$119</f>
        <v>0.1174602483980698</v>
      </c>
      <c r="AX1432" s="221">
        <f>'6. Non-specified'!AX$119</f>
        <v>0.11250163815070989</v>
      </c>
      <c r="AY1432" s="221">
        <f>'6. Non-specified'!AY$119</f>
        <v>0.11664917486971628</v>
      </c>
      <c r="AZ1432" s="221">
        <f>'6. Non-specified'!AZ$119</f>
        <v>0.11532569688621452</v>
      </c>
      <c r="BA1432" s="221">
        <f>'6. Non-specified'!BA$119</f>
        <v>0.11884855911434125</v>
      </c>
      <c r="BB1432" s="221">
        <f>'6. Non-specified'!BB$119</f>
        <v>0.12001856359061097</v>
      </c>
      <c r="BC1432" s="221">
        <f>'6. Non-specified'!BC$119</f>
        <v>0.12152515108038783</v>
      </c>
      <c r="BD1432" s="221">
        <f>'6. Non-specified'!BD$119</f>
        <v>0.12391208436457549</v>
      </c>
      <c r="BE1432" s="221">
        <f>'6. Non-specified'!BE$119</f>
        <v>0.12395810604407594</v>
      </c>
      <c r="BF1432" s="221">
        <f>'6. Non-specified'!BF$119</f>
        <v>0.1334598936059247</v>
      </c>
      <c r="BG1432" s="221">
        <f>'6. Non-specified'!BG$119</f>
        <v>0.12734583022686122</v>
      </c>
      <c r="BH1432" s="221">
        <f>'6. Non-specified'!BH$119</f>
        <v>0.1344729405491869</v>
      </c>
    </row>
    <row r="1433" spans="1:60" s="8" customFormat="1" ht="15">
      <c r="A1433" s="36" t="s">
        <v>7</v>
      </c>
      <c r="B1433" s="36" t="s">
        <v>71</v>
      </c>
      <c r="C1433" s="36" t="s">
        <v>36</v>
      </c>
      <c r="D1433" s="7" t="s">
        <v>97</v>
      </c>
      <c r="E1433" s="7" t="s">
        <v>98</v>
      </c>
      <c r="F1433" s="7" t="s">
        <v>13</v>
      </c>
      <c r="G1433" s="219"/>
      <c r="H1433" s="219"/>
      <c r="I1433" s="219"/>
      <c r="J1433" s="219"/>
      <c r="K1433" s="219"/>
      <c r="L1433" s="219"/>
      <c r="M1433" s="219"/>
      <c r="N1433" s="219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19"/>
      <c r="Z1433" s="219"/>
      <c r="AA1433" s="219"/>
      <c r="AB1433" s="219"/>
      <c r="AC1433" s="219"/>
      <c r="AD1433" s="219"/>
      <c r="AE1433" s="219"/>
      <c r="AF1433" s="219"/>
      <c r="AG1433" s="219"/>
      <c r="AH1433" s="219"/>
      <c r="AI1433" s="219"/>
      <c r="AJ1433" s="221">
        <f>'2.b-MTH2-HTH'!AF$66</f>
        <v>0.45871837984852454</v>
      </c>
      <c r="AK1433" s="221">
        <f>'2.b-MTH2-HTH'!AG$66</f>
        <v>0.47253270654066276</v>
      </c>
      <c r="AL1433" s="221">
        <f>'2.b-MTH2-HTH'!AH$66</f>
        <v>0.4833633944813277</v>
      </c>
      <c r="AM1433" s="221">
        <f>'2.b-MTH2-HTH'!AI$66</f>
        <v>0.4938596728161313</v>
      </c>
      <c r="AN1433" s="221">
        <f>'2.b-MTH2-HTH'!AJ$66</f>
        <v>0.50009127836262857</v>
      </c>
      <c r="AO1433" s="221">
        <f>'2.b-MTH2-HTH'!AK$66</f>
        <v>0.50828722629320966</v>
      </c>
      <c r="AP1433" s="221">
        <f>'2.b-MTH2-HTH'!AL$66</f>
        <v>0.50952544559500845</v>
      </c>
      <c r="AQ1433" s="221">
        <f>'2.b-MTH2-HTH'!AM$66</f>
        <v>0.52265149277349654</v>
      </c>
      <c r="AR1433" s="221">
        <f>'2.b-MTH2-HTH'!AN$66</f>
        <v>0.52495202377414851</v>
      </c>
      <c r="AS1433" s="221">
        <f>'2.b-MTH2-HTH'!AO$66</f>
        <v>0.53687106996244194</v>
      </c>
      <c r="AT1433" s="221">
        <f>'2.b-MTH2-HTH'!AP$66</f>
        <v>0.53220331018778944</v>
      </c>
      <c r="AU1433" s="221">
        <f>'2.b-MTH2-HTH'!AQ$66</f>
        <v>0.54099447518753085</v>
      </c>
      <c r="AV1433" s="221">
        <f>'2.b-MTH2-HTH'!AR$66</f>
        <v>0.54069399515463346</v>
      </c>
      <c r="AW1433" s="221">
        <f>'2.b-MTH2-HTH'!AS$66</f>
        <v>0.55120071864467934</v>
      </c>
      <c r="AX1433" s="221">
        <f>'2.b-MTH2-HTH'!AT$66</f>
        <v>0.55975183037132925</v>
      </c>
      <c r="AY1433" s="221">
        <f>'2.b-MTH2-HTH'!AU$66</f>
        <v>0.56497102100313534</v>
      </c>
      <c r="AZ1433" s="221">
        <f>'2.b-MTH2-HTH'!AV$66</f>
        <v>0.56927952895042322</v>
      </c>
      <c r="BA1433" s="221">
        <f>'2.b-MTH2-HTH'!AW$66</f>
        <v>0.57450751000950395</v>
      </c>
      <c r="BB1433" s="221">
        <f>'2.b-MTH2-HTH'!AX$66</f>
        <v>0.57781775890094389</v>
      </c>
      <c r="BC1433" s="221">
        <f>'2.b-MTH2-HTH'!AY$66</f>
        <v>0.57451595766849639</v>
      </c>
      <c r="BD1433" s="221">
        <f>'2.b-MTH2-HTH'!AZ$66</f>
        <v>0.5749549285103237</v>
      </c>
      <c r="BE1433" s="221">
        <f>'2.b-MTH2-HTH'!BA$66</f>
        <v>0.5807407629223017</v>
      </c>
      <c r="BF1433" s="221">
        <f>'2.b-MTH2-HTH'!BB$66</f>
        <v>0.5810223934986205</v>
      </c>
      <c r="BG1433" s="221">
        <f>'2.b-MTH2-HTH'!BC$66</f>
        <v>0.59258989819671504</v>
      </c>
      <c r="BH1433" s="221">
        <f>'2.b-MTH2-HTH'!BD$66</f>
        <v>0.58065161948797872</v>
      </c>
    </row>
    <row r="1434" spans="1:60" s="8" customFormat="1" ht="15">
      <c r="A1434" s="36" t="s">
        <v>7</v>
      </c>
      <c r="B1434" s="36" t="s">
        <v>71</v>
      </c>
      <c r="C1434" s="36" t="s">
        <v>36</v>
      </c>
      <c r="D1434" s="7" t="s">
        <v>97</v>
      </c>
      <c r="E1434" s="7" t="s">
        <v>98</v>
      </c>
      <c r="F1434" s="7" t="s">
        <v>14</v>
      </c>
      <c r="G1434" s="219"/>
      <c r="H1434" s="219"/>
      <c r="I1434" s="219"/>
      <c r="J1434" s="219"/>
      <c r="K1434" s="219"/>
      <c r="L1434" s="219"/>
      <c r="M1434" s="219"/>
      <c r="N1434" s="219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19"/>
      <c r="Z1434" s="219"/>
      <c r="AA1434" s="219"/>
      <c r="AB1434" s="219"/>
      <c r="AC1434" s="219"/>
      <c r="AD1434" s="219"/>
      <c r="AE1434" s="219"/>
      <c r="AF1434" s="219"/>
      <c r="AG1434" s="219"/>
      <c r="AH1434" s="219"/>
      <c r="AI1434" s="219"/>
      <c r="AJ1434" s="221">
        <f>'2.b-MTH2-HTH'!AF$67</f>
        <v>0.67007841522529721</v>
      </c>
      <c r="AK1434" s="221">
        <f>'2.b-MTH2-HTH'!AG$67</f>
        <v>0.67007841522529732</v>
      </c>
      <c r="AL1434" s="221">
        <f>'2.b-MTH2-HTH'!AH$67</f>
        <v>0.67007841522529721</v>
      </c>
      <c r="AM1434" s="221">
        <f>'2.b-MTH2-HTH'!AI$67</f>
        <v>0.67007841522529721</v>
      </c>
      <c r="AN1434" s="221">
        <f>'2.b-MTH2-HTH'!AJ$67</f>
        <v>0.67007841522529721</v>
      </c>
      <c r="AO1434" s="221">
        <f>'2.b-MTH2-HTH'!AK$67</f>
        <v>0.67007841522529721</v>
      </c>
      <c r="AP1434" s="221">
        <f>'2.b-MTH2-HTH'!AL$67</f>
        <v>0.67007841522529721</v>
      </c>
      <c r="AQ1434" s="221">
        <f>'2.b-MTH2-HTH'!AM$67</f>
        <v>0.67007841522529721</v>
      </c>
      <c r="AR1434" s="221">
        <f>'2.b-MTH2-HTH'!AN$67</f>
        <v>0.67007841522529721</v>
      </c>
      <c r="AS1434" s="221">
        <f>'2.b-MTH2-HTH'!AO$67</f>
        <v>0.67007841522529721</v>
      </c>
      <c r="AT1434" s="221">
        <f>'2.b-MTH2-HTH'!AP$67</f>
        <v>0.67007841522529721</v>
      </c>
      <c r="AU1434" s="221">
        <f>'2.b-MTH2-HTH'!AQ$67</f>
        <v>0.67007841522529721</v>
      </c>
      <c r="AV1434" s="221">
        <f>'2.b-MTH2-HTH'!AR$67</f>
        <v>0.67007841522529721</v>
      </c>
      <c r="AW1434" s="221">
        <f>'2.b-MTH2-HTH'!AS$67</f>
        <v>0.67007841522529721</v>
      </c>
      <c r="AX1434" s="221">
        <f>'2.b-MTH2-HTH'!AT$67</f>
        <v>0.67007841522529721</v>
      </c>
      <c r="AY1434" s="221">
        <f>'2.b-MTH2-HTH'!AU$67</f>
        <v>0.67007841522529721</v>
      </c>
      <c r="AZ1434" s="221">
        <f>'2.b-MTH2-HTH'!AV$67</f>
        <v>0.67007841522529721</v>
      </c>
      <c r="BA1434" s="221">
        <f>'2.b-MTH2-HTH'!AW$67</f>
        <v>0.67007841522529721</v>
      </c>
      <c r="BB1434" s="221">
        <f>'2.b-MTH2-HTH'!AX$67</f>
        <v>0.67007841522529721</v>
      </c>
      <c r="BC1434" s="221">
        <f>'2.b-MTH2-HTH'!AY$67</f>
        <v>0.67007841522529721</v>
      </c>
      <c r="BD1434" s="221">
        <f>'2.b-MTH2-HTH'!AZ$67</f>
        <v>0.67007841522529721</v>
      </c>
      <c r="BE1434" s="221">
        <f>'2.b-MTH2-HTH'!BA$67</f>
        <v>0.67007841522529721</v>
      </c>
      <c r="BF1434" s="221">
        <f>'2.b-MTH2-HTH'!BB$67</f>
        <v>0.67007841522529721</v>
      </c>
      <c r="BG1434" s="221">
        <f>'2.b-MTH2-HTH'!BC$67</f>
        <v>0.67007841522529721</v>
      </c>
      <c r="BH1434" s="221">
        <f>'2.b-MTH2-HTH'!BD$67</f>
        <v>0.67007841522529721</v>
      </c>
    </row>
    <row r="1435" spans="1:60" s="8" customFormat="1" ht="15">
      <c r="A1435" s="36" t="s">
        <v>7</v>
      </c>
      <c r="B1435" s="36" t="s">
        <v>71</v>
      </c>
      <c r="C1435" s="36" t="s">
        <v>36</v>
      </c>
      <c r="D1435" s="7" t="s">
        <v>401</v>
      </c>
      <c r="E1435" s="7" t="s">
        <v>402</v>
      </c>
      <c r="F1435" s="7" t="s">
        <v>12</v>
      </c>
      <c r="G1435" s="219"/>
      <c r="H1435" s="219"/>
      <c r="I1435" s="219"/>
      <c r="J1435" s="219"/>
      <c r="K1435" s="219"/>
      <c r="L1435" s="219"/>
      <c r="M1435" s="219"/>
      <c r="N1435" s="219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19"/>
      <c r="Z1435" s="219"/>
      <c r="AA1435" s="219"/>
      <c r="AB1435" s="219"/>
      <c r="AC1435" s="219"/>
      <c r="AD1435" s="219"/>
      <c r="AE1435" s="219"/>
      <c r="AF1435" s="219"/>
      <c r="AG1435" s="219"/>
      <c r="AH1435" s="219"/>
      <c r="AI1435" s="219"/>
      <c r="AJ1435" s="221">
        <f>'6. Non-specified'!AJ$120</f>
        <v>7.334349712677378E-2</v>
      </c>
      <c r="AK1435" s="221">
        <f>'6. Non-specified'!AK$120</f>
        <v>7.3832198215124462E-2</v>
      </c>
      <c r="AL1435" s="221">
        <f>'6. Non-specified'!AL$120</f>
        <v>7.7546829158203573E-2</v>
      </c>
      <c r="AM1435" s="221">
        <f>'6. Non-specified'!AM$120</f>
        <v>7.8063349472087748E-2</v>
      </c>
      <c r="AN1435" s="221">
        <f>'6. Non-specified'!AN$120</f>
        <v>7.6644866732477779E-2</v>
      </c>
      <c r="AO1435" s="221">
        <f>'6. Non-specified'!AO$120</f>
        <v>7.5782408218058733E-2</v>
      </c>
      <c r="AP1435" s="221">
        <f>'6. Non-specified'!AP$120</f>
        <v>7.8238909375349192E-2</v>
      </c>
      <c r="AQ1435" s="221">
        <f>'6. Non-specified'!AQ$120</f>
        <v>7.2964576074332169E-2</v>
      </c>
      <c r="AR1435" s="221">
        <f>'6. Non-specified'!AR$120</f>
        <v>7.0357723577235756E-2</v>
      </c>
      <c r="AS1435" s="221">
        <f>'6. Non-specified'!AS$120</f>
        <v>6.899184505606526E-2</v>
      </c>
      <c r="AT1435" s="221">
        <f>'6. Non-specified'!AT$120</f>
        <v>6.1959866220735779E-2</v>
      </c>
      <c r="AU1435" s="221">
        <f>'6. Non-specified'!AU$120</f>
        <v>6.4851892717704973E-2</v>
      </c>
      <c r="AV1435" s="221">
        <f>'6. Non-specified'!AV$120</f>
        <v>6.1468080019128082E-2</v>
      </c>
      <c r="AW1435" s="221">
        <f>'6. Non-specified'!AW$120</f>
        <v>6.783996519262718E-2</v>
      </c>
      <c r="AX1435" s="221">
        <f>'6. Non-specified'!AX$120</f>
        <v>6.1518747724790698E-2</v>
      </c>
      <c r="AY1435" s="221">
        <f>'6. Non-specified'!AY$120</f>
        <v>6.6598508975101334E-2</v>
      </c>
      <c r="AZ1435" s="221">
        <f>'6. Non-specified'!AZ$120</f>
        <v>6.6643346503788017E-2</v>
      </c>
      <c r="BA1435" s="221">
        <f>'6. Non-specified'!BA$120</f>
        <v>7.4607876278205018E-2</v>
      </c>
      <c r="BB1435" s="221">
        <f>'6. Non-specified'!BB$120</f>
        <v>7.2207004661523869E-2</v>
      </c>
      <c r="BC1435" s="221">
        <f>'6. Non-specified'!BC$120</f>
        <v>7.2701186904917198E-2</v>
      </c>
      <c r="BD1435" s="221">
        <f>'6. Non-specified'!BD$120</f>
        <v>7.0484773485419136E-2</v>
      </c>
      <c r="BE1435" s="221">
        <f>'6. Non-specified'!BE$120</f>
        <v>7.4209033384246129E-2</v>
      </c>
      <c r="BF1435" s="221">
        <f>'6. Non-specified'!BF$120</f>
        <v>8.3861479086262652E-2</v>
      </c>
      <c r="BG1435" s="221">
        <f>'6. Non-specified'!BG$120</f>
        <v>8.7778251144956868E-2</v>
      </c>
      <c r="BH1435" s="221">
        <f>'6. Non-specified'!BH$120</f>
        <v>8.5152759264196229E-2</v>
      </c>
    </row>
    <row r="1436" spans="1:60" s="8" customFormat="1" ht="15">
      <c r="A1436" s="36" t="s">
        <v>7</v>
      </c>
      <c r="B1436" s="36" t="s">
        <v>71</v>
      </c>
      <c r="C1436" s="36" t="s">
        <v>36</v>
      </c>
      <c r="D1436" s="7" t="s">
        <v>401</v>
      </c>
      <c r="E1436" s="7" t="s">
        <v>402</v>
      </c>
      <c r="F1436" s="7" t="s">
        <v>13</v>
      </c>
      <c r="G1436" s="219"/>
      <c r="H1436" s="219"/>
      <c r="I1436" s="219"/>
      <c r="J1436" s="219"/>
      <c r="K1436" s="219"/>
      <c r="L1436" s="219"/>
      <c r="M1436" s="219"/>
      <c r="N1436" s="219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19"/>
      <c r="Z1436" s="219"/>
      <c r="AA1436" s="219"/>
      <c r="AB1436" s="219"/>
      <c r="AC1436" s="219"/>
      <c r="AD1436" s="219"/>
      <c r="AE1436" s="219"/>
      <c r="AF1436" s="219"/>
      <c r="AG1436" s="219"/>
      <c r="AH1436" s="219"/>
      <c r="AI1436" s="219"/>
      <c r="AJ1436" s="221">
        <f>'2.b-MTH2-HTH'!AF$72</f>
        <v>0.45871837984852454</v>
      </c>
      <c r="AK1436" s="221">
        <f>'2.b-MTH2-HTH'!AG$72</f>
        <v>0.47253270654066276</v>
      </c>
      <c r="AL1436" s="221">
        <f>'2.b-MTH2-HTH'!AH$72</f>
        <v>0.4833633944813277</v>
      </c>
      <c r="AM1436" s="221">
        <f>'2.b-MTH2-HTH'!AI$72</f>
        <v>0.4938596728161313</v>
      </c>
      <c r="AN1436" s="221">
        <f>'2.b-MTH2-HTH'!AJ$72</f>
        <v>0.50009127836262857</v>
      </c>
      <c r="AO1436" s="221">
        <f>'2.b-MTH2-HTH'!AK$72</f>
        <v>0.50828722629320966</v>
      </c>
      <c r="AP1436" s="221">
        <f>'2.b-MTH2-HTH'!AL$72</f>
        <v>0.50952544559500845</v>
      </c>
      <c r="AQ1436" s="221">
        <f>'2.b-MTH2-HTH'!AM$72</f>
        <v>0.52265149277349654</v>
      </c>
      <c r="AR1436" s="221">
        <f>'2.b-MTH2-HTH'!AN$72</f>
        <v>0.52495202377414851</v>
      </c>
      <c r="AS1436" s="221">
        <f>'2.b-MTH2-HTH'!AO$72</f>
        <v>0.53687106996244194</v>
      </c>
      <c r="AT1436" s="221">
        <f>'2.b-MTH2-HTH'!AP$72</f>
        <v>0.53220331018778944</v>
      </c>
      <c r="AU1436" s="221">
        <f>'2.b-MTH2-HTH'!AQ$72</f>
        <v>0.54099447518753085</v>
      </c>
      <c r="AV1436" s="221">
        <f>'2.b-MTH2-HTH'!AR$72</f>
        <v>0.54069399515463346</v>
      </c>
      <c r="AW1436" s="221">
        <f>'2.b-MTH2-HTH'!AS$72</f>
        <v>0.55120071864467934</v>
      </c>
      <c r="AX1436" s="221">
        <f>'2.b-MTH2-HTH'!AT$72</f>
        <v>0.55975183037132925</v>
      </c>
      <c r="AY1436" s="221">
        <f>'2.b-MTH2-HTH'!AU$72</f>
        <v>0.56497102100313534</v>
      </c>
      <c r="AZ1436" s="221">
        <f>'2.b-MTH2-HTH'!AV$72</f>
        <v>0.56927952895042322</v>
      </c>
      <c r="BA1436" s="221">
        <f>'2.b-MTH2-HTH'!AW$72</f>
        <v>0.57450751000950395</v>
      </c>
      <c r="BB1436" s="221">
        <f>'2.b-MTH2-HTH'!AX$72</f>
        <v>0.57781775890094389</v>
      </c>
      <c r="BC1436" s="221">
        <f>'2.b-MTH2-HTH'!AY$72</f>
        <v>0.57451595766849639</v>
      </c>
      <c r="BD1436" s="221">
        <f>'2.b-MTH2-HTH'!AZ$72</f>
        <v>0.5749549285103237</v>
      </c>
      <c r="BE1436" s="221">
        <f>'2.b-MTH2-HTH'!BA$72</f>
        <v>0.5807407629223017</v>
      </c>
      <c r="BF1436" s="221">
        <f>'2.b-MTH2-HTH'!BB$72</f>
        <v>0.5810223934986205</v>
      </c>
      <c r="BG1436" s="221">
        <f>'2.b-MTH2-HTH'!BC$72</f>
        <v>0.59258989819671504</v>
      </c>
      <c r="BH1436" s="221">
        <f>'2.b-MTH2-HTH'!BD$72</f>
        <v>0.58065161948797872</v>
      </c>
    </row>
    <row r="1437" spans="1:60" s="8" customFormat="1" ht="15">
      <c r="A1437" s="36" t="s">
        <v>7</v>
      </c>
      <c r="B1437" s="36" t="s">
        <v>71</v>
      </c>
      <c r="C1437" s="36" t="s">
        <v>36</v>
      </c>
      <c r="D1437" s="7" t="s">
        <v>401</v>
      </c>
      <c r="E1437" s="7" t="s">
        <v>402</v>
      </c>
      <c r="F1437" s="7" t="s">
        <v>14</v>
      </c>
      <c r="G1437" s="219"/>
      <c r="H1437" s="219"/>
      <c r="I1437" s="219"/>
      <c r="J1437" s="219"/>
      <c r="K1437" s="219"/>
      <c r="L1437" s="219"/>
      <c r="M1437" s="219"/>
      <c r="N1437" s="219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19"/>
      <c r="Z1437" s="219"/>
      <c r="AA1437" s="219"/>
      <c r="AB1437" s="219"/>
      <c r="AC1437" s="219"/>
      <c r="AD1437" s="219"/>
      <c r="AE1437" s="219"/>
      <c r="AF1437" s="219"/>
      <c r="AG1437" s="219"/>
      <c r="AH1437" s="219"/>
      <c r="AI1437" s="219"/>
      <c r="AJ1437" s="221">
        <f>'2.b-MTH2-HTH'!AF$73</f>
        <v>0.73156498928758174</v>
      </c>
      <c r="AK1437" s="221">
        <f>'2.b-MTH2-HTH'!AG$73</f>
        <v>0.73156498928758174</v>
      </c>
      <c r="AL1437" s="221">
        <f>'2.b-MTH2-HTH'!AH$73</f>
        <v>0.73156498928758174</v>
      </c>
      <c r="AM1437" s="221">
        <f>'2.b-MTH2-HTH'!AI$73</f>
        <v>0.73156498928758174</v>
      </c>
      <c r="AN1437" s="221">
        <f>'2.b-MTH2-HTH'!AJ$73</f>
        <v>0.73156498928758174</v>
      </c>
      <c r="AO1437" s="221">
        <f>'2.b-MTH2-HTH'!AK$73</f>
        <v>0.73156498928758174</v>
      </c>
      <c r="AP1437" s="221">
        <f>'2.b-MTH2-HTH'!AL$73</f>
        <v>0.73156498928758174</v>
      </c>
      <c r="AQ1437" s="221">
        <f>'2.b-MTH2-HTH'!AM$73</f>
        <v>0.73156498928758174</v>
      </c>
      <c r="AR1437" s="221">
        <f>'2.b-MTH2-HTH'!AN$73</f>
        <v>0.73156498928758174</v>
      </c>
      <c r="AS1437" s="221">
        <f>'2.b-MTH2-HTH'!AO$73</f>
        <v>0.73156498928758174</v>
      </c>
      <c r="AT1437" s="221">
        <f>'2.b-MTH2-HTH'!AP$73</f>
        <v>0.73156498928758174</v>
      </c>
      <c r="AU1437" s="221">
        <f>'2.b-MTH2-HTH'!AQ$73</f>
        <v>0.73156498928758174</v>
      </c>
      <c r="AV1437" s="221">
        <f>'2.b-MTH2-HTH'!AR$73</f>
        <v>0.73156498928758174</v>
      </c>
      <c r="AW1437" s="221">
        <f>'2.b-MTH2-HTH'!AS$73</f>
        <v>0.73156498928758174</v>
      </c>
      <c r="AX1437" s="221">
        <f>'2.b-MTH2-HTH'!AT$73</f>
        <v>0.73156498928758174</v>
      </c>
      <c r="AY1437" s="221">
        <f>'2.b-MTH2-HTH'!AU$73</f>
        <v>0.73156498928758174</v>
      </c>
      <c r="AZ1437" s="221">
        <f>'2.b-MTH2-HTH'!AV$73</f>
        <v>0.73156498928758174</v>
      </c>
      <c r="BA1437" s="221">
        <f>'2.b-MTH2-HTH'!AW$73</f>
        <v>0.73156498928758174</v>
      </c>
      <c r="BB1437" s="221">
        <f>'2.b-MTH2-HTH'!AX$73</f>
        <v>0.73156498928758174</v>
      </c>
      <c r="BC1437" s="221">
        <f>'2.b-MTH2-HTH'!AY$73</f>
        <v>0.73156498928758174</v>
      </c>
      <c r="BD1437" s="221">
        <f>'2.b-MTH2-HTH'!AZ$73</f>
        <v>0.73156498928758174</v>
      </c>
      <c r="BE1437" s="221">
        <f>'2.b-MTH2-HTH'!BA$73</f>
        <v>0.73156498928758174</v>
      </c>
      <c r="BF1437" s="221">
        <f>'2.b-MTH2-HTH'!BB$73</f>
        <v>0.73156498928758174</v>
      </c>
      <c r="BG1437" s="221">
        <f>'2.b-MTH2-HTH'!BC$73</f>
        <v>0.73156498928758174</v>
      </c>
      <c r="BH1437" s="221">
        <f>'2.b-MTH2-HTH'!BD$73</f>
        <v>0.73156498928758174</v>
      </c>
    </row>
    <row r="1438" spans="1:60" s="8" customFormat="1" ht="15">
      <c r="A1438" s="36" t="s">
        <v>7</v>
      </c>
      <c r="B1438" s="36" t="s">
        <v>71</v>
      </c>
      <c r="C1438" s="36" t="s">
        <v>36</v>
      </c>
      <c r="D1438" s="7" t="s">
        <v>404</v>
      </c>
      <c r="E1438" s="7" t="s">
        <v>405</v>
      </c>
      <c r="F1438" s="7" t="s">
        <v>12</v>
      </c>
      <c r="G1438" s="219"/>
      <c r="H1438" s="219"/>
      <c r="I1438" s="219"/>
      <c r="J1438" s="219"/>
      <c r="K1438" s="219"/>
      <c r="L1438" s="219"/>
      <c r="M1438" s="219"/>
      <c r="N1438" s="219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19"/>
      <c r="Z1438" s="219"/>
      <c r="AA1438" s="219"/>
      <c r="AB1438" s="219"/>
      <c r="AC1438" s="219"/>
      <c r="AD1438" s="219"/>
      <c r="AE1438" s="219"/>
      <c r="AF1438" s="219"/>
      <c r="AG1438" s="219"/>
      <c r="AH1438" s="219"/>
      <c r="AI1438" s="219"/>
      <c r="AJ1438" s="221">
        <f>'6. Non-specified'!AJ$121</f>
        <v>1.4615339509792423E-2</v>
      </c>
      <c r="AK1438" s="221">
        <f>'6. Non-specified'!AK$121</f>
        <v>1.4311296383278535E-2</v>
      </c>
      <c r="AL1438" s="221">
        <f>'6. Non-specified'!AL$121</f>
        <v>1.4373166328142633E-2</v>
      </c>
      <c r="AM1438" s="221">
        <f>'6. Non-specified'!AM$121</f>
        <v>1.4962375313539056E-2</v>
      </c>
      <c r="AN1438" s="221">
        <f>'6. Non-specified'!AN$121</f>
        <v>1.5625E-2</v>
      </c>
      <c r="AO1438" s="221">
        <f>'6. Non-specified'!AO$121</f>
        <v>1.4416622891495945E-2</v>
      </c>
      <c r="AP1438" s="221">
        <f>'6. Non-specified'!AP$121</f>
        <v>1.3171862777964016E-2</v>
      </c>
      <c r="AQ1438" s="221">
        <f>'6. Non-specified'!AQ$121</f>
        <v>1.4227642276422764E-2</v>
      </c>
      <c r="AR1438" s="221">
        <f>'6. Non-specified'!AR$121</f>
        <v>1.342774718069761E-2</v>
      </c>
      <c r="AS1438" s="221">
        <f>'6. Non-specified'!AS$121</f>
        <v>1.4092762487257904E-2</v>
      </c>
      <c r="AT1438" s="221">
        <f>'6. Non-specified'!AT$121</f>
        <v>1.3019589106545628E-2</v>
      </c>
      <c r="AU1438" s="221">
        <f>'6. Non-specified'!AU$121</f>
        <v>1.2349346460702766E-2</v>
      </c>
      <c r="AV1438" s="221">
        <f>'6. Non-specified'!AV$121</f>
        <v>1.338965489758508E-2</v>
      </c>
      <c r="AW1438" s="221">
        <f>'6. Non-specified'!AW$121</f>
        <v>1.5485325528043667E-2</v>
      </c>
      <c r="AX1438" s="221">
        <f>'6. Non-specified'!AX$121</f>
        <v>1.3178012377138698E-2</v>
      </c>
      <c r="AY1438" s="221">
        <f>'6. Non-specified'!AY$121</f>
        <v>1.3752171395483499E-2</v>
      </c>
      <c r="AZ1438" s="221">
        <f>'6. Non-specified'!AZ$121</f>
        <v>1.0684380324065683E-2</v>
      </c>
      <c r="BA1438" s="221">
        <f>'6. Non-specified'!BA$121</f>
        <v>1.2222175272542889E-2</v>
      </c>
      <c r="BB1438" s="221">
        <f>'6. Non-specified'!BB$121</f>
        <v>1.3138896910193473E-2</v>
      </c>
      <c r="BC1438" s="221">
        <f>'6. Non-specified'!BC$121</f>
        <v>1.258640928655276E-2</v>
      </c>
      <c r="BD1438" s="221">
        <f>'6. Non-specified'!BD$121</f>
        <v>1.6490907134402238E-2</v>
      </c>
      <c r="BE1438" s="221">
        <f>'6. Non-specified'!BE$121</f>
        <v>1.6964870172376172E-2</v>
      </c>
      <c r="BF1438" s="221">
        <f>'6. Non-specified'!BF$121</f>
        <v>1.6963074997392306E-2</v>
      </c>
      <c r="BG1438" s="221">
        <f>'6. Non-specified'!BG$121</f>
        <v>1.5110767919906273E-2</v>
      </c>
      <c r="BH1438" s="221">
        <f>'6. Non-specified'!BH$121</f>
        <v>1.322314049586777E-2</v>
      </c>
    </row>
    <row r="1439" spans="1:60" s="8" customFormat="1" ht="15">
      <c r="A1439" s="36" t="s">
        <v>7</v>
      </c>
      <c r="B1439" s="36" t="s">
        <v>71</v>
      </c>
      <c r="C1439" s="36" t="s">
        <v>36</v>
      </c>
      <c r="D1439" s="7" t="s">
        <v>404</v>
      </c>
      <c r="E1439" s="7" t="s">
        <v>405</v>
      </c>
      <c r="F1439" s="7" t="s">
        <v>13</v>
      </c>
      <c r="G1439" s="219"/>
      <c r="H1439" s="219"/>
      <c r="I1439" s="219"/>
      <c r="J1439" s="219"/>
      <c r="K1439" s="219"/>
      <c r="L1439" s="219"/>
      <c r="M1439" s="219"/>
      <c r="N1439" s="219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19"/>
      <c r="Z1439" s="219"/>
      <c r="AA1439" s="219"/>
      <c r="AB1439" s="219"/>
      <c r="AC1439" s="219"/>
      <c r="AD1439" s="219"/>
      <c r="AE1439" s="219"/>
      <c r="AF1439" s="219"/>
      <c r="AG1439" s="219"/>
      <c r="AH1439" s="219"/>
      <c r="AI1439" s="219"/>
      <c r="AJ1439" s="221">
        <f>'2.b-MTH2-HTH'!AF$78</f>
        <v>0.45871837984852454</v>
      </c>
      <c r="AK1439" s="221">
        <f>'2.b-MTH2-HTH'!AG$78</f>
        <v>0.47253270654066276</v>
      </c>
      <c r="AL1439" s="221">
        <f>'2.b-MTH2-HTH'!AH$78</f>
        <v>0.4833633944813277</v>
      </c>
      <c r="AM1439" s="221">
        <f>'2.b-MTH2-HTH'!AI$78</f>
        <v>0.4938596728161313</v>
      </c>
      <c r="AN1439" s="221">
        <f>'2.b-MTH2-HTH'!AJ$78</f>
        <v>0.50009127836262857</v>
      </c>
      <c r="AO1439" s="221">
        <f>'2.b-MTH2-HTH'!AK$78</f>
        <v>0.50828722629320966</v>
      </c>
      <c r="AP1439" s="221">
        <f>'2.b-MTH2-HTH'!AL$78</f>
        <v>0.50952544559500845</v>
      </c>
      <c r="AQ1439" s="221">
        <f>'2.b-MTH2-HTH'!AM$78</f>
        <v>0.52265149277349654</v>
      </c>
      <c r="AR1439" s="221">
        <f>'2.b-MTH2-HTH'!AN$78</f>
        <v>0.52495202377414851</v>
      </c>
      <c r="AS1439" s="221">
        <f>'2.b-MTH2-HTH'!AO$78</f>
        <v>0.53687106996244194</v>
      </c>
      <c r="AT1439" s="221">
        <f>'2.b-MTH2-HTH'!AP$78</f>
        <v>0.53220331018778944</v>
      </c>
      <c r="AU1439" s="221">
        <f>'2.b-MTH2-HTH'!AQ$78</f>
        <v>0.54099447518753085</v>
      </c>
      <c r="AV1439" s="221">
        <f>'2.b-MTH2-HTH'!AR$78</f>
        <v>0.54069399515463346</v>
      </c>
      <c r="AW1439" s="221">
        <f>'2.b-MTH2-HTH'!AS$78</f>
        <v>0.55120071864467934</v>
      </c>
      <c r="AX1439" s="221">
        <f>'2.b-MTH2-HTH'!AT$78</f>
        <v>0.55975183037132925</v>
      </c>
      <c r="AY1439" s="221">
        <f>'2.b-MTH2-HTH'!AU$78</f>
        <v>0.56497102100313534</v>
      </c>
      <c r="AZ1439" s="221">
        <f>'2.b-MTH2-HTH'!AV$78</f>
        <v>0.56927952895042322</v>
      </c>
      <c r="BA1439" s="221">
        <f>'2.b-MTH2-HTH'!AW$78</f>
        <v>0.57450751000950395</v>
      </c>
      <c r="BB1439" s="221">
        <f>'2.b-MTH2-HTH'!AX$78</f>
        <v>0.57781775890094389</v>
      </c>
      <c r="BC1439" s="221">
        <f>'2.b-MTH2-HTH'!AY$78</f>
        <v>0.57451595766849639</v>
      </c>
      <c r="BD1439" s="221">
        <f>'2.b-MTH2-HTH'!AZ$78</f>
        <v>0.5749549285103237</v>
      </c>
      <c r="BE1439" s="221">
        <f>'2.b-MTH2-HTH'!BA$78</f>
        <v>0.5807407629223017</v>
      </c>
      <c r="BF1439" s="221">
        <f>'2.b-MTH2-HTH'!BB$78</f>
        <v>0.5810223934986205</v>
      </c>
      <c r="BG1439" s="221">
        <f>'2.b-MTH2-HTH'!BC$78</f>
        <v>0.59258989819671504</v>
      </c>
      <c r="BH1439" s="221">
        <f>'2.b-MTH2-HTH'!BD$78</f>
        <v>0.58065161948797872</v>
      </c>
    </row>
    <row r="1440" spans="1:60" s="8" customFormat="1" ht="15">
      <c r="A1440" s="36" t="s">
        <v>7</v>
      </c>
      <c r="B1440" s="36" t="s">
        <v>71</v>
      </c>
      <c r="C1440" s="36" t="s">
        <v>36</v>
      </c>
      <c r="D1440" s="7" t="s">
        <v>404</v>
      </c>
      <c r="E1440" s="7" t="s">
        <v>405</v>
      </c>
      <c r="F1440" s="7" t="s">
        <v>14</v>
      </c>
      <c r="G1440" s="219"/>
      <c r="H1440" s="219"/>
      <c r="I1440" s="219"/>
      <c r="J1440" s="219"/>
      <c r="K1440" s="219"/>
      <c r="L1440" s="219"/>
      <c r="M1440" s="219"/>
      <c r="N1440" s="219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19"/>
      <c r="Z1440" s="219"/>
      <c r="AA1440" s="219"/>
      <c r="AB1440" s="219"/>
      <c r="AC1440" s="219"/>
      <c r="AD1440" s="219"/>
      <c r="AE1440" s="219"/>
      <c r="AF1440" s="219"/>
      <c r="AG1440" s="219"/>
      <c r="AH1440" s="219"/>
      <c r="AI1440" s="219"/>
      <c r="AJ1440" s="221">
        <f>'2.b-MTH2-HTH'!AF$79</f>
        <v>0.77373362781602184</v>
      </c>
      <c r="AK1440" s="221">
        <f>'2.b-MTH2-HTH'!AG$79</f>
        <v>0.77373362781602184</v>
      </c>
      <c r="AL1440" s="221">
        <f>'2.b-MTH2-HTH'!AH$79</f>
        <v>0.77373362781602184</v>
      </c>
      <c r="AM1440" s="221">
        <f>'2.b-MTH2-HTH'!AI$79</f>
        <v>0.77373362781602184</v>
      </c>
      <c r="AN1440" s="221">
        <f>'2.b-MTH2-HTH'!AJ$79</f>
        <v>0.77373362781602184</v>
      </c>
      <c r="AO1440" s="221">
        <f>'2.b-MTH2-HTH'!AK$79</f>
        <v>0.77373362781602184</v>
      </c>
      <c r="AP1440" s="221">
        <f>'2.b-MTH2-HTH'!AL$79</f>
        <v>0.77373362781602184</v>
      </c>
      <c r="AQ1440" s="221">
        <f>'2.b-MTH2-HTH'!AM$79</f>
        <v>0.77373362781602184</v>
      </c>
      <c r="AR1440" s="221">
        <f>'2.b-MTH2-HTH'!AN$79</f>
        <v>0.77373362781602184</v>
      </c>
      <c r="AS1440" s="221">
        <f>'2.b-MTH2-HTH'!AO$79</f>
        <v>0.77373362781602184</v>
      </c>
      <c r="AT1440" s="221">
        <f>'2.b-MTH2-HTH'!AP$79</f>
        <v>0.77373362781602184</v>
      </c>
      <c r="AU1440" s="221">
        <f>'2.b-MTH2-HTH'!AQ$79</f>
        <v>0.77373362781602184</v>
      </c>
      <c r="AV1440" s="221">
        <f>'2.b-MTH2-HTH'!AR$79</f>
        <v>0.77373362781602184</v>
      </c>
      <c r="AW1440" s="221">
        <f>'2.b-MTH2-HTH'!AS$79</f>
        <v>0.77373362781602184</v>
      </c>
      <c r="AX1440" s="221">
        <f>'2.b-MTH2-HTH'!AT$79</f>
        <v>0.77373362781602184</v>
      </c>
      <c r="AY1440" s="221">
        <f>'2.b-MTH2-HTH'!AU$79</f>
        <v>0.77373362781602184</v>
      </c>
      <c r="AZ1440" s="221">
        <f>'2.b-MTH2-HTH'!AV$79</f>
        <v>0.77373362781602184</v>
      </c>
      <c r="BA1440" s="221">
        <f>'2.b-MTH2-HTH'!AW$79</f>
        <v>0.77373362781602184</v>
      </c>
      <c r="BB1440" s="221">
        <f>'2.b-MTH2-HTH'!AX$79</f>
        <v>0.77373362781602184</v>
      </c>
      <c r="BC1440" s="221">
        <f>'2.b-MTH2-HTH'!AY$79</f>
        <v>0.77373362781602184</v>
      </c>
      <c r="BD1440" s="221">
        <f>'2.b-MTH2-HTH'!AZ$79</f>
        <v>0.77373362781602184</v>
      </c>
      <c r="BE1440" s="221">
        <f>'2.b-MTH2-HTH'!BA$79</f>
        <v>0.77373362781602184</v>
      </c>
      <c r="BF1440" s="221">
        <f>'2.b-MTH2-HTH'!BB$79</f>
        <v>0.77373362781602184</v>
      </c>
      <c r="BG1440" s="221">
        <f>'2.b-MTH2-HTH'!BC$79</f>
        <v>0.77373362781602184</v>
      </c>
      <c r="BH1440" s="221">
        <f>'2.b-MTH2-HTH'!BD$79</f>
        <v>0.77373362781602184</v>
      </c>
    </row>
    <row r="1441" spans="1:60" s="8" customFormat="1" ht="15">
      <c r="A1441" s="36" t="s">
        <v>7</v>
      </c>
      <c r="B1441" s="36" t="s">
        <v>71</v>
      </c>
      <c r="C1441" s="36" t="s">
        <v>36</v>
      </c>
      <c r="D1441" s="7" t="s">
        <v>403</v>
      </c>
      <c r="E1441" s="7" t="s">
        <v>403</v>
      </c>
      <c r="F1441" s="7" t="s">
        <v>12</v>
      </c>
      <c r="G1441" s="219"/>
      <c r="H1441" s="219"/>
      <c r="I1441" s="219"/>
      <c r="J1441" s="219"/>
      <c r="K1441" s="219"/>
      <c r="L1441" s="219"/>
      <c r="M1441" s="219"/>
      <c r="N1441" s="219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19"/>
      <c r="Z1441" s="219"/>
      <c r="AA1441" s="219"/>
      <c r="AB1441" s="219"/>
      <c r="AC1441" s="219"/>
      <c r="AD1441" s="219"/>
      <c r="AE1441" s="219"/>
      <c r="AF1441" s="219"/>
      <c r="AG1441" s="219"/>
      <c r="AH1441" s="219"/>
      <c r="AI1441" s="219"/>
      <c r="AJ1441" s="221">
        <f>'6. Non-specified'!AJ$122</f>
        <v>0.39505101442476842</v>
      </c>
      <c r="AK1441" s="221">
        <f>'6. Non-specified'!AK$122</f>
        <v>0.38098872710192583</v>
      </c>
      <c r="AL1441" s="221">
        <f>'6. Non-specified'!AL$122</f>
        <v>0.37531031369893936</v>
      </c>
      <c r="AM1441" s="221">
        <f>'6. Non-specified'!AM$122</f>
        <v>0.36280697660852834</v>
      </c>
      <c r="AN1441" s="221">
        <f>'6. Non-specified'!AN$122</f>
        <v>0.34749506416584408</v>
      </c>
      <c r="AO1441" s="221">
        <f>'6. Non-specified'!AO$122</f>
        <v>0.35491741084456901</v>
      </c>
      <c r="AP1441" s="221">
        <f>'6. Non-specified'!AP$122</f>
        <v>0.34915633031623639</v>
      </c>
      <c r="AQ1441" s="221">
        <f>'6. Non-specified'!AQ$122</f>
        <v>0.35873403019744488</v>
      </c>
      <c r="AR1441" s="221">
        <f>'6. Non-specified'!AR$122</f>
        <v>0.36508785733018612</v>
      </c>
      <c r="AS1441" s="221">
        <f>'6. Non-specified'!AS$122</f>
        <v>0.35936799184505613</v>
      </c>
      <c r="AT1441" s="221">
        <f>'6. Non-specified'!AT$122</f>
        <v>0.34928810320114667</v>
      </c>
      <c r="AU1441" s="221">
        <f>'6. Non-specified'!AU$122</f>
        <v>0.35432863690375149</v>
      </c>
      <c r="AV1441" s="221">
        <f>'6. Non-specified'!AV$122</f>
        <v>0.37577110066151276</v>
      </c>
      <c r="AW1441" s="221">
        <f>'6. Non-specified'!AW$122</f>
        <v>0.34238588719246899</v>
      </c>
      <c r="AX1441" s="221">
        <f>'6. Non-specified'!AX$122</f>
        <v>0.35997087732071359</v>
      </c>
      <c r="AY1441" s="221">
        <f>'6. Non-specified'!AY$122</f>
        <v>0.35813549507817027</v>
      </c>
      <c r="AZ1441" s="221">
        <f>'6. Non-specified'!AZ$122</f>
        <v>0.36001014970819589</v>
      </c>
      <c r="BA1441" s="221">
        <f>'6. Non-specified'!BA$122</f>
        <v>0.35725513394743513</v>
      </c>
      <c r="BB1441" s="221">
        <f>'6. Non-specified'!BB$122</f>
        <v>0.35326925456870595</v>
      </c>
      <c r="BC1441" s="221">
        <f>'6. Non-specified'!BC$122</f>
        <v>0.35347158819181779</v>
      </c>
      <c r="BD1441" s="221">
        <f>'6. Non-specified'!BD$122</f>
        <v>0.3048208328849672</v>
      </c>
      <c r="BE1441" s="221">
        <f>'6. Non-specified'!BE$122</f>
        <v>0.33232598734453417</v>
      </c>
      <c r="BF1441" s="221">
        <f>'6. Non-specified'!BF$122</f>
        <v>0.32422029832064259</v>
      </c>
      <c r="BG1441" s="221">
        <f>'6. Non-specified'!BG$122</f>
        <v>0.28211737139205451</v>
      </c>
      <c r="BH1441" s="221">
        <f>'6. Non-specified'!BH$122</f>
        <v>0.26653159157557987</v>
      </c>
    </row>
    <row r="1442" spans="1:60" s="8" customFormat="1" ht="15">
      <c r="A1442" s="36" t="s">
        <v>7</v>
      </c>
      <c r="B1442" s="36" t="s">
        <v>71</v>
      </c>
      <c r="C1442" s="36" t="s">
        <v>36</v>
      </c>
      <c r="D1442" s="7" t="s">
        <v>403</v>
      </c>
      <c r="E1442" s="7" t="s">
        <v>403</v>
      </c>
      <c r="F1442" s="7" t="s">
        <v>13</v>
      </c>
      <c r="G1442" s="219"/>
      <c r="H1442" s="219"/>
      <c r="I1442" s="219"/>
      <c r="J1442" s="219"/>
      <c r="K1442" s="219"/>
      <c r="L1442" s="219"/>
      <c r="M1442" s="219"/>
      <c r="N1442" s="219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19"/>
      <c r="Z1442" s="219"/>
      <c r="AA1442" s="219"/>
      <c r="AB1442" s="219"/>
      <c r="AC1442" s="219"/>
      <c r="AD1442" s="219"/>
      <c r="AE1442" s="219"/>
      <c r="AF1442" s="219"/>
      <c r="AG1442" s="219"/>
      <c r="AH1442" s="219"/>
      <c r="AI1442" s="219"/>
      <c r="AJ1442" s="221">
        <f>'2.b-MTH2-HTH'!AF$84</f>
        <v>0.45871837984852454</v>
      </c>
      <c r="AK1442" s="221">
        <f>'2.b-MTH2-HTH'!AG$84</f>
        <v>0.47253270654066276</v>
      </c>
      <c r="AL1442" s="221">
        <f>'2.b-MTH2-HTH'!AH$84</f>
        <v>0.4833633944813277</v>
      </c>
      <c r="AM1442" s="221">
        <f>'2.b-MTH2-HTH'!AI$84</f>
        <v>0.4938596728161313</v>
      </c>
      <c r="AN1442" s="221">
        <f>'2.b-MTH2-HTH'!AJ$84</f>
        <v>0.50009127836262857</v>
      </c>
      <c r="AO1442" s="221">
        <f>'2.b-MTH2-HTH'!AK$84</f>
        <v>0.50828722629320966</v>
      </c>
      <c r="AP1442" s="221">
        <f>'2.b-MTH2-HTH'!AL$84</f>
        <v>0.50952544559500845</v>
      </c>
      <c r="AQ1442" s="221">
        <f>'2.b-MTH2-HTH'!AM$84</f>
        <v>0.52265149277349654</v>
      </c>
      <c r="AR1442" s="221">
        <f>'2.b-MTH2-HTH'!AN$84</f>
        <v>0.52495202377414851</v>
      </c>
      <c r="AS1442" s="221">
        <f>'2.b-MTH2-HTH'!AO$84</f>
        <v>0.53687106996244194</v>
      </c>
      <c r="AT1442" s="221">
        <f>'2.b-MTH2-HTH'!AP$84</f>
        <v>0.53220331018778944</v>
      </c>
      <c r="AU1442" s="221">
        <f>'2.b-MTH2-HTH'!AQ$84</f>
        <v>0.54099447518753085</v>
      </c>
      <c r="AV1442" s="221">
        <f>'2.b-MTH2-HTH'!AR$84</f>
        <v>0.54069399515463346</v>
      </c>
      <c r="AW1442" s="221">
        <f>'2.b-MTH2-HTH'!AS$84</f>
        <v>0.55120071864467934</v>
      </c>
      <c r="AX1442" s="221">
        <f>'2.b-MTH2-HTH'!AT$84</f>
        <v>0.55975183037132925</v>
      </c>
      <c r="AY1442" s="221">
        <f>'2.b-MTH2-HTH'!AU$84</f>
        <v>0.56497102100313534</v>
      </c>
      <c r="AZ1442" s="221">
        <f>'2.b-MTH2-HTH'!AV$84</f>
        <v>0.56927952895042322</v>
      </c>
      <c r="BA1442" s="221">
        <f>'2.b-MTH2-HTH'!AW$84</f>
        <v>0.57450751000950395</v>
      </c>
      <c r="BB1442" s="221">
        <f>'2.b-MTH2-HTH'!AX$84</f>
        <v>0.57781775890094389</v>
      </c>
      <c r="BC1442" s="221">
        <f>'2.b-MTH2-HTH'!AY$84</f>
        <v>0.57451595766849639</v>
      </c>
      <c r="BD1442" s="221">
        <f>'2.b-MTH2-HTH'!AZ$84</f>
        <v>0.5749549285103237</v>
      </c>
      <c r="BE1442" s="221">
        <f>'2.b-MTH2-HTH'!BA$84</f>
        <v>0.5807407629223017</v>
      </c>
      <c r="BF1442" s="221">
        <f>'2.b-MTH2-HTH'!BB$84</f>
        <v>0.5810223934986205</v>
      </c>
      <c r="BG1442" s="221">
        <f>'2.b-MTH2-HTH'!BC$84</f>
        <v>0.59258989819671504</v>
      </c>
      <c r="BH1442" s="221">
        <f>'2.b-MTH2-HTH'!BD$84</f>
        <v>0.58065161948797872</v>
      </c>
    </row>
    <row r="1443" spans="1:60" s="8" customFormat="1" ht="15">
      <c r="A1443" s="36" t="s">
        <v>7</v>
      </c>
      <c r="B1443" s="36" t="s">
        <v>71</v>
      </c>
      <c r="C1443" s="36" t="s">
        <v>36</v>
      </c>
      <c r="D1443" s="7" t="s">
        <v>403</v>
      </c>
      <c r="E1443" s="7" t="s">
        <v>403</v>
      </c>
      <c r="F1443" s="7" t="s">
        <v>14</v>
      </c>
      <c r="G1443" s="219"/>
      <c r="H1443" s="219"/>
      <c r="I1443" s="219"/>
      <c r="J1443" s="219"/>
      <c r="K1443" s="219"/>
      <c r="L1443" s="219"/>
      <c r="M1443" s="219"/>
      <c r="N1443" s="219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19"/>
      <c r="Z1443" s="219"/>
      <c r="AA1443" s="219"/>
      <c r="AB1443" s="219"/>
      <c r="AC1443" s="219"/>
      <c r="AD1443" s="219"/>
      <c r="AE1443" s="219"/>
      <c r="AF1443" s="219"/>
      <c r="AG1443" s="219"/>
      <c r="AH1443" s="219"/>
      <c r="AI1443" s="219"/>
      <c r="AJ1443" s="221">
        <f>'2.b-MTH2-HTH'!AF$85</f>
        <v>0.80445234243218156</v>
      </c>
      <c r="AK1443" s="221">
        <f>'2.b-MTH2-HTH'!AG$85</f>
        <v>0.80445234243218156</v>
      </c>
      <c r="AL1443" s="221">
        <f>'2.b-MTH2-HTH'!AH$85</f>
        <v>0.80445234243218156</v>
      </c>
      <c r="AM1443" s="221">
        <f>'2.b-MTH2-HTH'!AI$85</f>
        <v>0.80445234243218156</v>
      </c>
      <c r="AN1443" s="221">
        <f>'2.b-MTH2-HTH'!AJ$85</f>
        <v>0.80445234243218156</v>
      </c>
      <c r="AO1443" s="221">
        <f>'2.b-MTH2-HTH'!AK$85</f>
        <v>0.80445234243218156</v>
      </c>
      <c r="AP1443" s="221">
        <f>'2.b-MTH2-HTH'!AL$85</f>
        <v>0.80445234243218156</v>
      </c>
      <c r="AQ1443" s="221">
        <f>'2.b-MTH2-HTH'!AM$85</f>
        <v>0.80445234243218156</v>
      </c>
      <c r="AR1443" s="221">
        <f>'2.b-MTH2-HTH'!AN$85</f>
        <v>0.80445234243218156</v>
      </c>
      <c r="AS1443" s="221">
        <f>'2.b-MTH2-HTH'!AO$85</f>
        <v>0.80445234243218156</v>
      </c>
      <c r="AT1443" s="221">
        <f>'2.b-MTH2-HTH'!AP$85</f>
        <v>0.80445234243218156</v>
      </c>
      <c r="AU1443" s="221">
        <f>'2.b-MTH2-HTH'!AQ$85</f>
        <v>0.80445234243218156</v>
      </c>
      <c r="AV1443" s="221">
        <f>'2.b-MTH2-HTH'!AR$85</f>
        <v>0.80445234243218156</v>
      </c>
      <c r="AW1443" s="221">
        <f>'2.b-MTH2-HTH'!AS$85</f>
        <v>0.80445234243218156</v>
      </c>
      <c r="AX1443" s="221">
        <f>'2.b-MTH2-HTH'!AT$85</f>
        <v>0.80445234243218156</v>
      </c>
      <c r="AY1443" s="221">
        <f>'2.b-MTH2-HTH'!AU$85</f>
        <v>0.80445234243218156</v>
      </c>
      <c r="AZ1443" s="221">
        <f>'2.b-MTH2-HTH'!AV$85</f>
        <v>0.80445234243218156</v>
      </c>
      <c r="BA1443" s="221">
        <f>'2.b-MTH2-HTH'!AW$85</f>
        <v>0.80445234243218156</v>
      </c>
      <c r="BB1443" s="221">
        <f>'2.b-MTH2-HTH'!AX$85</f>
        <v>0.80445234243218156</v>
      </c>
      <c r="BC1443" s="221">
        <f>'2.b-MTH2-HTH'!AY$85</f>
        <v>0.80445234243218156</v>
      </c>
      <c r="BD1443" s="221">
        <f>'2.b-MTH2-HTH'!AZ$85</f>
        <v>0.80445234243218156</v>
      </c>
      <c r="BE1443" s="221">
        <f>'2.b-MTH2-HTH'!BA$85</f>
        <v>0.80445234243218156</v>
      </c>
      <c r="BF1443" s="221">
        <f>'2.b-MTH2-HTH'!BB$85</f>
        <v>0.80445234243218156</v>
      </c>
      <c r="BG1443" s="221">
        <f>'2.b-MTH2-HTH'!BC$85</f>
        <v>0.80445234243218156</v>
      </c>
      <c r="BH1443" s="221">
        <f>'2.b-MTH2-HTH'!BD$85</f>
        <v>0.80445234243218156</v>
      </c>
    </row>
    <row r="1444" spans="1:60" s="5" customFormat="1" ht="15">
      <c r="A1444" s="4" t="s">
        <v>7</v>
      </c>
      <c r="B1444" s="4" t="s">
        <v>71</v>
      </c>
      <c r="C1444" s="4" t="s">
        <v>60</v>
      </c>
      <c r="D1444" s="4"/>
      <c r="E1444" s="4"/>
      <c r="F1444" s="4" t="s">
        <v>11</v>
      </c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>
        <v>1</v>
      </c>
      <c r="AP1444" s="4">
        <v>1</v>
      </c>
      <c r="AQ1444" s="4">
        <v>1</v>
      </c>
      <c r="AR1444" s="4">
        <v>1</v>
      </c>
      <c r="AS1444" s="4">
        <v>1</v>
      </c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</row>
    <row r="1445" spans="1:60" s="5" customFormat="1" ht="15">
      <c r="A1445" s="4" t="s">
        <v>7</v>
      </c>
      <c r="B1445" s="4" t="s">
        <v>71</v>
      </c>
      <c r="C1445" s="4" t="s">
        <v>60</v>
      </c>
      <c r="D1445" s="4"/>
      <c r="E1445" s="4"/>
      <c r="F1445" s="4" t="s">
        <v>52</v>
      </c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6">
        <v>1.52176890417421E-5</v>
      </c>
      <c r="AP1445" s="6">
        <v>1.45205320322937E-5</v>
      </c>
      <c r="AQ1445" s="6">
        <v>1.44310556317195E-5</v>
      </c>
      <c r="AR1445" s="6">
        <v>1.3656724571178801E-5</v>
      </c>
      <c r="AS1445" s="6">
        <v>1.2838453736632E-5</v>
      </c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</row>
    <row r="1446" spans="1:60" s="8" customFormat="1" ht="15">
      <c r="A1446" s="36" t="s">
        <v>7</v>
      </c>
      <c r="B1446" s="36" t="s">
        <v>71</v>
      </c>
      <c r="C1446" s="36" t="s">
        <v>60</v>
      </c>
      <c r="D1446" s="17" t="s">
        <v>113</v>
      </c>
      <c r="E1446" s="17" t="s">
        <v>113</v>
      </c>
      <c r="F1446" s="7" t="s">
        <v>12</v>
      </c>
      <c r="G1446" s="219"/>
      <c r="H1446" s="219"/>
      <c r="I1446" s="219"/>
      <c r="J1446" s="219"/>
      <c r="K1446" s="219"/>
      <c r="L1446" s="219"/>
      <c r="M1446" s="219"/>
      <c r="N1446" s="219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19"/>
      <c r="Z1446" s="219"/>
      <c r="AA1446" s="219"/>
      <c r="AB1446" s="219"/>
      <c r="AC1446" s="219"/>
      <c r="AD1446" s="219"/>
      <c r="AE1446" s="219"/>
      <c r="AF1446" s="219"/>
      <c r="AG1446" s="219"/>
      <c r="AH1446" s="219"/>
      <c r="AI1446" s="219"/>
      <c r="AJ1446" s="219"/>
      <c r="AK1446" s="219"/>
      <c r="AL1446" s="219"/>
      <c r="AM1446" s="219"/>
      <c r="AN1446" s="219"/>
      <c r="AO1446" s="221">
        <f>1</f>
        <v>1</v>
      </c>
      <c r="AP1446" s="221">
        <f>1</f>
        <v>1</v>
      </c>
      <c r="AQ1446" s="221">
        <f>1</f>
        <v>1</v>
      </c>
      <c r="AR1446" s="221">
        <f>1</f>
        <v>1</v>
      </c>
      <c r="AS1446" s="221">
        <f>1</f>
        <v>1</v>
      </c>
      <c r="AT1446" s="219"/>
      <c r="AU1446" s="219"/>
      <c r="AV1446" s="219"/>
      <c r="AW1446" s="219"/>
      <c r="AX1446" s="219"/>
      <c r="AY1446" s="219"/>
      <c r="AZ1446" s="219"/>
      <c r="BA1446" s="219"/>
      <c r="BB1446" s="219"/>
      <c r="BC1446" s="219"/>
      <c r="BD1446" s="219"/>
      <c r="BE1446" s="219"/>
      <c r="BF1446" s="219"/>
      <c r="BG1446" s="219"/>
      <c r="BH1446" s="219"/>
    </row>
    <row r="1447" spans="1:60" s="8" customFormat="1" ht="15">
      <c r="A1447" s="36" t="s">
        <v>7</v>
      </c>
      <c r="B1447" s="36" t="s">
        <v>71</v>
      </c>
      <c r="C1447" s="36" t="s">
        <v>60</v>
      </c>
      <c r="D1447" s="17" t="s">
        <v>113</v>
      </c>
      <c r="E1447" s="17" t="s">
        <v>113</v>
      </c>
      <c r="F1447" s="7" t="s">
        <v>13</v>
      </c>
      <c r="G1447" s="219"/>
      <c r="H1447" s="219"/>
      <c r="I1447" s="219"/>
      <c r="J1447" s="219"/>
      <c r="K1447" s="219"/>
      <c r="L1447" s="219"/>
      <c r="M1447" s="219"/>
      <c r="N1447" s="219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19"/>
      <c r="Z1447" s="219"/>
      <c r="AA1447" s="219"/>
      <c r="AB1447" s="219"/>
      <c r="AC1447" s="219"/>
      <c r="AD1447" s="219"/>
      <c r="AE1447" s="219"/>
      <c r="AF1447" s="219"/>
      <c r="AG1447" s="219"/>
      <c r="AH1447" s="219"/>
      <c r="AI1447" s="219"/>
      <c r="AJ1447" s="219"/>
      <c r="AK1447" s="219"/>
      <c r="AL1447" s="219"/>
      <c r="AM1447" s="219"/>
      <c r="AN1447" s="219"/>
      <c r="AO1447" s="221">
        <f>'2.a-LTH-MTH1'!AK59</f>
        <v>0.91653566095266203</v>
      </c>
      <c r="AP1447" s="221">
        <f>'2.a-LTH-MTH1'!AL59</f>
        <v>0.91768665296441099</v>
      </c>
      <c r="AQ1447" s="221">
        <f>'2.a-LTH-MTH1'!AM59</f>
        <v>0.91879805708502504</v>
      </c>
      <c r="AR1447" s="221">
        <f>'2.a-LTH-MTH1'!AN59</f>
        <v>0.91987123492354095</v>
      </c>
      <c r="AS1447" s="221">
        <f>'2.a-LTH-MTH1'!AO59</f>
        <v>0.92090750125701903</v>
      </c>
      <c r="AT1447" s="219"/>
      <c r="AU1447" s="219"/>
      <c r="AV1447" s="219"/>
      <c r="AW1447" s="219"/>
      <c r="AX1447" s="219"/>
      <c r="AY1447" s="219"/>
      <c r="AZ1447" s="219"/>
      <c r="BA1447" s="219"/>
      <c r="BB1447" s="219"/>
      <c r="BC1447" s="219"/>
      <c r="BD1447" s="219"/>
      <c r="BE1447" s="219"/>
      <c r="BF1447" s="219"/>
      <c r="BG1447" s="219"/>
      <c r="BH1447" s="219"/>
    </row>
    <row r="1448" spans="1:60" s="8" customFormat="1" ht="15">
      <c r="A1448" s="36" t="s">
        <v>7</v>
      </c>
      <c r="B1448" s="36" t="s">
        <v>71</v>
      </c>
      <c r="C1448" s="36" t="s">
        <v>60</v>
      </c>
      <c r="D1448" s="17" t="s">
        <v>113</v>
      </c>
      <c r="E1448" s="17" t="s">
        <v>113</v>
      </c>
      <c r="F1448" s="7" t="s">
        <v>14</v>
      </c>
      <c r="G1448" s="219"/>
      <c r="H1448" s="219"/>
      <c r="I1448" s="219"/>
      <c r="J1448" s="219"/>
      <c r="K1448" s="219"/>
      <c r="L1448" s="219"/>
      <c r="M1448" s="219"/>
      <c r="N1448" s="219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19"/>
      <c r="Z1448" s="219"/>
      <c r="AA1448" s="219"/>
      <c r="AB1448" s="219"/>
      <c r="AC1448" s="219"/>
      <c r="AD1448" s="219"/>
      <c r="AE1448" s="219"/>
      <c r="AF1448" s="219"/>
      <c r="AG1448" s="219"/>
      <c r="AH1448" s="219"/>
      <c r="AI1448" s="219"/>
      <c r="AJ1448" s="219"/>
      <c r="AK1448" s="219"/>
      <c r="AL1448" s="219"/>
      <c r="AM1448" s="219"/>
      <c r="AN1448" s="219"/>
      <c r="AO1448" s="221">
        <f>'2.a-LTH-MTH1'!AK60</f>
        <v>0.22800205883416391</v>
      </c>
      <c r="AP1448" s="221">
        <f>'2.a-LTH-MTH1'!AL60</f>
        <v>0.22800205883416391</v>
      </c>
      <c r="AQ1448" s="221">
        <f>'2.a-LTH-MTH1'!AM60</f>
        <v>0.22800205883416391</v>
      </c>
      <c r="AR1448" s="221">
        <f>'2.a-LTH-MTH1'!AN60</f>
        <v>0.22800205883416391</v>
      </c>
      <c r="AS1448" s="221">
        <f>'2.a-LTH-MTH1'!AO60</f>
        <v>0.22800205883416391</v>
      </c>
      <c r="AT1448" s="219"/>
      <c r="AU1448" s="219"/>
      <c r="AV1448" s="219"/>
      <c r="AW1448" s="219"/>
      <c r="AX1448" s="219"/>
      <c r="AY1448" s="219"/>
      <c r="AZ1448" s="219"/>
      <c r="BA1448" s="219"/>
      <c r="BB1448" s="219"/>
      <c r="BC1448" s="219"/>
      <c r="BD1448" s="219"/>
      <c r="BE1448" s="219"/>
      <c r="BF1448" s="219"/>
      <c r="BG1448" s="219"/>
      <c r="BH1448" s="219"/>
    </row>
    <row r="1449" spans="1:60" s="5" customFormat="1" ht="15">
      <c r="A1449" s="4" t="s">
        <v>7</v>
      </c>
      <c r="B1449" s="4" t="s">
        <v>71</v>
      </c>
      <c r="C1449" s="4" t="s">
        <v>23</v>
      </c>
      <c r="D1449" s="4"/>
      <c r="E1449" s="4"/>
      <c r="F1449" s="4" t="s">
        <v>11</v>
      </c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>
        <v>2</v>
      </c>
      <c r="AH1449" s="4"/>
      <c r="AI1449" s="4"/>
      <c r="AJ1449" s="4"/>
      <c r="AK1449" s="4"/>
      <c r="AL1449" s="4"/>
      <c r="AM1449" s="4"/>
      <c r="AN1449" s="4">
        <v>1</v>
      </c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</row>
    <row r="1450" spans="1:60" s="5" customFormat="1" ht="15">
      <c r="A1450" s="4" t="s">
        <v>7</v>
      </c>
      <c r="B1450" s="4" t="s">
        <v>71</v>
      </c>
      <c r="C1450" s="4" t="s">
        <v>23</v>
      </c>
      <c r="D1450" s="4"/>
      <c r="E1450" s="4"/>
      <c r="F1450" s="4" t="s">
        <v>52</v>
      </c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6">
        <v>4.2058334910520902E-5</v>
      </c>
      <c r="AH1450" s="4"/>
      <c r="AI1450" s="4"/>
      <c r="AJ1450" s="4"/>
      <c r="AK1450" s="4"/>
      <c r="AL1450" s="4"/>
      <c r="AM1450" s="4"/>
      <c r="AN1450" s="6">
        <v>1.60415797747762E-5</v>
      </c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</row>
    <row r="1451" spans="1:60" s="8" customFormat="1" ht="15">
      <c r="A1451" s="36" t="s">
        <v>7</v>
      </c>
      <c r="B1451" s="36" t="s">
        <v>71</v>
      </c>
      <c r="C1451" s="36" t="s">
        <v>23</v>
      </c>
      <c r="D1451" s="7" t="s">
        <v>113</v>
      </c>
      <c r="E1451" s="7" t="s">
        <v>113</v>
      </c>
      <c r="F1451" s="7" t="s">
        <v>12</v>
      </c>
      <c r="G1451" s="219"/>
      <c r="H1451" s="219"/>
      <c r="I1451" s="219"/>
      <c r="J1451" s="219"/>
      <c r="K1451" s="219"/>
      <c r="L1451" s="219"/>
      <c r="M1451" s="219"/>
      <c r="N1451" s="219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19"/>
      <c r="Z1451" s="219"/>
      <c r="AA1451" s="219"/>
      <c r="AB1451" s="219"/>
      <c r="AC1451" s="219"/>
      <c r="AD1451" s="219"/>
      <c r="AE1451" s="219"/>
      <c r="AF1451" s="219"/>
      <c r="AG1451" s="221">
        <f>'6. Non-specified'!AG$117</f>
        <v>0.23521640664318069</v>
      </c>
      <c r="AH1451" s="219"/>
      <c r="AI1451" s="219"/>
      <c r="AJ1451" s="219"/>
      <c r="AK1451" s="219"/>
      <c r="AL1451" s="219"/>
      <c r="AM1451" s="219"/>
      <c r="AN1451" s="221">
        <f>'6. Non-specified'!AN$117</f>
        <v>0.25765054294175715</v>
      </c>
      <c r="AO1451" s="219"/>
      <c r="AP1451" s="219"/>
      <c r="AQ1451" s="219"/>
      <c r="AR1451" s="219"/>
      <c r="AS1451" s="219"/>
      <c r="AT1451" s="219"/>
      <c r="AU1451" s="219"/>
      <c r="AV1451" s="219"/>
      <c r="AW1451" s="219"/>
      <c r="AX1451" s="219"/>
      <c r="AY1451" s="219"/>
      <c r="AZ1451" s="219"/>
      <c r="BA1451" s="219"/>
      <c r="BB1451" s="219"/>
      <c r="BC1451" s="219"/>
      <c r="BD1451" s="219"/>
      <c r="BE1451" s="219"/>
      <c r="BF1451" s="219"/>
      <c r="BG1451" s="219"/>
      <c r="BH1451" s="219"/>
    </row>
    <row r="1452" spans="1:60" s="8" customFormat="1" ht="15">
      <c r="A1452" s="36" t="s">
        <v>7</v>
      </c>
      <c r="B1452" s="36" t="s">
        <v>71</v>
      </c>
      <c r="C1452" s="36" t="s">
        <v>23</v>
      </c>
      <c r="D1452" s="7" t="s">
        <v>113</v>
      </c>
      <c r="E1452" s="7" t="s">
        <v>113</v>
      </c>
      <c r="F1452" s="7" t="s">
        <v>13</v>
      </c>
      <c r="G1452" s="219"/>
      <c r="H1452" s="219"/>
      <c r="I1452" s="219"/>
      <c r="J1452" s="219"/>
      <c r="K1452" s="219"/>
      <c r="L1452" s="219"/>
      <c r="M1452" s="219"/>
      <c r="N1452" s="219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19"/>
      <c r="Z1452" s="219"/>
      <c r="AA1452" s="219"/>
      <c r="AB1452" s="219"/>
      <c r="AC1452" s="219"/>
      <c r="AD1452" s="219"/>
      <c r="AE1452" s="219"/>
      <c r="AF1452" s="219"/>
      <c r="AG1452" s="221">
        <f>'2.a-LTH-MTH1'!AC$59</f>
        <v>0.90572233535629998</v>
      </c>
      <c r="AH1452" s="219"/>
      <c r="AI1452" s="219"/>
      <c r="AJ1452" s="219"/>
      <c r="AK1452" s="219"/>
      <c r="AL1452" s="219"/>
      <c r="AM1452" s="219"/>
      <c r="AN1452" s="221">
        <f>'2.a-LTH-MTH1'!AJ$59</f>
        <v>0.91534367094062496</v>
      </c>
      <c r="AO1452" s="219"/>
      <c r="AP1452" s="219"/>
      <c r="AQ1452" s="219"/>
      <c r="AR1452" s="219"/>
      <c r="AS1452" s="219"/>
      <c r="AT1452" s="219"/>
      <c r="AU1452" s="219"/>
      <c r="AV1452" s="219"/>
      <c r="AW1452" s="219"/>
      <c r="AX1452" s="219"/>
      <c r="AY1452" s="219"/>
      <c r="AZ1452" s="219"/>
      <c r="BA1452" s="219"/>
      <c r="BB1452" s="219"/>
      <c r="BC1452" s="219"/>
      <c r="BD1452" s="219"/>
      <c r="BE1452" s="219"/>
      <c r="BF1452" s="219"/>
      <c r="BG1452" s="219"/>
      <c r="BH1452" s="219"/>
    </row>
    <row r="1453" spans="1:60" s="8" customFormat="1" ht="12" customHeight="1">
      <c r="A1453" s="36" t="s">
        <v>7</v>
      </c>
      <c r="B1453" s="36" t="s">
        <v>71</v>
      </c>
      <c r="C1453" s="36" t="s">
        <v>23</v>
      </c>
      <c r="D1453" s="7" t="s">
        <v>113</v>
      </c>
      <c r="E1453" s="7" t="s">
        <v>113</v>
      </c>
      <c r="F1453" s="7" t="s">
        <v>14</v>
      </c>
      <c r="G1453" s="219"/>
      <c r="H1453" s="219"/>
      <c r="I1453" s="219"/>
      <c r="J1453" s="219"/>
      <c r="K1453" s="219"/>
      <c r="L1453" s="219"/>
      <c r="M1453" s="219"/>
      <c r="N1453" s="219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19"/>
      <c r="Z1453" s="219"/>
      <c r="AA1453" s="219"/>
      <c r="AB1453" s="219"/>
      <c r="AC1453" s="219"/>
      <c r="AD1453" s="219"/>
      <c r="AE1453" s="219"/>
      <c r="AF1453" s="219"/>
      <c r="AG1453" s="221">
        <f>'2.a-LTH-MTH1'!AC$60</f>
        <v>0.22800205883416391</v>
      </c>
      <c r="AH1453" s="219"/>
      <c r="AI1453" s="219"/>
      <c r="AJ1453" s="219"/>
      <c r="AK1453" s="219"/>
      <c r="AL1453" s="219"/>
      <c r="AM1453" s="219"/>
      <c r="AN1453" s="221">
        <f>'2.a-LTH-MTH1'!AJ$60</f>
        <v>0.22800205883416391</v>
      </c>
      <c r="AO1453" s="219"/>
      <c r="AP1453" s="219"/>
      <c r="AQ1453" s="219"/>
      <c r="AR1453" s="219"/>
      <c r="AS1453" s="219"/>
      <c r="AT1453" s="219"/>
      <c r="AU1453" s="219"/>
      <c r="AV1453" s="219"/>
      <c r="AW1453" s="219"/>
      <c r="AX1453" s="219"/>
      <c r="AY1453" s="219"/>
      <c r="AZ1453" s="219"/>
      <c r="BA1453" s="219"/>
      <c r="BB1453" s="219"/>
      <c r="BC1453" s="219"/>
      <c r="BD1453" s="219"/>
      <c r="BE1453" s="219"/>
      <c r="BF1453" s="219"/>
      <c r="BG1453" s="219"/>
      <c r="BH1453" s="219"/>
    </row>
    <row r="1454" spans="1:60" s="8" customFormat="1" ht="15">
      <c r="A1454" s="36" t="s">
        <v>7</v>
      </c>
      <c r="B1454" s="36" t="s">
        <v>71</v>
      </c>
      <c r="C1454" s="36" t="s">
        <v>23</v>
      </c>
      <c r="D1454" s="7" t="s">
        <v>107</v>
      </c>
      <c r="E1454" s="7" t="s">
        <v>108</v>
      </c>
      <c r="F1454" s="7" t="s">
        <v>12</v>
      </c>
      <c r="G1454" s="219"/>
      <c r="H1454" s="219"/>
      <c r="I1454" s="219"/>
      <c r="J1454" s="219"/>
      <c r="K1454" s="219"/>
      <c r="L1454" s="219"/>
      <c r="M1454" s="219"/>
      <c r="N1454" s="219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19"/>
      <c r="Z1454" s="219"/>
      <c r="AA1454" s="219"/>
      <c r="AB1454" s="219"/>
      <c r="AC1454" s="219"/>
      <c r="AD1454" s="219"/>
      <c r="AE1454" s="219"/>
      <c r="AF1454" s="219"/>
      <c r="AG1454" s="221">
        <f>'6. Non-specified'!AG$118</f>
        <v>0.16274786109713138</v>
      </c>
      <c r="AH1454" s="219"/>
      <c r="AI1454" s="219"/>
      <c r="AJ1454" s="219"/>
      <c r="AK1454" s="219"/>
      <c r="AL1454" s="219"/>
      <c r="AM1454" s="219"/>
      <c r="AN1454" s="221">
        <f>'6. Non-specified'!AN$118</f>
        <v>0.17648877097729518</v>
      </c>
      <c r="AO1454" s="219"/>
      <c r="AP1454" s="219"/>
      <c r="AQ1454" s="219"/>
      <c r="AR1454" s="219"/>
      <c r="AS1454" s="219"/>
      <c r="AT1454" s="219"/>
      <c r="AU1454" s="219"/>
      <c r="AV1454" s="219"/>
      <c r="AW1454" s="219"/>
      <c r="AX1454" s="219"/>
      <c r="AY1454" s="219"/>
      <c r="AZ1454" s="219"/>
      <c r="BA1454" s="219"/>
      <c r="BB1454" s="219"/>
      <c r="BC1454" s="219"/>
      <c r="BD1454" s="219"/>
      <c r="BE1454" s="219"/>
      <c r="BF1454" s="219"/>
      <c r="BG1454" s="219"/>
      <c r="BH1454" s="219"/>
    </row>
    <row r="1455" spans="1:60" s="8" customFormat="1" ht="15">
      <c r="A1455" s="36" t="s">
        <v>7</v>
      </c>
      <c r="B1455" s="36" t="s">
        <v>71</v>
      </c>
      <c r="C1455" s="36" t="s">
        <v>23</v>
      </c>
      <c r="D1455" s="7" t="s">
        <v>107</v>
      </c>
      <c r="E1455" s="7" t="s">
        <v>108</v>
      </c>
      <c r="F1455" s="7" t="s">
        <v>13</v>
      </c>
      <c r="G1455" s="219"/>
      <c r="H1455" s="219"/>
      <c r="I1455" s="219"/>
      <c r="J1455" s="219"/>
      <c r="K1455" s="219"/>
      <c r="L1455" s="219"/>
      <c r="M1455" s="219"/>
      <c r="N1455" s="219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19"/>
      <c r="Z1455" s="219"/>
      <c r="AA1455" s="219"/>
      <c r="AB1455" s="219"/>
      <c r="AC1455" s="219"/>
      <c r="AD1455" s="219"/>
      <c r="AE1455" s="219"/>
      <c r="AF1455" s="219"/>
      <c r="AG1455" s="221">
        <f>'2.b-MTH2-HTH'!AC$60</f>
        <v>0.43611792365164642</v>
      </c>
      <c r="AH1455" s="219"/>
      <c r="AI1455" s="219"/>
      <c r="AJ1455" s="219"/>
      <c r="AK1455" s="219"/>
      <c r="AL1455" s="219"/>
      <c r="AM1455" s="219"/>
      <c r="AN1455" s="221">
        <f>'2.b-MTH2-HTH'!AJ$60</f>
        <v>0.50009127836262857</v>
      </c>
      <c r="AO1455" s="219"/>
      <c r="AP1455" s="219"/>
      <c r="AQ1455" s="219"/>
      <c r="AR1455" s="219"/>
      <c r="AS1455" s="219"/>
      <c r="AT1455" s="219"/>
      <c r="AU1455" s="219"/>
      <c r="AV1455" s="219"/>
      <c r="AW1455" s="219"/>
      <c r="AX1455" s="219"/>
      <c r="AY1455" s="219"/>
      <c r="AZ1455" s="219"/>
      <c r="BA1455" s="219"/>
      <c r="BB1455" s="219"/>
      <c r="BC1455" s="219"/>
      <c r="BD1455" s="219"/>
      <c r="BE1455" s="219"/>
      <c r="BF1455" s="219"/>
      <c r="BG1455" s="219"/>
      <c r="BH1455" s="219"/>
    </row>
    <row r="1456" spans="1:60" s="8" customFormat="1" ht="12" customHeight="1">
      <c r="A1456" s="36" t="s">
        <v>7</v>
      </c>
      <c r="B1456" s="36" t="s">
        <v>71</v>
      </c>
      <c r="C1456" s="36" t="s">
        <v>23</v>
      </c>
      <c r="D1456" s="7" t="s">
        <v>107</v>
      </c>
      <c r="E1456" s="7" t="s">
        <v>108</v>
      </c>
      <c r="F1456" s="7" t="s">
        <v>14</v>
      </c>
      <c r="G1456" s="219"/>
      <c r="H1456" s="219"/>
      <c r="I1456" s="219"/>
      <c r="J1456" s="219"/>
      <c r="K1456" s="219"/>
      <c r="L1456" s="219"/>
      <c r="M1456" s="219"/>
      <c r="N1456" s="219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19"/>
      <c r="Z1456" s="219"/>
      <c r="AA1456" s="219"/>
      <c r="AB1456" s="219"/>
      <c r="AC1456" s="219"/>
      <c r="AD1456" s="219"/>
      <c r="AE1456" s="219"/>
      <c r="AF1456" s="219"/>
      <c r="AG1456" s="221">
        <f>'2.b-MTH2-HTH'!AC$61</f>
        <v>0.3911634117171473</v>
      </c>
      <c r="AH1456" s="219"/>
      <c r="AI1456" s="219"/>
      <c r="AJ1456" s="219"/>
      <c r="AK1456" s="219"/>
      <c r="AL1456" s="219"/>
      <c r="AM1456" s="219"/>
      <c r="AN1456" s="221">
        <f>'2.b-MTH2-HTH'!AJ$61</f>
        <v>0.3911634117171473</v>
      </c>
      <c r="AO1456" s="219"/>
      <c r="AP1456" s="219"/>
      <c r="AQ1456" s="219"/>
      <c r="AR1456" s="219"/>
      <c r="AS1456" s="219"/>
      <c r="AT1456" s="219"/>
      <c r="AU1456" s="219"/>
      <c r="AV1456" s="219"/>
      <c r="AW1456" s="219"/>
      <c r="AX1456" s="219"/>
      <c r="AY1456" s="219"/>
      <c r="AZ1456" s="219"/>
      <c r="BA1456" s="219"/>
      <c r="BB1456" s="219"/>
      <c r="BC1456" s="219"/>
      <c r="BD1456" s="219"/>
      <c r="BE1456" s="219"/>
      <c r="BF1456" s="219"/>
      <c r="BG1456" s="219"/>
      <c r="BH1456" s="219"/>
    </row>
    <row r="1457" spans="1:60" s="8" customFormat="1" ht="15">
      <c r="A1457" s="36" t="s">
        <v>7</v>
      </c>
      <c r="B1457" s="36" t="s">
        <v>71</v>
      </c>
      <c r="C1457" s="36" t="s">
        <v>23</v>
      </c>
      <c r="D1457" s="7" t="s">
        <v>97</v>
      </c>
      <c r="E1457" s="7" t="s">
        <v>98</v>
      </c>
      <c r="F1457" s="7" t="s">
        <v>12</v>
      </c>
      <c r="G1457" s="219"/>
      <c r="H1457" s="219"/>
      <c r="I1457" s="219"/>
      <c r="J1457" s="219"/>
      <c r="K1457" s="219"/>
      <c r="L1457" s="219"/>
      <c r="M1457" s="219"/>
      <c r="N1457" s="219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19"/>
      <c r="Z1457" s="219"/>
      <c r="AA1457" s="219"/>
      <c r="AB1457" s="219"/>
      <c r="AC1457" s="219"/>
      <c r="AD1457" s="219"/>
      <c r="AE1457" s="219"/>
      <c r="AF1457" s="219"/>
      <c r="AG1457" s="221">
        <f>'6. Non-specified'!AG$119</f>
        <v>0.11020885757423254</v>
      </c>
      <c r="AH1457" s="219"/>
      <c r="AI1457" s="219"/>
      <c r="AJ1457" s="219"/>
      <c r="AK1457" s="219"/>
      <c r="AL1457" s="219"/>
      <c r="AM1457" s="219"/>
      <c r="AN1457" s="221">
        <f>'6. Non-specified'!AN$119</f>
        <v>0.12609575518262586</v>
      </c>
      <c r="AO1457" s="219"/>
      <c r="AP1457" s="219"/>
      <c r="AQ1457" s="219"/>
      <c r="AR1457" s="219"/>
      <c r="AS1457" s="219"/>
      <c r="AT1457" s="219"/>
      <c r="AU1457" s="219"/>
      <c r="AV1457" s="219"/>
      <c r="AW1457" s="219"/>
      <c r="AX1457" s="219"/>
      <c r="AY1457" s="219"/>
      <c r="AZ1457" s="219"/>
      <c r="BA1457" s="219"/>
      <c r="BB1457" s="219"/>
      <c r="BC1457" s="219"/>
      <c r="BD1457" s="219"/>
      <c r="BE1457" s="219"/>
      <c r="BF1457" s="219"/>
      <c r="BG1457" s="219"/>
      <c r="BH1457" s="219"/>
    </row>
    <row r="1458" spans="1:60" s="8" customFormat="1" ht="15">
      <c r="A1458" s="36" t="s">
        <v>7</v>
      </c>
      <c r="B1458" s="36" t="s">
        <v>71</v>
      </c>
      <c r="C1458" s="36" t="s">
        <v>23</v>
      </c>
      <c r="D1458" s="7" t="s">
        <v>97</v>
      </c>
      <c r="E1458" s="7" t="s">
        <v>98</v>
      </c>
      <c r="F1458" s="7" t="s">
        <v>13</v>
      </c>
      <c r="G1458" s="219"/>
      <c r="H1458" s="219"/>
      <c r="I1458" s="219"/>
      <c r="J1458" s="219"/>
      <c r="K1458" s="219"/>
      <c r="L1458" s="219"/>
      <c r="M1458" s="219"/>
      <c r="N1458" s="219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19"/>
      <c r="Z1458" s="219"/>
      <c r="AA1458" s="219"/>
      <c r="AB1458" s="219"/>
      <c r="AC1458" s="219"/>
      <c r="AD1458" s="219"/>
      <c r="AE1458" s="219"/>
      <c r="AF1458" s="219"/>
      <c r="AG1458" s="221">
        <f>'2.b-MTH2-HTH'!AC$66</f>
        <v>0.43611792365164642</v>
      </c>
      <c r="AH1458" s="219"/>
      <c r="AI1458" s="219"/>
      <c r="AJ1458" s="219"/>
      <c r="AK1458" s="219"/>
      <c r="AL1458" s="219"/>
      <c r="AM1458" s="219"/>
      <c r="AN1458" s="221">
        <f>'2.b-MTH2-HTH'!AJ$66</f>
        <v>0.50009127836262857</v>
      </c>
      <c r="AO1458" s="219"/>
      <c r="AP1458" s="219"/>
      <c r="AQ1458" s="219"/>
      <c r="AR1458" s="219"/>
      <c r="AS1458" s="219"/>
      <c r="AT1458" s="219"/>
      <c r="AU1458" s="219"/>
      <c r="AV1458" s="219"/>
      <c r="AW1458" s="219"/>
      <c r="AX1458" s="219"/>
      <c r="AY1458" s="219"/>
      <c r="AZ1458" s="219"/>
      <c r="BA1458" s="219"/>
      <c r="BB1458" s="219"/>
      <c r="BC1458" s="219"/>
      <c r="BD1458" s="219"/>
      <c r="BE1458" s="219"/>
      <c r="BF1458" s="219"/>
      <c r="BG1458" s="219"/>
      <c r="BH1458" s="219"/>
    </row>
    <row r="1459" spans="1:60" s="8" customFormat="1" ht="12" customHeight="1">
      <c r="A1459" s="36" t="s">
        <v>7</v>
      </c>
      <c r="B1459" s="36" t="s">
        <v>71</v>
      </c>
      <c r="C1459" s="36" t="s">
        <v>23</v>
      </c>
      <c r="D1459" s="7" t="s">
        <v>97</v>
      </c>
      <c r="E1459" s="7" t="s">
        <v>98</v>
      </c>
      <c r="F1459" s="7" t="s">
        <v>14</v>
      </c>
      <c r="G1459" s="219"/>
      <c r="H1459" s="219"/>
      <c r="I1459" s="219"/>
      <c r="J1459" s="219"/>
      <c r="K1459" s="219"/>
      <c r="L1459" s="219"/>
      <c r="M1459" s="219"/>
      <c r="N1459" s="219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19"/>
      <c r="Z1459" s="219"/>
      <c r="AA1459" s="219"/>
      <c r="AB1459" s="219"/>
      <c r="AC1459" s="219"/>
      <c r="AD1459" s="219"/>
      <c r="AE1459" s="219"/>
      <c r="AF1459" s="219"/>
      <c r="AG1459" s="221">
        <f>'2.b-MTH2-HTH'!AC$67</f>
        <v>0.67007841522529721</v>
      </c>
      <c r="AH1459" s="219"/>
      <c r="AI1459" s="219"/>
      <c r="AJ1459" s="219"/>
      <c r="AK1459" s="219"/>
      <c r="AL1459" s="219"/>
      <c r="AM1459" s="219"/>
      <c r="AN1459" s="221">
        <f>'2.b-MTH2-HTH'!AJ$67</f>
        <v>0.67007841522529721</v>
      </c>
      <c r="AO1459" s="219"/>
      <c r="AP1459" s="219"/>
      <c r="AQ1459" s="219"/>
      <c r="AR1459" s="219"/>
      <c r="AS1459" s="219"/>
      <c r="AT1459" s="219"/>
      <c r="AU1459" s="219"/>
      <c r="AV1459" s="219"/>
      <c r="AW1459" s="219"/>
      <c r="AX1459" s="219"/>
      <c r="AY1459" s="219"/>
      <c r="AZ1459" s="219"/>
      <c r="BA1459" s="219"/>
      <c r="BB1459" s="219"/>
      <c r="BC1459" s="219"/>
      <c r="BD1459" s="219"/>
      <c r="BE1459" s="219"/>
      <c r="BF1459" s="219"/>
      <c r="BG1459" s="219"/>
      <c r="BH1459" s="219"/>
    </row>
    <row r="1460" spans="1:60" s="8" customFormat="1" ht="15">
      <c r="A1460" s="36" t="s">
        <v>7</v>
      </c>
      <c r="B1460" s="36" t="s">
        <v>71</v>
      </c>
      <c r="C1460" s="36" t="s">
        <v>23</v>
      </c>
      <c r="D1460" s="7" t="s">
        <v>401</v>
      </c>
      <c r="E1460" s="7" t="s">
        <v>402</v>
      </c>
      <c r="F1460" s="7" t="s">
        <v>12</v>
      </c>
      <c r="G1460" s="219"/>
      <c r="H1460" s="219"/>
      <c r="I1460" s="219"/>
      <c r="J1460" s="219"/>
      <c r="K1460" s="219"/>
      <c r="L1460" s="219"/>
      <c r="M1460" s="219"/>
      <c r="N1460" s="219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19"/>
      <c r="Z1460" s="219"/>
      <c r="AA1460" s="219"/>
      <c r="AB1460" s="219"/>
      <c r="AC1460" s="219"/>
      <c r="AD1460" s="219"/>
      <c r="AE1460" s="219"/>
      <c r="AF1460" s="219"/>
      <c r="AG1460" s="221">
        <f>'6. Non-specified'!AG$120</f>
        <v>7.2054604932058397E-2</v>
      </c>
      <c r="AH1460" s="219"/>
      <c r="AI1460" s="219"/>
      <c r="AJ1460" s="219"/>
      <c r="AK1460" s="219"/>
      <c r="AL1460" s="219"/>
      <c r="AM1460" s="219"/>
      <c r="AN1460" s="221">
        <f>'6. Non-specified'!AN$120</f>
        <v>7.6644866732477779E-2</v>
      </c>
      <c r="AO1460" s="219"/>
      <c r="AP1460" s="219"/>
      <c r="AQ1460" s="219"/>
      <c r="AR1460" s="219"/>
      <c r="AS1460" s="219"/>
      <c r="AT1460" s="219"/>
      <c r="AU1460" s="219"/>
      <c r="AV1460" s="219"/>
      <c r="AW1460" s="219"/>
      <c r="AX1460" s="219"/>
      <c r="AY1460" s="219"/>
      <c r="AZ1460" s="219"/>
      <c r="BA1460" s="219"/>
      <c r="BB1460" s="219"/>
      <c r="BC1460" s="219"/>
      <c r="BD1460" s="219"/>
      <c r="BE1460" s="219"/>
      <c r="BF1460" s="219"/>
      <c r="BG1460" s="219"/>
      <c r="BH1460" s="219"/>
    </row>
    <row r="1461" spans="1:60" s="8" customFormat="1" ht="15">
      <c r="A1461" s="36" t="s">
        <v>7</v>
      </c>
      <c r="B1461" s="36" t="s">
        <v>71</v>
      </c>
      <c r="C1461" s="36" t="s">
        <v>23</v>
      </c>
      <c r="D1461" s="7" t="s">
        <v>401</v>
      </c>
      <c r="E1461" s="7" t="s">
        <v>402</v>
      </c>
      <c r="F1461" s="7" t="s">
        <v>13</v>
      </c>
      <c r="G1461" s="219"/>
      <c r="H1461" s="219"/>
      <c r="I1461" s="219"/>
      <c r="J1461" s="219"/>
      <c r="K1461" s="219"/>
      <c r="L1461" s="219"/>
      <c r="M1461" s="219"/>
      <c r="N1461" s="219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19"/>
      <c r="Z1461" s="219"/>
      <c r="AA1461" s="219"/>
      <c r="AB1461" s="219"/>
      <c r="AC1461" s="219"/>
      <c r="AD1461" s="219"/>
      <c r="AE1461" s="219"/>
      <c r="AF1461" s="219"/>
      <c r="AG1461" s="221">
        <f>'2.b-MTH2-HTH'!AC$72</f>
        <v>0.43611792365164642</v>
      </c>
      <c r="AH1461" s="219"/>
      <c r="AI1461" s="219"/>
      <c r="AJ1461" s="219"/>
      <c r="AK1461" s="219"/>
      <c r="AL1461" s="219"/>
      <c r="AM1461" s="219"/>
      <c r="AN1461" s="221">
        <f>'2.b-MTH2-HTH'!AJ$72</f>
        <v>0.50009127836262857</v>
      </c>
      <c r="AO1461" s="219"/>
      <c r="AP1461" s="219"/>
      <c r="AQ1461" s="219"/>
      <c r="AR1461" s="219"/>
      <c r="AS1461" s="219"/>
      <c r="AT1461" s="219"/>
      <c r="AU1461" s="219"/>
      <c r="AV1461" s="219"/>
      <c r="AW1461" s="219"/>
      <c r="AX1461" s="219"/>
      <c r="AY1461" s="219"/>
      <c r="AZ1461" s="219"/>
      <c r="BA1461" s="219"/>
      <c r="BB1461" s="219"/>
      <c r="BC1461" s="219"/>
      <c r="BD1461" s="219"/>
      <c r="BE1461" s="219"/>
      <c r="BF1461" s="219"/>
      <c r="BG1461" s="219"/>
      <c r="BH1461" s="219"/>
    </row>
    <row r="1462" spans="1:60" s="8" customFormat="1" ht="12" customHeight="1">
      <c r="A1462" s="36" t="s">
        <v>7</v>
      </c>
      <c r="B1462" s="36" t="s">
        <v>71</v>
      </c>
      <c r="C1462" s="36" t="s">
        <v>23</v>
      </c>
      <c r="D1462" s="7" t="s">
        <v>401</v>
      </c>
      <c r="E1462" s="7" t="s">
        <v>402</v>
      </c>
      <c r="F1462" s="7" t="s">
        <v>14</v>
      </c>
      <c r="G1462" s="219"/>
      <c r="H1462" s="219"/>
      <c r="I1462" s="219"/>
      <c r="J1462" s="219"/>
      <c r="K1462" s="219"/>
      <c r="L1462" s="219"/>
      <c r="M1462" s="219"/>
      <c r="N1462" s="219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19"/>
      <c r="Z1462" s="219"/>
      <c r="AA1462" s="219"/>
      <c r="AB1462" s="219"/>
      <c r="AC1462" s="219"/>
      <c r="AD1462" s="219"/>
      <c r="AE1462" s="219"/>
      <c r="AF1462" s="219"/>
      <c r="AG1462" s="221">
        <f>'2.b-MTH2-HTH'!AC$73</f>
        <v>0.73156498928758174</v>
      </c>
      <c r="AH1462" s="219"/>
      <c r="AI1462" s="219"/>
      <c r="AJ1462" s="219"/>
      <c r="AK1462" s="219"/>
      <c r="AL1462" s="219"/>
      <c r="AM1462" s="219"/>
      <c r="AN1462" s="221">
        <f>'2.b-MTH2-HTH'!AJ$73</f>
        <v>0.73156498928758174</v>
      </c>
      <c r="AO1462" s="219"/>
      <c r="AP1462" s="219"/>
      <c r="AQ1462" s="219"/>
      <c r="AR1462" s="219"/>
      <c r="AS1462" s="219"/>
      <c r="AT1462" s="219"/>
      <c r="AU1462" s="219"/>
      <c r="AV1462" s="219"/>
      <c r="AW1462" s="219"/>
      <c r="AX1462" s="219"/>
      <c r="AY1462" s="219"/>
      <c r="AZ1462" s="219"/>
      <c r="BA1462" s="219"/>
      <c r="BB1462" s="219"/>
      <c r="BC1462" s="219"/>
      <c r="BD1462" s="219"/>
      <c r="BE1462" s="219"/>
      <c r="BF1462" s="219"/>
      <c r="BG1462" s="219"/>
      <c r="BH1462" s="219"/>
    </row>
    <row r="1463" spans="1:60" s="8" customFormat="1" ht="15">
      <c r="A1463" s="36" t="s">
        <v>7</v>
      </c>
      <c r="B1463" s="36" t="s">
        <v>71</v>
      </c>
      <c r="C1463" s="36" t="s">
        <v>23</v>
      </c>
      <c r="D1463" s="7" t="s">
        <v>404</v>
      </c>
      <c r="E1463" s="7" t="s">
        <v>405</v>
      </c>
      <c r="F1463" s="7" t="s">
        <v>12</v>
      </c>
      <c r="G1463" s="219"/>
      <c r="H1463" s="219"/>
      <c r="I1463" s="219"/>
      <c r="J1463" s="219"/>
      <c r="K1463" s="219"/>
      <c r="L1463" s="219"/>
      <c r="M1463" s="219"/>
      <c r="N1463" s="219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19"/>
      <c r="Z1463" s="219"/>
      <c r="AA1463" s="219"/>
      <c r="AB1463" s="219"/>
      <c r="AC1463" s="219"/>
      <c r="AD1463" s="219"/>
      <c r="AE1463" s="219"/>
      <c r="AF1463" s="219"/>
      <c r="AG1463" s="221">
        <f>'6. Non-specified'!AG$121</f>
        <v>1.5255410166079519E-2</v>
      </c>
      <c r="AH1463" s="219"/>
      <c r="AI1463" s="219"/>
      <c r="AJ1463" s="219"/>
      <c r="AK1463" s="219"/>
      <c r="AL1463" s="219"/>
      <c r="AM1463" s="219"/>
      <c r="AN1463" s="221">
        <f>'6. Non-specified'!AN$121</f>
        <v>1.5625E-2</v>
      </c>
      <c r="AO1463" s="219"/>
      <c r="AP1463" s="219"/>
      <c r="AQ1463" s="219"/>
      <c r="AR1463" s="219"/>
      <c r="AS1463" s="219"/>
      <c r="AT1463" s="219"/>
      <c r="AU1463" s="219"/>
      <c r="AV1463" s="219"/>
      <c r="AW1463" s="219"/>
      <c r="AX1463" s="219"/>
      <c r="AY1463" s="219"/>
      <c r="AZ1463" s="219"/>
      <c r="BA1463" s="219"/>
      <c r="BB1463" s="219"/>
      <c r="BC1463" s="219"/>
      <c r="BD1463" s="219"/>
      <c r="BE1463" s="219"/>
      <c r="BF1463" s="219"/>
      <c r="BG1463" s="219"/>
      <c r="BH1463" s="219"/>
    </row>
    <row r="1464" spans="1:60" s="8" customFormat="1" ht="15">
      <c r="A1464" s="36" t="s">
        <v>7</v>
      </c>
      <c r="B1464" s="36" t="s">
        <v>71</v>
      </c>
      <c r="C1464" s="36" t="s">
        <v>23</v>
      </c>
      <c r="D1464" s="7" t="s">
        <v>404</v>
      </c>
      <c r="E1464" s="7" t="s">
        <v>405</v>
      </c>
      <c r="F1464" s="7" t="s">
        <v>13</v>
      </c>
      <c r="G1464" s="219"/>
      <c r="H1464" s="219"/>
      <c r="I1464" s="219"/>
      <c r="J1464" s="219"/>
      <c r="K1464" s="219"/>
      <c r="L1464" s="219"/>
      <c r="M1464" s="219"/>
      <c r="N1464" s="219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19"/>
      <c r="Z1464" s="219"/>
      <c r="AA1464" s="219"/>
      <c r="AB1464" s="219"/>
      <c r="AC1464" s="219"/>
      <c r="AD1464" s="219"/>
      <c r="AE1464" s="219"/>
      <c r="AF1464" s="219"/>
      <c r="AG1464" s="221">
        <f>'2.b-MTH2-HTH'!AC$78</f>
        <v>0.43611792365164642</v>
      </c>
      <c r="AH1464" s="219"/>
      <c r="AI1464" s="219"/>
      <c r="AJ1464" s="219"/>
      <c r="AK1464" s="219"/>
      <c r="AL1464" s="219"/>
      <c r="AM1464" s="219"/>
      <c r="AN1464" s="221">
        <f>'2.b-MTH2-HTH'!AJ$78</f>
        <v>0.50009127836262857</v>
      </c>
      <c r="AO1464" s="219"/>
      <c r="AP1464" s="219"/>
      <c r="AQ1464" s="219"/>
      <c r="AR1464" s="219"/>
      <c r="AS1464" s="219"/>
      <c r="AT1464" s="219"/>
      <c r="AU1464" s="219"/>
      <c r="AV1464" s="219"/>
      <c r="AW1464" s="219"/>
      <c r="AX1464" s="219"/>
      <c r="AY1464" s="219"/>
      <c r="AZ1464" s="219"/>
      <c r="BA1464" s="219"/>
      <c r="BB1464" s="219"/>
      <c r="BC1464" s="219"/>
      <c r="BD1464" s="219"/>
      <c r="BE1464" s="219"/>
      <c r="BF1464" s="219"/>
      <c r="BG1464" s="219"/>
      <c r="BH1464" s="219"/>
    </row>
    <row r="1465" spans="1:60" s="8" customFormat="1" ht="12" customHeight="1">
      <c r="A1465" s="36" t="s">
        <v>7</v>
      </c>
      <c r="B1465" s="36" t="s">
        <v>71</v>
      </c>
      <c r="C1465" s="36" t="s">
        <v>23</v>
      </c>
      <c r="D1465" s="7" t="s">
        <v>404</v>
      </c>
      <c r="E1465" s="7" t="s">
        <v>405</v>
      </c>
      <c r="F1465" s="7" t="s">
        <v>14</v>
      </c>
      <c r="G1465" s="219"/>
      <c r="H1465" s="219"/>
      <c r="I1465" s="219"/>
      <c r="J1465" s="219"/>
      <c r="K1465" s="219"/>
      <c r="L1465" s="219"/>
      <c r="M1465" s="219"/>
      <c r="N1465" s="219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19"/>
      <c r="Z1465" s="219"/>
      <c r="AA1465" s="219"/>
      <c r="AB1465" s="219"/>
      <c r="AC1465" s="219"/>
      <c r="AD1465" s="219"/>
      <c r="AE1465" s="219"/>
      <c r="AF1465" s="219"/>
      <c r="AG1465" s="221">
        <f>'2.b-MTH2-HTH'!AC$79</f>
        <v>0.77373362781602173</v>
      </c>
      <c r="AH1465" s="219"/>
      <c r="AI1465" s="219"/>
      <c r="AJ1465" s="219"/>
      <c r="AK1465" s="219"/>
      <c r="AL1465" s="219"/>
      <c r="AM1465" s="219"/>
      <c r="AN1465" s="221">
        <f>'2.b-MTH2-HTH'!AJ$79</f>
        <v>0.77373362781602184</v>
      </c>
      <c r="AO1465" s="219"/>
      <c r="AP1465" s="219"/>
      <c r="AQ1465" s="219"/>
      <c r="AR1465" s="219"/>
      <c r="AS1465" s="219"/>
      <c r="AT1465" s="219"/>
      <c r="AU1465" s="219"/>
      <c r="AV1465" s="219"/>
      <c r="AW1465" s="219"/>
      <c r="AX1465" s="219"/>
      <c r="AY1465" s="219"/>
      <c r="AZ1465" s="219"/>
      <c r="BA1465" s="219"/>
      <c r="BB1465" s="219"/>
      <c r="BC1465" s="219"/>
      <c r="BD1465" s="219"/>
      <c r="BE1465" s="219"/>
      <c r="BF1465" s="219"/>
      <c r="BG1465" s="219"/>
      <c r="BH1465" s="219"/>
    </row>
    <row r="1466" spans="1:60" s="8" customFormat="1" ht="15">
      <c r="A1466" s="36" t="s">
        <v>7</v>
      </c>
      <c r="B1466" s="36" t="s">
        <v>71</v>
      </c>
      <c r="C1466" s="36" t="s">
        <v>23</v>
      </c>
      <c r="D1466" s="7" t="s">
        <v>403</v>
      </c>
      <c r="E1466" s="7" t="s">
        <v>403</v>
      </c>
      <c r="F1466" s="7" t="s">
        <v>12</v>
      </c>
      <c r="G1466" s="219"/>
      <c r="H1466" s="219"/>
      <c r="I1466" s="219"/>
      <c r="J1466" s="219"/>
      <c r="K1466" s="219"/>
      <c r="L1466" s="219"/>
      <c r="M1466" s="219"/>
      <c r="N1466" s="219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19"/>
      <c r="Z1466" s="219"/>
      <c r="AA1466" s="219"/>
      <c r="AB1466" s="219"/>
      <c r="AC1466" s="219"/>
      <c r="AD1466" s="219"/>
      <c r="AE1466" s="219"/>
      <c r="AF1466" s="219"/>
      <c r="AG1466" s="221">
        <f>'6. Non-specified'!AG$122</f>
        <v>0.40451685958731765</v>
      </c>
      <c r="AH1466" s="219"/>
      <c r="AI1466" s="219"/>
      <c r="AJ1466" s="219"/>
      <c r="AK1466" s="219"/>
      <c r="AL1466" s="219"/>
      <c r="AM1466" s="219"/>
      <c r="AN1466" s="221">
        <f>'6. Non-specified'!AN$122</f>
        <v>0.34749506416584408</v>
      </c>
      <c r="AO1466" s="219"/>
      <c r="AP1466" s="219"/>
      <c r="AQ1466" s="219"/>
      <c r="AR1466" s="219"/>
      <c r="AS1466" s="219"/>
      <c r="AT1466" s="219"/>
      <c r="AU1466" s="219"/>
      <c r="AV1466" s="219"/>
      <c r="AW1466" s="219"/>
      <c r="AX1466" s="219"/>
      <c r="AY1466" s="219"/>
      <c r="AZ1466" s="219"/>
      <c r="BA1466" s="219"/>
      <c r="BB1466" s="219"/>
      <c r="BC1466" s="219"/>
      <c r="BD1466" s="219"/>
      <c r="BE1466" s="219"/>
      <c r="BF1466" s="219"/>
      <c r="BG1466" s="219"/>
      <c r="BH1466" s="219"/>
    </row>
    <row r="1467" spans="1:60" s="8" customFormat="1" ht="15">
      <c r="A1467" s="36" t="s">
        <v>7</v>
      </c>
      <c r="B1467" s="36" t="s">
        <v>71</v>
      </c>
      <c r="C1467" s="36" t="s">
        <v>23</v>
      </c>
      <c r="D1467" s="7" t="s">
        <v>403</v>
      </c>
      <c r="E1467" s="7" t="s">
        <v>403</v>
      </c>
      <c r="F1467" s="7" t="s">
        <v>13</v>
      </c>
      <c r="G1467" s="219"/>
      <c r="H1467" s="219"/>
      <c r="I1467" s="219"/>
      <c r="J1467" s="219"/>
      <c r="K1467" s="219"/>
      <c r="L1467" s="219"/>
      <c r="M1467" s="219"/>
      <c r="N1467" s="219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19"/>
      <c r="Z1467" s="219"/>
      <c r="AA1467" s="219"/>
      <c r="AB1467" s="219"/>
      <c r="AC1467" s="219"/>
      <c r="AD1467" s="219"/>
      <c r="AE1467" s="219"/>
      <c r="AF1467" s="219"/>
      <c r="AG1467" s="221">
        <f>'2.b-MTH2-HTH'!AC$84</f>
        <v>0.43611792365164642</v>
      </c>
      <c r="AH1467" s="219"/>
      <c r="AI1467" s="219"/>
      <c r="AJ1467" s="219"/>
      <c r="AK1467" s="219"/>
      <c r="AL1467" s="219"/>
      <c r="AM1467" s="219"/>
      <c r="AN1467" s="221">
        <f>'2.b-MTH2-HTH'!AJ$84</f>
        <v>0.50009127836262857</v>
      </c>
      <c r="AO1467" s="219"/>
      <c r="AP1467" s="219"/>
      <c r="AQ1467" s="219"/>
      <c r="AR1467" s="219"/>
      <c r="AS1467" s="219"/>
      <c r="AT1467" s="219"/>
      <c r="AU1467" s="219"/>
      <c r="AV1467" s="219"/>
      <c r="AW1467" s="219"/>
      <c r="AX1467" s="219"/>
      <c r="AY1467" s="219"/>
      <c r="AZ1467" s="219"/>
      <c r="BA1467" s="219"/>
      <c r="BB1467" s="219"/>
      <c r="BC1467" s="219"/>
      <c r="BD1467" s="219"/>
      <c r="BE1467" s="219"/>
      <c r="BF1467" s="219"/>
      <c r="BG1467" s="219"/>
      <c r="BH1467" s="219"/>
    </row>
    <row r="1468" spans="1:60" s="8" customFormat="1" ht="12" customHeight="1">
      <c r="A1468" s="36" t="s">
        <v>7</v>
      </c>
      <c r="B1468" s="36" t="s">
        <v>71</v>
      </c>
      <c r="C1468" s="36" t="s">
        <v>23</v>
      </c>
      <c r="D1468" s="7" t="s">
        <v>403</v>
      </c>
      <c r="E1468" s="7" t="s">
        <v>403</v>
      </c>
      <c r="F1468" s="7" t="s">
        <v>14</v>
      </c>
      <c r="G1468" s="219"/>
      <c r="H1468" s="219"/>
      <c r="I1468" s="219"/>
      <c r="J1468" s="219"/>
      <c r="K1468" s="219"/>
      <c r="L1468" s="219"/>
      <c r="M1468" s="219"/>
      <c r="N1468" s="219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19"/>
      <c r="Z1468" s="219"/>
      <c r="AA1468" s="219"/>
      <c r="AB1468" s="219"/>
      <c r="AC1468" s="219"/>
      <c r="AD1468" s="219"/>
      <c r="AE1468" s="219"/>
      <c r="AF1468" s="219"/>
      <c r="AG1468" s="221">
        <f>'2.b-MTH2-HTH'!AC$85</f>
        <v>0.80445234243218156</v>
      </c>
      <c r="AH1468" s="219"/>
      <c r="AI1468" s="219"/>
      <c r="AJ1468" s="219"/>
      <c r="AK1468" s="219"/>
      <c r="AL1468" s="219"/>
      <c r="AM1468" s="219"/>
      <c r="AN1468" s="221">
        <f>'2.b-MTH2-HTH'!AJ$85</f>
        <v>0.80445234243218156</v>
      </c>
      <c r="AO1468" s="219"/>
      <c r="AP1468" s="219"/>
      <c r="AQ1468" s="219"/>
      <c r="AR1468" s="219"/>
      <c r="AS1468" s="219"/>
      <c r="AT1468" s="219"/>
      <c r="AU1468" s="219"/>
      <c r="AV1468" s="219"/>
      <c r="AW1468" s="219"/>
      <c r="AX1468" s="219"/>
      <c r="AY1468" s="219"/>
      <c r="AZ1468" s="219"/>
      <c r="BA1468" s="219"/>
      <c r="BB1468" s="219"/>
      <c r="BC1468" s="219"/>
      <c r="BD1468" s="219"/>
      <c r="BE1468" s="219"/>
      <c r="BF1468" s="219"/>
      <c r="BG1468" s="219"/>
      <c r="BH1468" s="219"/>
    </row>
    <row r="1469" spans="1:60" s="5" customFormat="1" ht="15">
      <c r="A1469" s="4" t="s">
        <v>7</v>
      </c>
      <c r="B1469" s="4" t="s">
        <v>69</v>
      </c>
      <c r="C1469" s="4" t="s">
        <v>64</v>
      </c>
      <c r="D1469" s="4"/>
      <c r="E1469" s="4"/>
      <c r="F1469" s="4" t="s">
        <v>11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>
        <v>32</v>
      </c>
      <c r="BB1469" s="4">
        <v>19</v>
      </c>
      <c r="BC1469" s="4">
        <v>19</v>
      </c>
      <c r="BD1469" s="4">
        <v>19</v>
      </c>
      <c r="BE1469" s="4">
        <v>19</v>
      </c>
      <c r="BF1469" s="4">
        <v>18</v>
      </c>
      <c r="BG1469" s="4">
        <v>9</v>
      </c>
      <c r="BH1469" s="4">
        <v>9</v>
      </c>
    </row>
    <row r="1470" spans="1:60" s="5" customFormat="1" ht="15">
      <c r="A1470" s="4" t="s">
        <v>7</v>
      </c>
      <c r="B1470" s="4" t="s">
        <v>69</v>
      </c>
      <c r="C1470" s="4" t="s">
        <v>64</v>
      </c>
      <c r="D1470" s="4"/>
      <c r="E1470" s="4"/>
      <c r="F1470" s="4" t="s">
        <v>52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>
        <v>3.2209360845495701E-4</v>
      </c>
      <c r="BB1470" s="4">
        <v>1.8674686953274E-4</v>
      </c>
      <c r="BC1470" s="4">
        <v>1.9389140040615099E-4</v>
      </c>
      <c r="BD1470" s="4">
        <v>2.08940451971188E-4</v>
      </c>
      <c r="BE1470" s="4">
        <v>2.0598885491879699E-4</v>
      </c>
      <c r="BF1470" s="4">
        <v>2.0262055923274299E-4</v>
      </c>
      <c r="BG1470" s="4">
        <v>1.06307583274274E-4</v>
      </c>
      <c r="BH1470" s="4">
        <v>1.10493167839122E-4</v>
      </c>
    </row>
    <row r="1471" spans="1:60" s="8" customFormat="1" ht="15">
      <c r="A1471" s="36" t="s">
        <v>7</v>
      </c>
      <c r="B1471" s="36" t="s">
        <v>69</v>
      </c>
      <c r="C1471" s="36" t="s">
        <v>64</v>
      </c>
      <c r="D1471" s="7" t="s">
        <v>130</v>
      </c>
      <c r="E1471" s="7" t="s">
        <v>130</v>
      </c>
      <c r="F1471" s="7" t="s">
        <v>12</v>
      </c>
      <c r="G1471" s="219"/>
      <c r="H1471" s="219"/>
      <c r="I1471" s="219"/>
      <c r="J1471" s="219"/>
      <c r="K1471" s="219"/>
      <c r="L1471" s="219"/>
      <c r="M1471" s="219"/>
      <c r="N1471" s="219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19"/>
      <c r="Z1471" s="219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19"/>
      <c r="AL1471" s="219"/>
      <c r="AM1471" s="219"/>
      <c r="AN1471" s="219"/>
      <c r="AO1471" s="219"/>
      <c r="AP1471" s="219"/>
      <c r="AQ1471" s="219"/>
      <c r="AR1471" s="219"/>
      <c r="AS1471" s="219"/>
      <c r="AT1471" s="219"/>
      <c r="AU1471" s="219"/>
      <c r="AV1471" s="219"/>
      <c r="AW1471" s="219"/>
      <c r="AX1471" s="219"/>
      <c r="AY1471" s="219"/>
      <c r="AZ1471" s="219"/>
      <c r="BA1471" s="221">
        <f>'6. Non-specified'!BA216</f>
        <v>1</v>
      </c>
      <c r="BB1471" s="221">
        <f>'6. Non-specified'!BB216</f>
        <v>1</v>
      </c>
      <c r="BC1471" s="221">
        <f>'6. Non-specified'!BC216</f>
        <v>1</v>
      </c>
      <c r="BD1471" s="221">
        <f>'6. Non-specified'!BD216</f>
        <v>1</v>
      </c>
      <c r="BE1471" s="221">
        <f>'6. Non-specified'!BE216</f>
        <v>1</v>
      </c>
      <c r="BF1471" s="221">
        <f>'6. Non-specified'!BF216</f>
        <v>1</v>
      </c>
      <c r="BG1471" s="221">
        <f>'6. Non-specified'!BG216</f>
        <v>1</v>
      </c>
      <c r="BH1471" s="221">
        <f>'6. Non-specified'!BH216</f>
        <v>1</v>
      </c>
    </row>
    <row r="1472" spans="1:60" s="8" customFormat="1" ht="15">
      <c r="A1472" s="36" t="s">
        <v>7</v>
      </c>
      <c r="B1472" s="36" t="s">
        <v>69</v>
      </c>
      <c r="C1472" s="36" t="s">
        <v>64</v>
      </c>
      <c r="D1472" s="7" t="s">
        <v>130</v>
      </c>
      <c r="E1472" s="7" t="s">
        <v>130</v>
      </c>
      <c r="F1472" s="7" t="s">
        <v>13</v>
      </c>
      <c r="G1472" s="219"/>
      <c r="H1472" s="219"/>
      <c r="I1472" s="219"/>
      <c r="J1472" s="219"/>
      <c r="K1472" s="219"/>
      <c r="L1472" s="219"/>
      <c r="M1472" s="219"/>
      <c r="N1472" s="219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19"/>
      <c r="Z1472" s="219"/>
      <c r="AA1472" s="219"/>
      <c r="AB1472" s="219"/>
      <c r="AC1472" s="219"/>
      <c r="AD1472" s="219"/>
      <c r="AE1472" s="219"/>
      <c r="AF1472" s="219"/>
      <c r="AG1472" s="219"/>
      <c r="AH1472" s="219"/>
      <c r="AI1472" s="219"/>
      <c r="AJ1472" s="219"/>
      <c r="AK1472" s="219"/>
      <c r="AL1472" s="219"/>
      <c r="AM1472" s="219"/>
      <c r="AN1472" s="219"/>
      <c r="AO1472" s="219"/>
      <c r="AP1472" s="219"/>
      <c r="AQ1472" s="219"/>
      <c r="AR1472" s="219"/>
      <c r="AS1472" s="219"/>
      <c r="AT1472" s="219"/>
      <c r="AU1472" s="219"/>
      <c r="AV1472" s="219"/>
      <c r="AW1472" s="219"/>
      <c r="AX1472" s="219"/>
      <c r="AY1472" s="219"/>
      <c r="AZ1472" s="219"/>
      <c r="BA1472" s="221">
        <f>'2.a-LTH-MTH1'!AW53</f>
        <v>0.82099999999999995</v>
      </c>
      <c r="BB1472" s="221">
        <f>'2.a-LTH-MTH1'!AX53</f>
        <v>0.83200000000000007</v>
      </c>
      <c r="BC1472" s="221">
        <f>'2.a-LTH-MTH1'!AY53</f>
        <v>0.84400000000000008</v>
      </c>
      <c r="BD1472" s="221">
        <f>'2.a-LTH-MTH1'!AZ53</f>
        <v>0.85599999999999998</v>
      </c>
      <c r="BE1472" s="221">
        <f>'2.a-LTH-MTH1'!BA53</f>
        <v>0.86799999999999999</v>
      </c>
      <c r="BF1472" s="221">
        <f>'2.a-LTH-MTH1'!BB53</f>
        <v>0.875</v>
      </c>
      <c r="BG1472" s="221">
        <f>'2.a-LTH-MTH1'!BC53</f>
        <v>0.88</v>
      </c>
      <c r="BH1472" s="221">
        <f>'2.a-LTH-MTH1'!BD53</f>
        <v>0.88500000000000001</v>
      </c>
    </row>
    <row r="1473" spans="1:60" s="8" customFormat="1" ht="15">
      <c r="A1473" s="36" t="s">
        <v>7</v>
      </c>
      <c r="B1473" s="36" t="s">
        <v>69</v>
      </c>
      <c r="C1473" s="36" t="s">
        <v>64</v>
      </c>
      <c r="D1473" s="7" t="s">
        <v>130</v>
      </c>
      <c r="E1473" s="7" t="s">
        <v>130</v>
      </c>
      <c r="F1473" s="7" t="s">
        <v>14</v>
      </c>
      <c r="G1473" s="219"/>
      <c r="H1473" s="219"/>
      <c r="I1473" s="219"/>
      <c r="J1473" s="219"/>
      <c r="K1473" s="219"/>
      <c r="L1473" s="219"/>
      <c r="M1473" s="219"/>
      <c r="N1473" s="219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19"/>
      <c r="Z1473" s="219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19"/>
      <c r="AL1473" s="219"/>
      <c r="AM1473" s="219"/>
      <c r="AN1473" s="219"/>
      <c r="AO1473" s="219"/>
      <c r="AP1473" s="219"/>
      <c r="AQ1473" s="219"/>
      <c r="AR1473" s="219"/>
      <c r="AS1473" s="219"/>
      <c r="AT1473" s="219"/>
      <c r="AU1473" s="219"/>
      <c r="AV1473" s="219"/>
      <c r="AW1473" s="219"/>
      <c r="AX1473" s="219"/>
      <c r="AY1473" s="219"/>
      <c r="AZ1473" s="219"/>
      <c r="BA1473" s="221">
        <f>'2.a-LTH-MTH1'!AW54</f>
        <v>4.2393852648075492E-2</v>
      </c>
      <c r="BB1473" s="221">
        <f>'2.a-LTH-MTH1'!AX54</f>
        <v>4.2899429062957073E-2</v>
      </c>
      <c r="BC1473" s="221">
        <f>'2.a-LTH-MTH1'!AY54</f>
        <v>4.2899429062957073E-2</v>
      </c>
      <c r="BD1473" s="221">
        <f>'2.a-LTH-MTH1'!AZ54</f>
        <v>4.2899429062957073E-2</v>
      </c>
      <c r="BE1473" s="221">
        <f>'2.a-LTH-MTH1'!BA54</f>
        <v>4.2899429062957073E-2</v>
      </c>
      <c r="BF1473" s="221">
        <f>'2.a-LTH-MTH1'!BB54</f>
        <v>4.2899429062957073E-2</v>
      </c>
      <c r="BG1473" s="221">
        <f>'2.a-LTH-MTH1'!BC54</f>
        <v>4.289942906295708E-2</v>
      </c>
      <c r="BH1473" s="221">
        <f>'2.a-LTH-MTH1'!BD54</f>
        <v>4.2899429062957073E-2</v>
      </c>
    </row>
    <row r="1474" spans="1:60" s="5" customFormat="1" ht="15">
      <c r="A1474" s="4" t="s">
        <v>7</v>
      </c>
      <c r="B1474" s="4" t="s">
        <v>69</v>
      </c>
      <c r="C1474" s="4" t="s">
        <v>34</v>
      </c>
      <c r="D1474" s="4"/>
      <c r="E1474" s="4"/>
      <c r="F1474" s="4" t="s">
        <v>11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>
        <v>1</v>
      </c>
      <c r="AO1474" s="4">
        <v>1</v>
      </c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>
        <v>16</v>
      </c>
      <c r="BG1474" s="4">
        <v>14</v>
      </c>
      <c r="BH1474" s="4">
        <v>11</v>
      </c>
    </row>
    <row r="1475" spans="1:60" s="5" customFormat="1" ht="15">
      <c r="A1475" s="4" t="s">
        <v>7</v>
      </c>
      <c r="B1475" s="4" t="s">
        <v>69</v>
      </c>
      <c r="C1475" s="4" t="s">
        <v>34</v>
      </c>
      <c r="D1475" s="4"/>
      <c r="E1475" s="4"/>
      <c r="F1475" s="4" t="s">
        <v>52</v>
      </c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6">
        <v>1.60415797747762E-5</v>
      </c>
      <c r="AO1475" s="6">
        <v>1.52176890417421E-5</v>
      </c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>
        <v>1.8010716376243901E-4</v>
      </c>
      <c r="BG1475" s="4">
        <v>1.6536735175998101E-4</v>
      </c>
      <c r="BH1475" s="4">
        <v>1.35047205136705E-4</v>
      </c>
    </row>
    <row r="1476" spans="1:60" s="8" customFormat="1" ht="15">
      <c r="A1476" s="36" t="s">
        <v>7</v>
      </c>
      <c r="B1476" s="36" t="s">
        <v>69</v>
      </c>
      <c r="C1476" s="36" t="s">
        <v>34</v>
      </c>
      <c r="D1476" s="7" t="s">
        <v>113</v>
      </c>
      <c r="E1476" s="7" t="s">
        <v>113</v>
      </c>
      <c r="F1476" s="7" t="s">
        <v>12</v>
      </c>
      <c r="G1476" s="219"/>
      <c r="H1476" s="219"/>
      <c r="I1476" s="219"/>
      <c r="J1476" s="219"/>
      <c r="K1476" s="219"/>
      <c r="L1476" s="219"/>
      <c r="M1476" s="219"/>
      <c r="N1476" s="219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19"/>
      <c r="Z1476" s="219"/>
      <c r="AA1476" s="219"/>
      <c r="AB1476" s="219"/>
      <c r="AC1476" s="219"/>
      <c r="AD1476" s="219"/>
      <c r="AE1476" s="219"/>
      <c r="AF1476" s="219"/>
      <c r="AG1476" s="219"/>
      <c r="AH1476" s="219"/>
      <c r="AI1476" s="219"/>
      <c r="AJ1476" s="219"/>
      <c r="AK1476" s="219"/>
      <c r="AL1476" s="219"/>
      <c r="AM1476" s="219"/>
      <c r="AN1476" s="221">
        <v>0.5</v>
      </c>
      <c r="AO1476" s="221">
        <v>0.5</v>
      </c>
      <c r="AP1476" s="219"/>
      <c r="AQ1476" s="219"/>
      <c r="AR1476" s="219"/>
      <c r="AS1476" s="219"/>
      <c r="AT1476" s="219"/>
      <c r="AU1476" s="219"/>
      <c r="AV1476" s="219"/>
      <c r="AW1476" s="219"/>
      <c r="AX1476" s="219"/>
      <c r="AY1476" s="219"/>
      <c r="AZ1476" s="219"/>
      <c r="BA1476" s="219"/>
      <c r="BB1476" s="219"/>
      <c r="BC1476" s="219"/>
      <c r="BD1476" s="219"/>
      <c r="BE1476" s="219"/>
      <c r="BF1476" s="221">
        <f>'6. Non-specified'!BF223</f>
        <v>0</v>
      </c>
      <c r="BG1476" s="221">
        <f>'6. Non-specified'!BG223</f>
        <v>0.42857142857142855</v>
      </c>
      <c r="BH1476" s="221">
        <f>'6. Non-specified'!BH223</f>
        <v>0.4</v>
      </c>
    </row>
    <row r="1477" spans="1:60" s="8" customFormat="1" ht="15">
      <c r="A1477" s="36" t="s">
        <v>7</v>
      </c>
      <c r="B1477" s="36" t="s">
        <v>69</v>
      </c>
      <c r="C1477" s="36" t="s">
        <v>34</v>
      </c>
      <c r="D1477" s="7" t="s">
        <v>113</v>
      </c>
      <c r="E1477" s="7" t="s">
        <v>113</v>
      </c>
      <c r="F1477" s="7" t="s">
        <v>13</v>
      </c>
      <c r="G1477" s="219"/>
      <c r="H1477" s="219"/>
      <c r="I1477" s="219"/>
      <c r="J1477" s="219"/>
      <c r="K1477" s="219"/>
      <c r="L1477" s="219"/>
      <c r="M1477" s="219"/>
      <c r="N1477" s="219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19"/>
      <c r="Z1477" s="219"/>
      <c r="AA1477" s="219"/>
      <c r="AB1477" s="219"/>
      <c r="AC1477" s="219"/>
      <c r="AD1477" s="219"/>
      <c r="AE1477" s="219"/>
      <c r="AF1477" s="219"/>
      <c r="AG1477" s="219"/>
      <c r="AH1477" s="219"/>
      <c r="AI1477" s="219"/>
      <c r="AJ1477" s="219"/>
      <c r="AK1477" s="219"/>
      <c r="AL1477" s="219"/>
      <c r="AM1477" s="219"/>
      <c r="AN1477" s="221">
        <f>'2.a-LTH-MTH1'!AJ59</f>
        <v>0.91534367094062496</v>
      </c>
      <c r="AO1477" s="221">
        <f>'2.a-LTH-MTH1'!AK59</f>
        <v>0.91653566095266203</v>
      </c>
      <c r="AP1477" s="219"/>
      <c r="AQ1477" s="219"/>
      <c r="AR1477" s="219"/>
      <c r="AS1477" s="219"/>
      <c r="AT1477" s="219"/>
      <c r="AU1477" s="219"/>
      <c r="AV1477" s="219"/>
      <c r="AW1477" s="219"/>
      <c r="AX1477" s="219"/>
      <c r="AY1477" s="219"/>
      <c r="AZ1477" s="219"/>
      <c r="BA1477" s="219"/>
      <c r="BB1477" s="219"/>
      <c r="BC1477" s="219"/>
      <c r="BD1477" s="219"/>
      <c r="BE1477" s="219"/>
      <c r="BF1477" s="221">
        <f>'2.a-LTH-MTH1'!BB59</f>
        <v>0.93154232328997999</v>
      </c>
      <c r="BG1477" s="221">
        <f>'2.a-LTH-MTH1'!BC59</f>
        <v>0.93217716739727297</v>
      </c>
      <c r="BH1477" s="221">
        <f>'2.a-LTH-MTH1'!BD59</f>
        <v>0.932790176305755</v>
      </c>
    </row>
    <row r="1478" spans="1:60" s="8" customFormat="1" ht="15">
      <c r="A1478" s="36" t="s">
        <v>7</v>
      </c>
      <c r="B1478" s="36" t="s">
        <v>69</v>
      </c>
      <c r="C1478" s="36" t="s">
        <v>34</v>
      </c>
      <c r="D1478" s="7" t="s">
        <v>113</v>
      </c>
      <c r="E1478" s="7" t="s">
        <v>113</v>
      </c>
      <c r="F1478" s="7" t="s">
        <v>14</v>
      </c>
      <c r="G1478" s="219"/>
      <c r="H1478" s="219"/>
      <c r="I1478" s="219"/>
      <c r="J1478" s="219"/>
      <c r="K1478" s="219"/>
      <c r="L1478" s="219"/>
      <c r="M1478" s="219"/>
      <c r="N1478" s="219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19"/>
      <c r="Z1478" s="219"/>
      <c r="AA1478" s="219"/>
      <c r="AB1478" s="219"/>
      <c r="AC1478" s="219"/>
      <c r="AD1478" s="219"/>
      <c r="AE1478" s="219"/>
      <c r="AF1478" s="219"/>
      <c r="AG1478" s="219"/>
      <c r="AH1478" s="219"/>
      <c r="AI1478" s="219"/>
      <c r="AJ1478" s="219"/>
      <c r="AK1478" s="219"/>
      <c r="AL1478" s="219"/>
      <c r="AM1478" s="219"/>
      <c r="AN1478" s="221">
        <f>'2.a-LTH-MTH1'!AJ60</f>
        <v>0.22800205883416391</v>
      </c>
      <c r="AO1478" s="221">
        <f>'2.a-LTH-MTH1'!AK60</f>
        <v>0.22800205883416391</v>
      </c>
      <c r="AP1478" s="219"/>
      <c r="AQ1478" s="219"/>
      <c r="AR1478" s="219"/>
      <c r="AS1478" s="219"/>
      <c r="AT1478" s="219"/>
      <c r="AU1478" s="219"/>
      <c r="AV1478" s="219"/>
      <c r="AW1478" s="219"/>
      <c r="AX1478" s="219"/>
      <c r="AY1478" s="219"/>
      <c r="AZ1478" s="219"/>
      <c r="BA1478" s="219"/>
      <c r="BB1478" s="219"/>
      <c r="BC1478" s="219"/>
      <c r="BD1478" s="219"/>
      <c r="BE1478" s="219"/>
      <c r="BF1478" s="221">
        <f>'2.a-LTH-MTH1'!BB60</f>
        <v>0.22800205883416391</v>
      </c>
      <c r="BG1478" s="221">
        <f>'2.a-LTH-MTH1'!BC60</f>
        <v>0.22800205883416391</v>
      </c>
      <c r="BH1478" s="221">
        <f>'2.a-LTH-MTH1'!BD60</f>
        <v>0.22800205883416391</v>
      </c>
    </row>
    <row r="1479" spans="1:60" s="8" customFormat="1" ht="15">
      <c r="A1479" s="36" t="s">
        <v>7</v>
      </c>
      <c r="B1479" s="36" t="s">
        <v>69</v>
      </c>
      <c r="C1479" s="36" t="s">
        <v>34</v>
      </c>
      <c r="D1479" s="7" t="s">
        <v>140</v>
      </c>
      <c r="E1479" s="7" t="s">
        <v>140</v>
      </c>
      <c r="F1479" s="7" t="s">
        <v>12</v>
      </c>
      <c r="G1479" s="219"/>
      <c r="H1479" s="219"/>
      <c r="I1479" s="219"/>
      <c r="J1479" s="219"/>
      <c r="K1479" s="219"/>
      <c r="L1479" s="219"/>
      <c r="M1479" s="219"/>
      <c r="N1479" s="219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19"/>
      <c r="Z1479" s="219"/>
      <c r="AA1479" s="219"/>
      <c r="AB1479" s="219"/>
      <c r="AC1479" s="219"/>
      <c r="AD1479" s="219"/>
      <c r="AE1479" s="219"/>
      <c r="AF1479" s="219"/>
      <c r="AG1479" s="219"/>
      <c r="AH1479" s="219"/>
      <c r="AI1479" s="219"/>
      <c r="AJ1479" s="219"/>
      <c r="AK1479" s="219"/>
      <c r="AL1479" s="219"/>
      <c r="AM1479" s="219"/>
      <c r="AN1479" s="221">
        <v>0.5</v>
      </c>
      <c r="AO1479" s="221">
        <v>0.5</v>
      </c>
      <c r="AP1479" s="219"/>
      <c r="AQ1479" s="219"/>
      <c r="AR1479" s="219"/>
      <c r="AS1479" s="219"/>
      <c r="AT1479" s="219"/>
      <c r="AU1479" s="219"/>
      <c r="AV1479" s="219"/>
      <c r="AW1479" s="219"/>
      <c r="AX1479" s="219"/>
      <c r="AY1479" s="219"/>
      <c r="AZ1479" s="219"/>
      <c r="BA1479" s="219"/>
      <c r="BB1479" s="219"/>
      <c r="BC1479" s="219"/>
      <c r="BD1479" s="219"/>
      <c r="BE1479" s="219"/>
      <c r="BF1479" s="221">
        <f>'6. Non-specified'!BF224</f>
        <v>1</v>
      </c>
      <c r="BG1479" s="221">
        <f>'6. Non-specified'!BG224</f>
        <v>0.5714285714285714</v>
      </c>
      <c r="BH1479" s="221">
        <f>'6. Non-specified'!BH224</f>
        <v>0.6</v>
      </c>
    </row>
    <row r="1480" spans="1:60" s="8" customFormat="1" ht="15">
      <c r="A1480" s="36" t="s">
        <v>7</v>
      </c>
      <c r="B1480" s="36" t="s">
        <v>69</v>
      </c>
      <c r="C1480" s="36" t="s">
        <v>34</v>
      </c>
      <c r="D1480" s="7" t="s">
        <v>140</v>
      </c>
      <c r="E1480" s="7" t="s">
        <v>140</v>
      </c>
      <c r="F1480" s="7" t="s">
        <v>13</v>
      </c>
      <c r="G1480" s="219"/>
      <c r="H1480" s="219"/>
      <c r="I1480" s="219"/>
      <c r="J1480" s="219"/>
      <c r="K1480" s="219"/>
      <c r="L1480" s="219"/>
      <c r="M1480" s="219"/>
      <c r="N1480" s="219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19"/>
      <c r="Z1480" s="219"/>
      <c r="AA1480" s="219"/>
      <c r="AB1480" s="219"/>
      <c r="AC1480" s="219"/>
      <c r="AD1480" s="219"/>
      <c r="AE1480" s="219"/>
      <c r="AF1480" s="219"/>
      <c r="AG1480" s="219"/>
      <c r="AH1480" s="219"/>
      <c r="AI1480" s="219"/>
      <c r="AJ1480" s="219"/>
      <c r="AK1480" s="219"/>
      <c r="AL1480" s="219"/>
      <c r="AM1480" s="219"/>
      <c r="AN1480" s="221">
        <f>'2.a-LTH-MTH1'!AJ53</f>
        <v>0.68</v>
      </c>
      <c r="AO1480" s="221">
        <f>'2.a-LTH-MTH1'!AK53</f>
        <v>0.69</v>
      </c>
      <c r="AP1480" s="219"/>
      <c r="AQ1480" s="219"/>
      <c r="AR1480" s="219"/>
      <c r="AS1480" s="219"/>
      <c r="AT1480" s="219"/>
      <c r="AU1480" s="219"/>
      <c r="AV1480" s="219"/>
      <c r="AW1480" s="219"/>
      <c r="AX1480" s="219"/>
      <c r="AY1480" s="219"/>
      <c r="AZ1480" s="219"/>
      <c r="BA1480" s="219"/>
      <c r="BB1480" s="219"/>
      <c r="BC1480" s="219"/>
      <c r="BD1480" s="219"/>
      <c r="BE1480" s="219"/>
      <c r="BF1480" s="221">
        <f>'2.a-LTH-MTH1'!BB53</f>
        <v>0.875</v>
      </c>
      <c r="BG1480" s="221">
        <f>'2.a-LTH-MTH1'!BC53</f>
        <v>0.88</v>
      </c>
      <c r="BH1480" s="221">
        <f>'2.a-LTH-MTH1'!BD53</f>
        <v>0.88500000000000001</v>
      </c>
    </row>
    <row r="1481" spans="1:60" s="8" customFormat="1" ht="15">
      <c r="A1481" s="36" t="s">
        <v>7</v>
      </c>
      <c r="B1481" s="36" t="s">
        <v>69</v>
      </c>
      <c r="C1481" s="36" t="s">
        <v>34</v>
      </c>
      <c r="D1481" s="7" t="s">
        <v>140</v>
      </c>
      <c r="E1481" s="7" t="s">
        <v>140</v>
      </c>
      <c r="F1481" s="7" t="s">
        <v>14</v>
      </c>
      <c r="G1481" s="219"/>
      <c r="H1481" s="219"/>
      <c r="I1481" s="219"/>
      <c r="J1481" s="219"/>
      <c r="K1481" s="219"/>
      <c r="L1481" s="219"/>
      <c r="M1481" s="219"/>
      <c r="N1481" s="219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19"/>
      <c r="Z1481" s="219"/>
      <c r="AA1481" s="219"/>
      <c r="AB1481" s="219"/>
      <c r="AC1481" s="219"/>
      <c r="AD1481" s="219"/>
      <c r="AE1481" s="219"/>
      <c r="AF1481" s="219"/>
      <c r="AG1481" s="219"/>
      <c r="AH1481" s="219"/>
      <c r="AI1481" s="219"/>
      <c r="AJ1481" s="219"/>
      <c r="AK1481" s="219"/>
      <c r="AL1481" s="219"/>
      <c r="AM1481" s="219"/>
      <c r="AN1481" s="221">
        <f>'2.a-LTH-MTH1'!AJ54</f>
        <v>3.4986994845386477E-2</v>
      </c>
      <c r="AO1481" s="221">
        <f>'2.a-LTH-MTH1'!AK54</f>
        <v>3.6622028595351686E-2</v>
      </c>
      <c r="AP1481" s="219"/>
      <c r="AQ1481" s="219"/>
      <c r="AR1481" s="219"/>
      <c r="AS1481" s="219"/>
      <c r="AT1481" s="219"/>
      <c r="AU1481" s="219"/>
      <c r="AV1481" s="219"/>
      <c r="AW1481" s="219"/>
      <c r="AX1481" s="219"/>
      <c r="AY1481" s="219"/>
      <c r="AZ1481" s="219"/>
      <c r="BA1481" s="219"/>
      <c r="BB1481" s="219"/>
      <c r="BC1481" s="219"/>
      <c r="BD1481" s="219"/>
      <c r="BE1481" s="219"/>
      <c r="BF1481" s="221">
        <f>'2.a-LTH-MTH1'!BB54</f>
        <v>4.2899429062957073E-2</v>
      </c>
      <c r="BG1481" s="221">
        <f>'2.a-LTH-MTH1'!BC54</f>
        <v>4.289942906295708E-2</v>
      </c>
      <c r="BH1481" s="221">
        <f>'2.a-LTH-MTH1'!BD54</f>
        <v>4.2899429062957073E-2</v>
      </c>
    </row>
    <row r="1482" spans="1:60" s="5" customFormat="1" ht="15">
      <c r="A1482" s="4" t="s">
        <v>7</v>
      </c>
      <c r="B1482" s="4" t="s">
        <v>69</v>
      </c>
      <c r="C1482" s="4" t="s">
        <v>27</v>
      </c>
      <c r="D1482" s="4"/>
      <c r="E1482" s="4"/>
      <c r="F1482" s="4" t="s">
        <v>11</v>
      </c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>
        <v>26</v>
      </c>
      <c r="BG1482" s="4">
        <v>13</v>
      </c>
      <c r="BH1482" s="4">
        <v>6</v>
      </c>
    </row>
    <row r="1483" spans="1:60" s="5" customFormat="1" ht="15">
      <c r="A1483" s="4" t="s">
        <v>7</v>
      </c>
      <c r="B1483" s="4" t="s">
        <v>69</v>
      </c>
      <c r="C1483" s="4" t="s">
        <v>27</v>
      </c>
      <c r="D1483" s="4"/>
      <c r="E1483" s="4"/>
      <c r="F1483" s="4" t="s">
        <v>52</v>
      </c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>
        <v>2.92674141113963E-4</v>
      </c>
      <c r="BG1483" s="4">
        <v>1.5355539806284E-4</v>
      </c>
      <c r="BH1483" s="6">
        <v>7.3662111892747997E-5</v>
      </c>
    </row>
    <row r="1484" spans="1:60" s="8" customFormat="1" ht="15">
      <c r="A1484" s="36" t="s">
        <v>7</v>
      </c>
      <c r="B1484" s="36" t="s">
        <v>69</v>
      </c>
      <c r="C1484" s="36" t="s">
        <v>27</v>
      </c>
      <c r="D1484" s="7" t="s">
        <v>130</v>
      </c>
      <c r="E1484" s="7" t="s">
        <v>130</v>
      </c>
      <c r="F1484" s="7" t="s">
        <v>12</v>
      </c>
      <c r="G1484" s="219"/>
      <c r="H1484" s="219"/>
      <c r="I1484" s="219"/>
      <c r="J1484" s="219"/>
      <c r="K1484" s="219"/>
      <c r="L1484" s="219"/>
      <c r="M1484" s="219"/>
      <c r="N1484" s="219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19"/>
      <c r="Z1484" s="219"/>
      <c r="AA1484" s="219"/>
      <c r="AB1484" s="219"/>
      <c r="AC1484" s="219"/>
      <c r="AD1484" s="219"/>
      <c r="AE1484" s="219"/>
      <c r="AF1484" s="219"/>
      <c r="AG1484" s="219"/>
      <c r="AH1484" s="219"/>
      <c r="AI1484" s="219"/>
      <c r="AJ1484" s="219"/>
      <c r="AK1484" s="219"/>
      <c r="AL1484" s="219"/>
      <c r="AM1484" s="219"/>
      <c r="AN1484" s="219"/>
      <c r="AO1484" s="219"/>
      <c r="AP1484" s="219"/>
      <c r="AQ1484" s="219"/>
      <c r="AR1484" s="219"/>
      <c r="AS1484" s="219"/>
      <c r="AT1484" s="219"/>
      <c r="AU1484" s="219"/>
      <c r="AV1484" s="219"/>
      <c r="AW1484" s="219"/>
      <c r="AX1484" s="219"/>
      <c r="AY1484" s="219"/>
      <c r="AZ1484" s="219"/>
      <c r="BA1484" s="219"/>
      <c r="BB1484" s="219"/>
      <c r="BC1484" s="219"/>
      <c r="BD1484" s="219"/>
      <c r="BE1484" s="219"/>
      <c r="BF1484" s="221">
        <f>'6. Non-specified'!BF229</f>
        <v>1</v>
      </c>
      <c r="BG1484" s="221">
        <f>'6. Non-specified'!BG229</f>
        <v>1</v>
      </c>
      <c r="BH1484" s="221">
        <f>'6. Non-specified'!BH229</f>
        <v>1</v>
      </c>
    </row>
    <row r="1485" spans="1:60" s="8" customFormat="1" ht="15">
      <c r="A1485" s="36" t="s">
        <v>7</v>
      </c>
      <c r="B1485" s="36" t="s">
        <v>69</v>
      </c>
      <c r="C1485" s="36" t="s">
        <v>27</v>
      </c>
      <c r="D1485" s="7" t="s">
        <v>130</v>
      </c>
      <c r="E1485" s="7" t="s">
        <v>130</v>
      </c>
      <c r="F1485" s="7" t="s">
        <v>13</v>
      </c>
      <c r="G1485" s="219"/>
      <c r="H1485" s="219"/>
      <c r="I1485" s="219"/>
      <c r="J1485" s="219"/>
      <c r="K1485" s="219"/>
      <c r="L1485" s="219"/>
      <c r="M1485" s="219"/>
      <c r="N1485" s="219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19"/>
      <c r="Z1485" s="219"/>
      <c r="AA1485" s="219"/>
      <c r="AB1485" s="219"/>
      <c r="AC1485" s="219"/>
      <c r="AD1485" s="219"/>
      <c r="AE1485" s="219"/>
      <c r="AF1485" s="219"/>
      <c r="AG1485" s="219"/>
      <c r="AH1485" s="219"/>
      <c r="AI1485" s="219"/>
      <c r="AJ1485" s="219"/>
      <c r="AK1485" s="219"/>
      <c r="AL1485" s="219"/>
      <c r="AM1485" s="219"/>
      <c r="AN1485" s="219"/>
      <c r="AO1485" s="219"/>
      <c r="AP1485" s="219"/>
      <c r="AQ1485" s="219"/>
      <c r="AR1485" s="219"/>
      <c r="AS1485" s="219"/>
      <c r="AT1485" s="219"/>
      <c r="AU1485" s="219"/>
      <c r="AV1485" s="219"/>
      <c r="AW1485" s="219"/>
      <c r="AX1485" s="219"/>
      <c r="AY1485" s="219"/>
      <c r="AZ1485" s="219"/>
      <c r="BA1485" s="219"/>
      <c r="BB1485" s="219"/>
      <c r="BC1485" s="219"/>
      <c r="BD1485" s="219"/>
      <c r="BE1485" s="219"/>
      <c r="BF1485" s="221">
        <f>'2.a-LTH-MTH1'!BB53</f>
        <v>0.875</v>
      </c>
      <c r="BG1485" s="221">
        <f>'2.a-LTH-MTH1'!BC53</f>
        <v>0.88</v>
      </c>
      <c r="BH1485" s="221">
        <f>'2.a-LTH-MTH1'!BD53</f>
        <v>0.88500000000000001</v>
      </c>
    </row>
    <row r="1486" spans="1:60" s="8" customFormat="1" ht="15">
      <c r="A1486" s="36" t="s">
        <v>7</v>
      </c>
      <c r="B1486" s="36" t="s">
        <v>69</v>
      </c>
      <c r="C1486" s="36" t="s">
        <v>27</v>
      </c>
      <c r="D1486" s="7" t="s">
        <v>130</v>
      </c>
      <c r="E1486" s="7" t="s">
        <v>130</v>
      </c>
      <c r="F1486" s="7" t="s">
        <v>14</v>
      </c>
      <c r="G1486" s="219"/>
      <c r="H1486" s="219"/>
      <c r="I1486" s="219"/>
      <c r="J1486" s="219"/>
      <c r="K1486" s="219"/>
      <c r="L1486" s="219"/>
      <c r="M1486" s="219"/>
      <c r="N1486" s="219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19"/>
      <c r="Z1486" s="219"/>
      <c r="AA1486" s="219"/>
      <c r="AB1486" s="219"/>
      <c r="AC1486" s="219"/>
      <c r="AD1486" s="219"/>
      <c r="AE1486" s="219"/>
      <c r="AF1486" s="219"/>
      <c r="AG1486" s="219"/>
      <c r="AH1486" s="219"/>
      <c r="AI1486" s="219"/>
      <c r="AJ1486" s="219"/>
      <c r="AK1486" s="219"/>
      <c r="AL1486" s="219"/>
      <c r="AM1486" s="219"/>
      <c r="AN1486" s="219"/>
      <c r="AO1486" s="219"/>
      <c r="AP1486" s="219"/>
      <c r="AQ1486" s="219"/>
      <c r="AR1486" s="219"/>
      <c r="AS1486" s="219"/>
      <c r="AT1486" s="219"/>
      <c r="AU1486" s="219"/>
      <c r="AV1486" s="219"/>
      <c r="AW1486" s="219"/>
      <c r="AX1486" s="219"/>
      <c r="AY1486" s="219"/>
      <c r="AZ1486" s="219"/>
      <c r="BA1486" s="219"/>
      <c r="BB1486" s="219"/>
      <c r="BC1486" s="219"/>
      <c r="BD1486" s="219"/>
      <c r="BE1486" s="219"/>
      <c r="BF1486" s="221">
        <f>'2.a-LTH-MTH1'!BB54</f>
        <v>4.2899429062957073E-2</v>
      </c>
      <c r="BG1486" s="221">
        <f>'2.a-LTH-MTH1'!BC54</f>
        <v>4.289942906295708E-2</v>
      </c>
      <c r="BH1486" s="221">
        <f>'2.a-LTH-MTH1'!BD54</f>
        <v>4.2899429062957073E-2</v>
      </c>
    </row>
    <row r="1487" spans="1:60" s="5" customFormat="1" ht="15">
      <c r="A1487" s="4" t="s">
        <v>7</v>
      </c>
      <c r="B1487" s="4" t="s">
        <v>69</v>
      </c>
      <c r="C1487" s="4" t="s">
        <v>17</v>
      </c>
      <c r="D1487" s="4"/>
      <c r="E1487" s="4"/>
      <c r="F1487" s="4" t="s">
        <v>11</v>
      </c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>
        <v>511</v>
      </c>
      <c r="AQ1487" s="4">
        <v>323</v>
      </c>
      <c r="AR1487" s="4">
        <v>236</v>
      </c>
      <c r="AS1487" s="4">
        <v>258</v>
      </c>
      <c r="AT1487" s="4">
        <v>193</v>
      </c>
      <c r="AU1487" s="4"/>
      <c r="AV1487" s="4"/>
      <c r="AW1487" s="4"/>
      <c r="AX1487" s="4"/>
      <c r="AY1487" s="4"/>
      <c r="AZ1487" s="4">
        <v>10</v>
      </c>
      <c r="BA1487" s="4">
        <v>155</v>
      </c>
      <c r="BB1487" s="4">
        <v>233</v>
      </c>
      <c r="BC1487" s="4">
        <v>246</v>
      </c>
      <c r="BD1487" s="4">
        <v>179</v>
      </c>
      <c r="BE1487" s="4">
        <v>376</v>
      </c>
      <c r="BF1487" s="4">
        <v>351</v>
      </c>
      <c r="BG1487" s="4">
        <v>346</v>
      </c>
      <c r="BH1487" s="4">
        <v>334</v>
      </c>
    </row>
    <row r="1488" spans="1:60" s="5" customFormat="1" ht="15">
      <c r="A1488" s="4" t="s">
        <v>7</v>
      </c>
      <c r="B1488" s="4" t="s">
        <v>69</v>
      </c>
      <c r="C1488" s="4" t="s">
        <v>17</v>
      </c>
      <c r="D1488" s="4"/>
      <c r="E1488" s="4"/>
      <c r="F1488" s="4" t="s">
        <v>52</v>
      </c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>
        <v>7.4199918685020601E-3</v>
      </c>
      <c r="AQ1488" s="4">
        <v>4.6612309690453897E-3</v>
      </c>
      <c r="AR1488" s="4">
        <v>3.2229869987982101E-3</v>
      </c>
      <c r="AS1488" s="4">
        <v>3.3123210640510501E-3</v>
      </c>
      <c r="AT1488" s="4">
        <v>2.4100297195374701E-3</v>
      </c>
      <c r="AU1488" s="4"/>
      <c r="AV1488" s="4"/>
      <c r="AW1488" s="4"/>
      <c r="AX1488" s="4"/>
      <c r="AY1488" s="4"/>
      <c r="AZ1488" s="6">
        <v>9.7985419769538293E-5</v>
      </c>
      <c r="BA1488" s="4">
        <v>1.5601409159537E-3</v>
      </c>
      <c r="BB1488" s="4">
        <v>2.2901063474278101E-3</v>
      </c>
      <c r="BC1488" s="4">
        <v>2.51038339473228E-3</v>
      </c>
      <c r="BD1488" s="4">
        <v>1.96843899488646E-3</v>
      </c>
      <c r="BE1488" s="4">
        <v>4.0764110236561901E-3</v>
      </c>
      <c r="BF1488" s="4">
        <v>3.9511009050384998E-3</v>
      </c>
      <c r="BG1488" s="4">
        <v>4.0869359792109596E-3</v>
      </c>
      <c r="BH1488" s="4">
        <v>4.1005242286963001E-3</v>
      </c>
    </row>
    <row r="1489" spans="1:60" s="8" customFormat="1" ht="15">
      <c r="A1489" s="36" t="s">
        <v>7</v>
      </c>
      <c r="B1489" s="36" t="s">
        <v>69</v>
      </c>
      <c r="C1489" s="36" t="s">
        <v>17</v>
      </c>
      <c r="D1489" s="7" t="s">
        <v>101</v>
      </c>
      <c r="E1489" s="7" t="s">
        <v>102</v>
      </c>
      <c r="F1489" s="7" t="s">
        <v>12</v>
      </c>
      <c r="G1489" s="219"/>
      <c r="H1489" s="219"/>
      <c r="I1489" s="219"/>
      <c r="J1489" s="219"/>
      <c r="K1489" s="219"/>
      <c r="L1489" s="219"/>
      <c r="M1489" s="219"/>
      <c r="N1489" s="219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19"/>
      <c r="Z1489" s="219"/>
      <c r="AA1489" s="219"/>
      <c r="AB1489" s="219"/>
      <c r="AC1489" s="219"/>
      <c r="AD1489" s="219"/>
      <c r="AE1489" s="219"/>
      <c r="AF1489" s="219"/>
      <c r="AG1489" s="219"/>
      <c r="AH1489" s="219"/>
      <c r="AI1489" s="219"/>
      <c r="AJ1489" s="219"/>
      <c r="AK1489" s="219"/>
      <c r="AL1489" s="219"/>
      <c r="AM1489" s="219"/>
      <c r="AN1489" s="219"/>
      <c r="AO1489" s="219"/>
      <c r="AP1489" s="221">
        <f>'6. Non-specified'!AN264</f>
        <v>4.8439306358381506E-2</v>
      </c>
      <c r="AQ1489" s="221">
        <f>'6. Non-specified'!AO264</f>
        <v>4.3482905982905981E-2</v>
      </c>
      <c r="AR1489" s="221">
        <f>'6. Non-specified'!AP264</f>
        <v>3.4271844660194173E-2</v>
      </c>
      <c r="AS1489" s="221">
        <f>'6. Non-specified'!AQ264</f>
        <v>3.3778906563293673E-2</v>
      </c>
      <c r="AT1489" s="221">
        <f>'6. Non-specified'!AR264</f>
        <v>3.3770050202032567E-2</v>
      </c>
      <c r="AU1489" s="219"/>
      <c r="AV1489" s="219"/>
      <c r="AW1489" s="219"/>
      <c r="AX1489" s="219"/>
      <c r="AY1489" s="219"/>
      <c r="AZ1489" s="221">
        <f>'6. Non-specified'!AX264</f>
        <v>2.8126103850229598E-2</v>
      </c>
      <c r="BA1489" s="221">
        <f>'6. Non-specified'!AY264</f>
        <v>2.766951837769328E-2</v>
      </c>
      <c r="BB1489" s="221">
        <f>'6. Non-specified'!AZ264</f>
        <v>2.7225583405358685E-2</v>
      </c>
      <c r="BC1489" s="221">
        <f>'6. Non-specified'!BA264</f>
        <v>2.5851974178051341E-2</v>
      </c>
      <c r="BD1489" s="221">
        <f>'6. Non-specified'!BB264</f>
        <v>2.433348063043158E-2</v>
      </c>
      <c r="BE1489" s="221">
        <f>'6. Non-specified'!BC264</f>
        <v>1.7752362008950771E-2</v>
      </c>
      <c r="BF1489" s="221">
        <f>'6. Non-specified'!BD264</f>
        <v>1.7595793719389224E-2</v>
      </c>
      <c r="BG1489" s="221">
        <f>'6. Non-specified'!BE264</f>
        <v>1.7580492078557348E-2</v>
      </c>
      <c r="BH1489" s="221">
        <f>'6. Non-specified'!BF264</f>
        <v>2.0898738073253306E-2</v>
      </c>
    </row>
    <row r="1490" spans="1:60" s="8" customFormat="1" ht="15">
      <c r="A1490" s="36" t="s">
        <v>7</v>
      </c>
      <c r="B1490" s="36" t="s">
        <v>69</v>
      </c>
      <c r="C1490" s="36" t="s">
        <v>17</v>
      </c>
      <c r="D1490" s="7" t="s">
        <v>101</v>
      </c>
      <c r="E1490" s="7" t="s">
        <v>102</v>
      </c>
      <c r="F1490" s="7" t="s">
        <v>13</v>
      </c>
      <c r="G1490" s="219"/>
      <c r="H1490" s="219"/>
      <c r="I1490" s="219"/>
      <c r="J1490" s="219"/>
      <c r="K1490" s="219"/>
      <c r="L1490" s="219"/>
      <c r="M1490" s="219"/>
      <c r="N1490" s="219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19"/>
      <c r="Z1490" s="219"/>
      <c r="AA1490" s="219"/>
      <c r="AB1490" s="219"/>
      <c r="AC1490" s="219"/>
      <c r="AD1490" s="219"/>
      <c r="AE1490" s="219"/>
      <c r="AF1490" s="219"/>
      <c r="AG1490" s="219"/>
      <c r="AH1490" s="219"/>
      <c r="AI1490" s="219"/>
      <c r="AJ1490" s="219"/>
      <c r="AK1490" s="219"/>
      <c r="AL1490" s="219"/>
      <c r="AM1490" s="219"/>
      <c r="AN1490" s="219"/>
      <c r="AO1490" s="219"/>
      <c r="AP1490" s="221">
        <f>'4.b Electricity other'!AL$51</f>
        <v>0.86250000000000004</v>
      </c>
      <c r="AQ1490" s="221">
        <f>'4.b Electricity other'!AM$51</f>
        <v>0.86499999999999999</v>
      </c>
      <c r="AR1490" s="221">
        <f>'4.b Electricity other'!AN$51</f>
        <v>0.86750000000000005</v>
      </c>
      <c r="AS1490" s="221">
        <f>'4.b Electricity other'!AO$51</f>
        <v>0.87</v>
      </c>
      <c r="AT1490" s="221">
        <f>'4.b Electricity other'!AP$51</f>
        <v>0.87250000000000005</v>
      </c>
      <c r="AU1490" s="219"/>
      <c r="AV1490" s="219"/>
      <c r="AW1490" s="219"/>
      <c r="AX1490" s="219"/>
      <c r="AY1490" s="219"/>
      <c r="AZ1490" s="221">
        <f>'4.b Electricity other'!AV$51</f>
        <v>0.88749999999999996</v>
      </c>
      <c r="BA1490" s="221">
        <f>'4.b Electricity other'!AW$51</f>
        <v>0.89</v>
      </c>
      <c r="BB1490" s="221">
        <f>'4.b Electricity other'!AX$51</f>
        <v>0.89249999999999996</v>
      </c>
      <c r="BC1490" s="221">
        <f>'4.b Electricity other'!AY$51</f>
        <v>0.89500000000000002</v>
      </c>
      <c r="BD1490" s="221">
        <f>'4.b Electricity other'!AZ$51</f>
        <v>0.89749999999999996</v>
      </c>
      <c r="BE1490" s="221">
        <f>'4.b Electricity other'!BA$51</f>
        <v>0.9</v>
      </c>
      <c r="BF1490" s="221">
        <f>'4.b Electricity other'!BB$51</f>
        <v>0.90348327224386804</v>
      </c>
      <c r="BG1490" s="221">
        <f>'4.b Electricity other'!BC$51</f>
        <v>0.90615494311707101</v>
      </c>
      <c r="BH1490" s="221">
        <f>'4.b Electricity other'!BD$51</f>
        <v>0.90867316757219896</v>
      </c>
    </row>
    <row r="1491" spans="1:60" s="8" customFormat="1" ht="15">
      <c r="A1491" s="36" t="s">
        <v>7</v>
      </c>
      <c r="B1491" s="36" t="s">
        <v>69</v>
      </c>
      <c r="C1491" s="36" t="s">
        <v>17</v>
      </c>
      <c r="D1491" s="7" t="s">
        <v>101</v>
      </c>
      <c r="E1491" s="7" t="s">
        <v>102</v>
      </c>
      <c r="F1491" s="7" t="s">
        <v>14</v>
      </c>
      <c r="G1491" s="219"/>
      <c r="H1491" s="219"/>
      <c r="I1491" s="219"/>
      <c r="J1491" s="219"/>
      <c r="K1491" s="219"/>
      <c r="L1491" s="219"/>
      <c r="M1491" s="219"/>
      <c r="N1491" s="219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19"/>
      <c r="Z1491" s="219"/>
      <c r="AA1491" s="219"/>
      <c r="AB1491" s="219"/>
      <c r="AC1491" s="219"/>
      <c r="AD1491" s="219"/>
      <c r="AE1491" s="219"/>
      <c r="AF1491" s="219"/>
      <c r="AG1491" s="219"/>
      <c r="AH1491" s="219"/>
      <c r="AI1491" s="219"/>
      <c r="AJ1491" s="219"/>
      <c r="AK1491" s="219"/>
      <c r="AL1491" s="219"/>
      <c r="AM1491" s="219"/>
      <c r="AN1491" s="219"/>
      <c r="AO1491" s="219"/>
      <c r="AP1491" s="221">
        <f>'4.b Electricity other'!AL$55</f>
        <v>1</v>
      </c>
      <c r="AQ1491" s="221">
        <f>'4.b Electricity other'!AM$55</f>
        <v>1</v>
      </c>
      <c r="AR1491" s="221">
        <f>'4.b Electricity other'!AN$55</f>
        <v>1</v>
      </c>
      <c r="AS1491" s="221">
        <f>'4.b Electricity other'!AO$55</f>
        <v>1</v>
      </c>
      <c r="AT1491" s="221">
        <f>'4.b Electricity other'!AP$55</f>
        <v>1</v>
      </c>
      <c r="AU1491" s="219"/>
      <c r="AV1491" s="219"/>
      <c r="AW1491" s="219"/>
      <c r="AX1491" s="219"/>
      <c r="AY1491" s="219"/>
      <c r="AZ1491" s="221">
        <f>'4.b Electricity other'!AV$55</f>
        <v>1</v>
      </c>
      <c r="BA1491" s="221">
        <f>'4.b Electricity other'!AW$55</f>
        <v>1</v>
      </c>
      <c r="BB1491" s="221">
        <f>'4.b Electricity other'!AX$55</f>
        <v>1</v>
      </c>
      <c r="BC1491" s="221">
        <f>'4.b Electricity other'!AY$55</f>
        <v>1</v>
      </c>
      <c r="BD1491" s="221">
        <f>'4.b Electricity other'!AZ$55</f>
        <v>1</v>
      </c>
      <c r="BE1491" s="221">
        <f>'4.b Electricity other'!BA$55</f>
        <v>1</v>
      </c>
      <c r="BF1491" s="221">
        <f>'4.b Electricity other'!BB$55</f>
        <v>1</v>
      </c>
      <c r="BG1491" s="221">
        <f>'4.b Electricity other'!BC$55</f>
        <v>1</v>
      </c>
      <c r="BH1491" s="221">
        <f>'4.b Electricity other'!BD$55</f>
        <v>1</v>
      </c>
    </row>
    <row r="1492" spans="1:60" s="8" customFormat="1" ht="15">
      <c r="A1492" s="36" t="s">
        <v>7</v>
      </c>
      <c r="B1492" s="36" t="s">
        <v>69</v>
      </c>
      <c r="C1492" s="36" t="s">
        <v>17</v>
      </c>
      <c r="D1492" s="7" t="s">
        <v>103</v>
      </c>
      <c r="E1492" s="7" t="s">
        <v>423</v>
      </c>
      <c r="F1492" s="7" t="s">
        <v>12</v>
      </c>
      <c r="G1492" s="219"/>
      <c r="H1492" s="219"/>
      <c r="I1492" s="219"/>
      <c r="J1492" s="219"/>
      <c r="K1492" s="219"/>
      <c r="L1492" s="219"/>
      <c r="M1492" s="219"/>
      <c r="N1492" s="219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19"/>
      <c r="Z1492" s="219"/>
      <c r="AA1492" s="219"/>
      <c r="AB1492" s="219"/>
      <c r="AC1492" s="219"/>
      <c r="AD1492" s="219"/>
      <c r="AE1492" s="219"/>
      <c r="AF1492" s="219"/>
      <c r="AG1492" s="219"/>
      <c r="AH1492" s="219"/>
      <c r="AI1492" s="219"/>
      <c r="AJ1492" s="219"/>
      <c r="AK1492" s="219"/>
      <c r="AL1492" s="219"/>
      <c r="AM1492" s="219"/>
      <c r="AN1492" s="219"/>
      <c r="AO1492" s="219"/>
      <c r="AP1492" s="221">
        <f>'6. Non-specified'!AN265</f>
        <v>1.0379851362510323E-2</v>
      </c>
      <c r="AQ1492" s="221">
        <f>'6. Non-specified'!AO265</f>
        <v>9.3177655677655676E-3</v>
      </c>
      <c r="AR1492" s="221">
        <f>'6. Non-specified'!AP265</f>
        <v>7.3439667128987517E-3</v>
      </c>
      <c r="AS1492" s="221">
        <f>'6. Non-specified'!AQ265</f>
        <v>7.2383371207057874E-3</v>
      </c>
      <c r="AT1492" s="221">
        <f>'6. Non-specified'!AR265</f>
        <v>7.2364393290069795E-3</v>
      </c>
      <c r="AU1492" s="219"/>
      <c r="AV1492" s="219"/>
      <c r="AW1492" s="219"/>
      <c r="AX1492" s="219"/>
      <c r="AY1492" s="219"/>
      <c r="AZ1492" s="221">
        <f>'6. Non-specified'!AX265</f>
        <v>6.0270222536206288E-3</v>
      </c>
      <c r="BA1492" s="221">
        <f>'6. Non-specified'!AY265</f>
        <v>5.9291825095057031E-3</v>
      </c>
      <c r="BB1492" s="221">
        <f>'6. Non-specified'!AZ265</f>
        <v>5.8340535868625755E-3</v>
      </c>
      <c r="BC1492" s="221">
        <f>'6. Non-specified'!BA265</f>
        <v>5.5397087524395733E-3</v>
      </c>
      <c r="BD1492" s="221">
        <f>'6. Non-specified'!BB265</f>
        <v>5.2143172779496238E-3</v>
      </c>
      <c r="BE1492" s="221">
        <f>'6. Non-specified'!BC265</f>
        <v>3.8040775733465936E-3</v>
      </c>
      <c r="BF1492" s="221">
        <f>'6. Non-specified'!BD265</f>
        <v>3.7705272255834049E-3</v>
      </c>
      <c r="BG1492" s="221">
        <f>'6. Non-specified'!BE265</f>
        <v>3.7672483025480031E-3</v>
      </c>
      <c r="BH1492" s="221">
        <f>'6. Non-specified'!BF265</f>
        <v>4.4783010156971377E-3</v>
      </c>
    </row>
    <row r="1493" spans="1:60" s="8" customFormat="1" ht="15">
      <c r="A1493" s="36" t="s">
        <v>7</v>
      </c>
      <c r="B1493" s="36" t="s">
        <v>69</v>
      </c>
      <c r="C1493" s="36" t="s">
        <v>17</v>
      </c>
      <c r="D1493" s="7" t="s">
        <v>103</v>
      </c>
      <c r="E1493" s="7" t="s">
        <v>423</v>
      </c>
      <c r="F1493" s="7" t="s">
        <v>13</v>
      </c>
      <c r="G1493" s="219"/>
      <c r="H1493" s="219"/>
      <c r="I1493" s="219"/>
      <c r="J1493" s="219"/>
      <c r="K1493" s="219"/>
      <c r="L1493" s="219"/>
      <c r="M1493" s="219"/>
      <c r="N1493" s="219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19"/>
      <c r="Z1493" s="219"/>
      <c r="AA1493" s="219"/>
      <c r="AB1493" s="219"/>
      <c r="AC1493" s="219"/>
      <c r="AD1493" s="219"/>
      <c r="AE1493" s="219"/>
      <c r="AF1493" s="219"/>
      <c r="AG1493" s="219"/>
      <c r="AH1493" s="219"/>
      <c r="AI1493" s="219"/>
      <c r="AJ1493" s="219"/>
      <c r="AK1493" s="219"/>
      <c r="AL1493" s="219"/>
      <c r="AM1493" s="219"/>
      <c r="AN1493" s="219"/>
      <c r="AO1493" s="219"/>
      <c r="AP1493" s="221">
        <f>'4.a Electric heating'!AL43</f>
        <v>0.91665103842571904</v>
      </c>
      <c r="AQ1493" s="221">
        <f>'4.a Electric heating'!AM43</f>
        <v>0.91779806207730896</v>
      </c>
      <c r="AR1493" s="221">
        <f>'4.a Electric heating'!AN43</f>
        <v>0.91890563432785999</v>
      </c>
      <c r="AS1493" s="221">
        <f>'4.a Electric heating'!AO43</f>
        <v>0.91997511209188798</v>
      </c>
      <c r="AT1493" s="221">
        <f>'4.a Electric heating'!AP43</f>
        <v>0.92100780561340101</v>
      </c>
      <c r="AU1493" s="219"/>
      <c r="AV1493" s="219"/>
      <c r="AW1493" s="219"/>
      <c r="AX1493" s="219"/>
      <c r="AY1493" s="219"/>
      <c r="AZ1493" s="221">
        <f>'4.a Electric heating'!AV43</f>
        <v>0.92649938397411702</v>
      </c>
      <c r="BA1493" s="221">
        <f>'4.a Electric heating'!AW43</f>
        <v>0.927307677880018</v>
      </c>
      <c r="BB1493" s="221">
        <f>'4.a Electric heating'!AX43</f>
        <v>0.92808817085348405</v>
      </c>
      <c r="BC1493" s="221">
        <f>'4.a Electric heating'!AY43</f>
        <v>0.92884181909601404</v>
      </c>
      <c r="BD1493" s="221">
        <f>'4.a Electric heating'!AZ43</f>
        <v>0.92956954592095398</v>
      </c>
      <c r="BE1493" s="221">
        <f>'4.a Electric heating'!BA43</f>
        <v>0.93027224288467103</v>
      </c>
      <c r="BF1493" s="221">
        <f>'4.a Electric heating'!BB43</f>
        <v>0.93095077087882505</v>
      </c>
      <c r="BG1493" s="221">
        <f>'4.a Electric heating'!BC43</f>
        <v>0.931605961185062</v>
      </c>
      <c r="BH1493" s="221">
        <f>'4.a Electric heating'!BD43</f>
        <v>0.93223861649344397</v>
      </c>
    </row>
    <row r="1494" spans="1:60" s="8" customFormat="1" ht="15">
      <c r="A1494" s="36" t="s">
        <v>7</v>
      </c>
      <c r="B1494" s="36" t="s">
        <v>69</v>
      </c>
      <c r="C1494" s="36" t="s">
        <v>17</v>
      </c>
      <c r="D1494" s="7" t="s">
        <v>103</v>
      </c>
      <c r="E1494" s="7" t="s">
        <v>423</v>
      </c>
      <c r="F1494" s="7" t="s">
        <v>14</v>
      </c>
      <c r="G1494" s="219"/>
      <c r="H1494" s="219"/>
      <c r="I1494" s="219"/>
      <c r="J1494" s="219"/>
      <c r="K1494" s="219"/>
      <c r="L1494" s="219"/>
      <c r="M1494" s="219"/>
      <c r="N1494" s="219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19"/>
      <c r="Z1494" s="219"/>
      <c r="AA1494" s="219"/>
      <c r="AB1494" s="219"/>
      <c r="AC1494" s="219"/>
      <c r="AD1494" s="219"/>
      <c r="AE1494" s="219"/>
      <c r="AF1494" s="219"/>
      <c r="AG1494" s="219"/>
      <c r="AH1494" s="219"/>
      <c r="AI1494" s="219"/>
      <c r="AJ1494" s="219"/>
      <c r="AK1494" s="219"/>
      <c r="AL1494" s="219"/>
      <c r="AM1494" s="219"/>
      <c r="AN1494" s="219"/>
      <c r="AO1494" s="219"/>
      <c r="AP1494" s="221">
        <f>'2.a-LTH-MTH1'!AL60</f>
        <v>0.22800205883416391</v>
      </c>
      <c r="AQ1494" s="221">
        <f>'2.a-LTH-MTH1'!AM60</f>
        <v>0.22800205883416391</v>
      </c>
      <c r="AR1494" s="221">
        <f>'2.a-LTH-MTH1'!AN60</f>
        <v>0.22800205883416391</v>
      </c>
      <c r="AS1494" s="221">
        <f>'2.a-LTH-MTH1'!AO60</f>
        <v>0.22800205883416391</v>
      </c>
      <c r="AT1494" s="221">
        <f>'2.a-LTH-MTH1'!AP60</f>
        <v>0.22800205883416391</v>
      </c>
      <c r="AU1494" s="219"/>
      <c r="AV1494" s="219"/>
      <c r="AW1494" s="219"/>
      <c r="AX1494" s="219"/>
      <c r="AY1494" s="219"/>
      <c r="AZ1494" s="221">
        <f>'2.a-LTH-MTH1'!AV60</f>
        <v>0.22800205883416391</v>
      </c>
      <c r="BA1494" s="221">
        <f>'2.a-LTH-MTH1'!AW60</f>
        <v>0.22800205883416391</v>
      </c>
      <c r="BB1494" s="221">
        <f>'2.a-LTH-MTH1'!AX60</f>
        <v>0.22800205883416391</v>
      </c>
      <c r="BC1494" s="221">
        <f>'2.a-LTH-MTH1'!AY60</f>
        <v>0.22800205883416391</v>
      </c>
      <c r="BD1494" s="221">
        <f>'2.a-LTH-MTH1'!AZ60</f>
        <v>0.22800205883416391</v>
      </c>
      <c r="BE1494" s="221">
        <f>'2.a-LTH-MTH1'!BA60</f>
        <v>0.22800205883416391</v>
      </c>
      <c r="BF1494" s="221">
        <f>'2.a-LTH-MTH1'!BB60</f>
        <v>0.22800205883416391</v>
      </c>
      <c r="BG1494" s="221">
        <f>'2.a-LTH-MTH1'!BC60</f>
        <v>0.22800205883416391</v>
      </c>
      <c r="BH1494" s="221">
        <f>'2.a-LTH-MTH1'!BD60</f>
        <v>0.22800205883416391</v>
      </c>
    </row>
    <row r="1495" spans="1:60" s="8" customFormat="1" ht="15">
      <c r="A1495" s="36" t="s">
        <v>7</v>
      </c>
      <c r="B1495" s="36" t="s">
        <v>69</v>
      </c>
      <c r="C1495" s="36" t="s">
        <v>17</v>
      </c>
      <c r="D1495" s="7" t="s">
        <v>855</v>
      </c>
      <c r="E1495" s="7" t="s">
        <v>856</v>
      </c>
      <c r="F1495" s="7" t="s">
        <v>12</v>
      </c>
      <c r="G1495" s="219"/>
      <c r="H1495" s="219"/>
      <c r="I1495" s="219"/>
      <c r="J1495" s="219"/>
      <c r="K1495" s="219"/>
      <c r="L1495" s="219"/>
      <c r="M1495" s="219"/>
      <c r="N1495" s="219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19"/>
      <c r="Z1495" s="219"/>
      <c r="AA1495" s="219"/>
      <c r="AB1495" s="219"/>
      <c r="AC1495" s="219"/>
      <c r="AD1495" s="219"/>
      <c r="AE1495" s="219"/>
      <c r="AF1495" s="219"/>
      <c r="AG1495" s="219"/>
      <c r="AH1495" s="219"/>
      <c r="AI1495" s="219"/>
      <c r="AJ1495" s="219"/>
      <c r="AK1495" s="219"/>
      <c r="AL1495" s="219"/>
      <c r="AM1495" s="219"/>
      <c r="AN1495" s="219"/>
      <c r="AO1495" s="219"/>
      <c r="AP1495" s="221">
        <f>'6. Non-specified'!AN267</f>
        <v>0.11060774091354444</v>
      </c>
      <c r="AQ1495" s="221">
        <f>'6. Non-specified'!AO267</f>
        <v>0.12024322518597545</v>
      </c>
      <c r="AR1495" s="221">
        <f>'6. Non-specified'!AP267</f>
        <v>0.1319868353375728</v>
      </c>
      <c r="AS1495" s="221">
        <f>'6. Non-specified'!AQ267</f>
        <v>0.13619627196883305</v>
      </c>
      <c r="AT1495" s="221">
        <f>'6. Non-specified'!AR267</f>
        <v>0.1407117640201071</v>
      </c>
      <c r="AU1495" s="219"/>
      <c r="AV1495" s="219"/>
      <c r="AW1495" s="219"/>
      <c r="AX1495" s="219"/>
      <c r="AY1495" s="219"/>
      <c r="AZ1495" s="221">
        <f>'6. Non-specified'!AX267</f>
        <v>0.14898017180144996</v>
      </c>
      <c r="BA1495" s="221">
        <f>'6. Non-specified'!AY267</f>
        <v>0.15502225623371652</v>
      </c>
      <c r="BB1495" s="221">
        <f>'6. Non-specified'!AZ267</f>
        <v>0.14936013314111016</v>
      </c>
      <c r="BC1495" s="221">
        <f>'6. Non-specified'!BA267</f>
        <v>0.15680195181846918</v>
      </c>
      <c r="BD1495" s="221">
        <f>'6. Non-specified'!BB267</f>
        <v>0.15487612965000552</v>
      </c>
      <c r="BE1495" s="221">
        <f>'6. Non-specified'!BC267</f>
        <v>0.15481858308545421</v>
      </c>
      <c r="BF1495" s="221">
        <f>'6. Non-specified'!BD267</f>
        <v>0.15296423876576659</v>
      </c>
      <c r="BG1495" s="221">
        <f>'6. Non-specified'!BE267</f>
        <v>0.15107569170390231</v>
      </c>
      <c r="BH1495" s="221">
        <f>'6. Non-specified'!BF267</f>
        <v>0.14913572286276516</v>
      </c>
    </row>
    <row r="1496" spans="1:60" s="8" customFormat="1" ht="15">
      <c r="A1496" s="36" t="s">
        <v>7</v>
      </c>
      <c r="B1496" s="36" t="s">
        <v>69</v>
      </c>
      <c r="C1496" s="36" t="s">
        <v>17</v>
      </c>
      <c r="D1496" s="7" t="s">
        <v>855</v>
      </c>
      <c r="E1496" s="7" t="s">
        <v>856</v>
      </c>
      <c r="F1496" s="7" t="s">
        <v>13</v>
      </c>
      <c r="G1496" s="219"/>
      <c r="H1496" s="219"/>
      <c r="I1496" s="219"/>
      <c r="J1496" s="219"/>
      <c r="K1496" s="219"/>
      <c r="L1496" s="219"/>
      <c r="M1496" s="219"/>
      <c r="N1496" s="219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19"/>
      <c r="Z1496" s="219"/>
      <c r="AA1496" s="219"/>
      <c r="AB1496" s="219"/>
      <c r="AC1496" s="219"/>
      <c r="AD1496" s="219"/>
      <c r="AE1496" s="219"/>
      <c r="AF1496" s="219"/>
      <c r="AG1496" s="219"/>
      <c r="AH1496" s="219"/>
      <c r="AI1496" s="219"/>
      <c r="AJ1496" s="219"/>
      <c r="AK1496" s="219"/>
      <c r="AL1496" s="219"/>
      <c r="AM1496" s="219"/>
      <c r="AN1496" s="219"/>
      <c r="AO1496" s="219"/>
      <c r="AP1496" s="221">
        <f>'4.b Electricity other'!AL52</f>
        <v>0.83124999999999938</v>
      </c>
      <c r="AQ1496" s="221">
        <f>'4.b Electricity other'!AM52</f>
        <v>0.83249999999999935</v>
      </c>
      <c r="AR1496" s="221">
        <f>'4.b Electricity other'!AN52</f>
        <v>0.83374999999999932</v>
      </c>
      <c r="AS1496" s="221">
        <f>'4.b Electricity other'!AO52</f>
        <v>0.8349999999999993</v>
      </c>
      <c r="AT1496" s="221">
        <f>'4.b Electricity other'!AP52</f>
        <v>0.83624999999999927</v>
      </c>
      <c r="AU1496" s="219"/>
      <c r="AV1496" s="219"/>
      <c r="AW1496" s="219"/>
      <c r="AX1496" s="219"/>
      <c r="AY1496" s="219"/>
      <c r="AZ1496" s="221">
        <f>'4.b Electricity other'!AV52</f>
        <v>0.84374999999999911</v>
      </c>
      <c r="BA1496" s="221">
        <f>'4.b Electricity other'!AW52</f>
        <v>0.84499999999999909</v>
      </c>
      <c r="BB1496" s="221">
        <f>'4.b Electricity other'!AX52</f>
        <v>0.84624999999999906</v>
      </c>
      <c r="BC1496" s="221">
        <f>'4.b Electricity other'!AY52</f>
        <v>0.84749999999999903</v>
      </c>
      <c r="BD1496" s="221">
        <f>'4.b Electricity other'!AZ52</f>
        <v>0.84874999999999901</v>
      </c>
      <c r="BE1496" s="221">
        <f>'4.b Electricity other'!BA52</f>
        <v>0.85</v>
      </c>
      <c r="BF1496" s="221">
        <f>'4.b Electricity other'!BB52</f>
        <v>0.85124999999999995</v>
      </c>
      <c r="BG1496" s="221">
        <f>'4.b Electricity other'!BC52</f>
        <v>0.85249999999999992</v>
      </c>
      <c r="BH1496" s="221">
        <f>'4.b Electricity other'!BD52</f>
        <v>0.8537499999999999</v>
      </c>
    </row>
    <row r="1497" spans="1:60" s="8" customFormat="1" ht="15">
      <c r="A1497" s="36" t="s">
        <v>7</v>
      </c>
      <c r="B1497" s="36" t="s">
        <v>69</v>
      </c>
      <c r="C1497" s="36" t="s">
        <v>17</v>
      </c>
      <c r="D1497" s="7" t="s">
        <v>855</v>
      </c>
      <c r="E1497" s="7" t="s">
        <v>856</v>
      </c>
      <c r="F1497" s="7" t="s">
        <v>14</v>
      </c>
      <c r="G1497" s="219"/>
      <c r="H1497" s="219"/>
      <c r="I1497" s="219"/>
      <c r="J1497" s="219"/>
      <c r="K1497" s="219"/>
      <c r="L1497" s="219"/>
      <c r="M1497" s="219"/>
      <c r="N1497" s="219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19"/>
      <c r="Z1497" s="219"/>
      <c r="AA1497" s="219"/>
      <c r="AB1497" s="219"/>
      <c r="AC1497" s="219"/>
      <c r="AD1497" s="219"/>
      <c r="AE1497" s="219"/>
      <c r="AF1497" s="219"/>
      <c r="AG1497" s="219"/>
      <c r="AH1497" s="219"/>
      <c r="AI1497" s="219"/>
      <c r="AJ1497" s="219"/>
      <c r="AK1497" s="219"/>
      <c r="AL1497" s="219"/>
      <c r="AM1497" s="219"/>
      <c r="AN1497" s="219"/>
      <c r="AO1497" s="219"/>
      <c r="AP1497" s="221">
        <f>'4.b Electricity other'!AL55</f>
        <v>1</v>
      </c>
      <c r="AQ1497" s="221">
        <f>'4.b Electricity other'!AM55</f>
        <v>1</v>
      </c>
      <c r="AR1497" s="221">
        <f>'4.b Electricity other'!AN55</f>
        <v>1</v>
      </c>
      <c r="AS1497" s="221">
        <f>'4.b Electricity other'!AO55</f>
        <v>1</v>
      </c>
      <c r="AT1497" s="221">
        <f>'4.b Electricity other'!AP55</f>
        <v>1</v>
      </c>
      <c r="AU1497" s="219"/>
      <c r="AV1497" s="219"/>
      <c r="AW1497" s="219"/>
      <c r="AX1497" s="219"/>
      <c r="AY1497" s="219"/>
      <c r="AZ1497" s="221">
        <f>'4.b Electricity other'!AV55</f>
        <v>1</v>
      </c>
      <c r="BA1497" s="221">
        <f>'4.b Electricity other'!AW55</f>
        <v>1</v>
      </c>
      <c r="BB1497" s="221">
        <f>'4.b Electricity other'!AX55</f>
        <v>1</v>
      </c>
      <c r="BC1497" s="221">
        <f>'4.b Electricity other'!AY55</f>
        <v>1</v>
      </c>
      <c r="BD1497" s="221">
        <f>'4.b Electricity other'!AZ55</f>
        <v>1</v>
      </c>
      <c r="BE1497" s="221">
        <f>'4.b Electricity other'!BA55</f>
        <v>1</v>
      </c>
      <c r="BF1497" s="221">
        <f>'4.b Electricity other'!BB55</f>
        <v>1</v>
      </c>
      <c r="BG1497" s="221">
        <f>'4.b Electricity other'!BC55</f>
        <v>1</v>
      </c>
      <c r="BH1497" s="221">
        <f>'4.b Electricity other'!BD55</f>
        <v>1</v>
      </c>
    </row>
    <row r="1498" spans="1:60" s="8" customFormat="1" ht="15">
      <c r="A1498" s="36" t="s">
        <v>7</v>
      </c>
      <c r="B1498" s="36" t="s">
        <v>69</v>
      </c>
      <c r="C1498" s="36" t="s">
        <v>17</v>
      </c>
      <c r="D1498" s="7" t="s">
        <v>134</v>
      </c>
      <c r="E1498" s="7" t="s">
        <v>135</v>
      </c>
      <c r="F1498" s="7" t="s">
        <v>12</v>
      </c>
      <c r="G1498" s="219"/>
      <c r="H1498" s="219"/>
      <c r="I1498" s="219"/>
      <c r="J1498" s="219"/>
      <c r="K1498" s="219"/>
      <c r="L1498" s="219"/>
      <c r="M1498" s="219"/>
      <c r="N1498" s="219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19"/>
      <c r="Z1498" s="219"/>
      <c r="AA1498" s="219"/>
      <c r="AB1498" s="219"/>
      <c r="AC1498" s="219"/>
      <c r="AD1498" s="219"/>
      <c r="AE1498" s="219"/>
      <c r="AF1498" s="219"/>
      <c r="AG1498" s="219"/>
      <c r="AH1498" s="219"/>
      <c r="AI1498" s="219"/>
      <c r="AJ1498" s="219"/>
      <c r="AK1498" s="219"/>
      <c r="AL1498" s="219"/>
      <c r="AM1498" s="219"/>
      <c r="AN1498" s="219"/>
      <c r="AO1498" s="219"/>
      <c r="AP1498" s="221">
        <f>'6. Non-specified'!AN266</f>
        <v>0.13462641635975867</v>
      </c>
      <c r="AQ1498" s="221">
        <f>'6. Non-specified'!AO266</f>
        <v>0.13288956644397287</v>
      </c>
      <c r="AR1498" s="221">
        <f>'6. Non-specified'!AP266</f>
        <v>0.1334968049996923</v>
      </c>
      <c r="AS1498" s="221">
        <f>'6. Non-specified'!AQ266</f>
        <v>0.13820029181670496</v>
      </c>
      <c r="AT1498" s="221">
        <f>'6. Non-specified'!AR266</f>
        <v>0.14220405122259658</v>
      </c>
      <c r="AU1498" s="219"/>
      <c r="AV1498" s="219"/>
      <c r="AW1498" s="219"/>
      <c r="AX1498" s="219"/>
      <c r="AY1498" s="219"/>
      <c r="AZ1498" s="221">
        <f>'6. Non-specified'!AX266</f>
        <v>0.14607549279584589</v>
      </c>
      <c r="BA1498" s="221">
        <f>'6. Non-specified'!AY266</f>
        <v>0.14390345255028678</v>
      </c>
      <c r="BB1498" s="221">
        <f>'6. Non-specified'!AZ266</f>
        <v>0.13758397689219584</v>
      </c>
      <c r="BC1498" s="221">
        <f>'6. Non-specified'!BA266</f>
        <v>0.1365015970707216</v>
      </c>
      <c r="BD1498" s="221">
        <f>'6. Non-specified'!BB266</f>
        <v>0.13651154694961729</v>
      </c>
      <c r="BE1498" s="221">
        <f>'6. Non-specified'!BC266</f>
        <v>0.13966512132774861</v>
      </c>
      <c r="BF1498" s="221">
        <f>'6. Non-specified'!BD266</f>
        <v>0.143183804675036</v>
      </c>
      <c r="BG1498" s="221">
        <f>'6. Non-specified'!BE266</f>
        <v>0.14141578449186507</v>
      </c>
      <c r="BH1498" s="221">
        <f>'6. Non-specified'!BF266</f>
        <v>0.14023072740712453</v>
      </c>
    </row>
    <row r="1499" spans="1:60" s="8" customFormat="1" ht="15">
      <c r="A1499" s="36" t="s">
        <v>7</v>
      </c>
      <c r="B1499" s="36" t="s">
        <v>69</v>
      </c>
      <c r="C1499" s="36" t="s">
        <v>17</v>
      </c>
      <c r="D1499" s="7" t="s">
        <v>134</v>
      </c>
      <c r="E1499" s="7" t="s">
        <v>135</v>
      </c>
      <c r="F1499" s="7" t="s">
        <v>13</v>
      </c>
      <c r="G1499" s="219"/>
      <c r="H1499" s="219"/>
      <c r="I1499" s="219"/>
      <c r="J1499" s="219"/>
      <c r="K1499" s="219"/>
      <c r="L1499" s="219"/>
      <c r="M1499" s="219"/>
      <c r="N1499" s="219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19"/>
      <c r="Z1499" s="219"/>
      <c r="AA1499" s="219"/>
      <c r="AB1499" s="219"/>
      <c r="AC1499" s="219"/>
      <c r="AD1499" s="219"/>
      <c r="AE1499" s="219"/>
      <c r="AF1499" s="219"/>
      <c r="AG1499" s="219"/>
      <c r="AH1499" s="219"/>
      <c r="AI1499" s="219"/>
      <c r="AJ1499" s="219"/>
      <c r="AK1499" s="219"/>
      <c r="AL1499" s="219"/>
      <c r="AM1499" s="219"/>
      <c r="AN1499" s="219"/>
      <c r="AO1499" s="219"/>
      <c r="AP1499" s="221">
        <f>'4.b Electricity other'!AL53</f>
        <v>0.73124999999999929</v>
      </c>
      <c r="AQ1499" s="221">
        <f>'4.b Electricity other'!AM53</f>
        <v>0.73249999999999926</v>
      </c>
      <c r="AR1499" s="221">
        <f>'4.b Electricity other'!AN53</f>
        <v>0.73374999999999924</v>
      </c>
      <c r="AS1499" s="221">
        <f>'4.b Electricity other'!AO53</f>
        <v>0.73499999999999921</v>
      </c>
      <c r="AT1499" s="221">
        <f>'4.b Electricity other'!AP53</f>
        <v>0.73624999999999918</v>
      </c>
      <c r="AU1499" s="219"/>
      <c r="AV1499" s="219"/>
      <c r="AW1499" s="219"/>
      <c r="AX1499" s="219"/>
      <c r="AY1499" s="219"/>
      <c r="AZ1499" s="221">
        <f>'4.b Electricity other'!AV53</f>
        <v>0.74374999999999902</v>
      </c>
      <c r="BA1499" s="221">
        <f>'4.b Electricity other'!AW53</f>
        <v>0.744999999999999</v>
      </c>
      <c r="BB1499" s="221">
        <f>'4.b Electricity other'!AX53</f>
        <v>0.74624999999999897</v>
      </c>
      <c r="BC1499" s="221">
        <f>'4.b Electricity other'!AY53</f>
        <v>0.74749999999999894</v>
      </c>
      <c r="BD1499" s="221">
        <f>'4.b Electricity other'!AZ53</f>
        <v>0.74874999999999892</v>
      </c>
      <c r="BE1499" s="221">
        <f>'4.b Electricity other'!BA53</f>
        <v>0.75</v>
      </c>
      <c r="BF1499" s="221">
        <f>'4.b Electricity other'!BB53</f>
        <v>0.75124999999999997</v>
      </c>
      <c r="BG1499" s="221">
        <f>'4.b Electricity other'!BC53</f>
        <v>0.75249999999999995</v>
      </c>
      <c r="BH1499" s="221">
        <f>'4.b Electricity other'!BD53</f>
        <v>0.75374999999999992</v>
      </c>
    </row>
    <row r="1500" spans="1:60" s="8" customFormat="1" ht="15">
      <c r="A1500" s="36" t="s">
        <v>7</v>
      </c>
      <c r="B1500" s="36" t="s">
        <v>69</v>
      </c>
      <c r="C1500" s="36" t="s">
        <v>17</v>
      </c>
      <c r="D1500" s="7" t="s">
        <v>134</v>
      </c>
      <c r="E1500" s="7" t="s">
        <v>135</v>
      </c>
      <c r="F1500" s="7" t="s">
        <v>14</v>
      </c>
      <c r="G1500" s="219"/>
      <c r="H1500" s="219"/>
      <c r="I1500" s="219"/>
      <c r="J1500" s="219"/>
      <c r="K1500" s="219"/>
      <c r="L1500" s="219"/>
      <c r="M1500" s="219"/>
      <c r="N1500" s="219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19"/>
      <c r="Z1500" s="219"/>
      <c r="AA1500" s="219"/>
      <c r="AB1500" s="219"/>
      <c r="AC1500" s="219"/>
      <c r="AD1500" s="219"/>
      <c r="AE1500" s="219"/>
      <c r="AF1500" s="219"/>
      <c r="AG1500" s="219"/>
      <c r="AH1500" s="219"/>
      <c r="AI1500" s="219"/>
      <c r="AJ1500" s="219"/>
      <c r="AK1500" s="219"/>
      <c r="AL1500" s="219"/>
      <c r="AM1500" s="219"/>
      <c r="AN1500" s="219"/>
      <c r="AO1500" s="219"/>
      <c r="AP1500" s="221">
        <f>'4.b Electricity other'!AL55</f>
        <v>1</v>
      </c>
      <c r="AQ1500" s="221">
        <f>'4.b Electricity other'!AM55</f>
        <v>1</v>
      </c>
      <c r="AR1500" s="221">
        <f>'4.b Electricity other'!AN55</f>
        <v>1</v>
      </c>
      <c r="AS1500" s="221">
        <f>'4.b Electricity other'!AO55</f>
        <v>1</v>
      </c>
      <c r="AT1500" s="221">
        <f>'4.b Electricity other'!AP55</f>
        <v>1</v>
      </c>
      <c r="AU1500" s="219"/>
      <c r="AV1500" s="219"/>
      <c r="AW1500" s="219"/>
      <c r="AX1500" s="219"/>
      <c r="AY1500" s="219"/>
      <c r="AZ1500" s="221">
        <f>'4.b Electricity other'!AV55</f>
        <v>1</v>
      </c>
      <c r="BA1500" s="221">
        <f>'4.b Electricity other'!AW55</f>
        <v>1</v>
      </c>
      <c r="BB1500" s="221">
        <f>'4.b Electricity other'!AX55</f>
        <v>1</v>
      </c>
      <c r="BC1500" s="221">
        <f>'4.b Electricity other'!AY55</f>
        <v>1</v>
      </c>
      <c r="BD1500" s="221">
        <f>'4.b Electricity other'!AZ55</f>
        <v>1</v>
      </c>
      <c r="BE1500" s="221">
        <f>'4.b Electricity other'!BA55</f>
        <v>1</v>
      </c>
      <c r="BF1500" s="221">
        <f>'4.b Electricity other'!BB55</f>
        <v>1</v>
      </c>
      <c r="BG1500" s="221">
        <f>'4.b Electricity other'!BC55</f>
        <v>1</v>
      </c>
      <c r="BH1500" s="221">
        <f>'4.b Electricity other'!BD55</f>
        <v>1</v>
      </c>
    </row>
    <row r="1501" spans="1:60" s="8" customFormat="1" ht="15">
      <c r="A1501" s="36" t="s">
        <v>7</v>
      </c>
      <c r="B1501" s="36" t="s">
        <v>69</v>
      </c>
      <c r="C1501" s="36" t="s">
        <v>17</v>
      </c>
      <c r="D1501" s="7" t="s">
        <v>136</v>
      </c>
      <c r="E1501" s="7" t="s">
        <v>137</v>
      </c>
      <c r="F1501" s="7" t="s">
        <v>12</v>
      </c>
      <c r="G1501" s="219"/>
      <c r="H1501" s="219"/>
      <c r="I1501" s="219"/>
      <c r="J1501" s="219"/>
      <c r="K1501" s="219"/>
      <c r="L1501" s="219"/>
      <c r="M1501" s="219"/>
      <c r="N1501" s="219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19"/>
      <c r="Z1501" s="219"/>
      <c r="AA1501" s="219"/>
      <c r="AB1501" s="219"/>
      <c r="AC1501" s="219"/>
      <c r="AD1501" s="219"/>
      <c r="AE1501" s="219"/>
      <c r="AF1501" s="219"/>
      <c r="AG1501" s="219"/>
      <c r="AH1501" s="219"/>
      <c r="AI1501" s="219"/>
      <c r="AJ1501" s="219"/>
      <c r="AK1501" s="219"/>
      <c r="AL1501" s="219"/>
      <c r="AM1501" s="219"/>
      <c r="AN1501" s="219"/>
      <c r="AO1501" s="219"/>
      <c r="AP1501" s="221">
        <f>'6. Non-specified'!AN270</f>
        <v>0.14220929694601064</v>
      </c>
      <c r="AQ1501" s="221">
        <f>'6. Non-specified'!AO270</f>
        <v>0.1457023036723758</v>
      </c>
      <c r="AR1501" s="221">
        <f>'6. Non-specified'!AP270</f>
        <v>0.14256346399407052</v>
      </c>
      <c r="AS1501" s="221">
        <f>'6. Non-specified'!AQ270</f>
        <v>0.1361062181692175</v>
      </c>
      <c r="AT1501" s="221">
        <f>'6. Non-specified'!AR270</f>
        <v>0.12990370858780254</v>
      </c>
      <c r="AU1501" s="219"/>
      <c r="AV1501" s="219"/>
      <c r="AW1501" s="219"/>
      <c r="AX1501" s="219"/>
      <c r="AY1501" s="219"/>
      <c r="AZ1501" s="221">
        <f>'6. Non-specified'!AX270</f>
        <v>0.12871212725292003</v>
      </c>
      <c r="BA1501" s="221">
        <f>'6. Non-specified'!AY270</f>
        <v>0.13689659665117959</v>
      </c>
      <c r="BB1501" s="221">
        <f>'6. Non-specified'!AZ270</f>
        <v>0.12544984779688342</v>
      </c>
      <c r="BC1501" s="221">
        <f>'6. Non-specified'!BA270</f>
        <v>0.13379262835842473</v>
      </c>
      <c r="BD1501" s="221">
        <f>'6. Non-specified'!BB270</f>
        <v>0.13263959973129175</v>
      </c>
      <c r="BE1501" s="221">
        <f>'6. Non-specified'!BC270</f>
        <v>0.13420193678713238</v>
      </c>
      <c r="BF1501" s="221">
        <f>'6. Non-specified'!BD270</f>
        <v>0.13849864860974681</v>
      </c>
      <c r="BG1501" s="221">
        <f>'6. Non-specified'!BE270</f>
        <v>0.13533155579161077</v>
      </c>
      <c r="BH1501" s="221">
        <f>'6. Non-specified'!BF270</f>
        <v>0.13359462445650008</v>
      </c>
    </row>
    <row r="1502" spans="1:60" s="8" customFormat="1" ht="15">
      <c r="A1502" s="36" t="s">
        <v>7</v>
      </c>
      <c r="B1502" s="36" t="s">
        <v>69</v>
      </c>
      <c r="C1502" s="36" t="s">
        <v>17</v>
      </c>
      <c r="D1502" s="7" t="s">
        <v>136</v>
      </c>
      <c r="E1502" s="7" t="s">
        <v>137</v>
      </c>
      <c r="F1502" s="7" t="s">
        <v>13</v>
      </c>
      <c r="G1502" s="219"/>
      <c r="H1502" s="219"/>
      <c r="I1502" s="219"/>
      <c r="J1502" s="219"/>
      <c r="K1502" s="219"/>
      <c r="L1502" s="219"/>
      <c r="M1502" s="219"/>
      <c r="N1502" s="219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19"/>
      <c r="Z1502" s="219"/>
      <c r="AA1502" s="219"/>
      <c r="AB1502" s="219"/>
      <c r="AC1502" s="219"/>
      <c r="AD1502" s="219"/>
      <c r="AE1502" s="219"/>
      <c r="AF1502" s="219"/>
      <c r="AG1502" s="219"/>
      <c r="AH1502" s="219"/>
      <c r="AI1502" s="219"/>
      <c r="AJ1502" s="219"/>
      <c r="AK1502" s="219"/>
      <c r="AL1502" s="219"/>
      <c r="AM1502" s="219"/>
      <c r="AN1502" s="219"/>
      <c r="AO1502" s="219"/>
      <c r="AP1502" s="221">
        <f>'2.a-LTH-MTH1'!AL53</f>
        <v>0.7</v>
      </c>
      <c r="AQ1502" s="221">
        <f>'2.a-LTH-MTH1'!AM53</f>
        <v>0.71099999999999997</v>
      </c>
      <c r="AR1502" s="221">
        <f>'2.a-LTH-MTH1'!AN53</f>
        <v>0.72099999999999997</v>
      </c>
      <c r="AS1502" s="221">
        <f>'2.a-LTH-MTH1'!AO53</f>
        <v>0.73199999999999998</v>
      </c>
      <c r="AT1502" s="221">
        <f>'2.a-LTH-MTH1'!AP53</f>
        <v>0.74199999999999999</v>
      </c>
      <c r="AU1502" s="219"/>
      <c r="AV1502" s="219"/>
      <c r="AW1502" s="219"/>
      <c r="AX1502" s="219"/>
      <c r="AY1502" s="219"/>
      <c r="AZ1502" s="221">
        <f>'2.a-LTH-MTH1'!AV53</f>
        <v>0.80900000000000005</v>
      </c>
      <c r="BA1502" s="221">
        <f>'2.a-LTH-MTH1'!AW53</f>
        <v>0.82099999999999995</v>
      </c>
      <c r="BB1502" s="221">
        <f>'2.a-LTH-MTH1'!AX53</f>
        <v>0.83200000000000007</v>
      </c>
      <c r="BC1502" s="221">
        <f>'2.a-LTH-MTH1'!AY53</f>
        <v>0.84400000000000008</v>
      </c>
      <c r="BD1502" s="221">
        <f>'2.a-LTH-MTH1'!AZ53</f>
        <v>0.85599999999999998</v>
      </c>
      <c r="BE1502" s="221">
        <f>'2.a-LTH-MTH1'!BA53</f>
        <v>0.86799999999999999</v>
      </c>
      <c r="BF1502" s="221">
        <f>'2.a-LTH-MTH1'!BB53</f>
        <v>0.875</v>
      </c>
      <c r="BG1502" s="221">
        <f>'2.a-LTH-MTH1'!BC53</f>
        <v>0.88</v>
      </c>
      <c r="BH1502" s="221">
        <f>'2.a-LTH-MTH1'!BD53</f>
        <v>0.88500000000000001</v>
      </c>
    </row>
    <row r="1503" spans="1:60" s="8" customFormat="1" ht="15">
      <c r="A1503" s="36" t="s">
        <v>7</v>
      </c>
      <c r="B1503" s="36" t="s">
        <v>69</v>
      </c>
      <c r="C1503" s="36" t="s">
        <v>17</v>
      </c>
      <c r="D1503" s="7" t="s">
        <v>136</v>
      </c>
      <c r="E1503" s="7" t="s">
        <v>137</v>
      </c>
      <c r="F1503" s="7" t="s">
        <v>14</v>
      </c>
      <c r="G1503" s="219"/>
      <c r="H1503" s="219"/>
      <c r="I1503" s="219"/>
      <c r="J1503" s="219"/>
      <c r="K1503" s="219"/>
      <c r="L1503" s="219"/>
      <c r="M1503" s="219"/>
      <c r="N1503" s="219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19"/>
      <c r="Z1503" s="219"/>
      <c r="AA1503" s="219"/>
      <c r="AB1503" s="219"/>
      <c r="AC1503" s="219"/>
      <c r="AD1503" s="219"/>
      <c r="AE1503" s="219"/>
      <c r="AF1503" s="219"/>
      <c r="AG1503" s="219"/>
      <c r="AH1503" s="219"/>
      <c r="AI1503" s="219"/>
      <c r="AJ1503" s="219"/>
      <c r="AK1503" s="219"/>
      <c r="AL1503" s="219"/>
      <c r="AM1503" s="219"/>
      <c r="AN1503" s="219"/>
      <c r="AO1503" s="219"/>
      <c r="AP1503" s="221">
        <f>'2.a-LTH-MTH1'!AL54</f>
        <v>3.7928027776264361E-2</v>
      </c>
      <c r="AQ1503" s="221">
        <f>'2.a-LTH-MTH1'!AM54</f>
        <v>3.5713918445890225E-2</v>
      </c>
      <c r="AR1503" s="221">
        <f>'2.a-LTH-MTH1'!AN54</f>
        <v>3.4520117875336154E-2</v>
      </c>
      <c r="AS1503" s="221">
        <f>'2.a-LTH-MTH1'!AO54</f>
        <v>3.3728068948862377E-2</v>
      </c>
      <c r="AT1503" s="221">
        <f>'2.a-LTH-MTH1'!AP54</f>
        <v>3.5482105236358641E-2</v>
      </c>
      <c r="AU1503" s="219"/>
      <c r="AV1503" s="219"/>
      <c r="AW1503" s="219"/>
      <c r="AX1503" s="219"/>
      <c r="AY1503" s="219"/>
      <c r="AZ1503" s="221">
        <f>'2.a-LTH-MTH1'!AV54</f>
        <v>4.1739861767179476E-2</v>
      </c>
      <c r="BA1503" s="221">
        <f>'2.a-LTH-MTH1'!AW54</f>
        <v>4.2393852648075492E-2</v>
      </c>
      <c r="BB1503" s="221">
        <f>'2.a-LTH-MTH1'!AX54</f>
        <v>4.2899429062957073E-2</v>
      </c>
      <c r="BC1503" s="221">
        <f>'2.a-LTH-MTH1'!AY54</f>
        <v>4.2899429062957073E-2</v>
      </c>
      <c r="BD1503" s="221">
        <f>'2.a-LTH-MTH1'!AZ54</f>
        <v>4.2899429062957073E-2</v>
      </c>
      <c r="BE1503" s="221">
        <f>'2.a-LTH-MTH1'!BA54</f>
        <v>4.2899429062957073E-2</v>
      </c>
      <c r="BF1503" s="221">
        <f>'2.a-LTH-MTH1'!BB54</f>
        <v>4.2899429062957073E-2</v>
      </c>
      <c r="BG1503" s="221">
        <f>'2.a-LTH-MTH1'!BC54</f>
        <v>4.289942906295708E-2</v>
      </c>
      <c r="BH1503" s="221">
        <f>'2.a-LTH-MTH1'!BD54</f>
        <v>4.2899429062957073E-2</v>
      </c>
    </row>
    <row r="1504" spans="1:60" s="8" customFormat="1" ht="15">
      <c r="A1504" s="36" t="s">
        <v>7</v>
      </c>
      <c r="B1504" s="36" t="s">
        <v>69</v>
      </c>
      <c r="C1504" s="36" t="s">
        <v>17</v>
      </c>
      <c r="D1504" s="7" t="s">
        <v>138</v>
      </c>
      <c r="E1504" s="7" t="s">
        <v>139</v>
      </c>
      <c r="F1504" s="7" t="s">
        <v>12</v>
      </c>
      <c r="G1504" s="219"/>
      <c r="H1504" s="219"/>
      <c r="I1504" s="219"/>
      <c r="J1504" s="219"/>
      <c r="K1504" s="219"/>
      <c r="L1504" s="219"/>
      <c r="M1504" s="219"/>
      <c r="N1504" s="219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19"/>
      <c r="Z1504" s="219"/>
      <c r="AA1504" s="219"/>
      <c r="AB1504" s="219"/>
      <c r="AC1504" s="219"/>
      <c r="AD1504" s="219"/>
      <c r="AE1504" s="219"/>
      <c r="AF1504" s="219"/>
      <c r="AG1504" s="219"/>
      <c r="AH1504" s="219"/>
      <c r="AI1504" s="219"/>
      <c r="AJ1504" s="219"/>
      <c r="AK1504" s="219"/>
      <c r="AL1504" s="219"/>
      <c r="AM1504" s="219"/>
      <c r="AN1504" s="219"/>
      <c r="AO1504" s="219"/>
      <c r="AP1504" s="221">
        <f>'6. Non-specified'!AN268</f>
        <v>0.35482365355717549</v>
      </c>
      <c r="AQ1504" s="221">
        <f>'6. Non-specified'!AO268</f>
        <v>0.35020371683338158</v>
      </c>
      <c r="AR1504" s="221">
        <f>'6. Non-specified'!AP268</f>
        <v>0.35105771681980691</v>
      </c>
      <c r="AS1504" s="221">
        <f>'6. Non-specified'!AQ268</f>
        <v>0.34854627049518028</v>
      </c>
      <c r="AT1504" s="221">
        <f>'6. Non-specified'!AR268</f>
        <v>0.3455648693159129</v>
      </c>
      <c r="AU1504" s="219"/>
      <c r="AV1504" s="219"/>
      <c r="AW1504" s="219"/>
      <c r="AX1504" s="219"/>
      <c r="AY1504" s="219"/>
      <c r="AZ1504" s="221">
        <f>'6. Non-specified'!AX268</f>
        <v>0.33816782255844957</v>
      </c>
      <c r="BA1504" s="221">
        <f>'6. Non-specified'!AY268</f>
        <v>0.33089528665545598</v>
      </c>
      <c r="BB1504" s="221">
        <f>'6. Non-specified'!AZ268</f>
        <v>0.3504009897075156</v>
      </c>
      <c r="BC1504" s="221">
        <f>'6. Non-specified'!BA268</f>
        <v>0.33927929689680947</v>
      </c>
      <c r="BD1504" s="221">
        <f>'6. Non-specified'!BB268</f>
        <v>0.34501196495755115</v>
      </c>
      <c r="BE1504" s="221">
        <f>'6. Non-specified'!BC268</f>
        <v>0.34868104651509024</v>
      </c>
      <c r="BF1504" s="221">
        <f>'6. Non-specified'!BD268</f>
        <v>0.34581946697552746</v>
      </c>
      <c r="BG1504" s="221">
        <f>'6. Non-specified'!BE268</f>
        <v>0.34962105856303749</v>
      </c>
      <c r="BH1504" s="221">
        <f>'6. Non-specified'!BF268</f>
        <v>0.35040746871672213</v>
      </c>
    </row>
    <row r="1505" spans="1:60" s="8" customFormat="1" ht="15">
      <c r="A1505" s="36" t="s">
        <v>7</v>
      </c>
      <c r="B1505" s="36" t="s">
        <v>69</v>
      </c>
      <c r="C1505" s="36" t="s">
        <v>17</v>
      </c>
      <c r="D1505" s="7" t="s">
        <v>138</v>
      </c>
      <c r="E1505" s="7" t="s">
        <v>139</v>
      </c>
      <c r="F1505" s="7" t="s">
        <v>13</v>
      </c>
      <c r="G1505" s="219"/>
      <c r="H1505" s="219"/>
      <c r="I1505" s="219"/>
      <c r="J1505" s="219"/>
      <c r="K1505" s="219"/>
      <c r="L1505" s="219"/>
      <c r="M1505" s="219"/>
      <c r="N1505" s="219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19"/>
      <c r="Z1505" s="219"/>
      <c r="AA1505" s="219"/>
      <c r="AB1505" s="219"/>
      <c r="AC1505" s="219"/>
      <c r="AD1505" s="219"/>
      <c r="AE1505" s="219"/>
      <c r="AF1505" s="219"/>
      <c r="AG1505" s="219"/>
      <c r="AH1505" s="219"/>
      <c r="AI1505" s="219"/>
      <c r="AJ1505" s="219"/>
      <c r="AK1505" s="219"/>
      <c r="AL1505" s="219"/>
      <c r="AM1505" s="219"/>
      <c r="AN1505" s="219"/>
      <c r="AO1505" s="219"/>
      <c r="AP1505" s="221">
        <f>'4.b Electricity other'!AK147</f>
        <v>0.6029738576165149</v>
      </c>
      <c r="AQ1505" s="221">
        <f>'4.b Electricity other'!AL147</f>
        <v>0.59883020024280875</v>
      </c>
      <c r="AR1505" s="221">
        <f>'4.b Electricity other'!AM147</f>
        <v>0.59533012471023516</v>
      </c>
      <c r="AS1505" s="221">
        <f>'4.b Electricity other'!AN147</f>
        <v>0.59213382872263209</v>
      </c>
      <c r="AT1505" s="221">
        <f>'4.b Electricity other'!AO147</f>
        <v>0.58773183633963222</v>
      </c>
      <c r="AU1505" s="219"/>
      <c r="AV1505" s="219"/>
      <c r="AW1505" s="219"/>
      <c r="AX1505" s="219"/>
      <c r="AY1505" s="219"/>
      <c r="AZ1505" s="221">
        <f>'4.b Electricity other'!AU147</f>
        <v>0.561636409273084</v>
      </c>
      <c r="BA1505" s="221">
        <f>'4.b Electricity other'!AV147</f>
        <v>0.55890360091485092</v>
      </c>
      <c r="BB1505" s="221">
        <f>'4.b Electricity other'!AW147</f>
        <v>0.55517564609693637</v>
      </c>
      <c r="BC1505" s="221">
        <f>'4.b Electricity other'!AX147</f>
        <v>0.55053953275618039</v>
      </c>
      <c r="BD1505" s="221">
        <f>'4.b Electricity other'!AY147</f>
        <v>0.54518402911005648</v>
      </c>
      <c r="BE1505" s="221">
        <f>'4.b Electricity other'!AZ147</f>
        <v>0.53991956772212113</v>
      </c>
      <c r="BF1505" s="221">
        <f>'4.b Electricity other'!BA147</f>
        <v>0.53257375869919299</v>
      </c>
      <c r="BG1505" s="221">
        <f>'4.b Electricity other'!BB147</f>
        <v>0.52528241961325761</v>
      </c>
      <c r="BH1505" s="221">
        <f>'4.b Electricity other'!BC147</f>
        <v>0.51564874771090996</v>
      </c>
    </row>
    <row r="1506" spans="1:60" s="8" customFormat="1" ht="15">
      <c r="A1506" s="36" t="s">
        <v>7</v>
      </c>
      <c r="B1506" s="36" t="s">
        <v>69</v>
      </c>
      <c r="C1506" s="36" t="s">
        <v>17</v>
      </c>
      <c r="D1506" s="7" t="s">
        <v>138</v>
      </c>
      <c r="E1506" s="7" t="s">
        <v>139</v>
      </c>
      <c r="F1506" s="7" t="s">
        <v>14</v>
      </c>
      <c r="G1506" s="219"/>
      <c r="H1506" s="219"/>
      <c r="I1506" s="219"/>
      <c r="J1506" s="219"/>
      <c r="K1506" s="219"/>
      <c r="L1506" s="219"/>
      <c r="M1506" s="219"/>
      <c r="N1506" s="219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19"/>
      <c r="Z1506" s="219"/>
      <c r="AA1506" s="219"/>
      <c r="AB1506" s="219"/>
      <c r="AC1506" s="219"/>
      <c r="AD1506" s="219"/>
      <c r="AE1506" s="219"/>
      <c r="AF1506" s="219"/>
      <c r="AG1506" s="219"/>
      <c r="AH1506" s="219"/>
      <c r="AI1506" s="219"/>
      <c r="AJ1506" s="219"/>
      <c r="AK1506" s="219"/>
      <c r="AL1506" s="219"/>
      <c r="AM1506" s="219"/>
      <c r="AN1506" s="219"/>
      <c r="AO1506" s="219"/>
      <c r="AP1506" s="221">
        <f>'4.b Electricity other'!AK148</f>
        <v>0.15875711645907722</v>
      </c>
      <c r="AQ1506" s="221">
        <f>'4.b Electricity other'!AL148</f>
        <v>0.15885514842366341</v>
      </c>
      <c r="AR1506" s="221">
        <f>'4.b Electricity other'!AM148</f>
        <v>0.15909116587637934</v>
      </c>
      <c r="AS1506" s="221">
        <f>'4.b Electricity other'!AN148</f>
        <v>0.15953653025379169</v>
      </c>
      <c r="AT1506" s="221">
        <f>'4.b Electricity other'!AO148</f>
        <v>0.16010850791605707</v>
      </c>
      <c r="AU1506" s="219"/>
      <c r="AV1506" s="219"/>
      <c r="AW1506" s="219"/>
      <c r="AX1506" s="219"/>
      <c r="AY1506" s="219"/>
      <c r="AZ1506" s="221">
        <f>'4.b Electricity other'!AU148</f>
        <v>0.16263542491634458</v>
      </c>
      <c r="BA1506" s="221">
        <f>'4.b Electricity other'!AV148</f>
        <v>0.16290411505717914</v>
      </c>
      <c r="BB1506" s="221">
        <f>'4.b Electricity other'!AW148</f>
        <v>0.16313995451438826</v>
      </c>
      <c r="BC1506" s="221">
        <f>'4.b Electricity other'!AX148</f>
        <v>0.16351556226199865</v>
      </c>
      <c r="BD1506" s="221">
        <f>'4.b Electricity other'!AY148</f>
        <v>0.16394233423251081</v>
      </c>
      <c r="BE1506" s="221">
        <f>'4.b Electricity other'!AZ148</f>
        <v>0.16441152567091266</v>
      </c>
      <c r="BF1506" s="221">
        <f>'4.b Electricity other'!BA148</f>
        <v>0.16522044606592443</v>
      </c>
      <c r="BG1506" s="221">
        <f>'4.b Electricity other'!BB148</f>
        <v>0.16623335549316351</v>
      </c>
      <c r="BH1506" s="221">
        <f>'4.b Electricity other'!BC148</f>
        <v>0.16745204433993016</v>
      </c>
    </row>
    <row r="1507" spans="1:60" s="8" customFormat="1" ht="15">
      <c r="A1507" s="36" t="s">
        <v>7</v>
      </c>
      <c r="B1507" s="36" t="s">
        <v>69</v>
      </c>
      <c r="C1507" s="36" t="s">
        <v>17</v>
      </c>
      <c r="D1507" s="7" t="s">
        <v>833</v>
      </c>
      <c r="E1507" s="7" t="s">
        <v>833</v>
      </c>
      <c r="F1507" s="7" t="s">
        <v>12</v>
      </c>
      <c r="G1507" s="219"/>
      <c r="H1507" s="219"/>
      <c r="I1507" s="219"/>
      <c r="J1507" s="219"/>
      <c r="K1507" s="219"/>
      <c r="L1507" s="219"/>
      <c r="M1507" s="219"/>
      <c r="N1507" s="219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19"/>
      <c r="Z1507" s="219"/>
      <c r="AA1507" s="219"/>
      <c r="AB1507" s="219"/>
      <c r="AC1507" s="219"/>
      <c r="AD1507" s="219"/>
      <c r="AE1507" s="219"/>
      <c r="AF1507" s="219"/>
      <c r="AG1507" s="219"/>
      <c r="AH1507" s="219"/>
      <c r="AI1507" s="219"/>
      <c r="AJ1507" s="219"/>
      <c r="AK1507" s="219"/>
      <c r="AL1507" s="219"/>
      <c r="AM1507" s="219"/>
      <c r="AN1507" s="219"/>
      <c r="AO1507" s="219"/>
      <c r="AP1507" s="221">
        <f>'6. Non-specified'!AN269</f>
        <v>6.0842942348472331E-2</v>
      </c>
      <c r="AQ1507" s="221">
        <f>'6. Non-specified'!AO269</f>
        <v>6.305736580738705E-2</v>
      </c>
      <c r="AR1507" s="221">
        <f>'6. Non-specified'!AP269</f>
        <v>6.571824122385575E-2</v>
      </c>
      <c r="AS1507" s="221">
        <f>'6. Non-specified'!AQ269</f>
        <v>6.75443858521588E-2</v>
      </c>
      <c r="AT1507" s="221">
        <f>'6. Non-specified'!AR269</f>
        <v>6.9322791916860541E-2</v>
      </c>
      <c r="AU1507" s="219"/>
      <c r="AV1507" s="219"/>
      <c r="AW1507" s="219"/>
      <c r="AX1507" s="219"/>
      <c r="AY1507" s="219"/>
      <c r="AZ1507" s="221">
        <f>'6. Non-specified'!AX269</f>
        <v>8.0665450640939593E-2</v>
      </c>
      <c r="BA1507" s="221">
        <f>'6. Non-specified'!AY269</f>
        <v>8.2514052924984149E-2</v>
      </c>
      <c r="BB1507" s="221">
        <f>'6. Non-specified'!AZ269</f>
        <v>8.4363504269662909E-2</v>
      </c>
      <c r="BC1507" s="221">
        <f>'6. Non-specified'!BA269</f>
        <v>8.6334382662513143E-2</v>
      </c>
      <c r="BD1507" s="221">
        <f>'6. Non-specified'!BB269</f>
        <v>8.8331531738253061E-2</v>
      </c>
      <c r="BE1507" s="221">
        <f>'6. Non-specified'!BC269</f>
        <v>9.1012140944803588E-2</v>
      </c>
      <c r="BF1507" s="221">
        <f>'6. Non-specified'!BD269</f>
        <v>9.2380834324266164E-2</v>
      </c>
      <c r="BG1507" s="221">
        <f>'6. Non-specified'!BE269</f>
        <v>9.4338940306217145E-2</v>
      </c>
      <c r="BH1507" s="221">
        <f>'6. Non-specified'!BF269</f>
        <v>9.5756037916238393E-2</v>
      </c>
    </row>
    <row r="1508" spans="1:60" s="8" customFormat="1" ht="15">
      <c r="A1508" s="36" t="s">
        <v>7</v>
      </c>
      <c r="B1508" s="36" t="s">
        <v>69</v>
      </c>
      <c r="C1508" s="36" t="s">
        <v>17</v>
      </c>
      <c r="D1508" s="7" t="s">
        <v>833</v>
      </c>
      <c r="E1508" s="7" t="s">
        <v>833</v>
      </c>
      <c r="F1508" s="7" t="s">
        <v>13</v>
      </c>
      <c r="G1508" s="219"/>
      <c r="H1508" s="219"/>
      <c r="I1508" s="219"/>
      <c r="J1508" s="219"/>
      <c r="K1508" s="219"/>
      <c r="L1508" s="219"/>
      <c r="M1508" s="219"/>
      <c r="N1508" s="219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19"/>
      <c r="Z1508" s="219"/>
      <c r="AA1508" s="219"/>
      <c r="AB1508" s="219"/>
      <c r="AC1508" s="219"/>
      <c r="AD1508" s="219"/>
      <c r="AE1508" s="219"/>
      <c r="AF1508" s="219"/>
      <c r="AG1508" s="219"/>
      <c r="AH1508" s="219"/>
      <c r="AI1508" s="219"/>
      <c r="AJ1508" s="219"/>
      <c r="AK1508" s="219"/>
      <c r="AL1508" s="219"/>
      <c r="AM1508" s="219"/>
      <c r="AN1508" s="219"/>
      <c r="AO1508" s="219"/>
      <c r="AP1508" s="221">
        <f>'4.b Electricity other'!AL54</f>
        <v>0.81249999999999867</v>
      </c>
      <c r="AQ1508" s="221">
        <f>'4.b Electricity other'!AM54</f>
        <v>0.81499999999999861</v>
      </c>
      <c r="AR1508" s="221">
        <f>'4.b Electricity other'!AN54</f>
        <v>0.81749999999999856</v>
      </c>
      <c r="AS1508" s="221">
        <f>'4.b Electricity other'!AO54</f>
        <v>0.81999999999999851</v>
      </c>
      <c r="AT1508" s="221">
        <f>'4.b Electricity other'!AP54</f>
        <v>0.82249999999999845</v>
      </c>
      <c r="AU1508" s="219"/>
      <c r="AV1508" s="219"/>
      <c r="AW1508" s="219"/>
      <c r="AX1508" s="219"/>
      <c r="AY1508" s="219"/>
      <c r="AZ1508" s="221">
        <f>'4.b Electricity other'!AV54</f>
        <v>0.83749999999999813</v>
      </c>
      <c r="BA1508" s="221">
        <f>'4.b Electricity other'!AW54</f>
        <v>0.83999999999999808</v>
      </c>
      <c r="BB1508" s="221">
        <f>'4.b Electricity other'!AX54</f>
        <v>0.84249999999999803</v>
      </c>
      <c r="BC1508" s="221">
        <f>'4.b Electricity other'!AY54</f>
        <v>0.84499999999999797</v>
      </c>
      <c r="BD1508" s="221">
        <f>'4.b Electricity other'!AZ54</f>
        <v>0.84749999999999792</v>
      </c>
      <c r="BE1508" s="221">
        <f>'4.b Electricity other'!BA54</f>
        <v>0.85</v>
      </c>
      <c r="BF1508" s="221">
        <f>'4.b Electricity other'!BB54</f>
        <v>0.85249999999999992</v>
      </c>
      <c r="BG1508" s="221">
        <f>'4.b Electricity other'!BC54</f>
        <v>0.85499999999999987</v>
      </c>
      <c r="BH1508" s="221">
        <f>'4.b Electricity other'!BD54</f>
        <v>0.85749999999999982</v>
      </c>
    </row>
    <row r="1509" spans="1:60" s="8" customFormat="1" ht="15">
      <c r="A1509" s="36" t="s">
        <v>7</v>
      </c>
      <c r="B1509" s="36" t="s">
        <v>69</v>
      </c>
      <c r="C1509" s="36" t="s">
        <v>17</v>
      </c>
      <c r="D1509" s="7" t="s">
        <v>833</v>
      </c>
      <c r="E1509" s="7" t="s">
        <v>833</v>
      </c>
      <c r="F1509" s="7" t="s">
        <v>14</v>
      </c>
      <c r="G1509" s="219"/>
      <c r="H1509" s="219"/>
      <c r="I1509" s="219"/>
      <c r="J1509" s="219"/>
      <c r="K1509" s="219"/>
      <c r="L1509" s="219"/>
      <c r="M1509" s="219"/>
      <c r="N1509" s="219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19"/>
      <c r="Z1509" s="219"/>
      <c r="AA1509" s="219"/>
      <c r="AB1509" s="219"/>
      <c r="AC1509" s="219"/>
      <c r="AD1509" s="219"/>
      <c r="AE1509" s="219"/>
      <c r="AF1509" s="219"/>
      <c r="AG1509" s="219"/>
      <c r="AH1509" s="219"/>
      <c r="AI1509" s="219"/>
      <c r="AJ1509" s="219"/>
      <c r="AK1509" s="219"/>
      <c r="AL1509" s="219"/>
      <c r="AM1509" s="219"/>
      <c r="AN1509" s="219"/>
      <c r="AO1509" s="219"/>
      <c r="AP1509" s="221">
        <f>'4.b Electricity other'!AL56</f>
        <v>3.5624264829440477E-2</v>
      </c>
      <c r="AQ1509" s="221">
        <f>'4.b Electricity other'!AM56</f>
        <v>3.5624264829440477E-2</v>
      </c>
      <c r="AR1509" s="221">
        <f>'4.b Electricity other'!AN56</f>
        <v>3.5624264829440477E-2</v>
      </c>
      <c r="AS1509" s="221">
        <f>'4.b Electricity other'!AO56</f>
        <v>3.5624264829440477E-2</v>
      </c>
      <c r="AT1509" s="221">
        <f>'4.b Electricity other'!AP56</f>
        <v>3.5624264829440477E-2</v>
      </c>
      <c r="AU1509" s="219"/>
      <c r="AV1509" s="219"/>
      <c r="AW1509" s="219"/>
      <c r="AX1509" s="219"/>
      <c r="AY1509" s="219"/>
      <c r="AZ1509" s="221">
        <f>'4.b Electricity other'!AV56</f>
        <v>3.5624264829440477E-2</v>
      </c>
      <c r="BA1509" s="221">
        <f>'4.b Electricity other'!AW56</f>
        <v>3.5624264829440477E-2</v>
      </c>
      <c r="BB1509" s="221">
        <f>'4.b Electricity other'!AX56</f>
        <v>3.5624264829440477E-2</v>
      </c>
      <c r="BC1509" s="221">
        <f>'4.b Electricity other'!AY56</f>
        <v>3.5624264829440477E-2</v>
      </c>
      <c r="BD1509" s="221">
        <f>'4.b Electricity other'!AZ56</f>
        <v>3.5624264829440477E-2</v>
      </c>
      <c r="BE1509" s="221">
        <f>'4.b Electricity other'!BA56</f>
        <v>3.5624264829440477E-2</v>
      </c>
      <c r="BF1509" s="221">
        <f>'4.b Electricity other'!BB56</f>
        <v>3.5624264829440477E-2</v>
      </c>
      <c r="BG1509" s="221">
        <f>'4.b Electricity other'!BC56</f>
        <v>3.5624264829440477E-2</v>
      </c>
      <c r="BH1509" s="221">
        <f>'4.b Electricity other'!BD56</f>
        <v>3.5624264829440477E-2</v>
      </c>
    </row>
    <row r="1510" spans="1:60" s="8" customFormat="1" ht="15">
      <c r="A1510" s="36" t="s">
        <v>7</v>
      </c>
      <c r="B1510" s="36" t="s">
        <v>69</v>
      </c>
      <c r="C1510" s="36" t="s">
        <v>17</v>
      </c>
      <c r="D1510" s="7" t="s">
        <v>105</v>
      </c>
      <c r="E1510" s="7" t="s">
        <v>106</v>
      </c>
      <c r="F1510" s="7" t="s">
        <v>12</v>
      </c>
      <c r="G1510" s="219"/>
      <c r="H1510" s="219"/>
      <c r="I1510" s="219"/>
      <c r="J1510" s="219"/>
      <c r="K1510" s="219"/>
      <c r="L1510" s="219"/>
      <c r="M1510" s="219"/>
      <c r="N1510" s="219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19"/>
      <c r="Z1510" s="219"/>
      <c r="AA1510" s="219"/>
      <c r="AB1510" s="219"/>
      <c r="AC1510" s="219"/>
      <c r="AD1510" s="219"/>
      <c r="AE1510" s="219"/>
      <c r="AF1510" s="219"/>
      <c r="AG1510" s="219"/>
      <c r="AH1510" s="219"/>
      <c r="AI1510" s="219"/>
      <c r="AJ1510" s="219"/>
      <c r="AK1510" s="219"/>
      <c r="AL1510" s="219"/>
      <c r="AM1510" s="219"/>
      <c r="AN1510" s="219"/>
      <c r="AO1510" s="219"/>
      <c r="AP1510" s="221">
        <f>'6. Non-specified'!AN271</f>
        <v>0.13807079215414653</v>
      </c>
      <c r="AQ1510" s="221">
        <f>'6. Non-specified'!AO271</f>
        <v>0.13510315050623578</v>
      </c>
      <c r="AR1510" s="221">
        <f>'6. Non-specified'!AP271</f>
        <v>0.13356112625190891</v>
      </c>
      <c r="AS1510" s="221">
        <f>'6. Non-specified'!AQ271</f>
        <v>0.13238931801390597</v>
      </c>
      <c r="AT1510" s="221">
        <f>'6. Non-specified'!AR271</f>
        <v>0.13128632540568089</v>
      </c>
      <c r="AU1510" s="219"/>
      <c r="AV1510" s="219"/>
      <c r="AW1510" s="219"/>
      <c r="AX1510" s="219"/>
      <c r="AY1510" s="219"/>
      <c r="AZ1510" s="221">
        <f>'6. Non-specified'!AX271</f>
        <v>0.12324580884654474</v>
      </c>
      <c r="BA1510" s="221">
        <f>'6. Non-specified'!AY271</f>
        <v>0.11716965409717789</v>
      </c>
      <c r="BB1510" s="221">
        <f>'6. Non-specified'!AZ271</f>
        <v>0.11978191120041096</v>
      </c>
      <c r="BC1510" s="221">
        <f>'6. Non-specified'!BA271</f>
        <v>0.11589846026257108</v>
      </c>
      <c r="BD1510" s="221">
        <f>'6. Non-specified'!BB271</f>
        <v>0.11308142906490007</v>
      </c>
      <c r="BE1510" s="221">
        <f>'6. Non-specified'!BC271</f>
        <v>0.11006473210394968</v>
      </c>
      <c r="BF1510" s="221">
        <f>'6. Non-specified'!BD271</f>
        <v>0.10578668570468444</v>
      </c>
      <c r="BG1510" s="221">
        <f>'6. Non-specified'!BE271</f>
        <v>0.10686922876226199</v>
      </c>
      <c r="BH1510" s="221">
        <f>'6. Non-specified'!BF271</f>
        <v>0.10549837955169936</v>
      </c>
    </row>
    <row r="1511" spans="1:60" s="8" customFormat="1" ht="15">
      <c r="A1511" s="36" t="s">
        <v>7</v>
      </c>
      <c r="B1511" s="36" t="s">
        <v>69</v>
      </c>
      <c r="C1511" s="36" t="s">
        <v>17</v>
      </c>
      <c r="D1511" s="7" t="s">
        <v>105</v>
      </c>
      <c r="E1511" s="7" t="s">
        <v>106</v>
      </c>
      <c r="F1511" s="7" t="s">
        <v>13</v>
      </c>
      <c r="G1511" s="219"/>
      <c r="H1511" s="219"/>
      <c r="I1511" s="219"/>
      <c r="J1511" s="219"/>
      <c r="K1511" s="219"/>
      <c r="L1511" s="219"/>
      <c r="M1511" s="219"/>
      <c r="N1511" s="219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19"/>
      <c r="Z1511" s="219"/>
      <c r="AA1511" s="219"/>
      <c r="AB1511" s="219"/>
      <c r="AC1511" s="219"/>
      <c r="AD1511" s="219"/>
      <c r="AE1511" s="219"/>
      <c r="AF1511" s="219"/>
      <c r="AG1511" s="219"/>
      <c r="AH1511" s="219"/>
      <c r="AI1511" s="219"/>
      <c r="AJ1511" s="219"/>
      <c r="AK1511" s="219"/>
      <c r="AL1511" s="219"/>
      <c r="AM1511" s="219"/>
      <c r="AN1511" s="219"/>
      <c r="AO1511" s="219"/>
      <c r="AP1511" s="221">
        <f>'1. Lighting'!AL59</f>
        <v>3.074377745241581E-2</v>
      </c>
      <c r="AQ1511" s="221">
        <f>'1. Lighting'!AM59</f>
        <v>3.1134407027818445E-2</v>
      </c>
      <c r="AR1511" s="221">
        <f>'1. Lighting'!AN59</f>
        <v>3.1525036603221077E-2</v>
      </c>
      <c r="AS1511" s="221">
        <f>'1. Lighting'!AO59</f>
        <v>3.1915666178623715E-2</v>
      </c>
      <c r="AT1511" s="221">
        <f>'1. Lighting'!AP59</f>
        <v>3.2306295754026347E-2</v>
      </c>
      <c r="AU1511" s="219"/>
      <c r="AV1511" s="219"/>
      <c r="AW1511" s="219"/>
      <c r="AX1511" s="219"/>
      <c r="AY1511" s="219"/>
      <c r="AZ1511" s="221">
        <f>'1. Lighting'!AV59</f>
        <v>3.4650073206442165E-2</v>
      </c>
      <c r="BA1511" s="221">
        <f>'1. Lighting'!AW59</f>
        <v>3.5040702781844797E-2</v>
      </c>
      <c r="BB1511" s="221">
        <f>'1. Lighting'!AX59</f>
        <v>3.5431332357247436E-2</v>
      </c>
      <c r="BC1511" s="221">
        <f>'1. Lighting'!AY59</f>
        <v>3.5821961932650068E-2</v>
      </c>
      <c r="BD1511" s="221">
        <f>'1. Lighting'!AZ59</f>
        <v>3.6212591508052706E-2</v>
      </c>
      <c r="BE1511" s="221">
        <f>'1. Lighting'!BA59</f>
        <v>3.6603221083455345E-2</v>
      </c>
      <c r="BF1511" s="221">
        <f>'1. Lighting'!BB59</f>
        <v>3.6993850658857977E-2</v>
      </c>
      <c r="BG1511" s="221">
        <f>'1. Lighting'!BC59</f>
        <v>3.7384480234260616E-2</v>
      </c>
      <c r="BH1511" s="221">
        <f>'1. Lighting'!BD59</f>
        <v>3.7775109809663247E-2</v>
      </c>
    </row>
    <row r="1512" spans="1:60" s="8" customFormat="1" ht="15">
      <c r="A1512" s="36" t="s">
        <v>7</v>
      </c>
      <c r="B1512" s="36" t="s">
        <v>69</v>
      </c>
      <c r="C1512" s="36" t="s">
        <v>17</v>
      </c>
      <c r="D1512" s="7" t="s">
        <v>105</v>
      </c>
      <c r="E1512" s="7" t="s">
        <v>106</v>
      </c>
      <c r="F1512" s="7" t="s">
        <v>14</v>
      </c>
      <c r="G1512" s="219"/>
      <c r="H1512" s="219"/>
      <c r="I1512" s="219"/>
      <c r="J1512" s="219"/>
      <c r="K1512" s="219"/>
      <c r="L1512" s="219"/>
      <c r="M1512" s="219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19"/>
      <c r="AG1512" s="219"/>
      <c r="AH1512" s="219"/>
      <c r="AI1512" s="219"/>
      <c r="AJ1512" s="219"/>
      <c r="AK1512" s="219"/>
      <c r="AL1512" s="219"/>
      <c r="AM1512" s="219"/>
      <c r="AN1512" s="219"/>
      <c r="AO1512" s="219"/>
      <c r="AP1512" s="221">
        <f>'1. Lighting'!AL60</f>
        <v>1</v>
      </c>
      <c r="AQ1512" s="221">
        <f>'1. Lighting'!AM60</f>
        <v>1</v>
      </c>
      <c r="AR1512" s="221">
        <f>'1. Lighting'!AN60</f>
        <v>1</v>
      </c>
      <c r="AS1512" s="221">
        <f>'1. Lighting'!AO60</f>
        <v>1</v>
      </c>
      <c r="AT1512" s="221">
        <f>'1. Lighting'!AP60</f>
        <v>1</v>
      </c>
      <c r="AU1512" s="219"/>
      <c r="AV1512" s="219"/>
      <c r="AW1512" s="219"/>
      <c r="AX1512" s="219"/>
      <c r="AY1512" s="219"/>
      <c r="AZ1512" s="221">
        <f>'1. Lighting'!AV60</f>
        <v>1</v>
      </c>
      <c r="BA1512" s="221">
        <f>'1. Lighting'!AW60</f>
        <v>1</v>
      </c>
      <c r="BB1512" s="221">
        <f>'1. Lighting'!AX60</f>
        <v>1</v>
      </c>
      <c r="BC1512" s="221">
        <f>'1. Lighting'!AY60</f>
        <v>1</v>
      </c>
      <c r="BD1512" s="221">
        <f>'1. Lighting'!AZ60</f>
        <v>1</v>
      </c>
      <c r="BE1512" s="221">
        <f>'1. Lighting'!BA60</f>
        <v>1</v>
      </c>
      <c r="BF1512" s="221">
        <f>'1. Lighting'!BB60</f>
        <v>1</v>
      </c>
      <c r="BG1512" s="221">
        <f>'1. Lighting'!BC60</f>
        <v>1</v>
      </c>
      <c r="BH1512" s="221">
        <f>'1. Lighting'!BD60</f>
        <v>1</v>
      </c>
    </row>
    <row r="1513" spans="1:60" s="5" customFormat="1" ht="15">
      <c r="A1513" s="4" t="s">
        <v>7</v>
      </c>
      <c r="B1513" s="4" t="s">
        <v>69</v>
      </c>
      <c r="C1513" s="4" t="s">
        <v>18</v>
      </c>
      <c r="D1513" s="4"/>
      <c r="E1513" s="4"/>
      <c r="F1513" s="4" t="s">
        <v>11</v>
      </c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226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>
        <v>18</v>
      </c>
    </row>
    <row r="1514" spans="1:60" s="5" customFormat="1" ht="15">
      <c r="A1514" s="4" t="s">
        <v>7</v>
      </c>
      <c r="B1514" s="4" t="s">
        <v>69</v>
      </c>
      <c r="C1514" s="4" t="s">
        <v>18</v>
      </c>
      <c r="D1514" s="4"/>
      <c r="E1514" s="4"/>
      <c r="F1514" s="4" t="s">
        <v>52</v>
      </c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>
        <v>2.2098633567824399E-4</v>
      </c>
    </row>
    <row r="1515" spans="1:60" s="8" customFormat="1" ht="15">
      <c r="A1515" s="36" t="s">
        <v>7</v>
      </c>
      <c r="B1515" s="36" t="s">
        <v>69</v>
      </c>
      <c r="C1515" s="36" t="s">
        <v>18</v>
      </c>
      <c r="D1515" s="7" t="s">
        <v>113</v>
      </c>
      <c r="E1515" s="7" t="s">
        <v>113</v>
      </c>
      <c r="F1515" s="7" t="s">
        <v>12</v>
      </c>
      <c r="G1515" s="219"/>
      <c r="H1515" s="219"/>
      <c r="I1515" s="219"/>
      <c r="J1515" s="219"/>
      <c r="K1515" s="219"/>
      <c r="L1515" s="219"/>
      <c r="M1515" s="219"/>
      <c r="N1515" s="219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19"/>
      <c r="Z1515" s="219"/>
      <c r="AA1515" s="219"/>
      <c r="AB1515" s="219"/>
      <c r="AC1515" s="219"/>
      <c r="AD1515" s="219"/>
      <c r="AE1515" s="219"/>
      <c r="AF1515" s="219"/>
      <c r="AG1515" s="219"/>
      <c r="AH1515" s="219"/>
      <c r="AI1515" s="219"/>
      <c r="AJ1515" s="219"/>
      <c r="AK1515" s="219"/>
      <c r="AL1515" s="219"/>
      <c r="AM1515" s="219"/>
      <c r="AN1515" s="219"/>
      <c r="AO1515" s="219"/>
      <c r="AP1515" s="219"/>
      <c r="AQ1515" s="219"/>
      <c r="AR1515" s="219"/>
      <c r="AS1515" s="219"/>
      <c r="AT1515" s="219"/>
      <c r="AU1515" s="219"/>
      <c r="AV1515" s="219"/>
      <c r="AW1515" s="219"/>
      <c r="AX1515" s="219"/>
      <c r="AY1515" s="219"/>
      <c r="AZ1515" s="219"/>
      <c r="BA1515" s="219"/>
      <c r="BB1515" s="219"/>
      <c r="BC1515" s="219"/>
      <c r="BD1515" s="219"/>
      <c r="BE1515" s="219"/>
      <c r="BF1515" s="219"/>
      <c r="BG1515" s="219"/>
      <c r="BH1515" s="221">
        <f>'6. Non-specified'!BH285</f>
        <v>0.11607142857142858</v>
      </c>
    </row>
    <row r="1516" spans="1:60" s="8" customFormat="1" ht="15">
      <c r="A1516" s="36" t="s">
        <v>7</v>
      </c>
      <c r="B1516" s="36" t="s">
        <v>69</v>
      </c>
      <c r="C1516" s="36" t="s">
        <v>18</v>
      </c>
      <c r="D1516" s="7" t="s">
        <v>113</v>
      </c>
      <c r="E1516" s="7" t="s">
        <v>113</v>
      </c>
      <c r="F1516" s="7" t="s">
        <v>13</v>
      </c>
      <c r="G1516" s="219"/>
      <c r="H1516" s="219"/>
      <c r="I1516" s="219"/>
      <c r="J1516" s="219"/>
      <c r="K1516" s="219"/>
      <c r="L1516" s="219"/>
      <c r="M1516" s="219"/>
      <c r="N1516" s="219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19"/>
      <c r="Z1516" s="219"/>
      <c r="AA1516" s="219"/>
      <c r="AB1516" s="219"/>
      <c r="AC1516" s="219"/>
      <c r="AD1516" s="219"/>
      <c r="AE1516" s="219"/>
      <c r="AF1516" s="219"/>
      <c r="AG1516" s="219"/>
      <c r="AH1516" s="219"/>
      <c r="AI1516" s="219"/>
      <c r="AJ1516" s="219"/>
      <c r="AK1516" s="219"/>
      <c r="AL1516" s="219"/>
      <c r="AM1516" s="219"/>
      <c r="AN1516" s="219"/>
      <c r="AO1516" s="219"/>
      <c r="AP1516" s="219"/>
      <c r="AQ1516" s="219"/>
      <c r="AR1516" s="219"/>
      <c r="AS1516" s="219"/>
      <c r="AT1516" s="219"/>
      <c r="AU1516" s="219"/>
      <c r="AV1516" s="219"/>
      <c r="AW1516" s="219"/>
      <c r="AX1516" s="219"/>
      <c r="AY1516" s="219"/>
      <c r="AZ1516" s="219"/>
      <c r="BA1516" s="219"/>
      <c r="BB1516" s="219"/>
      <c r="BC1516" s="219"/>
      <c r="BD1516" s="219"/>
      <c r="BE1516" s="219"/>
      <c r="BF1516" s="219"/>
      <c r="BG1516" s="219"/>
      <c r="BH1516" s="221">
        <f>'2.a-LTH-MTH1'!BD59</f>
        <v>0.932790176305755</v>
      </c>
    </row>
    <row r="1517" spans="1:60" s="8" customFormat="1" ht="15">
      <c r="A1517" s="36" t="s">
        <v>7</v>
      </c>
      <c r="B1517" s="36" t="s">
        <v>69</v>
      </c>
      <c r="C1517" s="36" t="s">
        <v>18</v>
      </c>
      <c r="D1517" s="7" t="s">
        <v>113</v>
      </c>
      <c r="E1517" s="7" t="s">
        <v>113</v>
      </c>
      <c r="F1517" s="7" t="s">
        <v>14</v>
      </c>
      <c r="G1517" s="219"/>
      <c r="H1517" s="219"/>
      <c r="I1517" s="219"/>
      <c r="J1517" s="219"/>
      <c r="K1517" s="219"/>
      <c r="L1517" s="219"/>
      <c r="M1517" s="219"/>
      <c r="N1517" s="219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19"/>
      <c r="Z1517" s="219"/>
      <c r="AA1517" s="219"/>
      <c r="AB1517" s="219"/>
      <c r="AC1517" s="219"/>
      <c r="AD1517" s="219"/>
      <c r="AE1517" s="219"/>
      <c r="AF1517" s="219"/>
      <c r="AG1517" s="219"/>
      <c r="AH1517" s="219"/>
      <c r="AI1517" s="219"/>
      <c r="AJ1517" s="219"/>
      <c r="AK1517" s="219"/>
      <c r="AL1517" s="219"/>
      <c r="AM1517" s="219"/>
      <c r="AN1517" s="219"/>
      <c r="AO1517" s="219"/>
      <c r="AP1517" s="219"/>
      <c r="AQ1517" s="219"/>
      <c r="AR1517" s="219"/>
      <c r="AS1517" s="219"/>
      <c r="AT1517" s="219"/>
      <c r="AU1517" s="219"/>
      <c r="AV1517" s="219"/>
      <c r="AW1517" s="219"/>
      <c r="AX1517" s="219"/>
      <c r="AY1517" s="219"/>
      <c r="AZ1517" s="219"/>
      <c r="BA1517" s="219"/>
      <c r="BB1517" s="219"/>
      <c r="BC1517" s="219"/>
      <c r="BD1517" s="219"/>
      <c r="BE1517" s="219"/>
      <c r="BF1517" s="219"/>
      <c r="BG1517" s="219"/>
      <c r="BH1517" s="221">
        <f>'2.a-LTH-MTH1'!BD60</f>
        <v>0.22800205883416391</v>
      </c>
    </row>
    <row r="1518" spans="1:60" s="8" customFormat="1" ht="15">
      <c r="A1518" s="36" t="s">
        <v>7</v>
      </c>
      <c r="B1518" s="36" t="s">
        <v>69</v>
      </c>
      <c r="C1518" s="36" t="s">
        <v>18</v>
      </c>
      <c r="D1518" s="7" t="s">
        <v>130</v>
      </c>
      <c r="E1518" s="7" t="s">
        <v>130</v>
      </c>
      <c r="F1518" s="7" t="s">
        <v>12</v>
      </c>
      <c r="G1518" s="219"/>
      <c r="H1518" s="219"/>
      <c r="I1518" s="219"/>
      <c r="J1518" s="219"/>
      <c r="K1518" s="219"/>
      <c r="L1518" s="219"/>
      <c r="M1518" s="219"/>
      <c r="N1518" s="219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19"/>
      <c r="Z1518" s="219"/>
      <c r="AA1518" s="219"/>
      <c r="AB1518" s="219"/>
      <c r="AC1518" s="219"/>
      <c r="AD1518" s="219"/>
      <c r="AE1518" s="219"/>
      <c r="AF1518" s="219"/>
      <c r="AG1518" s="219"/>
      <c r="AH1518" s="219"/>
      <c r="AI1518" s="219"/>
      <c r="AJ1518" s="219"/>
      <c r="AK1518" s="219"/>
      <c r="AL1518" s="219"/>
      <c r="AM1518" s="219"/>
      <c r="AN1518" s="219"/>
      <c r="AO1518" s="219"/>
      <c r="AP1518" s="219"/>
      <c r="AQ1518" s="219"/>
      <c r="AR1518" s="219"/>
      <c r="AS1518" s="219"/>
      <c r="AT1518" s="219"/>
      <c r="AU1518" s="219"/>
      <c r="AV1518" s="219"/>
      <c r="AW1518" s="219"/>
      <c r="AX1518" s="219"/>
      <c r="AY1518" s="219"/>
      <c r="AZ1518" s="219"/>
      <c r="BA1518" s="219"/>
      <c r="BB1518" s="219"/>
      <c r="BC1518" s="219"/>
      <c r="BD1518" s="219"/>
      <c r="BE1518" s="219"/>
      <c r="BF1518" s="219"/>
      <c r="BG1518" s="219"/>
      <c r="BH1518" s="221">
        <f>'6. Non-specified'!BH284</f>
        <v>0.5892857142857143</v>
      </c>
    </row>
    <row r="1519" spans="1:60" s="8" customFormat="1" ht="15">
      <c r="A1519" s="36" t="s">
        <v>7</v>
      </c>
      <c r="B1519" s="36" t="s">
        <v>69</v>
      </c>
      <c r="C1519" s="36" t="s">
        <v>18</v>
      </c>
      <c r="D1519" s="7" t="s">
        <v>130</v>
      </c>
      <c r="E1519" s="7" t="s">
        <v>130</v>
      </c>
      <c r="F1519" s="7" t="s">
        <v>13</v>
      </c>
      <c r="G1519" s="219"/>
      <c r="H1519" s="219"/>
      <c r="I1519" s="219"/>
      <c r="J1519" s="219"/>
      <c r="K1519" s="219"/>
      <c r="L1519" s="219"/>
      <c r="M1519" s="219"/>
      <c r="N1519" s="219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19"/>
      <c r="Z1519" s="219"/>
      <c r="AA1519" s="219"/>
      <c r="AB1519" s="219"/>
      <c r="AC1519" s="219"/>
      <c r="AD1519" s="219"/>
      <c r="AE1519" s="219"/>
      <c r="AF1519" s="219"/>
      <c r="AG1519" s="219"/>
      <c r="AH1519" s="219"/>
      <c r="AI1519" s="219"/>
      <c r="AJ1519" s="219"/>
      <c r="AK1519" s="219"/>
      <c r="AL1519" s="219"/>
      <c r="AM1519" s="219"/>
      <c r="AN1519" s="219"/>
      <c r="AO1519" s="219"/>
      <c r="AP1519" s="219"/>
      <c r="AQ1519" s="219"/>
      <c r="AR1519" s="219"/>
      <c r="AS1519" s="219"/>
      <c r="AT1519" s="219"/>
      <c r="AU1519" s="219"/>
      <c r="AV1519" s="219"/>
      <c r="AW1519" s="219"/>
      <c r="AX1519" s="219"/>
      <c r="AY1519" s="219"/>
      <c r="AZ1519" s="219"/>
      <c r="BA1519" s="219"/>
      <c r="BB1519" s="219"/>
      <c r="BC1519" s="219"/>
      <c r="BD1519" s="219"/>
      <c r="BE1519" s="219"/>
      <c r="BF1519" s="219"/>
      <c r="BG1519" s="219"/>
      <c r="BH1519" s="221">
        <f>'2.a-LTH-MTH1'!BD53</f>
        <v>0.88500000000000001</v>
      </c>
    </row>
    <row r="1520" spans="1:60" s="8" customFormat="1" ht="15">
      <c r="A1520" s="36" t="s">
        <v>7</v>
      </c>
      <c r="B1520" s="36" t="s">
        <v>69</v>
      </c>
      <c r="C1520" s="36" t="s">
        <v>18</v>
      </c>
      <c r="D1520" s="7" t="s">
        <v>130</v>
      </c>
      <c r="E1520" s="7" t="s">
        <v>130</v>
      </c>
      <c r="F1520" s="7" t="s">
        <v>14</v>
      </c>
      <c r="G1520" s="219"/>
      <c r="H1520" s="219"/>
      <c r="I1520" s="219"/>
      <c r="J1520" s="219"/>
      <c r="K1520" s="219"/>
      <c r="L1520" s="219"/>
      <c r="M1520" s="219"/>
      <c r="N1520" s="219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19"/>
      <c r="Z1520" s="219"/>
      <c r="AA1520" s="219"/>
      <c r="AB1520" s="219"/>
      <c r="AC1520" s="219"/>
      <c r="AD1520" s="219"/>
      <c r="AE1520" s="219"/>
      <c r="AF1520" s="219"/>
      <c r="AG1520" s="219"/>
      <c r="AH1520" s="219"/>
      <c r="AI1520" s="219"/>
      <c r="AJ1520" s="219"/>
      <c r="AK1520" s="219"/>
      <c r="AL1520" s="219"/>
      <c r="AM1520" s="219"/>
      <c r="AN1520" s="219"/>
      <c r="AO1520" s="219"/>
      <c r="AP1520" s="219"/>
      <c r="AQ1520" s="219"/>
      <c r="AR1520" s="219"/>
      <c r="AS1520" s="219"/>
      <c r="AT1520" s="219"/>
      <c r="AU1520" s="219"/>
      <c r="AV1520" s="219"/>
      <c r="AW1520" s="219"/>
      <c r="AX1520" s="219"/>
      <c r="AY1520" s="219"/>
      <c r="AZ1520" s="219"/>
      <c r="BA1520" s="219"/>
      <c r="BB1520" s="219"/>
      <c r="BC1520" s="219"/>
      <c r="BD1520" s="219"/>
      <c r="BE1520" s="219"/>
      <c r="BF1520" s="219"/>
      <c r="BG1520" s="219"/>
      <c r="BH1520" s="221">
        <f>'2.a-LTH-MTH1'!BD54</f>
        <v>4.2899429062957073E-2</v>
      </c>
    </row>
    <row r="1521" spans="1:60" s="8" customFormat="1" ht="15">
      <c r="A1521" s="36" t="s">
        <v>7</v>
      </c>
      <c r="B1521" s="36" t="s">
        <v>69</v>
      </c>
      <c r="C1521" s="36" t="s">
        <v>18</v>
      </c>
      <c r="D1521" s="7" t="s">
        <v>140</v>
      </c>
      <c r="E1521" s="7" t="s">
        <v>140</v>
      </c>
      <c r="F1521" s="7" t="s">
        <v>12</v>
      </c>
      <c r="G1521" s="219"/>
      <c r="H1521" s="219"/>
      <c r="I1521" s="219"/>
      <c r="J1521" s="219"/>
      <c r="K1521" s="219"/>
      <c r="L1521" s="219"/>
      <c r="M1521" s="219"/>
      <c r="N1521" s="219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19"/>
      <c r="Z1521" s="219"/>
      <c r="AA1521" s="219"/>
      <c r="AB1521" s="219"/>
      <c r="AC1521" s="219"/>
      <c r="AD1521" s="219"/>
      <c r="AE1521" s="219"/>
      <c r="AF1521" s="219"/>
      <c r="AG1521" s="219"/>
      <c r="AH1521" s="219"/>
      <c r="AI1521" s="219"/>
      <c r="AJ1521" s="219"/>
      <c r="AK1521" s="219"/>
      <c r="AL1521" s="219"/>
      <c r="AM1521" s="219"/>
      <c r="AN1521" s="219"/>
      <c r="AO1521" s="219"/>
      <c r="AP1521" s="219"/>
      <c r="AQ1521" s="219"/>
      <c r="AR1521" s="219"/>
      <c r="AS1521" s="219"/>
      <c r="AT1521" s="219"/>
      <c r="AU1521" s="219"/>
      <c r="AV1521" s="219"/>
      <c r="AW1521" s="219"/>
      <c r="AX1521" s="219"/>
      <c r="AY1521" s="219"/>
      <c r="AZ1521" s="219"/>
      <c r="BA1521" s="219"/>
      <c r="BB1521" s="219"/>
      <c r="BC1521" s="219"/>
      <c r="BD1521" s="219"/>
      <c r="BE1521" s="219"/>
      <c r="BF1521" s="219"/>
      <c r="BG1521" s="219"/>
      <c r="BH1521" s="221">
        <f>'6. Non-specified'!BH283</f>
        <v>0.29464285714285715</v>
      </c>
    </row>
    <row r="1522" spans="1:60" s="8" customFormat="1" ht="15">
      <c r="A1522" s="36" t="s">
        <v>7</v>
      </c>
      <c r="B1522" s="36" t="s">
        <v>69</v>
      </c>
      <c r="C1522" s="36" t="s">
        <v>18</v>
      </c>
      <c r="D1522" s="7" t="s">
        <v>140</v>
      </c>
      <c r="E1522" s="7" t="s">
        <v>140</v>
      </c>
      <c r="F1522" s="7" t="s">
        <v>13</v>
      </c>
      <c r="G1522" s="219"/>
      <c r="H1522" s="219"/>
      <c r="I1522" s="219"/>
      <c r="J1522" s="219"/>
      <c r="K1522" s="219"/>
      <c r="L1522" s="219"/>
      <c r="M1522" s="219"/>
      <c r="N1522" s="219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19"/>
      <c r="Z1522" s="219"/>
      <c r="AA1522" s="219"/>
      <c r="AB1522" s="219"/>
      <c r="AC1522" s="219"/>
      <c r="AD1522" s="219"/>
      <c r="AE1522" s="219"/>
      <c r="AF1522" s="219"/>
      <c r="AG1522" s="219"/>
      <c r="AH1522" s="219"/>
      <c r="AI1522" s="219"/>
      <c r="AJ1522" s="219"/>
      <c r="AK1522" s="219"/>
      <c r="AL1522" s="219"/>
      <c r="AM1522" s="219"/>
      <c r="AN1522" s="219"/>
      <c r="AO1522" s="219"/>
      <c r="AP1522" s="219"/>
      <c r="AQ1522" s="219"/>
      <c r="AR1522" s="219"/>
      <c r="AS1522" s="219"/>
      <c r="AT1522" s="219"/>
      <c r="AU1522" s="219"/>
      <c r="AV1522" s="219"/>
      <c r="AW1522" s="219"/>
      <c r="AX1522" s="219"/>
      <c r="AY1522" s="219"/>
      <c r="AZ1522" s="219"/>
      <c r="BA1522" s="219"/>
      <c r="BB1522" s="219"/>
      <c r="BC1522" s="219"/>
      <c r="BD1522" s="219"/>
      <c r="BE1522" s="219"/>
      <c r="BF1522" s="219"/>
      <c r="BG1522" s="219"/>
      <c r="BH1522" s="221">
        <f>'2.a-LTH-MTH1'!BD53</f>
        <v>0.88500000000000001</v>
      </c>
    </row>
    <row r="1523" spans="1:60" s="8" customFormat="1" ht="15">
      <c r="A1523" s="36" t="s">
        <v>7</v>
      </c>
      <c r="B1523" s="36" t="s">
        <v>69</v>
      </c>
      <c r="C1523" s="36" t="s">
        <v>18</v>
      </c>
      <c r="D1523" s="7" t="s">
        <v>140</v>
      </c>
      <c r="E1523" s="7" t="s">
        <v>140</v>
      </c>
      <c r="F1523" s="7" t="s">
        <v>14</v>
      </c>
      <c r="G1523" s="219"/>
      <c r="H1523" s="219"/>
      <c r="I1523" s="219"/>
      <c r="J1523" s="219"/>
      <c r="K1523" s="219"/>
      <c r="L1523" s="219"/>
      <c r="M1523" s="219"/>
      <c r="N1523" s="219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19"/>
      <c r="Z1523" s="219"/>
      <c r="AA1523" s="219"/>
      <c r="AB1523" s="219"/>
      <c r="AC1523" s="219"/>
      <c r="AD1523" s="219"/>
      <c r="AE1523" s="219"/>
      <c r="AF1523" s="219"/>
      <c r="AG1523" s="219"/>
      <c r="AH1523" s="219"/>
      <c r="AI1523" s="219"/>
      <c r="AJ1523" s="219"/>
      <c r="AK1523" s="219"/>
      <c r="AL1523" s="219"/>
      <c r="AM1523" s="219"/>
      <c r="AN1523" s="219"/>
      <c r="AO1523" s="219"/>
      <c r="AP1523" s="219"/>
      <c r="AQ1523" s="219"/>
      <c r="AR1523" s="219"/>
      <c r="AS1523" s="219"/>
      <c r="AT1523" s="219"/>
      <c r="AU1523" s="219"/>
      <c r="AV1523" s="219"/>
      <c r="AW1523" s="219"/>
      <c r="AX1523" s="219"/>
      <c r="AY1523" s="219"/>
      <c r="AZ1523" s="219"/>
      <c r="BA1523" s="219"/>
      <c r="BB1523" s="219"/>
      <c r="BC1523" s="219"/>
      <c r="BD1523" s="219"/>
      <c r="BE1523" s="219"/>
      <c r="BF1523" s="219"/>
      <c r="BG1523" s="219"/>
      <c r="BH1523" s="221">
        <f>'2.a-LTH-MTH1'!BD54</f>
        <v>4.2899429062957073E-2</v>
      </c>
    </row>
    <row r="1524" spans="1:60" s="5" customFormat="1" ht="15">
      <c r="A1524" s="4" t="s">
        <v>7</v>
      </c>
      <c r="B1524" s="4" t="s">
        <v>69</v>
      </c>
      <c r="C1524" s="4" t="s">
        <v>19</v>
      </c>
      <c r="D1524" s="4"/>
      <c r="E1524" s="4"/>
      <c r="F1524" s="4" t="s">
        <v>11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>
        <v>2</v>
      </c>
      <c r="BH1524" s="4">
        <v>3</v>
      </c>
    </row>
    <row r="1525" spans="1:60" s="5" customFormat="1" ht="15">
      <c r="A1525" s="4" t="s">
        <v>7</v>
      </c>
      <c r="B1525" s="4" t="s">
        <v>69</v>
      </c>
      <c r="C1525" s="4" t="s">
        <v>19</v>
      </c>
      <c r="D1525" s="4"/>
      <c r="E1525" s="4"/>
      <c r="F1525" s="4" t="s">
        <v>52</v>
      </c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6">
        <v>2.3623907394283E-5</v>
      </c>
      <c r="BH1525" s="6">
        <v>3.6831055946373999E-5</v>
      </c>
    </row>
    <row r="1526" spans="1:60" s="8" customFormat="1" ht="15">
      <c r="A1526" s="36" t="s">
        <v>7</v>
      </c>
      <c r="B1526" s="36" t="s">
        <v>69</v>
      </c>
      <c r="C1526" s="36" t="s">
        <v>19</v>
      </c>
      <c r="D1526" s="7" t="s">
        <v>99</v>
      </c>
      <c r="E1526" s="7" t="s">
        <v>99</v>
      </c>
      <c r="F1526" s="7" t="s">
        <v>12</v>
      </c>
      <c r="G1526" s="219"/>
      <c r="H1526" s="219"/>
      <c r="I1526" s="219"/>
      <c r="J1526" s="219"/>
      <c r="K1526" s="219"/>
      <c r="L1526" s="219"/>
      <c r="M1526" s="219"/>
      <c r="N1526" s="219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19"/>
      <c r="Z1526" s="219"/>
      <c r="AA1526" s="219"/>
      <c r="AB1526" s="219"/>
      <c r="AC1526" s="219"/>
      <c r="AD1526" s="219"/>
      <c r="AE1526" s="219"/>
      <c r="AF1526" s="219"/>
      <c r="AG1526" s="219"/>
      <c r="AH1526" s="219"/>
      <c r="AI1526" s="219"/>
      <c r="AJ1526" s="219"/>
      <c r="AK1526" s="219"/>
      <c r="AL1526" s="219"/>
      <c r="AM1526" s="219"/>
      <c r="AN1526" s="219"/>
      <c r="AO1526" s="219"/>
      <c r="AP1526" s="219"/>
      <c r="AQ1526" s="219"/>
      <c r="AR1526" s="219"/>
      <c r="AS1526" s="219"/>
      <c r="AT1526" s="219"/>
      <c r="AU1526" s="219"/>
      <c r="AV1526" s="219"/>
      <c r="AW1526" s="219"/>
      <c r="AX1526" s="219"/>
      <c r="AY1526" s="219"/>
      <c r="AZ1526" s="219"/>
      <c r="BA1526" s="219"/>
      <c r="BB1526" s="219"/>
      <c r="BC1526" s="219"/>
      <c r="BD1526" s="219"/>
      <c r="BE1526" s="219"/>
      <c r="BF1526" s="219"/>
      <c r="BG1526" s="221">
        <f>'6. Non-specified'!BG292</f>
        <v>0.5</v>
      </c>
      <c r="BH1526" s="221">
        <f>'6. Non-specified'!BH292</f>
        <v>0.5</v>
      </c>
    </row>
    <row r="1527" spans="1:60" s="8" customFormat="1" ht="15">
      <c r="A1527" s="36" t="s">
        <v>7</v>
      </c>
      <c r="B1527" s="36" t="s">
        <v>69</v>
      </c>
      <c r="C1527" s="36" t="s">
        <v>19</v>
      </c>
      <c r="D1527" s="7" t="s">
        <v>99</v>
      </c>
      <c r="E1527" s="7" t="s">
        <v>99</v>
      </c>
      <c r="F1527" s="7" t="s">
        <v>13</v>
      </c>
      <c r="G1527" s="219"/>
      <c r="H1527" s="219"/>
      <c r="I1527" s="219"/>
      <c r="J1527" s="219"/>
      <c r="K1527" s="219"/>
      <c r="L1527" s="219"/>
      <c r="M1527" s="219"/>
      <c r="N1527" s="219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19"/>
      <c r="Z1527" s="219"/>
      <c r="AA1527" s="219"/>
      <c r="AB1527" s="219"/>
      <c r="AC1527" s="219"/>
      <c r="AD1527" s="219"/>
      <c r="AE1527" s="219"/>
      <c r="AF1527" s="219"/>
      <c r="AG1527" s="219"/>
      <c r="AH1527" s="219"/>
      <c r="AI1527" s="219"/>
      <c r="AJ1527" s="219"/>
      <c r="AK1527" s="219"/>
      <c r="AL1527" s="219"/>
      <c r="AM1527" s="219"/>
      <c r="AN1527" s="219"/>
      <c r="AO1527" s="219"/>
      <c r="AP1527" s="219"/>
      <c r="AQ1527" s="219"/>
      <c r="AR1527" s="219"/>
      <c r="AS1527" s="219"/>
      <c r="AT1527" s="219"/>
      <c r="AU1527" s="219"/>
      <c r="AV1527" s="219"/>
      <c r="AW1527" s="219"/>
      <c r="AX1527" s="219"/>
      <c r="AY1527" s="219"/>
      <c r="AZ1527" s="219"/>
      <c r="BA1527" s="219"/>
      <c r="BB1527" s="219"/>
      <c r="BC1527" s="219"/>
      <c r="BD1527" s="219"/>
      <c r="BE1527" s="219"/>
      <c r="BF1527" s="219"/>
      <c r="BG1527" s="221">
        <f>'3. Mecanical drive'!BC61</f>
        <v>0.29199999999999998</v>
      </c>
      <c r="BH1527" s="221">
        <f>'3. Mecanical drive'!BD61</f>
        <v>0.29299999999999998</v>
      </c>
    </row>
    <row r="1528" spans="1:60" s="8" customFormat="1" ht="15">
      <c r="A1528" s="36" t="s">
        <v>7</v>
      </c>
      <c r="B1528" s="36" t="s">
        <v>69</v>
      </c>
      <c r="C1528" s="36" t="s">
        <v>19</v>
      </c>
      <c r="D1528" s="7" t="s">
        <v>99</v>
      </c>
      <c r="E1528" s="7" t="s">
        <v>99</v>
      </c>
      <c r="F1528" s="7" t="s">
        <v>14</v>
      </c>
      <c r="G1528" s="219"/>
      <c r="H1528" s="219"/>
      <c r="I1528" s="219"/>
      <c r="J1528" s="219"/>
      <c r="K1528" s="219"/>
      <c r="L1528" s="219"/>
      <c r="M1528" s="219"/>
      <c r="N1528" s="219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19"/>
      <c r="Z1528" s="219"/>
      <c r="AA1528" s="219"/>
      <c r="AB1528" s="219"/>
      <c r="AC1528" s="219"/>
      <c r="AD1528" s="219"/>
      <c r="AE1528" s="219"/>
      <c r="AF1528" s="219"/>
      <c r="AG1528" s="219"/>
      <c r="AH1528" s="219"/>
      <c r="AI1528" s="219"/>
      <c r="AJ1528" s="219"/>
      <c r="AK1528" s="219"/>
      <c r="AL1528" s="219"/>
      <c r="AM1528" s="219"/>
      <c r="AN1528" s="219"/>
      <c r="AO1528" s="219"/>
      <c r="AP1528" s="219"/>
      <c r="AQ1528" s="219"/>
      <c r="AR1528" s="219"/>
      <c r="AS1528" s="219"/>
      <c r="AT1528" s="219"/>
      <c r="AU1528" s="219"/>
      <c r="AV1528" s="219"/>
      <c r="AW1528" s="219"/>
      <c r="AX1528" s="219"/>
      <c r="AY1528" s="219"/>
      <c r="AZ1528" s="219"/>
      <c r="BA1528" s="219"/>
      <c r="BB1528" s="219"/>
      <c r="BC1528" s="219"/>
      <c r="BD1528" s="219"/>
      <c r="BE1528" s="219"/>
      <c r="BF1528" s="219"/>
      <c r="BG1528" s="221">
        <f>'3. Mecanical drive'!BC67</f>
        <v>1</v>
      </c>
      <c r="BH1528" s="221">
        <f>'3. Mecanical drive'!BD67</f>
        <v>1</v>
      </c>
    </row>
    <row r="1529" spans="1:60" s="8" customFormat="1" ht="15">
      <c r="A1529" s="36" t="s">
        <v>7</v>
      </c>
      <c r="B1529" s="36" t="s">
        <v>69</v>
      </c>
      <c r="C1529" s="36" t="s">
        <v>19</v>
      </c>
      <c r="D1529" s="7" t="s">
        <v>142</v>
      </c>
      <c r="E1529" s="7" t="s">
        <v>142</v>
      </c>
      <c r="F1529" s="7" t="s">
        <v>12</v>
      </c>
      <c r="G1529" s="219"/>
      <c r="H1529" s="219"/>
      <c r="I1529" s="219"/>
      <c r="J1529" s="219"/>
      <c r="K1529" s="219"/>
      <c r="L1529" s="219"/>
      <c r="M1529" s="219"/>
      <c r="N1529" s="219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19"/>
      <c r="Z1529" s="219"/>
      <c r="AA1529" s="219"/>
      <c r="AB1529" s="219"/>
      <c r="AC1529" s="219"/>
      <c r="AD1529" s="219"/>
      <c r="AE1529" s="219"/>
      <c r="AF1529" s="219"/>
      <c r="AG1529" s="219"/>
      <c r="AH1529" s="219"/>
      <c r="AI1529" s="219"/>
      <c r="AJ1529" s="219"/>
      <c r="AK1529" s="219"/>
      <c r="AL1529" s="219"/>
      <c r="AM1529" s="219"/>
      <c r="AN1529" s="219"/>
      <c r="AO1529" s="219"/>
      <c r="AP1529" s="219"/>
      <c r="AQ1529" s="219"/>
      <c r="AR1529" s="219"/>
      <c r="AS1529" s="219"/>
      <c r="AT1529" s="219"/>
      <c r="AU1529" s="219"/>
      <c r="AV1529" s="219"/>
      <c r="AW1529" s="219"/>
      <c r="AX1529" s="219"/>
      <c r="AY1529" s="219"/>
      <c r="AZ1529" s="219"/>
      <c r="BA1529" s="219"/>
      <c r="BB1529" s="219"/>
      <c r="BC1529" s="219"/>
      <c r="BD1529" s="219"/>
      <c r="BE1529" s="219"/>
      <c r="BF1529" s="219"/>
      <c r="BG1529" s="221">
        <f>'6. Non-specified'!BG293</f>
        <v>0.5</v>
      </c>
      <c r="BH1529" s="221">
        <f>'6. Non-specified'!BH293</f>
        <v>0.5</v>
      </c>
    </row>
    <row r="1530" spans="1:60" s="8" customFormat="1" ht="15">
      <c r="A1530" s="36" t="s">
        <v>7</v>
      </c>
      <c r="B1530" s="36" t="s">
        <v>69</v>
      </c>
      <c r="C1530" s="36" t="s">
        <v>19</v>
      </c>
      <c r="D1530" s="7" t="s">
        <v>142</v>
      </c>
      <c r="E1530" s="7" t="s">
        <v>142</v>
      </c>
      <c r="F1530" s="7" t="s">
        <v>13</v>
      </c>
      <c r="G1530" s="219"/>
      <c r="H1530" s="219"/>
      <c r="I1530" s="219"/>
      <c r="J1530" s="219"/>
      <c r="K1530" s="219"/>
      <c r="L1530" s="219"/>
      <c r="M1530" s="219"/>
      <c r="N1530" s="219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19"/>
      <c r="Z1530" s="219"/>
      <c r="AA1530" s="219"/>
      <c r="AB1530" s="219"/>
      <c r="AC1530" s="219"/>
      <c r="AD1530" s="219"/>
      <c r="AE1530" s="219"/>
      <c r="AF1530" s="219"/>
      <c r="AG1530" s="219"/>
      <c r="AH1530" s="219"/>
      <c r="AI1530" s="219"/>
      <c r="AJ1530" s="219"/>
      <c r="AK1530" s="219"/>
      <c r="AL1530" s="219"/>
      <c r="AM1530" s="219"/>
      <c r="AN1530" s="219"/>
      <c r="AO1530" s="219"/>
      <c r="AP1530" s="219"/>
      <c r="AQ1530" s="219"/>
      <c r="AR1530" s="219"/>
      <c r="AS1530" s="219"/>
      <c r="AT1530" s="219"/>
      <c r="AU1530" s="219"/>
      <c r="AV1530" s="219"/>
      <c r="AW1530" s="219"/>
      <c r="AX1530" s="219"/>
      <c r="AY1530" s="219"/>
      <c r="AZ1530" s="219"/>
      <c r="BA1530" s="219"/>
      <c r="BB1530" s="219"/>
      <c r="BC1530" s="219"/>
      <c r="BD1530" s="219"/>
      <c r="BE1530" s="219"/>
      <c r="BF1530" s="219"/>
      <c r="BG1530" s="221">
        <f>'3. Mecanical drive'!BC60</f>
        <v>0.11302083562565875</v>
      </c>
      <c r="BH1530" s="221">
        <f>'3. Mecanical drive'!BD60</f>
        <v>0.11348817430072439</v>
      </c>
    </row>
    <row r="1531" spans="1:60" s="8" customFormat="1" ht="15">
      <c r="A1531" s="36" t="s">
        <v>7</v>
      </c>
      <c r="B1531" s="36" t="s">
        <v>69</v>
      </c>
      <c r="C1531" s="36" t="s">
        <v>19</v>
      </c>
      <c r="D1531" s="7" t="s">
        <v>142</v>
      </c>
      <c r="E1531" s="7" t="s">
        <v>142</v>
      </c>
      <c r="F1531" s="7" t="s">
        <v>14</v>
      </c>
      <c r="G1531" s="219"/>
      <c r="H1531" s="219"/>
      <c r="I1531" s="219"/>
      <c r="J1531" s="219"/>
      <c r="K1531" s="219"/>
      <c r="L1531" s="219"/>
      <c r="M1531" s="219"/>
      <c r="N1531" s="219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19"/>
      <c r="Z1531" s="219"/>
      <c r="AA1531" s="219"/>
      <c r="AB1531" s="219"/>
      <c r="AC1531" s="219"/>
      <c r="AD1531" s="219"/>
      <c r="AE1531" s="219"/>
      <c r="AF1531" s="219"/>
      <c r="AG1531" s="219"/>
      <c r="AH1531" s="219"/>
      <c r="AI1531" s="219"/>
      <c r="AJ1531" s="219"/>
      <c r="AK1531" s="219"/>
      <c r="AL1531" s="219"/>
      <c r="AM1531" s="219"/>
      <c r="AN1531" s="219"/>
      <c r="AO1531" s="219"/>
      <c r="AP1531" s="219"/>
      <c r="AQ1531" s="219"/>
      <c r="AR1531" s="219"/>
      <c r="AS1531" s="219"/>
      <c r="AT1531" s="219"/>
      <c r="AU1531" s="219"/>
      <c r="AV1531" s="219"/>
      <c r="AW1531" s="219"/>
      <c r="AX1531" s="219"/>
      <c r="AY1531" s="219"/>
      <c r="AZ1531" s="219"/>
      <c r="BA1531" s="219"/>
      <c r="BB1531" s="219"/>
      <c r="BC1531" s="219"/>
      <c r="BD1531" s="219"/>
      <c r="BE1531" s="219"/>
      <c r="BF1531" s="219"/>
      <c r="BG1531" s="221">
        <f>'3. Mecanical drive'!BC67</f>
        <v>1</v>
      </c>
      <c r="BH1531" s="221">
        <f>'3. Mecanical drive'!BD67</f>
        <v>1</v>
      </c>
    </row>
    <row r="1532" spans="1:60" s="5" customFormat="1" ht="15">
      <c r="A1532" s="4" t="s">
        <v>7</v>
      </c>
      <c r="B1532" s="4" t="s">
        <v>69</v>
      </c>
      <c r="C1532" s="4" t="s">
        <v>70</v>
      </c>
      <c r="D1532" s="4"/>
      <c r="E1532" s="4"/>
      <c r="F1532" s="4" t="s">
        <v>11</v>
      </c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>
        <v>129</v>
      </c>
    </row>
    <row r="1533" spans="1:60" s="5" customFormat="1" ht="15">
      <c r="A1533" s="4" t="s">
        <v>7</v>
      </c>
      <c r="B1533" s="4" t="s">
        <v>69</v>
      </c>
      <c r="C1533" s="4" t="s">
        <v>70</v>
      </c>
      <c r="D1533" s="4"/>
      <c r="E1533" s="4"/>
      <c r="F1533" s="4" t="s">
        <v>52</v>
      </c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>
        <v>1.5837354056940801E-3</v>
      </c>
    </row>
    <row r="1534" spans="1:60" s="8" customFormat="1" ht="15">
      <c r="A1534" s="36" t="s">
        <v>7</v>
      </c>
      <c r="B1534" s="36" t="s">
        <v>69</v>
      </c>
      <c r="C1534" s="36" t="s">
        <v>70</v>
      </c>
      <c r="D1534" s="7" t="s">
        <v>99</v>
      </c>
      <c r="E1534" s="7" t="s">
        <v>99</v>
      </c>
      <c r="F1534" s="7" t="s">
        <v>12</v>
      </c>
      <c r="G1534" s="219"/>
      <c r="H1534" s="219"/>
      <c r="I1534" s="219"/>
      <c r="J1534" s="219"/>
      <c r="K1534" s="219"/>
      <c r="L1534" s="219"/>
      <c r="M1534" s="219"/>
      <c r="N1534" s="219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19"/>
      <c r="Z1534" s="219"/>
      <c r="AA1534" s="219"/>
      <c r="AB1534" s="219"/>
      <c r="AC1534" s="219"/>
      <c r="AD1534" s="219"/>
      <c r="AE1534" s="219"/>
      <c r="AF1534" s="219"/>
      <c r="AG1534" s="219"/>
      <c r="AH1534" s="219"/>
      <c r="AI1534" s="219"/>
      <c r="AJ1534" s="219"/>
      <c r="AK1534" s="219"/>
      <c r="AL1534" s="219"/>
      <c r="AM1534" s="219"/>
      <c r="AN1534" s="219"/>
      <c r="AO1534" s="219"/>
      <c r="AP1534" s="219"/>
      <c r="AQ1534" s="219"/>
      <c r="AR1534" s="219"/>
      <c r="AS1534" s="219"/>
      <c r="AT1534" s="219"/>
      <c r="AU1534" s="219"/>
      <c r="AV1534" s="219"/>
      <c r="AW1534" s="219"/>
      <c r="AX1534" s="219"/>
      <c r="AY1534" s="219"/>
      <c r="AZ1534" s="219"/>
      <c r="BA1534" s="219"/>
      <c r="BB1534" s="219"/>
      <c r="BC1534" s="219"/>
      <c r="BD1534" s="219"/>
      <c r="BE1534" s="219"/>
      <c r="BF1534" s="219"/>
      <c r="BG1534" s="219"/>
      <c r="BH1534" s="221">
        <v>1</v>
      </c>
    </row>
    <row r="1535" spans="1:60" s="8" customFormat="1" ht="15">
      <c r="A1535" s="36" t="s">
        <v>7</v>
      </c>
      <c r="B1535" s="36" t="s">
        <v>69</v>
      </c>
      <c r="C1535" s="36" t="s">
        <v>70</v>
      </c>
      <c r="D1535" s="7" t="s">
        <v>99</v>
      </c>
      <c r="E1535" s="7" t="s">
        <v>99</v>
      </c>
      <c r="F1535" s="7" t="s">
        <v>13</v>
      </c>
      <c r="G1535" s="219"/>
      <c r="H1535" s="219"/>
      <c r="I1535" s="219"/>
      <c r="J1535" s="219"/>
      <c r="K1535" s="219"/>
      <c r="L1535" s="219"/>
      <c r="M1535" s="219"/>
      <c r="N1535" s="219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19"/>
      <c r="Z1535" s="219"/>
      <c r="AA1535" s="219"/>
      <c r="AB1535" s="219"/>
      <c r="AC1535" s="219"/>
      <c r="AD1535" s="219"/>
      <c r="AE1535" s="219"/>
      <c r="AF1535" s="219"/>
      <c r="AG1535" s="219"/>
      <c r="AH1535" s="219"/>
      <c r="AI1535" s="219"/>
      <c r="AJ1535" s="219"/>
      <c r="AK1535" s="219"/>
      <c r="AL1535" s="219"/>
      <c r="AM1535" s="219"/>
      <c r="AN1535" s="219"/>
      <c r="AO1535" s="219"/>
      <c r="AP1535" s="219"/>
      <c r="AQ1535" s="219"/>
      <c r="AR1535" s="219"/>
      <c r="AS1535" s="219"/>
      <c r="AT1535" s="219"/>
      <c r="AU1535" s="219"/>
      <c r="AV1535" s="219"/>
      <c r="AW1535" s="219"/>
      <c r="AX1535" s="219"/>
      <c r="AY1535" s="219"/>
      <c r="AZ1535" s="219"/>
      <c r="BA1535" s="219"/>
      <c r="BB1535" s="219"/>
      <c r="BC1535" s="219"/>
      <c r="BD1535" s="219"/>
      <c r="BE1535" s="219"/>
      <c r="BF1535" s="219"/>
      <c r="BG1535" s="219"/>
      <c r="BH1535" s="221">
        <f>'3. Mecanical drive'!BD61</f>
        <v>0.29299999999999998</v>
      </c>
    </row>
    <row r="1536" spans="1:60" s="8" customFormat="1" ht="15">
      <c r="A1536" s="36" t="s">
        <v>7</v>
      </c>
      <c r="B1536" s="36" t="s">
        <v>69</v>
      </c>
      <c r="C1536" s="36" t="s">
        <v>70</v>
      </c>
      <c r="D1536" s="7" t="s">
        <v>99</v>
      </c>
      <c r="E1536" s="7" t="s">
        <v>99</v>
      </c>
      <c r="F1536" s="7" t="s">
        <v>14</v>
      </c>
      <c r="G1536" s="219"/>
      <c r="H1536" s="219"/>
      <c r="I1536" s="219"/>
      <c r="J1536" s="219"/>
      <c r="K1536" s="219"/>
      <c r="L1536" s="219"/>
      <c r="M1536" s="219"/>
      <c r="N1536" s="219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19"/>
      <c r="Z1536" s="219"/>
      <c r="AA1536" s="219"/>
      <c r="AB1536" s="219"/>
      <c r="AC1536" s="219"/>
      <c r="AD1536" s="219"/>
      <c r="AE1536" s="219"/>
      <c r="AF1536" s="219"/>
      <c r="AG1536" s="219"/>
      <c r="AH1536" s="219"/>
      <c r="AI1536" s="219"/>
      <c r="AJ1536" s="219"/>
      <c r="AK1536" s="219"/>
      <c r="AL1536" s="219"/>
      <c r="AM1536" s="219"/>
      <c r="AN1536" s="219"/>
      <c r="AO1536" s="219"/>
      <c r="AP1536" s="219"/>
      <c r="AQ1536" s="219"/>
      <c r="AR1536" s="219"/>
      <c r="AS1536" s="219"/>
      <c r="AT1536" s="219"/>
      <c r="AU1536" s="219"/>
      <c r="AV1536" s="219"/>
      <c r="AW1536" s="219"/>
      <c r="AX1536" s="219"/>
      <c r="AY1536" s="219"/>
      <c r="AZ1536" s="219"/>
      <c r="BA1536" s="219"/>
      <c r="BB1536" s="219"/>
      <c r="BC1536" s="219"/>
      <c r="BD1536" s="219"/>
      <c r="BE1536" s="219"/>
      <c r="BF1536" s="219"/>
      <c r="BG1536" s="219"/>
      <c r="BH1536" s="221">
        <f>'3. Mecanical drive'!BD67</f>
        <v>1</v>
      </c>
    </row>
    <row r="1537" spans="1:60" s="5" customFormat="1" ht="15">
      <c r="A1537" s="4" t="s">
        <v>7</v>
      </c>
      <c r="B1537" s="4" t="s">
        <v>69</v>
      </c>
      <c r="C1537" s="4" t="s">
        <v>21</v>
      </c>
      <c r="D1537" s="4"/>
      <c r="E1537" s="4"/>
      <c r="F1537" s="4" t="s">
        <v>11</v>
      </c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>
        <v>162</v>
      </c>
      <c r="AY1537" s="4">
        <v>149</v>
      </c>
      <c r="AZ1537" s="4">
        <v>136</v>
      </c>
      <c r="BA1537" s="4">
        <v>1481</v>
      </c>
      <c r="BB1537" s="4">
        <v>687</v>
      </c>
      <c r="BC1537" s="4">
        <v>495</v>
      </c>
      <c r="BD1537" s="4">
        <v>735</v>
      </c>
      <c r="BE1537" s="4">
        <v>1060</v>
      </c>
      <c r="BF1537" s="4">
        <v>587</v>
      </c>
      <c r="BG1537" s="4">
        <v>309</v>
      </c>
      <c r="BH1537" s="4">
        <v>293</v>
      </c>
    </row>
    <row r="1538" spans="1:60" s="5" customFormat="1" ht="15">
      <c r="A1538" s="4" t="s">
        <v>7</v>
      </c>
      <c r="B1538" s="4" t="s">
        <v>69</v>
      </c>
      <c r="C1538" s="4" t="s">
        <v>21</v>
      </c>
      <c r="D1538" s="4"/>
      <c r="E1538" s="4"/>
      <c r="F1538" s="4" t="s">
        <v>52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>
        <v>1.68716608171299E-3</v>
      </c>
      <c r="AY1538" s="4">
        <v>1.49925037481259E-3</v>
      </c>
      <c r="AZ1538" s="4">
        <v>1.3326017088657199E-3</v>
      </c>
      <c r="BA1538" s="4">
        <v>1.4906894816306001E-2</v>
      </c>
      <c r="BB1538" s="4">
        <v>6.7523736509995901E-3</v>
      </c>
      <c r="BC1538" s="4">
        <v>5.0513812211076302E-3</v>
      </c>
      <c r="BD1538" s="4">
        <v>8.0826964315170204E-3</v>
      </c>
      <c r="BE1538" s="4">
        <v>1.1492009800732899E-2</v>
      </c>
      <c r="BF1538" s="4">
        <v>6.6076815705344702E-3</v>
      </c>
      <c r="BG1538" s="4">
        <v>3.6498936924167298E-3</v>
      </c>
      <c r="BH1538" s="4">
        <v>3.59716646409586E-3</v>
      </c>
    </row>
    <row r="1539" spans="1:60" s="8" customFormat="1" ht="15">
      <c r="A1539" s="36" t="s">
        <v>7</v>
      </c>
      <c r="B1539" s="36" t="s">
        <v>69</v>
      </c>
      <c r="C1539" s="36" t="s">
        <v>21</v>
      </c>
      <c r="D1539" s="7" t="s">
        <v>113</v>
      </c>
      <c r="E1539" s="7" t="s">
        <v>113</v>
      </c>
      <c r="F1539" s="7" t="s">
        <v>12</v>
      </c>
      <c r="G1539" s="219"/>
      <c r="H1539" s="219"/>
      <c r="I1539" s="219"/>
      <c r="J1539" s="219"/>
      <c r="K1539" s="219"/>
      <c r="L1539" s="219"/>
      <c r="M1539" s="219"/>
      <c r="N1539" s="219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19"/>
      <c r="Z1539" s="219"/>
      <c r="AA1539" s="219"/>
      <c r="AB1539" s="219"/>
      <c r="AC1539" s="219"/>
      <c r="AD1539" s="219"/>
      <c r="AE1539" s="219"/>
      <c r="AF1539" s="219"/>
      <c r="AG1539" s="219"/>
      <c r="AH1539" s="219"/>
      <c r="AI1539" s="219"/>
      <c r="AJ1539" s="219"/>
      <c r="AK1539" s="219"/>
      <c r="AL1539" s="219"/>
      <c r="AM1539" s="219"/>
      <c r="AN1539" s="219"/>
      <c r="AO1539" s="219"/>
      <c r="AP1539" s="219"/>
      <c r="AQ1539" s="219"/>
      <c r="AR1539" s="219"/>
      <c r="AS1539" s="219"/>
      <c r="AT1539" s="219"/>
      <c r="AU1539" s="219"/>
      <c r="AV1539" s="219"/>
      <c r="AW1539" s="219"/>
      <c r="AX1539" s="221">
        <f>'6. Non-specified'!AX306</f>
        <v>0.12114350410416078</v>
      </c>
      <c r="AY1539" s="221">
        <f>'6. Non-specified'!AY306</f>
        <v>0.14399999999999999</v>
      </c>
      <c r="AZ1539" s="221">
        <f>'6. Non-specified'!AZ306</f>
        <v>8.9555765595463133E-2</v>
      </c>
      <c r="BA1539" s="221">
        <f>'6. Non-specified'!BA306</f>
        <v>7.1147880041365047E-2</v>
      </c>
      <c r="BB1539" s="221">
        <f>'6. Non-specified'!BB306</f>
        <v>7.0518092105263164E-2</v>
      </c>
      <c r="BC1539" s="221">
        <f>'6. Non-specified'!BC306</f>
        <v>6.7114093959731544E-2</v>
      </c>
      <c r="BD1539" s="221">
        <f>'6. Non-specified'!BD306</f>
        <v>1.9763694951664877E-2</v>
      </c>
      <c r="BE1539" s="221">
        <f>'6. Non-specified'!BE306</f>
        <v>2.5248802064135642E-2</v>
      </c>
      <c r="BF1539" s="221">
        <f>'6. Non-specified'!BF306</f>
        <v>8.2756171195169592E-2</v>
      </c>
      <c r="BG1539" s="221">
        <f>'6. Non-specified'!BG306</f>
        <v>0.10977939899253084</v>
      </c>
      <c r="BH1539" s="221">
        <f>'6. Non-specified'!BH306</f>
        <v>0.12137104326652931</v>
      </c>
    </row>
    <row r="1540" spans="1:60" s="8" customFormat="1" ht="15">
      <c r="A1540" s="36" t="s">
        <v>7</v>
      </c>
      <c r="B1540" s="36" t="s">
        <v>69</v>
      </c>
      <c r="C1540" s="36" t="s">
        <v>21</v>
      </c>
      <c r="D1540" s="7" t="s">
        <v>113</v>
      </c>
      <c r="E1540" s="7" t="s">
        <v>113</v>
      </c>
      <c r="F1540" s="7" t="s">
        <v>13</v>
      </c>
      <c r="G1540" s="219"/>
      <c r="H1540" s="219"/>
      <c r="I1540" s="219"/>
      <c r="J1540" s="219"/>
      <c r="K1540" s="219"/>
      <c r="L1540" s="219"/>
      <c r="M1540" s="219"/>
      <c r="N1540" s="219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19"/>
      <c r="Z1540" s="219"/>
      <c r="AA1540" s="219"/>
      <c r="AB1540" s="219"/>
      <c r="AC1540" s="219"/>
      <c r="AD1540" s="219"/>
      <c r="AE1540" s="219"/>
      <c r="AF1540" s="219"/>
      <c r="AG1540" s="219"/>
      <c r="AH1540" s="219"/>
      <c r="AI1540" s="219"/>
      <c r="AJ1540" s="219"/>
      <c r="AK1540" s="219"/>
      <c r="AL1540" s="219"/>
      <c r="AM1540" s="219"/>
      <c r="AN1540" s="219"/>
      <c r="AO1540" s="219"/>
      <c r="AP1540" s="219"/>
      <c r="AQ1540" s="219"/>
      <c r="AR1540" s="219"/>
      <c r="AS1540" s="219"/>
      <c r="AT1540" s="219"/>
      <c r="AU1540" s="219"/>
      <c r="AV1540" s="219"/>
      <c r="AW1540" s="219"/>
      <c r="AX1540" s="221">
        <f>'2.a-LTH-MTH1'!AT59</f>
        <v>0.92557809767848598</v>
      </c>
      <c r="AY1540" s="221">
        <f>'2.a-LTH-MTH1'!AU59</f>
        <v>0.92641807884303196</v>
      </c>
      <c r="AZ1540" s="221">
        <f>'2.a-LTH-MTH1'!AV59</f>
        <v>0.92722916920507303</v>
      </c>
      <c r="BA1540" s="221">
        <f>'2.a-LTH-MTH1'!AW59</f>
        <v>0.92801236245173402</v>
      </c>
      <c r="BB1540" s="221">
        <f>'2.a-LTH-MTH1'!AX59</f>
        <v>0.92876861809268596</v>
      </c>
      <c r="BC1540" s="221">
        <f>'2.a-LTH-MTH1'!AY59</f>
        <v>0.92949886263566495</v>
      </c>
      <c r="BD1540" s="221">
        <f>'2.a-LTH-MTH1'!AZ59</f>
        <v>0.93020399072155802</v>
      </c>
      <c r="BE1540" s="221">
        <f>'2.a-LTH-MTH1'!BA59</f>
        <v>0.93088486622045097</v>
      </c>
      <c r="BF1540" s="221">
        <f>'2.a-LTH-MTH1'!BB59</f>
        <v>0.93154232328997999</v>
      </c>
      <c r="BG1540" s="221">
        <f>'2.a-LTH-MTH1'!BC59</f>
        <v>0.93217716739727297</v>
      </c>
      <c r="BH1540" s="221">
        <f>'2.a-LTH-MTH1'!BD59</f>
        <v>0.932790176305755</v>
      </c>
    </row>
    <row r="1541" spans="1:60" s="8" customFormat="1" ht="15">
      <c r="A1541" s="36" t="s">
        <v>7</v>
      </c>
      <c r="B1541" s="36" t="s">
        <v>69</v>
      </c>
      <c r="C1541" s="36" t="s">
        <v>21</v>
      </c>
      <c r="D1541" s="7" t="s">
        <v>113</v>
      </c>
      <c r="E1541" s="7" t="s">
        <v>113</v>
      </c>
      <c r="F1541" s="7" t="s">
        <v>14</v>
      </c>
      <c r="G1541" s="219"/>
      <c r="H1541" s="219"/>
      <c r="I1541" s="219"/>
      <c r="J1541" s="219"/>
      <c r="K1541" s="219"/>
      <c r="L1541" s="219"/>
      <c r="M1541" s="219"/>
      <c r="N1541" s="219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19"/>
      <c r="Z1541" s="219"/>
      <c r="AA1541" s="219"/>
      <c r="AB1541" s="219"/>
      <c r="AC1541" s="219"/>
      <c r="AD1541" s="219"/>
      <c r="AE1541" s="219"/>
      <c r="AF1541" s="219"/>
      <c r="AG1541" s="219"/>
      <c r="AH1541" s="219"/>
      <c r="AI1541" s="219"/>
      <c r="AJ1541" s="219"/>
      <c r="AK1541" s="219"/>
      <c r="AL1541" s="219"/>
      <c r="AM1541" s="219"/>
      <c r="AN1541" s="219"/>
      <c r="AO1541" s="219"/>
      <c r="AP1541" s="219"/>
      <c r="AQ1541" s="219"/>
      <c r="AR1541" s="219"/>
      <c r="AS1541" s="219"/>
      <c r="AT1541" s="219"/>
      <c r="AU1541" s="219"/>
      <c r="AV1541" s="219"/>
      <c r="AW1541" s="219"/>
      <c r="AX1541" s="221">
        <f>'2.a-LTH-MTH1'!AT60</f>
        <v>0.22800205883416391</v>
      </c>
      <c r="AY1541" s="221">
        <f>'2.a-LTH-MTH1'!AU60</f>
        <v>0.22800205883416391</v>
      </c>
      <c r="AZ1541" s="221">
        <f>'2.a-LTH-MTH1'!AV60</f>
        <v>0.22800205883416391</v>
      </c>
      <c r="BA1541" s="221">
        <f>'2.a-LTH-MTH1'!AW60</f>
        <v>0.22800205883416391</v>
      </c>
      <c r="BB1541" s="221">
        <f>'2.a-LTH-MTH1'!AX60</f>
        <v>0.22800205883416391</v>
      </c>
      <c r="BC1541" s="221">
        <f>'2.a-LTH-MTH1'!AY60</f>
        <v>0.22800205883416391</v>
      </c>
      <c r="BD1541" s="221">
        <f>'2.a-LTH-MTH1'!AZ60</f>
        <v>0.22800205883416391</v>
      </c>
      <c r="BE1541" s="221">
        <f>'2.a-LTH-MTH1'!BA60</f>
        <v>0.22800205883416391</v>
      </c>
      <c r="BF1541" s="221">
        <f>'2.a-LTH-MTH1'!BB60</f>
        <v>0.22800205883416391</v>
      </c>
      <c r="BG1541" s="221">
        <f>'2.a-LTH-MTH1'!BC60</f>
        <v>0.22800205883416391</v>
      </c>
      <c r="BH1541" s="221">
        <f>'2.a-LTH-MTH1'!BD60</f>
        <v>0.22800205883416391</v>
      </c>
    </row>
    <row r="1542" spans="1:60" s="8" customFormat="1" ht="15">
      <c r="A1542" s="36" t="s">
        <v>7</v>
      </c>
      <c r="B1542" s="36" t="s">
        <v>69</v>
      </c>
      <c r="C1542" s="36" t="s">
        <v>21</v>
      </c>
      <c r="D1542" s="7" t="s">
        <v>130</v>
      </c>
      <c r="E1542" s="7" t="s">
        <v>130</v>
      </c>
      <c r="F1542" s="7" t="s">
        <v>12</v>
      </c>
      <c r="G1542" s="219"/>
      <c r="H1542" s="219"/>
      <c r="I1542" s="219"/>
      <c r="J1542" s="219"/>
      <c r="K1542" s="219"/>
      <c r="L1542" s="219"/>
      <c r="M1542" s="219"/>
      <c r="N1542" s="219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19"/>
      <c r="Z1542" s="219"/>
      <c r="AA1542" s="219"/>
      <c r="AB1542" s="219"/>
      <c r="AC1542" s="219"/>
      <c r="AD1542" s="219"/>
      <c r="AE1542" s="219"/>
      <c r="AF1542" s="219"/>
      <c r="AG1542" s="219"/>
      <c r="AH1542" s="219"/>
      <c r="AI1542" s="219"/>
      <c r="AJ1542" s="219"/>
      <c r="AK1542" s="219"/>
      <c r="AL1542" s="219"/>
      <c r="AM1542" s="219"/>
      <c r="AN1542" s="219"/>
      <c r="AO1542" s="219"/>
      <c r="AP1542" s="219"/>
      <c r="AQ1542" s="219"/>
      <c r="AR1542" s="219"/>
      <c r="AS1542" s="219"/>
      <c r="AT1542" s="219"/>
      <c r="AU1542" s="219"/>
      <c r="AV1542" s="219"/>
      <c r="AW1542" s="219"/>
      <c r="AX1542" s="221">
        <f>'6. Non-specified'!AX307</f>
        <v>0.83215397679026326</v>
      </c>
      <c r="AY1542" s="221">
        <f>'6. Non-specified'!AY307</f>
        <v>0.77703225806451615</v>
      </c>
      <c r="AZ1542" s="221">
        <f>'6. Non-specified'!AZ307</f>
        <v>0.74692816635160686</v>
      </c>
      <c r="BA1542" s="221">
        <f>'6. Non-specified'!BA307</f>
        <v>0.75222337125129268</v>
      </c>
      <c r="BB1542" s="221">
        <f>'6. Non-specified'!BB307</f>
        <v>0.77199835526315785</v>
      </c>
      <c r="BC1542" s="221">
        <f>'6. Non-specified'!BC307</f>
        <v>0.75817953020134232</v>
      </c>
      <c r="BD1542" s="221">
        <f>'6. Non-specified'!BD307</f>
        <v>0.78754027926960257</v>
      </c>
      <c r="BE1542" s="221">
        <f>'6. Non-specified'!BE307</f>
        <v>0.78418724659049022</v>
      </c>
      <c r="BF1542" s="221">
        <f>'6. Non-specified'!BF307</f>
        <v>0.60593145089682121</v>
      </c>
      <c r="BG1542" s="221">
        <f>'6. Non-specified'!BG307</f>
        <v>0.60951884662150424</v>
      </c>
      <c r="BH1542" s="221">
        <f>'6. Non-specified'!BH307</f>
        <v>0.59823937066866451</v>
      </c>
    </row>
    <row r="1543" spans="1:60" s="8" customFormat="1" ht="15">
      <c r="A1543" s="36" t="s">
        <v>7</v>
      </c>
      <c r="B1543" s="36" t="s">
        <v>69</v>
      </c>
      <c r="C1543" s="36" t="s">
        <v>21</v>
      </c>
      <c r="D1543" s="7" t="s">
        <v>130</v>
      </c>
      <c r="E1543" s="7" t="s">
        <v>130</v>
      </c>
      <c r="F1543" s="7" t="s">
        <v>13</v>
      </c>
      <c r="G1543" s="219"/>
      <c r="H1543" s="219"/>
      <c r="I1543" s="219"/>
      <c r="J1543" s="219"/>
      <c r="K1543" s="219"/>
      <c r="L1543" s="219"/>
      <c r="M1543" s="219"/>
      <c r="N1543" s="219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19"/>
      <c r="Z1543" s="219"/>
      <c r="AA1543" s="219"/>
      <c r="AB1543" s="219"/>
      <c r="AC1543" s="219"/>
      <c r="AD1543" s="219"/>
      <c r="AE1543" s="219"/>
      <c r="AF1543" s="219"/>
      <c r="AG1543" s="219"/>
      <c r="AH1543" s="219"/>
      <c r="AI1543" s="219"/>
      <c r="AJ1543" s="219"/>
      <c r="AK1543" s="219"/>
      <c r="AL1543" s="219"/>
      <c r="AM1543" s="219"/>
      <c r="AN1543" s="219"/>
      <c r="AO1543" s="219"/>
      <c r="AP1543" s="219"/>
      <c r="AQ1543" s="219"/>
      <c r="AR1543" s="219"/>
      <c r="AS1543" s="219"/>
      <c r="AT1543" s="219"/>
      <c r="AU1543" s="219"/>
      <c r="AV1543" s="219"/>
      <c r="AW1543" s="219"/>
      <c r="AX1543" s="221">
        <f>'2.a-LTH-MTH1'!AT53</f>
        <v>0.78599999999999992</v>
      </c>
      <c r="AY1543" s="221">
        <f>'2.a-LTH-MTH1'!AU53</f>
        <v>0.79799999999999993</v>
      </c>
      <c r="AZ1543" s="221">
        <f>'2.a-LTH-MTH1'!AV53</f>
        <v>0.80900000000000005</v>
      </c>
      <c r="BA1543" s="221">
        <f>'2.a-LTH-MTH1'!AW53</f>
        <v>0.82099999999999995</v>
      </c>
      <c r="BB1543" s="221">
        <f>'2.a-LTH-MTH1'!AX53</f>
        <v>0.83200000000000007</v>
      </c>
      <c r="BC1543" s="221">
        <f>'2.a-LTH-MTH1'!AY53</f>
        <v>0.84400000000000008</v>
      </c>
      <c r="BD1543" s="221">
        <f>'2.a-LTH-MTH1'!AZ53</f>
        <v>0.85599999999999998</v>
      </c>
      <c r="BE1543" s="221">
        <f>'2.a-LTH-MTH1'!BA53</f>
        <v>0.86799999999999999</v>
      </c>
      <c r="BF1543" s="221">
        <f>'2.a-LTH-MTH1'!BB53</f>
        <v>0.875</v>
      </c>
      <c r="BG1543" s="221">
        <f>'2.a-LTH-MTH1'!BC53</f>
        <v>0.88</v>
      </c>
      <c r="BH1543" s="221">
        <f>'2.a-LTH-MTH1'!BD53</f>
        <v>0.88500000000000001</v>
      </c>
    </row>
    <row r="1544" spans="1:60" s="8" customFormat="1" ht="15">
      <c r="A1544" s="36" t="s">
        <v>7</v>
      </c>
      <c r="B1544" s="36" t="s">
        <v>69</v>
      </c>
      <c r="C1544" s="36" t="s">
        <v>21</v>
      </c>
      <c r="D1544" s="7" t="s">
        <v>130</v>
      </c>
      <c r="E1544" s="7" t="s">
        <v>130</v>
      </c>
      <c r="F1544" s="7" t="s">
        <v>14</v>
      </c>
      <c r="G1544" s="219"/>
      <c r="H1544" s="219"/>
      <c r="I1544" s="219"/>
      <c r="J1544" s="219"/>
      <c r="K1544" s="219"/>
      <c r="L1544" s="219"/>
      <c r="M1544" s="219"/>
      <c r="N1544" s="219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19"/>
      <c r="Z1544" s="219"/>
      <c r="AA1544" s="219"/>
      <c r="AB1544" s="219"/>
      <c r="AC1544" s="219"/>
      <c r="AD1544" s="219"/>
      <c r="AE1544" s="219"/>
      <c r="AF1544" s="219"/>
      <c r="AG1544" s="219"/>
      <c r="AH1544" s="219"/>
      <c r="AI1544" s="219"/>
      <c r="AJ1544" s="219"/>
      <c r="AK1544" s="219"/>
      <c r="AL1544" s="219"/>
      <c r="AM1544" s="219"/>
      <c r="AN1544" s="219"/>
      <c r="AO1544" s="219"/>
      <c r="AP1544" s="219"/>
      <c r="AQ1544" s="219"/>
      <c r="AR1544" s="219"/>
      <c r="AS1544" s="219"/>
      <c r="AT1544" s="219"/>
      <c r="AU1544" s="219"/>
      <c r="AV1544" s="219"/>
      <c r="AW1544" s="219"/>
      <c r="AX1544" s="221">
        <f>'2.a-LTH-MTH1'!AT54</f>
        <v>4.010096979140932E-2</v>
      </c>
      <c r="AY1544" s="221">
        <f>'2.a-LTH-MTH1'!AU54</f>
        <v>4.108497699818392E-2</v>
      </c>
      <c r="AZ1544" s="221">
        <f>'2.a-LTH-MTH1'!AV54</f>
        <v>4.1739861767179476E-2</v>
      </c>
      <c r="BA1544" s="221">
        <f>'2.a-LTH-MTH1'!AW54</f>
        <v>4.2393852648075492E-2</v>
      </c>
      <c r="BB1544" s="221">
        <f>'2.a-LTH-MTH1'!AX54</f>
        <v>4.2899429062957073E-2</v>
      </c>
      <c r="BC1544" s="221">
        <f>'2.a-LTH-MTH1'!AY54</f>
        <v>4.2899429062957073E-2</v>
      </c>
      <c r="BD1544" s="221">
        <f>'2.a-LTH-MTH1'!AZ54</f>
        <v>4.2899429062957073E-2</v>
      </c>
      <c r="BE1544" s="221">
        <f>'2.a-LTH-MTH1'!BA54</f>
        <v>4.2899429062957073E-2</v>
      </c>
      <c r="BF1544" s="221">
        <f>'2.a-LTH-MTH1'!BB54</f>
        <v>4.2899429062957073E-2</v>
      </c>
      <c r="BG1544" s="221">
        <f>'2.a-LTH-MTH1'!BC54</f>
        <v>4.289942906295708E-2</v>
      </c>
      <c r="BH1544" s="221">
        <f>'2.a-LTH-MTH1'!BD54</f>
        <v>4.2899429062957073E-2</v>
      </c>
    </row>
    <row r="1545" spans="1:60" s="8" customFormat="1" ht="15">
      <c r="A1545" s="36" t="s">
        <v>7</v>
      </c>
      <c r="B1545" s="36" t="s">
        <v>69</v>
      </c>
      <c r="C1545" s="36" t="s">
        <v>21</v>
      </c>
      <c r="D1545" s="7" t="s">
        <v>140</v>
      </c>
      <c r="E1545" s="7" t="s">
        <v>140</v>
      </c>
      <c r="F1545" s="7" t="s">
        <v>12</v>
      </c>
      <c r="G1545" s="219"/>
      <c r="H1545" s="219"/>
      <c r="I1545" s="219"/>
      <c r="J1545" s="219"/>
      <c r="K1545" s="219"/>
      <c r="L1545" s="219"/>
      <c r="M1545" s="219"/>
      <c r="N1545" s="219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19"/>
      <c r="Z1545" s="219"/>
      <c r="AA1545" s="219"/>
      <c r="AB1545" s="219"/>
      <c r="AC1545" s="219"/>
      <c r="AD1545" s="219"/>
      <c r="AE1545" s="219"/>
      <c r="AF1545" s="219"/>
      <c r="AG1545" s="219"/>
      <c r="AH1545" s="219"/>
      <c r="AI1545" s="219"/>
      <c r="AJ1545" s="219"/>
      <c r="AK1545" s="219"/>
      <c r="AL1545" s="219"/>
      <c r="AM1545" s="219"/>
      <c r="AN1545" s="219"/>
      <c r="AO1545" s="219"/>
      <c r="AP1545" s="219"/>
      <c r="AQ1545" s="219"/>
      <c r="AR1545" s="219"/>
      <c r="AS1545" s="219"/>
      <c r="AT1545" s="219"/>
      <c r="AU1545" s="219"/>
      <c r="AV1545" s="219"/>
      <c r="AW1545" s="219"/>
      <c r="AX1545" s="221">
        <f>'6. Non-specified'!AX308</f>
        <v>4.6702519105575997E-2</v>
      </c>
      <c r="AY1545" s="221">
        <f>'6. Non-specified'!AY308</f>
        <v>7.8967741935483865E-2</v>
      </c>
      <c r="AZ1545" s="221">
        <f>'6. Non-specified'!AZ308</f>
        <v>0.16351606805293006</v>
      </c>
      <c r="BA1545" s="221">
        <f>'6. Non-specified'!BA308</f>
        <v>0.1766287487073423</v>
      </c>
      <c r="BB1545" s="221">
        <f>'6. Non-specified'!BB308</f>
        <v>0.15748355263157895</v>
      </c>
      <c r="BC1545" s="221">
        <f>'6. Non-specified'!BC308</f>
        <v>0.17470637583892618</v>
      </c>
      <c r="BD1545" s="221">
        <f>'6. Non-specified'!BD308</f>
        <v>0.19269602577873254</v>
      </c>
      <c r="BE1545" s="221">
        <f>'6. Non-specified'!BE308</f>
        <v>0.19056395134537413</v>
      </c>
      <c r="BF1545" s="221">
        <f>'6. Non-specified'!BF308</f>
        <v>0.31131237790800925</v>
      </c>
      <c r="BG1545" s="221">
        <f>'6. Non-specified'!BG308</f>
        <v>0.2807017543859649</v>
      </c>
      <c r="BH1545" s="221">
        <f>'6. Non-specified'!BH308</f>
        <v>0.28038958606480613</v>
      </c>
    </row>
    <row r="1546" spans="1:60" s="8" customFormat="1" ht="15">
      <c r="A1546" s="36" t="s">
        <v>7</v>
      </c>
      <c r="B1546" s="36" t="s">
        <v>69</v>
      </c>
      <c r="C1546" s="36" t="s">
        <v>21</v>
      </c>
      <c r="D1546" s="7" t="s">
        <v>140</v>
      </c>
      <c r="E1546" s="7" t="s">
        <v>140</v>
      </c>
      <c r="F1546" s="7" t="s">
        <v>13</v>
      </c>
      <c r="G1546" s="219"/>
      <c r="H1546" s="219"/>
      <c r="I1546" s="219"/>
      <c r="J1546" s="219"/>
      <c r="K1546" s="219"/>
      <c r="L1546" s="219"/>
      <c r="M1546" s="219"/>
      <c r="N1546" s="219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19"/>
      <c r="Z1546" s="219"/>
      <c r="AA1546" s="219"/>
      <c r="AB1546" s="219"/>
      <c r="AC1546" s="219"/>
      <c r="AD1546" s="219"/>
      <c r="AE1546" s="219"/>
      <c r="AF1546" s="219"/>
      <c r="AG1546" s="219"/>
      <c r="AH1546" s="219"/>
      <c r="AI1546" s="219"/>
      <c r="AJ1546" s="219"/>
      <c r="AK1546" s="219"/>
      <c r="AL1546" s="219"/>
      <c r="AM1546" s="219"/>
      <c r="AN1546" s="219"/>
      <c r="AO1546" s="219"/>
      <c r="AP1546" s="219"/>
      <c r="AQ1546" s="219"/>
      <c r="AR1546" s="219"/>
      <c r="AS1546" s="219"/>
      <c r="AT1546" s="219"/>
      <c r="AU1546" s="219"/>
      <c r="AV1546" s="219"/>
      <c r="AW1546" s="219"/>
      <c r="AX1546" s="221">
        <f>'2.a-LTH-MTH1'!AT53</f>
        <v>0.78599999999999992</v>
      </c>
      <c r="AY1546" s="221">
        <f>'2.a-LTH-MTH1'!AU53</f>
        <v>0.79799999999999993</v>
      </c>
      <c r="AZ1546" s="221">
        <f>'2.a-LTH-MTH1'!AV53</f>
        <v>0.80900000000000005</v>
      </c>
      <c r="BA1546" s="221">
        <f>'2.a-LTH-MTH1'!AW53</f>
        <v>0.82099999999999995</v>
      </c>
      <c r="BB1546" s="221">
        <f>'2.a-LTH-MTH1'!AX53</f>
        <v>0.83200000000000007</v>
      </c>
      <c r="BC1546" s="221">
        <f>'2.a-LTH-MTH1'!AY53</f>
        <v>0.84400000000000008</v>
      </c>
      <c r="BD1546" s="221">
        <f>'2.a-LTH-MTH1'!AZ53</f>
        <v>0.85599999999999998</v>
      </c>
      <c r="BE1546" s="221">
        <f>'2.a-LTH-MTH1'!BA53</f>
        <v>0.86799999999999999</v>
      </c>
      <c r="BF1546" s="221">
        <f>'2.a-LTH-MTH1'!BB53</f>
        <v>0.875</v>
      </c>
      <c r="BG1546" s="221">
        <f>'2.a-LTH-MTH1'!BC53</f>
        <v>0.88</v>
      </c>
      <c r="BH1546" s="221">
        <f>'2.a-LTH-MTH1'!BD53</f>
        <v>0.88500000000000001</v>
      </c>
    </row>
    <row r="1547" spans="1:60" s="8" customFormat="1" ht="15">
      <c r="A1547" s="36" t="s">
        <v>7</v>
      </c>
      <c r="B1547" s="36" t="s">
        <v>69</v>
      </c>
      <c r="C1547" s="36" t="s">
        <v>21</v>
      </c>
      <c r="D1547" s="7" t="s">
        <v>140</v>
      </c>
      <c r="E1547" s="7" t="s">
        <v>140</v>
      </c>
      <c r="F1547" s="7" t="s">
        <v>14</v>
      </c>
      <c r="G1547" s="219"/>
      <c r="H1547" s="219"/>
      <c r="I1547" s="219"/>
      <c r="J1547" s="219"/>
      <c r="K1547" s="219"/>
      <c r="L1547" s="219"/>
      <c r="M1547" s="219"/>
      <c r="N1547" s="219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19"/>
      <c r="Z1547" s="219"/>
      <c r="AA1547" s="219"/>
      <c r="AB1547" s="219"/>
      <c r="AC1547" s="219"/>
      <c r="AD1547" s="219"/>
      <c r="AE1547" s="219"/>
      <c r="AF1547" s="219"/>
      <c r="AG1547" s="219"/>
      <c r="AH1547" s="219"/>
      <c r="AI1547" s="219"/>
      <c r="AJ1547" s="219"/>
      <c r="AK1547" s="219"/>
      <c r="AL1547" s="219"/>
      <c r="AM1547" s="219"/>
      <c r="AN1547" s="219"/>
      <c r="AO1547" s="219"/>
      <c r="AP1547" s="219"/>
      <c r="AQ1547" s="219"/>
      <c r="AR1547" s="219"/>
      <c r="AS1547" s="219"/>
      <c r="AT1547" s="219"/>
      <c r="AU1547" s="219"/>
      <c r="AV1547" s="219"/>
      <c r="AW1547" s="219"/>
      <c r="AX1547" s="221">
        <f>'2.a-LTH-MTH1'!AT54</f>
        <v>4.010096979140932E-2</v>
      </c>
      <c r="AY1547" s="221">
        <f>'2.a-LTH-MTH1'!AU54</f>
        <v>4.108497699818392E-2</v>
      </c>
      <c r="AZ1547" s="221">
        <f>'2.a-LTH-MTH1'!AV54</f>
        <v>4.1739861767179476E-2</v>
      </c>
      <c r="BA1547" s="221">
        <f>'2.a-LTH-MTH1'!AW54</f>
        <v>4.2393852648075492E-2</v>
      </c>
      <c r="BB1547" s="221">
        <f>'2.a-LTH-MTH1'!AX54</f>
        <v>4.2899429062957073E-2</v>
      </c>
      <c r="BC1547" s="221">
        <f>'2.a-LTH-MTH1'!AY54</f>
        <v>4.2899429062957073E-2</v>
      </c>
      <c r="BD1547" s="221">
        <f>'2.a-LTH-MTH1'!AZ54</f>
        <v>4.2899429062957073E-2</v>
      </c>
      <c r="BE1547" s="221">
        <f>'2.a-LTH-MTH1'!BA54</f>
        <v>4.2899429062957073E-2</v>
      </c>
      <c r="BF1547" s="221">
        <f>'2.a-LTH-MTH1'!BB54</f>
        <v>4.2899429062957073E-2</v>
      </c>
      <c r="BG1547" s="221">
        <f>'2.a-LTH-MTH1'!BC54</f>
        <v>4.289942906295708E-2</v>
      </c>
      <c r="BH1547" s="221">
        <f>'2.a-LTH-MTH1'!BD54</f>
        <v>4.2899429062957073E-2</v>
      </c>
    </row>
    <row r="1548" spans="1:60" s="5" customFormat="1" ht="15">
      <c r="A1548" s="4" t="s">
        <v>7</v>
      </c>
      <c r="B1548" s="4" t="s">
        <v>69</v>
      </c>
      <c r="C1548" s="4" t="s">
        <v>22</v>
      </c>
      <c r="D1548" s="4"/>
      <c r="E1548" s="4"/>
      <c r="F1548" s="4" t="s">
        <v>11</v>
      </c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>
        <v>6</v>
      </c>
      <c r="AW1548" s="4">
        <v>17</v>
      </c>
      <c r="AX1548" s="4">
        <v>16</v>
      </c>
      <c r="AY1548" s="4">
        <v>31</v>
      </c>
      <c r="AZ1548" s="4">
        <v>31</v>
      </c>
      <c r="BA1548" s="4">
        <v>15</v>
      </c>
      <c r="BB1548" s="4">
        <v>15</v>
      </c>
      <c r="BC1548" s="4">
        <v>19</v>
      </c>
      <c r="BD1548" s="4">
        <v>31</v>
      </c>
      <c r="BE1548" s="4">
        <v>31</v>
      </c>
      <c r="BF1548" s="4">
        <v>32</v>
      </c>
      <c r="BG1548" s="4">
        <v>51</v>
      </c>
      <c r="BH1548" s="4">
        <v>26</v>
      </c>
    </row>
    <row r="1549" spans="1:60" s="5" customFormat="1" ht="15">
      <c r="A1549" s="4" t="s">
        <v>7</v>
      </c>
      <c r="B1549" s="4" t="s">
        <v>69</v>
      </c>
      <c r="C1549" s="4" t="s">
        <v>22</v>
      </c>
      <c r="D1549" s="4"/>
      <c r="E1549" s="4"/>
      <c r="F1549" s="4" t="s">
        <v>52</v>
      </c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6">
        <v>6.69687702301493E-5</v>
      </c>
      <c r="AW1549" s="4">
        <v>1.8697550620868701E-4</v>
      </c>
      <c r="AX1549" s="4">
        <v>1.6663368708276499E-4</v>
      </c>
      <c r="AY1549" s="4">
        <v>3.1192457462543902E-4</v>
      </c>
      <c r="AZ1549" s="4">
        <v>3.0375480128556898E-4</v>
      </c>
      <c r="BA1549" s="4">
        <v>1.5098137896326101E-4</v>
      </c>
      <c r="BB1549" s="4">
        <v>1.47431739104794E-4</v>
      </c>
      <c r="BC1549" s="4">
        <v>1.9389140040615099E-4</v>
      </c>
      <c r="BD1549" s="4">
        <v>3.4090284268983298E-4</v>
      </c>
      <c r="BE1549" s="4">
        <v>3.3608707907803697E-4</v>
      </c>
      <c r="BF1549" s="4">
        <v>3.6021432752487699E-4</v>
      </c>
      <c r="BG1549" s="4">
        <v>6.0240963855421703E-4</v>
      </c>
      <c r="BH1549" s="4">
        <v>3.1920248486857502E-4</v>
      </c>
    </row>
    <row r="1550" spans="1:60" s="8" customFormat="1" ht="15">
      <c r="A1550" s="36" t="s">
        <v>7</v>
      </c>
      <c r="B1550" s="36" t="s">
        <v>69</v>
      </c>
      <c r="C1550" s="36" t="s">
        <v>22</v>
      </c>
      <c r="D1550" s="7" t="s">
        <v>130</v>
      </c>
      <c r="E1550" s="7" t="s">
        <v>130</v>
      </c>
      <c r="F1550" s="7" t="s">
        <v>12</v>
      </c>
      <c r="G1550" s="219"/>
      <c r="H1550" s="219"/>
      <c r="I1550" s="219"/>
      <c r="J1550" s="219"/>
      <c r="K1550" s="219"/>
      <c r="L1550" s="219"/>
      <c r="M1550" s="219"/>
      <c r="N1550" s="219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19"/>
      <c r="Z1550" s="219"/>
      <c r="AA1550" s="219"/>
      <c r="AB1550" s="219"/>
      <c r="AC1550" s="219"/>
      <c r="AD1550" s="219"/>
      <c r="AE1550" s="219"/>
      <c r="AF1550" s="219"/>
      <c r="AG1550" s="219"/>
      <c r="AH1550" s="219"/>
      <c r="AI1550" s="219"/>
      <c r="AJ1550" s="219"/>
      <c r="AK1550" s="219"/>
      <c r="AL1550" s="219"/>
      <c r="AM1550" s="219"/>
      <c r="AN1550" s="219"/>
      <c r="AO1550" s="219"/>
      <c r="AP1550" s="219"/>
      <c r="AQ1550" s="219"/>
      <c r="AR1550" s="219"/>
      <c r="AS1550" s="219"/>
      <c r="AT1550" s="219"/>
      <c r="AU1550" s="219"/>
      <c r="AV1550" s="221">
        <v>1</v>
      </c>
      <c r="AW1550" s="221">
        <v>1</v>
      </c>
      <c r="AX1550" s="221">
        <v>1</v>
      </c>
      <c r="AY1550" s="221">
        <v>1</v>
      </c>
      <c r="AZ1550" s="221">
        <v>1</v>
      </c>
      <c r="BA1550" s="221">
        <v>1</v>
      </c>
      <c r="BB1550" s="221">
        <v>1</v>
      </c>
      <c r="BC1550" s="221">
        <v>1</v>
      </c>
      <c r="BD1550" s="221">
        <v>1</v>
      </c>
      <c r="BE1550" s="221">
        <v>1</v>
      </c>
      <c r="BF1550" s="221">
        <v>1</v>
      </c>
      <c r="BG1550" s="221">
        <v>1</v>
      </c>
      <c r="BH1550" s="221">
        <v>1</v>
      </c>
    </row>
    <row r="1551" spans="1:60" s="8" customFormat="1" ht="15">
      <c r="A1551" s="36" t="s">
        <v>7</v>
      </c>
      <c r="B1551" s="36" t="s">
        <v>69</v>
      </c>
      <c r="C1551" s="36" t="s">
        <v>22</v>
      </c>
      <c r="D1551" s="7" t="s">
        <v>130</v>
      </c>
      <c r="E1551" s="7" t="s">
        <v>130</v>
      </c>
      <c r="F1551" s="7" t="s">
        <v>13</v>
      </c>
      <c r="G1551" s="219"/>
      <c r="H1551" s="219"/>
      <c r="I1551" s="219"/>
      <c r="J1551" s="219"/>
      <c r="K1551" s="219"/>
      <c r="L1551" s="219"/>
      <c r="M1551" s="219"/>
      <c r="N1551" s="219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19"/>
      <c r="Z1551" s="219"/>
      <c r="AA1551" s="219"/>
      <c r="AB1551" s="219"/>
      <c r="AC1551" s="219"/>
      <c r="AD1551" s="219"/>
      <c r="AE1551" s="219"/>
      <c r="AF1551" s="219"/>
      <c r="AG1551" s="219"/>
      <c r="AH1551" s="219"/>
      <c r="AI1551" s="219"/>
      <c r="AJ1551" s="219"/>
      <c r="AK1551" s="219"/>
      <c r="AL1551" s="219"/>
      <c r="AM1551" s="219"/>
      <c r="AN1551" s="219"/>
      <c r="AO1551" s="219"/>
      <c r="AP1551" s="219"/>
      <c r="AQ1551" s="219"/>
      <c r="AR1551" s="219"/>
      <c r="AS1551" s="219"/>
      <c r="AT1551" s="219"/>
      <c r="AU1551" s="219"/>
      <c r="AV1551" s="221">
        <f>'2.a-LTH-MTH1'!AR53</f>
        <v>0.76400000000000001</v>
      </c>
      <c r="AW1551" s="221">
        <f>'2.a-LTH-MTH1'!AS53</f>
        <v>0.77500000000000002</v>
      </c>
      <c r="AX1551" s="221">
        <f>'2.a-LTH-MTH1'!AT53</f>
        <v>0.78599999999999992</v>
      </c>
      <c r="AY1551" s="221">
        <f>'2.a-LTH-MTH1'!AU53</f>
        <v>0.79799999999999993</v>
      </c>
      <c r="AZ1551" s="221">
        <f>'2.a-LTH-MTH1'!AV53</f>
        <v>0.80900000000000005</v>
      </c>
      <c r="BA1551" s="221">
        <f>'2.a-LTH-MTH1'!AW53</f>
        <v>0.82099999999999995</v>
      </c>
      <c r="BB1551" s="221">
        <f>'2.a-LTH-MTH1'!AX53</f>
        <v>0.83200000000000007</v>
      </c>
      <c r="BC1551" s="221">
        <f>'2.a-LTH-MTH1'!AY53</f>
        <v>0.84400000000000008</v>
      </c>
      <c r="BD1551" s="221">
        <f>'2.a-LTH-MTH1'!AZ53</f>
        <v>0.85599999999999998</v>
      </c>
      <c r="BE1551" s="221">
        <f>'2.a-LTH-MTH1'!BA53</f>
        <v>0.86799999999999999</v>
      </c>
      <c r="BF1551" s="221">
        <f>'2.a-LTH-MTH1'!BB53</f>
        <v>0.875</v>
      </c>
      <c r="BG1551" s="221">
        <f>'2.a-LTH-MTH1'!BC53</f>
        <v>0.88</v>
      </c>
      <c r="BH1551" s="221">
        <f>'2.a-LTH-MTH1'!BD53</f>
        <v>0.88500000000000001</v>
      </c>
    </row>
    <row r="1552" spans="1:60" s="8" customFormat="1" ht="15">
      <c r="A1552" s="36" t="s">
        <v>7</v>
      </c>
      <c r="B1552" s="36" t="s">
        <v>69</v>
      </c>
      <c r="C1552" s="36" t="s">
        <v>22</v>
      </c>
      <c r="D1552" s="7" t="s">
        <v>130</v>
      </c>
      <c r="E1552" s="7" t="s">
        <v>130</v>
      </c>
      <c r="F1552" s="7" t="s">
        <v>14</v>
      </c>
      <c r="G1552" s="219"/>
      <c r="H1552" s="219"/>
      <c r="I1552" s="219"/>
      <c r="J1552" s="219"/>
      <c r="K1552" s="219"/>
      <c r="L1552" s="219"/>
      <c r="M1552" s="219"/>
      <c r="N1552" s="219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19"/>
      <c r="Z1552" s="219"/>
      <c r="AA1552" s="219"/>
      <c r="AB1552" s="219"/>
      <c r="AC1552" s="219"/>
      <c r="AD1552" s="219"/>
      <c r="AE1552" s="219"/>
      <c r="AF1552" s="219"/>
      <c r="AG1552" s="219"/>
      <c r="AH1552" s="219"/>
      <c r="AI1552" s="219"/>
      <c r="AJ1552" s="219"/>
      <c r="AK1552" s="219"/>
      <c r="AL1552" s="219"/>
      <c r="AM1552" s="219"/>
      <c r="AN1552" s="219"/>
      <c r="AO1552" s="219"/>
      <c r="AP1552" s="219"/>
      <c r="AQ1552" s="219"/>
      <c r="AR1552" s="219"/>
      <c r="AS1552" s="219"/>
      <c r="AT1552" s="219"/>
      <c r="AU1552" s="219"/>
      <c r="AV1552" s="221">
        <f>'2.a-LTH-MTH1'!AR54</f>
        <v>3.81268843822401E-2</v>
      </c>
      <c r="AW1552" s="221">
        <f>'2.a-LTH-MTH1'!AS54</f>
        <v>3.9114940998180137E-2</v>
      </c>
      <c r="AX1552" s="221">
        <f>'2.a-LTH-MTH1'!AT54</f>
        <v>4.010096979140932E-2</v>
      </c>
      <c r="AY1552" s="221">
        <f>'2.a-LTH-MTH1'!AU54</f>
        <v>4.108497699818392E-2</v>
      </c>
      <c r="AZ1552" s="221">
        <f>'2.a-LTH-MTH1'!AV54</f>
        <v>4.1739861767179476E-2</v>
      </c>
      <c r="BA1552" s="221">
        <f>'2.a-LTH-MTH1'!AW54</f>
        <v>4.2393852648075492E-2</v>
      </c>
      <c r="BB1552" s="221">
        <f>'2.a-LTH-MTH1'!AX54</f>
        <v>4.2899429062957073E-2</v>
      </c>
      <c r="BC1552" s="221">
        <f>'2.a-LTH-MTH1'!AY54</f>
        <v>4.2899429062957073E-2</v>
      </c>
      <c r="BD1552" s="221">
        <f>'2.a-LTH-MTH1'!AZ54</f>
        <v>4.2899429062957073E-2</v>
      </c>
      <c r="BE1552" s="221">
        <f>'2.a-LTH-MTH1'!BA54</f>
        <v>4.2899429062957073E-2</v>
      </c>
      <c r="BF1552" s="221">
        <f>'2.a-LTH-MTH1'!BB54</f>
        <v>4.2899429062957073E-2</v>
      </c>
      <c r="BG1552" s="221">
        <f>'2.a-LTH-MTH1'!BC54</f>
        <v>4.289942906295708E-2</v>
      </c>
      <c r="BH1552" s="221">
        <f>'2.a-LTH-MTH1'!BD54</f>
        <v>4.2899429062957073E-2</v>
      </c>
    </row>
    <row r="1553" spans="1:60" s="5" customFormat="1" ht="15">
      <c r="A1553" s="4" t="s">
        <v>7</v>
      </c>
      <c r="B1553" s="4" t="s">
        <v>69</v>
      </c>
      <c r="C1553" s="4" t="s">
        <v>36</v>
      </c>
      <c r="D1553" s="4"/>
      <c r="E1553" s="4"/>
      <c r="F1553" s="4" t="s">
        <v>11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>
        <v>3</v>
      </c>
      <c r="AV1553" s="4">
        <v>3</v>
      </c>
      <c r="AW1553" s="4">
        <v>3</v>
      </c>
      <c r="AX1553" s="4">
        <v>3</v>
      </c>
      <c r="AY1553" s="4">
        <v>7</v>
      </c>
      <c r="AZ1553" s="4">
        <v>7</v>
      </c>
      <c r="BA1553" s="4">
        <v>7</v>
      </c>
      <c r="BB1553" s="4">
        <v>7</v>
      </c>
      <c r="BC1553" s="4">
        <v>7</v>
      </c>
      <c r="BD1553" s="4"/>
      <c r="BE1553" s="4"/>
      <c r="BF1553" s="4"/>
      <c r="BG1553" s="4">
        <v>1</v>
      </c>
      <c r="BH1553" s="4">
        <v>2</v>
      </c>
    </row>
    <row r="1554" spans="1:60" s="5" customFormat="1" ht="15">
      <c r="A1554" s="4" t="s">
        <v>7</v>
      </c>
      <c r="B1554" s="4" t="s">
        <v>69</v>
      </c>
      <c r="C1554" s="4" t="s">
        <v>36</v>
      </c>
      <c r="D1554" s="4"/>
      <c r="E1554" s="4"/>
      <c r="F1554" s="4" t="s">
        <v>52</v>
      </c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6">
        <v>3.5091002666916201E-5</v>
      </c>
      <c r="AV1554" s="6">
        <v>3.3484385115074698E-5</v>
      </c>
      <c r="AW1554" s="6">
        <v>3.2995677566238798E-5</v>
      </c>
      <c r="AX1554" s="6">
        <v>3.1243816328018399E-5</v>
      </c>
      <c r="AY1554" s="6">
        <v>7.0434581367034602E-5</v>
      </c>
      <c r="AZ1554" s="6">
        <v>6.8589793838676804E-5</v>
      </c>
      <c r="BA1554" s="6">
        <v>7.0457976849521906E-5</v>
      </c>
      <c r="BB1554" s="6">
        <v>6.8801478248904096E-5</v>
      </c>
      <c r="BC1554" s="6">
        <v>7.1433673833845294E-5</v>
      </c>
      <c r="BD1554" s="4"/>
      <c r="BE1554" s="4"/>
      <c r="BF1554" s="4"/>
      <c r="BG1554" s="6">
        <v>1.18119536971415E-5</v>
      </c>
      <c r="BH1554" s="6">
        <v>2.4554037297582698E-5</v>
      </c>
    </row>
    <row r="1555" spans="1:60" s="8" customFormat="1" ht="15">
      <c r="A1555" s="36" t="s">
        <v>7</v>
      </c>
      <c r="B1555" s="36" t="s">
        <v>69</v>
      </c>
      <c r="C1555" s="36" t="s">
        <v>36</v>
      </c>
      <c r="D1555" s="7" t="s">
        <v>130</v>
      </c>
      <c r="E1555" s="7" t="s">
        <v>130</v>
      </c>
      <c r="F1555" s="7" t="s">
        <v>12</v>
      </c>
      <c r="G1555" s="219"/>
      <c r="H1555" s="219"/>
      <c r="I1555" s="219"/>
      <c r="J1555" s="219"/>
      <c r="K1555" s="219"/>
      <c r="L1555" s="219"/>
      <c r="M1555" s="219"/>
      <c r="N1555" s="219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19"/>
      <c r="Z1555" s="219"/>
      <c r="AA1555" s="219"/>
      <c r="AB1555" s="219"/>
      <c r="AC1555" s="219"/>
      <c r="AD1555" s="219"/>
      <c r="AE1555" s="219"/>
      <c r="AF1555" s="219"/>
      <c r="AG1555" s="219"/>
      <c r="AH1555" s="219"/>
      <c r="AI1555" s="219"/>
      <c r="AJ1555" s="219"/>
      <c r="AK1555" s="219"/>
      <c r="AL1555" s="219"/>
      <c r="AM1555" s="219"/>
      <c r="AN1555" s="219"/>
      <c r="AO1555" s="219"/>
      <c r="AP1555" s="219"/>
      <c r="AQ1555" s="219"/>
      <c r="AR1555" s="219"/>
      <c r="AS1555" s="219"/>
      <c r="AT1555" s="219"/>
      <c r="AU1555" s="221">
        <f>1</f>
        <v>1</v>
      </c>
      <c r="AV1555" s="221">
        <f>1</f>
        <v>1</v>
      </c>
      <c r="AW1555" s="221">
        <f>1</f>
        <v>1</v>
      </c>
      <c r="AX1555" s="221">
        <f>1</f>
        <v>1</v>
      </c>
      <c r="AY1555" s="221">
        <f>1</f>
        <v>1</v>
      </c>
      <c r="AZ1555" s="221">
        <f>1</f>
        <v>1</v>
      </c>
      <c r="BA1555" s="221">
        <f>1</f>
        <v>1</v>
      </c>
      <c r="BB1555" s="221">
        <f>1</f>
        <v>1</v>
      </c>
      <c r="BC1555" s="221">
        <f>1</f>
        <v>1</v>
      </c>
      <c r="BD1555" s="219"/>
      <c r="BE1555" s="219"/>
      <c r="BF1555" s="219"/>
      <c r="BG1555" s="221">
        <f>1</f>
        <v>1</v>
      </c>
      <c r="BH1555" s="221">
        <f>1</f>
        <v>1</v>
      </c>
    </row>
    <row r="1556" spans="1:60" s="8" customFormat="1" ht="15">
      <c r="A1556" s="36" t="s">
        <v>7</v>
      </c>
      <c r="B1556" s="36" t="s">
        <v>69</v>
      </c>
      <c r="C1556" s="36" t="s">
        <v>36</v>
      </c>
      <c r="D1556" s="7" t="s">
        <v>130</v>
      </c>
      <c r="E1556" s="7" t="s">
        <v>130</v>
      </c>
      <c r="F1556" s="7" t="s">
        <v>13</v>
      </c>
      <c r="G1556" s="219"/>
      <c r="H1556" s="219"/>
      <c r="I1556" s="219"/>
      <c r="J1556" s="219"/>
      <c r="K1556" s="219"/>
      <c r="L1556" s="219"/>
      <c r="M1556" s="219"/>
      <c r="N1556" s="219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19"/>
      <c r="Z1556" s="219"/>
      <c r="AA1556" s="219"/>
      <c r="AB1556" s="219"/>
      <c r="AC1556" s="219"/>
      <c r="AD1556" s="219"/>
      <c r="AE1556" s="219"/>
      <c r="AF1556" s="219"/>
      <c r="AG1556" s="219"/>
      <c r="AH1556" s="219"/>
      <c r="AI1556" s="219"/>
      <c r="AJ1556" s="219"/>
      <c r="AK1556" s="219"/>
      <c r="AL1556" s="219"/>
      <c r="AM1556" s="219"/>
      <c r="AN1556" s="219"/>
      <c r="AO1556" s="219"/>
      <c r="AP1556" s="219"/>
      <c r="AQ1556" s="219"/>
      <c r="AR1556" s="219"/>
      <c r="AS1556" s="219"/>
      <c r="AT1556" s="219"/>
      <c r="AU1556" s="221">
        <f>'2.a-LTH-MTH1'!AQ53</f>
        <v>0.753</v>
      </c>
      <c r="AV1556" s="221">
        <f>'2.a-LTH-MTH1'!AR53</f>
        <v>0.76400000000000001</v>
      </c>
      <c r="AW1556" s="221">
        <f>'2.a-LTH-MTH1'!AS53</f>
        <v>0.77500000000000002</v>
      </c>
      <c r="AX1556" s="221">
        <f>'2.a-LTH-MTH1'!AT53</f>
        <v>0.78599999999999992</v>
      </c>
      <c r="AY1556" s="221">
        <f>'2.a-LTH-MTH1'!AU53</f>
        <v>0.79799999999999993</v>
      </c>
      <c r="AZ1556" s="221">
        <f>'2.a-LTH-MTH1'!AV53</f>
        <v>0.80900000000000005</v>
      </c>
      <c r="BA1556" s="221">
        <f>'2.a-LTH-MTH1'!AW53</f>
        <v>0.82099999999999995</v>
      </c>
      <c r="BB1556" s="221">
        <f>'2.a-LTH-MTH1'!AX53</f>
        <v>0.83200000000000007</v>
      </c>
      <c r="BC1556" s="221">
        <f>'2.a-LTH-MTH1'!AY53</f>
        <v>0.84400000000000008</v>
      </c>
      <c r="BD1556" s="219"/>
      <c r="BE1556" s="219"/>
      <c r="BF1556" s="219"/>
      <c r="BG1556" s="221">
        <f>'2.a-LTH-MTH1'!BC53</f>
        <v>0.88</v>
      </c>
      <c r="BH1556" s="221">
        <f>'2.a-LTH-MTH1'!BD53</f>
        <v>0.88500000000000001</v>
      </c>
    </row>
    <row r="1557" spans="1:60" s="8" customFormat="1" ht="15">
      <c r="A1557" s="36" t="s">
        <v>7</v>
      </c>
      <c r="B1557" s="36" t="s">
        <v>69</v>
      </c>
      <c r="C1557" s="36" t="s">
        <v>36</v>
      </c>
      <c r="D1557" s="7" t="s">
        <v>130</v>
      </c>
      <c r="E1557" s="7" t="s">
        <v>130</v>
      </c>
      <c r="F1557" s="7" t="s">
        <v>14</v>
      </c>
      <c r="G1557" s="219"/>
      <c r="H1557" s="219"/>
      <c r="I1557" s="219"/>
      <c r="J1557" s="219"/>
      <c r="K1557" s="219"/>
      <c r="L1557" s="219"/>
      <c r="M1557" s="219"/>
      <c r="N1557" s="219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19"/>
      <c r="Z1557" s="219"/>
      <c r="AA1557" s="219"/>
      <c r="AB1557" s="219"/>
      <c r="AC1557" s="219"/>
      <c r="AD1557" s="219"/>
      <c r="AE1557" s="219"/>
      <c r="AF1557" s="219"/>
      <c r="AG1557" s="219"/>
      <c r="AH1557" s="219"/>
      <c r="AI1557" s="219"/>
      <c r="AJ1557" s="219"/>
      <c r="AK1557" s="219"/>
      <c r="AL1557" s="219"/>
      <c r="AM1557" s="219"/>
      <c r="AN1557" s="219"/>
      <c r="AO1557" s="219"/>
      <c r="AP1557" s="219"/>
      <c r="AQ1557" s="219"/>
      <c r="AR1557" s="219"/>
      <c r="AS1557" s="219"/>
      <c r="AT1557" s="219"/>
      <c r="AU1557" s="221">
        <f>'2.a-LTH-MTH1'!AQ54</f>
        <v>3.6806310343293402E-2</v>
      </c>
      <c r="AV1557" s="221">
        <f>'2.a-LTH-MTH1'!AR54</f>
        <v>3.81268843822401E-2</v>
      </c>
      <c r="AW1557" s="221">
        <f>'2.a-LTH-MTH1'!AS54</f>
        <v>3.9114940998180137E-2</v>
      </c>
      <c r="AX1557" s="221">
        <f>'2.a-LTH-MTH1'!AT54</f>
        <v>4.010096979140932E-2</v>
      </c>
      <c r="AY1557" s="221">
        <f>'2.a-LTH-MTH1'!AU54</f>
        <v>4.108497699818392E-2</v>
      </c>
      <c r="AZ1557" s="221">
        <f>'2.a-LTH-MTH1'!AV54</f>
        <v>4.1739861767179476E-2</v>
      </c>
      <c r="BA1557" s="221">
        <f>'2.a-LTH-MTH1'!AW54</f>
        <v>4.2393852648075492E-2</v>
      </c>
      <c r="BB1557" s="221">
        <f>'2.a-LTH-MTH1'!AX54</f>
        <v>4.2899429062957073E-2</v>
      </c>
      <c r="BC1557" s="221">
        <f>'2.a-LTH-MTH1'!AY54</f>
        <v>4.2899429062957073E-2</v>
      </c>
      <c r="BD1557" s="219"/>
      <c r="BE1557" s="219"/>
      <c r="BF1557" s="219"/>
      <c r="BG1557" s="221">
        <f>'2.a-LTH-MTH1'!BC54</f>
        <v>4.289942906295708E-2</v>
      </c>
      <c r="BH1557" s="221">
        <f>'2.a-LTH-MTH1'!BD54</f>
        <v>4.2899429062957073E-2</v>
      </c>
    </row>
    <row r="1558" spans="1:60" s="5" customFormat="1" ht="15">
      <c r="A1558" s="4" t="s">
        <v>7</v>
      </c>
      <c r="B1558" s="4" t="s">
        <v>69</v>
      </c>
      <c r="C1558" s="4" t="s">
        <v>60</v>
      </c>
      <c r="D1558" s="4"/>
      <c r="E1558" s="4"/>
      <c r="F1558" s="4" t="s">
        <v>11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>
        <v>1</v>
      </c>
      <c r="AV1558" s="4">
        <v>1</v>
      </c>
      <c r="AW1558" s="4">
        <v>1</v>
      </c>
      <c r="AX1558" s="4">
        <v>1</v>
      </c>
      <c r="AY1558" s="4">
        <v>1</v>
      </c>
      <c r="AZ1558" s="4">
        <v>1</v>
      </c>
      <c r="BA1558" s="4">
        <v>1</v>
      </c>
      <c r="BB1558" s="4"/>
      <c r="BC1558" s="4"/>
      <c r="BD1558" s="4"/>
      <c r="BE1558" s="4"/>
      <c r="BF1558" s="4">
        <v>1</v>
      </c>
      <c r="BG1558" s="4"/>
      <c r="BH1558" s="4"/>
    </row>
    <row r="1559" spans="1:60" s="5" customFormat="1" ht="15">
      <c r="A1559" s="4" t="s">
        <v>7</v>
      </c>
      <c r="B1559" s="4" t="s">
        <v>69</v>
      </c>
      <c r="C1559" s="4" t="s">
        <v>60</v>
      </c>
      <c r="D1559" s="4"/>
      <c r="E1559" s="4"/>
      <c r="F1559" s="4" t="s">
        <v>52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6">
        <v>1.16970008889721E-5</v>
      </c>
      <c r="AV1559" s="6">
        <v>1.11614617050249E-5</v>
      </c>
      <c r="AW1559" s="6">
        <v>1.0998559188746299E-5</v>
      </c>
      <c r="AX1559" s="6">
        <v>1.04146054426728E-5</v>
      </c>
      <c r="AY1559" s="6">
        <v>1.0062083052433499E-5</v>
      </c>
      <c r="AZ1559" s="6">
        <v>9.7985419769538303E-6</v>
      </c>
      <c r="BA1559" s="6">
        <v>1.00654252642174E-5</v>
      </c>
      <c r="BB1559" s="4"/>
      <c r="BC1559" s="4"/>
      <c r="BD1559" s="4"/>
      <c r="BE1559" s="4"/>
      <c r="BF1559" s="6">
        <v>1.1256697735152401E-5</v>
      </c>
      <c r="BG1559" s="4"/>
      <c r="BH1559" s="4"/>
    </row>
    <row r="1560" spans="1:60" s="8" customFormat="1" ht="15">
      <c r="A1560" s="36" t="s">
        <v>7</v>
      </c>
      <c r="B1560" s="36" t="s">
        <v>69</v>
      </c>
      <c r="C1560" s="36" t="s">
        <v>60</v>
      </c>
      <c r="D1560" s="7" t="s">
        <v>130</v>
      </c>
      <c r="E1560" s="7" t="s">
        <v>130</v>
      </c>
      <c r="F1560" s="7" t="s">
        <v>12</v>
      </c>
      <c r="G1560" s="219"/>
      <c r="H1560" s="219"/>
      <c r="I1560" s="219"/>
      <c r="J1560" s="219"/>
      <c r="K1560" s="219"/>
      <c r="L1560" s="219"/>
      <c r="M1560" s="219"/>
      <c r="N1560" s="219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19"/>
      <c r="Z1560" s="219"/>
      <c r="AA1560" s="219"/>
      <c r="AB1560" s="219"/>
      <c r="AC1560" s="219"/>
      <c r="AD1560" s="219"/>
      <c r="AE1560" s="219"/>
      <c r="AF1560" s="219"/>
      <c r="AG1560" s="219"/>
      <c r="AH1560" s="219"/>
      <c r="AI1560" s="219"/>
      <c r="AJ1560" s="219"/>
      <c r="AK1560" s="219"/>
      <c r="AL1560" s="219"/>
      <c r="AM1560" s="219"/>
      <c r="AN1560" s="219"/>
      <c r="AO1560" s="219"/>
      <c r="AP1560" s="219"/>
      <c r="AQ1560" s="219"/>
      <c r="AR1560" s="219"/>
      <c r="AS1560" s="219"/>
      <c r="AT1560" s="219"/>
      <c r="AU1560" s="221">
        <f>1</f>
        <v>1</v>
      </c>
      <c r="AV1560" s="221">
        <f>1</f>
        <v>1</v>
      </c>
      <c r="AW1560" s="221">
        <f>1</f>
        <v>1</v>
      </c>
      <c r="AX1560" s="221">
        <f>1</f>
        <v>1</v>
      </c>
      <c r="AY1560" s="221">
        <f>1</f>
        <v>1</v>
      </c>
      <c r="AZ1560" s="221">
        <f>1</f>
        <v>1</v>
      </c>
      <c r="BA1560" s="221">
        <f>1</f>
        <v>1</v>
      </c>
      <c r="BB1560" s="219"/>
      <c r="BC1560" s="219"/>
      <c r="BD1560" s="219"/>
      <c r="BE1560" s="219"/>
      <c r="BF1560" s="221">
        <f>1</f>
        <v>1</v>
      </c>
      <c r="BG1560" s="219"/>
      <c r="BH1560" s="219"/>
    </row>
    <row r="1561" spans="1:60" s="8" customFormat="1" ht="15">
      <c r="A1561" s="36" t="s">
        <v>7</v>
      </c>
      <c r="B1561" s="36" t="s">
        <v>69</v>
      </c>
      <c r="C1561" s="36" t="s">
        <v>60</v>
      </c>
      <c r="D1561" s="7" t="s">
        <v>130</v>
      </c>
      <c r="E1561" s="7" t="s">
        <v>130</v>
      </c>
      <c r="F1561" s="7" t="s">
        <v>13</v>
      </c>
      <c r="G1561" s="219"/>
      <c r="H1561" s="219"/>
      <c r="I1561" s="219"/>
      <c r="J1561" s="219"/>
      <c r="K1561" s="219"/>
      <c r="L1561" s="219"/>
      <c r="M1561" s="219"/>
      <c r="N1561" s="219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19"/>
      <c r="Z1561" s="219"/>
      <c r="AA1561" s="219"/>
      <c r="AB1561" s="219"/>
      <c r="AC1561" s="219"/>
      <c r="AD1561" s="219"/>
      <c r="AE1561" s="219"/>
      <c r="AF1561" s="219"/>
      <c r="AG1561" s="219"/>
      <c r="AH1561" s="219"/>
      <c r="AI1561" s="219"/>
      <c r="AJ1561" s="219"/>
      <c r="AK1561" s="219"/>
      <c r="AL1561" s="219"/>
      <c r="AM1561" s="219"/>
      <c r="AN1561" s="219"/>
      <c r="AO1561" s="219"/>
      <c r="AP1561" s="219"/>
      <c r="AQ1561" s="219"/>
      <c r="AR1561" s="219"/>
      <c r="AS1561" s="219"/>
      <c r="AT1561" s="219"/>
      <c r="AU1561" s="221">
        <f>'2.a-LTH-MTH1'!AQ53</f>
        <v>0.753</v>
      </c>
      <c r="AV1561" s="221">
        <f>'2.a-LTH-MTH1'!AR53</f>
        <v>0.76400000000000001</v>
      </c>
      <c r="AW1561" s="221">
        <f>'2.a-LTH-MTH1'!AS53</f>
        <v>0.77500000000000002</v>
      </c>
      <c r="AX1561" s="221">
        <f>'2.a-LTH-MTH1'!AT53</f>
        <v>0.78599999999999992</v>
      </c>
      <c r="AY1561" s="221">
        <f>'2.a-LTH-MTH1'!AU53</f>
        <v>0.79799999999999993</v>
      </c>
      <c r="AZ1561" s="221">
        <f>'2.a-LTH-MTH1'!AV53</f>
        <v>0.80900000000000005</v>
      </c>
      <c r="BA1561" s="221">
        <f>'2.a-LTH-MTH1'!AW53</f>
        <v>0.82099999999999995</v>
      </c>
      <c r="BB1561" s="219"/>
      <c r="BC1561" s="219"/>
      <c r="BD1561" s="219"/>
      <c r="BE1561" s="219"/>
      <c r="BF1561" s="221">
        <f>'2.a-LTH-MTH1'!BB53</f>
        <v>0.875</v>
      </c>
      <c r="BG1561" s="219"/>
      <c r="BH1561" s="219"/>
    </row>
    <row r="1562" spans="1:60" s="8" customFormat="1" ht="15">
      <c r="A1562" s="36" t="s">
        <v>7</v>
      </c>
      <c r="B1562" s="36" t="s">
        <v>69</v>
      </c>
      <c r="C1562" s="36" t="s">
        <v>60</v>
      </c>
      <c r="D1562" s="7" t="s">
        <v>130</v>
      </c>
      <c r="E1562" s="7" t="s">
        <v>130</v>
      </c>
      <c r="F1562" s="7" t="s">
        <v>14</v>
      </c>
      <c r="G1562" s="219"/>
      <c r="H1562" s="219"/>
      <c r="I1562" s="219"/>
      <c r="J1562" s="219"/>
      <c r="K1562" s="219"/>
      <c r="L1562" s="219"/>
      <c r="M1562" s="219"/>
      <c r="N1562" s="219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19"/>
      <c r="Z1562" s="219"/>
      <c r="AA1562" s="219"/>
      <c r="AB1562" s="219"/>
      <c r="AC1562" s="219"/>
      <c r="AD1562" s="219"/>
      <c r="AE1562" s="219"/>
      <c r="AF1562" s="219"/>
      <c r="AG1562" s="219"/>
      <c r="AH1562" s="219"/>
      <c r="AI1562" s="219"/>
      <c r="AJ1562" s="219"/>
      <c r="AK1562" s="219"/>
      <c r="AL1562" s="219"/>
      <c r="AM1562" s="219"/>
      <c r="AN1562" s="219"/>
      <c r="AO1562" s="219"/>
      <c r="AP1562" s="219"/>
      <c r="AQ1562" s="219"/>
      <c r="AR1562" s="219"/>
      <c r="AS1562" s="219"/>
      <c r="AT1562" s="219"/>
      <c r="AU1562" s="221">
        <f>'2.a-LTH-MTH1'!AQ54</f>
        <v>3.6806310343293402E-2</v>
      </c>
      <c r="AV1562" s="221">
        <f>'2.a-LTH-MTH1'!AR54</f>
        <v>3.81268843822401E-2</v>
      </c>
      <c r="AW1562" s="221">
        <f>'2.a-LTH-MTH1'!AS54</f>
        <v>3.9114940998180137E-2</v>
      </c>
      <c r="AX1562" s="221">
        <f>'2.a-LTH-MTH1'!AT54</f>
        <v>4.010096979140932E-2</v>
      </c>
      <c r="AY1562" s="221">
        <f>'2.a-LTH-MTH1'!AU54</f>
        <v>4.108497699818392E-2</v>
      </c>
      <c r="AZ1562" s="221">
        <f>'2.a-LTH-MTH1'!AV54</f>
        <v>4.1739861767179476E-2</v>
      </c>
      <c r="BA1562" s="221">
        <f>'2.a-LTH-MTH1'!AW54</f>
        <v>4.2393852648075492E-2</v>
      </c>
      <c r="BB1562" s="219"/>
      <c r="BC1562" s="219"/>
      <c r="BD1562" s="219"/>
      <c r="BE1562" s="219"/>
      <c r="BF1562" s="221">
        <f>'2.a-LTH-MTH1'!BB54</f>
        <v>4.2899429062957073E-2</v>
      </c>
      <c r="BG1562" s="219"/>
      <c r="BH1562" s="219"/>
    </row>
    <row r="1563" spans="1:60" s="5" customFormat="1" ht="15">
      <c r="A1563" s="4" t="s">
        <v>7</v>
      </c>
      <c r="B1563" s="4" t="s">
        <v>68</v>
      </c>
      <c r="C1563" s="4" t="s">
        <v>58</v>
      </c>
      <c r="D1563" s="4"/>
      <c r="E1563" s="4"/>
      <c r="F1563" s="4" t="s">
        <v>11</v>
      </c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>
        <v>64</v>
      </c>
      <c r="BH1563" s="4">
        <v>9</v>
      </c>
    </row>
    <row r="1564" spans="1:60" s="5" customFormat="1" ht="15">
      <c r="A1564" s="4" t="s">
        <v>7</v>
      </c>
      <c r="B1564" s="4" t="s">
        <v>68</v>
      </c>
      <c r="C1564" s="4" t="s">
        <v>58</v>
      </c>
      <c r="D1564" s="4"/>
      <c r="E1564" s="4"/>
      <c r="F1564" s="4" t="s">
        <v>52</v>
      </c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>
        <v>7.55965036617056E-4</v>
      </c>
      <c r="BH1564" s="4">
        <v>1.10493167839122E-4</v>
      </c>
    </row>
    <row r="1565" spans="1:60" s="8" customFormat="1" ht="15">
      <c r="A1565" s="36" t="s">
        <v>7</v>
      </c>
      <c r="B1565" s="36" t="s">
        <v>68</v>
      </c>
      <c r="C1565" s="36" t="s">
        <v>58</v>
      </c>
      <c r="D1565" s="7" t="s">
        <v>116</v>
      </c>
      <c r="E1565" s="7" t="s">
        <v>116</v>
      </c>
      <c r="F1565" s="7" t="s">
        <v>12</v>
      </c>
      <c r="G1565" s="219"/>
      <c r="H1565" s="219"/>
      <c r="I1565" s="219"/>
      <c r="J1565" s="219"/>
      <c r="K1565" s="219"/>
      <c r="L1565" s="219"/>
      <c r="M1565" s="219"/>
      <c r="N1565" s="219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19"/>
      <c r="Z1565" s="219"/>
      <c r="AA1565" s="219"/>
      <c r="AB1565" s="219"/>
      <c r="AC1565" s="219"/>
      <c r="AD1565" s="219"/>
      <c r="AE1565" s="219"/>
      <c r="AF1565" s="219"/>
      <c r="AG1565" s="219"/>
      <c r="AH1565" s="219"/>
      <c r="AI1565" s="219"/>
      <c r="AJ1565" s="219"/>
      <c r="AK1565" s="219"/>
      <c r="AL1565" s="219"/>
      <c r="AM1565" s="219"/>
      <c r="AN1565" s="219"/>
      <c r="AO1565" s="219"/>
      <c r="AP1565" s="219"/>
      <c r="AQ1565" s="219"/>
      <c r="AR1565" s="219"/>
      <c r="AS1565" s="219"/>
      <c r="AT1565" s="219"/>
      <c r="AU1565" s="219"/>
      <c r="AV1565" s="219"/>
      <c r="AW1565" s="219"/>
      <c r="AX1565" s="219"/>
      <c r="AY1565" s="219"/>
      <c r="AZ1565" s="219"/>
      <c r="BA1565" s="219"/>
      <c r="BB1565" s="219"/>
      <c r="BC1565" s="219"/>
      <c r="BD1565" s="219"/>
      <c r="BE1565" s="219"/>
      <c r="BF1565" s="219"/>
      <c r="BG1565" s="221">
        <f>'6. Non-specified'!BG168</f>
        <v>1</v>
      </c>
      <c r="BH1565" s="221">
        <f>'6. Non-specified'!BH168</f>
        <v>1</v>
      </c>
    </row>
    <row r="1566" spans="1:60" s="8" customFormat="1" ht="15">
      <c r="A1566" s="36" t="s">
        <v>7</v>
      </c>
      <c r="B1566" s="36" t="s">
        <v>68</v>
      </c>
      <c r="C1566" s="36" t="s">
        <v>58</v>
      </c>
      <c r="D1566" s="7" t="s">
        <v>116</v>
      </c>
      <c r="E1566" s="7" t="s">
        <v>116</v>
      </c>
      <c r="F1566" s="7" t="s">
        <v>13</v>
      </c>
      <c r="G1566" s="219"/>
      <c r="H1566" s="219"/>
      <c r="I1566" s="219"/>
      <c r="J1566" s="219"/>
      <c r="K1566" s="219"/>
      <c r="L1566" s="219"/>
      <c r="M1566" s="219"/>
      <c r="N1566" s="219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19"/>
      <c r="Z1566" s="219"/>
      <c r="AA1566" s="219"/>
      <c r="AB1566" s="219"/>
      <c r="AC1566" s="219"/>
      <c r="AD1566" s="219"/>
      <c r="AE1566" s="219"/>
      <c r="AF1566" s="219"/>
      <c r="AG1566" s="219"/>
      <c r="AH1566" s="219"/>
      <c r="AI1566" s="219"/>
      <c r="AJ1566" s="219"/>
      <c r="AK1566" s="219"/>
      <c r="AL1566" s="219"/>
      <c r="AM1566" s="219"/>
      <c r="AN1566" s="219"/>
      <c r="AO1566" s="219"/>
      <c r="AP1566" s="219"/>
      <c r="AQ1566" s="219"/>
      <c r="AR1566" s="219"/>
      <c r="AS1566" s="219"/>
      <c r="AT1566" s="219"/>
      <c r="AU1566" s="219"/>
      <c r="AV1566" s="219"/>
      <c r="AW1566" s="219"/>
      <c r="AX1566" s="219"/>
      <c r="AY1566" s="219"/>
      <c r="AZ1566" s="219"/>
      <c r="BA1566" s="219"/>
      <c r="BB1566" s="219"/>
      <c r="BC1566" s="219"/>
      <c r="BD1566" s="219"/>
      <c r="BE1566" s="219"/>
      <c r="BF1566" s="219"/>
      <c r="BG1566" s="221">
        <f>'3. Mecanical drive'!BC57</f>
        <v>0.22604167125131749</v>
      </c>
      <c r="BH1566" s="221">
        <f>'3. Mecanical drive'!BD57</f>
        <v>0.22697634860144877</v>
      </c>
    </row>
    <row r="1567" spans="1:60" s="8" customFormat="1" ht="15">
      <c r="A1567" s="36" t="s">
        <v>7</v>
      </c>
      <c r="B1567" s="36" t="s">
        <v>68</v>
      </c>
      <c r="C1567" s="36" t="s">
        <v>58</v>
      </c>
      <c r="D1567" s="7" t="s">
        <v>116</v>
      </c>
      <c r="E1567" s="7" t="s">
        <v>116</v>
      </c>
      <c r="F1567" s="7" t="s">
        <v>14</v>
      </c>
      <c r="G1567" s="219"/>
      <c r="H1567" s="219"/>
      <c r="I1567" s="219"/>
      <c r="J1567" s="219"/>
      <c r="K1567" s="219"/>
      <c r="L1567" s="219"/>
      <c r="M1567" s="219"/>
      <c r="N1567" s="219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19"/>
      <c r="Z1567" s="219"/>
      <c r="AA1567" s="219"/>
      <c r="AB1567" s="219"/>
      <c r="AC1567" s="219"/>
      <c r="AD1567" s="219"/>
      <c r="AE1567" s="219"/>
      <c r="AF1567" s="219"/>
      <c r="AG1567" s="219"/>
      <c r="AH1567" s="219"/>
      <c r="AI1567" s="219"/>
      <c r="AJ1567" s="219"/>
      <c r="AK1567" s="219"/>
      <c r="AL1567" s="219"/>
      <c r="AM1567" s="219"/>
      <c r="AN1567" s="219"/>
      <c r="AO1567" s="219"/>
      <c r="AP1567" s="219"/>
      <c r="AQ1567" s="219"/>
      <c r="AR1567" s="219"/>
      <c r="AS1567" s="219"/>
      <c r="AT1567" s="219"/>
      <c r="AU1567" s="219"/>
      <c r="AV1567" s="219"/>
      <c r="AW1567" s="219"/>
      <c r="AX1567" s="219"/>
      <c r="AY1567" s="219"/>
      <c r="AZ1567" s="219"/>
      <c r="BA1567" s="219"/>
      <c r="BB1567" s="219"/>
      <c r="BC1567" s="219"/>
      <c r="BD1567" s="219"/>
      <c r="BE1567" s="219"/>
      <c r="BF1567" s="219"/>
      <c r="BG1567" s="221">
        <f>'3. Mecanical drive'!BC67</f>
        <v>1</v>
      </c>
      <c r="BH1567" s="221">
        <f>'3. Mecanical drive'!BD67</f>
        <v>1</v>
      </c>
    </row>
    <row r="1568" spans="1:60" s="5" customFormat="1" ht="15">
      <c r="A1568" s="4" t="s">
        <v>7</v>
      </c>
      <c r="B1568" s="4" t="s">
        <v>68</v>
      </c>
      <c r="C1568" s="4" t="s">
        <v>57</v>
      </c>
      <c r="D1568" s="4"/>
      <c r="E1568" s="4"/>
      <c r="F1568" s="4" t="s">
        <v>11</v>
      </c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>
        <v>1</v>
      </c>
      <c r="BH1568" s="4"/>
    </row>
    <row r="1569" spans="1:60" s="5" customFormat="1" ht="15">
      <c r="A1569" s="4" t="s">
        <v>7</v>
      </c>
      <c r="B1569" s="4" t="s">
        <v>68</v>
      </c>
      <c r="C1569" s="4" t="s">
        <v>57</v>
      </c>
      <c r="D1569" s="4"/>
      <c r="E1569" s="4"/>
      <c r="F1569" s="4" t="s">
        <v>52</v>
      </c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6">
        <v>1.18119536971415E-5</v>
      </c>
      <c r="BH1569" s="4"/>
    </row>
    <row r="1570" spans="1:60" s="8" customFormat="1" ht="15">
      <c r="A1570" s="36" t="s">
        <v>7</v>
      </c>
      <c r="B1570" s="36" t="s">
        <v>68</v>
      </c>
      <c r="C1570" s="36" t="s">
        <v>57</v>
      </c>
      <c r="D1570" s="7" t="s">
        <v>713</v>
      </c>
      <c r="E1570" s="7" t="s">
        <v>713</v>
      </c>
      <c r="F1570" s="7" t="s">
        <v>12</v>
      </c>
      <c r="G1570" s="219"/>
      <c r="H1570" s="219"/>
      <c r="I1570" s="219"/>
      <c r="J1570" s="219"/>
      <c r="K1570" s="219"/>
      <c r="L1570" s="219"/>
      <c r="M1570" s="219"/>
      <c r="N1570" s="219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19"/>
      <c r="Z1570" s="219"/>
      <c r="AA1570" s="219"/>
      <c r="AB1570" s="219"/>
      <c r="AC1570" s="219"/>
      <c r="AD1570" s="219"/>
      <c r="AE1570" s="219"/>
      <c r="AF1570" s="219"/>
      <c r="AG1570" s="219"/>
      <c r="AH1570" s="219"/>
      <c r="AI1570" s="219"/>
      <c r="AJ1570" s="219"/>
      <c r="AK1570" s="219"/>
      <c r="AL1570" s="219"/>
      <c r="AM1570" s="219"/>
      <c r="AN1570" s="219"/>
      <c r="AO1570" s="219"/>
      <c r="AP1570" s="219"/>
      <c r="AQ1570" s="219"/>
      <c r="AR1570" s="219"/>
      <c r="AS1570" s="219"/>
      <c r="AT1570" s="219"/>
      <c r="AU1570" s="219"/>
      <c r="AV1570" s="219"/>
      <c r="AW1570" s="219"/>
      <c r="AX1570" s="219"/>
      <c r="AY1570" s="219"/>
      <c r="AZ1570" s="219"/>
      <c r="BA1570" s="219"/>
      <c r="BB1570" s="219"/>
      <c r="BC1570" s="219"/>
      <c r="BD1570" s="219"/>
      <c r="BE1570" s="219"/>
      <c r="BF1570" s="219"/>
      <c r="BG1570" s="221">
        <f>'6. Non-specified'!BG172</f>
        <v>1</v>
      </c>
      <c r="BH1570" s="219"/>
    </row>
    <row r="1571" spans="1:60" s="8" customFormat="1" ht="15">
      <c r="A1571" s="36" t="s">
        <v>7</v>
      </c>
      <c r="B1571" s="36" t="s">
        <v>68</v>
      </c>
      <c r="C1571" s="36" t="s">
        <v>57</v>
      </c>
      <c r="D1571" s="7" t="s">
        <v>713</v>
      </c>
      <c r="E1571" s="7" t="s">
        <v>713</v>
      </c>
      <c r="F1571" s="7" t="s">
        <v>13</v>
      </c>
      <c r="G1571" s="219"/>
      <c r="H1571" s="219"/>
      <c r="I1571" s="219"/>
      <c r="J1571" s="219"/>
      <c r="K1571" s="219"/>
      <c r="L1571" s="219"/>
      <c r="M1571" s="219"/>
      <c r="N1571" s="219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19"/>
      <c r="Z1571" s="219"/>
      <c r="AA1571" s="219"/>
      <c r="AB1571" s="219"/>
      <c r="AC1571" s="219"/>
      <c r="AD1571" s="219"/>
      <c r="AE1571" s="219"/>
      <c r="AF1571" s="219"/>
      <c r="AG1571" s="219"/>
      <c r="AH1571" s="219"/>
      <c r="AI1571" s="219"/>
      <c r="AJ1571" s="219"/>
      <c r="AK1571" s="219"/>
      <c r="AL1571" s="219"/>
      <c r="AM1571" s="219"/>
      <c r="AN1571" s="219"/>
      <c r="AO1571" s="219"/>
      <c r="AP1571" s="219"/>
      <c r="AQ1571" s="219"/>
      <c r="AR1571" s="219"/>
      <c r="AS1571" s="219"/>
      <c r="AT1571" s="219"/>
      <c r="AU1571" s="219"/>
      <c r="AV1571" s="219"/>
      <c r="AW1571" s="219"/>
      <c r="AX1571" s="219"/>
      <c r="AY1571" s="219"/>
      <c r="AZ1571" s="219"/>
      <c r="BA1571" s="219"/>
      <c r="BB1571" s="219"/>
      <c r="BC1571" s="219"/>
      <c r="BD1571" s="219"/>
      <c r="BE1571" s="219"/>
      <c r="BF1571" s="219"/>
      <c r="BG1571" s="221">
        <f>'3. Mecanical drive'!BC62</f>
        <v>0.180833337001054</v>
      </c>
      <c r="BH1571" s="219"/>
    </row>
    <row r="1572" spans="1:60" s="8" customFormat="1" ht="15">
      <c r="A1572" s="36" t="s">
        <v>7</v>
      </c>
      <c r="B1572" s="36" t="s">
        <v>68</v>
      </c>
      <c r="C1572" s="36" t="s">
        <v>57</v>
      </c>
      <c r="D1572" s="7" t="s">
        <v>713</v>
      </c>
      <c r="E1572" s="7" t="s">
        <v>713</v>
      </c>
      <c r="F1572" s="7" t="s">
        <v>14</v>
      </c>
      <c r="G1572" s="219"/>
      <c r="H1572" s="219"/>
      <c r="I1572" s="219"/>
      <c r="J1572" s="219"/>
      <c r="K1572" s="219"/>
      <c r="L1572" s="219"/>
      <c r="M1572" s="219"/>
      <c r="N1572" s="219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19"/>
      <c r="Z1572" s="219"/>
      <c r="AA1572" s="219"/>
      <c r="AB1572" s="219"/>
      <c r="AC1572" s="219"/>
      <c r="AD1572" s="219"/>
      <c r="AE1572" s="219"/>
      <c r="AF1572" s="219"/>
      <c r="AG1572" s="219"/>
      <c r="AH1572" s="219"/>
      <c r="AI1572" s="219"/>
      <c r="AJ1572" s="219"/>
      <c r="AK1572" s="219"/>
      <c r="AL1572" s="219"/>
      <c r="AM1572" s="219"/>
      <c r="AN1572" s="219"/>
      <c r="AO1572" s="219"/>
      <c r="AP1572" s="219"/>
      <c r="AQ1572" s="219"/>
      <c r="AR1572" s="219"/>
      <c r="AS1572" s="219"/>
      <c r="AT1572" s="219"/>
      <c r="AU1572" s="219"/>
      <c r="AV1572" s="219"/>
      <c r="AW1572" s="219"/>
      <c r="AX1572" s="219"/>
      <c r="AY1572" s="219"/>
      <c r="AZ1572" s="219"/>
      <c r="BA1572" s="219"/>
      <c r="BB1572" s="219"/>
      <c r="BC1572" s="219"/>
      <c r="BD1572" s="219"/>
      <c r="BE1572" s="219"/>
      <c r="BF1572" s="219"/>
      <c r="BG1572" s="221">
        <f>'3. Mecanical drive'!BC67</f>
        <v>1</v>
      </c>
      <c r="BH1572" s="219"/>
    </row>
    <row r="1573" spans="1:60" s="5" customFormat="1" ht="15">
      <c r="A1573" s="4" t="s">
        <v>7</v>
      </c>
      <c r="B1573" s="4" t="s">
        <v>68</v>
      </c>
      <c r="C1573" s="4" t="s">
        <v>17</v>
      </c>
      <c r="D1573" s="4"/>
      <c r="E1573" s="4"/>
      <c r="F1573" s="4" t="s">
        <v>11</v>
      </c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>
        <v>52</v>
      </c>
      <c r="AE1573" s="4">
        <v>76</v>
      </c>
      <c r="AF1573" s="4">
        <v>90</v>
      </c>
      <c r="AG1573" s="4">
        <v>95</v>
      </c>
      <c r="AH1573" s="4">
        <v>95</v>
      </c>
      <c r="AI1573" s="4">
        <v>121</v>
      </c>
      <c r="AJ1573" s="4">
        <v>129</v>
      </c>
      <c r="AK1573" s="4">
        <v>144</v>
      </c>
      <c r="AL1573" s="4">
        <v>143</v>
      </c>
      <c r="AM1573" s="4">
        <v>181</v>
      </c>
      <c r="AN1573" s="4">
        <v>189</v>
      </c>
      <c r="AO1573" s="4">
        <v>244</v>
      </c>
      <c r="AP1573" s="4">
        <v>160</v>
      </c>
      <c r="AQ1573" s="4">
        <v>122</v>
      </c>
      <c r="AR1573" s="4">
        <v>115</v>
      </c>
      <c r="AS1573" s="4">
        <v>120</v>
      </c>
      <c r="AT1573" s="4">
        <v>101</v>
      </c>
      <c r="AU1573" s="4">
        <v>146</v>
      </c>
      <c r="AV1573" s="4">
        <v>150</v>
      </c>
      <c r="AW1573" s="4">
        <v>142</v>
      </c>
      <c r="AX1573" s="4">
        <v>154</v>
      </c>
      <c r="AY1573" s="4">
        <v>158</v>
      </c>
      <c r="AZ1573" s="4">
        <v>147</v>
      </c>
      <c r="BA1573" s="4">
        <v>116</v>
      </c>
      <c r="BB1573" s="4">
        <v>4</v>
      </c>
      <c r="BC1573" s="4">
        <v>12</v>
      </c>
      <c r="BD1573" s="4">
        <v>11</v>
      </c>
      <c r="BE1573" s="4">
        <v>14</v>
      </c>
      <c r="BF1573" s="4">
        <v>181</v>
      </c>
      <c r="BG1573" s="4">
        <v>178</v>
      </c>
      <c r="BH1573" s="4">
        <v>172</v>
      </c>
    </row>
    <row r="1574" spans="1:60" s="5" customFormat="1" ht="15">
      <c r="A1574" s="4" t="s">
        <v>7</v>
      </c>
      <c r="B1574" s="4" t="s">
        <v>68</v>
      </c>
      <c r="C1574" s="4" t="s">
        <v>17</v>
      </c>
      <c r="D1574" s="4"/>
      <c r="E1574" s="4"/>
      <c r="F1574" s="4" t="s">
        <v>52</v>
      </c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>
        <v>1.1185922946199999E-3</v>
      </c>
      <c r="AE1574" s="4">
        <v>1.62309926533402E-3</v>
      </c>
      <c r="AF1574" s="4">
        <v>1.8967733777318801E-3</v>
      </c>
      <c r="AG1574" s="4">
        <v>1.99777090824974E-3</v>
      </c>
      <c r="AH1574" s="4">
        <v>1.93423597678917E-3</v>
      </c>
      <c r="AI1574" s="4">
        <v>2.2248781833226101E-3</v>
      </c>
      <c r="AJ1574" s="4">
        <v>2.2090175865198602E-3</v>
      </c>
      <c r="AK1574" s="4">
        <v>2.3757671748168702E-3</v>
      </c>
      <c r="AL1574" s="4">
        <v>2.2647007585955702E-3</v>
      </c>
      <c r="AM1574" s="4">
        <v>2.83468019795778E-3</v>
      </c>
      <c r="AN1574" s="4">
        <v>3.0318585774327098E-3</v>
      </c>
      <c r="AO1574" s="4">
        <v>3.71311612618508E-3</v>
      </c>
      <c r="AP1574" s="4">
        <v>2.3232851251669901E-3</v>
      </c>
      <c r="AQ1574" s="4">
        <v>1.76058878706977E-3</v>
      </c>
      <c r="AR1574" s="4">
        <v>1.57052332568557E-3</v>
      </c>
      <c r="AS1574" s="4">
        <v>1.54061444839584E-3</v>
      </c>
      <c r="AT1574" s="4">
        <v>1.2612072625558799E-3</v>
      </c>
      <c r="AU1574" s="4">
        <v>1.70776212978992E-3</v>
      </c>
      <c r="AV1574" s="4">
        <v>1.6742192557537301E-3</v>
      </c>
      <c r="AW1574" s="4">
        <v>1.5617954048019701E-3</v>
      </c>
      <c r="AX1574" s="4">
        <v>1.6038492381716099E-3</v>
      </c>
      <c r="AY1574" s="4">
        <v>1.5898091222845E-3</v>
      </c>
      <c r="AZ1574" s="4">
        <v>1.44038567061221E-3</v>
      </c>
      <c r="BA1574" s="4">
        <v>1.1675893306492199E-3</v>
      </c>
      <c r="BB1574" s="6">
        <v>3.9315130427945197E-5</v>
      </c>
      <c r="BC1574" s="4">
        <v>1.2245772657230601E-4</v>
      </c>
      <c r="BD1574" s="4">
        <v>1.20965524825425E-4</v>
      </c>
      <c r="BE1574" s="4">
        <v>1.5178126151911401E-4</v>
      </c>
      <c r="BF1574" s="4">
        <v>2.0374622900625901E-3</v>
      </c>
      <c r="BG1574" s="4">
        <v>2.10252775809119E-3</v>
      </c>
      <c r="BH1574" s="4">
        <v>2.1116472075921101E-3</v>
      </c>
    </row>
    <row r="1575" spans="1:60" s="8" customFormat="1" ht="15">
      <c r="A1575" s="36" t="s">
        <v>7</v>
      </c>
      <c r="B1575" s="36" t="s">
        <v>68</v>
      </c>
      <c r="C1575" s="36" t="s">
        <v>17</v>
      </c>
      <c r="D1575" s="7" t="s">
        <v>126</v>
      </c>
      <c r="E1575" s="7" t="s">
        <v>126</v>
      </c>
      <c r="F1575" s="7" t="s">
        <v>12</v>
      </c>
      <c r="G1575" s="219"/>
      <c r="H1575" s="219"/>
      <c r="I1575" s="219"/>
      <c r="J1575" s="219"/>
      <c r="K1575" s="219"/>
      <c r="L1575" s="219"/>
      <c r="M1575" s="219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21">
        <f>'6. Non-specified'!AD176</f>
        <v>1</v>
      </c>
      <c r="AE1575" s="221">
        <f>'6. Non-specified'!AE176</f>
        <v>1</v>
      </c>
      <c r="AF1575" s="221">
        <f>'6. Non-specified'!AF176</f>
        <v>1</v>
      </c>
      <c r="AG1575" s="221">
        <f>'6. Non-specified'!AG176</f>
        <v>1</v>
      </c>
      <c r="AH1575" s="221">
        <f>'6. Non-specified'!AH176</f>
        <v>1</v>
      </c>
      <c r="AI1575" s="221">
        <f>'6. Non-specified'!AI176</f>
        <v>1</v>
      </c>
      <c r="AJ1575" s="221">
        <f>'6. Non-specified'!AJ176</f>
        <v>1</v>
      </c>
      <c r="AK1575" s="221">
        <f>'6. Non-specified'!AK176</f>
        <v>1</v>
      </c>
      <c r="AL1575" s="221">
        <f>'6. Non-specified'!AL176</f>
        <v>1</v>
      </c>
      <c r="AM1575" s="221">
        <f>'6. Non-specified'!AM176</f>
        <v>1</v>
      </c>
      <c r="AN1575" s="221">
        <f>'6. Non-specified'!AN176</f>
        <v>1</v>
      </c>
      <c r="AO1575" s="221">
        <f>'6. Non-specified'!AO176</f>
        <v>1</v>
      </c>
      <c r="AP1575" s="221">
        <f>'6. Non-specified'!AP176</f>
        <v>1</v>
      </c>
      <c r="AQ1575" s="221">
        <f>'6. Non-specified'!AQ176</f>
        <v>1</v>
      </c>
      <c r="AR1575" s="221">
        <f>'6. Non-specified'!AR176</f>
        <v>1</v>
      </c>
      <c r="AS1575" s="221">
        <f>'6. Non-specified'!AS176</f>
        <v>1</v>
      </c>
      <c r="AT1575" s="221">
        <f>'6. Non-specified'!AT176</f>
        <v>1</v>
      </c>
      <c r="AU1575" s="221">
        <f>'6. Non-specified'!AU176</f>
        <v>1</v>
      </c>
      <c r="AV1575" s="221">
        <f>'6. Non-specified'!AV176</f>
        <v>1</v>
      </c>
      <c r="AW1575" s="221">
        <f>'6. Non-specified'!AW176</f>
        <v>1</v>
      </c>
      <c r="AX1575" s="221">
        <f>'6. Non-specified'!AX176</f>
        <v>1</v>
      </c>
      <c r="AY1575" s="221">
        <f>'6. Non-specified'!AY176</f>
        <v>1</v>
      </c>
      <c r="AZ1575" s="221">
        <f>'6. Non-specified'!AZ176</f>
        <v>1</v>
      </c>
      <c r="BA1575" s="221">
        <f>'6. Non-specified'!BA176</f>
        <v>1</v>
      </c>
      <c r="BB1575" s="221">
        <f>'6. Non-specified'!BB176</f>
        <v>1</v>
      </c>
      <c r="BC1575" s="221">
        <f>'6. Non-specified'!BC176</f>
        <v>1</v>
      </c>
      <c r="BD1575" s="221">
        <f>'6. Non-specified'!BD176</f>
        <v>1</v>
      </c>
      <c r="BE1575" s="221">
        <f>'6. Non-specified'!BE176</f>
        <v>1</v>
      </c>
      <c r="BF1575" s="221">
        <f>'6. Non-specified'!BF176</f>
        <v>1</v>
      </c>
      <c r="BG1575" s="221">
        <f>'6. Non-specified'!BG176</f>
        <v>1</v>
      </c>
      <c r="BH1575" s="221">
        <f>'6. Non-specified'!BH176</f>
        <v>1</v>
      </c>
    </row>
    <row r="1576" spans="1:60" s="8" customFormat="1" ht="15">
      <c r="A1576" s="36" t="s">
        <v>7</v>
      </c>
      <c r="B1576" s="36" t="s">
        <v>68</v>
      </c>
      <c r="C1576" s="36" t="s">
        <v>17</v>
      </c>
      <c r="D1576" s="7" t="s">
        <v>126</v>
      </c>
      <c r="E1576" s="7" t="s">
        <v>126</v>
      </c>
      <c r="F1576" s="7" t="s">
        <v>13</v>
      </c>
      <c r="G1576" s="219"/>
      <c r="H1576" s="219"/>
      <c r="I1576" s="219"/>
      <c r="J1576" s="219"/>
      <c r="K1576" s="219"/>
      <c r="L1576" s="219"/>
      <c r="M1576" s="219"/>
      <c r="N1576" s="219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19"/>
      <c r="Z1576" s="219"/>
      <c r="AA1576" s="219"/>
      <c r="AB1576" s="219"/>
      <c r="AC1576" s="219"/>
      <c r="AD1576" s="221">
        <f>'3. Mecanical drive'!Z65</f>
        <v>0.13578361453794</v>
      </c>
      <c r="AE1576" s="221">
        <f>'3. Mecanical drive'!AA65</f>
        <v>0.13608511566880599</v>
      </c>
      <c r="AF1576" s="221">
        <f>'3. Mecanical drive'!AB65</f>
        <v>0.13638661679967101</v>
      </c>
      <c r="AG1576" s="221">
        <f>'3. Mecanical drive'!AC65</f>
        <v>0.13668811793053601</v>
      </c>
      <c r="AH1576" s="221">
        <f>'3. Mecanical drive'!AD65</f>
        <v>0.136989619061401</v>
      </c>
      <c r="AI1576" s="221">
        <f>'3. Mecanical drive'!AE65</f>
        <v>0.137291120192266</v>
      </c>
      <c r="AJ1576" s="221">
        <f>'3. Mecanical drive'!AF65</f>
        <v>0.13759262132313099</v>
      </c>
      <c r="AK1576" s="221">
        <f>'3. Mecanical drive'!AG65</f>
        <v>0.13789412245399599</v>
      </c>
      <c r="AL1576" s="221">
        <f>'3. Mecanical drive'!AH65</f>
        <v>0.13819562358486101</v>
      </c>
      <c r="AM1576" s="221">
        <f>'3. Mecanical drive'!AI65</f>
        <v>0.13849712471572601</v>
      </c>
      <c r="AN1576" s="221">
        <f>'3. Mecanical drive'!AJ65</f>
        <v>0.138798625846591</v>
      </c>
      <c r="AO1576" s="221">
        <f>'3. Mecanical drive'!AK65</f>
        <v>0.139100126977456</v>
      </c>
      <c r="AP1576" s="221">
        <f>'3. Mecanical drive'!AL65</f>
        <v>0.13940162810832199</v>
      </c>
      <c r="AQ1576" s="221">
        <f>'3. Mecanical drive'!AM65</f>
        <v>0.13970312923918701</v>
      </c>
      <c r="AR1576" s="221">
        <f>'3. Mecanical drive'!AN65</f>
        <v>0.14000463037005201</v>
      </c>
      <c r="AS1576" s="221">
        <f>'3. Mecanical drive'!AO65</f>
        <v>0.140306131500917</v>
      </c>
      <c r="AT1576" s="221">
        <f>'3. Mecanical drive'!AP65</f>
        <v>0.140607632631782</v>
      </c>
      <c r="AU1576" s="221">
        <f>'3. Mecanical drive'!AQ65</f>
        <v>0.14090913376264699</v>
      </c>
      <c r="AV1576" s="221">
        <f>'3. Mecanical drive'!AR65</f>
        <v>0.14121063489351199</v>
      </c>
      <c r="AW1576" s="221">
        <f>'3. Mecanical drive'!AS65</f>
        <v>0.14151213602437701</v>
      </c>
      <c r="AX1576" s="221">
        <f>'3. Mecanical drive'!AT65</f>
        <v>0.14181363715524201</v>
      </c>
      <c r="AY1576" s="221">
        <f>'3. Mecanical drive'!AU65</f>
        <v>0.142115138286107</v>
      </c>
      <c r="AZ1576" s="221">
        <f>'3. Mecanical drive'!AV65</f>
        <v>0.142416639416972</v>
      </c>
      <c r="BA1576" s="221">
        <f>'3. Mecanical drive'!AW65</f>
        <v>0.14271814054783699</v>
      </c>
      <c r="BB1576" s="221">
        <f>'3. Mecanical drive'!AX65</f>
        <v>0.14301964167870199</v>
      </c>
      <c r="BC1576" s="221">
        <f>'3. Mecanical drive'!AY65</f>
        <v>0.14332114280956701</v>
      </c>
      <c r="BD1576" s="221">
        <f>'3. Mecanical drive'!AZ65</f>
        <v>0.143622643940433</v>
      </c>
      <c r="BE1576" s="221">
        <f>'3. Mecanical drive'!BA65</f>
        <v>0.143924145071298</v>
      </c>
      <c r="BF1576" s="221">
        <f>'3. Mecanical drive'!BB65</f>
        <v>0.14422564620216299</v>
      </c>
      <c r="BG1576" s="221">
        <f>'3. Mecanical drive'!BC65</f>
        <v>0.14452714733302799</v>
      </c>
      <c r="BH1576" s="221">
        <f>'3. Mecanical drive'!BD65</f>
        <v>0.14482864846389301</v>
      </c>
    </row>
    <row r="1577" spans="1:60" s="8" customFormat="1" ht="15">
      <c r="A1577" s="36" t="s">
        <v>7</v>
      </c>
      <c r="B1577" s="36" t="s">
        <v>68</v>
      </c>
      <c r="C1577" s="36" t="s">
        <v>17</v>
      </c>
      <c r="D1577" s="7" t="s">
        <v>126</v>
      </c>
      <c r="E1577" s="7" t="s">
        <v>126</v>
      </c>
      <c r="F1577" s="7" t="s">
        <v>14</v>
      </c>
      <c r="G1577" s="219"/>
      <c r="H1577" s="219"/>
      <c r="I1577" s="219"/>
      <c r="J1577" s="219"/>
      <c r="K1577" s="219"/>
      <c r="L1577" s="219"/>
      <c r="M1577" s="219"/>
      <c r="N1577" s="219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19"/>
      <c r="Z1577" s="219"/>
      <c r="AA1577" s="219"/>
      <c r="AB1577" s="219"/>
      <c r="AC1577" s="219"/>
      <c r="AD1577" s="221">
        <f>'3. Mecanical drive'!Z67</f>
        <v>1</v>
      </c>
      <c r="AE1577" s="221">
        <f>'3. Mecanical drive'!AA67</f>
        <v>1</v>
      </c>
      <c r="AF1577" s="221">
        <f>'3. Mecanical drive'!AB67</f>
        <v>1</v>
      </c>
      <c r="AG1577" s="221">
        <f>'3. Mecanical drive'!AC67</f>
        <v>1</v>
      </c>
      <c r="AH1577" s="221">
        <f>'3. Mecanical drive'!AD67</f>
        <v>1</v>
      </c>
      <c r="AI1577" s="221">
        <f>'3. Mecanical drive'!AE67</f>
        <v>1</v>
      </c>
      <c r="AJ1577" s="221">
        <f>'3. Mecanical drive'!AF67</f>
        <v>1</v>
      </c>
      <c r="AK1577" s="221">
        <f>'3. Mecanical drive'!AG67</f>
        <v>1</v>
      </c>
      <c r="AL1577" s="221">
        <f>'3. Mecanical drive'!AH67</f>
        <v>1</v>
      </c>
      <c r="AM1577" s="221">
        <f>'3. Mecanical drive'!AI67</f>
        <v>1</v>
      </c>
      <c r="AN1577" s="221">
        <f>'3. Mecanical drive'!AJ67</f>
        <v>1</v>
      </c>
      <c r="AO1577" s="221">
        <f>'3. Mecanical drive'!AK67</f>
        <v>1</v>
      </c>
      <c r="AP1577" s="221">
        <f>'3. Mecanical drive'!AL67</f>
        <v>1</v>
      </c>
      <c r="AQ1577" s="221">
        <f>'3. Mecanical drive'!AM67</f>
        <v>1</v>
      </c>
      <c r="AR1577" s="221">
        <f>'3. Mecanical drive'!AN67</f>
        <v>1</v>
      </c>
      <c r="AS1577" s="221">
        <f>'3. Mecanical drive'!AO67</f>
        <v>1</v>
      </c>
      <c r="AT1577" s="221">
        <f>'3. Mecanical drive'!AP67</f>
        <v>1</v>
      </c>
      <c r="AU1577" s="221">
        <f>'3. Mecanical drive'!AQ67</f>
        <v>1</v>
      </c>
      <c r="AV1577" s="221">
        <f>'3. Mecanical drive'!AR67</f>
        <v>1</v>
      </c>
      <c r="AW1577" s="221">
        <f>'3. Mecanical drive'!AS67</f>
        <v>1</v>
      </c>
      <c r="AX1577" s="221">
        <f>'3. Mecanical drive'!AT67</f>
        <v>1</v>
      </c>
      <c r="AY1577" s="221">
        <f>'3. Mecanical drive'!AU67</f>
        <v>1</v>
      </c>
      <c r="AZ1577" s="221">
        <f>'3. Mecanical drive'!AV67</f>
        <v>1</v>
      </c>
      <c r="BA1577" s="221">
        <f>'3. Mecanical drive'!AW67</f>
        <v>1</v>
      </c>
      <c r="BB1577" s="221">
        <f>'3. Mecanical drive'!AX67</f>
        <v>1</v>
      </c>
      <c r="BC1577" s="221">
        <f>'3. Mecanical drive'!AY67</f>
        <v>1</v>
      </c>
      <c r="BD1577" s="221">
        <f>'3. Mecanical drive'!AZ67</f>
        <v>1</v>
      </c>
      <c r="BE1577" s="221">
        <f>'3. Mecanical drive'!BA67</f>
        <v>1</v>
      </c>
      <c r="BF1577" s="221">
        <f>'3. Mecanical drive'!BB67</f>
        <v>1</v>
      </c>
      <c r="BG1577" s="221">
        <f>'3. Mecanical drive'!BC67</f>
        <v>1</v>
      </c>
      <c r="BH1577" s="221">
        <f>'3. Mecanical drive'!BD67</f>
        <v>1</v>
      </c>
    </row>
    <row r="1578" spans="1:60" s="5" customFormat="1" ht="15">
      <c r="A1578" s="4" t="s">
        <v>7</v>
      </c>
      <c r="B1578" s="4" t="s">
        <v>68</v>
      </c>
      <c r="C1578" s="4" t="s">
        <v>19</v>
      </c>
      <c r="D1578" s="4"/>
      <c r="E1578" s="4"/>
      <c r="F1578" s="4" t="s">
        <v>11</v>
      </c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>
        <v>4</v>
      </c>
      <c r="R1578" s="4">
        <v>4</v>
      </c>
      <c r="S1578" s="4">
        <v>4</v>
      </c>
      <c r="T1578" s="4">
        <v>4</v>
      </c>
      <c r="U1578" s="4">
        <v>5</v>
      </c>
      <c r="V1578" s="4">
        <v>5</v>
      </c>
      <c r="W1578" s="4">
        <v>5</v>
      </c>
      <c r="X1578" s="4">
        <v>5</v>
      </c>
      <c r="Y1578" s="4"/>
      <c r="Z1578" s="4">
        <v>6</v>
      </c>
      <c r="AA1578" s="4">
        <v>6</v>
      </c>
      <c r="AB1578" s="4">
        <v>5</v>
      </c>
      <c r="AC1578" s="4">
        <v>5</v>
      </c>
      <c r="AD1578" s="4">
        <v>6</v>
      </c>
      <c r="AE1578" s="4">
        <v>4</v>
      </c>
      <c r="AF1578" s="4">
        <v>4</v>
      </c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>
        <v>663</v>
      </c>
      <c r="BH1578" s="4">
        <v>237</v>
      </c>
    </row>
    <row r="1579" spans="1:60" s="5" customFormat="1" ht="15">
      <c r="A1579" s="4" t="s">
        <v>7</v>
      </c>
      <c r="B1579" s="4" t="s">
        <v>68</v>
      </c>
      <c r="C1579" s="4" t="s">
        <v>19</v>
      </c>
      <c r="D1579" s="4"/>
      <c r="E1579" s="4"/>
      <c r="F1579" s="4" t="s">
        <v>52</v>
      </c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>
        <v>1.34021309388193E-4</v>
      </c>
      <c r="R1579" s="4">
        <v>1.2198841110094501E-4</v>
      </c>
      <c r="S1579" s="4">
        <v>1.17882824472474E-4</v>
      </c>
      <c r="T1579" s="4">
        <v>1.03782886202065E-4</v>
      </c>
      <c r="U1579" s="4">
        <v>1.24853297375584E-4</v>
      </c>
      <c r="V1579" s="4">
        <v>1.2442144030259299E-4</v>
      </c>
      <c r="W1579" s="4">
        <v>1.1530301632690699E-4</v>
      </c>
      <c r="X1579" s="4">
        <v>1.11754319304441E-4</v>
      </c>
      <c r="Y1579" s="4"/>
      <c r="Z1579" s="4">
        <v>1.21854627429477E-4</v>
      </c>
      <c r="AA1579" s="4">
        <v>1.2470123662059601E-4</v>
      </c>
      <c r="AB1579" s="4">
        <v>1.07909787417719E-4</v>
      </c>
      <c r="AC1579" s="4">
        <v>1.10411836148835E-4</v>
      </c>
      <c r="AD1579" s="4">
        <v>1.2906834168692301E-4</v>
      </c>
      <c r="AE1579" s="6">
        <v>8.5426277122843002E-5</v>
      </c>
      <c r="AF1579" s="6">
        <v>8.4301039010305801E-5</v>
      </c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>
        <v>7.8313253012048199E-3</v>
      </c>
      <c r="BH1579" s="4">
        <v>2.9096534197635398E-3</v>
      </c>
    </row>
    <row r="1580" spans="1:60" s="8" customFormat="1" ht="15">
      <c r="A1580" s="36" t="s">
        <v>7</v>
      </c>
      <c r="B1580" s="36" t="s">
        <v>68</v>
      </c>
      <c r="C1580" s="36" t="s">
        <v>19</v>
      </c>
      <c r="D1580" s="7" t="s">
        <v>128</v>
      </c>
      <c r="E1580" s="7" t="s">
        <v>128</v>
      </c>
      <c r="F1580" s="7" t="s">
        <v>12</v>
      </c>
      <c r="G1580" s="219"/>
      <c r="H1580" s="219"/>
      <c r="I1580" s="219"/>
      <c r="J1580" s="219"/>
      <c r="K1580" s="219"/>
      <c r="L1580" s="219"/>
      <c r="M1580" s="219"/>
      <c r="N1580" s="219"/>
      <c r="O1580" s="219"/>
      <c r="P1580" s="219"/>
      <c r="Q1580" s="221">
        <f>'6. Non-specified'!Q189</f>
        <v>0.30321818718630056</v>
      </c>
      <c r="R1580" s="221">
        <f>'6. Non-specified'!R189</f>
        <v>0.28833377624235984</v>
      </c>
      <c r="S1580" s="221">
        <f>'6. Non-specified'!S189</f>
        <v>0.27209876543209877</v>
      </c>
      <c r="T1580" s="221">
        <f>'6. Non-specified'!T189</f>
        <v>0.3563265306122449</v>
      </c>
      <c r="U1580" s="221">
        <f>'6. Non-specified'!U189</f>
        <v>0.51012145748987858</v>
      </c>
      <c r="V1580" s="221">
        <f>'6. Non-specified'!V189</f>
        <v>0.3886264534883721</v>
      </c>
      <c r="W1580" s="221">
        <f>'6. Non-specified'!W189</f>
        <v>0.21450252951096122</v>
      </c>
      <c r="X1580" s="221">
        <f>'6. Non-specified'!X189</f>
        <v>0.12783090085556115</v>
      </c>
      <c r="Y1580" s="219"/>
      <c r="Z1580" s="221">
        <f>'6. Non-specified'!Z189</f>
        <v>0.26735621375959878</v>
      </c>
      <c r="AA1580" s="221">
        <f>'6. Non-specified'!AA189</f>
        <v>0.25393397099660597</v>
      </c>
      <c r="AB1580" s="221">
        <f>'6. Non-specified'!AB189</f>
        <v>0.21626069782751811</v>
      </c>
      <c r="AC1580" s="221">
        <f>'6. Non-specified'!AC189</f>
        <v>0.16259504934476621</v>
      </c>
      <c r="AD1580" s="221">
        <f>'6. Non-specified'!AD189</f>
        <v>0.17072404586147322</v>
      </c>
      <c r="AE1580" s="221">
        <f>'6. Non-specified'!AE189</f>
        <v>0.17013145826964232</v>
      </c>
      <c r="AF1580" s="221">
        <f>'6. Non-specified'!AF189</f>
        <v>0.15954043048283886</v>
      </c>
      <c r="AG1580" s="219"/>
      <c r="AH1580" s="219"/>
      <c r="AI1580" s="219"/>
      <c r="AJ1580" s="219"/>
      <c r="AK1580" s="219"/>
      <c r="AL1580" s="219"/>
      <c r="AM1580" s="219"/>
      <c r="AN1580" s="219"/>
      <c r="AO1580" s="219"/>
      <c r="AP1580" s="219"/>
      <c r="AQ1580" s="219"/>
      <c r="AR1580" s="219"/>
      <c r="AS1580" s="219"/>
      <c r="AT1580" s="219"/>
      <c r="AU1580" s="219"/>
      <c r="AV1580" s="219"/>
      <c r="AW1580" s="219"/>
      <c r="AX1580" s="219"/>
      <c r="AY1580" s="219"/>
      <c r="AZ1580" s="219"/>
      <c r="BA1580" s="219"/>
      <c r="BB1580" s="219"/>
      <c r="BC1580" s="219"/>
      <c r="BD1580" s="219"/>
      <c r="BE1580" s="219"/>
      <c r="BF1580" s="219"/>
      <c r="BG1580" s="221">
        <f>'6. Non-specified'!BG189</f>
        <v>3.82909294855453E-2</v>
      </c>
      <c r="BH1580" s="221">
        <f>'6. Non-specified'!BH189</f>
        <v>1.8958291758132108E-2</v>
      </c>
    </row>
    <row r="1581" spans="1:60" s="8" customFormat="1" ht="15">
      <c r="A1581" s="36" t="s">
        <v>7</v>
      </c>
      <c r="B1581" s="36" t="s">
        <v>68</v>
      </c>
      <c r="C1581" s="36" t="s">
        <v>19</v>
      </c>
      <c r="D1581" s="7" t="s">
        <v>128</v>
      </c>
      <c r="E1581" s="7" t="s">
        <v>128</v>
      </c>
      <c r="F1581" s="7" t="s">
        <v>13</v>
      </c>
      <c r="G1581" s="219"/>
      <c r="H1581" s="219"/>
      <c r="I1581" s="219"/>
      <c r="J1581" s="219"/>
      <c r="K1581" s="219"/>
      <c r="L1581" s="219"/>
      <c r="M1581" s="219"/>
      <c r="N1581" s="219"/>
      <c r="O1581" s="219"/>
      <c r="P1581" s="219"/>
      <c r="Q1581" s="221">
        <f>'3. Mecanical drive'!M59</f>
        <v>0.124597063663307</v>
      </c>
      <c r="R1581" s="221">
        <f>'3. Mecanical drive'!N59</f>
        <v>0.12592266273698699</v>
      </c>
      <c r="S1581" s="221">
        <f>'3. Mecanical drive'!O59</f>
        <v>0.12724826181066701</v>
      </c>
      <c r="T1581" s="221">
        <f>'3. Mecanical drive'!P59</f>
        <v>0.128573860884348</v>
      </c>
      <c r="U1581" s="221">
        <f>'3. Mecanical drive'!Q59</f>
        <v>0.12989945995802801</v>
      </c>
      <c r="V1581" s="221">
        <f>'3. Mecanical drive'!R59</f>
        <v>0.131225059031709</v>
      </c>
      <c r="W1581" s="221">
        <f>'3. Mecanical drive'!S59</f>
        <v>0.13255065810538899</v>
      </c>
      <c r="X1581" s="221">
        <f>'3. Mecanical drive'!T59</f>
        <v>0.13387625717906901</v>
      </c>
      <c r="Y1581" s="219"/>
      <c r="Z1581" s="221">
        <f>'3. Mecanical drive'!V59</f>
        <v>0.13652745532642999</v>
      </c>
      <c r="AA1581" s="221">
        <f>'3. Mecanical drive'!W59</f>
        <v>0.13785305440011</v>
      </c>
      <c r="AB1581" s="221">
        <f>'3. Mecanical drive'!X59</f>
        <v>0.13917865347378999</v>
      </c>
      <c r="AC1581" s="221">
        <f>'3. Mecanical drive'!Y59</f>
        <v>0.14050425254747101</v>
      </c>
      <c r="AD1581" s="221">
        <f>'3. Mecanical drive'!Z59</f>
        <v>0.141829851621151</v>
      </c>
      <c r="AE1581" s="221">
        <f>'3. Mecanical drive'!AA59</f>
        <v>0.14315545069483099</v>
      </c>
      <c r="AF1581" s="221">
        <f>'3. Mecanical drive'!AB59</f>
        <v>0.144481049768512</v>
      </c>
      <c r="AG1581" s="219"/>
      <c r="AH1581" s="219"/>
      <c r="AI1581" s="219"/>
      <c r="AJ1581" s="219"/>
      <c r="AK1581" s="219"/>
      <c r="AL1581" s="219"/>
      <c r="AM1581" s="219"/>
      <c r="AN1581" s="219"/>
      <c r="AO1581" s="219"/>
      <c r="AP1581" s="219"/>
      <c r="AQ1581" s="219"/>
      <c r="AR1581" s="219"/>
      <c r="AS1581" s="219"/>
      <c r="AT1581" s="219"/>
      <c r="AU1581" s="219"/>
      <c r="AV1581" s="219"/>
      <c r="AW1581" s="219"/>
      <c r="AX1581" s="219"/>
      <c r="AY1581" s="219"/>
      <c r="AZ1581" s="219"/>
      <c r="BA1581" s="219"/>
      <c r="BB1581" s="219"/>
      <c r="BC1581" s="219"/>
      <c r="BD1581" s="219"/>
      <c r="BE1581" s="219"/>
      <c r="BF1581" s="219"/>
      <c r="BG1581" s="221">
        <f>'3. Mecanical drive'!BC59</f>
        <v>0.18027222475788099</v>
      </c>
      <c r="BH1581" s="221">
        <f>'3. Mecanical drive'!BD59</f>
        <v>0.18159782383156201</v>
      </c>
    </row>
    <row r="1582" spans="1:60" s="8" customFormat="1" ht="15">
      <c r="A1582" s="36" t="s">
        <v>7</v>
      </c>
      <c r="B1582" s="36" t="s">
        <v>68</v>
      </c>
      <c r="C1582" s="36" t="s">
        <v>19</v>
      </c>
      <c r="D1582" s="7" t="s">
        <v>128</v>
      </c>
      <c r="E1582" s="7" t="s">
        <v>128</v>
      </c>
      <c r="F1582" s="7" t="s">
        <v>14</v>
      </c>
      <c r="G1582" s="219"/>
      <c r="H1582" s="219"/>
      <c r="I1582" s="219"/>
      <c r="J1582" s="219"/>
      <c r="K1582" s="219"/>
      <c r="L1582" s="219"/>
      <c r="M1582" s="219"/>
      <c r="N1582" s="219"/>
      <c r="O1582" s="219"/>
      <c r="P1582" s="219"/>
      <c r="Q1582" s="221">
        <f>'3. Mecanical drive'!M67</f>
        <v>1</v>
      </c>
      <c r="R1582" s="221">
        <f>'3. Mecanical drive'!N67</f>
        <v>1</v>
      </c>
      <c r="S1582" s="221">
        <f>'3. Mecanical drive'!O67</f>
        <v>1</v>
      </c>
      <c r="T1582" s="221">
        <f>'3. Mecanical drive'!P67</f>
        <v>1</v>
      </c>
      <c r="U1582" s="221">
        <f>'3. Mecanical drive'!Q67</f>
        <v>1</v>
      </c>
      <c r="V1582" s="221">
        <f>'3. Mecanical drive'!R67</f>
        <v>1</v>
      </c>
      <c r="W1582" s="221">
        <f>'3. Mecanical drive'!S67</f>
        <v>1</v>
      </c>
      <c r="X1582" s="221">
        <f>'3. Mecanical drive'!T67</f>
        <v>1</v>
      </c>
      <c r="Y1582" s="219"/>
      <c r="Z1582" s="221">
        <f>'3. Mecanical drive'!V67</f>
        <v>1</v>
      </c>
      <c r="AA1582" s="221">
        <f>'3. Mecanical drive'!W67</f>
        <v>1</v>
      </c>
      <c r="AB1582" s="221">
        <f>'3. Mecanical drive'!X67</f>
        <v>1</v>
      </c>
      <c r="AC1582" s="221">
        <f>'3. Mecanical drive'!Y67</f>
        <v>1</v>
      </c>
      <c r="AD1582" s="221">
        <f>'3. Mecanical drive'!Z67</f>
        <v>1</v>
      </c>
      <c r="AE1582" s="221">
        <f>'3. Mecanical drive'!AA67</f>
        <v>1</v>
      </c>
      <c r="AF1582" s="221">
        <f>'3. Mecanical drive'!AB67</f>
        <v>1</v>
      </c>
      <c r="AG1582" s="219"/>
      <c r="AH1582" s="219"/>
      <c r="AI1582" s="219"/>
      <c r="AJ1582" s="219"/>
      <c r="AK1582" s="219"/>
      <c r="AL1582" s="219"/>
      <c r="AM1582" s="219"/>
      <c r="AN1582" s="219"/>
      <c r="AO1582" s="219"/>
      <c r="AP1582" s="219"/>
      <c r="AQ1582" s="219"/>
      <c r="AR1582" s="219"/>
      <c r="AS1582" s="219"/>
      <c r="AT1582" s="219"/>
      <c r="AU1582" s="219"/>
      <c r="AV1582" s="219"/>
      <c r="AW1582" s="219"/>
      <c r="AX1582" s="219"/>
      <c r="AY1582" s="219"/>
      <c r="AZ1582" s="219"/>
      <c r="BA1582" s="219"/>
      <c r="BB1582" s="219"/>
      <c r="BC1582" s="219"/>
      <c r="BD1582" s="219"/>
      <c r="BE1582" s="219"/>
      <c r="BF1582" s="219"/>
      <c r="BG1582" s="221">
        <f>'3. Mecanical drive'!BC67</f>
        <v>1</v>
      </c>
      <c r="BH1582" s="221">
        <f>'3. Mecanical drive'!BD67</f>
        <v>1</v>
      </c>
    </row>
    <row r="1583" spans="1:60" s="8" customFormat="1" ht="15">
      <c r="A1583" s="36" t="s">
        <v>7</v>
      </c>
      <c r="B1583" s="36" t="s">
        <v>68</v>
      </c>
      <c r="C1583" s="36" t="s">
        <v>19</v>
      </c>
      <c r="D1583" s="7" t="s">
        <v>111</v>
      </c>
      <c r="E1583" s="7" t="s">
        <v>111</v>
      </c>
      <c r="F1583" s="7" t="s">
        <v>12</v>
      </c>
      <c r="G1583" s="219"/>
      <c r="H1583" s="219"/>
      <c r="I1583" s="219"/>
      <c r="J1583" s="219"/>
      <c r="K1583" s="219"/>
      <c r="L1583" s="219"/>
      <c r="M1583" s="219"/>
      <c r="N1583" s="219"/>
      <c r="O1583" s="219"/>
      <c r="P1583" s="219"/>
      <c r="Q1583" s="221">
        <f>'6. Non-specified'!Q190</f>
        <v>0.64688514909949812</v>
      </c>
      <c r="R1583" s="221">
        <f>'6. Non-specified'!R190</f>
        <v>0.66516077597661438</v>
      </c>
      <c r="S1583" s="221">
        <f>'6. Non-specified'!S190</f>
        <v>0.68024691358024691</v>
      </c>
      <c r="T1583" s="221">
        <f>'6. Non-specified'!T190</f>
        <v>0.60142857142857142</v>
      </c>
      <c r="U1583" s="221">
        <f>'6. Non-specified'!U190</f>
        <v>0.46230962020435706</v>
      </c>
      <c r="V1583" s="221">
        <f>'6. Non-specified'!V190</f>
        <v>0.578125</v>
      </c>
      <c r="W1583" s="221">
        <f>'6. Non-specified'!W190</f>
        <v>0.75278246205733557</v>
      </c>
      <c r="X1583" s="221">
        <f>'6. Non-specified'!X190</f>
        <v>0.81932561650729741</v>
      </c>
      <c r="Y1583" s="219"/>
      <c r="Z1583" s="221">
        <f>'6. Non-specified'!Z190</f>
        <v>0.70208431280363581</v>
      </c>
      <c r="AA1583" s="221">
        <f>'6. Non-specified'!AA190</f>
        <v>0.71598272138228947</v>
      </c>
      <c r="AB1583" s="221">
        <f>'6. Non-specified'!AB190</f>
        <v>0.75362080315997371</v>
      </c>
      <c r="AC1583" s="221">
        <f>'6. Non-specified'!AC190</f>
        <v>0.80763630480504778</v>
      </c>
      <c r="AD1583" s="221">
        <f>'6. Non-specified'!AD190</f>
        <v>0.80179048217370819</v>
      </c>
      <c r="AE1583" s="221">
        <f>'6. Non-specified'!AE190</f>
        <v>0.80464689697340264</v>
      </c>
      <c r="AF1583" s="221">
        <f>'6. Non-specified'!AF190</f>
        <v>0.81384525887143688</v>
      </c>
      <c r="AG1583" s="219"/>
      <c r="AH1583" s="219"/>
      <c r="AI1583" s="219"/>
      <c r="AJ1583" s="219"/>
      <c r="AK1583" s="219"/>
      <c r="AL1583" s="219"/>
      <c r="AM1583" s="219"/>
      <c r="AN1583" s="219"/>
      <c r="AO1583" s="219"/>
      <c r="AP1583" s="219"/>
      <c r="AQ1583" s="219"/>
      <c r="AR1583" s="219"/>
      <c r="AS1583" s="219"/>
      <c r="AT1583" s="219"/>
      <c r="AU1583" s="219"/>
      <c r="AV1583" s="219"/>
      <c r="AW1583" s="219"/>
      <c r="AX1583" s="219"/>
      <c r="AY1583" s="219"/>
      <c r="AZ1583" s="219"/>
      <c r="BA1583" s="219"/>
      <c r="BB1583" s="219"/>
      <c r="BC1583" s="219"/>
      <c r="BD1583" s="219"/>
      <c r="BE1583" s="219"/>
      <c r="BF1583" s="219"/>
      <c r="BG1583" s="221">
        <f>'6. Non-specified'!BG190</f>
        <v>0.93254474073318716</v>
      </c>
      <c r="BH1583" s="221">
        <f>'6. Non-specified'!BH190</f>
        <v>0.97705048892436641</v>
      </c>
    </row>
    <row r="1584" spans="1:60" s="8" customFormat="1" ht="15">
      <c r="A1584" s="36" t="s">
        <v>7</v>
      </c>
      <c r="B1584" s="36" t="s">
        <v>68</v>
      </c>
      <c r="C1584" s="36" t="s">
        <v>19</v>
      </c>
      <c r="D1584" s="7" t="s">
        <v>111</v>
      </c>
      <c r="E1584" s="7" t="s">
        <v>111</v>
      </c>
      <c r="F1584" s="7" t="s">
        <v>13</v>
      </c>
      <c r="G1584" s="219"/>
      <c r="H1584" s="219"/>
      <c r="I1584" s="219"/>
      <c r="J1584" s="219"/>
      <c r="K1584" s="219"/>
      <c r="L1584" s="219"/>
      <c r="M1584" s="219"/>
      <c r="N1584" s="219"/>
      <c r="O1584" s="219"/>
      <c r="P1584" s="219"/>
      <c r="Q1584" s="221">
        <f>'3. Mecanical drive'!M57</f>
        <v>0.18678522254578375</v>
      </c>
      <c r="R1584" s="221">
        <f>'3. Mecanical drive'!N57</f>
        <v>0.18771989989591625</v>
      </c>
      <c r="S1584" s="221">
        <f>'3. Mecanical drive'!O57</f>
        <v>0.18865457724604751</v>
      </c>
      <c r="T1584" s="221">
        <f>'3. Mecanical drive'!P57</f>
        <v>0.18958925459617876</v>
      </c>
      <c r="U1584" s="221">
        <f>'3. Mecanical drive'!Q57</f>
        <v>0.19052393194631123</v>
      </c>
      <c r="V1584" s="221">
        <f>'3. Mecanical drive'!R57</f>
        <v>0.19145860929644251</v>
      </c>
      <c r="W1584" s="221">
        <f>'3. Mecanical drive'!S57</f>
        <v>0.19239328664657498</v>
      </c>
      <c r="X1584" s="221">
        <f>'3. Mecanical drive'!T57</f>
        <v>0.19332796399670626</v>
      </c>
      <c r="Y1584" s="219"/>
      <c r="Z1584" s="221">
        <f>'3. Mecanical drive'!V57</f>
        <v>0.19519731869696999</v>
      </c>
      <c r="AA1584" s="221">
        <f>'3. Mecanical drive'!W57</f>
        <v>0.19613199604710124</v>
      </c>
      <c r="AB1584" s="221">
        <f>'3. Mecanical drive'!X57</f>
        <v>0.19706667339723374</v>
      </c>
      <c r="AC1584" s="221">
        <f>'3. Mecanical drive'!Y57</f>
        <v>0.19800135074736502</v>
      </c>
      <c r="AD1584" s="221">
        <f>'3. Mecanical drive'!Z57</f>
        <v>0.19893602809749625</v>
      </c>
      <c r="AE1584" s="221">
        <f>'3. Mecanical drive'!AA57</f>
        <v>0.19987070544762875</v>
      </c>
      <c r="AF1584" s="221">
        <f>'3. Mecanical drive'!AB57</f>
        <v>0.20080538279776</v>
      </c>
      <c r="AG1584" s="219"/>
      <c r="AH1584" s="219"/>
      <c r="AI1584" s="219"/>
      <c r="AJ1584" s="219"/>
      <c r="AK1584" s="219"/>
      <c r="AL1584" s="219"/>
      <c r="AM1584" s="219"/>
      <c r="AN1584" s="219"/>
      <c r="AO1584" s="219"/>
      <c r="AP1584" s="219"/>
      <c r="AQ1584" s="219"/>
      <c r="AR1584" s="219"/>
      <c r="AS1584" s="219"/>
      <c r="AT1584" s="219"/>
      <c r="AU1584" s="219"/>
      <c r="AV1584" s="219"/>
      <c r="AW1584" s="219"/>
      <c r="AX1584" s="219"/>
      <c r="AY1584" s="219"/>
      <c r="AZ1584" s="219"/>
      <c r="BA1584" s="219"/>
      <c r="BB1584" s="219"/>
      <c r="BC1584" s="219"/>
      <c r="BD1584" s="219"/>
      <c r="BE1584" s="219"/>
      <c r="BF1584" s="219"/>
      <c r="BG1584" s="221">
        <f>'3. Mecanical drive'!BC57</f>
        <v>0.22604167125131749</v>
      </c>
      <c r="BH1584" s="221">
        <f>'3. Mecanical drive'!BD57</f>
        <v>0.22697634860144877</v>
      </c>
    </row>
    <row r="1585" spans="1:60" s="8" customFormat="1" ht="15">
      <c r="A1585" s="36" t="s">
        <v>7</v>
      </c>
      <c r="B1585" s="36" t="s">
        <v>68</v>
      </c>
      <c r="C1585" s="36" t="s">
        <v>19</v>
      </c>
      <c r="D1585" s="7" t="s">
        <v>111</v>
      </c>
      <c r="E1585" s="7" t="s">
        <v>111</v>
      </c>
      <c r="F1585" s="7" t="s">
        <v>14</v>
      </c>
      <c r="G1585" s="219"/>
      <c r="H1585" s="219"/>
      <c r="I1585" s="219"/>
      <c r="J1585" s="219"/>
      <c r="K1585" s="219"/>
      <c r="L1585" s="219"/>
      <c r="M1585" s="219"/>
      <c r="N1585" s="219"/>
      <c r="O1585" s="219"/>
      <c r="P1585" s="219"/>
      <c r="Q1585" s="221">
        <f>'3. Mecanical drive'!M67</f>
        <v>1</v>
      </c>
      <c r="R1585" s="221">
        <f>'3. Mecanical drive'!N67</f>
        <v>1</v>
      </c>
      <c r="S1585" s="221">
        <f>'3. Mecanical drive'!O67</f>
        <v>1</v>
      </c>
      <c r="T1585" s="221">
        <f>'3. Mecanical drive'!P67</f>
        <v>1</v>
      </c>
      <c r="U1585" s="221">
        <f>'3. Mecanical drive'!Q67</f>
        <v>1</v>
      </c>
      <c r="V1585" s="221">
        <f>'3. Mecanical drive'!R67</f>
        <v>1</v>
      </c>
      <c r="W1585" s="221">
        <f>'3. Mecanical drive'!S67</f>
        <v>1</v>
      </c>
      <c r="X1585" s="221">
        <f>'3. Mecanical drive'!T67</f>
        <v>1</v>
      </c>
      <c r="Y1585" s="219"/>
      <c r="Z1585" s="221">
        <f>'3. Mecanical drive'!V67</f>
        <v>1</v>
      </c>
      <c r="AA1585" s="221">
        <f>'3. Mecanical drive'!W67</f>
        <v>1</v>
      </c>
      <c r="AB1585" s="221">
        <f>'3. Mecanical drive'!X67</f>
        <v>1</v>
      </c>
      <c r="AC1585" s="221">
        <f>'3. Mecanical drive'!Y67</f>
        <v>1</v>
      </c>
      <c r="AD1585" s="221">
        <f>'3. Mecanical drive'!Z67</f>
        <v>1</v>
      </c>
      <c r="AE1585" s="221">
        <f>'3. Mecanical drive'!AA67</f>
        <v>1</v>
      </c>
      <c r="AF1585" s="221">
        <f>'3. Mecanical drive'!AB67</f>
        <v>1</v>
      </c>
      <c r="AG1585" s="219"/>
      <c r="AH1585" s="219"/>
      <c r="AI1585" s="219"/>
      <c r="AJ1585" s="219"/>
      <c r="AK1585" s="219"/>
      <c r="AL1585" s="219"/>
      <c r="AM1585" s="219"/>
      <c r="AN1585" s="219"/>
      <c r="AO1585" s="219"/>
      <c r="AP1585" s="219"/>
      <c r="AQ1585" s="219"/>
      <c r="AR1585" s="219"/>
      <c r="AS1585" s="219"/>
      <c r="AT1585" s="219"/>
      <c r="AU1585" s="219"/>
      <c r="AV1585" s="219"/>
      <c r="AW1585" s="219"/>
      <c r="AX1585" s="219"/>
      <c r="AY1585" s="219"/>
      <c r="AZ1585" s="219"/>
      <c r="BA1585" s="219"/>
      <c r="BB1585" s="219"/>
      <c r="BC1585" s="219"/>
      <c r="BD1585" s="219"/>
      <c r="BE1585" s="219"/>
      <c r="BF1585" s="219"/>
      <c r="BG1585" s="221">
        <f>'3. Mecanical drive'!BC67</f>
        <v>1</v>
      </c>
      <c r="BH1585" s="221">
        <f>'3. Mecanical drive'!BD67</f>
        <v>1</v>
      </c>
    </row>
    <row r="1586" spans="1:60" s="8" customFormat="1" ht="15">
      <c r="A1586" s="36" t="s">
        <v>7</v>
      </c>
      <c r="B1586" s="36" t="s">
        <v>68</v>
      </c>
      <c r="C1586" s="36" t="s">
        <v>19</v>
      </c>
      <c r="D1586" s="7" t="s">
        <v>124</v>
      </c>
      <c r="E1586" s="7" t="s">
        <v>124</v>
      </c>
      <c r="F1586" s="7" t="s">
        <v>12</v>
      </c>
      <c r="G1586" s="219"/>
      <c r="H1586" s="219"/>
      <c r="I1586" s="219"/>
      <c r="J1586" s="219"/>
      <c r="K1586" s="219"/>
      <c r="L1586" s="219"/>
      <c r="M1586" s="219"/>
      <c r="N1586" s="219"/>
      <c r="O1586" s="219"/>
      <c r="P1586" s="219"/>
      <c r="Q1586" s="221">
        <f>'6. Non-specified'!Q191</f>
        <v>4.9896663714201359E-2</v>
      </c>
      <c r="R1586" s="221">
        <f>'6. Non-specified'!R191</f>
        <v>4.6505447781025777E-2</v>
      </c>
      <c r="S1586" s="221">
        <f>'6. Non-specified'!S191</f>
        <v>4.7654320987654319E-2</v>
      </c>
      <c r="T1586" s="221">
        <f>'6. Non-specified'!T191</f>
        <v>4.2244897959183673E-2</v>
      </c>
      <c r="U1586" s="221">
        <f>'6. Non-specified'!U191</f>
        <v>2.7568922305764409E-2</v>
      </c>
      <c r="V1586" s="221">
        <f>'6. Non-specified'!V191</f>
        <v>3.3248546511627904E-2</v>
      </c>
      <c r="W1586" s="221">
        <f>'6. Non-specified'!W191</f>
        <v>3.2715008431703205E-2</v>
      </c>
      <c r="X1586" s="221">
        <f>'6. Non-specified'!X191</f>
        <v>5.284348263714142E-2</v>
      </c>
      <c r="Y1586" s="219"/>
      <c r="Z1586" s="221">
        <f>'6. Non-specified'!Z191</f>
        <v>3.0559473436765398E-2</v>
      </c>
      <c r="AA1586" s="221">
        <f>'6. Non-specified'!AA191</f>
        <v>3.0083307621104598E-2</v>
      </c>
      <c r="AB1586" s="221">
        <f>'6. Non-specified'!AB191</f>
        <v>3.0118499012508231E-2</v>
      </c>
      <c r="AC1586" s="221">
        <f>'6. Non-specified'!AC191</f>
        <v>2.9768645850186053E-2</v>
      </c>
      <c r="AD1586" s="221">
        <f>'6. Non-specified'!AD191</f>
        <v>2.7485471964818597E-2</v>
      </c>
      <c r="AE1586" s="221">
        <f>'6. Non-specified'!AE191</f>
        <v>2.5221644756955059E-2</v>
      </c>
      <c r="AF1586" s="221">
        <f>'6. Non-specified'!AF191</f>
        <v>2.6614310645724257E-2</v>
      </c>
      <c r="AG1586" s="219"/>
      <c r="AH1586" s="219"/>
      <c r="AI1586" s="219"/>
      <c r="AJ1586" s="219"/>
      <c r="AK1586" s="219"/>
      <c r="AL1586" s="219"/>
      <c r="AM1586" s="219"/>
      <c r="AN1586" s="219"/>
      <c r="AO1586" s="219"/>
      <c r="AP1586" s="219"/>
      <c r="AQ1586" s="219"/>
      <c r="AR1586" s="219"/>
      <c r="AS1586" s="219"/>
      <c r="AT1586" s="219"/>
      <c r="AU1586" s="219"/>
      <c r="AV1586" s="219"/>
      <c r="AW1586" s="219"/>
      <c r="AX1586" s="219"/>
      <c r="AY1586" s="219"/>
      <c r="AZ1586" s="219"/>
      <c r="BA1586" s="219"/>
      <c r="BB1586" s="219"/>
      <c r="BC1586" s="219"/>
      <c r="BD1586" s="219"/>
      <c r="BE1586" s="219"/>
      <c r="BF1586" s="219"/>
      <c r="BG1586" s="221">
        <f>'6. Non-specified'!BG191</f>
        <v>2.9164329781267526E-2</v>
      </c>
      <c r="BH1586" s="221">
        <f>'6. Non-specified'!BH191</f>
        <v>3.9912193175014963E-3</v>
      </c>
    </row>
    <row r="1587" spans="1:60" s="8" customFormat="1" ht="15">
      <c r="A1587" s="36" t="s">
        <v>7</v>
      </c>
      <c r="B1587" s="36" t="s">
        <v>68</v>
      </c>
      <c r="C1587" s="36" t="s">
        <v>19</v>
      </c>
      <c r="D1587" s="7" t="s">
        <v>124</v>
      </c>
      <c r="E1587" s="7" t="s">
        <v>124</v>
      </c>
      <c r="F1587" s="7" t="s">
        <v>13</v>
      </c>
      <c r="G1587" s="219"/>
      <c r="H1587" s="219"/>
      <c r="I1587" s="219"/>
      <c r="J1587" s="219"/>
      <c r="K1587" s="219"/>
      <c r="L1587" s="219"/>
      <c r="M1587" s="219"/>
      <c r="N1587" s="219"/>
      <c r="O1587" s="219"/>
      <c r="P1587" s="219"/>
      <c r="Q1587" s="221">
        <f>'3. Mecanical drive'!M58</f>
        <v>0.124597063663307</v>
      </c>
      <c r="R1587" s="221">
        <f>'3. Mecanical drive'!N58</f>
        <v>0.12592266273698699</v>
      </c>
      <c r="S1587" s="221">
        <f>'3. Mecanical drive'!O58</f>
        <v>0.12724826181066701</v>
      </c>
      <c r="T1587" s="221">
        <f>'3. Mecanical drive'!P58</f>
        <v>0.128573860884348</v>
      </c>
      <c r="U1587" s="221">
        <f>'3. Mecanical drive'!Q58</f>
        <v>0.12989945995802801</v>
      </c>
      <c r="V1587" s="221">
        <f>'3. Mecanical drive'!R58</f>
        <v>0.131225059031709</v>
      </c>
      <c r="W1587" s="221">
        <f>'3. Mecanical drive'!S58</f>
        <v>0.13255065810538899</v>
      </c>
      <c r="X1587" s="221">
        <f>'3. Mecanical drive'!T58</f>
        <v>0.13387625717906901</v>
      </c>
      <c r="Y1587" s="219"/>
      <c r="Z1587" s="221">
        <f>'3. Mecanical drive'!V58</f>
        <v>0.13652745532642999</v>
      </c>
      <c r="AA1587" s="221">
        <f>'3. Mecanical drive'!W58</f>
        <v>0.13785305440011</v>
      </c>
      <c r="AB1587" s="221">
        <f>'3. Mecanical drive'!X58</f>
        <v>0.13917865347378999</v>
      </c>
      <c r="AC1587" s="221">
        <f>'3. Mecanical drive'!Y58</f>
        <v>0.14050425254747101</v>
      </c>
      <c r="AD1587" s="221">
        <f>'3. Mecanical drive'!Z58</f>
        <v>0.141829851621151</v>
      </c>
      <c r="AE1587" s="221">
        <f>'3. Mecanical drive'!AA58</f>
        <v>0.14315545069483099</v>
      </c>
      <c r="AF1587" s="221">
        <f>'3. Mecanical drive'!AB58</f>
        <v>0.144481049768512</v>
      </c>
      <c r="AG1587" s="219"/>
      <c r="AH1587" s="219"/>
      <c r="AI1587" s="219"/>
      <c r="AJ1587" s="219"/>
      <c r="AK1587" s="219"/>
      <c r="AL1587" s="219"/>
      <c r="AM1587" s="219"/>
      <c r="AN1587" s="219"/>
      <c r="AO1587" s="219"/>
      <c r="AP1587" s="219"/>
      <c r="AQ1587" s="219"/>
      <c r="AR1587" s="219"/>
      <c r="AS1587" s="219"/>
      <c r="AT1587" s="219"/>
      <c r="AU1587" s="219"/>
      <c r="AV1587" s="219"/>
      <c r="AW1587" s="219"/>
      <c r="AX1587" s="219"/>
      <c r="AY1587" s="219"/>
      <c r="AZ1587" s="219"/>
      <c r="BA1587" s="219"/>
      <c r="BB1587" s="219"/>
      <c r="BC1587" s="219"/>
      <c r="BD1587" s="219"/>
      <c r="BE1587" s="219"/>
      <c r="BF1587" s="219"/>
      <c r="BG1587" s="221">
        <f>'3. Mecanical drive'!BC58</f>
        <v>0.18027222475788099</v>
      </c>
      <c r="BH1587" s="221">
        <f>'3. Mecanical drive'!BD58</f>
        <v>0.18159782383156201</v>
      </c>
    </row>
    <row r="1588" spans="1:60" s="8" customFormat="1" ht="15">
      <c r="A1588" s="36" t="s">
        <v>7</v>
      </c>
      <c r="B1588" s="36" t="s">
        <v>68</v>
      </c>
      <c r="C1588" s="36" t="s">
        <v>19</v>
      </c>
      <c r="D1588" s="7" t="s">
        <v>124</v>
      </c>
      <c r="E1588" s="7" t="s">
        <v>124</v>
      </c>
      <c r="F1588" s="7" t="s">
        <v>14</v>
      </c>
      <c r="G1588" s="219"/>
      <c r="H1588" s="219"/>
      <c r="I1588" s="219"/>
      <c r="J1588" s="219"/>
      <c r="K1588" s="219"/>
      <c r="L1588" s="219"/>
      <c r="M1588" s="219"/>
      <c r="N1588" s="219"/>
      <c r="O1588" s="219"/>
      <c r="P1588" s="219"/>
      <c r="Q1588" s="221">
        <f>'3. Mecanical drive'!M67</f>
        <v>1</v>
      </c>
      <c r="R1588" s="221">
        <f>'3. Mecanical drive'!N67</f>
        <v>1</v>
      </c>
      <c r="S1588" s="221">
        <f>'3. Mecanical drive'!O67</f>
        <v>1</v>
      </c>
      <c r="T1588" s="221">
        <f>'3. Mecanical drive'!P67</f>
        <v>1</v>
      </c>
      <c r="U1588" s="221">
        <f>'3. Mecanical drive'!Q67</f>
        <v>1</v>
      </c>
      <c r="V1588" s="221">
        <f>'3. Mecanical drive'!R67</f>
        <v>1</v>
      </c>
      <c r="W1588" s="221">
        <f>'3. Mecanical drive'!S67</f>
        <v>1</v>
      </c>
      <c r="X1588" s="221">
        <f>'3. Mecanical drive'!T67</f>
        <v>1</v>
      </c>
      <c r="Y1588" s="219"/>
      <c r="Z1588" s="221">
        <f>'3. Mecanical drive'!V67</f>
        <v>1</v>
      </c>
      <c r="AA1588" s="221">
        <f>'3. Mecanical drive'!W67</f>
        <v>1</v>
      </c>
      <c r="AB1588" s="221">
        <f>'3. Mecanical drive'!X67</f>
        <v>1</v>
      </c>
      <c r="AC1588" s="221">
        <f>'3. Mecanical drive'!Y67</f>
        <v>1</v>
      </c>
      <c r="AD1588" s="221">
        <f>'3. Mecanical drive'!Z67</f>
        <v>1</v>
      </c>
      <c r="AE1588" s="221">
        <f>'3. Mecanical drive'!AA67</f>
        <v>1</v>
      </c>
      <c r="AF1588" s="221">
        <f>'3. Mecanical drive'!AB67</f>
        <v>1</v>
      </c>
      <c r="AG1588" s="219"/>
      <c r="AH1588" s="219"/>
      <c r="AI1588" s="219"/>
      <c r="AJ1588" s="219"/>
      <c r="AK1588" s="219"/>
      <c r="AL1588" s="219"/>
      <c r="AM1588" s="219"/>
      <c r="AN1588" s="219"/>
      <c r="AO1588" s="219"/>
      <c r="AP1588" s="219"/>
      <c r="AQ1588" s="219"/>
      <c r="AR1588" s="219"/>
      <c r="AS1588" s="219"/>
      <c r="AT1588" s="219"/>
      <c r="AU1588" s="219"/>
      <c r="AV1588" s="219"/>
      <c r="AW1588" s="219"/>
      <c r="AX1588" s="219"/>
      <c r="AY1588" s="219"/>
      <c r="AZ1588" s="219"/>
      <c r="BA1588" s="219"/>
      <c r="BB1588" s="219"/>
      <c r="BC1588" s="219"/>
      <c r="BD1588" s="219"/>
      <c r="BE1588" s="219"/>
      <c r="BF1588" s="219"/>
      <c r="BG1588" s="221">
        <f>'3. Mecanical drive'!BC67</f>
        <v>1</v>
      </c>
      <c r="BH1588" s="221">
        <f>'3. Mecanical drive'!BD67</f>
        <v>1</v>
      </c>
    </row>
    <row r="1589" spans="1:60" s="5" customFormat="1" ht="15">
      <c r="A1589" s="4" t="s">
        <v>7</v>
      </c>
      <c r="B1589" s="4" t="s">
        <v>68</v>
      </c>
      <c r="C1589" s="4" t="s">
        <v>56</v>
      </c>
      <c r="D1589" s="4"/>
      <c r="E1589" s="4"/>
      <c r="F1589" s="4" t="s">
        <v>11</v>
      </c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>
        <v>8</v>
      </c>
      <c r="BH1589" s="4">
        <v>7</v>
      </c>
    </row>
    <row r="1590" spans="1:60" s="5" customFormat="1" ht="15">
      <c r="A1590" s="4" t="s">
        <v>7</v>
      </c>
      <c r="B1590" s="4" t="s">
        <v>68</v>
      </c>
      <c r="C1590" s="4" t="s">
        <v>56</v>
      </c>
      <c r="D1590" s="4"/>
      <c r="E1590" s="4"/>
      <c r="F1590" s="4" t="s">
        <v>52</v>
      </c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6">
        <v>9.4495629577132095E-5</v>
      </c>
      <c r="BH1590" s="6">
        <v>8.5939130541539294E-5</v>
      </c>
    </row>
    <row r="1591" spans="1:60" s="8" customFormat="1" ht="15">
      <c r="A1591" s="36" t="s">
        <v>7</v>
      </c>
      <c r="B1591" s="36" t="s">
        <v>68</v>
      </c>
      <c r="C1591" s="36" t="s">
        <v>56</v>
      </c>
      <c r="D1591" s="7" t="s">
        <v>118</v>
      </c>
      <c r="E1591" s="7" t="s">
        <v>118</v>
      </c>
      <c r="F1591" s="7" t="s">
        <v>12</v>
      </c>
      <c r="G1591" s="219"/>
      <c r="H1591" s="219"/>
      <c r="I1591" s="219"/>
      <c r="J1591" s="219"/>
      <c r="K1591" s="219"/>
      <c r="L1591" s="219"/>
      <c r="M1591" s="219"/>
      <c r="N1591" s="219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19"/>
      <c r="Z1591" s="219"/>
      <c r="AA1591" s="219"/>
      <c r="AB1591" s="219"/>
      <c r="AC1591" s="219"/>
      <c r="AD1591" s="219"/>
      <c r="AE1591" s="219"/>
      <c r="AF1591" s="219"/>
      <c r="AG1591" s="219"/>
      <c r="AH1591" s="219"/>
      <c r="AI1591" s="219"/>
      <c r="AJ1591" s="219"/>
      <c r="AK1591" s="219"/>
      <c r="AL1591" s="219"/>
      <c r="AM1591" s="219"/>
      <c r="AN1591" s="219"/>
      <c r="AO1591" s="219"/>
      <c r="AP1591" s="219"/>
      <c r="AQ1591" s="219"/>
      <c r="AR1591" s="219"/>
      <c r="AS1591" s="219"/>
      <c r="AT1591" s="219"/>
      <c r="AU1591" s="219"/>
      <c r="AV1591" s="219"/>
      <c r="AW1591" s="219"/>
      <c r="AX1591" s="219"/>
      <c r="AY1591" s="219"/>
      <c r="AZ1591" s="219"/>
      <c r="BA1591" s="219"/>
      <c r="BB1591" s="219"/>
      <c r="BC1591" s="219"/>
      <c r="BD1591" s="219"/>
      <c r="BE1591" s="219"/>
      <c r="BF1591" s="219"/>
      <c r="BG1591" s="221">
        <f>'6. Non-specified'!BG201</f>
        <v>1</v>
      </c>
      <c r="BH1591" s="221">
        <f>'6. Non-specified'!BH201</f>
        <v>1</v>
      </c>
    </row>
    <row r="1592" spans="1:60" s="8" customFormat="1" ht="15">
      <c r="A1592" s="36" t="s">
        <v>7</v>
      </c>
      <c r="B1592" s="36" t="s">
        <v>68</v>
      </c>
      <c r="C1592" s="36" t="s">
        <v>56</v>
      </c>
      <c r="D1592" s="7" t="s">
        <v>118</v>
      </c>
      <c r="E1592" s="7" t="s">
        <v>118</v>
      </c>
      <c r="F1592" s="7" t="s">
        <v>13</v>
      </c>
      <c r="G1592" s="219"/>
      <c r="H1592" s="219"/>
      <c r="I1592" s="219"/>
      <c r="J1592" s="219"/>
      <c r="K1592" s="219"/>
      <c r="L1592" s="219"/>
      <c r="M1592" s="219"/>
      <c r="N1592" s="219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19"/>
      <c r="Z1592" s="219"/>
      <c r="AA1592" s="219"/>
      <c r="AB1592" s="219"/>
      <c r="AC1592" s="219"/>
      <c r="AD1592" s="219"/>
      <c r="AE1592" s="219"/>
      <c r="AF1592" s="219"/>
      <c r="AG1592" s="219"/>
      <c r="AH1592" s="219"/>
      <c r="AI1592" s="219"/>
      <c r="AJ1592" s="219"/>
      <c r="AK1592" s="219"/>
      <c r="AL1592" s="219"/>
      <c r="AM1592" s="219"/>
      <c r="AN1592" s="219"/>
      <c r="AO1592" s="219"/>
      <c r="AP1592" s="219"/>
      <c r="AQ1592" s="219"/>
      <c r="AR1592" s="219"/>
      <c r="AS1592" s="219"/>
      <c r="AT1592" s="219"/>
      <c r="AU1592" s="219"/>
      <c r="AV1592" s="219"/>
      <c r="AW1592" s="219"/>
      <c r="AX1592" s="219"/>
      <c r="AY1592" s="219"/>
      <c r="AZ1592" s="219"/>
      <c r="BA1592" s="219"/>
      <c r="BB1592" s="219"/>
      <c r="BC1592" s="219"/>
      <c r="BD1592" s="219"/>
      <c r="BE1592" s="219"/>
      <c r="BF1592" s="219"/>
      <c r="BG1592" s="221">
        <f>'3. Mecanical drive'!BC62</f>
        <v>0.180833337001054</v>
      </c>
      <c r="BH1592" s="221">
        <f>'3. Mecanical drive'!BD62</f>
        <v>0.18158107888115901</v>
      </c>
    </row>
    <row r="1593" spans="1:60" s="8" customFormat="1" ht="15">
      <c r="A1593" s="36" t="s">
        <v>7</v>
      </c>
      <c r="B1593" s="36" t="s">
        <v>68</v>
      </c>
      <c r="C1593" s="36" t="s">
        <v>56</v>
      </c>
      <c r="D1593" s="7" t="s">
        <v>118</v>
      </c>
      <c r="E1593" s="7" t="s">
        <v>118</v>
      </c>
      <c r="F1593" s="7" t="s">
        <v>14</v>
      </c>
      <c r="G1593" s="219"/>
      <c r="H1593" s="219"/>
      <c r="I1593" s="219"/>
      <c r="J1593" s="219"/>
      <c r="K1593" s="219"/>
      <c r="L1593" s="219"/>
      <c r="M1593" s="219"/>
      <c r="N1593" s="219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19"/>
      <c r="Z1593" s="219"/>
      <c r="AA1593" s="219"/>
      <c r="AB1593" s="219"/>
      <c r="AC1593" s="219"/>
      <c r="AD1593" s="219"/>
      <c r="AE1593" s="219"/>
      <c r="AF1593" s="219"/>
      <c r="AG1593" s="219"/>
      <c r="AH1593" s="219"/>
      <c r="AI1593" s="219"/>
      <c r="AJ1593" s="219"/>
      <c r="AK1593" s="219"/>
      <c r="AL1593" s="219"/>
      <c r="AM1593" s="219"/>
      <c r="AN1593" s="219"/>
      <c r="AO1593" s="219"/>
      <c r="AP1593" s="219"/>
      <c r="AQ1593" s="219"/>
      <c r="AR1593" s="219"/>
      <c r="AS1593" s="219"/>
      <c r="AT1593" s="219"/>
      <c r="AU1593" s="219"/>
      <c r="AV1593" s="219"/>
      <c r="AW1593" s="219"/>
      <c r="AX1593" s="219"/>
      <c r="AY1593" s="219"/>
      <c r="AZ1593" s="219"/>
      <c r="BA1593" s="219"/>
      <c r="BB1593" s="219"/>
      <c r="BC1593" s="219"/>
      <c r="BD1593" s="219"/>
      <c r="BE1593" s="219"/>
      <c r="BF1593" s="219"/>
      <c r="BG1593" s="221">
        <f>'3. Mecanical drive'!BC67</f>
        <v>1</v>
      </c>
      <c r="BH1593" s="221">
        <f>'3. Mecanical drive'!BD67</f>
        <v>1</v>
      </c>
    </row>
    <row r="1594" spans="1:60" s="5" customFormat="1" ht="15">
      <c r="A1594" s="4" t="s">
        <v>7</v>
      </c>
      <c r="B1594" s="4" t="s">
        <v>68</v>
      </c>
      <c r="C1594" s="4" t="s">
        <v>21</v>
      </c>
      <c r="D1594" s="4"/>
      <c r="E1594" s="4"/>
      <c r="F1594" s="4" t="s">
        <v>11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>
        <v>38</v>
      </c>
      <c r="BB1594" s="4">
        <v>30</v>
      </c>
      <c r="BC1594" s="4">
        <v>22</v>
      </c>
      <c r="BD1594" s="4">
        <v>33</v>
      </c>
      <c r="BE1594" s="4">
        <v>30</v>
      </c>
      <c r="BF1594" s="4">
        <v>13</v>
      </c>
      <c r="BG1594" s="4">
        <v>42</v>
      </c>
      <c r="BH1594" s="4">
        <v>41</v>
      </c>
    </row>
    <row r="1595" spans="1:60" s="5" customFormat="1" ht="15">
      <c r="A1595" s="4" t="s">
        <v>7</v>
      </c>
      <c r="B1595" s="4" t="s">
        <v>68</v>
      </c>
      <c r="C1595" s="4" t="s">
        <v>21</v>
      </c>
      <c r="D1595" s="4"/>
      <c r="E1595" s="4"/>
      <c r="F1595" s="4" t="s">
        <v>52</v>
      </c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>
        <v>3.8248616004026199E-4</v>
      </c>
      <c r="BB1595" s="4">
        <v>2.9486347820958898E-4</v>
      </c>
      <c r="BC1595" s="4">
        <v>2.24505832049228E-4</v>
      </c>
      <c r="BD1595" s="4">
        <v>3.6289657447627398E-4</v>
      </c>
      <c r="BE1595" s="4">
        <v>3.2524556039810102E-4</v>
      </c>
      <c r="BF1595" s="4">
        <v>1.4633707055698101E-4</v>
      </c>
      <c r="BG1595" s="4">
        <v>4.9610205527994295E-4</v>
      </c>
      <c r="BH1595" s="4">
        <v>5.0335776460044401E-4</v>
      </c>
    </row>
    <row r="1596" spans="1:60" s="8" customFormat="1" ht="15">
      <c r="A1596" s="36" t="s">
        <v>7</v>
      </c>
      <c r="B1596" s="36" t="s">
        <v>68</v>
      </c>
      <c r="C1596" s="36" t="s">
        <v>21</v>
      </c>
      <c r="D1596" s="18" t="s">
        <v>400</v>
      </c>
      <c r="E1596" s="18" t="s">
        <v>400</v>
      </c>
      <c r="F1596" s="7" t="s">
        <v>12</v>
      </c>
      <c r="G1596" s="219"/>
      <c r="H1596" s="219"/>
      <c r="I1596" s="219"/>
      <c r="J1596" s="219"/>
      <c r="K1596" s="219"/>
      <c r="L1596" s="219"/>
      <c r="M1596" s="219"/>
      <c r="N1596" s="219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19"/>
      <c r="Z1596" s="219"/>
      <c r="AA1596" s="219"/>
      <c r="AB1596" s="219"/>
      <c r="AC1596" s="219"/>
      <c r="AD1596" s="219"/>
      <c r="AE1596" s="219"/>
      <c r="AF1596" s="219"/>
      <c r="AG1596" s="219"/>
      <c r="AH1596" s="219"/>
      <c r="AI1596" s="219"/>
      <c r="AJ1596" s="219"/>
      <c r="AK1596" s="219"/>
      <c r="AL1596" s="219"/>
      <c r="AM1596" s="219"/>
      <c r="AN1596" s="219"/>
      <c r="AO1596" s="219"/>
      <c r="AP1596" s="219"/>
      <c r="AQ1596" s="219"/>
      <c r="AR1596" s="219"/>
      <c r="AS1596" s="219"/>
      <c r="AT1596" s="219"/>
      <c r="AU1596" s="219"/>
      <c r="AV1596" s="219"/>
      <c r="AW1596" s="219"/>
      <c r="AX1596" s="219"/>
      <c r="AY1596" s="219"/>
      <c r="AZ1596" s="219"/>
      <c r="BA1596" s="221">
        <f>'6. Non-specified'!BA180</f>
        <v>1</v>
      </c>
      <c r="BB1596" s="221">
        <f>'6. Non-specified'!BB180</f>
        <v>1</v>
      </c>
      <c r="BC1596" s="221">
        <f>'6. Non-specified'!BC180</f>
        <v>1</v>
      </c>
      <c r="BD1596" s="221">
        <f>'6. Non-specified'!BD180</f>
        <v>1</v>
      </c>
      <c r="BE1596" s="221">
        <f>'6. Non-specified'!BE180</f>
        <v>1</v>
      </c>
      <c r="BF1596" s="221">
        <f>'6. Non-specified'!BF180</f>
        <v>1</v>
      </c>
      <c r="BG1596" s="221">
        <f>'6. Non-specified'!BG180</f>
        <v>1</v>
      </c>
      <c r="BH1596" s="221">
        <f>'6. Non-specified'!BH180</f>
        <v>1</v>
      </c>
    </row>
    <row r="1597" spans="1:60" s="8" customFormat="1" ht="15">
      <c r="A1597" s="36" t="s">
        <v>7</v>
      </c>
      <c r="B1597" s="36" t="s">
        <v>68</v>
      </c>
      <c r="C1597" s="36" t="s">
        <v>21</v>
      </c>
      <c r="D1597" s="18" t="s">
        <v>400</v>
      </c>
      <c r="E1597" s="18" t="s">
        <v>400</v>
      </c>
      <c r="F1597" s="7" t="s">
        <v>13</v>
      </c>
      <c r="G1597" s="219"/>
      <c r="H1597" s="219"/>
      <c r="I1597" s="219"/>
      <c r="J1597" s="219"/>
      <c r="K1597" s="219"/>
      <c r="L1597" s="219"/>
      <c r="M1597" s="219"/>
      <c r="N1597" s="219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19"/>
      <c r="Z1597" s="219"/>
      <c r="AA1597" s="219"/>
      <c r="AB1597" s="219"/>
      <c r="AC1597" s="219"/>
      <c r="AD1597" s="219"/>
      <c r="AE1597" s="219"/>
      <c r="AF1597" s="219"/>
      <c r="AG1597" s="219"/>
      <c r="AH1597" s="219"/>
      <c r="AI1597" s="219"/>
      <c r="AJ1597" s="219"/>
      <c r="AK1597" s="219"/>
      <c r="AL1597" s="219"/>
      <c r="AM1597" s="219"/>
      <c r="AN1597" s="219"/>
      <c r="AO1597" s="219"/>
      <c r="AP1597" s="219"/>
      <c r="AQ1597" s="219"/>
      <c r="AR1597" s="219"/>
      <c r="AS1597" s="219"/>
      <c r="AT1597" s="219"/>
      <c r="AU1597" s="219"/>
      <c r="AV1597" s="219"/>
      <c r="AW1597" s="219"/>
      <c r="AX1597" s="219"/>
      <c r="AY1597" s="219"/>
      <c r="AZ1597" s="219"/>
      <c r="BA1597" s="221">
        <f>'3. Mecanical drive'!AW57</f>
        <v>0.22043360715052751</v>
      </c>
      <c r="BB1597" s="221">
        <f>'3. Mecanical drive'!AX57</f>
        <v>0.22136828450065874</v>
      </c>
      <c r="BC1597" s="221">
        <f>'3. Mecanical drive'!AY57</f>
        <v>0.22230296185079002</v>
      </c>
      <c r="BD1597" s="221">
        <f>'3. Mecanical drive'!AZ57</f>
        <v>0.22323763920092249</v>
      </c>
      <c r="BE1597" s="221">
        <f>'3. Mecanical drive'!BA57</f>
        <v>0.22417231655105374</v>
      </c>
      <c r="BF1597" s="221">
        <f>'3. Mecanical drive'!BB57</f>
        <v>0.22510699390118624</v>
      </c>
      <c r="BG1597" s="221">
        <f>'3. Mecanical drive'!BC57</f>
        <v>0.22604167125131749</v>
      </c>
      <c r="BH1597" s="221">
        <f>'3. Mecanical drive'!BD57</f>
        <v>0.22697634860144877</v>
      </c>
    </row>
    <row r="1598" spans="1:60" s="8" customFormat="1" ht="15">
      <c r="A1598" s="36" t="s">
        <v>7</v>
      </c>
      <c r="B1598" s="36" t="s">
        <v>68</v>
      </c>
      <c r="C1598" s="36" t="s">
        <v>21</v>
      </c>
      <c r="D1598" s="18" t="s">
        <v>400</v>
      </c>
      <c r="E1598" s="18" t="s">
        <v>400</v>
      </c>
      <c r="F1598" s="7" t="s">
        <v>14</v>
      </c>
      <c r="G1598" s="219"/>
      <c r="H1598" s="219"/>
      <c r="I1598" s="219"/>
      <c r="J1598" s="219"/>
      <c r="K1598" s="219"/>
      <c r="L1598" s="219"/>
      <c r="M1598" s="219"/>
      <c r="N1598" s="219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19"/>
      <c r="Z1598" s="219"/>
      <c r="AA1598" s="219"/>
      <c r="AB1598" s="219"/>
      <c r="AC1598" s="219"/>
      <c r="AD1598" s="219"/>
      <c r="AE1598" s="219"/>
      <c r="AF1598" s="219"/>
      <c r="AG1598" s="219"/>
      <c r="AH1598" s="219"/>
      <c r="AI1598" s="219"/>
      <c r="AJ1598" s="219"/>
      <c r="AK1598" s="219"/>
      <c r="AL1598" s="219"/>
      <c r="AM1598" s="219"/>
      <c r="AN1598" s="219"/>
      <c r="AO1598" s="219"/>
      <c r="AP1598" s="219"/>
      <c r="AQ1598" s="219"/>
      <c r="AR1598" s="219"/>
      <c r="AS1598" s="219"/>
      <c r="AT1598" s="219"/>
      <c r="AU1598" s="219"/>
      <c r="AV1598" s="219"/>
      <c r="AW1598" s="219"/>
      <c r="AX1598" s="219"/>
      <c r="AY1598" s="219"/>
      <c r="AZ1598" s="219"/>
      <c r="BA1598" s="221">
        <f>'3. Mecanical drive'!AW67</f>
        <v>1</v>
      </c>
      <c r="BB1598" s="221">
        <f>'3. Mecanical drive'!AX67</f>
        <v>1</v>
      </c>
      <c r="BC1598" s="221">
        <f>'3. Mecanical drive'!AY67</f>
        <v>1</v>
      </c>
      <c r="BD1598" s="221">
        <f>'3. Mecanical drive'!AZ67</f>
        <v>1</v>
      </c>
      <c r="BE1598" s="221">
        <f>'3. Mecanical drive'!BA67</f>
        <v>1</v>
      </c>
      <c r="BF1598" s="221">
        <f>'3. Mecanical drive'!BB67</f>
        <v>1</v>
      </c>
      <c r="BG1598" s="221">
        <f>'3. Mecanical drive'!BC67</f>
        <v>1</v>
      </c>
      <c r="BH1598" s="221">
        <f>'3. Mecanical drive'!BD67</f>
        <v>1</v>
      </c>
    </row>
    <row r="1599" spans="1:60" s="5" customFormat="1" ht="15">
      <c r="A1599" s="4" t="s">
        <v>7</v>
      </c>
      <c r="B1599" s="4" t="s">
        <v>66</v>
      </c>
      <c r="C1599" s="4" t="s">
        <v>34</v>
      </c>
      <c r="D1599" s="4"/>
      <c r="E1599" s="4"/>
      <c r="F1599" s="4" t="s">
        <v>11</v>
      </c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>
        <v>5</v>
      </c>
      <c r="AV1599" s="4">
        <v>5</v>
      </c>
      <c r="AW1599" s="4">
        <v>5</v>
      </c>
      <c r="AX1599" s="4">
        <v>5</v>
      </c>
      <c r="AY1599" s="4">
        <v>5</v>
      </c>
      <c r="AZ1599" s="4">
        <v>1</v>
      </c>
      <c r="BA1599" s="4">
        <v>4</v>
      </c>
      <c r="BB1599" s="4">
        <v>9</v>
      </c>
      <c r="BC1599" s="4">
        <v>6</v>
      </c>
      <c r="BD1599" s="4">
        <v>15</v>
      </c>
      <c r="BE1599" s="4">
        <v>15</v>
      </c>
      <c r="BF1599" s="4">
        <v>15</v>
      </c>
      <c r="BG1599" s="4">
        <v>15</v>
      </c>
      <c r="BH1599" s="4">
        <v>15</v>
      </c>
    </row>
    <row r="1600" spans="1:60" s="5" customFormat="1" ht="15">
      <c r="A1600" s="4" t="s">
        <v>7</v>
      </c>
      <c r="B1600" s="4" t="s">
        <v>66</v>
      </c>
      <c r="C1600" s="4" t="s">
        <v>34</v>
      </c>
      <c r="D1600" s="4"/>
      <c r="E1600" s="4"/>
      <c r="F1600" s="4" t="s">
        <v>52</v>
      </c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6">
        <v>5.8485004444860299E-5</v>
      </c>
      <c r="AV1600" s="6">
        <v>5.5807308525124498E-5</v>
      </c>
      <c r="AW1600" s="6">
        <v>5.49927959437314E-5</v>
      </c>
      <c r="AX1600" s="6">
        <v>5.2073027213364003E-5</v>
      </c>
      <c r="AY1600" s="6">
        <v>5.03104152621676E-5</v>
      </c>
      <c r="AZ1600" s="6">
        <v>9.7985419769538303E-6</v>
      </c>
      <c r="BA1600" s="6">
        <v>4.0261701056869701E-5</v>
      </c>
      <c r="BB1600" s="6">
        <v>8.8459043462876704E-5</v>
      </c>
      <c r="BC1600" s="6">
        <v>6.1228863286153098E-5</v>
      </c>
      <c r="BD1600" s="4">
        <v>1.6495298839830599E-4</v>
      </c>
      <c r="BE1600" s="4">
        <v>1.6262278019904999E-4</v>
      </c>
      <c r="BF1600" s="4">
        <v>1.68850466027286E-4</v>
      </c>
      <c r="BG1600" s="4">
        <v>1.7717930545712299E-4</v>
      </c>
      <c r="BH1600" s="4">
        <v>1.8415527973186999E-4</v>
      </c>
    </row>
    <row r="1601" spans="1:60" s="8" customFormat="1" ht="15">
      <c r="A1601" s="36" t="s">
        <v>7</v>
      </c>
      <c r="B1601" s="36" t="s">
        <v>66</v>
      </c>
      <c r="C1601" s="36" t="s">
        <v>34</v>
      </c>
      <c r="D1601" s="16" t="s">
        <v>113</v>
      </c>
      <c r="E1601" s="16" t="s">
        <v>113</v>
      </c>
      <c r="F1601" s="7" t="s">
        <v>12</v>
      </c>
      <c r="G1601" s="219"/>
      <c r="H1601" s="219"/>
      <c r="I1601" s="219"/>
      <c r="J1601" s="219"/>
      <c r="K1601" s="219"/>
      <c r="L1601" s="219"/>
      <c r="M1601" s="219"/>
      <c r="N1601" s="219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19"/>
      <c r="Z1601" s="219"/>
      <c r="AA1601" s="219"/>
      <c r="AB1601" s="219"/>
      <c r="AC1601" s="219"/>
      <c r="AD1601" s="219"/>
      <c r="AE1601" s="219"/>
      <c r="AF1601" s="219"/>
      <c r="AG1601" s="219"/>
      <c r="AH1601" s="219"/>
      <c r="AI1601" s="219"/>
      <c r="AJ1601" s="219"/>
      <c r="AK1601" s="219"/>
      <c r="AL1601" s="219"/>
      <c r="AM1601" s="219"/>
      <c r="AN1601" s="219"/>
      <c r="AO1601" s="219"/>
      <c r="AP1601" s="219"/>
      <c r="AQ1601" s="219"/>
      <c r="AR1601" s="219"/>
      <c r="AS1601" s="219"/>
      <c r="AT1601" s="219"/>
      <c r="AU1601" s="221">
        <v>1</v>
      </c>
      <c r="AV1601" s="221">
        <v>1</v>
      </c>
      <c r="AW1601" s="221">
        <v>1</v>
      </c>
      <c r="AX1601" s="221">
        <v>1</v>
      </c>
      <c r="AY1601" s="221">
        <v>1</v>
      </c>
      <c r="AZ1601" s="221">
        <v>1</v>
      </c>
      <c r="BA1601" s="221">
        <v>1</v>
      </c>
      <c r="BB1601" s="221">
        <v>1</v>
      </c>
      <c r="BC1601" s="221">
        <v>1</v>
      </c>
      <c r="BD1601" s="221">
        <v>1</v>
      </c>
      <c r="BE1601" s="221">
        <v>1</v>
      </c>
      <c r="BF1601" s="221">
        <v>1</v>
      </c>
      <c r="BG1601" s="221">
        <v>1</v>
      </c>
      <c r="BH1601" s="221">
        <v>1</v>
      </c>
    </row>
    <row r="1602" spans="1:60" s="8" customFormat="1" ht="15">
      <c r="A1602" s="36" t="s">
        <v>7</v>
      </c>
      <c r="B1602" s="36" t="s">
        <v>66</v>
      </c>
      <c r="C1602" s="36" t="s">
        <v>34</v>
      </c>
      <c r="D1602" s="16" t="s">
        <v>113</v>
      </c>
      <c r="E1602" s="16" t="s">
        <v>113</v>
      </c>
      <c r="F1602" s="7" t="s">
        <v>13</v>
      </c>
      <c r="G1602" s="219"/>
      <c r="H1602" s="219"/>
      <c r="I1602" s="219"/>
      <c r="J1602" s="219"/>
      <c r="K1602" s="219"/>
      <c r="L1602" s="219"/>
      <c r="M1602" s="219"/>
      <c r="N1602" s="219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19"/>
      <c r="Z1602" s="219"/>
      <c r="AA1602" s="219"/>
      <c r="AB1602" s="219"/>
      <c r="AC1602" s="219"/>
      <c r="AD1602" s="219"/>
      <c r="AE1602" s="219"/>
      <c r="AF1602" s="219"/>
      <c r="AG1602" s="219"/>
      <c r="AH1602" s="219"/>
      <c r="AI1602" s="219"/>
      <c r="AJ1602" s="219"/>
      <c r="AK1602" s="219"/>
      <c r="AL1602" s="219"/>
      <c r="AM1602" s="219"/>
      <c r="AN1602" s="219"/>
      <c r="AO1602" s="219"/>
      <c r="AP1602" s="219"/>
      <c r="AQ1602" s="219"/>
      <c r="AR1602" s="219"/>
      <c r="AS1602" s="219"/>
      <c r="AT1602" s="219"/>
      <c r="AU1602" s="221">
        <f>'2.a-LTH-MTH1'!AQ$59</f>
        <v>0.92287433396642304</v>
      </c>
      <c r="AV1602" s="221">
        <f>'2.a-LTH-MTH1'!AR$59</f>
        <v>0.923807309958384</v>
      </c>
      <c r="AW1602" s="221">
        <f>'2.a-LTH-MTH1'!AS$59</f>
        <v>0.92470819662946002</v>
      </c>
      <c r="AX1602" s="221">
        <f>'2.a-LTH-MTH1'!AT$59</f>
        <v>0.92557809767848598</v>
      </c>
      <c r="AY1602" s="221">
        <f>'2.a-LTH-MTH1'!AU$59</f>
        <v>0.92641807884303196</v>
      </c>
      <c r="AZ1602" s="221">
        <f>'2.a-LTH-MTH1'!AV$59</f>
        <v>0.92722916920507303</v>
      </c>
      <c r="BA1602" s="221">
        <f>'2.a-LTH-MTH1'!AW$59</f>
        <v>0.92801236245173402</v>
      </c>
      <c r="BB1602" s="221">
        <f>'2.a-LTH-MTH1'!AX$59</f>
        <v>0.92876861809268596</v>
      </c>
      <c r="BC1602" s="221">
        <f>'2.a-LTH-MTH1'!AY$59</f>
        <v>0.92949886263566495</v>
      </c>
      <c r="BD1602" s="221">
        <f>'2.a-LTH-MTH1'!AZ$59</f>
        <v>0.93020399072155802</v>
      </c>
      <c r="BE1602" s="221">
        <f>'2.a-LTH-MTH1'!BA$59</f>
        <v>0.93088486622045097</v>
      </c>
      <c r="BF1602" s="221">
        <f>'2.a-LTH-MTH1'!BB$59</f>
        <v>0.93154232328997999</v>
      </c>
      <c r="BG1602" s="221">
        <f>'2.a-LTH-MTH1'!BC$59</f>
        <v>0.93217716739727297</v>
      </c>
      <c r="BH1602" s="221">
        <f>'2.a-LTH-MTH1'!BD$59</f>
        <v>0.932790176305755</v>
      </c>
    </row>
    <row r="1603" spans="1:60" s="8" customFormat="1" ht="15">
      <c r="A1603" s="36" t="s">
        <v>7</v>
      </c>
      <c r="B1603" s="36" t="s">
        <v>66</v>
      </c>
      <c r="C1603" s="36" t="s">
        <v>34</v>
      </c>
      <c r="D1603" s="16" t="s">
        <v>113</v>
      </c>
      <c r="E1603" s="16" t="s">
        <v>113</v>
      </c>
      <c r="F1603" s="7" t="s">
        <v>14</v>
      </c>
      <c r="G1603" s="219"/>
      <c r="H1603" s="219"/>
      <c r="I1603" s="219"/>
      <c r="J1603" s="219"/>
      <c r="K1603" s="219"/>
      <c r="L1603" s="219"/>
      <c r="M1603" s="219"/>
      <c r="N1603" s="219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19"/>
      <c r="Z1603" s="219"/>
      <c r="AA1603" s="219"/>
      <c r="AB1603" s="219"/>
      <c r="AC1603" s="219"/>
      <c r="AD1603" s="219"/>
      <c r="AE1603" s="219"/>
      <c r="AF1603" s="219"/>
      <c r="AG1603" s="219"/>
      <c r="AH1603" s="219"/>
      <c r="AI1603" s="219"/>
      <c r="AJ1603" s="219"/>
      <c r="AK1603" s="219"/>
      <c r="AL1603" s="219"/>
      <c r="AM1603" s="219"/>
      <c r="AN1603" s="219"/>
      <c r="AO1603" s="219"/>
      <c r="AP1603" s="219"/>
      <c r="AQ1603" s="219"/>
      <c r="AR1603" s="219"/>
      <c r="AS1603" s="219"/>
      <c r="AT1603" s="219"/>
      <c r="AU1603" s="221">
        <f>'2.a-LTH-MTH1'!AQ$60</f>
        <v>0.22800205883416388</v>
      </c>
      <c r="AV1603" s="221">
        <f>'2.a-LTH-MTH1'!AR$60</f>
        <v>0.22800205883416391</v>
      </c>
      <c r="AW1603" s="221">
        <f>'2.a-LTH-MTH1'!AS$60</f>
        <v>0.22800205883416391</v>
      </c>
      <c r="AX1603" s="221">
        <f>'2.a-LTH-MTH1'!AT$60</f>
        <v>0.22800205883416391</v>
      </c>
      <c r="AY1603" s="221">
        <f>'2.a-LTH-MTH1'!AU$60</f>
        <v>0.22800205883416391</v>
      </c>
      <c r="AZ1603" s="221">
        <f>'2.a-LTH-MTH1'!AV$60</f>
        <v>0.22800205883416391</v>
      </c>
      <c r="BA1603" s="221">
        <f>'2.a-LTH-MTH1'!AW$60</f>
        <v>0.22800205883416391</v>
      </c>
      <c r="BB1603" s="221">
        <f>'2.a-LTH-MTH1'!AX$60</f>
        <v>0.22800205883416391</v>
      </c>
      <c r="BC1603" s="221">
        <f>'2.a-LTH-MTH1'!AY$60</f>
        <v>0.22800205883416391</v>
      </c>
      <c r="BD1603" s="221">
        <f>'2.a-LTH-MTH1'!AZ$60</f>
        <v>0.22800205883416391</v>
      </c>
      <c r="BE1603" s="221">
        <f>'2.a-LTH-MTH1'!BA$60</f>
        <v>0.22800205883416391</v>
      </c>
      <c r="BF1603" s="221">
        <f>'2.a-LTH-MTH1'!BB$60</f>
        <v>0.22800205883416391</v>
      </c>
      <c r="BG1603" s="221">
        <f>'2.a-LTH-MTH1'!BC$60</f>
        <v>0.22800205883416391</v>
      </c>
      <c r="BH1603" s="221">
        <f>'2.a-LTH-MTH1'!BD$60</f>
        <v>0.22800205883416391</v>
      </c>
    </row>
    <row r="1604" spans="1:60" s="5" customFormat="1" ht="15">
      <c r="A1604" s="4" t="s">
        <v>7</v>
      </c>
      <c r="B1604" s="4" t="s">
        <v>66</v>
      </c>
      <c r="C1604" s="4" t="s">
        <v>16</v>
      </c>
      <c r="D1604" s="4"/>
      <c r="E1604" s="4"/>
      <c r="F1604" s="4" t="s">
        <v>11</v>
      </c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>
        <v>2</v>
      </c>
      <c r="V1604" s="4">
        <v>1</v>
      </c>
      <c r="W1604" s="4">
        <v>1</v>
      </c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</row>
    <row r="1605" spans="1:60" s="5" customFormat="1" ht="15">
      <c r="A1605" s="4" t="s">
        <v>7</v>
      </c>
      <c r="B1605" s="4" t="s">
        <v>66</v>
      </c>
      <c r="C1605" s="4" t="s">
        <v>16</v>
      </c>
      <c r="D1605" s="4"/>
      <c r="E1605" s="4"/>
      <c r="F1605" s="4" t="s">
        <v>52</v>
      </c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6">
        <v>4.9941318950233502E-5</v>
      </c>
      <c r="V1605" s="6">
        <v>2.4884288060518599E-5</v>
      </c>
      <c r="W1605" s="6">
        <v>2.3060603265381401E-5</v>
      </c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</row>
    <row r="1606" spans="1:60" s="8" customFormat="1" ht="15">
      <c r="A1606" s="36" t="s">
        <v>7</v>
      </c>
      <c r="B1606" s="36" t="s">
        <v>66</v>
      </c>
      <c r="C1606" s="36" t="s">
        <v>16</v>
      </c>
      <c r="D1606" s="16" t="s">
        <v>113</v>
      </c>
      <c r="E1606" s="16" t="s">
        <v>113</v>
      </c>
      <c r="F1606" s="7" t="s">
        <v>12</v>
      </c>
      <c r="G1606" s="219"/>
      <c r="H1606" s="219"/>
      <c r="I1606" s="219"/>
      <c r="J1606" s="219"/>
      <c r="K1606" s="219"/>
      <c r="L1606" s="219"/>
      <c r="M1606" s="219"/>
      <c r="N1606" s="219"/>
      <c r="O1606" s="219"/>
      <c r="P1606" s="219"/>
      <c r="Q1606" s="219"/>
      <c r="R1606" s="219"/>
      <c r="S1606" s="219"/>
      <c r="T1606" s="219"/>
      <c r="U1606" s="221">
        <v>1</v>
      </c>
      <c r="V1606" s="221">
        <v>1</v>
      </c>
      <c r="W1606" s="221">
        <v>1</v>
      </c>
      <c r="X1606" s="219"/>
      <c r="Y1606" s="219"/>
      <c r="Z1606" s="219"/>
      <c r="AA1606" s="219"/>
      <c r="AB1606" s="219"/>
      <c r="AC1606" s="219"/>
      <c r="AD1606" s="219"/>
      <c r="AE1606" s="219"/>
      <c r="AF1606" s="219"/>
      <c r="AG1606" s="219"/>
      <c r="AH1606" s="219"/>
      <c r="AI1606" s="219"/>
      <c r="AJ1606" s="219"/>
      <c r="AK1606" s="219"/>
      <c r="AL1606" s="219"/>
      <c r="AM1606" s="219"/>
      <c r="AN1606" s="219"/>
      <c r="AO1606" s="219"/>
      <c r="AP1606" s="219"/>
      <c r="AQ1606" s="219"/>
      <c r="AR1606" s="219"/>
      <c r="AS1606" s="219"/>
      <c r="AT1606" s="219"/>
      <c r="AU1606" s="219"/>
      <c r="AV1606" s="219"/>
      <c r="AW1606" s="219"/>
      <c r="AX1606" s="219"/>
      <c r="AY1606" s="219"/>
      <c r="AZ1606" s="219"/>
      <c r="BA1606" s="219"/>
      <c r="BB1606" s="219"/>
      <c r="BC1606" s="219"/>
      <c r="BD1606" s="219"/>
      <c r="BE1606" s="219"/>
      <c r="BF1606" s="219"/>
      <c r="BG1606" s="219"/>
      <c r="BH1606" s="219"/>
    </row>
    <row r="1607" spans="1:60" s="8" customFormat="1" ht="15">
      <c r="A1607" s="36" t="s">
        <v>7</v>
      </c>
      <c r="B1607" s="36" t="s">
        <v>66</v>
      </c>
      <c r="C1607" s="36" t="s">
        <v>16</v>
      </c>
      <c r="D1607" s="16" t="s">
        <v>113</v>
      </c>
      <c r="E1607" s="16" t="s">
        <v>113</v>
      </c>
      <c r="F1607" s="7" t="s">
        <v>13</v>
      </c>
      <c r="G1607" s="219"/>
      <c r="H1607" s="219"/>
      <c r="I1607" s="219"/>
      <c r="J1607" s="219"/>
      <c r="K1607" s="219"/>
      <c r="L1607" s="219"/>
      <c r="M1607" s="219"/>
      <c r="N1607" s="219"/>
      <c r="O1607" s="219"/>
      <c r="P1607" s="219"/>
      <c r="Q1607" s="219"/>
      <c r="R1607" s="219"/>
      <c r="S1607" s="219"/>
      <c r="T1607" s="219"/>
      <c r="U1607" s="221">
        <f>'2.a-LTH-MTH1'!Q$59</f>
        <v>0.88261109663971404</v>
      </c>
      <c r="V1607" s="221">
        <f>'2.a-LTH-MTH1'!R$59</f>
        <v>0.88492890991965001</v>
      </c>
      <c r="W1607" s="221">
        <f>'2.a-LTH-MTH1'!S$59</f>
        <v>0.88716700297662998</v>
      </c>
      <c r="X1607" s="219"/>
      <c r="Y1607" s="219"/>
      <c r="Z1607" s="219"/>
      <c r="AA1607" s="219"/>
      <c r="AB1607" s="219"/>
      <c r="AC1607" s="219"/>
      <c r="AD1607" s="219"/>
      <c r="AE1607" s="219"/>
      <c r="AF1607" s="219"/>
      <c r="AG1607" s="219"/>
      <c r="AH1607" s="219"/>
      <c r="AI1607" s="219"/>
      <c r="AJ1607" s="219"/>
      <c r="AK1607" s="219"/>
      <c r="AL1607" s="219"/>
      <c r="AM1607" s="219"/>
      <c r="AN1607" s="219"/>
      <c r="AO1607" s="219"/>
      <c r="AP1607" s="219"/>
      <c r="AQ1607" s="219"/>
      <c r="AR1607" s="219"/>
      <c r="AS1607" s="219"/>
      <c r="AT1607" s="219"/>
      <c r="AU1607" s="219"/>
      <c r="AV1607" s="219"/>
      <c r="AW1607" s="219"/>
      <c r="AX1607" s="219"/>
      <c r="AY1607" s="219"/>
      <c r="AZ1607" s="219"/>
      <c r="BA1607" s="219"/>
      <c r="BB1607" s="219"/>
      <c r="BC1607" s="219"/>
      <c r="BD1607" s="219"/>
      <c r="BE1607" s="219"/>
      <c r="BF1607" s="219"/>
      <c r="BG1607" s="219"/>
      <c r="BH1607" s="219"/>
    </row>
    <row r="1608" spans="1:60" s="8" customFormat="1" ht="15">
      <c r="A1608" s="36" t="s">
        <v>7</v>
      </c>
      <c r="B1608" s="36" t="s">
        <v>66</v>
      </c>
      <c r="C1608" s="36" t="s">
        <v>16</v>
      </c>
      <c r="D1608" s="16" t="s">
        <v>113</v>
      </c>
      <c r="E1608" s="16" t="s">
        <v>113</v>
      </c>
      <c r="F1608" s="7" t="s">
        <v>14</v>
      </c>
      <c r="G1608" s="219"/>
      <c r="H1608" s="219"/>
      <c r="I1608" s="219"/>
      <c r="J1608" s="219"/>
      <c r="K1608" s="219"/>
      <c r="L1608" s="219"/>
      <c r="M1608" s="219"/>
      <c r="N1608" s="219"/>
      <c r="O1608" s="219"/>
      <c r="P1608" s="219"/>
      <c r="Q1608" s="219"/>
      <c r="R1608" s="219"/>
      <c r="S1608" s="219"/>
      <c r="T1608" s="219"/>
      <c r="U1608" s="221">
        <f>'2.a-LTH-MTH1'!Q$60</f>
        <v>0.22800205883416391</v>
      </c>
      <c r="V1608" s="221">
        <f>'2.a-LTH-MTH1'!R$60</f>
        <v>0.22800205883416391</v>
      </c>
      <c r="W1608" s="221">
        <f>'2.a-LTH-MTH1'!S$60</f>
        <v>0.22800205883416391</v>
      </c>
      <c r="X1608" s="219"/>
      <c r="Y1608" s="219"/>
      <c r="Z1608" s="219"/>
      <c r="AA1608" s="219"/>
      <c r="AB1608" s="219"/>
      <c r="AC1608" s="219"/>
      <c r="AD1608" s="219"/>
      <c r="AE1608" s="219"/>
      <c r="AF1608" s="219"/>
      <c r="AG1608" s="219"/>
      <c r="AH1608" s="219"/>
      <c r="AI1608" s="219"/>
      <c r="AJ1608" s="219"/>
      <c r="AK1608" s="219"/>
      <c r="AL1608" s="219"/>
      <c r="AM1608" s="219"/>
      <c r="AN1608" s="219"/>
      <c r="AO1608" s="219"/>
      <c r="AP1608" s="219"/>
      <c r="AQ1608" s="219"/>
      <c r="AR1608" s="219"/>
      <c r="AS1608" s="219"/>
      <c r="AT1608" s="219"/>
      <c r="AU1608" s="219"/>
      <c r="AV1608" s="219"/>
      <c r="AW1608" s="219"/>
      <c r="AX1608" s="219"/>
      <c r="AY1608" s="219"/>
      <c r="AZ1608" s="219"/>
      <c r="BA1608" s="219"/>
      <c r="BB1608" s="219"/>
      <c r="BC1608" s="219"/>
      <c r="BD1608" s="219"/>
      <c r="BE1608" s="219"/>
      <c r="BF1608" s="219"/>
      <c r="BG1608" s="219"/>
      <c r="BH1608" s="219"/>
    </row>
    <row r="1609" spans="1:60" s="5" customFormat="1" ht="15">
      <c r="A1609" s="4" t="s">
        <v>7</v>
      </c>
      <c r="B1609" s="4" t="s">
        <v>66</v>
      </c>
      <c r="C1609" s="4" t="s">
        <v>27</v>
      </c>
      <c r="D1609" s="4"/>
      <c r="E1609" s="4"/>
      <c r="F1609" s="4" t="s">
        <v>11</v>
      </c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>
        <v>1</v>
      </c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</row>
    <row r="1610" spans="1:60" s="5" customFormat="1" ht="15">
      <c r="A1610" s="4" t="s">
        <v>7</v>
      </c>
      <c r="B1610" s="4" t="s">
        <v>66</v>
      </c>
      <c r="C1610" s="4" t="s">
        <v>27</v>
      </c>
      <c r="D1610" s="4"/>
      <c r="E1610" s="4"/>
      <c r="F1610" s="4" t="s">
        <v>52</v>
      </c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6">
        <v>2.0309104571579401E-5</v>
      </c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</row>
    <row r="1611" spans="1:60" s="8" customFormat="1" ht="15">
      <c r="A1611" s="36" t="s">
        <v>7</v>
      </c>
      <c r="B1611" s="36" t="s">
        <v>66</v>
      </c>
      <c r="C1611" s="36" t="s">
        <v>27</v>
      </c>
      <c r="D1611" s="17" t="s">
        <v>113</v>
      </c>
      <c r="E1611" s="17" t="s">
        <v>113</v>
      </c>
      <c r="F1611" s="7" t="s">
        <v>12</v>
      </c>
      <c r="G1611" s="219"/>
      <c r="H1611" s="219"/>
      <c r="I1611" s="219"/>
      <c r="J1611" s="219"/>
      <c r="K1611" s="219"/>
      <c r="L1611" s="219"/>
      <c r="M1611" s="219"/>
      <c r="N1611" s="219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19"/>
      <c r="Z1611" s="221">
        <v>1</v>
      </c>
      <c r="AA1611" s="219"/>
      <c r="AB1611" s="219"/>
      <c r="AC1611" s="219"/>
      <c r="AD1611" s="219"/>
      <c r="AE1611" s="219"/>
      <c r="AF1611" s="219"/>
      <c r="AG1611" s="219"/>
      <c r="AH1611" s="219"/>
      <c r="AI1611" s="219"/>
      <c r="AJ1611" s="219"/>
      <c r="AK1611" s="219"/>
      <c r="AL1611" s="219"/>
      <c r="AM1611" s="219"/>
      <c r="AN1611" s="219"/>
      <c r="AO1611" s="219"/>
      <c r="AP1611" s="219"/>
      <c r="AQ1611" s="219"/>
      <c r="AR1611" s="219"/>
      <c r="AS1611" s="219"/>
      <c r="AT1611" s="219"/>
      <c r="AU1611" s="219"/>
      <c r="AV1611" s="219"/>
      <c r="AW1611" s="219"/>
      <c r="AX1611" s="219"/>
      <c r="AY1611" s="219"/>
      <c r="AZ1611" s="219"/>
      <c r="BA1611" s="219"/>
      <c r="BB1611" s="219"/>
      <c r="BC1611" s="219"/>
      <c r="BD1611" s="219"/>
      <c r="BE1611" s="219"/>
      <c r="BF1611" s="219"/>
      <c r="BG1611" s="219"/>
      <c r="BH1611" s="219"/>
    </row>
    <row r="1612" spans="1:60" s="8" customFormat="1" ht="15">
      <c r="A1612" s="36" t="s">
        <v>7</v>
      </c>
      <c r="B1612" s="36" t="s">
        <v>66</v>
      </c>
      <c r="C1612" s="36" t="s">
        <v>27</v>
      </c>
      <c r="D1612" s="17" t="s">
        <v>113</v>
      </c>
      <c r="E1612" s="17" t="s">
        <v>113</v>
      </c>
      <c r="F1612" s="7" t="s">
        <v>13</v>
      </c>
      <c r="G1612" s="219"/>
      <c r="H1612" s="219"/>
      <c r="I1612" s="219"/>
      <c r="J1612" s="219"/>
      <c r="K1612" s="219"/>
      <c r="L1612" s="219"/>
      <c r="M1612" s="219"/>
      <c r="N1612" s="219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19"/>
      <c r="Z1612" s="221">
        <f>'2.a-LTH-MTH1'!V$59</f>
        <v>0.89342991195227095</v>
      </c>
      <c r="AA1612" s="219"/>
      <c r="AB1612" s="219"/>
      <c r="AC1612" s="219"/>
      <c r="AD1612" s="219"/>
      <c r="AE1612" s="219"/>
      <c r="AF1612" s="219"/>
      <c r="AG1612" s="219"/>
      <c r="AH1612" s="219"/>
      <c r="AI1612" s="219"/>
      <c r="AJ1612" s="219"/>
      <c r="AK1612" s="219"/>
      <c r="AL1612" s="219"/>
      <c r="AM1612" s="219"/>
      <c r="AN1612" s="219"/>
      <c r="AO1612" s="219"/>
      <c r="AP1612" s="219"/>
      <c r="AQ1612" s="219"/>
      <c r="AR1612" s="219"/>
      <c r="AS1612" s="219"/>
      <c r="AT1612" s="219"/>
      <c r="AU1612" s="219"/>
      <c r="AV1612" s="219"/>
      <c r="AW1612" s="219"/>
      <c r="AX1612" s="219"/>
      <c r="AY1612" s="219"/>
      <c r="AZ1612" s="219"/>
      <c r="BA1612" s="219"/>
      <c r="BB1612" s="219"/>
      <c r="BC1612" s="219"/>
      <c r="BD1612" s="219"/>
      <c r="BE1612" s="219"/>
      <c r="BF1612" s="219"/>
      <c r="BG1612" s="219"/>
      <c r="BH1612" s="219"/>
    </row>
    <row r="1613" spans="1:60" s="8" customFormat="1" ht="15">
      <c r="A1613" s="36" t="s">
        <v>7</v>
      </c>
      <c r="B1613" s="36" t="s">
        <v>66</v>
      </c>
      <c r="C1613" s="36" t="s">
        <v>27</v>
      </c>
      <c r="D1613" s="17" t="s">
        <v>113</v>
      </c>
      <c r="E1613" s="17" t="s">
        <v>113</v>
      </c>
      <c r="F1613" s="7" t="s">
        <v>14</v>
      </c>
      <c r="G1613" s="219"/>
      <c r="H1613" s="219"/>
      <c r="I1613" s="219"/>
      <c r="J1613" s="219"/>
      <c r="K1613" s="219"/>
      <c r="L1613" s="219"/>
      <c r="M1613" s="219"/>
      <c r="N1613" s="219"/>
      <c r="O1613" s="219"/>
      <c r="P1613" s="219"/>
      <c r="Q1613" s="219"/>
      <c r="R1613" s="219"/>
      <c r="S1613" s="219"/>
      <c r="T1613" s="219"/>
      <c r="U1613" s="219"/>
      <c r="V1613" s="219"/>
      <c r="W1613" s="219"/>
      <c r="X1613" s="219"/>
      <c r="Y1613" s="219"/>
      <c r="Z1613" s="221">
        <f>'2.a-LTH-MTH1'!V$60</f>
        <v>0.22800205883416391</v>
      </c>
      <c r="AA1613" s="219"/>
      <c r="AB1613" s="219"/>
      <c r="AC1613" s="219"/>
      <c r="AD1613" s="219"/>
      <c r="AE1613" s="219"/>
      <c r="AF1613" s="219"/>
      <c r="AG1613" s="219"/>
      <c r="AH1613" s="219"/>
      <c r="AI1613" s="219"/>
      <c r="AJ1613" s="219"/>
      <c r="AK1613" s="219"/>
      <c r="AL1613" s="219"/>
      <c r="AM1613" s="219"/>
      <c r="AN1613" s="219"/>
      <c r="AO1613" s="219"/>
      <c r="AP1613" s="219"/>
      <c r="AQ1613" s="219"/>
      <c r="AR1613" s="219"/>
      <c r="AS1613" s="219"/>
      <c r="AT1613" s="219"/>
      <c r="AU1613" s="219"/>
      <c r="AV1613" s="219"/>
      <c r="AW1613" s="219"/>
      <c r="AX1613" s="219"/>
      <c r="AY1613" s="219"/>
      <c r="AZ1613" s="219"/>
      <c r="BA1613" s="219"/>
      <c r="BB1613" s="219"/>
      <c r="BC1613" s="219"/>
      <c r="BD1613" s="219"/>
      <c r="BE1613" s="219"/>
      <c r="BF1613" s="219"/>
      <c r="BG1613" s="219"/>
      <c r="BH1613" s="219"/>
    </row>
    <row r="1614" spans="1:60" s="5" customFormat="1" ht="15">
      <c r="A1614" s="4" t="s">
        <v>7</v>
      </c>
      <c r="B1614" s="4" t="s">
        <v>66</v>
      </c>
      <c r="C1614" s="4" t="s">
        <v>17</v>
      </c>
      <c r="D1614" s="4"/>
      <c r="E1614" s="4"/>
      <c r="F1614" s="4" t="s">
        <v>11</v>
      </c>
      <c r="G1614" s="4">
        <v>51</v>
      </c>
      <c r="H1614" s="4">
        <v>57</v>
      </c>
      <c r="I1614" s="4">
        <v>65</v>
      </c>
      <c r="J1614" s="4">
        <v>70</v>
      </c>
      <c r="K1614" s="4">
        <v>84</v>
      </c>
      <c r="L1614" s="4">
        <v>88</v>
      </c>
      <c r="M1614" s="4">
        <v>105</v>
      </c>
      <c r="N1614" s="4">
        <v>119</v>
      </c>
      <c r="O1614" s="4">
        <v>134</v>
      </c>
      <c r="P1614" s="4">
        <v>152</v>
      </c>
      <c r="Q1614" s="4">
        <v>172</v>
      </c>
      <c r="R1614" s="4">
        <v>186</v>
      </c>
      <c r="S1614" s="4">
        <v>157</v>
      </c>
      <c r="T1614" s="4">
        <v>186</v>
      </c>
      <c r="U1614" s="4">
        <v>207</v>
      </c>
      <c r="V1614" s="4">
        <v>202</v>
      </c>
      <c r="W1614" s="4">
        <v>223</v>
      </c>
      <c r="X1614" s="4">
        <v>238</v>
      </c>
      <c r="Y1614" s="4">
        <v>244</v>
      </c>
      <c r="Z1614" s="4">
        <v>257</v>
      </c>
      <c r="AA1614" s="4">
        <v>258</v>
      </c>
      <c r="AB1614" s="4">
        <v>274</v>
      </c>
      <c r="AC1614" s="4">
        <v>270</v>
      </c>
      <c r="AD1614" s="4">
        <v>272</v>
      </c>
      <c r="AE1614" s="4">
        <v>280</v>
      </c>
      <c r="AF1614" s="4">
        <v>288</v>
      </c>
      <c r="AG1614" s="4">
        <v>301</v>
      </c>
      <c r="AH1614" s="4">
        <v>321</v>
      </c>
      <c r="AI1614" s="4">
        <v>340</v>
      </c>
      <c r="AJ1614" s="4">
        <v>353</v>
      </c>
      <c r="AK1614" s="4">
        <v>342</v>
      </c>
      <c r="AL1614" s="4">
        <v>350</v>
      </c>
      <c r="AM1614" s="4">
        <v>351</v>
      </c>
      <c r="AN1614" s="4">
        <v>342</v>
      </c>
      <c r="AO1614" s="4">
        <v>365</v>
      </c>
      <c r="AP1614" s="4">
        <v>391</v>
      </c>
      <c r="AQ1614" s="4">
        <v>404</v>
      </c>
      <c r="AR1614" s="4">
        <v>433</v>
      </c>
      <c r="AS1614" s="4">
        <v>456</v>
      </c>
      <c r="AT1614" s="4">
        <v>471</v>
      </c>
      <c r="AU1614" s="4">
        <v>324</v>
      </c>
      <c r="AV1614" s="4">
        <v>574</v>
      </c>
      <c r="AW1614" s="4">
        <v>593</v>
      </c>
      <c r="AX1614" s="4">
        <v>628</v>
      </c>
      <c r="AY1614" s="4">
        <v>659</v>
      </c>
      <c r="AZ1614" s="4">
        <v>677</v>
      </c>
      <c r="BA1614" s="4">
        <v>625</v>
      </c>
      <c r="BB1614" s="4">
        <v>669</v>
      </c>
      <c r="BC1614" s="4">
        <v>658</v>
      </c>
      <c r="BD1614" s="4">
        <v>563</v>
      </c>
      <c r="BE1614" s="4">
        <v>340</v>
      </c>
      <c r="BF1614" s="4">
        <v>452</v>
      </c>
      <c r="BG1614" s="4">
        <v>445</v>
      </c>
      <c r="BH1614" s="4">
        <v>430</v>
      </c>
    </row>
    <row r="1615" spans="1:60" s="5" customFormat="1" ht="15">
      <c r="A1615" s="4" t="s">
        <v>7</v>
      </c>
      <c r="B1615" s="4" t="s">
        <v>66</v>
      </c>
      <c r="C1615" s="4" t="s">
        <v>17</v>
      </c>
      <c r="D1615" s="4"/>
      <c r="E1615" s="4"/>
      <c r="F1615" s="4" t="s">
        <v>52</v>
      </c>
      <c r="G1615" s="4">
        <v>3.9849976558837298E-3</v>
      </c>
      <c r="H1615" s="4">
        <v>4.1457560549858202E-3</v>
      </c>
      <c r="I1615" s="4">
        <v>4.4151609835620196E-3</v>
      </c>
      <c r="J1615" s="4">
        <v>4.3545878693623599E-3</v>
      </c>
      <c r="K1615" s="4">
        <v>4.8902602317051902E-3</v>
      </c>
      <c r="L1615" s="4">
        <v>4.9030532649877402E-3</v>
      </c>
      <c r="M1615" s="4">
        <v>5.22258144740114E-3</v>
      </c>
      <c r="N1615" s="4">
        <v>5.4715159317669801E-3</v>
      </c>
      <c r="O1615" s="4">
        <v>5.6029436360595401E-3</v>
      </c>
      <c r="P1615" s="4">
        <v>5.6386096375709502E-3</v>
      </c>
      <c r="Q1615" s="4">
        <v>5.7629163036922899E-3</v>
      </c>
      <c r="R1615" s="4">
        <v>5.67246111619396E-3</v>
      </c>
      <c r="S1615" s="4">
        <v>4.6269008605446197E-3</v>
      </c>
      <c r="T1615" s="4">
        <v>4.8259042083960398E-3</v>
      </c>
      <c r="U1615" s="4">
        <v>5.16892651134916E-3</v>
      </c>
      <c r="V1615" s="4">
        <v>5.0266261882247502E-3</v>
      </c>
      <c r="W1615" s="4">
        <v>5.1425145281800604E-3</v>
      </c>
      <c r="X1615" s="4">
        <v>5.3195055988914004E-3</v>
      </c>
      <c r="Y1615" s="4">
        <v>5.2697507667055403E-3</v>
      </c>
      <c r="Z1615" s="4">
        <v>5.2194398748959198E-3</v>
      </c>
      <c r="AA1615" s="4">
        <v>5.3621531746856502E-3</v>
      </c>
      <c r="AB1615" s="4">
        <v>5.9134563504909896E-3</v>
      </c>
      <c r="AC1615" s="4">
        <v>5.9622391520371002E-3</v>
      </c>
      <c r="AD1615" s="4">
        <v>5.8510981564738503E-3</v>
      </c>
      <c r="AE1615" s="4">
        <v>5.9798393985990104E-3</v>
      </c>
      <c r="AF1615" s="4">
        <v>6.0696748087420201E-3</v>
      </c>
      <c r="AG1615" s="4">
        <v>6.3297794040333899E-3</v>
      </c>
      <c r="AH1615" s="4">
        <v>6.5356815636770796E-3</v>
      </c>
      <c r="AI1615" s="4">
        <v>6.2517238209064997E-3</v>
      </c>
      <c r="AJ1615" s="4">
        <v>6.0448310700892197E-3</v>
      </c>
      <c r="AK1615" s="4">
        <v>5.6424470401900597E-3</v>
      </c>
      <c r="AL1615" s="4">
        <v>5.5429738846744696E-3</v>
      </c>
      <c r="AM1615" s="4">
        <v>5.4970870137192301E-3</v>
      </c>
      <c r="AN1615" s="4">
        <v>5.4862202829734702E-3</v>
      </c>
      <c r="AO1615" s="4">
        <v>5.5544565002358702E-3</v>
      </c>
      <c r="AP1615" s="4">
        <v>5.6775280246268199E-3</v>
      </c>
      <c r="AQ1615" s="4">
        <v>5.8301464752146598E-3</v>
      </c>
      <c r="AR1615" s="4">
        <v>5.9133617393204397E-3</v>
      </c>
      <c r="AS1615" s="4">
        <v>5.8543349039041704E-3</v>
      </c>
      <c r="AT1615" s="4">
        <v>5.8814714917209904E-3</v>
      </c>
      <c r="AU1615" s="4">
        <v>3.7898282880269498E-3</v>
      </c>
      <c r="AV1615" s="4">
        <v>6.4066790186842904E-3</v>
      </c>
      <c r="AW1615" s="4">
        <v>6.5221455989265403E-3</v>
      </c>
      <c r="AX1615" s="4">
        <v>6.5403722179985203E-3</v>
      </c>
      <c r="AY1615" s="4">
        <v>6.6309127315536901E-3</v>
      </c>
      <c r="AZ1615" s="4">
        <v>6.6336129183977403E-3</v>
      </c>
      <c r="BA1615" s="4">
        <v>6.2908907901358798E-3</v>
      </c>
      <c r="BB1615" s="4">
        <v>6.5754555640738302E-3</v>
      </c>
      <c r="BC1615" s="4">
        <v>6.7147653403814601E-3</v>
      </c>
      <c r="BD1615" s="4">
        <v>6.1912354978831E-3</v>
      </c>
      <c r="BE1615" s="4">
        <v>3.6861163511784701E-3</v>
      </c>
      <c r="BF1615" s="4">
        <v>5.08802737628889E-3</v>
      </c>
      <c r="BG1615" s="4">
        <v>5.2563193952279699E-3</v>
      </c>
      <c r="BH1615" s="4">
        <v>5.2791180189802698E-3</v>
      </c>
    </row>
    <row r="1616" spans="1:60" s="8" customFormat="1" ht="15">
      <c r="A1616" s="36" t="s">
        <v>7</v>
      </c>
      <c r="B1616" s="36" t="s">
        <v>66</v>
      </c>
      <c r="C1616" s="36" t="s">
        <v>17</v>
      </c>
      <c r="D1616" s="7" t="s">
        <v>101</v>
      </c>
      <c r="E1616" s="7" t="s">
        <v>102</v>
      </c>
      <c r="F1616" s="7" t="s">
        <v>12</v>
      </c>
      <c r="G1616" s="221">
        <f>'4.c Electricity breakdown'!C$34</f>
        <v>0.47499999999999998</v>
      </c>
      <c r="H1616" s="221">
        <f>'4.c Electricity breakdown'!D$34</f>
        <v>0.47499999999999998</v>
      </c>
      <c r="I1616" s="221">
        <f>'4.c Electricity breakdown'!E$34</f>
        <v>0.47499999999999998</v>
      </c>
      <c r="J1616" s="221">
        <f>'4.c Electricity breakdown'!F$34</f>
        <v>0.47499999999999998</v>
      </c>
      <c r="K1616" s="221">
        <f>'4.c Electricity breakdown'!G$34</f>
        <v>0.47499999999999998</v>
      </c>
      <c r="L1616" s="221">
        <f>'4.c Electricity breakdown'!H$34</f>
        <v>0.47499999999999998</v>
      </c>
      <c r="M1616" s="221">
        <f>'4.c Electricity breakdown'!I$34</f>
        <v>0.47499999999999998</v>
      </c>
      <c r="N1616" s="221">
        <f>'4.c Electricity breakdown'!J$34</f>
        <v>0.47499999999999998</v>
      </c>
      <c r="O1616" s="221">
        <f>'4.c Electricity breakdown'!K$34</f>
        <v>0.47499999999999998</v>
      </c>
      <c r="P1616" s="221">
        <f>'4.c Electricity breakdown'!L$34</f>
        <v>0.47499999999999998</v>
      </c>
      <c r="Q1616" s="221">
        <f>'4.c Electricity breakdown'!M$34</f>
        <v>0.47499999999999998</v>
      </c>
      <c r="R1616" s="221">
        <f>'4.c Electricity breakdown'!N$34</f>
        <v>0.47499999999999998</v>
      </c>
      <c r="S1616" s="221">
        <f>'4.c Electricity breakdown'!O$34</f>
        <v>0.47499999999999998</v>
      </c>
      <c r="T1616" s="221">
        <f>'4.c Electricity breakdown'!P$34</f>
        <v>0.47499999999999998</v>
      </c>
      <c r="U1616" s="221">
        <f>'4.c Electricity breakdown'!Q$34</f>
        <v>0.47499999999999998</v>
      </c>
      <c r="V1616" s="221">
        <f>'4.c Electricity breakdown'!R$34</f>
        <v>0.47499999999999998</v>
      </c>
      <c r="W1616" s="221">
        <f>'4.c Electricity breakdown'!S$34</f>
        <v>0.47499999999999998</v>
      </c>
      <c r="X1616" s="221">
        <f>'4.c Electricity breakdown'!T$34</f>
        <v>0.47499999999999998</v>
      </c>
      <c r="Y1616" s="221">
        <f>'4.c Electricity breakdown'!U$34</f>
        <v>0.47499999999999998</v>
      </c>
      <c r="Z1616" s="221">
        <f>'4.c Electricity breakdown'!V$34</f>
        <v>0.47499999999999998</v>
      </c>
      <c r="AA1616" s="221">
        <f>'4.c Electricity breakdown'!W$34</f>
        <v>0.47499999999999998</v>
      </c>
      <c r="AB1616" s="221">
        <f>'4.c Electricity breakdown'!X$34</f>
        <v>0.47499999999999998</v>
      </c>
      <c r="AC1616" s="221">
        <f>'4.c Electricity breakdown'!Y$34</f>
        <v>0.47499999999999998</v>
      </c>
      <c r="AD1616" s="221">
        <f>'4.c Electricity breakdown'!Z$34</f>
        <v>0.47499999999999998</v>
      </c>
      <c r="AE1616" s="221">
        <f>'4.c Electricity breakdown'!AA$34</f>
        <v>0.47499999999999998</v>
      </c>
      <c r="AF1616" s="221">
        <f>'4.c Electricity breakdown'!AB$34</f>
        <v>0.47499999999999998</v>
      </c>
      <c r="AG1616" s="221">
        <f>'4.c Electricity breakdown'!AC$34</f>
        <v>0.47499999999999998</v>
      </c>
      <c r="AH1616" s="221">
        <f>'4.c Electricity breakdown'!AD$34</f>
        <v>0.47499999999999998</v>
      </c>
      <c r="AI1616" s="221">
        <f>'4.c Electricity breakdown'!AE$34</f>
        <v>0.47499999999999998</v>
      </c>
      <c r="AJ1616" s="221">
        <f>'4.c Electricity breakdown'!AF$34</f>
        <v>0.47499999999999998</v>
      </c>
      <c r="AK1616" s="221">
        <f>'4.c Electricity breakdown'!AG$34</f>
        <v>0.47499999999999998</v>
      </c>
      <c r="AL1616" s="221">
        <f>'4.c Electricity breakdown'!AH$34</f>
        <v>0.47499999999999998</v>
      </c>
      <c r="AM1616" s="221">
        <f>'4.c Electricity breakdown'!AI$34</f>
        <v>0.47499999999999998</v>
      </c>
      <c r="AN1616" s="221">
        <f>'4.c Electricity breakdown'!AJ$34</f>
        <v>0.47499999999999998</v>
      </c>
      <c r="AO1616" s="221">
        <f>'4.c Electricity breakdown'!AK$34</f>
        <v>0.47499999999999998</v>
      </c>
      <c r="AP1616" s="221">
        <f>'4.c Electricity breakdown'!AL$34</f>
        <v>0.47499999999999998</v>
      </c>
      <c r="AQ1616" s="221">
        <f>'4.c Electricity breakdown'!AM$34</f>
        <v>0.47499999999999998</v>
      </c>
      <c r="AR1616" s="221">
        <f>'4.c Electricity breakdown'!AN$34</f>
        <v>0.47499999999999998</v>
      </c>
      <c r="AS1616" s="221">
        <f>'4.c Electricity breakdown'!AO$34</f>
        <v>0.47499999999999998</v>
      </c>
      <c r="AT1616" s="221">
        <f>'4.c Electricity breakdown'!AP$34</f>
        <v>0.47499999999999998</v>
      </c>
      <c r="AU1616" s="221">
        <f>'4.c Electricity breakdown'!AQ$34</f>
        <v>0.47499999999999998</v>
      </c>
      <c r="AV1616" s="221">
        <f>'4.c Electricity breakdown'!AR$34</f>
        <v>0.47499999999999998</v>
      </c>
      <c r="AW1616" s="221">
        <f>'4.c Electricity breakdown'!AS$34</f>
        <v>0.47499999999999998</v>
      </c>
      <c r="AX1616" s="221">
        <f>'4.c Electricity breakdown'!AT$34</f>
        <v>0.47499999999999998</v>
      </c>
      <c r="AY1616" s="221">
        <f>'4.c Electricity breakdown'!AU$34</f>
        <v>0.47499999999999998</v>
      </c>
      <c r="AZ1616" s="221">
        <f>'4.c Electricity breakdown'!AV$34</f>
        <v>0.47499999999999998</v>
      </c>
      <c r="BA1616" s="221">
        <f>'4.c Electricity breakdown'!AW$34</f>
        <v>0.47499999999999998</v>
      </c>
      <c r="BB1616" s="221">
        <f>'4.c Electricity breakdown'!AX$34</f>
        <v>0.47499999999999998</v>
      </c>
      <c r="BC1616" s="221">
        <f>'4.c Electricity breakdown'!AY$34</f>
        <v>0.47499999999999998</v>
      </c>
      <c r="BD1616" s="221">
        <f>'4.c Electricity breakdown'!AZ$34</f>
        <v>0.47499999999999998</v>
      </c>
      <c r="BE1616" s="221">
        <f>'4.c Electricity breakdown'!BA$34</f>
        <v>0.47499999999999998</v>
      </c>
      <c r="BF1616" s="221">
        <f>'4.c Electricity breakdown'!BB$34</f>
        <v>0.47499999999999998</v>
      </c>
      <c r="BG1616" s="221">
        <f>'4.c Electricity breakdown'!BC$34</f>
        <v>0.47499999999999998</v>
      </c>
      <c r="BH1616" s="221">
        <f>'4.c Electricity breakdown'!BD$34</f>
        <v>0.47499999999999998</v>
      </c>
    </row>
    <row r="1617" spans="1:60" s="8" customFormat="1" ht="15">
      <c r="A1617" s="36" t="s">
        <v>7</v>
      </c>
      <c r="B1617" s="36" t="s">
        <v>66</v>
      </c>
      <c r="C1617" s="36" t="s">
        <v>17</v>
      </c>
      <c r="D1617" s="7" t="s">
        <v>101</v>
      </c>
      <c r="E1617" s="7" t="s">
        <v>102</v>
      </c>
      <c r="F1617" s="7" t="s">
        <v>13</v>
      </c>
      <c r="G1617" s="221">
        <f>'4.b Electricity other'!C$51</f>
        <v>0.77500000000000002</v>
      </c>
      <c r="H1617" s="221">
        <f>'4.b Electricity other'!D$51</f>
        <v>0.77749999999999997</v>
      </c>
      <c r="I1617" s="221">
        <f>'4.b Electricity other'!E$51</f>
        <v>0.78</v>
      </c>
      <c r="J1617" s="221">
        <f>'4.b Electricity other'!F$51</f>
        <v>0.78249999999999997</v>
      </c>
      <c r="K1617" s="221">
        <f>'4.b Electricity other'!G$51</f>
        <v>0.78500000000000003</v>
      </c>
      <c r="L1617" s="221">
        <f>'4.b Electricity other'!H$51</f>
        <v>0.78749999999999998</v>
      </c>
      <c r="M1617" s="221">
        <f>'4.b Electricity other'!I$51</f>
        <v>0.79</v>
      </c>
      <c r="N1617" s="221">
        <f>'4.b Electricity other'!J$51</f>
        <v>0.79249999999999998</v>
      </c>
      <c r="O1617" s="221">
        <f>'4.b Electricity other'!K$51</f>
        <v>0.79500000000000004</v>
      </c>
      <c r="P1617" s="221">
        <f>'4.b Electricity other'!L$51</f>
        <v>0.79749999999999999</v>
      </c>
      <c r="Q1617" s="221">
        <f>'4.b Electricity other'!M$51</f>
        <v>0.8</v>
      </c>
      <c r="R1617" s="221">
        <f>'4.b Electricity other'!N$51</f>
        <v>0.80249999999999999</v>
      </c>
      <c r="S1617" s="221">
        <f>'4.b Electricity other'!O$51</f>
        <v>0.80500000000000005</v>
      </c>
      <c r="T1617" s="221">
        <f>'4.b Electricity other'!P$51</f>
        <v>0.8075</v>
      </c>
      <c r="U1617" s="221">
        <f>'4.b Electricity other'!Q$51</f>
        <v>0.81</v>
      </c>
      <c r="V1617" s="221">
        <f>'4.b Electricity other'!R$51</f>
        <v>0.8125</v>
      </c>
      <c r="W1617" s="221">
        <f>'4.b Electricity other'!S$51</f>
        <v>0.81499999999999995</v>
      </c>
      <c r="X1617" s="221">
        <f>'4.b Electricity other'!T$51</f>
        <v>0.8175</v>
      </c>
      <c r="Y1617" s="221">
        <f>'4.b Electricity other'!U$51</f>
        <v>0.82</v>
      </c>
      <c r="Z1617" s="221">
        <f>'4.b Electricity other'!V$51</f>
        <v>0.82250000000000001</v>
      </c>
      <c r="AA1617" s="221">
        <f>'4.b Electricity other'!W$51</f>
        <v>0.82499999999999996</v>
      </c>
      <c r="AB1617" s="221">
        <f>'4.b Electricity other'!X$51</f>
        <v>0.82750000000000001</v>
      </c>
      <c r="AC1617" s="221">
        <f>'4.b Electricity other'!Y$51</f>
        <v>0.83</v>
      </c>
      <c r="AD1617" s="221">
        <f>'4.b Electricity other'!Z$51</f>
        <v>0.83250000000000002</v>
      </c>
      <c r="AE1617" s="221">
        <f>'4.b Electricity other'!AA$51</f>
        <v>0.83499999999999996</v>
      </c>
      <c r="AF1617" s="221">
        <f>'4.b Electricity other'!AB$51</f>
        <v>0.83750000000000002</v>
      </c>
      <c r="AG1617" s="221">
        <f>'4.b Electricity other'!AC$51</f>
        <v>0.84</v>
      </c>
      <c r="AH1617" s="221">
        <f>'4.b Electricity other'!AD$51</f>
        <v>0.84250000000000003</v>
      </c>
      <c r="AI1617" s="221">
        <f>'4.b Electricity other'!AE$51</f>
        <v>0.84499999999999997</v>
      </c>
      <c r="AJ1617" s="221">
        <f>'4.b Electricity other'!AF$51</f>
        <v>0.84750000000000003</v>
      </c>
      <c r="AK1617" s="221">
        <f>'4.b Electricity other'!AG$51</f>
        <v>0.85</v>
      </c>
      <c r="AL1617" s="221">
        <f>'4.b Electricity other'!AH$51</f>
        <v>0.85250000000000004</v>
      </c>
      <c r="AM1617" s="221">
        <f>'4.b Electricity other'!AI$51</f>
        <v>0.85499999999999998</v>
      </c>
      <c r="AN1617" s="221">
        <f>'4.b Electricity other'!AJ$51</f>
        <v>0.85750000000000004</v>
      </c>
      <c r="AO1617" s="221">
        <f>'4.b Electricity other'!AK$51</f>
        <v>0.86</v>
      </c>
      <c r="AP1617" s="221">
        <f>'4.b Electricity other'!AL$51</f>
        <v>0.86250000000000004</v>
      </c>
      <c r="AQ1617" s="221">
        <f>'4.b Electricity other'!AM$51</f>
        <v>0.86499999999999999</v>
      </c>
      <c r="AR1617" s="221">
        <f>'4.b Electricity other'!AN$51</f>
        <v>0.86750000000000005</v>
      </c>
      <c r="AS1617" s="221">
        <f>'4.b Electricity other'!AO$51</f>
        <v>0.87</v>
      </c>
      <c r="AT1617" s="221">
        <f>'4.b Electricity other'!AP$51</f>
        <v>0.87250000000000005</v>
      </c>
      <c r="AU1617" s="221">
        <f>'4.b Electricity other'!AQ$51</f>
        <v>0.875</v>
      </c>
      <c r="AV1617" s="221">
        <f>'4.b Electricity other'!AR$51</f>
        <v>0.87749999999999995</v>
      </c>
      <c r="AW1617" s="221">
        <f>'4.b Electricity other'!AS$51</f>
        <v>0.88</v>
      </c>
      <c r="AX1617" s="221">
        <f>'4.b Electricity other'!AT$51</f>
        <v>0.88249999999999995</v>
      </c>
      <c r="AY1617" s="221">
        <f>'4.b Electricity other'!AU$51</f>
        <v>0.88500000000000001</v>
      </c>
      <c r="AZ1617" s="221">
        <f>'4.b Electricity other'!AV$51</f>
        <v>0.88749999999999996</v>
      </c>
      <c r="BA1617" s="221">
        <f>'4.b Electricity other'!AW$51</f>
        <v>0.89</v>
      </c>
      <c r="BB1617" s="221">
        <f>'4.b Electricity other'!AX$51</f>
        <v>0.89249999999999996</v>
      </c>
      <c r="BC1617" s="221">
        <f>'4.b Electricity other'!AY$51</f>
        <v>0.89500000000000002</v>
      </c>
      <c r="BD1617" s="221">
        <f>'4.b Electricity other'!AZ$51</f>
        <v>0.89749999999999996</v>
      </c>
      <c r="BE1617" s="221">
        <f>'4.b Electricity other'!BA$51</f>
        <v>0.9</v>
      </c>
      <c r="BF1617" s="221">
        <f>'4.b Electricity other'!BB$51</f>
        <v>0.90348327224386804</v>
      </c>
      <c r="BG1617" s="221">
        <f>'4.b Electricity other'!BC$51</f>
        <v>0.90615494311707101</v>
      </c>
      <c r="BH1617" s="221">
        <f>'4.b Electricity other'!BD$51</f>
        <v>0.90867316757219896</v>
      </c>
    </row>
    <row r="1618" spans="1:60" s="8" customFormat="1" ht="15">
      <c r="A1618" s="36" t="s">
        <v>7</v>
      </c>
      <c r="B1618" s="36" t="s">
        <v>66</v>
      </c>
      <c r="C1618" s="36" t="s">
        <v>17</v>
      </c>
      <c r="D1618" s="7" t="s">
        <v>101</v>
      </c>
      <c r="E1618" s="7" t="s">
        <v>102</v>
      </c>
      <c r="F1618" s="7" t="s">
        <v>14</v>
      </c>
      <c r="G1618" s="221">
        <f>'4.b Electricity other'!C$55</f>
        <v>1</v>
      </c>
      <c r="H1618" s="221">
        <f>'4.b Electricity other'!D$55</f>
        <v>1</v>
      </c>
      <c r="I1618" s="221">
        <f>'4.b Electricity other'!E$55</f>
        <v>1</v>
      </c>
      <c r="J1618" s="221">
        <f>'4.b Electricity other'!F$55</f>
        <v>1</v>
      </c>
      <c r="K1618" s="221">
        <f>'4.b Electricity other'!G$55</f>
        <v>1</v>
      </c>
      <c r="L1618" s="221">
        <f>'4.b Electricity other'!H$55</f>
        <v>1</v>
      </c>
      <c r="M1618" s="221">
        <f>'4.b Electricity other'!I$55</f>
        <v>1</v>
      </c>
      <c r="N1618" s="221">
        <f>'4.b Electricity other'!J$55</f>
        <v>1</v>
      </c>
      <c r="O1618" s="221">
        <f>'4.b Electricity other'!K$55</f>
        <v>1</v>
      </c>
      <c r="P1618" s="221">
        <f>'4.b Electricity other'!L$55</f>
        <v>1</v>
      </c>
      <c r="Q1618" s="221">
        <f>'4.b Electricity other'!M$55</f>
        <v>1</v>
      </c>
      <c r="R1618" s="221">
        <f>'4.b Electricity other'!N$55</f>
        <v>1</v>
      </c>
      <c r="S1618" s="221">
        <f>'4.b Electricity other'!O$55</f>
        <v>1</v>
      </c>
      <c r="T1618" s="221">
        <f>'4.b Electricity other'!P$55</f>
        <v>1</v>
      </c>
      <c r="U1618" s="221">
        <f>'4.b Electricity other'!Q$55</f>
        <v>1</v>
      </c>
      <c r="V1618" s="221">
        <f>'4.b Electricity other'!R$55</f>
        <v>1</v>
      </c>
      <c r="W1618" s="221">
        <f>'4.b Electricity other'!S$55</f>
        <v>1</v>
      </c>
      <c r="X1618" s="221">
        <f>'4.b Electricity other'!T$55</f>
        <v>1</v>
      </c>
      <c r="Y1618" s="221">
        <f>'4.b Electricity other'!U$55</f>
        <v>1</v>
      </c>
      <c r="Z1618" s="221">
        <f>'4.b Electricity other'!V$55</f>
        <v>1</v>
      </c>
      <c r="AA1618" s="221">
        <f>'4.b Electricity other'!W$55</f>
        <v>1</v>
      </c>
      <c r="AB1618" s="221">
        <f>'4.b Electricity other'!X$55</f>
        <v>1</v>
      </c>
      <c r="AC1618" s="221">
        <f>'4.b Electricity other'!Y$55</f>
        <v>1</v>
      </c>
      <c r="AD1618" s="221">
        <f>'4.b Electricity other'!Z$55</f>
        <v>1</v>
      </c>
      <c r="AE1618" s="221">
        <f>'4.b Electricity other'!AA$55</f>
        <v>1</v>
      </c>
      <c r="AF1618" s="221">
        <f>'4.b Electricity other'!AB$55</f>
        <v>1</v>
      </c>
      <c r="AG1618" s="221">
        <f>'4.b Electricity other'!AC$55</f>
        <v>1</v>
      </c>
      <c r="AH1618" s="221">
        <f>'4.b Electricity other'!AD$55</f>
        <v>1</v>
      </c>
      <c r="AI1618" s="221">
        <f>'4.b Electricity other'!AE$55</f>
        <v>1</v>
      </c>
      <c r="AJ1618" s="221">
        <f>'4.b Electricity other'!AF$55</f>
        <v>1</v>
      </c>
      <c r="AK1618" s="221">
        <f>'4.b Electricity other'!AG$55</f>
        <v>1</v>
      </c>
      <c r="AL1618" s="221">
        <f>'4.b Electricity other'!AH$55</f>
        <v>1</v>
      </c>
      <c r="AM1618" s="221">
        <f>'4.b Electricity other'!AI$55</f>
        <v>1</v>
      </c>
      <c r="AN1618" s="221">
        <f>'4.b Electricity other'!AJ$55</f>
        <v>1</v>
      </c>
      <c r="AO1618" s="221">
        <f>'4.b Electricity other'!AK$55</f>
        <v>1</v>
      </c>
      <c r="AP1618" s="221">
        <f>'4.b Electricity other'!AL$55</f>
        <v>1</v>
      </c>
      <c r="AQ1618" s="221">
        <f>'4.b Electricity other'!AM$55</f>
        <v>1</v>
      </c>
      <c r="AR1618" s="221">
        <f>'4.b Electricity other'!AN$55</f>
        <v>1</v>
      </c>
      <c r="AS1618" s="221">
        <f>'4.b Electricity other'!AO$55</f>
        <v>1</v>
      </c>
      <c r="AT1618" s="221">
        <f>'4.b Electricity other'!AP$55</f>
        <v>1</v>
      </c>
      <c r="AU1618" s="221">
        <f>'4.b Electricity other'!AQ$55</f>
        <v>1</v>
      </c>
      <c r="AV1618" s="221">
        <f>'4.b Electricity other'!AR$55</f>
        <v>1</v>
      </c>
      <c r="AW1618" s="221">
        <f>'4.b Electricity other'!AS$55</f>
        <v>1</v>
      </c>
      <c r="AX1618" s="221">
        <f>'4.b Electricity other'!AT$55</f>
        <v>1</v>
      </c>
      <c r="AY1618" s="221">
        <f>'4.b Electricity other'!AU$55</f>
        <v>1</v>
      </c>
      <c r="AZ1618" s="221">
        <f>'4.b Electricity other'!AV$55</f>
        <v>1</v>
      </c>
      <c r="BA1618" s="221">
        <f>'4.b Electricity other'!AW$55</f>
        <v>1</v>
      </c>
      <c r="BB1618" s="221">
        <f>'4.b Electricity other'!AX$55</f>
        <v>1</v>
      </c>
      <c r="BC1618" s="221">
        <f>'4.b Electricity other'!AY$55</f>
        <v>1</v>
      </c>
      <c r="BD1618" s="221">
        <f>'4.b Electricity other'!AZ$55</f>
        <v>1</v>
      </c>
      <c r="BE1618" s="221">
        <f>'4.b Electricity other'!BA$55</f>
        <v>1</v>
      </c>
      <c r="BF1618" s="221">
        <f>'4.b Electricity other'!BB$55</f>
        <v>1</v>
      </c>
      <c r="BG1618" s="221">
        <f>'4.b Electricity other'!BC$55</f>
        <v>1</v>
      </c>
      <c r="BH1618" s="221">
        <f>'4.b Electricity other'!BD$55</f>
        <v>1</v>
      </c>
    </row>
    <row r="1619" spans="1:60" s="8" customFormat="1" ht="15">
      <c r="A1619" s="36" t="s">
        <v>7</v>
      </c>
      <c r="B1619" s="36" t="s">
        <v>66</v>
      </c>
      <c r="C1619" s="36" t="s">
        <v>17</v>
      </c>
      <c r="D1619" s="18" t="s">
        <v>103</v>
      </c>
      <c r="E1619" s="18" t="s">
        <v>423</v>
      </c>
      <c r="F1619" s="7" t="s">
        <v>12</v>
      </c>
      <c r="G1619" s="221">
        <f>'4.c Electricity breakdown'!C$33</f>
        <v>0.47499999999999998</v>
      </c>
      <c r="H1619" s="221">
        <f>'4.c Electricity breakdown'!D$33</f>
        <v>0.47499999999999998</v>
      </c>
      <c r="I1619" s="221">
        <f>'4.c Electricity breakdown'!E$33</f>
        <v>0.47499999999999998</v>
      </c>
      <c r="J1619" s="221">
        <f>'4.c Electricity breakdown'!F$33</f>
        <v>0.47499999999999998</v>
      </c>
      <c r="K1619" s="221">
        <f>'4.c Electricity breakdown'!G$33</f>
        <v>0.47499999999999998</v>
      </c>
      <c r="L1619" s="221">
        <f>'4.c Electricity breakdown'!H$33</f>
        <v>0.47499999999999998</v>
      </c>
      <c r="M1619" s="221">
        <f>'4.c Electricity breakdown'!I$33</f>
        <v>0.47499999999999998</v>
      </c>
      <c r="N1619" s="221">
        <f>'4.c Electricity breakdown'!J$33</f>
        <v>0.47499999999999998</v>
      </c>
      <c r="O1619" s="221">
        <f>'4.c Electricity breakdown'!K$33</f>
        <v>0.47499999999999998</v>
      </c>
      <c r="P1619" s="221">
        <f>'4.c Electricity breakdown'!L$33</f>
        <v>0.47499999999999998</v>
      </c>
      <c r="Q1619" s="221">
        <f>'4.c Electricity breakdown'!M$33</f>
        <v>0.47499999999999998</v>
      </c>
      <c r="R1619" s="221">
        <f>'4.c Electricity breakdown'!N$33</f>
        <v>0.47499999999999998</v>
      </c>
      <c r="S1619" s="221">
        <f>'4.c Electricity breakdown'!O$33</f>
        <v>0.47499999999999998</v>
      </c>
      <c r="T1619" s="221">
        <f>'4.c Electricity breakdown'!P$33</f>
        <v>0.47499999999999998</v>
      </c>
      <c r="U1619" s="221">
        <f>'4.c Electricity breakdown'!Q$33</f>
        <v>0.47499999999999998</v>
      </c>
      <c r="V1619" s="221">
        <f>'4.c Electricity breakdown'!R$33</f>
        <v>0.47499999999999998</v>
      </c>
      <c r="W1619" s="221">
        <f>'4.c Electricity breakdown'!S$33</f>
        <v>0.47499999999999998</v>
      </c>
      <c r="X1619" s="221">
        <f>'4.c Electricity breakdown'!T$33</f>
        <v>0.47499999999999998</v>
      </c>
      <c r="Y1619" s="221">
        <f>'4.c Electricity breakdown'!U$33</f>
        <v>0.47499999999999998</v>
      </c>
      <c r="Z1619" s="221">
        <f>'4.c Electricity breakdown'!V$33</f>
        <v>0.47499999999999998</v>
      </c>
      <c r="AA1619" s="221">
        <f>'4.c Electricity breakdown'!W$33</f>
        <v>0.47499999999999998</v>
      </c>
      <c r="AB1619" s="221">
        <f>'4.c Electricity breakdown'!X$33</f>
        <v>0.47499999999999998</v>
      </c>
      <c r="AC1619" s="221">
        <f>'4.c Electricity breakdown'!Y$33</f>
        <v>0.47499999999999998</v>
      </c>
      <c r="AD1619" s="221">
        <f>'4.c Electricity breakdown'!Z$33</f>
        <v>0.47499999999999998</v>
      </c>
      <c r="AE1619" s="221">
        <f>'4.c Electricity breakdown'!AA$33</f>
        <v>0.47499999999999998</v>
      </c>
      <c r="AF1619" s="221">
        <f>'4.c Electricity breakdown'!AB$33</f>
        <v>0.47499999999999998</v>
      </c>
      <c r="AG1619" s="221">
        <f>'4.c Electricity breakdown'!AC$33</f>
        <v>0.47499999999999998</v>
      </c>
      <c r="AH1619" s="221">
        <f>'4.c Electricity breakdown'!AD$33</f>
        <v>0.47499999999999998</v>
      </c>
      <c r="AI1619" s="221">
        <f>'4.c Electricity breakdown'!AE$33</f>
        <v>0.47499999999999998</v>
      </c>
      <c r="AJ1619" s="221">
        <f>'4.c Electricity breakdown'!AF$33</f>
        <v>0.47499999999999998</v>
      </c>
      <c r="AK1619" s="221">
        <f>'4.c Electricity breakdown'!AG$33</f>
        <v>0.47499999999999998</v>
      </c>
      <c r="AL1619" s="221">
        <f>'4.c Electricity breakdown'!AH$33</f>
        <v>0.47499999999999998</v>
      </c>
      <c r="AM1619" s="221">
        <f>'4.c Electricity breakdown'!AI$33</f>
        <v>0.47499999999999998</v>
      </c>
      <c r="AN1619" s="221">
        <f>'4.c Electricity breakdown'!AJ$33</f>
        <v>0.47499999999999998</v>
      </c>
      <c r="AO1619" s="221">
        <f>'4.c Electricity breakdown'!AK$33</f>
        <v>0.47499999999999998</v>
      </c>
      <c r="AP1619" s="221">
        <f>'4.c Electricity breakdown'!AL$33</f>
        <v>0.47499999999999998</v>
      </c>
      <c r="AQ1619" s="221">
        <f>'4.c Electricity breakdown'!AM$33</f>
        <v>0.47499999999999998</v>
      </c>
      <c r="AR1619" s="221">
        <f>'4.c Electricity breakdown'!AN$33</f>
        <v>0.47499999999999998</v>
      </c>
      <c r="AS1619" s="221">
        <f>'4.c Electricity breakdown'!AO$33</f>
        <v>0.47499999999999998</v>
      </c>
      <c r="AT1619" s="221">
        <f>'4.c Electricity breakdown'!AP$33</f>
        <v>0.47499999999999998</v>
      </c>
      <c r="AU1619" s="221">
        <f>'4.c Electricity breakdown'!AQ$33</f>
        <v>0.47499999999999998</v>
      </c>
      <c r="AV1619" s="221">
        <f>'4.c Electricity breakdown'!AR$33</f>
        <v>0.47499999999999998</v>
      </c>
      <c r="AW1619" s="221">
        <f>'4.c Electricity breakdown'!AS$33</f>
        <v>0.47499999999999998</v>
      </c>
      <c r="AX1619" s="221">
        <f>'4.c Electricity breakdown'!AT$33</f>
        <v>0.47499999999999998</v>
      </c>
      <c r="AY1619" s="221">
        <f>'4.c Electricity breakdown'!AU$33</f>
        <v>0.47499999999999998</v>
      </c>
      <c r="AZ1619" s="221">
        <f>'4.c Electricity breakdown'!AV$33</f>
        <v>0.47499999999999998</v>
      </c>
      <c r="BA1619" s="221">
        <f>'4.c Electricity breakdown'!AW$33</f>
        <v>0.47499999999999998</v>
      </c>
      <c r="BB1619" s="221">
        <f>'4.c Electricity breakdown'!AX$33</f>
        <v>0.47499999999999998</v>
      </c>
      <c r="BC1619" s="221">
        <f>'4.c Electricity breakdown'!AY$33</f>
        <v>0.47499999999999998</v>
      </c>
      <c r="BD1619" s="221">
        <f>'4.c Electricity breakdown'!AZ$33</f>
        <v>0.47499999999999998</v>
      </c>
      <c r="BE1619" s="221">
        <f>'4.c Electricity breakdown'!BA$33</f>
        <v>0.47499999999999998</v>
      </c>
      <c r="BF1619" s="221">
        <f>'4.c Electricity breakdown'!BB$33</f>
        <v>0.47499999999999998</v>
      </c>
      <c r="BG1619" s="221">
        <f>'4.c Electricity breakdown'!BC$33</f>
        <v>0.47499999999999998</v>
      </c>
      <c r="BH1619" s="221">
        <f>'4.c Electricity breakdown'!BD$33</f>
        <v>0.47499999999999998</v>
      </c>
    </row>
    <row r="1620" spans="1:60" s="8" customFormat="1" ht="15">
      <c r="A1620" s="36" t="s">
        <v>7</v>
      </c>
      <c r="B1620" s="36" t="s">
        <v>66</v>
      </c>
      <c r="C1620" s="36" t="s">
        <v>17</v>
      </c>
      <c r="D1620" s="18" t="s">
        <v>103</v>
      </c>
      <c r="E1620" s="18" t="s">
        <v>423</v>
      </c>
      <c r="F1620" s="7" t="s">
        <v>13</v>
      </c>
      <c r="G1620" s="221">
        <f>'4.a Electric heating'!C43</f>
        <v>0.83647459611253905</v>
      </c>
      <c r="H1620" s="221">
        <f>'4.a Electric heating'!D43</f>
        <v>0.84037925512344003</v>
      </c>
      <c r="I1620" s="221">
        <f>'4.a Electric heating'!E43</f>
        <v>0.84414961501300501</v>
      </c>
      <c r="J1620" s="221">
        <f>'4.a Electric heating'!F43</f>
        <v>0.84779029494360902</v>
      </c>
      <c r="K1620" s="221">
        <f>'4.a Electric heating'!G43</f>
        <v>0.85130575520346097</v>
      </c>
      <c r="L1620" s="221">
        <f>'4.a Electric heating'!H43</f>
        <v>0.85470030267101105</v>
      </c>
      <c r="M1620" s="221">
        <f>'4.a Electric heating'!I43</f>
        <v>0.85797809609142195</v>
      </c>
      <c r="N1620" s="221">
        <f>'4.a Electric heating'!J43</f>
        <v>0.86114315117154405</v>
      </c>
      <c r="O1620" s="221">
        <f>'4.a Electric heating'!K43</f>
        <v>0.86419934549966304</v>
      </c>
      <c r="P1620" s="221">
        <f>'4.a Electric heating'!L43</f>
        <v>0.86715042329602998</v>
      </c>
      <c r="Q1620" s="221">
        <f>'4.a Electric heating'!M43</f>
        <v>0.87</v>
      </c>
      <c r="R1620" s="221">
        <f>'4.a Electric heating'!N43</f>
        <v>0.87275156669939502</v>
      </c>
      <c r="S1620" s="221">
        <f>'4.a Electric heating'!O43</f>
        <v>0.875408494407524</v>
      </c>
      <c r="T1620" s="221">
        <f>'4.a Electric heating'!P43</f>
        <v>0.87797403819309905</v>
      </c>
      <c r="U1620" s="221">
        <f>'4.a Electric heating'!Q43</f>
        <v>0.88045134116809598</v>
      </c>
      <c r="V1620" s="221">
        <f>'4.a Electric heating'!R43</f>
        <v>0.88284343833846302</v>
      </c>
      <c r="W1620" s="221">
        <f>'4.a Electric heating'!S43</f>
        <v>0.88515326032238495</v>
      </c>
      <c r="X1620" s="221">
        <f>'4.a Electric heating'!T43</f>
        <v>0.88738363694065103</v>
      </c>
      <c r="Y1620" s="221">
        <f>'4.a Electric heating'!U43</f>
        <v>0.88953730068354198</v>
      </c>
      <c r="Z1620" s="221">
        <f>'4.a Electric heating'!V43</f>
        <v>0.891616890058475</v>
      </c>
      <c r="AA1620" s="221">
        <f>'4.a Electric heating'!W43</f>
        <v>0.89362495282250298</v>
      </c>
      <c r="AB1620" s="221">
        <f>'4.a Electric heating'!X43</f>
        <v>0.89556394910363302</v>
      </c>
      <c r="AC1620" s="221">
        <f>'4.a Electric heating'!Y43</f>
        <v>0.89743625441479502</v>
      </c>
      <c r="AD1620" s="221">
        <f>'4.a Electric heating'!Z43</f>
        <v>0.89924416256414197</v>
      </c>
      <c r="AE1620" s="221">
        <f>'4.a Electric heating'!AA43</f>
        <v>0.90098988846524697</v>
      </c>
      <c r="AF1620" s="221">
        <f>'4.a Electric heating'!AB43</f>
        <v>0.90267557085065497</v>
      </c>
      <c r="AG1620" s="221">
        <f>'4.a Electric heating'!AC43</f>
        <v>0.90430327489209505</v>
      </c>
      <c r="AH1620" s="221">
        <f>'4.a Electric heating'!AD43</f>
        <v>0.90587499473057398</v>
      </c>
      <c r="AI1620" s="221">
        <f>'4.a Electric heating'!AE43</f>
        <v>0.90739265591944795</v>
      </c>
      <c r="AJ1620" s="221">
        <f>'4.a Electric heating'!AF43</f>
        <v>0.90885811778346903</v>
      </c>
      <c r="AK1620" s="221">
        <f>'4.a Electric heating'!AG43</f>
        <v>0.91027317569668698</v>
      </c>
      <c r="AL1620" s="221">
        <f>'4.a Electric heating'!AH43</f>
        <v>0.91163956328200801</v>
      </c>
      <c r="AM1620" s="221">
        <f>'4.a Electric heating'!AI43</f>
        <v>0.91295895453510201</v>
      </c>
      <c r="AN1620" s="221">
        <f>'4.a Electric heating'!AJ43</f>
        <v>0.91423296587525105</v>
      </c>
      <c r="AO1620" s="221">
        <f>'4.a Electric heating'!AK43</f>
        <v>0.91546315812567403</v>
      </c>
      <c r="AP1620" s="221">
        <f>'4.a Electric heating'!AL43</f>
        <v>0.91665103842571904</v>
      </c>
      <c r="AQ1620" s="221">
        <f>'4.a Electric heating'!AM43</f>
        <v>0.91779806207730896</v>
      </c>
      <c r="AR1620" s="221">
        <f>'4.a Electric heating'!AN43</f>
        <v>0.91890563432785999</v>
      </c>
      <c r="AS1620" s="221">
        <f>'4.a Electric heating'!AO43</f>
        <v>0.91997511209188798</v>
      </c>
      <c r="AT1620" s="221">
        <f>'4.a Electric heating'!AP43</f>
        <v>0.92100780561340101</v>
      </c>
      <c r="AU1620" s="221">
        <f>'4.a Electric heating'!AQ43</f>
        <v>0.92200498007110798</v>
      </c>
      <c r="AV1620" s="221">
        <f>'4.a Electric heating'!AR43</f>
        <v>0.922967857128423</v>
      </c>
      <c r="AW1620" s="221">
        <f>'4.a Electric heating'!AS43</f>
        <v>0.923897616430157</v>
      </c>
      <c r="AX1620" s="221">
        <f>'4.a Electric heating'!AT43</f>
        <v>0.92479539704772695</v>
      </c>
      <c r="AY1620" s="221">
        <f>'4.a Electric heating'!AU43</f>
        <v>0.925662298874664</v>
      </c>
      <c r="AZ1620" s="221">
        <f>'4.a Electric heating'!AV43</f>
        <v>0.92649938397411702</v>
      </c>
      <c r="BA1620" s="221">
        <f>'4.a Electric heating'!AW43</f>
        <v>0.927307677880018</v>
      </c>
      <c r="BB1620" s="221">
        <f>'4.a Electric heating'!AX43</f>
        <v>0.92808817085348405</v>
      </c>
      <c r="BC1620" s="221">
        <f>'4.a Electric heating'!AY43</f>
        <v>0.92884181909601404</v>
      </c>
      <c r="BD1620" s="221">
        <f>'4.a Electric heating'!AZ43</f>
        <v>0.92956954592095398</v>
      </c>
      <c r="BE1620" s="221">
        <f>'4.a Electric heating'!BA43</f>
        <v>0.93027224288467103</v>
      </c>
      <c r="BF1620" s="221">
        <f>'4.a Electric heating'!BB43</f>
        <v>0.93095077087882505</v>
      </c>
      <c r="BG1620" s="221">
        <f>'4.a Electric heating'!BC43</f>
        <v>0.931605961185062</v>
      </c>
      <c r="BH1620" s="221">
        <f>'4.a Electric heating'!BD43</f>
        <v>0.93223861649344397</v>
      </c>
    </row>
    <row r="1621" spans="1:60" s="8" customFormat="1" ht="15">
      <c r="A1621" s="36" t="s">
        <v>7</v>
      </c>
      <c r="B1621" s="36" t="s">
        <v>66</v>
      </c>
      <c r="C1621" s="36" t="s">
        <v>17</v>
      </c>
      <c r="D1621" s="18" t="s">
        <v>103</v>
      </c>
      <c r="E1621" s="18" t="s">
        <v>423</v>
      </c>
      <c r="F1621" s="7" t="s">
        <v>14</v>
      </c>
      <c r="G1621" s="221">
        <f>'2.a-LTH-MTH1'!C$60</f>
        <v>0.22800205883416391</v>
      </c>
      <c r="H1621" s="221">
        <f>'2.a-LTH-MTH1'!D$60</f>
        <v>0.22800205883416391</v>
      </c>
      <c r="I1621" s="221">
        <f>'2.a-LTH-MTH1'!E$60</f>
        <v>0.22800205883416391</v>
      </c>
      <c r="J1621" s="221">
        <f>'2.a-LTH-MTH1'!F$60</f>
        <v>0.22800205883416391</v>
      </c>
      <c r="K1621" s="221">
        <f>'2.a-LTH-MTH1'!G$60</f>
        <v>0.22800205883416391</v>
      </c>
      <c r="L1621" s="221">
        <f>'2.a-LTH-MTH1'!H$60</f>
        <v>0.22800205883416391</v>
      </c>
      <c r="M1621" s="221">
        <f>'2.a-LTH-MTH1'!I$60</f>
        <v>0.22800205883416391</v>
      </c>
      <c r="N1621" s="221">
        <f>'2.a-LTH-MTH1'!J$60</f>
        <v>0.22800205883416391</v>
      </c>
      <c r="O1621" s="221">
        <f>'2.a-LTH-MTH1'!K$60</f>
        <v>0.22800205883416391</v>
      </c>
      <c r="P1621" s="221">
        <f>'2.a-LTH-MTH1'!L$60</f>
        <v>0.22800205883416391</v>
      </c>
      <c r="Q1621" s="221">
        <f>'2.a-LTH-MTH1'!M$60</f>
        <v>0.22800205883416391</v>
      </c>
      <c r="R1621" s="221">
        <f>'2.a-LTH-MTH1'!N$60</f>
        <v>0.22800205883416391</v>
      </c>
      <c r="S1621" s="221">
        <f>'2.a-LTH-MTH1'!O$60</f>
        <v>0.22800205883416391</v>
      </c>
      <c r="T1621" s="221">
        <f>'2.a-LTH-MTH1'!P$60</f>
        <v>0.22800205883416391</v>
      </c>
      <c r="U1621" s="221">
        <f>'2.a-LTH-MTH1'!Q$60</f>
        <v>0.22800205883416391</v>
      </c>
      <c r="V1621" s="221">
        <f>'2.a-LTH-MTH1'!R$60</f>
        <v>0.22800205883416391</v>
      </c>
      <c r="W1621" s="221">
        <f>'2.a-LTH-MTH1'!S$60</f>
        <v>0.22800205883416391</v>
      </c>
      <c r="X1621" s="221">
        <f>'2.a-LTH-MTH1'!T$60</f>
        <v>0.22800205883416391</v>
      </c>
      <c r="Y1621" s="221">
        <f>'2.a-LTH-MTH1'!U$60</f>
        <v>0.22800205883416391</v>
      </c>
      <c r="Z1621" s="221">
        <f>'2.a-LTH-MTH1'!V$60</f>
        <v>0.22800205883416391</v>
      </c>
      <c r="AA1621" s="221">
        <f>'2.a-LTH-MTH1'!W$60</f>
        <v>0.22800205883416394</v>
      </c>
      <c r="AB1621" s="221">
        <f>'2.a-LTH-MTH1'!X$60</f>
        <v>0.22800205883416391</v>
      </c>
      <c r="AC1621" s="221">
        <f>'2.a-LTH-MTH1'!Y$60</f>
        <v>0.22800205883416391</v>
      </c>
      <c r="AD1621" s="221">
        <f>'2.a-LTH-MTH1'!Z$60</f>
        <v>0.22800205883416391</v>
      </c>
      <c r="AE1621" s="221">
        <f>'2.a-LTH-MTH1'!AA$60</f>
        <v>0.22800205883416391</v>
      </c>
      <c r="AF1621" s="221">
        <f>'2.a-LTH-MTH1'!AB$60</f>
        <v>0.22800205883416391</v>
      </c>
      <c r="AG1621" s="221">
        <f>'2.a-LTH-MTH1'!AC$60</f>
        <v>0.22800205883416391</v>
      </c>
      <c r="AH1621" s="221">
        <f>'2.a-LTH-MTH1'!AD$60</f>
        <v>0.22800205883416391</v>
      </c>
      <c r="AI1621" s="221">
        <f>'2.a-LTH-MTH1'!AE$60</f>
        <v>0.22800205883416391</v>
      </c>
      <c r="AJ1621" s="221">
        <f>'2.a-LTH-MTH1'!AF$60</f>
        <v>0.22800205883416391</v>
      </c>
      <c r="AK1621" s="221">
        <f>'2.a-LTH-MTH1'!AG$60</f>
        <v>0.22800205883416391</v>
      </c>
      <c r="AL1621" s="221">
        <f>'2.a-LTH-MTH1'!AH$60</f>
        <v>0.22800205883416391</v>
      </c>
      <c r="AM1621" s="221">
        <f>'2.a-LTH-MTH1'!AI$60</f>
        <v>0.22800205883416391</v>
      </c>
      <c r="AN1621" s="221">
        <f>'2.a-LTH-MTH1'!AJ$60</f>
        <v>0.22800205883416391</v>
      </c>
      <c r="AO1621" s="221">
        <f>'2.a-LTH-MTH1'!AK$60</f>
        <v>0.22800205883416391</v>
      </c>
      <c r="AP1621" s="221">
        <f>'2.a-LTH-MTH1'!AL$60</f>
        <v>0.22800205883416391</v>
      </c>
      <c r="AQ1621" s="221">
        <f>'2.a-LTH-MTH1'!AM$60</f>
        <v>0.22800205883416391</v>
      </c>
      <c r="AR1621" s="221">
        <f>'2.a-LTH-MTH1'!AN$60</f>
        <v>0.22800205883416391</v>
      </c>
      <c r="AS1621" s="221">
        <f>'2.a-LTH-MTH1'!AO$60</f>
        <v>0.22800205883416391</v>
      </c>
      <c r="AT1621" s="221">
        <f>'2.a-LTH-MTH1'!AP$60</f>
        <v>0.22800205883416391</v>
      </c>
      <c r="AU1621" s="221">
        <f>'2.a-LTH-MTH1'!AQ$60</f>
        <v>0.22800205883416388</v>
      </c>
      <c r="AV1621" s="221">
        <f>'2.a-LTH-MTH1'!AR$60</f>
        <v>0.22800205883416391</v>
      </c>
      <c r="AW1621" s="221">
        <f>'2.a-LTH-MTH1'!AS$60</f>
        <v>0.22800205883416391</v>
      </c>
      <c r="AX1621" s="221">
        <f>'2.a-LTH-MTH1'!AT$60</f>
        <v>0.22800205883416391</v>
      </c>
      <c r="AY1621" s="221">
        <f>'2.a-LTH-MTH1'!AU$60</f>
        <v>0.22800205883416391</v>
      </c>
      <c r="AZ1621" s="221">
        <f>'2.a-LTH-MTH1'!AV$60</f>
        <v>0.22800205883416391</v>
      </c>
      <c r="BA1621" s="221">
        <f>'2.a-LTH-MTH1'!AW$60</f>
        <v>0.22800205883416391</v>
      </c>
      <c r="BB1621" s="221">
        <f>'2.a-LTH-MTH1'!AX$60</f>
        <v>0.22800205883416391</v>
      </c>
      <c r="BC1621" s="221">
        <f>'2.a-LTH-MTH1'!AY$60</f>
        <v>0.22800205883416391</v>
      </c>
      <c r="BD1621" s="221">
        <f>'2.a-LTH-MTH1'!AZ$60</f>
        <v>0.22800205883416391</v>
      </c>
      <c r="BE1621" s="221">
        <f>'2.a-LTH-MTH1'!BA$60</f>
        <v>0.22800205883416391</v>
      </c>
      <c r="BF1621" s="221">
        <f>'2.a-LTH-MTH1'!BB$60</f>
        <v>0.22800205883416391</v>
      </c>
      <c r="BG1621" s="221">
        <f>'2.a-LTH-MTH1'!BC$60</f>
        <v>0.22800205883416391</v>
      </c>
      <c r="BH1621" s="221">
        <f>'2.a-LTH-MTH1'!BD$60</f>
        <v>0.22800205883416391</v>
      </c>
    </row>
    <row r="1622" spans="1:60" s="8" customFormat="1" ht="15">
      <c r="A1622" s="36" t="s">
        <v>7</v>
      </c>
      <c r="B1622" s="36" t="s">
        <v>66</v>
      </c>
      <c r="C1622" s="36" t="s">
        <v>17</v>
      </c>
      <c r="D1622" s="7" t="s">
        <v>105</v>
      </c>
      <c r="E1622" s="7" t="s">
        <v>106</v>
      </c>
      <c r="F1622" s="7" t="s">
        <v>12</v>
      </c>
      <c r="G1622" s="221">
        <f>'4.c Electricity breakdown'!C$35</f>
        <v>0.05</v>
      </c>
      <c r="H1622" s="221">
        <f>'4.c Electricity breakdown'!D$35</f>
        <v>0.05</v>
      </c>
      <c r="I1622" s="221">
        <f>'4.c Electricity breakdown'!E$35</f>
        <v>0.05</v>
      </c>
      <c r="J1622" s="221">
        <f>'4.c Electricity breakdown'!F$35</f>
        <v>0.05</v>
      </c>
      <c r="K1622" s="221">
        <f>'4.c Electricity breakdown'!G$35</f>
        <v>0.05</v>
      </c>
      <c r="L1622" s="221">
        <f>'4.c Electricity breakdown'!H$35</f>
        <v>0.05</v>
      </c>
      <c r="M1622" s="221">
        <f>'4.c Electricity breakdown'!I$35</f>
        <v>0.05</v>
      </c>
      <c r="N1622" s="221">
        <f>'4.c Electricity breakdown'!J$35</f>
        <v>0.05</v>
      </c>
      <c r="O1622" s="221">
        <f>'4.c Electricity breakdown'!K$35</f>
        <v>0.05</v>
      </c>
      <c r="P1622" s="221">
        <f>'4.c Electricity breakdown'!L$35</f>
        <v>0.05</v>
      </c>
      <c r="Q1622" s="221">
        <f>'4.c Electricity breakdown'!M$35</f>
        <v>0.05</v>
      </c>
      <c r="R1622" s="221">
        <f>'4.c Electricity breakdown'!N$35</f>
        <v>0.05</v>
      </c>
      <c r="S1622" s="221">
        <f>'4.c Electricity breakdown'!O$35</f>
        <v>0.05</v>
      </c>
      <c r="T1622" s="221">
        <f>'4.c Electricity breakdown'!P$35</f>
        <v>0.05</v>
      </c>
      <c r="U1622" s="221">
        <f>'4.c Electricity breakdown'!Q$35</f>
        <v>0.05</v>
      </c>
      <c r="V1622" s="221">
        <f>'4.c Electricity breakdown'!R$35</f>
        <v>0.05</v>
      </c>
      <c r="W1622" s="221">
        <f>'4.c Electricity breakdown'!S$35</f>
        <v>0.05</v>
      </c>
      <c r="X1622" s="221">
        <f>'4.c Electricity breakdown'!T$35</f>
        <v>0.05</v>
      </c>
      <c r="Y1622" s="221">
        <f>'4.c Electricity breakdown'!U$35</f>
        <v>0.05</v>
      </c>
      <c r="Z1622" s="221">
        <f>'4.c Electricity breakdown'!V$35</f>
        <v>0.05</v>
      </c>
      <c r="AA1622" s="221">
        <f>'4.c Electricity breakdown'!W$35</f>
        <v>0.05</v>
      </c>
      <c r="AB1622" s="221">
        <f>'4.c Electricity breakdown'!X$35</f>
        <v>0.05</v>
      </c>
      <c r="AC1622" s="221">
        <f>'4.c Electricity breakdown'!Y$35</f>
        <v>0.05</v>
      </c>
      <c r="AD1622" s="221">
        <f>'4.c Electricity breakdown'!Z$35</f>
        <v>0.05</v>
      </c>
      <c r="AE1622" s="221">
        <f>'4.c Electricity breakdown'!AA$35</f>
        <v>0.05</v>
      </c>
      <c r="AF1622" s="221">
        <f>'4.c Electricity breakdown'!AB$35</f>
        <v>0.05</v>
      </c>
      <c r="AG1622" s="221">
        <f>'4.c Electricity breakdown'!AC$35</f>
        <v>0.05</v>
      </c>
      <c r="AH1622" s="221">
        <f>'4.c Electricity breakdown'!AD$35</f>
        <v>0.05</v>
      </c>
      <c r="AI1622" s="221">
        <f>'4.c Electricity breakdown'!AE$35</f>
        <v>0.05</v>
      </c>
      <c r="AJ1622" s="221">
        <f>'4.c Electricity breakdown'!AF$35</f>
        <v>0.05</v>
      </c>
      <c r="AK1622" s="221">
        <f>'4.c Electricity breakdown'!AG$35</f>
        <v>0.05</v>
      </c>
      <c r="AL1622" s="221">
        <f>'4.c Electricity breakdown'!AH$35</f>
        <v>0.05</v>
      </c>
      <c r="AM1622" s="221">
        <f>'4.c Electricity breakdown'!AI$35</f>
        <v>0.05</v>
      </c>
      <c r="AN1622" s="221">
        <f>'4.c Electricity breakdown'!AJ$35</f>
        <v>0.05</v>
      </c>
      <c r="AO1622" s="221">
        <f>'4.c Electricity breakdown'!AK$35</f>
        <v>0.05</v>
      </c>
      <c r="AP1622" s="221">
        <f>'4.c Electricity breakdown'!AL$35</f>
        <v>0.05</v>
      </c>
      <c r="AQ1622" s="221">
        <f>'4.c Electricity breakdown'!AM$35</f>
        <v>0.05</v>
      </c>
      <c r="AR1622" s="221">
        <f>'4.c Electricity breakdown'!AN$35</f>
        <v>0.05</v>
      </c>
      <c r="AS1622" s="221">
        <f>'4.c Electricity breakdown'!AO$35</f>
        <v>0.05</v>
      </c>
      <c r="AT1622" s="221">
        <f>'4.c Electricity breakdown'!AP$35</f>
        <v>0.05</v>
      </c>
      <c r="AU1622" s="221">
        <f>'4.c Electricity breakdown'!AQ$35</f>
        <v>0.05</v>
      </c>
      <c r="AV1622" s="221">
        <f>'4.c Electricity breakdown'!AR$35</f>
        <v>0.05</v>
      </c>
      <c r="AW1622" s="221">
        <f>'4.c Electricity breakdown'!AS$35</f>
        <v>0.05</v>
      </c>
      <c r="AX1622" s="221">
        <f>'4.c Electricity breakdown'!AT$35</f>
        <v>0.05</v>
      </c>
      <c r="AY1622" s="221">
        <f>'4.c Electricity breakdown'!AU$35</f>
        <v>0.05</v>
      </c>
      <c r="AZ1622" s="221">
        <f>'4.c Electricity breakdown'!AV$35</f>
        <v>0.05</v>
      </c>
      <c r="BA1622" s="221">
        <f>'4.c Electricity breakdown'!AW$35</f>
        <v>0.05</v>
      </c>
      <c r="BB1622" s="221">
        <f>'4.c Electricity breakdown'!AX$35</f>
        <v>0.05</v>
      </c>
      <c r="BC1622" s="221">
        <f>'4.c Electricity breakdown'!AY$35</f>
        <v>0.05</v>
      </c>
      <c r="BD1622" s="221">
        <f>'4.c Electricity breakdown'!AZ$35</f>
        <v>0.05</v>
      </c>
      <c r="BE1622" s="221">
        <f>'4.c Electricity breakdown'!BA$35</f>
        <v>0.05</v>
      </c>
      <c r="BF1622" s="221">
        <f>'4.c Electricity breakdown'!BB$35</f>
        <v>0.05</v>
      </c>
      <c r="BG1622" s="221">
        <f>'4.c Electricity breakdown'!BC$35</f>
        <v>0.05</v>
      </c>
      <c r="BH1622" s="221">
        <f>'4.c Electricity breakdown'!BD$35</f>
        <v>0.05</v>
      </c>
    </row>
    <row r="1623" spans="1:60" s="8" customFormat="1" ht="15">
      <c r="A1623" s="36" t="s">
        <v>7</v>
      </c>
      <c r="B1623" s="36" t="s">
        <v>66</v>
      </c>
      <c r="C1623" s="36" t="s">
        <v>17</v>
      </c>
      <c r="D1623" s="7" t="s">
        <v>105</v>
      </c>
      <c r="E1623" s="7" t="s">
        <v>106</v>
      </c>
      <c r="F1623" s="7" t="s">
        <v>13</v>
      </c>
      <c r="G1623" s="221">
        <f>'1. Lighting'!C$59</f>
        <v>1.7071742313323573E-2</v>
      </c>
      <c r="H1623" s="221">
        <f>'1. Lighting'!D$59</f>
        <v>1.7462371888726208E-2</v>
      </c>
      <c r="I1623" s="221">
        <f>'1. Lighting'!E$59</f>
        <v>1.7853001464128843E-2</v>
      </c>
      <c r="J1623" s="221">
        <f>'1. Lighting'!F$59</f>
        <v>1.8243631039531479E-2</v>
      </c>
      <c r="K1623" s="221">
        <f>'1. Lighting'!G$59</f>
        <v>1.8634260614934114E-2</v>
      </c>
      <c r="L1623" s="221">
        <f>'1. Lighting'!H$59</f>
        <v>1.9024890190336749E-2</v>
      </c>
      <c r="M1623" s="221">
        <f>'1. Lighting'!I$59</f>
        <v>1.9415519765739384E-2</v>
      </c>
      <c r="N1623" s="221">
        <f>'1. Lighting'!J$59</f>
        <v>1.9806149341142019E-2</v>
      </c>
      <c r="O1623" s="221">
        <f>'1. Lighting'!K$59</f>
        <v>2.0196778916544655E-2</v>
      </c>
      <c r="P1623" s="221">
        <f>'1. Lighting'!L$59</f>
        <v>2.058740849194729E-2</v>
      </c>
      <c r="Q1623" s="221">
        <f>'1. Lighting'!M$59</f>
        <v>2.0978038067349925E-2</v>
      </c>
      <c r="R1623" s="221">
        <f>'1. Lighting'!N$59</f>
        <v>2.136866764275256E-2</v>
      </c>
      <c r="S1623" s="221">
        <f>'1. Lighting'!O$59</f>
        <v>2.1759297218155196E-2</v>
      </c>
      <c r="T1623" s="221">
        <f>'1. Lighting'!P$59</f>
        <v>2.2149926793557831E-2</v>
      </c>
      <c r="U1623" s="221">
        <f>'1. Lighting'!Q$59</f>
        <v>2.2540556368960466E-2</v>
      </c>
      <c r="V1623" s="221">
        <f>'1. Lighting'!R$59</f>
        <v>2.2931185944363101E-2</v>
      </c>
      <c r="W1623" s="221">
        <f>'1. Lighting'!S$59</f>
        <v>2.3321815519765737E-2</v>
      </c>
      <c r="X1623" s="221">
        <f>'1. Lighting'!T$59</f>
        <v>2.3712445095168372E-2</v>
      </c>
      <c r="Y1623" s="221">
        <f>'1. Lighting'!U$59</f>
        <v>2.4103074670571007E-2</v>
      </c>
      <c r="Z1623" s="221">
        <f>'1. Lighting'!V$59</f>
        <v>2.4493704245973642E-2</v>
      </c>
      <c r="AA1623" s="221">
        <f>'1. Lighting'!W$59</f>
        <v>2.4884333821376278E-2</v>
      </c>
      <c r="AB1623" s="221">
        <f>'1. Lighting'!X$59</f>
        <v>2.5274963396778913E-2</v>
      </c>
      <c r="AC1623" s="221">
        <f>'1. Lighting'!Y$59</f>
        <v>2.5665592972181552E-2</v>
      </c>
      <c r="AD1623" s="221">
        <f>'1. Lighting'!Z$59</f>
        <v>2.6056222547584187E-2</v>
      </c>
      <c r="AE1623" s="221">
        <f>'1. Lighting'!AA$59</f>
        <v>2.6446852122986822E-2</v>
      </c>
      <c r="AF1623" s="221">
        <f>'1. Lighting'!AB$59</f>
        <v>2.6837481698389457E-2</v>
      </c>
      <c r="AG1623" s="221">
        <f>'1. Lighting'!AC$59</f>
        <v>2.7228111273792092E-2</v>
      </c>
      <c r="AH1623" s="221">
        <f>'1. Lighting'!AD$59</f>
        <v>2.7618740849194728E-2</v>
      </c>
      <c r="AI1623" s="221">
        <f>'1. Lighting'!AE$59</f>
        <v>2.8009370424597363E-2</v>
      </c>
      <c r="AJ1623" s="221">
        <f>'1. Lighting'!AF$59</f>
        <v>2.8399999999999998E-2</v>
      </c>
      <c r="AK1623" s="221">
        <f>'1. Lighting'!AG$59</f>
        <v>2.8790629575402633E-2</v>
      </c>
      <c r="AL1623" s="221">
        <f>'1. Lighting'!AH$59</f>
        <v>2.9181259150805269E-2</v>
      </c>
      <c r="AM1623" s="221">
        <f>'1. Lighting'!AI$59</f>
        <v>2.9571888726207904E-2</v>
      </c>
      <c r="AN1623" s="221">
        <f>'1. Lighting'!AJ$59</f>
        <v>2.9962518301610539E-2</v>
      </c>
      <c r="AO1623" s="221">
        <f>'1. Lighting'!AK$59</f>
        <v>3.0353147877013174E-2</v>
      </c>
      <c r="AP1623" s="221">
        <f>'1. Lighting'!AL$59</f>
        <v>3.074377745241581E-2</v>
      </c>
      <c r="AQ1623" s="221">
        <f>'1. Lighting'!AM$59</f>
        <v>3.1134407027818445E-2</v>
      </c>
      <c r="AR1623" s="221">
        <f>'1. Lighting'!AN$59</f>
        <v>3.1525036603221077E-2</v>
      </c>
      <c r="AS1623" s="221">
        <f>'1. Lighting'!AO$59</f>
        <v>3.1915666178623715E-2</v>
      </c>
      <c r="AT1623" s="221">
        <f>'1. Lighting'!AP$59</f>
        <v>3.2306295754026347E-2</v>
      </c>
      <c r="AU1623" s="221">
        <f>'1. Lighting'!AQ$59</f>
        <v>3.2696925329428986E-2</v>
      </c>
      <c r="AV1623" s="221">
        <f>'1. Lighting'!AR$59</f>
        <v>3.3087554904831618E-2</v>
      </c>
      <c r="AW1623" s="221">
        <f>'1. Lighting'!AS$59</f>
        <v>3.3478184480234256E-2</v>
      </c>
      <c r="AX1623" s="221">
        <f>'1. Lighting'!AT$59</f>
        <v>3.3868814055636895E-2</v>
      </c>
      <c r="AY1623" s="221">
        <f>'1. Lighting'!AU$59</f>
        <v>3.4259443631039527E-2</v>
      </c>
      <c r="AZ1623" s="221">
        <f>'1. Lighting'!AV$59</f>
        <v>3.4650073206442165E-2</v>
      </c>
      <c r="BA1623" s="221">
        <f>'1. Lighting'!AW$59</f>
        <v>3.5040702781844797E-2</v>
      </c>
      <c r="BB1623" s="221">
        <f>'1. Lighting'!AX$59</f>
        <v>3.5431332357247436E-2</v>
      </c>
      <c r="BC1623" s="221">
        <f>'1. Lighting'!AY$59</f>
        <v>3.5821961932650068E-2</v>
      </c>
      <c r="BD1623" s="221">
        <f>'1. Lighting'!AZ$59</f>
        <v>3.6212591508052706E-2</v>
      </c>
      <c r="BE1623" s="221">
        <f>'1. Lighting'!BA$59</f>
        <v>3.6603221083455345E-2</v>
      </c>
      <c r="BF1623" s="221">
        <f>'1. Lighting'!BB$59</f>
        <v>3.6993850658857977E-2</v>
      </c>
      <c r="BG1623" s="221">
        <f>'1. Lighting'!BC$59</f>
        <v>3.7384480234260616E-2</v>
      </c>
      <c r="BH1623" s="221">
        <f>'1. Lighting'!BD$59</f>
        <v>3.7775109809663247E-2</v>
      </c>
    </row>
    <row r="1624" spans="1:60" s="8" customFormat="1" ht="15">
      <c r="A1624" s="36" t="s">
        <v>7</v>
      </c>
      <c r="B1624" s="36" t="s">
        <v>66</v>
      </c>
      <c r="C1624" s="36" t="s">
        <v>17</v>
      </c>
      <c r="D1624" s="7" t="s">
        <v>105</v>
      </c>
      <c r="E1624" s="7" t="s">
        <v>106</v>
      </c>
      <c r="F1624" s="7" t="s">
        <v>14</v>
      </c>
      <c r="G1624" s="221">
        <f>'1. Lighting'!C$60</f>
        <v>1</v>
      </c>
      <c r="H1624" s="221">
        <f>'1. Lighting'!D$60</f>
        <v>1</v>
      </c>
      <c r="I1624" s="221">
        <f>'1. Lighting'!E$60</f>
        <v>1</v>
      </c>
      <c r="J1624" s="221">
        <f>'1. Lighting'!F$60</f>
        <v>1</v>
      </c>
      <c r="K1624" s="221">
        <f>'1. Lighting'!G$60</f>
        <v>1</v>
      </c>
      <c r="L1624" s="221">
        <f>'1. Lighting'!H$60</f>
        <v>1</v>
      </c>
      <c r="M1624" s="221">
        <f>'1. Lighting'!I$60</f>
        <v>1</v>
      </c>
      <c r="N1624" s="221">
        <f>'1. Lighting'!J$60</f>
        <v>1</v>
      </c>
      <c r="O1624" s="221">
        <f>'1. Lighting'!K$60</f>
        <v>1</v>
      </c>
      <c r="P1624" s="221">
        <f>'1. Lighting'!L$60</f>
        <v>1</v>
      </c>
      <c r="Q1624" s="221">
        <f>'1. Lighting'!M$60</f>
        <v>1</v>
      </c>
      <c r="R1624" s="221">
        <f>'1. Lighting'!N$60</f>
        <v>1</v>
      </c>
      <c r="S1624" s="221">
        <f>'1. Lighting'!O$60</f>
        <v>1</v>
      </c>
      <c r="T1624" s="221">
        <f>'1. Lighting'!P$60</f>
        <v>1</v>
      </c>
      <c r="U1624" s="221">
        <f>'1. Lighting'!Q$60</f>
        <v>1</v>
      </c>
      <c r="V1624" s="221">
        <f>'1. Lighting'!R$60</f>
        <v>1</v>
      </c>
      <c r="W1624" s="221">
        <f>'1. Lighting'!S$60</f>
        <v>1</v>
      </c>
      <c r="X1624" s="221">
        <f>'1. Lighting'!T$60</f>
        <v>1</v>
      </c>
      <c r="Y1624" s="221">
        <f>'1. Lighting'!U$60</f>
        <v>1</v>
      </c>
      <c r="Z1624" s="221">
        <f>'1. Lighting'!V$60</f>
        <v>1</v>
      </c>
      <c r="AA1624" s="221">
        <f>'1. Lighting'!W$60</f>
        <v>1</v>
      </c>
      <c r="AB1624" s="221">
        <f>'1. Lighting'!X$60</f>
        <v>1</v>
      </c>
      <c r="AC1624" s="221">
        <f>'1. Lighting'!Y$60</f>
        <v>1</v>
      </c>
      <c r="AD1624" s="221">
        <f>'1. Lighting'!Z$60</f>
        <v>1</v>
      </c>
      <c r="AE1624" s="221">
        <f>'1. Lighting'!AA$60</f>
        <v>1</v>
      </c>
      <c r="AF1624" s="221">
        <f>'1. Lighting'!AB$60</f>
        <v>1</v>
      </c>
      <c r="AG1624" s="221">
        <f>'1. Lighting'!AC$60</f>
        <v>1</v>
      </c>
      <c r="AH1624" s="221">
        <f>'1. Lighting'!AD$60</f>
        <v>1</v>
      </c>
      <c r="AI1624" s="221">
        <f>'1. Lighting'!AE$60</f>
        <v>1</v>
      </c>
      <c r="AJ1624" s="221">
        <f>'1. Lighting'!AF$60</f>
        <v>1</v>
      </c>
      <c r="AK1624" s="221">
        <f>'1. Lighting'!AG$60</f>
        <v>1</v>
      </c>
      <c r="AL1624" s="221">
        <f>'1. Lighting'!AH$60</f>
        <v>1</v>
      </c>
      <c r="AM1624" s="221">
        <f>'1. Lighting'!AI$60</f>
        <v>1</v>
      </c>
      <c r="AN1624" s="221">
        <f>'1. Lighting'!AJ$60</f>
        <v>1</v>
      </c>
      <c r="AO1624" s="221">
        <f>'1. Lighting'!AK$60</f>
        <v>1</v>
      </c>
      <c r="AP1624" s="221">
        <f>'1. Lighting'!AL$60</f>
        <v>1</v>
      </c>
      <c r="AQ1624" s="221">
        <f>'1. Lighting'!AM$60</f>
        <v>1</v>
      </c>
      <c r="AR1624" s="221">
        <f>'1. Lighting'!AN$60</f>
        <v>1</v>
      </c>
      <c r="AS1624" s="221">
        <f>'1. Lighting'!AO$60</f>
        <v>1</v>
      </c>
      <c r="AT1624" s="221">
        <f>'1. Lighting'!AP$60</f>
        <v>1</v>
      </c>
      <c r="AU1624" s="221">
        <f>'1. Lighting'!AQ$60</f>
        <v>1</v>
      </c>
      <c r="AV1624" s="221">
        <f>'1. Lighting'!AR$60</f>
        <v>1</v>
      </c>
      <c r="AW1624" s="221">
        <f>'1. Lighting'!AS$60</f>
        <v>1</v>
      </c>
      <c r="AX1624" s="221">
        <f>'1. Lighting'!AT$60</f>
        <v>1</v>
      </c>
      <c r="AY1624" s="221">
        <f>'1. Lighting'!AU$60</f>
        <v>1</v>
      </c>
      <c r="AZ1624" s="221">
        <f>'1. Lighting'!AV$60</f>
        <v>1</v>
      </c>
      <c r="BA1624" s="221">
        <f>'1. Lighting'!AW$60</f>
        <v>1</v>
      </c>
      <c r="BB1624" s="221">
        <f>'1. Lighting'!AX$60</f>
        <v>1</v>
      </c>
      <c r="BC1624" s="221">
        <f>'1. Lighting'!AY$60</f>
        <v>1</v>
      </c>
      <c r="BD1624" s="221">
        <f>'1. Lighting'!AZ$60</f>
        <v>1</v>
      </c>
      <c r="BE1624" s="221">
        <f>'1. Lighting'!BA$60</f>
        <v>1</v>
      </c>
      <c r="BF1624" s="221">
        <f>'1. Lighting'!BB$60</f>
        <v>1</v>
      </c>
      <c r="BG1624" s="221">
        <f>'1. Lighting'!BC$60</f>
        <v>1</v>
      </c>
      <c r="BH1624" s="221">
        <f>'1. Lighting'!BD$60</f>
        <v>1</v>
      </c>
    </row>
    <row r="1625" spans="1:60" s="5" customFormat="1" ht="15">
      <c r="A1625" s="4" t="s">
        <v>7</v>
      </c>
      <c r="B1625" s="4" t="s">
        <v>66</v>
      </c>
      <c r="C1625" s="4" t="s">
        <v>18</v>
      </c>
      <c r="D1625" s="4"/>
      <c r="E1625" s="4"/>
      <c r="F1625" s="4" t="s">
        <v>11</v>
      </c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>
        <v>631</v>
      </c>
      <c r="S1625" s="4">
        <v>650</v>
      </c>
      <c r="T1625" s="4">
        <v>712</v>
      </c>
      <c r="U1625" s="4">
        <v>794</v>
      </c>
      <c r="V1625" s="4">
        <v>750</v>
      </c>
      <c r="W1625" s="4">
        <v>817</v>
      </c>
      <c r="X1625" s="4">
        <v>820</v>
      </c>
      <c r="Y1625" s="4">
        <v>796</v>
      </c>
      <c r="Z1625" s="4">
        <v>806</v>
      </c>
      <c r="AA1625" s="4">
        <v>792</v>
      </c>
      <c r="AB1625" s="4">
        <v>743</v>
      </c>
      <c r="AC1625" s="4">
        <v>694</v>
      </c>
      <c r="AD1625" s="4">
        <v>621</v>
      </c>
      <c r="AE1625" s="4">
        <v>577</v>
      </c>
      <c r="AF1625" s="4">
        <v>536</v>
      </c>
      <c r="AG1625" s="4">
        <v>478</v>
      </c>
      <c r="AH1625" s="4">
        <v>382</v>
      </c>
      <c r="AI1625" s="4">
        <v>376</v>
      </c>
      <c r="AJ1625" s="4">
        <v>358</v>
      </c>
      <c r="AK1625" s="4">
        <v>344</v>
      </c>
      <c r="AL1625" s="4">
        <v>334</v>
      </c>
      <c r="AM1625" s="4">
        <v>306</v>
      </c>
      <c r="AN1625" s="4">
        <v>334</v>
      </c>
      <c r="AO1625" s="4">
        <v>382</v>
      </c>
      <c r="AP1625" s="4">
        <v>296</v>
      </c>
      <c r="AQ1625" s="4">
        <v>201</v>
      </c>
      <c r="AR1625" s="4">
        <v>220</v>
      </c>
      <c r="AS1625" s="4">
        <v>239</v>
      </c>
      <c r="AT1625" s="4">
        <v>244</v>
      </c>
      <c r="AU1625" s="4">
        <v>225</v>
      </c>
      <c r="AV1625" s="4">
        <v>209</v>
      </c>
      <c r="AW1625" s="4">
        <v>222</v>
      </c>
      <c r="AX1625" s="4">
        <v>209</v>
      </c>
      <c r="AY1625" s="4">
        <v>132</v>
      </c>
      <c r="AZ1625" s="4">
        <v>95</v>
      </c>
      <c r="BA1625" s="4">
        <v>192</v>
      </c>
      <c r="BB1625" s="4">
        <v>173</v>
      </c>
      <c r="BC1625" s="4">
        <v>188</v>
      </c>
      <c r="BD1625" s="4">
        <v>143</v>
      </c>
      <c r="BE1625" s="4">
        <v>96</v>
      </c>
      <c r="BF1625" s="4">
        <v>120</v>
      </c>
      <c r="BG1625" s="4">
        <v>70</v>
      </c>
      <c r="BH1625" s="4">
        <v>41</v>
      </c>
    </row>
    <row r="1626" spans="1:60" s="5" customFormat="1" ht="15">
      <c r="A1626" s="4" t="s">
        <v>7</v>
      </c>
      <c r="B1626" s="4" t="s">
        <v>66</v>
      </c>
      <c r="C1626" s="4" t="s">
        <v>18</v>
      </c>
      <c r="D1626" s="4"/>
      <c r="E1626" s="4"/>
      <c r="F1626" s="4" t="s">
        <v>52</v>
      </c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>
        <v>1.92436718511741E-2</v>
      </c>
      <c r="S1626" s="4">
        <v>1.9155958976777101E-2</v>
      </c>
      <c r="T1626" s="4">
        <v>1.8473353743967601E-2</v>
      </c>
      <c r="U1626" s="4">
        <v>1.9826703623242702E-2</v>
      </c>
      <c r="V1626" s="4">
        <v>1.8663216045388901E-2</v>
      </c>
      <c r="W1626" s="4">
        <v>1.88405128678166E-2</v>
      </c>
      <c r="X1626" s="4">
        <v>1.83277083659283E-2</v>
      </c>
      <c r="Y1626" s="4">
        <v>1.7191482009416399E-2</v>
      </c>
      <c r="Z1626" s="4">
        <v>1.6369138284693E-2</v>
      </c>
      <c r="AA1626" s="4">
        <v>1.6460563233918701E-2</v>
      </c>
      <c r="AB1626" s="4">
        <v>1.6035394410273001E-2</v>
      </c>
      <c r="AC1626" s="4">
        <v>1.53251628574583E-2</v>
      </c>
      <c r="AD1626" s="4">
        <v>1.33585733645966E-2</v>
      </c>
      <c r="AE1626" s="4">
        <v>1.23227404749701E-2</v>
      </c>
      <c r="AF1626" s="4">
        <v>1.1296339227381E-2</v>
      </c>
      <c r="AG1626" s="4">
        <v>1.00519420436145E-2</v>
      </c>
      <c r="AH1626" s="4">
        <v>7.77766466456276E-3</v>
      </c>
      <c r="AI1626" s="4">
        <v>6.9136710490024797E-3</v>
      </c>
      <c r="AJ1626" s="4">
        <v>6.1304519067760296E-3</v>
      </c>
      <c r="AK1626" s="4">
        <v>5.6754438065069598E-3</v>
      </c>
      <c r="AL1626" s="4">
        <v>5.2895807928036399E-3</v>
      </c>
      <c r="AM1626" s="4">
        <v>4.7923322683706103E-3</v>
      </c>
      <c r="AN1626" s="4">
        <v>5.3578876447752596E-3</v>
      </c>
      <c r="AO1626" s="4">
        <v>5.81315721394549E-3</v>
      </c>
      <c r="AP1626" s="4">
        <v>4.2980774815589203E-3</v>
      </c>
      <c r="AQ1626" s="4">
        <v>2.9006421819756101E-3</v>
      </c>
      <c r="AR1626" s="4">
        <v>3.0044794056593499E-3</v>
      </c>
      <c r="AS1626" s="4">
        <v>3.06839044305504E-3</v>
      </c>
      <c r="AT1626" s="4">
        <v>3.0468769511251001E-3</v>
      </c>
      <c r="AU1626" s="4">
        <v>2.6318252000187199E-3</v>
      </c>
      <c r="AV1626" s="4">
        <v>2.3327454963501999E-3</v>
      </c>
      <c r="AW1626" s="4">
        <v>2.44168013990167E-3</v>
      </c>
      <c r="AX1626" s="4">
        <v>2.1766525375186202E-3</v>
      </c>
      <c r="AY1626" s="4">
        <v>1.32819496292122E-3</v>
      </c>
      <c r="AZ1626" s="4">
        <v>9.3086148781061401E-4</v>
      </c>
      <c r="BA1626" s="4">
        <v>1.93256165072974E-3</v>
      </c>
      <c r="BB1626" s="4">
        <v>1.7003793910086299E-3</v>
      </c>
      <c r="BC1626" s="4">
        <v>1.9185043829661301E-3</v>
      </c>
      <c r="BD1626" s="4">
        <v>1.5725518227305199E-3</v>
      </c>
      <c r="BE1626" s="4">
        <v>1.0407857932739201E-3</v>
      </c>
      <c r="BF1626" s="4">
        <v>1.35080372821829E-3</v>
      </c>
      <c r="BG1626" s="4">
        <v>8.2683675879990503E-4</v>
      </c>
      <c r="BH1626" s="4">
        <v>5.0335776460044401E-4</v>
      </c>
    </row>
    <row r="1627" spans="1:60" s="8" customFormat="1" ht="15">
      <c r="A1627" s="36" t="s">
        <v>7</v>
      </c>
      <c r="B1627" s="36" t="s">
        <v>66</v>
      </c>
      <c r="C1627" s="36" t="s">
        <v>18</v>
      </c>
      <c r="D1627" s="7" t="s">
        <v>113</v>
      </c>
      <c r="E1627" s="7" t="s">
        <v>113</v>
      </c>
      <c r="F1627" s="7" t="s">
        <v>12</v>
      </c>
      <c r="G1627" s="219"/>
      <c r="H1627" s="219"/>
      <c r="I1627" s="219"/>
      <c r="J1627" s="219"/>
      <c r="K1627" s="219"/>
      <c r="L1627" s="219"/>
      <c r="M1627" s="219"/>
      <c r="N1627" s="219"/>
      <c r="O1627" s="219"/>
      <c r="P1627" s="219"/>
      <c r="Q1627" s="219"/>
      <c r="R1627" s="221">
        <v>1</v>
      </c>
      <c r="S1627" s="221">
        <v>1</v>
      </c>
      <c r="T1627" s="221">
        <v>1</v>
      </c>
      <c r="U1627" s="221">
        <v>1</v>
      </c>
      <c r="V1627" s="221">
        <v>1</v>
      </c>
      <c r="W1627" s="221">
        <v>1</v>
      </c>
      <c r="X1627" s="221">
        <v>1</v>
      </c>
      <c r="Y1627" s="221">
        <v>1</v>
      </c>
      <c r="Z1627" s="221">
        <v>1</v>
      </c>
      <c r="AA1627" s="221">
        <v>1</v>
      </c>
      <c r="AB1627" s="221">
        <v>1</v>
      </c>
      <c r="AC1627" s="221">
        <v>1</v>
      </c>
      <c r="AD1627" s="221">
        <v>1</v>
      </c>
      <c r="AE1627" s="221">
        <v>1</v>
      </c>
      <c r="AF1627" s="221">
        <v>1</v>
      </c>
      <c r="AG1627" s="221">
        <v>1</v>
      </c>
      <c r="AH1627" s="221">
        <v>1</v>
      </c>
      <c r="AI1627" s="221">
        <v>1</v>
      </c>
      <c r="AJ1627" s="221">
        <v>1</v>
      </c>
      <c r="AK1627" s="221">
        <v>1</v>
      </c>
      <c r="AL1627" s="221">
        <v>1</v>
      </c>
      <c r="AM1627" s="221">
        <v>1</v>
      </c>
      <c r="AN1627" s="221">
        <v>1</v>
      </c>
      <c r="AO1627" s="221">
        <v>1</v>
      </c>
      <c r="AP1627" s="221">
        <v>1</v>
      </c>
      <c r="AQ1627" s="221">
        <v>1</v>
      </c>
      <c r="AR1627" s="221">
        <v>1</v>
      </c>
      <c r="AS1627" s="221">
        <v>1</v>
      </c>
      <c r="AT1627" s="221">
        <v>1</v>
      </c>
      <c r="AU1627" s="221">
        <v>1</v>
      </c>
      <c r="AV1627" s="221">
        <v>1</v>
      </c>
      <c r="AW1627" s="221">
        <v>1</v>
      </c>
      <c r="AX1627" s="221">
        <v>1</v>
      </c>
      <c r="AY1627" s="221">
        <v>1</v>
      </c>
      <c r="AZ1627" s="221">
        <v>1</v>
      </c>
      <c r="BA1627" s="221">
        <v>1</v>
      </c>
      <c r="BB1627" s="221">
        <v>1</v>
      </c>
      <c r="BC1627" s="221">
        <v>1</v>
      </c>
      <c r="BD1627" s="221">
        <v>1</v>
      </c>
      <c r="BE1627" s="221">
        <v>1</v>
      </c>
      <c r="BF1627" s="221">
        <v>1</v>
      </c>
      <c r="BG1627" s="221">
        <v>1</v>
      </c>
      <c r="BH1627" s="221">
        <v>1</v>
      </c>
    </row>
    <row r="1628" spans="1:60" s="8" customFormat="1" ht="15">
      <c r="A1628" s="36" t="s">
        <v>7</v>
      </c>
      <c r="B1628" s="36" t="s">
        <v>66</v>
      </c>
      <c r="C1628" s="36" t="s">
        <v>18</v>
      </c>
      <c r="D1628" s="7" t="s">
        <v>113</v>
      </c>
      <c r="E1628" s="7" t="s">
        <v>113</v>
      </c>
      <c r="F1628" s="7" t="s">
        <v>13</v>
      </c>
      <c r="G1628" s="219"/>
      <c r="H1628" s="219"/>
      <c r="I1628" s="219"/>
      <c r="J1628" s="219"/>
      <c r="K1628" s="219"/>
      <c r="L1628" s="219"/>
      <c r="M1628" s="219"/>
      <c r="N1628" s="219"/>
      <c r="O1628" s="219"/>
      <c r="P1628" s="219"/>
      <c r="Q1628" s="219"/>
      <c r="R1628" s="221">
        <f>'2.a-LTH-MTH1'!N$59</f>
        <v>0.87515043001749504</v>
      </c>
      <c r="S1628" s="221">
        <f>'2.a-LTH-MTH1'!O$59</f>
        <v>0.87772484982034404</v>
      </c>
      <c r="T1628" s="221">
        <f>'2.a-LTH-MTH1'!P$59</f>
        <v>0.88021072352569496</v>
      </c>
      <c r="U1628" s="221">
        <f>'2.a-LTH-MTH1'!Q$59</f>
        <v>0.88261109663971404</v>
      </c>
      <c r="V1628" s="221">
        <f>'2.a-LTH-MTH1'!R$59</f>
        <v>0.88492890991965001</v>
      </c>
      <c r="W1628" s="221">
        <f>'2.a-LTH-MTH1'!S$59</f>
        <v>0.88716700297662998</v>
      </c>
      <c r="X1628" s="221">
        <f>'2.a-LTH-MTH1'!T$59</f>
        <v>0.88932811775453902</v>
      </c>
      <c r="Y1628" s="221">
        <f>'2.a-LTH-MTH1'!U$59</f>
        <v>0.891414901889241</v>
      </c>
      <c r="Z1628" s="221">
        <f>'2.a-LTH-MTH1'!V$59</f>
        <v>0.89342991195227095</v>
      </c>
      <c r="AA1628" s="221">
        <f>'2.a-LTH-MTH1'!W$59</f>
        <v>0.89537561658294496</v>
      </c>
      <c r="AB1628" s="221">
        <f>'2.a-LTH-MTH1'!X$59</f>
        <v>0.89725439951276198</v>
      </c>
      <c r="AC1628" s="221">
        <f>'2.a-LTH-MTH1'!Y$59</f>
        <v>0.89906856248576505</v>
      </c>
      <c r="AD1628" s="221">
        <f>'2.a-LTH-MTH1'!Z$59</f>
        <v>0.90082032807847101</v>
      </c>
      <c r="AE1628" s="221">
        <f>'2.a-LTH-MTH1'!AA$59</f>
        <v>0.90251184242280102</v>
      </c>
      <c r="AF1628" s="221">
        <f>'2.a-LTH-MTH1'!AB$59</f>
        <v>0.90414517783536397</v>
      </c>
      <c r="AG1628" s="221">
        <f>'2.a-LTH-MTH1'!AC$59</f>
        <v>0.90572233535629998</v>
      </c>
      <c r="AH1628" s="221">
        <f>'2.a-LTH-MTH1'!AD$59</f>
        <v>0.90724524720080701</v>
      </c>
      <c r="AI1628" s="221">
        <f>'2.a-LTH-MTH1'!AE$59</f>
        <v>0.90871577912634605</v>
      </c>
      <c r="AJ1628" s="221">
        <f>'2.a-LTH-MTH1'!AF$59</f>
        <v>0.91013573271842596</v>
      </c>
      <c r="AK1628" s="221">
        <f>'2.a-LTH-MTH1'!AG$59</f>
        <v>0.91150684759777301</v>
      </c>
      <c r="AL1628" s="221">
        <f>'2.a-LTH-MTH1'!AH$59</f>
        <v>0.91283080355158197</v>
      </c>
      <c r="AM1628" s="221">
        <f>'2.a-LTH-MTH1'!AI$59</f>
        <v>0.91410922259146599</v>
      </c>
      <c r="AN1628" s="221">
        <f>'2.a-LTH-MTH1'!AJ$59</f>
        <v>0.91534367094062496</v>
      </c>
      <c r="AO1628" s="221">
        <f>'2.a-LTH-MTH1'!AK$59</f>
        <v>0.91653566095266203</v>
      </c>
      <c r="AP1628" s="221">
        <f>'2.a-LTH-MTH1'!AL$59</f>
        <v>0.91768665296441099</v>
      </c>
      <c r="AQ1628" s="221">
        <f>'2.a-LTH-MTH1'!AM$59</f>
        <v>0.91879805708502504</v>
      </c>
      <c r="AR1628" s="221">
        <f>'2.a-LTH-MTH1'!AN$59</f>
        <v>0.91987123492354095</v>
      </c>
      <c r="AS1628" s="221">
        <f>'2.a-LTH-MTH1'!AO$59</f>
        <v>0.92090750125701903</v>
      </c>
      <c r="AT1628" s="221">
        <f>'2.a-LTH-MTH1'!AP$59</f>
        <v>0.92190812564131097</v>
      </c>
      <c r="AU1628" s="221">
        <f>'2.a-LTH-MTH1'!AQ$59</f>
        <v>0.92287433396642304</v>
      </c>
      <c r="AV1628" s="221">
        <f>'2.a-LTH-MTH1'!AR$59</f>
        <v>0.923807309958384</v>
      </c>
      <c r="AW1628" s="221">
        <f>'2.a-LTH-MTH1'!AS$59</f>
        <v>0.92470819662946002</v>
      </c>
      <c r="AX1628" s="221">
        <f>'2.a-LTH-MTH1'!AT$59</f>
        <v>0.92557809767848598</v>
      </c>
      <c r="AY1628" s="221">
        <f>'2.a-LTH-MTH1'!AU$59</f>
        <v>0.92641807884303196</v>
      </c>
      <c r="AZ1628" s="221">
        <f>'2.a-LTH-MTH1'!AV$59</f>
        <v>0.92722916920507303</v>
      </c>
      <c r="BA1628" s="221">
        <f>'2.a-LTH-MTH1'!AW$59</f>
        <v>0.92801236245173402</v>
      </c>
      <c r="BB1628" s="221">
        <f>'2.a-LTH-MTH1'!AX$59</f>
        <v>0.92876861809268596</v>
      </c>
      <c r="BC1628" s="221">
        <f>'2.a-LTH-MTH1'!AY$59</f>
        <v>0.92949886263566495</v>
      </c>
      <c r="BD1628" s="221">
        <f>'2.a-LTH-MTH1'!AZ$59</f>
        <v>0.93020399072155802</v>
      </c>
      <c r="BE1628" s="221">
        <f>'2.a-LTH-MTH1'!BA$59</f>
        <v>0.93088486622045097</v>
      </c>
      <c r="BF1628" s="221">
        <f>'2.a-LTH-MTH1'!BB$59</f>
        <v>0.93154232328997999</v>
      </c>
      <c r="BG1628" s="221">
        <f>'2.a-LTH-MTH1'!BC$59</f>
        <v>0.93217716739727297</v>
      </c>
      <c r="BH1628" s="221">
        <f>'2.a-LTH-MTH1'!BD$59</f>
        <v>0.932790176305755</v>
      </c>
    </row>
    <row r="1629" spans="1:60" s="8" customFormat="1" ht="15">
      <c r="A1629" s="36" t="s">
        <v>7</v>
      </c>
      <c r="B1629" s="36" t="s">
        <v>66</v>
      </c>
      <c r="C1629" s="36" t="s">
        <v>18</v>
      </c>
      <c r="D1629" s="7" t="s">
        <v>113</v>
      </c>
      <c r="E1629" s="7" t="s">
        <v>113</v>
      </c>
      <c r="F1629" s="7" t="s">
        <v>14</v>
      </c>
      <c r="G1629" s="219"/>
      <c r="H1629" s="219"/>
      <c r="I1629" s="219"/>
      <c r="J1629" s="219"/>
      <c r="K1629" s="219"/>
      <c r="L1629" s="219"/>
      <c r="M1629" s="219"/>
      <c r="N1629" s="219"/>
      <c r="O1629" s="219"/>
      <c r="P1629" s="219"/>
      <c r="Q1629" s="219"/>
      <c r="R1629" s="221">
        <f>'2.a-LTH-MTH1'!N$60</f>
        <v>0.22800205883416391</v>
      </c>
      <c r="S1629" s="221">
        <f>'2.a-LTH-MTH1'!O$60</f>
        <v>0.22800205883416391</v>
      </c>
      <c r="T1629" s="221">
        <f>'2.a-LTH-MTH1'!P$60</f>
        <v>0.22800205883416391</v>
      </c>
      <c r="U1629" s="221">
        <f>'2.a-LTH-MTH1'!Q$60</f>
        <v>0.22800205883416391</v>
      </c>
      <c r="V1629" s="221">
        <f>'2.a-LTH-MTH1'!R$60</f>
        <v>0.22800205883416391</v>
      </c>
      <c r="W1629" s="221">
        <f>'2.a-LTH-MTH1'!S$60</f>
        <v>0.22800205883416391</v>
      </c>
      <c r="X1629" s="221">
        <f>'2.a-LTH-MTH1'!T$60</f>
        <v>0.22800205883416391</v>
      </c>
      <c r="Y1629" s="221">
        <f>'2.a-LTH-MTH1'!U$60</f>
        <v>0.22800205883416391</v>
      </c>
      <c r="Z1629" s="221">
        <f>'2.a-LTH-MTH1'!V$60</f>
        <v>0.22800205883416391</v>
      </c>
      <c r="AA1629" s="221">
        <f>'2.a-LTH-MTH1'!W$60</f>
        <v>0.22800205883416394</v>
      </c>
      <c r="AB1629" s="221">
        <f>'2.a-LTH-MTH1'!X$60</f>
        <v>0.22800205883416391</v>
      </c>
      <c r="AC1629" s="221">
        <f>'2.a-LTH-MTH1'!Y$60</f>
        <v>0.22800205883416391</v>
      </c>
      <c r="AD1629" s="221">
        <f>'2.a-LTH-MTH1'!Z$60</f>
        <v>0.22800205883416391</v>
      </c>
      <c r="AE1629" s="221">
        <f>'2.a-LTH-MTH1'!AA$60</f>
        <v>0.22800205883416391</v>
      </c>
      <c r="AF1629" s="221">
        <f>'2.a-LTH-MTH1'!AB$60</f>
        <v>0.22800205883416391</v>
      </c>
      <c r="AG1629" s="221">
        <f>'2.a-LTH-MTH1'!AC$60</f>
        <v>0.22800205883416391</v>
      </c>
      <c r="AH1629" s="221">
        <f>'2.a-LTH-MTH1'!AD$60</f>
        <v>0.22800205883416391</v>
      </c>
      <c r="AI1629" s="221">
        <f>'2.a-LTH-MTH1'!AE$60</f>
        <v>0.22800205883416391</v>
      </c>
      <c r="AJ1629" s="221">
        <f>'2.a-LTH-MTH1'!AF$60</f>
        <v>0.22800205883416391</v>
      </c>
      <c r="AK1629" s="221">
        <f>'2.a-LTH-MTH1'!AG$60</f>
        <v>0.22800205883416391</v>
      </c>
      <c r="AL1629" s="221">
        <f>'2.a-LTH-MTH1'!AH$60</f>
        <v>0.22800205883416391</v>
      </c>
      <c r="AM1629" s="221">
        <f>'2.a-LTH-MTH1'!AI$60</f>
        <v>0.22800205883416391</v>
      </c>
      <c r="AN1629" s="221">
        <f>'2.a-LTH-MTH1'!AJ$60</f>
        <v>0.22800205883416391</v>
      </c>
      <c r="AO1629" s="221">
        <f>'2.a-LTH-MTH1'!AK$60</f>
        <v>0.22800205883416391</v>
      </c>
      <c r="AP1629" s="221">
        <f>'2.a-LTH-MTH1'!AL$60</f>
        <v>0.22800205883416391</v>
      </c>
      <c r="AQ1629" s="221">
        <f>'2.a-LTH-MTH1'!AM$60</f>
        <v>0.22800205883416391</v>
      </c>
      <c r="AR1629" s="221">
        <f>'2.a-LTH-MTH1'!AN$60</f>
        <v>0.22800205883416391</v>
      </c>
      <c r="AS1629" s="221">
        <f>'2.a-LTH-MTH1'!AO$60</f>
        <v>0.22800205883416391</v>
      </c>
      <c r="AT1629" s="221">
        <f>'2.a-LTH-MTH1'!AP$60</f>
        <v>0.22800205883416391</v>
      </c>
      <c r="AU1629" s="221">
        <f>'2.a-LTH-MTH1'!AQ$60</f>
        <v>0.22800205883416388</v>
      </c>
      <c r="AV1629" s="221">
        <f>'2.a-LTH-MTH1'!AR$60</f>
        <v>0.22800205883416391</v>
      </c>
      <c r="AW1629" s="221">
        <f>'2.a-LTH-MTH1'!AS$60</f>
        <v>0.22800205883416391</v>
      </c>
      <c r="AX1629" s="221">
        <f>'2.a-LTH-MTH1'!AT$60</f>
        <v>0.22800205883416391</v>
      </c>
      <c r="AY1629" s="221">
        <f>'2.a-LTH-MTH1'!AU$60</f>
        <v>0.22800205883416391</v>
      </c>
      <c r="AZ1629" s="221">
        <f>'2.a-LTH-MTH1'!AV$60</f>
        <v>0.22800205883416391</v>
      </c>
      <c r="BA1629" s="221">
        <f>'2.a-LTH-MTH1'!AW$60</f>
        <v>0.22800205883416391</v>
      </c>
      <c r="BB1629" s="221">
        <f>'2.a-LTH-MTH1'!AX$60</f>
        <v>0.22800205883416391</v>
      </c>
      <c r="BC1629" s="221">
        <f>'2.a-LTH-MTH1'!AY$60</f>
        <v>0.22800205883416391</v>
      </c>
      <c r="BD1629" s="221">
        <f>'2.a-LTH-MTH1'!AZ$60</f>
        <v>0.22800205883416391</v>
      </c>
      <c r="BE1629" s="221">
        <f>'2.a-LTH-MTH1'!BA$60</f>
        <v>0.22800205883416391</v>
      </c>
      <c r="BF1629" s="221">
        <f>'2.a-LTH-MTH1'!BB$60</f>
        <v>0.22800205883416391</v>
      </c>
      <c r="BG1629" s="221">
        <f>'2.a-LTH-MTH1'!BC$60</f>
        <v>0.22800205883416391</v>
      </c>
      <c r="BH1629" s="221">
        <f>'2.a-LTH-MTH1'!BD$60</f>
        <v>0.22800205883416391</v>
      </c>
    </row>
    <row r="1630" spans="1:60" s="5" customFormat="1" ht="15">
      <c r="A1630" s="4" t="s">
        <v>7</v>
      </c>
      <c r="B1630" s="4" t="s">
        <v>66</v>
      </c>
      <c r="C1630" s="4" t="s">
        <v>19</v>
      </c>
      <c r="D1630" s="4"/>
      <c r="E1630" s="4"/>
      <c r="F1630" s="4" t="s">
        <v>11</v>
      </c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>
        <v>1</v>
      </c>
      <c r="V1630" s="4">
        <v>7</v>
      </c>
      <c r="W1630" s="4">
        <v>8</v>
      </c>
      <c r="X1630" s="4">
        <v>11</v>
      </c>
      <c r="Y1630" s="4">
        <v>12</v>
      </c>
      <c r="Z1630" s="4">
        <v>13</v>
      </c>
      <c r="AA1630" s="4">
        <v>11</v>
      </c>
      <c r="AB1630" s="4">
        <v>9</v>
      </c>
      <c r="AC1630" s="4">
        <v>9</v>
      </c>
      <c r="AD1630" s="4">
        <v>8</v>
      </c>
      <c r="AE1630" s="4">
        <v>7</v>
      </c>
      <c r="AF1630" s="4">
        <v>7</v>
      </c>
      <c r="AG1630" s="4">
        <v>8</v>
      </c>
      <c r="AH1630" s="4">
        <v>8</v>
      </c>
      <c r="AI1630" s="4">
        <v>8</v>
      </c>
      <c r="AJ1630" s="4">
        <v>8</v>
      </c>
      <c r="AK1630" s="4">
        <v>8</v>
      </c>
      <c r="AL1630" s="4">
        <v>8</v>
      </c>
      <c r="AM1630" s="4">
        <v>8</v>
      </c>
      <c r="AN1630" s="4">
        <v>10</v>
      </c>
      <c r="AO1630" s="4">
        <v>12</v>
      </c>
      <c r="AP1630" s="4">
        <v>14</v>
      </c>
      <c r="AQ1630" s="4">
        <v>27</v>
      </c>
      <c r="AR1630" s="4">
        <v>25</v>
      </c>
      <c r="AS1630" s="4">
        <v>31</v>
      </c>
      <c r="AT1630" s="4">
        <v>34</v>
      </c>
      <c r="AU1630" s="4">
        <v>41</v>
      </c>
      <c r="AV1630" s="4">
        <v>42</v>
      </c>
      <c r="AW1630" s="4">
        <v>41</v>
      </c>
      <c r="AX1630" s="4">
        <v>46</v>
      </c>
      <c r="AY1630" s="4">
        <v>52</v>
      </c>
      <c r="AZ1630" s="4">
        <v>67</v>
      </c>
      <c r="BA1630" s="4">
        <v>31</v>
      </c>
      <c r="BB1630" s="4">
        <v>60</v>
      </c>
      <c r="BC1630" s="4">
        <v>61</v>
      </c>
      <c r="BD1630" s="4">
        <v>59</v>
      </c>
      <c r="BE1630" s="4">
        <v>61</v>
      </c>
      <c r="BF1630" s="4">
        <v>45</v>
      </c>
      <c r="BG1630" s="4">
        <v>38</v>
      </c>
      <c r="BH1630" s="4">
        <v>32</v>
      </c>
    </row>
    <row r="1631" spans="1:60" s="5" customFormat="1" ht="15">
      <c r="A1631" s="4" t="s">
        <v>7</v>
      </c>
      <c r="B1631" s="4" t="s">
        <v>66</v>
      </c>
      <c r="C1631" s="4" t="s">
        <v>19</v>
      </c>
      <c r="D1631" s="4"/>
      <c r="E1631" s="4"/>
      <c r="F1631" s="4" t="s">
        <v>52</v>
      </c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6">
        <v>2.49706594751167E-5</v>
      </c>
      <c r="V1631" s="4">
        <v>1.7419001642362999E-4</v>
      </c>
      <c r="W1631" s="4">
        <v>1.8448482612305099E-4</v>
      </c>
      <c r="X1631" s="4">
        <v>2.4585950246977002E-4</v>
      </c>
      <c r="Y1631" s="4">
        <v>2.5916807049371497E-4</v>
      </c>
      <c r="Z1631" s="4">
        <v>2.64018359430533E-4</v>
      </c>
      <c r="AA1631" s="4">
        <v>2.28618933804427E-4</v>
      </c>
      <c r="AB1631" s="4">
        <v>1.9423761735189399E-4</v>
      </c>
      <c r="AC1631" s="4">
        <v>1.9874130506790299E-4</v>
      </c>
      <c r="AD1631" s="4">
        <v>1.72091122249231E-4</v>
      </c>
      <c r="AE1631" s="4">
        <v>1.4949598496497501E-4</v>
      </c>
      <c r="AF1631" s="4">
        <v>1.4752681826803499E-4</v>
      </c>
      <c r="AG1631" s="4">
        <v>1.6823333964208399E-4</v>
      </c>
      <c r="AH1631" s="4">
        <v>1.6288302962435099E-4</v>
      </c>
      <c r="AI1631" s="4">
        <v>1.4709938402132899E-4</v>
      </c>
      <c r="AJ1631" s="4">
        <v>1.3699333869890599E-4</v>
      </c>
      <c r="AK1631" s="4">
        <v>1.3198706526760401E-4</v>
      </c>
      <c r="AL1631" s="4">
        <v>1.26696545935416E-4</v>
      </c>
      <c r="AM1631" s="4">
        <v>1.25289732506421E-4</v>
      </c>
      <c r="AN1631" s="4">
        <v>1.6041579774776199E-4</v>
      </c>
      <c r="AO1631" s="4">
        <v>1.8261226850090499E-4</v>
      </c>
      <c r="AP1631" s="4">
        <v>2.03287448452111E-4</v>
      </c>
      <c r="AQ1631" s="4">
        <v>3.8963850205642501E-4</v>
      </c>
      <c r="AR1631" s="4">
        <v>3.4141811427947099E-4</v>
      </c>
      <c r="AS1631" s="4">
        <v>3.97992065835591E-4</v>
      </c>
      <c r="AT1631" s="4">
        <v>4.2456482105841499E-4</v>
      </c>
      <c r="AU1631" s="4">
        <v>4.7957703644785501E-4</v>
      </c>
      <c r="AV1631" s="4">
        <v>4.6878139161104501E-4</v>
      </c>
      <c r="AW1631" s="4">
        <v>4.5094092673859698E-4</v>
      </c>
      <c r="AX1631" s="4">
        <v>4.7907185036294902E-4</v>
      </c>
      <c r="AY1631" s="4">
        <v>5.2322831872654303E-4</v>
      </c>
      <c r="AZ1631" s="4">
        <v>6.5650231245590696E-4</v>
      </c>
      <c r="BA1631" s="4">
        <v>3.1202818319073998E-4</v>
      </c>
      <c r="BB1631" s="4">
        <v>5.8972695641917796E-4</v>
      </c>
      <c r="BC1631" s="4">
        <v>6.2249344340922297E-4</v>
      </c>
      <c r="BD1631" s="4">
        <v>6.4881508770000596E-4</v>
      </c>
      <c r="BE1631" s="4">
        <v>6.6133263947613799E-4</v>
      </c>
      <c r="BF1631" s="4">
        <v>5.0655139808185898E-4</v>
      </c>
      <c r="BG1631" s="4">
        <v>4.4885424049137703E-4</v>
      </c>
      <c r="BH1631" s="4">
        <v>3.9286459676132198E-4</v>
      </c>
    </row>
    <row r="1632" spans="1:60" s="8" customFormat="1" ht="15">
      <c r="A1632" s="36" t="s">
        <v>7</v>
      </c>
      <c r="B1632" s="36" t="s">
        <v>66</v>
      </c>
      <c r="C1632" s="36" t="s">
        <v>19</v>
      </c>
      <c r="D1632" s="7" t="s">
        <v>99</v>
      </c>
      <c r="E1632" s="7" t="s">
        <v>99</v>
      </c>
      <c r="F1632" s="7" t="s">
        <v>12</v>
      </c>
      <c r="G1632" s="219"/>
      <c r="H1632" s="219"/>
      <c r="I1632" s="219"/>
      <c r="J1632" s="219"/>
      <c r="K1632" s="219"/>
      <c r="L1632" s="219"/>
      <c r="M1632" s="219"/>
      <c r="N1632" s="219"/>
      <c r="O1632" s="219"/>
      <c r="P1632" s="219"/>
      <c r="Q1632" s="219"/>
      <c r="R1632" s="219"/>
      <c r="S1632" s="219"/>
      <c r="T1632" s="219"/>
      <c r="U1632" s="221">
        <v>1</v>
      </c>
      <c r="V1632" s="221">
        <v>1</v>
      </c>
      <c r="W1632" s="221">
        <v>1</v>
      </c>
      <c r="X1632" s="221">
        <v>1</v>
      </c>
      <c r="Y1632" s="221">
        <v>1</v>
      </c>
      <c r="Z1632" s="221">
        <v>1</v>
      </c>
      <c r="AA1632" s="221">
        <v>1</v>
      </c>
      <c r="AB1632" s="221">
        <v>1</v>
      </c>
      <c r="AC1632" s="221">
        <v>1</v>
      </c>
      <c r="AD1632" s="221">
        <v>1</v>
      </c>
      <c r="AE1632" s="221">
        <v>1</v>
      </c>
      <c r="AF1632" s="221">
        <v>1</v>
      </c>
      <c r="AG1632" s="221">
        <v>1</v>
      </c>
      <c r="AH1632" s="221">
        <v>1</v>
      </c>
      <c r="AI1632" s="221">
        <v>1</v>
      </c>
      <c r="AJ1632" s="221">
        <v>1</v>
      </c>
      <c r="AK1632" s="221">
        <v>1</v>
      </c>
      <c r="AL1632" s="221">
        <v>1</v>
      </c>
      <c r="AM1632" s="221">
        <v>1</v>
      </c>
      <c r="AN1632" s="221">
        <v>1</v>
      </c>
      <c r="AO1632" s="221">
        <v>1</v>
      </c>
      <c r="AP1632" s="221">
        <v>1</v>
      </c>
      <c r="AQ1632" s="221">
        <v>1</v>
      </c>
      <c r="AR1632" s="221">
        <v>1</v>
      </c>
      <c r="AS1632" s="221">
        <v>1</v>
      </c>
      <c r="AT1632" s="221">
        <v>1</v>
      </c>
      <c r="AU1632" s="221">
        <v>1</v>
      </c>
      <c r="AV1632" s="221">
        <v>1</v>
      </c>
      <c r="AW1632" s="221">
        <v>1</v>
      </c>
      <c r="AX1632" s="221">
        <v>1</v>
      </c>
      <c r="AY1632" s="221">
        <v>1</v>
      </c>
      <c r="AZ1632" s="221">
        <v>1</v>
      </c>
      <c r="BA1632" s="221">
        <v>1</v>
      </c>
      <c r="BB1632" s="221">
        <v>1</v>
      </c>
      <c r="BC1632" s="221">
        <v>1</v>
      </c>
      <c r="BD1632" s="221">
        <v>1</v>
      </c>
      <c r="BE1632" s="221">
        <v>1</v>
      </c>
      <c r="BF1632" s="221">
        <v>1</v>
      </c>
      <c r="BG1632" s="221">
        <v>1</v>
      </c>
      <c r="BH1632" s="221">
        <v>1</v>
      </c>
    </row>
    <row r="1633" spans="1:60" s="8" customFormat="1" ht="15">
      <c r="A1633" s="36" t="s">
        <v>7</v>
      </c>
      <c r="B1633" s="36" t="s">
        <v>66</v>
      </c>
      <c r="C1633" s="36" t="s">
        <v>19</v>
      </c>
      <c r="D1633" s="7" t="s">
        <v>99</v>
      </c>
      <c r="E1633" s="7" t="s">
        <v>99</v>
      </c>
      <c r="F1633" s="7" t="s">
        <v>13</v>
      </c>
      <c r="G1633" s="219"/>
      <c r="H1633" s="219"/>
      <c r="I1633" s="219"/>
      <c r="J1633" s="219"/>
      <c r="K1633" s="219"/>
      <c r="L1633" s="219"/>
      <c r="M1633" s="219"/>
      <c r="N1633" s="219"/>
      <c r="O1633" s="219"/>
      <c r="P1633" s="219"/>
      <c r="Q1633" s="219"/>
      <c r="R1633" s="219"/>
      <c r="S1633" s="219"/>
      <c r="T1633" s="219"/>
      <c r="U1633" s="221">
        <f>'3. Mecanical drive'!Q$61</f>
        <v>0.254</v>
      </c>
      <c r="V1633" s="221">
        <f>'3. Mecanical drive'!R$61</f>
        <v>0.255</v>
      </c>
      <c r="W1633" s="221">
        <f>'3. Mecanical drive'!S$61</f>
        <v>0.25600000000000001</v>
      </c>
      <c r="X1633" s="221">
        <f>'3. Mecanical drive'!T$61</f>
        <v>0.25700000000000001</v>
      </c>
      <c r="Y1633" s="221">
        <f>'3. Mecanical drive'!U$61</f>
        <v>0.25800000000000001</v>
      </c>
      <c r="Z1633" s="221">
        <f>'3. Mecanical drive'!V$61</f>
        <v>0.25900000000000001</v>
      </c>
      <c r="AA1633" s="221">
        <f>'3. Mecanical drive'!W$61</f>
        <v>0.26</v>
      </c>
      <c r="AB1633" s="221">
        <f>'3. Mecanical drive'!X$61</f>
        <v>0.26100000000000001</v>
      </c>
      <c r="AC1633" s="221">
        <f>'3. Mecanical drive'!Y$61</f>
        <v>0.26200000000000001</v>
      </c>
      <c r="AD1633" s="221">
        <f>'3. Mecanical drive'!Z$61</f>
        <v>0.26300000000000001</v>
      </c>
      <c r="AE1633" s="221">
        <f>'3. Mecanical drive'!AA$61</f>
        <v>0.26400000000000001</v>
      </c>
      <c r="AF1633" s="221">
        <f>'3. Mecanical drive'!AB$61</f>
        <v>0.26500000000000001</v>
      </c>
      <c r="AG1633" s="221">
        <f>'3. Mecanical drive'!AC$61</f>
        <v>0.26600000000000001</v>
      </c>
      <c r="AH1633" s="221">
        <f>'3. Mecanical drive'!AD$61</f>
        <v>0.26700000000000002</v>
      </c>
      <c r="AI1633" s="221">
        <f>'3. Mecanical drive'!AE$61</f>
        <v>0.26800000000000002</v>
      </c>
      <c r="AJ1633" s="221">
        <f>'3. Mecanical drive'!AF$61</f>
        <v>0.26900000000000002</v>
      </c>
      <c r="AK1633" s="221">
        <f>'3. Mecanical drive'!AG$61</f>
        <v>0.27</v>
      </c>
      <c r="AL1633" s="221">
        <f>'3. Mecanical drive'!AH$61</f>
        <v>0.27100000000000002</v>
      </c>
      <c r="AM1633" s="221">
        <f>'3. Mecanical drive'!AI$61</f>
        <v>0.27200000000000002</v>
      </c>
      <c r="AN1633" s="221">
        <f>'3. Mecanical drive'!AJ$61</f>
        <v>0.27300000000000002</v>
      </c>
      <c r="AO1633" s="221">
        <f>'3. Mecanical drive'!AK$61</f>
        <v>0.27400000000000002</v>
      </c>
      <c r="AP1633" s="221">
        <f>'3. Mecanical drive'!AL$61</f>
        <v>0.27500000000000002</v>
      </c>
      <c r="AQ1633" s="221">
        <f>'3. Mecanical drive'!AM$61</f>
        <v>0.27600000000000002</v>
      </c>
      <c r="AR1633" s="221">
        <f>'3. Mecanical drive'!AN$61</f>
        <v>0.27700000000000002</v>
      </c>
      <c r="AS1633" s="221">
        <f>'3. Mecanical drive'!AO$61</f>
        <v>0.27800000000000002</v>
      </c>
      <c r="AT1633" s="221">
        <f>'3. Mecanical drive'!AP$61</f>
        <v>0.27900000000000003</v>
      </c>
      <c r="AU1633" s="221">
        <f>'3. Mecanical drive'!AQ$61</f>
        <v>0.28000000000000003</v>
      </c>
      <c r="AV1633" s="221">
        <f>'3. Mecanical drive'!AR$61</f>
        <v>0.28100000000000003</v>
      </c>
      <c r="AW1633" s="221">
        <f>'3. Mecanical drive'!AS$61</f>
        <v>0.28199999999999997</v>
      </c>
      <c r="AX1633" s="221">
        <f>'3. Mecanical drive'!AT$61</f>
        <v>0.28299999999999997</v>
      </c>
      <c r="AY1633" s="221">
        <f>'3. Mecanical drive'!AU$61</f>
        <v>0.28399999999999997</v>
      </c>
      <c r="AZ1633" s="221">
        <f>'3. Mecanical drive'!AV$61</f>
        <v>0.28499999999999998</v>
      </c>
      <c r="BA1633" s="221">
        <f>'3. Mecanical drive'!AW$61</f>
        <v>0.28599999999999998</v>
      </c>
      <c r="BB1633" s="221">
        <f>'3. Mecanical drive'!AX$61</f>
        <v>0.28699999999999998</v>
      </c>
      <c r="BC1633" s="221">
        <f>'3. Mecanical drive'!AY$61</f>
        <v>0.28799999999999998</v>
      </c>
      <c r="BD1633" s="221">
        <f>'3. Mecanical drive'!AZ$61</f>
        <v>0.28899999999999998</v>
      </c>
      <c r="BE1633" s="221">
        <f>'3. Mecanical drive'!BA$61</f>
        <v>0.28999999999999998</v>
      </c>
      <c r="BF1633" s="221">
        <f>'3. Mecanical drive'!BB$61</f>
        <v>0.29099999999999998</v>
      </c>
      <c r="BG1633" s="221">
        <f>'3. Mecanical drive'!BC$61</f>
        <v>0.29199999999999998</v>
      </c>
      <c r="BH1633" s="221">
        <f>'3. Mecanical drive'!BD$61</f>
        <v>0.29299999999999998</v>
      </c>
    </row>
    <row r="1634" spans="1:60" s="8" customFormat="1" ht="15">
      <c r="A1634" s="36" t="s">
        <v>7</v>
      </c>
      <c r="B1634" s="36" t="s">
        <v>66</v>
      </c>
      <c r="C1634" s="36" t="s">
        <v>19</v>
      </c>
      <c r="D1634" s="7" t="s">
        <v>99</v>
      </c>
      <c r="E1634" s="7" t="s">
        <v>99</v>
      </c>
      <c r="F1634" s="7" t="s">
        <v>14</v>
      </c>
      <c r="G1634" s="219"/>
      <c r="H1634" s="219"/>
      <c r="I1634" s="219"/>
      <c r="J1634" s="219"/>
      <c r="K1634" s="219"/>
      <c r="L1634" s="219"/>
      <c r="M1634" s="219"/>
      <c r="N1634" s="219"/>
      <c r="O1634" s="219"/>
      <c r="P1634" s="219"/>
      <c r="Q1634" s="219"/>
      <c r="R1634" s="219"/>
      <c r="S1634" s="219"/>
      <c r="T1634" s="219"/>
      <c r="U1634" s="221">
        <f>'3. Mecanical drive'!Q$67</f>
        <v>1</v>
      </c>
      <c r="V1634" s="221">
        <f>'3. Mecanical drive'!R$67</f>
        <v>1</v>
      </c>
      <c r="W1634" s="221">
        <f>'3. Mecanical drive'!S$67</f>
        <v>1</v>
      </c>
      <c r="X1634" s="221">
        <f>'3. Mecanical drive'!T$67</f>
        <v>1</v>
      </c>
      <c r="Y1634" s="221">
        <f>'3. Mecanical drive'!U$67</f>
        <v>1</v>
      </c>
      <c r="Z1634" s="221">
        <f>'3. Mecanical drive'!V$67</f>
        <v>1</v>
      </c>
      <c r="AA1634" s="221">
        <f>'3. Mecanical drive'!W$67</f>
        <v>1</v>
      </c>
      <c r="AB1634" s="221">
        <f>'3. Mecanical drive'!X$67</f>
        <v>1</v>
      </c>
      <c r="AC1634" s="221">
        <f>'3. Mecanical drive'!Y$67</f>
        <v>1</v>
      </c>
      <c r="AD1634" s="221">
        <f>'3. Mecanical drive'!Z$67</f>
        <v>1</v>
      </c>
      <c r="AE1634" s="221">
        <f>'3. Mecanical drive'!AA$67</f>
        <v>1</v>
      </c>
      <c r="AF1634" s="221">
        <f>'3. Mecanical drive'!AB$67</f>
        <v>1</v>
      </c>
      <c r="AG1634" s="221">
        <f>'3. Mecanical drive'!AC$67</f>
        <v>1</v>
      </c>
      <c r="AH1634" s="221">
        <f>'3. Mecanical drive'!AD$67</f>
        <v>1</v>
      </c>
      <c r="AI1634" s="221">
        <f>'3. Mecanical drive'!AE$67</f>
        <v>1</v>
      </c>
      <c r="AJ1634" s="221">
        <f>'3. Mecanical drive'!AF$67</f>
        <v>1</v>
      </c>
      <c r="AK1634" s="221">
        <f>'3. Mecanical drive'!AG$67</f>
        <v>1</v>
      </c>
      <c r="AL1634" s="221">
        <f>'3. Mecanical drive'!AH$67</f>
        <v>1</v>
      </c>
      <c r="AM1634" s="221">
        <f>'3. Mecanical drive'!AI$67</f>
        <v>1</v>
      </c>
      <c r="AN1634" s="221">
        <f>'3. Mecanical drive'!AJ$67</f>
        <v>1</v>
      </c>
      <c r="AO1634" s="221">
        <f>'3. Mecanical drive'!AK$67</f>
        <v>1</v>
      </c>
      <c r="AP1634" s="221">
        <f>'3. Mecanical drive'!AL$67</f>
        <v>1</v>
      </c>
      <c r="AQ1634" s="221">
        <f>'3. Mecanical drive'!AM$67</f>
        <v>1</v>
      </c>
      <c r="AR1634" s="221">
        <f>'3. Mecanical drive'!AN$67</f>
        <v>1</v>
      </c>
      <c r="AS1634" s="221">
        <f>'3. Mecanical drive'!AO$67</f>
        <v>1</v>
      </c>
      <c r="AT1634" s="221">
        <f>'3. Mecanical drive'!AP$67</f>
        <v>1</v>
      </c>
      <c r="AU1634" s="221">
        <f>'3. Mecanical drive'!AQ$67</f>
        <v>1</v>
      </c>
      <c r="AV1634" s="221">
        <f>'3. Mecanical drive'!AR$67</f>
        <v>1</v>
      </c>
      <c r="AW1634" s="221">
        <f>'3. Mecanical drive'!AS$67</f>
        <v>1</v>
      </c>
      <c r="AX1634" s="221">
        <f>'3. Mecanical drive'!AT$67</f>
        <v>1</v>
      </c>
      <c r="AY1634" s="221">
        <f>'3. Mecanical drive'!AU$67</f>
        <v>1</v>
      </c>
      <c r="AZ1634" s="221">
        <f>'3. Mecanical drive'!AV$67</f>
        <v>1</v>
      </c>
      <c r="BA1634" s="221">
        <f>'3. Mecanical drive'!AW$67</f>
        <v>1</v>
      </c>
      <c r="BB1634" s="221">
        <f>'3. Mecanical drive'!AX$67</f>
        <v>1</v>
      </c>
      <c r="BC1634" s="221">
        <f>'3. Mecanical drive'!AY$67</f>
        <v>1</v>
      </c>
      <c r="BD1634" s="221">
        <f>'3. Mecanical drive'!AZ$67</f>
        <v>1</v>
      </c>
      <c r="BE1634" s="221">
        <f>'3. Mecanical drive'!BA$67</f>
        <v>1</v>
      </c>
      <c r="BF1634" s="221">
        <f>'3. Mecanical drive'!BB$67</f>
        <v>1</v>
      </c>
      <c r="BG1634" s="221">
        <f>'3. Mecanical drive'!BC$67</f>
        <v>1</v>
      </c>
      <c r="BH1634" s="221">
        <f>'3. Mecanical drive'!BD$67</f>
        <v>1</v>
      </c>
    </row>
    <row r="1635" spans="1:60" s="5" customFormat="1" ht="15">
      <c r="A1635" s="4" t="s">
        <v>7</v>
      </c>
      <c r="B1635" s="4" t="s">
        <v>66</v>
      </c>
      <c r="C1635" s="4" t="s">
        <v>20</v>
      </c>
      <c r="D1635" s="4"/>
      <c r="E1635" s="4"/>
      <c r="F1635" s="4" t="s">
        <v>11</v>
      </c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>
        <v>19</v>
      </c>
      <c r="V1635" s="4">
        <v>15</v>
      </c>
      <c r="W1635" s="4">
        <v>15</v>
      </c>
      <c r="X1635" s="4">
        <v>9</v>
      </c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</row>
    <row r="1636" spans="1:60" s="5" customFormat="1" ht="15">
      <c r="A1636" s="4" t="s">
        <v>7</v>
      </c>
      <c r="B1636" s="4" t="s">
        <v>66</v>
      </c>
      <c r="C1636" s="4" t="s">
        <v>20</v>
      </c>
      <c r="D1636" s="4"/>
      <c r="E1636" s="4"/>
      <c r="F1636" s="4" t="s">
        <v>52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>
        <v>4.7444253002721802E-4</v>
      </c>
      <c r="V1636" s="4">
        <v>3.7326432090777902E-4</v>
      </c>
      <c r="W1636" s="4">
        <v>3.4590904898072099E-4</v>
      </c>
      <c r="X1636" s="4">
        <v>2.0115777474799399E-4</v>
      </c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</row>
    <row r="1637" spans="1:60" s="8" customFormat="1" ht="15">
      <c r="A1637" s="36" t="s">
        <v>7</v>
      </c>
      <c r="B1637" s="36" t="s">
        <v>66</v>
      </c>
      <c r="C1637" s="36" t="s">
        <v>20</v>
      </c>
      <c r="D1637" s="7" t="s">
        <v>113</v>
      </c>
      <c r="E1637" s="7" t="s">
        <v>113</v>
      </c>
      <c r="F1637" s="7" t="s">
        <v>12</v>
      </c>
      <c r="G1637" s="219"/>
      <c r="H1637" s="219"/>
      <c r="I1637" s="219"/>
      <c r="J1637" s="219"/>
      <c r="K1637" s="219"/>
      <c r="L1637" s="219"/>
      <c r="M1637" s="219"/>
      <c r="N1637" s="219"/>
      <c r="O1637" s="219"/>
      <c r="P1637" s="219"/>
      <c r="Q1637" s="219"/>
      <c r="R1637" s="219"/>
      <c r="S1637" s="219"/>
      <c r="T1637" s="219"/>
      <c r="U1637" s="221">
        <v>1</v>
      </c>
      <c r="V1637" s="221">
        <v>1</v>
      </c>
      <c r="W1637" s="221">
        <v>1</v>
      </c>
      <c r="X1637" s="221">
        <v>1</v>
      </c>
      <c r="Y1637" s="219"/>
      <c r="Z1637" s="219"/>
      <c r="AA1637" s="219"/>
      <c r="AB1637" s="219"/>
      <c r="AC1637" s="219"/>
      <c r="AD1637" s="219"/>
      <c r="AE1637" s="219"/>
      <c r="AF1637" s="219"/>
      <c r="AG1637" s="219"/>
      <c r="AH1637" s="219"/>
      <c r="AI1637" s="219"/>
      <c r="AJ1637" s="219"/>
      <c r="AK1637" s="219"/>
      <c r="AL1637" s="219"/>
      <c r="AM1637" s="219"/>
      <c r="AN1637" s="219"/>
      <c r="AO1637" s="219"/>
      <c r="AP1637" s="219"/>
      <c r="AQ1637" s="219"/>
      <c r="AR1637" s="219"/>
      <c r="AS1637" s="219"/>
      <c r="AT1637" s="219"/>
      <c r="AU1637" s="219"/>
      <c r="AV1637" s="219"/>
      <c r="AW1637" s="219"/>
      <c r="AX1637" s="219"/>
      <c r="AY1637" s="219"/>
      <c r="AZ1637" s="219"/>
      <c r="BA1637" s="219"/>
      <c r="BB1637" s="219"/>
      <c r="BC1637" s="219"/>
      <c r="BD1637" s="219"/>
      <c r="BE1637" s="219"/>
      <c r="BF1637" s="219"/>
      <c r="BG1637" s="219"/>
      <c r="BH1637" s="219"/>
    </row>
    <row r="1638" spans="1:60" s="8" customFormat="1" ht="15">
      <c r="A1638" s="36" t="s">
        <v>7</v>
      </c>
      <c r="B1638" s="36" t="s">
        <v>66</v>
      </c>
      <c r="C1638" s="36" t="s">
        <v>20</v>
      </c>
      <c r="D1638" s="7" t="s">
        <v>113</v>
      </c>
      <c r="E1638" s="7" t="s">
        <v>113</v>
      </c>
      <c r="F1638" s="7" t="s">
        <v>13</v>
      </c>
      <c r="G1638" s="219"/>
      <c r="H1638" s="219"/>
      <c r="I1638" s="219"/>
      <c r="J1638" s="219"/>
      <c r="K1638" s="219"/>
      <c r="L1638" s="219"/>
      <c r="M1638" s="219"/>
      <c r="N1638" s="219"/>
      <c r="O1638" s="219"/>
      <c r="P1638" s="219"/>
      <c r="Q1638" s="219"/>
      <c r="R1638" s="219"/>
      <c r="S1638" s="219"/>
      <c r="T1638" s="219"/>
      <c r="U1638" s="221">
        <f>'2.a-LTH-MTH1'!Q$59</f>
        <v>0.88261109663971404</v>
      </c>
      <c r="V1638" s="221">
        <f>'2.a-LTH-MTH1'!R$59</f>
        <v>0.88492890991965001</v>
      </c>
      <c r="W1638" s="221">
        <f>'2.a-LTH-MTH1'!S$59</f>
        <v>0.88716700297662998</v>
      </c>
      <c r="X1638" s="221">
        <f>'2.a-LTH-MTH1'!T$59</f>
        <v>0.88932811775453902</v>
      </c>
      <c r="Y1638" s="219"/>
      <c r="Z1638" s="219"/>
      <c r="AA1638" s="219"/>
      <c r="AB1638" s="219"/>
      <c r="AC1638" s="219"/>
      <c r="AD1638" s="219"/>
      <c r="AE1638" s="219"/>
      <c r="AF1638" s="219"/>
      <c r="AG1638" s="219"/>
      <c r="AH1638" s="219"/>
      <c r="AI1638" s="219"/>
      <c r="AJ1638" s="219"/>
      <c r="AK1638" s="219"/>
      <c r="AL1638" s="219"/>
      <c r="AM1638" s="219"/>
      <c r="AN1638" s="219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219"/>
      <c r="BB1638" s="219"/>
      <c r="BC1638" s="219"/>
      <c r="BD1638" s="219"/>
      <c r="BE1638" s="219"/>
      <c r="BF1638" s="219"/>
      <c r="BG1638" s="219"/>
      <c r="BH1638" s="219"/>
    </row>
    <row r="1639" spans="1:60" s="8" customFormat="1" ht="15">
      <c r="A1639" s="36" t="s">
        <v>7</v>
      </c>
      <c r="B1639" s="36" t="s">
        <v>66</v>
      </c>
      <c r="C1639" s="36" t="s">
        <v>20</v>
      </c>
      <c r="D1639" s="7" t="s">
        <v>113</v>
      </c>
      <c r="E1639" s="7" t="s">
        <v>113</v>
      </c>
      <c r="F1639" s="7" t="s">
        <v>14</v>
      </c>
      <c r="G1639" s="219"/>
      <c r="H1639" s="219"/>
      <c r="I1639" s="219"/>
      <c r="J1639" s="219"/>
      <c r="K1639" s="219"/>
      <c r="L1639" s="219"/>
      <c r="M1639" s="219"/>
      <c r="N1639" s="219"/>
      <c r="O1639" s="219"/>
      <c r="P1639" s="219"/>
      <c r="Q1639" s="219"/>
      <c r="R1639" s="219"/>
      <c r="S1639" s="219"/>
      <c r="T1639" s="219"/>
      <c r="U1639" s="221">
        <f>'2.a-LTH-MTH1'!Q$60</f>
        <v>0.22800205883416391</v>
      </c>
      <c r="V1639" s="221">
        <f>'2.a-LTH-MTH1'!R$60</f>
        <v>0.22800205883416391</v>
      </c>
      <c r="W1639" s="221">
        <f>'2.a-LTH-MTH1'!S$60</f>
        <v>0.22800205883416391</v>
      </c>
      <c r="X1639" s="221">
        <f>'2.a-LTH-MTH1'!T$60</f>
        <v>0.22800205883416391</v>
      </c>
      <c r="Y1639" s="219"/>
      <c r="Z1639" s="219"/>
      <c r="AA1639" s="219"/>
      <c r="AB1639" s="219"/>
      <c r="AC1639" s="219"/>
      <c r="AD1639" s="219"/>
      <c r="AE1639" s="219"/>
      <c r="AF1639" s="219"/>
      <c r="AG1639" s="219"/>
      <c r="AH1639" s="219"/>
      <c r="AI1639" s="219"/>
      <c r="AJ1639" s="219"/>
      <c r="AK1639" s="219"/>
      <c r="AL1639" s="219"/>
      <c r="AM1639" s="219"/>
      <c r="AN1639" s="219"/>
      <c r="AO1639" s="219"/>
      <c r="AP1639" s="219"/>
      <c r="AQ1639" s="219"/>
      <c r="AR1639" s="219"/>
      <c r="AS1639" s="219"/>
      <c r="AT1639" s="219"/>
      <c r="AU1639" s="219"/>
      <c r="AV1639" s="219"/>
      <c r="AW1639" s="219"/>
      <c r="AX1639" s="219"/>
      <c r="AY1639" s="219"/>
      <c r="AZ1639" s="219"/>
      <c r="BA1639" s="219"/>
      <c r="BB1639" s="219"/>
      <c r="BC1639" s="219"/>
      <c r="BD1639" s="219"/>
      <c r="BE1639" s="219"/>
      <c r="BF1639" s="219"/>
      <c r="BG1639" s="219"/>
      <c r="BH1639" s="219"/>
    </row>
    <row r="1640" spans="1:60" s="5" customFormat="1" ht="15">
      <c r="A1640" s="4" t="s">
        <v>7</v>
      </c>
      <c r="B1640" s="4" t="s">
        <v>66</v>
      </c>
      <c r="C1640" s="4" t="s">
        <v>40</v>
      </c>
      <c r="D1640" s="4"/>
      <c r="E1640" s="4"/>
      <c r="F1640" s="4" t="s">
        <v>11</v>
      </c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>
        <v>5</v>
      </c>
      <c r="Z1640" s="4">
        <v>5</v>
      </c>
      <c r="AA1640" s="4">
        <v>8</v>
      </c>
      <c r="AB1640" s="4">
        <v>9</v>
      </c>
      <c r="AC1640" s="4">
        <v>8</v>
      </c>
      <c r="AD1640" s="4">
        <v>9</v>
      </c>
      <c r="AE1640" s="4">
        <v>11</v>
      </c>
      <c r="AF1640" s="4">
        <v>11</v>
      </c>
      <c r="AG1640" s="4">
        <v>11</v>
      </c>
      <c r="AH1640" s="4">
        <v>11</v>
      </c>
      <c r="AI1640" s="4">
        <v>16</v>
      </c>
      <c r="AJ1640" s="4">
        <v>12</v>
      </c>
      <c r="AK1640" s="4">
        <v>12</v>
      </c>
      <c r="AL1640" s="4">
        <v>15</v>
      </c>
      <c r="AM1640" s="4">
        <v>13</v>
      </c>
      <c r="AN1640" s="4">
        <v>13</v>
      </c>
      <c r="AO1640" s="4">
        <v>16</v>
      </c>
      <c r="AP1640" s="4">
        <v>21</v>
      </c>
      <c r="AQ1640" s="4">
        <v>23</v>
      </c>
      <c r="AR1640" s="4">
        <v>22</v>
      </c>
      <c r="AS1640" s="4">
        <v>24</v>
      </c>
      <c r="AT1640" s="4">
        <v>27</v>
      </c>
      <c r="AU1640" s="4">
        <v>29</v>
      </c>
      <c r="AV1640" s="4">
        <v>27</v>
      </c>
      <c r="AW1640" s="4">
        <v>27</v>
      </c>
      <c r="AX1640" s="4">
        <v>27</v>
      </c>
      <c r="AY1640" s="4">
        <v>29</v>
      </c>
      <c r="AZ1640" s="4">
        <v>30</v>
      </c>
      <c r="BA1640" s="4">
        <v>27</v>
      </c>
      <c r="BB1640" s="4">
        <v>26</v>
      </c>
      <c r="BC1640" s="4">
        <v>26</v>
      </c>
      <c r="BD1640" s="4">
        <v>22</v>
      </c>
      <c r="BE1640" s="4">
        <v>20</v>
      </c>
      <c r="BF1640" s="4">
        <v>21</v>
      </c>
      <c r="BG1640" s="4">
        <v>19</v>
      </c>
      <c r="BH1640" s="4">
        <v>13</v>
      </c>
    </row>
    <row r="1641" spans="1:60" s="5" customFormat="1" ht="15">
      <c r="A1641" s="4" t="s">
        <v>7</v>
      </c>
      <c r="B1641" s="4" t="s">
        <v>66</v>
      </c>
      <c r="C1641" s="4" t="s">
        <v>40</v>
      </c>
      <c r="D1641" s="4"/>
      <c r="E1641" s="4"/>
      <c r="F1641" s="4" t="s">
        <v>52</v>
      </c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>
        <v>1.0798669603904801E-4</v>
      </c>
      <c r="Z1641" s="4">
        <v>1.01545522857897E-4</v>
      </c>
      <c r="AA1641" s="4">
        <v>1.6626831549412899E-4</v>
      </c>
      <c r="AB1641" s="4">
        <v>1.9423761735189399E-4</v>
      </c>
      <c r="AC1641" s="4">
        <v>1.7665893783813601E-4</v>
      </c>
      <c r="AD1641" s="4">
        <v>1.9360251253038499E-4</v>
      </c>
      <c r="AE1641" s="4">
        <v>2.3492226208781801E-4</v>
      </c>
      <c r="AF1641" s="4">
        <v>2.31827857278341E-4</v>
      </c>
      <c r="AG1641" s="4">
        <v>2.3132084200786499E-4</v>
      </c>
      <c r="AH1641" s="4">
        <v>2.2396416573348301E-4</v>
      </c>
      <c r="AI1641" s="4">
        <v>2.94198768042659E-4</v>
      </c>
      <c r="AJ1641" s="4">
        <v>2.05490008048359E-4</v>
      </c>
      <c r="AK1641" s="4">
        <v>1.9798059790140601E-4</v>
      </c>
      <c r="AL1641" s="4">
        <v>2.37556023628906E-4</v>
      </c>
      <c r="AM1641" s="4">
        <v>2.03595815322934E-4</v>
      </c>
      <c r="AN1641" s="4">
        <v>2.0854053707209099E-4</v>
      </c>
      <c r="AO1641" s="4">
        <v>2.4348302466787401E-4</v>
      </c>
      <c r="AP1641" s="4">
        <v>3.04931172678167E-4</v>
      </c>
      <c r="AQ1641" s="4">
        <v>3.3191427952954799E-4</v>
      </c>
      <c r="AR1641" s="4">
        <v>3.00447940565935E-4</v>
      </c>
      <c r="AS1641" s="4">
        <v>3.0812288967916701E-4</v>
      </c>
      <c r="AT1641" s="4">
        <v>3.3715441672285901E-4</v>
      </c>
      <c r="AU1641" s="4">
        <v>3.3921302578018999E-4</v>
      </c>
      <c r="AV1641" s="4">
        <v>3.0135946603567198E-4</v>
      </c>
      <c r="AW1641" s="4">
        <v>2.9696109809614898E-4</v>
      </c>
      <c r="AX1641" s="4">
        <v>2.8119434695216602E-4</v>
      </c>
      <c r="AY1641" s="4">
        <v>2.9180040852057202E-4</v>
      </c>
      <c r="AZ1641" s="4">
        <v>2.93956259308615E-4</v>
      </c>
      <c r="BA1641" s="4">
        <v>2.7176648213386999E-4</v>
      </c>
      <c r="BB1641" s="4">
        <v>2.5554834778164401E-4</v>
      </c>
      <c r="BC1641" s="4">
        <v>2.6532507423999697E-4</v>
      </c>
      <c r="BD1641" s="4">
        <v>2.4193104965085E-4</v>
      </c>
      <c r="BE1641" s="4">
        <v>2.16830373598734E-4</v>
      </c>
      <c r="BF1641" s="4">
        <v>2.3639065243820099E-4</v>
      </c>
      <c r="BG1641" s="4">
        <v>2.24427120245689E-4</v>
      </c>
      <c r="BH1641" s="4">
        <v>1.5960124243428699E-4</v>
      </c>
    </row>
    <row r="1642" spans="1:60" s="8" customFormat="1" ht="15">
      <c r="A1642" s="36" t="s">
        <v>7</v>
      </c>
      <c r="B1642" s="36" t="s">
        <v>66</v>
      </c>
      <c r="C1642" s="36" t="s">
        <v>40</v>
      </c>
      <c r="D1642" s="16" t="s">
        <v>113</v>
      </c>
      <c r="E1642" s="16" t="s">
        <v>113</v>
      </c>
      <c r="F1642" s="7" t="s">
        <v>12</v>
      </c>
      <c r="G1642" s="219"/>
      <c r="H1642" s="219"/>
      <c r="I1642" s="219"/>
      <c r="J1642" s="219"/>
      <c r="K1642" s="219"/>
      <c r="L1642" s="219"/>
      <c r="M1642" s="219"/>
      <c r="N1642" s="219"/>
      <c r="O1642" s="219"/>
      <c r="P1642" s="219"/>
      <c r="Q1642" s="219"/>
      <c r="R1642" s="219"/>
      <c r="S1642" s="219"/>
      <c r="T1642" s="219"/>
      <c r="U1642" s="219"/>
      <c r="V1642" s="219"/>
      <c r="W1642" s="219"/>
      <c r="X1642" s="219"/>
      <c r="Y1642" s="221">
        <v>1</v>
      </c>
      <c r="Z1642" s="221">
        <v>1</v>
      </c>
      <c r="AA1642" s="221">
        <v>1</v>
      </c>
      <c r="AB1642" s="221">
        <v>1</v>
      </c>
      <c r="AC1642" s="221">
        <v>1</v>
      </c>
      <c r="AD1642" s="221">
        <v>1</v>
      </c>
      <c r="AE1642" s="221">
        <v>1</v>
      </c>
      <c r="AF1642" s="221">
        <v>1</v>
      </c>
      <c r="AG1642" s="221">
        <v>1</v>
      </c>
      <c r="AH1642" s="221">
        <v>1</v>
      </c>
      <c r="AI1642" s="221">
        <v>1</v>
      </c>
      <c r="AJ1642" s="221">
        <v>1</v>
      </c>
      <c r="AK1642" s="221">
        <v>1</v>
      </c>
      <c r="AL1642" s="221">
        <v>1</v>
      </c>
      <c r="AM1642" s="221">
        <v>1</v>
      </c>
      <c r="AN1642" s="221">
        <v>1</v>
      </c>
      <c r="AO1642" s="221">
        <v>1</v>
      </c>
      <c r="AP1642" s="221">
        <v>1</v>
      </c>
      <c r="AQ1642" s="221">
        <v>1</v>
      </c>
      <c r="AR1642" s="221">
        <v>1</v>
      </c>
      <c r="AS1642" s="221">
        <v>1</v>
      </c>
      <c r="AT1642" s="221">
        <v>1</v>
      </c>
      <c r="AU1642" s="221">
        <v>1</v>
      </c>
      <c r="AV1642" s="221">
        <v>1</v>
      </c>
      <c r="AW1642" s="221">
        <v>1</v>
      </c>
      <c r="AX1642" s="221">
        <v>1</v>
      </c>
      <c r="AY1642" s="221">
        <v>1</v>
      </c>
      <c r="AZ1642" s="221">
        <v>1</v>
      </c>
      <c r="BA1642" s="221">
        <v>1</v>
      </c>
      <c r="BB1642" s="221">
        <v>1</v>
      </c>
      <c r="BC1642" s="221">
        <v>1</v>
      </c>
      <c r="BD1642" s="221">
        <v>1</v>
      </c>
      <c r="BE1642" s="221">
        <v>1</v>
      </c>
      <c r="BF1642" s="221">
        <v>1</v>
      </c>
      <c r="BG1642" s="221">
        <v>1</v>
      </c>
      <c r="BH1642" s="221">
        <v>1</v>
      </c>
    </row>
    <row r="1643" spans="1:60" s="8" customFormat="1" ht="15">
      <c r="A1643" s="36" t="s">
        <v>7</v>
      </c>
      <c r="B1643" s="36" t="s">
        <v>66</v>
      </c>
      <c r="C1643" s="36" t="s">
        <v>40</v>
      </c>
      <c r="D1643" s="16" t="s">
        <v>113</v>
      </c>
      <c r="E1643" s="16" t="s">
        <v>113</v>
      </c>
      <c r="F1643" s="7" t="s">
        <v>13</v>
      </c>
      <c r="G1643" s="219"/>
      <c r="H1643" s="219"/>
      <c r="I1643" s="219"/>
      <c r="J1643" s="219"/>
      <c r="K1643" s="219"/>
      <c r="L1643" s="219"/>
      <c r="M1643" s="219"/>
      <c r="N1643" s="219"/>
      <c r="O1643" s="219"/>
      <c r="P1643" s="219"/>
      <c r="Q1643" s="219"/>
      <c r="R1643" s="219"/>
      <c r="S1643" s="219"/>
      <c r="T1643" s="219"/>
      <c r="U1643" s="219"/>
      <c r="V1643" s="219"/>
      <c r="W1643" s="219"/>
      <c r="X1643" s="219"/>
      <c r="Y1643" s="221">
        <f>'2.a-LTH-MTH1'!U$59</f>
        <v>0.891414901889241</v>
      </c>
      <c r="Z1643" s="221">
        <f>'2.a-LTH-MTH1'!V$59</f>
        <v>0.89342991195227095</v>
      </c>
      <c r="AA1643" s="221">
        <f>'2.a-LTH-MTH1'!W$59</f>
        <v>0.89537561658294496</v>
      </c>
      <c r="AB1643" s="221">
        <f>'2.a-LTH-MTH1'!X$59</f>
        <v>0.89725439951276198</v>
      </c>
      <c r="AC1643" s="221">
        <f>'2.a-LTH-MTH1'!Y$59</f>
        <v>0.89906856248576505</v>
      </c>
      <c r="AD1643" s="221">
        <f>'2.a-LTH-MTH1'!Z$59</f>
        <v>0.90082032807847101</v>
      </c>
      <c r="AE1643" s="221">
        <f>'2.a-LTH-MTH1'!AA$59</f>
        <v>0.90251184242280102</v>
      </c>
      <c r="AF1643" s="221">
        <f>'2.a-LTH-MTH1'!AB$59</f>
        <v>0.90414517783536397</v>
      </c>
      <c r="AG1643" s="221">
        <f>'2.a-LTH-MTH1'!AC$59</f>
        <v>0.90572233535629998</v>
      </c>
      <c r="AH1643" s="221">
        <f>'2.a-LTH-MTH1'!AD$59</f>
        <v>0.90724524720080701</v>
      </c>
      <c r="AI1643" s="221">
        <f>'2.a-LTH-MTH1'!AE$59</f>
        <v>0.90871577912634605</v>
      </c>
      <c r="AJ1643" s="221">
        <f>'2.a-LTH-MTH1'!AF$59</f>
        <v>0.91013573271842596</v>
      </c>
      <c r="AK1643" s="221">
        <f>'2.a-LTH-MTH1'!AG$59</f>
        <v>0.91150684759777301</v>
      </c>
      <c r="AL1643" s="221">
        <f>'2.a-LTH-MTH1'!AH$59</f>
        <v>0.91283080355158197</v>
      </c>
      <c r="AM1643" s="221">
        <f>'2.a-LTH-MTH1'!AI$59</f>
        <v>0.91410922259146599</v>
      </c>
      <c r="AN1643" s="221">
        <f>'2.a-LTH-MTH1'!AJ$59</f>
        <v>0.91534367094062496</v>
      </c>
      <c r="AO1643" s="221">
        <f>'2.a-LTH-MTH1'!AK$59</f>
        <v>0.91653566095266203</v>
      </c>
      <c r="AP1643" s="221">
        <f>'2.a-LTH-MTH1'!AL$59</f>
        <v>0.91768665296441099</v>
      </c>
      <c r="AQ1643" s="221">
        <f>'2.a-LTH-MTH1'!AM$59</f>
        <v>0.91879805708502504</v>
      </c>
      <c r="AR1643" s="221">
        <f>'2.a-LTH-MTH1'!AN$59</f>
        <v>0.91987123492354095</v>
      </c>
      <c r="AS1643" s="221">
        <f>'2.a-LTH-MTH1'!AO$59</f>
        <v>0.92090750125701903</v>
      </c>
      <c r="AT1643" s="221">
        <f>'2.a-LTH-MTH1'!AP$59</f>
        <v>0.92190812564131097</v>
      </c>
      <c r="AU1643" s="221">
        <f>'2.a-LTH-MTH1'!AQ$59</f>
        <v>0.92287433396642304</v>
      </c>
      <c r="AV1643" s="221">
        <f>'2.a-LTH-MTH1'!AR$59</f>
        <v>0.923807309958384</v>
      </c>
      <c r="AW1643" s="221">
        <f>'2.a-LTH-MTH1'!AS$59</f>
        <v>0.92470819662946002</v>
      </c>
      <c r="AX1643" s="221">
        <f>'2.a-LTH-MTH1'!AT$59</f>
        <v>0.92557809767848598</v>
      </c>
      <c r="AY1643" s="221">
        <f>'2.a-LTH-MTH1'!AU$59</f>
        <v>0.92641807884303196</v>
      </c>
      <c r="AZ1643" s="221">
        <f>'2.a-LTH-MTH1'!AV$59</f>
        <v>0.92722916920507303</v>
      </c>
      <c r="BA1643" s="221">
        <f>'2.a-LTH-MTH1'!AW$59</f>
        <v>0.92801236245173402</v>
      </c>
      <c r="BB1643" s="221">
        <f>'2.a-LTH-MTH1'!AX$59</f>
        <v>0.92876861809268596</v>
      </c>
      <c r="BC1643" s="221">
        <f>'2.a-LTH-MTH1'!AY$59</f>
        <v>0.92949886263566495</v>
      </c>
      <c r="BD1643" s="221">
        <f>'2.a-LTH-MTH1'!AZ$59</f>
        <v>0.93020399072155802</v>
      </c>
      <c r="BE1643" s="221">
        <f>'2.a-LTH-MTH1'!BA$59</f>
        <v>0.93088486622045097</v>
      </c>
      <c r="BF1643" s="221">
        <f>'2.a-LTH-MTH1'!BB$59</f>
        <v>0.93154232328997999</v>
      </c>
      <c r="BG1643" s="221">
        <f>'2.a-LTH-MTH1'!BC$59</f>
        <v>0.93217716739727297</v>
      </c>
      <c r="BH1643" s="221">
        <f>'2.a-LTH-MTH1'!BD$59</f>
        <v>0.932790176305755</v>
      </c>
    </row>
    <row r="1644" spans="1:60" s="8" customFormat="1" ht="15">
      <c r="A1644" s="36" t="s">
        <v>7</v>
      </c>
      <c r="B1644" s="36" t="s">
        <v>66</v>
      </c>
      <c r="C1644" s="36" t="s">
        <v>40</v>
      </c>
      <c r="D1644" s="16" t="s">
        <v>113</v>
      </c>
      <c r="E1644" s="16" t="s">
        <v>113</v>
      </c>
      <c r="F1644" s="7" t="s">
        <v>14</v>
      </c>
      <c r="G1644" s="219"/>
      <c r="H1644" s="219"/>
      <c r="I1644" s="219"/>
      <c r="J1644" s="219"/>
      <c r="K1644" s="219"/>
      <c r="L1644" s="219"/>
      <c r="M1644" s="219"/>
      <c r="N1644" s="219"/>
      <c r="O1644" s="219"/>
      <c r="P1644" s="219"/>
      <c r="Q1644" s="219"/>
      <c r="R1644" s="219"/>
      <c r="S1644" s="219"/>
      <c r="T1644" s="219"/>
      <c r="U1644" s="219"/>
      <c r="V1644" s="219"/>
      <c r="W1644" s="219"/>
      <c r="X1644" s="219"/>
      <c r="Y1644" s="221">
        <f>'2.a-LTH-MTH1'!U$60</f>
        <v>0.22800205883416391</v>
      </c>
      <c r="Z1644" s="221">
        <f>'2.a-LTH-MTH1'!V$60</f>
        <v>0.22800205883416391</v>
      </c>
      <c r="AA1644" s="221">
        <f>'2.a-LTH-MTH1'!W$60</f>
        <v>0.22800205883416394</v>
      </c>
      <c r="AB1644" s="221">
        <f>'2.a-LTH-MTH1'!X$60</f>
        <v>0.22800205883416391</v>
      </c>
      <c r="AC1644" s="221">
        <f>'2.a-LTH-MTH1'!Y$60</f>
        <v>0.22800205883416391</v>
      </c>
      <c r="AD1644" s="221">
        <f>'2.a-LTH-MTH1'!Z$60</f>
        <v>0.22800205883416391</v>
      </c>
      <c r="AE1644" s="221">
        <f>'2.a-LTH-MTH1'!AA$60</f>
        <v>0.22800205883416391</v>
      </c>
      <c r="AF1644" s="221">
        <f>'2.a-LTH-MTH1'!AB$60</f>
        <v>0.22800205883416391</v>
      </c>
      <c r="AG1644" s="221">
        <f>'2.a-LTH-MTH1'!AC$60</f>
        <v>0.22800205883416391</v>
      </c>
      <c r="AH1644" s="221">
        <f>'2.a-LTH-MTH1'!AD$60</f>
        <v>0.22800205883416391</v>
      </c>
      <c r="AI1644" s="221">
        <f>'2.a-LTH-MTH1'!AE$60</f>
        <v>0.22800205883416391</v>
      </c>
      <c r="AJ1644" s="221">
        <f>'2.a-LTH-MTH1'!AF$60</f>
        <v>0.22800205883416391</v>
      </c>
      <c r="AK1644" s="221">
        <f>'2.a-LTH-MTH1'!AG$60</f>
        <v>0.22800205883416391</v>
      </c>
      <c r="AL1644" s="221">
        <f>'2.a-LTH-MTH1'!AH$60</f>
        <v>0.22800205883416391</v>
      </c>
      <c r="AM1644" s="221">
        <f>'2.a-LTH-MTH1'!AI$60</f>
        <v>0.22800205883416391</v>
      </c>
      <c r="AN1644" s="221">
        <f>'2.a-LTH-MTH1'!AJ$60</f>
        <v>0.22800205883416391</v>
      </c>
      <c r="AO1644" s="221">
        <f>'2.a-LTH-MTH1'!AK$60</f>
        <v>0.22800205883416391</v>
      </c>
      <c r="AP1644" s="221">
        <f>'2.a-LTH-MTH1'!AL$60</f>
        <v>0.22800205883416391</v>
      </c>
      <c r="AQ1644" s="221">
        <f>'2.a-LTH-MTH1'!AM$60</f>
        <v>0.22800205883416391</v>
      </c>
      <c r="AR1644" s="221">
        <f>'2.a-LTH-MTH1'!AN$60</f>
        <v>0.22800205883416391</v>
      </c>
      <c r="AS1644" s="221">
        <f>'2.a-LTH-MTH1'!AO$60</f>
        <v>0.22800205883416391</v>
      </c>
      <c r="AT1644" s="221">
        <f>'2.a-LTH-MTH1'!AP$60</f>
        <v>0.22800205883416391</v>
      </c>
      <c r="AU1644" s="221">
        <f>'2.a-LTH-MTH1'!AQ$60</f>
        <v>0.22800205883416388</v>
      </c>
      <c r="AV1644" s="221">
        <f>'2.a-LTH-MTH1'!AR$60</f>
        <v>0.22800205883416391</v>
      </c>
      <c r="AW1644" s="221">
        <f>'2.a-LTH-MTH1'!AS$60</f>
        <v>0.22800205883416391</v>
      </c>
      <c r="AX1644" s="221">
        <f>'2.a-LTH-MTH1'!AT$60</f>
        <v>0.22800205883416391</v>
      </c>
      <c r="AY1644" s="221">
        <f>'2.a-LTH-MTH1'!AU$60</f>
        <v>0.22800205883416391</v>
      </c>
      <c r="AZ1644" s="221">
        <f>'2.a-LTH-MTH1'!AV$60</f>
        <v>0.22800205883416391</v>
      </c>
      <c r="BA1644" s="221">
        <f>'2.a-LTH-MTH1'!AW$60</f>
        <v>0.22800205883416391</v>
      </c>
      <c r="BB1644" s="221">
        <f>'2.a-LTH-MTH1'!AX$60</f>
        <v>0.22800205883416391</v>
      </c>
      <c r="BC1644" s="221">
        <f>'2.a-LTH-MTH1'!AY$60</f>
        <v>0.22800205883416391</v>
      </c>
      <c r="BD1644" s="221">
        <f>'2.a-LTH-MTH1'!AZ$60</f>
        <v>0.22800205883416391</v>
      </c>
      <c r="BE1644" s="221">
        <f>'2.a-LTH-MTH1'!BA$60</f>
        <v>0.22800205883416391</v>
      </c>
      <c r="BF1644" s="221">
        <f>'2.a-LTH-MTH1'!BB$60</f>
        <v>0.22800205883416391</v>
      </c>
      <c r="BG1644" s="221">
        <f>'2.a-LTH-MTH1'!BC$60</f>
        <v>0.22800205883416391</v>
      </c>
      <c r="BH1644" s="221">
        <f>'2.a-LTH-MTH1'!BD$60</f>
        <v>0.22800205883416391</v>
      </c>
    </row>
    <row r="1645" spans="1:60" s="5" customFormat="1" ht="15">
      <c r="A1645" s="4" t="s">
        <v>7</v>
      </c>
      <c r="B1645" s="4" t="s">
        <v>66</v>
      </c>
      <c r="C1645" s="4" t="s">
        <v>21</v>
      </c>
      <c r="D1645" s="4"/>
      <c r="E1645" s="4"/>
      <c r="F1645" s="4" t="s">
        <v>11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>
        <v>3</v>
      </c>
      <c r="R1645" s="4">
        <v>11</v>
      </c>
      <c r="S1645" s="4">
        <v>23</v>
      </c>
      <c r="T1645" s="4">
        <v>31</v>
      </c>
      <c r="U1645" s="4">
        <v>30</v>
      </c>
      <c r="V1645" s="4">
        <v>30</v>
      </c>
      <c r="W1645" s="4">
        <v>36</v>
      </c>
      <c r="X1645" s="4">
        <v>46</v>
      </c>
      <c r="Y1645" s="4">
        <v>47</v>
      </c>
      <c r="Z1645" s="4">
        <v>46</v>
      </c>
      <c r="AA1645" s="4">
        <v>40</v>
      </c>
      <c r="AB1645" s="4">
        <v>36</v>
      </c>
      <c r="AC1645" s="4">
        <v>42</v>
      </c>
      <c r="AD1645" s="4">
        <v>60</v>
      </c>
      <c r="AE1645" s="4">
        <v>62</v>
      </c>
      <c r="AF1645" s="4">
        <v>66</v>
      </c>
      <c r="AG1645" s="4">
        <v>80</v>
      </c>
      <c r="AH1645" s="4">
        <v>113</v>
      </c>
      <c r="AI1645" s="4">
        <v>188</v>
      </c>
      <c r="AJ1645" s="4">
        <v>331</v>
      </c>
      <c r="AK1645" s="4">
        <v>416</v>
      </c>
      <c r="AL1645" s="4">
        <v>432</v>
      </c>
      <c r="AM1645" s="4">
        <v>464</v>
      </c>
      <c r="AN1645" s="4">
        <v>522</v>
      </c>
      <c r="AO1645" s="4">
        <v>522</v>
      </c>
      <c r="AP1645" s="4">
        <v>684</v>
      </c>
      <c r="AQ1645" s="4">
        <v>687</v>
      </c>
      <c r="AR1645" s="4">
        <v>816</v>
      </c>
      <c r="AS1645" s="4">
        <v>865</v>
      </c>
      <c r="AT1645" s="4">
        <v>828</v>
      </c>
      <c r="AU1645" s="4">
        <v>1029</v>
      </c>
      <c r="AV1645" s="4">
        <v>605</v>
      </c>
      <c r="AW1645" s="4">
        <v>841</v>
      </c>
      <c r="AX1645" s="4">
        <v>1293</v>
      </c>
      <c r="AY1645" s="4">
        <v>958</v>
      </c>
      <c r="AZ1645" s="4">
        <v>1162</v>
      </c>
      <c r="BA1645" s="4">
        <v>652</v>
      </c>
      <c r="BB1645" s="4">
        <v>819</v>
      </c>
      <c r="BC1645" s="4">
        <v>749</v>
      </c>
      <c r="BD1645" s="4">
        <v>686</v>
      </c>
      <c r="BE1645" s="4">
        <v>566</v>
      </c>
      <c r="BF1645" s="4">
        <v>614</v>
      </c>
      <c r="BG1645" s="4">
        <v>857</v>
      </c>
      <c r="BH1645" s="4">
        <v>928</v>
      </c>
    </row>
    <row r="1646" spans="1:60" s="5" customFormat="1" ht="15">
      <c r="A1646" s="4" t="s">
        <v>7</v>
      </c>
      <c r="B1646" s="4" t="s">
        <v>66</v>
      </c>
      <c r="C1646" s="4" t="s">
        <v>21</v>
      </c>
      <c r="D1646" s="4"/>
      <c r="E1646" s="4"/>
      <c r="F1646" s="4" t="s">
        <v>52</v>
      </c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>
        <v>1.00515982041145E-4</v>
      </c>
      <c r="R1646" s="4">
        <v>3.3546813052760002E-4</v>
      </c>
      <c r="S1646" s="4">
        <v>6.7782624071672799E-4</v>
      </c>
      <c r="T1646" s="4">
        <v>8.0431736806600598E-4</v>
      </c>
      <c r="U1646" s="4">
        <v>7.4911978425350201E-4</v>
      </c>
      <c r="V1646" s="4">
        <v>7.4652864181555805E-4</v>
      </c>
      <c r="W1646" s="4">
        <v>8.3018171755373099E-4</v>
      </c>
      <c r="X1646" s="4">
        <v>1.0281397376008599E-3</v>
      </c>
      <c r="Y1646" s="4">
        <v>1.0150749427670499E-3</v>
      </c>
      <c r="Z1646" s="4">
        <v>9.3421881029265405E-4</v>
      </c>
      <c r="AA1646" s="4">
        <v>8.3134157747064301E-4</v>
      </c>
      <c r="AB1646" s="4">
        <v>7.7695046940757498E-4</v>
      </c>
      <c r="AC1646" s="4">
        <v>9.27459423650215E-4</v>
      </c>
      <c r="AD1646" s="4">
        <v>1.29068341686923E-3</v>
      </c>
      <c r="AE1646" s="4">
        <v>1.3241072954040701E-3</v>
      </c>
      <c r="AF1646" s="4">
        <v>1.3909671436700499E-3</v>
      </c>
      <c r="AG1646" s="4">
        <v>1.68233339642084E-3</v>
      </c>
      <c r="AH1646" s="4">
        <v>2.3007227934439601E-3</v>
      </c>
      <c r="AI1646" s="4">
        <v>3.4568355245012399E-3</v>
      </c>
      <c r="AJ1646" s="4">
        <v>5.6680993886672297E-3</v>
      </c>
      <c r="AK1646" s="4">
        <v>6.8633273939154001E-3</v>
      </c>
      <c r="AL1646" s="4">
        <v>6.8416134805124899E-3</v>
      </c>
      <c r="AM1646" s="4">
        <v>7.2668044853724202E-3</v>
      </c>
      <c r="AN1646" s="4">
        <v>8.3737046424331892E-3</v>
      </c>
      <c r="AO1646" s="4">
        <v>7.94363367978939E-3</v>
      </c>
      <c r="AP1646" s="4">
        <v>9.9320439100888704E-3</v>
      </c>
      <c r="AQ1646" s="4">
        <v>9.9141352189912706E-3</v>
      </c>
      <c r="AR1646" s="4">
        <v>1.11438872500819E-2</v>
      </c>
      <c r="AS1646" s="4">
        <v>1.1105262482186601E-2</v>
      </c>
      <c r="AT1646" s="4">
        <v>1.03394021128343E-2</v>
      </c>
      <c r="AU1646" s="4">
        <v>1.20362139147523E-2</v>
      </c>
      <c r="AV1646" s="4">
        <v>6.7526843315400603E-3</v>
      </c>
      <c r="AW1646" s="4">
        <v>9.2497882777356193E-3</v>
      </c>
      <c r="AX1646" s="4">
        <v>1.3466084837375899E-2</v>
      </c>
      <c r="AY1646" s="4">
        <v>9.6394755642313108E-3</v>
      </c>
      <c r="AZ1646" s="4">
        <v>1.13859057772203E-2</v>
      </c>
      <c r="BA1646" s="4">
        <v>6.5626572722697497E-3</v>
      </c>
      <c r="BB1646" s="4">
        <v>8.0497729551217805E-3</v>
      </c>
      <c r="BC1646" s="4">
        <v>7.6434031002214397E-3</v>
      </c>
      <c r="BD1646" s="4">
        <v>7.5438500027492196E-3</v>
      </c>
      <c r="BE1646" s="4">
        <v>6.1362995728441597E-3</v>
      </c>
      <c r="BF1646" s="4">
        <v>6.9116124093835801E-3</v>
      </c>
      <c r="BG1646" s="4">
        <v>1.01228443184503E-2</v>
      </c>
      <c r="BH1646" s="4">
        <v>1.1393073306078401E-2</v>
      </c>
    </row>
    <row r="1647" spans="1:60" s="8" customFormat="1" ht="15">
      <c r="A1647" s="36" t="s">
        <v>7</v>
      </c>
      <c r="B1647" s="36" t="s">
        <v>66</v>
      </c>
      <c r="C1647" s="36" t="s">
        <v>21</v>
      </c>
      <c r="D1647" s="7" t="s">
        <v>113</v>
      </c>
      <c r="E1647" s="7" t="s">
        <v>113</v>
      </c>
      <c r="F1647" s="7" t="s">
        <v>12</v>
      </c>
      <c r="G1647" s="219"/>
      <c r="H1647" s="219"/>
      <c r="I1647" s="219"/>
      <c r="J1647" s="219"/>
      <c r="K1647" s="219"/>
      <c r="L1647" s="219"/>
      <c r="M1647" s="219"/>
      <c r="N1647" s="219"/>
      <c r="O1647" s="219"/>
      <c r="P1647" s="219"/>
      <c r="Q1647" s="221">
        <v>1</v>
      </c>
      <c r="R1647" s="221">
        <v>1</v>
      </c>
      <c r="S1647" s="221">
        <v>1</v>
      </c>
      <c r="T1647" s="221">
        <v>1</v>
      </c>
      <c r="U1647" s="221">
        <v>1</v>
      </c>
      <c r="V1647" s="221">
        <v>1</v>
      </c>
      <c r="W1647" s="221">
        <v>1</v>
      </c>
      <c r="X1647" s="221">
        <v>1</v>
      </c>
      <c r="Y1647" s="221">
        <v>1</v>
      </c>
      <c r="Z1647" s="221">
        <v>1</v>
      </c>
      <c r="AA1647" s="221">
        <v>1</v>
      </c>
      <c r="AB1647" s="221">
        <v>1</v>
      </c>
      <c r="AC1647" s="221">
        <v>1</v>
      </c>
      <c r="AD1647" s="221">
        <v>1</v>
      </c>
      <c r="AE1647" s="221">
        <v>1</v>
      </c>
      <c r="AF1647" s="221">
        <v>1</v>
      </c>
      <c r="AG1647" s="221">
        <v>1</v>
      </c>
      <c r="AH1647" s="221">
        <v>1</v>
      </c>
      <c r="AI1647" s="221">
        <v>1</v>
      </c>
      <c r="AJ1647" s="221">
        <v>1</v>
      </c>
      <c r="AK1647" s="221">
        <v>1</v>
      </c>
      <c r="AL1647" s="221">
        <v>1</v>
      </c>
      <c r="AM1647" s="221">
        <v>1</v>
      </c>
      <c r="AN1647" s="221">
        <v>1</v>
      </c>
      <c r="AO1647" s="221">
        <v>1</v>
      </c>
      <c r="AP1647" s="221">
        <v>1</v>
      </c>
      <c r="AQ1647" s="221">
        <v>1</v>
      </c>
      <c r="AR1647" s="221">
        <v>1</v>
      </c>
      <c r="AS1647" s="221">
        <v>1</v>
      </c>
      <c r="AT1647" s="221">
        <v>1</v>
      </c>
      <c r="AU1647" s="221">
        <v>1</v>
      </c>
      <c r="AV1647" s="221">
        <v>1</v>
      </c>
      <c r="AW1647" s="221">
        <v>1</v>
      </c>
      <c r="AX1647" s="221">
        <v>1</v>
      </c>
      <c r="AY1647" s="221">
        <v>1</v>
      </c>
      <c r="AZ1647" s="221">
        <v>1</v>
      </c>
      <c r="BA1647" s="221">
        <v>1</v>
      </c>
      <c r="BB1647" s="221">
        <v>1</v>
      </c>
      <c r="BC1647" s="221">
        <v>1</v>
      </c>
      <c r="BD1647" s="221">
        <v>1</v>
      </c>
      <c r="BE1647" s="221">
        <v>1</v>
      </c>
      <c r="BF1647" s="221">
        <v>1</v>
      </c>
      <c r="BG1647" s="221">
        <v>1</v>
      </c>
      <c r="BH1647" s="221">
        <v>1</v>
      </c>
    </row>
    <row r="1648" spans="1:60" s="8" customFormat="1" ht="15">
      <c r="A1648" s="36" t="s">
        <v>7</v>
      </c>
      <c r="B1648" s="36" t="s">
        <v>66</v>
      </c>
      <c r="C1648" s="36" t="s">
        <v>21</v>
      </c>
      <c r="D1648" s="7" t="s">
        <v>113</v>
      </c>
      <c r="E1648" s="7" t="s">
        <v>113</v>
      </c>
      <c r="F1648" s="7" t="s">
        <v>13</v>
      </c>
      <c r="G1648" s="219"/>
      <c r="H1648" s="219"/>
      <c r="I1648" s="219"/>
      <c r="J1648" s="219"/>
      <c r="K1648" s="219"/>
      <c r="L1648" s="219"/>
      <c r="M1648" s="219"/>
      <c r="N1648" s="219"/>
      <c r="O1648" s="219"/>
      <c r="P1648" s="219"/>
      <c r="Q1648" s="221">
        <f>'2.a-LTH-MTH1'!M$59</f>
        <v>0.87248431013094196</v>
      </c>
      <c r="R1648" s="221">
        <f>'2.a-LTH-MTH1'!N$59</f>
        <v>0.87515043001749504</v>
      </c>
      <c r="S1648" s="221">
        <f>'2.a-LTH-MTH1'!O$59</f>
        <v>0.87772484982034404</v>
      </c>
      <c r="T1648" s="221">
        <f>'2.a-LTH-MTH1'!P$59</f>
        <v>0.88021072352569496</v>
      </c>
      <c r="U1648" s="221">
        <f>'2.a-LTH-MTH1'!Q$59</f>
        <v>0.88261109663971404</v>
      </c>
      <c r="V1648" s="221">
        <f>'2.a-LTH-MTH1'!R$59</f>
        <v>0.88492890991965001</v>
      </c>
      <c r="W1648" s="221">
        <f>'2.a-LTH-MTH1'!S$59</f>
        <v>0.88716700297662998</v>
      </c>
      <c r="X1648" s="221">
        <f>'2.a-LTH-MTH1'!T$59</f>
        <v>0.88932811775453902</v>
      </c>
      <c r="Y1648" s="221">
        <f>'2.a-LTH-MTH1'!U$59</f>
        <v>0.891414901889241</v>
      </c>
      <c r="Z1648" s="221">
        <f>'2.a-LTH-MTH1'!V$59</f>
        <v>0.89342991195227095</v>
      </c>
      <c r="AA1648" s="221">
        <f>'2.a-LTH-MTH1'!W$59</f>
        <v>0.89537561658294496</v>
      </c>
      <c r="AB1648" s="221">
        <f>'2.a-LTH-MTH1'!X$59</f>
        <v>0.89725439951276198</v>
      </c>
      <c r="AC1648" s="221">
        <f>'2.a-LTH-MTH1'!Y$59</f>
        <v>0.89906856248576505</v>
      </c>
      <c r="AD1648" s="221">
        <f>'2.a-LTH-MTH1'!Z$59</f>
        <v>0.90082032807847101</v>
      </c>
      <c r="AE1648" s="221">
        <f>'2.a-LTH-MTH1'!AA$59</f>
        <v>0.90251184242280102</v>
      </c>
      <c r="AF1648" s="221">
        <f>'2.a-LTH-MTH1'!AB$59</f>
        <v>0.90414517783536397</v>
      </c>
      <c r="AG1648" s="221">
        <f>'2.a-LTH-MTH1'!AC$59</f>
        <v>0.90572233535629998</v>
      </c>
      <c r="AH1648" s="221">
        <f>'2.a-LTH-MTH1'!AD$59</f>
        <v>0.90724524720080701</v>
      </c>
      <c r="AI1648" s="221">
        <f>'2.a-LTH-MTH1'!AE$59</f>
        <v>0.90871577912634605</v>
      </c>
      <c r="AJ1648" s="221">
        <f>'2.a-LTH-MTH1'!AF$59</f>
        <v>0.91013573271842596</v>
      </c>
      <c r="AK1648" s="221">
        <f>'2.a-LTH-MTH1'!AG$59</f>
        <v>0.91150684759777301</v>
      </c>
      <c r="AL1648" s="221">
        <f>'2.a-LTH-MTH1'!AH$59</f>
        <v>0.91283080355158197</v>
      </c>
      <c r="AM1648" s="221">
        <f>'2.a-LTH-MTH1'!AI$59</f>
        <v>0.91410922259146599</v>
      </c>
      <c r="AN1648" s="221">
        <f>'2.a-LTH-MTH1'!AJ$59</f>
        <v>0.91534367094062496</v>
      </c>
      <c r="AO1648" s="221">
        <f>'2.a-LTH-MTH1'!AK$59</f>
        <v>0.91653566095266203</v>
      </c>
      <c r="AP1648" s="221">
        <f>'2.a-LTH-MTH1'!AL$59</f>
        <v>0.91768665296441099</v>
      </c>
      <c r="AQ1648" s="221">
        <f>'2.a-LTH-MTH1'!AM$59</f>
        <v>0.91879805708502504</v>
      </c>
      <c r="AR1648" s="221">
        <f>'2.a-LTH-MTH1'!AN$59</f>
        <v>0.91987123492354095</v>
      </c>
      <c r="AS1648" s="221">
        <f>'2.a-LTH-MTH1'!AO$59</f>
        <v>0.92090750125701903</v>
      </c>
      <c r="AT1648" s="221">
        <f>'2.a-LTH-MTH1'!AP$59</f>
        <v>0.92190812564131097</v>
      </c>
      <c r="AU1648" s="221">
        <f>'2.a-LTH-MTH1'!AQ$59</f>
        <v>0.92287433396642304</v>
      </c>
      <c r="AV1648" s="221">
        <f>'2.a-LTH-MTH1'!AR$59</f>
        <v>0.923807309958384</v>
      </c>
      <c r="AW1648" s="221">
        <f>'2.a-LTH-MTH1'!AS$59</f>
        <v>0.92470819662946002</v>
      </c>
      <c r="AX1648" s="221">
        <f>'2.a-LTH-MTH1'!AT$59</f>
        <v>0.92557809767848598</v>
      </c>
      <c r="AY1648" s="221">
        <f>'2.a-LTH-MTH1'!AU$59</f>
        <v>0.92641807884303196</v>
      </c>
      <c r="AZ1648" s="221">
        <f>'2.a-LTH-MTH1'!AV$59</f>
        <v>0.92722916920507303</v>
      </c>
      <c r="BA1648" s="221">
        <f>'2.a-LTH-MTH1'!AW$59</f>
        <v>0.92801236245173402</v>
      </c>
      <c r="BB1648" s="221">
        <f>'2.a-LTH-MTH1'!AX$59</f>
        <v>0.92876861809268596</v>
      </c>
      <c r="BC1648" s="221">
        <f>'2.a-LTH-MTH1'!AY$59</f>
        <v>0.92949886263566495</v>
      </c>
      <c r="BD1648" s="221">
        <f>'2.a-LTH-MTH1'!AZ$59</f>
        <v>0.93020399072155802</v>
      </c>
      <c r="BE1648" s="221">
        <f>'2.a-LTH-MTH1'!BA$59</f>
        <v>0.93088486622045097</v>
      </c>
      <c r="BF1648" s="221">
        <f>'2.a-LTH-MTH1'!BB$59</f>
        <v>0.93154232328997999</v>
      </c>
      <c r="BG1648" s="221">
        <f>'2.a-LTH-MTH1'!BC$59</f>
        <v>0.93217716739727297</v>
      </c>
      <c r="BH1648" s="221">
        <f>'2.a-LTH-MTH1'!BD$59</f>
        <v>0.932790176305755</v>
      </c>
    </row>
    <row r="1649" spans="1:60" s="8" customFormat="1" ht="15">
      <c r="A1649" s="36" t="s">
        <v>7</v>
      </c>
      <c r="B1649" s="36" t="s">
        <v>66</v>
      </c>
      <c r="C1649" s="36" t="s">
        <v>21</v>
      </c>
      <c r="D1649" s="7" t="s">
        <v>113</v>
      </c>
      <c r="E1649" s="7" t="s">
        <v>113</v>
      </c>
      <c r="F1649" s="7" t="s">
        <v>14</v>
      </c>
      <c r="G1649" s="219"/>
      <c r="H1649" s="219"/>
      <c r="I1649" s="219"/>
      <c r="J1649" s="219"/>
      <c r="K1649" s="219"/>
      <c r="L1649" s="219"/>
      <c r="M1649" s="219"/>
      <c r="N1649" s="219"/>
      <c r="O1649" s="219"/>
      <c r="P1649" s="219"/>
      <c r="Q1649" s="221">
        <f>'2.a-LTH-MTH1'!M$60</f>
        <v>0.22800205883416391</v>
      </c>
      <c r="R1649" s="221">
        <f>'2.a-LTH-MTH1'!N$60</f>
        <v>0.22800205883416391</v>
      </c>
      <c r="S1649" s="221">
        <f>'2.a-LTH-MTH1'!O$60</f>
        <v>0.22800205883416391</v>
      </c>
      <c r="T1649" s="221">
        <f>'2.a-LTH-MTH1'!P$60</f>
        <v>0.22800205883416391</v>
      </c>
      <c r="U1649" s="221">
        <f>'2.a-LTH-MTH1'!Q$60</f>
        <v>0.22800205883416391</v>
      </c>
      <c r="V1649" s="221">
        <f>'2.a-LTH-MTH1'!R$60</f>
        <v>0.22800205883416391</v>
      </c>
      <c r="W1649" s="221">
        <f>'2.a-LTH-MTH1'!S$60</f>
        <v>0.22800205883416391</v>
      </c>
      <c r="X1649" s="221">
        <f>'2.a-LTH-MTH1'!T$60</f>
        <v>0.22800205883416391</v>
      </c>
      <c r="Y1649" s="221">
        <f>'2.a-LTH-MTH1'!U$60</f>
        <v>0.22800205883416391</v>
      </c>
      <c r="Z1649" s="221">
        <f>'2.a-LTH-MTH1'!V$60</f>
        <v>0.22800205883416391</v>
      </c>
      <c r="AA1649" s="221">
        <f>'2.a-LTH-MTH1'!W$60</f>
        <v>0.22800205883416394</v>
      </c>
      <c r="AB1649" s="221">
        <f>'2.a-LTH-MTH1'!X$60</f>
        <v>0.22800205883416391</v>
      </c>
      <c r="AC1649" s="221">
        <f>'2.a-LTH-MTH1'!Y$60</f>
        <v>0.22800205883416391</v>
      </c>
      <c r="AD1649" s="221">
        <f>'2.a-LTH-MTH1'!Z$60</f>
        <v>0.22800205883416391</v>
      </c>
      <c r="AE1649" s="221">
        <f>'2.a-LTH-MTH1'!AA$60</f>
        <v>0.22800205883416391</v>
      </c>
      <c r="AF1649" s="221">
        <f>'2.a-LTH-MTH1'!AB$60</f>
        <v>0.22800205883416391</v>
      </c>
      <c r="AG1649" s="221">
        <f>'2.a-LTH-MTH1'!AC$60</f>
        <v>0.22800205883416391</v>
      </c>
      <c r="AH1649" s="221">
        <f>'2.a-LTH-MTH1'!AD$60</f>
        <v>0.22800205883416391</v>
      </c>
      <c r="AI1649" s="221">
        <f>'2.a-LTH-MTH1'!AE$60</f>
        <v>0.22800205883416391</v>
      </c>
      <c r="AJ1649" s="221">
        <f>'2.a-LTH-MTH1'!AF$60</f>
        <v>0.22800205883416391</v>
      </c>
      <c r="AK1649" s="221">
        <f>'2.a-LTH-MTH1'!AG$60</f>
        <v>0.22800205883416391</v>
      </c>
      <c r="AL1649" s="221">
        <f>'2.a-LTH-MTH1'!AH$60</f>
        <v>0.22800205883416391</v>
      </c>
      <c r="AM1649" s="221">
        <f>'2.a-LTH-MTH1'!AI$60</f>
        <v>0.22800205883416391</v>
      </c>
      <c r="AN1649" s="221">
        <f>'2.a-LTH-MTH1'!AJ$60</f>
        <v>0.22800205883416391</v>
      </c>
      <c r="AO1649" s="221">
        <f>'2.a-LTH-MTH1'!AK$60</f>
        <v>0.22800205883416391</v>
      </c>
      <c r="AP1649" s="221">
        <f>'2.a-LTH-MTH1'!AL$60</f>
        <v>0.22800205883416391</v>
      </c>
      <c r="AQ1649" s="221">
        <f>'2.a-LTH-MTH1'!AM$60</f>
        <v>0.22800205883416391</v>
      </c>
      <c r="AR1649" s="221">
        <f>'2.a-LTH-MTH1'!AN$60</f>
        <v>0.22800205883416391</v>
      </c>
      <c r="AS1649" s="221">
        <f>'2.a-LTH-MTH1'!AO$60</f>
        <v>0.22800205883416391</v>
      </c>
      <c r="AT1649" s="221">
        <f>'2.a-LTH-MTH1'!AP$60</f>
        <v>0.22800205883416391</v>
      </c>
      <c r="AU1649" s="221">
        <f>'2.a-LTH-MTH1'!AQ$60</f>
        <v>0.22800205883416388</v>
      </c>
      <c r="AV1649" s="221">
        <f>'2.a-LTH-MTH1'!AR$60</f>
        <v>0.22800205883416391</v>
      </c>
      <c r="AW1649" s="221">
        <f>'2.a-LTH-MTH1'!AS$60</f>
        <v>0.22800205883416391</v>
      </c>
      <c r="AX1649" s="221">
        <f>'2.a-LTH-MTH1'!AT$60</f>
        <v>0.22800205883416391</v>
      </c>
      <c r="AY1649" s="221">
        <f>'2.a-LTH-MTH1'!AU$60</f>
        <v>0.22800205883416391</v>
      </c>
      <c r="AZ1649" s="221">
        <f>'2.a-LTH-MTH1'!AV$60</f>
        <v>0.22800205883416391</v>
      </c>
      <c r="BA1649" s="221">
        <f>'2.a-LTH-MTH1'!AW$60</f>
        <v>0.22800205883416391</v>
      </c>
      <c r="BB1649" s="221">
        <f>'2.a-LTH-MTH1'!AX$60</f>
        <v>0.22800205883416391</v>
      </c>
      <c r="BC1649" s="221">
        <f>'2.a-LTH-MTH1'!AY$60</f>
        <v>0.22800205883416391</v>
      </c>
      <c r="BD1649" s="221">
        <f>'2.a-LTH-MTH1'!AZ$60</f>
        <v>0.22800205883416391</v>
      </c>
      <c r="BE1649" s="221">
        <f>'2.a-LTH-MTH1'!BA$60</f>
        <v>0.22800205883416391</v>
      </c>
      <c r="BF1649" s="221">
        <f>'2.a-LTH-MTH1'!BB$60</f>
        <v>0.22800205883416391</v>
      </c>
      <c r="BG1649" s="221">
        <f>'2.a-LTH-MTH1'!BC$60</f>
        <v>0.22800205883416391</v>
      </c>
      <c r="BH1649" s="221">
        <f>'2.a-LTH-MTH1'!BD$60</f>
        <v>0.22800205883416391</v>
      </c>
    </row>
    <row r="1650" spans="1:60" s="5" customFormat="1" ht="15">
      <c r="A1650" s="4" t="s">
        <v>7</v>
      </c>
      <c r="B1650" s="4" t="s">
        <v>66</v>
      </c>
      <c r="C1650" s="4" t="s">
        <v>67</v>
      </c>
      <c r="D1650" s="4"/>
      <c r="E1650" s="4"/>
      <c r="F1650" s="4" t="s">
        <v>11</v>
      </c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>
        <v>126</v>
      </c>
      <c r="AB1650" s="4">
        <v>160</v>
      </c>
      <c r="AC1650" s="4">
        <v>176</v>
      </c>
      <c r="AD1650" s="4">
        <v>161</v>
      </c>
      <c r="AE1650" s="4">
        <v>195</v>
      </c>
      <c r="AF1650" s="4">
        <v>223</v>
      </c>
      <c r="AG1650" s="4">
        <v>242</v>
      </c>
      <c r="AH1650" s="4">
        <v>263</v>
      </c>
      <c r="AI1650" s="4">
        <v>275</v>
      </c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</row>
    <row r="1651" spans="1:60" s="5" customFormat="1" ht="15">
      <c r="A1651" s="4" t="s">
        <v>7</v>
      </c>
      <c r="B1651" s="4" t="s">
        <v>66</v>
      </c>
      <c r="C1651" s="4" t="s">
        <v>67</v>
      </c>
      <c r="D1651" s="4"/>
      <c r="E1651" s="4"/>
      <c r="F1651" s="4" t="s">
        <v>52</v>
      </c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>
        <v>2.6187259690325301E-3</v>
      </c>
      <c r="AB1651" s="4">
        <v>3.4531131973670002E-3</v>
      </c>
      <c r="AC1651" s="4">
        <v>3.8864966324390002E-3</v>
      </c>
      <c r="AD1651" s="4">
        <v>3.46333383526577E-3</v>
      </c>
      <c r="AE1651" s="4">
        <v>4.1645310097385996E-3</v>
      </c>
      <c r="AF1651" s="4">
        <v>4.6997829248245498E-3</v>
      </c>
      <c r="AG1651" s="4">
        <v>5.0890585241730301E-3</v>
      </c>
      <c r="AH1651" s="4">
        <v>5.3547795989005399E-3</v>
      </c>
      <c r="AI1651" s="4">
        <v>5.0565413257332003E-3</v>
      </c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</row>
    <row r="1652" spans="1:60" s="8" customFormat="1" ht="15">
      <c r="A1652" s="36" t="s">
        <v>7</v>
      </c>
      <c r="B1652" s="36" t="s">
        <v>66</v>
      </c>
      <c r="C1652" s="36" t="s">
        <v>67</v>
      </c>
      <c r="D1652" s="16" t="s">
        <v>113</v>
      </c>
      <c r="E1652" s="16" t="s">
        <v>113</v>
      </c>
      <c r="F1652" s="7" t="s">
        <v>12</v>
      </c>
      <c r="G1652" s="219"/>
      <c r="H1652" s="219"/>
      <c r="I1652" s="219"/>
      <c r="J1652" s="219"/>
      <c r="K1652" s="219"/>
      <c r="L1652" s="219"/>
      <c r="M1652" s="219"/>
      <c r="N1652" s="219"/>
      <c r="O1652" s="219"/>
      <c r="P1652" s="219"/>
      <c r="Q1652" s="219"/>
      <c r="R1652" s="219"/>
      <c r="S1652" s="219"/>
      <c r="T1652" s="219"/>
      <c r="U1652" s="219"/>
      <c r="V1652" s="219"/>
      <c r="W1652" s="219"/>
      <c r="X1652" s="219"/>
      <c r="Y1652" s="219"/>
      <c r="Z1652" s="219"/>
      <c r="AA1652" s="221">
        <v>1</v>
      </c>
      <c r="AB1652" s="221">
        <v>1</v>
      </c>
      <c r="AC1652" s="221">
        <v>1</v>
      </c>
      <c r="AD1652" s="221">
        <v>1</v>
      </c>
      <c r="AE1652" s="221">
        <v>1</v>
      </c>
      <c r="AF1652" s="221">
        <v>1</v>
      </c>
      <c r="AG1652" s="221">
        <v>1</v>
      </c>
      <c r="AH1652" s="221">
        <v>1</v>
      </c>
      <c r="AI1652" s="221">
        <v>1</v>
      </c>
      <c r="AJ1652" s="219"/>
      <c r="AK1652" s="219"/>
      <c r="AL1652" s="219"/>
      <c r="AM1652" s="219"/>
      <c r="AN1652" s="219"/>
      <c r="AO1652" s="219"/>
      <c r="AP1652" s="219"/>
      <c r="AQ1652" s="219"/>
      <c r="AR1652" s="219"/>
      <c r="AS1652" s="219"/>
      <c r="AT1652" s="219"/>
      <c r="AU1652" s="219"/>
      <c r="AV1652" s="219"/>
      <c r="AW1652" s="219"/>
      <c r="AX1652" s="219"/>
      <c r="AY1652" s="219"/>
      <c r="AZ1652" s="219"/>
      <c r="BA1652" s="219"/>
      <c r="BB1652" s="219"/>
      <c r="BC1652" s="219"/>
      <c r="BD1652" s="219"/>
      <c r="BE1652" s="219"/>
      <c r="BF1652" s="219"/>
      <c r="BG1652" s="219"/>
      <c r="BH1652" s="219"/>
    </row>
    <row r="1653" spans="1:60" s="8" customFormat="1" ht="15">
      <c r="A1653" s="36" t="s">
        <v>7</v>
      </c>
      <c r="B1653" s="36" t="s">
        <v>66</v>
      </c>
      <c r="C1653" s="36" t="s">
        <v>67</v>
      </c>
      <c r="D1653" s="16" t="s">
        <v>113</v>
      </c>
      <c r="E1653" s="16" t="s">
        <v>113</v>
      </c>
      <c r="F1653" s="7" t="s">
        <v>13</v>
      </c>
      <c r="G1653" s="219"/>
      <c r="H1653" s="219"/>
      <c r="I1653" s="219"/>
      <c r="J1653" s="219"/>
      <c r="K1653" s="219"/>
      <c r="L1653" s="219"/>
      <c r="M1653" s="219"/>
      <c r="N1653" s="219"/>
      <c r="O1653" s="219"/>
      <c r="P1653" s="219"/>
      <c r="Q1653" s="219"/>
      <c r="R1653" s="219"/>
      <c r="S1653" s="219"/>
      <c r="T1653" s="219"/>
      <c r="U1653" s="219"/>
      <c r="V1653" s="219"/>
      <c r="W1653" s="219"/>
      <c r="X1653" s="219"/>
      <c r="Y1653" s="219"/>
      <c r="Z1653" s="219"/>
      <c r="AA1653" s="221">
        <f>'2.a-LTH-MTH1'!W$59</f>
        <v>0.89537561658294496</v>
      </c>
      <c r="AB1653" s="221">
        <f>'2.a-LTH-MTH1'!X$59</f>
        <v>0.89725439951276198</v>
      </c>
      <c r="AC1653" s="221">
        <f>'2.a-LTH-MTH1'!Y$59</f>
        <v>0.89906856248576505</v>
      </c>
      <c r="AD1653" s="221">
        <f>'2.a-LTH-MTH1'!Z$59</f>
        <v>0.90082032807847101</v>
      </c>
      <c r="AE1653" s="221">
        <f>'2.a-LTH-MTH1'!AA$59</f>
        <v>0.90251184242280102</v>
      </c>
      <c r="AF1653" s="221">
        <f>'2.a-LTH-MTH1'!AB$59</f>
        <v>0.90414517783536397</v>
      </c>
      <c r="AG1653" s="221">
        <f>'2.a-LTH-MTH1'!AC$59</f>
        <v>0.90572233535629998</v>
      </c>
      <c r="AH1653" s="221">
        <f>'2.a-LTH-MTH1'!AD$59</f>
        <v>0.90724524720080701</v>
      </c>
      <c r="AI1653" s="221">
        <f>'2.a-LTH-MTH1'!AE$59</f>
        <v>0.90871577912634605</v>
      </c>
      <c r="AJ1653" s="219"/>
      <c r="AK1653" s="219"/>
      <c r="AL1653" s="219"/>
      <c r="AM1653" s="219"/>
      <c r="AN1653" s="219"/>
      <c r="AO1653" s="219"/>
      <c r="AP1653" s="219"/>
      <c r="AQ1653" s="219"/>
      <c r="AR1653" s="219"/>
      <c r="AS1653" s="219"/>
      <c r="AT1653" s="219"/>
      <c r="AU1653" s="219"/>
      <c r="AV1653" s="219"/>
      <c r="AW1653" s="219"/>
      <c r="AX1653" s="219"/>
      <c r="AY1653" s="219"/>
      <c r="AZ1653" s="219"/>
      <c r="BA1653" s="219"/>
      <c r="BB1653" s="219"/>
      <c r="BC1653" s="219"/>
      <c r="BD1653" s="219"/>
      <c r="BE1653" s="219"/>
      <c r="BF1653" s="219"/>
      <c r="BG1653" s="219"/>
      <c r="BH1653" s="219"/>
    </row>
    <row r="1654" spans="1:60" s="8" customFormat="1" ht="15">
      <c r="A1654" s="36" t="s">
        <v>7</v>
      </c>
      <c r="B1654" s="36" t="s">
        <v>66</v>
      </c>
      <c r="C1654" s="36" t="s">
        <v>67</v>
      </c>
      <c r="D1654" s="16" t="s">
        <v>113</v>
      </c>
      <c r="E1654" s="16" t="s">
        <v>113</v>
      </c>
      <c r="F1654" s="7" t="s">
        <v>14</v>
      </c>
      <c r="G1654" s="219"/>
      <c r="H1654" s="219"/>
      <c r="I1654" s="219"/>
      <c r="J1654" s="219"/>
      <c r="K1654" s="219"/>
      <c r="L1654" s="219"/>
      <c r="M1654" s="219"/>
      <c r="N1654" s="219"/>
      <c r="O1654" s="219"/>
      <c r="P1654" s="219"/>
      <c r="Q1654" s="219"/>
      <c r="R1654" s="219"/>
      <c r="S1654" s="219"/>
      <c r="T1654" s="219"/>
      <c r="U1654" s="219"/>
      <c r="V1654" s="219"/>
      <c r="W1654" s="219"/>
      <c r="X1654" s="219"/>
      <c r="Y1654" s="219"/>
      <c r="Z1654" s="219"/>
      <c r="AA1654" s="221">
        <f>'2.a-LTH-MTH1'!W$60</f>
        <v>0.22800205883416394</v>
      </c>
      <c r="AB1654" s="221">
        <f>'2.a-LTH-MTH1'!X$60</f>
        <v>0.22800205883416391</v>
      </c>
      <c r="AC1654" s="221">
        <f>'2.a-LTH-MTH1'!Y$60</f>
        <v>0.22800205883416391</v>
      </c>
      <c r="AD1654" s="221">
        <f>'2.a-LTH-MTH1'!Z$60</f>
        <v>0.22800205883416391</v>
      </c>
      <c r="AE1654" s="221">
        <f>'2.a-LTH-MTH1'!AA$60</f>
        <v>0.22800205883416391</v>
      </c>
      <c r="AF1654" s="221">
        <f>'2.a-LTH-MTH1'!AB$60</f>
        <v>0.22800205883416391</v>
      </c>
      <c r="AG1654" s="221">
        <f>'2.a-LTH-MTH1'!AC$60</f>
        <v>0.22800205883416391</v>
      </c>
      <c r="AH1654" s="221">
        <f>'2.a-LTH-MTH1'!AD$60</f>
        <v>0.22800205883416391</v>
      </c>
      <c r="AI1654" s="221">
        <f>'2.a-LTH-MTH1'!AE$60</f>
        <v>0.22800205883416391</v>
      </c>
      <c r="AJ1654" s="219"/>
      <c r="AK1654" s="219"/>
      <c r="AL1654" s="219"/>
      <c r="AM1654" s="219"/>
      <c r="AN1654" s="219"/>
      <c r="AO1654" s="219"/>
      <c r="AP1654" s="219"/>
      <c r="AQ1654" s="219"/>
      <c r="AR1654" s="219"/>
      <c r="AS1654" s="219"/>
      <c r="AT1654" s="219"/>
      <c r="AU1654" s="219"/>
      <c r="AV1654" s="219"/>
      <c r="AW1654" s="219"/>
      <c r="AX1654" s="219"/>
      <c r="AY1654" s="219"/>
      <c r="AZ1654" s="219"/>
      <c r="BA1654" s="219"/>
      <c r="BB1654" s="219"/>
      <c r="BC1654" s="219"/>
      <c r="BD1654" s="219"/>
      <c r="BE1654" s="219"/>
      <c r="BF1654" s="219"/>
      <c r="BG1654" s="219"/>
      <c r="BH1654" s="219"/>
    </row>
    <row r="1655" spans="1:60" s="5" customFormat="1" ht="15">
      <c r="A1655" s="4" t="s">
        <v>7</v>
      </c>
      <c r="B1655" s="4" t="s">
        <v>66</v>
      </c>
      <c r="C1655" s="4" t="s">
        <v>22</v>
      </c>
      <c r="D1655" s="4"/>
      <c r="E1655" s="4"/>
      <c r="F1655" s="4" t="s">
        <v>11</v>
      </c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>
        <v>1</v>
      </c>
      <c r="Z1655" s="4">
        <v>1</v>
      </c>
      <c r="AA1655" s="4">
        <v>9</v>
      </c>
      <c r="AB1655" s="4">
        <v>12</v>
      </c>
      <c r="AC1655" s="4">
        <v>1</v>
      </c>
      <c r="AD1655" s="4">
        <v>27</v>
      </c>
      <c r="AE1655" s="4">
        <v>22</v>
      </c>
      <c r="AF1655" s="4">
        <v>30</v>
      </c>
      <c r="AG1655" s="4">
        <v>32</v>
      </c>
      <c r="AH1655" s="4">
        <v>29</v>
      </c>
      <c r="AI1655" s="4">
        <v>32</v>
      </c>
      <c r="AJ1655" s="4">
        <v>32</v>
      </c>
      <c r="AK1655" s="4">
        <v>19</v>
      </c>
      <c r="AL1655" s="4">
        <v>23</v>
      </c>
      <c r="AM1655" s="4">
        <v>26</v>
      </c>
      <c r="AN1655" s="4">
        <v>18</v>
      </c>
      <c r="AO1655" s="4">
        <v>12</v>
      </c>
      <c r="AP1655" s="4">
        <v>6</v>
      </c>
      <c r="AQ1655" s="4">
        <v>6</v>
      </c>
      <c r="AR1655" s="4">
        <v>5</v>
      </c>
      <c r="AS1655" s="4">
        <v>5</v>
      </c>
      <c r="AT1655" s="4">
        <v>3</v>
      </c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</row>
    <row r="1656" spans="1:60" s="5" customFormat="1" ht="15">
      <c r="A1656" s="4" t="s">
        <v>7</v>
      </c>
      <c r="B1656" s="4" t="s">
        <v>66</v>
      </c>
      <c r="C1656" s="4" t="s">
        <v>22</v>
      </c>
      <c r="D1656" s="4"/>
      <c r="E1656" s="4"/>
      <c r="F1656" s="4" t="s">
        <v>52</v>
      </c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6">
        <v>2.15973392078096E-5</v>
      </c>
      <c r="Z1656" s="6">
        <v>2.0309104571579401E-5</v>
      </c>
      <c r="AA1656" s="4">
        <v>1.8705185493089499E-4</v>
      </c>
      <c r="AB1656" s="4">
        <v>2.5898348980252499E-4</v>
      </c>
      <c r="AC1656" s="6">
        <v>2.2082367229767001E-5</v>
      </c>
      <c r="AD1656" s="4">
        <v>5.8080753759115499E-4</v>
      </c>
      <c r="AE1656" s="4">
        <v>4.6984452417563603E-4</v>
      </c>
      <c r="AF1656" s="4">
        <v>6.3225779257729405E-4</v>
      </c>
      <c r="AG1656" s="4">
        <v>6.72933358568334E-4</v>
      </c>
      <c r="AH1656" s="4">
        <v>5.9045098238827204E-4</v>
      </c>
      <c r="AI1656" s="4">
        <v>5.8839753608531801E-4</v>
      </c>
      <c r="AJ1656" s="4">
        <v>5.47973354795623E-4</v>
      </c>
      <c r="AK1656" s="4">
        <v>3.1346928001055899E-4</v>
      </c>
      <c r="AL1656" s="4">
        <v>3.64252569564322E-4</v>
      </c>
      <c r="AM1656" s="4">
        <v>4.0719163064586902E-4</v>
      </c>
      <c r="AN1656" s="4">
        <v>2.88748435945972E-4</v>
      </c>
      <c r="AO1656" s="4">
        <v>1.8261226850090499E-4</v>
      </c>
      <c r="AP1656" s="6">
        <v>8.7123192193762003E-5</v>
      </c>
      <c r="AQ1656" s="6">
        <v>8.6586333790316798E-5</v>
      </c>
      <c r="AR1656" s="6">
        <v>6.8283622855894204E-5</v>
      </c>
      <c r="AS1656" s="6">
        <v>6.4192268683159798E-5</v>
      </c>
      <c r="AT1656" s="6">
        <v>3.7461601858095499E-5</v>
      </c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</row>
    <row r="1657" spans="1:60" s="8" customFormat="1" ht="15">
      <c r="A1657" s="36" t="s">
        <v>7</v>
      </c>
      <c r="B1657" s="36" t="s">
        <v>66</v>
      </c>
      <c r="C1657" s="36" t="s">
        <v>22</v>
      </c>
      <c r="D1657" s="7" t="s">
        <v>113</v>
      </c>
      <c r="E1657" s="7" t="s">
        <v>113</v>
      </c>
      <c r="F1657" s="7" t="s">
        <v>12</v>
      </c>
      <c r="G1657" s="219"/>
      <c r="H1657" s="219"/>
      <c r="I1657" s="219"/>
      <c r="J1657" s="219"/>
      <c r="K1657" s="219"/>
      <c r="L1657" s="219"/>
      <c r="M1657" s="219"/>
      <c r="N1657" s="219"/>
      <c r="O1657" s="219"/>
      <c r="P1657" s="219"/>
      <c r="Q1657" s="219"/>
      <c r="R1657" s="219"/>
      <c r="S1657" s="219"/>
      <c r="T1657" s="219"/>
      <c r="U1657" s="219"/>
      <c r="V1657" s="219"/>
      <c r="W1657" s="219"/>
      <c r="X1657" s="219"/>
      <c r="Y1657" s="221">
        <v>1</v>
      </c>
      <c r="Z1657" s="221">
        <v>1</v>
      </c>
      <c r="AA1657" s="221">
        <v>1</v>
      </c>
      <c r="AB1657" s="221">
        <v>1</v>
      </c>
      <c r="AC1657" s="221">
        <v>1</v>
      </c>
      <c r="AD1657" s="221">
        <v>1</v>
      </c>
      <c r="AE1657" s="221">
        <v>1</v>
      </c>
      <c r="AF1657" s="221">
        <v>1</v>
      </c>
      <c r="AG1657" s="221">
        <v>1</v>
      </c>
      <c r="AH1657" s="221">
        <v>1</v>
      </c>
      <c r="AI1657" s="221">
        <v>1</v>
      </c>
      <c r="AJ1657" s="221">
        <v>1</v>
      </c>
      <c r="AK1657" s="221">
        <v>1</v>
      </c>
      <c r="AL1657" s="221">
        <v>1</v>
      </c>
      <c r="AM1657" s="221">
        <v>1</v>
      </c>
      <c r="AN1657" s="221">
        <v>1</v>
      </c>
      <c r="AO1657" s="221">
        <v>1</v>
      </c>
      <c r="AP1657" s="221">
        <v>1</v>
      </c>
      <c r="AQ1657" s="221">
        <v>1</v>
      </c>
      <c r="AR1657" s="221">
        <v>1</v>
      </c>
      <c r="AS1657" s="221">
        <v>1</v>
      </c>
      <c r="AT1657" s="221">
        <v>1</v>
      </c>
      <c r="AU1657" s="219"/>
      <c r="AV1657" s="219"/>
      <c r="AW1657" s="219"/>
      <c r="AX1657" s="219"/>
      <c r="AY1657" s="219"/>
      <c r="AZ1657" s="219"/>
      <c r="BA1657" s="219"/>
      <c r="BB1657" s="219"/>
      <c r="BC1657" s="219"/>
      <c r="BD1657" s="219"/>
      <c r="BE1657" s="219"/>
      <c r="BF1657" s="219"/>
      <c r="BG1657" s="219"/>
      <c r="BH1657" s="219"/>
    </row>
    <row r="1658" spans="1:60" s="8" customFormat="1" ht="15">
      <c r="A1658" s="36" t="s">
        <v>7</v>
      </c>
      <c r="B1658" s="36" t="s">
        <v>66</v>
      </c>
      <c r="C1658" s="36" t="s">
        <v>22</v>
      </c>
      <c r="D1658" s="7" t="s">
        <v>113</v>
      </c>
      <c r="E1658" s="7" t="s">
        <v>113</v>
      </c>
      <c r="F1658" s="7" t="s">
        <v>13</v>
      </c>
      <c r="G1658" s="219"/>
      <c r="H1658" s="219"/>
      <c r="I1658" s="219"/>
      <c r="J1658" s="219"/>
      <c r="K1658" s="219"/>
      <c r="L1658" s="219"/>
      <c r="M1658" s="219"/>
      <c r="N1658" s="219"/>
      <c r="O1658" s="219"/>
      <c r="P1658" s="219"/>
      <c r="Q1658" s="219"/>
      <c r="R1658" s="219"/>
      <c r="S1658" s="219"/>
      <c r="T1658" s="219"/>
      <c r="U1658" s="219"/>
      <c r="V1658" s="219"/>
      <c r="W1658" s="219"/>
      <c r="X1658" s="219"/>
      <c r="Y1658" s="221">
        <f>'2.a-LTH-MTH1'!U$59</f>
        <v>0.891414901889241</v>
      </c>
      <c r="Z1658" s="221">
        <f>'2.a-LTH-MTH1'!V$59</f>
        <v>0.89342991195227095</v>
      </c>
      <c r="AA1658" s="221">
        <f>'2.a-LTH-MTH1'!W$59</f>
        <v>0.89537561658294496</v>
      </c>
      <c r="AB1658" s="221">
        <f>'2.a-LTH-MTH1'!X$59</f>
        <v>0.89725439951276198</v>
      </c>
      <c r="AC1658" s="221">
        <f>'2.a-LTH-MTH1'!Y$59</f>
        <v>0.89906856248576505</v>
      </c>
      <c r="AD1658" s="221">
        <f>'2.a-LTH-MTH1'!Z$59</f>
        <v>0.90082032807847101</v>
      </c>
      <c r="AE1658" s="221">
        <f>'2.a-LTH-MTH1'!AA$59</f>
        <v>0.90251184242280102</v>
      </c>
      <c r="AF1658" s="221">
        <f>'2.a-LTH-MTH1'!AB$59</f>
        <v>0.90414517783536397</v>
      </c>
      <c r="AG1658" s="221">
        <f>'2.a-LTH-MTH1'!AC$59</f>
        <v>0.90572233535629998</v>
      </c>
      <c r="AH1658" s="221">
        <f>'2.a-LTH-MTH1'!AD$59</f>
        <v>0.90724524720080701</v>
      </c>
      <c r="AI1658" s="221">
        <f>'2.a-LTH-MTH1'!AE$59</f>
        <v>0.90871577912634605</v>
      </c>
      <c r="AJ1658" s="221">
        <f>'2.a-LTH-MTH1'!AF$59</f>
        <v>0.91013573271842596</v>
      </c>
      <c r="AK1658" s="221">
        <f>'2.a-LTH-MTH1'!AG$59</f>
        <v>0.91150684759777301</v>
      </c>
      <c r="AL1658" s="221">
        <f>'2.a-LTH-MTH1'!AH$59</f>
        <v>0.91283080355158197</v>
      </c>
      <c r="AM1658" s="221">
        <f>'2.a-LTH-MTH1'!AI$59</f>
        <v>0.91410922259146599</v>
      </c>
      <c r="AN1658" s="221">
        <f>'2.a-LTH-MTH1'!AJ$59</f>
        <v>0.91534367094062496</v>
      </c>
      <c r="AO1658" s="221">
        <f>'2.a-LTH-MTH1'!AK$59</f>
        <v>0.91653566095266203</v>
      </c>
      <c r="AP1658" s="221">
        <f>'2.a-LTH-MTH1'!AL$59</f>
        <v>0.91768665296441099</v>
      </c>
      <c r="AQ1658" s="221">
        <f>'2.a-LTH-MTH1'!AM$59</f>
        <v>0.91879805708502504</v>
      </c>
      <c r="AR1658" s="221">
        <f>'2.a-LTH-MTH1'!AN$59</f>
        <v>0.91987123492354095</v>
      </c>
      <c r="AS1658" s="221">
        <f>'2.a-LTH-MTH1'!AO$59</f>
        <v>0.92090750125701903</v>
      </c>
      <c r="AT1658" s="221">
        <f>'2.a-LTH-MTH1'!AP$59</f>
        <v>0.92190812564131097</v>
      </c>
      <c r="AU1658" s="219"/>
      <c r="AV1658" s="219"/>
      <c r="AW1658" s="219"/>
      <c r="AX1658" s="219"/>
      <c r="AY1658" s="219"/>
      <c r="AZ1658" s="219"/>
      <c r="BA1658" s="219"/>
      <c r="BB1658" s="219"/>
      <c r="BC1658" s="219"/>
      <c r="BD1658" s="219"/>
      <c r="BE1658" s="219"/>
      <c r="BF1658" s="219"/>
      <c r="BG1658" s="219"/>
      <c r="BH1658" s="219"/>
    </row>
    <row r="1659" spans="1:60" s="8" customFormat="1" ht="15">
      <c r="A1659" s="36" t="s">
        <v>7</v>
      </c>
      <c r="B1659" s="36" t="s">
        <v>66</v>
      </c>
      <c r="C1659" s="36" t="s">
        <v>22</v>
      </c>
      <c r="D1659" s="7" t="s">
        <v>113</v>
      </c>
      <c r="E1659" s="7" t="s">
        <v>113</v>
      </c>
      <c r="F1659" s="7" t="s">
        <v>14</v>
      </c>
      <c r="G1659" s="219"/>
      <c r="H1659" s="219"/>
      <c r="I1659" s="219"/>
      <c r="J1659" s="219"/>
      <c r="K1659" s="219"/>
      <c r="L1659" s="219"/>
      <c r="M1659" s="219"/>
      <c r="N1659" s="219"/>
      <c r="O1659" s="219"/>
      <c r="P1659" s="219"/>
      <c r="Q1659" s="219"/>
      <c r="R1659" s="219"/>
      <c r="S1659" s="219"/>
      <c r="T1659" s="219"/>
      <c r="U1659" s="219"/>
      <c r="V1659" s="219"/>
      <c r="W1659" s="219"/>
      <c r="X1659" s="219"/>
      <c r="Y1659" s="221">
        <f>'2.a-LTH-MTH1'!U$60</f>
        <v>0.22800205883416391</v>
      </c>
      <c r="Z1659" s="221">
        <f>'2.a-LTH-MTH1'!V$60</f>
        <v>0.22800205883416391</v>
      </c>
      <c r="AA1659" s="221">
        <f>'2.a-LTH-MTH1'!W$60</f>
        <v>0.22800205883416394</v>
      </c>
      <c r="AB1659" s="221">
        <f>'2.a-LTH-MTH1'!X$60</f>
        <v>0.22800205883416391</v>
      </c>
      <c r="AC1659" s="221">
        <f>'2.a-LTH-MTH1'!Y$60</f>
        <v>0.22800205883416391</v>
      </c>
      <c r="AD1659" s="221">
        <f>'2.a-LTH-MTH1'!Z$60</f>
        <v>0.22800205883416391</v>
      </c>
      <c r="AE1659" s="221">
        <f>'2.a-LTH-MTH1'!AA$60</f>
        <v>0.22800205883416391</v>
      </c>
      <c r="AF1659" s="221">
        <f>'2.a-LTH-MTH1'!AB$60</f>
        <v>0.22800205883416391</v>
      </c>
      <c r="AG1659" s="221">
        <f>'2.a-LTH-MTH1'!AC$60</f>
        <v>0.22800205883416391</v>
      </c>
      <c r="AH1659" s="221">
        <f>'2.a-LTH-MTH1'!AD$60</f>
        <v>0.22800205883416391</v>
      </c>
      <c r="AI1659" s="221">
        <f>'2.a-LTH-MTH1'!AE$60</f>
        <v>0.22800205883416391</v>
      </c>
      <c r="AJ1659" s="221">
        <f>'2.a-LTH-MTH1'!AF$60</f>
        <v>0.22800205883416391</v>
      </c>
      <c r="AK1659" s="221">
        <f>'2.a-LTH-MTH1'!AG$60</f>
        <v>0.22800205883416391</v>
      </c>
      <c r="AL1659" s="221">
        <f>'2.a-LTH-MTH1'!AH$60</f>
        <v>0.22800205883416391</v>
      </c>
      <c r="AM1659" s="221">
        <f>'2.a-LTH-MTH1'!AI$60</f>
        <v>0.22800205883416391</v>
      </c>
      <c r="AN1659" s="221">
        <f>'2.a-LTH-MTH1'!AJ$60</f>
        <v>0.22800205883416391</v>
      </c>
      <c r="AO1659" s="221">
        <f>'2.a-LTH-MTH1'!AK$60</f>
        <v>0.22800205883416391</v>
      </c>
      <c r="AP1659" s="221">
        <f>'2.a-LTH-MTH1'!AL$60</f>
        <v>0.22800205883416391</v>
      </c>
      <c r="AQ1659" s="221">
        <f>'2.a-LTH-MTH1'!AM$60</f>
        <v>0.22800205883416391</v>
      </c>
      <c r="AR1659" s="221">
        <f>'2.a-LTH-MTH1'!AN$60</f>
        <v>0.22800205883416391</v>
      </c>
      <c r="AS1659" s="221">
        <f>'2.a-LTH-MTH1'!AO$60</f>
        <v>0.22800205883416391</v>
      </c>
      <c r="AT1659" s="221">
        <f>'2.a-LTH-MTH1'!AP$60</f>
        <v>0.22800205883416391</v>
      </c>
      <c r="AU1659" s="219"/>
      <c r="AV1659" s="219"/>
      <c r="AW1659" s="219"/>
      <c r="AX1659" s="219"/>
      <c r="AY1659" s="219"/>
      <c r="AZ1659" s="219"/>
      <c r="BA1659" s="219"/>
      <c r="BB1659" s="219"/>
      <c r="BC1659" s="219"/>
      <c r="BD1659" s="219"/>
      <c r="BE1659" s="219"/>
      <c r="BF1659" s="219"/>
      <c r="BG1659" s="219"/>
      <c r="BH1659" s="219"/>
    </row>
    <row r="1660" spans="1:60" s="5" customFormat="1" ht="15">
      <c r="A1660" s="4" t="s">
        <v>7</v>
      </c>
      <c r="B1660" s="4" t="s">
        <v>66</v>
      </c>
      <c r="C1660" s="4" t="s">
        <v>10</v>
      </c>
      <c r="D1660" s="4"/>
      <c r="E1660" s="4"/>
      <c r="F1660" s="4" t="s">
        <v>11</v>
      </c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>
        <v>2</v>
      </c>
      <c r="AE1660" s="4">
        <v>2</v>
      </c>
      <c r="AF1660" s="4">
        <v>1</v>
      </c>
      <c r="AG1660" s="4">
        <v>2</v>
      </c>
      <c r="AH1660" s="4">
        <v>2</v>
      </c>
      <c r="AI1660" s="4">
        <v>2</v>
      </c>
      <c r="AJ1660" s="4">
        <v>4</v>
      </c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</row>
    <row r="1661" spans="1:60" s="5" customFormat="1" ht="15">
      <c r="A1661" s="4" t="s">
        <v>7</v>
      </c>
      <c r="B1661" s="4" t="s">
        <v>66</v>
      </c>
      <c r="C1661" s="4" t="s">
        <v>10</v>
      </c>
      <c r="D1661" s="4"/>
      <c r="E1661" s="4"/>
      <c r="F1661" s="4" t="s">
        <v>52</v>
      </c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6">
        <v>4.3022780562307697E-5</v>
      </c>
      <c r="AE1661" s="6">
        <v>4.2713138561421501E-5</v>
      </c>
      <c r="AF1661" s="6">
        <v>2.1075259752576501E-5</v>
      </c>
      <c r="AG1661" s="6">
        <v>4.2058334910520902E-5</v>
      </c>
      <c r="AH1661" s="6">
        <v>4.0720757406087802E-5</v>
      </c>
      <c r="AI1661" s="6">
        <v>3.6774846005332403E-5</v>
      </c>
      <c r="AJ1661" s="6">
        <v>6.8496669349452902E-5</v>
      </c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</row>
    <row r="1662" spans="1:60" s="8" customFormat="1" ht="15">
      <c r="A1662" s="36" t="s">
        <v>7</v>
      </c>
      <c r="B1662" s="36" t="s">
        <v>66</v>
      </c>
      <c r="C1662" s="36" t="s">
        <v>10</v>
      </c>
      <c r="D1662" s="16" t="s">
        <v>113</v>
      </c>
      <c r="E1662" s="16" t="s">
        <v>113</v>
      </c>
      <c r="F1662" s="7" t="s">
        <v>12</v>
      </c>
      <c r="G1662" s="219"/>
      <c r="H1662" s="219"/>
      <c r="I1662" s="219"/>
      <c r="J1662" s="219"/>
      <c r="K1662" s="219"/>
      <c r="L1662" s="219"/>
      <c r="M1662" s="219"/>
      <c r="N1662" s="219"/>
      <c r="O1662" s="219"/>
      <c r="P1662" s="219"/>
      <c r="Q1662" s="219"/>
      <c r="R1662" s="219"/>
      <c r="S1662" s="219"/>
      <c r="T1662" s="219"/>
      <c r="U1662" s="219"/>
      <c r="V1662" s="219"/>
      <c r="W1662" s="219"/>
      <c r="X1662" s="219"/>
      <c r="Y1662" s="219"/>
      <c r="Z1662" s="219"/>
      <c r="AA1662" s="219"/>
      <c r="AB1662" s="219"/>
      <c r="AC1662" s="219"/>
      <c r="AD1662" s="221">
        <v>1</v>
      </c>
      <c r="AE1662" s="221">
        <v>1</v>
      </c>
      <c r="AF1662" s="221">
        <v>1</v>
      </c>
      <c r="AG1662" s="221">
        <v>1</v>
      </c>
      <c r="AH1662" s="221">
        <v>1</v>
      </c>
      <c r="AI1662" s="221">
        <v>1</v>
      </c>
      <c r="AJ1662" s="221">
        <v>1</v>
      </c>
      <c r="AK1662" s="219"/>
      <c r="AL1662" s="219"/>
      <c r="AM1662" s="219"/>
      <c r="AN1662" s="219"/>
      <c r="AO1662" s="219"/>
      <c r="AP1662" s="219"/>
      <c r="AQ1662" s="219"/>
      <c r="AR1662" s="219"/>
      <c r="AS1662" s="219"/>
      <c r="AT1662" s="219"/>
      <c r="AU1662" s="219"/>
      <c r="AV1662" s="219"/>
      <c r="AW1662" s="219"/>
      <c r="AX1662" s="219"/>
      <c r="AY1662" s="219"/>
      <c r="AZ1662" s="219"/>
      <c r="BA1662" s="219"/>
      <c r="BB1662" s="219"/>
      <c r="BC1662" s="219"/>
      <c r="BD1662" s="219"/>
      <c r="BE1662" s="219"/>
      <c r="BF1662" s="219"/>
      <c r="BG1662" s="219"/>
      <c r="BH1662" s="219"/>
    </row>
    <row r="1663" spans="1:60" s="8" customFormat="1" ht="15">
      <c r="A1663" s="36" t="s">
        <v>7</v>
      </c>
      <c r="B1663" s="36" t="s">
        <v>66</v>
      </c>
      <c r="C1663" s="36" t="s">
        <v>10</v>
      </c>
      <c r="D1663" s="16" t="s">
        <v>113</v>
      </c>
      <c r="E1663" s="16" t="s">
        <v>113</v>
      </c>
      <c r="F1663" s="7" t="s">
        <v>13</v>
      </c>
      <c r="G1663" s="219"/>
      <c r="H1663" s="219"/>
      <c r="I1663" s="219"/>
      <c r="J1663" s="219"/>
      <c r="K1663" s="219"/>
      <c r="L1663" s="219"/>
      <c r="M1663" s="219"/>
      <c r="N1663" s="219"/>
      <c r="O1663" s="219"/>
      <c r="P1663" s="219"/>
      <c r="Q1663" s="219"/>
      <c r="R1663" s="219"/>
      <c r="S1663" s="219"/>
      <c r="T1663" s="219"/>
      <c r="U1663" s="219"/>
      <c r="V1663" s="219"/>
      <c r="W1663" s="219"/>
      <c r="X1663" s="219"/>
      <c r="Y1663" s="219"/>
      <c r="Z1663" s="219"/>
      <c r="AA1663" s="219"/>
      <c r="AB1663" s="219"/>
      <c r="AC1663" s="219"/>
      <c r="AD1663" s="221">
        <f>'2.a-LTH-MTH1'!Z$59</f>
        <v>0.90082032807847101</v>
      </c>
      <c r="AE1663" s="221">
        <f>'2.a-LTH-MTH1'!AA$59</f>
        <v>0.90251184242280102</v>
      </c>
      <c r="AF1663" s="221">
        <f>'2.a-LTH-MTH1'!AB$59</f>
        <v>0.90414517783536397</v>
      </c>
      <c r="AG1663" s="221">
        <f>'2.a-LTH-MTH1'!AC$59</f>
        <v>0.90572233535629998</v>
      </c>
      <c r="AH1663" s="221">
        <f>'2.a-LTH-MTH1'!AD$59</f>
        <v>0.90724524720080701</v>
      </c>
      <c r="AI1663" s="221">
        <f>'2.a-LTH-MTH1'!AE$59</f>
        <v>0.90871577912634605</v>
      </c>
      <c r="AJ1663" s="221">
        <f>'2.a-LTH-MTH1'!AF$59</f>
        <v>0.91013573271842596</v>
      </c>
      <c r="AK1663" s="219"/>
      <c r="AL1663" s="219"/>
      <c r="AM1663" s="219"/>
      <c r="AN1663" s="219"/>
      <c r="AO1663" s="219"/>
      <c r="AP1663" s="219"/>
      <c r="AQ1663" s="219"/>
      <c r="AR1663" s="219"/>
      <c r="AS1663" s="219"/>
      <c r="AT1663" s="219"/>
      <c r="AU1663" s="219"/>
      <c r="AV1663" s="219"/>
      <c r="AW1663" s="219"/>
      <c r="AX1663" s="219"/>
      <c r="AY1663" s="219"/>
      <c r="AZ1663" s="219"/>
      <c r="BA1663" s="219"/>
      <c r="BB1663" s="219"/>
      <c r="BC1663" s="219"/>
      <c r="BD1663" s="219"/>
      <c r="BE1663" s="219"/>
      <c r="BF1663" s="219"/>
      <c r="BG1663" s="219"/>
      <c r="BH1663" s="219"/>
    </row>
    <row r="1664" spans="1:60" s="8" customFormat="1" ht="15">
      <c r="A1664" s="36" t="s">
        <v>7</v>
      </c>
      <c r="B1664" s="36" t="s">
        <v>66</v>
      </c>
      <c r="C1664" s="36" t="s">
        <v>10</v>
      </c>
      <c r="D1664" s="16" t="s">
        <v>113</v>
      </c>
      <c r="E1664" s="16" t="s">
        <v>113</v>
      </c>
      <c r="F1664" s="7" t="s">
        <v>14</v>
      </c>
      <c r="G1664" s="219"/>
      <c r="H1664" s="219"/>
      <c r="I1664" s="219"/>
      <c r="J1664" s="219"/>
      <c r="K1664" s="219"/>
      <c r="L1664" s="219"/>
      <c r="M1664" s="219"/>
      <c r="N1664" s="219"/>
      <c r="O1664" s="219"/>
      <c r="P1664" s="219"/>
      <c r="Q1664" s="219"/>
      <c r="R1664" s="219"/>
      <c r="S1664" s="219"/>
      <c r="T1664" s="219"/>
      <c r="U1664" s="219"/>
      <c r="V1664" s="219"/>
      <c r="W1664" s="219"/>
      <c r="X1664" s="219"/>
      <c r="Y1664" s="219"/>
      <c r="Z1664" s="219"/>
      <c r="AA1664" s="219"/>
      <c r="AB1664" s="219"/>
      <c r="AC1664" s="219"/>
      <c r="AD1664" s="221">
        <f>'2.a-LTH-MTH1'!Z$60</f>
        <v>0.22800205883416391</v>
      </c>
      <c r="AE1664" s="221">
        <f>'2.a-LTH-MTH1'!AA$60</f>
        <v>0.22800205883416391</v>
      </c>
      <c r="AF1664" s="221">
        <f>'2.a-LTH-MTH1'!AB$60</f>
        <v>0.22800205883416391</v>
      </c>
      <c r="AG1664" s="221">
        <f>'2.a-LTH-MTH1'!AC$60</f>
        <v>0.22800205883416391</v>
      </c>
      <c r="AH1664" s="221">
        <f>'2.a-LTH-MTH1'!AD$60</f>
        <v>0.22800205883416391</v>
      </c>
      <c r="AI1664" s="221">
        <f>'2.a-LTH-MTH1'!AE$60</f>
        <v>0.22800205883416391</v>
      </c>
      <c r="AJ1664" s="221">
        <f>'2.a-LTH-MTH1'!AF$60</f>
        <v>0.22800205883416391</v>
      </c>
      <c r="AK1664" s="219"/>
      <c r="AL1664" s="219"/>
      <c r="AM1664" s="219"/>
      <c r="AN1664" s="219"/>
      <c r="AO1664" s="219"/>
      <c r="AP1664" s="219"/>
      <c r="AQ1664" s="219"/>
      <c r="AR1664" s="219"/>
      <c r="AS1664" s="219"/>
      <c r="AT1664" s="219"/>
      <c r="AU1664" s="219"/>
      <c r="AV1664" s="219"/>
      <c r="AW1664" s="219"/>
      <c r="AX1664" s="219"/>
      <c r="AY1664" s="219"/>
      <c r="AZ1664" s="219"/>
      <c r="BA1664" s="219"/>
      <c r="BB1664" s="219"/>
      <c r="BC1664" s="219"/>
      <c r="BD1664" s="219"/>
      <c r="BE1664" s="219"/>
      <c r="BF1664" s="219"/>
      <c r="BG1664" s="219"/>
      <c r="BH1664" s="219"/>
    </row>
    <row r="1665" spans="1:60" s="5" customFormat="1" ht="15">
      <c r="A1665" s="4" t="s">
        <v>7</v>
      </c>
      <c r="B1665" s="4" t="s">
        <v>66</v>
      </c>
      <c r="C1665" s="4" t="s">
        <v>36</v>
      </c>
      <c r="D1665" s="4"/>
      <c r="E1665" s="4"/>
      <c r="F1665" s="4" t="s">
        <v>11</v>
      </c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>
        <v>507</v>
      </c>
      <c r="AU1665" s="4">
        <v>441</v>
      </c>
      <c r="AV1665" s="4">
        <v>450</v>
      </c>
      <c r="AW1665" s="4">
        <v>450</v>
      </c>
      <c r="AX1665" s="4">
        <v>457</v>
      </c>
      <c r="AY1665" s="4">
        <v>457</v>
      </c>
      <c r="AZ1665" s="4">
        <v>457</v>
      </c>
      <c r="BA1665" s="4">
        <v>653</v>
      </c>
      <c r="BB1665" s="4">
        <v>646</v>
      </c>
      <c r="BC1665" s="4">
        <v>488</v>
      </c>
      <c r="BD1665" s="4">
        <v>438</v>
      </c>
      <c r="BE1665" s="4">
        <v>331</v>
      </c>
      <c r="BF1665" s="4">
        <v>398</v>
      </c>
      <c r="BG1665" s="4">
        <v>412</v>
      </c>
      <c r="BH1665" s="4">
        <v>592</v>
      </c>
    </row>
    <row r="1666" spans="1:60" s="5" customFormat="1" ht="15">
      <c r="A1666" s="4" t="s">
        <v>7</v>
      </c>
      <c r="B1666" s="4" t="s">
        <v>66</v>
      </c>
      <c r="C1666" s="4" t="s">
        <v>36</v>
      </c>
      <c r="D1666" s="4"/>
      <c r="E1666" s="4"/>
      <c r="F1666" s="4" t="s">
        <v>52</v>
      </c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>
        <v>6.33101071401813E-3</v>
      </c>
      <c r="AU1666" s="4">
        <v>5.1583773920366796E-3</v>
      </c>
      <c r="AV1666" s="4">
        <v>5.0226577672611997E-3</v>
      </c>
      <c r="AW1666" s="4">
        <v>4.9493516349358203E-3</v>
      </c>
      <c r="AX1666" s="4">
        <v>4.7594746873014697E-3</v>
      </c>
      <c r="AY1666" s="4">
        <v>4.5983719549621202E-3</v>
      </c>
      <c r="AZ1666" s="4">
        <v>4.4779336834679002E-3</v>
      </c>
      <c r="BA1666" s="4">
        <v>6.5727226975339703E-3</v>
      </c>
      <c r="BB1666" s="4">
        <v>6.3493935641131503E-3</v>
      </c>
      <c r="BC1666" s="4">
        <v>4.9799475472737803E-3</v>
      </c>
      <c r="BD1666" s="4">
        <v>4.8166272612305498E-3</v>
      </c>
      <c r="BE1666" s="4">
        <v>3.58854268305904E-3</v>
      </c>
      <c r="BF1666" s="4">
        <v>4.4801656985906596E-3</v>
      </c>
      <c r="BG1666" s="4">
        <v>4.8665249232223004E-3</v>
      </c>
      <c r="BH1666" s="4">
        <v>7.2679950400844698E-3</v>
      </c>
    </row>
    <row r="1667" spans="1:60" s="8" customFormat="1" ht="15">
      <c r="A1667" s="36" t="s">
        <v>7</v>
      </c>
      <c r="B1667" s="36" t="s">
        <v>66</v>
      </c>
      <c r="C1667" s="36" t="s">
        <v>36</v>
      </c>
      <c r="D1667" s="16" t="s">
        <v>113</v>
      </c>
      <c r="E1667" s="16" t="s">
        <v>113</v>
      </c>
      <c r="F1667" s="7" t="s">
        <v>12</v>
      </c>
      <c r="G1667" s="219"/>
      <c r="H1667" s="219"/>
      <c r="I1667" s="219"/>
      <c r="J1667" s="219"/>
      <c r="K1667" s="219"/>
      <c r="L1667" s="219"/>
      <c r="M1667" s="219"/>
      <c r="N1667" s="219"/>
      <c r="O1667" s="219"/>
      <c r="P1667" s="219"/>
      <c r="Q1667" s="219"/>
      <c r="R1667" s="219"/>
      <c r="S1667" s="219"/>
      <c r="T1667" s="219"/>
      <c r="U1667" s="219"/>
      <c r="V1667" s="219"/>
      <c r="W1667" s="219"/>
      <c r="X1667" s="219"/>
      <c r="Y1667" s="219"/>
      <c r="Z1667" s="219"/>
      <c r="AA1667" s="219"/>
      <c r="AB1667" s="219"/>
      <c r="AC1667" s="219"/>
      <c r="AD1667" s="219"/>
      <c r="AE1667" s="219"/>
      <c r="AF1667" s="219"/>
      <c r="AG1667" s="219"/>
      <c r="AH1667" s="219"/>
      <c r="AI1667" s="219"/>
      <c r="AJ1667" s="219"/>
      <c r="AK1667" s="219"/>
      <c r="AL1667" s="219"/>
      <c r="AM1667" s="219"/>
      <c r="AN1667" s="219"/>
      <c r="AO1667" s="219"/>
      <c r="AP1667" s="219"/>
      <c r="AQ1667" s="219"/>
      <c r="AR1667" s="219"/>
      <c r="AS1667" s="219"/>
      <c r="AT1667" s="221">
        <v>1</v>
      </c>
      <c r="AU1667" s="221">
        <v>1</v>
      </c>
      <c r="AV1667" s="221">
        <v>1</v>
      </c>
      <c r="AW1667" s="221">
        <v>1</v>
      </c>
      <c r="AX1667" s="221">
        <v>1</v>
      </c>
      <c r="AY1667" s="221">
        <v>1</v>
      </c>
      <c r="AZ1667" s="221">
        <v>1</v>
      </c>
      <c r="BA1667" s="221">
        <v>1</v>
      </c>
      <c r="BB1667" s="221">
        <v>1</v>
      </c>
      <c r="BC1667" s="221">
        <v>1</v>
      </c>
      <c r="BD1667" s="221">
        <v>1</v>
      </c>
      <c r="BE1667" s="221">
        <v>1</v>
      </c>
      <c r="BF1667" s="221">
        <v>1</v>
      </c>
      <c r="BG1667" s="221">
        <v>1</v>
      </c>
      <c r="BH1667" s="221">
        <v>1</v>
      </c>
    </row>
    <row r="1668" spans="1:60" s="8" customFormat="1" ht="15">
      <c r="A1668" s="36" t="s">
        <v>7</v>
      </c>
      <c r="B1668" s="36" t="s">
        <v>66</v>
      </c>
      <c r="C1668" s="36" t="s">
        <v>36</v>
      </c>
      <c r="D1668" s="16" t="s">
        <v>113</v>
      </c>
      <c r="E1668" s="16" t="s">
        <v>113</v>
      </c>
      <c r="F1668" s="7" t="s">
        <v>13</v>
      </c>
      <c r="G1668" s="219"/>
      <c r="H1668" s="219"/>
      <c r="I1668" s="219"/>
      <c r="J1668" s="219"/>
      <c r="K1668" s="219"/>
      <c r="L1668" s="219"/>
      <c r="M1668" s="219"/>
      <c r="N1668" s="219"/>
      <c r="O1668" s="219"/>
      <c r="P1668" s="219"/>
      <c r="Q1668" s="219"/>
      <c r="R1668" s="219"/>
      <c r="S1668" s="219"/>
      <c r="T1668" s="219"/>
      <c r="U1668" s="219"/>
      <c r="V1668" s="219"/>
      <c r="W1668" s="219"/>
      <c r="X1668" s="219"/>
      <c r="Y1668" s="219"/>
      <c r="Z1668" s="219"/>
      <c r="AA1668" s="219"/>
      <c r="AB1668" s="219"/>
      <c r="AC1668" s="219"/>
      <c r="AD1668" s="219"/>
      <c r="AE1668" s="219"/>
      <c r="AF1668" s="219"/>
      <c r="AG1668" s="219"/>
      <c r="AH1668" s="219"/>
      <c r="AI1668" s="219"/>
      <c r="AJ1668" s="219"/>
      <c r="AK1668" s="219"/>
      <c r="AL1668" s="219"/>
      <c r="AM1668" s="219"/>
      <c r="AN1668" s="219"/>
      <c r="AO1668" s="219"/>
      <c r="AP1668" s="219"/>
      <c r="AQ1668" s="219"/>
      <c r="AR1668" s="219"/>
      <c r="AS1668" s="219"/>
      <c r="AT1668" s="221">
        <f>'2.a-LTH-MTH1'!AP$59</f>
        <v>0.92190812564131097</v>
      </c>
      <c r="AU1668" s="221">
        <f>'2.a-LTH-MTH1'!AQ$59</f>
        <v>0.92287433396642304</v>
      </c>
      <c r="AV1668" s="221">
        <f>'2.a-LTH-MTH1'!AR$59</f>
        <v>0.923807309958384</v>
      </c>
      <c r="AW1668" s="221">
        <f>'2.a-LTH-MTH1'!AS$59</f>
        <v>0.92470819662946002</v>
      </c>
      <c r="AX1668" s="221">
        <f>'2.a-LTH-MTH1'!AT$59</f>
        <v>0.92557809767848598</v>
      </c>
      <c r="AY1668" s="221">
        <f>'2.a-LTH-MTH1'!AU$59</f>
        <v>0.92641807884303196</v>
      </c>
      <c r="AZ1668" s="221">
        <f>'2.a-LTH-MTH1'!AV$59</f>
        <v>0.92722916920507303</v>
      </c>
      <c r="BA1668" s="221">
        <f>'2.a-LTH-MTH1'!AW$59</f>
        <v>0.92801236245173402</v>
      </c>
      <c r="BB1668" s="221">
        <f>'2.a-LTH-MTH1'!AX$59</f>
        <v>0.92876861809268596</v>
      </c>
      <c r="BC1668" s="221">
        <f>'2.a-LTH-MTH1'!AY$59</f>
        <v>0.92949886263566495</v>
      </c>
      <c r="BD1668" s="221">
        <f>'2.a-LTH-MTH1'!AZ$59</f>
        <v>0.93020399072155802</v>
      </c>
      <c r="BE1668" s="221">
        <f>'2.a-LTH-MTH1'!BA$59</f>
        <v>0.93088486622045097</v>
      </c>
      <c r="BF1668" s="221">
        <f>'2.a-LTH-MTH1'!BB$59</f>
        <v>0.93154232328997999</v>
      </c>
      <c r="BG1668" s="221">
        <f>'2.a-LTH-MTH1'!BC$59</f>
        <v>0.93217716739727297</v>
      </c>
      <c r="BH1668" s="221">
        <f>'2.a-LTH-MTH1'!BD$59</f>
        <v>0.932790176305755</v>
      </c>
    </row>
    <row r="1669" spans="1:60" s="8" customFormat="1" ht="15">
      <c r="A1669" s="36" t="s">
        <v>7</v>
      </c>
      <c r="B1669" s="36" t="s">
        <v>66</v>
      </c>
      <c r="C1669" s="36" t="s">
        <v>36</v>
      </c>
      <c r="D1669" s="16" t="s">
        <v>113</v>
      </c>
      <c r="E1669" s="16" t="s">
        <v>113</v>
      </c>
      <c r="F1669" s="7" t="s">
        <v>14</v>
      </c>
      <c r="G1669" s="219"/>
      <c r="H1669" s="219"/>
      <c r="I1669" s="219"/>
      <c r="J1669" s="219"/>
      <c r="K1669" s="219"/>
      <c r="L1669" s="219"/>
      <c r="M1669" s="219"/>
      <c r="N1669" s="219"/>
      <c r="O1669" s="219"/>
      <c r="P1669" s="219"/>
      <c r="Q1669" s="219"/>
      <c r="R1669" s="219"/>
      <c r="S1669" s="219"/>
      <c r="T1669" s="219"/>
      <c r="U1669" s="219"/>
      <c r="V1669" s="219"/>
      <c r="W1669" s="219"/>
      <c r="X1669" s="219"/>
      <c r="Y1669" s="219"/>
      <c r="Z1669" s="219"/>
      <c r="AA1669" s="219"/>
      <c r="AB1669" s="219"/>
      <c r="AC1669" s="219"/>
      <c r="AD1669" s="219"/>
      <c r="AE1669" s="219"/>
      <c r="AF1669" s="219"/>
      <c r="AG1669" s="219"/>
      <c r="AH1669" s="219"/>
      <c r="AI1669" s="219"/>
      <c r="AJ1669" s="219"/>
      <c r="AK1669" s="219"/>
      <c r="AL1669" s="219"/>
      <c r="AM1669" s="219"/>
      <c r="AN1669" s="219"/>
      <c r="AO1669" s="219"/>
      <c r="AP1669" s="219"/>
      <c r="AQ1669" s="219"/>
      <c r="AR1669" s="219"/>
      <c r="AS1669" s="219"/>
      <c r="AT1669" s="221">
        <f>'2.a-LTH-MTH1'!AP$60</f>
        <v>0.22800205883416391</v>
      </c>
      <c r="AU1669" s="221">
        <f>'2.a-LTH-MTH1'!AQ$60</f>
        <v>0.22800205883416388</v>
      </c>
      <c r="AV1669" s="221">
        <f>'2.a-LTH-MTH1'!AR$60</f>
        <v>0.22800205883416391</v>
      </c>
      <c r="AW1669" s="221">
        <f>'2.a-LTH-MTH1'!AS$60</f>
        <v>0.22800205883416391</v>
      </c>
      <c r="AX1669" s="221">
        <f>'2.a-LTH-MTH1'!AT$60</f>
        <v>0.22800205883416391</v>
      </c>
      <c r="AY1669" s="221">
        <f>'2.a-LTH-MTH1'!AU$60</f>
        <v>0.22800205883416391</v>
      </c>
      <c r="AZ1669" s="221">
        <f>'2.a-LTH-MTH1'!AV$60</f>
        <v>0.22800205883416391</v>
      </c>
      <c r="BA1669" s="221">
        <f>'2.a-LTH-MTH1'!AW$60</f>
        <v>0.22800205883416391</v>
      </c>
      <c r="BB1669" s="221">
        <f>'2.a-LTH-MTH1'!AX$60</f>
        <v>0.22800205883416391</v>
      </c>
      <c r="BC1669" s="221">
        <f>'2.a-LTH-MTH1'!AY$60</f>
        <v>0.22800205883416391</v>
      </c>
      <c r="BD1669" s="221">
        <f>'2.a-LTH-MTH1'!AZ$60</f>
        <v>0.22800205883416391</v>
      </c>
      <c r="BE1669" s="221">
        <f>'2.a-LTH-MTH1'!BA$60</f>
        <v>0.22800205883416391</v>
      </c>
      <c r="BF1669" s="221">
        <f>'2.a-LTH-MTH1'!BB$60</f>
        <v>0.22800205883416391</v>
      </c>
      <c r="BG1669" s="221">
        <f>'2.a-LTH-MTH1'!BC$60</f>
        <v>0.22800205883416391</v>
      </c>
      <c r="BH1669" s="221">
        <f>'2.a-LTH-MTH1'!BD$60</f>
        <v>0.22800205883416391</v>
      </c>
    </row>
    <row r="1670" spans="1:60" s="5" customFormat="1" ht="15">
      <c r="A1670" s="4" t="s">
        <v>7</v>
      </c>
      <c r="B1670" s="4" t="s">
        <v>66</v>
      </c>
      <c r="C1670" s="4" t="s">
        <v>23</v>
      </c>
      <c r="D1670" s="4"/>
      <c r="E1670" s="4"/>
      <c r="F1670" s="4" t="s">
        <v>11</v>
      </c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>
        <v>8</v>
      </c>
      <c r="AE1670" s="4">
        <v>9</v>
      </c>
      <c r="AF1670" s="4">
        <v>10</v>
      </c>
      <c r="AG1670" s="4">
        <v>10</v>
      </c>
      <c r="AH1670" s="4">
        <v>10</v>
      </c>
      <c r="AI1670" s="4">
        <v>9</v>
      </c>
      <c r="AJ1670" s="4">
        <v>9</v>
      </c>
      <c r="AK1670" s="4">
        <v>9</v>
      </c>
      <c r="AL1670" s="4">
        <v>3</v>
      </c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</row>
    <row r="1671" spans="1:60" s="5" customFormat="1" ht="15">
      <c r="A1671" s="4" t="s">
        <v>7</v>
      </c>
      <c r="B1671" s="4" t="s">
        <v>66</v>
      </c>
      <c r="C1671" s="4" t="s">
        <v>23</v>
      </c>
      <c r="D1671" s="4"/>
      <c r="E1671" s="4"/>
      <c r="F1671" s="4" t="s">
        <v>52</v>
      </c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>
        <v>1.72091122249231E-4</v>
      </c>
      <c r="AE1671" s="4">
        <v>1.92209123526397E-4</v>
      </c>
      <c r="AF1671" s="4">
        <v>2.1075259752576401E-4</v>
      </c>
      <c r="AG1671" s="4">
        <v>2.10291674552604E-4</v>
      </c>
      <c r="AH1671" s="4">
        <v>2.0360378703043901E-4</v>
      </c>
      <c r="AI1671" s="4">
        <v>1.65486807023996E-4</v>
      </c>
      <c r="AJ1671" s="4">
        <v>1.5411750603626899E-4</v>
      </c>
      <c r="AK1671" s="4">
        <v>1.4848544842605401E-4</v>
      </c>
      <c r="AL1671" s="6">
        <v>4.7511204725781202E-5</v>
      </c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</row>
    <row r="1672" spans="1:60" s="8" customFormat="1" ht="15">
      <c r="A1672" s="36" t="s">
        <v>7</v>
      </c>
      <c r="B1672" s="36" t="s">
        <v>66</v>
      </c>
      <c r="C1672" s="36" t="s">
        <v>23</v>
      </c>
      <c r="D1672" s="16" t="s">
        <v>113</v>
      </c>
      <c r="E1672" s="16" t="s">
        <v>113</v>
      </c>
      <c r="F1672" s="7" t="s">
        <v>12</v>
      </c>
      <c r="G1672" s="219"/>
      <c r="H1672" s="219"/>
      <c r="I1672" s="219"/>
      <c r="J1672" s="219"/>
      <c r="K1672" s="219"/>
      <c r="L1672" s="219"/>
      <c r="M1672" s="219"/>
      <c r="N1672" s="219"/>
      <c r="O1672" s="219"/>
      <c r="P1672" s="219"/>
      <c r="Q1672" s="219"/>
      <c r="R1672" s="219"/>
      <c r="S1672" s="219"/>
      <c r="T1672" s="219"/>
      <c r="U1672" s="219"/>
      <c r="V1672" s="219"/>
      <c r="W1672" s="219"/>
      <c r="X1672" s="219"/>
      <c r="Y1672" s="219"/>
      <c r="Z1672" s="219"/>
      <c r="AA1672" s="219"/>
      <c r="AB1672" s="219"/>
      <c r="AC1672" s="219"/>
      <c r="AD1672" s="221">
        <v>1</v>
      </c>
      <c r="AE1672" s="221">
        <v>1</v>
      </c>
      <c r="AF1672" s="221">
        <v>1</v>
      </c>
      <c r="AG1672" s="221">
        <v>1</v>
      </c>
      <c r="AH1672" s="221">
        <v>1</v>
      </c>
      <c r="AI1672" s="221">
        <v>1</v>
      </c>
      <c r="AJ1672" s="221">
        <v>1</v>
      </c>
      <c r="AK1672" s="221">
        <v>1</v>
      </c>
      <c r="AL1672" s="221">
        <v>1</v>
      </c>
      <c r="AM1672" s="219"/>
      <c r="AN1672" s="219"/>
      <c r="AO1672" s="219"/>
      <c r="AP1672" s="219"/>
      <c r="AQ1672" s="219"/>
      <c r="AR1672" s="219"/>
      <c r="AS1672" s="219"/>
      <c r="AT1672" s="219"/>
      <c r="AU1672" s="219"/>
      <c r="AV1672" s="219"/>
      <c r="AW1672" s="219"/>
      <c r="AX1672" s="219"/>
      <c r="AY1672" s="219"/>
      <c r="AZ1672" s="219"/>
      <c r="BA1672" s="219"/>
      <c r="BB1672" s="219"/>
      <c r="BC1672" s="219"/>
      <c r="BD1672" s="219"/>
      <c r="BE1672" s="219"/>
      <c r="BF1672" s="219"/>
      <c r="BG1672" s="219"/>
      <c r="BH1672" s="219"/>
    </row>
    <row r="1673" spans="1:60" s="8" customFormat="1" ht="15">
      <c r="A1673" s="36" t="s">
        <v>7</v>
      </c>
      <c r="B1673" s="36" t="s">
        <v>66</v>
      </c>
      <c r="C1673" s="36" t="s">
        <v>23</v>
      </c>
      <c r="D1673" s="16" t="s">
        <v>113</v>
      </c>
      <c r="E1673" s="16" t="s">
        <v>113</v>
      </c>
      <c r="F1673" s="7" t="s">
        <v>13</v>
      </c>
      <c r="G1673" s="219"/>
      <c r="H1673" s="219"/>
      <c r="I1673" s="219"/>
      <c r="J1673" s="219"/>
      <c r="K1673" s="219"/>
      <c r="L1673" s="219"/>
      <c r="M1673" s="219"/>
      <c r="N1673" s="219"/>
      <c r="O1673" s="219"/>
      <c r="P1673" s="219"/>
      <c r="Q1673" s="219"/>
      <c r="R1673" s="219"/>
      <c r="S1673" s="219"/>
      <c r="T1673" s="219"/>
      <c r="U1673" s="219"/>
      <c r="V1673" s="219"/>
      <c r="W1673" s="219"/>
      <c r="X1673" s="219"/>
      <c r="Y1673" s="219"/>
      <c r="Z1673" s="219"/>
      <c r="AA1673" s="219"/>
      <c r="AB1673" s="219"/>
      <c r="AC1673" s="219"/>
      <c r="AD1673" s="221">
        <f>'2.a-LTH-MTH1'!Z$59</f>
        <v>0.90082032807847101</v>
      </c>
      <c r="AE1673" s="221">
        <f>'2.a-LTH-MTH1'!AA$59</f>
        <v>0.90251184242280102</v>
      </c>
      <c r="AF1673" s="221">
        <f>'2.a-LTH-MTH1'!AB$59</f>
        <v>0.90414517783536397</v>
      </c>
      <c r="AG1673" s="221">
        <f>'2.a-LTH-MTH1'!AC$59</f>
        <v>0.90572233535629998</v>
      </c>
      <c r="AH1673" s="221">
        <f>'2.a-LTH-MTH1'!AD$59</f>
        <v>0.90724524720080701</v>
      </c>
      <c r="AI1673" s="221">
        <f>'2.a-LTH-MTH1'!AE$59</f>
        <v>0.90871577912634605</v>
      </c>
      <c r="AJ1673" s="221">
        <f>'2.a-LTH-MTH1'!AF$59</f>
        <v>0.91013573271842596</v>
      </c>
      <c r="AK1673" s="221">
        <f>'2.a-LTH-MTH1'!AG$59</f>
        <v>0.91150684759777301</v>
      </c>
      <c r="AL1673" s="221">
        <f>'2.a-LTH-MTH1'!AH$59</f>
        <v>0.91283080355158197</v>
      </c>
      <c r="AM1673" s="219"/>
      <c r="AN1673" s="219"/>
      <c r="AO1673" s="219"/>
      <c r="AP1673" s="219"/>
      <c r="AQ1673" s="219"/>
      <c r="AR1673" s="219"/>
      <c r="AS1673" s="219"/>
      <c r="AT1673" s="219"/>
      <c r="AU1673" s="219"/>
      <c r="AV1673" s="219"/>
      <c r="AW1673" s="219"/>
      <c r="AX1673" s="219"/>
      <c r="AY1673" s="219"/>
      <c r="AZ1673" s="219"/>
      <c r="BA1673" s="219"/>
      <c r="BB1673" s="219"/>
      <c r="BC1673" s="219"/>
      <c r="BD1673" s="219"/>
      <c r="BE1673" s="219"/>
      <c r="BF1673" s="219"/>
      <c r="BG1673" s="219"/>
      <c r="BH1673" s="219"/>
    </row>
    <row r="1674" spans="1:60" s="8" customFormat="1" ht="15">
      <c r="A1674" s="36" t="s">
        <v>7</v>
      </c>
      <c r="B1674" s="36" t="s">
        <v>66</v>
      </c>
      <c r="C1674" s="36" t="s">
        <v>23</v>
      </c>
      <c r="D1674" s="16" t="s">
        <v>113</v>
      </c>
      <c r="E1674" s="16" t="s">
        <v>113</v>
      </c>
      <c r="F1674" s="7" t="s">
        <v>14</v>
      </c>
      <c r="G1674" s="219"/>
      <c r="H1674" s="219"/>
      <c r="I1674" s="219"/>
      <c r="J1674" s="219"/>
      <c r="K1674" s="219"/>
      <c r="L1674" s="219"/>
      <c r="M1674" s="219"/>
      <c r="N1674" s="219"/>
      <c r="O1674" s="219"/>
      <c r="P1674" s="219"/>
      <c r="Q1674" s="219"/>
      <c r="R1674" s="219"/>
      <c r="S1674" s="219"/>
      <c r="T1674" s="219"/>
      <c r="U1674" s="219"/>
      <c r="V1674" s="219"/>
      <c r="W1674" s="219"/>
      <c r="X1674" s="219"/>
      <c r="Y1674" s="219"/>
      <c r="Z1674" s="219"/>
      <c r="AA1674" s="219"/>
      <c r="AB1674" s="219"/>
      <c r="AC1674" s="219"/>
      <c r="AD1674" s="221">
        <f>'2.a-LTH-MTH1'!Z$60</f>
        <v>0.22800205883416391</v>
      </c>
      <c r="AE1674" s="221">
        <f>'2.a-LTH-MTH1'!AA$60</f>
        <v>0.22800205883416391</v>
      </c>
      <c r="AF1674" s="221">
        <f>'2.a-LTH-MTH1'!AB$60</f>
        <v>0.22800205883416391</v>
      </c>
      <c r="AG1674" s="221">
        <f>'2.a-LTH-MTH1'!AC$60</f>
        <v>0.22800205883416391</v>
      </c>
      <c r="AH1674" s="221">
        <f>'2.a-LTH-MTH1'!AD$60</f>
        <v>0.22800205883416391</v>
      </c>
      <c r="AI1674" s="221">
        <f>'2.a-LTH-MTH1'!AE$60</f>
        <v>0.22800205883416391</v>
      </c>
      <c r="AJ1674" s="221">
        <f>'2.a-LTH-MTH1'!AF$60</f>
        <v>0.22800205883416391</v>
      </c>
      <c r="AK1674" s="221">
        <f>'2.a-LTH-MTH1'!AG$60</f>
        <v>0.22800205883416391</v>
      </c>
      <c r="AL1674" s="221">
        <f>'2.a-LTH-MTH1'!AH$60</f>
        <v>0.22800205883416391</v>
      </c>
      <c r="AM1674" s="219"/>
      <c r="AN1674" s="219"/>
      <c r="AO1674" s="219"/>
      <c r="AP1674" s="219"/>
      <c r="AQ1674" s="219"/>
      <c r="AR1674" s="219"/>
      <c r="AS1674" s="219"/>
      <c r="AT1674" s="219"/>
      <c r="AU1674" s="219"/>
      <c r="AV1674" s="219"/>
      <c r="AW1674" s="219"/>
      <c r="AX1674" s="219"/>
      <c r="AY1674" s="219"/>
      <c r="AZ1674" s="219"/>
      <c r="BA1674" s="219"/>
      <c r="BB1674" s="219"/>
      <c r="BC1674" s="219"/>
      <c r="BD1674" s="219"/>
      <c r="BE1674" s="219"/>
      <c r="BF1674" s="219"/>
      <c r="BG1674" s="219"/>
      <c r="BH1674" s="219"/>
    </row>
    <row r="1675" spans="1:60" s="5" customFormat="1" ht="15">
      <c r="A1675" s="4" t="s">
        <v>7</v>
      </c>
      <c r="B1675" s="4" t="s">
        <v>65</v>
      </c>
      <c r="C1675" s="4" t="s">
        <v>16</v>
      </c>
      <c r="D1675" s="4"/>
      <c r="E1675" s="4"/>
      <c r="F1675" s="4" t="s">
        <v>11</v>
      </c>
      <c r="G1675" s="4">
        <v>1</v>
      </c>
      <c r="H1675" s="4">
        <v>3</v>
      </c>
      <c r="I1675" s="4">
        <v>3</v>
      </c>
      <c r="J1675" s="4">
        <v>2</v>
      </c>
      <c r="K1675" s="4">
        <v>2</v>
      </c>
      <c r="L1675" s="4">
        <v>2</v>
      </c>
      <c r="M1675" s="4">
        <v>1</v>
      </c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</row>
    <row r="1676" spans="1:60" s="5" customFormat="1" ht="15">
      <c r="A1676" s="4" t="s">
        <v>7</v>
      </c>
      <c r="B1676" s="4" t="s">
        <v>65</v>
      </c>
      <c r="C1676" s="4" t="s">
        <v>16</v>
      </c>
      <c r="D1676" s="4"/>
      <c r="E1676" s="4"/>
      <c r="F1676" s="4" t="s">
        <v>52</v>
      </c>
      <c r="G1676" s="6">
        <v>7.8137208938896703E-5</v>
      </c>
      <c r="H1676" s="4">
        <v>2.18197687104517E-4</v>
      </c>
      <c r="I1676" s="4">
        <v>2.03776660779785E-4</v>
      </c>
      <c r="J1676" s="4">
        <v>1.24416796267496E-4</v>
      </c>
      <c r="K1676" s="4">
        <v>1.16434767421552E-4</v>
      </c>
      <c r="L1676" s="4">
        <v>1.11433028749721E-4</v>
      </c>
      <c r="M1676" s="6">
        <v>4.9738870927629898E-5</v>
      </c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</row>
    <row r="1677" spans="1:60" s="8" customFormat="1" ht="15">
      <c r="A1677" s="36" t="s">
        <v>7</v>
      </c>
      <c r="B1677" s="36" t="s">
        <v>65</v>
      </c>
      <c r="C1677" s="36" t="s">
        <v>16</v>
      </c>
      <c r="D1677" s="16" t="s">
        <v>122</v>
      </c>
      <c r="E1677" s="16" t="s">
        <v>122</v>
      </c>
      <c r="F1677" s="7" t="s">
        <v>12</v>
      </c>
      <c r="G1677" s="221">
        <v>1</v>
      </c>
      <c r="H1677" s="221">
        <v>1</v>
      </c>
      <c r="I1677" s="221">
        <v>1</v>
      </c>
      <c r="J1677" s="221">
        <v>1</v>
      </c>
      <c r="K1677" s="221">
        <v>1</v>
      </c>
      <c r="L1677" s="221">
        <v>1</v>
      </c>
      <c r="M1677" s="221">
        <v>1</v>
      </c>
      <c r="N1677" s="219"/>
      <c r="O1677" s="219"/>
      <c r="P1677" s="219"/>
      <c r="Q1677" s="219"/>
      <c r="R1677" s="219"/>
      <c r="S1677" s="219"/>
      <c r="T1677" s="219"/>
      <c r="U1677" s="219"/>
      <c r="V1677" s="219"/>
      <c r="W1677" s="219"/>
      <c r="X1677" s="219"/>
      <c r="Y1677" s="219"/>
      <c r="Z1677" s="219"/>
      <c r="AA1677" s="219"/>
      <c r="AB1677" s="219"/>
      <c r="AC1677" s="219"/>
      <c r="AD1677" s="219"/>
      <c r="AE1677" s="219"/>
      <c r="AF1677" s="219"/>
      <c r="AG1677" s="219"/>
      <c r="AH1677" s="219"/>
      <c r="AI1677" s="219"/>
      <c r="AJ1677" s="219"/>
      <c r="AK1677" s="219"/>
      <c r="AL1677" s="219"/>
      <c r="AM1677" s="219"/>
      <c r="AN1677" s="219"/>
      <c r="AO1677" s="219"/>
      <c r="AP1677" s="219"/>
      <c r="AQ1677" s="219"/>
      <c r="AR1677" s="219"/>
      <c r="AS1677" s="219"/>
      <c r="AT1677" s="219"/>
      <c r="AU1677" s="219"/>
      <c r="AV1677" s="219"/>
      <c r="AW1677" s="219"/>
      <c r="AX1677" s="219"/>
      <c r="AY1677" s="219"/>
      <c r="AZ1677" s="219"/>
      <c r="BA1677" s="219"/>
      <c r="BB1677" s="219"/>
      <c r="BC1677" s="219"/>
      <c r="BD1677" s="219"/>
      <c r="BE1677" s="219"/>
      <c r="BF1677" s="219"/>
      <c r="BG1677" s="219"/>
      <c r="BH1677" s="219"/>
    </row>
    <row r="1678" spans="1:60" s="8" customFormat="1" ht="15">
      <c r="A1678" s="36" t="s">
        <v>7</v>
      </c>
      <c r="B1678" s="36" t="s">
        <v>65</v>
      </c>
      <c r="C1678" s="36" t="s">
        <v>16</v>
      </c>
      <c r="D1678" s="16" t="s">
        <v>122</v>
      </c>
      <c r="E1678" s="16" t="s">
        <v>122</v>
      </c>
      <c r="F1678" s="7" t="s">
        <v>13</v>
      </c>
      <c r="G1678" s="221">
        <f>'3. Mecanical drive'!C$64</f>
        <v>2.190434504976748E-2</v>
      </c>
      <c r="H1678" s="221">
        <f>'3. Mecanical drive'!D$64</f>
        <v>2.1955600242014529E-2</v>
      </c>
      <c r="I1678" s="221">
        <f>'3. Mecanical drive'!E$64</f>
        <v>2.200685543426158E-2</v>
      </c>
      <c r="J1678" s="221">
        <f>'3. Mecanical drive'!F$64</f>
        <v>2.2058110626508632E-2</v>
      </c>
      <c r="K1678" s="221">
        <f>'3. Mecanical drive'!G$64</f>
        <v>2.2109365818755684E-2</v>
      </c>
      <c r="L1678" s="221">
        <f>'3. Mecanical drive'!H$64</f>
        <v>2.2160621011002732E-2</v>
      </c>
      <c r="M1678" s="221">
        <f>'3. Mecanical drive'!I$64</f>
        <v>2.221187620324978E-2</v>
      </c>
      <c r="N1678" s="219"/>
      <c r="O1678" s="219"/>
      <c r="P1678" s="219"/>
      <c r="Q1678" s="219"/>
      <c r="R1678" s="219"/>
      <c r="S1678" s="219"/>
      <c r="T1678" s="219"/>
      <c r="U1678" s="219"/>
      <c r="V1678" s="219"/>
      <c r="W1678" s="219"/>
      <c r="X1678" s="219"/>
      <c r="Y1678" s="219"/>
      <c r="Z1678" s="219"/>
      <c r="AA1678" s="219"/>
      <c r="AB1678" s="219"/>
      <c r="AC1678" s="219"/>
      <c r="AD1678" s="219"/>
      <c r="AE1678" s="219"/>
      <c r="AF1678" s="219"/>
      <c r="AG1678" s="219"/>
      <c r="AH1678" s="219"/>
      <c r="AI1678" s="219"/>
      <c r="AJ1678" s="219"/>
      <c r="AK1678" s="219"/>
      <c r="AL1678" s="219"/>
      <c r="AM1678" s="219"/>
      <c r="AN1678" s="219"/>
      <c r="AO1678" s="219"/>
      <c r="AP1678" s="219"/>
      <c r="AQ1678" s="219"/>
      <c r="AR1678" s="219"/>
      <c r="AS1678" s="219"/>
      <c r="AT1678" s="219"/>
      <c r="AU1678" s="219"/>
      <c r="AV1678" s="219"/>
      <c r="AW1678" s="219"/>
      <c r="AX1678" s="219"/>
      <c r="AY1678" s="219"/>
      <c r="AZ1678" s="219"/>
      <c r="BA1678" s="219"/>
      <c r="BB1678" s="219"/>
      <c r="BC1678" s="219"/>
      <c r="BD1678" s="219"/>
      <c r="BE1678" s="219"/>
      <c r="BF1678" s="219"/>
      <c r="BG1678" s="219"/>
      <c r="BH1678" s="219"/>
    </row>
    <row r="1679" spans="1:60" s="8" customFormat="1" ht="15">
      <c r="A1679" s="36" t="s">
        <v>7</v>
      </c>
      <c r="B1679" s="36" t="s">
        <v>65</v>
      </c>
      <c r="C1679" s="36" t="s">
        <v>16</v>
      </c>
      <c r="D1679" s="16" t="s">
        <v>122</v>
      </c>
      <c r="E1679" s="16" t="s">
        <v>122</v>
      </c>
      <c r="F1679" s="7" t="s">
        <v>14</v>
      </c>
      <c r="G1679" s="221">
        <f>'3. Mecanical drive'!C$67</f>
        <v>1</v>
      </c>
      <c r="H1679" s="221">
        <f>'3. Mecanical drive'!D$67</f>
        <v>1</v>
      </c>
      <c r="I1679" s="221">
        <f>'3. Mecanical drive'!E$67</f>
        <v>1</v>
      </c>
      <c r="J1679" s="221">
        <f>'3. Mecanical drive'!F$67</f>
        <v>1</v>
      </c>
      <c r="K1679" s="221">
        <f>'3. Mecanical drive'!G$67</f>
        <v>1</v>
      </c>
      <c r="L1679" s="221">
        <f>'3. Mecanical drive'!H$67</f>
        <v>1</v>
      </c>
      <c r="M1679" s="221">
        <f>'3. Mecanical drive'!I$67</f>
        <v>1</v>
      </c>
      <c r="N1679" s="219"/>
      <c r="O1679" s="219"/>
      <c r="P1679" s="219"/>
      <c r="Q1679" s="219"/>
      <c r="R1679" s="219"/>
      <c r="S1679" s="219"/>
      <c r="T1679" s="219"/>
      <c r="U1679" s="219"/>
      <c r="V1679" s="219"/>
      <c r="W1679" s="219"/>
      <c r="X1679" s="219"/>
      <c r="Y1679" s="219"/>
      <c r="Z1679" s="219"/>
      <c r="AA1679" s="219"/>
      <c r="AB1679" s="219"/>
      <c r="AC1679" s="219"/>
      <c r="AD1679" s="219"/>
      <c r="AE1679" s="219"/>
      <c r="AF1679" s="219"/>
      <c r="AG1679" s="219"/>
      <c r="AH1679" s="219"/>
      <c r="AI1679" s="219"/>
      <c r="AJ1679" s="219"/>
      <c r="AK1679" s="219"/>
      <c r="AL1679" s="219"/>
      <c r="AM1679" s="219"/>
      <c r="AN1679" s="219"/>
      <c r="AO1679" s="219"/>
      <c r="AP1679" s="219"/>
      <c r="AQ1679" s="219"/>
      <c r="AR1679" s="219"/>
      <c r="AS1679" s="219"/>
      <c r="AT1679" s="219"/>
      <c r="AU1679" s="219"/>
      <c r="AV1679" s="219"/>
      <c r="AW1679" s="219"/>
      <c r="AX1679" s="219"/>
      <c r="AY1679" s="219"/>
      <c r="AZ1679" s="219"/>
      <c r="BA1679" s="219"/>
      <c r="BB1679" s="219"/>
      <c r="BC1679" s="219"/>
      <c r="BD1679" s="219"/>
      <c r="BE1679" s="219"/>
      <c r="BF1679" s="219"/>
      <c r="BG1679" s="219"/>
      <c r="BH1679" s="219"/>
    </row>
    <row r="1680" spans="1:60" s="5" customFormat="1" ht="15">
      <c r="A1680" s="4" t="s">
        <v>7</v>
      </c>
      <c r="B1680" s="4" t="s">
        <v>65</v>
      </c>
      <c r="C1680" s="4" t="s">
        <v>27</v>
      </c>
      <c r="D1680" s="4"/>
      <c r="E1680" s="4"/>
      <c r="F1680" s="4" t="s">
        <v>11</v>
      </c>
      <c r="G1680" s="4">
        <v>5</v>
      </c>
      <c r="H1680" s="4">
        <v>5</v>
      </c>
      <c r="I1680" s="4">
        <v>3</v>
      </c>
      <c r="J1680" s="4">
        <v>4</v>
      </c>
      <c r="K1680" s="4">
        <v>2</v>
      </c>
      <c r="L1680" s="4">
        <v>2</v>
      </c>
      <c r="M1680" s="4">
        <v>2</v>
      </c>
      <c r="N1680" s="4">
        <v>2</v>
      </c>
      <c r="O1680" s="4">
        <v>2</v>
      </c>
      <c r="P1680" s="4"/>
      <c r="Q1680" s="4"/>
      <c r="R1680" s="4">
        <v>2</v>
      </c>
      <c r="S1680" s="4">
        <v>1</v>
      </c>
      <c r="T1680" s="4"/>
      <c r="U1680" s="4"/>
      <c r="V1680" s="4"/>
      <c r="W1680" s="4"/>
      <c r="X1680" s="4"/>
      <c r="Y1680" s="4"/>
      <c r="Z1680" s="4">
        <v>1</v>
      </c>
      <c r="AA1680" s="4">
        <v>1</v>
      </c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</row>
    <row r="1681" spans="1:60" s="5" customFormat="1" ht="15">
      <c r="A1681" s="4" t="s">
        <v>7</v>
      </c>
      <c r="B1681" s="4" t="s">
        <v>65</v>
      </c>
      <c r="C1681" s="4" t="s">
        <v>27</v>
      </c>
      <c r="D1681" s="4"/>
      <c r="E1681" s="4"/>
      <c r="F1681" s="4" t="s">
        <v>52</v>
      </c>
      <c r="G1681" s="4">
        <v>3.9068604469448401E-4</v>
      </c>
      <c r="H1681" s="4">
        <v>3.6366281184086098E-4</v>
      </c>
      <c r="I1681" s="4">
        <v>2.03776660779785E-4</v>
      </c>
      <c r="J1681" s="4">
        <v>2.48833592534992E-4</v>
      </c>
      <c r="K1681" s="4">
        <v>1.16434767421552E-4</v>
      </c>
      <c r="L1681" s="4">
        <v>1.11433028749721E-4</v>
      </c>
      <c r="M1681" s="6">
        <v>9.9477741855259904E-5</v>
      </c>
      <c r="N1681" s="6">
        <v>9.1958250954066897E-5</v>
      </c>
      <c r="O1681" s="6">
        <v>8.3626024418799097E-5</v>
      </c>
      <c r="P1681" s="4"/>
      <c r="Q1681" s="4"/>
      <c r="R1681" s="6">
        <v>6.0994205550472699E-5</v>
      </c>
      <c r="S1681" s="6">
        <v>2.9470706118118601E-5</v>
      </c>
      <c r="T1681" s="4"/>
      <c r="U1681" s="4"/>
      <c r="V1681" s="4"/>
      <c r="W1681" s="4"/>
      <c r="X1681" s="4"/>
      <c r="Y1681" s="4"/>
      <c r="Z1681" s="6">
        <v>2.0309104571579401E-5</v>
      </c>
      <c r="AA1681" s="6">
        <v>2.07835394367661E-5</v>
      </c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</row>
    <row r="1682" spans="1:60" s="8" customFormat="1" ht="15">
      <c r="A1682" s="36" t="s">
        <v>7</v>
      </c>
      <c r="B1682" s="36" t="s">
        <v>65</v>
      </c>
      <c r="C1682" s="36" t="s">
        <v>27</v>
      </c>
      <c r="D1682" s="7" t="s">
        <v>122</v>
      </c>
      <c r="E1682" s="7" t="s">
        <v>122</v>
      </c>
      <c r="F1682" s="7" t="s">
        <v>12</v>
      </c>
      <c r="G1682" s="221">
        <v>1</v>
      </c>
      <c r="H1682" s="221">
        <v>1</v>
      </c>
      <c r="I1682" s="221">
        <v>1</v>
      </c>
      <c r="J1682" s="221">
        <v>1</v>
      </c>
      <c r="K1682" s="221">
        <v>1</v>
      </c>
      <c r="L1682" s="221">
        <v>1</v>
      </c>
      <c r="M1682" s="221">
        <v>1</v>
      </c>
      <c r="N1682" s="221">
        <v>1</v>
      </c>
      <c r="O1682" s="221">
        <v>1</v>
      </c>
      <c r="P1682" s="219"/>
      <c r="Q1682" s="219"/>
      <c r="R1682" s="221">
        <v>1</v>
      </c>
      <c r="S1682" s="221">
        <v>1</v>
      </c>
      <c r="T1682" s="219"/>
      <c r="U1682" s="219"/>
      <c r="V1682" s="219"/>
      <c r="W1682" s="219"/>
      <c r="X1682" s="219"/>
      <c r="Y1682" s="219"/>
      <c r="Z1682" s="221">
        <v>1</v>
      </c>
      <c r="AA1682" s="221">
        <v>1</v>
      </c>
      <c r="AB1682" s="219"/>
      <c r="AC1682" s="219"/>
      <c r="AD1682" s="219"/>
      <c r="AE1682" s="219"/>
      <c r="AF1682" s="219"/>
      <c r="AG1682" s="219"/>
      <c r="AH1682" s="219"/>
      <c r="AI1682" s="219"/>
      <c r="AJ1682" s="219"/>
      <c r="AK1682" s="219"/>
      <c r="AL1682" s="219"/>
      <c r="AM1682" s="219"/>
      <c r="AN1682" s="219"/>
      <c r="AO1682" s="219"/>
      <c r="AP1682" s="219"/>
      <c r="AQ1682" s="219"/>
      <c r="AR1682" s="219"/>
      <c r="AS1682" s="219"/>
      <c r="AT1682" s="219"/>
      <c r="AU1682" s="219"/>
      <c r="AV1682" s="219"/>
      <c r="AW1682" s="219"/>
      <c r="AX1682" s="219"/>
      <c r="AY1682" s="219"/>
      <c r="AZ1682" s="219"/>
      <c r="BA1682" s="219"/>
      <c r="BB1682" s="219"/>
      <c r="BC1682" s="219"/>
      <c r="BD1682" s="219"/>
      <c r="BE1682" s="219"/>
      <c r="BF1682" s="219"/>
      <c r="BG1682" s="219"/>
      <c r="BH1682" s="219"/>
    </row>
    <row r="1683" spans="1:60" s="8" customFormat="1" ht="15">
      <c r="A1683" s="36" t="s">
        <v>7</v>
      </c>
      <c r="B1683" s="36" t="s">
        <v>65</v>
      </c>
      <c r="C1683" s="36" t="s">
        <v>27</v>
      </c>
      <c r="D1683" s="7" t="s">
        <v>122</v>
      </c>
      <c r="E1683" s="7" t="s">
        <v>122</v>
      </c>
      <c r="F1683" s="7" t="s">
        <v>13</v>
      </c>
      <c r="G1683" s="221">
        <f>'3. Mecanical drive'!C$64</f>
        <v>2.190434504976748E-2</v>
      </c>
      <c r="H1683" s="221">
        <f>'3. Mecanical drive'!D$64</f>
        <v>2.1955600242014529E-2</v>
      </c>
      <c r="I1683" s="221">
        <f>'3. Mecanical drive'!E$64</f>
        <v>2.200685543426158E-2</v>
      </c>
      <c r="J1683" s="221">
        <f>'3. Mecanical drive'!F$64</f>
        <v>2.2058110626508632E-2</v>
      </c>
      <c r="K1683" s="221">
        <f>'3. Mecanical drive'!G$64</f>
        <v>2.2109365818755684E-2</v>
      </c>
      <c r="L1683" s="221">
        <f>'3. Mecanical drive'!H$64</f>
        <v>2.2160621011002732E-2</v>
      </c>
      <c r="M1683" s="221">
        <f>'3. Mecanical drive'!I$64</f>
        <v>2.221187620324978E-2</v>
      </c>
      <c r="N1683" s="221">
        <f>'3. Mecanical drive'!J$64</f>
        <v>2.2263131395496832E-2</v>
      </c>
      <c r="O1683" s="221">
        <f>'3. Mecanical drive'!K$64</f>
        <v>2.231438658774388E-2</v>
      </c>
      <c r="P1683" s="219"/>
      <c r="Q1683" s="219"/>
      <c r="R1683" s="221">
        <f>'3. Mecanical drive'!N$64</f>
        <v>2.2468152164485201E-2</v>
      </c>
      <c r="S1683" s="221">
        <f>'3. Mecanical drive'!O$64</f>
        <v>2.251940735673225E-2</v>
      </c>
      <c r="T1683" s="219"/>
      <c r="U1683" s="219"/>
      <c r="V1683" s="219"/>
      <c r="W1683" s="219"/>
      <c r="X1683" s="219"/>
      <c r="Y1683" s="219"/>
      <c r="Z1683" s="221">
        <f>'3. Mecanical drive'!V$64</f>
        <v>2.2878193702461601E-2</v>
      </c>
      <c r="AA1683" s="221">
        <f>'3. Mecanical drive'!W$64</f>
        <v>2.2929448894708652E-2</v>
      </c>
      <c r="AB1683" s="219"/>
      <c r="AC1683" s="219"/>
      <c r="AD1683" s="219"/>
      <c r="AE1683" s="219"/>
      <c r="AF1683" s="219"/>
      <c r="AG1683" s="219"/>
      <c r="AH1683" s="219"/>
      <c r="AI1683" s="219"/>
      <c r="AJ1683" s="219"/>
      <c r="AK1683" s="219"/>
      <c r="AL1683" s="219"/>
      <c r="AM1683" s="219"/>
      <c r="AN1683" s="219"/>
      <c r="AO1683" s="219"/>
      <c r="AP1683" s="219"/>
      <c r="AQ1683" s="219"/>
      <c r="AR1683" s="219"/>
      <c r="AS1683" s="219"/>
      <c r="AT1683" s="219"/>
      <c r="AU1683" s="219"/>
      <c r="AV1683" s="219"/>
      <c r="AW1683" s="219"/>
      <c r="AX1683" s="219"/>
      <c r="AY1683" s="219"/>
      <c r="AZ1683" s="219"/>
      <c r="BA1683" s="219"/>
      <c r="BB1683" s="219"/>
      <c r="BC1683" s="219"/>
      <c r="BD1683" s="219"/>
      <c r="BE1683" s="219"/>
      <c r="BF1683" s="219"/>
      <c r="BG1683" s="219"/>
      <c r="BH1683" s="219"/>
    </row>
    <row r="1684" spans="1:60" s="8" customFormat="1" ht="15">
      <c r="A1684" s="36" t="s">
        <v>7</v>
      </c>
      <c r="B1684" s="36" t="s">
        <v>65</v>
      </c>
      <c r="C1684" s="36" t="s">
        <v>27</v>
      </c>
      <c r="D1684" s="7" t="s">
        <v>122</v>
      </c>
      <c r="E1684" s="7" t="s">
        <v>122</v>
      </c>
      <c r="F1684" s="7" t="s">
        <v>14</v>
      </c>
      <c r="G1684" s="221">
        <f>'3. Mecanical drive'!C$67</f>
        <v>1</v>
      </c>
      <c r="H1684" s="221">
        <f>'3. Mecanical drive'!D$67</f>
        <v>1</v>
      </c>
      <c r="I1684" s="221">
        <f>'3. Mecanical drive'!E$67</f>
        <v>1</v>
      </c>
      <c r="J1684" s="221">
        <f>'3. Mecanical drive'!F$67</f>
        <v>1</v>
      </c>
      <c r="K1684" s="221">
        <f>'3. Mecanical drive'!G$67</f>
        <v>1</v>
      </c>
      <c r="L1684" s="221">
        <f>'3. Mecanical drive'!H$67</f>
        <v>1</v>
      </c>
      <c r="M1684" s="221">
        <f>'3. Mecanical drive'!I$67</f>
        <v>1</v>
      </c>
      <c r="N1684" s="221">
        <f>'3. Mecanical drive'!J$67</f>
        <v>1</v>
      </c>
      <c r="O1684" s="221">
        <f>'3. Mecanical drive'!K$67</f>
        <v>1</v>
      </c>
      <c r="P1684" s="219"/>
      <c r="Q1684" s="219"/>
      <c r="R1684" s="221">
        <f>'3. Mecanical drive'!N$67</f>
        <v>1</v>
      </c>
      <c r="S1684" s="221">
        <f>'3. Mecanical drive'!O$67</f>
        <v>1</v>
      </c>
      <c r="T1684" s="219"/>
      <c r="U1684" s="219"/>
      <c r="V1684" s="219"/>
      <c r="W1684" s="219"/>
      <c r="X1684" s="219"/>
      <c r="Y1684" s="219"/>
      <c r="Z1684" s="221">
        <f>'3. Mecanical drive'!V$67</f>
        <v>1</v>
      </c>
      <c r="AA1684" s="221">
        <f>'3. Mecanical drive'!W$67</f>
        <v>1</v>
      </c>
      <c r="AB1684" s="219"/>
      <c r="AC1684" s="219"/>
      <c r="AD1684" s="219"/>
      <c r="AE1684" s="219"/>
      <c r="AF1684" s="219"/>
      <c r="AG1684" s="219"/>
      <c r="AH1684" s="219"/>
      <c r="AI1684" s="219"/>
      <c r="AJ1684" s="219"/>
      <c r="AK1684" s="219"/>
      <c r="AL1684" s="219"/>
      <c r="AM1684" s="219"/>
      <c r="AN1684" s="219"/>
      <c r="AO1684" s="219"/>
      <c r="AP1684" s="219"/>
      <c r="AQ1684" s="219"/>
      <c r="AR1684" s="219"/>
      <c r="AS1684" s="219"/>
      <c r="AT1684" s="219"/>
      <c r="AU1684" s="219"/>
      <c r="AV1684" s="219"/>
      <c r="AW1684" s="219"/>
      <c r="AX1684" s="219"/>
      <c r="AY1684" s="219"/>
      <c r="AZ1684" s="219"/>
      <c r="BA1684" s="219"/>
      <c r="BB1684" s="219"/>
      <c r="BC1684" s="219"/>
      <c r="BD1684" s="219"/>
      <c r="BE1684" s="219"/>
      <c r="BF1684" s="219"/>
      <c r="BG1684" s="219"/>
      <c r="BH1684" s="219"/>
    </row>
    <row r="1685" spans="1:60" s="5" customFormat="1" ht="15">
      <c r="A1685" s="4" t="s">
        <v>7</v>
      </c>
      <c r="B1685" s="4" t="s">
        <v>65</v>
      </c>
      <c r="C1685" s="4" t="s">
        <v>17</v>
      </c>
      <c r="D1685" s="4"/>
      <c r="E1685" s="4"/>
      <c r="F1685" s="4" t="s">
        <v>11</v>
      </c>
      <c r="G1685" s="4">
        <v>62</v>
      </c>
      <c r="H1685" s="4">
        <v>65</v>
      </c>
      <c r="I1685" s="4">
        <v>67</v>
      </c>
      <c r="J1685" s="4">
        <v>73</v>
      </c>
      <c r="K1685" s="4">
        <v>82</v>
      </c>
      <c r="L1685" s="4">
        <v>80</v>
      </c>
      <c r="M1685" s="4">
        <v>84</v>
      </c>
      <c r="N1685" s="4">
        <v>88</v>
      </c>
      <c r="O1685" s="4">
        <v>94</v>
      </c>
      <c r="P1685" s="4">
        <v>100</v>
      </c>
      <c r="Q1685" s="4">
        <v>108</v>
      </c>
      <c r="R1685" s="4">
        <v>112</v>
      </c>
      <c r="S1685" s="4">
        <v>113</v>
      </c>
      <c r="T1685" s="4">
        <v>125</v>
      </c>
      <c r="U1685" s="4">
        <v>129</v>
      </c>
      <c r="V1685" s="4">
        <v>129</v>
      </c>
      <c r="W1685" s="4">
        <v>138</v>
      </c>
      <c r="X1685" s="4">
        <v>140</v>
      </c>
      <c r="Y1685" s="4">
        <v>139</v>
      </c>
      <c r="Z1685" s="4">
        <v>139</v>
      </c>
      <c r="AA1685" s="4">
        <v>164</v>
      </c>
      <c r="AB1685" s="4">
        <v>166</v>
      </c>
      <c r="AC1685" s="4">
        <v>173</v>
      </c>
      <c r="AD1685" s="4">
        <v>134</v>
      </c>
      <c r="AE1685" s="4">
        <v>147</v>
      </c>
      <c r="AF1685" s="4">
        <v>152</v>
      </c>
      <c r="AG1685" s="4">
        <v>155</v>
      </c>
      <c r="AH1685" s="4">
        <v>153</v>
      </c>
      <c r="AI1685" s="4">
        <v>157</v>
      </c>
      <c r="AJ1685" s="4">
        <v>160</v>
      </c>
      <c r="AK1685" s="4">
        <v>172</v>
      </c>
      <c r="AL1685" s="4">
        <v>180</v>
      </c>
      <c r="AM1685" s="4">
        <v>172</v>
      </c>
      <c r="AN1685" s="4">
        <v>172</v>
      </c>
      <c r="AO1685" s="4">
        <v>186</v>
      </c>
      <c r="AP1685" s="4">
        <v>179</v>
      </c>
      <c r="AQ1685" s="4">
        <v>177</v>
      </c>
      <c r="AR1685" s="4">
        <v>195</v>
      </c>
      <c r="AS1685" s="4">
        <v>202</v>
      </c>
      <c r="AT1685" s="4">
        <v>205</v>
      </c>
      <c r="AU1685" s="4">
        <v>212</v>
      </c>
      <c r="AV1685" s="4">
        <v>242</v>
      </c>
      <c r="AW1685" s="4">
        <v>270</v>
      </c>
      <c r="AX1685" s="4">
        <v>286</v>
      </c>
      <c r="AY1685" s="4">
        <v>293</v>
      </c>
      <c r="AZ1685" s="4">
        <v>314</v>
      </c>
      <c r="BA1685" s="4">
        <v>209</v>
      </c>
      <c r="BB1685" s="4">
        <v>233</v>
      </c>
      <c r="BC1685" s="4">
        <v>257</v>
      </c>
      <c r="BD1685" s="4">
        <v>246</v>
      </c>
      <c r="BE1685" s="4">
        <v>263</v>
      </c>
      <c r="BF1685" s="4">
        <v>208</v>
      </c>
      <c r="BG1685" s="4">
        <v>205</v>
      </c>
      <c r="BH1685" s="4">
        <v>198</v>
      </c>
    </row>
    <row r="1686" spans="1:60" s="5" customFormat="1" ht="15">
      <c r="A1686" s="4" t="s">
        <v>7</v>
      </c>
      <c r="B1686" s="4" t="s">
        <v>65</v>
      </c>
      <c r="C1686" s="4" t="s">
        <v>17</v>
      </c>
      <c r="D1686" s="4"/>
      <c r="E1686" s="4"/>
      <c r="F1686" s="4" t="s">
        <v>52</v>
      </c>
      <c r="G1686" s="4">
        <v>4.8445069542115997E-3</v>
      </c>
      <c r="H1686" s="4">
        <v>4.7276165539311896E-3</v>
      </c>
      <c r="I1686" s="4">
        <v>4.5510120907485399E-3</v>
      </c>
      <c r="J1686" s="4">
        <v>4.5412130637636104E-3</v>
      </c>
      <c r="K1686" s="4">
        <v>4.7738254642836304E-3</v>
      </c>
      <c r="L1686" s="4">
        <v>4.4573211499888601E-3</v>
      </c>
      <c r="M1686" s="4">
        <v>4.1780651579209098E-3</v>
      </c>
      <c r="N1686" s="4">
        <v>4.0461630419789396E-3</v>
      </c>
      <c r="O1686" s="4">
        <v>3.9304231476835604E-3</v>
      </c>
      <c r="P1686" s="4">
        <v>3.7096116036650999E-3</v>
      </c>
      <c r="Q1686" s="4">
        <v>3.6185753534812002E-3</v>
      </c>
      <c r="R1686" s="4">
        <v>3.4156755108264701E-3</v>
      </c>
      <c r="S1686" s="4">
        <v>3.3301897913473998E-3</v>
      </c>
      <c r="T1686" s="4">
        <v>3.2432151938145402E-3</v>
      </c>
      <c r="U1686" s="4">
        <v>3.2212150722900602E-3</v>
      </c>
      <c r="V1686" s="4">
        <v>3.2100731598068998E-3</v>
      </c>
      <c r="W1686" s="4">
        <v>3.1823632506226399E-3</v>
      </c>
      <c r="X1686" s="4">
        <v>3.1291209405243498E-3</v>
      </c>
      <c r="Y1686" s="4">
        <v>3.0020301498855299E-3</v>
      </c>
      <c r="Z1686" s="4">
        <v>2.8229655354495399E-3</v>
      </c>
      <c r="AA1686" s="4">
        <v>3.4085004676296399E-3</v>
      </c>
      <c r="AB1686" s="4">
        <v>3.58260494226826E-3</v>
      </c>
      <c r="AC1686" s="4">
        <v>3.8202495307496998E-3</v>
      </c>
      <c r="AD1686" s="4">
        <v>2.88252629767462E-3</v>
      </c>
      <c r="AE1686" s="4">
        <v>3.1394156842644801E-3</v>
      </c>
      <c r="AF1686" s="4">
        <v>3.2034394823916199E-3</v>
      </c>
      <c r="AG1686" s="4">
        <v>3.25952095556537E-3</v>
      </c>
      <c r="AH1686" s="4">
        <v>3.11513794156571E-3</v>
      </c>
      <c r="AI1686" s="4">
        <v>2.8868254114185901E-3</v>
      </c>
      <c r="AJ1686" s="4">
        <v>2.73986677397812E-3</v>
      </c>
      <c r="AK1686" s="4">
        <v>2.8377219032534799E-3</v>
      </c>
      <c r="AL1686" s="4">
        <v>2.8506722835468699E-3</v>
      </c>
      <c r="AM1686" s="4">
        <v>2.6937292488880501E-3</v>
      </c>
      <c r="AN1686" s="4">
        <v>2.7591517212615102E-3</v>
      </c>
      <c r="AO1686" s="4">
        <v>2.8304901617640299E-3</v>
      </c>
      <c r="AP1686" s="4">
        <v>2.59917523378057E-3</v>
      </c>
      <c r="AQ1686" s="4">
        <v>2.5542968468143402E-3</v>
      </c>
      <c r="AR1686" s="4">
        <v>2.6630612913798798E-3</v>
      </c>
      <c r="AS1686" s="4">
        <v>2.5933676547996599E-3</v>
      </c>
      <c r="AT1686" s="4">
        <v>2.55987612696986E-3</v>
      </c>
      <c r="AU1686" s="4">
        <v>2.4797641884620799E-3</v>
      </c>
      <c r="AV1686" s="4">
        <v>2.7010737326160199E-3</v>
      </c>
      <c r="AW1686" s="4">
        <v>2.9696109809614901E-3</v>
      </c>
      <c r="AX1686" s="4">
        <v>2.97857715660442E-3</v>
      </c>
      <c r="AY1686" s="4">
        <v>2.9481903343630202E-3</v>
      </c>
      <c r="AZ1686" s="4">
        <v>3.0767421807635E-3</v>
      </c>
      <c r="BA1686" s="4">
        <v>2.1036738802214399E-3</v>
      </c>
      <c r="BB1686" s="4">
        <v>2.2901063474278101E-3</v>
      </c>
      <c r="BC1686" s="4">
        <v>2.6226363107568901E-3</v>
      </c>
      <c r="BD1686" s="4">
        <v>2.7052290097322302E-3</v>
      </c>
      <c r="BE1686" s="4">
        <v>2.8513194128233499E-3</v>
      </c>
      <c r="BF1686" s="4">
        <v>2.3413931289117001E-3</v>
      </c>
      <c r="BG1686" s="4">
        <v>2.4214505079140098E-3</v>
      </c>
      <c r="BH1686" s="4">
        <v>2.4308496924606801E-3</v>
      </c>
    </row>
    <row r="1687" spans="1:60" s="8" customFormat="1" ht="15">
      <c r="A1687" s="36" t="s">
        <v>7</v>
      </c>
      <c r="B1687" s="36" t="s">
        <v>65</v>
      </c>
      <c r="C1687" s="36" t="s">
        <v>17</v>
      </c>
      <c r="D1687" s="7" t="s">
        <v>126</v>
      </c>
      <c r="E1687" s="7" t="s">
        <v>126</v>
      </c>
      <c r="F1687" s="7" t="s">
        <v>12</v>
      </c>
      <c r="G1687" s="221">
        <v>1</v>
      </c>
      <c r="H1687" s="221">
        <v>1</v>
      </c>
      <c r="I1687" s="221">
        <v>1</v>
      </c>
      <c r="J1687" s="221">
        <v>1</v>
      </c>
      <c r="K1687" s="221">
        <v>1</v>
      </c>
      <c r="L1687" s="221">
        <v>1</v>
      </c>
      <c r="M1687" s="221">
        <v>1</v>
      </c>
      <c r="N1687" s="221">
        <v>1</v>
      </c>
      <c r="O1687" s="221">
        <v>1</v>
      </c>
      <c r="P1687" s="221">
        <v>1</v>
      </c>
      <c r="Q1687" s="221">
        <v>1</v>
      </c>
      <c r="R1687" s="221">
        <v>1</v>
      </c>
      <c r="S1687" s="221">
        <v>1</v>
      </c>
      <c r="T1687" s="221">
        <v>1</v>
      </c>
      <c r="U1687" s="221">
        <v>1</v>
      </c>
      <c r="V1687" s="221">
        <v>1</v>
      </c>
      <c r="W1687" s="221">
        <v>1</v>
      </c>
      <c r="X1687" s="221">
        <v>1</v>
      </c>
      <c r="Y1687" s="221">
        <v>1</v>
      </c>
      <c r="Z1687" s="221">
        <v>1</v>
      </c>
      <c r="AA1687" s="221">
        <v>1</v>
      </c>
      <c r="AB1687" s="221">
        <v>1</v>
      </c>
      <c r="AC1687" s="221">
        <v>1</v>
      </c>
      <c r="AD1687" s="221">
        <v>1</v>
      </c>
      <c r="AE1687" s="221">
        <v>1</v>
      </c>
      <c r="AF1687" s="221">
        <v>1</v>
      </c>
      <c r="AG1687" s="221">
        <v>1</v>
      </c>
      <c r="AH1687" s="221">
        <v>1</v>
      </c>
      <c r="AI1687" s="221">
        <v>1</v>
      </c>
      <c r="AJ1687" s="221">
        <v>1</v>
      </c>
      <c r="AK1687" s="221">
        <v>1</v>
      </c>
      <c r="AL1687" s="221">
        <v>1</v>
      </c>
      <c r="AM1687" s="221">
        <v>1</v>
      </c>
      <c r="AN1687" s="221">
        <v>1</v>
      </c>
      <c r="AO1687" s="221">
        <v>1</v>
      </c>
      <c r="AP1687" s="221">
        <v>1</v>
      </c>
      <c r="AQ1687" s="221">
        <v>1</v>
      </c>
      <c r="AR1687" s="221">
        <v>1</v>
      </c>
      <c r="AS1687" s="221">
        <v>1</v>
      </c>
      <c r="AT1687" s="221">
        <v>1</v>
      </c>
      <c r="AU1687" s="221">
        <v>1</v>
      </c>
      <c r="AV1687" s="221">
        <v>1</v>
      </c>
      <c r="AW1687" s="221">
        <v>1</v>
      </c>
      <c r="AX1687" s="221">
        <v>1</v>
      </c>
      <c r="AY1687" s="221">
        <v>1</v>
      </c>
      <c r="AZ1687" s="221">
        <v>1</v>
      </c>
      <c r="BA1687" s="221">
        <v>1</v>
      </c>
      <c r="BB1687" s="221">
        <v>1</v>
      </c>
      <c r="BC1687" s="221">
        <v>1</v>
      </c>
      <c r="BD1687" s="221">
        <v>1</v>
      </c>
      <c r="BE1687" s="221">
        <v>1</v>
      </c>
      <c r="BF1687" s="221">
        <v>1</v>
      </c>
      <c r="BG1687" s="221">
        <v>1</v>
      </c>
      <c r="BH1687" s="221">
        <v>1</v>
      </c>
    </row>
    <row r="1688" spans="1:60" s="8" customFormat="1" ht="15">
      <c r="A1688" s="36" t="s">
        <v>7</v>
      </c>
      <c r="B1688" s="36" t="s">
        <v>65</v>
      </c>
      <c r="C1688" s="36" t="s">
        <v>17</v>
      </c>
      <c r="D1688" s="7" t="s">
        <v>126</v>
      </c>
      <c r="E1688" s="7" t="s">
        <v>126</v>
      </c>
      <c r="F1688" s="7" t="s">
        <v>13</v>
      </c>
      <c r="G1688" s="221">
        <f>'3. Mecanical drive'!C$65</f>
        <v>0.128849088528044</v>
      </c>
      <c r="H1688" s="221">
        <f>'3. Mecanical drive'!D$65</f>
        <v>0.12915058965890899</v>
      </c>
      <c r="I1688" s="221">
        <f>'3. Mecanical drive'!E$65</f>
        <v>0.12945209078977399</v>
      </c>
      <c r="J1688" s="221">
        <f>'3. Mecanical drive'!F$65</f>
        <v>0.12975359192063901</v>
      </c>
      <c r="K1688" s="221">
        <f>'3. Mecanical drive'!G$65</f>
        <v>0.13005509305150401</v>
      </c>
      <c r="L1688" s="221">
        <f>'3. Mecanical drive'!H$65</f>
        <v>0.130356594182369</v>
      </c>
      <c r="M1688" s="221">
        <f>'3. Mecanical drive'!I$65</f>
        <v>0.130658095313234</v>
      </c>
      <c r="N1688" s="221">
        <f>'3. Mecanical drive'!J$65</f>
        <v>0.13095959644409899</v>
      </c>
      <c r="O1688" s="221">
        <f>'3. Mecanical drive'!K$65</f>
        <v>0.13126109757496399</v>
      </c>
      <c r="P1688" s="221">
        <f>'3. Mecanical drive'!L$65</f>
        <v>0.13156259870582901</v>
      </c>
      <c r="Q1688" s="221">
        <f>'3. Mecanical drive'!M$65</f>
        <v>0.131864099836694</v>
      </c>
      <c r="R1688" s="221">
        <f>'3. Mecanical drive'!N$65</f>
        <v>0.13216560096756</v>
      </c>
      <c r="S1688" s="221">
        <f>'3. Mecanical drive'!O$65</f>
        <v>0.13246710209842499</v>
      </c>
      <c r="T1688" s="221">
        <f>'3. Mecanical drive'!P$65</f>
        <v>0.13276860322928999</v>
      </c>
      <c r="U1688" s="221">
        <f>'3. Mecanical drive'!Q$65</f>
        <v>0.13307010436015501</v>
      </c>
      <c r="V1688" s="221">
        <f>'3. Mecanical drive'!R$65</f>
        <v>0.13337160549102001</v>
      </c>
      <c r="W1688" s="221">
        <f>'3. Mecanical drive'!S$65</f>
        <v>0.133673106621885</v>
      </c>
      <c r="X1688" s="221">
        <f>'3. Mecanical drive'!T$65</f>
        <v>0.13397460775275</v>
      </c>
      <c r="Y1688" s="221">
        <f>'3. Mecanical drive'!U$65</f>
        <v>0.13427610888361499</v>
      </c>
      <c r="Z1688" s="221">
        <f>'3. Mecanical drive'!V$65</f>
        <v>0.13457761001447999</v>
      </c>
      <c r="AA1688" s="221">
        <f>'3. Mecanical drive'!W$65</f>
        <v>0.13487911114534501</v>
      </c>
      <c r="AB1688" s="221">
        <f>'3. Mecanical drive'!X$65</f>
        <v>0.13518061227621</v>
      </c>
      <c r="AC1688" s="221">
        <f>'3. Mecanical drive'!Y$65</f>
        <v>0.135482113407075</v>
      </c>
      <c r="AD1688" s="221">
        <f>'3. Mecanical drive'!Z$65</f>
        <v>0.13578361453794</v>
      </c>
      <c r="AE1688" s="221">
        <f>'3. Mecanical drive'!AA$65</f>
        <v>0.13608511566880599</v>
      </c>
      <c r="AF1688" s="221">
        <f>'3. Mecanical drive'!AB$65</f>
        <v>0.13638661679967101</v>
      </c>
      <c r="AG1688" s="221">
        <f>'3. Mecanical drive'!AC$65</f>
        <v>0.13668811793053601</v>
      </c>
      <c r="AH1688" s="221">
        <f>'3. Mecanical drive'!AD$65</f>
        <v>0.136989619061401</v>
      </c>
      <c r="AI1688" s="221">
        <f>'3. Mecanical drive'!AE$65</f>
        <v>0.137291120192266</v>
      </c>
      <c r="AJ1688" s="221">
        <f>'3. Mecanical drive'!AF$65</f>
        <v>0.13759262132313099</v>
      </c>
      <c r="AK1688" s="221">
        <f>'3. Mecanical drive'!AG$65</f>
        <v>0.13789412245399599</v>
      </c>
      <c r="AL1688" s="221">
        <f>'3. Mecanical drive'!AH$65</f>
        <v>0.13819562358486101</v>
      </c>
      <c r="AM1688" s="221">
        <f>'3. Mecanical drive'!AI$65</f>
        <v>0.13849712471572601</v>
      </c>
      <c r="AN1688" s="221">
        <f>'3. Mecanical drive'!AJ$65</f>
        <v>0.138798625846591</v>
      </c>
      <c r="AO1688" s="221">
        <f>'3. Mecanical drive'!AK$65</f>
        <v>0.139100126977456</v>
      </c>
      <c r="AP1688" s="221">
        <f>'3. Mecanical drive'!AL$65</f>
        <v>0.13940162810832199</v>
      </c>
      <c r="AQ1688" s="221">
        <f>'3. Mecanical drive'!AM$65</f>
        <v>0.13970312923918701</v>
      </c>
      <c r="AR1688" s="221">
        <f>'3. Mecanical drive'!AN$65</f>
        <v>0.14000463037005201</v>
      </c>
      <c r="AS1688" s="221">
        <f>'3. Mecanical drive'!AO$65</f>
        <v>0.140306131500917</v>
      </c>
      <c r="AT1688" s="221">
        <f>'3. Mecanical drive'!AP$65</f>
        <v>0.140607632631782</v>
      </c>
      <c r="AU1688" s="221">
        <f>'3. Mecanical drive'!AQ$65</f>
        <v>0.14090913376264699</v>
      </c>
      <c r="AV1688" s="221">
        <f>'3. Mecanical drive'!AR$65</f>
        <v>0.14121063489351199</v>
      </c>
      <c r="AW1688" s="221">
        <f>'3. Mecanical drive'!AS$65</f>
        <v>0.14151213602437701</v>
      </c>
      <c r="AX1688" s="221">
        <f>'3. Mecanical drive'!AT$65</f>
        <v>0.14181363715524201</v>
      </c>
      <c r="AY1688" s="221">
        <f>'3. Mecanical drive'!AU$65</f>
        <v>0.142115138286107</v>
      </c>
      <c r="AZ1688" s="221">
        <f>'3. Mecanical drive'!AV$65</f>
        <v>0.142416639416972</v>
      </c>
      <c r="BA1688" s="221">
        <f>'3. Mecanical drive'!AW$65</f>
        <v>0.14271814054783699</v>
      </c>
      <c r="BB1688" s="221">
        <f>'3. Mecanical drive'!AX$65</f>
        <v>0.14301964167870199</v>
      </c>
      <c r="BC1688" s="221">
        <f>'3. Mecanical drive'!AY$65</f>
        <v>0.14332114280956701</v>
      </c>
      <c r="BD1688" s="221">
        <f>'3. Mecanical drive'!AZ$65</f>
        <v>0.143622643940433</v>
      </c>
      <c r="BE1688" s="221">
        <f>'3. Mecanical drive'!BA$65</f>
        <v>0.143924145071298</v>
      </c>
      <c r="BF1688" s="221">
        <f>'3. Mecanical drive'!BB$65</f>
        <v>0.14422564620216299</v>
      </c>
      <c r="BG1688" s="221">
        <f>'3. Mecanical drive'!BC$65</f>
        <v>0.14452714733302799</v>
      </c>
      <c r="BH1688" s="221">
        <f>'3. Mecanical drive'!BD$65</f>
        <v>0.14482864846389301</v>
      </c>
    </row>
    <row r="1689" spans="1:60" s="8" customFormat="1" ht="15">
      <c r="A1689" s="36" t="s">
        <v>7</v>
      </c>
      <c r="B1689" s="36" t="s">
        <v>65</v>
      </c>
      <c r="C1689" s="36" t="s">
        <v>17</v>
      </c>
      <c r="D1689" s="7" t="s">
        <v>126</v>
      </c>
      <c r="E1689" s="7" t="s">
        <v>126</v>
      </c>
      <c r="F1689" s="7" t="s">
        <v>14</v>
      </c>
      <c r="G1689" s="221">
        <f>'3. Mecanical drive'!C$67</f>
        <v>1</v>
      </c>
      <c r="H1689" s="221">
        <f>'3. Mecanical drive'!D$67</f>
        <v>1</v>
      </c>
      <c r="I1689" s="221">
        <f>'3. Mecanical drive'!E$67</f>
        <v>1</v>
      </c>
      <c r="J1689" s="221">
        <f>'3. Mecanical drive'!F$67</f>
        <v>1</v>
      </c>
      <c r="K1689" s="221">
        <f>'3. Mecanical drive'!G$67</f>
        <v>1</v>
      </c>
      <c r="L1689" s="221">
        <f>'3. Mecanical drive'!H$67</f>
        <v>1</v>
      </c>
      <c r="M1689" s="221">
        <f>'3. Mecanical drive'!I$67</f>
        <v>1</v>
      </c>
      <c r="N1689" s="221">
        <f>'3. Mecanical drive'!J$67</f>
        <v>1</v>
      </c>
      <c r="O1689" s="221">
        <f>'3. Mecanical drive'!K$67</f>
        <v>1</v>
      </c>
      <c r="P1689" s="221">
        <f>'3. Mecanical drive'!L$67</f>
        <v>1</v>
      </c>
      <c r="Q1689" s="221">
        <f>'3. Mecanical drive'!M$67</f>
        <v>1</v>
      </c>
      <c r="R1689" s="221">
        <f>'3. Mecanical drive'!N$67</f>
        <v>1</v>
      </c>
      <c r="S1689" s="221">
        <f>'3. Mecanical drive'!O$67</f>
        <v>1</v>
      </c>
      <c r="T1689" s="221">
        <f>'3. Mecanical drive'!P$67</f>
        <v>1</v>
      </c>
      <c r="U1689" s="221">
        <f>'3. Mecanical drive'!Q$67</f>
        <v>1</v>
      </c>
      <c r="V1689" s="221">
        <f>'3. Mecanical drive'!R$67</f>
        <v>1</v>
      </c>
      <c r="W1689" s="221">
        <f>'3. Mecanical drive'!S$67</f>
        <v>1</v>
      </c>
      <c r="X1689" s="221">
        <f>'3. Mecanical drive'!T$67</f>
        <v>1</v>
      </c>
      <c r="Y1689" s="221">
        <f>'3. Mecanical drive'!U$67</f>
        <v>1</v>
      </c>
      <c r="Z1689" s="221">
        <f>'3. Mecanical drive'!V$67</f>
        <v>1</v>
      </c>
      <c r="AA1689" s="221">
        <f>'3. Mecanical drive'!W$67</f>
        <v>1</v>
      </c>
      <c r="AB1689" s="221">
        <f>'3. Mecanical drive'!X$67</f>
        <v>1</v>
      </c>
      <c r="AC1689" s="221">
        <f>'3. Mecanical drive'!Y$67</f>
        <v>1</v>
      </c>
      <c r="AD1689" s="221">
        <f>'3. Mecanical drive'!Z$67</f>
        <v>1</v>
      </c>
      <c r="AE1689" s="221">
        <f>'3. Mecanical drive'!AA$67</f>
        <v>1</v>
      </c>
      <c r="AF1689" s="221">
        <f>'3. Mecanical drive'!AB$67</f>
        <v>1</v>
      </c>
      <c r="AG1689" s="221">
        <f>'3. Mecanical drive'!AC$67</f>
        <v>1</v>
      </c>
      <c r="AH1689" s="221">
        <f>'3. Mecanical drive'!AD$67</f>
        <v>1</v>
      </c>
      <c r="AI1689" s="221">
        <f>'3. Mecanical drive'!AE$67</f>
        <v>1</v>
      </c>
      <c r="AJ1689" s="221">
        <f>'3. Mecanical drive'!AF$67</f>
        <v>1</v>
      </c>
      <c r="AK1689" s="221">
        <f>'3. Mecanical drive'!AG$67</f>
        <v>1</v>
      </c>
      <c r="AL1689" s="221">
        <f>'3. Mecanical drive'!AH$67</f>
        <v>1</v>
      </c>
      <c r="AM1689" s="221">
        <f>'3. Mecanical drive'!AI$67</f>
        <v>1</v>
      </c>
      <c r="AN1689" s="221">
        <f>'3. Mecanical drive'!AJ$67</f>
        <v>1</v>
      </c>
      <c r="AO1689" s="221">
        <f>'3. Mecanical drive'!AK$67</f>
        <v>1</v>
      </c>
      <c r="AP1689" s="221">
        <f>'3. Mecanical drive'!AL$67</f>
        <v>1</v>
      </c>
      <c r="AQ1689" s="221">
        <f>'3. Mecanical drive'!AM$67</f>
        <v>1</v>
      </c>
      <c r="AR1689" s="221">
        <f>'3. Mecanical drive'!AN$67</f>
        <v>1</v>
      </c>
      <c r="AS1689" s="221">
        <f>'3. Mecanical drive'!AO$67</f>
        <v>1</v>
      </c>
      <c r="AT1689" s="221">
        <f>'3. Mecanical drive'!AP$67</f>
        <v>1</v>
      </c>
      <c r="AU1689" s="221">
        <f>'3. Mecanical drive'!AQ$67</f>
        <v>1</v>
      </c>
      <c r="AV1689" s="221">
        <f>'3. Mecanical drive'!AR$67</f>
        <v>1</v>
      </c>
      <c r="AW1689" s="221">
        <f>'3. Mecanical drive'!AS$67</f>
        <v>1</v>
      </c>
      <c r="AX1689" s="221">
        <f>'3. Mecanical drive'!AT$67</f>
        <v>1</v>
      </c>
      <c r="AY1689" s="221">
        <f>'3. Mecanical drive'!AU$67</f>
        <v>1</v>
      </c>
      <c r="AZ1689" s="221">
        <f>'3. Mecanical drive'!AV$67</f>
        <v>1</v>
      </c>
      <c r="BA1689" s="221">
        <f>'3. Mecanical drive'!AW$67</f>
        <v>1</v>
      </c>
      <c r="BB1689" s="221">
        <f>'3. Mecanical drive'!AX$67</f>
        <v>1</v>
      </c>
      <c r="BC1689" s="221">
        <f>'3. Mecanical drive'!AY$67</f>
        <v>1</v>
      </c>
      <c r="BD1689" s="221">
        <f>'3. Mecanical drive'!AZ$67</f>
        <v>1</v>
      </c>
      <c r="BE1689" s="221">
        <f>'3. Mecanical drive'!BA$67</f>
        <v>1</v>
      </c>
      <c r="BF1689" s="221">
        <f>'3. Mecanical drive'!BB$67</f>
        <v>1</v>
      </c>
      <c r="BG1689" s="221">
        <f>'3. Mecanical drive'!BC$67</f>
        <v>1</v>
      </c>
      <c r="BH1689" s="221">
        <f>'3. Mecanical drive'!BD$67</f>
        <v>1</v>
      </c>
    </row>
    <row r="1690" spans="1:60" s="5" customFormat="1" ht="15">
      <c r="A1690" s="4" t="s">
        <v>7</v>
      </c>
      <c r="B1690" s="4" t="s">
        <v>65</v>
      </c>
      <c r="C1690" s="4" t="s">
        <v>18</v>
      </c>
      <c r="D1690" s="4"/>
      <c r="E1690" s="4"/>
      <c r="F1690" s="4" t="s">
        <v>11</v>
      </c>
      <c r="G1690" s="4">
        <v>342</v>
      </c>
      <c r="H1690" s="4">
        <v>437</v>
      </c>
      <c r="I1690" s="4">
        <v>467</v>
      </c>
      <c r="J1690" s="4">
        <v>465</v>
      </c>
      <c r="K1690" s="4">
        <v>538</v>
      </c>
      <c r="L1690" s="4">
        <v>599</v>
      </c>
      <c r="M1690" s="4">
        <v>738</v>
      </c>
      <c r="N1690" s="4">
        <v>858</v>
      </c>
      <c r="O1690" s="4">
        <v>965</v>
      </c>
      <c r="P1690" s="4">
        <v>351</v>
      </c>
      <c r="Q1690" s="4">
        <v>408</v>
      </c>
      <c r="R1690" s="4">
        <v>307</v>
      </c>
      <c r="S1690" s="4">
        <v>139</v>
      </c>
      <c r="T1690" s="4">
        <v>174</v>
      </c>
      <c r="U1690" s="4">
        <v>172</v>
      </c>
      <c r="V1690" s="4">
        <v>171</v>
      </c>
      <c r="W1690" s="4">
        <v>12</v>
      </c>
      <c r="X1690" s="4">
        <v>17</v>
      </c>
      <c r="Y1690" s="4">
        <v>18</v>
      </c>
      <c r="Z1690" s="4">
        <v>36</v>
      </c>
      <c r="AA1690" s="4">
        <v>11</v>
      </c>
      <c r="AB1690" s="4"/>
      <c r="AC1690" s="4">
        <v>3</v>
      </c>
      <c r="AD1690" s="4">
        <v>2</v>
      </c>
      <c r="AE1690" s="4">
        <v>1</v>
      </c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</row>
    <row r="1691" spans="1:60" s="5" customFormat="1" ht="15">
      <c r="A1691" s="4" t="s">
        <v>7</v>
      </c>
      <c r="B1691" s="4" t="s">
        <v>65</v>
      </c>
      <c r="C1691" s="4" t="s">
        <v>18</v>
      </c>
      <c r="D1691" s="4"/>
      <c r="E1691" s="4"/>
      <c r="F1691" s="4" t="s">
        <v>52</v>
      </c>
      <c r="G1691" s="4">
        <v>2.6722925457102701E-2</v>
      </c>
      <c r="H1691" s="4">
        <v>3.1784129754891297E-2</v>
      </c>
      <c r="I1691" s="4">
        <v>3.1721233528053297E-2</v>
      </c>
      <c r="J1691" s="4">
        <v>2.8926905132192801E-2</v>
      </c>
      <c r="K1691" s="4">
        <v>3.1320952436397501E-2</v>
      </c>
      <c r="L1691" s="4">
        <v>3.3374192110541601E-2</v>
      </c>
      <c r="M1691" s="4">
        <v>3.6707286744590902E-2</v>
      </c>
      <c r="N1691" s="4">
        <v>3.9450089659294703E-2</v>
      </c>
      <c r="O1691" s="4">
        <v>4.0349556782070597E-2</v>
      </c>
      <c r="P1691" s="4">
        <v>1.30207367288645E-2</v>
      </c>
      <c r="Q1691" s="4">
        <v>1.36701735575957E-2</v>
      </c>
      <c r="R1691" s="4">
        <v>9.3626105519975591E-3</v>
      </c>
      <c r="S1691" s="4">
        <v>4.0964281504184798E-3</v>
      </c>
      <c r="T1691" s="4">
        <v>4.5145555497898403E-3</v>
      </c>
      <c r="U1691" s="4">
        <v>4.2949534297200796E-3</v>
      </c>
      <c r="V1691" s="4">
        <v>4.25521325834868E-3</v>
      </c>
      <c r="W1691" s="4">
        <v>2.7672723918457698E-4</v>
      </c>
      <c r="X1691" s="4">
        <v>3.7996468563510002E-4</v>
      </c>
      <c r="Y1691" s="4">
        <v>3.88752105740573E-4</v>
      </c>
      <c r="Z1691" s="4">
        <v>7.3112776457685998E-4</v>
      </c>
      <c r="AA1691" s="4">
        <v>2.28618933804427E-4</v>
      </c>
      <c r="AB1691" s="4"/>
      <c r="AC1691" s="6">
        <v>6.6247101689301095E-5</v>
      </c>
      <c r="AD1691" s="6">
        <v>4.3022780562307697E-5</v>
      </c>
      <c r="AE1691" s="6">
        <v>2.13565692807107E-5</v>
      </c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</row>
    <row r="1692" spans="1:60" s="8" customFormat="1" ht="15">
      <c r="A1692" s="36" t="s">
        <v>7</v>
      </c>
      <c r="B1692" s="36" t="s">
        <v>65</v>
      </c>
      <c r="C1692" s="36" t="s">
        <v>18</v>
      </c>
      <c r="D1692" s="7" t="s">
        <v>124</v>
      </c>
      <c r="E1692" s="7" t="s">
        <v>124</v>
      </c>
      <c r="F1692" s="7" t="s">
        <v>12</v>
      </c>
      <c r="G1692" s="221">
        <v>1</v>
      </c>
      <c r="H1692" s="221">
        <v>1</v>
      </c>
      <c r="I1692" s="221">
        <v>1</v>
      </c>
      <c r="J1692" s="221">
        <v>1</v>
      </c>
      <c r="K1692" s="221">
        <v>1</v>
      </c>
      <c r="L1692" s="221">
        <v>1</v>
      </c>
      <c r="M1692" s="221">
        <v>1</v>
      </c>
      <c r="N1692" s="221">
        <v>1</v>
      </c>
      <c r="O1692" s="221">
        <v>1</v>
      </c>
      <c r="P1692" s="221">
        <v>1</v>
      </c>
      <c r="Q1692" s="221">
        <v>1</v>
      </c>
      <c r="R1692" s="221">
        <v>1</v>
      </c>
      <c r="S1692" s="221">
        <v>1</v>
      </c>
      <c r="T1692" s="221">
        <v>1</v>
      </c>
      <c r="U1692" s="221">
        <v>1</v>
      </c>
      <c r="V1692" s="221">
        <v>1</v>
      </c>
      <c r="W1692" s="221">
        <v>1</v>
      </c>
      <c r="X1692" s="221">
        <v>1</v>
      </c>
      <c r="Y1692" s="221">
        <v>1</v>
      </c>
      <c r="Z1692" s="221">
        <v>1</v>
      </c>
      <c r="AA1692" s="221">
        <v>1</v>
      </c>
      <c r="AB1692" s="219"/>
      <c r="AC1692" s="221">
        <v>1</v>
      </c>
      <c r="AD1692" s="221">
        <v>1</v>
      </c>
      <c r="AE1692" s="221">
        <v>1</v>
      </c>
      <c r="AF1692" s="219"/>
      <c r="AG1692" s="219"/>
      <c r="AH1692" s="219"/>
      <c r="AI1692" s="219"/>
      <c r="AJ1692" s="219"/>
      <c r="AK1692" s="219"/>
      <c r="AL1692" s="219"/>
      <c r="AM1692" s="219"/>
      <c r="AN1692" s="219"/>
      <c r="AO1692" s="219"/>
      <c r="AP1692" s="219"/>
      <c r="AQ1692" s="219"/>
      <c r="AR1692" s="219"/>
      <c r="AS1692" s="219"/>
      <c r="AT1692" s="219"/>
      <c r="AU1692" s="219"/>
      <c r="AV1692" s="219"/>
      <c r="AW1692" s="219"/>
      <c r="AX1692" s="219"/>
      <c r="AY1692" s="219"/>
      <c r="AZ1692" s="219"/>
      <c r="BA1692" s="219"/>
      <c r="BB1692" s="219"/>
      <c r="BC1692" s="219"/>
      <c r="BD1692" s="219"/>
      <c r="BE1692" s="219"/>
      <c r="BF1692" s="219"/>
      <c r="BG1692" s="219"/>
      <c r="BH1692" s="219"/>
    </row>
    <row r="1693" spans="1:60" s="8" customFormat="1" ht="15">
      <c r="A1693" s="36" t="s">
        <v>7</v>
      </c>
      <c r="B1693" s="36" t="s">
        <v>65</v>
      </c>
      <c r="C1693" s="36" t="s">
        <v>18</v>
      </c>
      <c r="D1693" s="7" t="s">
        <v>124</v>
      </c>
      <c r="E1693" s="7" t="s">
        <v>124</v>
      </c>
      <c r="F1693" s="7" t="s">
        <v>13</v>
      </c>
      <c r="G1693" s="221">
        <f>'3. Mecanical drive'!C$58</f>
        <v>0.111341072926503</v>
      </c>
      <c r="H1693" s="221">
        <f>'3. Mecanical drive'!D$58</f>
        <v>0.112666672000183</v>
      </c>
      <c r="I1693" s="221">
        <f>'3. Mecanical drive'!E$58</f>
        <v>0.113992271073864</v>
      </c>
      <c r="J1693" s="221">
        <f>'3. Mecanical drive'!F$58</f>
        <v>0.11531787014754399</v>
      </c>
      <c r="K1693" s="221">
        <f>'3. Mecanical drive'!G$58</f>
        <v>0.116643469221224</v>
      </c>
      <c r="L1693" s="221">
        <f>'3. Mecanical drive'!H$58</f>
        <v>0.117969068294905</v>
      </c>
      <c r="M1693" s="221">
        <f>'3. Mecanical drive'!I$58</f>
        <v>0.119294667368585</v>
      </c>
      <c r="N1693" s="221">
        <f>'3. Mecanical drive'!J$58</f>
        <v>0.12062026644226601</v>
      </c>
      <c r="O1693" s="221">
        <f>'3. Mecanical drive'!K$58</f>
        <v>0.12194586551594599</v>
      </c>
      <c r="P1693" s="221">
        <f>'3. Mecanical drive'!L$58</f>
        <v>0.123271464589626</v>
      </c>
      <c r="Q1693" s="221">
        <f>'3. Mecanical drive'!M$58</f>
        <v>0.124597063663307</v>
      </c>
      <c r="R1693" s="221">
        <f>'3. Mecanical drive'!N$58</f>
        <v>0.12592266273698699</v>
      </c>
      <c r="S1693" s="221">
        <f>'3. Mecanical drive'!O$58</f>
        <v>0.12724826181066701</v>
      </c>
      <c r="T1693" s="221">
        <f>'3. Mecanical drive'!P$58</f>
        <v>0.128573860884348</v>
      </c>
      <c r="U1693" s="221">
        <f>'3. Mecanical drive'!Q$58</f>
        <v>0.12989945995802801</v>
      </c>
      <c r="V1693" s="221">
        <f>'3. Mecanical drive'!R$58</f>
        <v>0.131225059031709</v>
      </c>
      <c r="W1693" s="221">
        <f>'3. Mecanical drive'!S$58</f>
        <v>0.13255065810538899</v>
      </c>
      <c r="X1693" s="221">
        <f>'3. Mecanical drive'!T$58</f>
        <v>0.13387625717906901</v>
      </c>
      <c r="Y1693" s="221">
        <f>'3. Mecanical drive'!U$58</f>
        <v>0.135201856252749</v>
      </c>
      <c r="Z1693" s="221">
        <f>'3. Mecanical drive'!V$58</f>
        <v>0.13652745532642999</v>
      </c>
      <c r="AA1693" s="221">
        <f>'3. Mecanical drive'!W$58</f>
        <v>0.13785305440011</v>
      </c>
      <c r="AB1693" s="219"/>
      <c r="AC1693" s="221">
        <f>'3. Mecanical drive'!Y$58</f>
        <v>0.14050425254747101</v>
      </c>
      <c r="AD1693" s="221">
        <f>'3. Mecanical drive'!Z$58</f>
        <v>0.141829851621151</v>
      </c>
      <c r="AE1693" s="221">
        <f>'3. Mecanical drive'!AA$58</f>
        <v>0.14315545069483099</v>
      </c>
      <c r="AF1693" s="219"/>
      <c r="AG1693" s="219"/>
      <c r="AH1693" s="219"/>
      <c r="AI1693" s="219"/>
      <c r="AJ1693" s="219"/>
      <c r="AK1693" s="219"/>
      <c r="AL1693" s="219"/>
      <c r="AM1693" s="219"/>
      <c r="AN1693" s="219"/>
      <c r="AO1693" s="219"/>
      <c r="AP1693" s="219"/>
      <c r="AQ1693" s="219"/>
      <c r="AR1693" s="219"/>
      <c r="AS1693" s="219"/>
      <c r="AT1693" s="219"/>
      <c r="AU1693" s="219"/>
      <c r="AV1693" s="219"/>
      <c r="AW1693" s="219"/>
      <c r="AX1693" s="219"/>
      <c r="AY1693" s="219"/>
      <c r="AZ1693" s="219"/>
      <c r="BA1693" s="219"/>
      <c r="BB1693" s="219"/>
      <c r="BC1693" s="219"/>
      <c r="BD1693" s="219"/>
      <c r="BE1693" s="219"/>
      <c r="BF1693" s="219"/>
      <c r="BG1693" s="219"/>
      <c r="BH1693" s="219"/>
    </row>
    <row r="1694" spans="1:60" s="8" customFormat="1" ht="15">
      <c r="A1694" s="36" t="s">
        <v>7</v>
      </c>
      <c r="B1694" s="36" t="s">
        <v>65</v>
      </c>
      <c r="C1694" s="36" t="s">
        <v>18</v>
      </c>
      <c r="D1694" s="7" t="s">
        <v>124</v>
      </c>
      <c r="E1694" s="7" t="s">
        <v>124</v>
      </c>
      <c r="F1694" s="7" t="s">
        <v>14</v>
      </c>
      <c r="G1694" s="221">
        <f>'3. Mecanical drive'!C$67</f>
        <v>1</v>
      </c>
      <c r="H1694" s="221">
        <f>'3. Mecanical drive'!D$67</f>
        <v>1</v>
      </c>
      <c r="I1694" s="221">
        <f>'3. Mecanical drive'!E$67</f>
        <v>1</v>
      </c>
      <c r="J1694" s="221">
        <f>'3. Mecanical drive'!F$67</f>
        <v>1</v>
      </c>
      <c r="K1694" s="221">
        <f>'3. Mecanical drive'!G$67</f>
        <v>1</v>
      </c>
      <c r="L1694" s="221">
        <f>'3. Mecanical drive'!H$67</f>
        <v>1</v>
      </c>
      <c r="M1694" s="221">
        <f>'3. Mecanical drive'!I$67</f>
        <v>1</v>
      </c>
      <c r="N1694" s="221">
        <f>'3. Mecanical drive'!J$67</f>
        <v>1</v>
      </c>
      <c r="O1694" s="221">
        <f>'3. Mecanical drive'!K$67</f>
        <v>1</v>
      </c>
      <c r="P1694" s="221">
        <f>'3. Mecanical drive'!L$67</f>
        <v>1</v>
      </c>
      <c r="Q1694" s="221">
        <f>'3. Mecanical drive'!M$67</f>
        <v>1</v>
      </c>
      <c r="R1694" s="221">
        <f>'3. Mecanical drive'!N$67</f>
        <v>1</v>
      </c>
      <c r="S1694" s="221">
        <f>'3. Mecanical drive'!O$67</f>
        <v>1</v>
      </c>
      <c r="T1694" s="221">
        <f>'3. Mecanical drive'!P$67</f>
        <v>1</v>
      </c>
      <c r="U1694" s="221">
        <f>'3. Mecanical drive'!Q$67</f>
        <v>1</v>
      </c>
      <c r="V1694" s="221">
        <f>'3. Mecanical drive'!R$67</f>
        <v>1</v>
      </c>
      <c r="W1694" s="221">
        <f>'3. Mecanical drive'!S$67</f>
        <v>1</v>
      </c>
      <c r="X1694" s="221">
        <f>'3. Mecanical drive'!T$67</f>
        <v>1</v>
      </c>
      <c r="Y1694" s="221">
        <f>'3. Mecanical drive'!U$67</f>
        <v>1</v>
      </c>
      <c r="Z1694" s="221">
        <f>'3. Mecanical drive'!V$67</f>
        <v>1</v>
      </c>
      <c r="AA1694" s="221">
        <f>'3. Mecanical drive'!W$67</f>
        <v>1</v>
      </c>
      <c r="AB1694" s="219"/>
      <c r="AC1694" s="221">
        <f>'3. Mecanical drive'!Y$67</f>
        <v>1</v>
      </c>
      <c r="AD1694" s="221">
        <f>'3. Mecanical drive'!Z$67</f>
        <v>1</v>
      </c>
      <c r="AE1694" s="221">
        <f>'3. Mecanical drive'!AA$67</f>
        <v>1</v>
      </c>
      <c r="AF1694" s="219"/>
      <c r="AG1694" s="219"/>
      <c r="AH1694" s="219"/>
      <c r="AI1694" s="219"/>
      <c r="AJ1694" s="219"/>
      <c r="AK1694" s="219"/>
      <c r="AL1694" s="219"/>
      <c r="AM1694" s="219"/>
      <c r="AN1694" s="219"/>
      <c r="AO1694" s="219"/>
      <c r="AP1694" s="219"/>
      <c r="AQ1694" s="219"/>
      <c r="AR1694" s="219"/>
      <c r="AS1694" s="219"/>
      <c r="AT1694" s="219"/>
      <c r="AU1694" s="219"/>
      <c r="AV1694" s="219"/>
      <c r="AW1694" s="219"/>
      <c r="AX1694" s="219"/>
      <c r="AY1694" s="219"/>
      <c r="AZ1694" s="219"/>
      <c r="BA1694" s="219"/>
      <c r="BB1694" s="219"/>
      <c r="BC1694" s="219"/>
      <c r="BD1694" s="219"/>
      <c r="BE1694" s="219"/>
      <c r="BF1694" s="219"/>
      <c r="BG1694" s="219"/>
      <c r="BH1694" s="219"/>
    </row>
    <row r="1695" spans="1:60" s="5" customFormat="1" ht="15">
      <c r="A1695" s="4" t="s">
        <v>7</v>
      </c>
      <c r="B1695" s="4" t="s">
        <v>65</v>
      </c>
      <c r="C1695" s="4" t="s">
        <v>19</v>
      </c>
      <c r="D1695" s="4"/>
      <c r="E1695" s="4"/>
      <c r="F1695" s="4" t="s">
        <v>11</v>
      </c>
      <c r="G1695" s="4"/>
      <c r="H1695" s="4"/>
      <c r="I1695" s="4"/>
      <c r="J1695" s="4"/>
      <c r="K1695" s="4"/>
      <c r="L1695" s="4"/>
      <c r="M1695" s="4">
        <v>118</v>
      </c>
      <c r="N1695" s="4">
        <v>122</v>
      </c>
      <c r="O1695" s="4">
        <v>142</v>
      </c>
      <c r="P1695" s="4">
        <v>161</v>
      </c>
      <c r="Q1695" s="4">
        <v>169</v>
      </c>
      <c r="R1695" s="4">
        <v>175</v>
      </c>
      <c r="S1695" s="4">
        <v>193</v>
      </c>
      <c r="T1695" s="4">
        <v>207</v>
      </c>
      <c r="U1695" s="4">
        <v>143</v>
      </c>
      <c r="V1695" s="4">
        <v>183</v>
      </c>
      <c r="W1695" s="4">
        <v>194</v>
      </c>
      <c r="X1695" s="4">
        <v>315</v>
      </c>
      <c r="Y1695" s="4">
        <v>338</v>
      </c>
      <c r="Z1695" s="4">
        <v>195</v>
      </c>
      <c r="AA1695" s="4">
        <v>195</v>
      </c>
      <c r="AB1695" s="4">
        <v>183</v>
      </c>
      <c r="AC1695" s="4">
        <v>184</v>
      </c>
      <c r="AD1695" s="4">
        <v>175</v>
      </c>
      <c r="AE1695" s="4">
        <v>165</v>
      </c>
      <c r="AF1695" s="4">
        <v>183</v>
      </c>
      <c r="AG1695" s="4">
        <v>183</v>
      </c>
      <c r="AH1695" s="4">
        <v>203</v>
      </c>
      <c r="AI1695" s="4">
        <v>203</v>
      </c>
      <c r="AJ1695" s="4">
        <v>203</v>
      </c>
      <c r="AK1695" s="4">
        <v>214</v>
      </c>
      <c r="AL1695" s="4">
        <v>224</v>
      </c>
      <c r="AM1695" s="4">
        <v>234</v>
      </c>
      <c r="AN1695" s="4">
        <v>224</v>
      </c>
      <c r="AO1695" s="4">
        <v>254</v>
      </c>
      <c r="AP1695" s="4">
        <v>290</v>
      </c>
      <c r="AQ1695" s="4">
        <v>356</v>
      </c>
      <c r="AR1695" s="4">
        <v>407</v>
      </c>
      <c r="AS1695" s="4">
        <v>458</v>
      </c>
      <c r="AT1695" s="4">
        <v>488</v>
      </c>
      <c r="AU1695" s="4">
        <v>492</v>
      </c>
      <c r="AV1695" s="4">
        <v>525</v>
      </c>
      <c r="AW1695" s="4">
        <v>515</v>
      </c>
      <c r="AX1695" s="4">
        <v>572</v>
      </c>
      <c r="AY1695" s="4">
        <v>653</v>
      </c>
      <c r="AZ1695" s="4">
        <v>710</v>
      </c>
      <c r="BA1695" s="4">
        <v>631</v>
      </c>
      <c r="BB1695" s="4">
        <v>748</v>
      </c>
      <c r="BC1695" s="4">
        <v>717</v>
      </c>
      <c r="BD1695" s="4">
        <v>610</v>
      </c>
      <c r="BE1695" s="4">
        <v>631</v>
      </c>
      <c r="BF1695" s="4">
        <v>519</v>
      </c>
      <c r="BG1695" s="4">
        <v>572</v>
      </c>
      <c r="BH1695" s="4">
        <v>282</v>
      </c>
    </row>
    <row r="1696" spans="1:60" s="5" customFormat="1" ht="15">
      <c r="A1696" s="4" t="s">
        <v>7</v>
      </c>
      <c r="B1696" s="4" t="s">
        <v>65</v>
      </c>
      <c r="C1696" s="4" t="s">
        <v>19</v>
      </c>
      <c r="D1696" s="4"/>
      <c r="E1696" s="4"/>
      <c r="F1696" s="4" t="s">
        <v>52</v>
      </c>
      <c r="G1696" s="4"/>
      <c r="H1696" s="4"/>
      <c r="I1696" s="4"/>
      <c r="J1696" s="4"/>
      <c r="K1696" s="4"/>
      <c r="L1696" s="4"/>
      <c r="M1696" s="4">
        <v>5.8691867694603298E-3</v>
      </c>
      <c r="N1696" s="4">
        <v>5.6094533081980803E-3</v>
      </c>
      <c r="O1696" s="4">
        <v>5.9374477337347398E-3</v>
      </c>
      <c r="P1696" s="4">
        <v>5.9724746819008103E-3</v>
      </c>
      <c r="Q1696" s="4">
        <v>5.6624003216511403E-3</v>
      </c>
      <c r="R1696" s="4">
        <v>5.3369929856663598E-3</v>
      </c>
      <c r="S1696" s="4">
        <v>5.68784628079689E-3</v>
      </c>
      <c r="T1696" s="4">
        <v>5.3707643609568799E-3</v>
      </c>
      <c r="U1696" s="4">
        <v>3.5708043049416899E-3</v>
      </c>
      <c r="V1696" s="4">
        <v>4.5538247150749001E-3</v>
      </c>
      <c r="W1696" s="4">
        <v>4.4737570334840004E-3</v>
      </c>
      <c r="X1696" s="4">
        <v>7.0405221161797902E-3</v>
      </c>
      <c r="Y1696" s="4">
        <v>7.2999006522396397E-3</v>
      </c>
      <c r="Z1696" s="4">
        <v>3.9602753914579902E-3</v>
      </c>
      <c r="AA1696" s="4">
        <v>4.0527901901693903E-3</v>
      </c>
      <c r="AB1696" s="4">
        <v>3.9494982194885099E-3</v>
      </c>
      <c r="AC1696" s="4">
        <v>4.0631555702771299E-3</v>
      </c>
      <c r="AD1696" s="4">
        <v>3.76449329920193E-3</v>
      </c>
      <c r="AE1696" s="4">
        <v>3.5238339313172699E-3</v>
      </c>
      <c r="AF1696" s="4">
        <v>3.8567725347214898E-3</v>
      </c>
      <c r="AG1696" s="4">
        <v>3.8483376443126599E-3</v>
      </c>
      <c r="AH1696" s="4">
        <v>4.1331568767179099E-3</v>
      </c>
      <c r="AI1696" s="4">
        <v>3.7326468695412299E-3</v>
      </c>
      <c r="AJ1696" s="4">
        <v>3.4762059694847299E-3</v>
      </c>
      <c r="AK1696" s="4">
        <v>3.5306539959083999E-3</v>
      </c>
      <c r="AL1696" s="4">
        <v>3.5475032861916598E-3</v>
      </c>
      <c r="AM1696" s="4">
        <v>3.66472467581282E-3</v>
      </c>
      <c r="AN1696" s="4">
        <v>3.5933138695498699E-3</v>
      </c>
      <c r="AO1696" s="4">
        <v>3.8652930166024999E-3</v>
      </c>
      <c r="AP1696" s="4">
        <v>4.2109542893651597E-3</v>
      </c>
      <c r="AQ1696" s="4">
        <v>5.1374558048921303E-3</v>
      </c>
      <c r="AR1696" s="4">
        <v>5.5582869004697898E-3</v>
      </c>
      <c r="AS1696" s="4">
        <v>5.8800118113774402E-3</v>
      </c>
      <c r="AT1696" s="4">
        <v>6.0937539022501899E-3</v>
      </c>
      <c r="AU1696" s="4">
        <v>5.7549244373742599E-3</v>
      </c>
      <c r="AV1696" s="4">
        <v>5.8597673951380699E-3</v>
      </c>
      <c r="AW1696" s="4">
        <v>5.6642579822043298E-3</v>
      </c>
      <c r="AX1696" s="4">
        <v>5.95715431320884E-3</v>
      </c>
      <c r="AY1696" s="4">
        <v>6.5705402332390797E-3</v>
      </c>
      <c r="AZ1696" s="4">
        <v>6.9569648036372196E-3</v>
      </c>
      <c r="BA1696" s="4">
        <v>6.3512833417211896E-3</v>
      </c>
      <c r="BB1696" s="4">
        <v>7.3519293900257496E-3</v>
      </c>
      <c r="BC1696" s="4">
        <v>7.3168491626952898E-3</v>
      </c>
      <c r="BD1696" s="4">
        <v>6.7080881948644597E-3</v>
      </c>
      <c r="BE1696" s="4">
        <v>6.8409982870400498E-3</v>
      </c>
      <c r="BF1696" s="4">
        <v>5.8422261245440997E-3</v>
      </c>
      <c r="BG1696" s="4">
        <v>6.7564375147649404E-3</v>
      </c>
      <c r="BH1696" s="4">
        <v>3.4621192589591502E-3</v>
      </c>
    </row>
    <row r="1697" spans="1:60" s="8" customFormat="1" ht="15">
      <c r="A1697" s="36" t="s">
        <v>7</v>
      </c>
      <c r="B1697" s="36" t="s">
        <v>65</v>
      </c>
      <c r="C1697" s="36" t="s">
        <v>19</v>
      </c>
      <c r="D1697" s="7" t="s">
        <v>124</v>
      </c>
      <c r="E1697" s="7" t="s">
        <v>124</v>
      </c>
      <c r="F1697" s="7" t="s">
        <v>12</v>
      </c>
      <c r="G1697" s="219"/>
      <c r="H1697" s="219"/>
      <c r="I1697" s="219"/>
      <c r="J1697" s="219"/>
      <c r="K1697" s="219"/>
      <c r="L1697" s="219"/>
      <c r="M1697" s="221">
        <v>1</v>
      </c>
      <c r="N1697" s="221">
        <v>1</v>
      </c>
      <c r="O1697" s="221">
        <v>1</v>
      </c>
      <c r="P1697" s="221">
        <v>1</v>
      </c>
      <c r="Q1697" s="221">
        <v>1</v>
      </c>
      <c r="R1697" s="221">
        <v>1</v>
      </c>
      <c r="S1697" s="221">
        <v>1</v>
      </c>
      <c r="T1697" s="221">
        <v>1</v>
      </c>
      <c r="U1697" s="221">
        <v>1</v>
      </c>
      <c r="V1697" s="221">
        <v>1</v>
      </c>
      <c r="W1697" s="221">
        <v>1</v>
      </c>
      <c r="X1697" s="221">
        <v>1</v>
      </c>
      <c r="Y1697" s="221">
        <v>1</v>
      </c>
      <c r="Z1697" s="221">
        <v>1</v>
      </c>
      <c r="AA1697" s="221">
        <v>1</v>
      </c>
      <c r="AB1697" s="221">
        <v>1</v>
      </c>
      <c r="AC1697" s="221">
        <v>1</v>
      </c>
      <c r="AD1697" s="221">
        <v>1</v>
      </c>
      <c r="AE1697" s="221">
        <v>1</v>
      </c>
      <c r="AF1697" s="221">
        <v>1</v>
      </c>
      <c r="AG1697" s="221">
        <v>1</v>
      </c>
      <c r="AH1697" s="221">
        <v>1</v>
      </c>
      <c r="AI1697" s="221">
        <v>1</v>
      </c>
      <c r="AJ1697" s="221">
        <v>1</v>
      </c>
      <c r="AK1697" s="221">
        <v>1</v>
      </c>
      <c r="AL1697" s="221">
        <v>1</v>
      </c>
      <c r="AM1697" s="221">
        <v>1</v>
      </c>
      <c r="AN1697" s="221">
        <v>1</v>
      </c>
      <c r="AO1697" s="221">
        <v>1</v>
      </c>
      <c r="AP1697" s="221">
        <v>1</v>
      </c>
      <c r="AQ1697" s="221">
        <v>1</v>
      </c>
      <c r="AR1697" s="221">
        <v>1</v>
      </c>
      <c r="AS1697" s="221">
        <v>1</v>
      </c>
      <c r="AT1697" s="221">
        <v>1</v>
      </c>
      <c r="AU1697" s="221">
        <v>1</v>
      </c>
      <c r="AV1697" s="221">
        <v>1</v>
      </c>
      <c r="AW1697" s="221">
        <v>1</v>
      </c>
      <c r="AX1697" s="221">
        <v>1</v>
      </c>
      <c r="AY1697" s="221">
        <v>1</v>
      </c>
      <c r="AZ1697" s="221">
        <v>1</v>
      </c>
      <c r="BA1697" s="221">
        <v>1</v>
      </c>
      <c r="BB1697" s="221">
        <v>1</v>
      </c>
      <c r="BC1697" s="221">
        <v>1</v>
      </c>
      <c r="BD1697" s="221">
        <v>1</v>
      </c>
      <c r="BE1697" s="221">
        <v>1</v>
      </c>
      <c r="BF1697" s="221">
        <v>1</v>
      </c>
      <c r="BG1697" s="221">
        <v>1</v>
      </c>
      <c r="BH1697" s="221">
        <v>1</v>
      </c>
    </row>
    <row r="1698" spans="1:60" s="8" customFormat="1" ht="15">
      <c r="A1698" s="36" t="s">
        <v>7</v>
      </c>
      <c r="B1698" s="36" t="s">
        <v>65</v>
      </c>
      <c r="C1698" s="36" t="s">
        <v>19</v>
      </c>
      <c r="D1698" s="7" t="s">
        <v>124</v>
      </c>
      <c r="E1698" s="7" t="s">
        <v>124</v>
      </c>
      <c r="F1698" s="7" t="s">
        <v>13</v>
      </c>
      <c r="G1698" s="219"/>
      <c r="H1698" s="219"/>
      <c r="I1698" s="219"/>
      <c r="J1698" s="219"/>
      <c r="K1698" s="219"/>
      <c r="L1698" s="219"/>
      <c r="M1698" s="221">
        <f>'3. Mecanical drive'!I$58</f>
        <v>0.119294667368585</v>
      </c>
      <c r="N1698" s="221">
        <f>'3. Mecanical drive'!J$58</f>
        <v>0.12062026644226601</v>
      </c>
      <c r="O1698" s="221">
        <f>'3. Mecanical drive'!K$58</f>
        <v>0.12194586551594599</v>
      </c>
      <c r="P1698" s="221">
        <f>'3. Mecanical drive'!L$58</f>
        <v>0.123271464589626</v>
      </c>
      <c r="Q1698" s="221">
        <f>'3. Mecanical drive'!M$58</f>
        <v>0.124597063663307</v>
      </c>
      <c r="R1698" s="221">
        <f>'3. Mecanical drive'!N$58</f>
        <v>0.12592266273698699</v>
      </c>
      <c r="S1698" s="221">
        <f>'3. Mecanical drive'!O$58</f>
        <v>0.12724826181066701</v>
      </c>
      <c r="T1698" s="221">
        <f>'3. Mecanical drive'!P$58</f>
        <v>0.128573860884348</v>
      </c>
      <c r="U1698" s="221">
        <f>'3. Mecanical drive'!Q$58</f>
        <v>0.12989945995802801</v>
      </c>
      <c r="V1698" s="221">
        <f>'3. Mecanical drive'!R$58</f>
        <v>0.131225059031709</v>
      </c>
      <c r="W1698" s="221">
        <f>'3. Mecanical drive'!S$58</f>
        <v>0.13255065810538899</v>
      </c>
      <c r="X1698" s="221">
        <f>'3. Mecanical drive'!T$58</f>
        <v>0.13387625717906901</v>
      </c>
      <c r="Y1698" s="221">
        <f>'3. Mecanical drive'!U$58</f>
        <v>0.135201856252749</v>
      </c>
      <c r="Z1698" s="221">
        <f>'3. Mecanical drive'!V$58</f>
        <v>0.13652745532642999</v>
      </c>
      <c r="AA1698" s="221">
        <f>'3. Mecanical drive'!W$58</f>
        <v>0.13785305440011</v>
      </c>
      <c r="AB1698" s="221">
        <f>'3. Mecanical drive'!X$58</f>
        <v>0.13917865347378999</v>
      </c>
      <c r="AC1698" s="221">
        <f>'3. Mecanical drive'!Y$58</f>
        <v>0.14050425254747101</v>
      </c>
      <c r="AD1698" s="221">
        <f>'3. Mecanical drive'!Z$58</f>
        <v>0.141829851621151</v>
      </c>
      <c r="AE1698" s="221">
        <f>'3. Mecanical drive'!AA$58</f>
        <v>0.14315545069483099</v>
      </c>
      <c r="AF1698" s="221">
        <f>'3. Mecanical drive'!AB$58</f>
        <v>0.144481049768512</v>
      </c>
      <c r="AG1698" s="221">
        <f>'3. Mecanical drive'!AC$58</f>
        <v>0.14580664884219199</v>
      </c>
      <c r="AH1698" s="221">
        <f>'3. Mecanical drive'!AD$58</f>
        <v>0.14713224791587301</v>
      </c>
      <c r="AI1698" s="221">
        <f>'3. Mecanical drive'!AE$58</f>
        <v>0.148457846989553</v>
      </c>
      <c r="AJ1698" s="221">
        <f>'3. Mecanical drive'!AF$58</f>
        <v>0.14978344606323299</v>
      </c>
      <c r="AK1698" s="221">
        <f>'3. Mecanical drive'!AG$58</f>
        <v>0.15110904513691401</v>
      </c>
      <c r="AL1698" s="221">
        <f>'3. Mecanical drive'!AH$58</f>
        <v>0.15243464421059399</v>
      </c>
      <c r="AM1698" s="221">
        <f>'3. Mecanical drive'!AI$58</f>
        <v>0.15376024328427401</v>
      </c>
      <c r="AN1698" s="221">
        <f>'3. Mecanical drive'!AJ$58</f>
        <v>0.155085842357955</v>
      </c>
      <c r="AO1698" s="221">
        <f>'3. Mecanical drive'!AK$58</f>
        <v>0.15641144143163499</v>
      </c>
      <c r="AP1698" s="221">
        <f>'3. Mecanical drive'!AL$58</f>
        <v>0.15773704050531601</v>
      </c>
      <c r="AQ1698" s="221">
        <f>'3. Mecanical drive'!AM$58</f>
        <v>0.159062639578996</v>
      </c>
      <c r="AR1698" s="221">
        <f>'3. Mecanical drive'!AN$58</f>
        <v>0.16038823865267601</v>
      </c>
      <c r="AS1698" s="221">
        <f>'3. Mecanical drive'!AO$58</f>
        <v>0.161713837726357</v>
      </c>
      <c r="AT1698" s="221">
        <f>'3. Mecanical drive'!AP$58</f>
        <v>0.16303943680003699</v>
      </c>
      <c r="AU1698" s="221">
        <f>'3. Mecanical drive'!AQ$58</f>
        <v>0.16436503587371701</v>
      </c>
      <c r="AV1698" s="221">
        <f>'3. Mecanical drive'!AR$58</f>
        <v>0.165690634947397</v>
      </c>
      <c r="AW1698" s="221">
        <f>'3. Mecanical drive'!AS$58</f>
        <v>0.16701623402107801</v>
      </c>
      <c r="AX1698" s="221">
        <f>'3. Mecanical drive'!AT$58</f>
        <v>0.168341833094758</v>
      </c>
      <c r="AY1698" s="221">
        <f>'3. Mecanical drive'!AU$58</f>
        <v>0.16966743216843799</v>
      </c>
      <c r="AZ1698" s="221">
        <f>'3. Mecanical drive'!AV$58</f>
        <v>0.17099303124211901</v>
      </c>
      <c r="BA1698" s="221">
        <f>'3. Mecanical drive'!AW$58</f>
        <v>0.172318630315799</v>
      </c>
      <c r="BB1698" s="221">
        <f>'3. Mecanical drive'!AX$58</f>
        <v>0.17364422938947999</v>
      </c>
      <c r="BC1698" s="221">
        <f>'3. Mecanical drive'!AY$58</f>
        <v>0.17496982846316</v>
      </c>
      <c r="BD1698" s="221">
        <f>'3. Mecanical drive'!AZ$58</f>
        <v>0.17629542753683999</v>
      </c>
      <c r="BE1698" s="221">
        <f>'3. Mecanical drive'!BA$58</f>
        <v>0.17762102661052101</v>
      </c>
      <c r="BF1698" s="221">
        <f>'3. Mecanical drive'!BB$58</f>
        <v>0.178946625684201</v>
      </c>
      <c r="BG1698" s="221">
        <f>'3. Mecanical drive'!BC$58</f>
        <v>0.18027222475788099</v>
      </c>
      <c r="BH1698" s="221">
        <f>'3. Mecanical drive'!BD$58</f>
        <v>0.18159782383156201</v>
      </c>
    </row>
    <row r="1699" spans="1:60" s="8" customFormat="1" ht="15">
      <c r="A1699" s="36" t="s">
        <v>7</v>
      </c>
      <c r="B1699" s="36" t="s">
        <v>65</v>
      </c>
      <c r="C1699" s="36" t="s">
        <v>19</v>
      </c>
      <c r="D1699" s="7" t="s">
        <v>124</v>
      </c>
      <c r="E1699" s="7" t="s">
        <v>124</v>
      </c>
      <c r="F1699" s="7" t="s">
        <v>14</v>
      </c>
      <c r="G1699" s="219"/>
      <c r="H1699" s="219"/>
      <c r="I1699" s="219"/>
      <c r="J1699" s="219"/>
      <c r="K1699" s="219"/>
      <c r="L1699" s="219"/>
      <c r="M1699" s="221">
        <f>'3. Mecanical drive'!I$67</f>
        <v>1</v>
      </c>
      <c r="N1699" s="221">
        <f>'3. Mecanical drive'!J$67</f>
        <v>1</v>
      </c>
      <c r="O1699" s="221">
        <f>'3. Mecanical drive'!K$67</f>
        <v>1</v>
      </c>
      <c r="P1699" s="221">
        <f>'3. Mecanical drive'!L$67</f>
        <v>1</v>
      </c>
      <c r="Q1699" s="221">
        <f>'3. Mecanical drive'!M$67</f>
        <v>1</v>
      </c>
      <c r="R1699" s="221">
        <f>'3. Mecanical drive'!N$67</f>
        <v>1</v>
      </c>
      <c r="S1699" s="221">
        <f>'3. Mecanical drive'!O$67</f>
        <v>1</v>
      </c>
      <c r="T1699" s="221">
        <f>'3. Mecanical drive'!P$67</f>
        <v>1</v>
      </c>
      <c r="U1699" s="221">
        <f>'3. Mecanical drive'!Q$67</f>
        <v>1</v>
      </c>
      <c r="V1699" s="221">
        <f>'3. Mecanical drive'!R$67</f>
        <v>1</v>
      </c>
      <c r="W1699" s="221">
        <f>'3. Mecanical drive'!S$67</f>
        <v>1</v>
      </c>
      <c r="X1699" s="221">
        <f>'3. Mecanical drive'!T$67</f>
        <v>1</v>
      </c>
      <c r="Y1699" s="221">
        <f>'3. Mecanical drive'!U$67</f>
        <v>1</v>
      </c>
      <c r="Z1699" s="221">
        <f>'3. Mecanical drive'!V$67</f>
        <v>1</v>
      </c>
      <c r="AA1699" s="221">
        <f>'3. Mecanical drive'!W$67</f>
        <v>1</v>
      </c>
      <c r="AB1699" s="221">
        <f>'3. Mecanical drive'!X$67</f>
        <v>1</v>
      </c>
      <c r="AC1699" s="221">
        <f>'3. Mecanical drive'!Y$67</f>
        <v>1</v>
      </c>
      <c r="AD1699" s="221">
        <f>'3. Mecanical drive'!Z$67</f>
        <v>1</v>
      </c>
      <c r="AE1699" s="221">
        <f>'3. Mecanical drive'!AA$67</f>
        <v>1</v>
      </c>
      <c r="AF1699" s="221">
        <f>'3. Mecanical drive'!AB$67</f>
        <v>1</v>
      </c>
      <c r="AG1699" s="221">
        <f>'3. Mecanical drive'!AC$67</f>
        <v>1</v>
      </c>
      <c r="AH1699" s="221">
        <f>'3. Mecanical drive'!AD$67</f>
        <v>1</v>
      </c>
      <c r="AI1699" s="221">
        <f>'3. Mecanical drive'!AE$67</f>
        <v>1</v>
      </c>
      <c r="AJ1699" s="221">
        <f>'3. Mecanical drive'!AF$67</f>
        <v>1</v>
      </c>
      <c r="AK1699" s="221">
        <f>'3. Mecanical drive'!AG$67</f>
        <v>1</v>
      </c>
      <c r="AL1699" s="221">
        <f>'3. Mecanical drive'!AH$67</f>
        <v>1</v>
      </c>
      <c r="AM1699" s="221">
        <f>'3. Mecanical drive'!AI$67</f>
        <v>1</v>
      </c>
      <c r="AN1699" s="221">
        <f>'3. Mecanical drive'!AJ$67</f>
        <v>1</v>
      </c>
      <c r="AO1699" s="221">
        <f>'3. Mecanical drive'!AK$67</f>
        <v>1</v>
      </c>
      <c r="AP1699" s="221">
        <f>'3. Mecanical drive'!AL$67</f>
        <v>1</v>
      </c>
      <c r="AQ1699" s="221">
        <f>'3. Mecanical drive'!AM$67</f>
        <v>1</v>
      </c>
      <c r="AR1699" s="221">
        <f>'3. Mecanical drive'!AN$67</f>
        <v>1</v>
      </c>
      <c r="AS1699" s="221">
        <f>'3. Mecanical drive'!AO$67</f>
        <v>1</v>
      </c>
      <c r="AT1699" s="221">
        <f>'3. Mecanical drive'!AP$67</f>
        <v>1</v>
      </c>
      <c r="AU1699" s="221">
        <f>'3. Mecanical drive'!AQ$67</f>
        <v>1</v>
      </c>
      <c r="AV1699" s="221">
        <f>'3. Mecanical drive'!AR$67</f>
        <v>1</v>
      </c>
      <c r="AW1699" s="221">
        <f>'3. Mecanical drive'!AS$67</f>
        <v>1</v>
      </c>
      <c r="AX1699" s="221">
        <f>'3. Mecanical drive'!AT$67</f>
        <v>1</v>
      </c>
      <c r="AY1699" s="221">
        <f>'3. Mecanical drive'!AU$67</f>
        <v>1</v>
      </c>
      <c r="AZ1699" s="221">
        <f>'3. Mecanical drive'!AV$67</f>
        <v>1</v>
      </c>
      <c r="BA1699" s="221">
        <f>'3. Mecanical drive'!AW$67</f>
        <v>1</v>
      </c>
      <c r="BB1699" s="221">
        <f>'3. Mecanical drive'!AX$67</f>
        <v>1</v>
      </c>
      <c r="BC1699" s="221">
        <f>'3. Mecanical drive'!AY$67</f>
        <v>1</v>
      </c>
      <c r="BD1699" s="221">
        <f>'3. Mecanical drive'!AZ$67</f>
        <v>1</v>
      </c>
      <c r="BE1699" s="221">
        <f>'3. Mecanical drive'!BA$67</f>
        <v>1</v>
      </c>
      <c r="BF1699" s="221">
        <f>'3. Mecanical drive'!BB$67</f>
        <v>1</v>
      </c>
      <c r="BG1699" s="221">
        <f>'3. Mecanical drive'!BC$67</f>
        <v>1</v>
      </c>
      <c r="BH1699" s="221">
        <f>'3. Mecanical drive'!BD$67</f>
        <v>1</v>
      </c>
    </row>
    <row r="1700" spans="1:60" s="5" customFormat="1" ht="15">
      <c r="A1700" s="4" t="s">
        <v>7</v>
      </c>
      <c r="B1700" s="4" t="s">
        <v>65</v>
      </c>
      <c r="C1700" s="4" t="s">
        <v>20</v>
      </c>
      <c r="D1700" s="4"/>
      <c r="E1700" s="4"/>
      <c r="F1700" s="4" t="s">
        <v>11</v>
      </c>
      <c r="G1700" s="4">
        <v>615</v>
      </c>
      <c r="H1700" s="4">
        <v>581</v>
      </c>
      <c r="I1700" s="4">
        <v>872</v>
      </c>
      <c r="J1700" s="4">
        <v>728</v>
      </c>
      <c r="K1700" s="4">
        <v>635</v>
      </c>
      <c r="L1700" s="4">
        <v>489</v>
      </c>
      <c r="M1700" s="4">
        <v>386</v>
      </c>
      <c r="N1700" s="4">
        <v>112</v>
      </c>
      <c r="O1700" s="4">
        <v>14</v>
      </c>
      <c r="P1700" s="4">
        <v>9</v>
      </c>
      <c r="Q1700" s="4">
        <v>12</v>
      </c>
      <c r="R1700" s="4">
        <v>13</v>
      </c>
      <c r="S1700" s="4">
        <v>10</v>
      </c>
      <c r="T1700" s="4">
        <v>10</v>
      </c>
      <c r="U1700" s="4">
        <v>10</v>
      </c>
      <c r="V1700" s="4">
        <v>1</v>
      </c>
      <c r="W1700" s="4">
        <v>1</v>
      </c>
      <c r="X1700" s="4">
        <v>1</v>
      </c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</row>
    <row r="1701" spans="1:60" s="5" customFormat="1" ht="15">
      <c r="A1701" s="4" t="s">
        <v>7</v>
      </c>
      <c r="B1701" s="4" t="s">
        <v>65</v>
      </c>
      <c r="C1701" s="4" t="s">
        <v>20</v>
      </c>
      <c r="D1701" s="4"/>
      <c r="E1701" s="4"/>
      <c r="F1701" s="4" t="s">
        <v>52</v>
      </c>
      <c r="G1701" s="4">
        <v>4.8054383497421499E-2</v>
      </c>
      <c r="H1701" s="4">
        <v>4.2257618735908102E-2</v>
      </c>
      <c r="I1701" s="4">
        <v>5.9231082733324301E-2</v>
      </c>
      <c r="J1701" s="4">
        <v>4.52877138413686E-2</v>
      </c>
      <c r="K1701" s="4">
        <v>3.6968038656342801E-2</v>
      </c>
      <c r="L1701" s="4">
        <v>2.7245375529306899E-2</v>
      </c>
      <c r="M1701" s="4">
        <v>1.9199204178065199E-2</v>
      </c>
      <c r="N1701" s="4">
        <v>5.1496620534277398E-3</v>
      </c>
      <c r="O1701" s="4">
        <v>5.8538217093159403E-4</v>
      </c>
      <c r="P1701" s="4">
        <v>3.3386504432985899E-4</v>
      </c>
      <c r="Q1701" s="4">
        <v>4.0206392816457799E-4</v>
      </c>
      <c r="R1701" s="4">
        <v>3.9646233607807302E-4</v>
      </c>
      <c r="S1701" s="4">
        <v>2.9470706118118599E-4</v>
      </c>
      <c r="T1701" s="4">
        <v>2.5945721550516302E-4</v>
      </c>
      <c r="U1701" s="4">
        <v>2.4970659475116697E-4</v>
      </c>
      <c r="V1701" s="6">
        <v>2.4884288060518599E-5</v>
      </c>
      <c r="W1701" s="6">
        <v>2.3060603265381401E-5</v>
      </c>
      <c r="X1701" s="6">
        <v>2.2350863860888199E-5</v>
      </c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</row>
    <row r="1702" spans="1:60" s="8" customFormat="1" ht="15">
      <c r="A1702" s="36" t="s">
        <v>7</v>
      </c>
      <c r="B1702" s="36" t="s">
        <v>65</v>
      </c>
      <c r="C1702" s="36" t="s">
        <v>20</v>
      </c>
      <c r="D1702" s="7" t="s">
        <v>122</v>
      </c>
      <c r="E1702" s="7" t="s">
        <v>122</v>
      </c>
      <c r="F1702" s="7" t="s">
        <v>12</v>
      </c>
      <c r="G1702" s="221">
        <v>1</v>
      </c>
      <c r="H1702" s="221">
        <v>1</v>
      </c>
      <c r="I1702" s="221">
        <v>1</v>
      </c>
      <c r="J1702" s="221">
        <v>1</v>
      </c>
      <c r="K1702" s="221">
        <v>1</v>
      </c>
      <c r="L1702" s="221">
        <v>1</v>
      </c>
      <c r="M1702" s="221">
        <v>1</v>
      </c>
      <c r="N1702" s="221">
        <v>1</v>
      </c>
      <c r="O1702" s="221">
        <v>1</v>
      </c>
      <c r="P1702" s="221">
        <v>1</v>
      </c>
      <c r="Q1702" s="221">
        <v>1</v>
      </c>
      <c r="R1702" s="221">
        <v>1</v>
      </c>
      <c r="S1702" s="221">
        <v>1</v>
      </c>
      <c r="T1702" s="221">
        <v>1</v>
      </c>
      <c r="U1702" s="221">
        <v>1</v>
      </c>
      <c r="V1702" s="221">
        <v>1</v>
      </c>
      <c r="W1702" s="221">
        <v>1</v>
      </c>
      <c r="X1702" s="221">
        <v>1</v>
      </c>
      <c r="Y1702" s="219"/>
      <c r="Z1702" s="219"/>
      <c r="AA1702" s="219"/>
      <c r="AB1702" s="219"/>
      <c r="AC1702" s="219"/>
      <c r="AD1702" s="219"/>
      <c r="AE1702" s="219"/>
      <c r="AF1702" s="219"/>
      <c r="AG1702" s="219"/>
      <c r="AH1702" s="219"/>
      <c r="AI1702" s="219"/>
      <c r="AJ1702" s="219"/>
      <c r="AK1702" s="219"/>
      <c r="AL1702" s="219"/>
      <c r="AM1702" s="219"/>
      <c r="AN1702" s="219"/>
      <c r="AO1702" s="219"/>
      <c r="AP1702" s="219"/>
      <c r="AQ1702" s="219"/>
      <c r="AR1702" s="219"/>
      <c r="AS1702" s="219"/>
      <c r="AT1702" s="219"/>
      <c r="AU1702" s="219"/>
      <c r="AV1702" s="219"/>
      <c r="AW1702" s="219"/>
      <c r="AX1702" s="219"/>
      <c r="AY1702" s="219"/>
      <c r="AZ1702" s="219"/>
      <c r="BA1702" s="219"/>
      <c r="BB1702" s="219"/>
      <c r="BC1702" s="219"/>
      <c r="BD1702" s="219"/>
      <c r="BE1702" s="219"/>
      <c r="BF1702" s="219"/>
      <c r="BG1702" s="219"/>
      <c r="BH1702" s="219"/>
    </row>
    <row r="1703" spans="1:60" s="8" customFormat="1" ht="15">
      <c r="A1703" s="36" t="s">
        <v>7</v>
      </c>
      <c r="B1703" s="36" t="s">
        <v>65</v>
      </c>
      <c r="C1703" s="36" t="s">
        <v>20</v>
      </c>
      <c r="D1703" s="7" t="s">
        <v>122</v>
      </c>
      <c r="E1703" s="7" t="s">
        <v>122</v>
      </c>
      <c r="F1703" s="7" t="s">
        <v>13</v>
      </c>
      <c r="G1703" s="221">
        <f>'3. Mecanical drive'!C$64</f>
        <v>2.190434504976748E-2</v>
      </c>
      <c r="H1703" s="221">
        <f>'3. Mecanical drive'!D$64</f>
        <v>2.1955600242014529E-2</v>
      </c>
      <c r="I1703" s="221">
        <f>'3. Mecanical drive'!E$64</f>
        <v>2.200685543426158E-2</v>
      </c>
      <c r="J1703" s="221">
        <f>'3. Mecanical drive'!F$64</f>
        <v>2.2058110626508632E-2</v>
      </c>
      <c r="K1703" s="221">
        <f>'3. Mecanical drive'!G$64</f>
        <v>2.2109365818755684E-2</v>
      </c>
      <c r="L1703" s="221">
        <f>'3. Mecanical drive'!H$64</f>
        <v>2.2160621011002732E-2</v>
      </c>
      <c r="M1703" s="221">
        <f>'3. Mecanical drive'!I$64</f>
        <v>2.221187620324978E-2</v>
      </c>
      <c r="N1703" s="221">
        <f>'3. Mecanical drive'!J$64</f>
        <v>2.2263131395496832E-2</v>
      </c>
      <c r="O1703" s="221">
        <f>'3. Mecanical drive'!K$64</f>
        <v>2.231438658774388E-2</v>
      </c>
      <c r="P1703" s="221">
        <f>'3. Mecanical drive'!L$64</f>
        <v>2.2365641779990932E-2</v>
      </c>
      <c r="Q1703" s="221">
        <f>'3. Mecanical drive'!M$64</f>
        <v>2.2416896972237983E-2</v>
      </c>
      <c r="R1703" s="221">
        <f>'3. Mecanical drive'!N$64</f>
        <v>2.2468152164485201E-2</v>
      </c>
      <c r="S1703" s="221">
        <f>'3. Mecanical drive'!O$64</f>
        <v>2.251940735673225E-2</v>
      </c>
      <c r="T1703" s="221">
        <f>'3. Mecanical drive'!P$64</f>
        <v>2.2570662548979301E-2</v>
      </c>
      <c r="U1703" s="221">
        <f>'3. Mecanical drive'!Q$64</f>
        <v>2.2621917741226353E-2</v>
      </c>
      <c r="V1703" s="221">
        <f>'3. Mecanical drive'!R$64</f>
        <v>2.2673172933473401E-2</v>
      </c>
      <c r="W1703" s="221">
        <f>'3. Mecanical drive'!S$64</f>
        <v>2.2724428125720453E-2</v>
      </c>
      <c r="X1703" s="221">
        <f>'3. Mecanical drive'!T$64</f>
        <v>2.2775683317967501E-2</v>
      </c>
      <c r="Y1703" s="219"/>
      <c r="Z1703" s="219"/>
      <c r="AA1703" s="219"/>
      <c r="AB1703" s="219"/>
      <c r="AC1703" s="219"/>
      <c r="AD1703" s="219"/>
      <c r="AE1703" s="219"/>
      <c r="AF1703" s="219"/>
      <c r="AG1703" s="219"/>
      <c r="AH1703" s="219"/>
      <c r="AI1703" s="219"/>
      <c r="AJ1703" s="219"/>
      <c r="AK1703" s="219"/>
      <c r="AL1703" s="219"/>
      <c r="AM1703" s="219"/>
      <c r="AN1703" s="219"/>
      <c r="AO1703" s="219"/>
      <c r="AP1703" s="219"/>
      <c r="AQ1703" s="219"/>
      <c r="AR1703" s="219"/>
      <c r="AS1703" s="219"/>
      <c r="AT1703" s="219"/>
      <c r="AU1703" s="219"/>
      <c r="AV1703" s="219"/>
      <c r="AW1703" s="219"/>
      <c r="AX1703" s="219"/>
      <c r="AY1703" s="219"/>
      <c r="AZ1703" s="219"/>
      <c r="BA1703" s="219"/>
      <c r="BB1703" s="219"/>
      <c r="BC1703" s="219"/>
      <c r="BD1703" s="219"/>
      <c r="BE1703" s="219"/>
      <c r="BF1703" s="219"/>
      <c r="BG1703" s="219"/>
      <c r="BH1703" s="219"/>
    </row>
    <row r="1704" spans="1:60" s="8" customFormat="1" ht="15">
      <c r="A1704" s="36" t="s">
        <v>7</v>
      </c>
      <c r="B1704" s="36" t="s">
        <v>65</v>
      </c>
      <c r="C1704" s="36" t="s">
        <v>20</v>
      </c>
      <c r="D1704" s="7" t="s">
        <v>122</v>
      </c>
      <c r="E1704" s="7" t="s">
        <v>122</v>
      </c>
      <c r="F1704" s="7" t="s">
        <v>14</v>
      </c>
      <c r="G1704" s="221">
        <f>'3. Mecanical drive'!C$67</f>
        <v>1</v>
      </c>
      <c r="H1704" s="221">
        <f>'3. Mecanical drive'!D$67</f>
        <v>1</v>
      </c>
      <c r="I1704" s="221">
        <f>'3. Mecanical drive'!E$67</f>
        <v>1</v>
      </c>
      <c r="J1704" s="221">
        <f>'3. Mecanical drive'!F$67</f>
        <v>1</v>
      </c>
      <c r="K1704" s="221">
        <f>'3. Mecanical drive'!G$67</f>
        <v>1</v>
      </c>
      <c r="L1704" s="221">
        <f>'3. Mecanical drive'!H$67</f>
        <v>1</v>
      </c>
      <c r="M1704" s="221">
        <f>'3. Mecanical drive'!I$67</f>
        <v>1</v>
      </c>
      <c r="N1704" s="221">
        <f>'3. Mecanical drive'!J$67</f>
        <v>1</v>
      </c>
      <c r="O1704" s="221">
        <f>'3. Mecanical drive'!K$67</f>
        <v>1</v>
      </c>
      <c r="P1704" s="221">
        <f>'3. Mecanical drive'!L$67</f>
        <v>1</v>
      </c>
      <c r="Q1704" s="221">
        <f>'3. Mecanical drive'!M$67</f>
        <v>1</v>
      </c>
      <c r="R1704" s="221">
        <f>'3. Mecanical drive'!N$67</f>
        <v>1</v>
      </c>
      <c r="S1704" s="221">
        <f>'3. Mecanical drive'!O$67</f>
        <v>1</v>
      </c>
      <c r="T1704" s="221">
        <f>'3. Mecanical drive'!P$67</f>
        <v>1</v>
      </c>
      <c r="U1704" s="221">
        <f>'3. Mecanical drive'!Q$67</f>
        <v>1</v>
      </c>
      <c r="V1704" s="221">
        <f>'3. Mecanical drive'!R$67</f>
        <v>1</v>
      </c>
      <c r="W1704" s="221">
        <f>'3. Mecanical drive'!S$67</f>
        <v>1</v>
      </c>
      <c r="X1704" s="221">
        <f>'3. Mecanical drive'!T$67</f>
        <v>1</v>
      </c>
      <c r="Y1704" s="219"/>
      <c r="Z1704" s="219"/>
      <c r="AA1704" s="219"/>
      <c r="AB1704" s="219"/>
      <c r="AC1704" s="219"/>
      <c r="AD1704" s="219"/>
      <c r="AE1704" s="219"/>
      <c r="AF1704" s="219"/>
      <c r="AG1704" s="219"/>
      <c r="AH1704" s="219"/>
      <c r="AI1704" s="219"/>
      <c r="AJ1704" s="219"/>
      <c r="AK1704" s="219"/>
      <c r="AL1704" s="219"/>
      <c r="AM1704" s="219"/>
      <c r="AN1704" s="219"/>
      <c r="AO1704" s="219"/>
      <c r="AP1704" s="219"/>
      <c r="AQ1704" s="219"/>
      <c r="AR1704" s="219"/>
      <c r="AS1704" s="219"/>
      <c r="AT1704" s="219"/>
      <c r="AU1704" s="219"/>
      <c r="AV1704" s="219"/>
      <c r="AW1704" s="219"/>
      <c r="AX1704" s="219"/>
      <c r="AY1704" s="219"/>
      <c r="AZ1704" s="219"/>
      <c r="BA1704" s="219"/>
      <c r="BB1704" s="219"/>
      <c r="BC1704" s="219"/>
      <c r="BD1704" s="219"/>
      <c r="BE1704" s="219"/>
      <c r="BF1704" s="219"/>
      <c r="BG1704" s="219"/>
      <c r="BH1704" s="219"/>
    </row>
    <row r="1705" spans="1:60" s="5" customFormat="1" ht="12" customHeight="1">
      <c r="A1705" s="4" t="s">
        <v>7</v>
      </c>
      <c r="B1705" s="4" t="s">
        <v>65</v>
      </c>
      <c r="C1705" s="4" t="s">
        <v>22</v>
      </c>
      <c r="D1705" s="4"/>
      <c r="E1705" s="4"/>
      <c r="F1705" s="4" t="s">
        <v>11</v>
      </c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>
        <v>8</v>
      </c>
      <c r="AA1705" s="4">
        <v>6</v>
      </c>
      <c r="AB1705" s="4">
        <v>6</v>
      </c>
      <c r="AC1705" s="4">
        <v>1</v>
      </c>
      <c r="AD1705" s="4">
        <v>2</v>
      </c>
      <c r="AE1705" s="4">
        <v>1</v>
      </c>
      <c r="AF1705" s="4">
        <v>8</v>
      </c>
      <c r="AG1705" s="4">
        <v>1</v>
      </c>
      <c r="AH1705" s="4">
        <v>1</v>
      </c>
      <c r="AI1705" s="4">
        <v>1</v>
      </c>
      <c r="AJ1705" s="4">
        <v>1</v>
      </c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</row>
    <row r="1706" spans="1:60" s="5" customFormat="1" ht="15">
      <c r="A1706" s="4" t="s">
        <v>7</v>
      </c>
      <c r="B1706" s="4" t="s">
        <v>65</v>
      </c>
      <c r="C1706" s="4" t="s">
        <v>22</v>
      </c>
      <c r="D1706" s="4"/>
      <c r="E1706" s="4"/>
      <c r="F1706" s="4" t="s">
        <v>52</v>
      </c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>
        <v>1.6247283657263599E-4</v>
      </c>
      <c r="AA1706" s="4">
        <v>1.2470123662059601E-4</v>
      </c>
      <c r="AB1706" s="4">
        <v>1.2949174490126301E-4</v>
      </c>
      <c r="AC1706" s="6">
        <v>2.2082367229767001E-5</v>
      </c>
      <c r="AD1706" s="6">
        <v>4.3022780562307697E-5</v>
      </c>
      <c r="AE1706" s="6">
        <v>2.13565692807107E-5</v>
      </c>
      <c r="AF1706" s="4">
        <v>1.6860207802061201E-4</v>
      </c>
      <c r="AG1706" s="6">
        <v>2.10291674552604E-5</v>
      </c>
      <c r="AH1706" s="6">
        <v>2.0360378703043901E-5</v>
      </c>
      <c r="AI1706" s="6">
        <v>1.8387423002666201E-5</v>
      </c>
      <c r="AJ1706" s="6">
        <v>1.7124167337363202E-5</v>
      </c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</row>
    <row r="1707" spans="1:60" s="8" customFormat="1" ht="15">
      <c r="A1707" s="36" t="s">
        <v>7</v>
      </c>
      <c r="B1707" s="36" t="s">
        <v>65</v>
      </c>
      <c r="C1707" s="36" t="s">
        <v>22</v>
      </c>
      <c r="D1707" s="7" t="s">
        <v>122</v>
      </c>
      <c r="E1707" s="7" t="s">
        <v>122</v>
      </c>
      <c r="F1707" s="7" t="s">
        <v>12</v>
      </c>
      <c r="G1707" s="219"/>
      <c r="H1707" s="219"/>
      <c r="I1707" s="219"/>
      <c r="J1707" s="219"/>
      <c r="K1707" s="219"/>
      <c r="L1707" s="219"/>
      <c r="M1707" s="219"/>
      <c r="N1707" s="219"/>
      <c r="O1707" s="219"/>
      <c r="P1707" s="219"/>
      <c r="Q1707" s="219"/>
      <c r="R1707" s="219"/>
      <c r="S1707" s="219"/>
      <c r="T1707" s="219"/>
      <c r="U1707" s="219"/>
      <c r="V1707" s="219"/>
      <c r="W1707" s="219"/>
      <c r="X1707" s="219"/>
      <c r="Y1707" s="219"/>
      <c r="Z1707" s="221">
        <v>1</v>
      </c>
      <c r="AA1707" s="221">
        <v>1</v>
      </c>
      <c r="AB1707" s="221">
        <v>1</v>
      </c>
      <c r="AC1707" s="221">
        <v>1</v>
      </c>
      <c r="AD1707" s="221">
        <v>1</v>
      </c>
      <c r="AE1707" s="221">
        <v>1</v>
      </c>
      <c r="AF1707" s="221">
        <v>1</v>
      </c>
      <c r="AG1707" s="221">
        <v>1</v>
      </c>
      <c r="AH1707" s="221">
        <v>1</v>
      </c>
      <c r="AI1707" s="221">
        <v>1</v>
      </c>
      <c r="AJ1707" s="221">
        <v>1</v>
      </c>
      <c r="AK1707" s="219"/>
      <c r="AL1707" s="219"/>
      <c r="AM1707" s="219"/>
      <c r="AN1707" s="219"/>
      <c r="AO1707" s="219"/>
      <c r="AP1707" s="219"/>
      <c r="AQ1707" s="219"/>
      <c r="AR1707" s="219"/>
      <c r="AS1707" s="219"/>
      <c r="AT1707" s="219"/>
      <c r="AU1707" s="219"/>
      <c r="AV1707" s="219"/>
      <c r="AW1707" s="219"/>
      <c r="AX1707" s="219"/>
      <c r="AY1707" s="219"/>
      <c r="AZ1707" s="219"/>
      <c r="BA1707" s="219"/>
      <c r="BB1707" s="219"/>
      <c r="BC1707" s="219"/>
      <c r="BD1707" s="219"/>
      <c r="BE1707" s="219"/>
      <c r="BF1707" s="219"/>
      <c r="BG1707" s="219"/>
      <c r="BH1707" s="219"/>
    </row>
    <row r="1708" spans="1:60" s="8" customFormat="1" ht="15">
      <c r="A1708" s="36" t="s">
        <v>7</v>
      </c>
      <c r="B1708" s="36" t="s">
        <v>65</v>
      </c>
      <c r="C1708" s="36" t="s">
        <v>22</v>
      </c>
      <c r="D1708" s="7" t="s">
        <v>122</v>
      </c>
      <c r="E1708" s="7" t="s">
        <v>122</v>
      </c>
      <c r="F1708" s="7" t="s">
        <v>13</v>
      </c>
      <c r="G1708" s="219"/>
      <c r="H1708" s="219"/>
      <c r="I1708" s="219"/>
      <c r="J1708" s="219"/>
      <c r="K1708" s="219"/>
      <c r="L1708" s="219"/>
      <c r="M1708" s="219"/>
      <c r="N1708" s="219"/>
      <c r="O1708" s="219"/>
      <c r="P1708" s="219"/>
      <c r="Q1708" s="219"/>
      <c r="R1708" s="219"/>
      <c r="S1708" s="219"/>
      <c r="T1708" s="219"/>
      <c r="U1708" s="219"/>
      <c r="V1708" s="219"/>
      <c r="W1708" s="219"/>
      <c r="X1708" s="219"/>
      <c r="Y1708" s="219"/>
      <c r="Z1708" s="221">
        <f>'3. Mecanical drive'!V$64</f>
        <v>2.2878193702461601E-2</v>
      </c>
      <c r="AA1708" s="221">
        <f>'3. Mecanical drive'!W$64</f>
        <v>2.2929448894708652E-2</v>
      </c>
      <c r="AB1708" s="221">
        <f>'3. Mecanical drive'!X$64</f>
        <v>2.2980704086955704E-2</v>
      </c>
      <c r="AC1708" s="221">
        <f>'3. Mecanical drive'!Y$64</f>
        <v>2.3031959279202752E-2</v>
      </c>
      <c r="AD1708" s="221">
        <f>'3. Mecanical drive'!Z$64</f>
        <v>2.3083214471449801E-2</v>
      </c>
      <c r="AE1708" s="221">
        <f>'3. Mecanical drive'!AA$64</f>
        <v>2.3134469663697019E-2</v>
      </c>
      <c r="AF1708" s="221">
        <f>'3. Mecanical drive'!AB$64</f>
        <v>2.3185724855944074E-2</v>
      </c>
      <c r="AG1708" s="221">
        <f>'3. Mecanical drive'!AC$64</f>
        <v>2.3236980048191122E-2</v>
      </c>
      <c r="AH1708" s="221">
        <f>'3. Mecanical drive'!AD$64</f>
        <v>2.3288235240438174E-2</v>
      </c>
      <c r="AI1708" s="221">
        <f>'3. Mecanical drive'!AE$64</f>
        <v>2.3339490432685222E-2</v>
      </c>
      <c r="AJ1708" s="221">
        <f>'3. Mecanical drive'!AF$64</f>
        <v>2.339074562493227E-2</v>
      </c>
      <c r="AK1708" s="219"/>
      <c r="AL1708" s="219"/>
      <c r="AM1708" s="219"/>
      <c r="AN1708" s="219"/>
      <c r="AO1708" s="219"/>
      <c r="AP1708" s="219"/>
      <c r="AQ1708" s="219"/>
      <c r="AR1708" s="219"/>
      <c r="AS1708" s="219"/>
      <c r="AT1708" s="219"/>
      <c r="AU1708" s="219"/>
      <c r="AV1708" s="219"/>
      <c r="AW1708" s="219"/>
      <c r="AX1708" s="219"/>
      <c r="AY1708" s="219"/>
      <c r="AZ1708" s="219"/>
      <c r="BA1708" s="219"/>
      <c r="BB1708" s="219"/>
      <c r="BC1708" s="219"/>
      <c r="BD1708" s="219"/>
      <c r="BE1708" s="219"/>
      <c r="BF1708" s="219"/>
      <c r="BG1708" s="219"/>
      <c r="BH1708" s="219"/>
    </row>
    <row r="1709" spans="1:60" s="8" customFormat="1" ht="15">
      <c r="A1709" s="36" t="s">
        <v>7</v>
      </c>
      <c r="B1709" s="36" t="s">
        <v>65</v>
      </c>
      <c r="C1709" s="36" t="s">
        <v>22</v>
      </c>
      <c r="D1709" s="7" t="s">
        <v>122</v>
      </c>
      <c r="E1709" s="7" t="s">
        <v>122</v>
      </c>
      <c r="F1709" s="7" t="s">
        <v>14</v>
      </c>
      <c r="G1709" s="219"/>
      <c r="H1709" s="219"/>
      <c r="I1709" s="219"/>
      <c r="J1709" s="219"/>
      <c r="K1709" s="219"/>
      <c r="L1709" s="219"/>
      <c r="M1709" s="219"/>
      <c r="N1709" s="219"/>
      <c r="O1709" s="219"/>
      <c r="P1709" s="219"/>
      <c r="Q1709" s="219"/>
      <c r="R1709" s="219"/>
      <c r="S1709" s="219"/>
      <c r="T1709" s="219"/>
      <c r="U1709" s="219"/>
      <c r="V1709" s="219"/>
      <c r="W1709" s="219"/>
      <c r="X1709" s="219"/>
      <c r="Y1709" s="219"/>
      <c r="Z1709" s="221">
        <f>'3. Mecanical drive'!V$67</f>
        <v>1</v>
      </c>
      <c r="AA1709" s="221">
        <f>'3. Mecanical drive'!W$67</f>
        <v>1</v>
      </c>
      <c r="AB1709" s="221">
        <f>'3. Mecanical drive'!X$67</f>
        <v>1</v>
      </c>
      <c r="AC1709" s="221">
        <f>'3. Mecanical drive'!Y$67</f>
        <v>1</v>
      </c>
      <c r="AD1709" s="221">
        <f>'3. Mecanical drive'!Z$67</f>
        <v>1</v>
      </c>
      <c r="AE1709" s="221">
        <f>'3. Mecanical drive'!AA$67</f>
        <v>1</v>
      </c>
      <c r="AF1709" s="221">
        <f>'3. Mecanical drive'!AB$67</f>
        <v>1</v>
      </c>
      <c r="AG1709" s="221">
        <f>'3. Mecanical drive'!AC$67</f>
        <v>1</v>
      </c>
      <c r="AH1709" s="221">
        <f>'3. Mecanical drive'!AD$67</f>
        <v>1</v>
      </c>
      <c r="AI1709" s="221">
        <f>'3. Mecanical drive'!AE$67</f>
        <v>1</v>
      </c>
      <c r="AJ1709" s="221">
        <f>'3. Mecanical drive'!AF$67</f>
        <v>1</v>
      </c>
      <c r="AK1709" s="219"/>
      <c r="AL1709" s="219"/>
      <c r="AM1709" s="219"/>
      <c r="AN1709" s="219"/>
      <c r="AO1709" s="219"/>
      <c r="AP1709" s="219"/>
      <c r="AQ1709" s="219"/>
      <c r="AR1709" s="219"/>
      <c r="AS1709" s="219"/>
      <c r="AT1709" s="219"/>
      <c r="AU1709" s="219"/>
      <c r="AV1709" s="219"/>
      <c r="AW1709" s="219"/>
      <c r="AX1709" s="219"/>
      <c r="AY1709" s="219"/>
      <c r="AZ1709" s="219"/>
      <c r="BA1709" s="219"/>
      <c r="BB1709" s="219"/>
      <c r="BC1709" s="219"/>
      <c r="BD1709" s="219"/>
      <c r="BE1709" s="219"/>
      <c r="BF1709" s="219"/>
      <c r="BG1709" s="219"/>
      <c r="BH1709" s="219"/>
    </row>
    <row r="1710" spans="1:60" s="5" customFormat="1" ht="15">
      <c r="A1710" s="4" t="s">
        <v>7</v>
      </c>
      <c r="B1710" s="4" t="s">
        <v>65</v>
      </c>
      <c r="C1710" s="4" t="s">
        <v>61</v>
      </c>
      <c r="D1710" s="4"/>
      <c r="E1710" s="4"/>
      <c r="F1710" s="4" t="s">
        <v>11</v>
      </c>
      <c r="G1710" s="4">
        <v>1</v>
      </c>
      <c r="H1710" s="4">
        <v>1</v>
      </c>
      <c r="I1710" s="4">
        <v>2</v>
      </c>
      <c r="J1710" s="4">
        <v>1</v>
      </c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</row>
    <row r="1711" spans="1:60" s="5" customFormat="1" ht="15">
      <c r="A1711" s="4" t="s">
        <v>7</v>
      </c>
      <c r="B1711" s="4" t="s">
        <v>65</v>
      </c>
      <c r="C1711" s="4" t="s">
        <v>61</v>
      </c>
      <c r="D1711" s="4"/>
      <c r="E1711" s="4"/>
      <c r="F1711" s="4" t="s">
        <v>52</v>
      </c>
      <c r="G1711" s="6">
        <v>7.8137208938896703E-5</v>
      </c>
      <c r="H1711" s="6">
        <v>7.2732562368172206E-5</v>
      </c>
      <c r="I1711" s="4">
        <v>1.3585110718652399E-4</v>
      </c>
      <c r="J1711" s="6">
        <v>6.2208398133748095E-5</v>
      </c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</row>
    <row r="1712" spans="1:60" s="8" customFormat="1" ht="15">
      <c r="A1712" s="36" t="s">
        <v>7</v>
      </c>
      <c r="B1712" s="36" t="s">
        <v>65</v>
      </c>
      <c r="C1712" s="36" t="s">
        <v>61</v>
      </c>
      <c r="D1712" s="7" t="s">
        <v>124</v>
      </c>
      <c r="E1712" s="7" t="s">
        <v>124</v>
      </c>
      <c r="F1712" s="7" t="s">
        <v>12</v>
      </c>
      <c r="G1712" s="221">
        <v>1</v>
      </c>
      <c r="H1712" s="221">
        <v>1</v>
      </c>
      <c r="I1712" s="221">
        <v>1</v>
      </c>
      <c r="J1712" s="221">
        <v>1</v>
      </c>
      <c r="K1712" s="219"/>
      <c r="L1712" s="219"/>
      <c r="M1712" s="219"/>
      <c r="N1712" s="219"/>
      <c r="O1712" s="219"/>
      <c r="P1712" s="219"/>
      <c r="Q1712" s="219"/>
      <c r="R1712" s="219"/>
      <c r="S1712" s="219"/>
      <c r="T1712" s="219"/>
      <c r="U1712" s="219"/>
      <c r="V1712" s="219"/>
      <c r="W1712" s="219"/>
      <c r="X1712" s="219"/>
      <c r="Y1712" s="219"/>
      <c r="Z1712" s="219"/>
      <c r="AA1712" s="219"/>
      <c r="AB1712" s="219"/>
      <c r="AC1712" s="219"/>
      <c r="AD1712" s="219"/>
      <c r="AE1712" s="219"/>
      <c r="AF1712" s="219"/>
      <c r="AG1712" s="219"/>
      <c r="AH1712" s="219"/>
      <c r="AI1712" s="219"/>
      <c r="AJ1712" s="219"/>
      <c r="AK1712" s="219"/>
      <c r="AL1712" s="219"/>
      <c r="AM1712" s="219"/>
      <c r="AN1712" s="219"/>
      <c r="AO1712" s="219"/>
      <c r="AP1712" s="219"/>
      <c r="AQ1712" s="219"/>
      <c r="AR1712" s="219"/>
      <c r="AS1712" s="219"/>
      <c r="AT1712" s="219"/>
      <c r="AU1712" s="219"/>
      <c r="AV1712" s="219"/>
      <c r="AW1712" s="219"/>
      <c r="AX1712" s="219"/>
      <c r="AY1712" s="219"/>
      <c r="AZ1712" s="219"/>
      <c r="BA1712" s="219"/>
      <c r="BB1712" s="219"/>
      <c r="BC1712" s="219"/>
      <c r="BD1712" s="219"/>
      <c r="BE1712" s="219"/>
      <c r="BF1712" s="219"/>
      <c r="BG1712" s="219"/>
      <c r="BH1712" s="219"/>
    </row>
    <row r="1713" spans="1:60" s="8" customFormat="1" ht="15">
      <c r="A1713" s="36" t="s">
        <v>7</v>
      </c>
      <c r="B1713" s="36" t="s">
        <v>65</v>
      </c>
      <c r="C1713" s="36" t="s">
        <v>61</v>
      </c>
      <c r="D1713" s="7" t="s">
        <v>124</v>
      </c>
      <c r="E1713" s="7" t="s">
        <v>124</v>
      </c>
      <c r="F1713" s="7" t="s">
        <v>13</v>
      </c>
      <c r="G1713" s="221">
        <f>'3. Mecanical drive'!C$58</f>
        <v>0.111341072926503</v>
      </c>
      <c r="H1713" s="221">
        <f>'3. Mecanical drive'!D$58</f>
        <v>0.112666672000183</v>
      </c>
      <c r="I1713" s="221">
        <f>'3. Mecanical drive'!E$58</f>
        <v>0.113992271073864</v>
      </c>
      <c r="J1713" s="221">
        <f>'3. Mecanical drive'!F$58</f>
        <v>0.11531787014754399</v>
      </c>
      <c r="K1713" s="219"/>
      <c r="L1713" s="219"/>
      <c r="M1713" s="219"/>
      <c r="N1713" s="219"/>
      <c r="O1713" s="219"/>
      <c r="P1713" s="219"/>
      <c r="Q1713" s="219"/>
      <c r="R1713" s="219"/>
      <c r="S1713" s="219"/>
      <c r="T1713" s="219"/>
      <c r="U1713" s="219"/>
      <c r="V1713" s="219"/>
      <c r="W1713" s="219"/>
      <c r="X1713" s="219"/>
      <c r="Y1713" s="219"/>
      <c r="Z1713" s="219"/>
      <c r="AA1713" s="219"/>
      <c r="AB1713" s="219"/>
      <c r="AC1713" s="219"/>
      <c r="AD1713" s="219"/>
      <c r="AE1713" s="219"/>
      <c r="AF1713" s="219"/>
      <c r="AG1713" s="219"/>
      <c r="AH1713" s="219"/>
      <c r="AI1713" s="219"/>
      <c r="AJ1713" s="219"/>
      <c r="AK1713" s="219"/>
      <c r="AL1713" s="219"/>
      <c r="AM1713" s="219"/>
      <c r="AN1713" s="219"/>
      <c r="AO1713" s="219"/>
      <c r="AP1713" s="219"/>
      <c r="AQ1713" s="219"/>
      <c r="AR1713" s="219"/>
      <c r="AS1713" s="219"/>
      <c r="AT1713" s="219"/>
      <c r="AU1713" s="219"/>
      <c r="AV1713" s="219"/>
      <c r="AW1713" s="219"/>
      <c r="AX1713" s="219"/>
      <c r="AY1713" s="219"/>
      <c r="AZ1713" s="219"/>
      <c r="BA1713" s="219"/>
      <c r="BB1713" s="219"/>
      <c r="BC1713" s="219"/>
      <c r="BD1713" s="219"/>
      <c r="BE1713" s="219"/>
      <c r="BF1713" s="219"/>
      <c r="BG1713" s="219"/>
      <c r="BH1713" s="219"/>
    </row>
    <row r="1714" spans="1:60" s="8" customFormat="1" ht="15">
      <c r="A1714" s="36" t="s">
        <v>7</v>
      </c>
      <c r="B1714" s="36" t="s">
        <v>65</v>
      </c>
      <c r="C1714" s="36" t="s">
        <v>61</v>
      </c>
      <c r="D1714" s="7" t="s">
        <v>124</v>
      </c>
      <c r="E1714" s="7" t="s">
        <v>124</v>
      </c>
      <c r="F1714" s="7" t="s">
        <v>14</v>
      </c>
      <c r="G1714" s="221">
        <f>'3. Mecanical drive'!C$67</f>
        <v>1</v>
      </c>
      <c r="H1714" s="221">
        <f>'3. Mecanical drive'!D$67</f>
        <v>1</v>
      </c>
      <c r="I1714" s="221">
        <f>'3. Mecanical drive'!E$67</f>
        <v>1</v>
      </c>
      <c r="J1714" s="221">
        <f>'3. Mecanical drive'!F$67</f>
        <v>1</v>
      </c>
      <c r="K1714" s="219"/>
      <c r="L1714" s="219"/>
      <c r="M1714" s="219"/>
      <c r="N1714" s="219"/>
      <c r="O1714" s="219"/>
      <c r="P1714" s="219"/>
      <c r="Q1714" s="219"/>
      <c r="R1714" s="219"/>
      <c r="S1714" s="219"/>
      <c r="T1714" s="219"/>
      <c r="U1714" s="219"/>
      <c r="V1714" s="219"/>
      <c r="W1714" s="219"/>
      <c r="X1714" s="219"/>
      <c r="Y1714" s="219"/>
      <c r="Z1714" s="219"/>
      <c r="AA1714" s="219"/>
      <c r="AB1714" s="219"/>
      <c r="AC1714" s="219"/>
      <c r="AD1714" s="219"/>
      <c r="AE1714" s="219"/>
      <c r="AF1714" s="219"/>
      <c r="AG1714" s="219"/>
      <c r="AH1714" s="219"/>
      <c r="AI1714" s="219"/>
      <c r="AJ1714" s="219"/>
      <c r="AK1714" s="219"/>
      <c r="AL1714" s="219"/>
      <c r="AM1714" s="219"/>
      <c r="AN1714" s="219"/>
      <c r="AO1714" s="219"/>
      <c r="AP1714" s="219"/>
      <c r="AQ1714" s="219"/>
      <c r="AR1714" s="219"/>
      <c r="AS1714" s="219"/>
      <c r="AT1714" s="219"/>
      <c r="AU1714" s="219"/>
      <c r="AV1714" s="219"/>
      <c r="AW1714" s="219"/>
      <c r="AX1714" s="219"/>
      <c r="AY1714" s="219"/>
      <c r="AZ1714" s="219"/>
      <c r="BA1714" s="219"/>
      <c r="BB1714" s="219"/>
      <c r="BC1714" s="219"/>
      <c r="BD1714" s="219"/>
      <c r="BE1714" s="219"/>
      <c r="BF1714" s="219"/>
      <c r="BG1714" s="219"/>
      <c r="BH1714" s="219"/>
    </row>
    <row r="1715" spans="1:60" s="5" customFormat="1" ht="15">
      <c r="A1715" s="4" t="s">
        <v>7</v>
      </c>
      <c r="B1715" s="4" t="s">
        <v>65</v>
      </c>
      <c r="C1715" s="4" t="s">
        <v>49</v>
      </c>
      <c r="D1715" s="4"/>
      <c r="E1715" s="4"/>
      <c r="F1715" s="4" t="s">
        <v>11</v>
      </c>
      <c r="G1715" s="4">
        <v>720</v>
      </c>
      <c r="H1715" s="4">
        <v>718</v>
      </c>
      <c r="I1715" s="4">
        <v>748</v>
      </c>
      <c r="J1715" s="4">
        <v>767</v>
      </c>
      <c r="K1715" s="4">
        <v>692</v>
      </c>
      <c r="L1715" s="4">
        <v>564</v>
      </c>
      <c r="M1715" s="4">
        <v>387</v>
      </c>
      <c r="N1715" s="4">
        <v>171</v>
      </c>
      <c r="O1715" s="4">
        <v>53</v>
      </c>
      <c r="P1715" s="4">
        <v>60</v>
      </c>
      <c r="Q1715" s="4">
        <v>72</v>
      </c>
      <c r="R1715" s="4">
        <v>69</v>
      </c>
      <c r="S1715" s="4">
        <v>4</v>
      </c>
      <c r="T1715" s="4">
        <v>4</v>
      </c>
      <c r="U1715" s="4">
        <v>4</v>
      </c>
      <c r="V1715" s="4">
        <v>3</v>
      </c>
      <c r="W1715" s="4">
        <v>1</v>
      </c>
      <c r="X1715" s="4">
        <v>1</v>
      </c>
      <c r="Y1715" s="4">
        <v>1</v>
      </c>
      <c r="Z1715" s="4">
        <v>1</v>
      </c>
      <c r="AA1715" s="4">
        <v>3</v>
      </c>
      <c r="AB1715" s="4">
        <v>2</v>
      </c>
      <c r="AC1715" s="4">
        <v>6</v>
      </c>
      <c r="AD1715" s="4">
        <v>6</v>
      </c>
      <c r="AE1715" s="4">
        <v>1</v>
      </c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</row>
    <row r="1716" spans="1:60" s="5" customFormat="1" ht="15">
      <c r="A1716" s="4" t="s">
        <v>7</v>
      </c>
      <c r="B1716" s="4" t="s">
        <v>65</v>
      </c>
      <c r="C1716" s="4" t="s">
        <v>49</v>
      </c>
      <c r="D1716" s="4"/>
      <c r="E1716" s="4"/>
      <c r="F1716" s="4" t="s">
        <v>52</v>
      </c>
      <c r="G1716" s="4">
        <v>5.6258790436005603E-2</v>
      </c>
      <c r="H1716" s="4">
        <v>5.2221979780347698E-2</v>
      </c>
      <c r="I1716" s="4">
        <v>5.08083140877598E-2</v>
      </c>
      <c r="J1716" s="4">
        <v>4.7713841368584801E-2</v>
      </c>
      <c r="K1716" s="4">
        <v>4.0286429527857E-2</v>
      </c>
      <c r="L1716" s="4">
        <v>3.1424114107421401E-2</v>
      </c>
      <c r="M1716" s="4">
        <v>1.92489430489928E-2</v>
      </c>
      <c r="N1716" s="4">
        <v>7.8624304565727207E-3</v>
      </c>
      <c r="O1716" s="4">
        <v>2.2160896470981798E-3</v>
      </c>
      <c r="P1716" s="4">
        <v>2.2257669621990601E-3</v>
      </c>
      <c r="Q1716" s="4">
        <v>2.4123835689874701E-3</v>
      </c>
      <c r="R1716" s="4">
        <v>2.1043000914913101E-3</v>
      </c>
      <c r="S1716" s="4">
        <v>1.17882824472474E-4</v>
      </c>
      <c r="T1716" s="4">
        <v>1.03782886202065E-4</v>
      </c>
      <c r="U1716" s="6">
        <v>9.9882637900466895E-5</v>
      </c>
      <c r="V1716" s="6">
        <v>7.4652864181555799E-5</v>
      </c>
      <c r="W1716" s="6">
        <v>2.3060603265381401E-5</v>
      </c>
      <c r="X1716" s="6">
        <v>2.2350863860888199E-5</v>
      </c>
      <c r="Y1716" s="6">
        <v>2.15973392078096E-5</v>
      </c>
      <c r="Z1716" s="6">
        <v>2.0309104571579401E-5</v>
      </c>
      <c r="AA1716" s="6">
        <v>6.2350618310298196E-5</v>
      </c>
      <c r="AB1716" s="6">
        <v>4.3163914967087501E-5</v>
      </c>
      <c r="AC1716" s="4">
        <v>1.32494203378602E-4</v>
      </c>
      <c r="AD1716" s="4">
        <v>1.2906834168692301E-4</v>
      </c>
      <c r="AE1716" s="6">
        <v>2.13565692807107E-5</v>
      </c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</row>
    <row r="1717" spans="1:60" s="8" customFormat="1" ht="15">
      <c r="A1717" s="36" t="s">
        <v>7</v>
      </c>
      <c r="B1717" s="36" t="s">
        <v>65</v>
      </c>
      <c r="C1717" s="36" t="s">
        <v>49</v>
      </c>
      <c r="D1717" s="7" t="s">
        <v>124</v>
      </c>
      <c r="E1717" s="7" t="s">
        <v>124</v>
      </c>
      <c r="F1717" s="7" t="s">
        <v>12</v>
      </c>
      <c r="G1717" s="221">
        <v>1</v>
      </c>
      <c r="H1717" s="221">
        <v>1</v>
      </c>
      <c r="I1717" s="221">
        <v>1</v>
      </c>
      <c r="J1717" s="221">
        <v>1</v>
      </c>
      <c r="K1717" s="221">
        <v>1</v>
      </c>
      <c r="L1717" s="221">
        <v>1</v>
      </c>
      <c r="M1717" s="221">
        <v>1</v>
      </c>
      <c r="N1717" s="221">
        <v>1</v>
      </c>
      <c r="O1717" s="221">
        <v>1</v>
      </c>
      <c r="P1717" s="221">
        <v>1</v>
      </c>
      <c r="Q1717" s="221">
        <v>1</v>
      </c>
      <c r="R1717" s="221">
        <v>1</v>
      </c>
      <c r="S1717" s="221">
        <v>1</v>
      </c>
      <c r="T1717" s="221">
        <v>1</v>
      </c>
      <c r="U1717" s="221">
        <v>1</v>
      </c>
      <c r="V1717" s="221">
        <v>1</v>
      </c>
      <c r="W1717" s="221">
        <v>1</v>
      </c>
      <c r="X1717" s="221">
        <v>1</v>
      </c>
      <c r="Y1717" s="221">
        <v>1</v>
      </c>
      <c r="Z1717" s="221">
        <v>1</v>
      </c>
      <c r="AA1717" s="221">
        <v>1</v>
      </c>
      <c r="AB1717" s="221">
        <v>1</v>
      </c>
      <c r="AC1717" s="221">
        <v>1</v>
      </c>
      <c r="AD1717" s="221">
        <v>1</v>
      </c>
      <c r="AE1717" s="221">
        <v>1</v>
      </c>
      <c r="AF1717" s="219"/>
      <c r="AG1717" s="219"/>
      <c r="AH1717" s="219"/>
      <c r="AI1717" s="219"/>
      <c r="AJ1717" s="219"/>
      <c r="AK1717" s="219"/>
      <c r="AL1717" s="219"/>
      <c r="AM1717" s="219"/>
      <c r="AN1717" s="219"/>
      <c r="AO1717" s="219"/>
      <c r="AP1717" s="219"/>
      <c r="AQ1717" s="219"/>
      <c r="AR1717" s="219"/>
      <c r="AS1717" s="219"/>
      <c r="AT1717" s="219"/>
      <c r="AU1717" s="219"/>
      <c r="AV1717" s="219"/>
      <c r="AW1717" s="219"/>
      <c r="AX1717" s="219"/>
      <c r="AY1717" s="219"/>
      <c r="AZ1717" s="219"/>
      <c r="BA1717" s="219"/>
      <c r="BB1717" s="219"/>
      <c r="BC1717" s="219"/>
      <c r="BD1717" s="219"/>
      <c r="BE1717" s="219"/>
      <c r="BF1717" s="219"/>
      <c r="BG1717" s="219"/>
      <c r="BH1717" s="219"/>
    </row>
    <row r="1718" spans="1:60" s="8" customFormat="1" ht="15">
      <c r="A1718" s="36" t="s">
        <v>7</v>
      </c>
      <c r="B1718" s="36" t="s">
        <v>65</v>
      </c>
      <c r="C1718" s="36" t="s">
        <v>49</v>
      </c>
      <c r="D1718" s="7" t="s">
        <v>124</v>
      </c>
      <c r="E1718" s="7" t="s">
        <v>124</v>
      </c>
      <c r="F1718" s="7" t="s">
        <v>13</v>
      </c>
      <c r="G1718" s="221">
        <f>'3. Mecanical drive'!C$58</f>
        <v>0.111341072926503</v>
      </c>
      <c r="H1718" s="221">
        <f>'3. Mecanical drive'!D$58</f>
        <v>0.112666672000183</v>
      </c>
      <c r="I1718" s="221">
        <f>'3. Mecanical drive'!E$58</f>
        <v>0.113992271073864</v>
      </c>
      <c r="J1718" s="221">
        <f>'3. Mecanical drive'!F$58</f>
        <v>0.11531787014754399</v>
      </c>
      <c r="K1718" s="221">
        <f>'3. Mecanical drive'!G$58</f>
        <v>0.116643469221224</v>
      </c>
      <c r="L1718" s="221">
        <f>'3. Mecanical drive'!H$58</f>
        <v>0.117969068294905</v>
      </c>
      <c r="M1718" s="221">
        <f>'3. Mecanical drive'!I$58</f>
        <v>0.119294667368585</v>
      </c>
      <c r="N1718" s="221">
        <f>'3. Mecanical drive'!J$58</f>
        <v>0.12062026644226601</v>
      </c>
      <c r="O1718" s="221">
        <f>'3. Mecanical drive'!K$58</f>
        <v>0.12194586551594599</v>
      </c>
      <c r="P1718" s="221">
        <f>'3. Mecanical drive'!L$58</f>
        <v>0.123271464589626</v>
      </c>
      <c r="Q1718" s="221">
        <f>'3. Mecanical drive'!M$58</f>
        <v>0.124597063663307</v>
      </c>
      <c r="R1718" s="221">
        <f>'3. Mecanical drive'!N$58</f>
        <v>0.12592266273698699</v>
      </c>
      <c r="S1718" s="221">
        <f>'3. Mecanical drive'!O$58</f>
        <v>0.12724826181066701</v>
      </c>
      <c r="T1718" s="221">
        <f>'3. Mecanical drive'!P$58</f>
        <v>0.128573860884348</v>
      </c>
      <c r="U1718" s="221">
        <f>'3. Mecanical drive'!Q$58</f>
        <v>0.12989945995802801</v>
      </c>
      <c r="V1718" s="221">
        <f>'3. Mecanical drive'!R$58</f>
        <v>0.131225059031709</v>
      </c>
      <c r="W1718" s="221">
        <f>'3. Mecanical drive'!S$58</f>
        <v>0.13255065810538899</v>
      </c>
      <c r="X1718" s="221">
        <f>'3. Mecanical drive'!T$58</f>
        <v>0.13387625717906901</v>
      </c>
      <c r="Y1718" s="221">
        <f>'3. Mecanical drive'!U$58</f>
        <v>0.135201856252749</v>
      </c>
      <c r="Z1718" s="221">
        <f>'3. Mecanical drive'!V$58</f>
        <v>0.13652745532642999</v>
      </c>
      <c r="AA1718" s="221">
        <f>'3. Mecanical drive'!W$58</f>
        <v>0.13785305440011</v>
      </c>
      <c r="AB1718" s="221">
        <f>'3. Mecanical drive'!X$58</f>
        <v>0.13917865347378999</v>
      </c>
      <c r="AC1718" s="221">
        <f>'3. Mecanical drive'!Y$58</f>
        <v>0.14050425254747101</v>
      </c>
      <c r="AD1718" s="221">
        <f>'3. Mecanical drive'!Z$58</f>
        <v>0.141829851621151</v>
      </c>
      <c r="AE1718" s="221">
        <f>'3. Mecanical drive'!AA$58</f>
        <v>0.14315545069483099</v>
      </c>
      <c r="AF1718" s="219"/>
      <c r="AG1718" s="219"/>
      <c r="AH1718" s="219"/>
      <c r="AI1718" s="219"/>
      <c r="AJ1718" s="219"/>
      <c r="AK1718" s="219"/>
      <c r="AL1718" s="219"/>
      <c r="AM1718" s="219"/>
      <c r="AN1718" s="219"/>
      <c r="AO1718" s="219"/>
      <c r="AP1718" s="219"/>
      <c r="AQ1718" s="219"/>
      <c r="AR1718" s="219"/>
      <c r="AS1718" s="219"/>
      <c r="AT1718" s="219"/>
      <c r="AU1718" s="219"/>
      <c r="AV1718" s="219"/>
      <c r="AW1718" s="219"/>
      <c r="AX1718" s="219"/>
      <c r="AY1718" s="219"/>
      <c r="AZ1718" s="219"/>
      <c r="BA1718" s="219"/>
      <c r="BB1718" s="219"/>
      <c r="BC1718" s="219"/>
      <c r="BD1718" s="219"/>
      <c r="BE1718" s="219"/>
      <c r="BF1718" s="219"/>
      <c r="BG1718" s="219"/>
      <c r="BH1718" s="219"/>
    </row>
    <row r="1719" spans="1:60" s="8" customFormat="1" ht="15">
      <c r="A1719" s="36" t="s">
        <v>7</v>
      </c>
      <c r="B1719" s="36" t="s">
        <v>65</v>
      </c>
      <c r="C1719" s="36" t="s">
        <v>49</v>
      </c>
      <c r="D1719" s="7" t="s">
        <v>124</v>
      </c>
      <c r="E1719" s="7" t="s">
        <v>124</v>
      </c>
      <c r="F1719" s="7" t="s">
        <v>14</v>
      </c>
      <c r="G1719" s="221">
        <f>'3. Mecanical drive'!C$67</f>
        <v>1</v>
      </c>
      <c r="H1719" s="221">
        <f>'3. Mecanical drive'!D$67</f>
        <v>1</v>
      </c>
      <c r="I1719" s="221">
        <f>'3. Mecanical drive'!E$67</f>
        <v>1</v>
      </c>
      <c r="J1719" s="221">
        <f>'3. Mecanical drive'!F$67</f>
        <v>1</v>
      </c>
      <c r="K1719" s="221">
        <f>'3. Mecanical drive'!G$67</f>
        <v>1</v>
      </c>
      <c r="L1719" s="221">
        <f>'3. Mecanical drive'!H$67</f>
        <v>1</v>
      </c>
      <c r="M1719" s="221">
        <f>'3. Mecanical drive'!I$67</f>
        <v>1</v>
      </c>
      <c r="N1719" s="221">
        <f>'3. Mecanical drive'!J$67</f>
        <v>1</v>
      </c>
      <c r="O1719" s="221">
        <f>'3. Mecanical drive'!K$67</f>
        <v>1</v>
      </c>
      <c r="P1719" s="221">
        <f>'3. Mecanical drive'!L$67</f>
        <v>1</v>
      </c>
      <c r="Q1719" s="221">
        <f>'3. Mecanical drive'!M$67</f>
        <v>1</v>
      </c>
      <c r="R1719" s="221">
        <f>'3. Mecanical drive'!N$67</f>
        <v>1</v>
      </c>
      <c r="S1719" s="221">
        <f>'3. Mecanical drive'!O$67</f>
        <v>1</v>
      </c>
      <c r="T1719" s="221">
        <f>'3. Mecanical drive'!P$67</f>
        <v>1</v>
      </c>
      <c r="U1719" s="221">
        <f>'3. Mecanical drive'!Q$67</f>
        <v>1</v>
      </c>
      <c r="V1719" s="221">
        <f>'3. Mecanical drive'!R$67</f>
        <v>1</v>
      </c>
      <c r="W1719" s="221">
        <f>'3. Mecanical drive'!S$67</f>
        <v>1</v>
      </c>
      <c r="X1719" s="221">
        <f>'3. Mecanical drive'!T$67</f>
        <v>1</v>
      </c>
      <c r="Y1719" s="221">
        <f>'3. Mecanical drive'!U$67</f>
        <v>1</v>
      </c>
      <c r="Z1719" s="221">
        <f>'3. Mecanical drive'!V$67</f>
        <v>1</v>
      </c>
      <c r="AA1719" s="221">
        <f>'3. Mecanical drive'!W$67</f>
        <v>1</v>
      </c>
      <c r="AB1719" s="221">
        <f>'3. Mecanical drive'!X$67</f>
        <v>1</v>
      </c>
      <c r="AC1719" s="221">
        <f>'3. Mecanical drive'!Y$67</f>
        <v>1</v>
      </c>
      <c r="AD1719" s="221">
        <f>'3. Mecanical drive'!Z$67</f>
        <v>1</v>
      </c>
      <c r="AE1719" s="221">
        <f>'3. Mecanical drive'!AA$67</f>
        <v>1</v>
      </c>
      <c r="AF1719" s="219"/>
      <c r="AG1719" s="219"/>
      <c r="AH1719" s="219"/>
      <c r="AI1719" s="219"/>
      <c r="AJ1719" s="219"/>
      <c r="AK1719" s="219"/>
      <c r="AL1719" s="219"/>
      <c r="AM1719" s="219"/>
      <c r="AN1719" s="219"/>
      <c r="AO1719" s="219"/>
      <c r="AP1719" s="219"/>
      <c r="AQ1719" s="219"/>
      <c r="AR1719" s="219"/>
      <c r="AS1719" s="219"/>
      <c r="AT1719" s="219"/>
      <c r="AU1719" s="219"/>
      <c r="AV1719" s="219"/>
      <c r="AW1719" s="219"/>
      <c r="AX1719" s="219"/>
      <c r="AY1719" s="219"/>
      <c r="AZ1719" s="219"/>
      <c r="BA1719" s="219"/>
      <c r="BB1719" s="219"/>
      <c r="BC1719" s="219"/>
      <c r="BD1719" s="219"/>
      <c r="BE1719" s="219"/>
      <c r="BF1719" s="219"/>
      <c r="BG1719" s="219"/>
      <c r="BH1719" s="219"/>
    </row>
    <row r="1720" spans="1:60" s="5" customFormat="1" ht="15">
      <c r="A1720" s="4" t="s">
        <v>7</v>
      </c>
      <c r="B1720" s="4" t="s">
        <v>59</v>
      </c>
      <c r="C1720" s="4" t="s">
        <v>64</v>
      </c>
      <c r="D1720" s="4"/>
      <c r="E1720" s="4"/>
      <c r="F1720" s="4" t="s">
        <v>11</v>
      </c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>
        <v>136</v>
      </c>
      <c r="AZ1720" s="4">
        <v>159</v>
      </c>
      <c r="BA1720" s="4">
        <v>172</v>
      </c>
      <c r="BB1720" s="4">
        <v>159</v>
      </c>
      <c r="BC1720" s="4">
        <v>173</v>
      </c>
      <c r="BD1720" s="4">
        <v>173</v>
      </c>
      <c r="BE1720" s="4">
        <v>157</v>
      </c>
      <c r="BF1720" s="4">
        <v>106</v>
      </c>
      <c r="BG1720" s="4">
        <v>94</v>
      </c>
      <c r="BH1720" s="4">
        <v>79</v>
      </c>
    </row>
    <row r="1721" spans="1:60" s="5" customFormat="1" ht="15">
      <c r="A1721" s="4" t="s">
        <v>7</v>
      </c>
      <c r="B1721" s="4" t="s">
        <v>59</v>
      </c>
      <c r="C1721" s="4" t="s">
        <v>64</v>
      </c>
      <c r="D1721" s="4"/>
      <c r="E1721" s="4"/>
      <c r="F1721" s="4" t="s">
        <v>52</v>
      </c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>
        <v>1.36844329513096E-3</v>
      </c>
      <c r="AZ1721" s="4">
        <v>1.5579681743356599E-3</v>
      </c>
      <c r="BA1721" s="4">
        <v>1.73125314544539E-3</v>
      </c>
      <c r="BB1721" s="4">
        <v>1.56277643451082E-3</v>
      </c>
      <c r="BC1721" s="4">
        <v>1.7654322247507501E-3</v>
      </c>
      <c r="BD1721" s="4">
        <v>1.90245779952713E-3</v>
      </c>
      <c r="BE1721" s="4">
        <v>1.70211843275006E-3</v>
      </c>
      <c r="BF1721" s="4">
        <v>1.19320995992616E-3</v>
      </c>
      <c r="BG1721" s="4">
        <v>1.1103236475312999E-3</v>
      </c>
      <c r="BH1721" s="4">
        <v>9.6988447325451496E-4</v>
      </c>
    </row>
    <row r="1722" spans="1:60" s="8" customFormat="1" ht="15">
      <c r="A1722" s="36" t="s">
        <v>7</v>
      </c>
      <c r="B1722" s="36" t="s">
        <v>59</v>
      </c>
      <c r="C1722" s="36" t="s">
        <v>64</v>
      </c>
      <c r="D1722" s="16" t="s">
        <v>130</v>
      </c>
      <c r="E1722" s="16" t="s">
        <v>130</v>
      </c>
      <c r="F1722" s="7" t="s">
        <v>12</v>
      </c>
      <c r="G1722" s="219"/>
      <c r="H1722" s="219"/>
      <c r="I1722" s="219"/>
      <c r="J1722" s="219"/>
      <c r="K1722" s="219"/>
      <c r="L1722" s="219"/>
      <c r="M1722" s="219"/>
      <c r="N1722" s="219"/>
      <c r="O1722" s="219"/>
      <c r="P1722" s="219"/>
      <c r="Q1722" s="219"/>
      <c r="R1722" s="219"/>
      <c r="S1722" s="219"/>
      <c r="T1722" s="219"/>
      <c r="U1722" s="219"/>
      <c r="V1722" s="219"/>
      <c r="W1722" s="219"/>
      <c r="X1722" s="219"/>
      <c r="Y1722" s="219"/>
      <c r="Z1722" s="219"/>
      <c r="AA1722" s="219"/>
      <c r="AB1722" s="219"/>
      <c r="AC1722" s="219"/>
      <c r="AD1722" s="219"/>
      <c r="AE1722" s="219"/>
      <c r="AF1722" s="219"/>
      <c r="AG1722" s="219"/>
      <c r="AH1722" s="219"/>
      <c r="AI1722" s="219"/>
      <c r="AJ1722" s="219"/>
      <c r="AK1722" s="219"/>
      <c r="AL1722" s="219"/>
      <c r="AM1722" s="219"/>
      <c r="AN1722" s="219"/>
      <c r="AO1722" s="219"/>
      <c r="AP1722" s="219"/>
      <c r="AQ1722" s="219"/>
      <c r="AR1722" s="219"/>
      <c r="AS1722" s="219"/>
      <c r="AT1722" s="219"/>
      <c r="AU1722" s="219"/>
      <c r="AV1722" s="219"/>
      <c r="AW1722" s="219"/>
      <c r="AX1722" s="219"/>
      <c r="AY1722" s="221">
        <v>1</v>
      </c>
      <c r="AZ1722" s="221">
        <v>1</v>
      </c>
      <c r="BA1722" s="221">
        <v>1</v>
      </c>
      <c r="BB1722" s="221">
        <v>1</v>
      </c>
      <c r="BC1722" s="221">
        <v>1</v>
      </c>
      <c r="BD1722" s="221">
        <v>1</v>
      </c>
      <c r="BE1722" s="221">
        <v>1</v>
      </c>
      <c r="BF1722" s="221">
        <v>1</v>
      </c>
      <c r="BG1722" s="221">
        <v>1</v>
      </c>
      <c r="BH1722" s="221">
        <v>1</v>
      </c>
    </row>
    <row r="1723" spans="1:60" s="8" customFormat="1" ht="15">
      <c r="A1723" s="36" t="s">
        <v>7</v>
      </c>
      <c r="B1723" s="36" t="s">
        <v>59</v>
      </c>
      <c r="C1723" s="36" t="s">
        <v>64</v>
      </c>
      <c r="D1723" s="16" t="s">
        <v>130</v>
      </c>
      <c r="E1723" s="16" t="s">
        <v>130</v>
      </c>
      <c r="F1723" s="7" t="s">
        <v>13</v>
      </c>
      <c r="G1723" s="219"/>
      <c r="H1723" s="219"/>
      <c r="I1723" s="219"/>
      <c r="J1723" s="219"/>
      <c r="K1723" s="219"/>
      <c r="L1723" s="219"/>
      <c r="M1723" s="219"/>
      <c r="N1723" s="219"/>
      <c r="O1723" s="219"/>
      <c r="P1723" s="219"/>
      <c r="Q1723" s="219"/>
      <c r="R1723" s="219"/>
      <c r="S1723" s="219"/>
      <c r="T1723" s="219"/>
      <c r="U1723" s="219"/>
      <c r="V1723" s="219"/>
      <c r="W1723" s="219"/>
      <c r="X1723" s="219"/>
      <c r="Y1723" s="219"/>
      <c r="Z1723" s="219"/>
      <c r="AA1723" s="219"/>
      <c r="AB1723" s="219"/>
      <c r="AC1723" s="219"/>
      <c r="AD1723" s="219"/>
      <c r="AE1723" s="219"/>
      <c r="AF1723" s="219"/>
      <c r="AG1723" s="219"/>
      <c r="AH1723" s="219"/>
      <c r="AI1723" s="219"/>
      <c r="AJ1723" s="219"/>
      <c r="AK1723" s="219"/>
      <c r="AL1723" s="219"/>
      <c r="AM1723" s="219"/>
      <c r="AN1723" s="219"/>
      <c r="AO1723" s="219"/>
      <c r="AP1723" s="219"/>
      <c r="AQ1723" s="219"/>
      <c r="AR1723" s="219"/>
      <c r="AS1723" s="219"/>
      <c r="AT1723" s="219"/>
      <c r="AU1723" s="219"/>
      <c r="AV1723" s="219"/>
      <c r="AW1723" s="219"/>
      <c r="AX1723" s="219"/>
      <c r="AY1723" s="221">
        <f>'2.a-LTH-MTH1'!AU$53</f>
        <v>0.79799999999999993</v>
      </c>
      <c r="AZ1723" s="221">
        <f>'2.a-LTH-MTH1'!AV$53</f>
        <v>0.80900000000000005</v>
      </c>
      <c r="BA1723" s="221">
        <f>'2.a-LTH-MTH1'!AW$53</f>
        <v>0.82099999999999995</v>
      </c>
      <c r="BB1723" s="221">
        <f>'2.a-LTH-MTH1'!AX$53</f>
        <v>0.83200000000000007</v>
      </c>
      <c r="BC1723" s="221">
        <f>'2.a-LTH-MTH1'!AY$53</f>
        <v>0.84400000000000008</v>
      </c>
      <c r="BD1723" s="221">
        <f>'2.a-LTH-MTH1'!AZ$53</f>
        <v>0.85599999999999998</v>
      </c>
      <c r="BE1723" s="221">
        <f>'2.a-LTH-MTH1'!BA$53</f>
        <v>0.86799999999999999</v>
      </c>
      <c r="BF1723" s="221">
        <f>'2.a-LTH-MTH1'!BB$53</f>
        <v>0.875</v>
      </c>
      <c r="BG1723" s="221">
        <f>'2.a-LTH-MTH1'!BC$53</f>
        <v>0.88</v>
      </c>
      <c r="BH1723" s="221">
        <f>'2.a-LTH-MTH1'!BD$53</f>
        <v>0.88500000000000001</v>
      </c>
    </row>
    <row r="1724" spans="1:60" s="8" customFormat="1" ht="15">
      <c r="A1724" s="36" t="s">
        <v>7</v>
      </c>
      <c r="B1724" s="36" t="s">
        <v>59</v>
      </c>
      <c r="C1724" s="36" t="s">
        <v>64</v>
      </c>
      <c r="D1724" s="16" t="s">
        <v>130</v>
      </c>
      <c r="E1724" s="16" t="s">
        <v>130</v>
      </c>
      <c r="F1724" s="7" t="s">
        <v>14</v>
      </c>
      <c r="G1724" s="219"/>
      <c r="H1724" s="219"/>
      <c r="I1724" s="219"/>
      <c r="J1724" s="219"/>
      <c r="K1724" s="219"/>
      <c r="L1724" s="219"/>
      <c r="M1724" s="219"/>
      <c r="N1724" s="219"/>
      <c r="O1724" s="219"/>
      <c r="P1724" s="219"/>
      <c r="Q1724" s="219"/>
      <c r="R1724" s="219"/>
      <c r="S1724" s="219"/>
      <c r="T1724" s="219"/>
      <c r="U1724" s="219"/>
      <c r="V1724" s="219"/>
      <c r="W1724" s="219"/>
      <c r="X1724" s="219"/>
      <c r="Y1724" s="219"/>
      <c r="Z1724" s="219"/>
      <c r="AA1724" s="219"/>
      <c r="AB1724" s="219"/>
      <c r="AC1724" s="219"/>
      <c r="AD1724" s="219"/>
      <c r="AE1724" s="219"/>
      <c r="AF1724" s="219"/>
      <c r="AG1724" s="219"/>
      <c r="AH1724" s="219"/>
      <c r="AI1724" s="219"/>
      <c r="AJ1724" s="219"/>
      <c r="AK1724" s="219"/>
      <c r="AL1724" s="219"/>
      <c r="AM1724" s="219"/>
      <c r="AN1724" s="219"/>
      <c r="AO1724" s="219"/>
      <c r="AP1724" s="219"/>
      <c r="AQ1724" s="219"/>
      <c r="AR1724" s="219"/>
      <c r="AS1724" s="219"/>
      <c r="AT1724" s="219"/>
      <c r="AU1724" s="219"/>
      <c r="AV1724" s="219"/>
      <c r="AW1724" s="219"/>
      <c r="AX1724" s="219"/>
      <c r="AY1724" s="221">
        <f>'2.a-LTH-MTH1'!AU$54</f>
        <v>4.108497699818392E-2</v>
      </c>
      <c r="AZ1724" s="221">
        <f>'2.a-LTH-MTH1'!AV$54</f>
        <v>4.1739861767179476E-2</v>
      </c>
      <c r="BA1724" s="221">
        <f>'2.a-LTH-MTH1'!AW$54</f>
        <v>4.2393852648075492E-2</v>
      </c>
      <c r="BB1724" s="221">
        <f>'2.a-LTH-MTH1'!AX$54</f>
        <v>4.2899429062957073E-2</v>
      </c>
      <c r="BC1724" s="221">
        <f>'2.a-LTH-MTH1'!AY$54</f>
        <v>4.2899429062957073E-2</v>
      </c>
      <c r="BD1724" s="221">
        <f>'2.a-LTH-MTH1'!AZ$54</f>
        <v>4.2899429062957073E-2</v>
      </c>
      <c r="BE1724" s="221">
        <f>'2.a-LTH-MTH1'!BA$54</f>
        <v>4.2899429062957073E-2</v>
      </c>
      <c r="BF1724" s="221">
        <f>'2.a-LTH-MTH1'!BB$54</f>
        <v>4.2899429062957073E-2</v>
      </c>
      <c r="BG1724" s="221">
        <f>'2.a-LTH-MTH1'!BC$54</f>
        <v>4.289942906295708E-2</v>
      </c>
      <c r="BH1724" s="221">
        <f>'2.a-LTH-MTH1'!BD$54</f>
        <v>4.2899429062957073E-2</v>
      </c>
    </row>
    <row r="1725" spans="1:60" s="5" customFormat="1" ht="15">
      <c r="A1725" s="4" t="s">
        <v>7</v>
      </c>
      <c r="B1725" s="4" t="s">
        <v>59</v>
      </c>
      <c r="C1725" s="4" t="s">
        <v>58</v>
      </c>
      <c r="D1725" s="4"/>
      <c r="E1725" s="4"/>
      <c r="F1725" s="4" t="s">
        <v>11</v>
      </c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>
        <v>1</v>
      </c>
    </row>
    <row r="1726" spans="1:60" s="5" customFormat="1" ht="15">
      <c r="A1726" s="4" t="s">
        <v>7</v>
      </c>
      <c r="B1726" s="4" t="s">
        <v>59</v>
      </c>
      <c r="C1726" s="4" t="s">
        <v>58</v>
      </c>
      <c r="D1726" s="4"/>
      <c r="E1726" s="4"/>
      <c r="F1726" s="4" t="s">
        <v>52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6">
        <v>1.22770186487913E-5</v>
      </c>
    </row>
    <row r="1727" spans="1:60" s="8" customFormat="1" ht="15">
      <c r="A1727" s="36" t="s">
        <v>7</v>
      </c>
      <c r="B1727" s="36" t="s">
        <v>59</v>
      </c>
      <c r="C1727" s="36" t="s">
        <v>58</v>
      </c>
      <c r="D1727" s="16" t="s">
        <v>130</v>
      </c>
      <c r="E1727" s="16" t="s">
        <v>130</v>
      </c>
      <c r="F1727" s="7" t="s">
        <v>12</v>
      </c>
      <c r="G1727" s="219"/>
      <c r="H1727" s="219"/>
      <c r="I1727" s="219"/>
      <c r="J1727" s="219"/>
      <c r="K1727" s="219"/>
      <c r="L1727" s="219"/>
      <c r="M1727" s="219"/>
      <c r="N1727" s="219"/>
      <c r="O1727" s="219"/>
      <c r="P1727" s="219"/>
      <c r="Q1727" s="219"/>
      <c r="R1727" s="219"/>
      <c r="S1727" s="219"/>
      <c r="T1727" s="219"/>
      <c r="U1727" s="219"/>
      <c r="V1727" s="219"/>
      <c r="W1727" s="219"/>
      <c r="X1727" s="219"/>
      <c r="Y1727" s="219"/>
      <c r="Z1727" s="219"/>
      <c r="AA1727" s="219"/>
      <c r="AB1727" s="219"/>
      <c r="AC1727" s="219"/>
      <c r="AD1727" s="219"/>
      <c r="AE1727" s="219"/>
      <c r="AF1727" s="219"/>
      <c r="AG1727" s="219"/>
      <c r="AH1727" s="219"/>
      <c r="AI1727" s="219"/>
      <c r="AJ1727" s="219"/>
      <c r="AK1727" s="219"/>
      <c r="AL1727" s="219"/>
      <c r="AM1727" s="219"/>
      <c r="AN1727" s="219"/>
      <c r="AO1727" s="219"/>
      <c r="AP1727" s="219"/>
      <c r="AQ1727" s="219"/>
      <c r="AR1727" s="219"/>
      <c r="AS1727" s="219"/>
      <c r="AT1727" s="219"/>
      <c r="AU1727" s="219"/>
      <c r="AV1727" s="219"/>
      <c r="AW1727" s="219"/>
      <c r="AX1727" s="219"/>
      <c r="AY1727" s="219"/>
      <c r="AZ1727" s="219"/>
      <c r="BA1727" s="219"/>
      <c r="BB1727" s="219"/>
      <c r="BC1727" s="219"/>
      <c r="BD1727" s="219"/>
      <c r="BE1727" s="219"/>
      <c r="BF1727" s="219"/>
      <c r="BG1727" s="219"/>
      <c r="BH1727" s="221">
        <v>1</v>
      </c>
    </row>
    <row r="1728" spans="1:60" s="8" customFormat="1" ht="15">
      <c r="A1728" s="36" t="s">
        <v>7</v>
      </c>
      <c r="B1728" s="36" t="s">
        <v>59</v>
      </c>
      <c r="C1728" s="36" t="s">
        <v>58</v>
      </c>
      <c r="D1728" s="16" t="s">
        <v>130</v>
      </c>
      <c r="E1728" s="16" t="s">
        <v>130</v>
      </c>
      <c r="F1728" s="7" t="s">
        <v>13</v>
      </c>
      <c r="G1728" s="219"/>
      <c r="H1728" s="219"/>
      <c r="I1728" s="219"/>
      <c r="J1728" s="219"/>
      <c r="K1728" s="219"/>
      <c r="L1728" s="219"/>
      <c r="M1728" s="219"/>
      <c r="N1728" s="219"/>
      <c r="O1728" s="219"/>
      <c r="P1728" s="219"/>
      <c r="Q1728" s="219"/>
      <c r="R1728" s="219"/>
      <c r="S1728" s="219"/>
      <c r="T1728" s="219"/>
      <c r="U1728" s="219"/>
      <c r="V1728" s="219"/>
      <c r="W1728" s="219"/>
      <c r="X1728" s="219"/>
      <c r="Y1728" s="219"/>
      <c r="Z1728" s="219"/>
      <c r="AA1728" s="219"/>
      <c r="AB1728" s="219"/>
      <c r="AC1728" s="219"/>
      <c r="AD1728" s="219"/>
      <c r="AE1728" s="219"/>
      <c r="AF1728" s="219"/>
      <c r="AG1728" s="219"/>
      <c r="AH1728" s="219"/>
      <c r="AI1728" s="219"/>
      <c r="AJ1728" s="219"/>
      <c r="AK1728" s="219"/>
      <c r="AL1728" s="219"/>
      <c r="AM1728" s="219"/>
      <c r="AN1728" s="219"/>
      <c r="AO1728" s="219"/>
      <c r="AP1728" s="219"/>
      <c r="AQ1728" s="219"/>
      <c r="AR1728" s="219"/>
      <c r="AS1728" s="219"/>
      <c r="AT1728" s="219"/>
      <c r="AU1728" s="219"/>
      <c r="AV1728" s="219"/>
      <c r="AW1728" s="219"/>
      <c r="AX1728" s="219"/>
      <c r="AY1728" s="219"/>
      <c r="AZ1728" s="219"/>
      <c r="BA1728" s="219"/>
      <c r="BB1728" s="219"/>
      <c r="BC1728" s="219"/>
      <c r="BD1728" s="219"/>
      <c r="BE1728" s="219"/>
      <c r="BF1728" s="219"/>
      <c r="BG1728" s="219"/>
      <c r="BH1728" s="221">
        <f>'2.a-LTH-MTH1'!BD$53</f>
        <v>0.88500000000000001</v>
      </c>
    </row>
    <row r="1729" spans="1:60" s="8" customFormat="1" ht="15">
      <c r="A1729" s="36" t="s">
        <v>7</v>
      </c>
      <c r="B1729" s="36" t="s">
        <v>59</v>
      </c>
      <c r="C1729" s="36" t="s">
        <v>58</v>
      </c>
      <c r="D1729" s="16" t="s">
        <v>130</v>
      </c>
      <c r="E1729" s="16" t="s">
        <v>130</v>
      </c>
      <c r="F1729" s="7" t="s">
        <v>14</v>
      </c>
      <c r="G1729" s="219"/>
      <c r="H1729" s="219"/>
      <c r="I1729" s="219"/>
      <c r="J1729" s="219"/>
      <c r="K1729" s="219"/>
      <c r="L1729" s="219"/>
      <c r="M1729" s="219"/>
      <c r="N1729" s="219"/>
      <c r="O1729" s="219"/>
      <c r="P1729" s="219"/>
      <c r="Q1729" s="219"/>
      <c r="R1729" s="219"/>
      <c r="S1729" s="219"/>
      <c r="T1729" s="219"/>
      <c r="U1729" s="219"/>
      <c r="V1729" s="219"/>
      <c r="W1729" s="219"/>
      <c r="X1729" s="219"/>
      <c r="Y1729" s="219"/>
      <c r="Z1729" s="219"/>
      <c r="AA1729" s="219"/>
      <c r="AB1729" s="219"/>
      <c r="AC1729" s="219"/>
      <c r="AD1729" s="219"/>
      <c r="AE1729" s="219"/>
      <c r="AF1729" s="219"/>
      <c r="AG1729" s="219"/>
      <c r="AH1729" s="219"/>
      <c r="AI1729" s="219"/>
      <c r="AJ1729" s="219"/>
      <c r="AK1729" s="219"/>
      <c r="AL1729" s="219"/>
      <c r="AM1729" s="219"/>
      <c r="AN1729" s="219"/>
      <c r="AO1729" s="219"/>
      <c r="AP1729" s="219"/>
      <c r="AQ1729" s="219"/>
      <c r="AR1729" s="219"/>
      <c r="AS1729" s="219"/>
      <c r="AT1729" s="219"/>
      <c r="AU1729" s="219"/>
      <c r="AV1729" s="219"/>
      <c r="AW1729" s="219"/>
      <c r="AX1729" s="219"/>
      <c r="AY1729" s="219"/>
      <c r="AZ1729" s="219"/>
      <c r="BA1729" s="219"/>
      <c r="BB1729" s="219"/>
      <c r="BC1729" s="219"/>
      <c r="BD1729" s="219"/>
      <c r="BE1729" s="219"/>
      <c r="BF1729" s="219"/>
      <c r="BG1729" s="219"/>
      <c r="BH1729" s="221">
        <f>'2.a-LTH-MTH1'!BD$54</f>
        <v>4.2899429062957073E-2</v>
      </c>
    </row>
    <row r="1730" spans="1:60" s="5" customFormat="1" ht="15">
      <c r="A1730" s="4" t="s">
        <v>7</v>
      </c>
      <c r="B1730" s="4" t="s">
        <v>59</v>
      </c>
      <c r="C1730" s="4" t="s">
        <v>16</v>
      </c>
      <c r="D1730" s="4"/>
      <c r="E1730" s="4"/>
      <c r="F1730" s="4" t="s">
        <v>11</v>
      </c>
      <c r="G1730" s="4">
        <v>118</v>
      </c>
      <c r="H1730" s="4">
        <v>84</v>
      </c>
      <c r="I1730" s="4">
        <v>41</v>
      </c>
      <c r="J1730" s="4">
        <v>40</v>
      </c>
      <c r="K1730" s="4">
        <v>37</v>
      </c>
      <c r="L1730" s="4">
        <v>37</v>
      </c>
      <c r="M1730" s="4">
        <v>36</v>
      </c>
      <c r="N1730" s="4">
        <v>8</v>
      </c>
      <c r="O1730" s="4">
        <v>1</v>
      </c>
      <c r="P1730" s="4">
        <v>1</v>
      </c>
      <c r="Q1730" s="4">
        <v>2</v>
      </c>
      <c r="R1730" s="4">
        <v>6</v>
      </c>
      <c r="S1730" s="4">
        <v>7</v>
      </c>
      <c r="T1730" s="4"/>
      <c r="U1730" s="4">
        <v>13</v>
      </c>
      <c r="V1730" s="4">
        <v>11</v>
      </c>
      <c r="W1730" s="4">
        <v>5</v>
      </c>
      <c r="X1730" s="4">
        <v>7</v>
      </c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</row>
    <row r="1731" spans="1:60" s="5" customFormat="1" ht="15">
      <c r="A1731" s="4" t="s">
        <v>7</v>
      </c>
      <c r="B1731" s="4" t="s">
        <v>59</v>
      </c>
      <c r="C1731" s="4" t="s">
        <v>16</v>
      </c>
      <c r="D1731" s="4"/>
      <c r="E1731" s="4"/>
      <c r="F1731" s="4" t="s">
        <v>52</v>
      </c>
      <c r="G1731" s="4">
        <v>9.2201906547898105E-3</v>
      </c>
      <c r="H1731" s="4">
        <v>6.1095352389264699E-3</v>
      </c>
      <c r="I1731" s="4">
        <v>2.7849476973237299E-3</v>
      </c>
      <c r="J1731" s="4">
        <v>2.4883359253499199E-3</v>
      </c>
      <c r="K1731" s="4">
        <v>2.1540431972987099E-3</v>
      </c>
      <c r="L1731" s="4">
        <v>2.0615110318698499E-3</v>
      </c>
      <c r="M1731" s="4">
        <v>1.79059935339468E-3</v>
      </c>
      <c r="N1731" s="4">
        <v>3.6783300381626699E-4</v>
      </c>
      <c r="O1731" s="6">
        <v>4.1813012209399603E-5</v>
      </c>
      <c r="P1731" s="6">
        <v>3.7096116036651003E-5</v>
      </c>
      <c r="Q1731" s="6">
        <v>6.7010654694096405E-5</v>
      </c>
      <c r="R1731" s="4">
        <v>1.8298261665141799E-4</v>
      </c>
      <c r="S1731" s="4">
        <v>2.0629494282683E-4</v>
      </c>
      <c r="T1731" s="4"/>
      <c r="U1731" s="4">
        <v>3.2461857317651801E-4</v>
      </c>
      <c r="V1731" s="4">
        <v>2.7372716866570399E-4</v>
      </c>
      <c r="W1731" s="4">
        <v>1.1530301632690699E-4</v>
      </c>
      <c r="X1731" s="4">
        <v>1.5645604702621801E-4</v>
      </c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</row>
    <row r="1732" spans="1:60" s="8" customFormat="1" ht="15">
      <c r="A1732" s="36" t="s">
        <v>7</v>
      </c>
      <c r="B1732" s="36" t="s">
        <v>59</v>
      </c>
      <c r="C1732" s="36" t="s">
        <v>16</v>
      </c>
      <c r="D1732" s="16" t="s">
        <v>130</v>
      </c>
      <c r="E1732" s="16" t="s">
        <v>130</v>
      </c>
      <c r="F1732" s="7" t="s">
        <v>12</v>
      </c>
      <c r="G1732" s="221">
        <v>1</v>
      </c>
      <c r="H1732" s="221">
        <v>1</v>
      </c>
      <c r="I1732" s="221">
        <v>1</v>
      </c>
      <c r="J1732" s="221">
        <v>1</v>
      </c>
      <c r="K1732" s="221">
        <v>1</v>
      </c>
      <c r="L1732" s="221">
        <v>1</v>
      </c>
      <c r="M1732" s="221">
        <v>1</v>
      </c>
      <c r="N1732" s="221">
        <v>1</v>
      </c>
      <c r="O1732" s="221">
        <v>1</v>
      </c>
      <c r="P1732" s="221">
        <v>1</v>
      </c>
      <c r="Q1732" s="221">
        <v>1</v>
      </c>
      <c r="R1732" s="221">
        <v>1</v>
      </c>
      <c r="S1732" s="221">
        <v>1</v>
      </c>
      <c r="T1732" s="219"/>
      <c r="U1732" s="221">
        <v>1</v>
      </c>
      <c r="V1732" s="221">
        <v>1</v>
      </c>
      <c r="W1732" s="221">
        <v>1</v>
      </c>
      <c r="X1732" s="221">
        <v>1</v>
      </c>
      <c r="Y1732" s="219"/>
      <c r="Z1732" s="219"/>
      <c r="AA1732" s="219"/>
      <c r="AB1732" s="219"/>
      <c r="AC1732" s="219"/>
      <c r="AD1732" s="219"/>
      <c r="AE1732" s="219"/>
      <c r="AF1732" s="219"/>
      <c r="AG1732" s="219"/>
      <c r="AH1732" s="219"/>
      <c r="AI1732" s="219"/>
      <c r="AJ1732" s="219"/>
      <c r="AK1732" s="219"/>
      <c r="AL1732" s="219"/>
      <c r="AM1732" s="219"/>
      <c r="AN1732" s="219"/>
      <c r="AO1732" s="219"/>
      <c r="AP1732" s="219"/>
      <c r="AQ1732" s="219"/>
      <c r="AR1732" s="219"/>
      <c r="AS1732" s="219"/>
      <c r="AT1732" s="219"/>
      <c r="AU1732" s="219"/>
      <c r="AV1732" s="219"/>
      <c r="AW1732" s="219"/>
      <c r="AX1732" s="219"/>
      <c r="AY1732" s="219"/>
      <c r="AZ1732" s="219"/>
      <c r="BA1732" s="219"/>
      <c r="BB1732" s="219"/>
      <c r="BC1732" s="219"/>
      <c r="BD1732" s="219"/>
      <c r="BE1732" s="219"/>
      <c r="BF1732" s="219"/>
      <c r="BG1732" s="219"/>
      <c r="BH1732" s="219"/>
    </row>
    <row r="1733" spans="1:60" s="8" customFormat="1" ht="15">
      <c r="A1733" s="36" t="s">
        <v>7</v>
      </c>
      <c r="B1733" s="36" t="s">
        <v>59</v>
      </c>
      <c r="C1733" s="36" t="s">
        <v>16</v>
      </c>
      <c r="D1733" s="16" t="s">
        <v>130</v>
      </c>
      <c r="E1733" s="16" t="s">
        <v>130</v>
      </c>
      <c r="F1733" s="7" t="s">
        <v>13</v>
      </c>
      <c r="G1733" s="221">
        <f>'2.a-LTH-MTH1'!C$53</f>
        <v>0.41</v>
      </c>
      <c r="H1733" s="221">
        <f>'2.a-LTH-MTH1'!D$53</f>
        <v>0.41600000000000004</v>
      </c>
      <c r="I1733" s="221">
        <f>'2.a-LTH-MTH1'!E$53</f>
        <v>0.42299999999999999</v>
      </c>
      <c r="J1733" s="221">
        <f>'2.a-LTH-MTH1'!F$53</f>
        <v>0.42899999999999999</v>
      </c>
      <c r="K1733" s="221">
        <f>'2.a-LTH-MTH1'!G$53</f>
        <v>0.436</v>
      </c>
      <c r="L1733" s="221">
        <f>'2.a-LTH-MTH1'!H$53</f>
        <v>0.44299999999999995</v>
      </c>
      <c r="M1733" s="221">
        <f>'2.a-LTH-MTH1'!I$53</f>
        <v>0.45</v>
      </c>
      <c r="N1733" s="221">
        <f>'2.a-LTH-MTH1'!J$53</f>
        <v>0.45700000000000002</v>
      </c>
      <c r="O1733" s="221">
        <f>'2.a-LTH-MTH1'!K$53</f>
        <v>0.46399999999999997</v>
      </c>
      <c r="P1733" s="221">
        <f>'2.a-LTH-MTH1'!L$53</f>
        <v>0.47100000000000003</v>
      </c>
      <c r="Q1733" s="221">
        <f>'2.a-LTH-MTH1'!M$53</f>
        <v>0.47799999999999998</v>
      </c>
      <c r="R1733" s="221">
        <f>'2.a-LTH-MTH1'!N$53</f>
        <v>0.48599999999999999</v>
      </c>
      <c r="S1733" s="221">
        <f>'2.a-LTH-MTH1'!O$53</f>
        <v>0.49299999999999999</v>
      </c>
      <c r="T1733" s="219"/>
      <c r="U1733" s="221">
        <f>'2.a-LTH-MTH1'!Q$53</f>
        <v>0.50900000000000001</v>
      </c>
      <c r="V1733" s="221">
        <f>'2.a-LTH-MTH1'!R$53</f>
        <v>0.51700000000000002</v>
      </c>
      <c r="W1733" s="221">
        <f>'2.a-LTH-MTH1'!S$53</f>
        <v>0.52500000000000002</v>
      </c>
      <c r="X1733" s="221">
        <f>'2.a-LTH-MTH1'!T$53</f>
        <v>0.53299999999999992</v>
      </c>
      <c r="Y1733" s="219"/>
      <c r="Z1733" s="219"/>
      <c r="AA1733" s="219"/>
      <c r="AB1733" s="219"/>
      <c r="AC1733" s="219"/>
      <c r="AD1733" s="219"/>
      <c r="AE1733" s="219"/>
      <c r="AF1733" s="219"/>
      <c r="AG1733" s="219"/>
      <c r="AH1733" s="219"/>
      <c r="AI1733" s="219"/>
      <c r="AJ1733" s="219"/>
      <c r="AK1733" s="219"/>
      <c r="AL1733" s="219"/>
      <c r="AM1733" s="219"/>
      <c r="AN1733" s="219"/>
      <c r="AO1733" s="219"/>
      <c r="AP1733" s="219"/>
      <c r="AQ1733" s="219"/>
      <c r="AR1733" s="219"/>
      <c r="AS1733" s="219"/>
      <c r="AT1733" s="219"/>
      <c r="AU1733" s="219"/>
      <c r="AV1733" s="219"/>
      <c r="AW1733" s="219"/>
      <c r="AX1733" s="219"/>
      <c r="AY1733" s="219"/>
      <c r="AZ1733" s="219"/>
      <c r="BA1733" s="219"/>
      <c r="BB1733" s="219"/>
      <c r="BC1733" s="219"/>
      <c r="BD1733" s="219"/>
      <c r="BE1733" s="219"/>
      <c r="BF1733" s="219"/>
      <c r="BG1733" s="219"/>
      <c r="BH1733" s="219"/>
    </row>
    <row r="1734" spans="1:60" s="8" customFormat="1" ht="15">
      <c r="A1734" s="36" t="s">
        <v>7</v>
      </c>
      <c r="B1734" s="36" t="s">
        <v>59</v>
      </c>
      <c r="C1734" s="36" t="s">
        <v>16</v>
      </c>
      <c r="D1734" s="16" t="s">
        <v>130</v>
      </c>
      <c r="E1734" s="16" t="s">
        <v>130</v>
      </c>
      <c r="F1734" s="7" t="s">
        <v>14</v>
      </c>
      <c r="G1734" s="221">
        <f>'2.a-LTH-MTH1'!C$54</f>
        <v>1.5802165550028668E-2</v>
      </c>
      <c r="H1734" s="221">
        <f>'2.a-LTH-MTH1'!D$54</f>
        <v>1.8556282698607096E-2</v>
      </c>
      <c r="I1734" s="221">
        <f>'2.a-LTH-MTH1'!E$54</f>
        <v>1.7931392949503966E-2</v>
      </c>
      <c r="J1734" s="221">
        <f>'2.a-LTH-MTH1'!F$54</f>
        <v>1.7841800719372025E-2</v>
      </c>
      <c r="K1734" s="221">
        <f>'2.a-LTH-MTH1'!G$54</f>
        <v>2.0488484883938951E-2</v>
      </c>
      <c r="L1734" s="221">
        <f>'2.a-LTH-MTH1'!H$54</f>
        <v>1.9175213387108481E-2</v>
      </c>
      <c r="M1734" s="221">
        <f>'2.a-LTH-MTH1'!I$54</f>
        <v>1.7122962339330083E-2</v>
      </c>
      <c r="N1734" s="221">
        <f>'2.a-LTH-MTH1'!J$54</f>
        <v>2.0841461297986474E-2</v>
      </c>
      <c r="O1734" s="221">
        <f>'2.a-LTH-MTH1'!K$54</f>
        <v>2.1208825187900016E-2</v>
      </c>
      <c r="P1734" s="221">
        <f>'2.a-LTH-MTH1'!L$54</f>
        <v>1.8498510060336426E-2</v>
      </c>
      <c r="Q1734" s="221">
        <f>'2.a-LTH-MTH1'!M$54</f>
        <v>2.0536886830417322E-2</v>
      </c>
      <c r="R1734" s="221">
        <f>'2.a-LTH-MTH1'!N$54</f>
        <v>1.8654090298034554E-2</v>
      </c>
      <c r="S1734" s="221">
        <f>'2.a-LTH-MTH1'!O$54</f>
        <v>2.1234688711341487E-2</v>
      </c>
      <c r="T1734" s="219"/>
      <c r="U1734" s="221">
        <f>'2.a-LTH-MTH1'!Q$54</f>
        <v>2.1317259260411725E-2</v>
      </c>
      <c r="V1734" s="221">
        <f>'2.a-LTH-MTH1'!R$54</f>
        <v>2.0403765143522157E-2</v>
      </c>
      <c r="W1734" s="221">
        <f>'2.a-LTH-MTH1'!S$54</f>
        <v>2.3038703810786321E-2</v>
      </c>
      <c r="X1734" s="221">
        <f>'2.a-LTH-MTH1'!T$54</f>
        <v>2.2151409719763593E-2</v>
      </c>
      <c r="Y1734" s="219"/>
      <c r="Z1734" s="219"/>
      <c r="AA1734" s="219"/>
      <c r="AB1734" s="219"/>
      <c r="AC1734" s="219"/>
      <c r="AD1734" s="219"/>
      <c r="AE1734" s="219"/>
      <c r="AF1734" s="219"/>
      <c r="AG1734" s="219"/>
      <c r="AH1734" s="219"/>
      <c r="AI1734" s="219"/>
      <c r="AJ1734" s="219"/>
      <c r="AK1734" s="219"/>
      <c r="AL1734" s="219"/>
      <c r="AM1734" s="219"/>
      <c r="AN1734" s="219"/>
      <c r="AO1734" s="219"/>
      <c r="AP1734" s="219"/>
      <c r="AQ1734" s="219"/>
      <c r="AR1734" s="219"/>
      <c r="AS1734" s="219"/>
      <c r="AT1734" s="219"/>
      <c r="AU1734" s="219"/>
      <c r="AV1734" s="219"/>
      <c r="AW1734" s="219"/>
      <c r="AX1734" s="219"/>
      <c r="AY1734" s="219"/>
      <c r="AZ1734" s="219"/>
      <c r="BA1734" s="219"/>
      <c r="BB1734" s="219"/>
      <c r="BC1734" s="219"/>
      <c r="BD1734" s="219"/>
      <c r="BE1734" s="219"/>
      <c r="BF1734" s="219"/>
      <c r="BG1734" s="219"/>
      <c r="BH1734" s="219"/>
    </row>
    <row r="1735" spans="1:60" s="5" customFormat="1" ht="15">
      <c r="A1735" s="4" t="s">
        <v>7</v>
      </c>
      <c r="B1735" s="4" t="s">
        <v>59</v>
      </c>
      <c r="C1735" s="4" t="s">
        <v>63</v>
      </c>
      <c r="D1735" s="4"/>
      <c r="E1735" s="4"/>
      <c r="F1735" s="4" t="s">
        <v>11</v>
      </c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>
        <v>26</v>
      </c>
      <c r="BE1735" s="4">
        <v>26</v>
      </c>
      <c r="BF1735" s="4">
        <v>26</v>
      </c>
      <c r="BG1735" s="4">
        <v>26</v>
      </c>
      <c r="BH1735" s="4">
        <v>26</v>
      </c>
    </row>
    <row r="1736" spans="1:60" s="5" customFormat="1" ht="15">
      <c r="A1736" s="4" t="s">
        <v>7</v>
      </c>
      <c r="B1736" s="4" t="s">
        <v>59</v>
      </c>
      <c r="C1736" s="4" t="s">
        <v>63</v>
      </c>
      <c r="D1736" s="4"/>
      <c r="E1736" s="4"/>
      <c r="F1736" s="4" t="s">
        <v>52</v>
      </c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>
        <v>2.8591851322373101E-4</v>
      </c>
      <c r="BE1736" s="4">
        <v>2.81879485678354E-4</v>
      </c>
      <c r="BF1736" s="4">
        <v>2.92674141113963E-4</v>
      </c>
      <c r="BG1736" s="4">
        <v>3.0711079612567898E-4</v>
      </c>
      <c r="BH1736" s="4">
        <v>3.1920248486857502E-4</v>
      </c>
    </row>
    <row r="1737" spans="1:60" s="8" customFormat="1" ht="15">
      <c r="A1737" s="36" t="s">
        <v>7</v>
      </c>
      <c r="B1737" s="36" t="s">
        <v>59</v>
      </c>
      <c r="C1737" s="36" t="s">
        <v>63</v>
      </c>
      <c r="D1737" s="16" t="s">
        <v>130</v>
      </c>
      <c r="E1737" s="16" t="s">
        <v>130</v>
      </c>
      <c r="F1737" s="7" t="s">
        <v>12</v>
      </c>
      <c r="G1737" s="219"/>
      <c r="H1737" s="219"/>
      <c r="I1737" s="219"/>
      <c r="J1737" s="219"/>
      <c r="K1737" s="219"/>
      <c r="L1737" s="219"/>
      <c r="M1737" s="219"/>
      <c r="N1737" s="219"/>
      <c r="O1737" s="219"/>
      <c r="P1737" s="219"/>
      <c r="Q1737" s="219"/>
      <c r="R1737" s="219"/>
      <c r="S1737" s="219"/>
      <c r="T1737" s="219"/>
      <c r="U1737" s="219"/>
      <c r="V1737" s="219"/>
      <c r="W1737" s="219"/>
      <c r="X1737" s="219"/>
      <c r="Y1737" s="219"/>
      <c r="Z1737" s="219"/>
      <c r="AA1737" s="219"/>
      <c r="AB1737" s="219"/>
      <c r="AC1737" s="219"/>
      <c r="AD1737" s="219"/>
      <c r="AE1737" s="219"/>
      <c r="AF1737" s="219"/>
      <c r="AG1737" s="219"/>
      <c r="AH1737" s="219"/>
      <c r="AI1737" s="219"/>
      <c r="AJ1737" s="219"/>
      <c r="AK1737" s="219"/>
      <c r="AL1737" s="219"/>
      <c r="AM1737" s="219"/>
      <c r="AN1737" s="219"/>
      <c r="AO1737" s="219"/>
      <c r="AP1737" s="219"/>
      <c r="AQ1737" s="219"/>
      <c r="AR1737" s="219"/>
      <c r="AS1737" s="219"/>
      <c r="AT1737" s="219"/>
      <c r="AU1737" s="219"/>
      <c r="AV1737" s="219"/>
      <c r="AW1737" s="219"/>
      <c r="AX1737" s="219"/>
      <c r="AY1737" s="219"/>
      <c r="AZ1737" s="219"/>
      <c r="BA1737" s="219"/>
      <c r="BB1737" s="219"/>
      <c r="BC1737" s="219"/>
      <c r="BD1737" s="221">
        <v>1</v>
      </c>
      <c r="BE1737" s="221">
        <v>1</v>
      </c>
      <c r="BF1737" s="221">
        <v>1</v>
      </c>
      <c r="BG1737" s="221">
        <v>1</v>
      </c>
      <c r="BH1737" s="221">
        <v>1</v>
      </c>
    </row>
    <row r="1738" spans="1:60" s="8" customFormat="1" ht="15">
      <c r="A1738" s="36" t="s">
        <v>7</v>
      </c>
      <c r="B1738" s="36" t="s">
        <v>59</v>
      </c>
      <c r="C1738" s="36" t="s">
        <v>63</v>
      </c>
      <c r="D1738" s="16" t="s">
        <v>130</v>
      </c>
      <c r="E1738" s="16" t="s">
        <v>130</v>
      </c>
      <c r="F1738" s="7" t="s">
        <v>13</v>
      </c>
      <c r="G1738" s="219"/>
      <c r="H1738" s="219"/>
      <c r="I1738" s="219"/>
      <c r="J1738" s="219"/>
      <c r="K1738" s="219"/>
      <c r="L1738" s="219"/>
      <c r="M1738" s="219"/>
      <c r="N1738" s="219"/>
      <c r="O1738" s="219"/>
      <c r="P1738" s="219"/>
      <c r="Q1738" s="219"/>
      <c r="R1738" s="219"/>
      <c r="S1738" s="219"/>
      <c r="T1738" s="219"/>
      <c r="U1738" s="219"/>
      <c r="V1738" s="219"/>
      <c r="W1738" s="219"/>
      <c r="X1738" s="219"/>
      <c r="Y1738" s="219"/>
      <c r="Z1738" s="219"/>
      <c r="AA1738" s="219"/>
      <c r="AB1738" s="219"/>
      <c r="AC1738" s="219"/>
      <c r="AD1738" s="219"/>
      <c r="AE1738" s="219"/>
      <c r="AF1738" s="219"/>
      <c r="AG1738" s="219"/>
      <c r="AH1738" s="219"/>
      <c r="AI1738" s="219"/>
      <c r="AJ1738" s="219"/>
      <c r="AK1738" s="219"/>
      <c r="AL1738" s="219"/>
      <c r="AM1738" s="219"/>
      <c r="AN1738" s="219"/>
      <c r="AO1738" s="219"/>
      <c r="AP1738" s="219"/>
      <c r="AQ1738" s="219"/>
      <c r="AR1738" s="219"/>
      <c r="AS1738" s="219"/>
      <c r="AT1738" s="219"/>
      <c r="AU1738" s="219"/>
      <c r="AV1738" s="219"/>
      <c r="AW1738" s="219"/>
      <c r="AX1738" s="219"/>
      <c r="AY1738" s="219"/>
      <c r="AZ1738" s="219"/>
      <c r="BA1738" s="219"/>
      <c r="BB1738" s="219"/>
      <c r="BC1738" s="219"/>
      <c r="BD1738" s="221">
        <f>'2.a-LTH-MTH1'!AZ$53</f>
        <v>0.85599999999999998</v>
      </c>
      <c r="BE1738" s="221">
        <f>'2.a-LTH-MTH1'!BA$53</f>
        <v>0.86799999999999999</v>
      </c>
      <c r="BF1738" s="221">
        <f>'2.a-LTH-MTH1'!BB$53</f>
        <v>0.875</v>
      </c>
      <c r="BG1738" s="221">
        <f>'2.a-LTH-MTH1'!BC$53</f>
        <v>0.88</v>
      </c>
      <c r="BH1738" s="221">
        <f>'2.a-LTH-MTH1'!BD$53</f>
        <v>0.88500000000000001</v>
      </c>
    </row>
    <row r="1739" spans="1:60" s="8" customFormat="1" ht="15">
      <c r="A1739" s="36" t="s">
        <v>7</v>
      </c>
      <c r="B1739" s="36" t="s">
        <v>59</v>
      </c>
      <c r="C1739" s="36" t="s">
        <v>63</v>
      </c>
      <c r="D1739" s="16" t="s">
        <v>130</v>
      </c>
      <c r="E1739" s="16" t="s">
        <v>130</v>
      </c>
      <c r="F1739" s="7" t="s">
        <v>14</v>
      </c>
      <c r="G1739" s="219"/>
      <c r="H1739" s="219"/>
      <c r="I1739" s="219"/>
      <c r="J1739" s="219"/>
      <c r="K1739" s="219"/>
      <c r="L1739" s="219"/>
      <c r="M1739" s="219"/>
      <c r="N1739" s="219"/>
      <c r="O1739" s="219"/>
      <c r="P1739" s="219"/>
      <c r="Q1739" s="219"/>
      <c r="R1739" s="219"/>
      <c r="S1739" s="219"/>
      <c r="T1739" s="219"/>
      <c r="U1739" s="219"/>
      <c r="V1739" s="219"/>
      <c r="W1739" s="219"/>
      <c r="X1739" s="219"/>
      <c r="Y1739" s="219"/>
      <c r="Z1739" s="219"/>
      <c r="AA1739" s="219"/>
      <c r="AB1739" s="219"/>
      <c r="AC1739" s="219"/>
      <c r="AD1739" s="219"/>
      <c r="AE1739" s="219"/>
      <c r="AF1739" s="219"/>
      <c r="AG1739" s="219"/>
      <c r="AH1739" s="219"/>
      <c r="AI1739" s="219"/>
      <c r="AJ1739" s="219"/>
      <c r="AK1739" s="219"/>
      <c r="AL1739" s="219"/>
      <c r="AM1739" s="219"/>
      <c r="AN1739" s="219"/>
      <c r="AO1739" s="219"/>
      <c r="AP1739" s="219"/>
      <c r="AQ1739" s="219"/>
      <c r="AR1739" s="219"/>
      <c r="AS1739" s="219"/>
      <c r="AT1739" s="219"/>
      <c r="AU1739" s="219"/>
      <c r="AV1739" s="219"/>
      <c r="AW1739" s="219"/>
      <c r="AX1739" s="219"/>
      <c r="AY1739" s="219"/>
      <c r="AZ1739" s="219"/>
      <c r="BA1739" s="219"/>
      <c r="BB1739" s="219"/>
      <c r="BC1739" s="219"/>
      <c r="BD1739" s="221">
        <f>'2.a-LTH-MTH1'!AZ$54</f>
        <v>4.2899429062957073E-2</v>
      </c>
      <c r="BE1739" s="221">
        <f>'2.a-LTH-MTH1'!BA$54</f>
        <v>4.2899429062957073E-2</v>
      </c>
      <c r="BF1739" s="221">
        <f>'2.a-LTH-MTH1'!BB$54</f>
        <v>4.2899429062957073E-2</v>
      </c>
      <c r="BG1739" s="221">
        <f>'2.a-LTH-MTH1'!BC$54</f>
        <v>4.289942906295708E-2</v>
      </c>
      <c r="BH1739" s="221">
        <f>'2.a-LTH-MTH1'!BD$54</f>
        <v>4.2899429062957073E-2</v>
      </c>
    </row>
    <row r="1740" spans="1:60" s="5" customFormat="1" ht="15">
      <c r="A1740" s="4" t="s">
        <v>7</v>
      </c>
      <c r="B1740" s="4" t="s">
        <v>59</v>
      </c>
      <c r="C1740" s="4" t="s">
        <v>27</v>
      </c>
      <c r="D1740" s="4"/>
      <c r="E1740" s="4"/>
      <c r="F1740" s="4" t="s">
        <v>11</v>
      </c>
      <c r="G1740" s="4">
        <v>86</v>
      </c>
      <c r="H1740" s="4">
        <v>80</v>
      </c>
      <c r="I1740" s="4">
        <v>28</v>
      </c>
      <c r="J1740" s="4">
        <v>39</v>
      </c>
      <c r="K1740" s="4">
        <v>65</v>
      </c>
      <c r="L1740" s="4">
        <v>49</v>
      </c>
      <c r="M1740" s="4">
        <v>30</v>
      </c>
      <c r="N1740" s="4">
        <v>22</v>
      </c>
      <c r="O1740" s="4">
        <v>3</v>
      </c>
      <c r="P1740" s="4">
        <v>3</v>
      </c>
      <c r="Q1740" s="4">
        <v>59</v>
      </c>
      <c r="R1740" s="4">
        <v>1</v>
      </c>
      <c r="S1740" s="4">
        <v>2</v>
      </c>
      <c r="T1740" s="4">
        <v>1</v>
      </c>
      <c r="U1740" s="4">
        <v>5</v>
      </c>
      <c r="V1740" s="4">
        <v>3</v>
      </c>
      <c r="W1740" s="4">
        <v>3</v>
      </c>
      <c r="X1740" s="4">
        <v>1</v>
      </c>
      <c r="Y1740" s="4">
        <v>1</v>
      </c>
      <c r="Z1740" s="4">
        <v>29</v>
      </c>
      <c r="AA1740" s="4">
        <v>32</v>
      </c>
      <c r="AB1740" s="4">
        <v>34</v>
      </c>
      <c r="AC1740" s="4">
        <v>3</v>
      </c>
      <c r="AD1740" s="4">
        <v>2</v>
      </c>
      <c r="AE1740" s="4">
        <v>1</v>
      </c>
      <c r="AF1740" s="4">
        <v>1</v>
      </c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</row>
    <row r="1741" spans="1:60" s="5" customFormat="1" ht="15">
      <c r="A1741" s="4" t="s">
        <v>7</v>
      </c>
      <c r="B1741" s="4" t="s">
        <v>59</v>
      </c>
      <c r="C1741" s="4" t="s">
        <v>27</v>
      </c>
      <c r="D1741" s="4"/>
      <c r="E1741" s="4"/>
      <c r="F1741" s="4" t="s">
        <v>52</v>
      </c>
      <c r="G1741" s="4">
        <v>6.71979996874512E-3</v>
      </c>
      <c r="H1741" s="4">
        <v>5.81860498945378E-3</v>
      </c>
      <c r="I1741" s="4">
        <v>1.9019155006113301E-3</v>
      </c>
      <c r="J1741" s="4">
        <v>2.4261275272161702E-3</v>
      </c>
      <c r="K1741" s="4">
        <v>3.7841299412004399E-3</v>
      </c>
      <c r="L1741" s="4">
        <v>2.7301092043681701E-3</v>
      </c>
      <c r="M1741" s="4">
        <v>1.4921661278289001E-3</v>
      </c>
      <c r="N1741" s="4">
        <v>1.0115407604947401E-3</v>
      </c>
      <c r="O1741" s="4">
        <v>1.2543903662819901E-4</v>
      </c>
      <c r="P1741" s="4">
        <v>1.11288348109953E-4</v>
      </c>
      <c r="Q1741" s="4">
        <v>1.9768143134758398E-3</v>
      </c>
      <c r="R1741" s="6">
        <v>3.04971027752364E-5</v>
      </c>
      <c r="S1741" s="6">
        <v>5.8941412236237202E-5</v>
      </c>
      <c r="T1741" s="6">
        <v>2.59457215505163E-5</v>
      </c>
      <c r="U1741" s="4">
        <v>1.24853297375584E-4</v>
      </c>
      <c r="V1741" s="6">
        <v>7.4652864181555799E-5</v>
      </c>
      <c r="W1741" s="6">
        <v>6.9181809796144299E-5</v>
      </c>
      <c r="X1741" s="6">
        <v>2.2350863860888199E-5</v>
      </c>
      <c r="Y1741" s="6">
        <v>2.15973392078096E-5</v>
      </c>
      <c r="Z1741" s="4">
        <v>5.8896403257580401E-4</v>
      </c>
      <c r="AA1741" s="4">
        <v>6.6507326197651499E-4</v>
      </c>
      <c r="AB1741" s="4">
        <v>7.3378655444048804E-4</v>
      </c>
      <c r="AC1741" s="6">
        <v>6.6247101689301095E-5</v>
      </c>
      <c r="AD1741" s="6">
        <v>4.3022780562307697E-5</v>
      </c>
      <c r="AE1741" s="6">
        <v>2.13565692807107E-5</v>
      </c>
      <c r="AF1741" s="6">
        <v>2.1075259752576501E-5</v>
      </c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</row>
    <row r="1742" spans="1:60" s="8" customFormat="1" ht="15">
      <c r="A1742" s="36" t="s">
        <v>7</v>
      </c>
      <c r="B1742" s="36" t="s">
        <v>59</v>
      </c>
      <c r="C1742" s="36" t="s">
        <v>27</v>
      </c>
      <c r="D1742" s="7" t="s">
        <v>130</v>
      </c>
      <c r="E1742" s="7" t="s">
        <v>130</v>
      </c>
      <c r="F1742" s="7" t="s">
        <v>12</v>
      </c>
      <c r="G1742" s="221">
        <v>1</v>
      </c>
      <c r="H1742" s="221">
        <v>1</v>
      </c>
      <c r="I1742" s="221">
        <v>1</v>
      </c>
      <c r="J1742" s="221">
        <v>1</v>
      </c>
      <c r="K1742" s="221">
        <v>1</v>
      </c>
      <c r="L1742" s="221">
        <v>1</v>
      </c>
      <c r="M1742" s="221">
        <v>1</v>
      </c>
      <c r="N1742" s="221">
        <v>1</v>
      </c>
      <c r="O1742" s="221">
        <v>1</v>
      </c>
      <c r="P1742" s="221">
        <v>1</v>
      </c>
      <c r="Q1742" s="221">
        <v>1</v>
      </c>
      <c r="R1742" s="221">
        <v>1</v>
      </c>
      <c r="S1742" s="221">
        <v>1</v>
      </c>
      <c r="T1742" s="221">
        <v>1</v>
      </c>
      <c r="U1742" s="221">
        <v>1</v>
      </c>
      <c r="V1742" s="221">
        <v>1</v>
      </c>
      <c r="W1742" s="221">
        <v>1</v>
      </c>
      <c r="X1742" s="221">
        <v>1</v>
      </c>
      <c r="Y1742" s="221">
        <v>1</v>
      </c>
      <c r="Z1742" s="221">
        <v>1</v>
      </c>
      <c r="AA1742" s="221">
        <v>1</v>
      </c>
      <c r="AB1742" s="221">
        <v>1</v>
      </c>
      <c r="AC1742" s="221">
        <v>1</v>
      </c>
      <c r="AD1742" s="221">
        <v>1</v>
      </c>
      <c r="AE1742" s="221">
        <v>1</v>
      </c>
      <c r="AF1742" s="221">
        <v>1</v>
      </c>
      <c r="AG1742" s="219"/>
      <c r="AH1742" s="219"/>
      <c r="AI1742" s="219"/>
      <c r="AJ1742" s="219"/>
      <c r="AK1742" s="219"/>
      <c r="AL1742" s="219"/>
      <c r="AM1742" s="219"/>
      <c r="AN1742" s="219"/>
      <c r="AO1742" s="219"/>
      <c r="AP1742" s="219"/>
      <c r="AQ1742" s="219"/>
      <c r="AR1742" s="219"/>
      <c r="AS1742" s="219"/>
      <c r="AT1742" s="219"/>
      <c r="AU1742" s="219"/>
      <c r="AV1742" s="219"/>
      <c r="AW1742" s="219"/>
      <c r="AX1742" s="219"/>
      <c r="AY1742" s="219"/>
      <c r="AZ1742" s="219"/>
      <c r="BA1742" s="219"/>
      <c r="BB1742" s="219"/>
      <c r="BC1742" s="219"/>
      <c r="BD1742" s="219"/>
      <c r="BE1742" s="219"/>
      <c r="BF1742" s="219"/>
      <c r="BG1742" s="219"/>
      <c r="BH1742" s="219"/>
    </row>
    <row r="1743" spans="1:60" s="8" customFormat="1" ht="15">
      <c r="A1743" s="36" t="s">
        <v>7</v>
      </c>
      <c r="B1743" s="36" t="s">
        <v>59</v>
      </c>
      <c r="C1743" s="36" t="s">
        <v>27</v>
      </c>
      <c r="D1743" s="7" t="s">
        <v>130</v>
      </c>
      <c r="E1743" s="7" t="s">
        <v>130</v>
      </c>
      <c r="F1743" s="7" t="s">
        <v>13</v>
      </c>
      <c r="G1743" s="221">
        <f>'2.a-LTH-MTH1'!C$53</f>
        <v>0.41</v>
      </c>
      <c r="H1743" s="221">
        <f>'2.a-LTH-MTH1'!D$53</f>
        <v>0.41600000000000004</v>
      </c>
      <c r="I1743" s="221">
        <f>'2.a-LTH-MTH1'!E$53</f>
        <v>0.42299999999999999</v>
      </c>
      <c r="J1743" s="221">
        <f>'2.a-LTH-MTH1'!F$53</f>
        <v>0.42899999999999999</v>
      </c>
      <c r="K1743" s="221">
        <f>'2.a-LTH-MTH1'!G$53</f>
        <v>0.436</v>
      </c>
      <c r="L1743" s="221">
        <f>'2.a-LTH-MTH1'!H$53</f>
        <v>0.44299999999999995</v>
      </c>
      <c r="M1743" s="221">
        <f>'2.a-LTH-MTH1'!I$53</f>
        <v>0.45</v>
      </c>
      <c r="N1743" s="221">
        <f>'2.a-LTH-MTH1'!J$53</f>
        <v>0.45700000000000002</v>
      </c>
      <c r="O1743" s="221">
        <f>'2.a-LTH-MTH1'!K$53</f>
        <v>0.46399999999999997</v>
      </c>
      <c r="P1743" s="221">
        <f>'2.a-LTH-MTH1'!L$53</f>
        <v>0.47100000000000003</v>
      </c>
      <c r="Q1743" s="221">
        <f>'2.a-LTH-MTH1'!M$53</f>
        <v>0.47799999999999998</v>
      </c>
      <c r="R1743" s="221">
        <f>'2.a-LTH-MTH1'!N$53</f>
        <v>0.48599999999999999</v>
      </c>
      <c r="S1743" s="221">
        <f>'2.a-LTH-MTH1'!O$53</f>
        <v>0.49299999999999999</v>
      </c>
      <c r="T1743" s="221">
        <f>'2.a-LTH-MTH1'!P$53</f>
        <v>0.501</v>
      </c>
      <c r="U1743" s="221">
        <f>'2.a-LTH-MTH1'!Q$53</f>
        <v>0.50900000000000001</v>
      </c>
      <c r="V1743" s="221">
        <f>'2.a-LTH-MTH1'!R$53</f>
        <v>0.51700000000000002</v>
      </c>
      <c r="W1743" s="221">
        <f>'2.a-LTH-MTH1'!S$53</f>
        <v>0.52500000000000002</v>
      </c>
      <c r="X1743" s="221">
        <f>'2.a-LTH-MTH1'!T$53</f>
        <v>0.53299999999999992</v>
      </c>
      <c r="Y1743" s="221">
        <f>'2.a-LTH-MTH1'!U$53</f>
        <v>0.54100000000000004</v>
      </c>
      <c r="Z1743" s="221">
        <f>'2.a-LTH-MTH1'!V$53</f>
        <v>0.55000000000000004</v>
      </c>
      <c r="AA1743" s="221">
        <f>'2.a-LTH-MTH1'!W$53</f>
        <v>0.55799999999999994</v>
      </c>
      <c r="AB1743" s="221">
        <f>'2.a-LTH-MTH1'!X$53</f>
        <v>0.56700000000000006</v>
      </c>
      <c r="AC1743" s="221">
        <f>'2.a-LTH-MTH1'!Y$53</f>
        <v>0.57600000000000007</v>
      </c>
      <c r="AD1743" s="221">
        <f>'2.a-LTH-MTH1'!Z$53</f>
        <v>0.58499999999999996</v>
      </c>
      <c r="AE1743" s="221">
        <f>'2.a-LTH-MTH1'!AA$53</f>
        <v>0.59399999999999997</v>
      </c>
      <c r="AF1743" s="221">
        <f>'2.a-LTH-MTH1'!AB$53</f>
        <v>0.60299999999999998</v>
      </c>
      <c r="AG1743" s="219"/>
      <c r="AH1743" s="219"/>
      <c r="AI1743" s="219"/>
      <c r="AJ1743" s="219"/>
      <c r="AK1743" s="219"/>
      <c r="AL1743" s="219"/>
      <c r="AM1743" s="219"/>
      <c r="AN1743" s="219"/>
      <c r="AO1743" s="219"/>
      <c r="AP1743" s="219"/>
      <c r="AQ1743" s="219"/>
      <c r="AR1743" s="219"/>
      <c r="AS1743" s="219"/>
      <c r="AT1743" s="219"/>
      <c r="AU1743" s="219"/>
      <c r="AV1743" s="219"/>
      <c r="AW1743" s="219"/>
      <c r="AX1743" s="219"/>
      <c r="AY1743" s="219"/>
      <c r="AZ1743" s="219"/>
      <c r="BA1743" s="219"/>
      <c r="BB1743" s="219"/>
      <c r="BC1743" s="219"/>
      <c r="BD1743" s="219"/>
      <c r="BE1743" s="219"/>
      <c r="BF1743" s="219"/>
      <c r="BG1743" s="219"/>
      <c r="BH1743" s="219"/>
    </row>
    <row r="1744" spans="1:60" s="8" customFormat="1" ht="15">
      <c r="A1744" s="36" t="s">
        <v>7</v>
      </c>
      <c r="B1744" s="36" t="s">
        <v>59</v>
      </c>
      <c r="C1744" s="36" t="s">
        <v>27</v>
      </c>
      <c r="D1744" s="7" t="s">
        <v>130</v>
      </c>
      <c r="E1744" s="7" t="s">
        <v>130</v>
      </c>
      <c r="F1744" s="7" t="s">
        <v>14</v>
      </c>
      <c r="G1744" s="221">
        <f>'2.a-LTH-MTH1'!C$54</f>
        <v>1.5802165550028668E-2</v>
      </c>
      <c r="H1744" s="221">
        <f>'2.a-LTH-MTH1'!D$54</f>
        <v>1.8556282698607096E-2</v>
      </c>
      <c r="I1744" s="221">
        <f>'2.a-LTH-MTH1'!E$54</f>
        <v>1.7931392949503966E-2</v>
      </c>
      <c r="J1744" s="221">
        <f>'2.a-LTH-MTH1'!F$54</f>
        <v>1.7841800719372025E-2</v>
      </c>
      <c r="K1744" s="221">
        <f>'2.a-LTH-MTH1'!G$54</f>
        <v>2.0488484883938951E-2</v>
      </c>
      <c r="L1744" s="221">
        <f>'2.a-LTH-MTH1'!H$54</f>
        <v>1.9175213387108481E-2</v>
      </c>
      <c r="M1744" s="221">
        <f>'2.a-LTH-MTH1'!I$54</f>
        <v>1.7122962339330083E-2</v>
      </c>
      <c r="N1744" s="221">
        <f>'2.a-LTH-MTH1'!J$54</f>
        <v>2.0841461297986474E-2</v>
      </c>
      <c r="O1744" s="221">
        <f>'2.a-LTH-MTH1'!K$54</f>
        <v>2.1208825187900016E-2</v>
      </c>
      <c r="P1744" s="221">
        <f>'2.a-LTH-MTH1'!L$54</f>
        <v>1.8498510060336426E-2</v>
      </c>
      <c r="Q1744" s="221">
        <f>'2.a-LTH-MTH1'!M$54</f>
        <v>2.0536886830417322E-2</v>
      </c>
      <c r="R1744" s="221">
        <f>'2.a-LTH-MTH1'!N$54</f>
        <v>1.8654090298034554E-2</v>
      </c>
      <c r="S1744" s="221">
        <f>'2.a-LTH-MTH1'!O$54</f>
        <v>2.1234688711341487E-2</v>
      </c>
      <c r="T1744" s="221">
        <f>'2.a-LTH-MTH1'!P$54</f>
        <v>2.2983799801214233E-2</v>
      </c>
      <c r="U1744" s="221">
        <f>'2.a-LTH-MTH1'!Q$54</f>
        <v>2.1317259260411725E-2</v>
      </c>
      <c r="V1744" s="221">
        <f>'2.a-LTH-MTH1'!R$54</f>
        <v>2.0403765143522157E-2</v>
      </c>
      <c r="W1744" s="221">
        <f>'2.a-LTH-MTH1'!S$54</f>
        <v>2.3038703810786321E-2</v>
      </c>
      <c r="X1744" s="221">
        <f>'2.a-LTH-MTH1'!T$54</f>
        <v>2.2151409719763593E-2</v>
      </c>
      <c r="Y1744" s="221">
        <f>'2.a-LTH-MTH1'!U$54</f>
        <v>2.5853710483162651E-2</v>
      </c>
      <c r="Z1744" s="221">
        <f>'2.a-LTH-MTH1'!V$54</f>
        <v>2.6951412165392319E-2</v>
      </c>
      <c r="AA1744" s="221">
        <f>'2.a-LTH-MTH1'!W$54</f>
        <v>2.9939042873679437E-2</v>
      </c>
      <c r="AB1744" s="221">
        <f>'2.a-LTH-MTH1'!X$54</f>
        <v>2.7528940120028933E-2</v>
      </c>
      <c r="AC1744" s="221">
        <f>'2.a-LTH-MTH1'!Y$54</f>
        <v>2.7992750013754231E-2</v>
      </c>
      <c r="AD1744" s="221">
        <f>'2.a-LTH-MTH1'!Z$54</f>
        <v>2.9177072971760535E-2</v>
      </c>
      <c r="AE1744" s="221">
        <f>'2.a-LTH-MTH1'!AA$54</f>
        <v>3.1735415931031463E-2</v>
      </c>
      <c r="AF1744" s="221">
        <f>'2.a-LTH-MTH1'!AB$54</f>
        <v>3.0369264353385494E-2</v>
      </c>
      <c r="AG1744" s="219"/>
      <c r="AH1744" s="219"/>
      <c r="AI1744" s="219"/>
      <c r="AJ1744" s="219"/>
      <c r="AK1744" s="219"/>
      <c r="AL1744" s="219"/>
      <c r="AM1744" s="219"/>
      <c r="AN1744" s="219"/>
      <c r="AO1744" s="219"/>
      <c r="AP1744" s="219"/>
      <c r="AQ1744" s="219"/>
      <c r="AR1744" s="219"/>
      <c r="AS1744" s="219"/>
      <c r="AT1744" s="219"/>
      <c r="AU1744" s="219"/>
      <c r="AV1744" s="219"/>
      <c r="AW1744" s="219"/>
      <c r="AX1744" s="219"/>
      <c r="AY1744" s="219"/>
      <c r="AZ1744" s="219"/>
      <c r="BA1744" s="219"/>
      <c r="BB1744" s="219"/>
      <c r="BC1744" s="219"/>
      <c r="BD1744" s="219"/>
      <c r="BE1744" s="219"/>
      <c r="BF1744" s="219"/>
      <c r="BG1744" s="219"/>
      <c r="BH1744" s="219"/>
    </row>
    <row r="1745" spans="1:60" s="5" customFormat="1" ht="15">
      <c r="A1745" s="4" t="s">
        <v>7</v>
      </c>
      <c r="B1745" s="4" t="s">
        <v>59</v>
      </c>
      <c r="C1745" s="4" t="s">
        <v>17</v>
      </c>
      <c r="D1745" s="4"/>
      <c r="E1745" s="4"/>
      <c r="F1745" s="4" t="s">
        <v>11</v>
      </c>
      <c r="G1745" s="4">
        <v>169</v>
      </c>
      <c r="H1745" s="4">
        <v>199</v>
      </c>
      <c r="I1745" s="4">
        <v>207</v>
      </c>
      <c r="J1745" s="4">
        <v>249</v>
      </c>
      <c r="K1745" s="4">
        <v>251</v>
      </c>
      <c r="L1745" s="4">
        <v>283</v>
      </c>
      <c r="M1745" s="4">
        <v>356</v>
      </c>
      <c r="N1745" s="4">
        <v>464</v>
      </c>
      <c r="O1745" s="4">
        <v>549</v>
      </c>
      <c r="P1745" s="4">
        <v>651</v>
      </c>
      <c r="Q1745" s="4">
        <v>763</v>
      </c>
      <c r="R1745" s="4">
        <v>783</v>
      </c>
      <c r="S1745" s="4">
        <v>866</v>
      </c>
      <c r="T1745" s="4">
        <v>933</v>
      </c>
      <c r="U1745" s="4">
        <v>979</v>
      </c>
      <c r="V1745" s="4">
        <v>1067</v>
      </c>
      <c r="W1745" s="4">
        <v>1214</v>
      </c>
      <c r="X1745" s="4">
        <v>1239</v>
      </c>
      <c r="Y1745" s="4">
        <v>1375</v>
      </c>
      <c r="Z1745" s="4">
        <v>1525</v>
      </c>
      <c r="AA1745" s="4">
        <v>1683</v>
      </c>
      <c r="AB1745" s="4">
        <v>1752</v>
      </c>
      <c r="AC1745" s="4">
        <v>1745</v>
      </c>
      <c r="AD1745" s="4">
        <v>1876</v>
      </c>
      <c r="AE1745" s="4">
        <v>2018</v>
      </c>
      <c r="AF1745" s="4">
        <v>2000</v>
      </c>
      <c r="AG1745" s="4">
        <v>2140</v>
      </c>
      <c r="AH1745" s="4">
        <v>2284</v>
      </c>
      <c r="AI1745" s="4">
        <v>2329</v>
      </c>
      <c r="AJ1745" s="4">
        <v>2539</v>
      </c>
      <c r="AK1745" s="4">
        <v>2598</v>
      </c>
      <c r="AL1745" s="4">
        <v>2657</v>
      </c>
      <c r="AM1745" s="4">
        <v>2701</v>
      </c>
      <c r="AN1745" s="4">
        <v>2783</v>
      </c>
      <c r="AO1745" s="4">
        <v>2990</v>
      </c>
      <c r="AP1745" s="4">
        <v>3095</v>
      </c>
      <c r="AQ1745" s="4">
        <v>3226</v>
      </c>
      <c r="AR1745" s="4">
        <v>3449</v>
      </c>
      <c r="AS1745" s="4">
        <v>3586</v>
      </c>
      <c r="AT1745" s="4">
        <v>3908</v>
      </c>
      <c r="AU1745" s="4">
        <v>3751</v>
      </c>
      <c r="AV1745" s="4">
        <v>4273</v>
      </c>
      <c r="AW1745" s="4">
        <v>4355</v>
      </c>
      <c r="AX1745" s="4">
        <v>4664</v>
      </c>
      <c r="AY1745" s="4">
        <v>4992</v>
      </c>
      <c r="AZ1745" s="4">
        <v>5382</v>
      </c>
      <c r="BA1745" s="4">
        <v>5838</v>
      </c>
      <c r="BB1745" s="4">
        <v>5866</v>
      </c>
      <c r="BC1745" s="4">
        <v>5972</v>
      </c>
      <c r="BD1745" s="4">
        <v>6141</v>
      </c>
      <c r="BE1745" s="4">
        <v>6508</v>
      </c>
      <c r="BF1745" s="4">
        <v>6545</v>
      </c>
      <c r="BG1745" s="4">
        <v>6458</v>
      </c>
      <c r="BH1745" s="4">
        <v>6236</v>
      </c>
    </row>
    <row r="1746" spans="1:60" s="5" customFormat="1" ht="15">
      <c r="A1746" s="4" t="s">
        <v>7</v>
      </c>
      <c r="B1746" s="4" t="s">
        <v>59</v>
      </c>
      <c r="C1746" s="4" t="s">
        <v>17</v>
      </c>
      <c r="D1746" s="4"/>
      <c r="E1746" s="4"/>
      <c r="F1746" s="4" t="s">
        <v>52</v>
      </c>
      <c r="G1746" s="4">
        <v>1.32051883106735E-2</v>
      </c>
      <c r="H1746" s="4">
        <v>1.4473779911266299E-2</v>
      </c>
      <c r="I1746" s="4">
        <v>1.40605895938052E-2</v>
      </c>
      <c r="J1746" s="4">
        <v>1.54898911353033E-2</v>
      </c>
      <c r="K1746" s="4">
        <v>1.46125633114048E-2</v>
      </c>
      <c r="L1746" s="4">
        <v>1.5767773568085602E-2</v>
      </c>
      <c r="M1746" s="4">
        <v>1.7707038050236299E-2</v>
      </c>
      <c r="N1746" s="4">
        <v>2.1334314221343499E-2</v>
      </c>
      <c r="O1746" s="4">
        <v>2.2955343702960401E-2</v>
      </c>
      <c r="P1746" s="4">
        <v>2.4149571539859801E-2</v>
      </c>
      <c r="Q1746" s="4">
        <v>2.5564564765797802E-2</v>
      </c>
      <c r="R1746" s="4">
        <v>2.3879231473010101E-2</v>
      </c>
      <c r="S1746" s="4">
        <v>2.55216314982907E-2</v>
      </c>
      <c r="T1746" s="4">
        <v>2.42073582066317E-2</v>
      </c>
      <c r="U1746" s="4">
        <v>2.44462756261393E-2</v>
      </c>
      <c r="V1746" s="4">
        <v>2.6551535360573301E-2</v>
      </c>
      <c r="W1746" s="4">
        <v>2.7995572364173001E-2</v>
      </c>
      <c r="X1746" s="4">
        <v>2.76927203236405E-2</v>
      </c>
      <c r="Y1746" s="4">
        <v>2.9696341410738201E-2</v>
      </c>
      <c r="Z1746" s="4">
        <v>3.0971384471658599E-2</v>
      </c>
      <c r="AA1746" s="4">
        <v>3.4978696872077303E-2</v>
      </c>
      <c r="AB1746" s="4">
        <v>3.7811589511168697E-2</v>
      </c>
      <c r="AC1746" s="4">
        <v>3.8533730815943502E-2</v>
      </c>
      <c r="AD1746" s="4">
        <v>4.03553681674447E-2</v>
      </c>
      <c r="AE1746" s="4">
        <v>4.3097556808474297E-2</v>
      </c>
      <c r="AF1746" s="4">
        <v>4.2150519505152903E-2</v>
      </c>
      <c r="AG1746" s="4">
        <v>4.5002418354257397E-2</v>
      </c>
      <c r="AH1746" s="4">
        <v>4.65031049577522E-2</v>
      </c>
      <c r="AI1746" s="4">
        <v>4.2824308173209501E-2</v>
      </c>
      <c r="AJ1746" s="4">
        <v>4.3478260869565202E-2</v>
      </c>
      <c r="AK1746" s="4">
        <v>4.2862799445654298E-2</v>
      </c>
      <c r="AL1746" s="4">
        <v>4.2079090318800201E-2</v>
      </c>
      <c r="AM1746" s="4">
        <v>4.2300945937480398E-2</v>
      </c>
      <c r="AN1746" s="4">
        <v>4.4643716513202203E-2</v>
      </c>
      <c r="AO1746" s="4">
        <v>4.5500890234808897E-2</v>
      </c>
      <c r="AP1746" s="4">
        <v>4.4941046639948898E-2</v>
      </c>
      <c r="AQ1746" s="4">
        <v>4.6554585467926998E-2</v>
      </c>
      <c r="AR1746" s="4">
        <v>4.7102043045995801E-2</v>
      </c>
      <c r="AS1746" s="4">
        <v>4.6038695099562203E-2</v>
      </c>
      <c r="AT1746" s="4">
        <v>4.8799980020479E-2</v>
      </c>
      <c r="AU1746" s="4">
        <v>4.3875450334534202E-2</v>
      </c>
      <c r="AV1746" s="4">
        <v>4.7692925865571403E-2</v>
      </c>
      <c r="AW1746" s="4">
        <v>4.7898725266990003E-2</v>
      </c>
      <c r="AX1746" s="4">
        <v>4.8573719784625997E-2</v>
      </c>
      <c r="AY1746" s="4">
        <v>5.0229918597748099E-2</v>
      </c>
      <c r="AZ1746" s="4">
        <v>5.2735752919965503E-2</v>
      </c>
      <c r="BA1746" s="4">
        <v>5.8761952692501299E-2</v>
      </c>
      <c r="BB1746" s="4">
        <v>5.7655638772581598E-2</v>
      </c>
      <c r="BC1746" s="4">
        <v>6.09431285908177E-2</v>
      </c>
      <c r="BD1746" s="4">
        <v>6.7531753450266699E-2</v>
      </c>
      <c r="BE1746" s="4">
        <v>7.0556603569027904E-2</v>
      </c>
      <c r="BF1746" s="4">
        <v>7.3675086676572604E-2</v>
      </c>
      <c r="BG1746" s="4">
        <v>7.6281596976139898E-2</v>
      </c>
      <c r="BH1746" s="4">
        <v>7.6559488293862707E-2</v>
      </c>
    </row>
    <row r="1747" spans="1:60" s="8" customFormat="1" ht="15">
      <c r="A1747" s="36" t="s">
        <v>7</v>
      </c>
      <c r="B1747" s="36" t="s">
        <v>59</v>
      </c>
      <c r="C1747" s="36" t="s">
        <v>17</v>
      </c>
      <c r="D1747" s="7" t="s">
        <v>134</v>
      </c>
      <c r="E1747" s="7" t="s">
        <v>135</v>
      </c>
      <c r="F1747" s="7" t="s">
        <v>12</v>
      </c>
      <c r="G1747" s="221">
        <f>'4.c Electricity breakdown'!C141</f>
        <v>5.7575400097240005E-3</v>
      </c>
      <c r="H1747" s="221">
        <f>'4.c Electricity breakdown'!D141</f>
        <v>1.5015457155590644E-2</v>
      </c>
      <c r="I1747" s="221">
        <f>'4.c Electricity breakdown'!E141</f>
        <v>2.4122257639312826E-2</v>
      </c>
      <c r="J1747" s="221">
        <f>'4.c Electricity breakdown'!F141</f>
        <v>3.308077644986257E-2</v>
      </c>
      <c r="K1747" s="221">
        <f>'4.c Electricity breakdown'!G141</f>
        <v>4.1893778050899742E-2</v>
      </c>
      <c r="L1747" s="221">
        <f>'4.c Electricity breakdown'!H141</f>
        <v>5.0563958626396961E-2</v>
      </c>
      <c r="M1747" s="221">
        <f>'4.c Electricity breakdown'!I141</f>
        <v>5.9093948101875189E-2</v>
      </c>
      <c r="N1747" s="221">
        <f>'4.c Electricity breakdown'!J141</f>
        <v>6.7486312394135897E-2</v>
      </c>
      <c r="O1747" s="221">
        <f>'4.c Electricity breakdown'!K141</f>
        <v>7.5743555024472747E-2</v>
      </c>
      <c r="P1747" s="221">
        <f>'4.c Electricity breakdown'!L141</f>
        <v>8.3868119207134675E-2</v>
      </c>
      <c r="Q1747" s="221">
        <f>'4.c Electricity breakdown'!M141</f>
        <v>9.0231778853504072E-2</v>
      </c>
      <c r="R1747" s="221">
        <f>'4.c Electricity breakdown'!N141</f>
        <v>0.10076896103837277</v>
      </c>
      <c r="S1747" s="221">
        <f>'4.c Electricity breakdown'!O141</f>
        <v>0.10621540293361856</v>
      </c>
      <c r="T1747" s="221">
        <f>'4.c Electricity breakdown'!P141</f>
        <v>0.11066986081201272</v>
      </c>
      <c r="U1747" s="221">
        <f>'4.c Electricity breakdown'!Q141</f>
        <v>0.12118239077853789</v>
      </c>
      <c r="V1747" s="221">
        <f>'4.c Electricity breakdown'!R141</f>
        <v>0.13142996506932841</v>
      </c>
      <c r="W1747" s="221">
        <f>'4.c Electricity breakdown'!S141</f>
        <v>0.14091752657341319</v>
      </c>
      <c r="X1747" s="221">
        <f>'4.c Electricity breakdown'!T141</f>
        <v>0.14828642952954543</v>
      </c>
      <c r="Y1747" s="221">
        <f>'4.c Electricity breakdown'!U141</f>
        <v>0.15301863509176991</v>
      </c>
      <c r="Z1747" s="221">
        <f>'4.c Electricity breakdown'!V141</f>
        <v>0.15687227088618361</v>
      </c>
      <c r="AA1747" s="221">
        <f>'4.c Electricity breakdown'!W141</f>
        <v>0.16170598253587204</v>
      </c>
      <c r="AB1747" s="221">
        <f>'4.c Electricity breakdown'!X141</f>
        <v>0.16286203166148</v>
      </c>
      <c r="AC1747" s="221">
        <f>'4.c Electricity breakdown'!Y141</f>
        <v>0.1611139812203386</v>
      </c>
      <c r="AD1747" s="221">
        <f>'4.c Electricity breakdown'!Z141</f>
        <v>0.16118994418374705</v>
      </c>
      <c r="AE1747" s="221">
        <f>'4.c Electricity breakdown'!AA141</f>
        <v>0.16874574332684275</v>
      </c>
      <c r="AF1747" s="221">
        <f>'4.c Electricity breakdown'!AB141</f>
        <v>0.17509273695891053</v>
      </c>
      <c r="AG1747" s="221">
        <f>'4.c Electricity breakdown'!AC141</f>
        <v>0.1841021635250375</v>
      </c>
      <c r="AH1747" s="221">
        <f>'4.c Electricity breakdown'!AD141</f>
        <v>0.18675236052412214</v>
      </c>
      <c r="AI1747" s="221">
        <f>'4.c Electricity breakdown'!AE141</f>
        <v>0.19015171249997453</v>
      </c>
      <c r="AJ1747" s="221">
        <f>'4.c Electricity breakdown'!AF141</f>
        <v>0.1895060052910881</v>
      </c>
      <c r="AK1747" s="221">
        <f>'4.c Electricity breakdown'!AG141</f>
        <v>0.19949016786381479</v>
      </c>
      <c r="AL1747" s="221">
        <f>'4.c Electricity breakdown'!AH141</f>
        <v>0.21668961086516297</v>
      </c>
      <c r="AM1747" s="221">
        <f>'4.c Electricity breakdown'!AI141</f>
        <v>0.23284424077337781</v>
      </c>
      <c r="AN1747" s="221">
        <f>'4.c Electricity breakdown'!AJ141</f>
        <v>0.24584060491973511</v>
      </c>
      <c r="AO1747" s="221">
        <f>'4.c Electricity breakdown'!AK141</f>
        <v>0.25907008320585256</v>
      </c>
      <c r="AP1747" s="221">
        <f>'4.c Electricity breakdown'!AL141</f>
        <v>0.26346572432396209</v>
      </c>
      <c r="AQ1747" s="221">
        <f>'4.c Electricity breakdown'!AM141</f>
        <v>0.2698984622879449</v>
      </c>
      <c r="AR1747" s="221">
        <f>'4.c Electricity breakdown'!AN141</f>
        <v>0.27915080163798767</v>
      </c>
      <c r="AS1747" s="221">
        <f>'4.c Electricity breakdown'!AO141</f>
        <v>0.28830908619095647</v>
      </c>
      <c r="AT1747" s="221">
        <f>'4.c Electricity breakdown'!AP141</f>
        <v>0.29725633128613932</v>
      </c>
      <c r="AU1747" s="221">
        <f>'4.c Electricity breakdown'!AQ141</f>
        <v>0.30976179922597913</v>
      </c>
      <c r="AV1747" s="221">
        <f>'4.c Electricity breakdown'!AR141</f>
        <v>0.31655978793796385</v>
      </c>
      <c r="AW1747" s="221">
        <f>'4.c Electricity breakdown'!AS141</f>
        <v>0.31361851468760304</v>
      </c>
      <c r="AX1747" s="221">
        <f>'4.c Electricity breakdown'!AT141</f>
        <v>0.31178279157120653</v>
      </c>
      <c r="AY1747" s="221">
        <f>'4.c Electricity breakdown'!AU141</f>
        <v>0.31071968152333063</v>
      </c>
      <c r="AZ1747" s="221">
        <f>'4.c Electricity breakdown'!AV141</f>
        <v>0.30740733700430384</v>
      </c>
      <c r="BA1747" s="221">
        <f>'4.c Electricity breakdown'!AW141</f>
        <v>0.31122788846921712</v>
      </c>
      <c r="BB1747" s="221">
        <f>'4.c Electricity breakdown'!AX141</f>
        <v>0.29855605693213583</v>
      </c>
      <c r="BC1747" s="221">
        <f>'4.c Electricity breakdown'!AY141</f>
        <v>0.30455104273591577</v>
      </c>
      <c r="BD1747" s="221">
        <f>'4.c Electricity breakdown'!AZ141</f>
        <v>0.30188172385698753</v>
      </c>
      <c r="BE1747" s="221">
        <f>'4.c Electricity breakdown'!BA141</f>
        <v>0.30214629059946474</v>
      </c>
      <c r="BF1747" s="221">
        <f>'4.c Electricity breakdown'!BB141</f>
        <v>0.30378422128792781</v>
      </c>
      <c r="BG1747" s="221">
        <f>'4.c Electricity breakdown'!BC141</f>
        <v>0.30002664191218642</v>
      </c>
      <c r="BH1747" s="221">
        <f>'4.c Electricity breakdown'!BD141</f>
        <v>0.29827144572553033</v>
      </c>
    </row>
    <row r="1748" spans="1:60" s="8" customFormat="1" ht="15">
      <c r="A1748" s="36" t="s">
        <v>7</v>
      </c>
      <c r="B1748" s="36" t="s">
        <v>59</v>
      </c>
      <c r="C1748" s="36" t="s">
        <v>17</v>
      </c>
      <c r="D1748" s="7" t="s">
        <v>134</v>
      </c>
      <c r="E1748" s="7" t="s">
        <v>135</v>
      </c>
      <c r="F1748" s="7" t="s">
        <v>13</v>
      </c>
      <c r="G1748" s="221">
        <f>'4.b Electricity other'!C53</f>
        <v>0.68749999999999978</v>
      </c>
      <c r="H1748" s="221">
        <f>'4.b Electricity other'!D53</f>
        <v>0.68874999999999953</v>
      </c>
      <c r="I1748" s="221">
        <f>'4.b Electricity other'!E53</f>
        <v>0.68999999999999972</v>
      </c>
      <c r="J1748" s="221">
        <f>'4.b Electricity other'!F53</f>
        <v>0.69124999999999948</v>
      </c>
      <c r="K1748" s="221">
        <f>'4.b Electricity other'!G53</f>
        <v>0.69249999999999967</v>
      </c>
      <c r="L1748" s="221">
        <f>'4.b Electricity other'!H53</f>
        <v>0.69374999999999942</v>
      </c>
      <c r="M1748" s="221">
        <f>'4.b Electricity other'!I53</f>
        <v>0.69499999999999962</v>
      </c>
      <c r="N1748" s="221">
        <f>'4.b Electricity other'!J53</f>
        <v>0.69624999999999981</v>
      </c>
      <c r="O1748" s="221">
        <f>'4.b Electricity other'!K53</f>
        <v>0.69749999999999956</v>
      </c>
      <c r="P1748" s="221">
        <f>'4.b Electricity other'!L53</f>
        <v>0.69874999999999976</v>
      </c>
      <c r="Q1748" s="221">
        <f>'4.b Electricity other'!M53</f>
        <v>0.7</v>
      </c>
      <c r="R1748" s="221">
        <f>'4.b Electricity other'!N53</f>
        <v>0.70124999999999993</v>
      </c>
      <c r="S1748" s="221">
        <f>'4.b Electricity other'!O53</f>
        <v>0.7024999999999999</v>
      </c>
      <c r="T1748" s="221">
        <f>'4.b Electricity other'!P53</f>
        <v>0.70374999999999988</v>
      </c>
      <c r="U1748" s="221">
        <f>'4.b Electricity other'!Q53</f>
        <v>0.70499999999999985</v>
      </c>
      <c r="V1748" s="221">
        <f>'4.b Electricity other'!R53</f>
        <v>0.70624999999999982</v>
      </c>
      <c r="W1748" s="221">
        <f>'4.b Electricity other'!S53</f>
        <v>0.7074999999999998</v>
      </c>
      <c r="X1748" s="221">
        <f>'4.b Electricity other'!T53</f>
        <v>0.70874999999999977</v>
      </c>
      <c r="Y1748" s="221">
        <f>'4.b Electricity other'!U53</f>
        <v>0.70999999999999974</v>
      </c>
      <c r="Z1748" s="221">
        <f>'4.b Electricity other'!V53</f>
        <v>0.71124999999999972</v>
      </c>
      <c r="AA1748" s="221">
        <f>'4.b Electricity other'!W53</f>
        <v>0.71249999999999969</v>
      </c>
      <c r="AB1748" s="221">
        <f>'4.b Electricity other'!X53</f>
        <v>0.71374999999999966</v>
      </c>
      <c r="AC1748" s="221">
        <f>'4.b Electricity other'!Y53</f>
        <v>0.71499999999999964</v>
      </c>
      <c r="AD1748" s="221">
        <f>'4.b Electricity other'!Z53</f>
        <v>0.71624999999999961</v>
      </c>
      <c r="AE1748" s="221">
        <f>'4.b Electricity other'!AA53</f>
        <v>0.71749999999999958</v>
      </c>
      <c r="AF1748" s="221">
        <f>'4.b Electricity other'!AB53</f>
        <v>0.71874999999999956</v>
      </c>
      <c r="AG1748" s="221">
        <f>'4.b Electricity other'!AC53</f>
        <v>0.71999999999999953</v>
      </c>
      <c r="AH1748" s="221">
        <f>'4.b Electricity other'!AD53</f>
        <v>0.7212499999999995</v>
      </c>
      <c r="AI1748" s="221">
        <f>'4.b Electricity other'!AE53</f>
        <v>0.72249999999999948</v>
      </c>
      <c r="AJ1748" s="221">
        <f>'4.b Electricity other'!AF53</f>
        <v>0.72374999999999945</v>
      </c>
      <c r="AK1748" s="221">
        <f>'4.b Electricity other'!AG53</f>
        <v>0.72499999999999942</v>
      </c>
      <c r="AL1748" s="221">
        <f>'4.b Electricity other'!AH53</f>
        <v>0.7262499999999994</v>
      </c>
      <c r="AM1748" s="221">
        <f>'4.b Electricity other'!AI53</f>
        <v>0.72749999999999937</v>
      </c>
      <c r="AN1748" s="221">
        <f>'4.b Electricity other'!AJ53</f>
        <v>0.72874999999999934</v>
      </c>
      <c r="AO1748" s="221">
        <f>'4.b Electricity other'!AK53</f>
        <v>0.72999999999999932</v>
      </c>
      <c r="AP1748" s="221">
        <f>'4.b Electricity other'!AL53</f>
        <v>0.73124999999999929</v>
      </c>
      <c r="AQ1748" s="221">
        <f>'4.b Electricity other'!AM53</f>
        <v>0.73249999999999926</v>
      </c>
      <c r="AR1748" s="221">
        <f>'4.b Electricity other'!AN53</f>
        <v>0.73374999999999924</v>
      </c>
      <c r="AS1748" s="221">
        <f>'4.b Electricity other'!AO53</f>
        <v>0.73499999999999921</v>
      </c>
      <c r="AT1748" s="221">
        <f>'4.b Electricity other'!AP53</f>
        <v>0.73624999999999918</v>
      </c>
      <c r="AU1748" s="221">
        <f>'4.b Electricity other'!AQ53</f>
        <v>0.73749999999999916</v>
      </c>
      <c r="AV1748" s="221">
        <f>'4.b Electricity other'!AR53</f>
        <v>0.73874999999999913</v>
      </c>
      <c r="AW1748" s="221">
        <f>'4.b Electricity other'!AS53</f>
        <v>0.7399999999999991</v>
      </c>
      <c r="AX1748" s="221">
        <f>'4.b Electricity other'!AT53</f>
        <v>0.74124999999999908</v>
      </c>
      <c r="AY1748" s="221">
        <f>'4.b Electricity other'!AU53</f>
        <v>0.74249999999999905</v>
      </c>
      <c r="AZ1748" s="221">
        <f>'4.b Electricity other'!AV53</f>
        <v>0.74374999999999902</v>
      </c>
      <c r="BA1748" s="221">
        <f>'4.b Electricity other'!AW53</f>
        <v>0.744999999999999</v>
      </c>
      <c r="BB1748" s="221">
        <f>'4.b Electricity other'!AX53</f>
        <v>0.74624999999999897</v>
      </c>
      <c r="BC1748" s="221">
        <f>'4.b Electricity other'!AY53</f>
        <v>0.74749999999999894</v>
      </c>
      <c r="BD1748" s="221">
        <f>'4.b Electricity other'!AZ53</f>
        <v>0.74874999999999892</v>
      </c>
      <c r="BE1748" s="221">
        <f>'4.b Electricity other'!BA53</f>
        <v>0.75</v>
      </c>
      <c r="BF1748" s="221">
        <f>'4.b Electricity other'!BB53</f>
        <v>0.75124999999999997</v>
      </c>
      <c r="BG1748" s="221">
        <f>'4.b Electricity other'!BC53</f>
        <v>0.75249999999999995</v>
      </c>
      <c r="BH1748" s="221">
        <f>'4.b Electricity other'!BD53</f>
        <v>0.75374999999999992</v>
      </c>
    </row>
    <row r="1749" spans="1:60" s="8" customFormat="1" ht="15">
      <c r="A1749" s="36" t="s">
        <v>7</v>
      </c>
      <c r="B1749" s="36" t="s">
        <v>59</v>
      </c>
      <c r="C1749" s="36" t="s">
        <v>17</v>
      </c>
      <c r="D1749" s="7" t="s">
        <v>134</v>
      </c>
      <c r="E1749" s="7" t="s">
        <v>135</v>
      </c>
      <c r="F1749" s="7" t="s">
        <v>14</v>
      </c>
      <c r="G1749" s="221">
        <f>'4.b Electricity other'!C55</f>
        <v>1</v>
      </c>
      <c r="H1749" s="221">
        <f>'4.b Electricity other'!D55</f>
        <v>1</v>
      </c>
      <c r="I1749" s="221">
        <f>'4.b Electricity other'!E55</f>
        <v>1</v>
      </c>
      <c r="J1749" s="221">
        <f>'4.b Electricity other'!F55</f>
        <v>1</v>
      </c>
      <c r="K1749" s="221">
        <f>'4.b Electricity other'!G55</f>
        <v>1</v>
      </c>
      <c r="L1749" s="221">
        <f>'4.b Electricity other'!H55</f>
        <v>1</v>
      </c>
      <c r="M1749" s="221">
        <f>'4.b Electricity other'!I55</f>
        <v>1</v>
      </c>
      <c r="N1749" s="221">
        <f>'4.b Electricity other'!J55</f>
        <v>1</v>
      </c>
      <c r="O1749" s="221">
        <f>'4.b Electricity other'!K55</f>
        <v>1</v>
      </c>
      <c r="P1749" s="221">
        <f>'4.b Electricity other'!L55</f>
        <v>1</v>
      </c>
      <c r="Q1749" s="221">
        <f>'4.b Electricity other'!M55</f>
        <v>1</v>
      </c>
      <c r="R1749" s="221">
        <f>'4.b Electricity other'!N55</f>
        <v>1</v>
      </c>
      <c r="S1749" s="221">
        <f>'4.b Electricity other'!O55</f>
        <v>1</v>
      </c>
      <c r="T1749" s="221">
        <f>'4.b Electricity other'!P55</f>
        <v>1</v>
      </c>
      <c r="U1749" s="221">
        <f>'4.b Electricity other'!Q55</f>
        <v>1</v>
      </c>
      <c r="V1749" s="221">
        <f>'4.b Electricity other'!R55</f>
        <v>1</v>
      </c>
      <c r="W1749" s="221">
        <f>'4.b Electricity other'!S55</f>
        <v>1</v>
      </c>
      <c r="X1749" s="221">
        <f>'4.b Electricity other'!T55</f>
        <v>1</v>
      </c>
      <c r="Y1749" s="221">
        <f>'4.b Electricity other'!U55</f>
        <v>1</v>
      </c>
      <c r="Z1749" s="221">
        <f>'4.b Electricity other'!V55</f>
        <v>1</v>
      </c>
      <c r="AA1749" s="221">
        <f>'4.b Electricity other'!W55</f>
        <v>1</v>
      </c>
      <c r="AB1749" s="221">
        <f>'4.b Electricity other'!X55</f>
        <v>1</v>
      </c>
      <c r="AC1749" s="221">
        <f>'4.b Electricity other'!Y55</f>
        <v>1</v>
      </c>
      <c r="AD1749" s="221">
        <f>'4.b Electricity other'!Z55</f>
        <v>1</v>
      </c>
      <c r="AE1749" s="221">
        <f>'4.b Electricity other'!AA55</f>
        <v>1</v>
      </c>
      <c r="AF1749" s="221">
        <f>'4.b Electricity other'!AB55</f>
        <v>1</v>
      </c>
      <c r="AG1749" s="221">
        <f>'4.b Electricity other'!AC55</f>
        <v>1</v>
      </c>
      <c r="AH1749" s="221">
        <f>'4.b Electricity other'!AD55</f>
        <v>1</v>
      </c>
      <c r="AI1749" s="221">
        <f>'4.b Electricity other'!AE55</f>
        <v>1</v>
      </c>
      <c r="AJ1749" s="221">
        <f>'4.b Electricity other'!AF55</f>
        <v>1</v>
      </c>
      <c r="AK1749" s="221">
        <f>'4.b Electricity other'!AG55</f>
        <v>1</v>
      </c>
      <c r="AL1749" s="221">
        <f>'4.b Electricity other'!AH55</f>
        <v>1</v>
      </c>
      <c r="AM1749" s="221">
        <f>'4.b Electricity other'!AI55</f>
        <v>1</v>
      </c>
      <c r="AN1749" s="221">
        <f>'4.b Electricity other'!AJ55</f>
        <v>1</v>
      </c>
      <c r="AO1749" s="221">
        <f>'4.b Electricity other'!AK55</f>
        <v>1</v>
      </c>
      <c r="AP1749" s="221">
        <f>'4.b Electricity other'!AL55</f>
        <v>1</v>
      </c>
      <c r="AQ1749" s="221">
        <f>'4.b Electricity other'!AM55</f>
        <v>1</v>
      </c>
      <c r="AR1749" s="221">
        <f>'4.b Electricity other'!AN55</f>
        <v>1</v>
      </c>
      <c r="AS1749" s="221">
        <f>'4.b Electricity other'!AO55</f>
        <v>1</v>
      </c>
      <c r="AT1749" s="221">
        <f>'4.b Electricity other'!AP55</f>
        <v>1</v>
      </c>
      <c r="AU1749" s="221">
        <f>'4.b Electricity other'!AQ55</f>
        <v>1</v>
      </c>
      <c r="AV1749" s="221">
        <f>'4.b Electricity other'!AR55</f>
        <v>1</v>
      </c>
      <c r="AW1749" s="221">
        <f>'4.b Electricity other'!AS55</f>
        <v>1</v>
      </c>
      <c r="AX1749" s="221">
        <f>'4.b Electricity other'!AT55</f>
        <v>1</v>
      </c>
      <c r="AY1749" s="221">
        <f>'4.b Electricity other'!AU55</f>
        <v>1</v>
      </c>
      <c r="AZ1749" s="221">
        <f>'4.b Electricity other'!AV55</f>
        <v>1</v>
      </c>
      <c r="BA1749" s="221">
        <f>'4.b Electricity other'!AW55</f>
        <v>1</v>
      </c>
      <c r="BB1749" s="221">
        <f>'4.b Electricity other'!AX55</f>
        <v>1</v>
      </c>
      <c r="BC1749" s="221">
        <f>'4.b Electricity other'!AY55</f>
        <v>1</v>
      </c>
      <c r="BD1749" s="221">
        <f>'4.b Electricity other'!AZ55</f>
        <v>1</v>
      </c>
      <c r="BE1749" s="221">
        <f>'4.b Electricity other'!BA55</f>
        <v>1</v>
      </c>
      <c r="BF1749" s="221">
        <f>'4.b Electricity other'!BB55</f>
        <v>1</v>
      </c>
      <c r="BG1749" s="221">
        <f>'4.b Electricity other'!BC55</f>
        <v>1</v>
      </c>
      <c r="BH1749" s="221">
        <f>'4.b Electricity other'!BD55</f>
        <v>1</v>
      </c>
    </row>
    <row r="1750" spans="1:60" s="8" customFormat="1" ht="15">
      <c r="A1750" s="36" t="s">
        <v>7</v>
      </c>
      <c r="B1750" s="36" t="s">
        <v>59</v>
      </c>
      <c r="C1750" s="36" t="s">
        <v>17</v>
      </c>
      <c r="D1750" s="7" t="s">
        <v>136</v>
      </c>
      <c r="E1750" s="7" t="s">
        <v>137</v>
      </c>
      <c r="F1750" s="7" t="s">
        <v>12</v>
      </c>
      <c r="G1750" s="221">
        <f>'4.c Electricity breakdown'!C139</f>
        <v>0.32217412978046778</v>
      </c>
      <c r="H1750" s="221">
        <f>'4.c Electricity breakdown'!D139</f>
        <v>0.31953606656787387</v>
      </c>
      <c r="I1750" s="221">
        <f>'4.c Electricity breakdown'!E139</f>
        <v>0.31693120404865394</v>
      </c>
      <c r="J1750" s="221">
        <f>'4.c Electricity breakdown'!F139</f>
        <v>0.31435892000973742</v>
      </c>
      <c r="K1750" s="221">
        <f>'4.c Electricity breakdown'!G139</f>
        <v>0.31181860676246659</v>
      </c>
      <c r="L1750" s="221">
        <f>'4.c Electricity breakdown'!H139</f>
        <v>0.30930967194298131</v>
      </c>
      <c r="M1750" s="221">
        <f>'4.c Electricity breakdown'!I139</f>
        <v>0.30683153742126401</v>
      </c>
      <c r="N1750" s="221">
        <f>'4.c Electricity breakdown'!J139</f>
        <v>0.30438364010062152</v>
      </c>
      <c r="O1750" s="221">
        <f>'4.c Electricity breakdown'!K139</f>
        <v>0.30196542962261907</v>
      </c>
      <c r="P1750" s="221">
        <f>'4.c Electricity breakdown'!L139</f>
        <v>0.29957636920199299</v>
      </c>
      <c r="Q1750" s="221">
        <f>'4.c Electricity breakdown'!M139</f>
        <v>0.28871587740545729</v>
      </c>
      <c r="R1750" s="221">
        <f>'4.c Electricity breakdown'!N139</f>
        <v>0.28877456488455061</v>
      </c>
      <c r="S1750" s="221">
        <f>'4.c Electricity breakdown'!O139</f>
        <v>0.29857093117155464</v>
      </c>
      <c r="T1750" s="221">
        <f>'4.c Electricity breakdown'!P139</f>
        <v>0.30121054611047449</v>
      </c>
      <c r="U1750" s="221">
        <f>'4.c Electricity breakdown'!Q139</f>
        <v>0.2846442115520319</v>
      </c>
      <c r="V1750" s="221">
        <f>'4.c Electricity breakdown'!R139</f>
        <v>0.28496816169094558</v>
      </c>
      <c r="W1750" s="221">
        <f>'4.c Electricity breakdown'!S139</f>
        <v>0.28368893276248108</v>
      </c>
      <c r="X1750" s="221">
        <f>'4.c Electricity breakdown'!T139</f>
        <v>0.27922739404631564</v>
      </c>
      <c r="Y1750" s="221">
        <f>'4.c Electricity breakdown'!U139</f>
        <v>0.27866019263536634</v>
      </c>
      <c r="Z1750" s="221">
        <f>'4.c Electricity breakdown'!V139</f>
        <v>0.28176207038558054</v>
      </c>
      <c r="AA1750" s="221">
        <f>'4.c Electricity breakdown'!W139</f>
        <v>0.28382196423783962</v>
      </c>
      <c r="AB1750" s="221">
        <f>'4.c Electricity breakdown'!X139</f>
        <v>0.2854968186578517</v>
      </c>
      <c r="AC1750" s="221">
        <f>'4.c Electricity breakdown'!Y139</f>
        <v>0.29568618205832448</v>
      </c>
      <c r="AD1750" s="221">
        <f>'4.c Electricity breakdown'!Z139</f>
        <v>0.29601469322572832</v>
      </c>
      <c r="AE1750" s="221">
        <f>'4.c Electricity breakdown'!AA139</f>
        <v>0.2934301931134603</v>
      </c>
      <c r="AF1750" s="221">
        <f>'4.c Electricity breakdown'!AB139</f>
        <v>0.26447154747457718</v>
      </c>
      <c r="AG1750" s="221">
        <f>'4.c Electricity breakdown'!AC139</f>
        <v>0.23701868222523736</v>
      </c>
      <c r="AH1750" s="221">
        <f>'4.c Electricity breakdown'!AD139</f>
        <v>0.22892141121199402</v>
      </c>
      <c r="AI1750" s="221">
        <f>'4.c Electricity breakdown'!AE139</f>
        <v>0.21805879212239562</v>
      </c>
      <c r="AJ1750" s="221">
        <f>'4.c Electricity breakdown'!AF139</f>
        <v>0.22357649776014007</v>
      </c>
      <c r="AK1750" s="221">
        <f>'4.c Electricity breakdown'!AG139</f>
        <v>0.2025674656651317</v>
      </c>
      <c r="AL1750" s="221">
        <f>'4.c Electricity breakdown'!AH139</f>
        <v>0.18563308644167556</v>
      </c>
      <c r="AM1750" s="221">
        <f>'4.c Electricity breakdown'!AI139</f>
        <v>0.16772254299784994</v>
      </c>
      <c r="AN1750" s="221">
        <f>'4.c Electricity breakdown'!AJ139</f>
        <v>0.15719774084934959</v>
      </c>
      <c r="AO1750" s="221">
        <f>'4.c Electricity breakdown'!AK139</f>
        <v>0.15070305675920664</v>
      </c>
      <c r="AP1750" s="221">
        <f>'4.c Electricity breakdown'!AL139</f>
        <v>0.15278163467141492</v>
      </c>
      <c r="AQ1750" s="221">
        <f>'4.c Electricity breakdown'!AM139</f>
        <v>0.1553525620278936</v>
      </c>
      <c r="AR1750" s="221">
        <f>'4.c Electricity breakdown'!AN139</f>
        <v>0.1499026652176241</v>
      </c>
      <c r="AS1750" s="221">
        <f>'4.c Electricity breakdown'!AO139</f>
        <v>0.14300710928706686</v>
      </c>
      <c r="AT1750" s="221">
        <f>'4.c Electricity breakdown'!AP139</f>
        <v>0.13648830413438612</v>
      </c>
      <c r="AU1750" s="221">
        <f>'4.c Electricity breakdown'!AQ139</f>
        <v>0.13190445786188951</v>
      </c>
      <c r="AV1750" s="221">
        <f>'4.c Electricity breakdown'!AR139</f>
        <v>0.14008695317229752</v>
      </c>
      <c r="AW1750" s="221">
        <f>'4.c Electricity breakdown'!AS139</f>
        <v>0.13867165155962458</v>
      </c>
      <c r="AX1750" s="221">
        <f>'4.c Electricity breakdown'!AT139</f>
        <v>0.13783854046485691</v>
      </c>
      <c r="AY1750" s="221">
        <f>'4.c Electricity breakdown'!AU139</f>
        <v>0.13661589531366297</v>
      </c>
      <c r="AZ1750" s="221">
        <f>'4.c Electricity breakdown'!AV139</f>
        <v>0.13410029708455851</v>
      </c>
      <c r="BA1750" s="221">
        <f>'4.c Electricity breakdown'!AW139</f>
        <v>0.1425305266906797</v>
      </c>
      <c r="BB1750" s="221">
        <f>'4.c Electricity breakdown'!AX139</f>
        <v>0.13052650530664939</v>
      </c>
      <c r="BC1750" s="221">
        <f>'4.c Electricity breakdown'!AY139</f>
        <v>0.13892325759866986</v>
      </c>
      <c r="BD1750" s="221">
        <f>'4.c Electricity breakdown'!AZ139</f>
        <v>0.13741648749820537</v>
      </c>
      <c r="BE1750" s="221">
        <f>'4.c Electricity breakdown'!BA139</f>
        <v>0.13769392595863428</v>
      </c>
      <c r="BF1750" s="221">
        <f>'4.c Electricity breakdown'!BB139</f>
        <v>0.14206983651996488</v>
      </c>
      <c r="BG1750" s="221">
        <f>'4.c Electricity breakdown'!BC139</f>
        <v>0.13881796747380307</v>
      </c>
      <c r="BH1750" s="221">
        <f>'4.c Electricity breakdown'!BD139</f>
        <v>0.13770588034872105</v>
      </c>
    </row>
    <row r="1751" spans="1:60" s="8" customFormat="1" ht="15">
      <c r="A1751" s="36" t="s">
        <v>7</v>
      </c>
      <c r="B1751" s="36" t="s">
        <v>59</v>
      </c>
      <c r="C1751" s="36" t="s">
        <v>17</v>
      </c>
      <c r="D1751" s="7" t="s">
        <v>136</v>
      </c>
      <c r="E1751" s="7" t="s">
        <v>137</v>
      </c>
      <c r="F1751" s="7" t="s">
        <v>13</v>
      </c>
      <c r="G1751" s="221">
        <f>'4.a Electric heating'!C51</f>
        <v>0.41</v>
      </c>
      <c r="H1751" s="221">
        <f>'4.a Electric heating'!D51</f>
        <v>0.41600000000000004</v>
      </c>
      <c r="I1751" s="221">
        <f>'4.a Electric heating'!E51</f>
        <v>0.42299999999999999</v>
      </c>
      <c r="J1751" s="221">
        <f>'4.a Electric heating'!F51</f>
        <v>0.42899999999999999</v>
      </c>
      <c r="K1751" s="221">
        <f>'4.a Electric heating'!G51</f>
        <v>0.436</v>
      </c>
      <c r="L1751" s="221">
        <f>'4.a Electric heating'!H51</f>
        <v>0.44299999999999995</v>
      </c>
      <c r="M1751" s="221">
        <f>'4.a Electric heating'!I51</f>
        <v>0.45</v>
      </c>
      <c r="N1751" s="221">
        <f>'4.a Electric heating'!J51</f>
        <v>0.45700000000000002</v>
      </c>
      <c r="O1751" s="221">
        <f>'4.a Electric heating'!K51</f>
        <v>0.46399999999999997</v>
      </c>
      <c r="P1751" s="221">
        <f>'4.a Electric heating'!L51</f>
        <v>0.47100000000000003</v>
      </c>
      <c r="Q1751" s="221">
        <f>'4.a Electric heating'!M51</f>
        <v>0.47799999999999998</v>
      </c>
      <c r="R1751" s="221">
        <f>'4.a Electric heating'!N51</f>
        <v>0.48599999999999999</v>
      </c>
      <c r="S1751" s="221">
        <f>'4.a Electric heating'!O51</f>
        <v>0.49299999999999999</v>
      </c>
      <c r="T1751" s="221">
        <f>'4.a Electric heating'!P51</f>
        <v>0.501</v>
      </c>
      <c r="U1751" s="221">
        <f>'4.a Electric heating'!Q51</f>
        <v>0.50900000000000001</v>
      </c>
      <c r="V1751" s="221">
        <f>'4.a Electric heating'!R51</f>
        <v>0.51700000000000002</v>
      </c>
      <c r="W1751" s="221">
        <f>'4.a Electric heating'!S51</f>
        <v>0.52500000000000002</v>
      </c>
      <c r="X1751" s="221">
        <f>'4.a Electric heating'!T51</f>
        <v>0.53299999999999992</v>
      </c>
      <c r="Y1751" s="221">
        <f>'4.a Electric heating'!U51</f>
        <v>0.54100000000000004</v>
      </c>
      <c r="Z1751" s="221">
        <f>'4.a Electric heating'!V51</f>
        <v>0.55000000000000004</v>
      </c>
      <c r="AA1751" s="221">
        <f>'4.a Electric heating'!W51</f>
        <v>0.55799999999999994</v>
      </c>
      <c r="AB1751" s="221">
        <f>'4.a Electric heating'!X51</f>
        <v>0.56700000000000006</v>
      </c>
      <c r="AC1751" s="221">
        <f>'4.a Electric heating'!Y51</f>
        <v>0.57600000000000007</v>
      </c>
      <c r="AD1751" s="221">
        <f>'4.a Electric heating'!Z51</f>
        <v>0.58499999999999996</v>
      </c>
      <c r="AE1751" s="221">
        <f>'4.a Electric heating'!AA51</f>
        <v>0.59399999999999997</v>
      </c>
      <c r="AF1751" s="221">
        <f>'4.a Electric heating'!AB51</f>
        <v>0.60299999999999998</v>
      </c>
      <c r="AG1751" s="221">
        <f>'4.a Electric heating'!AC51</f>
        <v>0.61199999999999999</v>
      </c>
      <c r="AH1751" s="221">
        <f>'4.a Electric heating'!AD51</f>
        <v>0.621</v>
      </c>
      <c r="AI1751" s="221">
        <f>'4.a Electric heating'!AE51</f>
        <v>0.63100000000000001</v>
      </c>
      <c r="AJ1751" s="221">
        <f>'4.a Electric heating'!AF51</f>
        <v>0.64</v>
      </c>
      <c r="AK1751" s="221">
        <f>'4.a Electric heating'!AG51</f>
        <v>0.65</v>
      </c>
      <c r="AL1751" s="221">
        <f>'4.a Electric heating'!AH51</f>
        <v>0.66</v>
      </c>
      <c r="AM1751" s="221">
        <f>'4.a Electric heating'!AI51</f>
        <v>0.67</v>
      </c>
      <c r="AN1751" s="221">
        <f>'4.a Electric heating'!AJ51</f>
        <v>0.68</v>
      </c>
      <c r="AO1751" s="221">
        <f>'4.a Electric heating'!AK51</f>
        <v>0.69</v>
      </c>
      <c r="AP1751" s="221">
        <f>'4.a Electric heating'!AL51</f>
        <v>0.7</v>
      </c>
      <c r="AQ1751" s="221">
        <f>'4.a Electric heating'!AM51</f>
        <v>0.71099999999999997</v>
      </c>
      <c r="AR1751" s="221">
        <f>'4.a Electric heating'!AN51</f>
        <v>0.72099999999999997</v>
      </c>
      <c r="AS1751" s="221">
        <f>'4.a Electric heating'!AO51</f>
        <v>0.73199999999999998</v>
      </c>
      <c r="AT1751" s="221">
        <f>'4.a Electric heating'!AP51</f>
        <v>0.74199999999999999</v>
      </c>
      <c r="AU1751" s="221">
        <f>'4.a Electric heating'!AQ51</f>
        <v>0.753</v>
      </c>
      <c r="AV1751" s="221">
        <f>'4.a Electric heating'!AR51</f>
        <v>0.76400000000000001</v>
      </c>
      <c r="AW1751" s="221">
        <f>'4.a Electric heating'!AS51</f>
        <v>0.77500000000000002</v>
      </c>
      <c r="AX1751" s="221">
        <f>'4.a Electric heating'!AT51</f>
        <v>0.78599999999999992</v>
      </c>
      <c r="AY1751" s="221">
        <f>'4.a Electric heating'!AU51</f>
        <v>0.79799999999999993</v>
      </c>
      <c r="AZ1751" s="221">
        <f>'4.a Electric heating'!AV51</f>
        <v>0.80900000000000005</v>
      </c>
      <c r="BA1751" s="221">
        <f>'4.a Electric heating'!AW51</f>
        <v>0.82099999999999995</v>
      </c>
      <c r="BB1751" s="221">
        <f>'4.a Electric heating'!AX51</f>
        <v>0.83200000000000007</v>
      </c>
      <c r="BC1751" s="221">
        <f>'4.a Electric heating'!AY51</f>
        <v>0.84400000000000008</v>
      </c>
      <c r="BD1751" s="221">
        <f>'4.a Electric heating'!AZ51</f>
        <v>0.85599999999999998</v>
      </c>
      <c r="BE1751" s="221">
        <f>'4.a Electric heating'!BA51</f>
        <v>0.86799999999999999</v>
      </c>
      <c r="BF1751" s="221">
        <f>'4.a Electric heating'!BB51</f>
        <v>0.875</v>
      </c>
      <c r="BG1751" s="221">
        <f>'4.a Electric heating'!BC51</f>
        <v>0.88</v>
      </c>
      <c r="BH1751" s="221">
        <f>'4.a Electric heating'!BD51</f>
        <v>0.88500000000000001</v>
      </c>
    </row>
    <row r="1752" spans="1:60" s="8" customFormat="1" ht="15">
      <c r="A1752" s="36" t="s">
        <v>7</v>
      </c>
      <c r="B1752" s="36" t="s">
        <v>59</v>
      </c>
      <c r="C1752" s="36" t="s">
        <v>17</v>
      </c>
      <c r="D1752" s="7" t="s">
        <v>136</v>
      </c>
      <c r="E1752" s="7" t="s">
        <v>137</v>
      </c>
      <c r="F1752" s="7" t="s">
        <v>14</v>
      </c>
      <c r="G1752" s="221">
        <f>'2.a-LTH-MTH1'!C54</f>
        <v>1.5802165550028668E-2</v>
      </c>
      <c r="H1752" s="221">
        <f>'2.a-LTH-MTH1'!D54</f>
        <v>1.8556282698607096E-2</v>
      </c>
      <c r="I1752" s="221">
        <f>'2.a-LTH-MTH1'!E54</f>
        <v>1.7931392949503966E-2</v>
      </c>
      <c r="J1752" s="221">
        <f>'2.a-LTH-MTH1'!F54</f>
        <v>1.7841800719372025E-2</v>
      </c>
      <c r="K1752" s="221">
        <f>'2.a-LTH-MTH1'!G54</f>
        <v>2.0488484883938951E-2</v>
      </c>
      <c r="L1752" s="221">
        <f>'2.a-LTH-MTH1'!H54</f>
        <v>1.9175213387108481E-2</v>
      </c>
      <c r="M1752" s="221">
        <f>'2.a-LTH-MTH1'!I54</f>
        <v>1.7122962339330083E-2</v>
      </c>
      <c r="N1752" s="221">
        <f>'2.a-LTH-MTH1'!J54</f>
        <v>2.0841461297986474E-2</v>
      </c>
      <c r="O1752" s="221">
        <f>'2.a-LTH-MTH1'!K54</f>
        <v>2.1208825187900016E-2</v>
      </c>
      <c r="P1752" s="221">
        <f>'2.a-LTH-MTH1'!L54</f>
        <v>1.8498510060336426E-2</v>
      </c>
      <c r="Q1752" s="221">
        <f>'2.a-LTH-MTH1'!M54</f>
        <v>2.0536886830417322E-2</v>
      </c>
      <c r="R1752" s="221">
        <f>'2.a-LTH-MTH1'!N54</f>
        <v>1.8654090298034554E-2</v>
      </c>
      <c r="S1752" s="221">
        <f>'2.a-LTH-MTH1'!O54</f>
        <v>2.1234688711341487E-2</v>
      </c>
      <c r="T1752" s="221">
        <f>'2.a-LTH-MTH1'!P54</f>
        <v>2.2983799801214233E-2</v>
      </c>
      <c r="U1752" s="221">
        <f>'2.a-LTH-MTH1'!Q54</f>
        <v>2.1317259260411725E-2</v>
      </c>
      <c r="V1752" s="221">
        <f>'2.a-LTH-MTH1'!R54</f>
        <v>2.0403765143522157E-2</v>
      </c>
      <c r="W1752" s="221">
        <f>'2.a-LTH-MTH1'!S54</f>
        <v>2.3038703810786321E-2</v>
      </c>
      <c r="X1752" s="221">
        <f>'2.a-LTH-MTH1'!T54</f>
        <v>2.2151409719763593E-2</v>
      </c>
      <c r="Y1752" s="221">
        <f>'2.a-LTH-MTH1'!U54</f>
        <v>2.5853710483162651E-2</v>
      </c>
      <c r="Z1752" s="221">
        <f>'2.a-LTH-MTH1'!V54</f>
        <v>2.6951412165392319E-2</v>
      </c>
      <c r="AA1752" s="221">
        <f>'2.a-LTH-MTH1'!W54</f>
        <v>2.9939042873679437E-2</v>
      </c>
      <c r="AB1752" s="221">
        <f>'2.a-LTH-MTH1'!X54</f>
        <v>2.7528940120028933E-2</v>
      </c>
      <c r="AC1752" s="221">
        <f>'2.a-LTH-MTH1'!Y54</f>
        <v>2.7992750013754231E-2</v>
      </c>
      <c r="AD1752" s="221">
        <f>'2.a-LTH-MTH1'!Z54</f>
        <v>2.9177072971760535E-2</v>
      </c>
      <c r="AE1752" s="221">
        <f>'2.a-LTH-MTH1'!AA54</f>
        <v>3.1735415931031463E-2</v>
      </c>
      <c r="AF1752" s="221">
        <f>'2.a-LTH-MTH1'!AB54</f>
        <v>3.0369264353385494E-2</v>
      </c>
      <c r="AG1752" s="221">
        <f>'2.a-LTH-MTH1'!AC54</f>
        <v>3.0523663389645631E-2</v>
      </c>
      <c r="AH1752" s="221">
        <f>'2.a-LTH-MTH1'!AD54</f>
        <v>3.3809818544762615E-2</v>
      </c>
      <c r="AI1752" s="221">
        <f>'2.a-LTH-MTH1'!AE54</f>
        <v>3.5512344771098325E-2</v>
      </c>
      <c r="AJ1752" s="221">
        <f>'2.a-LTH-MTH1'!AF54</f>
        <v>3.4529586206980989E-2</v>
      </c>
      <c r="AK1752" s="221">
        <f>'2.a-LTH-MTH1'!AG54</f>
        <v>3.5128961339180531E-2</v>
      </c>
      <c r="AL1752" s="221">
        <f>'2.a-LTH-MTH1'!AH54</f>
        <v>3.4638822791516866E-2</v>
      </c>
      <c r="AM1752" s="221">
        <f>'2.a-LTH-MTH1'!AI54</f>
        <v>3.7458017272223976E-2</v>
      </c>
      <c r="AN1752" s="221">
        <f>'2.a-LTH-MTH1'!AJ54</f>
        <v>3.4986994845386477E-2</v>
      </c>
      <c r="AO1752" s="221">
        <f>'2.a-LTH-MTH1'!AK54</f>
        <v>3.6622028595351686E-2</v>
      </c>
      <c r="AP1752" s="221">
        <f>'2.a-LTH-MTH1'!AL54</f>
        <v>3.7928027776264361E-2</v>
      </c>
      <c r="AQ1752" s="221">
        <f>'2.a-LTH-MTH1'!AM54</f>
        <v>3.5713918445890225E-2</v>
      </c>
      <c r="AR1752" s="221">
        <f>'2.a-LTH-MTH1'!AN54</f>
        <v>3.4520117875336154E-2</v>
      </c>
      <c r="AS1752" s="221">
        <f>'2.a-LTH-MTH1'!AO54</f>
        <v>3.3728068948862377E-2</v>
      </c>
      <c r="AT1752" s="221">
        <f>'2.a-LTH-MTH1'!AP54</f>
        <v>3.5482105236358641E-2</v>
      </c>
      <c r="AU1752" s="221">
        <f>'2.a-LTH-MTH1'!AQ54</f>
        <v>3.6806310343293402E-2</v>
      </c>
      <c r="AV1752" s="221">
        <f>'2.a-LTH-MTH1'!AR54</f>
        <v>3.81268843822401E-2</v>
      </c>
      <c r="AW1752" s="221">
        <f>'2.a-LTH-MTH1'!AS54</f>
        <v>3.9114940998180137E-2</v>
      </c>
      <c r="AX1752" s="221">
        <f>'2.a-LTH-MTH1'!AT54</f>
        <v>4.010096979140932E-2</v>
      </c>
      <c r="AY1752" s="221">
        <f>'2.a-LTH-MTH1'!AU54</f>
        <v>4.108497699818392E-2</v>
      </c>
      <c r="AZ1752" s="221">
        <f>'2.a-LTH-MTH1'!AV54</f>
        <v>4.1739861767179476E-2</v>
      </c>
      <c r="BA1752" s="221">
        <f>'2.a-LTH-MTH1'!AW54</f>
        <v>4.2393852648075492E-2</v>
      </c>
      <c r="BB1752" s="221">
        <f>'2.a-LTH-MTH1'!AX54</f>
        <v>4.2899429062957073E-2</v>
      </c>
      <c r="BC1752" s="221">
        <f>'2.a-LTH-MTH1'!AY54</f>
        <v>4.2899429062957073E-2</v>
      </c>
      <c r="BD1752" s="221">
        <f>'2.a-LTH-MTH1'!AZ54</f>
        <v>4.2899429062957073E-2</v>
      </c>
      <c r="BE1752" s="221">
        <f>'2.a-LTH-MTH1'!BA54</f>
        <v>4.2899429062957073E-2</v>
      </c>
      <c r="BF1752" s="221">
        <f>'2.a-LTH-MTH1'!BB54</f>
        <v>4.2899429062957073E-2</v>
      </c>
      <c r="BG1752" s="221">
        <f>'2.a-LTH-MTH1'!BC54</f>
        <v>4.289942906295708E-2</v>
      </c>
      <c r="BH1752" s="221">
        <f>'2.a-LTH-MTH1'!BD54</f>
        <v>4.2899429062957073E-2</v>
      </c>
    </row>
    <row r="1753" spans="1:60" s="8" customFormat="1" ht="15">
      <c r="A1753" s="36" t="s">
        <v>7</v>
      </c>
      <c r="B1753" s="36" t="s">
        <v>59</v>
      </c>
      <c r="C1753" s="36" t="s">
        <v>17</v>
      </c>
      <c r="D1753" s="7" t="s">
        <v>138</v>
      </c>
      <c r="E1753" s="7" t="s">
        <v>139</v>
      </c>
      <c r="F1753" s="7" t="s">
        <v>12</v>
      </c>
      <c r="G1753" s="221">
        <f>'4.c Electricity breakdown'!C143</f>
        <v>0.46767181566658295</v>
      </c>
      <c r="H1753" s="221">
        <f>'4.c Electricity breakdown'!D143</f>
        <v>0.46384237159136277</v>
      </c>
      <c r="I1753" s="221">
        <f>'4.c Electricity breakdown'!E143</f>
        <v>0.46006112203927896</v>
      </c>
      <c r="J1753" s="221">
        <f>'4.c Electricity breakdown'!F143</f>
        <v>0.45632716379840466</v>
      </c>
      <c r="K1753" s="221">
        <f>'4.c Electricity breakdown'!G143</f>
        <v>0.45263961474062475</v>
      </c>
      <c r="L1753" s="221">
        <f>'4.c Electricity breakdown'!H143</f>
        <v>0.44899761498348312</v>
      </c>
      <c r="M1753" s="221">
        <f>'4.c Electricity breakdown'!I143</f>
        <v>0.4454003253065395</v>
      </c>
      <c r="N1753" s="221">
        <f>'4.c Electricity breakdown'!J143</f>
        <v>0.44184692831190703</v>
      </c>
      <c r="O1753" s="221">
        <f>'4.c Electricity breakdown'!K143</f>
        <v>0.43833662509270699</v>
      </c>
      <c r="P1753" s="221">
        <f>'4.c Electricity breakdown'!L143</f>
        <v>0.4348686364450377</v>
      </c>
      <c r="Q1753" s="221">
        <f>'4.c Electricity breakdown'!M143</f>
        <v>0.44730678314328387</v>
      </c>
      <c r="R1753" s="221">
        <f>'4.c Electricity breakdown'!N143</f>
        <v>0.43710049287784963</v>
      </c>
      <c r="S1753" s="221">
        <f>'4.c Electricity breakdown'!O143</f>
        <v>0.4172309944424431</v>
      </c>
      <c r="T1753" s="221">
        <f>'4.c Electricity breakdown'!P143</f>
        <v>0.40940158027681206</v>
      </c>
      <c r="U1753" s="221">
        <f>'4.c Electricity breakdown'!Q143</f>
        <v>0.42451166498352788</v>
      </c>
      <c r="V1753" s="221">
        <f>'4.c Electricity breakdown'!R143</f>
        <v>0.4144043483550236</v>
      </c>
      <c r="W1753" s="221">
        <f>'4.c Electricity breakdown'!S143</f>
        <v>0.40751080326135924</v>
      </c>
      <c r="X1753" s="221">
        <f>'4.c Electricity breakdown'!T143</f>
        <v>0.40748086549696033</v>
      </c>
      <c r="Y1753" s="221">
        <f>'4.c Electricity breakdown'!U143</f>
        <v>0.40435710759216503</v>
      </c>
      <c r="Z1753" s="221">
        <f>'4.c Electricity breakdown'!V143</f>
        <v>0.39682284855304384</v>
      </c>
      <c r="AA1753" s="221">
        <f>'4.c Electricity breakdown'!W143</f>
        <v>0.38995376188421393</v>
      </c>
      <c r="AB1753" s="221">
        <f>'4.c Electricity breakdown'!X143</f>
        <v>0.38612095594378804</v>
      </c>
      <c r="AC1753" s="221">
        <f>'4.c Electricity breakdown'!Y143</f>
        <v>0.37883686162108587</v>
      </c>
      <c r="AD1753" s="221">
        <f>'4.c Electricity breakdown'!Z143</f>
        <v>0.37808477974413696</v>
      </c>
      <c r="AE1753" s="221">
        <f>'4.c Electricity breakdown'!AA143</f>
        <v>0.36710590421080302</v>
      </c>
      <c r="AF1753" s="221">
        <f>'4.c Electricity breakdown'!AB143</f>
        <v>0.3846650944935649</v>
      </c>
      <c r="AG1753" s="221">
        <f>'4.c Electricity breakdown'!AC143</f>
        <v>0.39615959850163973</v>
      </c>
      <c r="AH1753" s="221">
        <f>'4.c Electricity breakdown'!AD143</f>
        <v>0.39932816093978318</v>
      </c>
      <c r="AI1753" s="221">
        <f>'4.c Electricity breakdown'!AE143</f>
        <v>0.40396639713578547</v>
      </c>
      <c r="AJ1753" s="221">
        <f>'4.c Electricity breakdown'!AF143</f>
        <v>0.39912451198355992</v>
      </c>
      <c r="AK1753" s="221">
        <f>'4.c Electricity breakdown'!AG143</f>
        <v>0.40270869364918632</v>
      </c>
      <c r="AL1753" s="221">
        <f>'4.c Electricity breakdown'!AH143</f>
        <v>0.39867183773850384</v>
      </c>
      <c r="AM1753" s="221">
        <f>'4.c Electricity breakdown'!AI143</f>
        <v>0.39728958161498729</v>
      </c>
      <c r="AN1753" s="221">
        <f>'4.c Electricity breakdown'!AJ143</f>
        <v>0.39343008207042546</v>
      </c>
      <c r="AO1753" s="221">
        <f>'4.c Electricity breakdown'!AK143</f>
        <v>0.38495554014450584</v>
      </c>
      <c r="AP1753" s="221">
        <f>'4.c Electricity breakdown'!AL143</f>
        <v>0.38120248798592932</v>
      </c>
      <c r="AQ1753" s="221">
        <f>'4.c Electricity breakdown'!AM143</f>
        <v>0.37339865788320847</v>
      </c>
      <c r="AR1753" s="221">
        <f>'4.c Electricity breakdown'!AN143</f>
        <v>0.3691302520447437</v>
      </c>
      <c r="AS1753" s="221">
        <f>'4.c Electricity breakdown'!AO143</f>
        <v>0.36621834965933198</v>
      </c>
      <c r="AT1753" s="221">
        <f>'4.c Electricity breakdown'!AP143</f>
        <v>0.3630809581504002</v>
      </c>
      <c r="AU1753" s="221">
        <f>'4.c Electricity breakdown'!AQ143</f>
        <v>0.35281578300352145</v>
      </c>
      <c r="AV1753" s="221">
        <f>'4.c Electricity breakdown'!AR143</f>
        <v>0.34048637804595688</v>
      </c>
      <c r="AW1753" s="221">
        <f>'4.c Electricity breakdown'!AS143</f>
        <v>0.34492406035722611</v>
      </c>
      <c r="AX1753" s="221">
        <f>'4.c Electricity breakdown'!AT143</f>
        <v>0.34592801474490442</v>
      </c>
      <c r="AY1753" s="221">
        <f>'4.c Electricity breakdown'!AU143</f>
        <v>0.34686664488901675</v>
      </c>
      <c r="AZ1753" s="221">
        <f>'4.c Electricity breakdown'!AV143</f>
        <v>0.35232426374568798</v>
      </c>
      <c r="BA1753" s="221">
        <f>'4.c Electricity breakdown'!AW143</f>
        <v>0.34451316278255478</v>
      </c>
      <c r="BB1753" s="221">
        <f>'4.c Electricity breakdown'!AX143</f>
        <v>0.36458088587373699</v>
      </c>
      <c r="BC1753" s="221">
        <f>'4.c Electricity breakdown'!AY143</f>
        <v>0.35228985138420071</v>
      </c>
      <c r="BD1753" s="221">
        <f>'4.c Electricity breakdown'!AZ143</f>
        <v>0.35743723944709521</v>
      </c>
      <c r="BE1753" s="221">
        <f>'4.c Electricity breakdown'!BA143</f>
        <v>0.35775386966420741</v>
      </c>
      <c r="BF1753" s="221">
        <f>'4.c Electricity breakdown'!BB143</f>
        <v>0.35473642257024185</v>
      </c>
      <c r="BG1753" s="221">
        <f>'4.c Electricity breakdown'!BC143</f>
        <v>0.35862799664029987</v>
      </c>
      <c r="BH1753" s="221">
        <f>'4.c Electricity breakdown'!BD143</f>
        <v>0.36119094729080908</v>
      </c>
    </row>
    <row r="1754" spans="1:60" s="8" customFormat="1" ht="15">
      <c r="A1754" s="36" t="s">
        <v>7</v>
      </c>
      <c r="B1754" s="36" t="s">
        <v>59</v>
      </c>
      <c r="C1754" s="36" t="s">
        <v>17</v>
      </c>
      <c r="D1754" s="7" t="s">
        <v>138</v>
      </c>
      <c r="E1754" s="7" t="s">
        <v>139</v>
      </c>
      <c r="F1754" s="7" t="s">
        <v>13</v>
      </c>
      <c r="G1754" s="221">
        <f>'4.b Electricity other'!B147</f>
        <v>0.74682846005497083</v>
      </c>
      <c r="H1754" s="221">
        <f>'4.b Electricity other'!C147</f>
        <v>0.74447114129756109</v>
      </c>
      <c r="I1754" s="221">
        <f>'4.b Electricity other'!D147</f>
        <v>0.74211382254015223</v>
      </c>
      <c r="J1754" s="221">
        <f>'4.b Electricity other'!E147</f>
        <v>0.73975650378274249</v>
      </c>
      <c r="K1754" s="221">
        <f>'4.b Electricity other'!F147</f>
        <v>0.73739918502533364</v>
      </c>
      <c r="L1754" s="221">
        <f>'4.b Electricity other'!G147</f>
        <v>0.73504186626792389</v>
      </c>
      <c r="M1754" s="221">
        <f>'4.b Electricity other'!H147</f>
        <v>0.73268454751051504</v>
      </c>
      <c r="N1754" s="221">
        <f>'4.b Electricity other'!I147</f>
        <v>0.7303272287531053</v>
      </c>
      <c r="O1754" s="221">
        <f>'4.b Electricity other'!J147</f>
        <v>0.72796990999569644</v>
      </c>
      <c r="P1754" s="221">
        <f>'4.b Electricity other'!K147</f>
        <v>0.7256125912382867</v>
      </c>
      <c r="Q1754" s="221">
        <f>'4.b Electricity other'!L147</f>
        <v>0.72325527248087784</v>
      </c>
      <c r="R1754" s="221">
        <f>'4.b Electricity other'!M147</f>
        <v>0.7208979537234681</v>
      </c>
      <c r="S1754" s="221">
        <f>'4.b Electricity other'!N147</f>
        <v>0.71854063496605924</v>
      </c>
      <c r="T1754" s="221">
        <f>'4.b Electricity other'!O147</f>
        <v>0.7161833162086495</v>
      </c>
      <c r="U1754" s="221">
        <f>'4.b Electricity other'!P147</f>
        <v>0.71382599745124065</v>
      </c>
      <c r="V1754" s="221">
        <f>'4.b Electricity other'!Q147</f>
        <v>0.7114686786938309</v>
      </c>
      <c r="W1754" s="221">
        <f>'4.b Electricity other'!R147</f>
        <v>0.70911135993642205</v>
      </c>
      <c r="X1754" s="221">
        <f>'4.b Electricity other'!S147</f>
        <v>0.7067540411790123</v>
      </c>
      <c r="Y1754" s="221">
        <f>'4.b Electricity other'!T147</f>
        <v>0.70439672242160345</v>
      </c>
      <c r="Z1754" s="221">
        <f>'4.b Electricity other'!U147</f>
        <v>0.70203940366419371</v>
      </c>
      <c r="AA1754" s="221">
        <f>'4.b Electricity other'!V147</f>
        <v>0.69955019400545493</v>
      </c>
      <c r="AB1754" s="221">
        <f>'4.b Electricity other'!W147</f>
        <v>0.69719615964732573</v>
      </c>
      <c r="AC1754" s="221">
        <f>'4.b Electricity other'!X147</f>
        <v>0.69484136446689826</v>
      </c>
      <c r="AD1754" s="221">
        <f>'4.b Electricity other'!Y147</f>
        <v>0.69298565239196264</v>
      </c>
      <c r="AE1754" s="221">
        <f>'4.b Electricity other'!Z147</f>
        <v>0.69105389165238429</v>
      </c>
      <c r="AF1754" s="221">
        <f>'4.b Electricity other'!AA147</f>
        <v>0.68710546591554178</v>
      </c>
      <c r="AG1754" s="221">
        <f>'4.b Electricity other'!AB147</f>
        <v>0.68223395257644825</v>
      </c>
      <c r="AH1754" s="221">
        <f>'4.b Electricity other'!AC147</f>
        <v>0.67538997497510067</v>
      </c>
      <c r="AI1754" s="221">
        <f>'4.b Electricity other'!AD147</f>
        <v>0.66775606686260325</v>
      </c>
      <c r="AJ1754" s="221">
        <f>'4.b Electricity other'!AE147</f>
        <v>0.65803702769251127</v>
      </c>
      <c r="AK1754" s="221">
        <f>'4.b Electricity other'!AF147</f>
        <v>0.646927654471253</v>
      </c>
      <c r="AL1754" s="221">
        <f>'4.b Electricity other'!AG147</f>
        <v>0.63591119888953851</v>
      </c>
      <c r="AM1754" s="221">
        <f>'4.b Electricity other'!AH147</f>
        <v>0.62475453818290227</v>
      </c>
      <c r="AN1754" s="221">
        <f>'4.b Electricity other'!AI147</f>
        <v>0.61529028423293641</v>
      </c>
      <c r="AO1754" s="221">
        <f>'4.b Electricity other'!AJ147</f>
        <v>0.60834026500098215</v>
      </c>
      <c r="AP1754" s="221">
        <f>'4.b Electricity other'!AK147</f>
        <v>0.6029738576165149</v>
      </c>
      <c r="AQ1754" s="221">
        <f>'4.b Electricity other'!AL147</f>
        <v>0.59883020024280875</v>
      </c>
      <c r="AR1754" s="221">
        <f>'4.b Electricity other'!AM147</f>
        <v>0.59533012471023516</v>
      </c>
      <c r="AS1754" s="221">
        <f>'4.b Electricity other'!AN147</f>
        <v>0.59213382872263209</v>
      </c>
      <c r="AT1754" s="221">
        <f>'4.b Electricity other'!AO147</f>
        <v>0.58773183633963222</v>
      </c>
      <c r="AU1754" s="221">
        <f>'4.b Electricity other'!AP147</f>
        <v>0.58347186606871237</v>
      </c>
      <c r="AV1754" s="221">
        <f>'4.b Electricity other'!AQ147</f>
        <v>0.57866249973676864</v>
      </c>
      <c r="AW1754" s="221">
        <f>'4.b Electricity other'!AR147</f>
        <v>0.57371059393962343</v>
      </c>
      <c r="AX1754" s="221">
        <f>'4.b Electricity other'!AS147</f>
        <v>0.56971174712306183</v>
      </c>
      <c r="AY1754" s="221">
        <f>'4.b Electricity other'!AT147</f>
        <v>0.5654010411548438</v>
      </c>
      <c r="AZ1754" s="221">
        <f>'4.b Electricity other'!AU147</f>
        <v>0.561636409273084</v>
      </c>
      <c r="BA1754" s="221">
        <f>'4.b Electricity other'!AV147</f>
        <v>0.55890360091485092</v>
      </c>
      <c r="BB1754" s="221">
        <f>'4.b Electricity other'!AW147</f>
        <v>0.55517564609693637</v>
      </c>
      <c r="BC1754" s="221">
        <f>'4.b Electricity other'!AX147</f>
        <v>0.55053953275618039</v>
      </c>
      <c r="BD1754" s="221">
        <f>'4.b Electricity other'!AY147</f>
        <v>0.54518402911005648</v>
      </c>
      <c r="BE1754" s="221">
        <f>'4.b Electricity other'!AZ147</f>
        <v>0.53991956772212113</v>
      </c>
      <c r="BF1754" s="221">
        <f>'4.b Electricity other'!BA147</f>
        <v>0.53257375869919299</v>
      </c>
      <c r="BG1754" s="221">
        <f>'4.b Electricity other'!BB147</f>
        <v>0.52528241961325761</v>
      </c>
      <c r="BH1754" s="221">
        <f>'4.b Electricity other'!BC147</f>
        <v>0.51564874771090996</v>
      </c>
    </row>
    <row r="1755" spans="1:60" s="8" customFormat="1" ht="15">
      <c r="A1755" s="36" t="s">
        <v>7</v>
      </c>
      <c r="B1755" s="36" t="s">
        <v>59</v>
      </c>
      <c r="C1755" s="36" t="s">
        <v>17</v>
      </c>
      <c r="D1755" s="7" t="s">
        <v>138</v>
      </c>
      <c r="E1755" s="7" t="s">
        <v>139</v>
      </c>
      <c r="F1755" s="7" t="s">
        <v>14</v>
      </c>
      <c r="G1755" s="221">
        <f>'4.b Electricity other'!B148</f>
        <v>0.20530000000000001</v>
      </c>
      <c r="H1755" s="221">
        <f>'4.b Electricity other'!C148</f>
        <v>0.2051</v>
      </c>
      <c r="I1755" s="221">
        <f>'4.b Electricity other'!D148</f>
        <v>0.2049</v>
      </c>
      <c r="J1755" s="221">
        <f>'4.b Electricity other'!E148</f>
        <v>0.20469999999999999</v>
      </c>
      <c r="K1755" s="221">
        <f>'4.b Electricity other'!F148</f>
        <v>0.20449999999999999</v>
      </c>
      <c r="L1755" s="221">
        <f>'4.b Electricity other'!G148</f>
        <v>0.20419999999999999</v>
      </c>
      <c r="M1755" s="221">
        <f>'4.b Electricity other'!H148</f>
        <v>0.20399999999999999</v>
      </c>
      <c r="N1755" s="221">
        <f>'4.b Electricity other'!I148</f>
        <v>0.20380000000000001</v>
      </c>
      <c r="O1755" s="221">
        <f>'4.b Electricity other'!J148</f>
        <v>0.20349999999999999</v>
      </c>
      <c r="P1755" s="221">
        <f>'4.b Electricity other'!K148</f>
        <v>0.20300000000000001</v>
      </c>
      <c r="Q1755" s="221">
        <f>'4.b Electricity other'!L148</f>
        <v>0.20250000000000001</v>
      </c>
      <c r="R1755" s="221">
        <f>'4.b Electricity other'!M148</f>
        <v>0.20200000000000001</v>
      </c>
      <c r="S1755" s="221">
        <f>'4.b Electricity other'!N148</f>
        <v>0.20150000000000001</v>
      </c>
      <c r="T1755" s="221">
        <f>'4.b Electricity other'!O148</f>
        <v>0.20050000000000001</v>
      </c>
      <c r="U1755" s="221">
        <f>'4.b Electricity other'!P148</f>
        <v>0.19950000000000001</v>
      </c>
      <c r="V1755" s="221">
        <f>'4.b Electricity other'!Q148</f>
        <v>0.19850000000000001</v>
      </c>
      <c r="W1755" s="221">
        <f>'4.b Electricity other'!R148</f>
        <v>0.19746959698628075</v>
      </c>
      <c r="X1755" s="221">
        <f>'4.b Electricity other'!S148</f>
        <v>0.19446077190175615</v>
      </c>
      <c r="Y1755" s="221">
        <f>'4.b Electricity other'!T148</f>
        <v>0.19145194681723154</v>
      </c>
      <c r="Z1755" s="221">
        <f>'4.b Electricity other'!U148</f>
        <v>0.18844312173270694</v>
      </c>
      <c r="AA1755" s="221">
        <f>'4.b Electricity other'!V148</f>
        <v>0.18518247329686205</v>
      </c>
      <c r="AB1755" s="221">
        <f>'4.b Electricity other'!W148</f>
        <v>0.18275186021245535</v>
      </c>
      <c r="AC1755" s="221">
        <f>'4.b Electricity other'!X148</f>
        <v>0.17953353257013349</v>
      </c>
      <c r="AD1755" s="221">
        <f>'4.b Electricity other'!Y148</f>
        <v>0.17632298731733681</v>
      </c>
      <c r="AE1755" s="221">
        <f>'4.b Electricity other'!Z148</f>
        <v>0.17317156835304792</v>
      </c>
      <c r="AF1755" s="221">
        <f>'4.b Electricity other'!AA148</f>
        <v>0.17051098187139449</v>
      </c>
      <c r="AG1755" s="221">
        <f>'4.b Electricity other'!AB148</f>
        <v>0.16825374382749378</v>
      </c>
      <c r="AH1755" s="221">
        <f>'4.b Electricity other'!AC148</f>
        <v>0.16637565545665314</v>
      </c>
      <c r="AI1755" s="221">
        <f>'4.b Electricity other'!AD148</f>
        <v>0.16460956968263371</v>
      </c>
      <c r="AJ1755" s="221">
        <f>'4.b Electricity other'!AE148</f>
        <v>0.16278600087366779</v>
      </c>
      <c r="AK1755" s="221">
        <f>'4.b Electricity other'!AF148</f>
        <v>0.16126099969510188</v>
      </c>
      <c r="AL1755" s="221">
        <f>'4.b Electricity other'!AG148</f>
        <v>0.16026775425711456</v>
      </c>
      <c r="AM1755" s="221">
        <f>'4.b Electricity other'!AH148</f>
        <v>0.15945010891642514</v>
      </c>
      <c r="AN1755" s="221">
        <f>'4.b Electricity other'!AI148</f>
        <v>0.15898871317987795</v>
      </c>
      <c r="AO1755" s="221">
        <f>'4.b Electricity other'!AJ148</f>
        <v>0.15876256551424489</v>
      </c>
      <c r="AP1755" s="221">
        <f>'4.b Electricity other'!AK148</f>
        <v>0.15875711645907722</v>
      </c>
      <c r="AQ1755" s="221">
        <f>'4.b Electricity other'!AL148</f>
        <v>0.15885514842366341</v>
      </c>
      <c r="AR1755" s="221">
        <f>'4.b Electricity other'!AM148</f>
        <v>0.15909116587637934</v>
      </c>
      <c r="AS1755" s="221">
        <f>'4.b Electricity other'!AN148</f>
        <v>0.15953653025379169</v>
      </c>
      <c r="AT1755" s="221">
        <f>'4.b Electricity other'!AO148</f>
        <v>0.16010850791605707</v>
      </c>
      <c r="AU1755" s="221">
        <f>'4.b Electricity other'!AP148</f>
        <v>0.16070631033381874</v>
      </c>
      <c r="AV1755" s="221">
        <f>'4.b Electricity other'!AQ148</f>
        <v>0.16123003931163254</v>
      </c>
      <c r="AW1755" s="221">
        <f>'4.b Electricity other'!AR148</f>
        <v>0.16162295465144488</v>
      </c>
      <c r="AX1755" s="221">
        <f>'4.b Electricity other'!AS148</f>
        <v>0.16199938419482449</v>
      </c>
      <c r="AY1755" s="221">
        <f>'4.b Electricity other'!AT148</f>
        <v>0.16233943858730324</v>
      </c>
      <c r="AZ1755" s="221">
        <f>'4.b Electricity other'!AU148</f>
        <v>0.16263542491634458</v>
      </c>
      <c r="BA1755" s="221">
        <f>'4.b Electricity other'!AV148</f>
        <v>0.16290411505717914</v>
      </c>
      <c r="BB1755" s="221">
        <f>'4.b Electricity other'!AW148</f>
        <v>0.16313995451438826</v>
      </c>
      <c r="BC1755" s="221">
        <f>'4.b Electricity other'!AX148</f>
        <v>0.16351556226199865</v>
      </c>
      <c r="BD1755" s="221">
        <f>'4.b Electricity other'!AY148</f>
        <v>0.16394233423251081</v>
      </c>
      <c r="BE1755" s="221">
        <f>'4.b Electricity other'!AZ148</f>
        <v>0.16441152567091266</v>
      </c>
      <c r="BF1755" s="221">
        <f>'4.b Electricity other'!BA148</f>
        <v>0.16522044606592443</v>
      </c>
      <c r="BG1755" s="221">
        <f>'4.b Electricity other'!BB148</f>
        <v>0.16623335549316351</v>
      </c>
      <c r="BH1755" s="221">
        <f>'4.b Electricity other'!BC148</f>
        <v>0.16745204433993016</v>
      </c>
    </row>
    <row r="1756" spans="1:60" s="8" customFormat="1" ht="15">
      <c r="A1756" s="36" t="s">
        <v>7</v>
      </c>
      <c r="B1756" s="36" t="s">
        <v>59</v>
      </c>
      <c r="C1756" s="36" t="s">
        <v>17</v>
      </c>
      <c r="D1756" s="7" t="s">
        <v>833</v>
      </c>
      <c r="E1756" s="7" t="s">
        <v>833</v>
      </c>
      <c r="F1756" s="7" t="s">
        <v>12</v>
      </c>
      <c r="G1756" s="221">
        <f>'4.c Electricity breakdown'!C140</f>
        <v>0</v>
      </c>
      <c r="H1756" s="221">
        <f>'4.c Electricity breakdown'!D140</f>
        <v>1.867606E-3</v>
      </c>
      <c r="I1756" s="221">
        <f>'4.c Electricity breakdown'!E140</f>
        <v>3.7352129999999998E-3</v>
      </c>
      <c r="J1756" s="221">
        <f>'4.c Electricity breakdown'!F140</f>
        <v>5.6028190000000002E-3</v>
      </c>
      <c r="K1756" s="221">
        <f>'4.c Electricity breakdown'!G140</f>
        <v>7.4704250000000002E-3</v>
      </c>
      <c r="L1756" s="221">
        <f>'4.c Electricity breakdown'!H140</f>
        <v>9.3380310000000001E-3</v>
      </c>
      <c r="M1756" s="221">
        <f>'4.c Electricity breakdown'!I140</f>
        <v>1.1205638E-2</v>
      </c>
      <c r="N1756" s="221">
        <f>'4.c Electricity breakdown'!J140</f>
        <v>1.3073243999999999E-2</v>
      </c>
      <c r="O1756" s="221">
        <f>'4.c Electricity breakdown'!K140</f>
        <v>1.494085E-2</v>
      </c>
      <c r="P1756" s="221">
        <f>'4.c Electricity breakdown'!L140</f>
        <v>1.6808455999999999E-2</v>
      </c>
      <c r="Q1756" s="221">
        <f>'4.c Electricity breakdown'!M140</f>
        <v>1.8676063E-2</v>
      </c>
      <c r="R1756" s="221">
        <f>'4.c Electricity breakdown'!N140</f>
        <v>2.0543669000000001E-2</v>
      </c>
      <c r="S1756" s="221">
        <f>'4.c Electricity breakdown'!O140</f>
        <v>2.2411275000000001E-2</v>
      </c>
      <c r="T1756" s="221">
        <f>'4.c Electricity breakdown'!P140</f>
        <v>2.4278882000000002E-2</v>
      </c>
      <c r="U1756" s="221">
        <f>'4.c Electricity breakdown'!Q140</f>
        <v>2.6146487999999999E-2</v>
      </c>
      <c r="V1756" s="221">
        <f>'4.c Electricity breakdown'!R140</f>
        <v>2.8014094E-2</v>
      </c>
      <c r="W1756" s="221">
        <f>'4.c Electricity breakdown'!S140</f>
        <v>2.9881700000000001E-2</v>
      </c>
      <c r="X1756" s="221">
        <f>'4.c Electricity breakdown'!T140</f>
        <v>3.1749306999999997E-2</v>
      </c>
      <c r="Y1756" s="221">
        <f>'4.c Electricity breakdown'!U140</f>
        <v>3.3616912999999998E-2</v>
      </c>
      <c r="Z1756" s="221">
        <f>'4.c Electricity breakdown'!V140</f>
        <v>3.5484518999999999E-2</v>
      </c>
      <c r="AA1756" s="221">
        <f>'4.c Electricity breakdown'!W140</f>
        <v>3.7352125E-2</v>
      </c>
      <c r="AB1756" s="221">
        <f>'4.c Electricity breakdown'!X140</f>
        <v>3.9219732E-2</v>
      </c>
      <c r="AC1756" s="221">
        <f>'4.c Electricity breakdown'!Y140</f>
        <v>4.1087338000000001E-2</v>
      </c>
      <c r="AD1756" s="221">
        <f>'4.c Electricity breakdown'!Z140</f>
        <v>4.2954944000000002E-2</v>
      </c>
      <c r="AE1756" s="221">
        <f>'4.c Electricity breakdown'!AA140</f>
        <v>4.4822551000000002E-2</v>
      </c>
      <c r="AF1756" s="221">
        <f>'4.c Electricity breakdown'!AB140</f>
        <v>4.6690157000000003E-2</v>
      </c>
      <c r="AG1756" s="221">
        <f>'4.c Electricity breakdown'!AC140</f>
        <v>4.8557762999999997E-2</v>
      </c>
      <c r="AH1756" s="221">
        <f>'4.c Electricity breakdown'!AD140</f>
        <v>5.0425368999999998E-2</v>
      </c>
      <c r="AI1756" s="221">
        <f>'4.c Electricity breakdown'!AE140</f>
        <v>5.2292975999999998E-2</v>
      </c>
      <c r="AJ1756" s="221">
        <f>'4.c Electricity breakdown'!AF140</f>
        <v>5.4160581999999999E-2</v>
      </c>
      <c r="AK1756" s="221">
        <f>'4.c Electricity breakdown'!AG140</f>
        <v>5.6028188E-2</v>
      </c>
      <c r="AL1756" s="221">
        <f>'4.c Electricity breakdown'!AH140</f>
        <v>5.7895794E-2</v>
      </c>
      <c r="AM1756" s="221">
        <f>'4.c Electricity breakdown'!AI140</f>
        <v>5.9763401000000001E-2</v>
      </c>
      <c r="AN1756" s="221">
        <f>'4.c Electricity breakdown'!AJ140</f>
        <v>6.1631007000000002E-2</v>
      </c>
      <c r="AO1756" s="221">
        <f>'4.c Electricity breakdown'!AK140</f>
        <v>6.3498612999999995E-2</v>
      </c>
      <c r="AP1756" s="221">
        <f>'4.c Electricity breakdown'!AL140</f>
        <v>6.5366220000000003E-2</v>
      </c>
      <c r="AQ1756" s="221">
        <f>'4.c Electricity breakdown'!AM140</f>
        <v>6.7233825999999997E-2</v>
      </c>
      <c r="AR1756" s="221">
        <f>'4.c Electricity breakdown'!AN140</f>
        <v>6.9101432000000004E-2</v>
      </c>
      <c r="AS1756" s="221">
        <f>'4.c Electricity breakdown'!AO140</f>
        <v>7.0969037999999998E-2</v>
      </c>
      <c r="AT1756" s="221">
        <f>'4.c Electricity breakdown'!AP140</f>
        <v>7.2836645000000005E-2</v>
      </c>
      <c r="AU1756" s="221">
        <f>'4.c Electricity breakdown'!AQ140</f>
        <v>7.4704250999999999E-2</v>
      </c>
      <c r="AV1756" s="221">
        <f>'4.c Electricity breakdown'!AR140</f>
        <v>7.6571856999999993E-2</v>
      </c>
      <c r="AW1756" s="221">
        <f>'4.c Electricity breakdown'!AS140</f>
        <v>7.8439463000000001E-2</v>
      </c>
      <c r="AX1756" s="221">
        <f>'4.c Electricity breakdown'!AT140</f>
        <v>8.0307069999999994E-2</v>
      </c>
      <c r="AY1756" s="221">
        <f>'4.c Electricity breakdown'!AU140</f>
        <v>8.2174676000000002E-2</v>
      </c>
      <c r="AZ1756" s="221">
        <f>'4.c Electricity breakdown'!AV140</f>
        <v>8.4042281999999996E-2</v>
      </c>
      <c r="BA1756" s="221">
        <f>'4.c Electricity breakdown'!AW140</f>
        <v>8.5909889000000003E-2</v>
      </c>
      <c r="BB1756" s="221">
        <f>'4.c Electricity breakdown'!AX140</f>
        <v>8.7777494999999997E-2</v>
      </c>
      <c r="BC1756" s="221">
        <f>'4.c Electricity breakdown'!AY140</f>
        <v>8.9645101000000005E-2</v>
      </c>
      <c r="BD1756" s="221">
        <f>'4.c Electricity breakdown'!AZ140</f>
        <v>9.1512706999999999E-2</v>
      </c>
      <c r="BE1756" s="221">
        <f>'4.c Electricity breakdown'!BA140</f>
        <v>9.3380314000000006E-2</v>
      </c>
      <c r="BF1756" s="221">
        <f>'4.c Electricity breakdown'!BB140</f>
        <v>9.4762874307950606E-2</v>
      </c>
      <c r="BG1756" s="221">
        <f>'4.c Electricity breakdown'!BC140</f>
        <v>9.6769300185295906E-2</v>
      </c>
      <c r="BH1756" s="221">
        <f>'4.c Electricity breakdown'!BD140</f>
        <v>9.8702844920640395E-2</v>
      </c>
    </row>
    <row r="1757" spans="1:60" s="8" customFormat="1" ht="15">
      <c r="A1757" s="36" t="s">
        <v>7</v>
      </c>
      <c r="B1757" s="36" t="s">
        <v>59</v>
      </c>
      <c r="C1757" s="36" t="s">
        <v>17</v>
      </c>
      <c r="D1757" s="7" t="s">
        <v>833</v>
      </c>
      <c r="E1757" s="7" t="s">
        <v>833</v>
      </c>
      <c r="F1757" s="7" t="s">
        <v>13</v>
      </c>
      <c r="G1757" s="221">
        <f>'4.b Electricity other'!C54</f>
        <v>0.72499999999999964</v>
      </c>
      <c r="H1757" s="221">
        <f>'4.b Electricity other'!D54</f>
        <v>0.72749999999999915</v>
      </c>
      <c r="I1757" s="221">
        <f>'4.b Electricity other'!E54</f>
        <v>0.72999999999999954</v>
      </c>
      <c r="J1757" s="221">
        <f>'4.b Electricity other'!F54</f>
        <v>0.73249999999999993</v>
      </c>
      <c r="K1757" s="221">
        <f>'4.b Electricity other'!G54</f>
        <v>0.73499999999999943</v>
      </c>
      <c r="L1757" s="221">
        <f>'4.b Electricity other'!H54</f>
        <v>0.73749999999999982</v>
      </c>
      <c r="M1757" s="221">
        <f>'4.b Electricity other'!I54</f>
        <v>0.73999999999999932</v>
      </c>
      <c r="N1757" s="221">
        <f>'4.b Electricity other'!J54</f>
        <v>0.74249999999999972</v>
      </c>
      <c r="O1757" s="221">
        <f>'4.b Electricity other'!K54</f>
        <v>0.74499999999999922</v>
      </c>
      <c r="P1757" s="221">
        <f>'4.b Electricity other'!L54</f>
        <v>0.74749999999999961</v>
      </c>
      <c r="Q1757" s="221">
        <f>'4.b Electricity other'!M54</f>
        <v>0.75</v>
      </c>
      <c r="R1757" s="221">
        <f>'4.b Electricity other'!N54</f>
        <v>0.75249999999999995</v>
      </c>
      <c r="S1757" s="221">
        <f>'4.b Electricity other'!O54</f>
        <v>0.75499999999999989</v>
      </c>
      <c r="T1757" s="221">
        <f>'4.b Electricity other'!P54</f>
        <v>0.75749999999999984</v>
      </c>
      <c r="U1757" s="221">
        <f>'4.b Electricity other'!Q54</f>
        <v>0.75999999999999979</v>
      </c>
      <c r="V1757" s="221">
        <f>'4.b Electricity other'!R54</f>
        <v>0.76249999999999973</v>
      </c>
      <c r="W1757" s="221">
        <f>'4.b Electricity other'!S54</f>
        <v>0.76499999999999968</v>
      </c>
      <c r="X1757" s="221">
        <f>'4.b Electricity other'!T54</f>
        <v>0.76749999999999963</v>
      </c>
      <c r="Y1757" s="221">
        <f>'4.b Electricity other'!U54</f>
        <v>0.76999999999999957</v>
      </c>
      <c r="Z1757" s="221">
        <f>'4.b Electricity other'!V54</f>
        <v>0.77249999999999952</v>
      </c>
      <c r="AA1757" s="221">
        <f>'4.b Electricity other'!W54</f>
        <v>0.77499999999999947</v>
      </c>
      <c r="AB1757" s="221">
        <f>'4.b Electricity other'!X54</f>
        <v>0.77749999999999941</v>
      </c>
      <c r="AC1757" s="221">
        <f>'4.b Electricity other'!Y54</f>
        <v>0.77999999999999936</v>
      </c>
      <c r="AD1757" s="221">
        <f>'4.b Electricity other'!Z54</f>
        <v>0.78249999999999931</v>
      </c>
      <c r="AE1757" s="221">
        <f>'4.b Electricity other'!AA54</f>
        <v>0.78499999999999925</v>
      </c>
      <c r="AF1757" s="221">
        <f>'4.b Electricity other'!AB54</f>
        <v>0.7874999999999992</v>
      </c>
      <c r="AG1757" s="221">
        <f>'4.b Electricity other'!AC54</f>
        <v>0.78999999999999915</v>
      </c>
      <c r="AH1757" s="221">
        <f>'4.b Electricity other'!AD54</f>
        <v>0.79249999999999909</v>
      </c>
      <c r="AI1757" s="221">
        <f>'4.b Electricity other'!AE54</f>
        <v>0.79499999999999904</v>
      </c>
      <c r="AJ1757" s="221">
        <f>'4.b Electricity other'!AF54</f>
        <v>0.79749999999999899</v>
      </c>
      <c r="AK1757" s="221">
        <f>'4.b Electricity other'!AG54</f>
        <v>0.79999999999999893</v>
      </c>
      <c r="AL1757" s="221">
        <f>'4.b Electricity other'!AH54</f>
        <v>0.80249999999999888</v>
      </c>
      <c r="AM1757" s="221">
        <f>'4.b Electricity other'!AI54</f>
        <v>0.80499999999999883</v>
      </c>
      <c r="AN1757" s="221">
        <f>'4.b Electricity other'!AJ54</f>
        <v>0.80749999999999877</v>
      </c>
      <c r="AO1757" s="221">
        <f>'4.b Electricity other'!AK54</f>
        <v>0.80999999999999872</v>
      </c>
      <c r="AP1757" s="221">
        <f>'4.b Electricity other'!AL54</f>
        <v>0.81249999999999867</v>
      </c>
      <c r="AQ1757" s="221">
        <f>'4.b Electricity other'!AM54</f>
        <v>0.81499999999999861</v>
      </c>
      <c r="AR1757" s="221">
        <f>'4.b Electricity other'!AN54</f>
        <v>0.81749999999999856</v>
      </c>
      <c r="AS1757" s="221">
        <f>'4.b Electricity other'!AO54</f>
        <v>0.81999999999999851</v>
      </c>
      <c r="AT1757" s="221">
        <f>'4.b Electricity other'!AP54</f>
        <v>0.82249999999999845</v>
      </c>
      <c r="AU1757" s="221">
        <f>'4.b Electricity other'!AQ54</f>
        <v>0.8249999999999984</v>
      </c>
      <c r="AV1757" s="221">
        <f>'4.b Electricity other'!AR54</f>
        <v>0.82749999999999835</v>
      </c>
      <c r="AW1757" s="221">
        <f>'4.b Electricity other'!AS54</f>
        <v>0.82999999999999829</v>
      </c>
      <c r="AX1757" s="221">
        <f>'4.b Electricity other'!AT54</f>
        <v>0.83249999999999824</v>
      </c>
      <c r="AY1757" s="221">
        <f>'4.b Electricity other'!AU54</f>
        <v>0.83499999999999819</v>
      </c>
      <c r="AZ1757" s="221">
        <f>'4.b Electricity other'!AV54</f>
        <v>0.83749999999999813</v>
      </c>
      <c r="BA1757" s="221">
        <f>'4.b Electricity other'!AW54</f>
        <v>0.83999999999999808</v>
      </c>
      <c r="BB1757" s="221">
        <f>'4.b Electricity other'!AX54</f>
        <v>0.84249999999999803</v>
      </c>
      <c r="BC1757" s="221">
        <f>'4.b Electricity other'!AY54</f>
        <v>0.84499999999999797</v>
      </c>
      <c r="BD1757" s="221">
        <f>'4.b Electricity other'!AZ54</f>
        <v>0.84749999999999792</v>
      </c>
      <c r="BE1757" s="221">
        <f>'4.b Electricity other'!BA54</f>
        <v>0.85</v>
      </c>
      <c r="BF1757" s="221">
        <f>'4.b Electricity other'!BB54</f>
        <v>0.85249999999999992</v>
      </c>
      <c r="BG1757" s="221">
        <f>'4.b Electricity other'!BC54</f>
        <v>0.85499999999999987</v>
      </c>
      <c r="BH1757" s="221">
        <f>'4.b Electricity other'!BD54</f>
        <v>0.85749999999999982</v>
      </c>
    </row>
    <row r="1758" spans="1:60" s="8" customFormat="1" ht="15">
      <c r="A1758" s="36" t="s">
        <v>7</v>
      </c>
      <c r="B1758" s="36" t="s">
        <v>59</v>
      </c>
      <c r="C1758" s="36" t="s">
        <v>17</v>
      </c>
      <c r="D1758" s="7" t="s">
        <v>833</v>
      </c>
      <c r="E1758" s="7" t="s">
        <v>833</v>
      </c>
      <c r="F1758" s="7" t="s">
        <v>14</v>
      </c>
      <c r="G1758" s="221">
        <f>'4.b Electricity other'!C56</f>
        <v>3.5624264829440477E-2</v>
      </c>
      <c r="H1758" s="221">
        <f>'4.b Electricity other'!D56</f>
        <v>3.5624264829440477E-2</v>
      </c>
      <c r="I1758" s="221">
        <f>'4.b Electricity other'!E56</f>
        <v>3.5624264829440477E-2</v>
      </c>
      <c r="J1758" s="221">
        <f>'4.b Electricity other'!F56</f>
        <v>3.5624264829440477E-2</v>
      </c>
      <c r="K1758" s="221">
        <f>'4.b Electricity other'!G56</f>
        <v>3.5624264829440477E-2</v>
      </c>
      <c r="L1758" s="221">
        <f>'4.b Electricity other'!H56</f>
        <v>3.5624264829440477E-2</v>
      </c>
      <c r="M1758" s="221">
        <f>'4.b Electricity other'!I56</f>
        <v>3.5624264829440477E-2</v>
      </c>
      <c r="N1758" s="221">
        <f>'4.b Electricity other'!J56</f>
        <v>3.5624264829440477E-2</v>
      </c>
      <c r="O1758" s="221">
        <f>'4.b Electricity other'!K56</f>
        <v>3.5624264829440477E-2</v>
      </c>
      <c r="P1758" s="221">
        <f>'4.b Electricity other'!L56</f>
        <v>3.5624264829440477E-2</v>
      </c>
      <c r="Q1758" s="221">
        <f>'4.b Electricity other'!M56</f>
        <v>3.5624264829440477E-2</v>
      </c>
      <c r="R1758" s="221">
        <f>'4.b Electricity other'!N56</f>
        <v>3.5624264829440477E-2</v>
      </c>
      <c r="S1758" s="221">
        <f>'4.b Electricity other'!O56</f>
        <v>3.5624264829440477E-2</v>
      </c>
      <c r="T1758" s="221">
        <f>'4.b Electricity other'!P56</f>
        <v>3.5624264829440477E-2</v>
      </c>
      <c r="U1758" s="221">
        <f>'4.b Electricity other'!Q56</f>
        <v>3.5624264829440477E-2</v>
      </c>
      <c r="V1758" s="221">
        <f>'4.b Electricity other'!R56</f>
        <v>3.5624264829440477E-2</v>
      </c>
      <c r="W1758" s="221">
        <f>'4.b Electricity other'!S56</f>
        <v>3.5624264829440477E-2</v>
      </c>
      <c r="X1758" s="221">
        <f>'4.b Electricity other'!T56</f>
        <v>3.5624264829440477E-2</v>
      </c>
      <c r="Y1758" s="221">
        <f>'4.b Electricity other'!U56</f>
        <v>3.5624264829440477E-2</v>
      </c>
      <c r="Z1758" s="221">
        <f>'4.b Electricity other'!V56</f>
        <v>3.5624264829440477E-2</v>
      </c>
      <c r="AA1758" s="221">
        <f>'4.b Electricity other'!W56</f>
        <v>3.5624264829440477E-2</v>
      </c>
      <c r="AB1758" s="221">
        <f>'4.b Electricity other'!X56</f>
        <v>3.5624264829440477E-2</v>
      </c>
      <c r="AC1758" s="221">
        <f>'4.b Electricity other'!Y56</f>
        <v>3.5624264829440477E-2</v>
      </c>
      <c r="AD1758" s="221">
        <f>'4.b Electricity other'!Z56</f>
        <v>3.5624264829440477E-2</v>
      </c>
      <c r="AE1758" s="221">
        <f>'4.b Electricity other'!AA56</f>
        <v>3.5624264829440477E-2</v>
      </c>
      <c r="AF1758" s="221">
        <f>'4.b Electricity other'!AB56</f>
        <v>3.5624264829440477E-2</v>
      </c>
      <c r="AG1758" s="221">
        <f>'4.b Electricity other'!AC56</f>
        <v>3.5624264829440477E-2</v>
      </c>
      <c r="AH1758" s="221">
        <f>'4.b Electricity other'!AD56</f>
        <v>3.5624264829440477E-2</v>
      </c>
      <c r="AI1758" s="221">
        <f>'4.b Electricity other'!AE56</f>
        <v>3.5624264829440477E-2</v>
      </c>
      <c r="AJ1758" s="221">
        <f>'4.b Electricity other'!AF56</f>
        <v>3.5624264829440477E-2</v>
      </c>
      <c r="AK1758" s="221">
        <f>'4.b Electricity other'!AG56</f>
        <v>3.5624264829440477E-2</v>
      </c>
      <c r="AL1758" s="221">
        <f>'4.b Electricity other'!AH56</f>
        <v>3.5624264829440477E-2</v>
      </c>
      <c r="AM1758" s="221">
        <f>'4.b Electricity other'!AI56</f>
        <v>3.5624264829440477E-2</v>
      </c>
      <c r="AN1758" s="221">
        <f>'4.b Electricity other'!AJ56</f>
        <v>3.5624264829440477E-2</v>
      </c>
      <c r="AO1758" s="221">
        <f>'4.b Electricity other'!AK56</f>
        <v>3.5624264829440477E-2</v>
      </c>
      <c r="AP1758" s="221">
        <f>'4.b Electricity other'!AL56</f>
        <v>3.5624264829440477E-2</v>
      </c>
      <c r="AQ1758" s="221">
        <f>'4.b Electricity other'!AM56</f>
        <v>3.5624264829440477E-2</v>
      </c>
      <c r="AR1758" s="221">
        <f>'4.b Electricity other'!AN56</f>
        <v>3.5624264829440477E-2</v>
      </c>
      <c r="AS1758" s="221">
        <f>'4.b Electricity other'!AO56</f>
        <v>3.5624264829440477E-2</v>
      </c>
      <c r="AT1758" s="221">
        <f>'4.b Electricity other'!AP56</f>
        <v>3.5624264829440477E-2</v>
      </c>
      <c r="AU1758" s="221">
        <f>'4.b Electricity other'!AQ56</f>
        <v>3.5624264829440477E-2</v>
      </c>
      <c r="AV1758" s="221">
        <f>'4.b Electricity other'!AR56</f>
        <v>3.5624264829440477E-2</v>
      </c>
      <c r="AW1758" s="221">
        <f>'4.b Electricity other'!AS56</f>
        <v>3.5624264829440477E-2</v>
      </c>
      <c r="AX1758" s="221">
        <f>'4.b Electricity other'!AT56</f>
        <v>3.5624264829440477E-2</v>
      </c>
      <c r="AY1758" s="221">
        <f>'4.b Electricity other'!AU56</f>
        <v>3.5624264829440477E-2</v>
      </c>
      <c r="AZ1758" s="221">
        <f>'4.b Electricity other'!AV56</f>
        <v>3.5624264829440477E-2</v>
      </c>
      <c r="BA1758" s="221">
        <f>'4.b Electricity other'!AW56</f>
        <v>3.5624264829440477E-2</v>
      </c>
      <c r="BB1758" s="221">
        <f>'4.b Electricity other'!AX56</f>
        <v>3.5624264829440477E-2</v>
      </c>
      <c r="BC1758" s="221">
        <f>'4.b Electricity other'!AY56</f>
        <v>3.5624264829440477E-2</v>
      </c>
      <c r="BD1758" s="221">
        <f>'4.b Electricity other'!AZ56</f>
        <v>3.5624264829440477E-2</v>
      </c>
      <c r="BE1758" s="221">
        <f>'4.b Electricity other'!BA56</f>
        <v>3.5624264829440477E-2</v>
      </c>
      <c r="BF1758" s="221">
        <f>'4.b Electricity other'!BB56</f>
        <v>3.5624264829440477E-2</v>
      </c>
      <c r="BG1758" s="221">
        <f>'4.b Electricity other'!BC56</f>
        <v>3.5624264829440477E-2</v>
      </c>
      <c r="BH1758" s="221">
        <f>'4.b Electricity other'!BD56</f>
        <v>3.5624264829440477E-2</v>
      </c>
    </row>
    <row r="1759" spans="1:60" s="8" customFormat="1" ht="15">
      <c r="A1759" s="36" t="s">
        <v>7</v>
      </c>
      <c r="B1759" s="36" t="s">
        <v>59</v>
      </c>
      <c r="C1759" s="36" t="s">
        <v>17</v>
      </c>
      <c r="D1759" s="7" t="s">
        <v>105</v>
      </c>
      <c r="E1759" s="7" t="s">
        <v>106</v>
      </c>
      <c r="F1759" s="7" t="s">
        <v>12</v>
      </c>
      <c r="G1759" s="221">
        <f>'4.c Electricity breakdown'!C142</f>
        <v>0.20439651454322527</v>
      </c>
      <c r="H1759" s="221">
        <f>'4.c Electricity breakdown'!D142</f>
        <v>0.19973849868517274</v>
      </c>
      <c r="I1759" s="221">
        <f>'4.c Electricity breakdown'!E142</f>
        <v>0.19515020327275429</v>
      </c>
      <c r="J1759" s="221">
        <f>'4.c Electricity breakdown'!F142</f>
        <v>0.19063032074199535</v>
      </c>
      <c r="K1759" s="221">
        <f>'4.c Electricity breakdown'!G142</f>
        <v>0.18617757544600885</v>
      </c>
      <c r="L1759" s="221">
        <f>'4.c Electricity breakdown'!H142</f>
        <v>0.18179072344713854</v>
      </c>
      <c r="M1759" s="221">
        <f>'4.c Electricity breakdown'!I142</f>
        <v>0.17746855117032129</v>
      </c>
      <c r="N1759" s="221">
        <f>'4.c Electricity breakdown'!J142</f>
        <v>0.17320987519333558</v>
      </c>
      <c r="O1759" s="221">
        <f>'4.c Electricity breakdown'!K142</f>
        <v>0.16901354026020116</v>
      </c>
      <c r="P1759" s="221">
        <f>'4.c Electricity breakdown'!L142</f>
        <v>0.16487841914583459</v>
      </c>
      <c r="Q1759" s="221">
        <f>'4.c Electricity breakdown'!M142</f>
        <v>0.1550694975977549</v>
      </c>
      <c r="R1759" s="221">
        <f>'4.c Electricity breakdown'!N142</f>
        <v>0.15281231219922697</v>
      </c>
      <c r="S1759" s="221">
        <f>'4.c Electricity breakdown'!O142</f>
        <v>0.15557139645238355</v>
      </c>
      <c r="T1759" s="221">
        <f>'4.c Electricity breakdown'!P142</f>
        <v>0.15443913080070074</v>
      </c>
      <c r="U1759" s="221">
        <f>'4.c Electricity breakdown'!Q142</f>
        <v>0.14351524468590232</v>
      </c>
      <c r="V1759" s="221">
        <f>'4.c Electricity breakdown'!R142</f>
        <v>0.14118343088470225</v>
      </c>
      <c r="W1759" s="221">
        <f>'4.c Electricity breakdown'!S142</f>
        <v>0.13800103740274658</v>
      </c>
      <c r="X1759" s="221">
        <f>'4.c Electricity breakdown'!T142</f>
        <v>0.13325600392717865</v>
      </c>
      <c r="Y1759" s="221">
        <f>'4.c Electricity breakdown'!U142</f>
        <v>0.13034715168069871</v>
      </c>
      <c r="Z1759" s="221">
        <f>'4.c Electricity breakdown'!V142</f>
        <v>0.12905829117519196</v>
      </c>
      <c r="AA1759" s="221">
        <f>'4.c Electricity breakdown'!W142</f>
        <v>0.12716616634207448</v>
      </c>
      <c r="AB1759" s="221">
        <f>'4.c Electricity breakdown'!X142</f>
        <v>0.12630046173688031</v>
      </c>
      <c r="AC1759" s="221">
        <f>'4.c Electricity breakdown'!Y142</f>
        <v>0.12327563710025109</v>
      </c>
      <c r="AD1759" s="221">
        <f>'4.c Electricity breakdown'!Z142</f>
        <v>0.12175563884638765</v>
      </c>
      <c r="AE1759" s="221">
        <f>'4.c Electricity breakdown'!AA142</f>
        <v>0.12589560834889396</v>
      </c>
      <c r="AF1759" s="221">
        <f>'4.c Electricity breakdown'!AB142</f>
        <v>0.12908046407294746</v>
      </c>
      <c r="AG1759" s="221">
        <f>'4.c Electricity breakdown'!AC142</f>
        <v>0.1341617927480854</v>
      </c>
      <c r="AH1759" s="221">
        <f>'4.c Electricity breakdown'!AD142</f>
        <v>0.13457269832410071</v>
      </c>
      <c r="AI1759" s="221">
        <f>'4.c Electricity breakdown'!AE142</f>
        <v>0.13553012224184438</v>
      </c>
      <c r="AJ1759" s="221">
        <f>'4.c Electricity breakdown'!AF142</f>
        <v>0.13363240296521195</v>
      </c>
      <c r="AK1759" s="221">
        <f>'4.c Electricity breakdown'!AG142</f>
        <v>0.13920548482186718</v>
      </c>
      <c r="AL1759" s="221">
        <f>'4.c Electricity breakdown'!AH142</f>
        <v>0.14110967095465757</v>
      </c>
      <c r="AM1759" s="221">
        <f>'4.c Electricity breakdown'!AI142</f>
        <v>0.14238023361378496</v>
      </c>
      <c r="AN1759" s="221">
        <f>'4.c Electricity breakdown'!AJ142</f>
        <v>0.14190056516048982</v>
      </c>
      <c r="AO1759" s="221">
        <f>'4.c Electricity breakdown'!AK142</f>
        <v>0.14177270689043497</v>
      </c>
      <c r="AP1759" s="221">
        <f>'4.c Electricity breakdown'!AL142</f>
        <v>0.13718393301869364</v>
      </c>
      <c r="AQ1759" s="221">
        <f>'4.c Electricity breakdown'!AM142</f>
        <v>0.13411649180095309</v>
      </c>
      <c r="AR1759" s="221">
        <f>'4.c Electricity breakdown'!AN142</f>
        <v>0.13271484909964462</v>
      </c>
      <c r="AS1759" s="221">
        <f>'4.c Electricity breakdown'!AO142</f>
        <v>0.13149641686264474</v>
      </c>
      <c r="AT1759" s="221">
        <f>'4.c Electricity breakdown'!AP142</f>
        <v>0.13033776142907447</v>
      </c>
      <c r="AU1759" s="221">
        <f>'4.c Electricity breakdown'!AQ142</f>
        <v>0.13081370890860997</v>
      </c>
      <c r="AV1759" s="221">
        <f>'4.c Electricity breakdown'!AR142</f>
        <v>0.12629502384378177</v>
      </c>
      <c r="AW1759" s="221">
        <f>'4.c Electricity breakdown'!AS142</f>
        <v>0.12434631039554636</v>
      </c>
      <c r="AX1759" s="221">
        <f>'4.c Electricity breakdown'!AT142</f>
        <v>0.12414358321903217</v>
      </c>
      <c r="AY1759" s="221">
        <f>'4.c Electricity breakdown'!AU142</f>
        <v>0.12362310227398959</v>
      </c>
      <c r="AZ1759" s="221">
        <f>'4.c Electricity breakdown'!AV142</f>
        <v>0.12212582016544969</v>
      </c>
      <c r="BA1759" s="221">
        <f>'4.c Electricity breakdown'!AW142</f>
        <v>0.11581853305754834</v>
      </c>
      <c r="BB1759" s="221">
        <f>'4.c Electricity breakdown'!AX142</f>
        <v>0.11855905688747795</v>
      </c>
      <c r="BC1759" s="221">
        <f>'4.c Electricity breakdown'!AY142</f>
        <v>0.11459074728121371</v>
      </c>
      <c r="BD1759" s="221">
        <f>'4.c Electricity breakdown'!AZ142</f>
        <v>0.11175184219771198</v>
      </c>
      <c r="BE1759" s="221">
        <f>'4.c Electricity breakdown'!BA142</f>
        <v>0.1090256001331851</v>
      </c>
      <c r="BF1759" s="221">
        <f>'4.c Electricity breakdown'!BB142</f>
        <v>0.10464664531391495</v>
      </c>
      <c r="BG1759" s="221">
        <f>'4.c Electricity breakdown'!BC142</f>
        <v>0.10575809378841476</v>
      </c>
      <c r="BH1759" s="221">
        <f>'4.c Electricity breakdown'!BD142</f>
        <v>0.10412888171429924</v>
      </c>
    </row>
    <row r="1760" spans="1:60" s="8" customFormat="1" ht="15">
      <c r="A1760" s="36" t="s">
        <v>7</v>
      </c>
      <c r="B1760" s="36" t="s">
        <v>59</v>
      </c>
      <c r="C1760" s="36" t="s">
        <v>17</v>
      </c>
      <c r="D1760" s="7" t="s">
        <v>105</v>
      </c>
      <c r="E1760" s="7" t="s">
        <v>106</v>
      </c>
      <c r="F1760" s="7" t="s">
        <v>13</v>
      </c>
      <c r="G1760" s="221">
        <f>'1. Lighting'!C59</f>
        <v>1.7071742313323573E-2</v>
      </c>
      <c r="H1760" s="221">
        <f>'1. Lighting'!D59</f>
        <v>1.7462371888726208E-2</v>
      </c>
      <c r="I1760" s="221">
        <f>'1. Lighting'!E59</f>
        <v>1.7853001464128843E-2</v>
      </c>
      <c r="J1760" s="221">
        <f>'1. Lighting'!F59</f>
        <v>1.8243631039531479E-2</v>
      </c>
      <c r="K1760" s="221">
        <f>'1. Lighting'!G59</f>
        <v>1.8634260614934114E-2</v>
      </c>
      <c r="L1760" s="221">
        <f>'1. Lighting'!H59</f>
        <v>1.9024890190336749E-2</v>
      </c>
      <c r="M1760" s="221">
        <f>'1. Lighting'!I59</f>
        <v>1.9415519765739384E-2</v>
      </c>
      <c r="N1760" s="221">
        <f>'1. Lighting'!J59</f>
        <v>1.9806149341142019E-2</v>
      </c>
      <c r="O1760" s="221">
        <f>'1. Lighting'!K59</f>
        <v>2.0196778916544655E-2</v>
      </c>
      <c r="P1760" s="221">
        <f>'1. Lighting'!L59</f>
        <v>2.058740849194729E-2</v>
      </c>
      <c r="Q1760" s="221">
        <f>'1. Lighting'!M59</f>
        <v>2.0978038067349925E-2</v>
      </c>
      <c r="R1760" s="221">
        <f>'1. Lighting'!N59</f>
        <v>2.136866764275256E-2</v>
      </c>
      <c r="S1760" s="221">
        <f>'1. Lighting'!O59</f>
        <v>2.1759297218155196E-2</v>
      </c>
      <c r="T1760" s="221">
        <f>'1. Lighting'!P59</f>
        <v>2.2149926793557831E-2</v>
      </c>
      <c r="U1760" s="221">
        <f>'1. Lighting'!Q59</f>
        <v>2.2540556368960466E-2</v>
      </c>
      <c r="V1760" s="221">
        <f>'1. Lighting'!R59</f>
        <v>2.2931185944363101E-2</v>
      </c>
      <c r="W1760" s="221">
        <f>'1. Lighting'!S59</f>
        <v>2.3321815519765737E-2</v>
      </c>
      <c r="X1760" s="221">
        <f>'1. Lighting'!T59</f>
        <v>2.3712445095168372E-2</v>
      </c>
      <c r="Y1760" s="221">
        <f>'1. Lighting'!U59</f>
        <v>2.4103074670571007E-2</v>
      </c>
      <c r="Z1760" s="221">
        <f>'1. Lighting'!V59</f>
        <v>2.4493704245973642E-2</v>
      </c>
      <c r="AA1760" s="221">
        <f>'1. Lighting'!W59</f>
        <v>2.4884333821376278E-2</v>
      </c>
      <c r="AB1760" s="221">
        <f>'1. Lighting'!X59</f>
        <v>2.5274963396778913E-2</v>
      </c>
      <c r="AC1760" s="221">
        <f>'1. Lighting'!Y59</f>
        <v>2.5665592972181552E-2</v>
      </c>
      <c r="AD1760" s="221">
        <f>'1. Lighting'!Z59</f>
        <v>2.6056222547584187E-2</v>
      </c>
      <c r="AE1760" s="221">
        <f>'1. Lighting'!AA59</f>
        <v>2.6446852122986822E-2</v>
      </c>
      <c r="AF1760" s="221">
        <f>'1. Lighting'!AB59</f>
        <v>2.6837481698389457E-2</v>
      </c>
      <c r="AG1760" s="221">
        <f>'1. Lighting'!AC59</f>
        <v>2.7228111273792092E-2</v>
      </c>
      <c r="AH1760" s="221">
        <f>'1. Lighting'!AD59</f>
        <v>2.7618740849194728E-2</v>
      </c>
      <c r="AI1760" s="221">
        <f>'1. Lighting'!AE59</f>
        <v>2.8009370424597363E-2</v>
      </c>
      <c r="AJ1760" s="221">
        <f>'1. Lighting'!AF59</f>
        <v>2.8399999999999998E-2</v>
      </c>
      <c r="AK1760" s="221">
        <f>'1. Lighting'!AG59</f>
        <v>2.8790629575402633E-2</v>
      </c>
      <c r="AL1760" s="221">
        <f>'1. Lighting'!AH59</f>
        <v>2.9181259150805269E-2</v>
      </c>
      <c r="AM1760" s="221">
        <f>'1. Lighting'!AI59</f>
        <v>2.9571888726207904E-2</v>
      </c>
      <c r="AN1760" s="221">
        <f>'1. Lighting'!AJ59</f>
        <v>2.9962518301610539E-2</v>
      </c>
      <c r="AO1760" s="221">
        <f>'1. Lighting'!AK59</f>
        <v>3.0353147877013174E-2</v>
      </c>
      <c r="AP1760" s="221">
        <f>'1. Lighting'!AL59</f>
        <v>3.074377745241581E-2</v>
      </c>
      <c r="AQ1760" s="221">
        <f>'1. Lighting'!AM59</f>
        <v>3.1134407027818445E-2</v>
      </c>
      <c r="AR1760" s="221">
        <f>'1. Lighting'!AN59</f>
        <v>3.1525036603221077E-2</v>
      </c>
      <c r="AS1760" s="221">
        <f>'1. Lighting'!AO59</f>
        <v>3.1915666178623715E-2</v>
      </c>
      <c r="AT1760" s="221">
        <f>'1. Lighting'!AP59</f>
        <v>3.2306295754026347E-2</v>
      </c>
      <c r="AU1760" s="221">
        <f>'1. Lighting'!AQ59</f>
        <v>3.2696925329428986E-2</v>
      </c>
      <c r="AV1760" s="221">
        <f>'1. Lighting'!AR59</f>
        <v>3.3087554904831618E-2</v>
      </c>
      <c r="AW1760" s="221">
        <f>'1. Lighting'!AS59</f>
        <v>3.3478184480234256E-2</v>
      </c>
      <c r="AX1760" s="221">
        <f>'1. Lighting'!AT59</f>
        <v>3.3868814055636895E-2</v>
      </c>
      <c r="AY1760" s="221">
        <f>'1. Lighting'!AU59</f>
        <v>3.4259443631039527E-2</v>
      </c>
      <c r="AZ1760" s="221">
        <f>'1. Lighting'!AV59</f>
        <v>3.4650073206442165E-2</v>
      </c>
      <c r="BA1760" s="221">
        <f>'1. Lighting'!AW59</f>
        <v>3.5040702781844797E-2</v>
      </c>
      <c r="BB1760" s="221">
        <f>'1. Lighting'!AX59</f>
        <v>3.5431332357247436E-2</v>
      </c>
      <c r="BC1760" s="221">
        <f>'1. Lighting'!AY59</f>
        <v>3.5821961932650068E-2</v>
      </c>
      <c r="BD1760" s="221">
        <f>'1. Lighting'!AZ59</f>
        <v>3.6212591508052706E-2</v>
      </c>
      <c r="BE1760" s="221">
        <f>'1. Lighting'!BA59</f>
        <v>3.6603221083455345E-2</v>
      </c>
      <c r="BF1760" s="221">
        <f>'1. Lighting'!BB59</f>
        <v>3.6993850658857977E-2</v>
      </c>
      <c r="BG1760" s="221">
        <f>'1. Lighting'!BC59</f>
        <v>3.7384480234260616E-2</v>
      </c>
      <c r="BH1760" s="221">
        <f>'1. Lighting'!BD59</f>
        <v>3.7775109809663247E-2</v>
      </c>
    </row>
    <row r="1761" spans="1:60" s="8" customFormat="1" ht="15">
      <c r="A1761" s="36" t="s">
        <v>7</v>
      </c>
      <c r="B1761" s="36" t="s">
        <v>59</v>
      </c>
      <c r="C1761" s="36" t="s">
        <v>17</v>
      </c>
      <c r="D1761" s="7" t="s">
        <v>105</v>
      </c>
      <c r="E1761" s="7" t="s">
        <v>106</v>
      </c>
      <c r="F1761" s="7" t="s">
        <v>14</v>
      </c>
      <c r="G1761" s="221">
        <f>'1. Lighting'!C60</f>
        <v>1</v>
      </c>
      <c r="H1761" s="221">
        <f>'1. Lighting'!D60</f>
        <v>1</v>
      </c>
      <c r="I1761" s="221">
        <f>'1. Lighting'!E60</f>
        <v>1</v>
      </c>
      <c r="J1761" s="221">
        <f>'1. Lighting'!F60</f>
        <v>1</v>
      </c>
      <c r="K1761" s="221">
        <f>'1. Lighting'!G60</f>
        <v>1</v>
      </c>
      <c r="L1761" s="221">
        <f>'1. Lighting'!H60</f>
        <v>1</v>
      </c>
      <c r="M1761" s="221">
        <f>'1. Lighting'!I60</f>
        <v>1</v>
      </c>
      <c r="N1761" s="221">
        <f>'1. Lighting'!J60</f>
        <v>1</v>
      </c>
      <c r="O1761" s="221">
        <f>'1. Lighting'!K60</f>
        <v>1</v>
      </c>
      <c r="P1761" s="221">
        <f>'1. Lighting'!L60</f>
        <v>1</v>
      </c>
      <c r="Q1761" s="221">
        <f>'1. Lighting'!M60</f>
        <v>1</v>
      </c>
      <c r="R1761" s="221">
        <f>'1. Lighting'!N60</f>
        <v>1</v>
      </c>
      <c r="S1761" s="221">
        <f>'1. Lighting'!O60</f>
        <v>1</v>
      </c>
      <c r="T1761" s="221">
        <f>'1. Lighting'!P60</f>
        <v>1</v>
      </c>
      <c r="U1761" s="221">
        <f>'1. Lighting'!Q60</f>
        <v>1</v>
      </c>
      <c r="V1761" s="221">
        <f>'1. Lighting'!R60</f>
        <v>1</v>
      </c>
      <c r="W1761" s="221">
        <f>'1. Lighting'!S60</f>
        <v>1</v>
      </c>
      <c r="X1761" s="221">
        <f>'1. Lighting'!T60</f>
        <v>1</v>
      </c>
      <c r="Y1761" s="221">
        <f>'1. Lighting'!U60</f>
        <v>1</v>
      </c>
      <c r="Z1761" s="221">
        <f>'1. Lighting'!V60</f>
        <v>1</v>
      </c>
      <c r="AA1761" s="221">
        <f>'1. Lighting'!W60</f>
        <v>1</v>
      </c>
      <c r="AB1761" s="221">
        <f>'1. Lighting'!X60</f>
        <v>1</v>
      </c>
      <c r="AC1761" s="221">
        <f>'1. Lighting'!Y60</f>
        <v>1</v>
      </c>
      <c r="AD1761" s="221">
        <f>'1. Lighting'!Z60</f>
        <v>1</v>
      </c>
      <c r="AE1761" s="221">
        <f>'1. Lighting'!AA60</f>
        <v>1</v>
      </c>
      <c r="AF1761" s="221">
        <f>'1. Lighting'!AB60</f>
        <v>1</v>
      </c>
      <c r="AG1761" s="221">
        <f>'1. Lighting'!AC60</f>
        <v>1</v>
      </c>
      <c r="AH1761" s="221">
        <f>'1. Lighting'!AD60</f>
        <v>1</v>
      </c>
      <c r="AI1761" s="221">
        <f>'1. Lighting'!AE60</f>
        <v>1</v>
      </c>
      <c r="AJ1761" s="221">
        <f>'1. Lighting'!AF60</f>
        <v>1</v>
      </c>
      <c r="AK1761" s="221">
        <f>'1. Lighting'!AG60</f>
        <v>1</v>
      </c>
      <c r="AL1761" s="221">
        <f>'1. Lighting'!AH60</f>
        <v>1</v>
      </c>
      <c r="AM1761" s="221">
        <f>'1. Lighting'!AI60</f>
        <v>1</v>
      </c>
      <c r="AN1761" s="221">
        <f>'1. Lighting'!AJ60</f>
        <v>1</v>
      </c>
      <c r="AO1761" s="221">
        <f>'1. Lighting'!AK60</f>
        <v>1</v>
      </c>
      <c r="AP1761" s="221">
        <f>'1. Lighting'!AL60</f>
        <v>1</v>
      </c>
      <c r="AQ1761" s="221">
        <f>'1. Lighting'!AM60</f>
        <v>1</v>
      </c>
      <c r="AR1761" s="221">
        <f>'1. Lighting'!AN60</f>
        <v>1</v>
      </c>
      <c r="AS1761" s="221">
        <f>'1. Lighting'!AO60</f>
        <v>1</v>
      </c>
      <c r="AT1761" s="221">
        <f>'1. Lighting'!AP60</f>
        <v>1</v>
      </c>
      <c r="AU1761" s="221">
        <f>'1. Lighting'!AQ60</f>
        <v>1</v>
      </c>
      <c r="AV1761" s="221">
        <f>'1. Lighting'!AR60</f>
        <v>1</v>
      </c>
      <c r="AW1761" s="221">
        <f>'1. Lighting'!AS60</f>
        <v>1</v>
      </c>
      <c r="AX1761" s="221">
        <f>'1. Lighting'!AT60</f>
        <v>1</v>
      </c>
      <c r="AY1761" s="221">
        <f>'1. Lighting'!AU60</f>
        <v>1</v>
      </c>
      <c r="AZ1761" s="221">
        <f>'1. Lighting'!AV60</f>
        <v>1</v>
      </c>
      <c r="BA1761" s="221">
        <f>'1. Lighting'!AW60</f>
        <v>1</v>
      </c>
      <c r="BB1761" s="221">
        <f>'1. Lighting'!AX60</f>
        <v>1</v>
      </c>
      <c r="BC1761" s="221">
        <f>'1. Lighting'!AY60</f>
        <v>1</v>
      </c>
      <c r="BD1761" s="221">
        <f>'1. Lighting'!AZ60</f>
        <v>1</v>
      </c>
      <c r="BE1761" s="221">
        <f>'1. Lighting'!BA60</f>
        <v>1</v>
      </c>
      <c r="BF1761" s="221">
        <f>'1. Lighting'!BB60</f>
        <v>1</v>
      </c>
      <c r="BG1761" s="221">
        <f>'1. Lighting'!BC60</f>
        <v>1</v>
      </c>
      <c r="BH1761" s="221">
        <f>'1. Lighting'!BD60</f>
        <v>1</v>
      </c>
    </row>
    <row r="1762" spans="1:60" s="5" customFormat="1" ht="15">
      <c r="A1762" s="4" t="s">
        <v>7</v>
      </c>
      <c r="B1762" s="4" t="s">
        <v>59</v>
      </c>
      <c r="C1762" s="4" t="s">
        <v>18</v>
      </c>
      <c r="D1762" s="4"/>
      <c r="E1762" s="4"/>
      <c r="F1762" s="4" t="s">
        <v>11</v>
      </c>
      <c r="G1762" s="4"/>
      <c r="H1762" s="4"/>
      <c r="I1762" s="4"/>
      <c r="J1762" s="4"/>
      <c r="K1762" s="4"/>
      <c r="L1762" s="4"/>
      <c r="M1762" s="4"/>
      <c r="N1762" s="4">
        <v>788</v>
      </c>
      <c r="O1762" s="4">
        <v>994</v>
      </c>
      <c r="P1762" s="4">
        <v>477</v>
      </c>
      <c r="Q1762" s="4">
        <v>554</v>
      </c>
      <c r="R1762" s="4">
        <v>625</v>
      </c>
      <c r="S1762" s="4">
        <v>590</v>
      </c>
      <c r="T1762" s="4">
        <v>468</v>
      </c>
      <c r="U1762" s="4">
        <v>472</v>
      </c>
      <c r="V1762" s="4">
        <v>454</v>
      </c>
      <c r="W1762" s="4">
        <v>381</v>
      </c>
      <c r="X1762" s="4">
        <v>37</v>
      </c>
      <c r="Y1762" s="4">
        <v>30</v>
      </c>
      <c r="Z1762" s="4">
        <v>23</v>
      </c>
      <c r="AA1762" s="4">
        <v>25</v>
      </c>
      <c r="AB1762" s="4">
        <v>14</v>
      </c>
      <c r="AC1762" s="4">
        <v>26</v>
      </c>
      <c r="AD1762" s="4">
        <v>23</v>
      </c>
      <c r="AE1762" s="4">
        <v>31</v>
      </c>
      <c r="AF1762" s="4">
        <v>24</v>
      </c>
      <c r="AG1762" s="4">
        <v>21</v>
      </c>
      <c r="AH1762" s="4">
        <v>19</v>
      </c>
      <c r="AI1762" s="4">
        <v>24</v>
      </c>
      <c r="AJ1762" s="4">
        <v>19</v>
      </c>
      <c r="AK1762" s="4">
        <v>14</v>
      </c>
      <c r="AL1762" s="4">
        <v>19</v>
      </c>
      <c r="AM1762" s="4">
        <v>29</v>
      </c>
      <c r="AN1762" s="4">
        <v>19</v>
      </c>
      <c r="AO1762" s="4">
        <v>24</v>
      </c>
      <c r="AP1762" s="4">
        <v>38</v>
      </c>
      <c r="AQ1762" s="4">
        <v>29</v>
      </c>
      <c r="AR1762" s="4">
        <v>11</v>
      </c>
      <c r="AS1762" s="4">
        <v>28</v>
      </c>
      <c r="AT1762" s="4">
        <v>86</v>
      </c>
      <c r="AU1762" s="4">
        <v>83</v>
      </c>
      <c r="AV1762" s="4">
        <v>83</v>
      </c>
      <c r="AW1762" s="4">
        <v>97</v>
      </c>
      <c r="AX1762" s="4">
        <v>117</v>
      </c>
      <c r="AY1762" s="4">
        <v>60</v>
      </c>
      <c r="AZ1762" s="4">
        <v>41</v>
      </c>
      <c r="BA1762" s="4">
        <v>157</v>
      </c>
      <c r="BB1762" s="4">
        <v>144</v>
      </c>
      <c r="BC1762" s="4">
        <v>148</v>
      </c>
      <c r="BD1762" s="4">
        <v>131</v>
      </c>
      <c r="BE1762" s="4">
        <v>109</v>
      </c>
      <c r="BF1762" s="4">
        <v>96</v>
      </c>
      <c r="BG1762" s="4">
        <v>101</v>
      </c>
      <c r="BH1762" s="4">
        <v>66</v>
      </c>
    </row>
    <row r="1763" spans="1:60" s="5" customFormat="1" ht="15">
      <c r="A1763" s="4" t="s">
        <v>7</v>
      </c>
      <c r="B1763" s="4" t="s">
        <v>59</v>
      </c>
      <c r="C1763" s="4" t="s">
        <v>18</v>
      </c>
      <c r="D1763" s="4"/>
      <c r="E1763" s="4"/>
      <c r="F1763" s="4" t="s">
        <v>52</v>
      </c>
      <c r="G1763" s="4"/>
      <c r="H1763" s="4"/>
      <c r="I1763" s="4"/>
      <c r="J1763" s="4"/>
      <c r="K1763" s="4"/>
      <c r="L1763" s="4"/>
      <c r="M1763" s="4"/>
      <c r="N1763" s="4">
        <v>3.6231550875902303E-2</v>
      </c>
      <c r="O1763" s="4">
        <v>4.1562134136143201E-2</v>
      </c>
      <c r="P1763" s="4">
        <v>1.7694847349482502E-2</v>
      </c>
      <c r="Q1763" s="4">
        <v>1.8561951350264699E-2</v>
      </c>
      <c r="R1763" s="4">
        <v>1.9060689234522699E-2</v>
      </c>
      <c r="S1763" s="4">
        <v>1.7387716609690001E-2</v>
      </c>
      <c r="T1763" s="4">
        <v>1.2142597685641601E-2</v>
      </c>
      <c r="U1763" s="4">
        <v>1.17861512722551E-2</v>
      </c>
      <c r="V1763" s="4">
        <v>1.12974667794754E-2</v>
      </c>
      <c r="W1763" s="4">
        <v>8.7860898441103202E-3</v>
      </c>
      <c r="X1763" s="4">
        <v>8.2698196285286402E-4</v>
      </c>
      <c r="Y1763" s="4">
        <v>6.4792017623428798E-4</v>
      </c>
      <c r="Z1763" s="4">
        <v>4.6710940514632703E-4</v>
      </c>
      <c r="AA1763" s="4">
        <v>5.19588485919152E-4</v>
      </c>
      <c r="AB1763" s="4">
        <v>3.0214740476961302E-4</v>
      </c>
      <c r="AC1763" s="4">
        <v>5.7414154797394304E-4</v>
      </c>
      <c r="AD1763" s="4">
        <v>4.9476197646653895E-4</v>
      </c>
      <c r="AE1763" s="4">
        <v>6.6205364770203297E-4</v>
      </c>
      <c r="AF1763" s="4">
        <v>5.0580623406183505E-4</v>
      </c>
      <c r="AG1763" s="4">
        <v>4.4161251656046901E-4</v>
      </c>
      <c r="AH1763" s="4">
        <v>3.8684719535783403E-4</v>
      </c>
      <c r="AI1763" s="4">
        <v>4.4129815206398799E-4</v>
      </c>
      <c r="AJ1763" s="4">
        <v>3.25359179409901E-4</v>
      </c>
      <c r="AK1763" s="4">
        <v>2.3097736421830701E-4</v>
      </c>
      <c r="AL1763" s="4">
        <v>3.0090429659661403E-4</v>
      </c>
      <c r="AM1763" s="4">
        <v>4.5417528033577599E-4</v>
      </c>
      <c r="AN1763" s="4">
        <v>3.0479001572074799E-4</v>
      </c>
      <c r="AO1763" s="4">
        <v>3.65224537001811E-4</v>
      </c>
      <c r="AP1763" s="4">
        <v>5.5178021722715898E-4</v>
      </c>
      <c r="AQ1763" s="4">
        <v>4.1850061331986401E-4</v>
      </c>
      <c r="AR1763" s="4">
        <v>1.5022397028296701E-4</v>
      </c>
      <c r="AS1763" s="4">
        <v>3.5947670462569499E-4</v>
      </c>
      <c r="AT1763" s="4">
        <v>1.0738992532654001E-3</v>
      </c>
      <c r="AU1763" s="4">
        <v>9.7085107378468204E-4</v>
      </c>
      <c r="AV1763" s="4">
        <v>9.2640132151706599E-4</v>
      </c>
      <c r="AW1763" s="4">
        <v>1.0668602413083899E-3</v>
      </c>
      <c r="AX1763" s="4">
        <v>1.2185088367927201E-3</v>
      </c>
      <c r="AY1763" s="4">
        <v>6.0372498314601104E-4</v>
      </c>
      <c r="AZ1763" s="4">
        <v>4.0174022105510698E-4</v>
      </c>
      <c r="BA1763" s="4">
        <v>1.58027176648213E-3</v>
      </c>
      <c r="BB1763" s="4">
        <v>1.4153446954060301E-3</v>
      </c>
      <c r="BC1763" s="4">
        <v>1.5103119610584399E-3</v>
      </c>
      <c r="BD1763" s="4">
        <v>1.44058943201188E-3</v>
      </c>
      <c r="BE1763" s="4">
        <v>1.1817255361131001E-3</v>
      </c>
      <c r="BF1763" s="4">
        <v>1.0806429825746301E-3</v>
      </c>
      <c r="BG1763" s="4">
        <v>1.19300732341129E-3</v>
      </c>
      <c r="BH1763" s="4">
        <v>8.1028323082022802E-4</v>
      </c>
    </row>
    <row r="1764" spans="1:60" s="8" customFormat="1" ht="15">
      <c r="A1764" s="36" t="s">
        <v>7</v>
      </c>
      <c r="B1764" s="36" t="s">
        <v>59</v>
      </c>
      <c r="C1764" s="36" t="s">
        <v>18</v>
      </c>
      <c r="D1764" s="7" t="s">
        <v>130</v>
      </c>
      <c r="E1764" s="7" t="s">
        <v>130</v>
      </c>
      <c r="F1764" s="7" t="s">
        <v>12</v>
      </c>
      <c r="G1764" s="219"/>
      <c r="H1764" s="219"/>
      <c r="I1764" s="219"/>
      <c r="J1764" s="219"/>
      <c r="K1764" s="219"/>
      <c r="L1764" s="219"/>
      <c r="M1764" s="219"/>
      <c r="N1764" s="221">
        <v>1</v>
      </c>
      <c r="O1764" s="221">
        <v>1</v>
      </c>
      <c r="P1764" s="221">
        <v>1</v>
      </c>
      <c r="Q1764" s="221">
        <v>1</v>
      </c>
      <c r="R1764" s="221">
        <v>1</v>
      </c>
      <c r="S1764" s="221">
        <v>1</v>
      </c>
      <c r="T1764" s="221">
        <v>1</v>
      </c>
      <c r="U1764" s="221">
        <v>1</v>
      </c>
      <c r="V1764" s="221">
        <v>1</v>
      </c>
      <c r="W1764" s="221">
        <v>1</v>
      </c>
      <c r="X1764" s="221">
        <v>1</v>
      </c>
      <c r="Y1764" s="221">
        <v>1</v>
      </c>
      <c r="Z1764" s="221">
        <v>1</v>
      </c>
      <c r="AA1764" s="221">
        <v>1</v>
      </c>
      <c r="AB1764" s="221">
        <v>1</v>
      </c>
      <c r="AC1764" s="221">
        <v>1</v>
      </c>
      <c r="AD1764" s="221">
        <v>1</v>
      </c>
      <c r="AE1764" s="221">
        <v>1</v>
      </c>
      <c r="AF1764" s="221">
        <v>1</v>
      </c>
      <c r="AG1764" s="221">
        <v>1</v>
      </c>
      <c r="AH1764" s="221">
        <v>1</v>
      </c>
      <c r="AI1764" s="221">
        <v>1</v>
      </c>
      <c r="AJ1764" s="221">
        <v>1</v>
      </c>
      <c r="AK1764" s="221">
        <v>1</v>
      </c>
      <c r="AL1764" s="221">
        <v>1</v>
      </c>
      <c r="AM1764" s="221">
        <v>1</v>
      </c>
      <c r="AN1764" s="221">
        <v>1</v>
      </c>
      <c r="AO1764" s="221">
        <v>1</v>
      </c>
      <c r="AP1764" s="221">
        <v>1</v>
      </c>
      <c r="AQ1764" s="221">
        <v>1</v>
      </c>
      <c r="AR1764" s="221">
        <v>1</v>
      </c>
      <c r="AS1764" s="221">
        <v>1</v>
      </c>
      <c r="AT1764" s="221">
        <v>1</v>
      </c>
      <c r="AU1764" s="221">
        <v>1</v>
      </c>
      <c r="AV1764" s="221">
        <v>1</v>
      </c>
      <c r="AW1764" s="221">
        <v>1</v>
      </c>
      <c r="AX1764" s="221">
        <v>1</v>
      </c>
      <c r="AY1764" s="221">
        <v>1</v>
      </c>
      <c r="AZ1764" s="221">
        <v>1</v>
      </c>
      <c r="BA1764" s="221">
        <v>1</v>
      </c>
      <c r="BB1764" s="221">
        <v>1</v>
      </c>
      <c r="BC1764" s="221">
        <v>1</v>
      </c>
      <c r="BD1764" s="221">
        <v>1</v>
      </c>
      <c r="BE1764" s="221">
        <v>1</v>
      </c>
      <c r="BF1764" s="221">
        <v>1</v>
      </c>
      <c r="BG1764" s="221">
        <v>1</v>
      </c>
      <c r="BH1764" s="221">
        <v>1</v>
      </c>
    </row>
    <row r="1765" spans="1:60" s="8" customFormat="1" ht="15">
      <c r="A1765" s="36" t="s">
        <v>7</v>
      </c>
      <c r="B1765" s="36" t="s">
        <v>59</v>
      </c>
      <c r="C1765" s="36" t="s">
        <v>18</v>
      </c>
      <c r="D1765" s="7" t="s">
        <v>130</v>
      </c>
      <c r="E1765" s="7" t="s">
        <v>130</v>
      </c>
      <c r="F1765" s="7" t="s">
        <v>13</v>
      </c>
      <c r="G1765" s="219"/>
      <c r="H1765" s="219"/>
      <c r="I1765" s="219"/>
      <c r="J1765" s="219"/>
      <c r="K1765" s="219"/>
      <c r="L1765" s="219"/>
      <c r="M1765" s="219"/>
      <c r="N1765" s="221">
        <f>'2.a-LTH-MTH1'!J$53</f>
        <v>0.45700000000000002</v>
      </c>
      <c r="O1765" s="221">
        <f>'2.a-LTH-MTH1'!K$53</f>
        <v>0.46399999999999997</v>
      </c>
      <c r="P1765" s="221">
        <f>'2.a-LTH-MTH1'!L$53</f>
        <v>0.47100000000000003</v>
      </c>
      <c r="Q1765" s="221">
        <f>'2.a-LTH-MTH1'!M$53</f>
        <v>0.47799999999999998</v>
      </c>
      <c r="R1765" s="221">
        <f>'2.a-LTH-MTH1'!N$53</f>
        <v>0.48599999999999999</v>
      </c>
      <c r="S1765" s="221">
        <f>'2.a-LTH-MTH1'!O$53</f>
        <v>0.49299999999999999</v>
      </c>
      <c r="T1765" s="221">
        <f>'2.a-LTH-MTH1'!P$53</f>
        <v>0.501</v>
      </c>
      <c r="U1765" s="221">
        <f>'2.a-LTH-MTH1'!Q$53</f>
        <v>0.50900000000000001</v>
      </c>
      <c r="V1765" s="221">
        <f>'2.a-LTH-MTH1'!R$53</f>
        <v>0.51700000000000002</v>
      </c>
      <c r="W1765" s="221">
        <f>'2.a-LTH-MTH1'!S$53</f>
        <v>0.52500000000000002</v>
      </c>
      <c r="X1765" s="221">
        <f>'2.a-LTH-MTH1'!T$53</f>
        <v>0.53299999999999992</v>
      </c>
      <c r="Y1765" s="221">
        <f>'2.a-LTH-MTH1'!U$53</f>
        <v>0.54100000000000004</v>
      </c>
      <c r="Z1765" s="221">
        <f>'2.a-LTH-MTH1'!V$53</f>
        <v>0.55000000000000004</v>
      </c>
      <c r="AA1765" s="221">
        <f>'2.a-LTH-MTH1'!W$53</f>
        <v>0.55799999999999994</v>
      </c>
      <c r="AB1765" s="221">
        <f>'2.a-LTH-MTH1'!X$53</f>
        <v>0.56700000000000006</v>
      </c>
      <c r="AC1765" s="221">
        <f>'2.a-LTH-MTH1'!Y$53</f>
        <v>0.57600000000000007</v>
      </c>
      <c r="AD1765" s="221">
        <f>'2.a-LTH-MTH1'!Z$53</f>
        <v>0.58499999999999996</v>
      </c>
      <c r="AE1765" s="221">
        <f>'2.a-LTH-MTH1'!AA$53</f>
        <v>0.59399999999999997</v>
      </c>
      <c r="AF1765" s="221">
        <f>'2.a-LTH-MTH1'!AB$53</f>
        <v>0.60299999999999998</v>
      </c>
      <c r="AG1765" s="221">
        <f>'2.a-LTH-MTH1'!AC$53</f>
        <v>0.61199999999999999</v>
      </c>
      <c r="AH1765" s="221">
        <f>'2.a-LTH-MTH1'!AD$53</f>
        <v>0.621</v>
      </c>
      <c r="AI1765" s="221">
        <f>'2.a-LTH-MTH1'!AE$53</f>
        <v>0.63100000000000001</v>
      </c>
      <c r="AJ1765" s="221">
        <f>'2.a-LTH-MTH1'!AF$53</f>
        <v>0.64</v>
      </c>
      <c r="AK1765" s="221">
        <f>'2.a-LTH-MTH1'!AG$53</f>
        <v>0.65</v>
      </c>
      <c r="AL1765" s="221">
        <f>'2.a-LTH-MTH1'!AH$53</f>
        <v>0.66</v>
      </c>
      <c r="AM1765" s="221">
        <f>'2.a-LTH-MTH1'!AI$53</f>
        <v>0.67</v>
      </c>
      <c r="AN1765" s="221">
        <f>'2.a-LTH-MTH1'!AJ$53</f>
        <v>0.68</v>
      </c>
      <c r="AO1765" s="221">
        <f>'2.a-LTH-MTH1'!AK$53</f>
        <v>0.69</v>
      </c>
      <c r="AP1765" s="221">
        <f>'2.a-LTH-MTH1'!AL$53</f>
        <v>0.7</v>
      </c>
      <c r="AQ1765" s="221">
        <f>'2.a-LTH-MTH1'!AM$53</f>
        <v>0.71099999999999997</v>
      </c>
      <c r="AR1765" s="221">
        <f>'2.a-LTH-MTH1'!AN$53</f>
        <v>0.72099999999999997</v>
      </c>
      <c r="AS1765" s="221">
        <f>'2.a-LTH-MTH1'!AO$53</f>
        <v>0.73199999999999998</v>
      </c>
      <c r="AT1765" s="221">
        <f>'2.a-LTH-MTH1'!AP$53</f>
        <v>0.74199999999999999</v>
      </c>
      <c r="AU1765" s="221">
        <f>'2.a-LTH-MTH1'!AQ$53</f>
        <v>0.753</v>
      </c>
      <c r="AV1765" s="221">
        <f>'2.a-LTH-MTH1'!AR$53</f>
        <v>0.76400000000000001</v>
      </c>
      <c r="AW1765" s="221">
        <f>'2.a-LTH-MTH1'!AS$53</f>
        <v>0.77500000000000002</v>
      </c>
      <c r="AX1765" s="221">
        <f>'2.a-LTH-MTH1'!AT$53</f>
        <v>0.78599999999999992</v>
      </c>
      <c r="AY1765" s="221">
        <f>'2.a-LTH-MTH1'!AU$53</f>
        <v>0.79799999999999993</v>
      </c>
      <c r="AZ1765" s="221">
        <f>'2.a-LTH-MTH1'!AV$53</f>
        <v>0.80900000000000005</v>
      </c>
      <c r="BA1765" s="221">
        <f>'2.a-LTH-MTH1'!AW$53</f>
        <v>0.82099999999999995</v>
      </c>
      <c r="BB1765" s="221">
        <f>'2.a-LTH-MTH1'!AX$53</f>
        <v>0.83200000000000007</v>
      </c>
      <c r="BC1765" s="221">
        <f>'2.a-LTH-MTH1'!AY$53</f>
        <v>0.84400000000000008</v>
      </c>
      <c r="BD1765" s="221">
        <f>'2.a-LTH-MTH1'!AZ$53</f>
        <v>0.85599999999999998</v>
      </c>
      <c r="BE1765" s="221">
        <f>'2.a-LTH-MTH1'!BA$53</f>
        <v>0.86799999999999999</v>
      </c>
      <c r="BF1765" s="221">
        <f>'2.a-LTH-MTH1'!BB$53</f>
        <v>0.875</v>
      </c>
      <c r="BG1765" s="221">
        <f>'2.a-LTH-MTH1'!BC$53</f>
        <v>0.88</v>
      </c>
      <c r="BH1765" s="221">
        <f>'2.a-LTH-MTH1'!BD$53</f>
        <v>0.88500000000000001</v>
      </c>
    </row>
    <row r="1766" spans="1:60" s="8" customFormat="1" ht="15">
      <c r="A1766" s="36" t="s">
        <v>7</v>
      </c>
      <c r="B1766" s="36" t="s">
        <v>59</v>
      </c>
      <c r="C1766" s="36" t="s">
        <v>18</v>
      </c>
      <c r="D1766" s="7" t="s">
        <v>130</v>
      </c>
      <c r="E1766" s="7" t="s">
        <v>130</v>
      </c>
      <c r="F1766" s="7" t="s">
        <v>14</v>
      </c>
      <c r="G1766" s="219"/>
      <c r="H1766" s="219"/>
      <c r="I1766" s="219"/>
      <c r="J1766" s="219"/>
      <c r="K1766" s="219"/>
      <c r="L1766" s="219"/>
      <c r="M1766" s="219"/>
      <c r="N1766" s="221">
        <f>'2.a-LTH-MTH1'!J$54</f>
        <v>2.0841461297986474E-2</v>
      </c>
      <c r="O1766" s="221">
        <f>'2.a-LTH-MTH1'!K$54</f>
        <v>2.1208825187900016E-2</v>
      </c>
      <c r="P1766" s="221">
        <f>'2.a-LTH-MTH1'!L$54</f>
        <v>1.8498510060336426E-2</v>
      </c>
      <c r="Q1766" s="221">
        <f>'2.a-LTH-MTH1'!M$54</f>
        <v>2.0536886830417322E-2</v>
      </c>
      <c r="R1766" s="221">
        <f>'2.a-LTH-MTH1'!N$54</f>
        <v>1.8654090298034554E-2</v>
      </c>
      <c r="S1766" s="221">
        <f>'2.a-LTH-MTH1'!O$54</f>
        <v>2.1234688711341487E-2</v>
      </c>
      <c r="T1766" s="221">
        <f>'2.a-LTH-MTH1'!P$54</f>
        <v>2.2983799801214233E-2</v>
      </c>
      <c r="U1766" s="221">
        <f>'2.a-LTH-MTH1'!Q$54</f>
        <v>2.1317259260411725E-2</v>
      </c>
      <c r="V1766" s="221">
        <f>'2.a-LTH-MTH1'!R$54</f>
        <v>2.0403765143522157E-2</v>
      </c>
      <c r="W1766" s="221">
        <f>'2.a-LTH-MTH1'!S$54</f>
        <v>2.3038703810786321E-2</v>
      </c>
      <c r="X1766" s="221">
        <f>'2.a-LTH-MTH1'!T$54</f>
        <v>2.2151409719763593E-2</v>
      </c>
      <c r="Y1766" s="221">
        <f>'2.a-LTH-MTH1'!U$54</f>
        <v>2.5853710483162651E-2</v>
      </c>
      <c r="Z1766" s="221">
        <f>'2.a-LTH-MTH1'!V$54</f>
        <v>2.6951412165392319E-2</v>
      </c>
      <c r="AA1766" s="221">
        <f>'2.a-LTH-MTH1'!W$54</f>
        <v>2.9939042873679437E-2</v>
      </c>
      <c r="AB1766" s="221">
        <f>'2.a-LTH-MTH1'!X$54</f>
        <v>2.7528940120028933E-2</v>
      </c>
      <c r="AC1766" s="221">
        <f>'2.a-LTH-MTH1'!Y$54</f>
        <v>2.7992750013754231E-2</v>
      </c>
      <c r="AD1766" s="221">
        <f>'2.a-LTH-MTH1'!Z$54</f>
        <v>2.9177072971760535E-2</v>
      </c>
      <c r="AE1766" s="221">
        <f>'2.a-LTH-MTH1'!AA$54</f>
        <v>3.1735415931031463E-2</v>
      </c>
      <c r="AF1766" s="221">
        <f>'2.a-LTH-MTH1'!AB$54</f>
        <v>3.0369264353385494E-2</v>
      </c>
      <c r="AG1766" s="221">
        <f>'2.a-LTH-MTH1'!AC$54</f>
        <v>3.0523663389645631E-2</v>
      </c>
      <c r="AH1766" s="221">
        <f>'2.a-LTH-MTH1'!AD$54</f>
        <v>3.3809818544762615E-2</v>
      </c>
      <c r="AI1766" s="221">
        <f>'2.a-LTH-MTH1'!AE$54</f>
        <v>3.5512344771098325E-2</v>
      </c>
      <c r="AJ1766" s="221">
        <f>'2.a-LTH-MTH1'!AF$54</f>
        <v>3.4529586206980989E-2</v>
      </c>
      <c r="AK1766" s="221">
        <f>'2.a-LTH-MTH1'!AG$54</f>
        <v>3.5128961339180531E-2</v>
      </c>
      <c r="AL1766" s="221">
        <f>'2.a-LTH-MTH1'!AH$54</f>
        <v>3.4638822791516866E-2</v>
      </c>
      <c r="AM1766" s="221">
        <f>'2.a-LTH-MTH1'!AI$54</f>
        <v>3.7458017272223976E-2</v>
      </c>
      <c r="AN1766" s="221">
        <f>'2.a-LTH-MTH1'!AJ$54</f>
        <v>3.4986994845386477E-2</v>
      </c>
      <c r="AO1766" s="221">
        <f>'2.a-LTH-MTH1'!AK$54</f>
        <v>3.6622028595351686E-2</v>
      </c>
      <c r="AP1766" s="221">
        <f>'2.a-LTH-MTH1'!AL$54</f>
        <v>3.7928027776264361E-2</v>
      </c>
      <c r="AQ1766" s="221">
        <f>'2.a-LTH-MTH1'!AM$54</f>
        <v>3.5713918445890225E-2</v>
      </c>
      <c r="AR1766" s="221">
        <f>'2.a-LTH-MTH1'!AN$54</f>
        <v>3.4520117875336154E-2</v>
      </c>
      <c r="AS1766" s="221">
        <f>'2.a-LTH-MTH1'!AO$54</f>
        <v>3.3728068948862377E-2</v>
      </c>
      <c r="AT1766" s="221">
        <f>'2.a-LTH-MTH1'!AP$54</f>
        <v>3.5482105236358641E-2</v>
      </c>
      <c r="AU1766" s="221">
        <f>'2.a-LTH-MTH1'!AQ$54</f>
        <v>3.6806310343293402E-2</v>
      </c>
      <c r="AV1766" s="221">
        <f>'2.a-LTH-MTH1'!AR$54</f>
        <v>3.81268843822401E-2</v>
      </c>
      <c r="AW1766" s="221">
        <f>'2.a-LTH-MTH1'!AS$54</f>
        <v>3.9114940998180137E-2</v>
      </c>
      <c r="AX1766" s="221">
        <f>'2.a-LTH-MTH1'!AT$54</f>
        <v>4.010096979140932E-2</v>
      </c>
      <c r="AY1766" s="221">
        <f>'2.a-LTH-MTH1'!AU$54</f>
        <v>4.108497699818392E-2</v>
      </c>
      <c r="AZ1766" s="221">
        <f>'2.a-LTH-MTH1'!AV$54</f>
        <v>4.1739861767179476E-2</v>
      </c>
      <c r="BA1766" s="221">
        <f>'2.a-LTH-MTH1'!AW$54</f>
        <v>4.2393852648075492E-2</v>
      </c>
      <c r="BB1766" s="221">
        <f>'2.a-LTH-MTH1'!AX$54</f>
        <v>4.2899429062957073E-2</v>
      </c>
      <c r="BC1766" s="221">
        <f>'2.a-LTH-MTH1'!AY$54</f>
        <v>4.2899429062957073E-2</v>
      </c>
      <c r="BD1766" s="221">
        <f>'2.a-LTH-MTH1'!AZ$54</f>
        <v>4.2899429062957073E-2</v>
      </c>
      <c r="BE1766" s="221">
        <f>'2.a-LTH-MTH1'!BA$54</f>
        <v>4.2899429062957073E-2</v>
      </c>
      <c r="BF1766" s="221">
        <f>'2.a-LTH-MTH1'!BB$54</f>
        <v>4.2899429062957073E-2</v>
      </c>
      <c r="BG1766" s="221">
        <f>'2.a-LTH-MTH1'!BC$54</f>
        <v>4.289942906295708E-2</v>
      </c>
      <c r="BH1766" s="221">
        <f>'2.a-LTH-MTH1'!BD$54</f>
        <v>4.2899429062957073E-2</v>
      </c>
    </row>
    <row r="1767" spans="1:60" s="5" customFormat="1" ht="15">
      <c r="A1767" s="4" t="s">
        <v>7</v>
      </c>
      <c r="B1767" s="4" t="s">
        <v>59</v>
      </c>
      <c r="C1767" s="4" t="s">
        <v>31</v>
      </c>
      <c r="D1767" s="4"/>
      <c r="E1767" s="4"/>
      <c r="F1767" s="4" t="s">
        <v>11</v>
      </c>
      <c r="G1767" s="4">
        <v>42</v>
      </c>
      <c r="H1767" s="4">
        <v>46</v>
      </c>
      <c r="I1767" s="4">
        <v>40</v>
      </c>
      <c r="J1767" s="4">
        <v>46</v>
      </c>
      <c r="K1767" s="4">
        <v>43</v>
      </c>
      <c r="L1767" s="4">
        <v>29</v>
      </c>
      <c r="M1767" s="4">
        <v>17</v>
      </c>
      <c r="N1767" s="4">
        <v>9</v>
      </c>
      <c r="O1767" s="4">
        <v>2</v>
      </c>
      <c r="P1767" s="4">
        <v>2</v>
      </c>
      <c r="Q1767" s="4">
        <v>1</v>
      </c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</row>
    <row r="1768" spans="1:60" s="5" customFormat="1" ht="15">
      <c r="A1768" s="4" t="s">
        <v>7</v>
      </c>
      <c r="B1768" s="4" t="s">
        <v>59</v>
      </c>
      <c r="C1768" s="4" t="s">
        <v>31</v>
      </c>
      <c r="D1768" s="4"/>
      <c r="E1768" s="4"/>
      <c r="F1768" s="4" t="s">
        <v>52</v>
      </c>
      <c r="G1768" s="4">
        <v>3.2817627754336601E-3</v>
      </c>
      <c r="H1768" s="4">
        <v>3.3456978689359201E-3</v>
      </c>
      <c r="I1768" s="4">
        <v>2.7170221437304702E-3</v>
      </c>
      <c r="J1768" s="4">
        <v>2.86158631415241E-3</v>
      </c>
      <c r="K1768" s="4">
        <v>2.5033474995633698E-3</v>
      </c>
      <c r="L1768" s="4">
        <v>1.61577891687096E-3</v>
      </c>
      <c r="M1768" s="4">
        <v>8.4556080576970896E-4</v>
      </c>
      <c r="N1768" s="4">
        <v>4.13812129293301E-4</v>
      </c>
      <c r="O1768" s="6">
        <v>8.3626024418799097E-5</v>
      </c>
      <c r="P1768" s="6">
        <v>7.4192232073301898E-5</v>
      </c>
      <c r="Q1768" s="6">
        <v>3.3505327347048202E-5</v>
      </c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</row>
    <row r="1769" spans="1:60" s="8" customFormat="1" ht="15">
      <c r="A1769" s="36" t="s">
        <v>7</v>
      </c>
      <c r="B1769" s="36" t="s">
        <v>59</v>
      </c>
      <c r="C1769" s="36" t="s">
        <v>31</v>
      </c>
      <c r="D1769" s="7" t="s">
        <v>130</v>
      </c>
      <c r="E1769" s="7" t="s">
        <v>130</v>
      </c>
      <c r="F1769" s="7" t="s">
        <v>12</v>
      </c>
      <c r="G1769" s="221">
        <v>1</v>
      </c>
      <c r="H1769" s="221">
        <v>1</v>
      </c>
      <c r="I1769" s="221">
        <v>1</v>
      </c>
      <c r="J1769" s="221">
        <v>1</v>
      </c>
      <c r="K1769" s="221">
        <v>1</v>
      </c>
      <c r="L1769" s="221">
        <v>1</v>
      </c>
      <c r="M1769" s="221">
        <v>1</v>
      </c>
      <c r="N1769" s="221">
        <v>1</v>
      </c>
      <c r="O1769" s="221">
        <v>1</v>
      </c>
      <c r="P1769" s="221">
        <v>1</v>
      </c>
      <c r="Q1769" s="221">
        <v>1</v>
      </c>
      <c r="R1769" s="219"/>
      <c r="S1769" s="219"/>
      <c r="T1769" s="219"/>
      <c r="U1769" s="219"/>
      <c r="V1769" s="219"/>
      <c r="W1769" s="219"/>
      <c r="X1769" s="219"/>
      <c r="Y1769" s="219"/>
      <c r="Z1769" s="219"/>
      <c r="AA1769" s="219"/>
      <c r="AB1769" s="219"/>
      <c r="AC1769" s="219"/>
      <c r="AD1769" s="219"/>
      <c r="AE1769" s="219"/>
      <c r="AF1769" s="219"/>
      <c r="AG1769" s="219"/>
      <c r="AH1769" s="219"/>
      <c r="AI1769" s="219"/>
      <c r="AJ1769" s="219"/>
      <c r="AK1769" s="219"/>
      <c r="AL1769" s="219"/>
      <c r="AM1769" s="219"/>
      <c r="AN1769" s="219"/>
      <c r="AO1769" s="219"/>
      <c r="AP1769" s="219"/>
      <c r="AQ1769" s="219"/>
      <c r="AR1769" s="219"/>
      <c r="AS1769" s="219"/>
      <c r="AT1769" s="219"/>
      <c r="AU1769" s="219"/>
      <c r="AV1769" s="219"/>
      <c r="AW1769" s="219"/>
      <c r="AX1769" s="219"/>
      <c r="AY1769" s="219"/>
      <c r="AZ1769" s="219"/>
      <c r="BA1769" s="219"/>
      <c r="BB1769" s="219"/>
      <c r="BC1769" s="219"/>
      <c r="BD1769" s="219"/>
      <c r="BE1769" s="219"/>
      <c r="BF1769" s="219"/>
      <c r="BG1769" s="219"/>
      <c r="BH1769" s="219"/>
    </row>
    <row r="1770" spans="1:60" s="8" customFormat="1" ht="15">
      <c r="A1770" s="36" t="s">
        <v>7</v>
      </c>
      <c r="B1770" s="36" t="s">
        <v>59</v>
      </c>
      <c r="C1770" s="36" t="s">
        <v>31</v>
      </c>
      <c r="D1770" s="7" t="s">
        <v>130</v>
      </c>
      <c r="E1770" s="7" t="s">
        <v>130</v>
      </c>
      <c r="F1770" s="7" t="s">
        <v>13</v>
      </c>
      <c r="G1770" s="221">
        <f>'2.a-LTH-MTH1'!C$53</f>
        <v>0.41</v>
      </c>
      <c r="H1770" s="221">
        <f>'2.a-LTH-MTH1'!D$53</f>
        <v>0.41600000000000004</v>
      </c>
      <c r="I1770" s="221">
        <f>'2.a-LTH-MTH1'!E$53</f>
        <v>0.42299999999999999</v>
      </c>
      <c r="J1770" s="221">
        <f>'2.a-LTH-MTH1'!F$53</f>
        <v>0.42899999999999999</v>
      </c>
      <c r="K1770" s="221">
        <f>'2.a-LTH-MTH1'!G$53</f>
        <v>0.436</v>
      </c>
      <c r="L1770" s="221">
        <f>'2.a-LTH-MTH1'!H$53</f>
        <v>0.44299999999999995</v>
      </c>
      <c r="M1770" s="221">
        <f>'2.a-LTH-MTH1'!I$53</f>
        <v>0.45</v>
      </c>
      <c r="N1770" s="221">
        <f>'2.a-LTH-MTH1'!J$53</f>
        <v>0.45700000000000002</v>
      </c>
      <c r="O1770" s="221">
        <f>'2.a-LTH-MTH1'!K$53</f>
        <v>0.46399999999999997</v>
      </c>
      <c r="P1770" s="221">
        <f>'2.a-LTH-MTH1'!L$53</f>
        <v>0.47100000000000003</v>
      </c>
      <c r="Q1770" s="221">
        <f>'2.a-LTH-MTH1'!M$53</f>
        <v>0.47799999999999998</v>
      </c>
      <c r="R1770" s="219"/>
      <c r="S1770" s="219"/>
      <c r="T1770" s="219"/>
      <c r="U1770" s="219"/>
      <c r="V1770" s="219"/>
      <c r="W1770" s="219"/>
      <c r="X1770" s="219"/>
      <c r="Y1770" s="219"/>
      <c r="Z1770" s="219"/>
      <c r="AA1770" s="219"/>
      <c r="AB1770" s="219"/>
      <c r="AC1770" s="219"/>
      <c r="AD1770" s="219"/>
      <c r="AE1770" s="219"/>
      <c r="AF1770" s="219"/>
      <c r="AG1770" s="219"/>
      <c r="AH1770" s="219"/>
      <c r="AI1770" s="219"/>
      <c r="AJ1770" s="219"/>
      <c r="AK1770" s="219"/>
      <c r="AL1770" s="219"/>
      <c r="AM1770" s="219"/>
      <c r="AN1770" s="219"/>
      <c r="AO1770" s="219"/>
      <c r="AP1770" s="219"/>
      <c r="AQ1770" s="219"/>
      <c r="AR1770" s="219"/>
      <c r="AS1770" s="219"/>
      <c r="AT1770" s="219"/>
      <c r="AU1770" s="219"/>
      <c r="AV1770" s="219"/>
      <c r="AW1770" s="219"/>
      <c r="AX1770" s="219"/>
      <c r="AY1770" s="219"/>
      <c r="AZ1770" s="219"/>
      <c r="BA1770" s="219"/>
      <c r="BB1770" s="219"/>
      <c r="BC1770" s="219"/>
      <c r="BD1770" s="219"/>
      <c r="BE1770" s="219"/>
      <c r="BF1770" s="219"/>
      <c r="BG1770" s="219"/>
      <c r="BH1770" s="219"/>
    </row>
    <row r="1771" spans="1:60" s="8" customFormat="1" ht="15">
      <c r="A1771" s="36" t="s">
        <v>7</v>
      </c>
      <c r="B1771" s="36" t="s">
        <v>59</v>
      </c>
      <c r="C1771" s="36" t="s">
        <v>31</v>
      </c>
      <c r="D1771" s="7" t="s">
        <v>130</v>
      </c>
      <c r="E1771" s="7" t="s">
        <v>130</v>
      </c>
      <c r="F1771" s="7" t="s">
        <v>14</v>
      </c>
      <c r="G1771" s="221">
        <f>'2.a-LTH-MTH1'!C$54</f>
        <v>1.5802165550028668E-2</v>
      </c>
      <c r="H1771" s="221">
        <f>'2.a-LTH-MTH1'!D$54</f>
        <v>1.8556282698607096E-2</v>
      </c>
      <c r="I1771" s="221">
        <f>'2.a-LTH-MTH1'!E$54</f>
        <v>1.7931392949503966E-2</v>
      </c>
      <c r="J1771" s="221">
        <f>'2.a-LTH-MTH1'!F$54</f>
        <v>1.7841800719372025E-2</v>
      </c>
      <c r="K1771" s="221">
        <f>'2.a-LTH-MTH1'!G$54</f>
        <v>2.0488484883938951E-2</v>
      </c>
      <c r="L1771" s="221">
        <f>'2.a-LTH-MTH1'!H$54</f>
        <v>1.9175213387108481E-2</v>
      </c>
      <c r="M1771" s="221">
        <f>'2.a-LTH-MTH1'!I$54</f>
        <v>1.7122962339330083E-2</v>
      </c>
      <c r="N1771" s="221">
        <f>'2.a-LTH-MTH1'!J$54</f>
        <v>2.0841461297986474E-2</v>
      </c>
      <c r="O1771" s="221">
        <f>'2.a-LTH-MTH1'!K$54</f>
        <v>2.1208825187900016E-2</v>
      </c>
      <c r="P1771" s="221">
        <f>'2.a-LTH-MTH1'!L$54</f>
        <v>1.8498510060336426E-2</v>
      </c>
      <c r="Q1771" s="221">
        <f>'2.a-LTH-MTH1'!M$54</f>
        <v>2.0536886830417322E-2</v>
      </c>
      <c r="R1771" s="219"/>
      <c r="S1771" s="219"/>
      <c r="T1771" s="219"/>
      <c r="U1771" s="219"/>
      <c r="V1771" s="219"/>
      <c r="W1771" s="219"/>
      <c r="X1771" s="219"/>
      <c r="Y1771" s="219"/>
      <c r="Z1771" s="219"/>
      <c r="AA1771" s="219"/>
      <c r="AB1771" s="219"/>
      <c r="AC1771" s="219"/>
      <c r="AD1771" s="219"/>
      <c r="AE1771" s="219"/>
      <c r="AF1771" s="219"/>
      <c r="AG1771" s="219"/>
      <c r="AH1771" s="219"/>
      <c r="AI1771" s="219"/>
      <c r="AJ1771" s="219"/>
      <c r="AK1771" s="219"/>
      <c r="AL1771" s="219"/>
      <c r="AM1771" s="219"/>
      <c r="AN1771" s="219"/>
      <c r="AO1771" s="219"/>
      <c r="AP1771" s="219"/>
      <c r="AQ1771" s="219"/>
      <c r="AR1771" s="219"/>
      <c r="AS1771" s="219"/>
      <c r="AT1771" s="219"/>
      <c r="AU1771" s="219"/>
      <c r="AV1771" s="219"/>
      <c r="AW1771" s="219"/>
      <c r="AX1771" s="219"/>
      <c r="AY1771" s="219"/>
      <c r="AZ1771" s="219"/>
      <c r="BA1771" s="219"/>
      <c r="BB1771" s="219"/>
      <c r="BC1771" s="219"/>
      <c r="BD1771" s="219"/>
      <c r="BE1771" s="219"/>
      <c r="BF1771" s="219"/>
      <c r="BG1771" s="219"/>
      <c r="BH1771" s="219"/>
    </row>
    <row r="1772" spans="1:60" s="5" customFormat="1" ht="15">
      <c r="A1772" s="4" t="s">
        <v>7</v>
      </c>
      <c r="B1772" s="4" t="s">
        <v>59</v>
      </c>
      <c r="C1772" s="4" t="s">
        <v>32</v>
      </c>
      <c r="D1772" s="4"/>
      <c r="E1772" s="4"/>
      <c r="F1772" s="4" t="s">
        <v>11</v>
      </c>
      <c r="G1772" s="4">
        <v>71</v>
      </c>
      <c r="H1772" s="4">
        <v>72</v>
      </c>
      <c r="I1772" s="4">
        <v>75</v>
      </c>
      <c r="J1772" s="4">
        <v>85</v>
      </c>
      <c r="K1772" s="4">
        <v>89</v>
      </c>
      <c r="L1772" s="4">
        <v>104</v>
      </c>
      <c r="M1772" s="4">
        <v>113</v>
      </c>
      <c r="N1772" s="4">
        <v>134</v>
      </c>
      <c r="O1772" s="4">
        <v>152</v>
      </c>
      <c r="P1772" s="4">
        <v>157</v>
      </c>
      <c r="Q1772" s="4">
        <v>175</v>
      </c>
      <c r="R1772" s="4">
        <v>185</v>
      </c>
      <c r="S1772" s="4">
        <v>183</v>
      </c>
      <c r="T1772" s="4">
        <v>187</v>
      </c>
      <c r="U1772" s="4">
        <v>195</v>
      </c>
      <c r="V1772" s="4">
        <v>206</v>
      </c>
      <c r="W1772" s="4">
        <v>218</v>
      </c>
      <c r="X1772" s="4">
        <v>224</v>
      </c>
      <c r="Y1772" s="4">
        <v>225</v>
      </c>
      <c r="Z1772" s="4">
        <v>245</v>
      </c>
      <c r="AA1772" s="4">
        <v>250</v>
      </c>
      <c r="AB1772" s="4">
        <v>231</v>
      </c>
      <c r="AC1772" s="4">
        <v>240</v>
      </c>
      <c r="AD1772" s="4">
        <v>258</v>
      </c>
      <c r="AE1772" s="4">
        <v>275</v>
      </c>
      <c r="AF1772" s="4">
        <v>287</v>
      </c>
      <c r="AG1772" s="4">
        <v>302</v>
      </c>
      <c r="AH1772" s="4">
        <v>313</v>
      </c>
      <c r="AI1772" s="4">
        <v>292</v>
      </c>
      <c r="AJ1772" s="4">
        <v>256</v>
      </c>
      <c r="AK1772" s="4">
        <v>248</v>
      </c>
      <c r="AL1772" s="4">
        <v>198</v>
      </c>
      <c r="AM1772" s="4">
        <v>148</v>
      </c>
      <c r="AN1772" s="4">
        <v>118</v>
      </c>
      <c r="AO1772" s="4">
        <v>76</v>
      </c>
      <c r="AP1772" s="4">
        <v>47</v>
      </c>
      <c r="AQ1772" s="4">
        <v>21</v>
      </c>
      <c r="AR1772" s="4">
        <v>20</v>
      </c>
      <c r="AS1772" s="4">
        <v>33</v>
      </c>
      <c r="AT1772" s="4">
        <v>21</v>
      </c>
      <c r="AU1772" s="4">
        <v>48</v>
      </c>
      <c r="AV1772" s="4">
        <v>22</v>
      </c>
      <c r="AW1772" s="4">
        <v>22</v>
      </c>
      <c r="AX1772" s="4">
        <v>22</v>
      </c>
      <c r="AY1772" s="4">
        <v>24</v>
      </c>
      <c r="AZ1772" s="4">
        <v>27</v>
      </c>
      <c r="BA1772" s="4">
        <v>25</v>
      </c>
      <c r="BB1772" s="4">
        <v>24</v>
      </c>
      <c r="BC1772" s="4">
        <v>25</v>
      </c>
      <c r="BD1772" s="4">
        <v>22</v>
      </c>
      <c r="BE1772" s="4">
        <v>3</v>
      </c>
      <c r="BF1772" s="4"/>
      <c r="BG1772" s="4"/>
      <c r="BH1772" s="4"/>
    </row>
    <row r="1773" spans="1:60" s="5" customFormat="1" ht="15">
      <c r="A1773" s="4" t="s">
        <v>7</v>
      </c>
      <c r="B1773" s="4" t="s">
        <v>59</v>
      </c>
      <c r="C1773" s="4" t="s">
        <v>32</v>
      </c>
      <c r="D1773" s="4"/>
      <c r="E1773" s="4"/>
      <c r="F1773" s="4" t="s">
        <v>52</v>
      </c>
      <c r="G1773" s="4">
        <v>5.5477418346616698E-3</v>
      </c>
      <c r="H1773" s="4">
        <v>5.2367444905084002E-3</v>
      </c>
      <c r="I1773" s="4">
        <v>5.0944165194946297E-3</v>
      </c>
      <c r="J1773" s="4">
        <v>5.2877138413685802E-3</v>
      </c>
      <c r="K1773" s="4">
        <v>5.1813471502590702E-3</v>
      </c>
      <c r="L1773" s="4">
        <v>5.7945174949855099E-3</v>
      </c>
      <c r="M1773" s="4">
        <v>5.6204924148221796E-3</v>
      </c>
      <c r="N1773" s="4">
        <v>6.1612028139224799E-3</v>
      </c>
      <c r="O1773" s="4">
        <v>6.3555778558287302E-3</v>
      </c>
      <c r="P1773" s="4">
        <v>5.8240902177541997E-3</v>
      </c>
      <c r="Q1773" s="4">
        <v>5.86343228573343E-3</v>
      </c>
      <c r="R1773" s="4">
        <v>5.6419640134187298E-3</v>
      </c>
      <c r="S1773" s="4">
        <v>5.3931392196156997E-3</v>
      </c>
      <c r="T1773" s="4">
        <v>4.8518499299465504E-3</v>
      </c>
      <c r="U1773" s="4">
        <v>4.8692785976477597E-3</v>
      </c>
      <c r="V1773" s="4">
        <v>5.1261633404668296E-3</v>
      </c>
      <c r="W1773" s="4">
        <v>5.0272115118531503E-3</v>
      </c>
      <c r="X1773" s="4">
        <v>5.0065935048389599E-3</v>
      </c>
      <c r="Y1773" s="4">
        <v>4.8594013217571601E-3</v>
      </c>
      <c r="Z1773" s="4">
        <v>4.9757306200369604E-3</v>
      </c>
      <c r="AA1773" s="4">
        <v>5.1958848591915196E-3</v>
      </c>
      <c r="AB1773" s="4">
        <v>4.9854321786986103E-3</v>
      </c>
      <c r="AC1773" s="4">
        <v>5.2997681351440902E-3</v>
      </c>
      <c r="AD1773" s="4">
        <v>5.5499386925376998E-3</v>
      </c>
      <c r="AE1773" s="4">
        <v>5.8730565521954497E-3</v>
      </c>
      <c r="AF1773" s="4">
        <v>6.0485995489894398E-3</v>
      </c>
      <c r="AG1773" s="4">
        <v>6.3508085714886501E-3</v>
      </c>
      <c r="AH1773" s="4">
        <v>6.3727985340527298E-3</v>
      </c>
      <c r="AI1773" s="4">
        <v>5.3691275167785197E-3</v>
      </c>
      <c r="AJ1773" s="4">
        <v>4.3837868383649796E-3</v>
      </c>
      <c r="AK1773" s="4">
        <v>4.09159902329572E-3</v>
      </c>
      <c r="AL1773" s="4">
        <v>3.13573951190156E-3</v>
      </c>
      <c r="AM1773" s="4">
        <v>2.31786005136879E-3</v>
      </c>
      <c r="AN1773" s="4">
        <v>1.89290641342359E-3</v>
      </c>
      <c r="AO1773" s="4">
        <v>1.1565443671723999E-3</v>
      </c>
      <c r="AP1773" s="4">
        <v>6.8246500551780197E-4</v>
      </c>
      <c r="AQ1773" s="4">
        <v>3.03052168266109E-4</v>
      </c>
      <c r="AR1773" s="4">
        <v>2.7313449142357698E-4</v>
      </c>
      <c r="AS1773" s="4">
        <v>4.2366897330885499E-4</v>
      </c>
      <c r="AT1773" s="4">
        <v>2.62231213006668E-4</v>
      </c>
      <c r="AU1773" s="4">
        <v>5.61456042670659E-4</v>
      </c>
      <c r="AV1773" s="4">
        <v>2.4555215751054802E-4</v>
      </c>
      <c r="AW1773" s="4">
        <v>2.4196830215241801E-4</v>
      </c>
      <c r="AX1773" s="4">
        <v>2.2912131973880199E-4</v>
      </c>
      <c r="AY1773" s="4">
        <v>2.41489993258404E-4</v>
      </c>
      <c r="AZ1773" s="4">
        <v>2.6456063337775302E-4</v>
      </c>
      <c r="BA1773" s="4">
        <v>2.51635631605435E-4</v>
      </c>
      <c r="BB1773" s="4">
        <v>2.35890782567671E-4</v>
      </c>
      <c r="BC1773" s="4">
        <v>2.5512026369230498E-4</v>
      </c>
      <c r="BD1773" s="4">
        <v>2.4193104965085E-4</v>
      </c>
      <c r="BE1773" s="6">
        <v>3.2524556039810098E-5</v>
      </c>
      <c r="BF1773" s="4"/>
      <c r="BG1773" s="4"/>
      <c r="BH1773" s="4"/>
    </row>
    <row r="1774" spans="1:60" s="8" customFormat="1" ht="15">
      <c r="A1774" s="36" t="s">
        <v>7</v>
      </c>
      <c r="B1774" s="36" t="s">
        <v>59</v>
      </c>
      <c r="C1774" s="36" t="s">
        <v>32</v>
      </c>
      <c r="D1774" s="7" t="s">
        <v>132</v>
      </c>
      <c r="E1774" s="7" t="s">
        <v>132</v>
      </c>
      <c r="F1774" s="7" t="s">
        <v>12</v>
      </c>
      <c r="G1774" s="221">
        <v>1</v>
      </c>
      <c r="H1774" s="221">
        <v>1</v>
      </c>
      <c r="I1774" s="221">
        <v>1</v>
      </c>
      <c r="J1774" s="221">
        <v>1</v>
      </c>
      <c r="K1774" s="221">
        <v>1</v>
      </c>
      <c r="L1774" s="221">
        <v>1</v>
      </c>
      <c r="M1774" s="221">
        <v>1</v>
      </c>
      <c r="N1774" s="221">
        <v>1</v>
      </c>
      <c r="O1774" s="221">
        <v>1</v>
      </c>
      <c r="P1774" s="221">
        <v>1</v>
      </c>
      <c r="Q1774" s="221">
        <v>1</v>
      </c>
      <c r="R1774" s="221">
        <v>1</v>
      </c>
      <c r="S1774" s="221">
        <v>1</v>
      </c>
      <c r="T1774" s="221">
        <v>1</v>
      </c>
      <c r="U1774" s="221">
        <v>1</v>
      </c>
      <c r="V1774" s="221">
        <v>1</v>
      </c>
      <c r="W1774" s="221">
        <v>1</v>
      </c>
      <c r="X1774" s="221">
        <v>1</v>
      </c>
      <c r="Y1774" s="221">
        <v>1</v>
      </c>
      <c r="Z1774" s="221">
        <v>1</v>
      </c>
      <c r="AA1774" s="221">
        <v>1</v>
      </c>
      <c r="AB1774" s="221">
        <v>1</v>
      </c>
      <c r="AC1774" s="221">
        <v>1</v>
      </c>
      <c r="AD1774" s="221">
        <v>1</v>
      </c>
      <c r="AE1774" s="221">
        <v>1</v>
      </c>
      <c r="AF1774" s="221">
        <v>1</v>
      </c>
      <c r="AG1774" s="221">
        <v>1</v>
      </c>
      <c r="AH1774" s="221">
        <v>1</v>
      </c>
      <c r="AI1774" s="221">
        <v>1</v>
      </c>
      <c r="AJ1774" s="221">
        <v>1</v>
      </c>
      <c r="AK1774" s="221">
        <v>1</v>
      </c>
      <c r="AL1774" s="221">
        <v>1</v>
      </c>
      <c r="AM1774" s="221">
        <v>1</v>
      </c>
      <c r="AN1774" s="221">
        <v>1</v>
      </c>
      <c r="AO1774" s="221">
        <v>1</v>
      </c>
      <c r="AP1774" s="221">
        <v>1</v>
      </c>
      <c r="AQ1774" s="221">
        <v>1</v>
      </c>
      <c r="AR1774" s="221">
        <v>1</v>
      </c>
      <c r="AS1774" s="221">
        <v>1</v>
      </c>
      <c r="AT1774" s="221">
        <v>1</v>
      </c>
      <c r="AU1774" s="221">
        <v>1</v>
      </c>
      <c r="AV1774" s="221">
        <v>1</v>
      </c>
      <c r="AW1774" s="221">
        <v>1</v>
      </c>
      <c r="AX1774" s="221">
        <v>1</v>
      </c>
      <c r="AY1774" s="221">
        <v>1</v>
      </c>
      <c r="AZ1774" s="221">
        <v>1</v>
      </c>
      <c r="BA1774" s="221">
        <v>1</v>
      </c>
      <c r="BB1774" s="221">
        <v>1</v>
      </c>
      <c r="BC1774" s="221">
        <v>1</v>
      </c>
      <c r="BD1774" s="221">
        <v>1</v>
      </c>
      <c r="BE1774" s="221">
        <v>1</v>
      </c>
      <c r="BF1774" s="219"/>
      <c r="BG1774" s="219"/>
      <c r="BH1774" s="219"/>
    </row>
    <row r="1775" spans="1:60" s="8" customFormat="1" ht="15">
      <c r="A1775" s="36" t="s">
        <v>7</v>
      </c>
      <c r="B1775" s="36" t="s">
        <v>59</v>
      </c>
      <c r="C1775" s="36" t="s">
        <v>32</v>
      </c>
      <c r="D1775" s="7" t="s">
        <v>132</v>
      </c>
      <c r="E1775" s="7" t="s">
        <v>132</v>
      </c>
      <c r="F1775" s="7" t="s">
        <v>13</v>
      </c>
      <c r="G1775" s="221">
        <f>'1. Lighting'!C53</f>
        <v>1.2986822840409956E-3</v>
      </c>
      <c r="H1775" s="221">
        <f>'1. Lighting'!D53</f>
        <v>1.3133235724743777E-3</v>
      </c>
      <c r="I1775" s="221">
        <f>'1. Lighting'!E53</f>
        <v>1.3279648609077598E-3</v>
      </c>
      <c r="J1775" s="221">
        <f>'1. Lighting'!F53</f>
        <v>1.342606149341142E-3</v>
      </c>
      <c r="K1775" s="221">
        <f>'1. Lighting'!G53</f>
        <v>1.3572474377745243E-3</v>
      </c>
      <c r="L1775" s="221">
        <f>'1. Lighting'!H53</f>
        <v>1.3718887262079065E-3</v>
      </c>
      <c r="M1775" s="221">
        <f>'1. Lighting'!I53</f>
        <v>1.3865300146412886E-3</v>
      </c>
      <c r="N1775" s="221">
        <f>'1. Lighting'!J53</f>
        <v>1.4011713030746707E-3</v>
      </c>
      <c r="O1775" s="221">
        <f>'1. Lighting'!K53</f>
        <v>1.4158125915080528E-3</v>
      </c>
      <c r="P1775" s="221">
        <f>'1. Lighting'!L53</f>
        <v>1.430453879941435E-3</v>
      </c>
      <c r="Q1775" s="221">
        <f>'1. Lighting'!M53</f>
        <v>1.4450951683748171E-3</v>
      </c>
      <c r="R1775" s="221">
        <f>'1. Lighting'!N53</f>
        <v>1.4597364568081992E-3</v>
      </c>
      <c r="S1775" s="221">
        <f>'1. Lighting'!O53</f>
        <v>1.4743777452415814E-3</v>
      </c>
      <c r="T1775" s="221">
        <f>'1. Lighting'!P53</f>
        <v>1.4890190336749635E-3</v>
      </c>
      <c r="U1775" s="221">
        <f>'1. Lighting'!Q53</f>
        <v>1.5036603221083458E-3</v>
      </c>
      <c r="V1775" s="221">
        <f>'1. Lighting'!R53</f>
        <v>1.518301610541728E-3</v>
      </c>
      <c r="W1775" s="221">
        <f>'1. Lighting'!S53</f>
        <v>1.5329428989751101E-3</v>
      </c>
      <c r="X1775" s="221">
        <f>'1. Lighting'!T53</f>
        <v>1.5475841874084922E-3</v>
      </c>
      <c r="Y1775" s="221">
        <f>'1. Lighting'!U53</f>
        <v>1.5622254758418744E-3</v>
      </c>
      <c r="Z1775" s="221">
        <f>'1. Lighting'!V53</f>
        <v>1.5768667642752565E-3</v>
      </c>
      <c r="AA1775" s="221">
        <f>'1. Lighting'!W53</f>
        <v>1.5915080527086386E-3</v>
      </c>
      <c r="AB1775" s="221">
        <f>'1. Lighting'!X53</f>
        <v>1.6061493411420207E-3</v>
      </c>
      <c r="AC1775" s="221">
        <f>'1. Lighting'!Y53</f>
        <v>1.6207906295754029E-3</v>
      </c>
      <c r="AD1775" s="221">
        <f>'1. Lighting'!Z53</f>
        <v>1.635431918008785E-3</v>
      </c>
      <c r="AE1775" s="221">
        <f>'1. Lighting'!AA53</f>
        <v>1.6500732064421673E-3</v>
      </c>
      <c r="AF1775" s="221">
        <f>'1. Lighting'!AB53</f>
        <v>1.6647144948755495E-3</v>
      </c>
      <c r="AG1775" s="221">
        <f>'1. Lighting'!AC53</f>
        <v>1.6793557833089316E-3</v>
      </c>
      <c r="AH1775" s="221">
        <f>'1. Lighting'!AD53</f>
        <v>1.6939970717423137E-3</v>
      </c>
      <c r="AI1775" s="221">
        <f>'1. Lighting'!AE53</f>
        <v>1.7086383601756959E-3</v>
      </c>
      <c r="AJ1775" s="221">
        <f>'1. Lighting'!AF53</f>
        <v>1.723279648609078E-3</v>
      </c>
      <c r="AK1775" s="221">
        <f>'1. Lighting'!AG53</f>
        <v>1.7379209370424601E-3</v>
      </c>
      <c r="AL1775" s="221">
        <f>'1. Lighting'!AH53</f>
        <v>1.7525622254758423E-3</v>
      </c>
      <c r="AM1775" s="221">
        <f>'1. Lighting'!AI53</f>
        <v>1.7672035139092244E-3</v>
      </c>
      <c r="AN1775" s="221">
        <f>'1. Lighting'!AJ53</f>
        <v>1.7818448023426065E-3</v>
      </c>
      <c r="AO1775" s="221">
        <f>'1. Lighting'!AK53</f>
        <v>1.7964860907759886E-3</v>
      </c>
      <c r="AP1775" s="221">
        <f>'1. Lighting'!AL53</f>
        <v>1.811127379209371E-3</v>
      </c>
      <c r="AQ1775" s="221">
        <f>'1. Lighting'!AM53</f>
        <v>1.8257686676427531E-3</v>
      </c>
      <c r="AR1775" s="221">
        <f>'1. Lighting'!AN53</f>
        <v>1.8404099560761352E-3</v>
      </c>
      <c r="AS1775" s="221">
        <f>'1. Lighting'!AO53</f>
        <v>1.8550512445095174E-3</v>
      </c>
      <c r="AT1775" s="221">
        <f>'1. Lighting'!AP53</f>
        <v>1.8696925329428995E-3</v>
      </c>
      <c r="AU1775" s="221">
        <f>'1. Lighting'!AQ53</f>
        <v>1.8843338213762816E-3</v>
      </c>
      <c r="AV1775" s="221">
        <f>'1. Lighting'!AR53</f>
        <v>1.8989751098096638E-3</v>
      </c>
      <c r="AW1775" s="221">
        <f>'1. Lighting'!AS53</f>
        <v>1.9136163982430459E-3</v>
      </c>
      <c r="AX1775" s="221">
        <f>'1. Lighting'!AT53</f>
        <v>1.928257686676428E-3</v>
      </c>
      <c r="AY1775" s="221">
        <f>'1. Lighting'!AU53</f>
        <v>1.9428989751098101E-3</v>
      </c>
      <c r="AZ1775" s="221">
        <f>'1. Lighting'!AV53</f>
        <v>1.9575402635431923E-3</v>
      </c>
      <c r="BA1775" s="221">
        <f>'1. Lighting'!AW53</f>
        <v>1.9721815519765746E-3</v>
      </c>
      <c r="BB1775" s="221">
        <f>'1. Lighting'!AX53</f>
        <v>1.9868228404099565E-3</v>
      </c>
      <c r="BC1775" s="221">
        <f>'1. Lighting'!AY53</f>
        <v>2.0014641288433389E-3</v>
      </c>
      <c r="BD1775" s="221">
        <f>'1. Lighting'!AZ53</f>
        <v>2.0161054172767208E-3</v>
      </c>
      <c r="BE1775" s="221">
        <f>'1. Lighting'!BA53</f>
        <v>2.0307467057101031E-3</v>
      </c>
      <c r="BF1775" s="219"/>
      <c r="BG1775" s="219"/>
      <c r="BH1775" s="219"/>
    </row>
    <row r="1776" spans="1:60" s="8" customFormat="1" ht="15">
      <c r="A1776" s="36" t="s">
        <v>7</v>
      </c>
      <c r="B1776" s="36" t="s">
        <v>59</v>
      </c>
      <c r="C1776" s="36" t="s">
        <v>32</v>
      </c>
      <c r="D1776" s="7" t="s">
        <v>132</v>
      </c>
      <c r="E1776" s="7" t="s">
        <v>132</v>
      </c>
      <c r="F1776" s="7" t="s">
        <v>14</v>
      </c>
      <c r="G1776" s="221">
        <f>'1. Lighting'!C54</f>
        <v>1</v>
      </c>
      <c r="H1776" s="221">
        <f>'1. Lighting'!D54</f>
        <v>1</v>
      </c>
      <c r="I1776" s="221">
        <f>'1. Lighting'!E54</f>
        <v>1</v>
      </c>
      <c r="J1776" s="221">
        <f>'1. Lighting'!F54</f>
        <v>1</v>
      </c>
      <c r="K1776" s="221">
        <f>'1. Lighting'!G54</f>
        <v>1</v>
      </c>
      <c r="L1776" s="221">
        <f>'1. Lighting'!H54</f>
        <v>1</v>
      </c>
      <c r="M1776" s="221">
        <f>'1. Lighting'!I54</f>
        <v>1</v>
      </c>
      <c r="N1776" s="221">
        <f>'1. Lighting'!J54</f>
        <v>1</v>
      </c>
      <c r="O1776" s="221">
        <f>'1. Lighting'!K54</f>
        <v>1</v>
      </c>
      <c r="P1776" s="221">
        <f>'1. Lighting'!L54</f>
        <v>1</v>
      </c>
      <c r="Q1776" s="221">
        <f>'1. Lighting'!M54</f>
        <v>1</v>
      </c>
      <c r="R1776" s="221">
        <f>'1. Lighting'!N54</f>
        <v>1</v>
      </c>
      <c r="S1776" s="221">
        <f>'1. Lighting'!O54</f>
        <v>1</v>
      </c>
      <c r="T1776" s="221">
        <f>'1. Lighting'!P54</f>
        <v>1</v>
      </c>
      <c r="U1776" s="221">
        <f>'1. Lighting'!Q54</f>
        <v>1</v>
      </c>
      <c r="V1776" s="221">
        <f>'1. Lighting'!R54</f>
        <v>1</v>
      </c>
      <c r="W1776" s="221">
        <f>'1. Lighting'!S54</f>
        <v>1</v>
      </c>
      <c r="X1776" s="221">
        <f>'1. Lighting'!T54</f>
        <v>1</v>
      </c>
      <c r="Y1776" s="221">
        <f>'1. Lighting'!U54</f>
        <v>1</v>
      </c>
      <c r="Z1776" s="221">
        <f>'1. Lighting'!V54</f>
        <v>1</v>
      </c>
      <c r="AA1776" s="221">
        <f>'1. Lighting'!W54</f>
        <v>1</v>
      </c>
      <c r="AB1776" s="221">
        <f>'1. Lighting'!X54</f>
        <v>1</v>
      </c>
      <c r="AC1776" s="221">
        <f>'1. Lighting'!Y54</f>
        <v>1</v>
      </c>
      <c r="AD1776" s="221">
        <f>'1. Lighting'!Z54</f>
        <v>1</v>
      </c>
      <c r="AE1776" s="221">
        <f>'1. Lighting'!AA54</f>
        <v>1</v>
      </c>
      <c r="AF1776" s="221">
        <f>'1. Lighting'!AB54</f>
        <v>1</v>
      </c>
      <c r="AG1776" s="221">
        <f>'1. Lighting'!AC54</f>
        <v>1</v>
      </c>
      <c r="AH1776" s="221">
        <f>'1. Lighting'!AD54</f>
        <v>1</v>
      </c>
      <c r="AI1776" s="221">
        <f>'1. Lighting'!AE54</f>
        <v>1</v>
      </c>
      <c r="AJ1776" s="221">
        <f>'1. Lighting'!AF54</f>
        <v>1</v>
      </c>
      <c r="AK1776" s="221">
        <f>'1. Lighting'!AG54</f>
        <v>1</v>
      </c>
      <c r="AL1776" s="221">
        <f>'1. Lighting'!AH54</f>
        <v>1</v>
      </c>
      <c r="AM1776" s="221">
        <f>'1. Lighting'!AI54</f>
        <v>1</v>
      </c>
      <c r="AN1776" s="221">
        <f>'1. Lighting'!AJ54</f>
        <v>1</v>
      </c>
      <c r="AO1776" s="221">
        <f>'1. Lighting'!AK54</f>
        <v>1</v>
      </c>
      <c r="AP1776" s="221">
        <f>'1. Lighting'!AL54</f>
        <v>1</v>
      </c>
      <c r="AQ1776" s="221">
        <f>'1. Lighting'!AM54</f>
        <v>1</v>
      </c>
      <c r="AR1776" s="221">
        <f>'1. Lighting'!AN54</f>
        <v>1</v>
      </c>
      <c r="AS1776" s="221">
        <f>'1. Lighting'!AO54</f>
        <v>1</v>
      </c>
      <c r="AT1776" s="221">
        <f>'1. Lighting'!AP54</f>
        <v>1</v>
      </c>
      <c r="AU1776" s="221">
        <f>'1. Lighting'!AQ54</f>
        <v>1</v>
      </c>
      <c r="AV1776" s="221">
        <f>'1. Lighting'!AR54</f>
        <v>1</v>
      </c>
      <c r="AW1776" s="221">
        <f>'1. Lighting'!AS54</f>
        <v>1</v>
      </c>
      <c r="AX1776" s="221">
        <f>'1. Lighting'!AT54</f>
        <v>1</v>
      </c>
      <c r="AY1776" s="221">
        <f>'1. Lighting'!AU54</f>
        <v>1</v>
      </c>
      <c r="AZ1776" s="221">
        <f>'1. Lighting'!AV54</f>
        <v>1</v>
      </c>
      <c r="BA1776" s="221">
        <f>'1. Lighting'!AW54</f>
        <v>1</v>
      </c>
      <c r="BB1776" s="221">
        <f>'1. Lighting'!AX54</f>
        <v>1</v>
      </c>
      <c r="BC1776" s="221">
        <f>'1. Lighting'!AY54</f>
        <v>1</v>
      </c>
      <c r="BD1776" s="221">
        <f>'1. Lighting'!AZ54</f>
        <v>1</v>
      </c>
      <c r="BE1776" s="221">
        <f>'1. Lighting'!BA54</f>
        <v>1</v>
      </c>
      <c r="BF1776" s="219"/>
      <c r="BG1776" s="219"/>
      <c r="BH1776" s="219"/>
    </row>
    <row r="1777" spans="1:60" s="5" customFormat="1" ht="15">
      <c r="A1777" s="4" t="s">
        <v>7</v>
      </c>
      <c r="B1777" s="4" t="s">
        <v>59</v>
      </c>
      <c r="C1777" s="4" t="s">
        <v>19</v>
      </c>
      <c r="D1777" s="4"/>
      <c r="E1777" s="4"/>
      <c r="F1777" s="4" t="s">
        <v>11</v>
      </c>
      <c r="G1777" s="4"/>
      <c r="H1777" s="4"/>
      <c r="I1777" s="4"/>
      <c r="J1777" s="4"/>
      <c r="K1777" s="4"/>
      <c r="L1777" s="4"/>
      <c r="M1777" s="4">
        <v>51</v>
      </c>
      <c r="N1777" s="4">
        <v>76</v>
      </c>
      <c r="O1777" s="4">
        <v>120</v>
      </c>
      <c r="P1777" s="4">
        <v>132</v>
      </c>
      <c r="Q1777" s="4">
        <v>140</v>
      </c>
      <c r="R1777" s="4">
        <v>148</v>
      </c>
      <c r="S1777" s="4">
        <v>163</v>
      </c>
      <c r="T1777" s="4">
        <v>3</v>
      </c>
      <c r="U1777" s="4">
        <v>3</v>
      </c>
      <c r="V1777" s="4">
        <v>66</v>
      </c>
      <c r="W1777" s="4">
        <v>451</v>
      </c>
      <c r="X1777" s="4">
        <v>682</v>
      </c>
      <c r="Y1777" s="4">
        <v>804</v>
      </c>
      <c r="Z1777" s="4">
        <v>880</v>
      </c>
      <c r="AA1777" s="4">
        <v>851</v>
      </c>
      <c r="AB1777" s="4">
        <v>804</v>
      </c>
      <c r="AC1777" s="4">
        <v>931</v>
      </c>
      <c r="AD1777" s="4">
        <v>972</v>
      </c>
      <c r="AE1777" s="4">
        <v>1037</v>
      </c>
      <c r="AF1777" s="4">
        <v>1019</v>
      </c>
      <c r="AG1777" s="4">
        <v>1119</v>
      </c>
      <c r="AH1777" s="4">
        <v>753</v>
      </c>
      <c r="AI1777" s="4">
        <v>1119</v>
      </c>
      <c r="AJ1777" s="4">
        <v>1221</v>
      </c>
      <c r="AK1777" s="4">
        <v>1282</v>
      </c>
      <c r="AL1777" s="4">
        <v>1374</v>
      </c>
      <c r="AM1777" s="4">
        <v>1424</v>
      </c>
      <c r="AN1777" s="4">
        <v>1526</v>
      </c>
      <c r="AO1777" s="4">
        <v>1608</v>
      </c>
      <c r="AP1777" s="4">
        <v>1679</v>
      </c>
      <c r="AQ1777" s="4">
        <v>1831</v>
      </c>
      <c r="AR1777" s="4">
        <v>1872</v>
      </c>
      <c r="AS1777" s="4">
        <v>1831</v>
      </c>
      <c r="AT1777" s="4">
        <v>1887</v>
      </c>
      <c r="AU1777" s="4">
        <v>2092</v>
      </c>
      <c r="AV1777" s="4">
        <v>2091</v>
      </c>
      <c r="AW1777" s="4">
        <v>2050</v>
      </c>
      <c r="AX1777" s="4">
        <v>2278</v>
      </c>
      <c r="AY1777" s="4">
        <v>2602</v>
      </c>
      <c r="AZ1777" s="4">
        <v>2544</v>
      </c>
      <c r="BA1777" s="4">
        <v>2076</v>
      </c>
      <c r="BB1777" s="4">
        <v>1999</v>
      </c>
      <c r="BC1777" s="4">
        <v>1890</v>
      </c>
      <c r="BD1777" s="4">
        <v>1809</v>
      </c>
      <c r="BE1777" s="4">
        <v>1854</v>
      </c>
      <c r="BF1777" s="4">
        <v>1567</v>
      </c>
      <c r="BG1777" s="4">
        <v>1440</v>
      </c>
      <c r="BH1777" s="4">
        <v>1544</v>
      </c>
    </row>
    <row r="1778" spans="1:60" s="5" customFormat="1" ht="15">
      <c r="A1778" s="4" t="s">
        <v>7</v>
      </c>
      <c r="B1778" s="4" t="s">
        <v>59</v>
      </c>
      <c r="C1778" s="4" t="s">
        <v>19</v>
      </c>
      <c r="D1778" s="4"/>
      <c r="E1778" s="4"/>
      <c r="F1778" s="4" t="s">
        <v>52</v>
      </c>
      <c r="G1778" s="4"/>
      <c r="H1778" s="4"/>
      <c r="I1778" s="4"/>
      <c r="J1778" s="4"/>
      <c r="K1778" s="4"/>
      <c r="L1778" s="4"/>
      <c r="M1778" s="4">
        <v>2.5366824173091301E-3</v>
      </c>
      <c r="N1778" s="4">
        <v>3.4944135362545399E-3</v>
      </c>
      <c r="O1778" s="4">
        <v>5.0175614651279503E-3</v>
      </c>
      <c r="P1778" s="4">
        <v>4.8966873168379303E-3</v>
      </c>
      <c r="Q1778" s="4">
        <v>4.6907458285867397E-3</v>
      </c>
      <c r="R1778" s="4">
        <v>4.5135712107349799E-3</v>
      </c>
      <c r="S1778" s="4">
        <v>4.8037250972533304E-3</v>
      </c>
      <c r="T1778" s="6">
        <v>7.7837164651548994E-5</v>
      </c>
      <c r="U1778" s="6">
        <v>7.4911978425350195E-5</v>
      </c>
      <c r="V1778" s="4">
        <v>1.64236301199423E-3</v>
      </c>
      <c r="W1778" s="4">
        <v>1.0400332072687E-2</v>
      </c>
      <c r="X1778" s="4">
        <v>1.52432891531258E-2</v>
      </c>
      <c r="Y1778" s="4">
        <v>1.7364260723078902E-2</v>
      </c>
      <c r="Z1778" s="4">
        <v>1.7872012022989901E-2</v>
      </c>
      <c r="AA1778" s="4">
        <v>1.7686792060687899E-2</v>
      </c>
      <c r="AB1778" s="4">
        <v>1.7351893816769201E-2</v>
      </c>
      <c r="AC1778" s="4">
        <v>2.0558683890913101E-2</v>
      </c>
      <c r="AD1778" s="4">
        <v>2.09090713532816E-2</v>
      </c>
      <c r="AE1778" s="4">
        <v>2.2146762344097001E-2</v>
      </c>
      <c r="AF1778" s="4">
        <v>2.1475689687875402E-2</v>
      </c>
      <c r="AG1778" s="4">
        <v>2.3531638382436399E-2</v>
      </c>
      <c r="AH1778" s="4">
        <v>1.5331365163391999E-2</v>
      </c>
      <c r="AI1778" s="4">
        <v>2.05755263399835E-2</v>
      </c>
      <c r="AJ1778" s="4">
        <v>2.09086083189205E-2</v>
      </c>
      <c r="AK1778" s="4">
        <v>2.1150927209133499E-2</v>
      </c>
      <c r="AL1778" s="4">
        <v>2.1760131764407799E-2</v>
      </c>
      <c r="AM1778" s="4">
        <v>2.2301572386143002E-2</v>
      </c>
      <c r="AN1778" s="4">
        <v>2.44794507363085E-2</v>
      </c>
      <c r="AO1778" s="4">
        <v>2.4470043979121298E-2</v>
      </c>
      <c r="AP1778" s="4">
        <v>2.43799732822211E-2</v>
      </c>
      <c r="AQ1778" s="4">
        <v>2.6423262861678301E-2</v>
      </c>
      <c r="AR1778" s="4">
        <v>2.5565388397246799E-2</v>
      </c>
      <c r="AS1778" s="4">
        <v>2.35072087917731E-2</v>
      </c>
      <c r="AT1778" s="4">
        <v>2.3563347568742E-2</v>
      </c>
      <c r="AU1778" s="4">
        <v>2.4470125859729599E-2</v>
      </c>
      <c r="AV1778" s="4">
        <v>2.3338616425207001E-2</v>
      </c>
      <c r="AW1778" s="4">
        <v>2.2547046336929898E-2</v>
      </c>
      <c r="AX1778" s="4">
        <v>2.3724471198408599E-2</v>
      </c>
      <c r="AY1778" s="4">
        <v>2.6181540102432E-2</v>
      </c>
      <c r="AZ1778" s="4">
        <v>2.49274907893705E-2</v>
      </c>
      <c r="BA1778" s="4">
        <v>2.0895822848515301E-2</v>
      </c>
      <c r="BB1778" s="4">
        <v>1.9647736431365598E-2</v>
      </c>
      <c r="BC1778" s="4">
        <v>1.9287091935138199E-2</v>
      </c>
      <c r="BD1778" s="4">
        <v>1.9893330400835799E-2</v>
      </c>
      <c r="BE1778" s="4">
        <v>2.01001756326026E-2</v>
      </c>
      <c r="BF1778" s="4">
        <v>1.7639245350983799E-2</v>
      </c>
      <c r="BG1778" s="4">
        <v>1.70092133238838E-2</v>
      </c>
      <c r="BH1778" s="4">
        <v>1.8955716793733798E-2</v>
      </c>
    </row>
    <row r="1779" spans="1:60" s="8" customFormat="1" ht="15">
      <c r="A1779" s="36" t="s">
        <v>7</v>
      </c>
      <c r="B1779" s="36" t="s">
        <v>59</v>
      </c>
      <c r="C1779" s="36" t="s">
        <v>19</v>
      </c>
      <c r="D1779" s="7" t="s">
        <v>130</v>
      </c>
      <c r="E1779" s="7" t="s">
        <v>130</v>
      </c>
      <c r="F1779" s="7" t="s">
        <v>12</v>
      </c>
      <c r="G1779" s="219"/>
      <c r="H1779" s="219"/>
      <c r="I1779" s="219"/>
      <c r="J1779" s="219"/>
      <c r="K1779" s="219"/>
      <c r="L1779" s="219"/>
      <c r="M1779" s="221">
        <v>1</v>
      </c>
      <c r="N1779" s="221">
        <v>1</v>
      </c>
      <c r="O1779" s="221">
        <v>1</v>
      </c>
      <c r="P1779" s="221">
        <v>1</v>
      </c>
      <c r="Q1779" s="221">
        <v>1</v>
      </c>
      <c r="R1779" s="221">
        <v>1</v>
      </c>
      <c r="S1779" s="221">
        <v>1</v>
      </c>
      <c r="T1779" s="221">
        <v>1</v>
      </c>
      <c r="U1779" s="221">
        <v>1</v>
      </c>
      <c r="V1779" s="221">
        <v>1</v>
      </c>
      <c r="W1779" s="221">
        <v>1</v>
      </c>
      <c r="X1779" s="221">
        <v>1</v>
      </c>
      <c r="Y1779" s="221">
        <v>1</v>
      </c>
      <c r="Z1779" s="221">
        <v>1</v>
      </c>
      <c r="AA1779" s="221">
        <v>1</v>
      </c>
      <c r="AB1779" s="221">
        <v>1</v>
      </c>
      <c r="AC1779" s="221">
        <v>1</v>
      </c>
      <c r="AD1779" s="221">
        <v>1</v>
      </c>
      <c r="AE1779" s="221">
        <v>1</v>
      </c>
      <c r="AF1779" s="221">
        <v>1</v>
      </c>
      <c r="AG1779" s="221">
        <v>1</v>
      </c>
      <c r="AH1779" s="221">
        <v>1</v>
      </c>
      <c r="AI1779" s="221">
        <v>1</v>
      </c>
      <c r="AJ1779" s="221">
        <v>1</v>
      </c>
      <c r="AK1779" s="221">
        <v>1</v>
      </c>
      <c r="AL1779" s="221">
        <v>1</v>
      </c>
      <c r="AM1779" s="221">
        <v>1</v>
      </c>
      <c r="AN1779" s="221">
        <v>1</v>
      </c>
      <c r="AO1779" s="221">
        <v>1</v>
      </c>
      <c r="AP1779" s="221">
        <v>1</v>
      </c>
      <c r="AQ1779" s="221">
        <v>1</v>
      </c>
      <c r="AR1779" s="221">
        <v>1</v>
      </c>
      <c r="AS1779" s="221">
        <v>1</v>
      </c>
      <c r="AT1779" s="221">
        <v>1</v>
      </c>
      <c r="AU1779" s="221">
        <v>1</v>
      </c>
      <c r="AV1779" s="221">
        <v>1</v>
      </c>
      <c r="AW1779" s="221">
        <v>1</v>
      </c>
      <c r="AX1779" s="221">
        <v>1</v>
      </c>
      <c r="AY1779" s="221">
        <v>1</v>
      </c>
      <c r="AZ1779" s="221">
        <v>1</v>
      </c>
      <c r="BA1779" s="221">
        <v>1</v>
      </c>
      <c r="BB1779" s="221">
        <v>1</v>
      </c>
      <c r="BC1779" s="221">
        <v>1</v>
      </c>
      <c r="BD1779" s="221">
        <v>1</v>
      </c>
      <c r="BE1779" s="221">
        <v>1</v>
      </c>
      <c r="BF1779" s="221">
        <v>1</v>
      </c>
      <c r="BG1779" s="221">
        <v>1</v>
      </c>
      <c r="BH1779" s="221">
        <v>1</v>
      </c>
    </row>
    <row r="1780" spans="1:60" s="8" customFormat="1" ht="15">
      <c r="A1780" s="36" t="s">
        <v>7</v>
      </c>
      <c r="B1780" s="36" t="s">
        <v>59</v>
      </c>
      <c r="C1780" s="36" t="s">
        <v>19</v>
      </c>
      <c r="D1780" s="7" t="s">
        <v>130</v>
      </c>
      <c r="E1780" s="7" t="s">
        <v>130</v>
      </c>
      <c r="F1780" s="7" t="s">
        <v>13</v>
      </c>
      <c r="G1780" s="219"/>
      <c r="H1780" s="219"/>
      <c r="I1780" s="219"/>
      <c r="J1780" s="219"/>
      <c r="K1780" s="219"/>
      <c r="L1780" s="219"/>
      <c r="M1780" s="221">
        <f>'2.a-LTH-MTH1'!I$53</f>
        <v>0.45</v>
      </c>
      <c r="N1780" s="221">
        <f>'2.a-LTH-MTH1'!J$53</f>
        <v>0.45700000000000002</v>
      </c>
      <c r="O1780" s="221">
        <f>'2.a-LTH-MTH1'!K$53</f>
        <v>0.46399999999999997</v>
      </c>
      <c r="P1780" s="221">
        <f>'2.a-LTH-MTH1'!L$53</f>
        <v>0.47100000000000003</v>
      </c>
      <c r="Q1780" s="221">
        <f>'2.a-LTH-MTH1'!M$53</f>
        <v>0.47799999999999998</v>
      </c>
      <c r="R1780" s="221">
        <f>'2.a-LTH-MTH1'!N$53</f>
        <v>0.48599999999999999</v>
      </c>
      <c r="S1780" s="221">
        <f>'2.a-LTH-MTH1'!O$53</f>
        <v>0.49299999999999999</v>
      </c>
      <c r="T1780" s="221">
        <f>'2.a-LTH-MTH1'!P$53</f>
        <v>0.501</v>
      </c>
      <c r="U1780" s="221">
        <f>'2.a-LTH-MTH1'!Q$53</f>
        <v>0.50900000000000001</v>
      </c>
      <c r="V1780" s="221">
        <f>'2.a-LTH-MTH1'!R$53</f>
        <v>0.51700000000000002</v>
      </c>
      <c r="W1780" s="221">
        <f>'2.a-LTH-MTH1'!S$53</f>
        <v>0.52500000000000002</v>
      </c>
      <c r="X1780" s="221">
        <f>'2.a-LTH-MTH1'!T$53</f>
        <v>0.53299999999999992</v>
      </c>
      <c r="Y1780" s="221">
        <f>'2.a-LTH-MTH1'!U$53</f>
        <v>0.54100000000000004</v>
      </c>
      <c r="Z1780" s="221">
        <f>'2.a-LTH-MTH1'!V$53</f>
        <v>0.55000000000000004</v>
      </c>
      <c r="AA1780" s="221">
        <f>'2.a-LTH-MTH1'!W$53</f>
        <v>0.55799999999999994</v>
      </c>
      <c r="AB1780" s="221">
        <f>'2.a-LTH-MTH1'!X$53</f>
        <v>0.56700000000000006</v>
      </c>
      <c r="AC1780" s="221">
        <f>'2.a-LTH-MTH1'!Y$53</f>
        <v>0.57600000000000007</v>
      </c>
      <c r="AD1780" s="221">
        <f>'2.a-LTH-MTH1'!Z$53</f>
        <v>0.58499999999999996</v>
      </c>
      <c r="AE1780" s="221">
        <f>'2.a-LTH-MTH1'!AA$53</f>
        <v>0.59399999999999997</v>
      </c>
      <c r="AF1780" s="221">
        <f>'2.a-LTH-MTH1'!AB$53</f>
        <v>0.60299999999999998</v>
      </c>
      <c r="AG1780" s="221">
        <f>'2.a-LTH-MTH1'!AC$53</f>
        <v>0.61199999999999999</v>
      </c>
      <c r="AH1780" s="221">
        <f>'2.a-LTH-MTH1'!AD$53</f>
        <v>0.621</v>
      </c>
      <c r="AI1780" s="221">
        <f>'2.a-LTH-MTH1'!AE$53</f>
        <v>0.63100000000000001</v>
      </c>
      <c r="AJ1780" s="221">
        <f>'2.a-LTH-MTH1'!AF$53</f>
        <v>0.64</v>
      </c>
      <c r="AK1780" s="221">
        <f>'2.a-LTH-MTH1'!AG$53</f>
        <v>0.65</v>
      </c>
      <c r="AL1780" s="221">
        <f>'2.a-LTH-MTH1'!AH$53</f>
        <v>0.66</v>
      </c>
      <c r="AM1780" s="221">
        <f>'2.a-LTH-MTH1'!AI$53</f>
        <v>0.67</v>
      </c>
      <c r="AN1780" s="221">
        <f>'2.a-LTH-MTH1'!AJ$53</f>
        <v>0.68</v>
      </c>
      <c r="AO1780" s="221">
        <f>'2.a-LTH-MTH1'!AK$53</f>
        <v>0.69</v>
      </c>
      <c r="AP1780" s="221">
        <f>'2.a-LTH-MTH1'!AL$53</f>
        <v>0.7</v>
      </c>
      <c r="AQ1780" s="221">
        <f>'2.a-LTH-MTH1'!AM$53</f>
        <v>0.71099999999999997</v>
      </c>
      <c r="AR1780" s="221">
        <f>'2.a-LTH-MTH1'!AN$53</f>
        <v>0.72099999999999997</v>
      </c>
      <c r="AS1780" s="221">
        <f>'2.a-LTH-MTH1'!AO$53</f>
        <v>0.73199999999999998</v>
      </c>
      <c r="AT1780" s="221">
        <f>'2.a-LTH-MTH1'!AP$53</f>
        <v>0.74199999999999999</v>
      </c>
      <c r="AU1780" s="221">
        <f>'2.a-LTH-MTH1'!AQ$53</f>
        <v>0.753</v>
      </c>
      <c r="AV1780" s="221">
        <f>'2.a-LTH-MTH1'!AR$53</f>
        <v>0.76400000000000001</v>
      </c>
      <c r="AW1780" s="221">
        <f>'2.a-LTH-MTH1'!AS$53</f>
        <v>0.77500000000000002</v>
      </c>
      <c r="AX1780" s="221">
        <f>'2.a-LTH-MTH1'!AT$53</f>
        <v>0.78599999999999992</v>
      </c>
      <c r="AY1780" s="221">
        <f>'2.a-LTH-MTH1'!AU$53</f>
        <v>0.79799999999999993</v>
      </c>
      <c r="AZ1780" s="221">
        <f>'2.a-LTH-MTH1'!AV$53</f>
        <v>0.80900000000000005</v>
      </c>
      <c r="BA1780" s="221">
        <f>'2.a-LTH-MTH1'!AW$53</f>
        <v>0.82099999999999995</v>
      </c>
      <c r="BB1780" s="221">
        <f>'2.a-LTH-MTH1'!AX$53</f>
        <v>0.83200000000000007</v>
      </c>
      <c r="BC1780" s="221">
        <f>'2.a-LTH-MTH1'!AY$53</f>
        <v>0.84400000000000008</v>
      </c>
      <c r="BD1780" s="221">
        <f>'2.a-LTH-MTH1'!AZ$53</f>
        <v>0.85599999999999998</v>
      </c>
      <c r="BE1780" s="221">
        <f>'2.a-LTH-MTH1'!BA$53</f>
        <v>0.86799999999999999</v>
      </c>
      <c r="BF1780" s="221">
        <f>'2.a-LTH-MTH1'!BB$53</f>
        <v>0.875</v>
      </c>
      <c r="BG1780" s="221">
        <f>'2.a-LTH-MTH1'!BC$53</f>
        <v>0.88</v>
      </c>
      <c r="BH1780" s="221">
        <f>'2.a-LTH-MTH1'!BD$53</f>
        <v>0.88500000000000001</v>
      </c>
    </row>
    <row r="1781" spans="1:60" s="8" customFormat="1" ht="15">
      <c r="A1781" s="36" t="s">
        <v>7</v>
      </c>
      <c r="B1781" s="36" t="s">
        <v>59</v>
      </c>
      <c r="C1781" s="36" t="s">
        <v>19</v>
      </c>
      <c r="D1781" s="7" t="s">
        <v>130</v>
      </c>
      <c r="E1781" s="7" t="s">
        <v>130</v>
      </c>
      <c r="F1781" s="7" t="s">
        <v>14</v>
      </c>
      <c r="G1781" s="219"/>
      <c r="H1781" s="219"/>
      <c r="I1781" s="219"/>
      <c r="J1781" s="219"/>
      <c r="K1781" s="219"/>
      <c r="L1781" s="219"/>
      <c r="M1781" s="221">
        <f>'2.a-LTH-MTH1'!I$54</f>
        <v>1.7122962339330083E-2</v>
      </c>
      <c r="N1781" s="221">
        <f>'2.a-LTH-MTH1'!J$54</f>
        <v>2.0841461297986474E-2</v>
      </c>
      <c r="O1781" s="221">
        <f>'2.a-LTH-MTH1'!K$54</f>
        <v>2.1208825187900016E-2</v>
      </c>
      <c r="P1781" s="221">
        <f>'2.a-LTH-MTH1'!L$54</f>
        <v>1.8498510060336426E-2</v>
      </c>
      <c r="Q1781" s="221">
        <f>'2.a-LTH-MTH1'!M$54</f>
        <v>2.0536886830417322E-2</v>
      </c>
      <c r="R1781" s="221">
        <f>'2.a-LTH-MTH1'!N$54</f>
        <v>1.8654090298034554E-2</v>
      </c>
      <c r="S1781" s="221">
        <f>'2.a-LTH-MTH1'!O$54</f>
        <v>2.1234688711341487E-2</v>
      </c>
      <c r="T1781" s="221">
        <f>'2.a-LTH-MTH1'!P$54</f>
        <v>2.2983799801214233E-2</v>
      </c>
      <c r="U1781" s="221">
        <f>'2.a-LTH-MTH1'!Q$54</f>
        <v>2.1317259260411725E-2</v>
      </c>
      <c r="V1781" s="221">
        <f>'2.a-LTH-MTH1'!R$54</f>
        <v>2.0403765143522157E-2</v>
      </c>
      <c r="W1781" s="221">
        <f>'2.a-LTH-MTH1'!S$54</f>
        <v>2.3038703810786321E-2</v>
      </c>
      <c r="X1781" s="221">
        <f>'2.a-LTH-MTH1'!T$54</f>
        <v>2.2151409719763593E-2</v>
      </c>
      <c r="Y1781" s="221">
        <f>'2.a-LTH-MTH1'!U$54</f>
        <v>2.5853710483162651E-2</v>
      </c>
      <c r="Z1781" s="221">
        <f>'2.a-LTH-MTH1'!V$54</f>
        <v>2.6951412165392319E-2</v>
      </c>
      <c r="AA1781" s="221">
        <f>'2.a-LTH-MTH1'!W$54</f>
        <v>2.9939042873679437E-2</v>
      </c>
      <c r="AB1781" s="221">
        <f>'2.a-LTH-MTH1'!X$54</f>
        <v>2.7528940120028933E-2</v>
      </c>
      <c r="AC1781" s="221">
        <f>'2.a-LTH-MTH1'!Y$54</f>
        <v>2.7992750013754231E-2</v>
      </c>
      <c r="AD1781" s="221">
        <f>'2.a-LTH-MTH1'!Z$54</f>
        <v>2.9177072971760535E-2</v>
      </c>
      <c r="AE1781" s="221">
        <f>'2.a-LTH-MTH1'!AA$54</f>
        <v>3.1735415931031463E-2</v>
      </c>
      <c r="AF1781" s="221">
        <f>'2.a-LTH-MTH1'!AB$54</f>
        <v>3.0369264353385494E-2</v>
      </c>
      <c r="AG1781" s="221">
        <f>'2.a-LTH-MTH1'!AC$54</f>
        <v>3.0523663389645631E-2</v>
      </c>
      <c r="AH1781" s="221">
        <f>'2.a-LTH-MTH1'!AD$54</f>
        <v>3.3809818544762615E-2</v>
      </c>
      <c r="AI1781" s="221">
        <f>'2.a-LTH-MTH1'!AE$54</f>
        <v>3.5512344771098325E-2</v>
      </c>
      <c r="AJ1781" s="221">
        <f>'2.a-LTH-MTH1'!AF$54</f>
        <v>3.4529586206980989E-2</v>
      </c>
      <c r="AK1781" s="221">
        <f>'2.a-LTH-MTH1'!AG$54</f>
        <v>3.5128961339180531E-2</v>
      </c>
      <c r="AL1781" s="221">
        <f>'2.a-LTH-MTH1'!AH$54</f>
        <v>3.4638822791516866E-2</v>
      </c>
      <c r="AM1781" s="221">
        <f>'2.a-LTH-MTH1'!AI$54</f>
        <v>3.7458017272223976E-2</v>
      </c>
      <c r="AN1781" s="221">
        <f>'2.a-LTH-MTH1'!AJ$54</f>
        <v>3.4986994845386477E-2</v>
      </c>
      <c r="AO1781" s="221">
        <f>'2.a-LTH-MTH1'!AK$54</f>
        <v>3.6622028595351686E-2</v>
      </c>
      <c r="AP1781" s="221">
        <f>'2.a-LTH-MTH1'!AL$54</f>
        <v>3.7928027776264361E-2</v>
      </c>
      <c r="AQ1781" s="221">
        <f>'2.a-LTH-MTH1'!AM$54</f>
        <v>3.5713918445890225E-2</v>
      </c>
      <c r="AR1781" s="221">
        <f>'2.a-LTH-MTH1'!AN$54</f>
        <v>3.4520117875336154E-2</v>
      </c>
      <c r="AS1781" s="221">
        <f>'2.a-LTH-MTH1'!AO$54</f>
        <v>3.3728068948862377E-2</v>
      </c>
      <c r="AT1781" s="221">
        <f>'2.a-LTH-MTH1'!AP$54</f>
        <v>3.5482105236358641E-2</v>
      </c>
      <c r="AU1781" s="221">
        <f>'2.a-LTH-MTH1'!AQ$54</f>
        <v>3.6806310343293402E-2</v>
      </c>
      <c r="AV1781" s="221">
        <f>'2.a-LTH-MTH1'!AR$54</f>
        <v>3.81268843822401E-2</v>
      </c>
      <c r="AW1781" s="221">
        <f>'2.a-LTH-MTH1'!AS$54</f>
        <v>3.9114940998180137E-2</v>
      </c>
      <c r="AX1781" s="221">
        <f>'2.a-LTH-MTH1'!AT$54</f>
        <v>4.010096979140932E-2</v>
      </c>
      <c r="AY1781" s="221">
        <f>'2.a-LTH-MTH1'!AU$54</f>
        <v>4.108497699818392E-2</v>
      </c>
      <c r="AZ1781" s="221">
        <f>'2.a-LTH-MTH1'!AV$54</f>
        <v>4.1739861767179476E-2</v>
      </c>
      <c r="BA1781" s="221">
        <f>'2.a-LTH-MTH1'!AW$54</f>
        <v>4.2393852648075492E-2</v>
      </c>
      <c r="BB1781" s="221">
        <f>'2.a-LTH-MTH1'!AX$54</f>
        <v>4.2899429062957073E-2</v>
      </c>
      <c r="BC1781" s="221">
        <f>'2.a-LTH-MTH1'!AY$54</f>
        <v>4.2899429062957073E-2</v>
      </c>
      <c r="BD1781" s="221">
        <f>'2.a-LTH-MTH1'!AZ$54</f>
        <v>4.2899429062957073E-2</v>
      </c>
      <c r="BE1781" s="221">
        <f>'2.a-LTH-MTH1'!BA$54</f>
        <v>4.2899429062957073E-2</v>
      </c>
      <c r="BF1781" s="221">
        <f>'2.a-LTH-MTH1'!BB$54</f>
        <v>4.2899429062957073E-2</v>
      </c>
      <c r="BG1781" s="221">
        <f>'2.a-LTH-MTH1'!BC$54</f>
        <v>4.289942906295708E-2</v>
      </c>
      <c r="BH1781" s="221">
        <f>'2.a-LTH-MTH1'!BD$54</f>
        <v>4.2899429062957073E-2</v>
      </c>
    </row>
    <row r="1782" spans="1:60" s="5" customFormat="1" ht="15">
      <c r="A1782" s="4" t="s">
        <v>7</v>
      </c>
      <c r="B1782" s="4" t="s">
        <v>59</v>
      </c>
      <c r="C1782" s="4" t="s">
        <v>62</v>
      </c>
      <c r="D1782" s="4"/>
      <c r="E1782" s="4"/>
      <c r="F1782" s="4" t="s">
        <v>11</v>
      </c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>
        <v>2</v>
      </c>
      <c r="BA1782" s="4">
        <v>3</v>
      </c>
      <c r="BB1782" s="4">
        <v>4</v>
      </c>
      <c r="BC1782" s="4">
        <v>5</v>
      </c>
      <c r="BD1782" s="4">
        <v>8</v>
      </c>
      <c r="BE1782" s="4">
        <v>9</v>
      </c>
      <c r="BF1782" s="4">
        <v>10</v>
      </c>
      <c r="BG1782" s="4">
        <v>10</v>
      </c>
      <c r="BH1782" s="4">
        <v>10</v>
      </c>
    </row>
    <row r="1783" spans="1:60" s="5" customFormat="1" ht="15">
      <c r="A1783" s="4" t="s">
        <v>7</v>
      </c>
      <c r="B1783" s="4" t="s">
        <v>59</v>
      </c>
      <c r="C1783" s="4" t="s">
        <v>62</v>
      </c>
      <c r="D1783" s="4"/>
      <c r="E1783" s="4"/>
      <c r="F1783" s="4" t="s">
        <v>52</v>
      </c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6">
        <v>1.9597083953907701E-5</v>
      </c>
      <c r="BA1783" s="6">
        <v>3.0196275792652201E-5</v>
      </c>
      <c r="BB1783" s="6">
        <v>3.9315130427945197E-5</v>
      </c>
      <c r="BC1783" s="6">
        <v>5.1024052738460901E-5</v>
      </c>
      <c r="BD1783" s="6">
        <v>8.7974927145763505E-5</v>
      </c>
      <c r="BE1783" s="6">
        <v>9.7573668119430205E-5</v>
      </c>
      <c r="BF1783" s="4">
        <v>1.12566977351524E-4</v>
      </c>
      <c r="BG1783" s="4">
        <v>1.18119536971415E-4</v>
      </c>
      <c r="BH1783" s="4">
        <v>1.2277018648791299E-4</v>
      </c>
    </row>
    <row r="1784" spans="1:60" s="8" customFormat="1" ht="15">
      <c r="A1784" s="36" t="s">
        <v>7</v>
      </c>
      <c r="B1784" s="36" t="s">
        <v>59</v>
      </c>
      <c r="C1784" s="36" t="s">
        <v>62</v>
      </c>
      <c r="D1784" s="16" t="s">
        <v>130</v>
      </c>
      <c r="E1784" s="16" t="s">
        <v>130</v>
      </c>
      <c r="F1784" s="7" t="s">
        <v>12</v>
      </c>
      <c r="G1784" s="219"/>
      <c r="H1784" s="219"/>
      <c r="I1784" s="219"/>
      <c r="J1784" s="219"/>
      <c r="K1784" s="219"/>
      <c r="L1784" s="219"/>
      <c r="M1784" s="219"/>
      <c r="N1784" s="219"/>
      <c r="O1784" s="219"/>
      <c r="P1784" s="219"/>
      <c r="Q1784" s="219"/>
      <c r="R1784" s="219"/>
      <c r="S1784" s="219"/>
      <c r="T1784" s="219"/>
      <c r="U1784" s="219"/>
      <c r="V1784" s="219"/>
      <c r="W1784" s="219"/>
      <c r="X1784" s="219"/>
      <c r="Y1784" s="219"/>
      <c r="Z1784" s="219"/>
      <c r="AA1784" s="219"/>
      <c r="AB1784" s="219"/>
      <c r="AC1784" s="219"/>
      <c r="AD1784" s="219"/>
      <c r="AE1784" s="219"/>
      <c r="AF1784" s="219"/>
      <c r="AG1784" s="219"/>
      <c r="AH1784" s="219"/>
      <c r="AI1784" s="219"/>
      <c r="AJ1784" s="219"/>
      <c r="AK1784" s="219"/>
      <c r="AL1784" s="219"/>
      <c r="AM1784" s="219"/>
      <c r="AN1784" s="219"/>
      <c r="AO1784" s="219"/>
      <c r="AP1784" s="219"/>
      <c r="AQ1784" s="219"/>
      <c r="AR1784" s="219"/>
      <c r="AS1784" s="219"/>
      <c r="AT1784" s="219"/>
      <c r="AU1784" s="219"/>
      <c r="AV1784" s="219"/>
      <c r="AW1784" s="219"/>
      <c r="AX1784" s="219"/>
      <c r="AY1784" s="219"/>
      <c r="AZ1784" s="221">
        <v>1</v>
      </c>
      <c r="BA1784" s="221">
        <v>1</v>
      </c>
      <c r="BB1784" s="221">
        <v>1</v>
      </c>
      <c r="BC1784" s="221">
        <v>1</v>
      </c>
      <c r="BD1784" s="221">
        <v>1</v>
      </c>
      <c r="BE1784" s="221">
        <v>1</v>
      </c>
      <c r="BF1784" s="221">
        <v>1</v>
      </c>
      <c r="BG1784" s="221">
        <v>1</v>
      </c>
      <c r="BH1784" s="221">
        <v>1</v>
      </c>
    </row>
    <row r="1785" spans="1:60" s="8" customFormat="1" ht="15">
      <c r="A1785" s="36" t="s">
        <v>7</v>
      </c>
      <c r="B1785" s="36" t="s">
        <v>59</v>
      </c>
      <c r="C1785" s="36" t="s">
        <v>62</v>
      </c>
      <c r="D1785" s="16" t="s">
        <v>130</v>
      </c>
      <c r="E1785" s="16" t="s">
        <v>130</v>
      </c>
      <c r="F1785" s="7" t="s">
        <v>13</v>
      </c>
      <c r="G1785" s="219"/>
      <c r="H1785" s="219"/>
      <c r="I1785" s="219"/>
      <c r="J1785" s="219"/>
      <c r="K1785" s="219"/>
      <c r="L1785" s="219"/>
      <c r="M1785" s="219"/>
      <c r="N1785" s="219"/>
      <c r="O1785" s="219"/>
      <c r="P1785" s="219"/>
      <c r="Q1785" s="219"/>
      <c r="R1785" s="219"/>
      <c r="S1785" s="219"/>
      <c r="T1785" s="219"/>
      <c r="U1785" s="219"/>
      <c r="V1785" s="219"/>
      <c r="W1785" s="219"/>
      <c r="X1785" s="219"/>
      <c r="Y1785" s="219"/>
      <c r="Z1785" s="219"/>
      <c r="AA1785" s="219"/>
      <c r="AB1785" s="219"/>
      <c r="AC1785" s="219"/>
      <c r="AD1785" s="219"/>
      <c r="AE1785" s="219"/>
      <c r="AF1785" s="219"/>
      <c r="AG1785" s="219"/>
      <c r="AH1785" s="219"/>
      <c r="AI1785" s="219"/>
      <c r="AJ1785" s="219"/>
      <c r="AK1785" s="219"/>
      <c r="AL1785" s="219"/>
      <c r="AM1785" s="219"/>
      <c r="AN1785" s="219"/>
      <c r="AO1785" s="219"/>
      <c r="AP1785" s="219"/>
      <c r="AQ1785" s="219"/>
      <c r="AR1785" s="219"/>
      <c r="AS1785" s="219"/>
      <c r="AT1785" s="219"/>
      <c r="AU1785" s="219"/>
      <c r="AV1785" s="219"/>
      <c r="AW1785" s="219"/>
      <c r="AX1785" s="219"/>
      <c r="AY1785" s="219"/>
      <c r="AZ1785" s="221">
        <f>'2.a-LTH-MTH1'!AV$53</f>
        <v>0.80900000000000005</v>
      </c>
      <c r="BA1785" s="221">
        <f>'2.a-LTH-MTH1'!AW$53</f>
        <v>0.82099999999999995</v>
      </c>
      <c r="BB1785" s="221">
        <f>'2.a-LTH-MTH1'!AX$53</f>
        <v>0.83200000000000007</v>
      </c>
      <c r="BC1785" s="221">
        <f>'2.a-LTH-MTH1'!AY$53</f>
        <v>0.84400000000000008</v>
      </c>
      <c r="BD1785" s="221">
        <f>'2.a-LTH-MTH1'!AZ$53</f>
        <v>0.85599999999999998</v>
      </c>
      <c r="BE1785" s="221">
        <f>'2.a-LTH-MTH1'!BA$53</f>
        <v>0.86799999999999999</v>
      </c>
      <c r="BF1785" s="221">
        <f>'2.a-LTH-MTH1'!BB$53</f>
        <v>0.875</v>
      </c>
      <c r="BG1785" s="221">
        <f>'2.a-LTH-MTH1'!BC$53</f>
        <v>0.88</v>
      </c>
      <c r="BH1785" s="221">
        <f>'2.a-LTH-MTH1'!BD$53</f>
        <v>0.88500000000000001</v>
      </c>
    </row>
    <row r="1786" spans="1:60" s="8" customFormat="1" ht="15">
      <c r="A1786" s="36" t="s">
        <v>7</v>
      </c>
      <c r="B1786" s="36" t="s">
        <v>59</v>
      </c>
      <c r="C1786" s="36" t="s">
        <v>62</v>
      </c>
      <c r="D1786" s="16" t="s">
        <v>130</v>
      </c>
      <c r="E1786" s="16" t="s">
        <v>130</v>
      </c>
      <c r="F1786" s="7" t="s">
        <v>14</v>
      </c>
      <c r="G1786" s="219"/>
      <c r="H1786" s="219"/>
      <c r="I1786" s="219"/>
      <c r="J1786" s="219"/>
      <c r="K1786" s="219"/>
      <c r="L1786" s="219"/>
      <c r="M1786" s="219"/>
      <c r="N1786" s="219"/>
      <c r="O1786" s="219"/>
      <c r="P1786" s="219"/>
      <c r="Q1786" s="219"/>
      <c r="R1786" s="219"/>
      <c r="S1786" s="219"/>
      <c r="T1786" s="219"/>
      <c r="U1786" s="219"/>
      <c r="V1786" s="219"/>
      <c r="W1786" s="219"/>
      <c r="X1786" s="219"/>
      <c r="Y1786" s="219"/>
      <c r="Z1786" s="219"/>
      <c r="AA1786" s="219"/>
      <c r="AB1786" s="219"/>
      <c r="AC1786" s="219"/>
      <c r="AD1786" s="219"/>
      <c r="AE1786" s="219"/>
      <c r="AF1786" s="219"/>
      <c r="AG1786" s="219"/>
      <c r="AH1786" s="219"/>
      <c r="AI1786" s="219"/>
      <c r="AJ1786" s="219"/>
      <c r="AK1786" s="219"/>
      <c r="AL1786" s="219"/>
      <c r="AM1786" s="219"/>
      <c r="AN1786" s="219"/>
      <c r="AO1786" s="219"/>
      <c r="AP1786" s="219"/>
      <c r="AQ1786" s="219"/>
      <c r="AR1786" s="219"/>
      <c r="AS1786" s="219"/>
      <c r="AT1786" s="219"/>
      <c r="AU1786" s="219"/>
      <c r="AV1786" s="219"/>
      <c r="AW1786" s="219"/>
      <c r="AX1786" s="219"/>
      <c r="AY1786" s="219"/>
      <c r="AZ1786" s="221">
        <f>'2.a-LTH-MTH1'!AV$54</f>
        <v>4.1739861767179476E-2</v>
      </c>
      <c r="BA1786" s="221">
        <f>'2.a-LTH-MTH1'!AW$54</f>
        <v>4.2393852648075492E-2</v>
      </c>
      <c r="BB1786" s="221">
        <f>'2.a-LTH-MTH1'!AX$54</f>
        <v>4.2899429062957073E-2</v>
      </c>
      <c r="BC1786" s="221">
        <f>'2.a-LTH-MTH1'!AY$54</f>
        <v>4.2899429062957073E-2</v>
      </c>
      <c r="BD1786" s="221">
        <f>'2.a-LTH-MTH1'!AZ$54</f>
        <v>4.2899429062957073E-2</v>
      </c>
      <c r="BE1786" s="221">
        <f>'2.a-LTH-MTH1'!BA$54</f>
        <v>4.2899429062957073E-2</v>
      </c>
      <c r="BF1786" s="221">
        <f>'2.a-LTH-MTH1'!BB$54</f>
        <v>4.2899429062957073E-2</v>
      </c>
      <c r="BG1786" s="221">
        <f>'2.a-LTH-MTH1'!BC$54</f>
        <v>4.289942906295708E-2</v>
      </c>
      <c r="BH1786" s="221">
        <f>'2.a-LTH-MTH1'!BD$54</f>
        <v>4.2899429062957073E-2</v>
      </c>
    </row>
    <row r="1787" spans="1:60" s="5" customFormat="1" ht="15">
      <c r="A1787" s="4" t="s">
        <v>7</v>
      </c>
      <c r="B1787" s="4" t="s">
        <v>59</v>
      </c>
      <c r="C1787" s="4" t="s">
        <v>20</v>
      </c>
      <c r="D1787" s="4"/>
      <c r="E1787" s="4"/>
      <c r="F1787" s="4" t="s">
        <v>11</v>
      </c>
      <c r="G1787" s="4">
        <v>1530</v>
      </c>
      <c r="H1787" s="4">
        <v>1140</v>
      </c>
      <c r="I1787" s="4">
        <v>1023</v>
      </c>
      <c r="J1787" s="4">
        <v>1029</v>
      </c>
      <c r="K1787" s="4">
        <v>1016</v>
      </c>
      <c r="L1787" s="4">
        <v>917</v>
      </c>
      <c r="M1787" s="4">
        <v>1014</v>
      </c>
      <c r="N1787" s="4">
        <v>686</v>
      </c>
      <c r="O1787" s="4">
        <v>1054</v>
      </c>
      <c r="P1787" s="4">
        <v>908</v>
      </c>
      <c r="Q1787" s="4">
        <v>778</v>
      </c>
      <c r="R1787" s="4">
        <v>1064</v>
      </c>
      <c r="S1787" s="4">
        <v>1054</v>
      </c>
      <c r="T1787" s="4">
        <v>293</v>
      </c>
      <c r="U1787" s="4">
        <v>369</v>
      </c>
      <c r="V1787" s="4">
        <v>384</v>
      </c>
      <c r="W1787" s="4">
        <v>261</v>
      </c>
      <c r="X1787" s="4">
        <v>219</v>
      </c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</row>
    <row r="1788" spans="1:60" s="5" customFormat="1" ht="15">
      <c r="A1788" s="4" t="s">
        <v>7</v>
      </c>
      <c r="B1788" s="4" t="s">
        <v>59</v>
      </c>
      <c r="C1788" s="4" t="s">
        <v>20</v>
      </c>
      <c r="D1788" s="4"/>
      <c r="E1788" s="4"/>
      <c r="F1788" s="4" t="s">
        <v>52</v>
      </c>
      <c r="G1788" s="4">
        <v>0.119549929676512</v>
      </c>
      <c r="H1788" s="4">
        <v>8.2915121099716299E-2</v>
      </c>
      <c r="I1788" s="4">
        <v>6.9487841325906796E-2</v>
      </c>
      <c r="J1788" s="4">
        <v>6.4012441679626705E-2</v>
      </c>
      <c r="K1788" s="4">
        <v>5.9148861850148497E-2</v>
      </c>
      <c r="L1788" s="4">
        <v>5.1092043681747301E-2</v>
      </c>
      <c r="M1788" s="4">
        <v>5.04352151206168E-2</v>
      </c>
      <c r="N1788" s="4">
        <v>3.15416800772449E-2</v>
      </c>
      <c r="O1788" s="4">
        <v>4.4070914868707102E-2</v>
      </c>
      <c r="P1788" s="4">
        <v>3.3683273361279097E-2</v>
      </c>
      <c r="Q1788" s="4">
        <v>2.60671446760035E-2</v>
      </c>
      <c r="R1788" s="4">
        <v>3.2448917352851499E-2</v>
      </c>
      <c r="S1788" s="4">
        <v>3.1062124248497001E-2</v>
      </c>
      <c r="T1788" s="4">
        <v>7.6020964143012799E-3</v>
      </c>
      <c r="U1788" s="4">
        <v>9.2141733463180792E-3</v>
      </c>
      <c r="V1788" s="4">
        <v>9.5555666152391406E-3</v>
      </c>
      <c r="W1788" s="4">
        <v>6.0188174522645497E-3</v>
      </c>
      <c r="X1788" s="4">
        <v>4.8948391855345198E-3</v>
      </c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</row>
    <row r="1789" spans="1:60" s="8" customFormat="1" ht="15">
      <c r="A1789" s="36" t="s">
        <v>7</v>
      </c>
      <c r="B1789" s="36" t="s">
        <v>59</v>
      </c>
      <c r="C1789" s="36" t="s">
        <v>20</v>
      </c>
      <c r="D1789" s="7" t="s">
        <v>130</v>
      </c>
      <c r="E1789" s="7" t="s">
        <v>130</v>
      </c>
      <c r="F1789" s="7" t="s">
        <v>12</v>
      </c>
      <c r="G1789" s="221">
        <v>1</v>
      </c>
      <c r="H1789" s="221">
        <v>1</v>
      </c>
      <c r="I1789" s="221">
        <v>1</v>
      </c>
      <c r="J1789" s="221">
        <v>1</v>
      </c>
      <c r="K1789" s="221">
        <v>1</v>
      </c>
      <c r="L1789" s="221">
        <v>1</v>
      </c>
      <c r="M1789" s="221">
        <v>1</v>
      </c>
      <c r="N1789" s="221">
        <v>1</v>
      </c>
      <c r="O1789" s="221">
        <v>1</v>
      </c>
      <c r="P1789" s="221">
        <v>1</v>
      </c>
      <c r="Q1789" s="221">
        <v>1</v>
      </c>
      <c r="R1789" s="221">
        <v>1</v>
      </c>
      <c r="S1789" s="221">
        <v>1</v>
      </c>
      <c r="T1789" s="221">
        <v>1</v>
      </c>
      <c r="U1789" s="221">
        <v>1</v>
      </c>
      <c r="V1789" s="221">
        <v>1</v>
      </c>
      <c r="W1789" s="221">
        <v>1</v>
      </c>
      <c r="X1789" s="221">
        <v>1</v>
      </c>
      <c r="Y1789" s="219"/>
      <c r="Z1789" s="219"/>
      <c r="AA1789" s="219"/>
      <c r="AB1789" s="219"/>
      <c r="AC1789" s="219"/>
      <c r="AD1789" s="219"/>
      <c r="AE1789" s="219"/>
      <c r="AF1789" s="219"/>
      <c r="AG1789" s="219"/>
      <c r="AH1789" s="219"/>
      <c r="AI1789" s="219"/>
      <c r="AJ1789" s="219"/>
      <c r="AK1789" s="219"/>
      <c r="AL1789" s="219"/>
      <c r="AM1789" s="219"/>
      <c r="AN1789" s="219"/>
      <c r="AO1789" s="219"/>
      <c r="AP1789" s="219"/>
      <c r="AQ1789" s="219"/>
      <c r="AR1789" s="219"/>
      <c r="AS1789" s="219"/>
      <c r="AT1789" s="219"/>
      <c r="AU1789" s="219"/>
      <c r="AV1789" s="219"/>
      <c r="AW1789" s="219"/>
      <c r="AX1789" s="219"/>
      <c r="AY1789" s="219"/>
      <c r="AZ1789" s="219"/>
      <c r="BA1789" s="219"/>
      <c r="BB1789" s="219"/>
      <c r="BC1789" s="219"/>
      <c r="BD1789" s="219"/>
      <c r="BE1789" s="219"/>
      <c r="BF1789" s="219"/>
      <c r="BG1789" s="219"/>
      <c r="BH1789" s="219"/>
    </row>
    <row r="1790" spans="1:60" s="8" customFormat="1" ht="15">
      <c r="A1790" s="36" t="s">
        <v>7</v>
      </c>
      <c r="B1790" s="36" t="s">
        <v>59</v>
      </c>
      <c r="C1790" s="36" t="s">
        <v>20</v>
      </c>
      <c r="D1790" s="7" t="s">
        <v>130</v>
      </c>
      <c r="E1790" s="7" t="s">
        <v>130</v>
      </c>
      <c r="F1790" s="7" t="s">
        <v>13</v>
      </c>
      <c r="G1790" s="221">
        <f>'2.a-LTH-MTH1'!C$53</f>
        <v>0.41</v>
      </c>
      <c r="H1790" s="221">
        <f>'2.a-LTH-MTH1'!D$53</f>
        <v>0.41600000000000004</v>
      </c>
      <c r="I1790" s="221">
        <f>'2.a-LTH-MTH1'!E$53</f>
        <v>0.42299999999999999</v>
      </c>
      <c r="J1790" s="221">
        <f>'2.a-LTH-MTH1'!F$53</f>
        <v>0.42899999999999999</v>
      </c>
      <c r="K1790" s="221">
        <f>'2.a-LTH-MTH1'!G$53</f>
        <v>0.436</v>
      </c>
      <c r="L1790" s="221">
        <f>'2.a-LTH-MTH1'!H$53</f>
        <v>0.44299999999999995</v>
      </c>
      <c r="M1790" s="221">
        <f>'2.a-LTH-MTH1'!I$53</f>
        <v>0.45</v>
      </c>
      <c r="N1790" s="221">
        <f>'2.a-LTH-MTH1'!J$53</f>
        <v>0.45700000000000002</v>
      </c>
      <c r="O1790" s="221">
        <f>'2.a-LTH-MTH1'!K$53</f>
        <v>0.46399999999999997</v>
      </c>
      <c r="P1790" s="221">
        <f>'2.a-LTH-MTH1'!L$53</f>
        <v>0.47100000000000003</v>
      </c>
      <c r="Q1790" s="221">
        <f>'2.a-LTH-MTH1'!M$53</f>
        <v>0.47799999999999998</v>
      </c>
      <c r="R1790" s="221">
        <f>'2.a-LTH-MTH1'!N$53</f>
        <v>0.48599999999999999</v>
      </c>
      <c r="S1790" s="221">
        <f>'2.a-LTH-MTH1'!O$53</f>
        <v>0.49299999999999999</v>
      </c>
      <c r="T1790" s="221">
        <f>'2.a-LTH-MTH1'!P$53</f>
        <v>0.501</v>
      </c>
      <c r="U1790" s="221">
        <f>'2.a-LTH-MTH1'!Q$53</f>
        <v>0.50900000000000001</v>
      </c>
      <c r="V1790" s="221">
        <f>'2.a-LTH-MTH1'!R$53</f>
        <v>0.51700000000000002</v>
      </c>
      <c r="W1790" s="221">
        <f>'2.a-LTH-MTH1'!S$53</f>
        <v>0.52500000000000002</v>
      </c>
      <c r="X1790" s="221">
        <f>'2.a-LTH-MTH1'!T$53</f>
        <v>0.53299999999999992</v>
      </c>
      <c r="Y1790" s="219"/>
      <c r="Z1790" s="219"/>
      <c r="AA1790" s="219"/>
      <c r="AB1790" s="219"/>
      <c r="AC1790" s="219"/>
      <c r="AD1790" s="219"/>
      <c r="AE1790" s="219"/>
      <c r="AF1790" s="219"/>
      <c r="AG1790" s="219"/>
      <c r="AH1790" s="219"/>
      <c r="AI1790" s="219"/>
      <c r="AJ1790" s="219"/>
      <c r="AK1790" s="219"/>
      <c r="AL1790" s="219"/>
      <c r="AM1790" s="219"/>
      <c r="AN1790" s="219"/>
      <c r="AO1790" s="219"/>
      <c r="AP1790" s="219"/>
      <c r="AQ1790" s="219"/>
      <c r="AR1790" s="219"/>
      <c r="AS1790" s="219"/>
      <c r="AT1790" s="219"/>
      <c r="AU1790" s="219"/>
      <c r="AV1790" s="219"/>
      <c r="AW1790" s="219"/>
      <c r="AX1790" s="219"/>
      <c r="AY1790" s="219"/>
      <c r="AZ1790" s="219"/>
      <c r="BA1790" s="219"/>
      <c r="BB1790" s="219"/>
      <c r="BC1790" s="219"/>
      <c r="BD1790" s="219"/>
      <c r="BE1790" s="219"/>
      <c r="BF1790" s="219"/>
      <c r="BG1790" s="219"/>
      <c r="BH1790" s="219"/>
    </row>
    <row r="1791" spans="1:60" s="8" customFormat="1" ht="15">
      <c r="A1791" s="36" t="s">
        <v>7</v>
      </c>
      <c r="B1791" s="36" t="s">
        <v>59</v>
      </c>
      <c r="C1791" s="36" t="s">
        <v>20</v>
      </c>
      <c r="D1791" s="7" t="s">
        <v>130</v>
      </c>
      <c r="E1791" s="7" t="s">
        <v>130</v>
      </c>
      <c r="F1791" s="7" t="s">
        <v>14</v>
      </c>
      <c r="G1791" s="221">
        <f>'2.a-LTH-MTH1'!C$54</f>
        <v>1.5802165550028668E-2</v>
      </c>
      <c r="H1791" s="221">
        <f>'2.a-LTH-MTH1'!D$54</f>
        <v>1.8556282698607096E-2</v>
      </c>
      <c r="I1791" s="221">
        <f>'2.a-LTH-MTH1'!E$54</f>
        <v>1.7931392949503966E-2</v>
      </c>
      <c r="J1791" s="221">
        <f>'2.a-LTH-MTH1'!F$54</f>
        <v>1.7841800719372025E-2</v>
      </c>
      <c r="K1791" s="221">
        <f>'2.a-LTH-MTH1'!G$54</f>
        <v>2.0488484883938951E-2</v>
      </c>
      <c r="L1791" s="221">
        <f>'2.a-LTH-MTH1'!H$54</f>
        <v>1.9175213387108481E-2</v>
      </c>
      <c r="M1791" s="221">
        <f>'2.a-LTH-MTH1'!I$54</f>
        <v>1.7122962339330083E-2</v>
      </c>
      <c r="N1791" s="221">
        <f>'2.a-LTH-MTH1'!J$54</f>
        <v>2.0841461297986474E-2</v>
      </c>
      <c r="O1791" s="221">
        <f>'2.a-LTH-MTH1'!K$54</f>
        <v>2.1208825187900016E-2</v>
      </c>
      <c r="P1791" s="221">
        <f>'2.a-LTH-MTH1'!L$54</f>
        <v>1.8498510060336426E-2</v>
      </c>
      <c r="Q1791" s="221">
        <f>'2.a-LTH-MTH1'!M$54</f>
        <v>2.0536886830417322E-2</v>
      </c>
      <c r="R1791" s="221">
        <f>'2.a-LTH-MTH1'!N$54</f>
        <v>1.8654090298034554E-2</v>
      </c>
      <c r="S1791" s="221">
        <f>'2.a-LTH-MTH1'!O$54</f>
        <v>2.1234688711341487E-2</v>
      </c>
      <c r="T1791" s="221">
        <f>'2.a-LTH-MTH1'!P$54</f>
        <v>2.2983799801214233E-2</v>
      </c>
      <c r="U1791" s="221">
        <f>'2.a-LTH-MTH1'!Q$54</f>
        <v>2.1317259260411725E-2</v>
      </c>
      <c r="V1791" s="221">
        <f>'2.a-LTH-MTH1'!R$54</f>
        <v>2.0403765143522157E-2</v>
      </c>
      <c r="W1791" s="221">
        <f>'2.a-LTH-MTH1'!S$54</f>
        <v>2.3038703810786321E-2</v>
      </c>
      <c r="X1791" s="221">
        <f>'2.a-LTH-MTH1'!T$54</f>
        <v>2.2151409719763593E-2</v>
      </c>
      <c r="Y1791" s="219"/>
      <c r="Z1791" s="219"/>
      <c r="AA1791" s="219"/>
      <c r="AB1791" s="219"/>
      <c r="AC1791" s="219"/>
      <c r="AD1791" s="219"/>
      <c r="AE1791" s="219"/>
      <c r="AF1791" s="219"/>
      <c r="AG1791" s="219"/>
      <c r="AH1791" s="219"/>
      <c r="AI1791" s="219"/>
      <c r="AJ1791" s="219"/>
      <c r="AK1791" s="219"/>
      <c r="AL1791" s="219"/>
      <c r="AM1791" s="219"/>
      <c r="AN1791" s="219"/>
      <c r="AO1791" s="219"/>
      <c r="AP1791" s="219"/>
      <c r="AQ1791" s="219"/>
      <c r="AR1791" s="219"/>
      <c r="AS1791" s="219"/>
      <c r="AT1791" s="219"/>
      <c r="AU1791" s="219"/>
      <c r="AV1791" s="219"/>
      <c r="AW1791" s="219"/>
      <c r="AX1791" s="219"/>
      <c r="AY1791" s="219"/>
      <c r="AZ1791" s="219"/>
      <c r="BA1791" s="219"/>
      <c r="BB1791" s="219"/>
      <c r="BC1791" s="219"/>
      <c r="BD1791" s="219"/>
      <c r="BE1791" s="219"/>
      <c r="BF1791" s="219"/>
      <c r="BG1791" s="219"/>
      <c r="BH1791" s="219"/>
    </row>
    <row r="1792" spans="1:60" s="5" customFormat="1" ht="15">
      <c r="A1792" s="4" t="s">
        <v>7</v>
      </c>
      <c r="B1792" s="4" t="s">
        <v>59</v>
      </c>
      <c r="C1792" s="4" t="s">
        <v>40</v>
      </c>
      <c r="D1792" s="4"/>
      <c r="E1792" s="4"/>
      <c r="F1792" s="4" t="s">
        <v>11</v>
      </c>
      <c r="G1792" s="4">
        <v>66</v>
      </c>
      <c r="H1792" s="4">
        <v>110</v>
      </c>
      <c r="I1792" s="4">
        <v>220</v>
      </c>
      <c r="J1792" s="4">
        <v>320</v>
      </c>
      <c r="K1792" s="4">
        <v>474</v>
      </c>
      <c r="L1792" s="4">
        <v>628</v>
      </c>
      <c r="M1792" s="4">
        <v>836</v>
      </c>
      <c r="N1792" s="4">
        <v>980</v>
      </c>
      <c r="O1792" s="4">
        <v>1125</v>
      </c>
      <c r="P1792" s="4">
        <v>1332</v>
      </c>
      <c r="Q1792" s="4">
        <v>1515</v>
      </c>
      <c r="R1792" s="4">
        <v>1723</v>
      </c>
      <c r="S1792" s="4">
        <v>1821</v>
      </c>
      <c r="T1792" s="4">
        <v>1681</v>
      </c>
      <c r="U1792" s="4">
        <v>1692</v>
      </c>
      <c r="V1792" s="4">
        <v>1741</v>
      </c>
      <c r="W1792" s="4">
        <v>1764</v>
      </c>
      <c r="X1792" s="4">
        <v>1763</v>
      </c>
      <c r="Y1792" s="4">
        <v>1889</v>
      </c>
      <c r="Z1792" s="4">
        <v>2015</v>
      </c>
      <c r="AA1792" s="4">
        <v>1978</v>
      </c>
      <c r="AB1792" s="4">
        <v>1894</v>
      </c>
      <c r="AC1792" s="4">
        <v>1871</v>
      </c>
      <c r="AD1792" s="4">
        <v>1845</v>
      </c>
      <c r="AE1792" s="4">
        <v>1872</v>
      </c>
      <c r="AF1792" s="4">
        <v>1950</v>
      </c>
      <c r="AG1792" s="4">
        <v>1979</v>
      </c>
      <c r="AH1792" s="4">
        <v>2005</v>
      </c>
      <c r="AI1792" s="4">
        <v>2079</v>
      </c>
      <c r="AJ1792" s="4">
        <v>2085</v>
      </c>
      <c r="AK1792" s="4">
        <v>2262</v>
      </c>
      <c r="AL1792" s="4">
        <v>2394</v>
      </c>
      <c r="AM1792" s="4">
        <v>2191</v>
      </c>
      <c r="AN1792" s="4">
        <v>2088</v>
      </c>
      <c r="AO1792" s="4">
        <v>2250</v>
      </c>
      <c r="AP1792" s="4">
        <v>1960</v>
      </c>
      <c r="AQ1792" s="4">
        <v>2112</v>
      </c>
      <c r="AR1792" s="4">
        <v>1939</v>
      </c>
      <c r="AS1792" s="4">
        <v>1977</v>
      </c>
      <c r="AT1792" s="4">
        <v>1989</v>
      </c>
      <c r="AU1792" s="4">
        <v>1869</v>
      </c>
      <c r="AV1792" s="4">
        <v>1696</v>
      </c>
      <c r="AW1792" s="4">
        <v>1694</v>
      </c>
      <c r="AX1792" s="4">
        <v>1668</v>
      </c>
      <c r="AY1792" s="4">
        <v>1706</v>
      </c>
      <c r="AZ1792" s="4">
        <v>1681</v>
      </c>
      <c r="BA1792" s="4">
        <v>1548</v>
      </c>
      <c r="BB1792" s="4">
        <v>1526</v>
      </c>
      <c r="BC1792" s="4">
        <v>1482</v>
      </c>
      <c r="BD1792" s="4">
        <v>1379</v>
      </c>
      <c r="BE1792" s="4">
        <v>1387</v>
      </c>
      <c r="BF1792" s="4">
        <v>1228</v>
      </c>
      <c r="BG1792" s="4">
        <v>1199</v>
      </c>
      <c r="BH1792" s="4">
        <v>1140</v>
      </c>
    </row>
    <row r="1793" spans="1:60" s="5" customFormat="1" ht="15">
      <c r="A1793" s="4" t="s">
        <v>7</v>
      </c>
      <c r="B1793" s="4" t="s">
        <v>59</v>
      </c>
      <c r="C1793" s="4" t="s">
        <v>40</v>
      </c>
      <c r="D1793" s="4"/>
      <c r="E1793" s="4"/>
      <c r="F1793" s="4" t="s">
        <v>52</v>
      </c>
      <c r="G1793" s="4">
        <v>5.15705578996718E-3</v>
      </c>
      <c r="H1793" s="4">
        <v>8.0005818604989495E-3</v>
      </c>
      <c r="I1793" s="4">
        <v>1.49436217905176E-2</v>
      </c>
      <c r="J1793" s="4">
        <v>1.9906687402799401E-2</v>
      </c>
      <c r="K1793" s="4">
        <v>2.7595039878907799E-2</v>
      </c>
      <c r="L1793" s="4">
        <v>3.4989971027412498E-2</v>
      </c>
      <c r="M1793" s="4">
        <v>4.1581696095498603E-2</v>
      </c>
      <c r="N1793" s="4">
        <v>4.5059542967492802E-2</v>
      </c>
      <c r="O1793" s="4">
        <v>4.7039638735574499E-2</v>
      </c>
      <c r="P1793" s="4">
        <v>4.9412026560819097E-2</v>
      </c>
      <c r="Q1793" s="4">
        <v>5.0760570930778001E-2</v>
      </c>
      <c r="R1793" s="4">
        <v>5.2546508081732203E-2</v>
      </c>
      <c r="S1793" s="4">
        <v>5.3666155841094E-2</v>
      </c>
      <c r="T1793" s="4">
        <v>4.3614757926417898E-2</v>
      </c>
      <c r="U1793" s="4">
        <v>4.2250355831897499E-2</v>
      </c>
      <c r="V1793" s="4">
        <v>4.3323545513362899E-2</v>
      </c>
      <c r="W1793" s="4">
        <v>4.0678904160132798E-2</v>
      </c>
      <c r="X1793" s="4">
        <v>3.9404572986745899E-2</v>
      </c>
      <c r="Y1793" s="4">
        <v>4.0797373763552303E-2</v>
      </c>
      <c r="Z1793" s="4">
        <v>4.0922845711732603E-2</v>
      </c>
      <c r="AA1793" s="4">
        <v>4.1109841005923298E-2</v>
      </c>
      <c r="AB1793" s="4">
        <v>4.0876227473831898E-2</v>
      </c>
      <c r="AC1793" s="4">
        <v>4.13161090868941E-2</v>
      </c>
      <c r="AD1793" s="4">
        <v>3.9688515068728898E-2</v>
      </c>
      <c r="AE1793" s="4">
        <v>3.9979497693490497E-2</v>
      </c>
      <c r="AF1793" s="4">
        <v>4.1096756517524098E-2</v>
      </c>
      <c r="AG1793" s="4">
        <v>4.1616722393960401E-2</v>
      </c>
      <c r="AH1793" s="4">
        <v>4.0822559299603003E-2</v>
      </c>
      <c r="AI1793" s="4">
        <v>3.8227452422543003E-2</v>
      </c>
      <c r="AJ1793" s="4">
        <v>3.57038888984023E-2</v>
      </c>
      <c r="AK1793" s="4">
        <v>3.7319342704414997E-2</v>
      </c>
      <c r="AL1793" s="4">
        <v>3.7913941371173397E-2</v>
      </c>
      <c r="AM1793" s="4">
        <v>3.4313725490196102E-2</v>
      </c>
      <c r="AN1793" s="4">
        <v>3.3494818569732701E-2</v>
      </c>
      <c r="AO1793" s="4">
        <v>3.4239800343919803E-2</v>
      </c>
      <c r="AP1793" s="4">
        <v>2.8460242783295599E-2</v>
      </c>
      <c r="AQ1793" s="4">
        <v>3.0478389494191498E-2</v>
      </c>
      <c r="AR1793" s="4">
        <v>2.6480388943515801E-2</v>
      </c>
      <c r="AS1793" s="4">
        <v>2.5381623037321398E-2</v>
      </c>
      <c r="AT1793" s="4">
        <v>2.4837042031917299E-2</v>
      </c>
      <c r="AU1793" s="4">
        <v>2.1861694661488799E-2</v>
      </c>
      <c r="AV1793" s="4">
        <v>1.89298390517222E-2</v>
      </c>
      <c r="AW1793" s="4">
        <v>1.8631559265736199E-2</v>
      </c>
      <c r="AX1793" s="4">
        <v>1.7371561878378201E-2</v>
      </c>
      <c r="AY1793" s="4">
        <v>1.7165913687451601E-2</v>
      </c>
      <c r="AZ1793" s="4">
        <v>1.6471349063259401E-2</v>
      </c>
      <c r="BA1793" s="4">
        <v>1.55812783090086E-2</v>
      </c>
      <c r="BB1793" s="4">
        <v>1.4998722258261101E-2</v>
      </c>
      <c r="BC1793" s="4">
        <v>1.51235292316798E-2</v>
      </c>
      <c r="BD1793" s="4">
        <v>1.5164678066751E-2</v>
      </c>
      <c r="BE1793" s="4">
        <v>1.5037186409072201E-2</v>
      </c>
      <c r="BF1793" s="4">
        <v>1.38232248187672E-2</v>
      </c>
      <c r="BG1793" s="4">
        <v>1.41625324828727E-2</v>
      </c>
      <c r="BH1793" s="4">
        <v>1.39958012596221E-2</v>
      </c>
    </row>
    <row r="1794" spans="1:60" s="8" customFormat="1" ht="15">
      <c r="A1794" s="36" t="s">
        <v>7</v>
      </c>
      <c r="B1794" s="36" t="s">
        <v>59</v>
      </c>
      <c r="C1794" s="36" t="s">
        <v>40</v>
      </c>
      <c r="D1794" s="7" t="s">
        <v>130</v>
      </c>
      <c r="E1794" s="7" t="s">
        <v>130</v>
      </c>
      <c r="F1794" s="7" t="s">
        <v>12</v>
      </c>
      <c r="G1794" s="221">
        <v>1</v>
      </c>
      <c r="H1794" s="221">
        <v>1</v>
      </c>
      <c r="I1794" s="221">
        <v>1</v>
      </c>
      <c r="J1794" s="221">
        <v>1</v>
      </c>
      <c r="K1794" s="221">
        <v>1</v>
      </c>
      <c r="L1794" s="221">
        <v>1</v>
      </c>
      <c r="M1794" s="221">
        <v>1</v>
      </c>
      <c r="N1794" s="221">
        <v>1</v>
      </c>
      <c r="O1794" s="221">
        <v>1</v>
      </c>
      <c r="P1794" s="221">
        <v>1</v>
      </c>
      <c r="Q1794" s="221">
        <v>1</v>
      </c>
      <c r="R1794" s="221">
        <v>1</v>
      </c>
      <c r="S1794" s="221">
        <v>1</v>
      </c>
      <c r="T1794" s="221">
        <v>1</v>
      </c>
      <c r="U1794" s="221">
        <v>1</v>
      </c>
      <c r="V1794" s="221">
        <v>1</v>
      </c>
      <c r="W1794" s="221">
        <v>1</v>
      </c>
      <c r="X1794" s="221">
        <v>1</v>
      </c>
      <c r="Y1794" s="221">
        <v>1</v>
      </c>
      <c r="Z1794" s="221">
        <v>1</v>
      </c>
      <c r="AA1794" s="221">
        <v>1</v>
      </c>
      <c r="AB1794" s="221">
        <v>1</v>
      </c>
      <c r="AC1794" s="221">
        <v>1</v>
      </c>
      <c r="AD1794" s="221">
        <v>1</v>
      </c>
      <c r="AE1794" s="221">
        <v>1</v>
      </c>
      <c r="AF1794" s="221">
        <v>1</v>
      </c>
      <c r="AG1794" s="221">
        <v>1</v>
      </c>
      <c r="AH1794" s="221">
        <v>1</v>
      </c>
      <c r="AI1794" s="221">
        <v>1</v>
      </c>
      <c r="AJ1794" s="221">
        <v>1</v>
      </c>
      <c r="AK1794" s="221">
        <v>1</v>
      </c>
      <c r="AL1794" s="221">
        <v>1</v>
      </c>
      <c r="AM1794" s="221">
        <v>1</v>
      </c>
      <c r="AN1794" s="221">
        <v>1</v>
      </c>
      <c r="AO1794" s="221">
        <v>1</v>
      </c>
      <c r="AP1794" s="221">
        <v>1</v>
      </c>
      <c r="AQ1794" s="221">
        <v>1</v>
      </c>
      <c r="AR1794" s="221">
        <v>1</v>
      </c>
      <c r="AS1794" s="221">
        <v>1</v>
      </c>
      <c r="AT1794" s="221">
        <v>1</v>
      </c>
      <c r="AU1794" s="221">
        <v>1</v>
      </c>
      <c r="AV1794" s="221">
        <v>1</v>
      </c>
      <c r="AW1794" s="221">
        <v>1</v>
      </c>
      <c r="AX1794" s="221">
        <v>1</v>
      </c>
      <c r="AY1794" s="221">
        <v>1</v>
      </c>
      <c r="AZ1794" s="221">
        <v>1</v>
      </c>
      <c r="BA1794" s="221">
        <v>1</v>
      </c>
      <c r="BB1794" s="221">
        <v>1</v>
      </c>
      <c r="BC1794" s="221">
        <v>1</v>
      </c>
      <c r="BD1794" s="221">
        <v>1</v>
      </c>
      <c r="BE1794" s="221">
        <v>1</v>
      </c>
      <c r="BF1794" s="221">
        <v>1</v>
      </c>
      <c r="BG1794" s="221">
        <v>1</v>
      </c>
      <c r="BH1794" s="221">
        <v>1</v>
      </c>
    </row>
    <row r="1795" spans="1:60" s="8" customFormat="1" ht="15">
      <c r="A1795" s="36" t="s">
        <v>7</v>
      </c>
      <c r="B1795" s="36" t="s">
        <v>59</v>
      </c>
      <c r="C1795" s="36" t="s">
        <v>40</v>
      </c>
      <c r="D1795" s="7" t="s">
        <v>130</v>
      </c>
      <c r="E1795" s="7" t="s">
        <v>130</v>
      </c>
      <c r="F1795" s="7" t="s">
        <v>13</v>
      </c>
      <c r="G1795" s="221">
        <f>'2.a-LTH-MTH1'!C$53</f>
        <v>0.41</v>
      </c>
      <c r="H1795" s="221">
        <f>'2.a-LTH-MTH1'!D$53</f>
        <v>0.41600000000000004</v>
      </c>
      <c r="I1795" s="221">
        <f>'2.a-LTH-MTH1'!E$53</f>
        <v>0.42299999999999999</v>
      </c>
      <c r="J1795" s="221">
        <f>'2.a-LTH-MTH1'!F$53</f>
        <v>0.42899999999999999</v>
      </c>
      <c r="K1795" s="221">
        <f>'2.a-LTH-MTH1'!G$53</f>
        <v>0.436</v>
      </c>
      <c r="L1795" s="221">
        <f>'2.a-LTH-MTH1'!H$53</f>
        <v>0.44299999999999995</v>
      </c>
      <c r="M1795" s="221">
        <f>'2.a-LTH-MTH1'!I$53</f>
        <v>0.45</v>
      </c>
      <c r="N1795" s="221">
        <f>'2.a-LTH-MTH1'!J$53</f>
        <v>0.45700000000000002</v>
      </c>
      <c r="O1795" s="221">
        <f>'2.a-LTH-MTH1'!K$53</f>
        <v>0.46399999999999997</v>
      </c>
      <c r="P1795" s="221">
        <f>'2.a-LTH-MTH1'!L$53</f>
        <v>0.47100000000000003</v>
      </c>
      <c r="Q1795" s="221">
        <f>'2.a-LTH-MTH1'!M$53</f>
        <v>0.47799999999999998</v>
      </c>
      <c r="R1795" s="221">
        <f>'2.a-LTH-MTH1'!N$53</f>
        <v>0.48599999999999999</v>
      </c>
      <c r="S1795" s="221">
        <f>'2.a-LTH-MTH1'!O$53</f>
        <v>0.49299999999999999</v>
      </c>
      <c r="T1795" s="221">
        <f>'2.a-LTH-MTH1'!P$53</f>
        <v>0.501</v>
      </c>
      <c r="U1795" s="221">
        <f>'2.a-LTH-MTH1'!Q$53</f>
        <v>0.50900000000000001</v>
      </c>
      <c r="V1795" s="221">
        <f>'2.a-LTH-MTH1'!R$53</f>
        <v>0.51700000000000002</v>
      </c>
      <c r="W1795" s="221">
        <f>'2.a-LTH-MTH1'!S$53</f>
        <v>0.52500000000000002</v>
      </c>
      <c r="X1795" s="221">
        <f>'2.a-LTH-MTH1'!T$53</f>
        <v>0.53299999999999992</v>
      </c>
      <c r="Y1795" s="221">
        <f>'2.a-LTH-MTH1'!U$53</f>
        <v>0.54100000000000004</v>
      </c>
      <c r="Z1795" s="221">
        <f>'2.a-LTH-MTH1'!V$53</f>
        <v>0.55000000000000004</v>
      </c>
      <c r="AA1795" s="221">
        <f>'2.a-LTH-MTH1'!W$53</f>
        <v>0.55799999999999994</v>
      </c>
      <c r="AB1795" s="221">
        <f>'2.a-LTH-MTH1'!X$53</f>
        <v>0.56700000000000006</v>
      </c>
      <c r="AC1795" s="221">
        <f>'2.a-LTH-MTH1'!Y$53</f>
        <v>0.57600000000000007</v>
      </c>
      <c r="AD1795" s="221">
        <f>'2.a-LTH-MTH1'!Z$53</f>
        <v>0.58499999999999996</v>
      </c>
      <c r="AE1795" s="221">
        <f>'2.a-LTH-MTH1'!AA$53</f>
        <v>0.59399999999999997</v>
      </c>
      <c r="AF1795" s="221">
        <f>'2.a-LTH-MTH1'!AB$53</f>
        <v>0.60299999999999998</v>
      </c>
      <c r="AG1795" s="221">
        <f>'2.a-LTH-MTH1'!AC$53</f>
        <v>0.61199999999999999</v>
      </c>
      <c r="AH1795" s="221">
        <f>'2.a-LTH-MTH1'!AD$53</f>
        <v>0.621</v>
      </c>
      <c r="AI1795" s="221">
        <f>'2.a-LTH-MTH1'!AE$53</f>
        <v>0.63100000000000001</v>
      </c>
      <c r="AJ1795" s="221">
        <f>'2.a-LTH-MTH1'!AF$53</f>
        <v>0.64</v>
      </c>
      <c r="AK1795" s="221">
        <f>'2.a-LTH-MTH1'!AG$53</f>
        <v>0.65</v>
      </c>
      <c r="AL1795" s="221">
        <f>'2.a-LTH-MTH1'!AH$53</f>
        <v>0.66</v>
      </c>
      <c r="AM1795" s="221">
        <f>'2.a-LTH-MTH1'!AI$53</f>
        <v>0.67</v>
      </c>
      <c r="AN1795" s="221">
        <f>'2.a-LTH-MTH1'!AJ$53</f>
        <v>0.68</v>
      </c>
      <c r="AO1795" s="221">
        <f>'2.a-LTH-MTH1'!AK$53</f>
        <v>0.69</v>
      </c>
      <c r="AP1795" s="221">
        <f>'2.a-LTH-MTH1'!AL$53</f>
        <v>0.7</v>
      </c>
      <c r="AQ1795" s="221">
        <f>'2.a-LTH-MTH1'!AM$53</f>
        <v>0.71099999999999997</v>
      </c>
      <c r="AR1795" s="221">
        <f>'2.a-LTH-MTH1'!AN$53</f>
        <v>0.72099999999999997</v>
      </c>
      <c r="AS1795" s="221">
        <f>'2.a-LTH-MTH1'!AO$53</f>
        <v>0.73199999999999998</v>
      </c>
      <c r="AT1795" s="221">
        <f>'2.a-LTH-MTH1'!AP$53</f>
        <v>0.74199999999999999</v>
      </c>
      <c r="AU1795" s="221">
        <f>'2.a-LTH-MTH1'!AQ$53</f>
        <v>0.753</v>
      </c>
      <c r="AV1795" s="221">
        <f>'2.a-LTH-MTH1'!AR$53</f>
        <v>0.76400000000000001</v>
      </c>
      <c r="AW1795" s="221">
        <f>'2.a-LTH-MTH1'!AS$53</f>
        <v>0.77500000000000002</v>
      </c>
      <c r="AX1795" s="221">
        <f>'2.a-LTH-MTH1'!AT$53</f>
        <v>0.78599999999999992</v>
      </c>
      <c r="AY1795" s="221">
        <f>'2.a-LTH-MTH1'!AU$53</f>
        <v>0.79799999999999993</v>
      </c>
      <c r="AZ1795" s="221">
        <f>'2.a-LTH-MTH1'!AV$53</f>
        <v>0.80900000000000005</v>
      </c>
      <c r="BA1795" s="221">
        <f>'2.a-LTH-MTH1'!AW$53</f>
        <v>0.82099999999999995</v>
      </c>
      <c r="BB1795" s="221">
        <f>'2.a-LTH-MTH1'!AX$53</f>
        <v>0.83200000000000007</v>
      </c>
      <c r="BC1795" s="221">
        <f>'2.a-LTH-MTH1'!AY$53</f>
        <v>0.84400000000000008</v>
      </c>
      <c r="BD1795" s="221">
        <f>'2.a-LTH-MTH1'!AZ$53</f>
        <v>0.85599999999999998</v>
      </c>
      <c r="BE1795" s="221">
        <f>'2.a-LTH-MTH1'!BA$53</f>
        <v>0.86799999999999999</v>
      </c>
      <c r="BF1795" s="221">
        <f>'2.a-LTH-MTH1'!BB$53</f>
        <v>0.875</v>
      </c>
      <c r="BG1795" s="221">
        <f>'2.a-LTH-MTH1'!BC$53</f>
        <v>0.88</v>
      </c>
      <c r="BH1795" s="221">
        <f>'2.a-LTH-MTH1'!BD$53</f>
        <v>0.88500000000000001</v>
      </c>
    </row>
    <row r="1796" spans="1:60" s="8" customFormat="1" ht="15">
      <c r="A1796" s="36" t="s">
        <v>7</v>
      </c>
      <c r="B1796" s="36" t="s">
        <v>59</v>
      </c>
      <c r="C1796" s="36" t="s">
        <v>40</v>
      </c>
      <c r="D1796" s="7" t="s">
        <v>130</v>
      </c>
      <c r="E1796" s="7" t="s">
        <v>130</v>
      </c>
      <c r="F1796" s="7" t="s">
        <v>14</v>
      </c>
      <c r="G1796" s="221">
        <f>'2.a-LTH-MTH1'!C$54</f>
        <v>1.5802165550028668E-2</v>
      </c>
      <c r="H1796" s="221">
        <f>'2.a-LTH-MTH1'!D$54</f>
        <v>1.8556282698607096E-2</v>
      </c>
      <c r="I1796" s="221">
        <f>'2.a-LTH-MTH1'!E$54</f>
        <v>1.7931392949503966E-2</v>
      </c>
      <c r="J1796" s="221">
        <f>'2.a-LTH-MTH1'!F$54</f>
        <v>1.7841800719372025E-2</v>
      </c>
      <c r="K1796" s="221">
        <f>'2.a-LTH-MTH1'!G$54</f>
        <v>2.0488484883938951E-2</v>
      </c>
      <c r="L1796" s="221">
        <f>'2.a-LTH-MTH1'!H$54</f>
        <v>1.9175213387108481E-2</v>
      </c>
      <c r="M1796" s="221">
        <f>'2.a-LTH-MTH1'!I$54</f>
        <v>1.7122962339330083E-2</v>
      </c>
      <c r="N1796" s="221">
        <f>'2.a-LTH-MTH1'!J$54</f>
        <v>2.0841461297986474E-2</v>
      </c>
      <c r="O1796" s="221">
        <f>'2.a-LTH-MTH1'!K$54</f>
        <v>2.1208825187900016E-2</v>
      </c>
      <c r="P1796" s="221">
        <f>'2.a-LTH-MTH1'!L$54</f>
        <v>1.8498510060336426E-2</v>
      </c>
      <c r="Q1796" s="221">
        <f>'2.a-LTH-MTH1'!M$54</f>
        <v>2.0536886830417322E-2</v>
      </c>
      <c r="R1796" s="221">
        <f>'2.a-LTH-MTH1'!N$54</f>
        <v>1.8654090298034554E-2</v>
      </c>
      <c r="S1796" s="221">
        <f>'2.a-LTH-MTH1'!O$54</f>
        <v>2.1234688711341487E-2</v>
      </c>
      <c r="T1796" s="221">
        <f>'2.a-LTH-MTH1'!P$54</f>
        <v>2.2983799801214233E-2</v>
      </c>
      <c r="U1796" s="221">
        <f>'2.a-LTH-MTH1'!Q$54</f>
        <v>2.1317259260411725E-2</v>
      </c>
      <c r="V1796" s="221">
        <f>'2.a-LTH-MTH1'!R$54</f>
        <v>2.0403765143522157E-2</v>
      </c>
      <c r="W1796" s="221">
        <f>'2.a-LTH-MTH1'!S$54</f>
        <v>2.3038703810786321E-2</v>
      </c>
      <c r="X1796" s="221">
        <f>'2.a-LTH-MTH1'!T$54</f>
        <v>2.2151409719763593E-2</v>
      </c>
      <c r="Y1796" s="221">
        <f>'2.a-LTH-MTH1'!U$54</f>
        <v>2.5853710483162651E-2</v>
      </c>
      <c r="Z1796" s="221">
        <f>'2.a-LTH-MTH1'!V$54</f>
        <v>2.6951412165392319E-2</v>
      </c>
      <c r="AA1796" s="221">
        <f>'2.a-LTH-MTH1'!W$54</f>
        <v>2.9939042873679437E-2</v>
      </c>
      <c r="AB1796" s="221">
        <f>'2.a-LTH-MTH1'!X$54</f>
        <v>2.7528940120028933E-2</v>
      </c>
      <c r="AC1796" s="221">
        <f>'2.a-LTH-MTH1'!Y$54</f>
        <v>2.7992750013754231E-2</v>
      </c>
      <c r="AD1796" s="221">
        <f>'2.a-LTH-MTH1'!Z$54</f>
        <v>2.9177072971760535E-2</v>
      </c>
      <c r="AE1796" s="221">
        <f>'2.a-LTH-MTH1'!AA$54</f>
        <v>3.1735415931031463E-2</v>
      </c>
      <c r="AF1796" s="221">
        <f>'2.a-LTH-MTH1'!AB$54</f>
        <v>3.0369264353385494E-2</v>
      </c>
      <c r="AG1796" s="221">
        <f>'2.a-LTH-MTH1'!AC$54</f>
        <v>3.0523663389645631E-2</v>
      </c>
      <c r="AH1796" s="221">
        <f>'2.a-LTH-MTH1'!AD$54</f>
        <v>3.3809818544762615E-2</v>
      </c>
      <c r="AI1796" s="221">
        <f>'2.a-LTH-MTH1'!AE$54</f>
        <v>3.5512344771098325E-2</v>
      </c>
      <c r="AJ1796" s="221">
        <f>'2.a-LTH-MTH1'!AF$54</f>
        <v>3.4529586206980989E-2</v>
      </c>
      <c r="AK1796" s="221">
        <f>'2.a-LTH-MTH1'!AG$54</f>
        <v>3.5128961339180531E-2</v>
      </c>
      <c r="AL1796" s="221">
        <f>'2.a-LTH-MTH1'!AH$54</f>
        <v>3.4638822791516866E-2</v>
      </c>
      <c r="AM1796" s="221">
        <f>'2.a-LTH-MTH1'!AI$54</f>
        <v>3.7458017272223976E-2</v>
      </c>
      <c r="AN1796" s="221">
        <f>'2.a-LTH-MTH1'!AJ$54</f>
        <v>3.4986994845386477E-2</v>
      </c>
      <c r="AO1796" s="221">
        <f>'2.a-LTH-MTH1'!AK$54</f>
        <v>3.6622028595351686E-2</v>
      </c>
      <c r="AP1796" s="221">
        <f>'2.a-LTH-MTH1'!AL$54</f>
        <v>3.7928027776264361E-2</v>
      </c>
      <c r="AQ1796" s="221">
        <f>'2.a-LTH-MTH1'!AM$54</f>
        <v>3.5713918445890225E-2</v>
      </c>
      <c r="AR1796" s="221">
        <f>'2.a-LTH-MTH1'!AN$54</f>
        <v>3.4520117875336154E-2</v>
      </c>
      <c r="AS1796" s="221">
        <f>'2.a-LTH-MTH1'!AO$54</f>
        <v>3.3728068948862377E-2</v>
      </c>
      <c r="AT1796" s="221">
        <f>'2.a-LTH-MTH1'!AP$54</f>
        <v>3.5482105236358641E-2</v>
      </c>
      <c r="AU1796" s="221">
        <f>'2.a-LTH-MTH1'!AQ$54</f>
        <v>3.6806310343293402E-2</v>
      </c>
      <c r="AV1796" s="221">
        <f>'2.a-LTH-MTH1'!AR$54</f>
        <v>3.81268843822401E-2</v>
      </c>
      <c r="AW1796" s="221">
        <f>'2.a-LTH-MTH1'!AS$54</f>
        <v>3.9114940998180137E-2</v>
      </c>
      <c r="AX1796" s="221">
        <f>'2.a-LTH-MTH1'!AT$54</f>
        <v>4.010096979140932E-2</v>
      </c>
      <c r="AY1796" s="221">
        <f>'2.a-LTH-MTH1'!AU$54</f>
        <v>4.108497699818392E-2</v>
      </c>
      <c r="AZ1796" s="221">
        <f>'2.a-LTH-MTH1'!AV$54</f>
        <v>4.1739861767179476E-2</v>
      </c>
      <c r="BA1796" s="221">
        <f>'2.a-LTH-MTH1'!AW$54</f>
        <v>4.2393852648075492E-2</v>
      </c>
      <c r="BB1796" s="221">
        <f>'2.a-LTH-MTH1'!AX$54</f>
        <v>4.2899429062957073E-2</v>
      </c>
      <c r="BC1796" s="221">
        <f>'2.a-LTH-MTH1'!AY$54</f>
        <v>4.2899429062957073E-2</v>
      </c>
      <c r="BD1796" s="221">
        <f>'2.a-LTH-MTH1'!AZ$54</f>
        <v>4.2899429062957073E-2</v>
      </c>
      <c r="BE1796" s="221">
        <f>'2.a-LTH-MTH1'!BA$54</f>
        <v>4.2899429062957073E-2</v>
      </c>
      <c r="BF1796" s="221">
        <f>'2.a-LTH-MTH1'!BB$54</f>
        <v>4.2899429062957073E-2</v>
      </c>
      <c r="BG1796" s="221">
        <f>'2.a-LTH-MTH1'!BC$54</f>
        <v>4.289942906295708E-2</v>
      </c>
      <c r="BH1796" s="221">
        <f>'2.a-LTH-MTH1'!BD$54</f>
        <v>4.2899429062957073E-2</v>
      </c>
    </row>
    <row r="1797" spans="1:60" s="5" customFormat="1" ht="15">
      <c r="A1797" s="4" t="s">
        <v>7</v>
      </c>
      <c r="B1797" s="4" t="s">
        <v>59</v>
      </c>
      <c r="C1797" s="4" t="s">
        <v>46</v>
      </c>
      <c r="D1797" s="4"/>
      <c r="E1797" s="4"/>
      <c r="F1797" s="4" t="s">
        <v>11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>
        <v>2</v>
      </c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</row>
    <row r="1798" spans="1:60" s="5" customFormat="1" ht="15">
      <c r="A1798" s="4" t="s">
        <v>7</v>
      </c>
      <c r="B1798" s="4" t="s">
        <v>59</v>
      </c>
      <c r="C1798" s="4" t="s">
        <v>46</v>
      </c>
      <c r="D1798" s="4"/>
      <c r="E1798" s="4"/>
      <c r="F1798" s="4" t="s">
        <v>52</v>
      </c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6">
        <v>3.4248334674726403E-5</v>
      </c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</row>
    <row r="1799" spans="1:60" s="8" customFormat="1" ht="15">
      <c r="A1799" s="36" t="s">
        <v>7</v>
      </c>
      <c r="B1799" s="36" t="s">
        <v>59</v>
      </c>
      <c r="C1799" s="36" t="s">
        <v>46</v>
      </c>
      <c r="D1799" s="7" t="s">
        <v>130</v>
      </c>
      <c r="E1799" s="7" t="s">
        <v>130</v>
      </c>
      <c r="F1799" s="7" t="s">
        <v>12</v>
      </c>
      <c r="G1799" s="219"/>
      <c r="H1799" s="219"/>
      <c r="I1799" s="219"/>
      <c r="J1799" s="219"/>
      <c r="K1799" s="219"/>
      <c r="L1799" s="219"/>
      <c r="M1799" s="219"/>
      <c r="N1799" s="219"/>
      <c r="O1799" s="219"/>
      <c r="P1799" s="219"/>
      <c r="Q1799" s="219"/>
      <c r="R1799" s="219"/>
      <c r="S1799" s="219"/>
      <c r="T1799" s="219"/>
      <c r="U1799" s="219"/>
      <c r="V1799" s="219"/>
      <c r="W1799" s="219"/>
      <c r="X1799" s="219"/>
      <c r="Y1799" s="219"/>
      <c r="Z1799" s="219"/>
      <c r="AA1799" s="219"/>
      <c r="AB1799" s="219"/>
      <c r="AC1799" s="219"/>
      <c r="AD1799" s="219"/>
      <c r="AE1799" s="219"/>
      <c r="AF1799" s="219"/>
      <c r="AG1799" s="219"/>
      <c r="AH1799" s="219"/>
      <c r="AI1799" s="219"/>
      <c r="AJ1799" s="221">
        <v>1</v>
      </c>
      <c r="AK1799" s="219"/>
      <c r="AL1799" s="219"/>
      <c r="AM1799" s="219"/>
      <c r="AN1799" s="219"/>
      <c r="AO1799" s="219"/>
      <c r="AP1799" s="219"/>
      <c r="AQ1799" s="219"/>
      <c r="AR1799" s="219"/>
      <c r="AS1799" s="219"/>
      <c r="AT1799" s="219"/>
      <c r="AU1799" s="219"/>
      <c r="AV1799" s="219"/>
      <c r="AW1799" s="219"/>
      <c r="AX1799" s="219"/>
      <c r="AY1799" s="219"/>
      <c r="AZ1799" s="219"/>
      <c r="BA1799" s="219"/>
      <c r="BB1799" s="219"/>
      <c r="BC1799" s="219"/>
      <c r="BD1799" s="219"/>
      <c r="BE1799" s="219"/>
      <c r="BF1799" s="219"/>
      <c r="BG1799" s="219"/>
      <c r="BH1799" s="219"/>
    </row>
    <row r="1800" spans="1:60" s="8" customFormat="1" ht="15">
      <c r="A1800" s="36" t="s">
        <v>7</v>
      </c>
      <c r="B1800" s="36" t="s">
        <v>59</v>
      </c>
      <c r="C1800" s="36" t="s">
        <v>46</v>
      </c>
      <c r="D1800" s="7" t="s">
        <v>130</v>
      </c>
      <c r="E1800" s="7" t="s">
        <v>130</v>
      </c>
      <c r="F1800" s="7" t="s">
        <v>13</v>
      </c>
      <c r="G1800" s="219"/>
      <c r="H1800" s="219"/>
      <c r="I1800" s="219"/>
      <c r="J1800" s="219"/>
      <c r="K1800" s="219"/>
      <c r="L1800" s="219"/>
      <c r="M1800" s="219"/>
      <c r="N1800" s="219"/>
      <c r="O1800" s="219"/>
      <c r="P1800" s="219"/>
      <c r="Q1800" s="219"/>
      <c r="R1800" s="219"/>
      <c r="S1800" s="219"/>
      <c r="T1800" s="219"/>
      <c r="U1800" s="219"/>
      <c r="V1800" s="219"/>
      <c r="W1800" s="219"/>
      <c r="X1800" s="219"/>
      <c r="Y1800" s="219"/>
      <c r="Z1800" s="219"/>
      <c r="AA1800" s="219"/>
      <c r="AB1800" s="219"/>
      <c r="AC1800" s="219"/>
      <c r="AD1800" s="219"/>
      <c r="AE1800" s="219"/>
      <c r="AF1800" s="219"/>
      <c r="AG1800" s="219"/>
      <c r="AH1800" s="219"/>
      <c r="AI1800" s="219"/>
      <c r="AJ1800" s="221">
        <f>'2.a-LTH-MTH1'!AF$53</f>
        <v>0.64</v>
      </c>
      <c r="AK1800" s="219"/>
      <c r="AL1800" s="219"/>
      <c r="AM1800" s="219"/>
      <c r="AN1800" s="219"/>
      <c r="AO1800" s="219"/>
      <c r="AP1800" s="219"/>
      <c r="AQ1800" s="219"/>
      <c r="AR1800" s="219"/>
      <c r="AS1800" s="219"/>
      <c r="AT1800" s="219"/>
      <c r="AU1800" s="219"/>
      <c r="AV1800" s="219"/>
      <c r="AW1800" s="219"/>
      <c r="AX1800" s="219"/>
      <c r="AY1800" s="219"/>
      <c r="AZ1800" s="219"/>
      <c r="BA1800" s="219"/>
      <c r="BB1800" s="219"/>
      <c r="BC1800" s="219"/>
      <c r="BD1800" s="219"/>
      <c r="BE1800" s="219"/>
      <c r="BF1800" s="219"/>
      <c r="BG1800" s="219"/>
      <c r="BH1800" s="219"/>
    </row>
    <row r="1801" spans="1:60" s="8" customFormat="1" ht="15">
      <c r="A1801" s="36" t="s">
        <v>7</v>
      </c>
      <c r="B1801" s="36" t="s">
        <v>59</v>
      </c>
      <c r="C1801" s="36" t="s">
        <v>46</v>
      </c>
      <c r="D1801" s="7" t="s">
        <v>130</v>
      </c>
      <c r="E1801" s="7" t="s">
        <v>130</v>
      </c>
      <c r="F1801" s="7" t="s">
        <v>14</v>
      </c>
      <c r="G1801" s="219"/>
      <c r="H1801" s="219"/>
      <c r="I1801" s="219"/>
      <c r="J1801" s="219"/>
      <c r="K1801" s="219"/>
      <c r="L1801" s="219"/>
      <c r="M1801" s="219"/>
      <c r="N1801" s="219"/>
      <c r="O1801" s="219"/>
      <c r="P1801" s="219"/>
      <c r="Q1801" s="219"/>
      <c r="R1801" s="219"/>
      <c r="S1801" s="219"/>
      <c r="T1801" s="219"/>
      <c r="U1801" s="219"/>
      <c r="V1801" s="219"/>
      <c r="W1801" s="219"/>
      <c r="X1801" s="219"/>
      <c r="Y1801" s="219"/>
      <c r="Z1801" s="219"/>
      <c r="AA1801" s="219"/>
      <c r="AB1801" s="219"/>
      <c r="AC1801" s="219"/>
      <c r="AD1801" s="219"/>
      <c r="AE1801" s="219"/>
      <c r="AF1801" s="219"/>
      <c r="AG1801" s="219"/>
      <c r="AH1801" s="219"/>
      <c r="AI1801" s="219"/>
      <c r="AJ1801" s="221">
        <f>'2.a-LTH-MTH1'!AF$54</f>
        <v>3.4529586206980989E-2</v>
      </c>
      <c r="AK1801" s="219"/>
      <c r="AL1801" s="219"/>
      <c r="AM1801" s="219"/>
      <c r="AN1801" s="219"/>
      <c r="AO1801" s="219"/>
      <c r="AP1801" s="219"/>
      <c r="AQ1801" s="219"/>
      <c r="AR1801" s="219"/>
      <c r="AS1801" s="219"/>
      <c r="AT1801" s="219"/>
      <c r="AU1801" s="219"/>
      <c r="AV1801" s="219"/>
      <c r="AW1801" s="219"/>
      <c r="AX1801" s="219"/>
      <c r="AY1801" s="219"/>
      <c r="AZ1801" s="219"/>
      <c r="BA1801" s="219"/>
      <c r="BB1801" s="219"/>
      <c r="BC1801" s="219"/>
      <c r="BD1801" s="219"/>
      <c r="BE1801" s="219"/>
      <c r="BF1801" s="219"/>
      <c r="BG1801" s="219"/>
      <c r="BH1801" s="219"/>
    </row>
    <row r="1802" spans="1:60" s="5" customFormat="1" ht="15">
      <c r="A1802" s="4" t="s">
        <v>7</v>
      </c>
      <c r="B1802" s="4" t="s">
        <v>59</v>
      </c>
      <c r="C1802" s="4" t="s">
        <v>47</v>
      </c>
      <c r="D1802" s="4"/>
      <c r="E1802" s="4"/>
      <c r="F1802" s="4" t="s">
        <v>11</v>
      </c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>
        <v>2</v>
      </c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</row>
    <row r="1803" spans="1:60" s="5" customFormat="1" ht="15">
      <c r="A1803" s="4" t="s">
        <v>7</v>
      </c>
      <c r="B1803" s="4" t="s">
        <v>59</v>
      </c>
      <c r="C1803" s="4" t="s">
        <v>47</v>
      </c>
      <c r="D1803" s="4"/>
      <c r="E1803" s="4"/>
      <c r="F1803" s="4" t="s">
        <v>52</v>
      </c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6">
        <v>3.4248334674726403E-5</v>
      </c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</row>
    <row r="1804" spans="1:60" s="8" customFormat="1" ht="15">
      <c r="A1804" s="36" t="s">
        <v>7</v>
      </c>
      <c r="B1804" s="36" t="s">
        <v>59</v>
      </c>
      <c r="C1804" s="36" t="s">
        <v>47</v>
      </c>
      <c r="D1804" s="7" t="s">
        <v>130</v>
      </c>
      <c r="E1804" s="7" t="s">
        <v>130</v>
      </c>
      <c r="F1804" s="7" t="s">
        <v>12</v>
      </c>
      <c r="G1804" s="219"/>
      <c r="H1804" s="219"/>
      <c r="I1804" s="219"/>
      <c r="J1804" s="219"/>
      <c r="K1804" s="219"/>
      <c r="L1804" s="219"/>
      <c r="M1804" s="219"/>
      <c r="N1804" s="219"/>
      <c r="O1804" s="219"/>
      <c r="P1804" s="219"/>
      <c r="Q1804" s="219"/>
      <c r="R1804" s="219"/>
      <c r="S1804" s="219"/>
      <c r="T1804" s="219"/>
      <c r="U1804" s="219"/>
      <c r="V1804" s="219"/>
      <c r="W1804" s="219"/>
      <c r="X1804" s="219"/>
      <c r="Y1804" s="219"/>
      <c r="Z1804" s="219"/>
      <c r="AA1804" s="219"/>
      <c r="AB1804" s="219"/>
      <c r="AC1804" s="219"/>
      <c r="AD1804" s="219"/>
      <c r="AE1804" s="219"/>
      <c r="AF1804" s="219"/>
      <c r="AG1804" s="219"/>
      <c r="AH1804" s="219"/>
      <c r="AI1804" s="219"/>
      <c r="AJ1804" s="221">
        <v>1</v>
      </c>
      <c r="AK1804" s="219"/>
      <c r="AL1804" s="219"/>
      <c r="AM1804" s="219"/>
      <c r="AN1804" s="219"/>
      <c r="AO1804" s="219"/>
      <c r="AP1804" s="219"/>
      <c r="AQ1804" s="219"/>
      <c r="AR1804" s="219"/>
      <c r="AS1804" s="219"/>
      <c r="AT1804" s="219"/>
      <c r="AU1804" s="219"/>
      <c r="AV1804" s="219"/>
      <c r="AW1804" s="219"/>
      <c r="AX1804" s="219"/>
      <c r="AY1804" s="219"/>
      <c r="AZ1804" s="219"/>
      <c r="BA1804" s="219"/>
      <c r="BB1804" s="219"/>
      <c r="BC1804" s="219"/>
      <c r="BD1804" s="219"/>
      <c r="BE1804" s="219"/>
      <c r="BF1804" s="219"/>
      <c r="BG1804" s="219"/>
      <c r="BH1804" s="219"/>
    </row>
    <row r="1805" spans="1:60" s="8" customFormat="1" ht="15">
      <c r="A1805" s="36" t="s">
        <v>7</v>
      </c>
      <c r="B1805" s="36" t="s">
        <v>59</v>
      </c>
      <c r="C1805" s="36" t="s">
        <v>47</v>
      </c>
      <c r="D1805" s="7" t="s">
        <v>130</v>
      </c>
      <c r="E1805" s="7" t="s">
        <v>130</v>
      </c>
      <c r="F1805" s="7" t="s">
        <v>13</v>
      </c>
      <c r="G1805" s="219"/>
      <c r="H1805" s="219"/>
      <c r="I1805" s="219"/>
      <c r="J1805" s="219"/>
      <c r="K1805" s="219"/>
      <c r="L1805" s="219"/>
      <c r="M1805" s="219"/>
      <c r="N1805" s="219"/>
      <c r="O1805" s="219"/>
      <c r="P1805" s="219"/>
      <c r="Q1805" s="219"/>
      <c r="R1805" s="219"/>
      <c r="S1805" s="219"/>
      <c r="T1805" s="219"/>
      <c r="U1805" s="219"/>
      <c r="V1805" s="219"/>
      <c r="W1805" s="219"/>
      <c r="X1805" s="219"/>
      <c r="Y1805" s="219"/>
      <c r="Z1805" s="219"/>
      <c r="AA1805" s="219"/>
      <c r="AB1805" s="219"/>
      <c r="AC1805" s="219"/>
      <c r="AD1805" s="219"/>
      <c r="AE1805" s="219"/>
      <c r="AF1805" s="219"/>
      <c r="AG1805" s="219"/>
      <c r="AH1805" s="219"/>
      <c r="AI1805" s="219"/>
      <c r="AJ1805" s="221">
        <f>'2.a-LTH-MTH1'!AF$53</f>
        <v>0.64</v>
      </c>
      <c r="AK1805" s="219"/>
      <c r="AL1805" s="219"/>
      <c r="AM1805" s="219"/>
      <c r="AN1805" s="219"/>
      <c r="AO1805" s="219"/>
      <c r="AP1805" s="219"/>
      <c r="AQ1805" s="219"/>
      <c r="AR1805" s="219"/>
      <c r="AS1805" s="219"/>
      <c r="AT1805" s="219"/>
      <c r="AU1805" s="219"/>
      <c r="AV1805" s="219"/>
      <c r="AW1805" s="219"/>
      <c r="AX1805" s="219"/>
      <c r="AY1805" s="219"/>
      <c r="AZ1805" s="219"/>
      <c r="BA1805" s="219"/>
      <c r="BB1805" s="219"/>
      <c r="BC1805" s="219"/>
      <c r="BD1805" s="219"/>
      <c r="BE1805" s="219"/>
      <c r="BF1805" s="219"/>
      <c r="BG1805" s="219"/>
      <c r="BH1805" s="219"/>
    </row>
    <row r="1806" spans="1:60" s="8" customFormat="1" ht="15">
      <c r="A1806" s="36" t="s">
        <v>7</v>
      </c>
      <c r="B1806" s="36" t="s">
        <v>59</v>
      </c>
      <c r="C1806" s="36" t="s">
        <v>47</v>
      </c>
      <c r="D1806" s="7" t="s">
        <v>130</v>
      </c>
      <c r="E1806" s="7" t="s">
        <v>130</v>
      </c>
      <c r="F1806" s="7" t="s">
        <v>14</v>
      </c>
      <c r="G1806" s="219"/>
      <c r="H1806" s="219"/>
      <c r="I1806" s="219"/>
      <c r="J1806" s="219"/>
      <c r="K1806" s="219"/>
      <c r="L1806" s="219"/>
      <c r="M1806" s="219"/>
      <c r="N1806" s="219"/>
      <c r="O1806" s="219"/>
      <c r="P1806" s="219"/>
      <c r="Q1806" s="219"/>
      <c r="R1806" s="219"/>
      <c r="S1806" s="219"/>
      <c r="T1806" s="219"/>
      <c r="U1806" s="219"/>
      <c r="V1806" s="219"/>
      <c r="W1806" s="219"/>
      <c r="X1806" s="219"/>
      <c r="Y1806" s="219"/>
      <c r="Z1806" s="219"/>
      <c r="AA1806" s="219"/>
      <c r="AB1806" s="219"/>
      <c r="AC1806" s="219"/>
      <c r="AD1806" s="219"/>
      <c r="AE1806" s="219"/>
      <c r="AF1806" s="219"/>
      <c r="AG1806" s="219"/>
      <c r="AH1806" s="219"/>
      <c r="AI1806" s="219"/>
      <c r="AJ1806" s="221">
        <f>'2.a-LTH-MTH1'!AF$54</f>
        <v>3.4529586206980989E-2</v>
      </c>
      <c r="AK1806" s="219"/>
      <c r="AL1806" s="219"/>
      <c r="AM1806" s="219"/>
      <c r="AN1806" s="219"/>
      <c r="AO1806" s="219"/>
      <c r="AP1806" s="219"/>
      <c r="AQ1806" s="219"/>
      <c r="AR1806" s="219"/>
      <c r="AS1806" s="219"/>
      <c r="AT1806" s="219"/>
      <c r="AU1806" s="219"/>
      <c r="AV1806" s="219"/>
      <c r="AW1806" s="219"/>
      <c r="AX1806" s="219"/>
      <c r="AY1806" s="219"/>
      <c r="AZ1806" s="219"/>
      <c r="BA1806" s="219"/>
      <c r="BB1806" s="219"/>
      <c r="BC1806" s="219"/>
      <c r="BD1806" s="219"/>
      <c r="BE1806" s="219"/>
      <c r="BF1806" s="219"/>
      <c r="BG1806" s="219"/>
      <c r="BH1806" s="219"/>
    </row>
    <row r="1807" spans="1:60" s="5" customFormat="1" ht="15">
      <c r="A1807" s="4" t="s">
        <v>7</v>
      </c>
      <c r="B1807" s="4" t="s">
        <v>59</v>
      </c>
      <c r="C1807" s="4" t="s">
        <v>21</v>
      </c>
      <c r="D1807" s="4"/>
      <c r="E1807" s="4"/>
      <c r="F1807" s="4" t="s">
        <v>11</v>
      </c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>
        <v>3</v>
      </c>
      <c r="R1807" s="4">
        <v>18</v>
      </c>
      <c r="S1807" s="4">
        <v>33</v>
      </c>
      <c r="T1807" s="4">
        <v>45</v>
      </c>
      <c r="U1807" s="4">
        <v>51</v>
      </c>
      <c r="V1807" s="4">
        <v>55</v>
      </c>
      <c r="W1807" s="4">
        <v>65</v>
      </c>
      <c r="X1807" s="4">
        <v>66</v>
      </c>
      <c r="Y1807" s="4">
        <v>79</v>
      </c>
      <c r="Z1807" s="4">
        <v>82</v>
      </c>
      <c r="AA1807" s="4">
        <v>85</v>
      </c>
      <c r="AB1807" s="4">
        <v>85</v>
      </c>
      <c r="AC1807" s="4">
        <v>89</v>
      </c>
      <c r="AD1807" s="4">
        <v>101</v>
      </c>
      <c r="AE1807" s="4">
        <v>113</v>
      </c>
      <c r="AF1807" s="4">
        <v>122</v>
      </c>
      <c r="AG1807" s="4">
        <v>135</v>
      </c>
      <c r="AH1807" s="4">
        <v>156</v>
      </c>
      <c r="AI1807" s="4">
        <v>205</v>
      </c>
      <c r="AJ1807" s="4">
        <v>292</v>
      </c>
      <c r="AK1807" s="4">
        <v>388</v>
      </c>
      <c r="AL1807" s="4">
        <v>579</v>
      </c>
      <c r="AM1807" s="4">
        <v>725</v>
      </c>
      <c r="AN1807" s="4">
        <v>821</v>
      </c>
      <c r="AO1807" s="4">
        <v>884</v>
      </c>
      <c r="AP1807" s="4">
        <v>953</v>
      </c>
      <c r="AQ1807" s="4">
        <v>1116</v>
      </c>
      <c r="AR1807" s="4">
        <v>1218</v>
      </c>
      <c r="AS1807" s="4">
        <v>1433</v>
      </c>
      <c r="AT1807" s="4">
        <v>1752</v>
      </c>
      <c r="AU1807" s="4">
        <v>1972</v>
      </c>
      <c r="AV1807" s="4">
        <v>2238</v>
      </c>
      <c r="AW1807" s="4">
        <v>2512</v>
      </c>
      <c r="AX1807" s="4">
        <v>2940</v>
      </c>
      <c r="AY1807" s="4">
        <v>3010</v>
      </c>
      <c r="AZ1807" s="4">
        <v>3160</v>
      </c>
      <c r="BA1807" s="4">
        <v>3636</v>
      </c>
      <c r="BB1807" s="4">
        <v>3754</v>
      </c>
      <c r="BC1807" s="4">
        <v>3614</v>
      </c>
      <c r="BD1807" s="4">
        <v>3665</v>
      </c>
      <c r="BE1807" s="4">
        <v>4254</v>
      </c>
      <c r="BF1807" s="4">
        <v>3411</v>
      </c>
      <c r="BG1807" s="4">
        <v>3508</v>
      </c>
      <c r="BH1807" s="4">
        <v>3193</v>
      </c>
    </row>
    <row r="1808" spans="1:60" s="5" customFormat="1" ht="15">
      <c r="A1808" s="4" t="s">
        <v>7</v>
      </c>
      <c r="B1808" s="4" t="s">
        <v>59</v>
      </c>
      <c r="C1808" s="4" t="s">
        <v>21</v>
      </c>
      <c r="D1808" s="4"/>
      <c r="E1808" s="4"/>
      <c r="F1808" s="4" t="s">
        <v>52</v>
      </c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>
        <v>1.00515982041145E-4</v>
      </c>
      <c r="R1808" s="4">
        <v>5.4894784995425405E-4</v>
      </c>
      <c r="S1808" s="4">
        <v>9.7253330189791295E-4</v>
      </c>
      <c r="T1808" s="4">
        <v>1.1675574697732299E-3</v>
      </c>
      <c r="U1808" s="4">
        <v>1.2735036332309499E-3</v>
      </c>
      <c r="V1808" s="4">
        <v>1.3686358433285201E-3</v>
      </c>
      <c r="W1808" s="4">
        <v>1.4989392122497899E-3</v>
      </c>
      <c r="X1808" s="4">
        <v>1.47515701481862E-3</v>
      </c>
      <c r="Y1808" s="4">
        <v>1.70618979741696E-3</v>
      </c>
      <c r="Z1808" s="4">
        <v>1.6653465748695099E-3</v>
      </c>
      <c r="AA1808" s="4">
        <v>1.7666008521251199E-3</v>
      </c>
      <c r="AB1808" s="4">
        <v>1.8344663861012201E-3</v>
      </c>
      <c r="AC1808" s="4">
        <v>1.9653306834492702E-3</v>
      </c>
      <c r="AD1808" s="4">
        <v>2.17265041839654E-3</v>
      </c>
      <c r="AE1808" s="4">
        <v>2.4132923287203101E-3</v>
      </c>
      <c r="AF1808" s="4">
        <v>2.5711816898143299E-3</v>
      </c>
      <c r="AG1808" s="4">
        <v>2.83893760646016E-3</v>
      </c>
      <c r="AH1808" s="4">
        <v>3.1762190776748402E-3</v>
      </c>
      <c r="AI1808" s="4">
        <v>3.7694217155465701E-3</v>
      </c>
      <c r="AJ1808" s="4">
        <v>5.0002568625100597E-3</v>
      </c>
      <c r="AK1808" s="4">
        <v>6.4013726654787804E-3</v>
      </c>
      <c r="AL1808" s="4">
        <v>9.1696625120757606E-3</v>
      </c>
      <c r="AM1808" s="4">
        <v>1.1354382008394399E-2</v>
      </c>
      <c r="AN1808" s="4">
        <v>1.31701369950913E-2</v>
      </c>
      <c r="AO1808" s="4">
        <v>1.3452437112899999E-2</v>
      </c>
      <c r="AP1808" s="4">
        <v>1.38380670267759E-2</v>
      </c>
      <c r="AQ1808" s="4">
        <v>1.6105058084998899E-2</v>
      </c>
      <c r="AR1808" s="4">
        <v>1.6633890527695799E-2</v>
      </c>
      <c r="AS1808" s="4">
        <v>1.8397504204593601E-2</v>
      </c>
      <c r="AT1808" s="4">
        <v>2.1877575485127702E-2</v>
      </c>
      <c r="AU1808" s="4">
        <v>2.3066485753052899E-2</v>
      </c>
      <c r="AV1808" s="4">
        <v>2.4979351295845699E-2</v>
      </c>
      <c r="AW1808" s="4">
        <v>2.76283806821306E-2</v>
      </c>
      <c r="AX1808" s="4">
        <v>3.0618940001458001E-2</v>
      </c>
      <c r="AY1808" s="4">
        <v>3.0286869987824899E-2</v>
      </c>
      <c r="AZ1808" s="4">
        <v>3.0963392647174098E-2</v>
      </c>
      <c r="BA1808" s="4">
        <v>3.6597886260694497E-2</v>
      </c>
      <c r="BB1808" s="4">
        <v>3.68972499066266E-2</v>
      </c>
      <c r="BC1808" s="4">
        <v>3.68801853193595E-2</v>
      </c>
      <c r="BD1808" s="4">
        <v>4.0303513498652903E-2</v>
      </c>
      <c r="BE1808" s="4">
        <v>4.6119820464450699E-2</v>
      </c>
      <c r="BF1808" s="4">
        <v>3.8396595974604902E-2</v>
      </c>
      <c r="BG1808" s="4">
        <v>4.1436333569572402E-2</v>
      </c>
      <c r="BH1808" s="4">
        <v>3.92005205455907E-2</v>
      </c>
    </row>
    <row r="1809" spans="1:60" s="8" customFormat="1" ht="15">
      <c r="A1809" s="36" t="s">
        <v>7</v>
      </c>
      <c r="B1809" s="36" t="s">
        <v>59</v>
      </c>
      <c r="C1809" s="36" t="s">
        <v>21</v>
      </c>
      <c r="D1809" s="7" t="s">
        <v>130</v>
      </c>
      <c r="E1809" s="7" t="s">
        <v>130</v>
      </c>
      <c r="F1809" s="7" t="s">
        <v>12</v>
      </c>
      <c r="G1809" s="219"/>
      <c r="H1809" s="219"/>
      <c r="I1809" s="219"/>
      <c r="J1809" s="219"/>
      <c r="K1809" s="219"/>
      <c r="L1809" s="219"/>
      <c r="M1809" s="219"/>
      <c r="N1809" s="219"/>
      <c r="O1809" s="219"/>
      <c r="P1809" s="219"/>
      <c r="Q1809" s="221">
        <v>1</v>
      </c>
      <c r="R1809" s="221">
        <v>1</v>
      </c>
      <c r="S1809" s="221">
        <v>1</v>
      </c>
      <c r="T1809" s="221">
        <v>1</v>
      </c>
      <c r="U1809" s="221">
        <v>1</v>
      </c>
      <c r="V1809" s="221">
        <v>1</v>
      </c>
      <c r="W1809" s="221">
        <v>1</v>
      </c>
      <c r="X1809" s="221">
        <v>1</v>
      </c>
      <c r="Y1809" s="221">
        <v>1</v>
      </c>
      <c r="Z1809" s="221">
        <v>1</v>
      </c>
      <c r="AA1809" s="221">
        <v>1</v>
      </c>
      <c r="AB1809" s="221">
        <v>1</v>
      </c>
      <c r="AC1809" s="221">
        <v>1</v>
      </c>
      <c r="AD1809" s="221">
        <v>1</v>
      </c>
      <c r="AE1809" s="221">
        <v>1</v>
      </c>
      <c r="AF1809" s="221">
        <v>1</v>
      </c>
      <c r="AG1809" s="221">
        <v>1</v>
      </c>
      <c r="AH1809" s="221">
        <v>1</v>
      </c>
      <c r="AI1809" s="221">
        <v>1</v>
      </c>
      <c r="AJ1809" s="221">
        <v>1</v>
      </c>
      <c r="AK1809" s="221">
        <v>1</v>
      </c>
      <c r="AL1809" s="221">
        <v>1</v>
      </c>
      <c r="AM1809" s="221">
        <v>1</v>
      </c>
      <c r="AN1809" s="221">
        <v>1</v>
      </c>
      <c r="AO1809" s="221">
        <v>1</v>
      </c>
      <c r="AP1809" s="221">
        <v>1</v>
      </c>
      <c r="AQ1809" s="221">
        <v>1</v>
      </c>
      <c r="AR1809" s="221">
        <v>1</v>
      </c>
      <c r="AS1809" s="221">
        <v>1</v>
      </c>
      <c r="AT1809" s="221">
        <v>1</v>
      </c>
      <c r="AU1809" s="221">
        <v>1</v>
      </c>
      <c r="AV1809" s="221">
        <v>1</v>
      </c>
      <c r="AW1809" s="221">
        <v>1</v>
      </c>
      <c r="AX1809" s="221">
        <v>1</v>
      </c>
      <c r="AY1809" s="221">
        <v>1</v>
      </c>
      <c r="AZ1809" s="221">
        <v>1</v>
      </c>
      <c r="BA1809" s="221">
        <v>1</v>
      </c>
      <c r="BB1809" s="221">
        <v>1</v>
      </c>
      <c r="BC1809" s="221">
        <v>1</v>
      </c>
      <c r="BD1809" s="221">
        <v>1</v>
      </c>
      <c r="BE1809" s="221">
        <v>1</v>
      </c>
      <c r="BF1809" s="221">
        <v>1</v>
      </c>
      <c r="BG1809" s="221">
        <v>1</v>
      </c>
      <c r="BH1809" s="221">
        <v>1</v>
      </c>
    </row>
    <row r="1810" spans="1:60" s="8" customFormat="1" ht="15">
      <c r="A1810" s="36" t="s">
        <v>7</v>
      </c>
      <c r="B1810" s="36" t="s">
        <v>59</v>
      </c>
      <c r="C1810" s="36" t="s">
        <v>21</v>
      </c>
      <c r="D1810" s="7" t="s">
        <v>130</v>
      </c>
      <c r="E1810" s="7" t="s">
        <v>130</v>
      </c>
      <c r="F1810" s="7" t="s">
        <v>13</v>
      </c>
      <c r="G1810" s="219"/>
      <c r="H1810" s="219"/>
      <c r="I1810" s="219"/>
      <c r="J1810" s="219"/>
      <c r="K1810" s="219"/>
      <c r="L1810" s="219"/>
      <c r="M1810" s="219"/>
      <c r="N1810" s="219"/>
      <c r="O1810" s="219"/>
      <c r="P1810" s="219"/>
      <c r="Q1810" s="221">
        <f>'2.a-LTH-MTH1'!M$53</f>
        <v>0.47799999999999998</v>
      </c>
      <c r="R1810" s="221">
        <f>'2.a-LTH-MTH1'!N$53</f>
        <v>0.48599999999999999</v>
      </c>
      <c r="S1810" s="221">
        <f>'2.a-LTH-MTH1'!O$53</f>
        <v>0.49299999999999999</v>
      </c>
      <c r="T1810" s="221">
        <f>'2.a-LTH-MTH1'!P$53</f>
        <v>0.501</v>
      </c>
      <c r="U1810" s="221">
        <f>'2.a-LTH-MTH1'!Q$53</f>
        <v>0.50900000000000001</v>
      </c>
      <c r="V1810" s="221">
        <f>'2.a-LTH-MTH1'!R$53</f>
        <v>0.51700000000000002</v>
      </c>
      <c r="W1810" s="221">
        <f>'2.a-LTH-MTH1'!S$53</f>
        <v>0.52500000000000002</v>
      </c>
      <c r="X1810" s="221">
        <f>'2.a-LTH-MTH1'!T$53</f>
        <v>0.53299999999999992</v>
      </c>
      <c r="Y1810" s="221">
        <f>'2.a-LTH-MTH1'!U$53</f>
        <v>0.54100000000000004</v>
      </c>
      <c r="Z1810" s="221">
        <f>'2.a-LTH-MTH1'!V$53</f>
        <v>0.55000000000000004</v>
      </c>
      <c r="AA1810" s="221">
        <f>'2.a-LTH-MTH1'!W$53</f>
        <v>0.55799999999999994</v>
      </c>
      <c r="AB1810" s="221">
        <f>'2.a-LTH-MTH1'!X$53</f>
        <v>0.56700000000000006</v>
      </c>
      <c r="AC1810" s="221">
        <f>'2.a-LTH-MTH1'!Y$53</f>
        <v>0.57600000000000007</v>
      </c>
      <c r="AD1810" s="221">
        <f>'2.a-LTH-MTH1'!Z$53</f>
        <v>0.58499999999999996</v>
      </c>
      <c r="AE1810" s="221">
        <f>'2.a-LTH-MTH1'!AA$53</f>
        <v>0.59399999999999997</v>
      </c>
      <c r="AF1810" s="221">
        <f>'2.a-LTH-MTH1'!AB$53</f>
        <v>0.60299999999999998</v>
      </c>
      <c r="AG1810" s="221">
        <f>'2.a-LTH-MTH1'!AC$53</f>
        <v>0.61199999999999999</v>
      </c>
      <c r="AH1810" s="221">
        <f>'2.a-LTH-MTH1'!AD$53</f>
        <v>0.621</v>
      </c>
      <c r="AI1810" s="221">
        <f>'2.a-LTH-MTH1'!AE$53</f>
        <v>0.63100000000000001</v>
      </c>
      <c r="AJ1810" s="221">
        <f>'2.a-LTH-MTH1'!AF$53</f>
        <v>0.64</v>
      </c>
      <c r="AK1810" s="221">
        <f>'2.a-LTH-MTH1'!AG$53</f>
        <v>0.65</v>
      </c>
      <c r="AL1810" s="221">
        <f>'2.a-LTH-MTH1'!AH$53</f>
        <v>0.66</v>
      </c>
      <c r="AM1810" s="221">
        <f>'2.a-LTH-MTH1'!AI$53</f>
        <v>0.67</v>
      </c>
      <c r="AN1810" s="221">
        <f>'2.a-LTH-MTH1'!AJ$53</f>
        <v>0.68</v>
      </c>
      <c r="AO1810" s="221">
        <f>'2.a-LTH-MTH1'!AK$53</f>
        <v>0.69</v>
      </c>
      <c r="AP1810" s="221">
        <f>'2.a-LTH-MTH1'!AL$53</f>
        <v>0.7</v>
      </c>
      <c r="AQ1810" s="221">
        <f>'2.a-LTH-MTH1'!AM$53</f>
        <v>0.71099999999999997</v>
      </c>
      <c r="AR1810" s="221">
        <f>'2.a-LTH-MTH1'!AN$53</f>
        <v>0.72099999999999997</v>
      </c>
      <c r="AS1810" s="221">
        <f>'2.a-LTH-MTH1'!AO$53</f>
        <v>0.73199999999999998</v>
      </c>
      <c r="AT1810" s="221">
        <f>'2.a-LTH-MTH1'!AP$53</f>
        <v>0.74199999999999999</v>
      </c>
      <c r="AU1810" s="221">
        <f>'2.a-LTH-MTH1'!AQ$53</f>
        <v>0.753</v>
      </c>
      <c r="AV1810" s="221">
        <f>'2.a-LTH-MTH1'!AR$53</f>
        <v>0.76400000000000001</v>
      </c>
      <c r="AW1810" s="221">
        <f>'2.a-LTH-MTH1'!AS$53</f>
        <v>0.77500000000000002</v>
      </c>
      <c r="AX1810" s="221">
        <f>'2.a-LTH-MTH1'!AT$53</f>
        <v>0.78599999999999992</v>
      </c>
      <c r="AY1810" s="221">
        <f>'2.a-LTH-MTH1'!AU$53</f>
        <v>0.79799999999999993</v>
      </c>
      <c r="AZ1810" s="221">
        <f>'2.a-LTH-MTH1'!AV$53</f>
        <v>0.80900000000000005</v>
      </c>
      <c r="BA1810" s="221">
        <f>'2.a-LTH-MTH1'!AW$53</f>
        <v>0.82099999999999995</v>
      </c>
      <c r="BB1810" s="221">
        <f>'2.a-LTH-MTH1'!AX$53</f>
        <v>0.83200000000000007</v>
      </c>
      <c r="BC1810" s="221">
        <f>'2.a-LTH-MTH1'!AY$53</f>
        <v>0.84400000000000008</v>
      </c>
      <c r="BD1810" s="221">
        <f>'2.a-LTH-MTH1'!AZ$53</f>
        <v>0.85599999999999998</v>
      </c>
      <c r="BE1810" s="221">
        <f>'2.a-LTH-MTH1'!BA$53</f>
        <v>0.86799999999999999</v>
      </c>
      <c r="BF1810" s="221">
        <f>'2.a-LTH-MTH1'!BB$53</f>
        <v>0.875</v>
      </c>
      <c r="BG1810" s="221">
        <f>'2.a-LTH-MTH1'!BC$53</f>
        <v>0.88</v>
      </c>
      <c r="BH1810" s="221">
        <f>'2.a-LTH-MTH1'!BD$53</f>
        <v>0.88500000000000001</v>
      </c>
    </row>
    <row r="1811" spans="1:60" s="8" customFormat="1" ht="15">
      <c r="A1811" s="36" t="s">
        <v>7</v>
      </c>
      <c r="B1811" s="36" t="s">
        <v>59</v>
      </c>
      <c r="C1811" s="36" t="s">
        <v>21</v>
      </c>
      <c r="D1811" s="7" t="s">
        <v>130</v>
      </c>
      <c r="E1811" s="7" t="s">
        <v>130</v>
      </c>
      <c r="F1811" s="7" t="s">
        <v>14</v>
      </c>
      <c r="G1811" s="219"/>
      <c r="H1811" s="219"/>
      <c r="I1811" s="219"/>
      <c r="J1811" s="219"/>
      <c r="K1811" s="219"/>
      <c r="L1811" s="219"/>
      <c r="M1811" s="219"/>
      <c r="N1811" s="219"/>
      <c r="O1811" s="219"/>
      <c r="P1811" s="219"/>
      <c r="Q1811" s="221">
        <f>'2.a-LTH-MTH1'!M$54</f>
        <v>2.0536886830417322E-2</v>
      </c>
      <c r="R1811" s="221">
        <f>'2.a-LTH-MTH1'!N$54</f>
        <v>1.8654090298034554E-2</v>
      </c>
      <c r="S1811" s="221">
        <f>'2.a-LTH-MTH1'!O$54</f>
        <v>2.1234688711341487E-2</v>
      </c>
      <c r="T1811" s="221">
        <f>'2.a-LTH-MTH1'!P$54</f>
        <v>2.2983799801214233E-2</v>
      </c>
      <c r="U1811" s="221">
        <f>'2.a-LTH-MTH1'!Q$54</f>
        <v>2.1317259260411725E-2</v>
      </c>
      <c r="V1811" s="221">
        <f>'2.a-LTH-MTH1'!R$54</f>
        <v>2.0403765143522157E-2</v>
      </c>
      <c r="W1811" s="221">
        <f>'2.a-LTH-MTH1'!S$54</f>
        <v>2.3038703810786321E-2</v>
      </c>
      <c r="X1811" s="221">
        <f>'2.a-LTH-MTH1'!T$54</f>
        <v>2.2151409719763593E-2</v>
      </c>
      <c r="Y1811" s="221">
        <f>'2.a-LTH-MTH1'!U$54</f>
        <v>2.5853710483162651E-2</v>
      </c>
      <c r="Z1811" s="221">
        <f>'2.a-LTH-MTH1'!V$54</f>
        <v>2.6951412165392319E-2</v>
      </c>
      <c r="AA1811" s="221">
        <f>'2.a-LTH-MTH1'!W$54</f>
        <v>2.9939042873679437E-2</v>
      </c>
      <c r="AB1811" s="221">
        <f>'2.a-LTH-MTH1'!X$54</f>
        <v>2.7528940120028933E-2</v>
      </c>
      <c r="AC1811" s="221">
        <f>'2.a-LTH-MTH1'!Y$54</f>
        <v>2.7992750013754231E-2</v>
      </c>
      <c r="AD1811" s="221">
        <f>'2.a-LTH-MTH1'!Z$54</f>
        <v>2.9177072971760535E-2</v>
      </c>
      <c r="AE1811" s="221">
        <f>'2.a-LTH-MTH1'!AA$54</f>
        <v>3.1735415931031463E-2</v>
      </c>
      <c r="AF1811" s="221">
        <f>'2.a-LTH-MTH1'!AB$54</f>
        <v>3.0369264353385494E-2</v>
      </c>
      <c r="AG1811" s="221">
        <f>'2.a-LTH-MTH1'!AC$54</f>
        <v>3.0523663389645631E-2</v>
      </c>
      <c r="AH1811" s="221">
        <f>'2.a-LTH-MTH1'!AD$54</f>
        <v>3.3809818544762615E-2</v>
      </c>
      <c r="AI1811" s="221">
        <f>'2.a-LTH-MTH1'!AE$54</f>
        <v>3.5512344771098325E-2</v>
      </c>
      <c r="AJ1811" s="221">
        <f>'2.a-LTH-MTH1'!AF$54</f>
        <v>3.4529586206980989E-2</v>
      </c>
      <c r="AK1811" s="221">
        <f>'2.a-LTH-MTH1'!AG$54</f>
        <v>3.5128961339180531E-2</v>
      </c>
      <c r="AL1811" s="221">
        <f>'2.a-LTH-MTH1'!AH$54</f>
        <v>3.4638822791516866E-2</v>
      </c>
      <c r="AM1811" s="221">
        <f>'2.a-LTH-MTH1'!AI$54</f>
        <v>3.7458017272223976E-2</v>
      </c>
      <c r="AN1811" s="221">
        <f>'2.a-LTH-MTH1'!AJ$54</f>
        <v>3.4986994845386477E-2</v>
      </c>
      <c r="AO1811" s="221">
        <f>'2.a-LTH-MTH1'!AK$54</f>
        <v>3.6622028595351686E-2</v>
      </c>
      <c r="AP1811" s="221">
        <f>'2.a-LTH-MTH1'!AL$54</f>
        <v>3.7928027776264361E-2</v>
      </c>
      <c r="AQ1811" s="221">
        <f>'2.a-LTH-MTH1'!AM$54</f>
        <v>3.5713918445890225E-2</v>
      </c>
      <c r="AR1811" s="221">
        <f>'2.a-LTH-MTH1'!AN$54</f>
        <v>3.4520117875336154E-2</v>
      </c>
      <c r="AS1811" s="221">
        <f>'2.a-LTH-MTH1'!AO$54</f>
        <v>3.3728068948862377E-2</v>
      </c>
      <c r="AT1811" s="221">
        <f>'2.a-LTH-MTH1'!AP$54</f>
        <v>3.5482105236358641E-2</v>
      </c>
      <c r="AU1811" s="221">
        <f>'2.a-LTH-MTH1'!AQ$54</f>
        <v>3.6806310343293402E-2</v>
      </c>
      <c r="AV1811" s="221">
        <f>'2.a-LTH-MTH1'!AR$54</f>
        <v>3.81268843822401E-2</v>
      </c>
      <c r="AW1811" s="221">
        <f>'2.a-LTH-MTH1'!AS$54</f>
        <v>3.9114940998180137E-2</v>
      </c>
      <c r="AX1811" s="221">
        <f>'2.a-LTH-MTH1'!AT$54</f>
        <v>4.010096979140932E-2</v>
      </c>
      <c r="AY1811" s="221">
        <f>'2.a-LTH-MTH1'!AU$54</f>
        <v>4.108497699818392E-2</v>
      </c>
      <c r="AZ1811" s="221">
        <f>'2.a-LTH-MTH1'!AV$54</f>
        <v>4.1739861767179476E-2</v>
      </c>
      <c r="BA1811" s="221">
        <f>'2.a-LTH-MTH1'!AW$54</f>
        <v>4.2393852648075492E-2</v>
      </c>
      <c r="BB1811" s="221">
        <f>'2.a-LTH-MTH1'!AX$54</f>
        <v>4.2899429062957073E-2</v>
      </c>
      <c r="BC1811" s="221">
        <f>'2.a-LTH-MTH1'!AY$54</f>
        <v>4.2899429062957073E-2</v>
      </c>
      <c r="BD1811" s="221">
        <f>'2.a-LTH-MTH1'!AZ$54</f>
        <v>4.2899429062957073E-2</v>
      </c>
      <c r="BE1811" s="221">
        <f>'2.a-LTH-MTH1'!BA$54</f>
        <v>4.2899429062957073E-2</v>
      </c>
      <c r="BF1811" s="221">
        <f>'2.a-LTH-MTH1'!BB$54</f>
        <v>4.2899429062957073E-2</v>
      </c>
      <c r="BG1811" s="221">
        <f>'2.a-LTH-MTH1'!BC$54</f>
        <v>4.289942906295708E-2</v>
      </c>
      <c r="BH1811" s="221">
        <f>'2.a-LTH-MTH1'!BD$54</f>
        <v>4.2899429062957073E-2</v>
      </c>
    </row>
    <row r="1812" spans="1:60" s="5" customFormat="1" ht="15">
      <c r="A1812" s="4" t="s">
        <v>7</v>
      </c>
      <c r="B1812" s="4" t="s">
        <v>59</v>
      </c>
      <c r="C1812" s="4" t="s">
        <v>22</v>
      </c>
      <c r="D1812" s="4"/>
      <c r="E1812" s="4"/>
      <c r="F1812" s="4" t="s">
        <v>11</v>
      </c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>
        <v>169</v>
      </c>
      <c r="Z1812" s="4">
        <v>402</v>
      </c>
      <c r="AA1812" s="4">
        <v>196</v>
      </c>
      <c r="AB1812" s="4">
        <v>392</v>
      </c>
      <c r="AC1812" s="4">
        <v>310</v>
      </c>
      <c r="AD1812" s="4">
        <v>358</v>
      </c>
      <c r="AE1812" s="4">
        <v>303</v>
      </c>
      <c r="AF1812" s="4">
        <v>348</v>
      </c>
      <c r="AG1812" s="4">
        <v>318</v>
      </c>
      <c r="AH1812" s="4">
        <v>233</v>
      </c>
      <c r="AI1812" s="4">
        <v>269</v>
      </c>
      <c r="AJ1812" s="4">
        <v>257</v>
      </c>
      <c r="AK1812" s="4">
        <v>265</v>
      </c>
      <c r="AL1812" s="4">
        <v>346</v>
      </c>
      <c r="AM1812" s="4">
        <v>418</v>
      </c>
      <c r="AN1812" s="4">
        <v>324</v>
      </c>
      <c r="AO1812" s="4">
        <v>302</v>
      </c>
      <c r="AP1812" s="4">
        <v>216</v>
      </c>
      <c r="AQ1812" s="4">
        <v>210</v>
      </c>
      <c r="AR1812" s="4">
        <v>214</v>
      </c>
      <c r="AS1812" s="4">
        <v>193</v>
      </c>
      <c r="AT1812" s="4">
        <v>147</v>
      </c>
      <c r="AU1812" s="4">
        <v>148</v>
      </c>
      <c r="AV1812" s="4">
        <v>176</v>
      </c>
      <c r="AW1812" s="4">
        <v>180</v>
      </c>
      <c r="AX1812" s="4">
        <v>163</v>
      </c>
      <c r="AY1812" s="4">
        <v>62</v>
      </c>
      <c r="AZ1812" s="4">
        <v>50</v>
      </c>
      <c r="BA1812" s="4">
        <v>25</v>
      </c>
      <c r="BB1812" s="4">
        <v>25</v>
      </c>
      <c r="BC1812" s="4">
        <v>19</v>
      </c>
      <c r="BD1812" s="4">
        <v>19</v>
      </c>
      <c r="BE1812" s="4">
        <v>16</v>
      </c>
      <c r="BF1812" s="4">
        <v>16</v>
      </c>
      <c r="BG1812" s="4">
        <v>16</v>
      </c>
      <c r="BH1812" s="4">
        <v>16</v>
      </c>
    </row>
    <row r="1813" spans="1:60" s="5" customFormat="1" ht="15">
      <c r="A1813" s="4" t="s">
        <v>7</v>
      </c>
      <c r="B1813" s="4" t="s">
        <v>59</v>
      </c>
      <c r="C1813" s="4" t="s">
        <v>22</v>
      </c>
      <c r="D1813" s="4"/>
      <c r="E1813" s="4"/>
      <c r="F1813" s="4" t="s">
        <v>52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>
        <v>3.6499503261198198E-3</v>
      </c>
      <c r="Z1813" s="4">
        <v>8.1642600377749303E-3</v>
      </c>
      <c r="AA1813" s="4">
        <v>4.0735737296061503E-3</v>
      </c>
      <c r="AB1813" s="4">
        <v>8.4601273335491497E-3</v>
      </c>
      <c r="AC1813" s="4">
        <v>6.8455338412277801E-3</v>
      </c>
      <c r="AD1813" s="4">
        <v>7.7010777206530899E-3</v>
      </c>
      <c r="AE1813" s="4">
        <v>6.47104049205536E-3</v>
      </c>
      <c r="AF1813" s="4">
        <v>7.3341903938966002E-3</v>
      </c>
      <c r="AG1813" s="4">
        <v>6.6872752507728204E-3</v>
      </c>
      <c r="AH1813" s="4">
        <v>4.7439682378092197E-3</v>
      </c>
      <c r="AI1813" s="4">
        <v>4.9462167877172003E-3</v>
      </c>
      <c r="AJ1813" s="4">
        <v>4.4009110057023496E-3</v>
      </c>
      <c r="AK1813" s="4">
        <v>4.3720715369893696E-3</v>
      </c>
      <c r="AL1813" s="4">
        <v>5.47962561170676E-3</v>
      </c>
      <c r="AM1813" s="4">
        <v>6.5463885234605E-3</v>
      </c>
      <c r="AN1813" s="4">
        <v>5.1974718470274997E-3</v>
      </c>
      <c r="AO1813" s="4">
        <v>4.5957420906061197E-3</v>
      </c>
      <c r="AP1813" s="4">
        <v>3.1364349189754301E-3</v>
      </c>
      <c r="AQ1813" s="4">
        <v>3.03052168266109E-3</v>
      </c>
      <c r="AR1813" s="4">
        <v>2.9225390582322702E-3</v>
      </c>
      <c r="AS1813" s="4">
        <v>2.4778215711699701E-3</v>
      </c>
      <c r="AT1813" s="4">
        <v>1.8356184910466799E-3</v>
      </c>
      <c r="AU1813" s="4">
        <v>1.7311561315678701E-3</v>
      </c>
      <c r="AV1813" s="4">
        <v>1.9644172600843798E-3</v>
      </c>
      <c r="AW1813" s="4">
        <v>1.9797406539743302E-3</v>
      </c>
      <c r="AX1813" s="4">
        <v>1.69758068715567E-3</v>
      </c>
      <c r="AY1813" s="4">
        <v>6.2384914925087804E-4</v>
      </c>
      <c r="AZ1813" s="4">
        <v>4.8992709884769102E-4</v>
      </c>
      <c r="BA1813" s="4">
        <v>2.51635631605435E-4</v>
      </c>
      <c r="BB1813" s="4">
        <v>2.45719565174657E-4</v>
      </c>
      <c r="BC1813" s="4">
        <v>1.9389140040615099E-4</v>
      </c>
      <c r="BD1813" s="4">
        <v>2.08940451971188E-4</v>
      </c>
      <c r="BE1813" s="4">
        <v>1.7346429887898701E-4</v>
      </c>
      <c r="BF1813" s="4">
        <v>1.8010716376243901E-4</v>
      </c>
      <c r="BG1813" s="4">
        <v>1.88991259154264E-4</v>
      </c>
      <c r="BH1813" s="4">
        <v>1.9643229838066099E-4</v>
      </c>
    </row>
    <row r="1814" spans="1:60" s="8" customFormat="1" ht="15">
      <c r="A1814" s="36" t="s">
        <v>7</v>
      </c>
      <c r="B1814" s="36" t="s">
        <v>59</v>
      </c>
      <c r="C1814" s="36" t="s">
        <v>22</v>
      </c>
      <c r="D1814" s="7" t="s">
        <v>130</v>
      </c>
      <c r="E1814" s="7" t="s">
        <v>130</v>
      </c>
      <c r="F1814" s="7" t="s">
        <v>12</v>
      </c>
      <c r="G1814" s="219"/>
      <c r="H1814" s="219"/>
      <c r="I1814" s="219"/>
      <c r="J1814" s="219"/>
      <c r="K1814" s="219"/>
      <c r="L1814" s="219"/>
      <c r="M1814" s="219"/>
      <c r="N1814" s="219"/>
      <c r="O1814" s="219"/>
      <c r="P1814" s="219"/>
      <c r="Q1814" s="219"/>
      <c r="R1814" s="219"/>
      <c r="S1814" s="219"/>
      <c r="T1814" s="219"/>
      <c r="U1814" s="219"/>
      <c r="V1814" s="219"/>
      <c r="W1814" s="219"/>
      <c r="X1814" s="219"/>
      <c r="Y1814" s="221">
        <v>1</v>
      </c>
      <c r="Z1814" s="221">
        <v>1</v>
      </c>
      <c r="AA1814" s="221">
        <v>1</v>
      </c>
      <c r="AB1814" s="221">
        <v>1</v>
      </c>
      <c r="AC1814" s="221">
        <v>1</v>
      </c>
      <c r="AD1814" s="221">
        <v>1</v>
      </c>
      <c r="AE1814" s="221">
        <v>1</v>
      </c>
      <c r="AF1814" s="221">
        <v>1</v>
      </c>
      <c r="AG1814" s="221">
        <v>1</v>
      </c>
      <c r="AH1814" s="221">
        <v>1</v>
      </c>
      <c r="AI1814" s="221">
        <v>1</v>
      </c>
      <c r="AJ1814" s="221">
        <v>1</v>
      </c>
      <c r="AK1814" s="221">
        <v>1</v>
      </c>
      <c r="AL1814" s="221">
        <v>1</v>
      </c>
      <c r="AM1814" s="221">
        <v>1</v>
      </c>
      <c r="AN1814" s="221">
        <v>1</v>
      </c>
      <c r="AO1814" s="221">
        <v>1</v>
      </c>
      <c r="AP1814" s="221">
        <v>1</v>
      </c>
      <c r="AQ1814" s="221">
        <v>1</v>
      </c>
      <c r="AR1814" s="221">
        <v>1</v>
      </c>
      <c r="AS1814" s="221">
        <v>1</v>
      </c>
      <c r="AT1814" s="221">
        <v>1</v>
      </c>
      <c r="AU1814" s="221">
        <v>1</v>
      </c>
      <c r="AV1814" s="221">
        <v>1</v>
      </c>
      <c r="AW1814" s="221">
        <v>1</v>
      </c>
      <c r="AX1814" s="221">
        <v>1</v>
      </c>
      <c r="AY1814" s="221">
        <v>1</v>
      </c>
      <c r="AZ1814" s="221">
        <v>1</v>
      </c>
      <c r="BA1814" s="221">
        <v>1</v>
      </c>
      <c r="BB1814" s="221">
        <v>1</v>
      </c>
      <c r="BC1814" s="221">
        <v>1</v>
      </c>
      <c r="BD1814" s="221">
        <v>1</v>
      </c>
      <c r="BE1814" s="221">
        <v>1</v>
      </c>
      <c r="BF1814" s="221">
        <v>1</v>
      </c>
      <c r="BG1814" s="221">
        <v>1</v>
      </c>
      <c r="BH1814" s="221">
        <v>1</v>
      </c>
    </row>
    <row r="1815" spans="1:60" s="8" customFormat="1" ht="15">
      <c r="A1815" s="36" t="s">
        <v>7</v>
      </c>
      <c r="B1815" s="36" t="s">
        <v>59</v>
      </c>
      <c r="C1815" s="36" t="s">
        <v>22</v>
      </c>
      <c r="D1815" s="7" t="s">
        <v>130</v>
      </c>
      <c r="E1815" s="7" t="s">
        <v>130</v>
      </c>
      <c r="F1815" s="7" t="s">
        <v>13</v>
      </c>
      <c r="G1815" s="219"/>
      <c r="H1815" s="219"/>
      <c r="I1815" s="219"/>
      <c r="J1815" s="219"/>
      <c r="K1815" s="219"/>
      <c r="L1815" s="219"/>
      <c r="M1815" s="219"/>
      <c r="N1815" s="219"/>
      <c r="O1815" s="219"/>
      <c r="P1815" s="219"/>
      <c r="Q1815" s="219"/>
      <c r="R1815" s="219"/>
      <c r="S1815" s="219"/>
      <c r="T1815" s="219"/>
      <c r="U1815" s="219"/>
      <c r="V1815" s="219"/>
      <c r="W1815" s="219"/>
      <c r="X1815" s="219"/>
      <c r="Y1815" s="221">
        <f>'2.a-LTH-MTH1'!U$53</f>
        <v>0.54100000000000004</v>
      </c>
      <c r="Z1815" s="221">
        <f>'2.a-LTH-MTH1'!V$53</f>
        <v>0.55000000000000004</v>
      </c>
      <c r="AA1815" s="221">
        <f>'2.a-LTH-MTH1'!W$53</f>
        <v>0.55799999999999994</v>
      </c>
      <c r="AB1815" s="221">
        <f>'2.a-LTH-MTH1'!X$53</f>
        <v>0.56700000000000006</v>
      </c>
      <c r="AC1815" s="221">
        <f>'2.a-LTH-MTH1'!Y$53</f>
        <v>0.57600000000000007</v>
      </c>
      <c r="AD1815" s="221">
        <f>'2.a-LTH-MTH1'!Z$53</f>
        <v>0.58499999999999996</v>
      </c>
      <c r="AE1815" s="221">
        <f>'2.a-LTH-MTH1'!AA$53</f>
        <v>0.59399999999999997</v>
      </c>
      <c r="AF1815" s="221">
        <f>'2.a-LTH-MTH1'!AB$53</f>
        <v>0.60299999999999998</v>
      </c>
      <c r="AG1815" s="221">
        <f>'2.a-LTH-MTH1'!AC$53</f>
        <v>0.61199999999999999</v>
      </c>
      <c r="AH1815" s="221">
        <f>'2.a-LTH-MTH1'!AD$53</f>
        <v>0.621</v>
      </c>
      <c r="AI1815" s="221">
        <f>'2.a-LTH-MTH1'!AE$53</f>
        <v>0.63100000000000001</v>
      </c>
      <c r="AJ1815" s="221">
        <f>'2.a-LTH-MTH1'!AF$53</f>
        <v>0.64</v>
      </c>
      <c r="AK1815" s="221">
        <f>'2.a-LTH-MTH1'!AG$53</f>
        <v>0.65</v>
      </c>
      <c r="AL1815" s="221">
        <f>'2.a-LTH-MTH1'!AH$53</f>
        <v>0.66</v>
      </c>
      <c r="AM1815" s="221">
        <f>'2.a-LTH-MTH1'!AI$53</f>
        <v>0.67</v>
      </c>
      <c r="AN1815" s="221">
        <f>'2.a-LTH-MTH1'!AJ$53</f>
        <v>0.68</v>
      </c>
      <c r="AO1815" s="221">
        <f>'2.a-LTH-MTH1'!AK$53</f>
        <v>0.69</v>
      </c>
      <c r="AP1815" s="221">
        <f>'2.a-LTH-MTH1'!AL$53</f>
        <v>0.7</v>
      </c>
      <c r="AQ1815" s="221">
        <f>'2.a-LTH-MTH1'!AM$53</f>
        <v>0.71099999999999997</v>
      </c>
      <c r="AR1815" s="221">
        <f>'2.a-LTH-MTH1'!AN$53</f>
        <v>0.72099999999999997</v>
      </c>
      <c r="AS1815" s="221">
        <f>'2.a-LTH-MTH1'!AO$53</f>
        <v>0.73199999999999998</v>
      </c>
      <c r="AT1815" s="221">
        <f>'2.a-LTH-MTH1'!AP$53</f>
        <v>0.74199999999999999</v>
      </c>
      <c r="AU1815" s="221">
        <f>'2.a-LTH-MTH1'!AQ$53</f>
        <v>0.753</v>
      </c>
      <c r="AV1815" s="221">
        <f>'2.a-LTH-MTH1'!AR$53</f>
        <v>0.76400000000000001</v>
      </c>
      <c r="AW1815" s="221">
        <f>'2.a-LTH-MTH1'!AS$53</f>
        <v>0.77500000000000002</v>
      </c>
      <c r="AX1815" s="221">
        <f>'2.a-LTH-MTH1'!AT$53</f>
        <v>0.78599999999999992</v>
      </c>
      <c r="AY1815" s="221">
        <f>'2.a-LTH-MTH1'!AU$53</f>
        <v>0.79799999999999993</v>
      </c>
      <c r="AZ1815" s="221">
        <f>'2.a-LTH-MTH1'!AV$53</f>
        <v>0.80900000000000005</v>
      </c>
      <c r="BA1815" s="221">
        <f>'2.a-LTH-MTH1'!AW$53</f>
        <v>0.82099999999999995</v>
      </c>
      <c r="BB1815" s="221">
        <f>'2.a-LTH-MTH1'!AX$53</f>
        <v>0.83200000000000007</v>
      </c>
      <c r="BC1815" s="221">
        <f>'2.a-LTH-MTH1'!AY$53</f>
        <v>0.84400000000000008</v>
      </c>
      <c r="BD1815" s="221">
        <f>'2.a-LTH-MTH1'!AZ$53</f>
        <v>0.85599999999999998</v>
      </c>
      <c r="BE1815" s="221">
        <f>'2.a-LTH-MTH1'!BA$53</f>
        <v>0.86799999999999999</v>
      </c>
      <c r="BF1815" s="221">
        <f>'2.a-LTH-MTH1'!BB$53</f>
        <v>0.875</v>
      </c>
      <c r="BG1815" s="221">
        <f>'2.a-LTH-MTH1'!BC$53</f>
        <v>0.88</v>
      </c>
      <c r="BH1815" s="221">
        <f>'2.a-LTH-MTH1'!BD$53</f>
        <v>0.88500000000000001</v>
      </c>
    </row>
    <row r="1816" spans="1:60" s="8" customFormat="1" ht="15">
      <c r="A1816" s="36" t="s">
        <v>7</v>
      </c>
      <c r="B1816" s="36" t="s">
        <v>59</v>
      </c>
      <c r="C1816" s="36" t="s">
        <v>22</v>
      </c>
      <c r="D1816" s="7" t="s">
        <v>130</v>
      </c>
      <c r="E1816" s="7" t="s">
        <v>130</v>
      </c>
      <c r="F1816" s="7" t="s">
        <v>14</v>
      </c>
      <c r="G1816" s="219"/>
      <c r="H1816" s="219"/>
      <c r="I1816" s="219"/>
      <c r="J1816" s="219"/>
      <c r="K1816" s="219"/>
      <c r="L1816" s="219"/>
      <c r="M1816" s="219"/>
      <c r="N1816" s="219"/>
      <c r="O1816" s="219"/>
      <c r="P1816" s="219"/>
      <c r="Q1816" s="219"/>
      <c r="R1816" s="219"/>
      <c r="S1816" s="219"/>
      <c r="T1816" s="219"/>
      <c r="U1816" s="219"/>
      <c r="V1816" s="219"/>
      <c r="W1816" s="219"/>
      <c r="X1816" s="219"/>
      <c r="Y1816" s="221">
        <f>'2.a-LTH-MTH1'!U$54</f>
        <v>2.5853710483162651E-2</v>
      </c>
      <c r="Z1816" s="221">
        <f>'2.a-LTH-MTH1'!V$54</f>
        <v>2.6951412165392319E-2</v>
      </c>
      <c r="AA1816" s="221">
        <f>'2.a-LTH-MTH1'!W$54</f>
        <v>2.9939042873679437E-2</v>
      </c>
      <c r="AB1816" s="221">
        <f>'2.a-LTH-MTH1'!X$54</f>
        <v>2.7528940120028933E-2</v>
      </c>
      <c r="AC1816" s="221">
        <f>'2.a-LTH-MTH1'!Y$54</f>
        <v>2.7992750013754231E-2</v>
      </c>
      <c r="AD1816" s="221">
        <f>'2.a-LTH-MTH1'!Z$54</f>
        <v>2.9177072971760535E-2</v>
      </c>
      <c r="AE1816" s="221">
        <f>'2.a-LTH-MTH1'!AA$54</f>
        <v>3.1735415931031463E-2</v>
      </c>
      <c r="AF1816" s="221">
        <f>'2.a-LTH-MTH1'!AB$54</f>
        <v>3.0369264353385494E-2</v>
      </c>
      <c r="AG1816" s="221">
        <f>'2.a-LTH-MTH1'!AC$54</f>
        <v>3.0523663389645631E-2</v>
      </c>
      <c r="AH1816" s="221">
        <f>'2.a-LTH-MTH1'!AD$54</f>
        <v>3.3809818544762615E-2</v>
      </c>
      <c r="AI1816" s="221">
        <f>'2.a-LTH-MTH1'!AE$54</f>
        <v>3.5512344771098325E-2</v>
      </c>
      <c r="AJ1816" s="221">
        <f>'2.a-LTH-MTH1'!AF$54</f>
        <v>3.4529586206980989E-2</v>
      </c>
      <c r="AK1816" s="221">
        <f>'2.a-LTH-MTH1'!AG$54</f>
        <v>3.5128961339180531E-2</v>
      </c>
      <c r="AL1816" s="221">
        <f>'2.a-LTH-MTH1'!AH$54</f>
        <v>3.4638822791516866E-2</v>
      </c>
      <c r="AM1816" s="221">
        <f>'2.a-LTH-MTH1'!AI$54</f>
        <v>3.7458017272223976E-2</v>
      </c>
      <c r="AN1816" s="221">
        <f>'2.a-LTH-MTH1'!AJ$54</f>
        <v>3.4986994845386477E-2</v>
      </c>
      <c r="AO1816" s="221">
        <f>'2.a-LTH-MTH1'!AK$54</f>
        <v>3.6622028595351686E-2</v>
      </c>
      <c r="AP1816" s="221">
        <f>'2.a-LTH-MTH1'!AL$54</f>
        <v>3.7928027776264361E-2</v>
      </c>
      <c r="AQ1816" s="221">
        <f>'2.a-LTH-MTH1'!AM$54</f>
        <v>3.5713918445890225E-2</v>
      </c>
      <c r="AR1816" s="221">
        <f>'2.a-LTH-MTH1'!AN$54</f>
        <v>3.4520117875336154E-2</v>
      </c>
      <c r="AS1816" s="221">
        <f>'2.a-LTH-MTH1'!AO$54</f>
        <v>3.3728068948862377E-2</v>
      </c>
      <c r="AT1816" s="221">
        <f>'2.a-LTH-MTH1'!AP$54</f>
        <v>3.5482105236358641E-2</v>
      </c>
      <c r="AU1816" s="221">
        <f>'2.a-LTH-MTH1'!AQ$54</f>
        <v>3.6806310343293402E-2</v>
      </c>
      <c r="AV1816" s="221">
        <f>'2.a-LTH-MTH1'!AR$54</f>
        <v>3.81268843822401E-2</v>
      </c>
      <c r="AW1816" s="221">
        <f>'2.a-LTH-MTH1'!AS$54</f>
        <v>3.9114940998180137E-2</v>
      </c>
      <c r="AX1816" s="221">
        <f>'2.a-LTH-MTH1'!AT$54</f>
        <v>4.010096979140932E-2</v>
      </c>
      <c r="AY1816" s="221">
        <f>'2.a-LTH-MTH1'!AU$54</f>
        <v>4.108497699818392E-2</v>
      </c>
      <c r="AZ1816" s="221">
        <f>'2.a-LTH-MTH1'!AV$54</f>
        <v>4.1739861767179476E-2</v>
      </c>
      <c r="BA1816" s="221">
        <f>'2.a-LTH-MTH1'!AW$54</f>
        <v>4.2393852648075492E-2</v>
      </c>
      <c r="BB1816" s="221">
        <f>'2.a-LTH-MTH1'!AX$54</f>
        <v>4.2899429062957073E-2</v>
      </c>
      <c r="BC1816" s="221">
        <f>'2.a-LTH-MTH1'!AY$54</f>
        <v>4.2899429062957073E-2</v>
      </c>
      <c r="BD1816" s="221">
        <f>'2.a-LTH-MTH1'!AZ$54</f>
        <v>4.2899429062957073E-2</v>
      </c>
      <c r="BE1816" s="221">
        <f>'2.a-LTH-MTH1'!BA$54</f>
        <v>4.2899429062957073E-2</v>
      </c>
      <c r="BF1816" s="221">
        <f>'2.a-LTH-MTH1'!BB$54</f>
        <v>4.2899429062957073E-2</v>
      </c>
      <c r="BG1816" s="221">
        <f>'2.a-LTH-MTH1'!BC$54</f>
        <v>4.289942906295708E-2</v>
      </c>
      <c r="BH1816" s="221">
        <f>'2.a-LTH-MTH1'!BD$54</f>
        <v>4.2899429062957073E-2</v>
      </c>
    </row>
    <row r="1817" spans="1:60" s="5" customFormat="1" ht="15">
      <c r="A1817" s="4" t="s">
        <v>7</v>
      </c>
      <c r="B1817" s="4" t="s">
        <v>59</v>
      </c>
      <c r="C1817" s="4" t="s">
        <v>61</v>
      </c>
      <c r="D1817" s="4"/>
      <c r="E1817" s="4"/>
      <c r="F1817" s="4" t="s">
        <v>11</v>
      </c>
      <c r="G1817" s="4">
        <v>37</v>
      </c>
      <c r="H1817" s="4">
        <v>30</v>
      </c>
      <c r="I1817" s="4">
        <v>23</v>
      </c>
      <c r="J1817" s="4">
        <v>18</v>
      </c>
      <c r="K1817" s="4">
        <v>17</v>
      </c>
      <c r="L1817" s="4">
        <v>20</v>
      </c>
      <c r="M1817" s="4">
        <v>16</v>
      </c>
      <c r="N1817" s="4">
        <v>21</v>
      </c>
      <c r="O1817" s="4">
        <v>18</v>
      </c>
      <c r="P1817" s="4">
        <v>82</v>
      </c>
      <c r="Q1817" s="4">
        <v>66</v>
      </c>
      <c r="R1817" s="4"/>
      <c r="S1817" s="4"/>
      <c r="T1817" s="4"/>
      <c r="U1817" s="4"/>
      <c r="V1817" s="4">
        <v>7</v>
      </c>
      <c r="W1817" s="4">
        <v>6</v>
      </c>
      <c r="X1817" s="4">
        <v>6</v>
      </c>
      <c r="Y1817" s="4">
        <v>5</v>
      </c>
      <c r="Z1817" s="4">
        <v>2</v>
      </c>
      <c r="AA1817" s="4"/>
      <c r="AB1817" s="4"/>
      <c r="AC1817" s="4">
        <v>1</v>
      </c>
      <c r="AD1817" s="4">
        <v>1</v>
      </c>
      <c r="AE1817" s="4">
        <v>1</v>
      </c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</row>
    <row r="1818" spans="1:60" s="5" customFormat="1" ht="15">
      <c r="A1818" s="4" t="s">
        <v>7</v>
      </c>
      <c r="B1818" s="4" t="s">
        <v>59</v>
      </c>
      <c r="C1818" s="4" t="s">
        <v>61</v>
      </c>
      <c r="D1818" s="4"/>
      <c r="E1818" s="4"/>
      <c r="F1818" s="4" t="s">
        <v>52</v>
      </c>
      <c r="G1818" s="4">
        <v>2.8910767307391799E-3</v>
      </c>
      <c r="H1818" s="4">
        <v>2.18197687104517E-3</v>
      </c>
      <c r="I1818" s="4">
        <v>1.56228773264502E-3</v>
      </c>
      <c r="J1818" s="4">
        <v>1.11975116640747E-3</v>
      </c>
      <c r="K1818" s="4">
        <v>9.8969552308319293E-4</v>
      </c>
      <c r="L1818" s="4">
        <v>1.11433028749721E-3</v>
      </c>
      <c r="M1818" s="4">
        <v>7.9582193484207901E-4</v>
      </c>
      <c r="N1818" s="4">
        <v>9.6556163501770203E-4</v>
      </c>
      <c r="O1818" s="4">
        <v>7.5263421976919196E-4</v>
      </c>
      <c r="P1818" s="4">
        <v>3.0418815150053801E-3</v>
      </c>
      <c r="Q1818" s="4">
        <v>2.2113516049051801E-3</v>
      </c>
      <c r="R1818" s="4"/>
      <c r="S1818" s="4"/>
      <c r="T1818" s="4"/>
      <c r="U1818" s="4"/>
      <c r="V1818" s="4">
        <v>1.7419001642362999E-4</v>
      </c>
      <c r="W1818" s="4">
        <v>1.38363619592289E-4</v>
      </c>
      <c r="X1818" s="4">
        <v>1.3410518316532899E-4</v>
      </c>
      <c r="Y1818" s="4">
        <v>1.0798669603904801E-4</v>
      </c>
      <c r="Z1818" s="6">
        <v>4.0618209143158903E-5</v>
      </c>
      <c r="AA1818" s="4"/>
      <c r="AB1818" s="4"/>
      <c r="AC1818" s="6">
        <v>2.2082367229767001E-5</v>
      </c>
      <c r="AD1818" s="6">
        <v>2.1511390281153899E-5</v>
      </c>
      <c r="AE1818" s="6">
        <v>2.13565692807107E-5</v>
      </c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</row>
    <row r="1819" spans="1:60" s="8" customFormat="1" ht="15">
      <c r="A1819" s="36" t="s">
        <v>7</v>
      </c>
      <c r="B1819" s="36" t="s">
        <v>59</v>
      </c>
      <c r="C1819" s="36" t="s">
        <v>61</v>
      </c>
      <c r="D1819" s="7" t="s">
        <v>130</v>
      </c>
      <c r="E1819" s="7" t="s">
        <v>130</v>
      </c>
      <c r="F1819" s="7" t="s">
        <v>12</v>
      </c>
      <c r="G1819" s="221">
        <v>1</v>
      </c>
      <c r="H1819" s="221">
        <v>1</v>
      </c>
      <c r="I1819" s="221">
        <v>1</v>
      </c>
      <c r="J1819" s="221">
        <v>1</v>
      </c>
      <c r="K1819" s="221">
        <v>1</v>
      </c>
      <c r="L1819" s="221">
        <v>1</v>
      </c>
      <c r="M1819" s="221">
        <v>1</v>
      </c>
      <c r="N1819" s="221">
        <v>1</v>
      </c>
      <c r="O1819" s="221">
        <v>1</v>
      </c>
      <c r="P1819" s="221">
        <v>1</v>
      </c>
      <c r="Q1819" s="221">
        <v>1</v>
      </c>
      <c r="R1819" s="219"/>
      <c r="S1819" s="219"/>
      <c r="T1819" s="219"/>
      <c r="U1819" s="219"/>
      <c r="V1819" s="221">
        <v>1</v>
      </c>
      <c r="W1819" s="221">
        <v>1</v>
      </c>
      <c r="X1819" s="221">
        <v>1</v>
      </c>
      <c r="Y1819" s="221">
        <v>1</v>
      </c>
      <c r="Z1819" s="221">
        <v>1</v>
      </c>
      <c r="AA1819" s="219"/>
      <c r="AB1819" s="219"/>
      <c r="AC1819" s="221">
        <v>1</v>
      </c>
      <c r="AD1819" s="221">
        <v>1</v>
      </c>
      <c r="AE1819" s="221">
        <v>1</v>
      </c>
      <c r="AF1819" s="219"/>
      <c r="AG1819" s="219"/>
      <c r="AH1819" s="219"/>
      <c r="AI1819" s="219"/>
      <c r="AJ1819" s="219"/>
      <c r="AK1819" s="219"/>
      <c r="AL1819" s="219"/>
      <c r="AM1819" s="219"/>
      <c r="AN1819" s="219"/>
      <c r="AO1819" s="219"/>
      <c r="AP1819" s="219"/>
      <c r="AQ1819" s="219"/>
      <c r="AR1819" s="219"/>
      <c r="AS1819" s="219"/>
      <c r="AT1819" s="219"/>
      <c r="AU1819" s="219"/>
      <c r="AV1819" s="219"/>
      <c r="AW1819" s="219"/>
      <c r="AX1819" s="219"/>
      <c r="AY1819" s="219"/>
      <c r="AZ1819" s="219"/>
      <c r="BA1819" s="219"/>
      <c r="BB1819" s="219"/>
      <c r="BC1819" s="219"/>
      <c r="BD1819" s="219"/>
      <c r="BE1819" s="219"/>
      <c r="BF1819" s="219"/>
      <c r="BG1819" s="219"/>
      <c r="BH1819" s="219"/>
    </row>
    <row r="1820" spans="1:60" s="8" customFormat="1" ht="15">
      <c r="A1820" s="36" t="s">
        <v>7</v>
      </c>
      <c r="B1820" s="36" t="s">
        <v>59</v>
      </c>
      <c r="C1820" s="36" t="s">
        <v>61</v>
      </c>
      <c r="D1820" s="7" t="s">
        <v>130</v>
      </c>
      <c r="E1820" s="7" t="s">
        <v>130</v>
      </c>
      <c r="F1820" s="7" t="s">
        <v>13</v>
      </c>
      <c r="G1820" s="221">
        <f>'2.a-LTH-MTH1'!C$53</f>
        <v>0.41</v>
      </c>
      <c r="H1820" s="221">
        <f>'2.a-LTH-MTH1'!D$53</f>
        <v>0.41600000000000004</v>
      </c>
      <c r="I1820" s="221">
        <f>'2.a-LTH-MTH1'!E$53</f>
        <v>0.42299999999999999</v>
      </c>
      <c r="J1820" s="221">
        <f>'2.a-LTH-MTH1'!F$53</f>
        <v>0.42899999999999999</v>
      </c>
      <c r="K1820" s="221">
        <f>'2.a-LTH-MTH1'!G$53</f>
        <v>0.436</v>
      </c>
      <c r="L1820" s="221">
        <f>'2.a-LTH-MTH1'!H$53</f>
        <v>0.44299999999999995</v>
      </c>
      <c r="M1820" s="221">
        <f>'2.a-LTH-MTH1'!I$53</f>
        <v>0.45</v>
      </c>
      <c r="N1820" s="221">
        <f>'2.a-LTH-MTH1'!J$53</f>
        <v>0.45700000000000002</v>
      </c>
      <c r="O1820" s="221">
        <f>'2.a-LTH-MTH1'!K$53</f>
        <v>0.46399999999999997</v>
      </c>
      <c r="P1820" s="221">
        <f>'2.a-LTH-MTH1'!L$53</f>
        <v>0.47100000000000003</v>
      </c>
      <c r="Q1820" s="221">
        <f>'2.a-LTH-MTH1'!M$53</f>
        <v>0.47799999999999998</v>
      </c>
      <c r="R1820" s="219"/>
      <c r="S1820" s="219"/>
      <c r="T1820" s="219"/>
      <c r="U1820" s="219"/>
      <c r="V1820" s="221">
        <f>'2.a-LTH-MTH1'!R$53</f>
        <v>0.51700000000000002</v>
      </c>
      <c r="W1820" s="221">
        <f>'2.a-LTH-MTH1'!S$53</f>
        <v>0.52500000000000002</v>
      </c>
      <c r="X1820" s="221">
        <f>'2.a-LTH-MTH1'!T$53</f>
        <v>0.53299999999999992</v>
      </c>
      <c r="Y1820" s="221">
        <f>'2.a-LTH-MTH1'!U$53</f>
        <v>0.54100000000000004</v>
      </c>
      <c r="Z1820" s="221">
        <f>'2.a-LTH-MTH1'!V$53</f>
        <v>0.55000000000000004</v>
      </c>
      <c r="AA1820" s="219"/>
      <c r="AB1820" s="219"/>
      <c r="AC1820" s="221">
        <f>'2.a-LTH-MTH1'!Y$53</f>
        <v>0.57600000000000007</v>
      </c>
      <c r="AD1820" s="221">
        <f>'2.a-LTH-MTH1'!Z$53</f>
        <v>0.58499999999999996</v>
      </c>
      <c r="AE1820" s="221">
        <f>'2.a-LTH-MTH1'!AA$53</f>
        <v>0.59399999999999997</v>
      </c>
      <c r="AF1820" s="219"/>
      <c r="AG1820" s="219"/>
      <c r="AH1820" s="219"/>
      <c r="AI1820" s="219"/>
      <c r="AJ1820" s="219"/>
      <c r="AK1820" s="219"/>
      <c r="AL1820" s="219"/>
      <c r="AM1820" s="219"/>
      <c r="AN1820" s="219"/>
      <c r="AO1820" s="219"/>
      <c r="AP1820" s="219"/>
      <c r="AQ1820" s="219"/>
      <c r="AR1820" s="219"/>
      <c r="AS1820" s="219"/>
      <c r="AT1820" s="219"/>
      <c r="AU1820" s="219"/>
      <c r="AV1820" s="219"/>
      <c r="AW1820" s="219"/>
      <c r="AX1820" s="219"/>
      <c r="AY1820" s="219"/>
      <c r="AZ1820" s="219"/>
      <c r="BA1820" s="219"/>
      <c r="BB1820" s="219"/>
      <c r="BC1820" s="219"/>
      <c r="BD1820" s="219"/>
      <c r="BE1820" s="219"/>
      <c r="BF1820" s="219"/>
      <c r="BG1820" s="219"/>
      <c r="BH1820" s="219"/>
    </row>
    <row r="1821" spans="1:60" s="8" customFormat="1" ht="15">
      <c r="A1821" s="36" t="s">
        <v>7</v>
      </c>
      <c r="B1821" s="36" t="s">
        <v>59</v>
      </c>
      <c r="C1821" s="36" t="s">
        <v>61</v>
      </c>
      <c r="D1821" s="7" t="s">
        <v>130</v>
      </c>
      <c r="E1821" s="7" t="s">
        <v>130</v>
      </c>
      <c r="F1821" s="7" t="s">
        <v>14</v>
      </c>
      <c r="G1821" s="221">
        <f>'2.a-LTH-MTH1'!C$54</f>
        <v>1.5802165550028668E-2</v>
      </c>
      <c r="H1821" s="221">
        <f>'2.a-LTH-MTH1'!D$54</f>
        <v>1.8556282698607096E-2</v>
      </c>
      <c r="I1821" s="221">
        <f>'2.a-LTH-MTH1'!E$54</f>
        <v>1.7931392949503966E-2</v>
      </c>
      <c r="J1821" s="221">
        <f>'2.a-LTH-MTH1'!F$54</f>
        <v>1.7841800719372025E-2</v>
      </c>
      <c r="K1821" s="221">
        <f>'2.a-LTH-MTH1'!G$54</f>
        <v>2.0488484883938951E-2</v>
      </c>
      <c r="L1821" s="221">
        <f>'2.a-LTH-MTH1'!H$54</f>
        <v>1.9175213387108481E-2</v>
      </c>
      <c r="M1821" s="221">
        <f>'2.a-LTH-MTH1'!I$54</f>
        <v>1.7122962339330083E-2</v>
      </c>
      <c r="N1821" s="221">
        <f>'2.a-LTH-MTH1'!J$54</f>
        <v>2.0841461297986474E-2</v>
      </c>
      <c r="O1821" s="221">
        <f>'2.a-LTH-MTH1'!K$54</f>
        <v>2.1208825187900016E-2</v>
      </c>
      <c r="P1821" s="221">
        <f>'2.a-LTH-MTH1'!L$54</f>
        <v>1.8498510060336426E-2</v>
      </c>
      <c r="Q1821" s="221">
        <f>'2.a-LTH-MTH1'!M$54</f>
        <v>2.0536886830417322E-2</v>
      </c>
      <c r="R1821" s="219"/>
      <c r="S1821" s="219"/>
      <c r="T1821" s="219"/>
      <c r="U1821" s="219"/>
      <c r="V1821" s="221">
        <f>'2.a-LTH-MTH1'!R$54</f>
        <v>2.0403765143522157E-2</v>
      </c>
      <c r="W1821" s="221">
        <f>'2.a-LTH-MTH1'!S$54</f>
        <v>2.3038703810786321E-2</v>
      </c>
      <c r="X1821" s="221">
        <f>'2.a-LTH-MTH1'!T$54</f>
        <v>2.2151409719763593E-2</v>
      </c>
      <c r="Y1821" s="221">
        <f>'2.a-LTH-MTH1'!U$54</f>
        <v>2.5853710483162651E-2</v>
      </c>
      <c r="Z1821" s="221">
        <f>'2.a-LTH-MTH1'!V$54</f>
        <v>2.6951412165392319E-2</v>
      </c>
      <c r="AA1821" s="219"/>
      <c r="AB1821" s="219"/>
      <c r="AC1821" s="221">
        <f>'2.a-LTH-MTH1'!Y$54</f>
        <v>2.7992750013754231E-2</v>
      </c>
      <c r="AD1821" s="221">
        <f>'2.a-LTH-MTH1'!Z$54</f>
        <v>2.9177072971760535E-2</v>
      </c>
      <c r="AE1821" s="221">
        <f>'2.a-LTH-MTH1'!AA$54</f>
        <v>3.1735415931031463E-2</v>
      </c>
      <c r="AF1821" s="219"/>
      <c r="AG1821" s="219"/>
      <c r="AH1821" s="219"/>
      <c r="AI1821" s="219"/>
      <c r="AJ1821" s="219"/>
      <c r="AK1821" s="219"/>
      <c r="AL1821" s="219"/>
      <c r="AM1821" s="219"/>
      <c r="AN1821" s="219"/>
      <c r="AO1821" s="219"/>
      <c r="AP1821" s="219"/>
      <c r="AQ1821" s="219"/>
      <c r="AR1821" s="219"/>
      <c r="AS1821" s="219"/>
      <c r="AT1821" s="219"/>
      <c r="AU1821" s="219"/>
      <c r="AV1821" s="219"/>
      <c r="AW1821" s="219"/>
      <c r="AX1821" s="219"/>
      <c r="AY1821" s="219"/>
      <c r="AZ1821" s="219"/>
      <c r="BA1821" s="219"/>
      <c r="BB1821" s="219"/>
      <c r="BC1821" s="219"/>
      <c r="BD1821" s="219"/>
      <c r="BE1821" s="219"/>
      <c r="BF1821" s="219"/>
      <c r="BG1821" s="219"/>
      <c r="BH1821" s="219"/>
    </row>
    <row r="1822" spans="1:60" s="5" customFormat="1" ht="15">
      <c r="A1822" s="4" t="s">
        <v>7</v>
      </c>
      <c r="B1822" s="4" t="s">
        <v>59</v>
      </c>
      <c r="C1822" s="4" t="s">
        <v>49</v>
      </c>
      <c r="D1822" s="4"/>
      <c r="E1822" s="4"/>
      <c r="F1822" s="4" t="s">
        <v>11</v>
      </c>
      <c r="G1822" s="4">
        <v>67</v>
      </c>
      <c r="H1822" s="4">
        <v>53</v>
      </c>
      <c r="I1822" s="4">
        <v>101</v>
      </c>
      <c r="J1822" s="4">
        <v>50</v>
      </c>
      <c r="K1822" s="4">
        <v>36</v>
      </c>
      <c r="L1822" s="4">
        <v>14</v>
      </c>
      <c r="M1822" s="4">
        <v>7</v>
      </c>
      <c r="N1822" s="4">
        <v>11</v>
      </c>
      <c r="O1822" s="4">
        <v>5</v>
      </c>
      <c r="P1822" s="4">
        <v>4</v>
      </c>
      <c r="Q1822" s="4">
        <v>1</v>
      </c>
      <c r="R1822" s="4">
        <v>1</v>
      </c>
      <c r="S1822" s="4">
        <v>7</v>
      </c>
      <c r="T1822" s="4">
        <v>17</v>
      </c>
      <c r="U1822" s="4">
        <v>58</v>
      </c>
      <c r="V1822" s="4">
        <v>42</v>
      </c>
      <c r="W1822" s="4">
        <v>37</v>
      </c>
      <c r="X1822" s="4">
        <v>36</v>
      </c>
      <c r="Y1822" s="4">
        <v>27</v>
      </c>
      <c r="Z1822" s="4">
        <v>14</v>
      </c>
      <c r="AA1822" s="4">
        <v>18</v>
      </c>
      <c r="AB1822" s="4">
        <v>18</v>
      </c>
      <c r="AC1822" s="4">
        <v>11</v>
      </c>
      <c r="AD1822" s="4">
        <v>10</v>
      </c>
      <c r="AE1822" s="4">
        <v>10</v>
      </c>
      <c r="AF1822" s="4">
        <v>8</v>
      </c>
      <c r="AG1822" s="4">
        <v>8</v>
      </c>
      <c r="AH1822" s="4">
        <v>8</v>
      </c>
      <c r="AI1822" s="4">
        <v>7</v>
      </c>
      <c r="AJ1822" s="4">
        <v>3</v>
      </c>
      <c r="AK1822" s="4">
        <v>3</v>
      </c>
      <c r="AL1822" s="4">
        <v>3</v>
      </c>
      <c r="AM1822" s="4">
        <v>3</v>
      </c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</row>
    <row r="1823" spans="1:60" s="5" customFormat="1" ht="15">
      <c r="A1823" s="4" t="s">
        <v>7</v>
      </c>
      <c r="B1823" s="4" t="s">
        <v>59</v>
      </c>
      <c r="C1823" s="4" t="s">
        <v>49</v>
      </c>
      <c r="D1823" s="4"/>
      <c r="E1823" s="4"/>
      <c r="F1823" s="4" t="s">
        <v>52</v>
      </c>
      <c r="G1823" s="4">
        <v>5.2351929989060799E-3</v>
      </c>
      <c r="H1823" s="4">
        <v>3.8548258055131298E-3</v>
      </c>
      <c r="I1823" s="4">
        <v>6.8604809129194401E-3</v>
      </c>
      <c r="J1823" s="4">
        <v>3.1104199066874002E-3</v>
      </c>
      <c r="K1823" s="4">
        <v>2.09582581358794E-3</v>
      </c>
      <c r="L1823" s="4">
        <v>7.8003120124804995E-4</v>
      </c>
      <c r="M1823" s="4">
        <v>3.4817209649341E-4</v>
      </c>
      <c r="N1823" s="4">
        <v>5.0577038024736799E-4</v>
      </c>
      <c r="O1823" s="4">
        <v>2.09065061046998E-4</v>
      </c>
      <c r="P1823" s="4">
        <v>1.4838446414660401E-4</v>
      </c>
      <c r="Q1823" s="6">
        <v>3.3505327347048202E-5</v>
      </c>
      <c r="R1823" s="6">
        <v>3.04971027752364E-5</v>
      </c>
      <c r="S1823" s="4">
        <v>2.0629494282683E-4</v>
      </c>
      <c r="T1823" s="4">
        <v>4.41077266358777E-4</v>
      </c>
      <c r="U1823" s="4">
        <v>1.44829824955677E-3</v>
      </c>
      <c r="V1823" s="4">
        <v>1.0451400985417799E-3</v>
      </c>
      <c r="W1823" s="4">
        <v>8.5324232081911296E-4</v>
      </c>
      <c r="X1823" s="4">
        <v>8.0463109899197595E-4</v>
      </c>
      <c r="Y1823" s="4">
        <v>5.8312815861085896E-4</v>
      </c>
      <c r="Z1823" s="4">
        <v>2.8432746400211198E-4</v>
      </c>
      <c r="AA1823" s="4">
        <v>3.7410370986178901E-4</v>
      </c>
      <c r="AB1823" s="4">
        <v>3.8847523470378798E-4</v>
      </c>
      <c r="AC1823" s="4">
        <v>2.42906039527437E-4</v>
      </c>
      <c r="AD1823" s="4">
        <v>2.15113902811539E-4</v>
      </c>
      <c r="AE1823" s="4">
        <v>2.1356569280710699E-4</v>
      </c>
      <c r="AF1823" s="4">
        <v>1.6860207802061201E-4</v>
      </c>
      <c r="AG1823" s="4">
        <v>1.6823333964208399E-4</v>
      </c>
      <c r="AH1823" s="4">
        <v>1.6288302962435099E-4</v>
      </c>
      <c r="AI1823" s="4">
        <v>1.28711961018663E-4</v>
      </c>
      <c r="AJ1823" s="6">
        <v>5.1372502012089703E-5</v>
      </c>
      <c r="AK1823" s="6">
        <v>4.9495149475351401E-5</v>
      </c>
      <c r="AL1823" s="6">
        <v>4.7511204725781202E-5</v>
      </c>
      <c r="AM1823" s="6">
        <v>4.6983649689907898E-5</v>
      </c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</row>
    <row r="1824" spans="1:60" s="8" customFormat="1" ht="15">
      <c r="A1824" s="36" t="s">
        <v>7</v>
      </c>
      <c r="B1824" s="36" t="s">
        <v>59</v>
      </c>
      <c r="C1824" s="36" t="s">
        <v>49</v>
      </c>
      <c r="D1824" s="7" t="s">
        <v>130</v>
      </c>
      <c r="E1824" s="7" t="s">
        <v>130</v>
      </c>
      <c r="F1824" s="7" t="s">
        <v>12</v>
      </c>
      <c r="G1824" s="221">
        <v>1</v>
      </c>
      <c r="H1824" s="221">
        <v>1</v>
      </c>
      <c r="I1824" s="221">
        <v>1</v>
      </c>
      <c r="J1824" s="221">
        <v>1</v>
      </c>
      <c r="K1824" s="221">
        <v>1</v>
      </c>
      <c r="L1824" s="221">
        <v>1</v>
      </c>
      <c r="M1824" s="221">
        <v>1</v>
      </c>
      <c r="N1824" s="221">
        <v>1</v>
      </c>
      <c r="O1824" s="221">
        <v>1</v>
      </c>
      <c r="P1824" s="221">
        <v>1</v>
      </c>
      <c r="Q1824" s="221">
        <v>1</v>
      </c>
      <c r="R1824" s="221">
        <v>1</v>
      </c>
      <c r="S1824" s="221">
        <v>1</v>
      </c>
      <c r="T1824" s="221">
        <v>1</v>
      </c>
      <c r="U1824" s="221">
        <v>1</v>
      </c>
      <c r="V1824" s="221">
        <v>1</v>
      </c>
      <c r="W1824" s="221">
        <v>1</v>
      </c>
      <c r="X1824" s="221">
        <v>1</v>
      </c>
      <c r="Y1824" s="221">
        <v>1</v>
      </c>
      <c r="Z1824" s="221">
        <v>1</v>
      </c>
      <c r="AA1824" s="221">
        <v>1</v>
      </c>
      <c r="AB1824" s="221">
        <v>1</v>
      </c>
      <c r="AC1824" s="221">
        <v>1</v>
      </c>
      <c r="AD1824" s="221">
        <v>1</v>
      </c>
      <c r="AE1824" s="221">
        <v>1</v>
      </c>
      <c r="AF1824" s="221">
        <v>1</v>
      </c>
      <c r="AG1824" s="221">
        <v>1</v>
      </c>
      <c r="AH1824" s="221">
        <v>1</v>
      </c>
      <c r="AI1824" s="221">
        <v>1</v>
      </c>
      <c r="AJ1824" s="221">
        <v>1</v>
      </c>
      <c r="AK1824" s="221">
        <v>1</v>
      </c>
      <c r="AL1824" s="221">
        <v>1</v>
      </c>
      <c r="AM1824" s="221">
        <v>1</v>
      </c>
      <c r="AN1824" s="219"/>
      <c r="AO1824" s="219"/>
      <c r="AP1824" s="219"/>
      <c r="AQ1824" s="219"/>
      <c r="AR1824" s="219"/>
      <c r="AS1824" s="219"/>
      <c r="AT1824" s="219"/>
      <c r="AU1824" s="219"/>
      <c r="AV1824" s="219"/>
      <c r="AW1824" s="219"/>
      <c r="AX1824" s="219"/>
      <c r="AY1824" s="219"/>
      <c r="AZ1824" s="219"/>
      <c r="BA1824" s="219"/>
      <c r="BB1824" s="219"/>
      <c r="BC1824" s="219"/>
      <c r="BD1824" s="219"/>
      <c r="BE1824" s="219"/>
      <c r="BF1824" s="219"/>
      <c r="BG1824" s="219"/>
      <c r="BH1824" s="219"/>
    </row>
    <row r="1825" spans="1:60" s="8" customFormat="1" ht="15">
      <c r="A1825" s="36" t="s">
        <v>7</v>
      </c>
      <c r="B1825" s="36" t="s">
        <v>59</v>
      </c>
      <c r="C1825" s="36" t="s">
        <v>49</v>
      </c>
      <c r="D1825" s="7" t="s">
        <v>130</v>
      </c>
      <c r="E1825" s="7" t="s">
        <v>130</v>
      </c>
      <c r="F1825" s="7" t="s">
        <v>13</v>
      </c>
      <c r="G1825" s="221">
        <f>'2.a-LTH-MTH1'!C$53</f>
        <v>0.41</v>
      </c>
      <c r="H1825" s="221">
        <f>'2.a-LTH-MTH1'!D$53</f>
        <v>0.41600000000000004</v>
      </c>
      <c r="I1825" s="221">
        <f>'2.a-LTH-MTH1'!E$53</f>
        <v>0.42299999999999999</v>
      </c>
      <c r="J1825" s="221">
        <f>'2.a-LTH-MTH1'!F$53</f>
        <v>0.42899999999999999</v>
      </c>
      <c r="K1825" s="221">
        <f>'2.a-LTH-MTH1'!G$53</f>
        <v>0.436</v>
      </c>
      <c r="L1825" s="221">
        <f>'2.a-LTH-MTH1'!H$53</f>
        <v>0.44299999999999995</v>
      </c>
      <c r="M1825" s="221">
        <f>'2.a-LTH-MTH1'!I$53</f>
        <v>0.45</v>
      </c>
      <c r="N1825" s="221">
        <f>'2.a-LTH-MTH1'!J$53</f>
        <v>0.45700000000000002</v>
      </c>
      <c r="O1825" s="221">
        <f>'2.a-LTH-MTH1'!K$53</f>
        <v>0.46399999999999997</v>
      </c>
      <c r="P1825" s="221">
        <f>'2.a-LTH-MTH1'!L$53</f>
        <v>0.47100000000000003</v>
      </c>
      <c r="Q1825" s="221">
        <f>'2.a-LTH-MTH1'!M$53</f>
        <v>0.47799999999999998</v>
      </c>
      <c r="R1825" s="221">
        <f>'2.a-LTH-MTH1'!N$53</f>
        <v>0.48599999999999999</v>
      </c>
      <c r="S1825" s="221">
        <f>'2.a-LTH-MTH1'!O$53</f>
        <v>0.49299999999999999</v>
      </c>
      <c r="T1825" s="221">
        <f>'2.a-LTH-MTH1'!P$53</f>
        <v>0.501</v>
      </c>
      <c r="U1825" s="221">
        <f>'2.a-LTH-MTH1'!Q$53</f>
        <v>0.50900000000000001</v>
      </c>
      <c r="V1825" s="221">
        <f>'2.a-LTH-MTH1'!R$53</f>
        <v>0.51700000000000002</v>
      </c>
      <c r="W1825" s="221">
        <f>'2.a-LTH-MTH1'!S$53</f>
        <v>0.52500000000000002</v>
      </c>
      <c r="X1825" s="221">
        <f>'2.a-LTH-MTH1'!T$53</f>
        <v>0.53299999999999992</v>
      </c>
      <c r="Y1825" s="221">
        <f>'2.a-LTH-MTH1'!U$53</f>
        <v>0.54100000000000004</v>
      </c>
      <c r="Z1825" s="221">
        <f>'2.a-LTH-MTH1'!V$53</f>
        <v>0.55000000000000004</v>
      </c>
      <c r="AA1825" s="221">
        <f>'2.a-LTH-MTH1'!W$53</f>
        <v>0.55799999999999994</v>
      </c>
      <c r="AB1825" s="221">
        <f>'2.a-LTH-MTH1'!X$53</f>
        <v>0.56700000000000006</v>
      </c>
      <c r="AC1825" s="221">
        <f>'2.a-LTH-MTH1'!Y$53</f>
        <v>0.57600000000000007</v>
      </c>
      <c r="AD1825" s="221">
        <f>'2.a-LTH-MTH1'!Z$53</f>
        <v>0.58499999999999996</v>
      </c>
      <c r="AE1825" s="221">
        <f>'2.a-LTH-MTH1'!AA$53</f>
        <v>0.59399999999999997</v>
      </c>
      <c r="AF1825" s="221">
        <f>'2.a-LTH-MTH1'!AB$53</f>
        <v>0.60299999999999998</v>
      </c>
      <c r="AG1825" s="221">
        <f>'2.a-LTH-MTH1'!AC$53</f>
        <v>0.61199999999999999</v>
      </c>
      <c r="AH1825" s="221">
        <f>'2.a-LTH-MTH1'!AD$53</f>
        <v>0.621</v>
      </c>
      <c r="AI1825" s="221">
        <f>'2.a-LTH-MTH1'!AE$53</f>
        <v>0.63100000000000001</v>
      </c>
      <c r="AJ1825" s="221">
        <f>'2.a-LTH-MTH1'!AF$53</f>
        <v>0.64</v>
      </c>
      <c r="AK1825" s="221">
        <f>'2.a-LTH-MTH1'!AG$53</f>
        <v>0.65</v>
      </c>
      <c r="AL1825" s="221">
        <f>'2.a-LTH-MTH1'!AH$53</f>
        <v>0.66</v>
      </c>
      <c r="AM1825" s="221">
        <f>'2.a-LTH-MTH1'!AI$53</f>
        <v>0.67</v>
      </c>
      <c r="AN1825" s="219"/>
      <c r="AO1825" s="219"/>
      <c r="AP1825" s="219"/>
      <c r="AQ1825" s="219"/>
      <c r="AR1825" s="219"/>
      <c r="AS1825" s="219"/>
      <c r="AT1825" s="219"/>
      <c r="AU1825" s="219"/>
      <c r="AV1825" s="219"/>
      <c r="AW1825" s="219"/>
      <c r="AX1825" s="219"/>
      <c r="AY1825" s="219"/>
      <c r="AZ1825" s="219"/>
      <c r="BA1825" s="219"/>
      <c r="BB1825" s="219"/>
      <c r="BC1825" s="219"/>
      <c r="BD1825" s="219"/>
      <c r="BE1825" s="219"/>
      <c r="BF1825" s="219"/>
      <c r="BG1825" s="219"/>
      <c r="BH1825" s="219"/>
    </row>
    <row r="1826" spans="1:60" s="8" customFormat="1" ht="15">
      <c r="A1826" s="36" t="s">
        <v>7</v>
      </c>
      <c r="B1826" s="36" t="s">
        <v>59</v>
      </c>
      <c r="C1826" s="36" t="s">
        <v>49</v>
      </c>
      <c r="D1826" s="7" t="s">
        <v>130</v>
      </c>
      <c r="E1826" s="7" t="s">
        <v>130</v>
      </c>
      <c r="F1826" s="7" t="s">
        <v>14</v>
      </c>
      <c r="G1826" s="221">
        <f>'2.a-LTH-MTH1'!C$54</f>
        <v>1.5802165550028668E-2</v>
      </c>
      <c r="H1826" s="221">
        <f>'2.a-LTH-MTH1'!D$54</f>
        <v>1.8556282698607096E-2</v>
      </c>
      <c r="I1826" s="221">
        <f>'2.a-LTH-MTH1'!E$54</f>
        <v>1.7931392949503966E-2</v>
      </c>
      <c r="J1826" s="221">
        <f>'2.a-LTH-MTH1'!F$54</f>
        <v>1.7841800719372025E-2</v>
      </c>
      <c r="K1826" s="221">
        <f>'2.a-LTH-MTH1'!G$54</f>
        <v>2.0488484883938951E-2</v>
      </c>
      <c r="L1826" s="221">
        <f>'2.a-LTH-MTH1'!H$54</f>
        <v>1.9175213387108481E-2</v>
      </c>
      <c r="M1826" s="221">
        <f>'2.a-LTH-MTH1'!I$54</f>
        <v>1.7122962339330083E-2</v>
      </c>
      <c r="N1826" s="221">
        <f>'2.a-LTH-MTH1'!J$54</f>
        <v>2.0841461297986474E-2</v>
      </c>
      <c r="O1826" s="221">
        <f>'2.a-LTH-MTH1'!K$54</f>
        <v>2.1208825187900016E-2</v>
      </c>
      <c r="P1826" s="221">
        <f>'2.a-LTH-MTH1'!L$54</f>
        <v>1.8498510060336426E-2</v>
      </c>
      <c r="Q1826" s="221">
        <f>'2.a-LTH-MTH1'!M$54</f>
        <v>2.0536886830417322E-2</v>
      </c>
      <c r="R1826" s="221">
        <f>'2.a-LTH-MTH1'!N$54</f>
        <v>1.8654090298034554E-2</v>
      </c>
      <c r="S1826" s="221">
        <f>'2.a-LTH-MTH1'!O$54</f>
        <v>2.1234688711341487E-2</v>
      </c>
      <c r="T1826" s="221">
        <f>'2.a-LTH-MTH1'!P$54</f>
        <v>2.2983799801214233E-2</v>
      </c>
      <c r="U1826" s="221">
        <f>'2.a-LTH-MTH1'!Q$54</f>
        <v>2.1317259260411725E-2</v>
      </c>
      <c r="V1826" s="221">
        <f>'2.a-LTH-MTH1'!R$54</f>
        <v>2.0403765143522157E-2</v>
      </c>
      <c r="W1826" s="221">
        <f>'2.a-LTH-MTH1'!S$54</f>
        <v>2.3038703810786321E-2</v>
      </c>
      <c r="X1826" s="221">
        <f>'2.a-LTH-MTH1'!T$54</f>
        <v>2.2151409719763593E-2</v>
      </c>
      <c r="Y1826" s="221">
        <f>'2.a-LTH-MTH1'!U$54</f>
        <v>2.5853710483162651E-2</v>
      </c>
      <c r="Z1826" s="221">
        <f>'2.a-LTH-MTH1'!V$54</f>
        <v>2.6951412165392319E-2</v>
      </c>
      <c r="AA1826" s="221">
        <f>'2.a-LTH-MTH1'!W$54</f>
        <v>2.9939042873679437E-2</v>
      </c>
      <c r="AB1826" s="221">
        <f>'2.a-LTH-MTH1'!X$54</f>
        <v>2.7528940120028933E-2</v>
      </c>
      <c r="AC1826" s="221">
        <f>'2.a-LTH-MTH1'!Y$54</f>
        <v>2.7992750013754231E-2</v>
      </c>
      <c r="AD1826" s="221">
        <f>'2.a-LTH-MTH1'!Z$54</f>
        <v>2.9177072971760535E-2</v>
      </c>
      <c r="AE1826" s="221">
        <f>'2.a-LTH-MTH1'!AA$54</f>
        <v>3.1735415931031463E-2</v>
      </c>
      <c r="AF1826" s="221">
        <f>'2.a-LTH-MTH1'!AB$54</f>
        <v>3.0369264353385494E-2</v>
      </c>
      <c r="AG1826" s="221">
        <f>'2.a-LTH-MTH1'!AC$54</f>
        <v>3.0523663389645631E-2</v>
      </c>
      <c r="AH1826" s="221">
        <f>'2.a-LTH-MTH1'!AD$54</f>
        <v>3.3809818544762615E-2</v>
      </c>
      <c r="AI1826" s="221">
        <f>'2.a-LTH-MTH1'!AE$54</f>
        <v>3.5512344771098325E-2</v>
      </c>
      <c r="AJ1826" s="221">
        <f>'2.a-LTH-MTH1'!AF$54</f>
        <v>3.4529586206980989E-2</v>
      </c>
      <c r="AK1826" s="221">
        <f>'2.a-LTH-MTH1'!AG$54</f>
        <v>3.5128961339180531E-2</v>
      </c>
      <c r="AL1826" s="221">
        <f>'2.a-LTH-MTH1'!AH$54</f>
        <v>3.4638822791516866E-2</v>
      </c>
      <c r="AM1826" s="221">
        <f>'2.a-LTH-MTH1'!AI$54</f>
        <v>3.7458017272223976E-2</v>
      </c>
      <c r="AN1826" s="219"/>
      <c r="AO1826" s="219"/>
      <c r="AP1826" s="219"/>
      <c r="AQ1826" s="219"/>
      <c r="AR1826" s="219"/>
      <c r="AS1826" s="219"/>
      <c r="AT1826" s="219"/>
      <c r="AU1826" s="219"/>
      <c r="AV1826" s="219"/>
      <c r="AW1826" s="219"/>
      <c r="AX1826" s="219"/>
      <c r="AY1826" s="219"/>
      <c r="AZ1826" s="219"/>
      <c r="BA1826" s="219"/>
      <c r="BB1826" s="219"/>
      <c r="BC1826" s="219"/>
      <c r="BD1826" s="219"/>
      <c r="BE1826" s="219"/>
      <c r="BF1826" s="219"/>
      <c r="BG1826" s="219"/>
      <c r="BH1826" s="219"/>
    </row>
    <row r="1827" spans="1:60" s="5" customFormat="1" ht="15">
      <c r="A1827" s="4" t="s">
        <v>7</v>
      </c>
      <c r="B1827" s="4" t="s">
        <v>59</v>
      </c>
      <c r="C1827" s="4" t="s">
        <v>10</v>
      </c>
      <c r="D1827" s="4"/>
      <c r="E1827" s="4"/>
      <c r="F1827" s="4" t="s">
        <v>11</v>
      </c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>
        <v>3</v>
      </c>
      <c r="AD1827" s="4">
        <v>1</v>
      </c>
      <c r="AE1827" s="4">
        <v>3</v>
      </c>
      <c r="AF1827" s="4">
        <v>2</v>
      </c>
      <c r="AG1827" s="4">
        <v>7</v>
      </c>
      <c r="AH1827" s="4">
        <v>7</v>
      </c>
      <c r="AI1827" s="4">
        <v>2</v>
      </c>
      <c r="AJ1827" s="4">
        <v>6</v>
      </c>
      <c r="AK1827" s="4">
        <v>8</v>
      </c>
      <c r="AL1827" s="4">
        <v>8</v>
      </c>
      <c r="AM1827" s="4">
        <v>7</v>
      </c>
      <c r="AN1827" s="4">
        <v>8</v>
      </c>
      <c r="AO1827" s="4">
        <v>6</v>
      </c>
      <c r="AP1827" s="4">
        <v>8</v>
      </c>
      <c r="AQ1827" s="4">
        <v>10</v>
      </c>
      <c r="AR1827" s="4">
        <v>15</v>
      </c>
      <c r="AS1827" s="4">
        <v>4</v>
      </c>
      <c r="AT1827" s="4">
        <v>4</v>
      </c>
      <c r="AU1827" s="4">
        <v>4</v>
      </c>
      <c r="AV1827" s="4">
        <v>5</v>
      </c>
      <c r="AW1827" s="4">
        <v>5</v>
      </c>
      <c r="AX1827" s="4">
        <v>5</v>
      </c>
      <c r="AY1827" s="4">
        <v>5</v>
      </c>
      <c r="AZ1827" s="4">
        <v>5</v>
      </c>
      <c r="BA1827" s="4">
        <v>5</v>
      </c>
      <c r="BB1827" s="4">
        <v>4</v>
      </c>
      <c r="BC1827" s="4">
        <v>3</v>
      </c>
      <c r="BD1827" s="4">
        <v>2</v>
      </c>
      <c r="BE1827" s="4">
        <v>3</v>
      </c>
      <c r="BF1827" s="4">
        <v>1</v>
      </c>
      <c r="BG1827" s="4"/>
      <c r="BH1827" s="4"/>
    </row>
    <row r="1828" spans="1:60" s="5" customFormat="1" ht="15">
      <c r="A1828" s="4" t="s">
        <v>7</v>
      </c>
      <c r="B1828" s="4" t="s">
        <v>59</v>
      </c>
      <c r="C1828" s="4" t="s">
        <v>10</v>
      </c>
      <c r="D1828" s="4"/>
      <c r="E1828" s="4"/>
      <c r="F1828" s="4" t="s">
        <v>52</v>
      </c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6">
        <v>6.6247101689301095E-5</v>
      </c>
      <c r="AD1828" s="6">
        <v>2.1511390281153899E-5</v>
      </c>
      <c r="AE1828" s="6">
        <v>6.4069707842132198E-5</v>
      </c>
      <c r="AF1828" s="6">
        <v>4.21505195051529E-5</v>
      </c>
      <c r="AG1828" s="4">
        <v>1.47204172186823E-4</v>
      </c>
      <c r="AH1828" s="4">
        <v>1.42522650921307E-4</v>
      </c>
      <c r="AI1828" s="6">
        <v>3.6774846005332403E-5</v>
      </c>
      <c r="AJ1828" s="4">
        <v>1.02745004024179E-4</v>
      </c>
      <c r="AK1828" s="4">
        <v>1.3198706526760401E-4</v>
      </c>
      <c r="AL1828" s="4">
        <v>1.26696545935416E-4</v>
      </c>
      <c r="AM1828" s="4">
        <v>1.09628515943118E-4</v>
      </c>
      <c r="AN1828" s="4">
        <v>1.2833263819821001E-4</v>
      </c>
      <c r="AO1828" s="6">
        <v>9.1306134250452697E-5</v>
      </c>
      <c r="AP1828" s="4">
        <v>1.1616425625834899E-4</v>
      </c>
      <c r="AQ1828" s="4">
        <v>1.4431055631719501E-4</v>
      </c>
      <c r="AR1828" s="4">
        <v>2.0485086856768299E-4</v>
      </c>
      <c r="AS1828" s="6">
        <v>5.1353814946527803E-5</v>
      </c>
      <c r="AT1828" s="6">
        <v>4.9948802477460598E-5</v>
      </c>
      <c r="AU1828" s="6">
        <v>4.6788003555888297E-5</v>
      </c>
      <c r="AV1828" s="6">
        <v>5.5807308525124498E-5</v>
      </c>
      <c r="AW1828" s="6">
        <v>5.49927959437314E-5</v>
      </c>
      <c r="AX1828" s="6">
        <v>5.2073027213364003E-5</v>
      </c>
      <c r="AY1828" s="6">
        <v>5.03104152621676E-5</v>
      </c>
      <c r="AZ1828" s="6">
        <v>4.8992709884769099E-5</v>
      </c>
      <c r="BA1828" s="6">
        <v>5.0327126321087103E-5</v>
      </c>
      <c r="BB1828" s="6">
        <v>3.9315130427945197E-5</v>
      </c>
      <c r="BC1828" s="6">
        <v>3.0614431643076502E-5</v>
      </c>
      <c r="BD1828" s="6">
        <v>2.19937317864409E-5</v>
      </c>
      <c r="BE1828" s="6">
        <v>3.2524556039810098E-5</v>
      </c>
      <c r="BF1828" s="6">
        <v>1.1256697735152401E-5</v>
      </c>
      <c r="BG1828" s="4"/>
      <c r="BH1828" s="4"/>
    </row>
    <row r="1829" spans="1:60" s="8" customFormat="1" ht="15">
      <c r="A1829" s="36" t="s">
        <v>7</v>
      </c>
      <c r="B1829" s="36" t="s">
        <v>59</v>
      </c>
      <c r="C1829" s="36" t="s">
        <v>10</v>
      </c>
      <c r="D1829" s="16" t="s">
        <v>130</v>
      </c>
      <c r="E1829" s="16" t="s">
        <v>130</v>
      </c>
      <c r="F1829" s="7" t="s">
        <v>12</v>
      </c>
      <c r="G1829" s="219"/>
      <c r="H1829" s="219"/>
      <c r="I1829" s="219"/>
      <c r="J1829" s="219"/>
      <c r="K1829" s="219"/>
      <c r="L1829" s="219"/>
      <c r="M1829" s="219"/>
      <c r="N1829" s="219"/>
      <c r="O1829" s="219"/>
      <c r="P1829" s="219"/>
      <c r="Q1829" s="219"/>
      <c r="R1829" s="219"/>
      <c r="S1829" s="219"/>
      <c r="T1829" s="219"/>
      <c r="U1829" s="219"/>
      <c r="V1829" s="219"/>
      <c r="W1829" s="219"/>
      <c r="X1829" s="219"/>
      <c r="Y1829" s="219"/>
      <c r="Z1829" s="219"/>
      <c r="AA1829" s="219"/>
      <c r="AB1829" s="219"/>
      <c r="AC1829" s="221">
        <v>1</v>
      </c>
      <c r="AD1829" s="221">
        <v>1</v>
      </c>
      <c r="AE1829" s="221">
        <v>1</v>
      </c>
      <c r="AF1829" s="221">
        <v>1</v>
      </c>
      <c r="AG1829" s="221">
        <v>1</v>
      </c>
      <c r="AH1829" s="221">
        <v>1</v>
      </c>
      <c r="AI1829" s="221">
        <v>1</v>
      </c>
      <c r="AJ1829" s="221">
        <v>1</v>
      </c>
      <c r="AK1829" s="221">
        <v>1</v>
      </c>
      <c r="AL1829" s="221">
        <v>1</v>
      </c>
      <c r="AM1829" s="221">
        <v>1</v>
      </c>
      <c r="AN1829" s="221">
        <v>1</v>
      </c>
      <c r="AO1829" s="221">
        <v>1</v>
      </c>
      <c r="AP1829" s="221">
        <v>1</v>
      </c>
      <c r="AQ1829" s="221">
        <v>1</v>
      </c>
      <c r="AR1829" s="221">
        <v>1</v>
      </c>
      <c r="AS1829" s="221">
        <v>1</v>
      </c>
      <c r="AT1829" s="221">
        <v>1</v>
      </c>
      <c r="AU1829" s="221">
        <v>1</v>
      </c>
      <c r="AV1829" s="221">
        <v>1</v>
      </c>
      <c r="AW1829" s="221">
        <v>1</v>
      </c>
      <c r="AX1829" s="221">
        <v>1</v>
      </c>
      <c r="AY1829" s="221">
        <v>1</v>
      </c>
      <c r="AZ1829" s="221">
        <v>1</v>
      </c>
      <c r="BA1829" s="221">
        <v>1</v>
      </c>
      <c r="BB1829" s="221">
        <v>1</v>
      </c>
      <c r="BC1829" s="221">
        <v>1</v>
      </c>
      <c r="BD1829" s="221">
        <v>1</v>
      </c>
      <c r="BE1829" s="221">
        <v>1</v>
      </c>
      <c r="BF1829" s="221">
        <v>1</v>
      </c>
      <c r="BG1829" s="219"/>
      <c r="BH1829" s="219"/>
    </row>
    <row r="1830" spans="1:60" s="8" customFormat="1" ht="15">
      <c r="A1830" s="36" t="s">
        <v>7</v>
      </c>
      <c r="B1830" s="36" t="s">
        <v>59</v>
      </c>
      <c r="C1830" s="36" t="s">
        <v>10</v>
      </c>
      <c r="D1830" s="16" t="s">
        <v>130</v>
      </c>
      <c r="E1830" s="16" t="s">
        <v>130</v>
      </c>
      <c r="F1830" s="7" t="s">
        <v>13</v>
      </c>
      <c r="G1830" s="219"/>
      <c r="H1830" s="219"/>
      <c r="I1830" s="219"/>
      <c r="J1830" s="219"/>
      <c r="K1830" s="219"/>
      <c r="L1830" s="219"/>
      <c r="M1830" s="219"/>
      <c r="N1830" s="219"/>
      <c r="O1830" s="219"/>
      <c r="P1830" s="219"/>
      <c r="Q1830" s="219"/>
      <c r="R1830" s="219"/>
      <c r="S1830" s="219"/>
      <c r="T1830" s="219"/>
      <c r="U1830" s="219"/>
      <c r="V1830" s="219"/>
      <c r="W1830" s="219"/>
      <c r="X1830" s="219"/>
      <c r="Y1830" s="219"/>
      <c r="Z1830" s="219"/>
      <c r="AA1830" s="219"/>
      <c r="AB1830" s="219"/>
      <c r="AC1830" s="221">
        <f>'2.a-LTH-MTH1'!Y$53</f>
        <v>0.57600000000000007</v>
      </c>
      <c r="AD1830" s="221">
        <f>'2.a-LTH-MTH1'!Z$53</f>
        <v>0.58499999999999996</v>
      </c>
      <c r="AE1830" s="221">
        <f>'2.a-LTH-MTH1'!AA$53</f>
        <v>0.59399999999999997</v>
      </c>
      <c r="AF1830" s="221">
        <f>'2.a-LTH-MTH1'!AB$53</f>
        <v>0.60299999999999998</v>
      </c>
      <c r="AG1830" s="221">
        <f>'2.a-LTH-MTH1'!AC$53</f>
        <v>0.61199999999999999</v>
      </c>
      <c r="AH1830" s="221">
        <f>'2.a-LTH-MTH1'!AD$53</f>
        <v>0.621</v>
      </c>
      <c r="AI1830" s="221">
        <f>'2.a-LTH-MTH1'!AE$53</f>
        <v>0.63100000000000001</v>
      </c>
      <c r="AJ1830" s="221">
        <f>'2.a-LTH-MTH1'!AF$53</f>
        <v>0.64</v>
      </c>
      <c r="AK1830" s="221">
        <f>'2.a-LTH-MTH1'!AG$53</f>
        <v>0.65</v>
      </c>
      <c r="AL1830" s="221">
        <f>'2.a-LTH-MTH1'!AH$53</f>
        <v>0.66</v>
      </c>
      <c r="AM1830" s="221">
        <f>'2.a-LTH-MTH1'!AI$53</f>
        <v>0.67</v>
      </c>
      <c r="AN1830" s="221">
        <f>'2.a-LTH-MTH1'!AJ$53</f>
        <v>0.68</v>
      </c>
      <c r="AO1830" s="221">
        <f>'2.a-LTH-MTH1'!AK$53</f>
        <v>0.69</v>
      </c>
      <c r="AP1830" s="221">
        <f>'2.a-LTH-MTH1'!AL$53</f>
        <v>0.7</v>
      </c>
      <c r="AQ1830" s="221">
        <f>'2.a-LTH-MTH1'!AM$53</f>
        <v>0.71099999999999997</v>
      </c>
      <c r="AR1830" s="221">
        <f>'2.a-LTH-MTH1'!AN$53</f>
        <v>0.72099999999999997</v>
      </c>
      <c r="AS1830" s="221">
        <f>'2.a-LTH-MTH1'!AO$53</f>
        <v>0.73199999999999998</v>
      </c>
      <c r="AT1830" s="221">
        <f>'2.a-LTH-MTH1'!AP$53</f>
        <v>0.74199999999999999</v>
      </c>
      <c r="AU1830" s="221">
        <f>'2.a-LTH-MTH1'!AQ$53</f>
        <v>0.753</v>
      </c>
      <c r="AV1830" s="221">
        <f>'2.a-LTH-MTH1'!AR$53</f>
        <v>0.76400000000000001</v>
      </c>
      <c r="AW1830" s="221">
        <f>'2.a-LTH-MTH1'!AS$53</f>
        <v>0.77500000000000002</v>
      </c>
      <c r="AX1830" s="221">
        <f>'2.a-LTH-MTH1'!AT$53</f>
        <v>0.78599999999999992</v>
      </c>
      <c r="AY1830" s="221">
        <f>'2.a-LTH-MTH1'!AU$53</f>
        <v>0.79799999999999993</v>
      </c>
      <c r="AZ1830" s="221">
        <f>'2.a-LTH-MTH1'!AV$53</f>
        <v>0.80900000000000005</v>
      </c>
      <c r="BA1830" s="221">
        <f>'2.a-LTH-MTH1'!AW$53</f>
        <v>0.82099999999999995</v>
      </c>
      <c r="BB1830" s="221">
        <f>'2.a-LTH-MTH1'!AX$53</f>
        <v>0.83200000000000007</v>
      </c>
      <c r="BC1830" s="221">
        <f>'2.a-LTH-MTH1'!AY$53</f>
        <v>0.84400000000000008</v>
      </c>
      <c r="BD1830" s="221">
        <f>'2.a-LTH-MTH1'!AZ$53</f>
        <v>0.85599999999999998</v>
      </c>
      <c r="BE1830" s="221">
        <f>'2.a-LTH-MTH1'!BA$53</f>
        <v>0.86799999999999999</v>
      </c>
      <c r="BF1830" s="221">
        <f>'2.a-LTH-MTH1'!BB$53</f>
        <v>0.875</v>
      </c>
      <c r="BG1830" s="219"/>
      <c r="BH1830" s="219"/>
    </row>
    <row r="1831" spans="1:60" s="8" customFormat="1" ht="15">
      <c r="A1831" s="36" t="s">
        <v>7</v>
      </c>
      <c r="B1831" s="36" t="s">
        <v>59</v>
      </c>
      <c r="C1831" s="36" t="s">
        <v>10</v>
      </c>
      <c r="D1831" s="16" t="s">
        <v>130</v>
      </c>
      <c r="E1831" s="16" t="s">
        <v>130</v>
      </c>
      <c r="F1831" s="7" t="s">
        <v>14</v>
      </c>
      <c r="G1831" s="219"/>
      <c r="H1831" s="219"/>
      <c r="I1831" s="219"/>
      <c r="J1831" s="219"/>
      <c r="K1831" s="219"/>
      <c r="L1831" s="219"/>
      <c r="M1831" s="219"/>
      <c r="N1831" s="219"/>
      <c r="O1831" s="219"/>
      <c r="P1831" s="219"/>
      <c r="Q1831" s="219"/>
      <c r="R1831" s="219"/>
      <c r="S1831" s="219"/>
      <c r="T1831" s="219"/>
      <c r="U1831" s="219"/>
      <c r="V1831" s="219"/>
      <c r="W1831" s="219"/>
      <c r="X1831" s="219"/>
      <c r="Y1831" s="219"/>
      <c r="Z1831" s="219"/>
      <c r="AA1831" s="219"/>
      <c r="AB1831" s="219"/>
      <c r="AC1831" s="221">
        <f>'2.a-LTH-MTH1'!Y$54</f>
        <v>2.7992750013754231E-2</v>
      </c>
      <c r="AD1831" s="221">
        <f>'2.a-LTH-MTH1'!Z$54</f>
        <v>2.9177072971760535E-2</v>
      </c>
      <c r="AE1831" s="221">
        <f>'2.a-LTH-MTH1'!AA$54</f>
        <v>3.1735415931031463E-2</v>
      </c>
      <c r="AF1831" s="221">
        <f>'2.a-LTH-MTH1'!AB$54</f>
        <v>3.0369264353385494E-2</v>
      </c>
      <c r="AG1831" s="221">
        <f>'2.a-LTH-MTH1'!AC$54</f>
        <v>3.0523663389645631E-2</v>
      </c>
      <c r="AH1831" s="221">
        <f>'2.a-LTH-MTH1'!AD$54</f>
        <v>3.3809818544762615E-2</v>
      </c>
      <c r="AI1831" s="221">
        <f>'2.a-LTH-MTH1'!AE$54</f>
        <v>3.5512344771098325E-2</v>
      </c>
      <c r="AJ1831" s="221">
        <f>'2.a-LTH-MTH1'!AF$54</f>
        <v>3.4529586206980989E-2</v>
      </c>
      <c r="AK1831" s="221">
        <f>'2.a-LTH-MTH1'!AG$54</f>
        <v>3.5128961339180531E-2</v>
      </c>
      <c r="AL1831" s="221">
        <f>'2.a-LTH-MTH1'!AH$54</f>
        <v>3.4638822791516866E-2</v>
      </c>
      <c r="AM1831" s="221">
        <f>'2.a-LTH-MTH1'!AI$54</f>
        <v>3.7458017272223976E-2</v>
      </c>
      <c r="AN1831" s="221">
        <f>'2.a-LTH-MTH1'!AJ$54</f>
        <v>3.4986994845386477E-2</v>
      </c>
      <c r="AO1831" s="221">
        <f>'2.a-LTH-MTH1'!AK$54</f>
        <v>3.6622028595351686E-2</v>
      </c>
      <c r="AP1831" s="221">
        <f>'2.a-LTH-MTH1'!AL$54</f>
        <v>3.7928027776264361E-2</v>
      </c>
      <c r="AQ1831" s="221">
        <f>'2.a-LTH-MTH1'!AM$54</f>
        <v>3.5713918445890225E-2</v>
      </c>
      <c r="AR1831" s="221">
        <f>'2.a-LTH-MTH1'!AN$54</f>
        <v>3.4520117875336154E-2</v>
      </c>
      <c r="AS1831" s="221">
        <f>'2.a-LTH-MTH1'!AO$54</f>
        <v>3.3728068948862377E-2</v>
      </c>
      <c r="AT1831" s="221">
        <f>'2.a-LTH-MTH1'!AP$54</f>
        <v>3.5482105236358641E-2</v>
      </c>
      <c r="AU1831" s="221">
        <f>'2.a-LTH-MTH1'!AQ$54</f>
        <v>3.6806310343293402E-2</v>
      </c>
      <c r="AV1831" s="221">
        <f>'2.a-LTH-MTH1'!AR$54</f>
        <v>3.81268843822401E-2</v>
      </c>
      <c r="AW1831" s="221">
        <f>'2.a-LTH-MTH1'!AS$54</f>
        <v>3.9114940998180137E-2</v>
      </c>
      <c r="AX1831" s="221">
        <f>'2.a-LTH-MTH1'!AT$54</f>
        <v>4.010096979140932E-2</v>
      </c>
      <c r="AY1831" s="221">
        <f>'2.a-LTH-MTH1'!AU$54</f>
        <v>4.108497699818392E-2</v>
      </c>
      <c r="AZ1831" s="221">
        <f>'2.a-LTH-MTH1'!AV$54</f>
        <v>4.1739861767179476E-2</v>
      </c>
      <c r="BA1831" s="221">
        <f>'2.a-LTH-MTH1'!AW$54</f>
        <v>4.2393852648075492E-2</v>
      </c>
      <c r="BB1831" s="221">
        <f>'2.a-LTH-MTH1'!AX$54</f>
        <v>4.2899429062957073E-2</v>
      </c>
      <c r="BC1831" s="221">
        <f>'2.a-LTH-MTH1'!AY$54</f>
        <v>4.2899429062957073E-2</v>
      </c>
      <c r="BD1831" s="221">
        <f>'2.a-LTH-MTH1'!AZ$54</f>
        <v>4.2899429062957073E-2</v>
      </c>
      <c r="BE1831" s="221">
        <f>'2.a-LTH-MTH1'!BA$54</f>
        <v>4.2899429062957073E-2</v>
      </c>
      <c r="BF1831" s="221">
        <f>'2.a-LTH-MTH1'!BB$54</f>
        <v>4.2899429062957073E-2</v>
      </c>
      <c r="BG1831" s="219"/>
      <c r="BH1831" s="219"/>
    </row>
    <row r="1832" spans="1:60" s="5" customFormat="1" ht="15">
      <c r="A1832" s="4" t="s">
        <v>7</v>
      </c>
      <c r="B1832" s="4" t="s">
        <v>59</v>
      </c>
      <c r="C1832" s="4" t="s">
        <v>36</v>
      </c>
      <c r="D1832" s="4"/>
      <c r="E1832" s="4"/>
      <c r="F1832" s="4" t="s">
        <v>11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>
        <v>1866</v>
      </c>
      <c r="AK1832" s="4">
        <v>2073</v>
      </c>
      <c r="AL1832" s="4">
        <v>2084</v>
      </c>
      <c r="AM1832" s="4">
        <v>2097</v>
      </c>
      <c r="AN1832" s="4">
        <v>2099</v>
      </c>
      <c r="AO1832" s="4">
        <v>2102</v>
      </c>
      <c r="AP1832" s="4">
        <v>1991</v>
      </c>
      <c r="AQ1832" s="4">
        <v>1991</v>
      </c>
      <c r="AR1832" s="4">
        <v>1991</v>
      </c>
      <c r="AS1832" s="4">
        <v>1991</v>
      </c>
      <c r="AT1832" s="4">
        <v>1992</v>
      </c>
      <c r="AU1832" s="4">
        <v>1995</v>
      </c>
      <c r="AV1832" s="4">
        <v>1995</v>
      </c>
      <c r="AW1832" s="4">
        <v>1995</v>
      </c>
      <c r="AX1832" s="4">
        <v>1995</v>
      </c>
      <c r="AY1832" s="4">
        <v>2019</v>
      </c>
      <c r="AZ1832" s="4">
        <v>2023</v>
      </c>
      <c r="BA1832" s="4">
        <v>2031</v>
      </c>
      <c r="BB1832" s="4">
        <v>2036</v>
      </c>
      <c r="BC1832" s="4">
        <v>2054</v>
      </c>
      <c r="BD1832" s="4">
        <v>2416</v>
      </c>
      <c r="BE1832" s="4">
        <v>2437</v>
      </c>
      <c r="BF1832" s="4">
        <v>2445</v>
      </c>
      <c r="BG1832" s="4">
        <v>2484</v>
      </c>
      <c r="BH1832" s="4">
        <v>2493</v>
      </c>
    </row>
    <row r="1833" spans="1:60" s="5" customFormat="1" ht="15">
      <c r="A1833" s="4" t="s">
        <v>7</v>
      </c>
      <c r="B1833" s="4" t="s">
        <v>59</v>
      </c>
      <c r="C1833" s="4" t="s">
        <v>36</v>
      </c>
      <c r="D1833" s="4"/>
      <c r="E1833" s="4"/>
      <c r="F1833" s="4" t="s">
        <v>52</v>
      </c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>
        <v>3.1953696251519802E-2</v>
      </c>
      <c r="AK1833" s="4">
        <v>3.42011482874678E-2</v>
      </c>
      <c r="AL1833" s="4">
        <v>3.3004450216175998E-2</v>
      </c>
      <c r="AM1833" s="4">
        <v>3.2841571133245602E-2</v>
      </c>
      <c r="AN1833" s="4">
        <v>3.3671275947255302E-2</v>
      </c>
      <c r="AO1833" s="4">
        <v>3.1987582365741903E-2</v>
      </c>
      <c r="AP1833" s="4">
        <v>2.8910379276296701E-2</v>
      </c>
      <c r="AQ1833" s="4">
        <v>2.8732231762753399E-2</v>
      </c>
      <c r="AR1833" s="4">
        <v>2.7190538621217099E-2</v>
      </c>
      <c r="AS1833" s="4">
        <v>2.5561361389634201E-2</v>
      </c>
      <c r="AT1833" s="4">
        <v>2.4874503633775399E-2</v>
      </c>
      <c r="AU1833" s="4">
        <v>2.33355167734993E-2</v>
      </c>
      <c r="AV1833" s="4">
        <v>2.2267116101524698E-2</v>
      </c>
      <c r="AW1833" s="4">
        <v>2.1942125581548799E-2</v>
      </c>
      <c r="AX1833" s="4">
        <v>2.0777137858132198E-2</v>
      </c>
      <c r="AY1833" s="4">
        <v>2.0315345682863299E-2</v>
      </c>
      <c r="AZ1833" s="4">
        <v>1.98224504193776E-2</v>
      </c>
      <c r="BA1833" s="4">
        <v>2.04428787116256E-2</v>
      </c>
      <c r="BB1833" s="4">
        <v>2.0011401387824101E-2</v>
      </c>
      <c r="BC1833" s="4">
        <v>2.09606808649597E-2</v>
      </c>
      <c r="BD1833" s="4">
        <v>2.6568427998020599E-2</v>
      </c>
      <c r="BE1833" s="4">
        <v>2.6420781023005699E-2</v>
      </c>
      <c r="BF1833" s="4">
        <v>2.75226259624477E-2</v>
      </c>
      <c r="BG1833" s="4">
        <v>2.9340892983699501E-2</v>
      </c>
      <c r="BH1833" s="4">
        <v>3.0606607491436798E-2</v>
      </c>
    </row>
    <row r="1834" spans="1:60" s="8" customFormat="1" ht="15">
      <c r="A1834" s="36" t="s">
        <v>7</v>
      </c>
      <c r="B1834" s="36" t="s">
        <v>59</v>
      </c>
      <c r="C1834" s="36" t="s">
        <v>36</v>
      </c>
      <c r="D1834" s="7" t="s">
        <v>130</v>
      </c>
      <c r="E1834" s="7" t="s">
        <v>130</v>
      </c>
      <c r="F1834" s="7" t="s">
        <v>12</v>
      </c>
      <c r="G1834" s="219"/>
      <c r="H1834" s="219"/>
      <c r="I1834" s="219"/>
      <c r="J1834" s="219"/>
      <c r="K1834" s="219"/>
      <c r="L1834" s="219"/>
      <c r="M1834" s="219"/>
      <c r="N1834" s="219"/>
      <c r="O1834" s="219"/>
      <c r="P1834" s="219"/>
      <c r="Q1834" s="219"/>
      <c r="R1834" s="219"/>
      <c r="S1834" s="219"/>
      <c r="T1834" s="219"/>
      <c r="U1834" s="219"/>
      <c r="V1834" s="219"/>
      <c r="W1834" s="219"/>
      <c r="X1834" s="219"/>
      <c r="Y1834" s="219"/>
      <c r="Z1834" s="219"/>
      <c r="AA1834" s="219"/>
      <c r="AB1834" s="219"/>
      <c r="AC1834" s="219"/>
      <c r="AD1834" s="219"/>
      <c r="AE1834" s="219"/>
      <c r="AF1834" s="219"/>
      <c r="AG1834" s="219"/>
      <c r="AH1834" s="219"/>
      <c r="AI1834" s="219"/>
      <c r="AJ1834" s="221">
        <v>1</v>
      </c>
      <c r="AK1834" s="221">
        <v>1</v>
      </c>
      <c r="AL1834" s="221">
        <v>1</v>
      </c>
      <c r="AM1834" s="221">
        <v>1</v>
      </c>
      <c r="AN1834" s="221">
        <v>1</v>
      </c>
      <c r="AO1834" s="221">
        <v>1</v>
      </c>
      <c r="AP1834" s="221">
        <v>1</v>
      </c>
      <c r="AQ1834" s="221">
        <v>1</v>
      </c>
      <c r="AR1834" s="221">
        <v>1</v>
      </c>
      <c r="AS1834" s="221">
        <v>1</v>
      </c>
      <c r="AT1834" s="221">
        <v>1</v>
      </c>
      <c r="AU1834" s="221">
        <v>1</v>
      </c>
      <c r="AV1834" s="221">
        <v>1</v>
      </c>
      <c r="AW1834" s="221">
        <v>1</v>
      </c>
      <c r="AX1834" s="221">
        <v>1</v>
      </c>
      <c r="AY1834" s="221">
        <v>1</v>
      </c>
      <c r="AZ1834" s="221">
        <v>1</v>
      </c>
      <c r="BA1834" s="221">
        <v>1</v>
      </c>
      <c r="BB1834" s="221">
        <v>1</v>
      </c>
      <c r="BC1834" s="221">
        <v>1</v>
      </c>
      <c r="BD1834" s="221">
        <v>1</v>
      </c>
      <c r="BE1834" s="221">
        <v>1</v>
      </c>
      <c r="BF1834" s="221">
        <v>1</v>
      </c>
      <c r="BG1834" s="221">
        <v>1</v>
      </c>
      <c r="BH1834" s="221">
        <v>1</v>
      </c>
    </row>
    <row r="1835" spans="1:60" s="8" customFormat="1" ht="15">
      <c r="A1835" s="36" t="s">
        <v>7</v>
      </c>
      <c r="B1835" s="36" t="s">
        <v>59</v>
      </c>
      <c r="C1835" s="36" t="s">
        <v>36</v>
      </c>
      <c r="D1835" s="7" t="s">
        <v>130</v>
      </c>
      <c r="E1835" s="7" t="s">
        <v>130</v>
      </c>
      <c r="F1835" s="7" t="s">
        <v>13</v>
      </c>
      <c r="G1835" s="219"/>
      <c r="H1835" s="219"/>
      <c r="I1835" s="219"/>
      <c r="J1835" s="219"/>
      <c r="K1835" s="219"/>
      <c r="L1835" s="219"/>
      <c r="M1835" s="219"/>
      <c r="N1835" s="219"/>
      <c r="O1835" s="219"/>
      <c r="P1835" s="219"/>
      <c r="Q1835" s="219"/>
      <c r="R1835" s="219"/>
      <c r="S1835" s="219"/>
      <c r="T1835" s="219"/>
      <c r="U1835" s="219"/>
      <c r="V1835" s="219"/>
      <c r="W1835" s="219"/>
      <c r="X1835" s="219"/>
      <c r="Y1835" s="219"/>
      <c r="Z1835" s="219"/>
      <c r="AA1835" s="219"/>
      <c r="AB1835" s="219"/>
      <c r="AC1835" s="219"/>
      <c r="AD1835" s="219"/>
      <c r="AE1835" s="219"/>
      <c r="AF1835" s="219"/>
      <c r="AG1835" s="219"/>
      <c r="AH1835" s="219"/>
      <c r="AI1835" s="219"/>
      <c r="AJ1835" s="221">
        <f>'2.a-LTH-MTH1'!AF$53</f>
        <v>0.64</v>
      </c>
      <c r="AK1835" s="221">
        <f>'2.a-LTH-MTH1'!AG$53</f>
        <v>0.65</v>
      </c>
      <c r="AL1835" s="221">
        <f>'2.a-LTH-MTH1'!AH$53</f>
        <v>0.66</v>
      </c>
      <c r="AM1835" s="221">
        <f>'2.a-LTH-MTH1'!AI$53</f>
        <v>0.67</v>
      </c>
      <c r="AN1835" s="221">
        <f>'2.a-LTH-MTH1'!AJ$53</f>
        <v>0.68</v>
      </c>
      <c r="AO1835" s="221">
        <f>'2.a-LTH-MTH1'!AK$53</f>
        <v>0.69</v>
      </c>
      <c r="AP1835" s="221">
        <f>'2.a-LTH-MTH1'!AL$53</f>
        <v>0.7</v>
      </c>
      <c r="AQ1835" s="221">
        <f>'2.a-LTH-MTH1'!AM$53</f>
        <v>0.71099999999999997</v>
      </c>
      <c r="AR1835" s="221">
        <f>'2.a-LTH-MTH1'!AN$53</f>
        <v>0.72099999999999997</v>
      </c>
      <c r="AS1835" s="221">
        <f>'2.a-LTH-MTH1'!AO$53</f>
        <v>0.73199999999999998</v>
      </c>
      <c r="AT1835" s="221">
        <f>'2.a-LTH-MTH1'!AP$53</f>
        <v>0.74199999999999999</v>
      </c>
      <c r="AU1835" s="221">
        <f>'2.a-LTH-MTH1'!AQ$53</f>
        <v>0.753</v>
      </c>
      <c r="AV1835" s="221">
        <f>'2.a-LTH-MTH1'!AR$53</f>
        <v>0.76400000000000001</v>
      </c>
      <c r="AW1835" s="221">
        <f>'2.a-LTH-MTH1'!AS$53</f>
        <v>0.77500000000000002</v>
      </c>
      <c r="AX1835" s="221">
        <f>'2.a-LTH-MTH1'!AT$53</f>
        <v>0.78599999999999992</v>
      </c>
      <c r="AY1835" s="221">
        <f>'2.a-LTH-MTH1'!AU$53</f>
        <v>0.79799999999999993</v>
      </c>
      <c r="AZ1835" s="221">
        <f>'2.a-LTH-MTH1'!AV$53</f>
        <v>0.80900000000000005</v>
      </c>
      <c r="BA1835" s="221">
        <f>'2.a-LTH-MTH1'!AW$53</f>
        <v>0.82099999999999995</v>
      </c>
      <c r="BB1835" s="221">
        <f>'2.a-LTH-MTH1'!AX$53</f>
        <v>0.83200000000000007</v>
      </c>
      <c r="BC1835" s="221">
        <f>'2.a-LTH-MTH1'!AY$53</f>
        <v>0.84400000000000008</v>
      </c>
      <c r="BD1835" s="221">
        <f>'2.a-LTH-MTH1'!AZ$53</f>
        <v>0.85599999999999998</v>
      </c>
      <c r="BE1835" s="221">
        <f>'2.a-LTH-MTH1'!BA$53</f>
        <v>0.86799999999999999</v>
      </c>
      <c r="BF1835" s="221">
        <f>'2.a-LTH-MTH1'!BB$53</f>
        <v>0.875</v>
      </c>
      <c r="BG1835" s="221">
        <f>'2.a-LTH-MTH1'!BC$53</f>
        <v>0.88</v>
      </c>
      <c r="BH1835" s="221">
        <f>'2.a-LTH-MTH1'!BD$53</f>
        <v>0.88500000000000001</v>
      </c>
    </row>
    <row r="1836" spans="1:60" s="8" customFormat="1" ht="15">
      <c r="A1836" s="36" t="s">
        <v>7</v>
      </c>
      <c r="B1836" s="36" t="s">
        <v>59</v>
      </c>
      <c r="C1836" s="36" t="s">
        <v>36</v>
      </c>
      <c r="D1836" s="7" t="s">
        <v>130</v>
      </c>
      <c r="E1836" s="7" t="s">
        <v>130</v>
      </c>
      <c r="F1836" s="7" t="s">
        <v>14</v>
      </c>
      <c r="G1836" s="219"/>
      <c r="H1836" s="219"/>
      <c r="I1836" s="219"/>
      <c r="J1836" s="219"/>
      <c r="K1836" s="219"/>
      <c r="L1836" s="219"/>
      <c r="M1836" s="219"/>
      <c r="N1836" s="219"/>
      <c r="O1836" s="219"/>
      <c r="P1836" s="219"/>
      <c r="Q1836" s="219"/>
      <c r="R1836" s="219"/>
      <c r="S1836" s="219"/>
      <c r="T1836" s="219"/>
      <c r="U1836" s="219"/>
      <c r="V1836" s="219"/>
      <c r="W1836" s="219"/>
      <c r="X1836" s="219"/>
      <c r="Y1836" s="219"/>
      <c r="Z1836" s="219"/>
      <c r="AA1836" s="219"/>
      <c r="AB1836" s="219"/>
      <c r="AC1836" s="219"/>
      <c r="AD1836" s="219"/>
      <c r="AE1836" s="219"/>
      <c r="AF1836" s="219"/>
      <c r="AG1836" s="219"/>
      <c r="AH1836" s="219"/>
      <c r="AI1836" s="219"/>
      <c r="AJ1836" s="221">
        <f>'2.a-LTH-MTH1'!AF$54</f>
        <v>3.4529586206980989E-2</v>
      </c>
      <c r="AK1836" s="221">
        <f>'2.a-LTH-MTH1'!AG$54</f>
        <v>3.5128961339180531E-2</v>
      </c>
      <c r="AL1836" s="221">
        <f>'2.a-LTH-MTH1'!AH$54</f>
        <v>3.4638822791516866E-2</v>
      </c>
      <c r="AM1836" s="221">
        <f>'2.a-LTH-MTH1'!AI$54</f>
        <v>3.7458017272223976E-2</v>
      </c>
      <c r="AN1836" s="221">
        <f>'2.a-LTH-MTH1'!AJ$54</f>
        <v>3.4986994845386477E-2</v>
      </c>
      <c r="AO1836" s="221">
        <f>'2.a-LTH-MTH1'!AK$54</f>
        <v>3.6622028595351686E-2</v>
      </c>
      <c r="AP1836" s="221">
        <f>'2.a-LTH-MTH1'!AL$54</f>
        <v>3.7928027776264361E-2</v>
      </c>
      <c r="AQ1836" s="221">
        <f>'2.a-LTH-MTH1'!AM$54</f>
        <v>3.5713918445890225E-2</v>
      </c>
      <c r="AR1836" s="221">
        <f>'2.a-LTH-MTH1'!AN$54</f>
        <v>3.4520117875336154E-2</v>
      </c>
      <c r="AS1836" s="221">
        <f>'2.a-LTH-MTH1'!AO$54</f>
        <v>3.3728068948862377E-2</v>
      </c>
      <c r="AT1836" s="221">
        <f>'2.a-LTH-MTH1'!AP$54</f>
        <v>3.5482105236358641E-2</v>
      </c>
      <c r="AU1836" s="221">
        <f>'2.a-LTH-MTH1'!AQ$54</f>
        <v>3.6806310343293402E-2</v>
      </c>
      <c r="AV1836" s="221">
        <f>'2.a-LTH-MTH1'!AR$54</f>
        <v>3.81268843822401E-2</v>
      </c>
      <c r="AW1836" s="221">
        <f>'2.a-LTH-MTH1'!AS$54</f>
        <v>3.9114940998180137E-2</v>
      </c>
      <c r="AX1836" s="221">
        <f>'2.a-LTH-MTH1'!AT$54</f>
        <v>4.010096979140932E-2</v>
      </c>
      <c r="AY1836" s="221">
        <f>'2.a-LTH-MTH1'!AU$54</f>
        <v>4.108497699818392E-2</v>
      </c>
      <c r="AZ1836" s="221">
        <f>'2.a-LTH-MTH1'!AV$54</f>
        <v>4.1739861767179476E-2</v>
      </c>
      <c r="BA1836" s="221">
        <f>'2.a-LTH-MTH1'!AW$54</f>
        <v>4.2393852648075492E-2</v>
      </c>
      <c r="BB1836" s="221">
        <f>'2.a-LTH-MTH1'!AX$54</f>
        <v>4.2899429062957073E-2</v>
      </c>
      <c r="BC1836" s="221">
        <f>'2.a-LTH-MTH1'!AY$54</f>
        <v>4.2899429062957073E-2</v>
      </c>
      <c r="BD1836" s="221">
        <f>'2.a-LTH-MTH1'!AZ$54</f>
        <v>4.2899429062957073E-2</v>
      </c>
      <c r="BE1836" s="221">
        <f>'2.a-LTH-MTH1'!BA$54</f>
        <v>4.2899429062957073E-2</v>
      </c>
      <c r="BF1836" s="221">
        <f>'2.a-LTH-MTH1'!BB$54</f>
        <v>4.2899429062957073E-2</v>
      </c>
      <c r="BG1836" s="221">
        <f>'2.a-LTH-MTH1'!BC$54</f>
        <v>4.289942906295708E-2</v>
      </c>
      <c r="BH1836" s="221">
        <f>'2.a-LTH-MTH1'!BD$54</f>
        <v>4.2899429062957073E-2</v>
      </c>
    </row>
    <row r="1837" spans="1:60" s="5" customFormat="1" ht="15">
      <c r="A1837" s="4" t="s">
        <v>7</v>
      </c>
      <c r="B1837" s="4" t="s">
        <v>59</v>
      </c>
      <c r="C1837" s="4" t="s">
        <v>60</v>
      </c>
      <c r="D1837" s="4"/>
      <c r="E1837" s="4"/>
      <c r="F1837" s="4" t="s">
        <v>11</v>
      </c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>
        <v>10</v>
      </c>
      <c r="AP1837" s="4">
        <v>10</v>
      </c>
      <c r="AQ1837" s="4">
        <v>10</v>
      </c>
      <c r="AR1837" s="4">
        <v>9</v>
      </c>
      <c r="AS1837" s="4">
        <v>10</v>
      </c>
      <c r="AT1837" s="4">
        <v>7</v>
      </c>
      <c r="AU1837" s="4">
        <v>24</v>
      </c>
      <c r="AV1837" s="4">
        <v>27</v>
      </c>
      <c r="AW1837" s="4">
        <v>29</v>
      </c>
      <c r="AX1837" s="4">
        <v>31</v>
      </c>
      <c r="AY1837" s="4">
        <v>36</v>
      </c>
      <c r="AZ1837" s="4">
        <v>41</v>
      </c>
      <c r="BA1837" s="4">
        <v>49</v>
      </c>
      <c r="BB1837" s="4">
        <v>67</v>
      </c>
      <c r="BC1837" s="4">
        <v>95</v>
      </c>
      <c r="BD1837" s="4">
        <v>119</v>
      </c>
      <c r="BE1837" s="4">
        <v>144</v>
      </c>
      <c r="BF1837" s="4">
        <v>164</v>
      </c>
      <c r="BG1837" s="4">
        <v>178</v>
      </c>
      <c r="BH1837" s="4">
        <v>196</v>
      </c>
    </row>
    <row r="1838" spans="1:60" s="5" customFormat="1" ht="15">
      <c r="A1838" s="4" t="s">
        <v>7</v>
      </c>
      <c r="B1838" s="4" t="s">
        <v>59</v>
      </c>
      <c r="C1838" s="4" t="s">
        <v>60</v>
      </c>
      <c r="D1838" s="4"/>
      <c r="E1838" s="4"/>
      <c r="F1838" s="4" t="s">
        <v>52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>
        <v>1.5217689041742099E-4</v>
      </c>
      <c r="AP1838" s="4">
        <v>1.4520532032293699E-4</v>
      </c>
      <c r="AQ1838" s="4">
        <v>1.4431055631719501E-4</v>
      </c>
      <c r="AR1838" s="4">
        <v>1.2291052114061E-4</v>
      </c>
      <c r="AS1838" s="4">
        <v>1.2838453736632E-4</v>
      </c>
      <c r="AT1838" s="6">
        <v>8.7410404335555995E-5</v>
      </c>
      <c r="AU1838" s="4">
        <v>2.8072802133532999E-4</v>
      </c>
      <c r="AV1838" s="4">
        <v>3.0135946603567198E-4</v>
      </c>
      <c r="AW1838" s="4">
        <v>3.1895821647364201E-4</v>
      </c>
      <c r="AX1838" s="4">
        <v>3.2285276872285701E-4</v>
      </c>
      <c r="AY1838" s="4">
        <v>3.6223498988760701E-4</v>
      </c>
      <c r="AZ1838" s="4">
        <v>4.0174022105510698E-4</v>
      </c>
      <c r="BA1838" s="4">
        <v>4.9320583794665296E-4</v>
      </c>
      <c r="BB1838" s="4">
        <v>6.5852843466808204E-4</v>
      </c>
      <c r="BC1838" s="4">
        <v>9.6945700203075703E-4</v>
      </c>
      <c r="BD1838" s="4">
        <v>1.30862704129323E-3</v>
      </c>
      <c r="BE1838" s="4">
        <v>1.56117868991088E-3</v>
      </c>
      <c r="BF1838" s="4">
        <v>1.8460984285649999E-3</v>
      </c>
      <c r="BG1838" s="4">
        <v>2.10252775809119E-3</v>
      </c>
      <c r="BH1838" s="4">
        <v>2.4062956551631001E-3</v>
      </c>
    </row>
    <row r="1839" spans="1:60" s="8" customFormat="1" ht="15">
      <c r="A1839" s="36" t="s">
        <v>7</v>
      </c>
      <c r="B1839" s="36" t="s">
        <v>59</v>
      </c>
      <c r="C1839" s="36" t="s">
        <v>60</v>
      </c>
      <c r="D1839" s="16" t="s">
        <v>130</v>
      </c>
      <c r="E1839" s="16" t="s">
        <v>130</v>
      </c>
      <c r="F1839" s="7" t="s">
        <v>12</v>
      </c>
      <c r="G1839" s="219"/>
      <c r="H1839" s="219"/>
      <c r="I1839" s="219"/>
      <c r="J1839" s="219"/>
      <c r="K1839" s="219"/>
      <c r="L1839" s="219"/>
      <c r="M1839" s="219"/>
      <c r="N1839" s="219"/>
      <c r="O1839" s="219"/>
      <c r="P1839" s="219"/>
      <c r="Q1839" s="219"/>
      <c r="R1839" s="219"/>
      <c r="S1839" s="219"/>
      <c r="T1839" s="219"/>
      <c r="U1839" s="219"/>
      <c r="V1839" s="219"/>
      <c r="W1839" s="219"/>
      <c r="X1839" s="219"/>
      <c r="Y1839" s="219"/>
      <c r="Z1839" s="219"/>
      <c r="AA1839" s="219"/>
      <c r="AB1839" s="219"/>
      <c r="AC1839" s="219"/>
      <c r="AD1839" s="219"/>
      <c r="AE1839" s="219"/>
      <c r="AF1839" s="219"/>
      <c r="AG1839" s="219"/>
      <c r="AH1839" s="219"/>
      <c r="AI1839" s="219"/>
      <c r="AJ1839" s="219"/>
      <c r="AK1839" s="219"/>
      <c r="AL1839" s="219"/>
      <c r="AM1839" s="219"/>
      <c r="AN1839" s="219"/>
      <c r="AO1839" s="221">
        <v>1</v>
      </c>
      <c r="AP1839" s="221">
        <v>1</v>
      </c>
      <c r="AQ1839" s="221">
        <v>1</v>
      </c>
      <c r="AR1839" s="221">
        <v>1</v>
      </c>
      <c r="AS1839" s="221">
        <v>1</v>
      </c>
      <c r="AT1839" s="221">
        <v>1</v>
      </c>
      <c r="AU1839" s="221">
        <v>1</v>
      </c>
      <c r="AV1839" s="221">
        <v>1</v>
      </c>
      <c r="AW1839" s="221">
        <v>1</v>
      </c>
      <c r="AX1839" s="221">
        <v>1</v>
      </c>
      <c r="AY1839" s="221">
        <v>1</v>
      </c>
      <c r="AZ1839" s="221">
        <v>1</v>
      </c>
      <c r="BA1839" s="221">
        <v>1</v>
      </c>
      <c r="BB1839" s="221">
        <v>1</v>
      </c>
      <c r="BC1839" s="221">
        <v>1</v>
      </c>
      <c r="BD1839" s="221">
        <v>1</v>
      </c>
      <c r="BE1839" s="221">
        <v>1</v>
      </c>
      <c r="BF1839" s="221">
        <v>1</v>
      </c>
      <c r="BG1839" s="221">
        <v>1</v>
      </c>
      <c r="BH1839" s="221">
        <v>1</v>
      </c>
    </row>
    <row r="1840" spans="1:60" s="8" customFormat="1" ht="15">
      <c r="A1840" s="36" t="s">
        <v>7</v>
      </c>
      <c r="B1840" s="36" t="s">
        <v>59</v>
      </c>
      <c r="C1840" s="36" t="s">
        <v>60</v>
      </c>
      <c r="D1840" s="16" t="s">
        <v>130</v>
      </c>
      <c r="E1840" s="16" t="s">
        <v>130</v>
      </c>
      <c r="F1840" s="7" t="s">
        <v>13</v>
      </c>
      <c r="G1840" s="219"/>
      <c r="H1840" s="219"/>
      <c r="I1840" s="219"/>
      <c r="J1840" s="219"/>
      <c r="K1840" s="219"/>
      <c r="L1840" s="219"/>
      <c r="M1840" s="219"/>
      <c r="N1840" s="219"/>
      <c r="O1840" s="219"/>
      <c r="P1840" s="219"/>
      <c r="Q1840" s="219"/>
      <c r="R1840" s="219"/>
      <c r="S1840" s="219"/>
      <c r="T1840" s="219"/>
      <c r="U1840" s="219"/>
      <c r="V1840" s="219"/>
      <c r="W1840" s="219"/>
      <c r="X1840" s="219"/>
      <c r="Y1840" s="219"/>
      <c r="Z1840" s="219"/>
      <c r="AA1840" s="219"/>
      <c r="AB1840" s="219"/>
      <c r="AC1840" s="219"/>
      <c r="AD1840" s="219"/>
      <c r="AE1840" s="219"/>
      <c r="AF1840" s="219"/>
      <c r="AG1840" s="219"/>
      <c r="AH1840" s="219"/>
      <c r="AI1840" s="219"/>
      <c r="AJ1840" s="219"/>
      <c r="AK1840" s="219"/>
      <c r="AL1840" s="219"/>
      <c r="AM1840" s="219"/>
      <c r="AN1840" s="219"/>
      <c r="AO1840" s="221">
        <f>'2.a-LTH-MTH1'!AK$53</f>
        <v>0.69</v>
      </c>
      <c r="AP1840" s="221">
        <f>'2.a-LTH-MTH1'!AL$53</f>
        <v>0.7</v>
      </c>
      <c r="AQ1840" s="221">
        <f>'2.a-LTH-MTH1'!AM$53</f>
        <v>0.71099999999999997</v>
      </c>
      <c r="AR1840" s="221">
        <f>'2.a-LTH-MTH1'!AN$53</f>
        <v>0.72099999999999997</v>
      </c>
      <c r="AS1840" s="221">
        <f>'2.a-LTH-MTH1'!AO$53</f>
        <v>0.73199999999999998</v>
      </c>
      <c r="AT1840" s="221">
        <f>'2.a-LTH-MTH1'!AP$53</f>
        <v>0.74199999999999999</v>
      </c>
      <c r="AU1840" s="221">
        <f>'2.a-LTH-MTH1'!AQ$53</f>
        <v>0.753</v>
      </c>
      <c r="AV1840" s="221">
        <f>'2.a-LTH-MTH1'!AR$53</f>
        <v>0.76400000000000001</v>
      </c>
      <c r="AW1840" s="221">
        <f>'2.a-LTH-MTH1'!AS$53</f>
        <v>0.77500000000000002</v>
      </c>
      <c r="AX1840" s="221">
        <f>'2.a-LTH-MTH1'!AT$53</f>
        <v>0.78599999999999992</v>
      </c>
      <c r="AY1840" s="221">
        <f>'2.a-LTH-MTH1'!AU$53</f>
        <v>0.79799999999999993</v>
      </c>
      <c r="AZ1840" s="221">
        <f>'2.a-LTH-MTH1'!AV$53</f>
        <v>0.80900000000000005</v>
      </c>
      <c r="BA1840" s="221">
        <f>'2.a-LTH-MTH1'!AW$53</f>
        <v>0.82099999999999995</v>
      </c>
      <c r="BB1840" s="221">
        <f>'2.a-LTH-MTH1'!AX$53</f>
        <v>0.83200000000000007</v>
      </c>
      <c r="BC1840" s="221">
        <f>'2.a-LTH-MTH1'!AY$53</f>
        <v>0.84400000000000008</v>
      </c>
      <c r="BD1840" s="221">
        <f>'2.a-LTH-MTH1'!AZ$53</f>
        <v>0.85599999999999998</v>
      </c>
      <c r="BE1840" s="221">
        <f>'2.a-LTH-MTH1'!BA$53</f>
        <v>0.86799999999999999</v>
      </c>
      <c r="BF1840" s="221">
        <f>'2.a-LTH-MTH1'!BB$53</f>
        <v>0.875</v>
      </c>
      <c r="BG1840" s="221">
        <f>'2.a-LTH-MTH1'!BC$53</f>
        <v>0.88</v>
      </c>
      <c r="BH1840" s="221">
        <f>'2.a-LTH-MTH1'!BD$53</f>
        <v>0.88500000000000001</v>
      </c>
    </row>
    <row r="1841" spans="1:60" s="8" customFormat="1" ht="15">
      <c r="A1841" s="36" t="s">
        <v>7</v>
      </c>
      <c r="B1841" s="36" t="s">
        <v>59</v>
      </c>
      <c r="C1841" s="36" t="s">
        <v>60</v>
      </c>
      <c r="D1841" s="16" t="s">
        <v>130</v>
      </c>
      <c r="E1841" s="16" t="s">
        <v>130</v>
      </c>
      <c r="F1841" s="7" t="s">
        <v>14</v>
      </c>
      <c r="G1841" s="219"/>
      <c r="H1841" s="219"/>
      <c r="I1841" s="219"/>
      <c r="J1841" s="219"/>
      <c r="K1841" s="219"/>
      <c r="L1841" s="219"/>
      <c r="M1841" s="219"/>
      <c r="N1841" s="219"/>
      <c r="O1841" s="219"/>
      <c r="P1841" s="219"/>
      <c r="Q1841" s="219"/>
      <c r="R1841" s="219"/>
      <c r="S1841" s="219"/>
      <c r="T1841" s="219"/>
      <c r="U1841" s="219"/>
      <c r="V1841" s="219"/>
      <c r="W1841" s="219"/>
      <c r="X1841" s="219"/>
      <c r="Y1841" s="219"/>
      <c r="Z1841" s="219"/>
      <c r="AA1841" s="219"/>
      <c r="AB1841" s="219"/>
      <c r="AC1841" s="219"/>
      <c r="AD1841" s="219"/>
      <c r="AE1841" s="219"/>
      <c r="AF1841" s="219"/>
      <c r="AG1841" s="219"/>
      <c r="AH1841" s="219"/>
      <c r="AI1841" s="219"/>
      <c r="AJ1841" s="219"/>
      <c r="AK1841" s="219"/>
      <c r="AL1841" s="219"/>
      <c r="AM1841" s="219"/>
      <c r="AN1841" s="219"/>
      <c r="AO1841" s="221">
        <f>'2.a-LTH-MTH1'!AK$54</f>
        <v>3.6622028595351686E-2</v>
      </c>
      <c r="AP1841" s="221">
        <f>'2.a-LTH-MTH1'!AL$54</f>
        <v>3.7928027776264361E-2</v>
      </c>
      <c r="AQ1841" s="221">
        <f>'2.a-LTH-MTH1'!AM$54</f>
        <v>3.5713918445890225E-2</v>
      </c>
      <c r="AR1841" s="221">
        <f>'2.a-LTH-MTH1'!AN$54</f>
        <v>3.4520117875336154E-2</v>
      </c>
      <c r="AS1841" s="221">
        <f>'2.a-LTH-MTH1'!AO$54</f>
        <v>3.3728068948862377E-2</v>
      </c>
      <c r="AT1841" s="221">
        <f>'2.a-LTH-MTH1'!AP$54</f>
        <v>3.5482105236358641E-2</v>
      </c>
      <c r="AU1841" s="221">
        <f>'2.a-LTH-MTH1'!AQ$54</f>
        <v>3.6806310343293402E-2</v>
      </c>
      <c r="AV1841" s="221">
        <f>'2.a-LTH-MTH1'!AR$54</f>
        <v>3.81268843822401E-2</v>
      </c>
      <c r="AW1841" s="221">
        <f>'2.a-LTH-MTH1'!AS$54</f>
        <v>3.9114940998180137E-2</v>
      </c>
      <c r="AX1841" s="221">
        <f>'2.a-LTH-MTH1'!AT$54</f>
        <v>4.010096979140932E-2</v>
      </c>
      <c r="AY1841" s="221">
        <f>'2.a-LTH-MTH1'!AU$54</f>
        <v>4.108497699818392E-2</v>
      </c>
      <c r="AZ1841" s="221">
        <f>'2.a-LTH-MTH1'!AV$54</f>
        <v>4.1739861767179476E-2</v>
      </c>
      <c r="BA1841" s="221">
        <f>'2.a-LTH-MTH1'!AW$54</f>
        <v>4.2393852648075492E-2</v>
      </c>
      <c r="BB1841" s="221">
        <f>'2.a-LTH-MTH1'!AX$54</f>
        <v>4.2899429062957073E-2</v>
      </c>
      <c r="BC1841" s="221">
        <f>'2.a-LTH-MTH1'!AY$54</f>
        <v>4.2899429062957073E-2</v>
      </c>
      <c r="BD1841" s="221">
        <f>'2.a-LTH-MTH1'!AZ$54</f>
        <v>4.2899429062957073E-2</v>
      </c>
      <c r="BE1841" s="221">
        <f>'2.a-LTH-MTH1'!BA$54</f>
        <v>4.2899429062957073E-2</v>
      </c>
      <c r="BF1841" s="221">
        <f>'2.a-LTH-MTH1'!BB$54</f>
        <v>4.2899429062957073E-2</v>
      </c>
      <c r="BG1841" s="221">
        <f>'2.a-LTH-MTH1'!BC$54</f>
        <v>4.289942906295708E-2</v>
      </c>
      <c r="BH1841" s="221">
        <f>'2.a-LTH-MTH1'!BD$54</f>
        <v>4.2899429062957073E-2</v>
      </c>
    </row>
    <row r="1842" spans="1:60" s="5" customFormat="1" ht="15">
      <c r="A1842" s="4" t="s">
        <v>7</v>
      </c>
      <c r="B1842" s="4" t="s">
        <v>59</v>
      </c>
      <c r="C1842" s="4" t="s">
        <v>23</v>
      </c>
      <c r="D1842" s="4"/>
      <c r="E1842" s="4"/>
      <c r="F1842" s="4" t="s">
        <v>11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>
        <v>10</v>
      </c>
      <c r="Z1842" s="4">
        <v>12</v>
      </c>
      <c r="AA1842" s="4">
        <v>14</v>
      </c>
      <c r="AB1842" s="4">
        <v>13</v>
      </c>
      <c r="AC1842" s="4">
        <v>4</v>
      </c>
      <c r="AD1842" s="4">
        <v>7</v>
      </c>
      <c r="AE1842" s="4"/>
      <c r="AF1842" s="4">
        <v>4</v>
      </c>
      <c r="AG1842" s="4">
        <v>15</v>
      </c>
      <c r="AH1842" s="4">
        <v>14</v>
      </c>
      <c r="AI1842" s="4">
        <v>12</v>
      </c>
      <c r="AJ1842" s="4">
        <v>12</v>
      </c>
      <c r="AK1842" s="4">
        <v>11</v>
      </c>
      <c r="AL1842" s="4">
        <v>3</v>
      </c>
      <c r="AM1842" s="4">
        <v>2</v>
      </c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</row>
    <row r="1843" spans="1:60" s="5" customFormat="1" ht="15">
      <c r="A1843" s="4" t="s">
        <v>7</v>
      </c>
      <c r="B1843" s="4" t="s">
        <v>59</v>
      </c>
      <c r="C1843" s="4" t="s">
        <v>23</v>
      </c>
      <c r="D1843" s="4"/>
      <c r="E1843" s="4"/>
      <c r="F1843" s="4" t="s">
        <v>52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>
        <v>2.1597339207809601E-4</v>
      </c>
      <c r="Z1843" s="4">
        <v>2.43709254858953E-4</v>
      </c>
      <c r="AA1843" s="4">
        <v>2.90969552114725E-4</v>
      </c>
      <c r="AB1843" s="4">
        <v>2.80565447286069E-4</v>
      </c>
      <c r="AC1843" s="6">
        <v>8.83294689190681E-5</v>
      </c>
      <c r="AD1843" s="4">
        <v>1.5057973196807699E-4</v>
      </c>
      <c r="AE1843" s="4"/>
      <c r="AF1843" s="6">
        <v>8.4301039010305801E-5</v>
      </c>
      <c r="AG1843" s="4">
        <v>3.1543751182890701E-4</v>
      </c>
      <c r="AH1843" s="4">
        <v>2.8504530184261399E-4</v>
      </c>
      <c r="AI1843" s="4">
        <v>2.20649076031994E-4</v>
      </c>
      <c r="AJ1843" s="4">
        <v>2.05490008048359E-4</v>
      </c>
      <c r="AK1843" s="4">
        <v>1.8148221474295501E-4</v>
      </c>
      <c r="AL1843" s="6">
        <v>4.7511204725781202E-5</v>
      </c>
      <c r="AM1843" s="6">
        <v>3.1322433126605297E-5</v>
      </c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</row>
    <row r="1844" spans="1:60" s="8" customFormat="1" ht="15">
      <c r="A1844" s="36" t="s">
        <v>7</v>
      </c>
      <c r="B1844" s="36" t="s">
        <v>59</v>
      </c>
      <c r="C1844" s="36" t="s">
        <v>23</v>
      </c>
      <c r="D1844" s="16" t="s">
        <v>130</v>
      </c>
      <c r="E1844" s="16" t="s">
        <v>130</v>
      </c>
      <c r="F1844" s="7" t="s">
        <v>12</v>
      </c>
      <c r="G1844" s="219"/>
      <c r="H1844" s="219"/>
      <c r="I1844" s="219"/>
      <c r="J1844" s="219"/>
      <c r="K1844" s="219"/>
      <c r="L1844" s="219"/>
      <c r="M1844" s="219"/>
      <c r="N1844" s="219"/>
      <c r="O1844" s="219"/>
      <c r="P1844" s="219"/>
      <c r="Q1844" s="219"/>
      <c r="R1844" s="219"/>
      <c r="S1844" s="219"/>
      <c r="T1844" s="219"/>
      <c r="U1844" s="219"/>
      <c r="V1844" s="219"/>
      <c r="W1844" s="219"/>
      <c r="X1844" s="219"/>
      <c r="Y1844" s="221">
        <v>1</v>
      </c>
      <c r="Z1844" s="221">
        <v>1</v>
      </c>
      <c r="AA1844" s="221">
        <v>1</v>
      </c>
      <c r="AB1844" s="221">
        <v>1</v>
      </c>
      <c r="AC1844" s="221">
        <v>1</v>
      </c>
      <c r="AD1844" s="221">
        <v>1</v>
      </c>
      <c r="AE1844" s="219"/>
      <c r="AF1844" s="221">
        <v>1</v>
      </c>
      <c r="AG1844" s="221">
        <v>1</v>
      </c>
      <c r="AH1844" s="221">
        <v>1</v>
      </c>
      <c r="AI1844" s="221">
        <v>1</v>
      </c>
      <c r="AJ1844" s="221">
        <v>1</v>
      </c>
      <c r="AK1844" s="221">
        <v>1</v>
      </c>
      <c r="AL1844" s="221">
        <v>1</v>
      </c>
      <c r="AM1844" s="221">
        <v>1</v>
      </c>
      <c r="AN1844" s="219"/>
      <c r="AO1844" s="219"/>
      <c r="AP1844" s="219"/>
      <c r="AQ1844" s="219"/>
      <c r="AR1844" s="219"/>
      <c r="AS1844" s="219"/>
      <c r="AT1844" s="219"/>
      <c r="AU1844" s="219"/>
      <c r="AV1844" s="219"/>
      <c r="AW1844" s="219"/>
      <c r="AX1844" s="219"/>
      <c r="AY1844" s="219"/>
      <c r="AZ1844" s="219"/>
      <c r="BA1844" s="219"/>
      <c r="BB1844" s="219"/>
      <c r="BC1844" s="219"/>
      <c r="BD1844" s="219"/>
      <c r="BE1844" s="219"/>
      <c r="BF1844" s="219"/>
      <c r="BG1844" s="219"/>
      <c r="BH1844" s="219"/>
    </row>
    <row r="1845" spans="1:60" s="8" customFormat="1" ht="15">
      <c r="A1845" s="36" t="s">
        <v>7</v>
      </c>
      <c r="B1845" s="36" t="s">
        <v>59</v>
      </c>
      <c r="C1845" s="36" t="s">
        <v>23</v>
      </c>
      <c r="D1845" s="16" t="s">
        <v>130</v>
      </c>
      <c r="E1845" s="16" t="s">
        <v>130</v>
      </c>
      <c r="F1845" s="7" t="s">
        <v>13</v>
      </c>
      <c r="G1845" s="219"/>
      <c r="H1845" s="219"/>
      <c r="I1845" s="219"/>
      <c r="J1845" s="219"/>
      <c r="K1845" s="219"/>
      <c r="L1845" s="219"/>
      <c r="M1845" s="219"/>
      <c r="N1845" s="219"/>
      <c r="O1845" s="219"/>
      <c r="P1845" s="219"/>
      <c r="Q1845" s="219"/>
      <c r="R1845" s="219"/>
      <c r="S1845" s="219"/>
      <c r="T1845" s="219"/>
      <c r="U1845" s="219"/>
      <c r="V1845" s="219"/>
      <c r="W1845" s="219"/>
      <c r="X1845" s="219"/>
      <c r="Y1845" s="221">
        <f>'2.a-LTH-MTH1'!U$53</f>
        <v>0.54100000000000004</v>
      </c>
      <c r="Z1845" s="221">
        <f>'2.a-LTH-MTH1'!V$53</f>
        <v>0.55000000000000004</v>
      </c>
      <c r="AA1845" s="221">
        <f>'2.a-LTH-MTH1'!W$53</f>
        <v>0.55799999999999994</v>
      </c>
      <c r="AB1845" s="221">
        <f>'2.a-LTH-MTH1'!X$53</f>
        <v>0.56700000000000006</v>
      </c>
      <c r="AC1845" s="221">
        <f>'2.a-LTH-MTH1'!Y$53</f>
        <v>0.57600000000000007</v>
      </c>
      <c r="AD1845" s="221">
        <f>'2.a-LTH-MTH1'!Z$53</f>
        <v>0.58499999999999996</v>
      </c>
      <c r="AE1845" s="219"/>
      <c r="AF1845" s="221">
        <f>'2.a-LTH-MTH1'!AB$53</f>
        <v>0.60299999999999998</v>
      </c>
      <c r="AG1845" s="221">
        <f>'2.a-LTH-MTH1'!AC$53</f>
        <v>0.61199999999999999</v>
      </c>
      <c r="AH1845" s="221">
        <f>'2.a-LTH-MTH1'!AD$53</f>
        <v>0.621</v>
      </c>
      <c r="AI1845" s="221">
        <f>'2.a-LTH-MTH1'!AE$53</f>
        <v>0.63100000000000001</v>
      </c>
      <c r="AJ1845" s="221">
        <f>'2.a-LTH-MTH1'!AF$53</f>
        <v>0.64</v>
      </c>
      <c r="AK1845" s="221">
        <f>'2.a-LTH-MTH1'!AG$53</f>
        <v>0.65</v>
      </c>
      <c r="AL1845" s="221">
        <f>'2.a-LTH-MTH1'!AH$53</f>
        <v>0.66</v>
      </c>
      <c r="AM1845" s="221">
        <f>'2.a-LTH-MTH1'!AI$53</f>
        <v>0.67</v>
      </c>
      <c r="AN1845" s="219"/>
      <c r="AO1845" s="219"/>
      <c r="AP1845" s="219"/>
      <c r="AQ1845" s="219"/>
      <c r="AR1845" s="219"/>
      <c r="AS1845" s="219"/>
      <c r="AT1845" s="219"/>
      <c r="AU1845" s="219"/>
      <c r="AV1845" s="219"/>
      <c r="AW1845" s="219"/>
      <c r="AX1845" s="219"/>
      <c r="AY1845" s="219"/>
      <c r="AZ1845" s="219"/>
      <c r="BA1845" s="219"/>
      <c r="BB1845" s="219"/>
      <c r="BC1845" s="219"/>
      <c r="BD1845" s="219"/>
      <c r="BE1845" s="219"/>
      <c r="BF1845" s="219"/>
      <c r="BG1845" s="219"/>
      <c r="BH1845" s="219"/>
    </row>
    <row r="1846" spans="1:60" s="8" customFormat="1" ht="15">
      <c r="A1846" s="36" t="s">
        <v>7</v>
      </c>
      <c r="B1846" s="36" t="s">
        <v>59</v>
      </c>
      <c r="C1846" s="36" t="s">
        <v>23</v>
      </c>
      <c r="D1846" s="16" t="s">
        <v>130</v>
      </c>
      <c r="E1846" s="16" t="s">
        <v>130</v>
      </c>
      <c r="F1846" s="7" t="s">
        <v>14</v>
      </c>
      <c r="G1846" s="219"/>
      <c r="H1846" s="219"/>
      <c r="I1846" s="219"/>
      <c r="J1846" s="219"/>
      <c r="K1846" s="219"/>
      <c r="L1846" s="219"/>
      <c r="M1846" s="219"/>
      <c r="N1846" s="219"/>
      <c r="O1846" s="219"/>
      <c r="P1846" s="219"/>
      <c r="Q1846" s="219"/>
      <c r="R1846" s="219"/>
      <c r="S1846" s="219"/>
      <c r="T1846" s="219"/>
      <c r="U1846" s="219"/>
      <c r="V1846" s="219"/>
      <c r="W1846" s="219"/>
      <c r="X1846" s="219"/>
      <c r="Y1846" s="221">
        <f>'2.a-LTH-MTH1'!U$54</f>
        <v>2.5853710483162651E-2</v>
      </c>
      <c r="Z1846" s="221">
        <f>'2.a-LTH-MTH1'!V$54</f>
        <v>2.6951412165392319E-2</v>
      </c>
      <c r="AA1846" s="221">
        <f>'2.a-LTH-MTH1'!W$54</f>
        <v>2.9939042873679437E-2</v>
      </c>
      <c r="AB1846" s="221">
        <f>'2.a-LTH-MTH1'!X$54</f>
        <v>2.7528940120028933E-2</v>
      </c>
      <c r="AC1846" s="221">
        <f>'2.a-LTH-MTH1'!Y$54</f>
        <v>2.7992750013754231E-2</v>
      </c>
      <c r="AD1846" s="221">
        <f>'2.a-LTH-MTH1'!Z$54</f>
        <v>2.9177072971760535E-2</v>
      </c>
      <c r="AE1846" s="219"/>
      <c r="AF1846" s="221">
        <f>'2.a-LTH-MTH1'!AB$54</f>
        <v>3.0369264353385494E-2</v>
      </c>
      <c r="AG1846" s="221">
        <f>'2.a-LTH-MTH1'!AC$54</f>
        <v>3.0523663389645631E-2</v>
      </c>
      <c r="AH1846" s="221">
        <f>'2.a-LTH-MTH1'!AD$54</f>
        <v>3.3809818544762615E-2</v>
      </c>
      <c r="AI1846" s="221">
        <f>'2.a-LTH-MTH1'!AE$54</f>
        <v>3.5512344771098325E-2</v>
      </c>
      <c r="AJ1846" s="221">
        <f>'2.a-LTH-MTH1'!AF$54</f>
        <v>3.4529586206980989E-2</v>
      </c>
      <c r="AK1846" s="221">
        <f>'2.a-LTH-MTH1'!AG$54</f>
        <v>3.5128961339180531E-2</v>
      </c>
      <c r="AL1846" s="221">
        <f>'2.a-LTH-MTH1'!AH$54</f>
        <v>3.4638822791516866E-2</v>
      </c>
      <c r="AM1846" s="221">
        <f>'2.a-LTH-MTH1'!AI$54</f>
        <v>3.7458017272223976E-2</v>
      </c>
      <c r="AN1846" s="219"/>
      <c r="AO1846" s="219"/>
      <c r="AP1846" s="219"/>
      <c r="AQ1846" s="219"/>
      <c r="AR1846" s="219"/>
      <c r="AS1846" s="219"/>
      <c r="AT1846" s="219"/>
      <c r="AU1846" s="219"/>
      <c r="AV1846" s="219"/>
      <c r="AW1846" s="219"/>
      <c r="AX1846" s="219"/>
      <c r="AY1846" s="219"/>
      <c r="AZ1846" s="219"/>
      <c r="BA1846" s="219"/>
      <c r="BB1846" s="219"/>
      <c r="BC1846" s="219"/>
      <c r="BD1846" s="219"/>
      <c r="BE1846" s="219"/>
      <c r="BF1846" s="219"/>
      <c r="BG1846" s="219"/>
      <c r="BH1846" s="219"/>
    </row>
    <row r="1847" spans="1:60" s="5" customFormat="1" ht="15">
      <c r="A1847" s="4" t="s">
        <v>7</v>
      </c>
      <c r="B1847" s="4" t="s">
        <v>55</v>
      </c>
      <c r="C1847" s="4" t="s">
        <v>58</v>
      </c>
      <c r="D1847" s="4"/>
      <c r="E1847" s="4"/>
      <c r="F1847" s="4" t="s">
        <v>11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>
        <v>72</v>
      </c>
      <c r="AV1847" s="4">
        <v>72</v>
      </c>
      <c r="AW1847" s="4">
        <v>67</v>
      </c>
      <c r="AX1847" s="4">
        <v>92</v>
      </c>
      <c r="AY1847" s="4">
        <v>101</v>
      </c>
      <c r="AZ1847" s="4">
        <v>145</v>
      </c>
      <c r="BA1847" s="4">
        <v>57</v>
      </c>
      <c r="BB1847" s="4">
        <v>272</v>
      </c>
      <c r="BC1847" s="4">
        <v>527</v>
      </c>
      <c r="BD1847" s="4">
        <v>921</v>
      </c>
      <c r="BE1847" s="4">
        <v>1206</v>
      </c>
      <c r="BF1847" s="4">
        <v>1496</v>
      </c>
      <c r="BG1847" s="4">
        <v>1864</v>
      </c>
      <c r="BH1847" s="4">
        <v>722</v>
      </c>
    </row>
    <row r="1848" spans="1:60" s="5" customFormat="1" ht="15">
      <c r="A1848" s="4" t="s">
        <v>7</v>
      </c>
      <c r="B1848" s="4" t="s">
        <v>55</v>
      </c>
      <c r="C1848" s="4" t="s">
        <v>58</v>
      </c>
      <c r="D1848" s="4"/>
      <c r="E1848" s="4"/>
      <c r="F1848" s="4" t="s">
        <v>52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>
        <v>8.4218406400598904E-4</v>
      </c>
      <c r="AV1848" s="4">
        <v>8.0362524276179198E-4</v>
      </c>
      <c r="AW1848" s="4">
        <v>7.3690346564599996E-4</v>
      </c>
      <c r="AX1848" s="4">
        <v>9.5814370072589805E-4</v>
      </c>
      <c r="AY1848" s="4">
        <v>1.01627038829578E-3</v>
      </c>
      <c r="AZ1848" s="4">
        <v>1.4207885866583099E-3</v>
      </c>
      <c r="BA1848" s="4">
        <v>5.7372924006039196E-4</v>
      </c>
      <c r="BB1848" s="4">
        <v>2.6734288691002699E-3</v>
      </c>
      <c r="BC1848" s="4">
        <v>5.3779351586337801E-3</v>
      </c>
      <c r="BD1848" s="4">
        <v>1.0128113487656E-2</v>
      </c>
      <c r="BE1848" s="4">
        <v>1.3074871528003599E-2</v>
      </c>
      <c r="BF1848" s="4">
        <v>1.6840019811787999E-2</v>
      </c>
      <c r="BG1848" s="4">
        <v>2.2017481691471798E-2</v>
      </c>
      <c r="BH1848" s="4">
        <v>8.8640074644273405E-3</v>
      </c>
    </row>
    <row r="1849" spans="1:60" s="8" customFormat="1" ht="15">
      <c r="A1849" s="36" t="s">
        <v>7</v>
      </c>
      <c r="B1849" s="36" t="s">
        <v>55</v>
      </c>
      <c r="C1849" s="36" t="s">
        <v>58</v>
      </c>
      <c r="D1849" s="7" t="s">
        <v>116</v>
      </c>
      <c r="E1849" s="7" t="s">
        <v>116</v>
      </c>
      <c r="F1849" s="7" t="s">
        <v>12</v>
      </c>
      <c r="G1849" s="219"/>
      <c r="H1849" s="219"/>
      <c r="I1849" s="219"/>
      <c r="J1849" s="219"/>
      <c r="K1849" s="219"/>
      <c r="L1849" s="219"/>
      <c r="M1849" s="219"/>
      <c r="N1849" s="219"/>
      <c r="O1849" s="219"/>
      <c r="P1849" s="219"/>
      <c r="Q1849" s="219"/>
      <c r="R1849" s="219"/>
      <c r="S1849" s="219"/>
      <c r="T1849" s="219"/>
      <c r="U1849" s="219"/>
      <c r="V1849" s="219"/>
      <c r="W1849" s="219"/>
      <c r="X1849" s="219"/>
      <c r="Y1849" s="219"/>
      <c r="Z1849" s="219"/>
      <c r="AA1849" s="219"/>
      <c r="AB1849" s="219"/>
      <c r="AC1849" s="219"/>
      <c r="AD1849" s="219"/>
      <c r="AE1849" s="219"/>
      <c r="AF1849" s="219"/>
      <c r="AG1849" s="219"/>
      <c r="AH1849" s="219"/>
      <c r="AI1849" s="219"/>
      <c r="AJ1849" s="219"/>
      <c r="AK1849" s="219"/>
      <c r="AL1849" s="219"/>
      <c r="AM1849" s="219"/>
      <c r="AN1849" s="219"/>
      <c r="AO1849" s="219"/>
      <c r="AP1849" s="219"/>
      <c r="AQ1849" s="219"/>
      <c r="AR1849" s="219"/>
      <c r="AS1849" s="219"/>
      <c r="AT1849" s="219"/>
      <c r="AU1849" s="221">
        <v>1</v>
      </c>
      <c r="AV1849" s="221">
        <v>1</v>
      </c>
      <c r="AW1849" s="221">
        <v>1</v>
      </c>
      <c r="AX1849" s="221">
        <v>1</v>
      </c>
      <c r="AY1849" s="221">
        <v>1</v>
      </c>
      <c r="AZ1849" s="221">
        <v>1</v>
      </c>
      <c r="BA1849" s="221">
        <v>1</v>
      </c>
      <c r="BB1849" s="221">
        <v>1</v>
      </c>
      <c r="BC1849" s="221">
        <v>1</v>
      </c>
      <c r="BD1849" s="221">
        <v>1</v>
      </c>
      <c r="BE1849" s="221">
        <v>1</v>
      </c>
      <c r="BF1849" s="221">
        <v>1</v>
      </c>
      <c r="BG1849" s="221">
        <v>1</v>
      </c>
      <c r="BH1849" s="221">
        <v>1</v>
      </c>
    </row>
    <row r="1850" spans="1:60" s="8" customFormat="1" ht="15">
      <c r="A1850" s="36" t="s">
        <v>7</v>
      </c>
      <c r="B1850" s="36" t="s">
        <v>55</v>
      </c>
      <c r="C1850" s="36" t="s">
        <v>58</v>
      </c>
      <c r="D1850" s="7" t="s">
        <v>116</v>
      </c>
      <c r="E1850" s="7" t="s">
        <v>116</v>
      </c>
      <c r="F1850" s="7" t="s">
        <v>13</v>
      </c>
      <c r="G1850" s="219"/>
      <c r="H1850" s="219"/>
      <c r="I1850" s="219"/>
      <c r="J1850" s="219"/>
      <c r="K1850" s="219"/>
      <c r="L1850" s="219"/>
      <c r="M1850" s="219"/>
      <c r="N1850" s="219"/>
      <c r="O1850" s="219"/>
      <c r="P1850" s="219"/>
      <c r="Q1850" s="219"/>
      <c r="R1850" s="219"/>
      <c r="S1850" s="219"/>
      <c r="T1850" s="219"/>
      <c r="U1850" s="219"/>
      <c r="V1850" s="219"/>
      <c r="W1850" s="219"/>
      <c r="X1850" s="219"/>
      <c r="Y1850" s="219"/>
      <c r="Z1850" s="219"/>
      <c r="AA1850" s="219"/>
      <c r="AB1850" s="219"/>
      <c r="AC1850" s="219"/>
      <c r="AD1850" s="219"/>
      <c r="AE1850" s="219"/>
      <c r="AF1850" s="219"/>
      <c r="AG1850" s="219"/>
      <c r="AH1850" s="219"/>
      <c r="AI1850" s="219"/>
      <c r="AJ1850" s="219"/>
      <c r="AK1850" s="219"/>
      <c r="AL1850" s="219"/>
      <c r="AM1850" s="219"/>
      <c r="AN1850" s="219"/>
      <c r="AO1850" s="219"/>
      <c r="AP1850" s="219"/>
      <c r="AQ1850" s="219"/>
      <c r="AR1850" s="219"/>
      <c r="AS1850" s="219"/>
      <c r="AT1850" s="219"/>
      <c r="AU1850" s="221">
        <f>'3. Mecanical drive'!AQ$57</f>
        <v>0.21482554304973622</v>
      </c>
      <c r="AV1850" s="221">
        <f>'3. Mecanical drive'!AR$57</f>
        <v>0.21576022039986875</v>
      </c>
      <c r="AW1850" s="221">
        <f>'3. Mecanical drive'!AS$57</f>
        <v>0.21669489774999998</v>
      </c>
      <c r="AX1850" s="221">
        <f>'3. Mecanical drive'!AT$57</f>
        <v>0.21762957510013126</v>
      </c>
      <c r="AY1850" s="221">
        <f>'3. Mecanical drive'!AU$57</f>
        <v>0.21856425245026376</v>
      </c>
      <c r="AZ1850" s="221">
        <f>'3. Mecanical drive'!AV$57</f>
        <v>0.21949892980039498</v>
      </c>
      <c r="BA1850" s="221">
        <f>'3. Mecanical drive'!AW$57</f>
        <v>0.22043360715052751</v>
      </c>
      <c r="BB1850" s="221">
        <f>'3. Mecanical drive'!AX$57</f>
        <v>0.22136828450065874</v>
      </c>
      <c r="BC1850" s="221">
        <f>'3. Mecanical drive'!AY$57</f>
        <v>0.22230296185079002</v>
      </c>
      <c r="BD1850" s="221">
        <f>'3. Mecanical drive'!AZ$57</f>
        <v>0.22323763920092249</v>
      </c>
      <c r="BE1850" s="221">
        <f>'3. Mecanical drive'!BA$57</f>
        <v>0.22417231655105374</v>
      </c>
      <c r="BF1850" s="221">
        <f>'3. Mecanical drive'!BB$57</f>
        <v>0.22510699390118624</v>
      </c>
      <c r="BG1850" s="221">
        <f>'3. Mecanical drive'!BC$57</f>
        <v>0.22604167125131749</v>
      </c>
      <c r="BH1850" s="221">
        <f>'3. Mecanical drive'!BD$57</f>
        <v>0.22697634860144877</v>
      </c>
    </row>
    <row r="1851" spans="1:60" s="8" customFormat="1" ht="15">
      <c r="A1851" s="36" t="s">
        <v>7</v>
      </c>
      <c r="B1851" s="36" t="s">
        <v>55</v>
      </c>
      <c r="C1851" s="36" t="s">
        <v>58</v>
      </c>
      <c r="D1851" s="7" t="s">
        <v>116</v>
      </c>
      <c r="E1851" s="7" t="s">
        <v>116</v>
      </c>
      <c r="F1851" s="7" t="s">
        <v>14</v>
      </c>
      <c r="G1851" s="219"/>
      <c r="H1851" s="219"/>
      <c r="I1851" s="219"/>
      <c r="J1851" s="219"/>
      <c r="K1851" s="219"/>
      <c r="L1851" s="219"/>
      <c r="M1851" s="219"/>
      <c r="N1851" s="219"/>
      <c r="O1851" s="219"/>
      <c r="P1851" s="219"/>
      <c r="Q1851" s="219"/>
      <c r="R1851" s="219"/>
      <c r="S1851" s="219"/>
      <c r="T1851" s="219"/>
      <c r="U1851" s="219"/>
      <c r="V1851" s="219"/>
      <c r="W1851" s="219"/>
      <c r="X1851" s="219"/>
      <c r="Y1851" s="219"/>
      <c r="Z1851" s="219"/>
      <c r="AA1851" s="219"/>
      <c r="AB1851" s="219"/>
      <c r="AC1851" s="219"/>
      <c r="AD1851" s="219"/>
      <c r="AE1851" s="219"/>
      <c r="AF1851" s="219"/>
      <c r="AG1851" s="219"/>
      <c r="AH1851" s="219"/>
      <c r="AI1851" s="219"/>
      <c r="AJ1851" s="219"/>
      <c r="AK1851" s="219"/>
      <c r="AL1851" s="219"/>
      <c r="AM1851" s="219"/>
      <c r="AN1851" s="219"/>
      <c r="AO1851" s="219"/>
      <c r="AP1851" s="219"/>
      <c r="AQ1851" s="219"/>
      <c r="AR1851" s="219"/>
      <c r="AS1851" s="219"/>
      <c r="AT1851" s="219"/>
      <c r="AU1851" s="221">
        <f>'3. Mecanical drive'!AQ$67</f>
        <v>1</v>
      </c>
      <c r="AV1851" s="221">
        <f>'3. Mecanical drive'!AR$67</f>
        <v>1</v>
      </c>
      <c r="AW1851" s="221">
        <f>'3. Mecanical drive'!AS$67</f>
        <v>1</v>
      </c>
      <c r="AX1851" s="221">
        <f>'3. Mecanical drive'!AT$67</f>
        <v>1</v>
      </c>
      <c r="AY1851" s="221">
        <f>'3. Mecanical drive'!AU$67</f>
        <v>1</v>
      </c>
      <c r="AZ1851" s="221">
        <f>'3. Mecanical drive'!AV$67</f>
        <v>1</v>
      </c>
      <c r="BA1851" s="221">
        <f>'3. Mecanical drive'!AW$67</f>
        <v>1</v>
      </c>
      <c r="BB1851" s="221">
        <f>'3. Mecanical drive'!AX$67</f>
        <v>1</v>
      </c>
      <c r="BC1851" s="221">
        <f>'3. Mecanical drive'!AY$67</f>
        <v>1</v>
      </c>
      <c r="BD1851" s="221">
        <f>'3. Mecanical drive'!AZ$67</f>
        <v>1</v>
      </c>
      <c r="BE1851" s="221">
        <f>'3. Mecanical drive'!BA$67</f>
        <v>1</v>
      </c>
      <c r="BF1851" s="221">
        <f>'3. Mecanical drive'!BB$67</f>
        <v>1</v>
      </c>
      <c r="BG1851" s="221">
        <f>'3. Mecanical drive'!BC$67</f>
        <v>1</v>
      </c>
      <c r="BH1851" s="221">
        <f>'3. Mecanical drive'!BD$67</f>
        <v>1</v>
      </c>
    </row>
    <row r="1852" spans="1:60" s="5" customFormat="1" ht="15">
      <c r="A1852" s="4" t="s">
        <v>7</v>
      </c>
      <c r="B1852" s="4" t="s">
        <v>55</v>
      </c>
      <c r="C1852" s="4" t="s">
        <v>57</v>
      </c>
      <c r="D1852" s="4"/>
      <c r="E1852" s="4"/>
      <c r="F1852" s="4" t="s">
        <v>11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>
        <v>72</v>
      </c>
      <c r="AX1852" s="4">
        <v>98</v>
      </c>
      <c r="AY1852" s="4">
        <v>74</v>
      </c>
      <c r="AZ1852" s="4">
        <v>113</v>
      </c>
      <c r="BA1852" s="4">
        <v>114</v>
      </c>
      <c r="BB1852" s="4">
        <v>113</v>
      </c>
      <c r="BC1852" s="4">
        <v>92</v>
      </c>
      <c r="BD1852" s="4">
        <v>151</v>
      </c>
      <c r="BE1852" s="4">
        <v>230</v>
      </c>
      <c r="BF1852" s="4">
        <v>225</v>
      </c>
      <c r="BG1852" s="4">
        <v>197</v>
      </c>
      <c r="BH1852" s="4">
        <v>167</v>
      </c>
    </row>
    <row r="1853" spans="1:60" s="5" customFormat="1" ht="15">
      <c r="A1853" s="4" t="s">
        <v>7</v>
      </c>
      <c r="B1853" s="4" t="s">
        <v>55</v>
      </c>
      <c r="C1853" s="4" t="s">
        <v>57</v>
      </c>
      <c r="D1853" s="4"/>
      <c r="E1853" s="4"/>
      <c r="F1853" s="4" t="s">
        <v>52</v>
      </c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>
        <v>7.9189626158973202E-4</v>
      </c>
      <c r="AX1853" s="4">
        <v>1.0206313333819301E-3</v>
      </c>
      <c r="AY1853" s="4">
        <v>7.4459414588008005E-4</v>
      </c>
      <c r="AZ1853" s="4">
        <v>1.1072352433957799E-3</v>
      </c>
      <c r="BA1853" s="4">
        <v>1.14745848012078E-3</v>
      </c>
      <c r="BB1853" s="4">
        <v>1.1106524345894501E-3</v>
      </c>
      <c r="BC1853" s="4">
        <v>9.3884257038768105E-4</v>
      </c>
      <c r="BD1853" s="4">
        <v>1.66052674987629E-3</v>
      </c>
      <c r="BE1853" s="4">
        <v>2.4935492963854399E-3</v>
      </c>
      <c r="BF1853" s="4">
        <v>2.5327569904092899E-3</v>
      </c>
      <c r="BG1853" s="4">
        <v>2.3269548783368798E-3</v>
      </c>
      <c r="BH1853" s="4">
        <v>2.0502621143481501E-3</v>
      </c>
    </row>
    <row r="1854" spans="1:60" s="8" customFormat="1" ht="15">
      <c r="A1854" s="36" t="s">
        <v>7</v>
      </c>
      <c r="B1854" s="36" t="s">
        <v>55</v>
      </c>
      <c r="C1854" s="36" t="s">
        <v>57</v>
      </c>
      <c r="D1854" s="7" t="s">
        <v>713</v>
      </c>
      <c r="E1854" s="7" t="s">
        <v>713</v>
      </c>
      <c r="F1854" s="7" t="s">
        <v>12</v>
      </c>
      <c r="G1854" s="219"/>
      <c r="H1854" s="219"/>
      <c r="I1854" s="219"/>
      <c r="J1854" s="219"/>
      <c r="K1854" s="219"/>
      <c r="L1854" s="219"/>
      <c r="M1854" s="219"/>
      <c r="N1854" s="219"/>
      <c r="O1854" s="219"/>
      <c r="P1854" s="219"/>
      <c r="Q1854" s="219"/>
      <c r="R1854" s="219"/>
      <c r="S1854" s="219"/>
      <c r="T1854" s="219"/>
      <c r="U1854" s="219"/>
      <c r="V1854" s="219"/>
      <c r="W1854" s="219"/>
      <c r="X1854" s="219"/>
      <c r="Y1854" s="219"/>
      <c r="Z1854" s="219"/>
      <c r="AA1854" s="219"/>
      <c r="AB1854" s="219"/>
      <c r="AC1854" s="219"/>
      <c r="AD1854" s="219"/>
      <c r="AE1854" s="219"/>
      <c r="AF1854" s="219"/>
      <c r="AG1854" s="219"/>
      <c r="AH1854" s="219"/>
      <c r="AI1854" s="219"/>
      <c r="AJ1854" s="219"/>
      <c r="AK1854" s="219"/>
      <c r="AL1854" s="219"/>
      <c r="AM1854" s="219"/>
      <c r="AN1854" s="219"/>
      <c r="AO1854" s="219"/>
      <c r="AP1854" s="219"/>
      <c r="AQ1854" s="219"/>
      <c r="AR1854" s="219"/>
      <c r="AS1854" s="219"/>
      <c r="AT1854" s="219"/>
      <c r="AU1854" s="219"/>
      <c r="AV1854" s="219"/>
      <c r="AW1854" s="221">
        <v>1</v>
      </c>
      <c r="AX1854" s="221">
        <v>1</v>
      </c>
      <c r="AY1854" s="221">
        <v>1</v>
      </c>
      <c r="AZ1854" s="221">
        <v>1</v>
      </c>
      <c r="BA1854" s="221">
        <v>1</v>
      </c>
      <c r="BB1854" s="221">
        <v>1</v>
      </c>
      <c r="BC1854" s="221">
        <v>1</v>
      </c>
      <c r="BD1854" s="221">
        <v>1</v>
      </c>
      <c r="BE1854" s="221">
        <v>1</v>
      </c>
      <c r="BF1854" s="221">
        <v>1</v>
      </c>
      <c r="BG1854" s="221">
        <v>1</v>
      </c>
      <c r="BH1854" s="221">
        <v>1</v>
      </c>
    </row>
    <row r="1855" spans="1:60" s="8" customFormat="1" ht="15">
      <c r="A1855" s="36" t="s">
        <v>7</v>
      </c>
      <c r="B1855" s="36" t="s">
        <v>55</v>
      </c>
      <c r="C1855" s="36" t="s">
        <v>57</v>
      </c>
      <c r="D1855" s="7" t="s">
        <v>713</v>
      </c>
      <c r="E1855" s="7" t="s">
        <v>713</v>
      </c>
      <c r="F1855" s="7" t="s">
        <v>13</v>
      </c>
      <c r="G1855" s="219"/>
      <c r="H1855" s="219"/>
      <c r="I1855" s="219"/>
      <c r="J1855" s="219"/>
      <c r="K1855" s="219"/>
      <c r="L1855" s="219"/>
      <c r="M1855" s="219"/>
      <c r="N1855" s="219"/>
      <c r="O1855" s="219"/>
      <c r="P1855" s="219"/>
      <c r="Q1855" s="219"/>
      <c r="R1855" s="219"/>
      <c r="S1855" s="219"/>
      <c r="T1855" s="219"/>
      <c r="U1855" s="219"/>
      <c r="V1855" s="219"/>
      <c r="W1855" s="219"/>
      <c r="X1855" s="219"/>
      <c r="Y1855" s="219"/>
      <c r="Z1855" s="219"/>
      <c r="AA1855" s="219"/>
      <c r="AB1855" s="219"/>
      <c r="AC1855" s="219"/>
      <c r="AD1855" s="219"/>
      <c r="AE1855" s="219"/>
      <c r="AF1855" s="219"/>
      <c r="AG1855" s="219"/>
      <c r="AH1855" s="219"/>
      <c r="AI1855" s="219"/>
      <c r="AJ1855" s="219"/>
      <c r="AK1855" s="219"/>
      <c r="AL1855" s="219"/>
      <c r="AM1855" s="219"/>
      <c r="AN1855" s="219"/>
      <c r="AO1855" s="219"/>
      <c r="AP1855" s="219"/>
      <c r="AQ1855" s="219"/>
      <c r="AR1855" s="219"/>
      <c r="AS1855" s="219"/>
      <c r="AT1855" s="219"/>
      <c r="AU1855" s="219"/>
      <c r="AV1855" s="219"/>
      <c r="AW1855" s="221">
        <f>'3. Mecanical drive'!AS$62</f>
        <v>0.17335591819999999</v>
      </c>
      <c r="AX1855" s="221">
        <f>'3. Mecanical drive'!AT$62</f>
        <v>0.174103660080105</v>
      </c>
      <c r="AY1855" s="221">
        <f>'3. Mecanical drive'!AU$62</f>
        <v>0.17485140196021101</v>
      </c>
      <c r="AZ1855" s="221">
        <f>'3. Mecanical drive'!AV$62</f>
        <v>0.175599143840316</v>
      </c>
      <c r="BA1855" s="221">
        <f>'3. Mecanical drive'!AW$62</f>
        <v>0.17634688572042201</v>
      </c>
      <c r="BB1855" s="221">
        <f>'3. Mecanical drive'!AX$62</f>
        <v>0.17709462760052699</v>
      </c>
      <c r="BC1855" s="221">
        <f>'3. Mecanical drive'!AY$62</f>
        <v>0.17784236948063201</v>
      </c>
      <c r="BD1855" s="221">
        <f>'3. Mecanical drive'!AZ$62</f>
        <v>0.17859011136073799</v>
      </c>
      <c r="BE1855" s="221">
        <f>'3. Mecanical drive'!BA$62</f>
        <v>0.179337853240843</v>
      </c>
      <c r="BF1855" s="221">
        <f>'3. Mecanical drive'!BB$62</f>
        <v>0.18008559512094899</v>
      </c>
      <c r="BG1855" s="221">
        <f>'3. Mecanical drive'!BC$62</f>
        <v>0.180833337001054</v>
      </c>
      <c r="BH1855" s="221">
        <f>'3. Mecanical drive'!BD$62</f>
        <v>0.18158107888115901</v>
      </c>
    </row>
    <row r="1856" spans="1:60" s="8" customFormat="1" ht="15">
      <c r="A1856" s="36" t="s">
        <v>7</v>
      </c>
      <c r="B1856" s="36" t="s">
        <v>55</v>
      </c>
      <c r="C1856" s="36" t="s">
        <v>57</v>
      </c>
      <c r="D1856" s="7" t="s">
        <v>713</v>
      </c>
      <c r="E1856" s="7" t="s">
        <v>713</v>
      </c>
      <c r="F1856" s="7" t="s">
        <v>14</v>
      </c>
      <c r="G1856" s="219"/>
      <c r="H1856" s="219"/>
      <c r="I1856" s="219"/>
      <c r="J1856" s="219"/>
      <c r="K1856" s="219"/>
      <c r="L1856" s="219"/>
      <c r="M1856" s="219"/>
      <c r="N1856" s="219"/>
      <c r="O1856" s="219"/>
      <c r="P1856" s="219"/>
      <c r="Q1856" s="219"/>
      <c r="R1856" s="219"/>
      <c r="S1856" s="219"/>
      <c r="T1856" s="219"/>
      <c r="U1856" s="219"/>
      <c r="V1856" s="219"/>
      <c r="W1856" s="219"/>
      <c r="X1856" s="219"/>
      <c r="Y1856" s="219"/>
      <c r="Z1856" s="219"/>
      <c r="AA1856" s="219"/>
      <c r="AB1856" s="219"/>
      <c r="AC1856" s="219"/>
      <c r="AD1856" s="219"/>
      <c r="AE1856" s="219"/>
      <c r="AF1856" s="219"/>
      <c r="AG1856" s="219"/>
      <c r="AH1856" s="219"/>
      <c r="AI1856" s="219"/>
      <c r="AJ1856" s="219"/>
      <c r="AK1856" s="219"/>
      <c r="AL1856" s="219"/>
      <c r="AM1856" s="219"/>
      <c r="AN1856" s="219"/>
      <c r="AO1856" s="219"/>
      <c r="AP1856" s="219"/>
      <c r="AQ1856" s="219"/>
      <c r="AR1856" s="219"/>
      <c r="AS1856" s="219"/>
      <c r="AT1856" s="219"/>
      <c r="AU1856" s="219"/>
      <c r="AV1856" s="219"/>
      <c r="AW1856" s="221">
        <f>'3. Mecanical drive'!AS$67</f>
        <v>1</v>
      </c>
      <c r="AX1856" s="221">
        <f>'3. Mecanical drive'!AT$67</f>
        <v>1</v>
      </c>
      <c r="AY1856" s="221">
        <f>'3. Mecanical drive'!AU$67</f>
        <v>1</v>
      </c>
      <c r="AZ1856" s="221">
        <f>'3. Mecanical drive'!AV$67</f>
        <v>1</v>
      </c>
      <c r="BA1856" s="221">
        <f>'3. Mecanical drive'!AW$67</f>
        <v>1</v>
      </c>
      <c r="BB1856" s="221">
        <f>'3. Mecanical drive'!AX$67</f>
        <v>1</v>
      </c>
      <c r="BC1856" s="221">
        <f>'3. Mecanical drive'!AY$67</f>
        <v>1</v>
      </c>
      <c r="BD1856" s="221">
        <f>'3. Mecanical drive'!AZ$67</f>
        <v>1</v>
      </c>
      <c r="BE1856" s="221">
        <f>'3. Mecanical drive'!BA$67</f>
        <v>1</v>
      </c>
      <c r="BF1856" s="221">
        <f>'3. Mecanical drive'!BB$67</f>
        <v>1</v>
      </c>
      <c r="BG1856" s="221">
        <f>'3. Mecanical drive'!BC$67</f>
        <v>1</v>
      </c>
      <c r="BH1856" s="221">
        <f>'3. Mecanical drive'!BD$67</f>
        <v>1</v>
      </c>
    </row>
    <row r="1857" spans="1:60" s="5" customFormat="1" ht="15">
      <c r="A1857" s="4" t="s">
        <v>7</v>
      </c>
      <c r="B1857" s="4" t="s">
        <v>55</v>
      </c>
      <c r="C1857" s="4" t="s">
        <v>19</v>
      </c>
      <c r="D1857" s="4"/>
      <c r="E1857" s="4"/>
      <c r="F1857" s="4" t="s">
        <v>11</v>
      </c>
      <c r="G1857" s="4">
        <v>816</v>
      </c>
      <c r="H1857" s="4">
        <v>1067</v>
      </c>
      <c r="I1857" s="4">
        <v>1178</v>
      </c>
      <c r="J1857" s="4">
        <v>1412</v>
      </c>
      <c r="K1857" s="4">
        <v>1679</v>
      </c>
      <c r="L1857" s="4">
        <v>1791</v>
      </c>
      <c r="M1857" s="4">
        <v>1463</v>
      </c>
      <c r="N1857" s="4">
        <v>1515</v>
      </c>
      <c r="O1857" s="4">
        <v>1762</v>
      </c>
      <c r="P1857" s="4">
        <v>1940</v>
      </c>
      <c r="Q1857" s="4">
        <v>2191</v>
      </c>
      <c r="R1857" s="4">
        <v>2503</v>
      </c>
      <c r="S1857" s="4">
        <v>2755</v>
      </c>
      <c r="T1857" s="4">
        <v>2947</v>
      </c>
      <c r="U1857" s="4">
        <v>2398</v>
      </c>
      <c r="V1857" s="4">
        <v>3182</v>
      </c>
      <c r="W1857" s="4">
        <v>4464</v>
      </c>
      <c r="X1857" s="4">
        <v>4884</v>
      </c>
      <c r="Y1857" s="4">
        <v>5225</v>
      </c>
      <c r="Z1857" s="4">
        <v>4480</v>
      </c>
      <c r="AA1857" s="4">
        <v>4641</v>
      </c>
      <c r="AB1857" s="4">
        <v>4579</v>
      </c>
      <c r="AC1857" s="4">
        <v>4992</v>
      </c>
      <c r="AD1857" s="4">
        <v>5105</v>
      </c>
      <c r="AE1857" s="4">
        <v>5264</v>
      </c>
      <c r="AF1857" s="4">
        <v>5596</v>
      </c>
      <c r="AG1857" s="4">
        <v>5596</v>
      </c>
      <c r="AH1857" s="4">
        <v>5698</v>
      </c>
      <c r="AI1857" s="4">
        <v>7835</v>
      </c>
      <c r="AJ1857" s="4">
        <v>8721</v>
      </c>
      <c r="AK1857" s="4">
        <v>9152</v>
      </c>
      <c r="AL1857" s="4">
        <v>9688</v>
      </c>
      <c r="AM1857" s="4">
        <v>10073</v>
      </c>
      <c r="AN1857" s="4">
        <v>10154</v>
      </c>
      <c r="AO1857" s="4">
        <v>10582</v>
      </c>
      <c r="AP1857" s="4">
        <v>11498</v>
      </c>
      <c r="AQ1857" s="4">
        <v>12159</v>
      </c>
      <c r="AR1857" s="4">
        <v>12515</v>
      </c>
      <c r="AS1857" s="4">
        <v>14572</v>
      </c>
      <c r="AT1857" s="4">
        <v>15944</v>
      </c>
      <c r="AU1857" s="4">
        <v>17060</v>
      </c>
      <c r="AV1857" s="4">
        <v>18401</v>
      </c>
      <c r="AW1857" s="4">
        <v>19458</v>
      </c>
      <c r="AX1857" s="4">
        <v>20969</v>
      </c>
      <c r="AY1857" s="4">
        <v>22415</v>
      </c>
      <c r="AZ1857" s="4">
        <v>23622</v>
      </c>
      <c r="BA1857" s="4">
        <v>24975</v>
      </c>
      <c r="BB1857" s="4">
        <v>26176</v>
      </c>
      <c r="BC1857" s="4">
        <v>24966</v>
      </c>
      <c r="BD1857" s="4">
        <v>23155</v>
      </c>
      <c r="BE1857" s="4">
        <v>22446</v>
      </c>
      <c r="BF1857" s="4">
        <v>21299</v>
      </c>
      <c r="BG1857" s="4">
        <v>18290</v>
      </c>
      <c r="BH1857" s="4">
        <v>19576</v>
      </c>
    </row>
    <row r="1858" spans="1:60" s="5" customFormat="1" ht="15">
      <c r="A1858" s="4" t="s">
        <v>7</v>
      </c>
      <c r="B1858" s="4" t="s">
        <v>55</v>
      </c>
      <c r="C1858" s="4" t="s">
        <v>19</v>
      </c>
      <c r="D1858" s="4"/>
      <c r="E1858" s="4"/>
      <c r="F1858" s="4" t="s">
        <v>52</v>
      </c>
      <c r="G1858" s="4">
        <v>6.3759962494139705E-2</v>
      </c>
      <c r="H1858" s="4">
        <v>7.7605644046839797E-2</v>
      </c>
      <c r="I1858" s="4">
        <v>8.0016302132862399E-2</v>
      </c>
      <c r="J1858" s="4">
        <v>8.7838258164852301E-2</v>
      </c>
      <c r="K1858" s="4">
        <v>9.7746987250393005E-2</v>
      </c>
      <c r="L1858" s="4">
        <v>9.9788277245375506E-2</v>
      </c>
      <c r="M1858" s="4">
        <v>7.2767968167122596E-2</v>
      </c>
      <c r="N1858" s="4">
        <v>6.9658375097705602E-2</v>
      </c>
      <c r="O1858" s="4">
        <v>7.3674527512961996E-2</v>
      </c>
      <c r="P1858" s="4">
        <v>7.1966465111102898E-2</v>
      </c>
      <c r="Q1858" s="4">
        <v>7.3410172217382594E-2</v>
      </c>
      <c r="R1858" s="4">
        <v>7.6334248246416603E-2</v>
      </c>
      <c r="S1858" s="4">
        <v>8.1191795355416693E-2</v>
      </c>
      <c r="T1858" s="4">
        <v>7.6462041409371601E-2</v>
      </c>
      <c r="U1858" s="4">
        <v>5.9879641421329899E-2</v>
      </c>
      <c r="V1858" s="4">
        <v>7.9181804608570105E-2</v>
      </c>
      <c r="W1858" s="4">
        <v>0.102942532976663</v>
      </c>
      <c r="X1858" s="4">
        <v>0.109161619096578</v>
      </c>
      <c r="Y1858" s="4">
        <v>0.112846097360805</v>
      </c>
      <c r="Z1858" s="4">
        <v>9.0984788480675899E-2</v>
      </c>
      <c r="AA1858" s="4">
        <v>9.6456406526031394E-2</v>
      </c>
      <c r="AB1858" s="4">
        <v>9.8823783317146904E-2</v>
      </c>
      <c r="AC1858" s="4">
        <v>0.110235177210997</v>
      </c>
      <c r="AD1858" s="4">
        <v>0.109815647385291</v>
      </c>
      <c r="AE1858" s="4">
        <v>0.11242098069366099</v>
      </c>
      <c r="AF1858" s="4">
        <v>0.11793715357541799</v>
      </c>
      <c r="AG1858" s="4">
        <v>0.11767922107963701</v>
      </c>
      <c r="AH1858" s="4">
        <v>0.116013437849944</v>
      </c>
      <c r="AI1858" s="4">
        <v>0.14406545922588901</v>
      </c>
      <c r="AJ1858" s="4">
        <v>0.14933986334914501</v>
      </c>
      <c r="AK1858" s="4">
        <v>0.150993202666139</v>
      </c>
      <c r="AL1858" s="4">
        <v>0.15342951712778899</v>
      </c>
      <c r="AM1858" s="4">
        <v>0.15775543444214701</v>
      </c>
      <c r="AN1858" s="4">
        <v>0.16288620103307799</v>
      </c>
      <c r="AO1858" s="4">
        <v>0.16103358543971499</v>
      </c>
      <c r="AP1858" s="4">
        <v>0.16695707730731299</v>
      </c>
      <c r="AQ1858" s="4">
        <v>0.17546720542607699</v>
      </c>
      <c r="AR1858" s="4">
        <v>0.170913908008303</v>
      </c>
      <c r="AS1858" s="4">
        <v>0.18708194785020099</v>
      </c>
      <c r="AT1858" s="4">
        <v>0.19909592667515799</v>
      </c>
      <c r="AU1858" s="4">
        <v>0.199550835165863</v>
      </c>
      <c r="AV1858" s="4">
        <v>0.205382056834163</v>
      </c>
      <c r="AW1858" s="4">
        <v>0.21400996469462499</v>
      </c>
      <c r="AX1858" s="4">
        <v>0.21838386152740599</v>
      </c>
      <c r="AY1858" s="4">
        <v>0.22554159162029699</v>
      </c>
      <c r="AZ1858" s="4">
        <v>0.231461158579603</v>
      </c>
      <c r="BA1858" s="4">
        <v>0.25138399597382999</v>
      </c>
      <c r="BB1858" s="4">
        <v>0.25727821352047298</v>
      </c>
      <c r="BC1858" s="4">
        <v>0.25477330013368299</v>
      </c>
      <c r="BD1858" s="4">
        <v>0.25463242975751899</v>
      </c>
      <c r="BE1858" s="4">
        <v>0.24334872828985901</v>
      </c>
      <c r="BF1858" s="4">
        <v>0.23975640506101101</v>
      </c>
      <c r="BG1858" s="4">
        <v>0.216040633120718</v>
      </c>
      <c r="BH1858" s="4">
        <v>0.240334917068739</v>
      </c>
    </row>
    <row r="1859" spans="1:60" s="8" customFormat="1" ht="15">
      <c r="A1859" s="36" t="s">
        <v>7</v>
      </c>
      <c r="B1859" s="36" t="s">
        <v>55</v>
      </c>
      <c r="C1859" s="36" t="s">
        <v>19</v>
      </c>
      <c r="D1859" s="7" t="s">
        <v>111</v>
      </c>
      <c r="E1859" s="7" t="s">
        <v>111</v>
      </c>
      <c r="F1859" s="7" t="s">
        <v>12</v>
      </c>
      <c r="G1859" s="221">
        <v>1</v>
      </c>
      <c r="H1859" s="221">
        <v>1</v>
      </c>
      <c r="I1859" s="221">
        <v>1</v>
      </c>
      <c r="J1859" s="221">
        <v>1</v>
      </c>
      <c r="K1859" s="221">
        <v>1</v>
      </c>
      <c r="L1859" s="221">
        <v>1</v>
      </c>
      <c r="M1859" s="221">
        <v>1</v>
      </c>
      <c r="N1859" s="221">
        <v>1</v>
      </c>
      <c r="O1859" s="221">
        <v>1</v>
      </c>
      <c r="P1859" s="221">
        <v>1</v>
      </c>
      <c r="Q1859" s="221">
        <v>1</v>
      </c>
      <c r="R1859" s="221">
        <v>1</v>
      </c>
      <c r="S1859" s="221">
        <v>1</v>
      </c>
      <c r="T1859" s="221">
        <v>1</v>
      </c>
      <c r="U1859" s="221">
        <v>1</v>
      </c>
      <c r="V1859" s="221">
        <v>1</v>
      </c>
      <c r="W1859" s="221">
        <v>1</v>
      </c>
      <c r="X1859" s="221">
        <v>1</v>
      </c>
      <c r="Y1859" s="221">
        <v>1</v>
      </c>
      <c r="Z1859" s="221">
        <v>1</v>
      </c>
      <c r="AA1859" s="221">
        <v>1</v>
      </c>
      <c r="AB1859" s="221">
        <v>1</v>
      </c>
      <c r="AC1859" s="221">
        <v>1</v>
      </c>
      <c r="AD1859" s="221">
        <v>1</v>
      </c>
      <c r="AE1859" s="221">
        <v>1</v>
      </c>
      <c r="AF1859" s="221">
        <v>1</v>
      </c>
      <c r="AG1859" s="221">
        <v>1</v>
      </c>
      <c r="AH1859" s="221">
        <v>1</v>
      </c>
      <c r="AI1859" s="221">
        <v>1</v>
      </c>
      <c r="AJ1859" s="221">
        <v>1</v>
      </c>
      <c r="AK1859" s="221">
        <v>1</v>
      </c>
      <c r="AL1859" s="221">
        <v>1</v>
      </c>
      <c r="AM1859" s="221">
        <v>1</v>
      </c>
      <c r="AN1859" s="221">
        <v>1</v>
      </c>
      <c r="AO1859" s="221">
        <v>1</v>
      </c>
      <c r="AP1859" s="221">
        <v>1</v>
      </c>
      <c r="AQ1859" s="221">
        <v>1</v>
      </c>
      <c r="AR1859" s="221">
        <v>1</v>
      </c>
      <c r="AS1859" s="221">
        <v>1</v>
      </c>
      <c r="AT1859" s="221">
        <v>1</v>
      </c>
      <c r="AU1859" s="221">
        <v>1</v>
      </c>
      <c r="AV1859" s="221">
        <v>1</v>
      </c>
      <c r="AW1859" s="221">
        <v>1</v>
      </c>
      <c r="AX1859" s="221">
        <v>1</v>
      </c>
      <c r="AY1859" s="221">
        <v>1</v>
      </c>
      <c r="AZ1859" s="221">
        <v>1</v>
      </c>
      <c r="BA1859" s="221">
        <v>1</v>
      </c>
      <c r="BB1859" s="221">
        <v>1</v>
      </c>
      <c r="BC1859" s="221">
        <v>1</v>
      </c>
      <c r="BD1859" s="221">
        <v>1</v>
      </c>
      <c r="BE1859" s="221">
        <v>1</v>
      </c>
      <c r="BF1859" s="221">
        <v>1</v>
      </c>
      <c r="BG1859" s="221">
        <v>1</v>
      </c>
      <c r="BH1859" s="221">
        <v>1</v>
      </c>
    </row>
    <row r="1860" spans="1:60" s="8" customFormat="1" ht="15">
      <c r="A1860" s="36" t="s">
        <v>7</v>
      </c>
      <c r="B1860" s="36" t="s">
        <v>55</v>
      </c>
      <c r="C1860" s="36" t="s">
        <v>19</v>
      </c>
      <c r="D1860" s="7" t="s">
        <v>111</v>
      </c>
      <c r="E1860" s="7" t="s">
        <v>111</v>
      </c>
      <c r="F1860" s="7" t="s">
        <v>13</v>
      </c>
      <c r="G1860" s="221">
        <f>'3. Mecanical drive'!C$57</f>
        <v>0.17743844904446623</v>
      </c>
      <c r="H1860" s="221">
        <f>'3. Mecanical drive'!D$57</f>
        <v>0.17837312639459751</v>
      </c>
      <c r="I1860" s="221">
        <f>'3. Mecanical drive'!E$57</f>
        <v>0.17930780374473002</v>
      </c>
      <c r="J1860" s="221">
        <f>'3. Mecanical drive'!F$57</f>
        <v>0.18024248109486124</v>
      </c>
      <c r="K1860" s="221">
        <f>'3. Mecanical drive'!G$57</f>
        <v>0.18117715844499377</v>
      </c>
      <c r="L1860" s="221">
        <f>'3. Mecanical drive'!H$57</f>
        <v>0.18211183579512499</v>
      </c>
      <c r="M1860" s="221">
        <f>'3. Mecanical drive'!I$57</f>
        <v>0.18304651314525749</v>
      </c>
      <c r="N1860" s="221">
        <f>'3. Mecanical drive'!J$57</f>
        <v>0.18398119049538875</v>
      </c>
      <c r="O1860" s="221">
        <f>'3. Mecanical drive'!K$57</f>
        <v>0.18491586784552</v>
      </c>
      <c r="P1860" s="221">
        <f>'3. Mecanical drive'!L$57</f>
        <v>0.18585054519565247</v>
      </c>
      <c r="Q1860" s="221">
        <f>'3. Mecanical drive'!M$57</f>
        <v>0.18678522254578375</v>
      </c>
      <c r="R1860" s="221">
        <f>'3. Mecanical drive'!N$57</f>
        <v>0.18771989989591625</v>
      </c>
      <c r="S1860" s="221">
        <f>'3. Mecanical drive'!O$57</f>
        <v>0.18865457724604751</v>
      </c>
      <c r="T1860" s="221">
        <f>'3. Mecanical drive'!P$57</f>
        <v>0.18958925459617876</v>
      </c>
      <c r="U1860" s="221">
        <f>'3. Mecanical drive'!Q$57</f>
        <v>0.19052393194631123</v>
      </c>
      <c r="V1860" s="221">
        <f>'3. Mecanical drive'!R$57</f>
        <v>0.19145860929644251</v>
      </c>
      <c r="W1860" s="221">
        <f>'3. Mecanical drive'!S$57</f>
        <v>0.19239328664657498</v>
      </c>
      <c r="X1860" s="221">
        <f>'3. Mecanical drive'!T$57</f>
        <v>0.19332796399670626</v>
      </c>
      <c r="Y1860" s="221">
        <f>'3. Mecanical drive'!U$57</f>
        <v>0.19426264134683749</v>
      </c>
      <c r="Z1860" s="221">
        <f>'3. Mecanical drive'!V$57</f>
        <v>0.19519731869696999</v>
      </c>
      <c r="AA1860" s="221">
        <f>'3. Mecanical drive'!W$57</f>
        <v>0.19613199604710124</v>
      </c>
      <c r="AB1860" s="221">
        <f>'3. Mecanical drive'!X$57</f>
        <v>0.19706667339723374</v>
      </c>
      <c r="AC1860" s="221">
        <f>'3. Mecanical drive'!Y$57</f>
        <v>0.19800135074736502</v>
      </c>
      <c r="AD1860" s="221">
        <f>'3. Mecanical drive'!Z$57</f>
        <v>0.19893602809749625</v>
      </c>
      <c r="AE1860" s="221">
        <f>'3. Mecanical drive'!AA$57</f>
        <v>0.19987070544762875</v>
      </c>
      <c r="AF1860" s="221">
        <f>'3. Mecanical drive'!AB$57</f>
        <v>0.20080538279776</v>
      </c>
      <c r="AG1860" s="221">
        <f>'3. Mecanical drive'!AC$57</f>
        <v>0.2017400601478925</v>
      </c>
      <c r="AH1860" s="221">
        <f>'3. Mecanical drive'!AD$57</f>
        <v>0.20267473749802373</v>
      </c>
      <c r="AI1860" s="221">
        <f>'3. Mecanical drive'!AE$57</f>
        <v>0.20360941484815501</v>
      </c>
      <c r="AJ1860" s="221">
        <f>'3. Mecanical drive'!AF$57</f>
        <v>0.20454409219828748</v>
      </c>
      <c r="AK1860" s="221">
        <f>'3. Mecanical drive'!AG$57</f>
        <v>0.20547876954841876</v>
      </c>
      <c r="AL1860" s="221">
        <f>'3. Mecanical drive'!AH$57</f>
        <v>0.20641344689855123</v>
      </c>
      <c r="AM1860" s="221">
        <f>'3. Mecanical drive'!AI$57</f>
        <v>0.20734812424868249</v>
      </c>
      <c r="AN1860" s="221">
        <f>'3. Mecanical drive'!AJ$57</f>
        <v>0.20828280159881377</v>
      </c>
      <c r="AO1860" s="221">
        <f>'3. Mecanical drive'!AK$57</f>
        <v>0.20921747894894624</v>
      </c>
      <c r="AP1860" s="221">
        <f>'3. Mecanical drive'!AL$57</f>
        <v>0.21015215629907752</v>
      </c>
      <c r="AQ1860" s="221">
        <f>'3. Mecanical drive'!AM$57</f>
        <v>0.21108683364920999</v>
      </c>
      <c r="AR1860" s="221">
        <f>'3. Mecanical drive'!AN$57</f>
        <v>0.21202151099934125</v>
      </c>
      <c r="AS1860" s="221">
        <f>'3. Mecanical drive'!AO$57</f>
        <v>0.2129561883494725</v>
      </c>
      <c r="AT1860" s="221">
        <f>'3. Mecanical drive'!AP$57</f>
        <v>0.213890865699605</v>
      </c>
      <c r="AU1860" s="221">
        <f>'3. Mecanical drive'!AQ$57</f>
        <v>0.21482554304973622</v>
      </c>
      <c r="AV1860" s="221">
        <f>'3. Mecanical drive'!AR$57</f>
        <v>0.21576022039986875</v>
      </c>
      <c r="AW1860" s="221">
        <f>'3. Mecanical drive'!AS$57</f>
        <v>0.21669489774999998</v>
      </c>
      <c r="AX1860" s="221">
        <f>'3. Mecanical drive'!AT$57</f>
        <v>0.21762957510013126</v>
      </c>
      <c r="AY1860" s="221">
        <f>'3. Mecanical drive'!AU$57</f>
        <v>0.21856425245026376</v>
      </c>
      <c r="AZ1860" s="221">
        <f>'3. Mecanical drive'!AV$57</f>
        <v>0.21949892980039498</v>
      </c>
      <c r="BA1860" s="221">
        <f>'3. Mecanical drive'!AW$57</f>
        <v>0.22043360715052751</v>
      </c>
      <c r="BB1860" s="221">
        <f>'3. Mecanical drive'!AX$57</f>
        <v>0.22136828450065874</v>
      </c>
      <c r="BC1860" s="221">
        <f>'3. Mecanical drive'!AY$57</f>
        <v>0.22230296185079002</v>
      </c>
      <c r="BD1860" s="221">
        <f>'3. Mecanical drive'!AZ$57</f>
        <v>0.22323763920092249</v>
      </c>
      <c r="BE1860" s="221">
        <f>'3. Mecanical drive'!BA$57</f>
        <v>0.22417231655105374</v>
      </c>
      <c r="BF1860" s="221">
        <f>'3. Mecanical drive'!BB$57</f>
        <v>0.22510699390118624</v>
      </c>
      <c r="BG1860" s="221">
        <f>'3. Mecanical drive'!BC$57</f>
        <v>0.22604167125131749</v>
      </c>
      <c r="BH1860" s="221">
        <f>'3. Mecanical drive'!BD$57</f>
        <v>0.22697634860144877</v>
      </c>
    </row>
    <row r="1861" spans="1:60" s="8" customFormat="1" ht="15">
      <c r="A1861" s="36" t="s">
        <v>7</v>
      </c>
      <c r="B1861" s="36" t="s">
        <v>55</v>
      </c>
      <c r="C1861" s="36" t="s">
        <v>19</v>
      </c>
      <c r="D1861" s="7" t="s">
        <v>111</v>
      </c>
      <c r="E1861" s="7" t="s">
        <v>111</v>
      </c>
      <c r="F1861" s="7" t="s">
        <v>14</v>
      </c>
      <c r="G1861" s="221">
        <f>'3. Mecanical drive'!C$67</f>
        <v>1</v>
      </c>
      <c r="H1861" s="221">
        <f>'3. Mecanical drive'!D$67</f>
        <v>1</v>
      </c>
      <c r="I1861" s="221">
        <f>'3. Mecanical drive'!E$67</f>
        <v>1</v>
      </c>
      <c r="J1861" s="221">
        <f>'3. Mecanical drive'!F$67</f>
        <v>1</v>
      </c>
      <c r="K1861" s="221">
        <f>'3. Mecanical drive'!G$67</f>
        <v>1</v>
      </c>
      <c r="L1861" s="221">
        <f>'3. Mecanical drive'!H$67</f>
        <v>1</v>
      </c>
      <c r="M1861" s="221">
        <f>'3. Mecanical drive'!I$67</f>
        <v>1</v>
      </c>
      <c r="N1861" s="221">
        <f>'3. Mecanical drive'!J$67</f>
        <v>1</v>
      </c>
      <c r="O1861" s="221">
        <f>'3. Mecanical drive'!K$67</f>
        <v>1</v>
      </c>
      <c r="P1861" s="221">
        <f>'3. Mecanical drive'!L$67</f>
        <v>1</v>
      </c>
      <c r="Q1861" s="221">
        <f>'3. Mecanical drive'!M$67</f>
        <v>1</v>
      </c>
      <c r="R1861" s="221">
        <f>'3. Mecanical drive'!N$67</f>
        <v>1</v>
      </c>
      <c r="S1861" s="221">
        <f>'3. Mecanical drive'!O$67</f>
        <v>1</v>
      </c>
      <c r="T1861" s="221">
        <f>'3. Mecanical drive'!P$67</f>
        <v>1</v>
      </c>
      <c r="U1861" s="221">
        <f>'3. Mecanical drive'!Q$67</f>
        <v>1</v>
      </c>
      <c r="V1861" s="221">
        <f>'3. Mecanical drive'!R$67</f>
        <v>1</v>
      </c>
      <c r="W1861" s="221">
        <f>'3. Mecanical drive'!S$67</f>
        <v>1</v>
      </c>
      <c r="X1861" s="221">
        <f>'3. Mecanical drive'!T$67</f>
        <v>1</v>
      </c>
      <c r="Y1861" s="221">
        <f>'3. Mecanical drive'!U$67</f>
        <v>1</v>
      </c>
      <c r="Z1861" s="221">
        <f>'3. Mecanical drive'!V$67</f>
        <v>1</v>
      </c>
      <c r="AA1861" s="221">
        <f>'3. Mecanical drive'!W$67</f>
        <v>1</v>
      </c>
      <c r="AB1861" s="221">
        <f>'3. Mecanical drive'!X$67</f>
        <v>1</v>
      </c>
      <c r="AC1861" s="221">
        <f>'3. Mecanical drive'!Y$67</f>
        <v>1</v>
      </c>
      <c r="AD1861" s="221">
        <f>'3. Mecanical drive'!Z$67</f>
        <v>1</v>
      </c>
      <c r="AE1861" s="221">
        <f>'3. Mecanical drive'!AA$67</f>
        <v>1</v>
      </c>
      <c r="AF1861" s="221">
        <f>'3. Mecanical drive'!AB$67</f>
        <v>1</v>
      </c>
      <c r="AG1861" s="221">
        <f>'3. Mecanical drive'!AC$67</f>
        <v>1</v>
      </c>
      <c r="AH1861" s="221">
        <f>'3. Mecanical drive'!AD$67</f>
        <v>1</v>
      </c>
      <c r="AI1861" s="221">
        <f>'3. Mecanical drive'!AE$67</f>
        <v>1</v>
      </c>
      <c r="AJ1861" s="221">
        <f>'3. Mecanical drive'!AF$67</f>
        <v>1</v>
      </c>
      <c r="AK1861" s="221">
        <f>'3. Mecanical drive'!AG$67</f>
        <v>1</v>
      </c>
      <c r="AL1861" s="221">
        <f>'3. Mecanical drive'!AH$67</f>
        <v>1</v>
      </c>
      <c r="AM1861" s="221">
        <f>'3. Mecanical drive'!AI$67</f>
        <v>1</v>
      </c>
      <c r="AN1861" s="221">
        <f>'3. Mecanical drive'!AJ$67</f>
        <v>1</v>
      </c>
      <c r="AO1861" s="221">
        <f>'3. Mecanical drive'!AK$67</f>
        <v>1</v>
      </c>
      <c r="AP1861" s="221">
        <f>'3. Mecanical drive'!AL$67</f>
        <v>1</v>
      </c>
      <c r="AQ1861" s="221">
        <f>'3. Mecanical drive'!AM$67</f>
        <v>1</v>
      </c>
      <c r="AR1861" s="221">
        <f>'3. Mecanical drive'!AN$67</f>
        <v>1</v>
      </c>
      <c r="AS1861" s="221">
        <f>'3. Mecanical drive'!AO$67</f>
        <v>1</v>
      </c>
      <c r="AT1861" s="221">
        <f>'3. Mecanical drive'!AP$67</f>
        <v>1</v>
      </c>
      <c r="AU1861" s="221">
        <f>'3. Mecanical drive'!AQ$67</f>
        <v>1</v>
      </c>
      <c r="AV1861" s="221">
        <f>'3. Mecanical drive'!AR$67</f>
        <v>1</v>
      </c>
      <c r="AW1861" s="221">
        <f>'3. Mecanical drive'!AS$67</f>
        <v>1</v>
      </c>
      <c r="AX1861" s="221">
        <f>'3. Mecanical drive'!AT$67</f>
        <v>1</v>
      </c>
      <c r="AY1861" s="221">
        <f>'3. Mecanical drive'!AU$67</f>
        <v>1</v>
      </c>
      <c r="AZ1861" s="221">
        <f>'3. Mecanical drive'!AV$67</f>
        <v>1</v>
      </c>
      <c r="BA1861" s="221">
        <f>'3. Mecanical drive'!AW$67</f>
        <v>1</v>
      </c>
      <c r="BB1861" s="221">
        <f>'3. Mecanical drive'!AX$67</f>
        <v>1</v>
      </c>
      <c r="BC1861" s="221">
        <f>'3. Mecanical drive'!AY$67</f>
        <v>1</v>
      </c>
      <c r="BD1861" s="221">
        <f>'3. Mecanical drive'!AZ$67</f>
        <v>1</v>
      </c>
      <c r="BE1861" s="221">
        <f>'3. Mecanical drive'!BA$67</f>
        <v>1</v>
      </c>
      <c r="BF1861" s="221">
        <f>'3. Mecanical drive'!BB$67</f>
        <v>1</v>
      </c>
      <c r="BG1861" s="221">
        <f>'3. Mecanical drive'!BC$67</f>
        <v>1</v>
      </c>
      <c r="BH1861" s="221">
        <f>'3. Mecanical drive'!BD$67</f>
        <v>1</v>
      </c>
    </row>
    <row r="1862" spans="1:60" s="5" customFormat="1" ht="15">
      <c r="A1862" s="4" t="s">
        <v>7</v>
      </c>
      <c r="B1862" s="4" t="s">
        <v>55</v>
      </c>
      <c r="C1862" s="4" t="s">
        <v>40</v>
      </c>
      <c r="D1862" s="4"/>
      <c r="E1862" s="4"/>
      <c r="F1862" s="4" t="s">
        <v>11</v>
      </c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>
        <v>24</v>
      </c>
      <c r="U1862" s="4">
        <v>29</v>
      </c>
      <c r="V1862" s="4">
        <v>41</v>
      </c>
      <c r="W1862" s="4">
        <v>68</v>
      </c>
      <c r="X1862" s="4">
        <v>102</v>
      </c>
      <c r="Y1862" s="4">
        <v>130</v>
      </c>
      <c r="Z1862" s="4">
        <v>140</v>
      </c>
      <c r="AA1862" s="4">
        <v>126</v>
      </c>
      <c r="AB1862" s="4">
        <v>115</v>
      </c>
      <c r="AC1862" s="4">
        <v>107</v>
      </c>
      <c r="AD1862" s="4">
        <v>99</v>
      </c>
      <c r="AE1862" s="4">
        <v>87</v>
      </c>
      <c r="AF1862" s="4">
        <v>76</v>
      </c>
      <c r="AG1862" s="4">
        <v>68</v>
      </c>
      <c r="AH1862" s="4">
        <v>57</v>
      </c>
      <c r="AI1862" s="4">
        <v>42</v>
      </c>
      <c r="AJ1862" s="4">
        <v>27</v>
      </c>
      <c r="AK1862" s="4">
        <v>29</v>
      </c>
      <c r="AL1862" s="4">
        <v>44</v>
      </c>
      <c r="AM1862" s="4">
        <v>55</v>
      </c>
      <c r="AN1862" s="4">
        <v>66</v>
      </c>
      <c r="AO1862" s="4">
        <v>71</v>
      </c>
      <c r="AP1862" s="4">
        <v>81</v>
      </c>
      <c r="AQ1862" s="4">
        <v>84</v>
      </c>
      <c r="AR1862" s="4">
        <v>88</v>
      </c>
      <c r="AS1862" s="4">
        <v>93</v>
      </c>
      <c r="AT1862" s="4">
        <v>82</v>
      </c>
      <c r="AU1862" s="4">
        <v>82</v>
      </c>
      <c r="AV1862" s="4">
        <v>79</v>
      </c>
      <c r="AW1862" s="4">
        <v>79</v>
      </c>
      <c r="AX1862" s="4">
        <v>78</v>
      </c>
      <c r="AY1862" s="4">
        <v>80</v>
      </c>
      <c r="AZ1862" s="4">
        <v>49</v>
      </c>
      <c r="BA1862" s="4">
        <v>45</v>
      </c>
      <c r="BB1862" s="4">
        <v>44</v>
      </c>
      <c r="BC1862" s="4">
        <v>14</v>
      </c>
      <c r="BD1862" s="4">
        <v>18</v>
      </c>
      <c r="BE1862" s="4">
        <v>21</v>
      </c>
      <c r="BF1862" s="4">
        <v>23</v>
      </c>
      <c r="BG1862" s="4">
        <v>29</v>
      </c>
      <c r="BH1862" s="4">
        <v>34</v>
      </c>
    </row>
    <row r="1863" spans="1:60" s="5" customFormat="1" ht="15">
      <c r="A1863" s="4" t="s">
        <v>7</v>
      </c>
      <c r="B1863" s="4" t="s">
        <v>55</v>
      </c>
      <c r="C1863" s="4" t="s">
        <v>40</v>
      </c>
      <c r="D1863" s="4"/>
      <c r="E1863" s="4"/>
      <c r="F1863" s="4" t="s">
        <v>52</v>
      </c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>
        <v>6.2269731721239195E-4</v>
      </c>
      <c r="U1863" s="4">
        <v>7.2414912477838499E-4</v>
      </c>
      <c r="V1863" s="4">
        <v>1.0202558104812601E-3</v>
      </c>
      <c r="W1863" s="4">
        <v>1.56812102204594E-3</v>
      </c>
      <c r="X1863" s="4">
        <v>2.2797881138105999E-3</v>
      </c>
      <c r="Y1863" s="4">
        <v>2.8076540970152501E-3</v>
      </c>
      <c r="Z1863" s="4">
        <v>2.8432746400211201E-3</v>
      </c>
      <c r="AA1863" s="4">
        <v>2.6187259690325301E-3</v>
      </c>
      <c r="AB1863" s="4">
        <v>2.4819251106075299E-3</v>
      </c>
      <c r="AC1863" s="4">
        <v>2.3628132935850699E-3</v>
      </c>
      <c r="AD1863" s="4">
        <v>2.1296276378342301E-3</v>
      </c>
      <c r="AE1863" s="4">
        <v>1.85802152742184E-3</v>
      </c>
      <c r="AF1863" s="4">
        <v>1.60171974119581E-3</v>
      </c>
      <c r="AG1863" s="4">
        <v>1.4299833869577099E-3</v>
      </c>
      <c r="AH1863" s="4">
        <v>1.1605415860735E-3</v>
      </c>
      <c r="AI1863" s="4">
        <v>7.7227176611197902E-4</v>
      </c>
      <c r="AJ1863" s="4">
        <v>4.6235251810880702E-4</v>
      </c>
      <c r="AK1863" s="4">
        <v>4.7845311159506402E-4</v>
      </c>
      <c r="AL1863" s="4">
        <v>6.9683100264478996E-4</v>
      </c>
      <c r="AM1863" s="4">
        <v>8.6136691098164496E-4</v>
      </c>
      <c r="AN1863" s="4">
        <v>1.0587442651352301E-3</v>
      </c>
      <c r="AO1863" s="4">
        <v>1.08045592196369E-3</v>
      </c>
      <c r="AP1863" s="4">
        <v>1.1761630946157901E-3</v>
      </c>
      <c r="AQ1863" s="4">
        <v>1.2122086730644299E-3</v>
      </c>
      <c r="AR1863" s="4">
        <v>1.20179176226374E-3</v>
      </c>
      <c r="AS1863" s="4">
        <v>1.1939761975067701E-3</v>
      </c>
      <c r="AT1863" s="4">
        <v>1.02395045078794E-3</v>
      </c>
      <c r="AU1863" s="4">
        <v>9.5915407289571002E-4</v>
      </c>
      <c r="AV1863" s="4">
        <v>8.81755474696966E-4</v>
      </c>
      <c r="AW1863" s="4">
        <v>8.6888617591095597E-4</v>
      </c>
      <c r="AX1863" s="4">
        <v>8.1233922452847896E-4</v>
      </c>
      <c r="AY1863" s="4">
        <v>8.0496664419468095E-4</v>
      </c>
      <c r="AZ1863" s="4">
        <v>4.8012855687073802E-4</v>
      </c>
      <c r="BA1863" s="4">
        <v>4.5294413688978401E-4</v>
      </c>
      <c r="BB1863" s="4">
        <v>4.3246643470739698E-4</v>
      </c>
      <c r="BC1863" s="4">
        <v>1.42867347667691E-4</v>
      </c>
      <c r="BD1863" s="4">
        <v>1.9794358607796799E-4</v>
      </c>
      <c r="BE1863" s="4">
        <v>2.2767189227866999E-4</v>
      </c>
      <c r="BF1863" s="4">
        <v>2.5890404790850601E-4</v>
      </c>
      <c r="BG1863" s="4">
        <v>3.4254665721710398E-4</v>
      </c>
      <c r="BH1863" s="4">
        <v>4.1741863405890501E-4</v>
      </c>
    </row>
    <row r="1864" spans="1:60" s="8" customFormat="1" ht="15">
      <c r="A1864" s="36" t="s">
        <v>7</v>
      </c>
      <c r="B1864" s="36" t="s">
        <v>55</v>
      </c>
      <c r="C1864" s="36" t="s">
        <v>40</v>
      </c>
      <c r="D1864" s="7" t="s">
        <v>111</v>
      </c>
      <c r="E1864" s="7" t="s">
        <v>111</v>
      </c>
      <c r="F1864" s="7" t="s">
        <v>12</v>
      </c>
      <c r="G1864" s="219"/>
      <c r="H1864" s="219"/>
      <c r="I1864" s="219"/>
      <c r="J1864" s="219"/>
      <c r="K1864" s="219"/>
      <c r="L1864" s="219"/>
      <c r="M1864" s="219"/>
      <c r="N1864" s="219"/>
      <c r="O1864" s="219"/>
      <c r="P1864" s="219"/>
      <c r="Q1864" s="219"/>
      <c r="R1864" s="219"/>
      <c r="S1864" s="219"/>
      <c r="T1864" s="221">
        <v>1</v>
      </c>
      <c r="U1864" s="221">
        <v>1</v>
      </c>
      <c r="V1864" s="221">
        <v>1</v>
      </c>
      <c r="W1864" s="221">
        <v>1</v>
      </c>
      <c r="X1864" s="221">
        <v>1</v>
      </c>
      <c r="Y1864" s="221">
        <v>1</v>
      </c>
      <c r="Z1864" s="221">
        <v>1</v>
      </c>
      <c r="AA1864" s="221">
        <v>1</v>
      </c>
      <c r="AB1864" s="221">
        <v>1</v>
      </c>
      <c r="AC1864" s="221">
        <v>1</v>
      </c>
      <c r="AD1864" s="221">
        <v>1</v>
      </c>
      <c r="AE1864" s="221">
        <v>1</v>
      </c>
      <c r="AF1864" s="221">
        <v>1</v>
      </c>
      <c r="AG1864" s="221">
        <v>1</v>
      </c>
      <c r="AH1864" s="221">
        <v>1</v>
      </c>
      <c r="AI1864" s="221">
        <v>1</v>
      </c>
      <c r="AJ1864" s="221">
        <v>1</v>
      </c>
      <c r="AK1864" s="221">
        <v>1</v>
      </c>
      <c r="AL1864" s="221">
        <v>1</v>
      </c>
      <c r="AM1864" s="221">
        <v>1</v>
      </c>
      <c r="AN1864" s="221">
        <v>1</v>
      </c>
      <c r="AO1864" s="221">
        <v>1</v>
      </c>
      <c r="AP1864" s="221">
        <v>1</v>
      </c>
      <c r="AQ1864" s="221">
        <v>1</v>
      </c>
      <c r="AR1864" s="221">
        <v>1</v>
      </c>
      <c r="AS1864" s="221">
        <v>1</v>
      </c>
      <c r="AT1864" s="221">
        <v>1</v>
      </c>
      <c r="AU1864" s="221">
        <v>1</v>
      </c>
      <c r="AV1864" s="221">
        <v>1</v>
      </c>
      <c r="AW1864" s="221">
        <v>1</v>
      </c>
      <c r="AX1864" s="221">
        <v>1</v>
      </c>
      <c r="AY1864" s="221">
        <v>1</v>
      </c>
      <c r="AZ1864" s="221">
        <v>1</v>
      </c>
      <c r="BA1864" s="221">
        <v>1</v>
      </c>
      <c r="BB1864" s="221">
        <v>1</v>
      </c>
      <c r="BC1864" s="221">
        <v>1</v>
      </c>
      <c r="BD1864" s="221">
        <v>1</v>
      </c>
      <c r="BE1864" s="221">
        <v>1</v>
      </c>
      <c r="BF1864" s="221">
        <v>1</v>
      </c>
      <c r="BG1864" s="221">
        <v>1</v>
      </c>
      <c r="BH1864" s="221">
        <v>1</v>
      </c>
    </row>
    <row r="1865" spans="1:60" s="8" customFormat="1" ht="15">
      <c r="A1865" s="36" t="s">
        <v>7</v>
      </c>
      <c r="B1865" s="36" t="s">
        <v>55</v>
      </c>
      <c r="C1865" s="36" t="s">
        <v>40</v>
      </c>
      <c r="D1865" s="7" t="s">
        <v>111</v>
      </c>
      <c r="E1865" s="7" t="s">
        <v>111</v>
      </c>
      <c r="F1865" s="7" t="s">
        <v>13</v>
      </c>
      <c r="G1865" s="219"/>
      <c r="H1865" s="219"/>
      <c r="I1865" s="219"/>
      <c r="J1865" s="219"/>
      <c r="K1865" s="219"/>
      <c r="L1865" s="219"/>
      <c r="M1865" s="219"/>
      <c r="N1865" s="219"/>
      <c r="O1865" s="219"/>
      <c r="P1865" s="219"/>
      <c r="Q1865" s="219"/>
      <c r="R1865" s="219"/>
      <c r="S1865" s="219"/>
      <c r="T1865" s="221">
        <f>'3. Mecanical drive'!P$57</f>
        <v>0.18958925459617876</v>
      </c>
      <c r="U1865" s="221">
        <f>'3. Mecanical drive'!Q$57</f>
        <v>0.19052393194631123</v>
      </c>
      <c r="V1865" s="221">
        <f>'3. Mecanical drive'!R$57</f>
        <v>0.19145860929644251</v>
      </c>
      <c r="W1865" s="221">
        <f>'3. Mecanical drive'!S$57</f>
        <v>0.19239328664657498</v>
      </c>
      <c r="X1865" s="221">
        <f>'3. Mecanical drive'!T$57</f>
        <v>0.19332796399670626</v>
      </c>
      <c r="Y1865" s="221">
        <f>'3. Mecanical drive'!U$57</f>
        <v>0.19426264134683749</v>
      </c>
      <c r="Z1865" s="221">
        <f>'3. Mecanical drive'!V$57</f>
        <v>0.19519731869696999</v>
      </c>
      <c r="AA1865" s="221">
        <f>'3. Mecanical drive'!W$57</f>
        <v>0.19613199604710124</v>
      </c>
      <c r="AB1865" s="221">
        <f>'3. Mecanical drive'!X$57</f>
        <v>0.19706667339723374</v>
      </c>
      <c r="AC1865" s="221">
        <f>'3. Mecanical drive'!Y$57</f>
        <v>0.19800135074736502</v>
      </c>
      <c r="AD1865" s="221">
        <f>'3. Mecanical drive'!Z$57</f>
        <v>0.19893602809749625</v>
      </c>
      <c r="AE1865" s="221">
        <f>'3. Mecanical drive'!AA$57</f>
        <v>0.19987070544762875</v>
      </c>
      <c r="AF1865" s="221">
        <f>'3. Mecanical drive'!AB$57</f>
        <v>0.20080538279776</v>
      </c>
      <c r="AG1865" s="221">
        <f>'3. Mecanical drive'!AC$57</f>
        <v>0.2017400601478925</v>
      </c>
      <c r="AH1865" s="221">
        <f>'3. Mecanical drive'!AD$57</f>
        <v>0.20267473749802373</v>
      </c>
      <c r="AI1865" s="221">
        <f>'3. Mecanical drive'!AE$57</f>
        <v>0.20360941484815501</v>
      </c>
      <c r="AJ1865" s="221">
        <f>'3. Mecanical drive'!AF$57</f>
        <v>0.20454409219828748</v>
      </c>
      <c r="AK1865" s="221">
        <f>'3. Mecanical drive'!AG$57</f>
        <v>0.20547876954841876</v>
      </c>
      <c r="AL1865" s="221">
        <f>'3. Mecanical drive'!AH$57</f>
        <v>0.20641344689855123</v>
      </c>
      <c r="AM1865" s="221">
        <f>'3. Mecanical drive'!AI$57</f>
        <v>0.20734812424868249</v>
      </c>
      <c r="AN1865" s="221">
        <f>'3. Mecanical drive'!AJ$57</f>
        <v>0.20828280159881377</v>
      </c>
      <c r="AO1865" s="221">
        <f>'3. Mecanical drive'!AK$57</f>
        <v>0.20921747894894624</v>
      </c>
      <c r="AP1865" s="221">
        <f>'3. Mecanical drive'!AL$57</f>
        <v>0.21015215629907752</v>
      </c>
      <c r="AQ1865" s="221">
        <f>'3. Mecanical drive'!AM$57</f>
        <v>0.21108683364920999</v>
      </c>
      <c r="AR1865" s="221">
        <f>'3. Mecanical drive'!AN$57</f>
        <v>0.21202151099934125</v>
      </c>
      <c r="AS1865" s="221">
        <f>'3. Mecanical drive'!AO$57</f>
        <v>0.2129561883494725</v>
      </c>
      <c r="AT1865" s="221">
        <f>'3. Mecanical drive'!AP$57</f>
        <v>0.213890865699605</v>
      </c>
      <c r="AU1865" s="221">
        <f>'3. Mecanical drive'!AQ$57</f>
        <v>0.21482554304973622</v>
      </c>
      <c r="AV1865" s="221">
        <f>'3. Mecanical drive'!AR$57</f>
        <v>0.21576022039986875</v>
      </c>
      <c r="AW1865" s="221">
        <f>'3. Mecanical drive'!AS$57</f>
        <v>0.21669489774999998</v>
      </c>
      <c r="AX1865" s="221">
        <f>'3. Mecanical drive'!AT$57</f>
        <v>0.21762957510013126</v>
      </c>
      <c r="AY1865" s="221">
        <f>'3. Mecanical drive'!AU$57</f>
        <v>0.21856425245026376</v>
      </c>
      <c r="AZ1865" s="221">
        <f>'3. Mecanical drive'!AV$57</f>
        <v>0.21949892980039498</v>
      </c>
      <c r="BA1865" s="221">
        <f>'3. Mecanical drive'!AW$57</f>
        <v>0.22043360715052751</v>
      </c>
      <c r="BB1865" s="221">
        <f>'3. Mecanical drive'!AX$57</f>
        <v>0.22136828450065874</v>
      </c>
      <c r="BC1865" s="221">
        <f>'3. Mecanical drive'!AY$57</f>
        <v>0.22230296185079002</v>
      </c>
      <c r="BD1865" s="221">
        <f>'3. Mecanical drive'!AZ$57</f>
        <v>0.22323763920092249</v>
      </c>
      <c r="BE1865" s="221">
        <f>'3. Mecanical drive'!BA$57</f>
        <v>0.22417231655105374</v>
      </c>
      <c r="BF1865" s="221">
        <f>'3. Mecanical drive'!BB$57</f>
        <v>0.22510699390118624</v>
      </c>
      <c r="BG1865" s="221">
        <f>'3. Mecanical drive'!BC$57</f>
        <v>0.22604167125131749</v>
      </c>
      <c r="BH1865" s="221">
        <f>'3. Mecanical drive'!BD$57</f>
        <v>0.22697634860144877</v>
      </c>
    </row>
    <row r="1866" spans="1:60" s="8" customFormat="1" ht="15">
      <c r="A1866" s="36" t="s">
        <v>7</v>
      </c>
      <c r="B1866" s="36" t="s">
        <v>55</v>
      </c>
      <c r="C1866" s="36" t="s">
        <v>40</v>
      </c>
      <c r="D1866" s="7" t="s">
        <v>111</v>
      </c>
      <c r="E1866" s="7" t="s">
        <v>111</v>
      </c>
      <c r="F1866" s="7" t="s">
        <v>14</v>
      </c>
      <c r="G1866" s="219"/>
      <c r="H1866" s="219"/>
      <c r="I1866" s="219"/>
      <c r="J1866" s="219"/>
      <c r="K1866" s="219"/>
      <c r="L1866" s="219"/>
      <c r="M1866" s="219"/>
      <c r="N1866" s="219"/>
      <c r="O1866" s="219"/>
      <c r="P1866" s="219"/>
      <c r="Q1866" s="219"/>
      <c r="R1866" s="219"/>
      <c r="S1866" s="219"/>
      <c r="T1866" s="221">
        <f>'3. Mecanical drive'!P$67</f>
        <v>1</v>
      </c>
      <c r="U1866" s="221">
        <f>'3. Mecanical drive'!Q$67</f>
        <v>1</v>
      </c>
      <c r="V1866" s="221">
        <f>'3. Mecanical drive'!R$67</f>
        <v>1</v>
      </c>
      <c r="W1866" s="221">
        <f>'3. Mecanical drive'!S$67</f>
        <v>1</v>
      </c>
      <c r="X1866" s="221">
        <f>'3. Mecanical drive'!T$67</f>
        <v>1</v>
      </c>
      <c r="Y1866" s="221">
        <f>'3. Mecanical drive'!U$67</f>
        <v>1</v>
      </c>
      <c r="Z1866" s="221">
        <f>'3. Mecanical drive'!V$67</f>
        <v>1</v>
      </c>
      <c r="AA1866" s="221">
        <f>'3. Mecanical drive'!W$67</f>
        <v>1</v>
      </c>
      <c r="AB1866" s="221">
        <f>'3. Mecanical drive'!X$67</f>
        <v>1</v>
      </c>
      <c r="AC1866" s="221">
        <f>'3. Mecanical drive'!Y$67</f>
        <v>1</v>
      </c>
      <c r="AD1866" s="221">
        <f>'3. Mecanical drive'!Z$67</f>
        <v>1</v>
      </c>
      <c r="AE1866" s="221">
        <f>'3. Mecanical drive'!AA$67</f>
        <v>1</v>
      </c>
      <c r="AF1866" s="221">
        <f>'3. Mecanical drive'!AB$67</f>
        <v>1</v>
      </c>
      <c r="AG1866" s="221">
        <f>'3. Mecanical drive'!AC$67</f>
        <v>1</v>
      </c>
      <c r="AH1866" s="221">
        <f>'3. Mecanical drive'!AD$67</f>
        <v>1</v>
      </c>
      <c r="AI1866" s="221">
        <f>'3. Mecanical drive'!AE$67</f>
        <v>1</v>
      </c>
      <c r="AJ1866" s="221">
        <f>'3. Mecanical drive'!AF$67</f>
        <v>1</v>
      </c>
      <c r="AK1866" s="221">
        <f>'3. Mecanical drive'!AG$67</f>
        <v>1</v>
      </c>
      <c r="AL1866" s="221">
        <f>'3. Mecanical drive'!AH$67</f>
        <v>1</v>
      </c>
      <c r="AM1866" s="221">
        <f>'3. Mecanical drive'!AI$67</f>
        <v>1</v>
      </c>
      <c r="AN1866" s="221">
        <f>'3. Mecanical drive'!AJ$67</f>
        <v>1</v>
      </c>
      <c r="AO1866" s="221">
        <f>'3. Mecanical drive'!AK$67</f>
        <v>1</v>
      </c>
      <c r="AP1866" s="221">
        <f>'3. Mecanical drive'!AL$67</f>
        <v>1</v>
      </c>
      <c r="AQ1866" s="221">
        <f>'3. Mecanical drive'!AM$67</f>
        <v>1</v>
      </c>
      <c r="AR1866" s="221">
        <f>'3. Mecanical drive'!AN$67</f>
        <v>1</v>
      </c>
      <c r="AS1866" s="221">
        <f>'3. Mecanical drive'!AO$67</f>
        <v>1</v>
      </c>
      <c r="AT1866" s="221">
        <f>'3. Mecanical drive'!AP$67</f>
        <v>1</v>
      </c>
      <c r="AU1866" s="221">
        <f>'3. Mecanical drive'!AQ$67</f>
        <v>1</v>
      </c>
      <c r="AV1866" s="221">
        <f>'3. Mecanical drive'!AR$67</f>
        <v>1</v>
      </c>
      <c r="AW1866" s="221">
        <f>'3. Mecanical drive'!AS$67</f>
        <v>1</v>
      </c>
      <c r="AX1866" s="221">
        <f>'3. Mecanical drive'!AT$67</f>
        <v>1</v>
      </c>
      <c r="AY1866" s="221">
        <f>'3. Mecanical drive'!AU$67</f>
        <v>1</v>
      </c>
      <c r="AZ1866" s="221">
        <f>'3. Mecanical drive'!AV$67</f>
        <v>1</v>
      </c>
      <c r="BA1866" s="221">
        <f>'3. Mecanical drive'!AW$67</f>
        <v>1</v>
      </c>
      <c r="BB1866" s="221">
        <f>'3. Mecanical drive'!AX$67</f>
        <v>1</v>
      </c>
      <c r="BC1866" s="221">
        <f>'3. Mecanical drive'!AY$67</f>
        <v>1</v>
      </c>
      <c r="BD1866" s="221">
        <f>'3. Mecanical drive'!AZ$67</f>
        <v>1</v>
      </c>
      <c r="BE1866" s="221">
        <f>'3. Mecanical drive'!BA$67</f>
        <v>1</v>
      </c>
      <c r="BF1866" s="221">
        <f>'3. Mecanical drive'!BB$67</f>
        <v>1</v>
      </c>
      <c r="BG1866" s="221">
        <f>'3. Mecanical drive'!BC$67</f>
        <v>1</v>
      </c>
      <c r="BH1866" s="221">
        <f>'3. Mecanical drive'!BD$67</f>
        <v>1</v>
      </c>
    </row>
    <row r="1867" spans="1:60" s="5" customFormat="1" ht="15">
      <c r="A1867" s="4" t="s">
        <v>7</v>
      </c>
      <c r="B1867" s="4" t="s">
        <v>55</v>
      </c>
      <c r="C1867" s="4" t="s">
        <v>56</v>
      </c>
      <c r="D1867" s="4"/>
      <c r="E1867" s="4"/>
      <c r="F1867" s="4" t="s">
        <v>11</v>
      </c>
      <c r="G1867" s="4">
        <v>756</v>
      </c>
      <c r="H1867" s="4">
        <v>798</v>
      </c>
      <c r="I1867" s="4">
        <v>858</v>
      </c>
      <c r="J1867" s="4">
        <v>955</v>
      </c>
      <c r="K1867" s="4">
        <v>1124</v>
      </c>
      <c r="L1867" s="4">
        <v>1281</v>
      </c>
      <c r="M1867" s="4">
        <v>1508</v>
      </c>
      <c r="N1867" s="4">
        <v>1865</v>
      </c>
      <c r="O1867" s="4">
        <v>2189</v>
      </c>
      <c r="P1867" s="4">
        <v>2547</v>
      </c>
      <c r="Q1867" s="4">
        <v>2911</v>
      </c>
      <c r="R1867" s="4">
        <v>3224</v>
      </c>
      <c r="S1867" s="4">
        <v>3686</v>
      </c>
      <c r="T1867" s="4">
        <v>4291</v>
      </c>
      <c r="U1867" s="4">
        <v>4359</v>
      </c>
      <c r="V1867" s="4">
        <v>4766</v>
      </c>
      <c r="W1867" s="4">
        <v>5089</v>
      </c>
      <c r="X1867" s="4">
        <v>5322</v>
      </c>
      <c r="Y1867" s="4">
        <v>5732</v>
      </c>
      <c r="Z1867" s="4">
        <v>6035</v>
      </c>
      <c r="AA1867" s="4">
        <v>5697</v>
      </c>
      <c r="AB1867" s="4">
        <v>5943</v>
      </c>
      <c r="AC1867" s="4">
        <v>6039</v>
      </c>
      <c r="AD1867" s="4">
        <v>6019</v>
      </c>
      <c r="AE1867" s="4">
        <v>6096</v>
      </c>
      <c r="AF1867" s="4">
        <v>6194</v>
      </c>
      <c r="AG1867" s="4">
        <v>6717</v>
      </c>
      <c r="AH1867" s="4">
        <v>7189</v>
      </c>
      <c r="AI1867" s="4">
        <v>7991</v>
      </c>
      <c r="AJ1867" s="4">
        <v>8158</v>
      </c>
      <c r="AK1867" s="4">
        <v>8560</v>
      </c>
      <c r="AL1867" s="4">
        <v>8969</v>
      </c>
      <c r="AM1867" s="4">
        <v>9662</v>
      </c>
      <c r="AN1867" s="4">
        <v>9302</v>
      </c>
      <c r="AO1867" s="4">
        <v>9626</v>
      </c>
      <c r="AP1867" s="4">
        <v>8969</v>
      </c>
      <c r="AQ1867" s="4">
        <v>9556</v>
      </c>
      <c r="AR1867" s="4">
        <v>9427</v>
      </c>
      <c r="AS1867" s="4">
        <v>9466</v>
      </c>
      <c r="AT1867" s="4">
        <v>9383</v>
      </c>
      <c r="AU1867" s="4">
        <v>8958</v>
      </c>
      <c r="AV1867" s="4">
        <v>8913</v>
      </c>
      <c r="AW1867" s="4">
        <v>8506</v>
      </c>
      <c r="AX1867" s="4">
        <v>8288</v>
      </c>
      <c r="AY1867" s="4">
        <v>7918</v>
      </c>
      <c r="AZ1867" s="4">
        <v>7630</v>
      </c>
      <c r="BA1867" s="4">
        <v>7281</v>
      </c>
      <c r="BB1867" s="4">
        <v>7009</v>
      </c>
      <c r="BC1867" s="4">
        <v>6456</v>
      </c>
      <c r="BD1867" s="4">
        <v>6059</v>
      </c>
      <c r="BE1867" s="4">
        <v>5581</v>
      </c>
      <c r="BF1867" s="4">
        <v>5193</v>
      </c>
      <c r="BG1867" s="4">
        <v>4673</v>
      </c>
      <c r="BH1867" s="4">
        <v>4565</v>
      </c>
    </row>
    <row r="1868" spans="1:60" s="5" customFormat="1" ht="15">
      <c r="A1868" s="4" t="s">
        <v>7</v>
      </c>
      <c r="B1868" s="4" t="s">
        <v>55</v>
      </c>
      <c r="C1868" s="4" t="s">
        <v>56</v>
      </c>
      <c r="D1868" s="4"/>
      <c r="E1868" s="4"/>
      <c r="F1868" s="4" t="s">
        <v>52</v>
      </c>
      <c r="G1868" s="4">
        <v>5.90717299578059E-2</v>
      </c>
      <c r="H1868" s="4">
        <v>5.8040584769801402E-2</v>
      </c>
      <c r="I1868" s="4">
        <v>5.82801249830186E-2</v>
      </c>
      <c r="J1868" s="4">
        <v>5.9409020217729397E-2</v>
      </c>
      <c r="K1868" s="4">
        <v>6.5436339290912304E-2</v>
      </c>
      <c r="L1868" s="4">
        <v>7.1372854914196607E-2</v>
      </c>
      <c r="M1868" s="4">
        <v>7.5006217358866006E-2</v>
      </c>
      <c r="N1868" s="4">
        <v>8.5751069014667294E-2</v>
      </c>
      <c r="O1868" s="4">
        <v>9.1528683726375695E-2</v>
      </c>
      <c r="P1868" s="4">
        <v>9.4483807545350004E-2</v>
      </c>
      <c r="Q1868" s="4">
        <v>9.7534007907257206E-2</v>
      </c>
      <c r="R1868" s="4">
        <v>9.8322659347361993E-2</v>
      </c>
      <c r="S1868" s="4">
        <v>0.108629022751385</v>
      </c>
      <c r="T1868" s="4">
        <v>0.11133309117326599</v>
      </c>
      <c r="U1868" s="4">
        <v>0.108847104652034</v>
      </c>
      <c r="V1868" s="4">
        <v>0.118598516896432</v>
      </c>
      <c r="W1868" s="4">
        <v>0.117355410017526</v>
      </c>
      <c r="X1868" s="4">
        <v>0.118951297467647</v>
      </c>
      <c r="Y1868" s="4">
        <v>0.123795948339165</v>
      </c>
      <c r="Z1868" s="4">
        <v>0.122565446089482</v>
      </c>
      <c r="AA1868" s="4">
        <v>0.118403824171256</v>
      </c>
      <c r="AB1868" s="4">
        <v>0.12826157332470101</v>
      </c>
      <c r="AC1868" s="4">
        <v>0.133355415700563</v>
      </c>
      <c r="AD1868" s="4">
        <v>0.12947705810226501</v>
      </c>
      <c r="AE1868" s="4">
        <v>0.13018964633521299</v>
      </c>
      <c r="AF1868" s="4">
        <v>0.13054015890745899</v>
      </c>
      <c r="AG1868" s="4">
        <v>0.14125291779698401</v>
      </c>
      <c r="AH1868" s="4">
        <v>0.146370762496182</v>
      </c>
      <c r="AI1868" s="4">
        <v>0.146933897214305</v>
      </c>
      <c r="AJ1868" s="4">
        <v>0.13969895713820901</v>
      </c>
      <c r="AK1868" s="4">
        <v>0.14122615983633599</v>
      </c>
      <c r="AL1868" s="4">
        <v>0.14204266506184399</v>
      </c>
      <c r="AM1868" s="4">
        <v>0.15131867443463001</v>
      </c>
      <c r="AN1868" s="4">
        <v>0.149218775064968</v>
      </c>
      <c r="AO1868" s="4">
        <v>0.14648547471581</v>
      </c>
      <c r="AP1868" s="4">
        <v>0.13023465179764199</v>
      </c>
      <c r="AQ1868" s="4">
        <v>0.13790316761671101</v>
      </c>
      <c r="AR1868" s="4">
        <v>0.12874194253250301</v>
      </c>
      <c r="AS1868" s="4">
        <v>0.12152880307095799</v>
      </c>
      <c r="AT1868" s="4">
        <v>0.117167403411503</v>
      </c>
      <c r="AU1868" s="4">
        <v>0.104781733963412</v>
      </c>
      <c r="AV1868" s="4">
        <v>9.9482108176886894E-2</v>
      </c>
      <c r="AW1868" s="4">
        <v>9.3553744459475799E-2</v>
      </c>
      <c r="AX1868" s="4">
        <v>8.6316249908872197E-2</v>
      </c>
      <c r="AY1868" s="4">
        <v>7.96715736091686E-2</v>
      </c>
      <c r="AZ1868" s="4">
        <v>7.4762875284157704E-2</v>
      </c>
      <c r="BA1868" s="4">
        <v>7.3286361348766996E-2</v>
      </c>
      <c r="BB1868" s="4">
        <v>6.8889937292367004E-2</v>
      </c>
      <c r="BC1868" s="4">
        <v>6.5882256895900701E-2</v>
      </c>
      <c r="BD1868" s="4">
        <v>6.6630010447022603E-2</v>
      </c>
      <c r="BE1868" s="4">
        <v>6.05065157527266E-2</v>
      </c>
      <c r="BF1868" s="4">
        <v>5.8456031338646498E-2</v>
      </c>
      <c r="BG1868" s="4">
        <v>5.5197259626742302E-2</v>
      </c>
      <c r="BH1868" s="4">
        <v>5.6044590131732401E-2</v>
      </c>
    </row>
    <row r="1869" spans="1:60" s="8" customFormat="1" ht="15">
      <c r="A1869" s="36" t="s">
        <v>7</v>
      </c>
      <c r="B1869" s="36" t="s">
        <v>55</v>
      </c>
      <c r="C1869" s="36" t="s">
        <v>56</v>
      </c>
      <c r="D1869" s="7" t="s">
        <v>118</v>
      </c>
      <c r="E1869" s="7" t="s">
        <v>118</v>
      </c>
      <c r="F1869" s="7" t="s">
        <v>12</v>
      </c>
      <c r="G1869" s="221">
        <v>1</v>
      </c>
      <c r="H1869" s="221">
        <v>1</v>
      </c>
      <c r="I1869" s="221">
        <v>1</v>
      </c>
      <c r="J1869" s="221">
        <v>1</v>
      </c>
      <c r="K1869" s="221">
        <v>1</v>
      </c>
      <c r="L1869" s="221">
        <v>1</v>
      </c>
      <c r="M1869" s="221">
        <v>1</v>
      </c>
      <c r="N1869" s="221">
        <v>1</v>
      </c>
      <c r="O1869" s="221">
        <v>1</v>
      </c>
      <c r="P1869" s="221">
        <v>1</v>
      </c>
      <c r="Q1869" s="221">
        <v>1</v>
      </c>
      <c r="R1869" s="221">
        <v>1</v>
      </c>
      <c r="S1869" s="221">
        <v>1</v>
      </c>
      <c r="T1869" s="221">
        <v>1</v>
      </c>
      <c r="U1869" s="221">
        <v>1</v>
      </c>
      <c r="V1869" s="221">
        <v>1</v>
      </c>
      <c r="W1869" s="221">
        <v>1</v>
      </c>
      <c r="X1869" s="221">
        <v>1</v>
      </c>
      <c r="Y1869" s="221">
        <v>1</v>
      </c>
      <c r="Z1869" s="221">
        <v>1</v>
      </c>
      <c r="AA1869" s="221">
        <v>1</v>
      </c>
      <c r="AB1869" s="221">
        <v>1</v>
      </c>
      <c r="AC1869" s="221">
        <v>1</v>
      </c>
      <c r="AD1869" s="221">
        <v>1</v>
      </c>
      <c r="AE1869" s="221">
        <v>1</v>
      </c>
      <c r="AF1869" s="221">
        <v>1</v>
      </c>
      <c r="AG1869" s="221">
        <v>1</v>
      </c>
      <c r="AH1869" s="221">
        <v>1</v>
      </c>
      <c r="AI1869" s="221">
        <v>1</v>
      </c>
      <c r="AJ1869" s="221">
        <v>1</v>
      </c>
      <c r="AK1869" s="221">
        <v>1</v>
      </c>
      <c r="AL1869" s="221">
        <v>1</v>
      </c>
      <c r="AM1869" s="221">
        <v>1</v>
      </c>
      <c r="AN1869" s="221">
        <v>1</v>
      </c>
      <c r="AO1869" s="221">
        <v>1</v>
      </c>
      <c r="AP1869" s="221">
        <v>1</v>
      </c>
      <c r="AQ1869" s="221">
        <v>1</v>
      </c>
      <c r="AR1869" s="221">
        <v>1</v>
      </c>
      <c r="AS1869" s="221">
        <v>1</v>
      </c>
      <c r="AT1869" s="221">
        <v>1</v>
      </c>
      <c r="AU1869" s="221">
        <v>1</v>
      </c>
      <c r="AV1869" s="221">
        <v>1</v>
      </c>
      <c r="AW1869" s="221">
        <v>1</v>
      </c>
      <c r="AX1869" s="221">
        <v>1</v>
      </c>
      <c r="AY1869" s="221">
        <v>1</v>
      </c>
      <c r="AZ1869" s="221">
        <v>1</v>
      </c>
      <c r="BA1869" s="221">
        <v>1</v>
      </c>
      <c r="BB1869" s="221">
        <v>1</v>
      </c>
      <c r="BC1869" s="221">
        <v>1</v>
      </c>
      <c r="BD1869" s="221">
        <v>1</v>
      </c>
      <c r="BE1869" s="221">
        <v>1</v>
      </c>
      <c r="BF1869" s="221">
        <v>1</v>
      </c>
      <c r="BG1869" s="221">
        <v>1</v>
      </c>
      <c r="BH1869" s="221">
        <v>1</v>
      </c>
    </row>
    <row r="1870" spans="1:60" s="8" customFormat="1" ht="15">
      <c r="A1870" s="36" t="s">
        <v>7</v>
      </c>
      <c r="B1870" s="36" t="s">
        <v>55</v>
      </c>
      <c r="C1870" s="36" t="s">
        <v>56</v>
      </c>
      <c r="D1870" s="7" t="s">
        <v>118</v>
      </c>
      <c r="E1870" s="7" t="s">
        <v>118</v>
      </c>
      <c r="F1870" s="7" t="s">
        <v>13</v>
      </c>
      <c r="G1870" s="221">
        <f>'3. Mecanical drive'!C$62</f>
        <v>0.14195075923557299</v>
      </c>
      <c r="H1870" s="221">
        <f>'3. Mecanical drive'!D$62</f>
        <v>0.142698501115678</v>
      </c>
      <c r="I1870" s="221">
        <f>'3. Mecanical drive'!E$62</f>
        <v>0.14344624299578401</v>
      </c>
      <c r="J1870" s="221">
        <f>'3. Mecanical drive'!F$62</f>
        <v>0.144193984875889</v>
      </c>
      <c r="K1870" s="221">
        <f>'3. Mecanical drive'!G$62</f>
        <v>0.14494172675599501</v>
      </c>
      <c r="L1870" s="221">
        <f>'3. Mecanical drive'!H$62</f>
        <v>0.14568946863609999</v>
      </c>
      <c r="M1870" s="221">
        <f>'3. Mecanical drive'!I$62</f>
        <v>0.14643721051620601</v>
      </c>
      <c r="N1870" s="221">
        <f>'3. Mecanical drive'!J$62</f>
        <v>0.14718495239631099</v>
      </c>
      <c r="O1870" s="221">
        <f>'3. Mecanical drive'!K$62</f>
        <v>0.147932694276416</v>
      </c>
      <c r="P1870" s="221">
        <f>'3. Mecanical drive'!L$62</f>
        <v>0.14868043615652199</v>
      </c>
      <c r="Q1870" s="221">
        <f>'3. Mecanical drive'!M$62</f>
        <v>0.149428178036627</v>
      </c>
      <c r="R1870" s="221">
        <f>'3. Mecanical drive'!N$62</f>
        <v>0.15017591991673301</v>
      </c>
      <c r="S1870" s="221">
        <f>'3. Mecanical drive'!O$62</f>
        <v>0.150923661796838</v>
      </c>
      <c r="T1870" s="221">
        <f>'3. Mecanical drive'!P$62</f>
        <v>0.15167140367694301</v>
      </c>
      <c r="U1870" s="221">
        <f>'3. Mecanical drive'!Q$62</f>
        <v>0.152419145557049</v>
      </c>
      <c r="V1870" s="221">
        <f>'3. Mecanical drive'!R$62</f>
        <v>0.15316688743715401</v>
      </c>
      <c r="W1870" s="221">
        <f>'3. Mecanical drive'!S$62</f>
        <v>0.15391462931725999</v>
      </c>
      <c r="X1870" s="221">
        <f>'3. Mecanical drive'!T$62</f>
        <v>0.15466237119736501</v>
      </c>
      <c r="Y1870" s="221">
        <f>'3. Mecanical drive'!U$62</f>
        <v>0.15541011307746999</v>
      </c>
      <c r="Z1870" s="221">
        <f>'3. Mecanical drive'!V$62</f>
        <v>0.156157854957576</v>
      </c>
      <c r="AA1870" s="221">
        <f>'3. Mecanical drive'!W$62</f>
        <v>0.15690559683768099</v>
      </c>
      <c r="AB1870" s="221">
        <f>'3. Mecanical drive'!X$62</f>
        <v>0.157653338717787</v>
      </c>
      <c r="AC1870" s="221">
        <f>'3. Mecanical drive'!Y$62</f>
        <v>0.15840108059789201</v>
      </c>
      <c r="AD1870" s="221">
        <f>'3. Mecanical drive'!Z$62</f>
        <v>0.159148822477997</v>
      </c>
      <c r="AE1870" s="221">
        <f>'3. Mecanical drive'!AA$62</f>
        <v>0.15989656435810301</v>
      </c>
      <c r="AF1870" s="221">
        <f>'3. Mecanical drive'!AB$62</f>
        <v>0.160644306238208</v>
      </c>
      <c r="AG1870" s="221">
        <f>'3. Mecanical drive'!AC$62</f>
        <v>0.16139204811831401</v>
      </c>
      <c r="AH1870" s="221">
        <f>'3. Mecanical drive'!AD$62</f>
        <v>0.16213978999841899</v>
      </c>
      <c r="AI1870" s="221">
        <f>'3. Mecanical drive'!AE$62</f>
        <v>0.16288753187852401</v>
      </c>
      <c r="AJ1870" s="221">
        <f>'3. Mecanical drive'!AF$62</f>
        <v>0.16363527375862999</v>
      </c>
      <c r="AK1870" s="221">
        <f>'3. Mecanical drive'!AG$62</f>
        <v>0.164383015638735</v>
      </c>
      <c r="AL1870" s="221">
        <f>'3. Mecanical drive'!AH$62</f>
        <v>0.16513075751884099</v>
      </c>
      <c r="AM1870" s="221">
        <f>'3. Mecanical drive'!AI$62</f>
        <v>0.165878499398946</v>
      </c>
      <c r="AN1870" s="221">
        <f>'3. Mecanical drive'!AJ$62</f>
        <v>0.16662624127905101</v>
      </c>
      <c r="AO1870" s="221">
        <f>'3. Mecanical drive'!AK$62</f>
        <v>0.167373983159157</v>
      </c>
      <c r="AP1870" s="221">
        <f>'3. Mecanical drive'!AL$62</f>
        <v>0.16812172503926201</v>
      </c>
      <c r="AQ1870" s="221">
        <f>'3. Mecanical drive'!AM$62</f>
        <v>0.16886946691936799</v>
      </c>
      <c r="AR1870" s="221">
        <f>'3. Mecanical drive'!AN$62</f>
        <v>0.16961720879947301</v>
      </c>
      <c r="AS1870" s="221">
        <f>'3. Mecanical drive'!AO$62</f>
        <v>0.17036495067957799</v>
      </c>
      <c r="AT1870" s="221">
        <f>'3. Mecanical drive'!AP$62</f>
        <v>0.171112692559684</v>
      </c>
      <c r="AU1870" s="221">
        <f>'3. Mecanical drive'!AQ$62</f>
        <v>0.17186043443978899</v>
      </c>
      <c r="AV1870" s="221">
        <f>'3. Mecanical drive'!AR$62</f>
        <v>0.172608176319895</v>
      </c>
      <c r="AW1870" s="221">
        <f>'3. Mecanical drive'!AS$62</f>
        <v>0.17335591819999999</v>
      </c>
      <c r="AX1870" s="221">
        <f>'3. Mecanical drive'!AT$62</f>
        <v>0.174103660080105</v>
      </c>
      <c r="AY1870" s="221">
        <f>'3. Mecanical drive'!AU$62</f>
        <v>0.17485140196021101</v>
      </c>
      <c r="AZ1870" s="221">
        <f>'3. Mecanical drive'!AV$62</f>
        <v>0.175599143840316</v>
      </c>
      <c r="BA1870" s="221">
        <f>'3. Mecanical drive'!AW$62</f>
        <v>0.17634688572042201</v>
      </c>
      <c r="BB1870" s="221">
        <f>'3. Mecanical drive'!AX$62</f>
        <v>0.17709462760052699</v>
      </c>
      <c r="BC1870" s="221">
        <f>'3. Mecanical drive'!AY$62</f>
        <v>0.17784236948063201</v>
      </c>
      <c r="BD1870" s="221">
        <f>'3. Mecanical drive'!AZ$62</f>
        <v>0.17859011136073799</v>
      </c>
      <c r="BE1870" s="221">
        <f>'3. Mecanical drive'!BA$62</f>
        <v>0.179337853240843</v>
      </c>
      <c r="BF1870" s="221">
        <f>'3. Mecanical drive'!BB$62</f>
        <v>0.18008559512094899</v>
      </c>
      <c r="BG1870" s="221">
        <f>'3. Mecanical drive'!BC$62</f>
        <v>0.180833337001054</v>
      </c>
      <c r="BH1870" s="221">
        <f>'3. Mecanical drive'!BD$62</f>
        <v>0.18158107888115901</v>
      </c>
    </row>
    <row r="1871" spans="1:60" s="8" customFormat="1" ht="15">
      <c r="A1871" s="36" t="s">
        <v>7</v>
      </c>
      <c r="B1871" s="36" t="s">
        <v>55</v>
      </c>
      <c r="C1871" s="36" t="s">
        <v>56</v>
      </c>
      <c r="D1871" s="7" t="s">
        <v>118</v>
      </c>
      <c r="E1871" s="7" t="s">
        <v>118</v>
      </c>
      <c r="F1871" s="7" t="s">
        <v>14</v>
      </c>
      <c r="G1871" s="221">
        <f>'3. Mecanical drive'!C$67</f>
        <v>1</v>
      </c>
      <c r="H1871" s="221">
        <f>'3. Mecanical drive'!D$67</f>
        <v>1</v>
      </c>
      <c r="I1871" s="221">
        <f>'3. Mecanical drive'!E$67</f>
        <v>1</v>
      </c>
      <c r="J1871" s="221">
        <f>'3. Mecanical drive'!F$67</f>
        <v>1</v>
      </c>
      <c r="K1871" s="221">
        <f>'3. Mecanical drive'!G$67</f>
        <v>1</v>
      </c>
      <c r="L1871" s="221">
        <f>'3. Mecanical drive'!H$67</f>
        <v>1</v>
      </c>
      <c r="M1871" s="221">
        <f>'3. Mecanical drive'!I$67</f>
        <v>1</v>
      </c>
      <c r="N1871" s="221">
        <f>'3. Mecanical drive'!J$67</f>
        <v>1</v>
      </c>
      <c r="O1871" s="221">
        <f>'3. Mecanical drive'!K$67</f>
        <v>1</v>
      </c>
      <c r="P1871" s="221">
        <f>'3. Mecanical drive'!L$67</f>
        <v>1</v>
      </c>
      <c r="Q1871" s="221">
        <f>'3. Mecanical drive'!M$67</f>
        <v>1</v>
      </c>
      <c r="R1871" s="221">
        <f>'3. Mecanical drive'!N$67</f>
        <v>1</v>
      </c>
      <c r="S1871" s="221">
        <f>'3. Mecanical drive'!O$67</f>
        <v>1</v>
      </c>
      <c r="T1871" s="221">
        <f>'3. Mecanical drive'!P$67</f>
        <v>1</v>
      </c>
      <c r="U1871" s="221">
        <f>'3. Mecanical drive'!Q$67</f>
        <v>1</v>
      </c>
      <c r="V1871" s="221">
        <f>'3. Mecanical drive'!R$67</f>
        <v>1</v>
      </c>
      <c r="W1871" s="221">
        <f>'3. Mecanical drive'!S$67</f>
        <v>1</v>
      </c>
      <c r="X1871" s="221">
        <f>'3. Mecanical drive'!T$67</f>
        <v>1</v>
      </c>
      <c r="Y1871" s="221">
        <f>'3. Mecanical drive'!U$67</f>
        <v>1</v>
      </c>
      <c r="Z1871" s="221">
        <f>'3. Mecanical drive'!V$67</f>
        <v>1</v>
      </c>
      <c r="AA1871" s="221">
        <f>'3. Mecanical drive'!W$67</f>
        <v>1</v>
      </c>
      <c r="AB1871" s="221">
        <f>'3. Mecanical drive'!X$67</f>
        <v>1</v>
      </c>
      <c r="AC1871" s="221">
        <f>'3. Mecanical drive'!Y$67</f>
        <v>1</v>
      </c>
      <c r="AD1871" s="221">
        <f>'3. Mecanical drive'!Z$67</f>
        <v>1</v>
      </c>
      <c r="AE1871" s="221">
        <f>'3. Mecanical drive'!AA$67</f>
        <v>1</v>
      </c>
      <c r="AF1871" s="221">
        <f>'3. Mecanical drive'!AB$67</f>
        <v>1</v>
      </c>
      <c r="AG1871" s="221">
        <f>'3. Mecanical drive'!AC$67</f>
        <v>1</v>
      </c>
      <c r="AH1871" s="221">
        <f>'3. Mecanical drive'!AD$67</f>
        <v>1</v>
      </c>
      <c r="AI1871" s="221">
        <f>'3. Mecanical drive'!AE$67</f>
        <v>1</v>
      </c>
      <c r="AJ1871" s="221">
        <f>'3. Mecanical drive'!AF$67</f>
        <v>1</v>
      </c>
      <c r="AK1871" s="221">
        <f>'3. Mecanical drive'!AG$67</f>
        <v>1</v>
      </c>
      <c r="AL1871" s="221">
        <f>'3. Mecanical drive'!AH$67</f>
        <v>1</v>
      </c>
      <c r="AM1871" s="221">
        <f>'3. Mecanical drive'!AI$67</f>
        <v>1</v>
      </c>
      <c r="AN1871" s="221">
        <f>'3. Mecanical drive'!AJ$67</f>
        <v>1</v>
      </c>
      <c r="AO1871" s="221">
        <f>'3. Mecanical drive'!AK$67</f>
        <v>1</v>
      </c>
      <c r="AP1871" s="221">
        <f>'3. Mecanical drive'!AL$67</f>
        <v>1</v>
      </c>
      <c r="AQ1871" s="221">
        <f>'3. Mecanical drive'!AM$67</f>
        <v>1</v>
      </c>
      <c r="AR1871" s="221">
        <f>'3. Mecanical drive'!AN$67</f>
        <v>1</v>
      </c>
      <c r="AS1871" s="221">
        <f>'3. Mecanical drive'!AO$67</f>
        <v>1</v>
      </c>
      <c r="AT1871" s="221">
        <f>'3. Mecanical drive'!AP$67</f>
        <v>1</v>
      </c>
      <c r="AU1871" s="221">
        <f>'3. Mecanical drive'!AQ$67</f>
        <v>1</v>
      </c>
      <c r="AV1871" s="221">
        <f>'3. Mecanical drive'!AR$67</f>
        <v>1</v>
      </c>
      <c r="AW1871" s="221">
        <f>'3. Mecanical drive'!AS$67</f>
        <v>1</v>
      </c>
      <c r="AX1871" s="221">
        <f>'3. Mecanical drive'!AT$67</f>
        <v>1</v>
      </c>
      <c r="AY1871" s="221">
        <f>'3. Mecanical drive'!AU$67</f>
        <v>1</v>
      </c>
      <c r="AZ1871" s="221">
        <f>'3. Mecanical drive'!AV$67</f>
        <v>1</v>
      </c>
      <c r="BA1871" s="221">
        <f>'3. Mecanical drive'!AW$67</f>
        <v>1</v>
      </c>
      <c r="BB1871" s="221">
        <f>'3. Mecanical drive'!AX$67</f>
        <v>1</v>
      </c>
      <c r="BC1871" s="221">
        <f>'3. Mecanical drive'!AY$67</f>
        <v>1</v>
      </c>
      <c r="BD1871" s="221">
        <f>'3. Mecanical drive'!AZ$67</f>
        <v>1</v>
      </c>
      <c r="BE1871" s="221">
        <f>'3. Mecanical drive'!BA$67</f>
        <v>1</v>
      </c>
      <c r="BF1871" s="221">
        <f>'3. Mecanical drive'!BB$67</f>
        <v>1</v>
      </c>
      <c r="BG1871" s="221">
        <f>'3. Mecanical drive'!BC$67</f>
        <v>1</v>
      </c>
      <c r="BH1871" s="221">
        <f>'3. Mecanical drive'!BD$67</f>
        <v>1</v>
      </c>
    </row>
    <row r="1872" spans="1:60" s="5" customFormat="1" ht="15">
      <c r="A1872" s="4" t="s">
        <v>7</v>
      </c>
      <c r="B1872" s="4" t="s">
        <v>55</v>
      </c>
      <c r="C1872" s="4" t="s">
        <v>21</v>
      </c>
      <c r="D1872" s="4"/>
      <c r="E1872" s="4"/>
      <c r="F1872" s="4" t="s">
        <v>11</v>
      </c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>
        <v>5</v>
      </c>
      <c r="AS1872" s="4">
        <v>6</v>
      </c>
      <c r="AT1872" s="4">
        <v>10</v>
      </c>
      <c r="AU1872" s="4">
        <v>10</v>
      </c>
      <c r="AV1872" s="4">
        <v>11</v>
      </c>
      <c r="AW1872" s="4">
        <v>1</v>
      </c>
      <c r="AX1872" s="4"/>
      <c r="AY1872" s="4"/>
      <c r="AZ1872" s="4"/>
      <c r="BA1872" s="4">
        <v>25</v>
      </c>
      <c r="BB1872" s="4">
        <v>38</v>
      </c>
      <c r="BC1872" s="4">
        <v>43</v>
      </c>
      <c r="BD1872" s="4">
        <v>51</v>
      </c>
      <c r="BE1872" s="4">
        <v>64</v>
      </c>
      <c r="BF1872" s="4">
        <v>70</v>
      </c>
      <c r="BG1872" s="4">
        <v>81</v>
      </c>
      <c r="BH1872" s="4">
        <v>79</v>
      </c>
    </row>
    <row r="1873" spans="1:60" s="5" customFormat="1" ht="15">
      <c r="A1873" s="4" t="s">
        <v>7</v>
      </c>
      <c r="B1873" s="4" t="s">
        <v>55</v>
      </c>
      <c r="C1873" s="4" t="s">
        <v>21</v>
      </c>
      <c r="D1873" s="4"/>
      <c r="E1873" s="4"/>
      <c r="F1873" s="4" t="s">
        <v>52</v>
      </c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6">
        <v>6.8283622855894204E-5</v>
      </c>
      <c r="AS1873" s="6">
        <v>7.7030722419791807E-5</v>
      </c>
      <c r="AT1873" s="4">
        <v>1.24872006193652E-4</v>
      </c>
      <c r="AU1873" s="4">
        <v>1.16970008889721E-4</v>
      </c>
      <c r="AV1873" s="4">
        <v>1.2277607875527401E-4</v>
      </c>
      <c r="AW1873" s="6">
        <v>1.0998559188746299E-5</v>
      </c>
      <c r="AX1873" s="4"/>
      <c r="AY1873" s="4"/>
      <c r="AZ1873" s="4"/>
      <c r="BA1873" s="4">
        <v>2.51635631605435E-4</v>
      </c>
      <c r="BB1873" s="4">
        <v>3.7349373906547898E-4</v>
      </c>
      <c r="BC1873" s="4">
        <v>4.38806853550764E-4</v>
      </c>
      <c r="BD1873" s="4">
        <v>5.6084016055424205E-4</v>
      </c>
      <c r="BE1873" s="4">
        <v>6.9385719551594803E-4</v>
      </c>
      <c r="BF1873" s="4">
        <v>7.8796884146066905E-4</v>
      </c>
      <c r="BG1873" s="4">
        <v>9.5676824946846204E-4</v>
      </c>
      <c r="BH1873" s="4">
        <v>9.6988447325451496E-4</v>
      </c>
    </row>
    <row r="1874" spans="1:60" s="8" customFormat="1" ht="15">
      <c r="A1874" s="36" t="s">
        <v>7</v>
      </c>
      <c r="B1874" s="36" t="s">
        <v>55</v>
      </c>
      <c r="C1874" s="36" t="s">
        <v>21</v>
      </c>
      <c r="D1874" s="18" t="s">
        <v>400</v>
      </c>
      <c r="E1874" s="18" t="s">
        <v>400</v>
      </c>
      <c r="F1874" s="7" t="s">
        <v>12</v>
      </c>
      <c r="G1874" s="219"/>
      <c r="H1874" s="219"/>
      <c r="I1874" s="219"/>
      <c r="J1874" s="219"/>
      <c r="K1874" s="219"/>
      <c r="L1874" s="219"/>
      <c r="M1874" s="219"/>
      <c r="N1874" s="219"/>
      <c r="O1874" s="219"/>
      <c r="P1874" s="219"/>
      <c r="Q1874" s="219"/>
      <c r="R1874" s="219"/>
      <c r="S1874" s="219"/>
      <c r="T1874" s="219"/>
      <c r="U1874" s="219"/>
      <c r="V1874" s="219"/>
      <c r="W1874" s="219"/>
      <c r="X1874" s="219"/>
      <c r="Y1874" s="219"/>
      <c r="Z1874" s="219"/>
      <c r="AA1874" s="219"/>
      <c r="AB1874" s="219"/>
      <c r="AC1874" s="219"/>
      <c r="AD1874" s="219"/>
      <c r="AE1874" s="219"/>
      <c r="AF1874" s="219"/>
      <c r="AG1874" s="219"/>
      <c r="AH1874" s="219"/>
      <c r="AI1874" s="219"/>
      <c r="AJ1874" s="219"/>
      <c r="AK1874" s="219"/>
      <c r="AL1874" s="219"/>
      <c r="AM1874" s="219"/>
      <c r="AN1874" s="219"/>
      <c r="AO1874" s="219"/>
      <c r="AP1874" s="219"/>
      <c r="AQ1874" s="219"/>
      <c r="AR1874" s="221">
        <v>1</v>
      </c>
      <c r="AS1874" s="221">
        <v>1</v>
      </c>
      <c r="AT1874" s="221">
        <v>1</v>
      </c>
      <c r="AU1874" s="221">
        <v>1</v>
      </c>
      <c r="AV1874" s="221">
        <v>1</v>
      </c>
      <c r="AW1874" s="221">
        <v>1</v>
      </c>
      <c r="AX1874" s="219"/>
      <c r="AY1874" s="219"/>
      <c r="AZ1874" s="219"/>
      <c r="BA1874" s="221">
        <v>1</v>
      </c>
      <c r="BB1874" s="221">
        <v>1</v>
      </c>
      <c r="BC1874" s="221">
        <v>1</v>
      </c>
      <c r="BD1874" s="221">
        <v>1</v>
      </c>
      <c r="BE1874" s="221">
        <v>1</v>
      </c>
      <c r="BF1874" s="221">
        <v>1</v>
      </c>
      <c r="BG1874" s="221">
        <v>1</v>
      </c>
      <c r="BH1874" s="221">
        <v>1</v>
      </c>
    </row>
    <row r="1875" spans="1:60" s="8" customFormat="1" ht="15">
      <c r="A1875" s="36" t="s">
        <v>7</v>
      </c>
      <c r="B1875" s="36" t="s">
        <v>55</v>
      </c>
      <c r="C1875" s="36" t="s">
        <v>21</v>
      </c>
      <c r="D1875" s="18" t="s">
        <v>400</v>
      </c>
      <c r="E1875" s="18" t="s">
        <v>400</v>
      </c>
      <c r="F1875" s="7" t="s">
        <v>13</v>
      </c>
      <c r="G1875" s="219"/>
      <c r="H1875" s="219"/>
      <c r="I1875" s="219"/>
      <c r="J1875" s="219"/>
      <c r="K1875" s="219"/>
      <c r="L1875" s="219"/>
      <c r="M1875" s="219"/>
      <c r="N1875" s="219"/>
      <c r="O1875" s="219"/>
      <c r="P1875" s="219"/>
      <c r="Q1875" s="219"/>
      <c r="R1875" s="219"/>
      <c r="S1875" s="219"/>
      <c r="T1875" s="219"/>
      <c r="U1875" s="219"/>
      <c r="V1875" s="219"/>
      <c r="W1875" s="219"/>
      <c r="X1875" s="219"/>
      <c r="Y1875" s="219"/>
      <c r="Z1875" s="219"/>
      <c r="AA1875" s="219"/>
      <c r="AB1875" s="219"/>
      <c r="AC1875" s="219"/>
      <c r="AD1875" s="219"/>
      <c r="AE1875" s="219"/>
      <c r="AF1875" s="219"/>
      <c r="AG1875" s="219"/>
      <c r="AH1875" s="219"/>
      <c r="AI1875" s="219"/>
      <c r="AJ1875" s="219"/>
      <c r="AK1875" s="219"/>
      <c r="AL1875" s="219"/>
      <c r="AM1875" s="219"/>
      <c r="AN1875" s="219"/>
      <c r="AO1875" s="219"/>
      <c r="AP1875" s="219"/>
      <c r="AQ1875" s="219"/>
      <c r="AR1875" s="221">
        <f>'3. Mecanical drive'!AN57</f>
        <v>0.21202151099934125</v>
      </c>
      <c r="AS1875" s="221">
        <f>'3. Mecanical drive'!AO57</f>
        <v>0.2129561883494725</v>
      </c>
      <c r="AT1875" s="221">
        <f>'3. Mecanical drive'!AP57</f>
        <v>0.213890865699605</v>
      </c>
      <c r="AU1875" s="221">
        <f>'3. Mecanical drive'!AQ57</f>
        <v>0.21482554304973622</v>
      </c>
      <c r="AV1875" s="221">
        <f>'3. Mecanical drive'!AR57</f>
        <v>0.21576022039986875</v>
      </c>
      <c r="AW1875" s="221">
        <f>'3. Mecanical drive'!AS57</f>
        <v>0.21669489774999998</v>
      </c>
      <c r="AX1875" s="219"/>
      <c r="AY1875" s="219"/>
      <c r="AZ1875" s="219"/>
      <c r="BA1875" s="221">
        <f>'3. Mecanical drive'!AW57</f>
        <v>0.22043360715052751</v>
      </c>
      <c r="BB1875" s="221">
        <f>'3. Mecanical drive'!AX57</f>
        <v>0.22136828450065874</v>
      </c>
      <c r="BC1875" s="221">
        <f>'3. Mecanical drive'!AY57</f>
        <v>0.22230296185079002</v>
      </c>
      <c r="BD1875" s="221">
        <f>'3. Mecanical drive'!AZ57</f>
        <v>0.22323763920092249</v>
      </c>
      <c r="BE1875" s="221">
        <f>'3. Mecanical drive'!BA57</f>
        <v>0.22417231655105374</v>
      </c>
      <c r="BF1875" s="221">
        <f>'3. Mecanical drive'!BB57</f>
        <v>0.22510699390118624</v>
      </c>
      <c r="BG1875" s="221">
        <f>'3. Mecanical drive'!BC57</f>
        <v>0.22604167125131749</v>
      </c>
      <c r="BH1875" s="221">
        <f>'3. Mecanical drive'!BD57</f>
        <v>0.22697634860144877</v>
      </c>
    </row>
    <row r="1876" spans="1:60" s="8" customFormat="1" ht="15">
      <c r="A1876" s="36" t="s">
        <v>7</v>
      </c>
      <c r="B1876" s="36" t="s">
        <v>55</v>
      </c>
      <c r="C1876" s="36" t="s">
        <v>21</v>
      </c>
      <c r="D1876" s="18" t="s">
        <v>400</v>
      </c>
      <c r="E1876" s="18" t="s">
        <v>400</v>
      </c>
      <c r="F1876" s="7" t="s">
        <v>14</v>
      </c>
      <c r="G1876" s="219"/>
      <c r="H1876" s="219"/>
      <c r="I1876" s="219"/>
      <c r="J1876" s="219"/>
      <c r="K1876" s="219"/>
      <c r="L1876" s="219"/>
      <c r="M1876" s="219"/>
      <c r="N1876" s="219"/>
      <c r="O1876" s="219"/>
      <c r="P1876" s="219"/>
      <c r="Q1876" s="219"/>
      <c r="R1876" s="219"/>
      <c r="S1876" s="219"/>
      <c r="T1876" s="219"/>
      <c r="U1876" s="219"/>
      <c r="V1876" s="219"/>
      <c r="W1876" s="219"/>
      <c r="X1876" s="219"/>
      <c r="Y1876" s="219"/>
      <c r="Z1876" s="219"/>
      <c r="AA1876" s="219"/>
      <c r="AB1876" s="219"/>
      <c r="AC1876" s="219"/>
      <c r="AD1876" s="219"/>
      <c r="AE1876" s="219"/>
      <c r="AF1876" s="219"/>
      <c r="AG1876" s="219"/>
      <c r="AH1876" s="219"/>
      <c r="AI1876" s="219"/>
      <c r="AJ1876" s="219"/>
      <c r="AK1876" s="219"/>
      <c r="AL1876" s="219"/>
      <c r="AM1876" s="219"/>
      <c r="AN1876" s="219"/>
      <c r="AO1876" s="219"/>
      <c r="AP1876" s="219"/>
      <c r="AQ1876" s="219"/>
      <c r="AR1876" s="221">
        <f>'3. Mecanical drive'!AN67</f>
        <v>1</v>
      </c>
      <c r="AS1876" s="221">
        <f>'3. Mecanical drive'!AO67</f>
        <v>1</v>
      </c>
      <c r="AT1876" s="221">
        <f>'3. Mecanical drive'!AP67</f>
        <v>1</v>
      </c>
      <c r="AU1876" s="221">
        <f>'3. Mecanical drive'!AQ67</f>
        <v>1</v>
      </c>
      <c r="AV1876" s="221">
        <f>'3. Mecanical drive'!AR67</f>
        <v>1</v>
      </c>
      <c r="AW1876" s="221">
        <f>'3. Mecanical drive'!AS67</f>
        <v>1</v>
      </c>
      <c r="AX1876" s="219"/>
      <c r="AY1876" s="219"/>
      <c r="AZ1876" s="219"/>
      <c r="BA1876" s="221">
        <f>'3. Mecanical drive'!AW67</f>
        <v>1</v>
      </c>
      <c r="BB1876" s="221">
        <f>'3. Mecanical drive'!AX67</f>
        <v>1</v>
      </c>
      <c r="BC1876" s="221">
        <f>'3. Mecanical drive'!AY67</f>
        <v>1</v>
      </c>
      <c r="BD1876" s="221">
        <f>'3. Mecanical drive'!AZ67</f>
        <v>1</v>
      </c>
      <c r="BE1876" s="221">
        <f>'3. Mecanical drive'!BA67</f>
        <v>1</v>
      </c>
      <c r="BF1876" s="221">
        <f>'3. Mecanical drive'!BB67</f>
        <v>1</v>
      </c>
      <c r="BG1876" s="221">
        <f>'3. Mecanical drive'!BC67</f>
        <v>1</v>
      </c>
      <c r="BH1876" s="221">
        <f>'3. Mecanical drive'!BD67</f>
        <v>1</v>
      </c>
    </row>
    <row r="1877" spans="1:60" s="5" customFormat="1" ht="15">
      <c r="A1877" s="4" t="s">
        <v>7</v>
      </c>
      <c r="B1877" s="4" t="s">
        <v>54</v>
      </c>
      <c r="C1877" s="4" t="s">
        <v>17</v>
      </c>
      <c r="D1877" s="4"/>
      <c r="E1877" s="4"/>
      <c r="F1877" s="4" t="s">
        <v>11</v>
      </c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>
        <v>150</v>
      </c>
      <c r="S1877" s="4">
        <v>165</v>
      </c>
      <c r="T1877" s="4">
        <v>203</v>
      </c>
      <c r="U1877" s="4">
        <v>226</v>
      </c>
      <c r="V1877" s="4">
        <v>221</v>
      </c>
      <c r="W1877" s="4">
        <v>243</v>
      </c>
      <c r="X1877" s="4">
        <v>247</v>
      </c>
      <c r="Y1877" s="4">
        <v>258</v>
      </c>
      <c r="Z1877" s="4">
        <v>259</v>
      </c>
      <c r="AA1877" s="4">
        <v>213</v>
      </c>
      <c r="AB1877" s="4">
        <v>203</v>
      </c>
      <c r="AC1877" s="4">
        <v>214</v>
      </c>
      <c r="AD1877" s="4">
        <v>212</v>
      </c>
      <c r="AE1877" s="4">
        <v>221</v>
      </c>
      <c r="AF1877" s="4">
        <v>239</v>
      </c>
      <c r="AG1877" s="4">
        <v>257</v>
      </c>
      <c r="AH1877" s="4">
        <v>280</v>
      </c>
      <c r="AI1877" s="4">
        <v>292</v>
      </c>
      <c r="AJ1877" s="4">
        <v>325</v>
      </c>
      <c r="AK1877" s="4">
        <v>329</v>
      </c>
      <c r="AL1877" s="4">
        <v>336</v>
      </c>
      <c r="AM1877" s="4">
        <v>327</v>
      </c>
      <c r="AN1877" s="4">
        <v>319</v>
      </c>
      <c r="AO1877" s="4">
        <v>311</v>
      </c>
      <c r="AP1877" s="4">
        <v>281</v>
      </c>
      <c r="AQ1877" s="4">
        <v>284</v>
      </c>
      <c r="AR1877" s="4">
        <v>305</v>
      </c>
      <c r="AS1877" s="4">
        <v>318</v>
      </c>
      <c r="AT1877" s="4">
        <v>344</v>
      </c>
      <c r="AU1877" s="4">
        <v>362</v>
      </c>
      <c r="AV1877" s="4">
        <v>369</v>
      </c>
      <c r="AW1877" s="4">
        <v>395</v>
      </c>
      <c r="AX1877" s="4">
        <v>389</v>
      </c>
      <c r="AY1877" s="4">
        <v>381</v>
      </c>
      <c r="AZ1877" s="4">
        <v>369</v>
      </c>
      <c r="BA1877" s="4">
        <v>253</v>
      </c>
      <c r="BB1877" s="4">
        <v>256</v>
      </c>
      <c r="BC1877" s="4">
        <v>215</v>
      </c>
      <c r="BD1877" s="4">
        <v>176</v>
      </c>
      <c r="BE1877" s="4">
        <v>186</v>
      </c>
      <c r="BF1877" s="4">
        <v>174</v>
      </c>
      <c r="BG1877" s="4">
        <v>171</v>
      </c>
      <c r="BH1877" s="4">
        <v>166</v>
      </c>
    </row>
    <row r="1878" spans="1:60" s="5" customFormat="1" ht="15">
      <c r="A1878" s="4" t="s">
        <v>7</v>
      </c>
      <c r="B1878" s="4" t="s">
        <v>54</v>
      </c>
      <c r="C1878" s="4" t="s">
        <v>17</v>
      </c>
      <c r="D1878" s="4"/>
      <c r="E1878" s="4"/>
      <c r="F1878" s="4" t="s">
        <v>52</v>
      </c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>
        <v>4.5745654162854497E-3</v>
      </c>
      <c r="S1878" s="4">
        <v>4.8626665094895702E-3</v>
      </c>
      <c r="T1878" s="4">
        <v>5.2669814747548097E-3</v>
      </c>
      <c r="U1878" s="4">
        <v>5.6433690413763803E-3</v>
      </c>
      <c r="V1878" s="4">
        <v>5.4994276613746099E-3</v>
      </c>
      <c r="W1878" s="4">
        <v>5.6037265934876903E-3</v>
      </c>
      <c r="X1878" s="4">
        <v>5.5206633736393897E-3</v>
      </c>
      <c r="Y1878" s="4">
        <v>5.5721135156148799E-3</v>
      </c>
      <c r="Z1878" s="4">
        <v>5.2600580840390697E-3</v>
      </c>
      <c r="AA1878" s="4">
        <v>4.4268939000311697E-3</v>
      </c>
      <c r="AB1878" s="4">
        <v>4.3811373691593804E-3</v>
      </c>
      <c r="AC1878" s="4">
        <v>4.7256265871701399E-3</v>
      </c>
      <c r="AD1878" s="4">
        <v>4.5604147396046202E-3</v>
      </c>
      <c r="AE1878" s="4">
        <v>4.7198018110370804E-3</v>
      </c>
      <c r="AF1878" s="4">
        <v>5.0369870808657704E-3</v>
      </c>
      <c r="AG1878" s="4">
        <v>5.4044960360019297E-3</v>
      </c>
      <c r="AH1878" s="4">
        <v>5.7009060368522898E-3</v>
      </c>
      <c r="AI1878" s="4">
        <v>5.3691275167785197E-3</v>
      </c>
      <c r="AJ1878" s="4">
        <v>5.5653543846430498E-3</v>
      </c>
      <c r="AK1878" s="4">
        <v>5.4279680591302103E-3</v>
      </c>
      <c r="AL1878" s="4">
        <v>5.3212549292874899E-3</v>
      </c>
      <c r="AM1878" s="4">
        <v>5.12121781619996E-3</v>
      </c>
      <c r="AN1878" s="4">
        <v>5.1172639481536098E-3</v>
      </c>
      <c r="AO1878" s="4">
        <v>4.7327012919817996E-3</v>
      </c>
      <c r="AP1878" s="4">
        <v>4.0802695010745196E-3</v>
      </c>
      <c r="AQ1878" s="4">
        <v>4.0984197994083302E-3</v>
      </c>
      <c r="AR1878" s="4">
        <v>4.16530099420955E-3</v>
      </c>
      <c r="AS1878" s="4">
        <v>4.0826282882489599E-3</v>
      </c>
      <c r="AT1878" s="4">
        <v>4.2955970130616099E-3</v>
      </c>
      <c r="AU1878" s="4">
        <v>4.2343143218078897E-3</v>
      </c>
      <c r="AV1878" s="4">
        <v>4.1185793691541801E-3</v>
      </c>
      <c r="AW1878" s="4">
        <v>4.3444308795547804E-3</v>
      </c>
      <c r="AX1878" s="4">
        <v>4.05128151719972E-3</v>
      </c>
      <c r="AY1878" s="4">
        <v>3.83365364297717E-3</v>
      </c>
      <c r="AZ1878" s="4">
        <v>3.61566198949596E-3</v>
      </c>
      <c r="BA1878" s="4">
        <v>2.5465525918470099E-3</v>
      </c>
      <c r="BB1878" s="4">
        <v>2.51616834738849E-3</v>
      </c>
      <c r="BC1878" s="4">
        <v>2.1940342677538201E-3</v>
      </c>
      <c r="BD1878" s="4">
        <v>1.9354483972068E-3</v>
      </c>
      <c r="BE1878" s="4">
        <v>2.0165224744682201E-3</v>
      </c>
      <c r="BF1878" s="4">
        <v>1.9586654059165201E-3</v>
      </c>
      <c r="BG1878" s="4">
        <v>2.0198440822111999E-3</v>
      </c>
      <c r="BH1878" s="4">
        <v>2.0379850956993599E-3</v>
      </c>
    </row>
    <row r="1879" spans="1:60" s="8" customFormat="1" ht="15">
      <c r="A1879" s="36" t="s">
        <v>7</v>
      </c>
      <c r="B1879" s="36" t="s">
        <v>54</v>
      </c>
      <c r="C1879" s="36" t="s">
        <v>17</v>
      </c>
      <c r="D1879" s="7" t="s">
        <v>101</v>
      </c>
      <c r="E1879" s="7" t="s">
        <v>102</v>
      </c>
      <c r="F1879" s="7" t="s">
        <v>12</v>
      </c>
      <c r="G1879" s="219"/>
      <c r="H1879" s="219"/>
      <c r="I1879" s="219"/>
      <c r="J1879" s="219"/>
      <c r="K1879" s="219"/>
      <c r="L1879" s="219"/>
      <c r="M1879" s="219"/>
      <c r="N1879" s="219"/>
      <c r="O1879" s="219"/>
      <c r="P1879" s="219"/>
      <c r="Q1879" s="219"/>
      <c r="R1879" s="221">
        <f>'4.c Electricity breakdown'!N$34</f>
        <v>0.47499999999999998</v>
      </c>
      <c r="S1879" s="221">
        <f>'4.c Electricity breakdown'!O$34</f>
        <v>0.47499999999999998</v>
      </c>
      <c r="T1879" s="221">
        <f>'4.c Electricity breakdown'!P$34</f>
        <v>0.47499999999999998</v>
      </c>
      <c r="U1879" s="221">
        <f>'4.c Electricity breakdown'!Q$34</f>
        <v>0.47499999999999998</v>
      </c>
      <c r="V1879" s="221">
        <f>'4.c Electricity breakdown'!R$34</f>
        <v>0.47499999999999998</v>
      </c>
      <c r="W1879" s="221">
        <f>'4.c Electricity breakdown'!S$34</f>
        <v>0.47499999999999998</v>
      </c>
      <c r="X1879" s="221">
        <f>'4.c Electricity breakdown'!T$34</f>
        <v>0.47499999999999998</v>
      </c>
      <c r="Y1879" s="221">
        <f>'4.c Electricity breakdown'!U$34</f>
        <v>0.47499999999999998</v>
      </c>
      <c r="Z1879" s="221">
        <f>'4.c Electricity breakdown'!V$34</f>
        <v>0.47499999999999998</v>
      </c>
      <c r="AA1879" s="221">
        <f>'4.c Electricity breakdown'!W$34</f>
        <v>0.47499999999999998</v>
      </c>
      <c r="AB1879" s="221">
        <f>'4.c Electricity breakdown'!X$34</f>
        <v>0.47499999999999998</v>
      </c>
      <c r="AC1879" s="221">
        <f>'4.c Electricity breakdown'!Y$34</f>
        <v>0.47499999999999998</v>
      </c>
      <c r="AD1879" s="221">
        <f>'4.c Electricity breakdown'!Z$34</f>
        <v>0.47499999999999998</v>
      </c>
      <c r="AE1879" s="221">
        <f>'4.c Electricity breakdown'!AA$34</f>
        <v>0.47499999999999998</v>
      </c>
      <c r="AF1879" s="221">
        <f>'4.c Electricity breakdown'!AB$34</f>
        <v>0.47499999999999998</v>
      </c>
      <c r="AG1879" s="221">
        <f>'4.c Electricity breakdown'!AC$34</f>
        <v>0.47499999999999998</v>
      </c>
      <c r="AH1879" s="221">
        <f>'4.c Electricity breakdown'!AD$34</f>
        <v>0.47499999999999998</v>
      </c>
      <c r="AI1879" s="221">
        <f>'4.c Electricity breakdown'!AE$34</f>
        <v>0.47499999999999998</v>
      </c>
      <c r="AJ1879" s="221">
        <f>'4.c Electricity breakdown'!AF$34</f>
        <v>0.47499999999999998</v>
      </c>
      <c r="AK1879" s="221">
        <f>'4.c Electricity breakdown'!AG$34</f>
        <v>0.47499999999999998</v>
      </c>
      <c r="AL1879" s="221">
        <f>'4.c Electricity breakdown'!AH$34</f>
        <v>0.47499999999999998</v>
      </c>
      <c r="AM1879" s="221">
        <f>'4.c Electricity breakdown'!AI$34</f>
        <v>0.47499999999999998</v>
      </c>
      <c r="AN1879" s="221">
        <f>'4.c Electricity breakdown'!AJ$34</f>
        <v>0.47499999999999998</v>
      </c>
      <c r="AO1879" s="221">
        <f>'4.c Electricity breakdown'!AK$34</f>
        <v>0.47499999999999998</v>
      </c>
      <c r="AP1879" s="221">
        <f>'4.c Electricity breakdown'!AL$34</f>
        <v>0.47499999999999998</v>
      </c>
      <c r="AQ1879" s="221">
        <f>'4.c Electricity breakdown'!AM$34</f>
        <v>0.47499999999999998</v>
      </c>
      <c r="AR1879" s="221">
        <f>'4.c Electricity breakdown'!AN$34</f>
        <v>0.47499999999999998</v>
      </c>
      <c r="AS1879" s="221">
        <f>'4.c Electricity breakdown'!AO$34</f>
        <v>0.47499999999999998</v>
      </c>
      <c r="AT1879" s="221">
        <f>'4.c Electricity breakdown'!AP$34</f>
        <v>0.47499999999999998</v>
      </c>
      <c r="AU1879" s="221">
        <f>'4.c Electricity breakdown'!AQ$34</f>
        <v>0.47499999999999998</v>
      </c>
      <c r="AV1879" s="221">
        <f>'4.c Electricity breakdown'!AR$34</f>
        <v>0.47499999999999998</v>
      </c>
      <c r="AW1879" s="221">
        <f>'4.c Electricity breakdown'!AS$34</f>
        <v>0.47499999999999998</v>
      </c>
      <c r="AX1879" s="221">
        <f>'4.c Electricity breakdown'!AT$34</f>
        <v>0.47499999999999998</v>
      </c>
      <c r="AY1879" s="221">
        <f>'4.c Electricity breakdown'!AU$34</f>
        <v>0.47499999999999998</v>
      </c>
      <c r="AZ1879" s="221">
        <f>'4.c Electricity breakdown'!AV$34</f>
        <v>0.47499999999999998</v>
      </c>
      <c r="BA1879" s="221">
        <f>'4.c Electricity breakdown'!AW$34</f>
        <v>0.47499999999999998</v>
      </c>
      <c r="BB1879" s="221">
        <f>'4.c Electricity breakdown'!AX$34</f>
        <v>0.47499999999999998</v>
      </c>
      <c r="BC1879" s="221">
        <f>'4.c Electricity breakdown'!AY$34</f>
        <v>0.47499999999999998</v>
      </c>
      <c r="BD1879" s="221">
        <f>'4.c Electricity breakdown'!AZ$34</f>
        <v>0.47499999999999998</v>
      </c>
      <c r="BE1879" s="221">
        <f>'4.c Electricity breakdown'!BA$34</f>
        <v>0.47499999999999998</v>
      </c>
      <c r="BF1879" s="221">
        <f>'4.c Electricity breakdown'!BB$34</f>
        <v>0.47499999999999998</v>
      </c>
      <c r="BG1879" s="221">
        <f>'4.c Electricity breakdown'!BC$34</f>
        <v>0.47499999999999998</v>
      </c>
      <c r="BH1879" s="221">
        <f>'4.c Electricity breakdown'!BD$34</f>
        <v>0.47499999999999998</v>
      </c>
    </row>
    <row r="1880" spans="1:60" s="8" customFormat="1" ht="15">
      <c r="A1880" s="36" t="s">
        <v>7</v>
      </c>
      <c r="B1880" s="36" t="s">
        <v>54</v>
      </c>
      <c r="C1880" s="36" t="s">
        <v>17</v>
      </c>
      <c r="D1880" s="7" t="s">
        <v>101</v>
      </c>
      <c r="E1880" s="7" t="s">
        <v>102</v>
      </c>
      <c r="F1880" s="7" t="s">
        <v>13</v>
      </c>
      <c r="G1880" s="219"/>
      <c r="H1880" s="219"/>
      <c r="I1880" s="219"/>
      <c r="J1880" s="219"/>
      <c r="K1880" s="219"/>
      <c r="L1880" s="219"/>
      <c r="M1880" s="219"/>
      <c r="N1880" s="219"/>
      <c r="O1880" s="219"/>
      <c r="P1880" s="219"/>
      <c r="Q1880" s="219"/>
      <c r="R1880" s="221">
        <f>'4.b Electricity other'!N$51</f>
        <v>0.80249999999999999</v>
      </c>
      <c r="S1880" s="221">
        <f>'4.b Electricity other'!O$51</f>
        <v>0.80500000000000005</v>
      </c>
      <c r="T1880" s="221">
        <f>'4.b Electricity other'!P$51</f>
        <v>0.8075</v>
      </c>
      <c r="U1880" s="221">
        <f>'4.b Electricity other'!Q$51</f>
        <v>0.81</v>
      </c>
      <c r="V1880" s="221">
        <f>'4.b Electricity other'!R$51</f>
        <v>0.8125</v>
      </c>
      <c r="W1880" s="221">
        <f>'4.b Electricity other'!S$51</f>
        <v>0.81499999999999995</v>
      </c>
      <c r="X1880" s="221">
        <f>'4.b Electricity other'!T$51</f>
        <v>0.8175</v>
      </c>
      <c r="Y1880" s="221">
        <f>'4.b Electricity other'!U$51</f>
        <v>0.82</v>
      </c>
      <c r="Z1880" s="221">
        <f>'4.b Electricity other'!V$51</f>
        <v>0.82250000000000001</v>
      </c>
      <c r="AA1880" s="221">
        <f>'4.b Electricity other'!W$51</f>
        <v>0.82499999999999996</v>
      </c>
      <c r="AB1880" s="221">
        <f>'4.b Electricity other'!X$51</f>
        <v>0.82750000000000001</v>
      </c>
      <c r="AC1880" s="221">
        <f>'4.b Electricity other'!Y$51</f>
        <v>0.83</v>
      </c>
      <c r="AD1880" s="221">
        <f>'4.b Electricity other'!Z$51</f>
        <v>0.83250000000000002</v>
      </c>
      <c r="AE1880" s="221">
        <f>'4.b Electricity other'!AA$51</f>
        <v>0.83499999999999996</v>
      </c>
      <c r="AF1880" s="221">
        <f>'4.b Electricity other'!AB$51</f>
        <v>0.83750000000000002</v>
      </c>
      <c r="AG1880" s="221">
        <f>'4.b Electricity other'!AC$51</f>
        <v>0.84</v>
      </c>
      <c r="AH1880" s="221">
        <f>'4.b Electricity other'!AD$51</f>
        <v>0.84250000000000003</v>
      </c>
      <c r="AI1880" s="221">
        <f>'4.b Electricity other'!AE$51</f>
        <v>0.84499999999999997</v>
      </c>
      <c r="AJ1880" s="221">
        <f>'4.b Electricity other'!AF$51</f>
        <v>0.84750000000000003</v>
      </c>
      <c r="AK1880" s="221">
        <f>'4.b Electricity other'!AG$51</f>
        <v>0.85</v>
      </c>
      <c r="AL1880" s="221">
        <f>'4.b Electricity other'!AH$51</f>
        <v>0.85250000000000004</v>
      </c>
      <c r="AM1880" s="221">
        <f>'4.b Electricity other'!AI$51</f>
        <v>0.85499999999999998</v>
      </c>
      <c r="AN1880" s="221">
        <f>'4.b Electricity other'!AJ$51</f>
        <v>0.85750000000000004</v>
      </c>
      <c r="AO1880" s="221">
        <f>'4.b Electricity other'!AK$51</f>
        <v>0.86</v>
      </c>
      <c r="AP1880" s="221">
        <f>'4.b Electricity other'!AL$51</f>
        <v>0.86250000000000004</v>
      </c>
      <c r="AQ1880" s="221">
        <f>'4.b Electricity other'!AM$51</f>
        <v>0.86499999999999999</v>
      </c>
      <c r="AR1880" s="221">
        <f>'4.b Electricity other'!AN$51</f>
        <v>0.86750000000000005</v>
      </c>
      <c r="AS1880" s="221">
        <f>'4.b Electricity other'!AO$51</f>
        <v>0.87</v>
      </c>
      <c r="AT1880" s="221">
        <f>'4.b Electricity other'!AP$51</f>
        <v>0.87250000000000005</v>
      </c>
      <c r="AU1880" s="221">
        <f>'4.b Electricity other'!AQ$51</f>
        <v>0.875</v>
      </c>
      <c r="AV1880" s="221">
        <f>'4.b Electricity other'!AR$51</f>
        <v>0.87749999999999995</v>
      </c>
      <c r="AW1880" s="221">
        <f>'4.b Electricity other'!AS$51</f>
        <v>0.88</v>
      </c>
      <c r="AX1880" s="221">
        <f>'4.b Electricity other'!AT$51</f>
        <v>0.88249999999999995</v>
      </c>
      <c r="AY1880" s="221">
        <f>'4.b Electricity other'!AU$51</f>
        <v>0.88500000000000001</v>
      </c>
      <c r="AZ1880" s="221">
        <f>'4.b Electricity other'!AV$51</f>
        <v>0.88749999999999996</v>
      </c>
      <c r="BA1880" s="221">
        <f>'4.b Electricity other'!AW$51</f>
        <v>0.89</v>
      </c>
      <c r="BB1880" s="221">
        <f>'4.b Electricity other'!AX$51</f>
        <v>0.89249999999999996</v>
      </c>
      <c r="BC1880" s="221">
        <f>'4.b Electricity other'!AY$51</f>
        <v>0.89500000000000002</v>
      </c>
      <c r="BD1880" s="221">
        <f>'4.b Electricity other'!AZ$51</f>
        <v>0.89749999999999996</v>
      </c>
      <c r="BE1880" s="221">
        <f>'4.b Electricity other'!BA$51</f>
        <v>0.9</v>
      </c>
      <c r="BF1880" s="221">
        <f>'4.b Electricity other'!BB$51</f>
        <v>0.90348327224386804</v>
      </c>
      <c r="BG1880" s="221">
        <f>'4.b Electricity other'!BC$51</f>
        <v>0.90615494311707101</v>
      </c>
      <c r="BH1880" s="221">
        <f>'4.b Electricity other'!BD$51</f>
        <v>0.90867316757219896</v>
      </c>
    </row>
    <row r="1881" spans="1:60" s="8" customFormat="1" ht="15">
      <c r="A1881" s="36" t="s">
        <v>7</v>
      </c>
      <c r="B1881" s="36" t="s">
        <v>54</v>
      </c>
      <c r="C1881" s="36" t="s">
        <v>17</v>
      </c>
      <c r="D1881" s="7" t="s">
        <v>101</v>
      </c>
      <c r="E1881" s="7" t="s">
        <v>102</v>
      </c>
      <c r="F1881" s="7" t="s">
        <v>14</v>
      </c>
      <c r="G1881" s="219"/>
      <c r="H1881" s="219"/>
      <c r="I1881" s="219"/>
      <c r="J1881" s="219"/>
      <c r="K1881" s="219"/>
      <c r="L1881" s="219"/>
      <c r="M1881" s="219"/>
      <c r="N1881" s="219"/>
      <c r="O1881" s="219"/>
      <c r="P1881" s="219"/>
      <c r="Q1881" s="219"/>
      <c r="R1881" s="221">
        <f>'4.b Electricity other'!N$55</f>
        <v>1</v>
      </c>
      <c r="S1881" s="221">
        <f>'4.b Electricity other'!O$55</f>
        <v>1</v>
      </c>
      <c r="T1881" s="221">
        <f>'4.b Electricity other'!P$55</f>
        <v>1</v>
      </c>
      <c r="U1881" s="221">
        <f>'4.b Electricity other'!Q$55</f>
        <v>1</v>
      </c>
      <c r="V1881" s="221">
        <f>'4.b Electricity other'!R$55</f>
        <v>1</v>
      </c>
      <c r="W1881" s="221">
        <f>'4.b Electricity other'!S$55</f>
        <v>1</v>
      </c>
      <c r="X1881" s="221">
        <f>'4.b Electricity other'!T$55</f>
        <v>1</v>
      </c>
      <c r="Y1881" s="221">
        <f>'4.b Electricity other'!U$55</f>
        <v>1</v>
      </c>
      <c r="Z1881" s="221">
        <f>'4.b Electricity other'!V$55</f>
        <v>1</v>
      </c>
      <c r="AA1881" s="221">
        <f>'4.b Electricity other'!W$55</f>
        <v>1</v>
      </c>
      <c r="AB1881" s="221">
        <f>'4.b Electricity other'!X$55</f>
        <v>1</v>
      </c>
      <c r="AC1881" s="221">
        <f>'4.b Electricity other'!Y$55</f>
        <v>1</v>
      </c>
      <c r="AD1881" s="221">
        <f>'4.b Electricity other'!Z$55</f>
        <v>1</v>
      </c>
      <c r="AE1881" s="221">
        <f>'4.b Electricity other'!AA$55</f>
        <v>1</v>
      </c>
      <c r="AF1881" s="221">
        <f>'4.b Electricity other'!AB$55</f>
        <v>1</v>
      </c>
      <c r="AG1881" s="221">
        <f>'4.b Electricity other'!AC$55</f>
        <v>1</v>
      </c>
      <c r="AH1881" s="221">
        <f>'4.b Electricity other'!AD$55</f>
        <v>1</v>
      </c>
      <c r="AI1881" s="221">
        <f>'4.b Electricity other'!AE$55</f>
        <v>1</v>
      </c>
      <c r="AJ1881" s="221">
        <f>'4.b Electricity other'!AF$55</f>
        <v>1</v>
      </c>
      <c r="AK1881" s="221">
        <f>'4.b Electricity other'!AG$55</f>
        <v>1</v>
      </c>
      <c r="AL1881" s="221">
        <f>'4.b Electricity other'!AH$55</f>
        <v>1</v>
      </c>
      <c r="AM1881" s="221">
        <f>'4.b Electricity other'!AI$55</f>
        <v>1</v>
      </c>
      <c r="AN1881" s="221">
        <f>'4.b Electricity other'!AJ$55</f>
        <v>1</v>
      </c>
      <c r="AO1881" s="221">
        <f>'4.b Electricity other'!AK$55</f>
        <v>1</v>
      </c>
      <c r="AP1881" s="221">
        <f>'4.b Electricity other'!AL$55</f>
        <v>1</v>
      </c>
      <c r="AQ1881" s="221">
        <f>'4.b Electricity other'!AM$55</f>
        <v>1</v>
      </c>
      <c r="AR1881" s="221">
        <f>'4.b Electricity other'!AN$55</f>
        <v>1</v>
      </c>
      <c r="AS1881" s="221">
        <f>'4.b Electricity other'!AO$55</f>
        <v>1</v>
      </c>
      <c r="AT1881" s="221">
        <f>'4.b Electricity other'!AP$55</f>
        <v>1</v>
      </c>
      <c r="AU1881" s="221">
        <f>'4.b Electricity other'!AQ$55</f>
        <v>1</v>
      </c>
      <c r="AV1881" s="221">
        <f>'4.b Electricity other'!AR$55</f>
        <v>1</v>
      </c>
      <c r="AW1881" s="221">
        <f>'4.b Electricity other'!AS$55</f>
        <v>1</v>
      </c>
      <c r="AX1881" s="221">
        <f>'4.b Electricity other'!AT$55</f>
        <v>1</v>
      </c>
      <c r="AY1881" s="221">
        <f>'4.b Electricity other'!AU$55</f>
        <v>1</v>
      </c>
      <c r="AZ1881" s="221">
        <f>'4.b Electricity other'!AV$55</f>
        <v>1</v>
      </c>
      <c r="BA1881" s="221">
        <f>'4.b Electricity other'!AW$55</f>
        <v>1</v>
      </c>
      <c r="BB1881" s="221">
        <f>'4.b Electricity other'!AX$55</f>
        <v>1</v>
      </c>
      <c r="BC1881" s="221">
        <f>'4.b Electricity other'!AY$55</f>
        <v>1</v>
      </c>
      <c r="BD1881" s="221">
        <f>'4.b Electricity other'!AZ$55</f>
        <v>1</v>
      </c>
      <c r="BE1881" s="221">
        <f>'4.b Electricity other'!BA$55</f>
        <v>1</v>
      </c>
      <c r="BF1881" s="221">
        <f>'4.b Electricity other'!BB$55</f>
        <v>1</v>
      </c>
      <c r="BG1881" s="221">
        <f>'4.b Electricity other'!BC$55</f>
        <v>1</v>
      </c>
      <c r="BH1881" s="221">
        <f>'4.b Electricity other'!BD$55</f>
        <v>1</v>
      </c>
    </row>
    <row r="1882" spans="1:60" s="8" customFormat="1" ht="15">
      <c r="A1882" s="36" t="s">
        <v>7</v>
      </c>
      <c r="B1882" s="36" t="s">
        <v>54</v>
      </c>
      <c r="C1882" s="36" t="s">
        <v>17</v>
      </c>
      <c r="D1882" s="18" t="s">
        <v>103</v>
      </c>
      <c r="E1882" s="18" t="s">
        <v>423</v>
      </c>
      <c r="F1882" s="7" t="s">
        <v>12</v>
      </c>
      <c r="G1882" s="219"/>
      <c r="H1882" s="219"/>
      <c r="I1882" s="219"/>
      <c r="J1882" s="219"/>
      <c r="K1882" s="219"/>
      <c r="L1882" s="219"/>
      <c r="M1882" s="219"/>
      <c r="N1882" s="219"/>
      <c r="O1882" s="219"/>
      <c r="P1882" s="219"/>
      <c r="Q1882" s="219"/>
      <c r="R1882" s="221">
        <f>'4.c Electricity breakdown'!N$33</f>
        <v>0.47499999999999998</v>
      </c>
      <c r="S1882" s="221">
        <f>'4.c Electricity breakdown'!O$33</f>
        <v>0.47499999999999998</v>
      </c>
      <c r="T1882" s="221">
        <f>'4.c Electricity breakdown'!P$33</f>
        <v>0.47499999999999998</v>
      </c>
      <c r="U1882" s="221">
        <f>'4.c Electricity breakdown'!Q$33</f>
        <v>0.47499999999999998</v>
      </c>
      <c r="V1882" s="221">
        <f>'4.c Electricity breakdown'!R$33</f>
        <v>0.47499999999999998</v>
      </c>
      <c r="W1882" s="221">
        <f>'4.c Electricity breakdown'!S$33</f>
        <v>0.47499999999999998</v>
      </c>
      <c r="X1882" s="221">
        <f>'4.c Electricity breakdown'!T$33</f>
        <v>0.47499999999999998</v>
      </c>
      <c r="Y1882" s="221">
        <f>'4.c Electricity breakdown'!U$33</f>
        <v>0.47499999999999998</v>
      </c>
      <c r="Z1882" s="221">
        <f>'4.c Electricity breakdown'!V$33</f>
        <v>0.47499999999999998</v>
      </c>
      <c r="AA1882" s="221">
        <f>'4.c Electricity breakdown'!W$33</f>
        <v>0.47499999999999998</v>
      </c>
      <c r="AB1882" s="221">
        <f>'4.c Electricity breakdown'!X$33</f>
        <v>0.47499999999999998</v>
      </c>
      <c r="AC1882" s="221">
        <f>'4.c Electricity breakdown'!Y$33</f>
        <v>0.47499999999999998</v>
      </c>
      <c r="AD1882" s="221">
        <f>'4.c Electricity breakdown'!Z$33</f>
        <v>0.47499999999999998</v>
      </c>
      <c r="AE1882" s="221">
        <f>'4.c Electricity breakdown'!AA$33</f>
        <v>0.47499999999999998</v>
      </c>
      <c r="AF1882" s="221">
        <f>'4.c Electricity breakdown'!AB$33</f>
        <v>0.47499999999999998</v>
      </c>
      <c r="AG1882" s="221">
        <f>'4.c Electricity breakdown'!AC$33</f>
        <v>0.47499999999999998</v>
      </c>
      <c r="AH1882" s="221">
        <f>'4.c Electricity breakdown'!AD$33</f>
        <v>0.47499999999999998</v>
      </c>
      <c r="AI1882" s="221">
        <f>'4.c Electricity breakdown'!AE$33</f>
        <v>0.47499999999999998</v>
      </c>
      <c r="AJ1882" s="221">
        <f>'4.c Electricity breakdown'!AF$33</f>
        <v>0.47499999999999998</v>
      </c>
      <c r="AK1882" s="221">
        <f>'4.c Electricity breakdown'!AG$33</f>
        <v>0.47499999999999998</v>
      </c>
      <c r="AL1882" s="221">
        <f>'4.c Electricity breakdown'!AH$33</f>
        <v>0.47499999999999998</v>
      </c>
      <c r="AM1882" s="221">
        <f>'4.c Electricity breakdown'!AI$33</f>
        <v>0.47499999999999998</v>
      </c>
      <c r="AN1882" s="221">
        <f>'4.c Electricity breakdown'!AJ$33</f>
        <v>0.47499999999999998</v>
      </c>
      <c r="AO1882" s="221">
        <f>'4.c Electricity breakdown'!AK$33</f>
        <v>0.47499999999999998</v>
      </c>
      <c r="AP1882" s="221">
        <f>'4.c Electricity breakdown'!AL$33</f>
        <v>0.47499999999999998</v>
      </c>
      <c r="AQ1882" s="221">
        <f>'4.c Electricity breakdown'!AM$33</f>
        <v>0.47499999999999998</v>
      </c>
      <c r="AR1882" s="221">
        <f>'4.c Electricity breakdown'!AN$33</f>
        <v>0.47499999999999998</v>
      </c>
      <c r="AS1882" s="221">
        <f>'4.c Electricity breakdown'!AO$33</f>
        <v>0.47499999999999998</v>
      </c>
      <c r="AT1882" s="221">
        <f>'4.c Electricity breakdown'!AP$33</f>
        <v>0.47499999999999998</v>
      </c>
      <c r="AU1882" s="221">
        <f>'4.c Electricity breakdown'!AQ$33</f>
        <v>0.47499999999999998</v>
      </c>
      <c r="AV1882" s="221">
        <f>'4.c Electricity breakdown'!AR$33</f>
        <v>0.47499999999999998</v>
      </c>
      <c r="AW1882" s="221">
        <f>'4.c Electricity breakdown'!AS$33</f>
        <v>0.47499999999999998</v>
      </c>
      <c r="AX1882" s="221">
        <f>'4.c Electricity breakdown'!AT$33</f>
        <v>0.47499999999999998</v>
      </c>
      <c r="AY1882" s="221">
        <f>'4.c Electricity breakdown'!AU$33</f>
        <v>0.47499999999999998</v>
      </c>
      <c r="AZ1882" s="221">
        <f>'4.c Electricity breakdown'!AV$33</f>
        <v>0.47499999999999998</v>
      </c>
      <c r="BA1882" s="221">
        <f>'4.c Electricity breakdown'!AW$33</f>
        <v>0.47499999999999998</v>
      </c>
      <c r="BB1882" s="221">
        <f>'4.c Electricity breakdown'!AX$33</f>
        <v>0.47499999999999998</v>
      </c>
      <c r="BC1882" s="221">
        <f>'4.c Electricity breakdown'!AY$33</f>
        <v>0.47499999999999998</v>
      </c>
      <c r="BD1882" s="221">
        <f>'4.c Electricity breakdown'!AZ$33</f>
        <v>0.47499999999999998</v>
      </c>
      <c r="BE1882" s="221">
        <f>'4.c Electricity breakdown'!BA$33</f>
        <v>0.47499999999999998</v>
      </c>
      <c r="BF1882" s="221">
        <f>'4.c Electricity breakdown'!BB$33</f>
        <v>0.47499999999999998</v>
      </c>
      <c r="BG1882" s="221">
        <f>'4.c Electricity breakdown'!BC$33</f>
        <v>0.47499999999999998</v>
      </c>
      <c r="BH1882" s="221">
        <f>'4.c Electricity breakdown'!BD$33</f>
        <v>0.47499999999999998</v>
      </c>
    </row>
    <row r="1883" spans="1:60" s="8" customFormat="1" ht="15">
      <c r="A1883" s="36" t="s">
        <v>7</v>
      </c>
      <c r="B1883" s="36" t="s">
        <v>54</v>
      </c>
      <c r="C1883" s="36" t="s">
        <v>17</v>
      </c>
      <c r="D1883" s="18" t="s">
        <v>103</v>
      </c>
      <c r="E1883" s="18" t="s">
        <v>423</v>
      </c>
      <c r="F1883" s="7" t="s">
        <v>13</v>
      </c>
      <c r="G1883" s="219"/>
      <c r="H1883" s="219"/>
      <c r="I1883" s="219"/>
      <c r="J1883" s="219"/>
      <c r="K1883" s="219"/>
      <c r="L1883" s="219"/>
      <c r="M1883" s="219"/>
      <c r="N1883" s="219"/>
      <c r="O1883" s="219"/>
      <c r="P1883" s="219"/>
      <c r="Q1883" s="219"/>
      <c r="R1883" s="221">
        <f>'4.a Electric heating'!N43</f>
        <v>0.87275156669939502</v>
      </c>
      <c r="S1883" s="221">
        <f>'4.a Electric heating'!O43</f>
        <v>0.875408494407524</v>
      </c>
      <c r="T1883" s="221">
        <f>'4.a Electric heating'!P43</f>
        <v>0.87797403819309905</v>
      </c>
      <c r="U1883" s="221">
        <f>'4.a Electric heating'!Q43</f>
        <v>0.88045134116809598</v>
      </c>
      <c r="V1883" s="221">
        <f>'4.a Electric heating'!R43</f>
        <v>0.88284343833846302</v>
      </c>
      <c r="W1883" s="221">
        <f>'4.a Electric heating'!S43</f>
        <v>0.88515326032238495</v>
      </c>
      <c r="X1883" s="221">
        <f>'4.a Electric heating'!T43</f>
        <v>0.88738363694065103</v>
      </c>
      <c r="Y1883" s="221">
        <f>'4.a Electric heating'!U43</f>
        <v>0.88953730068354198</v>
      </c>
      <c r="Z1883" s="221">
        <f>'4.a Electric heating'!V43</f>
        <v>0.891616890058475</v>
      </c>
      <c r="AA1883" s="221">
        <f>'4.a Electric heating'!W43</f>
        <v>0.89362495282250298</v>
      </c>
      <c r="AB1883" s="221">
        <f>'4.a Electric heating'!X43</f>
        <v>0.89556394910363302</v>
      </c>
      <c r="AC1883" s="221">
        <f>'4.a Electric heating'!Y43</f>
        <v>0.89743625441479502</v>
      </c>
      <c r="AD1883" s="221">
        <f>'4.a Electric heating'!Z43</f>
        <v>0.89924416256414197</v>
      </c>
      <c r="AE1883" s="221">
        <f>'4.a Electric heating'!AA43</f>
        <v>0.90098988846524697</v>
      </c>
      <c r="AF1883" s="221">
        <f>'4.a Electric heating'!AB43</f>
        <v>0.90267557085065497</v>
      </c>
      <c r="AG1883" s="221">
        <f>'4.a Electric heating'!AC43</f>
        <v>0.90430327489209505</v>
      </c>
      <c r="AH1883" s="221">
        <f>'4.a Electric heating'!AD43</f>
        <v>0.90587499473057398</v>
      </c>
      <c r="AI1883" s="221">
        <f>'4.a Electric heating'!AE43</f>
        <v>0.90739265591944795</v>
      </c>
      <c r="AJ1883" s="221">
        <f>'4.a Electric heating'!AF43</f>
        <v>0.90885811778346903</v>
      </c>
      <c r="AK1883" s="221">
        <f>'4.a Electric heating'!AG43</f>
        <v>0.91027317569668698</v>
      </c>
      <c r="AL1883" s="221">
        <f>'4.a Electric heating'!AH43</f>
        <v>0.91163956328200801</v>
      </c>
      <c r="AM1883" s="221">
        <f>'4.a Electric heating'!AI43</f>
        <v>0.91295895453510201</v>
      </c>
      <c r="AN1883" s="221">
        <f>'4.a Electric heating'!AJ43</f>
        <v>0.91423296587525105</v>
      </c>
      <c r="AO1883" s="221">
        <f>'4.a Electric heating'!AK43</f>
        <v>0.91546315812567403</v>
      </c>
      <c r="AP1883" s="221">
        <f>'4.a Electric heating'!AL43</f>
        <v>0.91665103842571904</v>
      </c>
      <c r="AQ1883" s="221">
        <f>'4.a Electric heating'!AM43</f>
        <v>0.91779806207730896</v>
      </c>
      <c r="AR1883" s="221">
        <f>'4.a Electric heating'!AN43</f>
        <v>0.91890563432785999</v>
      </c>
      <c r="AS1883" s="221">
        <f>'4.a Electric heating'!AO43</f>
        <v>0.91997511209188798</v>
      </c>
      <c r="AT1883" s="221">
        <f>'4.a Electric heating'!AP43</f>
        <v>0.92100780561340101</v>
      </c>
      <c r="AU1883" s="221">
        <f>'4.a Electric heating'!AQ43</f>
        <v>0.92200498007110798</v>
      </c>
      <c r="AV1883" s="221">
        <f>'4.a Electric heating'!AR43</f>
        <v>0.922967857128423</v>
      </c>
      <c r="AW1883" s="221">
        <f>'4.a Electric heating'!AS43</f>
        <v>0.923897616430157</v>
      </c>
      <c r="AX1883" s="221">
        <f>'4.a Electric heating'!AT43</f>
        <v>0.92479539704772695</v>
      </c>
      <c r="AY1883" s="221">
        <f>'4.a Electric heating'!AU43</f>
        <v>0.925662298874664</v>
      </c>
      <c r="AZ1883" s="221">
        <f>'4.a Electric heating'!AV43</f>
        <v>0.92649938397411702</v>
      </c>
      <c r="BA1883" s="221">
        <f>'4.a Electric heating'!AW43</f>
        <v>0.927307677880018</v>
      </c>
      <c r="BB1883" s="221">
        <f>'4.a Electric heating'!AX43</f>
        <v>0.92808817085348405</v>
      </c>
      <c r="BC1883" s="221">
        <f>'4.a Electric heating'!AY43</f>
        <v>0.92884181909601404</v>
      </c>
      <c r="BD1883" s="221">
        <f>'4.a Electric heating'!AZ43</f>
        <v>0.92956954592095398</v>
      </c>
      <c r="BE1883" s="221">
        <f>'4.a Electric heating'!BA43</f>
        <v>0.93027224288467103</v>
      </c>
      <c r="BF1883" s="221">
        <f>'4.a Electric heating'!BB43</f>
        <v>0.93095077087882505</v>
      </c>
      <c r="BG1883" s="221">
        <f>'4.a Electric heating'!BC43</f>
        <v>0.931605961185062</v>
      </c>
      <c r="BH1883" s="221">
        <f>'4.a Electric heating'!BD43</f>
        <v>0.93223861649344397</v>
      </c>
    </row>
    <row r="1884" spans="1:60" s="8" customFormat="1" ht="15">
      <c r="A1884" s="36" t="s">
        <v>7</v>
      </c>
      <c r="B1884" s="36" t="s">
        <v>54</v>
      </c>
      <c r="C1884" s="36" t="s">
        <v>17</v>
      </c>
      <c r="D1884" s="18" t="s">
        <v>103</v>
      </c>
      <c r="E1884" s="18" t="s">
        <v>423</v>
      </c>
      <c r="F1884" s="7" t="s">
        <v>14</v>
      </c>
      <c r="G1884" s="219"/>
      <c r="H1884" s="219"/>
      <c r="I1884" s="219"/>
      <c r="J1884" s="219"/>
      <c r="K1884" s="219"/>
      <c r="L1884" s="219"/>
      <c r="M1884" s="219"/>
      <c r="N1884" s="219"/>
      <c r="O1884" s="219"/>
      <c r="P1884" s="219"/>
      <c r="Q1884" s="219"/>
      <c r="R1884" s="221">
        <f>'2.a-LTH-MTH1'!N$60</f>
        <v>0.22800205883416391</v>
      </c>
      <c r="S1884" s="221">
        <f>'2.a-LTH-MTH1'!O$60</f>
        <v>0.22800205883416391</v>
      </c>
      <c r="T1884" s="221">
        <f>'2.a-LTH-MTH1'!P$60</f>
        <v>0.22800205883416391</v>
      </c>
      <c r="U1884" s="221">
        <f>'2.a-LTH-MTH1'!Q$60</f>
        <v>0.22800205883416391</v>
      </c>
      <c r="V1884" s="221">
        <f>'2.a-LTH-MTH1'!R$60</f>
        <v>0.22800205883416391</v>
      </c>
      <c r="W1884" s="221">
        <f>'2.a-LTH-MTH1'!S$60</f>
        <v>0.22800205883416391</v>
      </c>
      <c r="X1884" s="221">
        <f>'2.a-LTH-MTH1'!T$60</f>
        <v>0.22800205883416391</v>
      </c>
      <c r="Y1884" s="221">
        <f>'2.a-LTH-MTH1'!U$60</f>
        <v>0.22800205883416391</v>
      </c>
      <c r="Z1884" s="221">
        <f>'2.a-LTH-MTH1'!V$60</f>
        <v>0.22800205883416391</v>
      </c>
      <c r="AA1884" s="221">
        <f>'2.a-LTH-MTH1'!W$60</f>
        <v>0.22800205883416394</v>
      </c>
      <c r="AB1884" s="221">
        <f>'2.a-LTH-MTH1'!X$60</f>
        <v>0.22800205883416391</v>
      </c>
      <c r="AC1884" s="221">
        <f>'2.a-LTH-MTH1'!Y$60</f>
        <v>0.22800205883416391</v>
      </c>
      <c r="AD1884" s="221">
        <f>'2.a-LTH-MTH1'!Z$60</f>
        <v>0.22800205883416391</v>
      </c>
      <c r="AE1884" s="221">
        <f>'2.a-LTH-MTH1'!AA$60</f>
        <v>0.22800205883416391</v>
      </c>
      <c r="AF1884" s="221">
        <f>'2.a-LTH-MTH1'!AB$60</f>
        <v>0.22800205883416391</v>
      </c>
      <c r="AG1884" s="221">
        <f>'2.a-LTH-MTH1'!AC$60</f>
        <v>0.22800205883416391</v>
      </c>
      <c r="AH1884" s="221">
        <f>'2.a-LTH-MTH1'!AD$60</f>
        <v>0.22800205883416391</v>
      </c>
      <c r="AI1884" s="221">
        <f>'2.a-LTH-MTH1'!AE$60</f>
        <v>0.22800205883416391</v>
      </c>
      <c r="AJ1884" s="221">
        <f>'2.a-LTH-MTH1'!AF$60</f>
        <v>0.22800205883416391</v>
      </c>
      <c r="AK1884" s="221">
        <f>'2.a-LTH-MTH1'!AG$60</f>
        <v>0.22800205883416391</v>
      </c>
      <c r="AL1884" s="221">
        <f>'2.a-LTH-MTH1'!AH$60</f>
        <v>0.22800205883416391</v>
      </c>
      <c r="AM1884" s="221">
        <f>'2.a-LTH-MTH1'!AI$60</f>
        <v>0.22800205883416391</v>
      </c>
      <c r="AN1884" s="221">
        <f>'2.a-LTH-MTH1'!AJ$60</f>
        <v>0.22800205883416391</v>
      </c>
      <c r="AO1884" s="221">
        <f>'2.a-LTH-MTH1'!AK$60</f>
        <v>0.22800205883416391</v>
      </c>
      <c r="AP1884" s="221">
        <f>'2.a-LTH-MTH1'!AL$60</f>
        <v>0.22800205883416391</v>
      </c>
      <c r="AQ1884" s="221">
        <f>'2.a-LTH-MTH1'!AM$60</f>
        <v>0.22800205883416391</v>
      </c>
      <c r="AR1884" s="221">
        <f>'2.a-LTH-MTH1'!AN$60</f>
        <v>0.22800205883416391</v>
      </c>
      <c r="AS1884" s="221">
        <f>'2.a-LTH-MTH1'!AO$60</f>
        <v>0.22800205883416391</v>
      </c>
      <c r="AT1884" s="221">
        <f>'2.a-LTH-MTH1'!AP$60</f>
        <v>0.22800205883416391</v>
      </c>
      <c r="AU1884" s="221">
        <f>'2.a-LTH-MTH1'!AQ$60</f>
        <v>0.22800205883416388</v>
      </c>
      <c r="AV1884" s="221">
        <f>'2.a-LTH-MTH1'!AR$60</f>
        <v>0.22800205883416391</v>
      </c>
      <c r="AW1884" s="221">
        <f>'2.a-LTH-MTH1'!AS$60</f>
        <v>0.22800205883416391</v>
      </c>
      <c r="AX1884" s="221">
        <f>'2.a-LTH-MTH1'!AT$60</f>
        <v>0.22800205883416391</v>
      </c>
      <c r="AY1884" s="221">
        <f>'2.a-LTH-MTH1'!AU$60</f>
        <v>0.22800205883416391</v>
      </c>
      <c r="AZ1884" s="221">
        <f>'2.a-LTH-MTH1'!AV$60</f>
        <v>0.22800205883416391</v>
      </c>
      <c r="BA1884" s="221">
        <f>'2.a-LTH-MTH1'!AW$60</f>
        <v>0.22800205883416391</v>
      </c>
      <c r="BB1884" s="221">
        <f>'2.a-LTH-MTH1'!AX$60</f>
        <v>0.22800205883416391</v>
      </c>
      <c r="BC1884" s="221">
        <f>'2.a-LTH-MTH1'!AY$60</f>
        <v>0.22800205883416391</v>
      </c>
      <c r="BD1884" s="221">
        <f>'2.a-LTH-MTH1'!AZ$60</f>
        <v>0.22800205883416391</v>
      </c>
      <c r="BE1884" s="221">
        <f>'2.a-LTH-MTH1'!BA$60</f>
        <v>0.22800205883416391</v>
      </c>
      <c r="BF1884" s="221">
        <f>'2.a-LTH-MTH1'!BB$60</f>
        <v>0.22800205883416391</v>
      </c>
      <c r="BG1884" s="221">
        <f>'2.a-LTH-MTH1'!BC$60</f>
        <v>0.22800205883416391</v>
      </c>
      <c r="BH1884" s="221">
        <f>'2.a-LTH-MTH1'!BD$60</f>
        <v>0.22800205883416391</v>
      </c>
    </row>
    <row r="1885" spans="1:60" s="8" customFormat="1" ht="15">
      <c r="A1885" s="36" t="s">
        <v>7</v>
      </c>
      <c r="B1885" s="36" t="s">
        <v>54</v>
      </c>
      <c r="C1885" s="36" t="s">
        <v>17</v>
      </c>
      <c r="D1885" s="7" t="s">
        <v>105</v>
      </c>
      <c r="E1885" s="7" t="s">
        <v>106</v>
      </c>
      <c r="F1885" s="7" t="s">
        <v>12</v>
      </c>
      <c r="G1885" s="219"/>
      <c r="H1885" s="219"/>
      <c r="I1885" s="219"/>
      <c r="J1885" s="219"/>
      <c r="K1885" s="219"/>
      <c r="L1885" s="219"/>
      <c r="M1885" s="219"/>
      <c r="N1885" s="219"/>
      <c r="O1885" s="219"/>
      <c r="P1885" s="219"/>
      <c r="Q1885" s="219"/>
      <c r="R1885" s="221">
        <f>'4.c Electricity breakdown'!N$35</f>
        <v>0.05</v>
      </c>
      <c r="S1885" s="221">
        <f>'4.c Electricity breakdown'!O$35</f>
        <v>0.05</v>
      </c>
      <c r="T1885" s="221">
        <f>'4.c Electricity breakdown'!P$35</f>
        <v>0.05</v>
      </c>
      <c r="U1885" s="221">
        <f>'4.c Electricity breakdown'!Q$35</f>
        <v>0.05</v>
      </c>
      <c r="V1885" s="221">
        <f>'4.c Electricity breakdown'!R$35</f>
        <v>0.05</v>
      </c>
      <c r="W1885" s="221">
        <f>'4.c Electricity breakdown'!S$35</f>
        <v>0.05</v>
      </c>
      <c r="X1885" s="221">
        <f>'4.c Electricity breakdown'!T$35</f>
        <v>0.05</v>
      </c>
      <c r="Y1885" s="221">
        <f>'4.c Electricity breakdown'!U$35</f>
        <v>0.05</v>
      </c>
      <c r="Z1885" s="221">
        <f>'4.c Electricity breakdown'!V$35</f>
        <v>0.05</v>
      </c>
      <c r="AA1885" s="221">
        <f>'4.c Electricity breakdown'!W$35</f>
        <v>0.05</v>
      </c>
      <c r="AB1885" s="221">
        <f>'4.c Electricity breakdown'!X$35</f>
        <v>0.05</v>
      </c>
      <c r="AC1885" s="221">
        <f>'4.c Electricity breakdown'!Y$35</f>
        <v>0.05</v>
      </c>
      <c r="AD1885" s="221">
        <f>'4.c Electricity breakdown'!Z$35</f>
        <v>0.05</v>
      </c>
      <c r="AE1885" s="221">
        <f>'4.c Electricity breakdown'!AA$35</f>
        <v>0.05</v>
      </c>
      <c r="AF1885" s="221">
        <f>'4.c Electricity breakdown'!AB$35</f>
        <v>0.05</v>
      </c>
      <c r="AG1885" s="221">
        <f>'4.c Electricity breakdown'!AC$35</f>
        <v>0.05</v>
      </c>
      <c r="AH1885" s="221">
        <f>'4.c Electricity breakdown'!AD$35</f>
        <v>0.05</v>
      </c>
      <c r="AI1885" s="221">
        <f>'4.c Electricity breakdown'!AE$35</f>
        <v>0.05</v>
      </c>
      <c r="AJ1885" s="221">
        <f>'4.c Electricity breakdown'!AF$35</f>
        <v>0.05</v>
      </c>
      <c r="AK1885" s="221">
        <f>'4.c Electricity breakdown'!AG$35</f>
        <v>0.05</v>
      </c>
      <c r="AL1885" s="221">
        <f>'4.c Electricity breakdown'!AH$35</f>
        <v>0.05</v>
      </c>
      <c r="AM1885" s="221">
        <f>'4.c Electricity breakdown'!AI$35</f>
        <v>0.05</v>
      </c>
      <c r="AN1885" s="221">
        <f>'4.c Electricity breakdown'!AJ$35</f>
        <v>0.05</v>
      </c>
      <c r="AO1885" s="221">
        <f>'4.c Electricity breakdown'!AK$35</f>
        <v>0.05</v>
      </c>
      <c r="AP1885" s="221">
        <f>'4.c Electricity breakdown'!AL$35</f>
        <v>0.05</v>
      </c>
      <c r="AQ1885" s="221">
        <f>'4.c Electricity breakdown'!AM$35</f>
        <v>0.05</v>
      </c>
      <c r="AR1885" s="221">
        <f>'4.c Electricity breakdown'!AN$35</f>
        <v>0.05</v>
      </c>
      <c r="AS1885" s="221">
        <f>'4.c Electricity breakdown'!AO$35</f>
        <v>0.05</v>
      </c>
      <c r="AT1885" s="221">
        <f>'4.c Electricity breakdown'!AP$35</f>
        <v>0.05</v>
      </c>
      <c r="AU1885" s="221">
        <f>'4.c Electricity breakdown'!AQ$35</f>
        <v>0.05</v>
      </c>
      <c r="AV1885" s="221">
        <f>'4.c Electricity breakdown'!AR$35</f>
        <v>0.05</v>
      </c>
      <c r="AW1885" s="221">
        <f>'4.c Electricity breakdown'!AS$35</f>
        <v>0.05</v>
      </c>
      <c r="AX1885" s="221">
        <f>'4.c Electricity breakdown'!AT$35</f>
        <v>0.05</v>
      </c>
      <c r="AY1885" s="221">
        <f>'4.c Electricity breakdown'!AU$35</f>
        <v>0.05</v>
      </c>
      <c r="AZ1885" s="221">
        <f>'4.c Electricity breakdown'!AV$35</f>
        <v>0.05</v>
      </c>
      <c r="BA1885" s="221">
        <f>'4.c Electricity breakdown'!AW$35</f>
        <v>0.05</v>
      </c>
      <c r="BB1885" s="221">
        <f>'4.c Electricity breakdown'!AX$35</f>
        <v>0.05</v>
      </c>
      <c r="BC1885" s="221">
        <f>'4.c Electricity breakdown'!AY$35</f>
        <v>0.05</v>
      </c>
      <c r="BD1885" s="221">
        <f>'4.c Electricity breakdown'!AZ$35</f>
        <v>0.05</v>
      </c>
      <c r="BE1885" s="221">
        <f>'4.c Electricity breakdown'!BA$35</f>
        <v>0.05</v>
      </c>
      <c r="BF1885" s="221">
        <f>'4.c Electricity breakdown'!BB$35</f>
        <v>0.05</v>
      </c>
      <c r="BG1885" s="221">
        <f>'4.c Electricity breakdown'!BC$35</f>
        <v>0.05</v>
      </c>
      <c r="BH1885" s="221">
        <f>'4.c Electricity breakdown'!BD$35</f>
        <v>0.05</v>
      </c>
    </row>
    <row r="1886" spans="1:60" s="8" customFormat="1" ht="15">
      <c r="A1886" s="36" t="s">
        <v>7</v>
      </c>
      <c r="B1886" s="36" t="s">
        <v>54</v>
      </c>
      <c r="C1886" s="36" t="s">
        <v>17</v>
      </c>
      <c r="D1886" s="7" t="s">
        <v>105</v>
      </c>
      <c r="E1886" s="7" t="s">
        <v>106</v>
      </c>
      <c r="F1886" s="7" t="s">
        <v>13</v>
      </c>
      <c r="G1886" s="219"/>
      <c r="H1886" s="219"/>
      <c r="I1886" s="219"/>
      <c r="J1886" s="219"/>
      <c r="K1886" s="219"/>
      <c r="L1886" s="219"/>
      <c r="M1886" s="219"/>
      <c r="N1886" s="219"/>
      <c r="O1886" s="219"/>
      <c r="P1886" s="219"/>
      <c r="Q1886" s="219"/>
      <c r="R1886" s="221">
        <f>'1. Lighting'!N$59</f>
        <v>2.136866764275256E-2</v>
      </c>
      <c r="S1886" s="221">
        <f>'1. Lighting'!O$59</f>
        <v>2.1759297218155196E-2</v>
      </c>
      <c r="T1886" s="221">
        <f>'1. Lighting'!P$59</f>
        <v>2.2149926793557831E-2</v>
      </c>
      <c r="U1886" s="221">
        <f>'1. Lighting'!Q$59</f>
        <v>2.2540556368960466E-2</v>
      </c>
      <c r="V1886" s="221">
        <f>'1. Lighting'!R$59</f>
        <v>2.2931185944363101E-2</v>
      </c>
      <c r="W1886" s="221">
        <f>'1. Lighting'!S$59</f>
        <v>2.3321815519765737E-2</v>
      </c>
      <c r="X1886" s="221">
        <f>'1. Lighting'!T$59</f>
        <v>2.3712445095168372E-2</v>
      </c>
      <c r="Y1886" s="221">
        <f>'1. Lighting'!U$59</f>
        <v>2.4103074670571007E-2</v>
      </c>
      <c r="Z1886" s="221">
        <f>'1. Lighting'!V$59</f>
        <v>2.4493704245973642E-2</v>
      </c>
      <c r="AA1886" s="221">
        <f>'1. Lighting'!W$59</f>
        <v>2.4884333821376278E-2</v>
      </c>
      <c r="AB1886" s="221">
        <f>'1. Lighting'!X$59</f>
        <v>2.5274963396778913E-2</v>
      </c>
      <c r="AC1886" s="221">
        <f>'1. Lighting'!Y$59</f>
        <v>2.5665592972181552E-2</v>
      </c>
      <c r="AD1886" s="221">
        <f>'1. Lighting'!Z$59</f>
        <v>2.6056222547584187E-2</v>
      </c>
      <c r="AE1886" s="221">
        <f>'1. Lighting'!AA$59</f>
        <v>2.6446852122986822E-2</v>
      </c>
      <c r="AF1886" s="221">
        <f>'1. Lighting'!AB$59</f>
        <v>2.6837481698389457E-2</v>
      </c>
      <c r="AG1886" s="221">
        <f>'1. Lighting'!AC$59</f>
        <v>2.7228111273792092E-2</v>
      </c>
      <c r="AH1886" s="221">
        <f>'1. Lighting'!AD$59</f>
        <v>2.7618740849194728E-2</v>
      </c>
      <c r="AI1886" s="221">
        <f>'1. Lighting'!AE$59</f>
        <v>2.8009370424597363E-2</v>
      </c>
      <c r="AJ1886" s="221">
        <f>'1. Lighting'!AF$59</f>
        <v>2.8399999999999998E-2</v>
      </c>
      <c r="AK1886" s="221">
        <f>'1. Lighting'!AG$59</f>
        <v>2.8790629575402633E-2</v>
      </c>
      <c r="AL1886" s="221">
        <f>'1. Lighting'!AH$59</f>
        <v>2.9181259150805269E-2</v>
      </c>
      <c r="AM1886" s="221">
        <f>'1. Lighting'!AI$59</f>
        <v>2.9571888726207904E-2</v>
      </c>
      <c r="AN1886" s="221">
        <f>'1. Lighting'!AJ$59</f>
        <v>2.9962518301610539E-2</v>
      </c>
      <c r="AO1886" s="221">
        <f>'1. Lighting'!AK$59</f>
        <v>3.0353147877013174E-2</v>
      </c>
      <c r="AP1886" s="221">
        <f>'1. Lighting'!AL$59</f>
        <v>3.074377745241581E-2</v>
      </c>
      <c r="AQ1886" s="221">
        <f>'1. Lighting'!AM$59</f>
        <v>3.1134407027818445E-2</v>
      </c>
      <c r="AR1886" s="221">
        <f>'1. Lighting'!AN$59</f>
        <v>3.1525036603221077E-2</v>
      </c>
      <c r="AS1886" s="221">
        <f>'1. Lighting'!AO$59</f>
        <v>3.1915666178623715E-2</v>
      </c>
      <c r="AT1886" s="221">
        <f>'1. Lighting'!AP$59</f>
        <v>3.2306295754026347E-2</v>
      </c>
      <c r="AU1886" s="221">
        <f>'1. Lighting'!AQ$59</f>
        <v>3.2696925329428986E-2</v>
      </c>
      <c r="AV1886" s="221">
        <f>'1. Lighting'!AR$59</f>
        <v>3.3087554904831618E-2</v>
      </c>
      <c r="AW1886" s="221">
        <f>'1. Lighting'!AS$59</f>
        <v>3.3478184480234256E-2</v>
      </c>
      <c r="AX1886" s="221">
        <f>'1. Lighting'!AT$59</f>
        <v>3.3868814055636895E-2</v>
      </c>
      <c r="AY1886" s="221">
        <f>'1. Lighting'!AU$59</f>
        <v>3.4259443631039527E-2</v>
      </c>
      <c r="AZ1886" s="221">
        <f>'1. Lighting'!AV$59</f>
        <v>3.4650073206442165E-2</v>
      </c>
      <c r="BA1886" s="221">
        <f>'1. Lighting'!AW$59</f>
        <v>3.5040702781844797E-2</v>
      </c>
      <c r="BB1886" s="221">
        <f>'1. Lighting'!AX$59</f>
        <v>3.5431332357247436E-2</v>
      </c>
      <c r="BC1886" s="221">
        <f>'1. Lighting'!AY$59</f>
        <v>3.5821961932650068E-2</v>
      </c>
      <c r="BD1886" s="221">
        <f>'1. Lighting'!AZ$59</f>
        <v>3.6212591508052706E-2</v>
      </c>
      <c r="BE1886" s="221">
        <f>'1. Lighting'!BA$59</f>
        <v>3.6603221083455345E-2</v>
      </c>
      <c r="BF1886" s="221">
        <f>'1. Lighting'!BB$59</f>
        <v>3.6993850658857977E-2</v>
      </c>
      <c r="BG1886" s="221">
        <f>'1. Lighting'!BC$59</f>
        <v>3.7384480234260616E-2</v>
      </c>
      <c r="BH1886" s="221">
        <f>'1. Lighting'!BD$59</f>
        <v>3.7775109809663247E-2</v>
      </c>
    </row>
    <row r="1887" spans="1:60" s="8" customFormat="1" ht="15">
      <c r="A1887" s="36" t="s">
        <v>7</v>
      </c>
      <c r="B1887" s="36" t="s">
        <v>54</v>
      </c>
      <c r="C1887" s="36" t="s">
        <v>17</v>
      </c>
      <c r="D1887" s="7" t="s">
        <v>105</v>
      </c>
      <c r="E1887" s="7" t="s">
        <v>106</v>
      </c>
      <c r="F1887" s="7" t="s">
        <v>14</v>
      </c>
      <c r="G1887" s="219"/>
      <c r="H1887" s="219"/>
      <c r="I1887" s="219"/>
      <c r="J1887" s="219"/>
      <c r="K1887" s="219"/>
      <c r="L1887" s="219"/>
      <c r="M1887" s="219"/>
      <c r="N1887" s="219"/>
      <c r="O1887" s="219"/>
      <c r="P1887" s="219"/>
      <c r="Q1887" s="219"/>
      <c r="R1887" s="221">
        <f>'1. Lighting'!N$60</f>
        <v>1</v>
      </c>
      <c r="S1887" s="221">
        <f>'1. Lighting'!O$60</f>
        <v>1</v>
      </c>
      <c r="T1887" s="221">
        <f>'1. Lighting'!P$60</f>
        <v>1</v>
      </c>
      <c r="U1887" s="221">
        <f>'1. Lighting'!Q$60</f>
        <v>1</v>
      </c>
      <c r="V1887" s="221">
        <f>'1. Lighting'!R$60</f>
        <v>1</v>
      </c>
      <c r="W1887" s="221">
        <f>'1. Lighting'!S$60</f>
        <v>1</v>
      </c>
      <c r="X1887" s="221">
        <f>'1. Lighting'!T$60</f>
        <v>1</v>
      </c>
      <c r="Y1887" s="221">
        <f>'1. Lighting'!U$60</f>
        <v>1</v>
      </c>
      <c r="Z1887" s="221">
        <f>'1. Lighting'!V$60</f>
        <v>1</v>
      </c>
      <c r="AA1887" s="221">
        <f>'1. Lighting'!W$60</f>
        <v>1</v>
      </c>
      <c r="AB1887" s="221">
        <f>'1. Lighting'!X$60</f>
        <v>1</v>
      </c>
      <c r="AC1887" s="221">
        <f>'1. Lighting'!Y$60</f>
        <v>1</v>
      </c>
      <c r="AD1887" s="221">
        <f>'1. Lighting'!Z$60</f>
        <v>1</v>
      </c>
      <c r="AE1887" s="221">
        <f>'1. Lighting'!AA$60</f>
        <v>1</v>
      </c>
      <c r="AF1887" s="221">
        <f>'1. Lighting'!AB$60</f>
        <v>1</v>
      </c>
      <c r="AG1887" s="221">
        <f>'1. Lighting'!AC$60</f>
        <v>1</v>
      </c>
      <c r="AH1887" s="221">
        <f>'1. Lighting'!AD$60</f>
        <v>1</v>
      </c>
      <c r="AI1887" s="221">
        <f>'1. Lighting'!AE$60</f>
        <v>1</v>
      </c>
      <c r="AJ1887" s="221">
        <f>'1. Lighting'!AF$60</f>
        <v>1</v>
      </c>
      <c r="AK1887" s="221">
        <f>'1. Lighting'!AG$60</f>
        <v>1</v>
      </c>
      <c r="AL1887" s="221">
        <f>'1. Lighting'!AH$60</f>
        <v>1</v>
      </c>
      <c r="AM1887" s="221">
        <f>'1. Lighting'!AI$60</f>
        <v>1</v>
      </c>
      <c r="AN1887" s="221">
        <f>'1. Lighting'!AJ$60</f>
        <v>1</v>
      </c>
      <c r="AO1887" s="221">
        <f>'1. Lighting'!AK$60</f>
        <v>1</v>
      </c>
      <c r="AP1887" s="221">
        <f>'1. Lighting'!AL$60</f>
        <v>1</v>
      </c>
      <c r="AQ1887" s="221">
        <f>'1. Lighting'!AM$60</f>
        <v>1</v>
      </c>
      <c r="AR1887" s="221">
        <f>'1. Lighting'!AN$60</f>
        <v>1</v>
      </c>
      <c r="AS1887" s="221">
        <f>'1. Lighting'!AO$60</f>
        <v>1</v>
      </c>
      <c r="AT1887" s="221">
        <f>'1. Lighting'!AP$60</f>
        <v>1</v>
      </c>
      <c r="AU1887" s="221">
        <f>'1. Lighting'!AQ$60</f>
        <v>1</v>
      </c>
      <c r="AV1887" s="221">
        <f>'1. Lighting'!AR$60</f>
        <v>1</v>
      </c>
      <c r="AW1887" s="221">
        <f>'1. Lighting'!AS$60</f>
        <v>1</v>
      </c>
      <c r="AX1887" s="221">
        <f>'1. Lighting'!AT$60</f>
        <v>1</v>
      </c>
      <c r="AY1887" s="221">
        <f>'1. Lighting'!AU$60</f>
        <v>1</v>
      </c>
      <c r="AZ1887" s="221">
        <f>'1. Lighting'!AV$60</f>
        <v>1</v>
      </c>
      <c r="BA1887" s="221">
        <f>'1. Lighting'!AW$60</f>
        <v>1</v>
      </c>
      <c r="BB1887" s="221">
        <f>'1. Lighting'!AX$60</f>
        <v>1</v>
      </c>
      <c r="BC1887" s="221">
        <f>'1. Lighting'!AY$60</f>
        <v>1</v>
      </c>
      <c r="BD1887" s="221">
        <f>'1. Lighting'!AZ$60</f>
        <v>1</v>
      </c>
      <c r="BE1887" s="221">
        <f>'1. Lighting'!BA$60</f>
        <v>1</v>
      </c>
      <c r="BF1887" s="221">
        <f>'1. Lighting'!BB$60</f>
        <v>1</v>
      </c>
      <c r="BG1887" s="221">
        <f>'1. Lighting'!BC$60</f>
        <v>1</v>
      </c>
      <c r="BH1887" s="221">
        <f>'1. Lighting'!BD$60</f>
        <v>1</v>
      </c>
    </row>
    <row r="1888" spans="1:60" s="5" customFormat="1" ht="15">
      <c r="A1888" s="4" t="s">
        <v>7</v>
      </c>
      <c r="B1888" s="4" t="s">
        <v>54</v>
      </c>
      <c r="C1888" s="4" t="s">
        <v>18</v>
      </c>
      <c r="D1888" s="4"/>
      <c r="E1888" s="4"/>
      <c r="F1888" s="4" t="s">
        <v>11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>
        <v>533</v>
      </c>
      <c r="U1888" s="4">
        <v>590</v>
      </c>
      <c r="V1888" s="4">
        <v>567</v>
      </c>
      <c r="W1888" s="4">
        <v>581</v>
      </c>
      <c r="X1888" s="4">
        <v>511</v>
      </c>
      <c r="Y1888" s="4">
        <v>513</v>
      </c>
      <c r="Z1888" s="4">
        <v>495</v>
      </c>
      <c r="AA1888" s="4">
        <v>513</v>
      </c>
      <c r="AB1888" s="4">
        <v>697</v>
      </c>
      <c r="AC1888" s="4">
        <v>474</v>
      </c>
      <c r="AD1888" s="4">
        <v>449</v>
      </c>
      <c r="AE1888" s="4">
        <v>376</v>
      </c>
      <c r="AF1888" s="4">
        <v>371</v>
      </c>
      <c r="AG1888" s="4">
        <v>331</v>
      </c>
      <c r="AH1888" s="4">
        <v>220</v>
      </c>
      <c r="AI1888" s="4">
        <v>211</v>
      </c>
      <c r="AJ1888" s="4">
        <v>205</v>
      </c>
      <c r="AK1888" s="4">
        <v>202</v>
      </c>
      <c r="AL1888" s="4">
        <v>200</v>
      </c>
      <c r="AM1888" s="4">
        <v>182</v>
      </c>
      <c r="AN1888" s="4">
        <v>191</v>
      </c>
      <c r="AO1888" s="4">
        <v>220</v>
      </c>
      <c r="AP1888" s="4">
        <v>158</v>
      </c>
      <c r="AQ1888" s="4">
        <v>105</v>
      </c>
      <c r="AR1888" s="4">
        <v>115</v>
      </c>
      <c r="AS1888" s="4">
        <v>119</v>
      </c>
      <c r="AT1888" s="4">
        <v>97</v>
      </c>
      <c r="AU1888" s="4">
        <v>87</v>
      </c>
      <c r="AV1888" s="4">
        <v>80</v>
      </c>
      <c r="AW1888" s="4">
        <v>85</v>
      </c>
      <c r="AX1888" s="4">
        <v>83</v>
      </c>
      <c r="AY1888" s="4">
        <v>51</v>
      </c>
      <c r="AZ1888" s="4">
        <v>32</v>
      </c>
      <c r="BA1888" s="4">
        <v>65</v>
      </c>
      <c r="BB1888" s="4">
        <v>58</v>
      </c>
      <c r="BC1888" s="4">
        <v>49</v>
      </c>
      <c r="BD1888" s="4">
        <v>41</v>
      </c>
      <c r="BE1888" s="4">
        <v>39</v>
      </c>
      <c r="BF1888" s="4">
        <v>32</v>
      </c>
      <c r="BG1888" s="4">
        <v>19</v>
      </c>
      <c r="BH1888" s="4">
        <v>6</v>
      </c>
    </row>
    <row r="1889" spans="1:60" s="5" customFormat="1" ht="15">
      <c r="A1889" s="4" t="s">
        <v>7</v>
      </c>
      <c r="B1889" s="4" t="s">
        <v>54</v>
      </c>
      <c r="C1889" s="4" t="s">
        <v>18</v>
      </c>
      <c r="D1889" s="4"/>
      <c r="E1889" s="4"/>
      <c r="F1889" s="4" t="s">
        <v>52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>
        <v>1.3829069586425199E-2</v>
      </c>
      <c r="U1889" s="4">
        <v>1.47326890903189E-2</v>
      </c>
      <c r="V1889" s="4">
        <v>1.4109391330314001E-2</v>
      </c>
      <c r="W1889" s="4">
        <v>1.33982104971866E-2</v>
      </c>
      <c r="X1889" s="4">
        <v>1.1421291432913899E-2</v>
      </c>
      <c r="Y1889" s="4">
        <v>1.10794350136063E-2</v>
      </c>
      <c r="Z1889" s="4">
        <v>1.0053006762931801E-2</v>
      </c>
      <c r="AA1889" s="4">
        <v>1.0661955731061001E-2</v>
      </c>
      <c r="AB1889" s="4">
        <v>1.5042624366030001E-2</v>
      </c>
      <c r="AC1889" s="4">
        <v>1.04670420669096E-2</v>
      </c>
      <c r="AD1889" s="4">
        <v>9.6586142362380892E-3</v>
      </c>
      <c r="AE1889" s="4">
        <v>8.0300700495472398E-3</v>
      </c>
      <c r="AF1889" s="4">
        <v>7.8189213682058594E-3</v>
      </c>
      <c r="AG1889" s="4">
        <v>6.9606544276912099E-3</v>
      </c>
      <c r="AH1889" s="4">
        <v>4.4792833146696503E-3</v>
      </c>
      <c r="AI1889" s="4">
        <v>3.8797462535625602E-3</v>
      </c>
      <c r="AJ1889" s="4">
        <v>3.5104543041594599E-3</v>
      </c>
      <c r="AK1889" s="4">
        <v>3.3326733980070002E-3</v>
      </c>
      <c r="AL1889" s="4">
        <v>3.16741364838541E-3</v>
      </c>
      <c r="AM1889" s="4">
        <v>2.8503414145210799E-3</v>
      </c>
      <c r="AN1889" s="4">
        <v>3.0639417369822601E-3</v>
      </c>
      <c r="AO1889" s="4">
        <v>3.3478915891832699E-3</v>
      </c>
      <c r="AP1889" s="4">
        <v>2.2942440611024E-3</v>
      </c>
      <c r="AQ1889" s="4">
        <v>1.51526084133054E-3</v>
      </c>
      <c r="AR1889" s="4">
        <v>1.57052332568557E-3</v>
      </c>
      <c r="AS1889" s="4">
        <v>1.5277759946591999E-3</v>
      </c>
      <c r="AT1889" s="4">
        <v>1.21125846007842E-3</v>
      </c>
      <c r="AU1889" s="4">
        <v>1.01763907734057E-3</v>
      </c>
      <c r="AV1889" s="4">
        <v>8.92916936401991E-4</v>
      </c>
      <c r="AW1889" s="4">
        <v>9.3487753104343305E-4</v>
      </c>
      <c r="AX1889" s="4">
        <v>8.6441225174184303E-4</v>
      </c>
      <c r="AY1889" s="4">
        <v>5.1316623567410904E-4</v>
      </c>
      <c r="AZ1889" s="4">
        <v>3.13553343262523E-4</v>
      </c>
      <c r="BA1889" s="4">
        <v>6.5425264217413204E-4</v>
      </c>
      <c r="BB1889" s="4">
        <v>5.7006939120520504E-4</v>
      </c>
      <c r="BC1889" s="4">
        <v>5.0003571683691699E-4</v>
      </c>
      <c r="BD1889" s="4">
        <v>4.50871501622038E-4</v>
      </c>
      <c r="BE1889" s="4">
        <v>4.2281922851753102E-4</v>
      </c>
      <c r="BF1889" s="4">
        <v>3.6021432752487699E-4</v>
      </c>
      <c r="BG1889" s="4">
        <v>2.24427120245689E-4</v>
      </c>
      <c r="BH1889" s="6">
        <v>7.3662111892747997E-5</v>
      </c>
    </row>
    <row r="1890" spans="1:60" s="8" customFormat="1" ht="15">
      <c r="A1890" s="36" t="s">
        <v>7</v>
      </c>
      <c r="B1890" s="36" t="s">
        <v>54</v>
      </c>
      <c r="C1890" s="36" t="s">
        <v>18</v>
      </c>
      <c r="D1890" s="17" t="s">
        <v>113</v>
      </c>
      <c r="E1890" s="17" t="s">
        <v>113</v>
      </c>
      <c r="F1890" s="7" t="s">
        <v>12</v>
      </c>
      <c r="G1890" s="219"/>
      <c r="H1890" s="219"/>
      <c r="I1890" s="219"/>
      <c r="J1890" s="219"/>
      <c r="K1890" s="219"/>
      <c r="L1890" s="219"/>
      <c r="M1890" s="219"/>
      <c r="N1890" s="219"/>
      <c r="O1890" s="219"/>
      <c r="P1890" s="219"/>
      <c r="Q1890" s="219"/>
      <c r="R1890" s="219"/>
      <c r="S1890" s="219"/>
      <c r="T1890" s="221">
        <v>1</v>
      </c>
      <c r="U1890" s="221">
        <v>1</v>
      </c>
      <c r="V1890" s="221">
        <v>1</v>
      </c>
      <c r="W1890" s="221">
        <v>1</v>
      </c>
      <c r="X1890" s="221">
        <v>1</v>
      </c>
      <c r="Y1890" s="221">
        <v>1</v>
      </c>
      <c r="Z1890" s="221">
        <v>1</v>
      </c>
      <c r="AA1890" s="221">
        <v>1</v>
      </c>
      <c r="AB1890" s="221">
        <v>1</v>
      </c>
      <c r="AC1890" s="221">
        <v>1</v>
      </c>
      <c r="AD1890" s="221">
        <v>1</v>
      </c>
      <c r="AE1890" s="221">
        <v>1</v>
      </c>
      <c r="AF1890" s="221">
        <v>1</v>
      </c>
      <c r="AG1890" s="221">
        <v>1</v>
      </c>
      <c r="AH1890" s="221">
        <v>1</v>
      </c>
      <c r="AI1890" s="221">
        <v>1</v>
      </c>
      <c r="AJ1890" s="221">
        <v>1</v>
      </c>
      <c r="AK1890" s="221">
        <v>1</v>
      </c>
      <c r="AL1890" s="221">
        <v>1</v>
      </c>
      <c r="AM1890" s="221">
        <v>1</v>
      </c>
      <c r="AN1890" s="221">
        <v>1</v>
      </c>
      <c r="AO1890" s="221">
        <v>1</v>
      </c>
      <c r="AP1890" s="221">
        <v>1</v>
      </c>
      <c r="AQ1890" s="221">
        <v>1</v>
      </c>
      <c r="AR1890" s="221">
        <v>1</v>
      </c>
      <c r="AS1890" s="221">
        <v>1</v>
      </c>
      <c r="AT1890" s="221">
        <v>1</v>
      </c>
      <c r="AU1890" s="221">
        <v>1</v>
      </c>
      <c r="AV1890" s="221">
        <v>1</v>
      </c>
      <c r="AW1890" s="221">
        <v>1</v>
      </c>
      <c r="AX1890" s="221">
        <v>1</v>
      </c>
      <c r="AY1890" s="221">
        <v>1</v>
      </c>
      <c r="AZ1890" s="221">
        <v>1</v>
      </c>
      <c r="BA1890" s="221">
        <v>1</v>
      </c>
      <c r="BB1890" s="221">
        <v>1</v>
      </c>
      <c r="BC1890" s="221">
        <v>1</v>
      </c>
      <c r="BD1890" s="221">
        <v>1</v>
      </c>
      <c r="BE1890" s="221">
        <v>1</v>
      </c>
      <c r="BF1890" s="221">
        <v>1</v>
      </c>
      <c r="BG1890" s="221">
        <v>1</v>
      </c>
      <c r="BH1890" s="221">
        <v>1</v>
      </c>
    </row>
    <row r="1891" spans="1:60" s="8" customFormat="1" ht="15">
      <c r="A1891" s="36" t="s">
        <v>7</v>
      </c>
      <c r="B1891" s="36" t="s">
        <v>54</v>
      </c>
      <c r="C1891" s="36" t="s">
        <v>18</v>
      </c>
      <c r="D1891" s="17" t="s">
        <v>113</v>
      </c>
      <c r="E1891" s="17" t="s">
        <v>113</v>
      </c>
      <c r="F1891" s="7" t="s">
        <v>13</v>
      </c>
      <c r="G1891" s="219"/>
      <c r="H1891" s="219"/>
      <c r="I1891" s="219"/>
      <c r="J1891" s="219"/>
      <c r="K1891" s="219"/>
      <c r="L1891" s="219"/>
      <c r="M1891" s="219"/>
      <c r="N1891" s="219"/>
      <c r="O1891" s="219"/>
      <c r="P1891" s="219"/>
      <c r="Q1891" s="219"/>
      <c r="R1891" s="219"/>
      <c r="S1891" s="219"/>
      <c r="T1891" s="221">
        <f>'2.a-LTH-MTH1'!P$59</f>
        <v>0.88021072352569496</v>
      </c>
      <c r="U1891" s="221">
        <f>'2.a-LTH-MTH1'!Q$59</f>
        <v>0.88261109663971404</v>
      </c>
      <c r="V1891" s="221">
        <f>'2.a-LTH-MTH1'!R$59</f>
        <v>0.88492890991965001</v>
      </c>
      <c r="W1891" s="221">
        <f>'2.a-LTH-MTH1'!S$59</f>
        <v>0.88716700297662998</v>
      </c>
      <c r="X1891" s="221">
        <f>'2.a-LTH-MTH1'!T$59</f>
        <v>0.88932811775453902</v>
      </c>
      <c r="Y1891" s="221">
        <f>'2.a-LTH-MTH1'!U$59</f>
        <v>0.891414901889241</v>
      </c>
      <c r="Z1891" s="221">
        <f>'2.a-LTH-MTH1'!V$59</f>
        <v>0.89342991195227095</v>
      </c>
      <c r="AA1891" s="221">
        <f>'2.a-LTH-MTH1'!W$59</f>
        <v>0.89537561658294496</v>
      </c>
      <c r="AB1891" s="221">
        <f>'2.a-LTH-MTH1'!X$59</f>
        <v>0.89725439951276198</v>
      </c>
      <c r="AC1891" s="221">
        <f>'2.a-LTH-MTH1'!Y$59</f>
        <v>0.89906856248576505</v>
      </c>
      <c r="AD1891" s="221">
        <f>'2.a-LTH-MTH1'!Z$59</f>
        <v>0.90082032807847101</v>
      </c>
      <c r="AE1891" s="221">
        <f>'2.a-LTH-MTH1'!AA$59</f>
        <v>0.90251184242280102</v>
      </c>
      <c r="AF1891" s="221">
        <f>'2.a-LTH-MTH1'!AB$59</f>
        <v>0.90414517783536397</v>
      </c>
      <c r="AG1891" s="221">
        <f>'2.a-LTH-MTH1'!AC$59</f>
        <v>0.90572233535629998</v>
      </c>
      <c r="AH1891" s="221">
        <f>'2.a-LTH-MTH1'!AD$59</f>
        <v>0.90724524720080701</v>
      </c>
      <c r="AI1891" s="221">
        <f>'2.a-LTH-MTH1'!AE$59</f>
        <v>0.90871577912634605</v>
      </c>
      <c r="AJ1891" s="221">
        <f>'2.a-LTH-MTH1'!AF$59</f>
        <v>0.91013573271842596</v>
      </c>
      <c r="AK1891" s="221">
        <f>'2.a-LTH-MTH1'!AG$59</f>
        <v>0.91150684759777301</v>
      </c>
      <c r="AL1891" s="221">
        <f>'2.a-LTH-MTH1'!AH$59</f>
        <v>0.91283080355158197</v>
      </c>
      <c r="AM1891" s="221">
        <f>'2.a-LTH-MTH1'!AI$59</f>
        <v>0.91410922259146599</v>
      </c>
      <c r="AN1891" s="221">
        <f>'2.a-LTH-MTH1'!AJ$59</f>
        <v>0.91534367094062496</v>
      </c>
      <c r="AO1891" s="221">
        <f>'2.a-LTH-MTH1'!AK$59</f>
        <v>0.91653566095266203</v>
      </c>
      <c r="AP1891" s="221">
        <f>'2.a-LTH-MTH1'!AL$59</f>
        <v>0.91768665296441099</v>
      </c>
      <c r="AQ1891" s="221">
        <f>'2.a-LTH-MTH1'!AM$59</f>
        <v>0.91879805708502504</v>
      </c>
      <c r="AR1891" s="221">
        <f>'2.a-LTH-MTH1'!AN$59</f>
        <v>0.91987123492354095</v>
      </c>
      <c r="AS1891" s="221">
        <f>'2.a-LTH-MTH1'!AO$59</f>
        <v>0.92090750125701903</v>
      </c>
      <c r="AT1891" s="221">
        <f>'2.a-LTH-MTH1'!AP$59</f>
        <v>0.92190812564131097</v>
      </c>
      <c r="AU1891" s="221">
        <f>'2.a-LTH-MTH1'!AQ$59</f>
        <v>0.92287433396642304</v>
      </c>
      <c r="AV1891" s="221">
        <f>'2.a-LTH-MTH1'!AR$59</f>
        <v>0.923807309958384</v>
      </c>
      <c r="AW1891" s="221">
        <f>'2.a-LTH-MTH1'!AS$59</f>
        <v>0.92470819662946002</v>
      </c>
      <c r="AX1891" s="221">
        <f>'2.a-LTH-MTH1'!AT$59</f>
        <v>0.92557809767848598</v>
      </c>
      <c r="AY1891" s="221">
        <f>'2.a-LTH-MTH1'!AU$59</f>
        <v>0.92641807884303196</v>
      </c>
      <c r="AZ1891" s="221">
        <f>'2.a-LTH-MTH1'!AV$59</f>
        <v>0.92722916920507303</v>
      </c>
      <c r="BA1891" s="221">
        <f>'2.a-LTH-MTH1'!AW$59</f>
        <v>0.92801236245173402</v>
      </c>
      <c r="BB1891" s="221">
        <f>'2.a-LTH-MTH1'!AX$59</f>
        <v>0.92876861809268596</v>
      </c>
      <c r="BC1891" s="221">
        <f>'2.a-LTH-MTH1'!AY$59</f>
        <v>0.92949886263566495</v>
      </c>
      <c r="BD1891" s="221">
        <f>'2.a-LTH-MTH1'!AZ$59</f>
        <v>0.93020399072155802</v>
      </c>
      <c r="BE1891" s="221">
        <f>'2.a-LTH-MTH1'!BA$59</f>
        <v>0.93088486622045097</v>
      </c>
      <c r="BF1891" s="221">
        <f>'2.a-LTH-MTH1'!BB$59</f>
        <v>0.93154232328997999</v>
      </c>
      <c r="BG1891" s="221">
        <f>'2.a-LTH-MTH1'!BC$59</f>
        <v>0.93217716739727297</v>
      </c>
      <c r="BH1891" s="221">
        <f>'2.a-LTH-MTH1'!BD$59</f>
        <v>0.932790176305755</v>
      </c>
    </row>
    <row r="1892" spans="1:60" s="8" customFormat="1" ht="15">
      <c r="A1892" s="36" t="s">
        <v>7</v>
      </c>
      <c r="B1892" s="36" t="s">
        <v>54</v>
      </c>
      <c r="C1892" s="36" t="s">
        <v>18</v>
      </c>
      <c r="D1892" s="17" t="s">
        <v>113</v>
      </c>
      <c r="E1892" s="17" t="s">
        <v>113</v>
      </c>
      <c r="F1892" s="7" t="s">
        <v>14</v>
      </c>
      <c r="G1892" s="219"/>
      <c r="H1892" s="219"/>
      <c r="I1892" s="219"/>
      <c r="J1892" s="219"/>
      <c r="K1892" s="219"/>
      <c r="L1892" s="219"/>
      <c r="M1892" s="219"/>
      <c r="N1892" s="219"/>
      <c r="O1892" s="219"/>
      <c r="P1892" s="219"/>
      <c r="Q1892" s="219"/>
      <c r="R1892" s="219"/>
      <c r="S1892" s="219"/>
      <c r="T1892" s="221">
        <f>'2.a-LTH-MTH1'!P$60</f>
        <v>0.22800205883416391</v>
      </c>
      <c r="U1892" s="221">
        <f>'2.a-LTH-MTH1'!Q$60</f>
        <v>0.22800205883416391</v>
      </c>
      <c r="V1892" s="221">
        <f>'2.a-LTH-MTH1'!R$60</f>
        <v>0.22800205883416391</v>
      </c>
      <c r="W1892" s="221">
        <f>'2.a-LTH-MTH1'!S$60</f>
        <v>0.22800205883416391</v>
      </c>
      <c r="X1892" s="221">
        <f>'2.a-LTH-MTH1'!T$60</f>
        <v>0.22800205883416391</v>
      </c>
      <c r="Y1892" s="221">
        <f>'2.a-LTH-MTH1'!U$60</f>
        <v>0.22800205883416391</v>
      </c>
      <c r="Z1892" s="221">
        <f>'2.a-LTH-MTH1'!V$60</f>
        <v>0.22800205883416391</v>
      </c>
      <c r="AA1892" s="221">
        <f>'2.a-LTH-MTH1'!W$60</f>
        <v>0.22800205883416394</v>
      </c>
      <c r="AB1892" s="221">
        <f>'2.a-LTH-MTH1'!X$60</f>
        <v>0.22800205883416391</v>
      </c>
      <c r="AC1892" s="221">
        <f>'2.a-LTH-MTH1'!Y$60</f>
        <v>0.22800205883416391</v>
      </c>
      <c r="AD1892" s="221">
        <f>'2.a-LTH-MTH1'!Z$60</f>
        <v>0.22800205883416391</v>
      </c>
      <c r="AE1892" s="221">
        <f>'2.a-LTH-MTH1'!AA$60</f>
        <v>0.22800205883416391</v>
      </c>
      <c r="AF1892" s="221">
        <f>'2.a-LTH-MTH1'!AB$60</f>
        <v>0.22800205883416391</v>
      </c>
      <c r="AG1892" s="221">
        <f>'2.a-LTH-MTH1'!AC$60</f>
        <v>0.22800205883416391</v>
      </c>
      <c r="AH1892" s="221">
        <f>'2.a-LTH-MTH1'!AD$60</f>
        <v>0.22800205883416391</v>
      </c>
      <c r="AI1892" s="221">
        <f>'2.a-LTH-MTH1'!AE$60</f>
        <v>0.22800205883416391</v>
      </c>
      <c r="AJ1892" s="221">
        <f>'2.a-LTH-MTH1'!AF$60</f>
        <v>0.22800205883416391</v>
      </c>
      <c r="AK1892" s="221">
        <f>'2.a-LTH-MTH1'!AG$60</f>
        <v>0.22800205883416391</v>
      </c>
      <c r="AL1892" s="221">
        <f>'2.a-LTH-MTH1'!AH$60</f>
        <v>0.22800205883416391</v>
      </c>
      <c r="AM1892" s="221">
        <f>'2.a-LTH-MTH1'!AI$60</f>
        <v>0.22800205883416391</v>
      </c>
      <c r="AN1892" s="221">
        <f>'2.a-LTH-MTH1'!AJ$60</f>
        <v>0.22800205883416391</v>
      </c>
      <c r="AO1892" s="221">
        <f>'2.a-LTH-MTH1'!AK$60</f>
        <v>0.22800205883416391</v>
      </c>
      <c r="AP1892" s="221">
        <f>'2.a-LTH-MTH1'!AL$60</f>
        <v>0.22800205883416391</v>
      </c>
      <c r="AQ1892" s="221">
        <f>'2.a-LTH-MTH1'!AM$60</f>
        <v>0.22800205883416391</v>
      </c>
      <c r="AR1892" s="221">
        <f>'2.a-LTH-MTH1'!AN$60</f>
        <v>0.22800205883416391</v>
      </c>
      <c r="AS1892" s="221">
        <f>'2.a-LTH-MTH1'!AO$60</f>
        <v>0.22800205883416391</v>
      </c>
      <c r="AT1892" s="221">
        <f>'2.a-LTH-MTH1'!AP$60</f>
        <v>0.22800205883416391</v>
      </c>
      <c r="AU1892" s="221">
        <f>'2.a-LTH-MTH1'!AQ$60</f>
        <v>0.22800205883416388</v>
      </c>
      <c r="AV1892" s="221">
        <f>'2.a-LTH-MTH1'!AR$60</f>
        <v>0.22800205883416391</v>
      </c>
      <c r="AW1892" s="221">
        <f>'2.a-LTH-MTH1'!AS$60</f>
        <v>0.22800205883416391</v>
      </c>
      <c r="AX1892" s="221">
        <f>'2.a-LTH-MTH1'!AT$60</f>
        <v>0.22800205883416391</v>
      </c>
      <c r="AY1892" s="221">
        <f>'2.a-LTH-MTH1'!AU$60</f>
        <v>0.22800205883416391</v>
      </c>
      <c r="AZ1892" s="221">
        <f>'2.a-LTH-MTH1'!AV$60</f>
        <v>0.22800205883416391</v>
      </c>
      <c r="BA1892" s="221">
        <f>'2.a-LTH-MTH1'!AW$60</f>
        <v>0.22800205883416391</v>
      </c>
      <c r="BB1892" s="221">
        <f>'2.a-LTH-MTH1'!AX$60</f>
        <v>0.22800205883416391</v>
      </c>
      <c r="BC1892" s="221">
        <f>'2.a-LTH-MTH1'!AY$60</f>
        <v>0.22800205883416391</v>
      </c>
      <c r="BD1892" s="221">
        <f>'2.a-LTH-MTH1'!AZ$60</f>
        <v>0.22800205883416391</v>
      </c>
      <c r="BE1892" s="221">
        <f>'2.a-LTH-MTH1'!BA$60</f>
        <v>0.22800205883416391</v>
      </c>
      <c r="BF1892" s="221">
        <f>'2.a-LTH-MTH1'!BB$60</f>
        <v>0.22800205883416391</v>
      </c>
      <c r="BG1892" s="221">
        <f>'2.a-LTH-MTH1'!BC$60</f>
        <v>0.22800205883416391</v>
      </c>
      <c r="BH1892" s="221">
        <f>'2.a-LTH-MTH1'!BD$60</f>
        <v>0.22800205883416391</v>
      </c>
    </row>
    <row r="1893" spans="1:60" s="5" customFormat="1" ht="15">
      <c r="A1893" s="4" t="s">
        <v>7</v>
      </c>
      <c r="B1893" s="4" t="s">
        <v>54</v>
      </c>
      <c r="C1893" s="4" t="s">
        <v>19</v>
      </c>
      <c r="D1893" s="4"/>
      <c r="E1893" s="4"/>
      <c r="F1893" s="4" t="s">
        <v>11</v>
      </c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>
        <v>2</v>
      </c>
      <c r="R1893" s="4">
        <v>2</v>
      </c>
      <c r="S1893" s="4">
        <v>2</v>
      </c>
      <c r="T1893" s="4">
        <v>2</v>
      </c>
      <c r="U1893" s="4">
        <v>2</v>
      </c>
      <c r="V1893" s="4">
        <v>4</v>
      </c>
      <c r="W1893" s="4">
        <v>4</v>
      </c>
      <c r="X1893" s="4">
        <v>14</v>
      </c>
      <c r="Y1893" s="4">
        <v>20</v>
      </c>
      <c r="Z1893" s="4">
        <v>25</v>
      </c>
      <c r="AA1893" s="4">
        <v>27</v>
      </c>
      <c r="AB1893" s="4">
        <v>24</v>
      </c>
      <c r="AC1893" s="4">
        <v>25</v>
      </c>
      <c r="AD1893" s="4">
        <v>26</v>
      </c>
      <c r="AE1893" s="4">
        <v>26</v>
      </c>
      <c r="AF1893" s="4">
        <v>27</v>
      </c>
      <c r="AG1893" s="4">
        <v>41</v>
      </c>
      <c r="AH1893" s="4">
        <v>44</v>
      </c>
      <c r="AI1893" s="4">
        <v>44</v>
      </c>
      <c r="AJ1893" s="4">
        <v>41</v>
      </c>
      <c r="AK1893" s="4">
        <v>43</v>
      </c>
      <c r="AL1893" s="4">
        <v>41</v>
      </c>
      <c r="AM1893" s="4">
        <v>33</v>
      </c>
      <c r="AN1893" s="4">
        <v>31</v>
      </c>
      <c r="AO1893" s="4">
        <v>33</v>
      </c>
      <c r="AP1893" s="4">
        <v>35</v>
      </c>
      <c r="AQ1893" s="4">
        <v>59</v>
      </c>
      <c r="AR1893" s="4">
        <v>61</v>
      </c>
      <c r="AS1893" s="4">
        <v>81</v>
      </c>
      <c r="AT1893" s="4">
        <v>81</v>
      </c>
      <c r="AU1893" s="4">
        <v>95</v>
      </c>
      <c r="AV1893" s="4">
        <v>97</v>
      </c>
      <c r="AW1893" s="4">
        <v>95</v>
      </c>
      <c r="AX1893" s="4">
        <v>105</v>
      </c>
      <c r="AY1893" s="4">
        <v>120</v>
      </c>
      <c r="AZ1893" s="4">
        <v>169</v>
      </c>
      <c r="BA1893" s="4">
        <v>62</v>
      </c>
      <c r="BB1893" s="4">
        <v>67</v>
      </c>
      <c r="BC1893" s="4">
        <v>65</v>
      </c>
      <c r="BD1893" s="4">
        <v>62</v>
      </c>
      <c r="BE1893" s="4">
        <v>61</v>
      </c>
      <c r="BF1893" s="4">
        <v>59</v>
      </c>
      <c r="BG1893" s="4">
        <v>49</v>
      </c>
      <c r="BH1893" s="4">
        <v>14</v>
      </c>
    </row>
    <row r="1894" spans="1:60" s="5" customFormat="1" ht="15">
      <c r="A1894" s="4" t="s">
        <v>7</v>
      </c>
      <c r="B1894" s="4" t="s">
        <v>54</v>
      </c>
      <c r="C1894" s="4" t="s">
        <v>19</v>
      </c>
      <c r="D1894" s="4"/>
      <c r="E1894" s="4"/>
      <c r="F1894" s="4" t="s">
        <v>52</v>
      </c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6">
        <v>6.7010654694096405E-5</v>
      </c>
      <c r="R1894" s="6">
        <v>6.0994205550472699E-5</v>
      </c>
      <c r="S1894" s="6">
        <v>5.8941412236237202E-5</v>
      </c>
      <c r="T1894" s="6">
        <v>5.1891443101032599E-5</v>
      </c>
      <c r="U1894" s="6">
        <v>4.9941318950233502E-5</v>
      </c>
      <c r="V1894" s="6">
        <v>9.9537152242074395E-5</v>
      </c>
      <c r="W1894" s="6">
        <v>9.22424130615257E-5</v>
      </c>
      <c r="X1894" s="4">
        <v>3.1291209405243499E-4</v>
      </c>
      <c r="Y1894" s="4">
        <v>4.3194678415619202E-4</v>
      </c>
      <c r="Z1894" s="4">
        <v>5.0772761428948595E-4</v>
      </c>
      <c r="AA1894" s="4">
        <v>5.6115556479268401E-4</v>
      </c>
      <c r="AB1894" s="4">
        <v>5.1796697960504999E-4</v>
      </c>
      <c r="AC1894" s="4">
        <v>5.5205918074417595E-4</v>
      </c>
      <c r="AD1894" s="4">
        <v>5.5929614731000104E-4</v>
      </c>
      <c r="AE1894" s="4">
        <v>5.5527080129847903E-4</v>
      </c>
      <c r="AF1894" s="4">
        <v>5.6903201331956401E-4</v>
      </c>
      <c r="AG1894" s="4">
        <v>8.6219586566567798E-4</v>
      </c>
      <c r="AH1894" s="4">
        <v>8.9585666293393105E-4</v>
      </c>
      <c r="AI1894" s="4">
        <v>8.0904661211731203E-4</v>
      </c>
      <c r="AJ1894" s="4">
        <v>7.0209086083189204E-4</v>
      </c>
      <c r="AK1894" s="4">
        <v>7.0943047581336998E-4</v>
      </c>
      <c r="AL1894" s="4">
        <v>6.4931979791900895E-4</v>
      </c>
      <c r="AM1894" s="4">
        <v>5.1682014658898702E-4</v>
      </c>
      <c r="AN1894" s="4">
        <v>4.9728897301806296E-4</v>
      </c>
      <c r="AO1894" s="4">
        <v>5.0218373837749002E-4</v>
      </c>
      <c r="AP1894" s="4">
        <v>5.0821862113027802E-4</v>
      </c>
      <c r="AQ1894" s="4">
        <v>8.5143228227144803E-4</v>
      </c>
      <c r="AR1894" s="4">
        <v>8.3306019884191E-4</v>
      </c>
      <c r="AS1894" s="4">
        <v>1.0399147526671899E-3</v>
      </c>
      <c r="AT1894" s="4">
        <v>1.0114632501685801E-3</v>
      </c>
      <c r="AU1894" s="4">
        <v>1.1112150844523501E-3</v>
      </c>
      <c r="AV1894" s="4">
        <v>1.08266178538741E-3</v>
      </c>
      <c r="AW1894" s="4">
        <v>1.0448631229309001E-3</v>
      </c>
      <c r="AX1894" s="4">
        <v>1.09353357148064E-3</v>
      </c>
      <c r="AY1894" s="4">
        <v>1.2074499662920199E-3</v>
      </c>
      <c r="AZ1894" s="4">
        <v>1.6559535941052001E-3</v>
      </c>
      <c r="BA1894" s="4">
        <v>6.2405636638147995E-4</v>
      </c>
      <c r="BB1894" s="4">
        <v>6.5852843466808204E-4</v>
      </c>
      <c r="BC1894" s="4">
        <v>6.6331268559999203E-4</v>
      </c>
      <c r="BD1894" s="4">
        <v>6.8180568537966704E-4</v>
      </c>
      <c r="BE1894" s="4">
        <v>6.6133263947613799E-4</v>
      </c>
      <c r="BF1894" s="4">
        <v>6.6414516637399205E-4</v>
      </c>
      <c r="BG1894" s="4">
        <v>5.7878573115993398E-4</v>
      </c>
      <c r="BH1894" s="4">
        <v>1.7187826108307899E-4</v>
      </c>
    </row>
    <row r="1895" spans="1:60" s="8" customFormat="1" ht="15">
      <c r="A1895" s="36" t="s">
        <v>7</v>
      </c>
      <c r="B1895" s="36" t="s">
        <v>54</v>
      </c>
      <c r="C1895" s="36" t="s">
        <v>19</v>
      </c>
      <c r="D1895" s="7" t="s">
        <v>99</v>
      </c>
      <c r="E1895" s="7" t="s">
        <v>99</v>
      </c>
      <c r="F1895" s="7" t="s">
        <v>12</v>
      </c>
      <c r="G1895" s="219"/>
      <c r="H1895" s="219"/>
      <c r="I1895" s="219"/>
      <c r="J1895" s="219"/>
      <c r="K1895" s="219"/>
      <c r="L1895" s="219"/>
      <c r="M1895" s="219"/>
      <c r="N1895" s="219"/>
      <c r="O1895" s="219"/>
      <c r="P1895" s="219"/>
      <c r="Q1895" s="221">
        <v>1</v>
      </c>
      <c r="R1895" s="221">
        <v>1</v>
      </c>
      <c r="S1895" s="221">
        <v>1</v>
      </c>
      <c r="T1895" s="221">
        <v>1</v>
      </c>
      <c r="U1895" s="221">
        <v>1</v>
      </c>
      <c r="V1895" s="221">
        <v>1</v>
      </c>
      <c r="W1895" s="221">
        <v>1</v>
      </c>
      <c r="X1895" s="221">
        <v>1</v>
      </c>
      <c r="Y1895" s="221">
        <v>1</v>
      </c>
      <c r="Z1895" s="221">
        <v>1</v>
      </c>
      <c r="AA1895" s="221">
        <v>1</v>
      </c>
      <c r="AB1895" s="221">
        <v>1</v>
      </c>
      <c r="AC1895" s="221">
        <v>1</v>
      </c>
      <c r="AD1895" s="221">
        <v>1</v>
      </c>
      <c r="AE1895" s="221">
        <v>1</v>
      </c>
      <c r="AF1895" s="221">
        <v>1</v>
      </c>
      <c r="AG1895" s="221">
        <v>1</v>
      </c>
      <c r="AH1895" s="221">
        <v>1</v>
      </c>
      <c r="AI1895" s="221">
        <v>1</v>
      </c>
      <c r="AJ1895" s="221">
        <v>1</v>
      </c>
      <c r="AK1895" s="221">
        <v>1</v>
      </c>
      <c r="AL1895" s="221">
        <v>1</v>
      </c>
      <c r="AM1895" s="221">
        <v>1</v>
      </c>
      <c r="AN1895" s="221">
        <v>1</v>
      </c>
      <c r="AO1895" s="221">
        <v>1</v>
      </c>
      <c r="AP1895" s="221">
        <v>1</v>
      </c>
      <c r="AQ1895" s="221">
        <v>1</v>
      </c>
      <c r="AR1895" s="221">
        <v>1</v>
      </c>
      <c r="AS1895" s="221">
        <v>1</v>
      </c>
      <c r="AT1895" s="221">
        <v>1</v>
      </c>
      <c r="AU1895" s="221">
        <v>1</v>
      </c>
      <c r="AV1895" s="221">
        <v>1</v>
      </c>
      <c r="AW1895" s="221">
        <v>1</v>
      </c>
      <c r="AX1895" s="221">
        <v>1</v>
      </c>
      <c r="AY1895" s="221">
        <v>1</v>
      </c>
      <c r="AZ1895" s="221">
        <v>1</v>
      </c>
      <c r="BA1895" s="221">
        <v>1</v>
      </c>
      <c r="BB1895" s="221">
        <v>1</v>
      </c>
      <c r="BC1895" s="221">
        <v>1</v>
      </c>
      <c r="BD1895" s="221">
        <v>1</v>
      </c>
      <c r="BE1895" s="221">
        <v>1</v>
      </c>
      <c r="BF1895" s="221">
        <v>1</v>
      </c>
      <c r="BG1895" s="221">
        <v>1</v>
      </c>
      <c r="BH1895" s="221">
        <v>1</v>
      </c>
    </row>
    <row r="1896" spans="1:60" s="8" customFormat="1" ht="15">
      <c r="A1896" s="36" t="s">
        <v>7</v>
      </c>
      <c r="B1896" s="36" t="s">
        <v>54</v>
      </c>
      <c r="C1896" s="36" t="s">
        <v>19</v>
      </c>
      <c r="D1896" s="7" t="s">
        <v>99</v>
      </c>
      <c r="E1896" s="7" t="s">
        <v>99</v>
      </c>
      <c r="F1896" s="7" t="s">
        <v>13</v>
      </c>
      <c r="G1896" s="219"/>
      <c r="H1896" s="219"/>
      <c r="I1896" s="219"/>
      <c r="J1896" s="219"/>
      <c r="K1896" s="219"/>
      <c r="L1896" s="219"/>
      <c r="M1896" s="219"/>
      <c r="N1896" s="219"/>
      <c r="O1896" s="219"/>
      <c r="P1896" s="219"/>
      <c r="Q1896" s="221">
        <f>'3. Mecanical drive'!M$61</f>
        <v>0.25</v>
      </c>
      <c r="R1896" s="221">
        <f>'3. Mecanical drive'!N$61</f>
        <v>0.251</v>
      </c>
      <c r="S1896" s="221">
        <f>'3. Mecanical drive'!O$61</f>
        <v>0.252</v>
      </c>
      <c r="T1896" s="221">
        <f>'3. Mecanical drive'!P$61</f>
        <v>0.253</v>
      </c>
      <c r="U1896" s="221">
        <f>'3. Mecanical drive'!Q$61</f>
        <v>0.254</v>
      </c>
      <c r="V1896" s="221">
        <f>'3. Mecanical drive'!R$61</f>
        <v>0.255</v>
      </c>
      <c r="W1896" s="221">
        <f>'3. Mecanical drive'!S$61</f>
        <v>0.25600000000000001</v>
      </c>
      <c r="X1896" s="221">
        <f>'3. Mecanical drive'!T$61</f>
        <v>0.25700000000000001</v>
      </c>
      <c r="Y1896" s="221">
        <f>'3. Mecanical drive'!U$61</f>
        <v>0.25800000000000001</v>
      </c>
      <c r="Z1896" s="221">
        <f>'3. Mecanical drive'!V$61</f>
        <v>0.25900000000000001</v>
      </c>
      <c r="AA1896" s="221">
        <f>'3. Mecanical drive'!W$61</f>
        <v>0.26</v>
      </c>
      <c r="AB1896" s="221">
        <f>'3. Mecanical drive'!X$61</f>
        <v>0.26100000000000001</v>
      </c>
      <c r="AC1896" s="221">
        <f>'3. Mecanical drive'!Y$61</f>
        <v>0.26200000000000001</v>
      </c>
      <c r="AD1896" s="221">
        <f>'3. Mecanical drive'!Z$61</f>
        <v>0.26300000000000001</v>
      </c>
      <c r="AE1896" s="221">
        <f>'3. Mecanical drive'!AA$61</f>
        <v>0.26400000000000001</v>
      </c>
      <c r="AF1896" s="221">
        <f>'3. Mecanical drive'!AB$61</f>
        <v>0.26500000000000001</v>
      </c>
      <c r="AG1896" s="221">
        <f>'3. Mecanical drive'!AC$61</f>
        <v>0.26600000000000001</v>
      </c>
      <c r="AH1896" s="221">
        <f>'3. Mecanical drive'!AD$61</f>
        <v>0.26700000000000002</v>
      </c>
      <c r="AI1896" s="221">
        <f>'3. Mecanical drive'!AE$61</f>
        <v>0.26800000000000002</v>
      </c>
      <c r="AJ1896" s="221">
        <f>'3. Mecanical drive'!AF$61</f>
        <v>0.26900000000000002</v>
      </c>
      <c r="AK1896" s="221">
        <f>'3. Mecanical drive'!AG$61</f>
        <v>0.27</v>
      </c>
      <c r="AL1896" s="221">
        <f>'3. Mecanical drive'!AH$61</f>
        <v>0.27100000000000002</v>
      </c>
      <c r="AM1896" s="221">
        <f>'3. Mecanical drive'!AI$61</f>
        <v>0.27200000000000002</v>
      </c>
      <c r="AN1896" s="221">
        <f>'3. Mecanical drive'!AJ$61</f>
        <v>0.27300000000000002</v>
      </c>
      <c r="AO1896" s="221">
        <f>'3. Mecanical drive'!AK$61</f>
        <v>0.27400000000000002</v>
      </c>
      <c r="AP1896" s="221">
        <f>'3. Mecanical drive'!AL$61</f>
        <v>0.27500000000000002</v>
      </c>
      <c r="AQ1896" s="221">
        <f>'3. Mecanical drive'!AM$61</f>
        <v>0.27600000000000002</v>
      </c>
      <c r="AR1896" s="221">
        <f>'3. Mecanical drive'!AN$61</f>
        <v>0.27700000000000002</v>
      </c>
      <c r="AS1896" s="221">
        <f>'3. Mecanical drive'!AO$61</f>
        <v>0.27800000000000002</v>
      </c>
      <c r="AT1896" s="221">
        <f>'3. Mecanical drive'!AP$61</f>
        <v>0.27900000000000003</v>
      </c>
      <c r="AU1896" s="221">
        <f>'3. Mecanical drive'!AQ$61</f>
        <v>0.28000000000000003</v>
      </c>
      <c r="AV1896" s="221">
        <f>'3. Mecanical drive'!AR$61</f>
        <v>0.28100000000000003</v>
      </c>
      <c r="AW1896" s="221">
        <f>'3. Mecanical drive'!AS$61</f>
        <v>0.28199999999999997</v>
      </c>
      <c r="AX1896" s="221">
        <f>'3. Mecanical drive'!AT$61</f>
        <v>0.28299999999999997</v>
      </c>
      <c r="AY1896" s="221">
        <f>'3. Mecanical drive'!AU$61</f>
        <v>0.28399999999999997</v>
      </c>
      <c r="AZ1896" s="221">
        <f>'3. Mecanical drive'!AV$61</f>
        <v>0.28499999999999998</v>
      </c>
      <c r="BA1896" s="221">
        <f>'3. Mecanical drive'!AW$61</f>
        <v>0.28599999999999998</v>
      </c>
      <c r="BB1896" s="221">
        <f>'3. Mecanical drive'!AX$61</f>
        <v>0.28699999999999998</v>
      </c>
      <c r="BC1896" s="221">
        <f>'3. Mecanical drive'!AY$61</f>
        <v>0.28799999999999998</v>
      </c>
      <c r="BD1896" s="221">
        <f>'3. Mecanical drive'!AZ$61</f>
        <v>0.28899999999999998</v>
      </c>
      <c r="BE1896" s="221">
        <f>'3. Mecanical drive'!BA$61</f>
        <v>0.28999999999999998</v>
      </c>
      <c r="BF1896" s="221">
        <f>'3. Mecanical drive'!BB$61</f>
        <v>0.29099999999999998</v>
      </c>
      <c r="BG1896" s="221">
        <f>'3. Mecanical drive'!BC$61</f>
        <v>0.29199999999999998</v>
      </c>
      <c r="BH1896" s="221">
        <f>'3. Mecanical drive'!BD$61</f>
        <v>0.29299999999999998</v>
      </c>
    </row>
    <row r="1897" spans="1:60" s="8" customFormat="1" ht="15">
      <c r="A1897" s="36" t="s">
        <v>7</v>
      </c>
      <c r="B1897" s="36" t="s">
        <v>54</v>
      </c>
      <c r="C1897" s="36" t="s">
        <v>19</v>
      </c>
      <c r="D1897" s="7" t="s">
        <v>99</v>
      </c>
      <c r="E1897" s="7" t="s">
        <v>99</v>
      </c>
      <c r="F1897" s="7" t="s">
        <v>14</v>
      </c>
      <c r="G1897" s="219"/>
      <c r="H1897" s="219"/>
      <c r="I1897" s="219"/>
      <c r="J1897" s="219"/>
      <c r="K1897" s="219"/>
      <c r="L1897" s="219"/>
      <c r="M1897" s="219"/>
      <c r="N1897" s="219"/>
      <c r="O1897" s="219"/>
      <c r="P1897" s="219"/>
      <c r="Q1897" s="221">
        <f>'3. Mecanical drive'!M$67</f>
        <v>1</v>
      </c>
      <c r="R1897" s="221">
        <f>'3. Mecanical drive'!N$67</f>
        <v>1</v>
      </c>
      <c r="S1897" s="221">
        <f>'3. Mecanical drive'!O$67</f>
        <v>1</v>
      </c>
      <c r="T1897" s="221">
        <f>'3. Mecanical drive'!P$67</f>
        <v>1</v>
      </c>
      <c r="U1897" s="221">
        <f>'3. Mecanical drive'!Q$67</f>
        <v>1</v>
      </c>
      <c r="V1897" s="221">
        <f>'3. Mecanical drive'!R$67</f>
        <v>1</v>
      </c>
      <c r="W1897" s="221">
        <f>'3. Mecanical drive'!S$67</f>
        <v>1</v>
      </c>
      <c r="X1897" s="221">
        <f>'3. Mecanical drive'!T$67</f>
        <v>1</v>
      </c>
      <c r="Y1897" s="221">
        <f>'3. Mecanical drive'!U$67</f>
        <v>1</v>
      </c>
      <c r="Z1897" s="221">
        <f>'3. Mecanical drive'!V$67</f>
        <v>1</v>
      </c>
      <c r="AA1897" s="221">
        <f>'3. Mecanical drive'!W$67</f>
        <v>1</v>
      </c>
      <c r="AB1897" s="221">
        <f>'3. Mecanical drive'!X$67</f>
        <v>1</v>
      </c>
      <c r="AC1897" s="221">
        <f>'3. Mecanical drive'!Y$67</f>
        <v>1</v>
      </c>
      <c r="AD1897" s="221">
        <f>'3. Mecanical drive'!Z$67</f>
        <v>1</v>
      </c>
      <c r="AE1897" s="221">
        <f>'3. Mecanical drive'!AA$67</f>
        <v>1</v>
      </c>
      <c r="AF1897" s="221">
        <f>'3. Mecanical drive'!AB$67</f>
        <v>1</v>
      </c>
      <c r="AG1897" s="221">
        <f>'3. Mecanical drive'!AC$67</f>
        <v>1</v>
      </c>
      <c r="AH1897" s="221">
        <f>'3. Mecanical drive'!AD$67</f>
        <v>1</v>
      </c>
      <c r="AI1897" s="221">
        <f>'3. Mecanical drive'!AE$67</f>
        <v>1</v>
      </c>
      <c r="AJ1897" s="221">
        <f>'3. Mecanical drive'!AF$67</f>
        <v>1</v>
      </c>
      <c r="AK1897" s="221">
        <f>'3. Mecanical drive'!AG$67</f>
        <v>1</v>
      </c>
      <c r="AL1897" s="221">
        <f>'3. Mecanical drive'!AH$67</f>
        <v>1</v>
      </c>
      <c r="AM1897" s="221">
        <f>'3. Mecanical drive'!AI$67</f>
        <v>1</v>
      </c>
      <c r="AN1897" s="221">
        <f>'3. Mecanical drive'!AJ$67</f>
        <v>1</v>
      </c>
      <c r="AO1897" s="221">
        <f>'3. Mecanical drive'!AK$67</f>
        <v>1</v>
      </c>
      <c r="AP1897" s="221">
        <f>'3. Mecanical drive'!AL$67</f>
        <v>1</v>
      </c>
      <c r="AQ1897" s="221">
        <f>'3. Mecanical drive'!AM$67</f>
        <v>1</v>
      </c>
      <c r="AR1897" s="221">
        <f>'3. Mecanical drive'!AN$67</f>
        <v>1</v>
      </c>
      <c r="AS1897" s="221">
        <f>'3. Mecanical drive'!AO$67</f>
        <v>1</v>
      </c>
      <c r="AT1897" s="221">
        <f>'3. Mecanical drive'!AP$67</f>
        <v>1</v>
      </c>
      <c r="AU1897" s="221">
        <f>'3. Mecanical drive'!AQ$67</f>
        <v>1</v>
      </c>
      <c r="AV1897" s="221">
        <f>'3. Mecanical drive'!AR$67</f>
        <v>1</v>
      </c>
      <c r="AW1897" s="221">
        <f>'3. Mecanical drive'!AS$67</f>
        <v>1</v>
      </c>
      <c r="AX1897" s="221">
        <f>'3. Mecanical drive'!AT$67</f>
        <v>1</v>
      </c>
      <c r="AY1897" s="221">
        <f>'3. Mecanical drive'!AU$67</f>
        <v>1</v>
      </c>
      <c r="AZ1897" s="221">
        <f>'3. Mecanical drive'!AV$67</f>
        <v>1</v>
      </c>
      <c r="BA1897" s="221">
        <f>'3. Mecanical drive'!AW$67</f>
        <v>1</v>
      </c>
      <c r="BB1897" s="221">
        <f>'3. Mecanical drive'!AX$67</f>
        <v>1</v>
      </c>
      <c r="BC1897" s="221">
        <f>'3. Mecanical drive'!AY$67</f>
        <v>1</v>
      </c>
      <c r="BD1897" s="221">
        <f>'3. Mecanical drive'!AZ$67</f>
        <v>1</v>
      </c>
      <c r="BE1897" s="221">
        <f>'3. Mecanical drive'!BA$67</f>
        <v>1</v>
      </c>
      <c r="BF1897" s="221">
        <f>'3. Mecanical drive'!BB$67</f>
        <v>1</v>
      </c>
      <c r="BG1897" s="221">
        <f>'3. Mecanical drive'!BC$67</f>
        <v>1</v>
      </c>
      <c r="BH1897" s="221">
        <f>'3. Mecanical drive'!BD$67</f>
        <v>1</v>
      </c>
    </row>
    <row r="1898" spans="1:60" s="5" customFormat="1" ht="15">
      <c r="A1898" s="4" t="s">
        <v>7</v>
      </c>
      <c r="B1898" s="4" t="s">
        <v>54</v>
      </c>
      <c r="C1898" s="4" t="s">
        <v>40</v>
      </c>
      <c r="D1898" s="4"/>
      <c r="E1898" s="4"/>
      <c r="F1898" s="4" t="s">
        <v>11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>
        <v>1</v>
      </c>
      <c r="U1898" s="4">
        <v>2</v>
      </c>
      <c r="V1898" s="4">
        <v>4</v>
      </c>
      <c r="W1898" s="4">
        <v>2</v>
      </c>
      <c r="X1898" s="4">
        <v>2</v>
      </c>
      <c r="Y1898" s="4">
        <v>4</v>
      </c>
      <c r="Z1898" s="4">
        <v>5</v>
      </c>
      <c r="AA1898" s="4">
        <v>5</v>
      </c>
      <c r="AB1898" s="4">
        <v>4</v>
      </c>
      <c r="AC1898" s="4">
        <v>4</v>
      </c>
      <c r="AD1898" s="4">
        <v>4</v>
      </c>
      <c r="AE1898" s="4">
        <v>4</v>
      </c>
      <c r="AF1898" s="4">
        <v>4</v>
      </c>
      <c r="AG1898" s="4">
        <v>4</v>
      </c>
      <c r="AH1898" s="4">
        <v>4</v>
      </c>
      <c r="AI1898" s="4">
        <v>7</v>
      </c>
      <c r="AJ1898" s="4">
        <v>7</v>
      </c>
      <c r="AK1898" s="4">
        <v>8</v>
      </c>
      <c r="AL1898" s="4">
        <v>9</v>
      </c>
      <c r="AM1898" s="4">
        <v>7</v>
      </c>
      <c r="AN1898" s="4">
        <v>3</v>
      </c>
      <c r="AO1898" s="4">
        <v>3</v>
      </c>
      <c r="AP1898" s="4">
        <v>2</v>
      </c>
      <c r="AQ1898" s="4">
        <v>3</v>
      </c>
      <c r="AR1898" s="4">
        <v>4</v>
      </c>
      <c r="AS1898" s="4">
        <v>4</v>
      </c>
      <c r="AT1898" s="4">
        <v>3</v>
      </c>
      <c r="AU1898" s="4">
        <v>3</v>
      </c>
      <c r="AV1898" s="4">
        <v>3</v>
      </c>
      <c r="AW1898" s="4">
        <v>3</v>
      </c>
      <c r="AX1898" s="4">
        <v>3</v>
      </c>
      <c r="AY1898" s="4">
        <v>3</v>
      </c>
      <c r="AZ1898" s="4">
        <v>3</v>
      </c>
      <c r="BA1898" s="4">
        <v>3</v>
      </c>
      <c r="BB1898" s="4">
        <v>3</v>
      </c>
      <c r="BC1898" s="4">
        <v>3</v>
      </c>
      <c r="BD1898" s="4">
        <v>3</v>
      </c>
      <c r="BE1898" s="4">
        <v>3</v>
      </c>
      <c r="BF1898" s="4">
        <v>3</v>
      </c>
      <c r="BG1898" s="4">
        <v>2</v>
      </c>
      <c r="BH1898" s="4">
        <v>1</v>
      </c>
    </row>
    <row r="1899" spans="1:60" s="5" customFormat="1" ht="15">
      <c r="A1899" s="4" t="s">
        <v>7</v>
      </c>
      <c r="B1899" s="4" t="s">
        <v>54</v>
      </c>
      <c r="C1899" s="4" t="s">
        <v>40</v>
      </c>
      <c r="D1899" s="4"/>
      <c r="E1899" s="4"/>
      <c r="F1899" s="4" t="s">
        <v>52</v>
      </c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6">
        <v>2.59457215505163E-5</v>
      </c>
      <c r="U1899" s="6">
        <v>4.9941318950233502E-5</v>
      </c>
      <c r="V1899" s="6">
        <v>9.9537152242074395E-5</v>
      </c>
      <c r="W1899" s="6">
        <v>4.6121206530762803E-5</v>
      </c>
      <c r="X1899" s="6">
        <v>4.4701727721776398E-5</v>
      </c>
      <c r="Y1899" s="6">
        <v>8.6389356831238401E-5</v>
      </c>
      <c r="Z1899" s="4">
        <v>1.01545522857897E-4</v>
      </c>
      <c r="AA1899" s="4">
        <v>1.0391769718383E-4</v>
      </c>
      <c r="AB1899" s="6">
        <v>8.6327829934175002E-5</v>
      </c>
      <c r="AC1899" s="6">
        <v>8.83294689190681E-5</v>
      </c>
      <c r="AD1899" s="6">
        <v>8.6045561124615502E-5</v>
      </c>
      <c r="AE1899" s="6">
        <v>8.5426277122843002E-5</v>
      </c>
      <c r="AF1899" s="6">
        <v>8.4301039010305801E-5</v>
      </c>
      <c r="AG1899" s="6">
        <v>8.4116669821041805E-5</v>
      </c>
      <c r="AH1899" s="6">
        <v>8.1441514812175496E-5</v>
      </c>
      <c r="AI1899" s="4">
        <v>1.28711961018663E-4</v>
      </c>
      <c r="AJ1899" s="4">
        <v>1.19869171361543E-4</v>
      </c>
      <c r="AK1899" s="4">
        <v>1.3198706526760401E-4</v>
      </c>
      <c r="AL1899" s="4">
        <v>1.4253361417734399E-4</v>
      </c>
      <c r="AM1899" s="4">
        <v>1.09628515943118E-4</v>
      </c>
      <c r="AN1899" s="6">
        <v>4.8124739324328702E-5</v>
      </c>
      <c r="AO1899" s="6">
        <v>4.5653067125226403E-5</v>
      </c>
      <c r="AP1899" s="6">
        <v>2.9041064064587299E-5</v>
      </c>
      <c r="AQ1899" s="6">
        <v>4.3293166895158399E-5</v>
      </c>
      <c r="AR1899" s="6">
        <v>5.4626898284715399E-5</v>
      </c>
      <c r="AS1899" s="6">
        <v>5.1353814946527803E-5</v>
      </c>
      <c r="AT1899" s="6">
        <v>3.7461601858095499E-5</v>
      </c>
      <c r="AU1899" s="6">
        <v>3.5091002666916201E-5</v>
      </c>
      <c r="AV1899" s="6">
        <v>3.3484385115074698E-5</v>
      </c>
      <c r="AW1899" s="6">
        <v>3.2995677566238798E-5</v>
      </c>
      <c r="AX1899" s="6">
        <v>3.1243816328018399E-5</v>
      </c>
      <c r="AY1899" s="6">
        <v>3.01862491573005E-5</v>
      </c>
      <c r="AZ1899" s="6">
        <v>2.9395625930861499E-5</v>
      </c>
      <c r="BA1899" s="6">
        <v>3.0196275792652201E-5</v>
      </c>
      <c r="BB1899" s="6">
        <v>2.9486347820958899E-5</v>
      </c>
      <c r="BC1899" s="6">
        <v>3.0614431643076502E-5</v>
      </c>
      <c r="BD1899" s="6">
        <v>3.2990597679661298E-5</v>
      </c>
      <c r="BE1899" s="6">
        <v>3.2524556039810098E-5</v>
      </c>
      <c r="BF1899" s="6">
        <v>3.3770093205457197E-5</v>
      </c>
      <c r="BG1899" s="6">
        <v>2.3623907394283E-5</v>
      </c>
      <c r="BH1899" s="6">
        <v>1.22770186487913E-5</v>
      </c>
    </row>
    <row r="1900" spans="1:60" s="8" customFormat="1" ht="15">
      <c r="A1900" s="36" t="s">
        <v>7</v>
      </c>
      <c r="B1900" s="36" t="s">
        <v>54</v>
      </c>
      <c r="C1900" s="36" t="s">
        <v>40</v>
      </c>
      <c r="D1900" s="16" t="s">
        <v>113</v>
      </c>
      <c r="E1900" s="16" t="s">
        <v>113</v>
      </c>
      <c r="F1900" s="7" t="s">
        <v>12</v>
      </c>
      <c r="G1900" s="219"/>
      <c r="H1900" s="219"/>
      <c r="I1900" s="219"/>
      <c r="J1900" s="219"/>
      <c r="K1900" s="219"/>
      <c r="L1900" s="219"/>
      <c r="M1900" s="219"/>
      <c r="N1900" s="219"/>
      <c r="O1900" s="219"/>
      <c r="P1900" s="219"/>
      <c r="Q1900" s="219"/>
      <c r="R1900" s="219"/>
      <c r="S1900" s="219"/>
      <c r="T1900" s="221">
        <v>1</v>
      </c>
      <c r="U1900" s="221">
        <v>1</v>
      </c>
      <c r="V1900" s="221">
        <v>1</v>
      </c>
      <c r="W1900" s="221">
        <v>1</v>
      </c>
      <c r="X1900" s="221">
        <v>1</v>
      </c>
      <c r="Y1900" s="221">
        <v>1</v>
      </c>
      <c r="Z1900" s="221">
        <v>1</v>
      </c>
      <c r="AA1900" s="221">
        <v>1</v>
      </c>
      <c r="AB1900" s="221">
        <v>1</v>
      </c>
      <c r="AC1900" s="221">
        <v>1</v>
      </c>
      <c r="AD1900" s="221">
        <v>1</v>
      </c>
      <c r="AE1900" s="221">
        <v>1</v>
      </c>
      <c r="AF1900" s="221">
        <v>1</v>
      </c>
      <c r="AG1900" s="221">
        <v>1</v>
      </c>
      <c r="AH1900" s="221">
        <v>1</v>
      </c>
      <c r="AI1900" s="221">
        <v>1</v>
      </c>
      <c r="AJ1900" s="221">
        <v>1</v>
      </c>
      <c r="AK1900" s="221">
        <v>1</v>
      </c>
      <c r="AL1900" s="221">
        <v>1</v>
      </c>
      <c r="AM1900" s="221">
        <v>1</v>
      </c>
      <c r="AN1900" s="221">
        <v>1</v>
      </c>
      <c r="AO1900" s="221">
        <v>1</v>
      </c>
      <c r="AP1900" s="221">
        <v>1</v>
      </c>
      <c r="AQ1900" s="221">
        <v>1</v>
      </c>
      <c r="AR1900" s="221">
        <v>1</v>
      </c>
      <c r="AS1900" s="221">
        <v>1</v>
      </c>
      <c r="AT1900" s="221">
        <v>1</v>
      </c>
      <c r="AU1900" s="221">
        <v>1</v>
      </c>
      <c r="AV1900" s="221">
        <v>1</v>
      </c>
      <c r="AW1900" s="221">
        <v>1</v>
      </c>
      <c r="AX1900" s="221">
        <v>1</v>
      </c>
      <c r="AY1900" s="221">
        <v>1</v>
      </c>
      <c r="AZ1900" s="221">
        <v>1</v>
      </c>
      <c r="BA1900" s="221">
        <v>1</v>
      </c>
      <c r="BB1900" s="221">
        <v>1</v>
      </c>
      <c r="BC1900" s="221">
        <v>1</v>
      </c>
      <c r="BD1900" s="221">
        <v>1</v>
      </c>
      <c r="BE1900" s="221">
        <v>1</v>
      </c>
      <c r="BF1900" s="221">
        <v>1</v>
      </c>
      <c r="BG1900" s="221">
        <v>1</v>
      </c>
      <c r="BH1900" s="221">
        <v>1</v>
      </c>
    </row>
    <row r="1901" spans="1:60" s="8" customFormat="1" ht="15">
      <c r="A1901" s="36" t="s">
        <v>7</v>
      </c>
      <c r="B1901" s="36" t="s">
        <v>54</v>
      </c>
      <c r="C1901" s="36" t="s">
        <v>40</v>
      </c>
      <c r="D1901" s="16" t="s">
        <v>113</v>
      </c>
      <c r="E1901" s="16" t="s">
        <v>113</v>
      </c>
      <c r="F1901" s="7" t="s">
        <v>13</v>
      </c>
      <c r="G1901" s="219"/>
      <c r="H1901" s="219"/>
      <c r="I1901" s="219"/>
      <c r="J1901" s="219"/>
      <c r="K1901" s="219"/>
      <c r="L1901" s="219"/>
      <c r="M1901" s="219"/>
      <c r="N1901" s="219"/>
      <c r="O1901" s="219"/>
      <c r="P1901" s="219"/>
      <c r="Q1901" s="219"/>
      <c r="R1901" s="219"/>
      <c r="S1901" s="219"/>
      <c r="T1901" s="221">
        <f>'2.a-LTH-MTH1'!P$59</f>
        <v>0.88021072352569496</v>
      </c>
      <c r="U1901" s="221">
        <f>'2.a-LTH-MTH1'!Q$59</f>
        <v>0.88261109663971404</v>
      </c>
      <c r="V1901" s="221">
        <f>'2.a-LTH-MTH1'!R$59</f>
        <v>0.88492890991965001</v>
      </c>
      <c r="W1901" s="221">
        <f>'2.a-LTH-MTH1'!S$59</f>
        <v>0.88716700297662998</v>
      </c>
      <c r="X1901" s="221">
        <f>'2.a-LTH-MTH1'!T$59</f>
        <v>0.88932811775453902</v>
      </c>
      <c r="Y1901" s="221">
        <f>'2.a-LTH-MTH1'!U$59</f>
        <v>0.891414901889241</v>
      </c>
      <c r="Z1901" s="221">
        <f>'2.a-LTH-MTH1'!V$59</f>
        <v>0.89342991195227095</v>
      </c>
      <c r="AA1901" s="221">
        <f>'2.a-LTH-MTH1'!W$59</f>
        <v>0.89537561658294496</v>
      </c>
      <c r="AB1901" s="221">
        <f>'2.a-LTH-MTH1'!X$59</f>
        <v>0.89725439951276198</v>
      </c>
      <c r="AC1901" s="221">
        <f>'2.a-LTH-MTH1'!Y$59</f>
        <v>0.89906856248576505</v>
      </c>
      <c r="AD1901" s="221">
        <f>'2.a-LTH-MTH1'!Z$59</f>
        <v>0.90082032807847101</v>
      </c>
      <c r="AE1901" s="221">
        <f>'2.a-LTH-MTH1'!AA$59</f>
        <v>0.90251184242280102</v>
      </c>
      <c r="AF1901" s="221">
        <f>'2.a-LTH-MTH1'!AB$59</f>
        <v>0.90414517783536397</v>
      </c>
      <c r="AG1901" s="221">
        <f>'2.a-LTH-MTH1'!AC$59</f>
        <v>0.90572233535629998</v>
      </c>
      <c r="AH1901" s="221">
        <f>'2.a-LTH-MTH1'!AD$59</f>
        <v>0.90724524720080701</v>
      </c>
      <c r="AI1901" s="221">
        <f>'2.a-LTH-MTH1'!AE$59</f>
        <v>0.90871577912634605</v>
      </c>
      <c r="AJ1901" s="221">
        <f>'2.a-LTH-MTH1'!AF$59</f>
        <v>0.91013573271842596</v>
      </c>
      <c r="AK1901" s="221">
        <f>'2.a-LTH-MTH1'!AG$59</f>
        <v>0.91150684759777301</v>
      </c>
      <c r="AL1901" s="221">
        <f>'2.a-LTH-MTH1'!AH$59</f>
        <v>0.91283080355158197</v>
      </c>
      <c r="AM1901" s="221">
        <f>'2.a-LTH-MTH1'!AI$59</f>
        <v>0.91410922259146599</v>
      </c>
      <c r="AN1901" s="221">
        <f>'2.a-LTH-MTH1'!AJ$59</f>
        <v>0.91534367094062496</v>
      </c>
      <c r="AO1901" s="221">
        <f>'2.a-LTH-MTH1'!AK$59</f>
        <v>0.91653566095266203</v>
      </c>
      <c r="AP1901" s="221">
        <f>'2.a-LTH-MTH1'!AL$59</f>
        <v>0.91768665296441099</v>
      </c>
      <c r="AQ1901" s="221">
        <f>'2.a-LTH-MTH1'!AM$59</f>
        <v>0.91879805708502504</v>
      </c>
      <c r="AR1901" s="221">
        <f>'2.a-LTH-MTH1'!AN$59</f>
        <v>0.91987123492354095</v>
      </c>
      <c r="AS1901" s="221">
        <f>'2.a-LTH-MTH1'!AO$59</f>
        <v>0.92090750125701903</v>
      </c>
      <c r="AT1901" s="221">
        <f>'2.a-LTH-MTH1'!AP$59</f>
        <v>0.92190812564131097</v>
      </c>
      <c r="AU1901" s="221">
        <f>'2.a-LTH-MTH1'!AQ$59</f>
        <v>0.92287433396642304</v>
      </c>
      <c r="AV1901" s="221">
        <f>'2.a-LTH-MTH1'!AR$59</f>
        <v>0.923807309958384</v>
      </c>
      <c r="AW1901" s="221">
        <f>'2.a-LTH-MTH1'!AS$59</f>
        <v>0.92470819662946002</v>
      </c>
      <c r="AX1901" s="221">
        <f>'2.a-LTH-MTH1'!AT$59</f>
        <v>0.92557809767848598</v>
      </c>
      <c r="AY1901" s="221">
        <f>'2.a-LTH-MTH1'!AU$59</f>
        <v>0.92641807884303196</v>
      </c>
      <c r="AZ1901" s="221">
        <f>'2.a-LTH-MTH1'!AV$59</f>
        <v>0.92722916920507303</v>
      </c>
      <c r="BA1901" s="221">
        <f>'2.a-LTH-MTH1'!AW$59</f>
        <v>0.92801236245173402</v>
      </c>
      <c r="BB1901" s="221">
        <f>'2.a-LTH-MTH1'!AX$59</f>
        <v>0.92876861809268596</v>
      </c>
      <c r="BC1901" s="221">
        <f>'2.a-LTH-MTH1'!AY$59</f>
        <v>0.92949886263566495</v>
      </c>
      <c r="BD1901" s="221">
        <f>'2.a-LTH-MTH1'!AZ$59</f>
        <v>0.93020399072155802</v>
      </c>
      <c r="BE1901" s="221">
        <f>'2.a-LTH-MTH1'!BA$59</f>
        <v>0.93088486622045097</v>
      </c>
      <c r="BF1901" s="221">
        <f>'2.a-LTH-MTH1'!BB$59</f>
        <v>0.93154232328997999</v>
      </c>
      <c r="BG1901" s="221">
        <f>'2.a-LTH-MTH1'!BC$59</f>
        <v>0.93217716739727297</v>
      </c>
      <c r="BH1901" s="221">
        <f>'2.a-LTH-MTH1'!BD$59</f>
        <v>0.932790176305755</v>
      </c>
    </row>
    <row r="1902" spans="1:60" s="8" customFormat="1" ht="15">
      <c r="A1902" s="36" t="s">
        <v>7</v>
      </c>
      <c r="B1902" s="36" t="s">
        <v>54</v>
      </c>
      <c r="C1902" s="36" t="s">
        <v>40</v>
      </c>
      <c r="D1902" s="16" t="s">
        <v>113</v>
      </c>
      <c r="E1902" s="16" t="s">
        <v>113</v>
      </c>
      <c r="F1902" s="7" t="s">
        <v>14</v>
      </c>
      <c r="G1902" s="219"/>
      <c r="H1902" s="219"/>
      <c r="I1902" s="219"/>
      <c r="J1902" s="219"/>
      <c r="K1902" s="219"/>
      <c r="L1902" s="219"/>
      <c r="M1902" s="219"/>
      <c r="N1902" s="219"/>
      <c r="O1902" s="219"/>
      <c r="P1902" s="219"/>
      <c r="Q1902" s="219"/>
      <c r="R1902" s="219"/>
      <c r="S1902" s="219"/>
      <c r="T1902" s="221">
        <f>'2.a-LTH-MTH1'!P$60</f>
        <v>0.22800205883416391</v>
      </c>
      <c r="U1902" s="221">
        <f>'2.a-LTH-MTH1'!Q$60</f>
        <v>0.22800205883416391</v>
      </c>
      <c r="V1902" s="221">
        <f>'2.a-LTH-MTH1'!R$60</f>
        <v>0.22800205883416391</v>
      </c>
      <c r="W1902" s="221">
        <f>'2.a-LTH-MTH1'!S$60</f>
        <v>0.22800205883416391</v>
      </c>
      <c r="X1902" s="221">
        <f>'2.a-LTH-MTH1'!T$60</f>
        <v>0.22800205883416391</v>
      </c>
      <c r="Y1902" s="221">
        <f>'2.a-LTH-MTH1'!U$60</f>
        <v>0.22800205883416391</v>
      </c>
      <c r="Z1902" s="221">
        <f>'2.a-LTH-MTH1'!V$60</f>
        <v>0.22800205883416391</v>
      </c>
      <c r="AA1902" s="221">
        <f>'2.a-LTH-MTH1'!W$60</f>
        <v>0.22800205883416394</v>
      </c>
      <c r="AB1902" s="221">
        <f>'2.a-LTH-MTH1'!X$60</f>
        <v>0.22800205883416391</v>
      </c>
      <c r="AC1902" s="221">
        <f>'2.a-LTH-MTH1'!Y$60</f>
        <v>0.22800205883416391</v>
      </c>
      <c r="AD1902" s="221">
        <f>'2.a-LTH-MTH1'!Z$60</f>
        <v>0.22800205883416391</v>
      </c>
      <c r="AE1902" s="221">
        <f>'2.a-LTH-MTH1'!AA$60</f>
        <v>0.22800205883416391</v>
      </c>
      <c r="AF1902" s="221">
        <f>'2.a-LTH-MTH1'!AB$60</f>
        <v>0.22800205883416391</v>
      </c>
      <c r="AG1902" s="221">
        <f>'2.a-LTH-MTH1'!AC$60</f>
        <v>0.22800205883416391</v>
      </c>
      <c r="AH1902" s="221">
        <f>'2.a-LTH-MTH1'!AD$60</f>
        <v>0.22800205883416391</v>
      </c>
      <c r="AI1902" s="221">
        <f>'2.a-LTH-MTH1'!AE$60</f>
        <v>0.22800205883416391</v>
      </c>
      <c r="AJ1902" s="221">
        <f>'2.a-LTH-MTH1'!AF$60</f>
        <v>0.22800205883416391</v>
      </c>
      <c r="AK1902" s="221">
        <f>'2.a-LTH-MTH1'!AG$60</f>
        <v>0.22800205883416391</v>
      </c>
      <c r="AL1902" s="221">
        <f>'2.a-LTH-MTH1'!AH$60</f>
        <v>0.22800205883416391</v>
      </c>
      <c r="AM1902" s="221">
        <f>'2.a-LTH-MTH1'!AI$60</f>
        <v>0.22800205883416391</v>
      </c>
      <c r="AN1902" s="221">
        <f>'2.a-LTH-MTH1'!AJ$60</f>
        <v>0.22800205883416391</v>
      </c>
      <c r="AO1902" s="221">
        <f>'2.a-LTH-MTH1'!AK$60</f>
        <v>0.22800205883416391</v>
      </c>
      <c r="AP1902" s="221">
        <f>'2.a-LTH-MTH1'!AL$60</f>
        <v>0.22800205883416391</v>
      </c>
      <c r="AQ1902" s="221">
        <f>'2.a-LTH-MTH1'!AM$60</f>
        <v>0.22800205883416391</v>
      </c>
      <c r="AR1902" s="221">
        <f>'2.a-LTH-MTH1'!AN$60</f>
        <v>0.22800205883416391</v>
      </c>
      <c r="AS1902" s="221">
        <f>'2.a-LTH-MTH1'!AO$60</f>
        <v>0.22800205883416391</v>
      </c>
      <c r="AT1902" s="221">
        <f>'2.a-LTH-MTH1'!AP$60</f>
        <v>0.22800205883416391</v>
      </c>
      <c r="AU1902" s="221">
        <f>'2.a-LTH-MTH1'!AQ$60</f>
        <v>0.22800205883416388</v>
      </c>
      <c r="AV1902" s="221">
        <f>'2.a-LTH-MTH1'!AR$60</f>
        <v>0.22800205883416391</v>
      </c>
      <c r="AW1902" s="221">
        <f>'2.a-LTH-MTH1'!AS$60</f>
        <v>0.22800205883416391</v>
      </c>
      <c r="AX1902" s="221">
        <f>'2.a-LTH-MTH1'!AT$60</f>
        <v>0.22800205883416391</v>
      </c>
      <c r="AY1902" s="221">
        <f>'2.a-LTH-MTH1'!AU$60</f>
        <v>0.22800205883416391</v>
      </c>
      <c r="AZ1902" s="221">
        <f>'2.a-LTH-MTH1'!AV$60</f>
        <v>0.22800205883416391</v>
      </c>
      <c r="BA1902" s="221">
        <f>'2.a-LTH-MTH1'!AW$60</f>
        <v>0.22800205883416391</v>
      </c>
      <c r="BB1902" s="221">
        <f>'2.a-LTH-MTH1'!AX$60</f>
        <v>0.22800205883416391</v>
      </c>
      <c r="BC1902" s="221">
        <f>'2.a-LTH-MTH1'!AY$60</f>
        <v>0.22800205883416391</v>
      </c>
      <c r="BD1902" s="221">
        <f>'2.a-LTH-MTH1'!AZ$60</f>
        <v>0.22800205883416391</v>
      </c>
      <c r="BE1902" s="221">
        <f>'2.a-LTH-MTH1'!BA$60</f>
        <v>0.22800205883416391</v>
      </c>
      <c r="BF1902" s="221">
        <f>'2.a-LTH-MTH1'!BB$60</f>
        <v>0.22800205883416391</v>
      </c>
      <c r="BG1902" s="221">
        <f>'2.a-LTH-MTH1'!BC$60</f>
        <v>0.22800205883416391</v>
      </c>
      <c r="BH1902" s="221">
        <f>'2.a-LTH-MTH1'!BD$60</f>
        <v>0.22800205883416391</v>
      </c>
    </row>
    <row r="1903" spans="1:60" s="5" customFormat="1" ht="15">
      <c r="A1903" s="4" t="s">
        <v>7</v>
      </c>
      <c r="B1903" s="4" t="s">
        <v>54</v>
      </c>
      <c r="C1903" s="4" t="s">
        <v>21</v>
      </c>
      <c r="D1903" s="4"/>
      <c r="E1903" s="4"/>
      <c r="F1903" s="4" t="s">
        <v>11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>
        <v>84</v>
      </c>
      <c r="AD1903" s="4">
        <v>100</v>
      </c>
      <c r="AE1903" s="4">
        <v>116</v>
      </c>
      <c r="AF1903" s="4">
        <v>121</v>
      </c>
      <c r="AG1903" s="4">
        <v>132</v>
      </c>
      <c r="AH1903" s="4">
        <v>166</v>
      </c>
      <c r="AI1903" s="4">
        <v>206</v>
      </c>
      <c r="AJ1903" s="4">
        <v>248</v>
      </c>
      <c r="AK1903" s="4">
        <v>272</v>
      </c>
      <c r="AL1903" s="4">
        <v>279</v>
      </c>
      <c r="AM1903" s="4">
        <v>297</v>
      </c>
      <c r="AN1903" s="4">
        <v>363</v>
      </c>
      <c r="AO1903" s="4">
        <v>353</v>
      </c>
      <c r="AP1903" s="4">
        <v>512</v>
      </c>
      <c r="AQ1903" s="4">
        <v>497</v>
      </c>
      <c r="AR1903" s="4">
        <v>573</v>
      </c>
      <c r="AS1903" s="4">
        <v>529</v>
      </c>
      <c r="AT1903" s="4">
        <v>527</v>
      </c>
      <c r="AU1903" s="4">
        <v>654</v>
      </c>
      <c r="AV1903" s="4">
        <v>448</v>
      </c>
      <c r="AW1903" s="4">
        <v>451</v>
      </c>
      <c r="AX1903" s="4">
        <v>418</v>
      </c>
      <c r="AY1903" s="4">
        <v>440</v>
      </c>
      <c r="AZ1903" s="4">
        <v>403</v>
      </c>
      <c r="BA1903" s="4">
        <v>243</v>
      </c>
      <c r="BB1903" s="4">
        <v>156</v>
      </c>
      <c r="BC1903" s="4">
        <v>151</v>
      </c>
      <c r="BD1903" s="4">
        <v>231</v>
      </c>
      <c r="BE1903" s="4">
        <v>145</v>
      </c>
      <c r="BF1903" s="4">
        <v>151</v>
      </c>
      <c r="BG1903" s="4">
        <v>150</v>
      </c>
      <c r="BH1903" s="4">
        <v>157</v>
      </c>
    </row>
    <row r="1904" spans="1:60" s="5" customFormat="1" ht="15">
      <c r="A1904" s="4" t="s">
        <v>7</v>
      </c>
      <c r="B1904" s="4" t="s">
        <v>54</v>
      </c>
      <c r="C1904" s="4" t="s">
        <v>21</v>
      </c>
      <c r="D1904" s="4"/>
      <c r="E1904" s="4"/>
      <c r="F1904" s="4" t="s">
        <v>52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>
        <v>1.85491884730043E-3</v>
      </c>
      <c r="AD1904" s="4">
        <v>2.1511390281153901E-3</v>
      </c>
      <c r="AE1904" s="4">
        <v>2.47736203656245E-3</v>
      </c>
      <c r="AF1904" s="4">
        <v>2.55010643006175E-3</v>
      </c>
      <c r="AG1904" s="4">
        <v>2.7758501040943801E-3</v>
      </c>
      <c r="AH1904" s="4">
        <v>3.3798228647052798E-3</v>
      </c>
      <c r="AI1904" s="4">
        <v>3.7878091385492299E-3</v>
      </c>
      <c r="AJ1904" s="4">
        <v>4.2467934996660798E-3</v>
      </c>
      <c r="AK1904" s="4">
        <v>4.4875602190985299E-3</v>
      </c>
      <c r="AL1904" s="4">
        <v>4.4185420394976501E-3</v>
      </c>
      <c r="AM1904" s="4">
        <v>4.6513813193008796E-3</v>
      </c>
      <c r="AN1904" s="4">
        <v>5.8230934582437699E-3</v>
      </c>
      <c r="AO1904" s="4">
        <v>5.3718442317349704E-3</v>
      </c>
      <c r="AP1904" s="4">
        <v>7.4345124005343599E-3</v>
      </c>
      <c r="AQ1904" s="4">
        <v>7.17223464896457E-3</v>
      </c>
      <c r="AR1904" s="4">
        <v>7.8253031792854793E-3</v>
      </c>
      <c r="AS1904" s="4">
        <v>6.79154202667831E-3</v>
      </c>
      <c r="AT1904" s="4">
        <v>6.58075472640543E-3</v>
      </c>
      <c r="AU1904" s="4">
        <v>7.6498385813877296E-3</v>
      </c>
      <c r="AV1904" s="4">
        <v>5.0003348438511499E-3</v>
      </c>
      <c r="AW1904" s="4">
        <v>4.9603501941245702E-3</v>
      </c>
      <c r="AX1904" s="4">
        <v>4.3533050750372299E-3</v>
      </c>
      <c r="AY1904" s="4">
        <v>4.4273165430707504E-3</v>
      </c>
      <c r="AZ1904" s="4">
        <v>3.9488124167123898E-3</v>
      </c>
      <c r="BA1904" s="4">
        <v>2.4458983392048302E-3</v>
      </c>
      <c r="BB1904" s="4">
        <v>1.53329008668986E-3</v>
      </c>
      <c r="BC1904" s="4">
        <v>1.5409263927015199E-3</v>
      </c>
      <c r="BD1904" s="4">
        <v>2.54027602133392E-3</v>
      </c>
      <c r="BE1904" s="4">
        <v>1.5720202085908199E-3</v>
      </c>
      <c r="BF1904" s="4">
        <v>1.6997613580080099E-3</v>
      </c>
      <c r="BG1904" s="4">
        <v>1.7717930545712299E-3</v>
      </c>
      <c r="BH1904" s="4">
        <v>1.92749192786024E-3</v>
      </c>
    </row>
    <row r="1905" spans="1:60" s="8" customFormat="1" ht="15">
      <c r="A1905" s="36" t="s">
        <v>7</v>
      </c>
      <c r="B1905" s="36" t="s">
        <v>54</v>
      </c>
      <c r="C1905" s="36" t="s">
        <v>21</v>
      </c>
      <c r="D1905" s="7" t="s">
        <v>113</v>
      </c>
      <c r="E1905" s="7" t="s">
        <v>113</v>
      </c>
      <c r="F1905" s="7" t="s">
        <v>12</v>
      </c>
      <c r="G1905" s="219"/>
      <c r="H1905" s="219"/>
      <c r="I1905" s="219"/>
      <c r="J1905" s="219"/>
      <c r="K1905" s="219"/>
      <c r="L1905" s="219"/>
      <c r="M1905" s="219"/>
      <c r="N1905" s="219"/>
      <c r="O1905" s="219"/>
      <c r="P1905" s="219"/>
      <c r="Q1905" s="219"/>
      <c r="R1905" s="219"/>
      <c r="S1905" s="219"/>
      <c r="T1905" s="219"/>
      <c r="U1905" s="219"/>
      <c r="V1905" s="219"/>
      <c r="W1905" s="219"/>
      <c r="X1905" s="219"/>
      <c r="Y1905" s="219"/>
      <c r="Z1905" s="219"/>
      <c r="AA1905" s="219"/>
      <c r="AB1905" s="219"/>
      <c r="AC1905" s="221">
        <v>1</v>
      </c>
      <c r="AD1905" s="221">
        <v>1</v>
      </c>
      <c r="AE1905" s="221">
        <v>1</v>
      </c>
      <c r="AF1905" s="221">
        <v>1</v>
      </c>
      <c r="AG1905" s="221">
        <v>1</v>
      </c>
      <c r="AH1905" s="221">
        <v>1</v>
      </c>
      <c r="AI1905" s="221">
        <v>1</v>
      </c>
      <c r="AJ1905" s="221">
        <v>1</v>
      </c>
      <c r="AK1905" s="221">
        <v>1</v>
      </c>
      <c r="AL1905" s="221">
        <v>1</v>
      </c>
      <c r="AM1905" s="221">
        <v>1</v>
      </c>
      <c r="AN1905" s="221">
        <v>1</v>
      </c>
      <c r="AO1905" s="221">
        <v>1</v>
      </c>
      <c r="AP1905" s="221">
        <v>1</v>
      </c>
      <c r="AQ1905" s="221">
        <v>1</v>
      </c>
      <c r="AR1905" s="221">
        <v>1</v>
      </c>
      <c r="AS1905" s="221">
        <v>1</v>
      </c>
      <c r="AT1905" s="221">
        <v>1</v>
      </c>
      <c r="AU1905" s="221">
        <v>1</v>
      </c>
      <c r="AV1905" s="221">
        <v>1</v>
      </c>
      <c r="AW1905" s="221">
        <v>1</v>
      </c>
      <c r="AX1905" s="221">
        <v>1</v>
      </c>
      <c r="AY1905" s="221">
        <v>1</v>
      </c>
      <c r="AZ1905" s="221">
        <v>1</v>
      </c>
      <c r="BA1905" s="221">
        <v>1</v>
      </c>
      <c r="BB1905" s="221">
        <v>1</v>
      </c>
      <c r="BC1905" s="221">
        <v>1</v>
      </c>
      <c r="BD1905" s="221">
        <v>1</v>
      </c>
      <c r="BE1905" s="221">
        <v>1</v>
      </c>
      <c r="BF1905" s="221">
        <v>1</v>
      </c>
      <c r="BG1905" s="221">
        <v>1</v>
      </c>
      <c r="BH1905" s="221">
        <v>1</v>
      </c>
    </row>
    <row r="1906" spans="1:60" s="8" customFormat="1" ht="15">
      <c r="A1906" s="36" t="s">
        <v>7</v>
      </c>
      <c r="B1906" s="36" t="s">
        <v>54</v>
      </c>
      <c r="C1906" s="36" t="s">
        <v>21</v>
      </c>
      <c r="D1906" s="7" t="s">
        <v>113</v>
      </c>
      <c r="E1906" s="7" t="s">
        <v>113</v>
      </c>
      <c r="F1906" s="7" t="s">
        <v>13</v>
      </c>
      <c r="G1906" s="219"/>
      <c r="H1906" s="219"/>
      <c r="I1906" s="219"/>
      <c r="J1906" s="219"/>
      <c r="K1906" s="219"/>
      <c r="L1906" s="219"/>
      <c r="M1906" s="219"/>
      <c r="N1906" s="219"/>
      <c r="O1906" s="219"/>
      <c r="P1906" s="219"/>
      <c r="Q1906" s="219"/>
      <c r="R1906" s="219"/>
      <c r="S1906" s="219"/>
      <c r="T1906" s="219"/>
      <c r="U1906" s="219"/>
      <c r="V1906" s="219"/>
      <c r="W1906" s="219"/>
      <c r="X1906" s="219"/>
      <c r="Y1906" s="219"/>
      <c r="Z1906" s="219"/>
      <c r="AA1906" s="219"/>
      <c r="AB1906" s="219"/>
      <c r="AC1906" s="221">
        <f>'2.a-LTH-MTH1'!Y$59</f>
        <v>0.89906856248576505</v>
      </c>
      <c r="AD1906" s="221">
        <f>'2.a-LTH-MTH1'!Z$59</f>
        <v>0.90082032807847101</v>
      </c>
      <c r="AE1906" s="221">
        <f>'2.a-LTH-MTH1'!AA$59</f>
        <v>0.90251184242280102</v>
      </c>
      <c r="AF1906" s="221">
        <f>'2.a-LTH-MTH1'!AB$59</f>
        <v>0.90414517783536397</v>
      </c>
      <c r="AG1906" s="221">
        <f>'2.a-LTH-MTH1'!AC$59</f>
        <v>0.90572233535629998</v>
      </c>
      <c r="AH1906" s="221">
        <f>'2.a-LTH-MTH1'!AD$59</f>
        <v>0.90724524720080701</v>
      </c>
      <c r="AI1906" s="221">
        <f>'2.a-LTH-MTH1'!AE$59</f>
        <v>0.90871577912634605</v>
      </c>
      <c r="AJ1906" s="221">
        <f>'2.a-LTH-MTH1'!AF$59</f>
        <v>0.91013573271842596</v>
      </c>
      <c r="AK1906" s="221">
        <f>'2.a-LTH-MTH1'!AG$59</f>
        <v>0.91150684759777301</v>
      </c>
      <c r="AL1906" s="221">
        <f>'2.a-LTH-MTH1'!AH$59</f>
        <v>0.91283080355158197</v>
      </c>
      <c r="AM1906" s="221">
        <f>'2.a-LTH-MTH1'!AI$59</f>
        <v>0.91410922259146599</v>
      </c>
      <c r="AN1906" s="221">
        <f>'2.a-LTH-MTH1'!AJ$59</f>
        <v>0.91534367094062496</v>
      </c>
      <c r="AO1906" s="221">
        <f>'2.a-LTH-MTH1'!AK$59</f>
        <v>0.91653566095266203</v>
      </c>
      <c r="AP1906" s="221">
        <f>'2.a-LTH-MTH1'!AL$59</f>
        <v>0.91768665296441099</v>
      </c>
      <c r="AQ1906" s="221">
        <f>'2.a-LTH-MTH1'!AM$59</f>
        <v>0.91879805708502504</v>
      </c>
      <c r="AR1906" s="221">
        <f>'2.a-LTH-MTH1'!AN$59</f>
        <v>0.91987123492354095</v>
      </c>
      <c r="AS1906" s="221">
        <f>'2.a-LTH-MTH1'!AO$59</f>
        <v>0.92090750125701903</v>
      </c>
      <c r="AT1906" s="221">
        <f>'2.a-LTH-MTH1'!AP$59</f>
        <v>0.92190812564131097</v>
      </c>
      <c r="AU1906" s="221">
        <f>'2.a-LTH-MTH1'!AQ$59</f>
        <v>0.92287433396642304</v>
      </c>
      <c r="AV1906" s="221">
        <f>'2.a-LTH-MTH1'!AR$59</f>
        <v>0.923807309958384</v>
      </c>
      <c r="AW1906" s="221">
        <f>'2.a-LTH-MTH1'!AS$59</f>
        <v>0.92470819662946002</v>
      </c>
      <c r="AX1906" s="221">
        <f>'2.a-LTH-MTH1'!AT$59</f>
        <v>0.92557809767848598</v>
      </c>
      <c r="AY1906" s="221">
        <f>'2.a-LTH-MTH1'!AU$59</f>
        <v>0.92641807884303196</v>
      </c>
      <c r="AZ1906" s="221">
        <f>'2.a-LTH-MTH1'!AV$59</f>
        <v>0.92722916920507303</v>
      </c>
      <c r="BA1906" s="221">
        <f>'2.a-LTH-MTH1'!AW$59</f>
        <v>0.92801236245173402</v>
      </c>
      <c r="BB1906" s="221">
        <f>'2.a-LTH-MTH1'!AX$59</f>
        <v>0.92876861809268596</v>
      </c>
      <c r="BC1906" s="221">
        <f>'2.a-LTH-MTH1'!AY$59</f>
        <v>0.92949886263566495</v>
      </c>
      <c r="BD1906" s="221">
        <f>'2.a-LTH-MTH1'!AZ$59</f>
        <v>0.93020399072155802</v>
      </c>
      <c r="BE1906" s="221">
        <f>'2.a-LTH-MTH1'!BA$59</f>
        <v>0.93088486622045097</v>
      </c>
      <c r="BF1906" s="221">
        <f>'2.a-LTH-MTH1'!BB$59</f>
        <v>0.93154232328997999</v>
      </c>
      <c r="BG1906" s="221">
        <f>'2.a-LTH-MTH1'!BC$59</f>
        <v>0.93217716739727297</v>
      </c>
      <c r="BH1906" s="221">
        <f>'2.a-LTH-MTH1'!BD$59</f>
        <v>0.932790176305755</v>
      </c>
    </row>
    <row r="1907" spans="1:60" s="8" customFormat="1" ht="15">
      <c r="A1907" s="36" t="s">
        <v>7</v>
      </c>
      <c r="B1907" s="36" t="s">
        <v>54</v>
      </c>
      <c r="C1907" s="36" t="s">
        <v>21</v>
      </c>
      <c r="D1907" s="7" t="s">
        <v>113</v>
      </c>
      <c r="E1907" s="7" t="s">
        <v>113</v>
      </c>
      <c r="F1907" s="7" t="s">
        <v>14</v>
      </c>
      <c r="G1907" s="219"/>
      <c r="H1907" s="219"/>
      <c r="I1907" s="219"/>
      <c r="J1907" s="219"/>
      <c r="K1907" s="219"/>
      <c r="L1907" s="219"/>
      <c r="M1907" s="219"/>
      <c r="N1907" s="219"/>
      <c r="O1907" s="219"/>
      <c r="P1907" s="219"/>
      <c r="Q1907" s="219"/>
      <c r="R1907" s="219"/>
      <c r="S1907" s="219"/>
      <c r="T1907" s="219"/>
      <c r="U1907" s="219"/>
      <c r="V1907" s="219"/>
      <c r="W1907" s="219"/>
      <c r="X1907" s="219"/>
      <c r="Y1907" s="219"/>
      <c r="Z1907" s="219"/>
      <c r="AA1907" s="219"/>
      <c r="AB1907" s="219"/>
      <c r="AC1907" s="221">
        <f>'2.a-LTH-MTH1'!Y$60</f>
        <v>0.22800205883416391</v>
      </c>
      <c r="AD1907" s="221">
        <f>'2.a-LTH-MTH1'!Z$60</f>
        <v>0.22800205883416391</v>
      </c>
      <c r="AE1907" s="221">
        <f>'2.a-LTH-MTH1'!AA$60</f>
        <v>0.22800205883416391</v>
      </c>
      <c r="AF1907" s="221">
        <f>'2.a-LTH-MTH1'!AB$60</f>
        <v>0.22800205883416391</v>
      </c>
      <c r="AG1907" s="221">
        <f>'2.a-LTH-MTH1'!AC$60</f>
        <v>0.22800205883416391</v>
      </c>
      <c r="AH1907" s="221">
        <f>'2.a-LTH-MTH1'!AD$60</f>
        <v>0.22800205883416391</v>
      </c>
      <c r="AI1907" s="221">
        <f>'2.a-LTH-MTH1'!AE$60</f>
        <v>0.22800205883416391</v>
      </c>
      <c r="AJ1907" s="221">
        <f>'2.a-LTH-MTH1'!AF$60</f>
        <v>0.22800205883416391</v>
      </c>
      <c r="AK1907" s="221">
        <f>'2.a-LTH-MTH1'!AG$60</f>
        <v>0.22800205883416391</v>
      </c>
      <c r="AL1907" s="221">
        <f>'2.a-LTH-MTH1'!AH$60</f>
        <v>0.22800205883416391</v>
      </c>
      <c r="AM1907" s="221">
        <f>'2.a-LTH-MTH1'!AI$60</f>
        <v>0.22800205883416391</v>
      </c>
      <c r="AN1907" s="221">
        <f>'2.a-LTH-MTH1'!AJ$60</f>
        <v>0.22800205883416391</v>
      </c>
      <c r="AO1907" s="221">
        <f>'2.a-LTH-MTH1'!AK$60</f>
        <v>0.22800205883416391</v>
      </c>
      <c r="AP1907" s="221">
        <f>'2.a-LTH-MTH1'!AL$60</f>
        <v>0.22800205883416391</v>
      </c>
      <c r="AQ1907" s="221">
        <f>'2.a-LTH-MTH1'!AM$60</f>
        <v>0.22800205883416391</v>
      </c>
      <c r="AR1907" s="221">
        <f>'2.a-LTH-MTH1'!AN$60</f>
        <v>0.22800205883416391</v>
      </c>
      <c r="AS1907" s="221">
        <f>'2.a-LTH-MTH1'!AO$60</f>
        <v>0.22800205883416391</v>
      </c>
      <c r="AT1907" s="221">
        <f>'2.a-LTH-MTH1'!AP$60</f>
        <v>0.22800205883416391</v>
      </c>
      <c r="AU1907" s="221">
        <f>'2.a-LTH-MTH1'!AQ$60</f>
        <v>0.22800205883416388</v>
      </c>
      <c r="AV1907" s="221">
        <f>'2.a-LTH-MTH1'!AR$60</f>
        <v>0.22800205883416391</v>
      </c>
      <c r="AW1907" s="221">
        <f>'2.a-LTH-MTH1'!AS$60</f>
        <v>0.22800205883416391</v>
      </c>
      <c r="AX1907" s="221">
        <f>'2.a-LTH-MTH1'!AT$60</f>
        <v>0.22800205883416391</v>
      </c>
      <c r="AY1907" s="221">
        <f>'2.a-LTH-MTH1'!AU$60</f>
        <v>0.22800205883416391</v>
      </c>
      <c r="AZ1907" s="221">
        <f>'2.a-LTH-MTH1'!AV$60</f>
        <v>0.22800205883416391</v>
      </c>
      <c r="BA1907" s="221">
        <f>'2.a-LTH-MTH1'!AW$60</f>
        <v>0.22800205883416391</v>
      </c>
      <c r="BB1907" s="221">
        <f>'2.a-LTH-MTH1'!AX$60</f>
        <v>0.22800205883416391</v>
      </c>
      <c r="BC1907" s="221">
        <f>'2.a-LTH-MTH1'!AY$60</f>
        <v>0.22800205883416391</v>
      </c>
      <c r="BD1907" s="221">
        <f>'2.a-LTH-MTH1'!AZ$60</f>
        <v>0.22800205883416391</v>
      </c>
      <c r="BE1907" s="221">
        <f>'2.a-LTH-MTH1'!BA$60</f>
        <v>0.22800205883416391</v>
      </c>
      <c r="BF1907" s="221">
        <f>'2.a-LTH-MTH1'!BB$60</f>
        <v>0.22800205883416391</v>
      </c>
      <c r="BG1907" s="221">
        <f>'2.a-LTH-MTH1'!BC$60</f>
        <v>0.22800205883416391</v>
      </c>
      <c r="BH1907" s="221">
        <f>'2.a-LTH-MTH1'!BD$60</f>
        <v>0.22800205883416391</v>
      </c>
    </row>
    <row r="1908" spans="1:60" s="5" customFormat="1" ht="15">
      <c r="A1908" s="4" t="s">
        <v>7</v>
      </c>
      <c r="B1908" s="4" t="s">
        <v>54</v>
      </c>
      <c r="C1908" s="4" t="s">
        <v>22</v>
      </c>
      <c r="D1908" s="4"/>
      <c r="E1908" s="4"/>
      <c r="F1908" s="4" t="s">
        <v>11</v>
      </c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>
        <v>1</v>
      </c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</row>
    <row r="1909" spans="1:60" s="5" customFormat="1" ht="15">
      <c r="A1909" s="4" t="s">
        <v>7</v>
      </c>
      <c r="B1909" s="4" t="s">
        <v>54</v>
      </c>
      <c r="C1909" s="4" t="s">
        <v>22</v>
      </c>
      <c r="D1909" s="4"/>
      <c r="E1909" s="4"/>
      <c r="F1909" s="4" t="s">
        <v>52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6">
        <v>2.2082367229767001E-5</v>
      </c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</row>
    <row r="1910" spans="1:60" s="8" customFormat="1" ht="15">
      <c r="A1910" s="36" t="s">
        <v>7</v>
      </c>
      <c r="B1910" s="36" t="s">
        <v>54</v>
      </c>
      <c r="C1910" s="36" t="s">
        <v>22</v>
      </c>
      <c r="D1910" s="7" t="s">
        <v>113</v>
      </c>
      <c r="E1910" s="7" t="s">
        <v>113</v>
      </c>
      <c r="F1910" s="7" t="s">
        <v>12</v>
      </c>
      <c r="G1910" s="219"/>
      <c r="H1910" s="219"/>
      <c r="I1910" s="219"/>
      <c r="J1910" s="219"/>
      <c r="K1910" s="219"/>
      <c r="L1910" s="219"/>
      <c r="M1910" s="219"/>
      <c r="N1910" s="219"/>
      <c r="O1910" s="219"/>
      <c r="P1910" s="219"/>
      <c r="Q1910" s="219"/>
      <c r="R1910" s="219"/>
      <c r="S1910" s="219"/>
      <c r="T1910" s="219"/>
      <c r="U1910" s="219"/>
      <c r="V1910" s="219"/>
      <c r="W1910" s="219"/>
      <c r="X1910" s="219"/>
      <c r="Y1910" s="219"/>
      <c r="Z1910" s="219"/>
      <c r="AA1910" s="219"/>
      <c r="AB1910" s="219"/>
      <c r="AC1910" s="221">
        <v>1</v>
      </c>
      <c r="AD1910" s="219"/>
      <c r="AE1910" s="219"/>
      <c r="AF1910" s="219"/>
      <c r="AG1910" s="219"/>
      <c r="AH1910" s="219"/>
      <c r="AI1910" s="219"/>
      <c r="AJ1910" s="219"/>
      <c r="AK1910" s="219"/>
      <c r="AL1910" s="219"/>
      <c r="AM1910" s="219"/>
      <c r="AN1910" s="219"/>
      <c r="AO1910" s="219"/>
      <c r="AP1910" s="219"/>
      <c r="AQ1910" s="219"/>
      <c r="AR1910" s="219"/>
      <c r="AS1910" s="219"/>
      <c r="AT1910" s="219"/>
      <c r="AU1910" s="219"/>
      <c r="AV1910" s="219"/>
      <c r="AW1910" s="219"/>
      <c r="AX1910" s="219"/>
      <c r="AY1910" s="219"/>
      <c r="AZ1910" s="219"/>
      <c r="BA1910" s="219"/>
      <c r="BB1910" s="219"/>
      <c r="BC1910" s="219"/>
      <c r="BD1910" s="219"/>
      <c r="BE1910" s="219"/>
      <c r="BF1910" s="219"/>
      <c r="BG1910" s="219"/>
      <c r="BH1910" s="219"/>
    </row>
    <row r="1911" spans="1:60" s="8" customFormat="1" ht="15">
      <c r="A1911" s="36" t="s">
        <v>7</v>
      </c>
      <c r="B1911" s="36" t="s">
        <v>54</v>
      </c>
      <c r="C1911" s="36" t="s">
        <v>22</v>
      </c>
      <c r="D1911" s="7" t="s">
        <v>113</v>
      </c>
      <c r="E1911" s="7" t="s">
        <v>113</v>
      </c>
      <c r="F1911" s="7" t="s">
        <v>13</v>
      </c>
      <c r="G1911" s="219"/>
      <c r="H1911" s="219"/>
      <c r="I1911" s="219"/>
      <c r="J1911" s="219"/>
      <c r="K1911" s="219"/>
      <c r="L1911" s="219"/>
      <c r="M1911" s="219"/>
      <c r="N1911" s="219"/>
      <c r="O1911" s="219"/>
      <c r="P1911" s="219"/>
      <c r="Q1911" s="219"/>
      <c r="R1911" s="219"/>
      <c r="S1911" s="219"/>
      <c r="T1911" s="219"/>
      <c r="U1911" s="219"/>
      <c r="V1911" s="219"/>
      <c r="W1911" s="219"/>
      <c r="X1911" s="219"/>
      <c r="Y1911" s="219"/>
      <c r="Z1911" s="219"/>
      <c r="AA1911" s="219"/>
      <c r="AB1911" s="219"/>
      <c r="AC1911" s="221">
        <f>'2.a-LTH-MTH1'!Y$59</f>
        <v>0.89906856248576505</v>
      </c>
      <c r="AD1911" s="219"/>
      <c r="AE1911" s="219"/>
      <c r="AF1911" s="219"/>
      <c r="AG1911" s="219"/>
      <c r="AH1911" s="219"/>
      <c r="AI1911" s="219"/>
      <c r="AJ1911" s="219"/>
      <c r="AK1911" s="219"/>
      <c r="AL1911" s="219"/>
      <c r="AM1911" s="219"/>
      <c r="AN1911" s="219"/>
      <c r="AO1911" s="219"/>
      <c r="AP1911" s="219"/>
      <c r="AQ1911" s="219"/>
      <c r="AR1911" s="219"/>
      <c r="AS1911" s="219"/>
      <c r="AT1911" s="219"/>
      <c r="AU1911" s="219"/>
      <c r="AV1911" s="219"/>
      <c r="AW1911" s="219"/>
      <c r="AX1911" s="219"/>
      <c r="AY1911" s="219"/>
      <c r="AZ1911" s="219"/>
      <c r="BA1911" s="219"/>
      <c r="BB1911" s="219"/>
      <c r="BC1911" s="219"/>
      <c r="BD1911" s="219"/>
      <c r="BE1911" s="219"/>
      <c r="BF1911" s="219"/>
      <c r="BG1911" s="219"/>
      <c r="BH1911" s="219"/>
    </row>
    <row r="1912" spans="1:60" s="8" customFormat="1" ht="15">
      <c r="A1912" s="36" t="s">
        <v>7</v>
      </c>
      <c r="B1912" s="36" t="s">
        <v>54</v>
      </c>
      <c r="C1912" s="36" t="s">
        <v>22</v>
      </c>
      <c r="D1912" s="7" t="s">
        <v>113</v>
      </c>
      <c r="E1912" s="7" t="s">
        <v>113</v>
      </c>
      <c r="F1912" s="7" t="s">
        <v>14</v>
      </c>
      <c r="G1912" s="219"/>
      <c r="H1912" s="219"/>
      <c r="I1912" s="219"/>
      <c r="J1912" s="219"/>
      <c r="K1912" s="219"/>
      <c r="L1912" s="219"/>
      <c r="M1912" s="219"/>
      <c r="N1912" s="219"/>
      <c r="O1912" s="219"/>
      <c r="P1912" s="219"/>
      <c r="Q1912" s="219"/>
      <c r="R1912" s="219"/>
      <c r="S1912" s="219"/>
      <c r="T1912" s="219"/>
      <c r="U1912" s="219"/>
      <c r="V1912" s="219"/>
      <c r="W1912" s="219"/>
      <c r="X1912" s="219"/>
      <c r="Y1912" s="219"/>
      <c r="Z1912" s="219"/>
      <c r="AA1912" s="219"/>
      <c r="AB1912" s="219"/>
      <c r="AC1912" s="221">
        <f>'2.a-LTH-MTH1'!Y$60</f>
        <v>0.22800205883416391</v>
      </c>
      <c r="AD1912" s="219"/>
      <c r="AE1912" s="219"/>
      <c r="AF1912" s="219"/>
      <c r="AG1912" s="219"/>
      <c r="AH1912" s="219"/>
      <c r="AI1912" s="219"/>
      <c r="AJ1912" s="219"/>
      <c r="AK1912" s="219"/>
      <c r="AL1912" s="219"/>
      <c r="AM1912" s="219"/>
      <c r="AN1912" s="219"/>
      <c r="AO1912" s="219"/>
      <c r="AP1912" s="219"/>
      <c r="AQ1912" s="219"/>
      <c r="AR1912" s="219"/>
      <c r="AS1912" s="219"/>
      <c r="AT1912" s="219"/>
      <c r="AU1912" s="219"/>
      <c r="AV1912" s="219"/>
      <c r="AW1912" s="219"/>
      <c r="AX1912" s="219"/>
      <c r="AY1912" s="219"/>
      <c r="AZ1912" s="219"/>
      <c r="BA1912" s="219"/>
      <c r="BB1912" s="219"/>
      <c r="BC1912" s="219"/>
      <c r="BD1912" s="219"/>
      <c r="BE1912" s="219"/>
      <c r="BF1912" s="219"/>
      <c r="BG1912" s="219"/>
      <c r="BH1912" s="219"/>
    </row>
    <row r="1913" spans="1:60" s="5" customFormat="1" ht="15">
      <c r="A1913" s="4" t="s">
        <v>7</v>
      </c>
      <c r="B1913" s="4" t="s">
        <v>54</v>
      </c>
      <c r="C1913" s="4" t="s">
        <v>10</v>
      </c>
      <c r="D1913" s="4"/>
      <c r="E1913" s="4"/>
      <c r="F1913" s="4" t="s">
        <v>11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>
        <v>1</v>
      </c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</row>
    <row r="1914" spans="1:60" s="5" customFormat="1" ht="15">
      <c r="A1914" s="4" t="s">
        <v>7</v>
      </c>
      <c r="B1914" s="4" t="s">
        <v>54</v>
      </c>
      <c r="C1914" s="4" t="s">
        <v>10</v>
      </c>
      <c r="D1914" s="4"/>
      <c r="E1914" s="4"/>
      <c r="F1914" s="4" t="s">
        <v>52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6">
        <v>2.1511390281153899E-5</v>
      </c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</row>
    <row r="1915" spans="1:60" s="8" customFormat="1" ht="15">
      <c r="A1915" s="36" t="s">
        <v>7</v>
      </c>
      <c r="B1915" s="36" t="s">
        <v>54</v>
      </c>
      <c r="C1915" s="36" t="s">
        <v>10</v>
      </c>
      <c r="D1915" s="16" t="s">
        <v>113</v>
      </c>
      <c r="E1915" s="16" t="s">
        <v>113</v>
      </c>
      <c r="F1915" s="7" t="s">
        <v>12</v>
      </c>
      <c r="G1915" s="219"/>
      <c r="H1915" s="219"/>
      <c r="I1915" s="219"/>
      <c r="J1915" s="219"/>
      <c r="K1915" s="219"/>
      <c r="L1915" s="219"/>
      <c r="M1915" s="219"/>
      <c r="N1915" s="219"/>
      <c r="O1915" s="219"/>
      <c r="P1915" s="219"/>
      <c r="Q1915" s="219"/>
      <c r="R1915" s="219"/>
      <c r="S1915" s="219"/>
      <c r="T1915" s="219"/>
      <c r="U1915" s="219"/>
      <c r="V1915" s="219"/>
      <c r="W1915" s="219"/>
      <c r="X1915" s="219"/>
      <c r="Y1915" s="219"/>
      <c r="Z1915" s="219"/>
      <c r="AA1915" s="219"/>
      <c r="AB1915" s="219"/>
      <c r="AC1915" s="219"/>
      <c r="AD1915" s="221">
        <v>1</v>
      </c>
      <c r="AE1915" s="219"/>
      <c r="AF1915" s="219"/>
      <c r="AG1915" s="219"/>
      <c r="AH1915" s="219"/>
      <c r="AI1915" s="219"/>
      <c r="AJ1915" s="219"/>
      <c r="AK1915" s="219"/>
      <c r="AL1915" s="219"/>
      <c r="AM1915" s="219"/>
      <c r="AN1915" s="219"/>
      <c r="AO1915" s="219"/>
      <c r="AP1915" s="219"/>
      <c r="AQ1915" s="219"/>
      <c r="AR1915" s="219"/>
      <c r="AS1915" s="219"/>
      <c r="AT1915" s="219"/>
      <c r="AU1915" s="219"/>
      <c r="AV1915" s="219"/>
      <c r="AW1915" s="219"/>
      <c r="AX1915" s="219"/>
      <c r="AY1915" s="219"/>
      <c r="AZ1915" s="219"/>
      <c r="BA1915" s="219"/>
      <c r="BB1915" s="219"/>
      <c r="BC1915" s="219"/>
      <c r="BD1915" s="219"/>
      <c r="BE1915" s="219"/>
      <c r="BF1915" s="219"/>
      <c r="BG1915" s="219"/>
      <c r="BH1915" s="219"/>
    </row>
    <row r="1916" spans="1:60" s="8" customFormat="1" ht="15">
      <c r="A1916" s="36" t="s">
        <v>7</v>
      </c>
      <c r="B1916" s="36" t="s">
        <v>54</v>
      </c>
      <c r="C1916" s="36" t="s">
        <v>10</v>
      </c>
      <c r="D1916" s="16" t="s">
        <v>113</v>
      </c>
      <c r="E1916" s="16" t="s">
        <v>113</v>
      </c>
      <c r="F1916" s="7" t="s">
        <v>13</v>
      </c>
      <c r="G1916" s="219"/>
      <c r="H1916" s="219"/>
      <c r="I1916" s="219"/>
      <c r="J1916" s="219"/>
      <c r="K1916" s="219"/>
      <c r="L1916" s="219"/>
      <c r="M1916" s="219"/>
      <c r="N1916" s="219"/>
      <c r="O1916" s="219"/>
      <c r="P1916" s="219"/>
      <c r="Q1916" s="219"/>
      <c r="R1916" s="219"/>
      <c r="S1916" s="219"/>
      <c r="T1916" s="219"/>
      <c r="U1916" s="219"/>
      <c r="V1916" s="219"/>
      <c r="W1916" s="219"/>
      <c r="X1916" s="219"/>
      <c r="Y1916" s="219"/>
      <c r="Z1916" s="219"/>
      <c r="AA1916" s="219"/>
      <c r="AB1916" s="219"/>
      <c r="AC1916" s="219"/>
      <c r="AD1916" s="221">
        <f>'2.a-LTH-MTH1'!Z$59</f>
        <v>0.90082032807847101</v>
      </c>
      <c r="AE1916" s="219"/>
      <c r="AF1916" s="219"/>
      <c r="AG1916" s="219"/>
      <c r="AH1916" s="219"/>
      <c r="AI1916" s="219"/>
      <c r="AJ1916" s="219"/>
      <c r="AK1916" s="219"/>
      <c r="AL1916" s="219"/>
      <c r="AM1916" s="219"/>
      <c r="AN1916" s="219"/>
      <c r="AO1916" s="219"/>
      <c r="AP1916" s="219"/>
      <c r="AQ1916" s="219"/>
      <c r="AR1916" s="219"/>
      <c r="AS1916" s="219"/>
      <c r="AT1916" s="219"/>
      <c r="AU1916" s="219"/>
      <c r="AV1916" s="219"/>
      <c r="AW1916" s="219"/>
      <c r="AX1916" s="219"/>
      <c r="AY1916" s="219"/>
      <c r="AZ1916" s="219"/>
      <c r="BA1916" s="219"/>
      <c r="BB1916" s="219"/>
      <c r="BC1916" s="219"/>
      <c r="BD1916" s="219"/>
      <c r="BE1916" s="219"/>
      <c r="BF1916" s="219"/>
      <c r="BG1916" s="219"/>
      <c r="BH1916" s="219"/>
    </row>
    <row r="1917" spans="1:60" s="8" customFormat="1" ht="15">
      <c r="A1917" s="36" t="s">
        <v>7</v>
      </c>
      <c r="B1917" s="36" t="s">
        <v>54</v>
      </c>
      <c r="C1917" s="36" t="s">
        <v>10</v>
      </c>
      <c r="D1917" s="16" t="s">
        <v>113</v>
      </c>
      <c r="E1917" s="16" t="s">
        <v>113</v>
      </c>
      <c r="F1917" s="7" t="s">
        <v>14</v>
      </c>
      <c r="G1917" s="219"/>
      <c r="H1917" s="219"/>
      <c r="I1917" s="219"/>
      <c r="J1917" s="219"/>
      <c r="K1917" s="219"/>
      <c r="L1917" s="219"/>
      <c r="M1917" s="219"/>
      <c r="N1917" s="219"/>
      <c r="O1917" s="219"/>
      <c r="P1917" s="219"/>
      <c r="Q1917" s="219"/>
      <c r="R1917" s="219"/>
      <c r="S1917" s="219"/>
      <c r="T1917" s="219"/>
      <c r="U1917" s="219"/>
      <c r="V1917" s="219"/>
      <c r="W1917" s="219"/>
      <c r="X1917" s="219"/>
      <c r="Y1917" s="219"/>
      <c r="Z1917" s="219"/>
      <c r="AA1917" s="219"/>
      <c r="AB1917" s="219"/>
      <c r="AC1917" s="219"/>
      <c r="AD1917" s="221">
        <f>'2.a-LTH-MTH1'!Z$60</f>
        <v>0.22800205883416391</v>
      </c>
      <c r="AE1917" s="219"/>
      <c r="AF1917" s="219"/>
      <c r="AG1917" s="219"/>
      <c r="AH1917" s="219"/>
      <c r="AI1917" s="219"/>
      <c r="AJ1917" s="219"/>
      <c r="AK1917" s="219"/>
      <c r="AL1917" s="219"/>
      <c r="AM1917" s="219"/>
      <c r="AN1917" s="219"/>
      <c r="AO1917" s="219"/>
      <c r="AP1917" s="219"/>
      <c r="AQ1917" s="219"/>
      <c r="AR1917" s="219"/>
      <c r="AS1917" s="219"/>
      <c r="AT1917" s="219"/>
      <c r="AU1917" s="219"/>
      <c r="AV1917" s="219"/>
      <c r="AW1917" s="219"/>
      <c r="AX1917" s="219"/>
      <c r="AY1917" s="219"/>
      <c r="AZ1917" s="219"/>
      <c r="BA1917" s="219"/>
      <c r="BB1917" s="219"/>
      <c r="BC1917" s="219"/>
      <c r="BD1917" s="219"/>
      <c r="BE1917" s="219"/>
      <c r="BF1917" s="219"/>
      <c r="BG1917" s="219"/>
      <c r="BH1917" s="219"/>
    </row>
    <row r="1918" spans="1:60" s="5" customFormat="1" ht="15">
      <c r="A1918" s="4" t="s">
        <v>7</v>
      </c>
      <c r="B1918" s="4" t="s">
        <v>54</v>
      </c>
      <c r="C1918" s="4" t="s">
        <v>36</v>
      </c>
      <c r="D1918" s="4"/>
      <c r="E1918" s="4"/>
      <c r="F1918" s="4" t="s">
        <v>11</v>
      </c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>
        <v>5</v>
      </c>
      <c r="AV1918" s="4">
        <v>5</v>
      </c>
      <c r="AW1918" s="4">
        <v>5</v>
      </c>
      <c r="AX1918" s="4">
        <v>5</v>
      </c>
      <c r="AY1918" s="4">
        <v>5</v>
      </c>
      <c r="AZ1918" s="4">
        <v>5</v>
      </c>
      <c r="BA1918" s="4">
        <v>5</v>
      </c>
      <c r="BB1918" s="4">
        <v>5</v>
      </c>
      <c r="BC1918" s="4">
        <v>5</v>
      </c>
      <c r="BD1918" s="4"/>
      <c r="BE1918" s="4"/>
      <c r="BF1918" s="4"/>
      <c r="BG1918" s="4">
        <v>1</v>
      </c>
      <c r="BH1918" s="4">
        <v>1</v>
      </c>
    </row>
    <row r="1919" spans="1:60" s="5" customFormat="1" ht="15">
      <c r="A1919" s="4" t="s">
        <v>7</v>
      </c>
      <c r="B1919" s="4" t="s">
        <v>54</v>
      </c>
      <c r="C1919" s="4" t="s">
        <v>36</v>
      </c>
      <c r="D1919" s="4"/>
      <c r="E1919" s="4"/>
      <c r="F1919" s="4" t="s">
        <v>52</v>
      </c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6">
        <v>5.8485004444860299E-5</v>
      </c>
      <c r="AV1919" s="6">
        <v>5.5807308525124498E-5</v>
      </c>
      <c r="AW1919" s="6">
        <v>5.49927959437314E-5</v>
      </c>
      <c r="AX1919" s="6">
        <v>5.2073027213364003E-5</v>
      </c>
      <c r="AY1919" s="6">
        <v>5.03104152621676E-5</v>
      </c>
      <c r="AZ1919" s="6">
        <v>4.8992709884769099E-5</v>
      </c>
      <c r="BA1919" s="6">
        <v>5.0327126321087103E-5</v>
      </c>
      <c r="BB1919" s="6">
        <v>4.9143913034931501E-5</v>
      </c>
      <c r="BC1919" s="6">
        <v>5.1024052738460901E-5</v>
      </c>
      <c r="BD1919" s="4"/>
      <c r="BE1919" s="4"/>
      <c r="BF1919" s="4"/>
      <c r="BG1919" s="6">
        <v>1.18119536971415E-5</v>
      </c>
      <c r="BH1919" s="6">
        <v>1.22770186487913E-5</v>
      </c>
    </row>
    <row r="1920" spans="1:60" s="8" customFormat="1" ht="15">
      <c r="A1920" s="36" t="s">
        <v>7</v>
      </c>
      <c r="B1920" s="36" t="s">
        <v>54</v>
      </c>
      <c r="C1920" s="36" t="s">
        <v>36</v>
      </c>
      <c r="D1920" s="16" t="s">
        <v>113</v>
      </c>
      <c r="E1920" s="16" t="s">
        <v>113</v>
      </c>
      <c r="F1920" s="7" t="s">
        <v>12</v>
      </c>
      <c r="G1920" s="219"/>
      <c r="H1920" s="219"/>
      <c r="I1920" s="219"/>
      <c r="J1920" s="219"/>
      <c r="K1920" s="219"/>
      <c r="L1920" s="219"/>
      <c r="M1920" s="219"/>
      <c r="N1920" s="219"/>
      <c r="O1920" s="219"/>
      <c r="P1920" s="219"/>
      <c r="Q1920" s="219"/>
      <c r="R1920" s="219"/>
      <c r="S1920" s="219"/>
      <c r="T1920" s="219"/>
      <c r="U1920" s="219"/>
      <c r="V1920" s="219"/>
      <c r="W1920" s="219"/>
      <c r="X1920" s="219"/>
      <c r="Y1920" s="219"/>
      <c r="Z1920" s="219"/>
      <c r="AA1920" s="219"/>
      <c r="AB1920" s="219"/>
      <c r="AC1920" s="219"/>
      <c r="AD1920" s="219"/>
      <c r="AE1920" s="219"/>
      <c r="AF1920" s="219"/>
      <c r="AG1920" s="219"/>
      <c r="AH1920" s="219"/>
      <c r="AI1920" s="219"/>
      <c r="AJ1920" s="219"/>
      <c r="AK1920" s="219"/>
      <c r="AL1920" s="219"/>
      <c r="AM1920" s="219"/>
      <c r="AN1920" s="219"/>
      <c r="AO1920" s="219"/>
      <c r="AP1920" s="219"/>
      <c r="AQ1920" s="219"/>
      <c r="AR1920" s="219"/>
      <c r="AS1920" s="219"/>
      <c r="AT1920" s="219"/>
      <c r="AU1920" s="221">
        <v>1</v>
      </c>
      <c r="AV1920" s="221">
        <v>1</v>
      </c>
      <c r="AW1920" s="221">
        <v>1</v>
      </c>
      <c r="AX1920" s="221">
        <v>1</v>
      </c>
      <c r="AY1920" s="221">
        <v>1</v>
      </c>
      <c r="AZ1920" s="221">
        <v>1</v>
      </c>
      <c r="BA1920" s="221">
        <v>1</v>
      </c>
      <c r="BB1920" s="221">
        <v>1</v>
      </c>
      <c r="BC1920" s="221">
        <v>1</v>
      </c>
      <c r="BD1920" s="219"/>
      <c r="BE1920" s="219"/>
      <c r="BF1920" s="219"/>
      <c r="BG1920" s="221">
        <v>1</v>
      </c>
      <c r="BH1920" s="221">
        <v>1</v>
      </c>
    </row>
    <row r="1921" spans="1:60" s="8" customFormat="1" ht="15">
      <c r="A1921" s="36" t="s">
        <v>7</v>
      </c>
      <c r="B1921" s="36" t="s">
        <v>54</v>
      </c>
      <c r="C1921" s="36" t="s">
        <v>36</v>
      </c>
      <c r="D1921" s="16" t="s">
        <v>113</v>
      </c>
      <c r="E1921" s="16" t="s">
        <v>113</v>
      </c>
      <c r="F1921" s="7" t="s">
        <v>13</v>
      </c>
      <c r="G1921" s="219"/>
      <c r="H1921" s="219"/>
      <c r="I1921" s="219"/>
      <c r="J1921" s="219"/>
      <c r="K1921" s="219"/>
      <c r="L1921" s="219"/>
      <c r="M1921" s="219"/>
      <c r="N1921" s="219"/>
      <c r="O1921" s="219"/>
      <c r="P1921" s="219"/>
      <c r="Q1921" s="219"/>
      <c r="R1921" s="219"/>
      <c r="S1921" s="219"/>
      <c r="T1921" s="219"/>
      <c r="U1921" s="219"/>
      <c r="V1921" s="219"/>
      <c r="W1921" s="219"/>
      <c r="X1921" s="219"/>
      <c r="Y1921" s="219"/>
      <c r="Z1921" s="219"/>
      <c r="AA1921" s="219"/>
      <c r="AB1921" s="219"/>
      <c r="AC1921" s="219"/>
      <c r="AD1921" s="219"/>
      <c r="AE1921" s="219"/>
      <c r="AF1921" s="219"/>
      <c r="AG1921" s="219"/>
      <c r="AH1921" s="219"/>
      <c r="AI1921" s="219"/>
      <c r="AJ1921" s="219"/>
      <c r="AK1921" s="219"/>
      <c r="AL1921" s="219"/>
      <c r="AM1921" s="219"/>
      <c r="AN1921" s="219"/>
      <c r="AO1921" s="219"/>
      <c r="AP1921" s="219"/>
      <c r="AQ1921" s="219"/>
      <c r="AR1921" s="219"/>
      <c r="AS1921" s="219"/>
      <c r="AT1921" s="219"/>
      <c r="AU1921" s="221">
        <f>'2.a-LTH-MTH1'!AQ$59</f>
        <v>0.92287433396642304</v>
      </c>
      <c r="AV1921" s="221">
        <f>'2.a-LTH-MTH1'!AR$59</f>
        <v>0.923807309958384</v>
      </c>
      <c r="AW1921" s="221">
        <f>'2.a-LTH-MTH1'!AS$59</f>
        <v>0.92470819662946002</v>
      </c>
      <c r="AX1921" s="221">
        <f>'2.a-LTH-MTH1'!AT$59</f>
        <v>0.92557809767848598</v>
      </c>
      <c r="AY1921" s="221">
        <f>'2.a-LTH-MTH1'!AU$59</f>
        <v>0.92641807884303196</v>
      </c>
      <c r="AZ1921" s="221">
        <f>'2.a-LTH-MTH1'!AV$59</f>
        <v>0.92722916920507303</v>
      </c>
      <c r="BA1921" s="221">
        <f>'2.a-LTH-MTH1'!AW$59</f>
        <v>0.92801236245173402</v>
      </c>
      <c r="BB1921" s="221">
        <f>'2.a-LTH-MTH1'!AX$59</f>
        <v>0.92876861809268596</v>
      </c>
      <c r="BC1921" s="221">
        <f>'2.a-LTH-MTH1'!AY$59</f>
        <v>0.92949886263566495</v>
      </c>
      <c r="BD1921" s="219"/>
      <c r="BE1921" s="219"/>
      <c r="BF1921" s="219"/>
      <c r="BG1921" s="221">
        <f>'2.a-LTH-MTH1'!BC$59</f>
        <v>0.93217716739727297</v>
      </c>
      <c r="BH1921" s="221">
        <f>'2.a-LTH-MTH1'!BD$59</f>
        <v>0.932790176305755</v>
      </c>
    </row>
    <row r="1922" spans="1:60" s="8" customFormat="1" ht="15">
      <c r="A1922" s="36" t="s">
        <v>7</v>
      </c>
      <c r="B1922" s="36" t="s">
        <v>54</v>
      </c>
      <c r="C1922" s="36" t="s">
        <v>36</v>
      </c>
      <c r="D1922" s="16" t="s">
        <v>113</v>
      </c>
      <c r="E1922" s="16" t="s">
        <v>113</v>
      </c>
      <c r="F1922" s="7" t="s">
        <v>14</v>
      </c>
      <c r="G1922" s="219"/>
      <c r="H1922" s="219"/>
      <c r="I1922" s="219"/>
      <c r="J1922" s="219"/>
      <c r="K1922" s="219"/>
      <c r="L1922" s="219"/>
      <c r="M1922" s="219"/>
      <c r="N1922" s="219"/>
      <c r="O1922" s="219"/>
      <c r="P1922" s="219"/>
      <c r="Q1922" s="219"/>
      <c r="R1922" s="219"/>
      <c r="S1922" s="219"/>
      <c r="T1922" s="219"/>
      <c r="U1922" s="219"/>
      <c r="V1922" s="219"/>
      <c r="W1922" s="219"/>
      <c r="X1922" s="219"/>
      <c r="Y1922" s="219"/>
      <c r="Z1922" s="219"/>
      <c r="AA1922" s="219"/>
      <c r="AB1922" s="219"/>
      <c r="AC1922" s="219"/>
      <c r="AD1922" s="219"/>
      <c r="AE1922" s="219"/>
      <c r="AF1922" s="219"/>
      <c r="AG1922" s="219"/>
      <c r="AH1922" s="219"/>
      <c r="AI1922" s="219"/>
      <c r="AJ1922" s="219"/>
      <c r="AK1922" s="219"/>
      <c r="AL1922" s="219"/>
      <c r="AM1922" s="219"/>
      <c r="AN1922" s="219"/>
      <c r="AO1922" s="219"/>
      <c r="AP1922" s="219"/>
      <c r="AQ1922" s="219"/>
      <c r="AR1922" s="219"/>
      <c r="AS1922" s="219"/>
      <c r="AT1922" s="219"/>
      <c r="AU1922" s="221">
        <f>'2.a-LTH-MTH1'!AQ$60</f>
        <v>0.22800205883416388</v>
      </c>
      <c r="AV1922" s="221">
        <f>'2.a-LTH-MTH1'!AR$60</f>
        <v>0.22800205883416391</v>
      </c>
      <c r="AW1922" s="221">
        <f>'2.a-LTH-MTH1'!AS$60</f>
        <v>0.22800205883416391</v>
      </c>
      <c r="AX1922" s="221">
        <f>'2.a-LTH-MTH1'!AT$60</f>
        <v>0.22800205883416391</v>
      </c>
      <c r="AY1922" s="221">
        <f>'2.a-LTH-MTH1'!AU$60</f>
        <v>0.22800205883416391</v>
      </c>
      <c r="AZ1922" s="221">
        <f>'2.a-LTH-MTH1'!AV$60</f>
        <v>0.22800205883416391</v>
      </c>
      <c r="BA1922" s="221">
        <f>'2.a-LTH-MTH1'!AW$60</f>
        <v>0.22800205883416391</v>
      </c>
      <c r="BB1922" s="221">
        <f>'2.a-LTH-MTH1'!AX$60</f>
        <v>0.22800205883416391</v>
      </c>
      <c r="BC1922" s="221">
        <f>'2.a-LTH-MTH1'!AY$60</f>
        <v>0.22800205883416391</v>
      </c>
      <c r="BD1922" s="219"/>
      <c r="BE1922" s="219"/>
      <c r="BF1922" s="219"/>
      <c r="BG1922" s="221">
        <f>'2.a-LTH-MTH1'!BC$60</f>
        <v>0.22800205883416391</v>
      </c>
      <c r="BH1922" s="221">
        <f>'2.a-LTH-MTH1'!BD$60</f>
        <v>0.22800205883416391</v>
      </c>
    </row>
    <row r="1923" spans="1:60" s="5" customFormat="1" ht="15">
      <c r="A1923" s="4" t="s">
        <v>7</v>
      </c>
      <c r="B1923" s="4" t="s">
        <v>53</v>
      </c>
      <c r="C1923" s="4" t="s">
        <v>17</v>
      </c>
      <c r="D1923" s="4"/>
      <c r="E1923" s="4"/>
      <c r="F1923" s="4" t="s">
        <v>11</v>
      </c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>
        <v>67</v>
      </c>
      <c r="S1923" s="4">
        <v>81</v>
      </c>
      <c r="T1923" s="4">
        <v>91</v>
      </c>
      <c r="U1923" s="4">
        <v>128</v>
      </c>
      <c r="V1923" s="4">
        <v>119</v>
      </c>
      <c r="W1923" s="4">
        <v>126</v>
      </c>
      <c r="X1923" s="4">
        <v>133</v>
      </c>
      <c r="Y1923" s="4">
        <v>144</v>
      </c>
      <c r="Z1923" s="4">
        <v>155</v>
      </c>
      <c r="AA1923" s="4">
        <v>178</v>
      </c>
      <c r="AB1923" s="4">
        <v>171</v>
      </c>
      <c r="AC1923" s="4">
        <v>194</v>
      </c>
      <c r="AD1923" s="4">
        <v>215</v>
      </c>
      <c r="AE1923" s="4">
        <v>189</v>
      </c>
      <c r="AF1923" s="4">
        <v>197</v>
      </c>
      <c r="AG1923" s="4">
        <v>209</v>
      </c>
      <c r="AH1923" s="4">
        <v>214</v>
      </c>
      <c r="AI1923" s="4">
        <v>235</v>
      </c>
      <c r="AJ1923" s="4">
        <v>257</v>
      </c>
      <c r="AK1923" s="4">
        <v>232</v>
      </c>
      <c r="AL1923" s="4">
        <v>237</v>
      </c>
      <c r="AM1923" s="4">
        <v>243</v>
      </c>
      <c r="AN1923" s="4">
        <v>237</v>
      </c>
      <c r="AO1923" s="4">
        <v>239</v>
      </c>
      <c r="AP1923" s="4">
        <v>215</v>
      </c>
      <c r="AQ1923" s="4">
        <v>217</v>
      </c>
      <c r="AR1923" s="4">
        <v>262</v>
      </c>
      <c r="AS1923" s="4">
        <v>284</v>
      </c>
      <c r="AT1923" s="4">
        <v>281</v>
      </c>
      <c r="AU1923" s="4">
        <v>345</v>
      </c>
      <c r="AV1923" s="4">
        <v>316</v>
      </c>
      <c r="AW1923" s="4">
        <v>329</v>
      </c>
      <c r="AX1923" s="4">
        <v>350</v>
      </c>
      <c r="AY1923" s="4">
        <v>372</v>
      </c>
      <c r="AZ1923" s="4">
        <v>379</v>
      </c>
      <c r="BA1923" s="4">
        <v>324</v>
      </c>
      <c r="BB1923" s="4">
        <v>330</v>
      </c>
      <c r="BC1923" s="4">
        <v>313</v>
      </c>
      <c r="BD1923" s="4">
        <v>273</v>
      </c>
      <c r="BE1923" s="4">
        <v>245</v>
      </c>
      <c r="BF1923" s="4">
        <v>232</v>
      </c>
      <c r="BG1923" s="4">
        <v>229</v>
      </c>
      <c r="BH1923" s="4">
        <v>221</v>
      </c>
    </row>
    <row r="1924" spans="1:60" s="5" customFormat="1" ht="15">
      <c r="A1924" s="4" t="s">
        <v>7</v>
      </c>
      <c r="B1924" s="4" t="s">
        <v>53</v>
      </c>
      <c r="C1924" s="4" t="s">
        <v>17</v>
      </c>
      <c r="D1924" s="4"/>
      <c r="E1924" s="4"/>
      <c r="F1924" s="4" t="s">
        <v>52</v>
      </c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>
        <v>2.0433058859408398E-3</v>
      </c>
      <c r="S1924" s="4">
        <v>2.38712719556761E-3</v>
      </c>
      <c r="T1924" s="4">
        <v>2.36106066109699E-3</v>
      </c>
      <c r="U1924" s="4">
        <v>3.1962444128149402E-3</v>
      </c>
      <c r="V1924" s="4">
        <v>2.96123027920171E-3</v>
      </c>
      <c r="W1924" s="4">
        <v>2.9056360114380602E-3</v>
      </c>
      <c r="X1924" s="4">
        <v>2.9726648934981299E-3</v>
      </c>
      <c r="Y1924" s="4">
        <v>3.1100168459245801E-3</v>
      </c>
      <c r="Z1924" s="4">
        <v>3.14791120859481E-3</v>
      </c>
      <c r="AA1924" s="4">
        <v>3.6994700197443601E-3</v>
      </c>
      <c r="AB1924" s="4">
        <v>3.6905147296859798E-3</v>
      </c>
      <c r="AC1924" s="4">
        <v>4.2839792425747999E-3</v>
      </c>
      <c r="AD1924" s="4">
        <v>4.62494891044808E-3</v>
      </c>
      <c r="AE1924" s="4">
        <v>4.0363915940543303E-3</v>
      </c>
      <c r="AF1924" s="4">
        <v>4.1518261712575602E-3</v>
      </c>
      <c r="AG1924" s="4">
        <v>4.3950959981494302E-3</v>
      </c>
      <c r="AH1924" s="4">
        <v>4.3571210424513899E-3</v>
      </c>
      <c r="AI1924" s="4">
        <v>4.3210444056265502E-3</v>
      </c>
      <c r="AJ1924" s="4">
        <v>4.4009110057023496E-3</v>
      </c>
      <c r="AK1924" s="4">
        <v>3.82762489276051E-3</v>
      </c>
      <c r="AL1924" s="4">
        <v>3.7533851733367101E-3</v>
      </c>
      <c r="AM1924" s="4">
        <v>3.8056756248825399E-3</v>
      </c>
      <c r="AN1924" s="4">
        <v>3.80185440662196E-3</v>
      </c>
      <c r="AO1924" s="4">
        <v>3.6370276809763701E-3</v>
      </c>
      <c r="AP1924" s="4">
        <v>3.1219143869431398E-3</v>
      </c>
      <c r="AQ1924" s="4">
        <v>3.1315390720831199E-3</v>
      </c>
      <c r="AR1924" s="4">
        <v>3.57806183764886E-3</v>
      </c>
      <c r="AS1924" s="4">
        <v>3.6461208612034801E-3</v>
      </c>
      <c r="AT1924" s="4">
        <v>3.50890337404161E-3</v>
      </c>
      <c r="AU1924" s="4">
        <v>4.0354653066953603E-3</v>
      </c>
      <c r="AV1924" s="4">
        <v>3.5270218987878701E-3</v>
      </c>
      <c r="AW1924" s="4">
        <v>3.6185259730975201E-3</v>
      </c>
      <c r="AX1924" s="4">
        <v>3.6451119049354802E-3</v>
      </c>
      <c r="AY1924" s="4">
        <v>3.74309489550527E-3</v>
      </c>
      <c r="AZ1924" s="4">
        <v>3.7136474092655E-3</v>
      </c>
      <c r="BA1924" s="4">
        <v>3.2611977856064401E-3</v>
      </c>
      <c r="BB1924" s="4">
        <v>3.2434982603054799E-3</v>
      </c>
      <c r="BC1924" s="4">
        <v>3.1941057014276499E-3</v>
      </c>
      <c r="BD1924" s="4">
        <v>3.0021443888491798E-3</v>
      </c>
      <c r="BE1924" s="4">
        <v>2.6561720765844901E-3</v>
      </c>
      <c r="BF1924" s="4">
        <v>2.61155387455536E-3</v>
      </c>
      <c r="BG1924" s="4">
        <v>2.7049373966454098E-3</v>
      </c>
      <c r="BH1924" s="4">
        <v>2.7132211213828799E-3</v>
      </c>
    </row>
    <row r="1925" spans="1:60" s="8" customFormat="1" ht="15">
      <c r="A1925" s="36" t="s">
        <v>7</v>
      </c>
      <c r="B1925" s="36" t="s">
        <v>53</v>
      </c>
      <c r="C1925" s="36" t="s">
        <v>17</v>
      </c>
      <c r="D1925" s="7" t="s">
        <v>101</v>
      </c>
      <c r="E1925" s="7" t="s">
        <v>102</v>
      </c>
      <c r="F1925" s="7" t="s">
        <v>12</v>
      </c>
      <c r="G1925" s="219"/>
      <c r="H1925" s="219"/>
      <c r="I1925" s="219"/>
      <c r="J1925" s="219"/>
      <c r="K1925" s="219"/>
      <c r="L1925" s="219"/>
      <c r="M1925" s="219"/>
      <c r="N1925" s="219"/>
      <c r="O1925" s="219"/>
      <c r="P1925" s="219"/>
      <c r="Q1925" s="219"/>
      <c r="R1925" s="221">
        <f>'4.c Electricity breakdown'!N34</f>
        <v>0.47499999999999998</v>
      </c>
      <c r="S1925" s="221">
        <f>'4.c Electricity breakdown'!O34</f>
        <v>0.47499999999999998</v>
      </c>
      <c r="T1925" s="221">
        <f>'4.c Electricity breakdown'!P34</f>
        <v>0.47499999999999998</v>
      </c>
      <c r="U1925" s="221">
        <f>'4.c Electricity breakdown'!Q34</f>
        <v>0.47499999999999998</v>
      </c>
      <c r="V1925" s="221">
        <f>'4.c Electricity breakdown'!R34</f>
        <v>0.47499999999999998</v>
      </c>
      <c r="W1925" s="221">
        <f>'4.c Electricity breakdown'!S34</f>
        <v>0.47499999999999998</v>
      </c>
      <c r="X1925" s="221">
        <f>'4.c Electricity breakdown'!T34</f>
        <v>0.47499999999999998</v>
      </c>
      <c r="Y1925" s="221">
        <f>'4.c Electricity breakdown'!U34</f>
        <v>0.47499999999999998</v>
      </c>
      <c r="Z1925" s="221">
        <f>'4.c Electricity breakdown'!V34</f>
        <v>0.47499999999999998</v>
      </c>
      <c r="AA1925" s="221">
        <f>'4.c Electricity breakdown'!W34</f>
        <v>0.47499999999999998</v>
      </c>
      <c r="AB1925" s="221">
        <f>'4.c Electricity breakdown'!X34</f>
        <v>0.47499999999999998</v>
      </c>
      <c r="AC1925" s="221">
        <f>'4.c Electricity breakdown'!Y34</f>
        <v>0.47499999999999998</v>
      </c>
      <c r="AD1925" s="221">
        <f>'4.c Electricity breakdown'!Z34</f>
        <v>0.47499999999999998</v>
      </c>
      <c r="AE1925" s="221">
        <f>'4.c Electricity breakdown'!AA34</f>
        <v>0.47499999999999998</v>
      </c>
      <c r="AF1925" s="221">
        <f>'4.c Electricity breakdown'!AB34</f>
        <v>0.47499999999999998</v>
      </c>
      <c r="AG1925" s="221">
        <f>'4.c Electricity breakdown'!AC34</f>
        <v>0.47499999999999998</v>
      </c>
      <c r="AH1925" s="221">
        <f>'4.c Electricity breakdown'!AD34</f>
        <v>0.47499999999999998</v>
      </c>
      <c r="AI1925" s="221">
        <f>'4.c Electricity breakdown'!AE34</f>
        <v>0.47499999999999998</v>
      </c>
      <c r="AJ1925" s="221">
        <f>'4.c Electricity breakdown'!AF34</f>
        <v>0.47499999999999998</v>
      </c>
      <c r="AK1925" s="221">
        <f>'4.c Electricity breakdown'!AG34</f>
        <v>0.47499999999999998</v>
      </c>
      <c r="AL1925" s="221">
        <f>'4.c Electricity breakdown'!AH34</f>
        <v>0.47499999999999998</v>
      </c>
      <c r="AM1925" s="221">
        <f>'4.c Electricity breakdown'!AI34</f>
        <v>0.47499999999999998</v>
      </c>
      <c r="AN1925" s="221">
        <f>'4.c Electricity breakdown'!AJ34</f>
        <v>0.47499999999999998</v>
      </c>
      <c r="AO1925" s="221">
        <f>'4.c Electricity breakdown'!AK34</f>
        <v>0.47499999999999998</v>
      </c>
      <c r="AP1925" s="221">
        <f>'4.c Electricity breakdown'!AL34</f>
        <v>0.47499999999999998</v>
      </c>
      <c r="AQ1925" s="221">
        <f>'4.c Electricity breakdown'!AM34</f>
        <v>0.47499999999999998</v>
      </c>
      <c r="AR1925" s="221">
        <f>'4.c Electricity breakdown'!AN34</f>
        <v>0.47499999999999998</v>
      </c>
      <c r="AS1925" s="221">
        <f>'4.c Electricity breakdown'!AO34</f>
        <v>0.47499999999999998</v>
      </c>
      <c r="AT1925" s="221">
        <f>'4.c Electricity breakdown'!AP34</f>
        <v>0.47499999999999998</v>
      </c>
      <c r="AU1925" s="221">
        <f>'4.c Electricity breakdown'!AQ34</f>
        <v>0.47499999999999998</v>
      </c>
      <c r="AV1925" s="221">
        <f>'4.c Electricity breakdown'!AR34</f>
        <v>0.47499999999999998</v>
      </c>
      <c r="AW1925" s="221">
        <f>'4.c Electricity breakdown'!AS34</f>
        <v>0.47499999999999998</v>
      </c>
      <c r="AX1925" s="221">
        <f>'4.c Electricity breakdown'!AT34</f>
        <v>0.47499999999999998</v>
      </c>
      <c r="AY1925" s="221">
        <f>'4.c Electricity breakdown'!AU34</f>
        <v>0.47499999999999998</v>
      </c>
      <c r="AZ1925" s="221">
        <f>'4.c Electricity breakdown'!AV34</f>
        <v>0.47499999999999998</v>
      </c>
      <c r="BA1925" s="221">
        <f>'4.c Electricity breakdown'!AW34</f>
        <v>0.47499999999999998</v>
      </c>
      <c r="BB1925" s="221">
        <f>'4.c Electricity breakdown'!AX34</f>
        <v>0.47499999999999998</v>
      </c>
      <c r="BC1925" s="221">
        <f>'4.c Electricity breakdown'!AY34</f>
        <v>0.47499999999999998</v>
      </c>
      <c r="BD1925" s="221">
        <f>'4.c Electricity breakdown'!AZ34</f>
        <v>0.47499999999999998</v>
      </c>
      <c r="BE1925" s="221">
        <f>'4.c Electricity breakdown'!BA34</f>
        <v>0.47499999999999998</v>
      </c>
      <c r="BF1925" s="221">
        <f>'4.c Electricity breakdown'!BB34</f>
        <v>0.47499999999999998</v>
      </c>
      <c r="BG1925" s="221">
        <f>'4.c Electricity breakdown'!BC34</f>
        <v>0.47499999999999998</v>
      </c>
      <c r="BH1925" s="221">
        <f>'4.c Electricity breakdown'!BD34</f>
        <v>0.47499999999999998</v>
      </c>
    </row>
    <row r="1926" spans="1:60" s="8" customFormat="1" ht="15">
      <c r="A1926" s="36" t="s">
        <v>7</v>
      </c>
      <c r="B1926" s="36" t="s">
        <v>53</v>
      </c>
      <c r="C1926" s="36" t="s">
        <v>17</v>
      </c>
      <c r="D1926" s="7" t="s">
        <v>101</v>
      </c>
      <c r="E1926" s="7" t="s">
        <v>102</v>
      </c>
      <c r="F1926" s="7" t="s">
        <v>13</v>
      </c>
      <c r="G1926" s="219"/>
      <c r="H1926" s="219"/>
      <c r="I1926" s="219"/>
      <c r="J1926" s="219"/>
      <c r="K1926" s="219"/>
      <c r="L1926" s="219"/>
      <c r="M1926" s="219"/>
      <c r="N1926" s="219"/>
      <c r="O1926" s="219"/>
      <c r="P1926" s="219"/>
      <c r="Q1926" s="219"/>
      <c r="R1926" s="221">
        <f>'4.b Electricity other'!N$51</f>
        <v>0.80249999999999999</v>
      </c>
      <c r="S1926" s="221">
        <f>'4.b Electricity other'!O$51</f>
        <v>0.80500000000000005</v>
      </c>
      <c r="T1926" s="221">
        <f>'4.b Electricity other'!P$51</f>
        <v>0.8075</v>
      </c>
      <c r="U1926" s="221">
        <f>'4.b Electricity other'!Q$51</f>
        <v>0.81</v>
      </c>
      <c r="V1926" s="221">
        <f>'4.b Electricity other'!R$51</f>
        <v>0.8125</v>
      </c>
      <c r="W1926" s="221">
        <f>'4.b Electricity other'!S$51</f>
        <v>0.81499999999999995</v>
      </c>
      <c r="X1926" s="221">
        <f>'4.b Electricity other'!T$51</f>
        <v>0.8175</v>
      </c>
      <c r="Y1926" s="221">
        <f>'4.b Electricity other'!U$51</f>
        <v>0.82</v>
      </c>
      <c r="Z1926" s="221">
        <f>'4.b Electricity other'!V$51</f>
        <v>0.82250000000000001</v>
      </c>
      <c r="AA1926" s="221">
        <f>'4.b Electricity other'!W$51</f>
        <v>0.82499999999999996</v>
      </c>
      <c r="AB1926" s="221">
        <f>'4.b Electricity other'!X$51</f>
        <v>0.82750000000000001</v>
      </c>
      <c r="AC1926" s="221">
        <f>'4.b Electricity other'!Y$51</f>
        <v>0.83</v>
      </c>
      <c r="AD1926" s="221">
        <f>'4.b Electricity other'!Z$51</f>
        <v>0.83250000000000002</v>
      </c>
      <c r="AE1926" s="221">
        <f>'4.b Electricity other'!AA$51</f>
        <v>0.83499999999999996</v>
      </c>
      <c r="AF1926" s="221">
        <f>'4.b Electricity other'!AB$51</f>
        <v>0.83750000000000002</v>
      </c>
      <c r="AG1926" s="221">
        <f>'4.b Electricity other'!AC$51</f>
        <v>0.84</v>
      </c>
      <c r="AH1926" s="221">
        <f>'4.b Electricity other'!AD$51</f>
        <v>0.84250000000000003</v>
      </c>
      <c r="AI1926" s="221">
        <f>'4.b Electricity other'!AE$51</f>
        <v>0.84499999999999997</v>
      </c>
      <c r="AJ1926" s="221">
        <f>'4.b Electricity other'!AF$51</f>
        <v>0.84750000000000003</v>
      </c>
      <c r="AK1926" s="221">
        <f>'4.b Electricity other'!AG$51</f>
        <v>0.85</v>
      </c>
      <c r="AL1926" s="221">
        <f>'4.b Electricity other'!AH$51</f>
        <v>0.85250000000000004</v>
      </c>
      <c r="AM1926" s="221">
        <f>'4.b Electricity other'!AI$51</f>
        <v>0.85499999999999998</v>
      </c>
      <c r="AN1926" s="221">
        <f>'4.b Electricity other'!AJ$51</f>
        <v>0.85750000000000004</v>
      </c>
      <c r="AO1926" s="221">
        <f>'4.b Electricity other'!AK$51</f>
        <v>0.86</v>
      </c>
      <c r="AP1926" s="221">
        <f>'4.b Electricity other'!AL$51</f>
        <v>0.86250000000000004</v>
      </c>
      <c r="AQ1926" s="221">
        <f>'4.b Electricity other'!AM$51</f>
        <v>0.86499999999999999</v>
      </c>
      <c r="AR1926" s="221">
        <f>'4.b Electricity other'!AN$51</f>
        <v>0.86750000000000005</v>
      </c>
      <c r="AS1926" s="221">
        <f>'4.b Electricity other'!AO$51</f>
        <v>0.87</v>
      </c>
      <c r="AT1926" s="221">
        <f>'4.b Electricity other'!AP$51</f>
        <v>0.87250000000000005</v>
      </c>
      <c r="AU1926" s="221">
        <f>'4.b Electricity other'!AQ$51</f>
        <v>0.875</v>
      </c>
      <c r="AV1926" s="221">
        <f>'4.b Electricity other'!AR$51</f>
        <v>0.87749999999999995</v>
      </c>
      <c r="AW1926" s="221">
        <f>'4.b Electricity other'!AS$51</f>
        <v>0.88</v>
      </c>
      <c r="AX1926" s="221">
        <f>'4.b Electricity other'!AT$51</f>
        <v>0.88249999999999995</v>
      </c>
      <c r="AY1926" s="221">
        <f>'4.b Electricity other'!AU$51</f>
        <v>0.88500000000000001</v>
      </c>
      <c r="AZ1926" s="221">
        <f>'4.b Electricity other'!AV$51</f>
        <v>0.88749999999999996</v>
      </c>
      <c r="BA1926" s="221">
        <f>'4.b Electricity other'!AW$51</f>
        <v>0.89</v>
      </c>
      <c r="BB1926" s="221">
        <f>'4.b Electricity other'!AX$51</f>
        <v>0.89249999999999996</v>
      </c>
      <c r="BC1926" s="221">
        <f>'4.b Electricity other'!AY$51</f>
        <v>0.89500000000000002</v>
      </c>
      <c r="BD1926" s="221">
        <f>'4.b Electricity other'!AZ$51</f>
        <v>0.89749999999999996</v>
      </c>
      <c r="BE1926" s="221">
        <f>'4.b Electricity other'!BA$51</f>
        <v>0.9</v>
      </c>
      <c r="BF1926" s="221">
        <f>'4.b Electricity other'!BB$51</f>
        <v>0.90348327224386804</v>
      </c>
      <c r="BG1926" s="221">
        <f>'4.b Electricity other'!BC$51</f>
        <v>0.90615494311707101</v>
      </c>
      <c r="BH1926" s="221">
        <f>'4.b Electricity other'!BD$51</f>
        <v>0.90867316757219896</v>
      </c>
    </row>
    <row r="1927" spans="1:60" s="8" customFormat="1" ht="15">
      <c r="A1927" s="36" t="s">
        <v>7</v>
      </c>
      <c r="B1927" s="36" t="s">
        <v>53</v>
      </c>
      <c r="C1927" s="36" t="s">
        <v>17</v>
      </c>
      <c r="D1927" s="7" t="s">
        <v>101</v>
      </c>
      <c r="E1927" s="7" t="s">
        <v>102</v>
      </c>
      <c r="F1927" s="7" t="s">
        <v>14</v>
      </c>
      <c r="G1927" s="219"/>
      <c r="H1927" s="219"/>
      <c r="I1927" s="219"/>
      <c r="J1927" s="219"/>
      <c r="K1927" s="219"/>
      <c r="L1927" s="219"/>
      <c r="M1927" s="219"/>
      <c r="N1927" s="219"/>
      <c r="O1927" s="219"/>
      <c r="P1927" s="219"/>
      <c r="Q1927" s="219"/>
      <c r="R1927" s="221">
        <f>'4.b Electricity other'!N$55</f>
        <v>1</v>
      </c>
      <c r="S1927" s="221">
        <f>'4.b Electricity other'!O$55</f>
        <v>1</v>
      </c>
      <c r="T1927" s="221">
        <f>'4.b Electricity other'!P$55</f>
        <v>1</v>
      </c>
      <c r="U1927" s="221">
        <f>'4.b Electricity other'!Q$55</f>
        <v>1</v>
      </c>
      <c r="V1927" s="221">
        <f>'4.b Electricity other'!R$55</f>
        <v>1</v>
      </c>
      <c r="W1927" s="221">
        <f>'4.b Electricity other'!S$55</f>
        <v>1</v>
      </c>
      <c r="X1927" s="221">
        <f>'4.b Electricity other'!T$55</f>
        <v>1</v>
      </c>
      <c r="Y1927" s="221">
        <f>'4.b Electricity other'!U$55</f>
        <v>1</v>
      </c>
      <c r="Z1927" s="221">
        <f>'4.b Electricity other'!V$55</f>
        <v>1</v>
      </c>
      <c r="AA1927" s="221">
        <f>'4.b Electricity other'!W$55</f>
        <v>1</v>
      </c>
      <c r="AB1927" s="221">
        <f>'4.b Electricity other'!X$55</f>
        <v>1</v>
      </c>
      <c r="AC1927" s="221">
        <f>'4.b Electricity other'!Y$55</f>
        <v>1</v>
      </c>
      <c r="AD1927" s="221">
        <f>'4.b Electricity other'!Z$55</f>
        <v>1</v>
      </c>
      <c r="AE1927" s="221">
        <f>'4.b Electricity other'!AA$55</f>
        <v>1</v>
      </c>
      <c r="AF1927" s="221">
        <f>'4.b Electricity other'!AB$55</f>
        <v>1</v>
      </c>
      <c r="AG1927" s="221">
        <f>'4.b Electricity other'!AC$55</f>
        <v>1</v>
      </c>
      <c r="AH1927" s="221">
        <f>'4.b Electricity other'!AD$55</f>
        <v>1</v>
      </c>
      <c r="AI1927" s="221">
        <f>'4.b Electricity other'!AE$55</f>
        <v>1</v>
      </c>
      <c r="AJ1927" s="221">
        <f>'4.b Electricity other'!AF$55</f>
        <v>1</v>
      </c>
      <c r="AK1927" s="221">
        <f>'4.b Electricity other'!AG$55</f>
        <v>1</v>
      </c>
      <c r="AL1927" s="221">
        <f>'4.b Electricity other'!AH$55</f>
        <v>1</v>
      </c>
      <c r="AM1927" s="221">
        <f>'4.b Electricity other'!AI$55</f>
        <v>1</v>
      </c>
      <c r="AN1927" s="221">
        <f>'4.b Electricity other'!AJ$55</f>
        <v>1</v>
      </c>
      <c r="AO1927" s="221">
        <f>'4.b Electricity other'!AK$55</f>
        <v>1</v>
      </c>
      <c r="AP1927" s="221">
        <f>'4.b Electricity other'!AL$55</f>
        <v>1</v>
      </c>
      <c r="AQ1927" s="221">
        <f>'4.b Electricity other'!AM$55</f>
        <v>1</v>
      </c>
      <c r="AR1927" s="221">
        <f>'4.b Electricity other'!AN$55</f>
        <v>1</v>
      </c>
      <c r="AS1927" s="221">
        <f>'4.b Electricity other'!AO$55</f>
        <v>1</v>
      </c>
      <c r="AT1927" s="221">
        <f>'4.b Electricity other'!AP$55</f>
        <v>1</v>
      </c>
      <c r="AU1927" s="221">
        <f>'4.b Electricity other'!AQ$55</f>
        <v>1</v>
      </c>
      <c r="AV1927" s="221">
        <f>'4.b Electricity other'!AR$55</f>
        <v>1</v>
      </c>
      <c r="AW1927" s="221">
        <f>'4.b Electricity other'!AS$55</f>
        <v>1</v>
      </c>
      <c r="AX1927" s="221">
        <f>'4.b Electricity other'!AT$55</f>
        <v>1</v>
      </c>
      <c r="AY1927" s="221">
        <f>'4.b Electricity other'!AU$55</f>
        <v>1</v>
      </c>
      <c r="AZ1927" s="221">
        <f>'4.b Electricity other'!AV$55</f>
        <v>1</v>
      </c>
      <c r="BA1927" s="221">
        <f>'4.b Electricity other'!AW$55</f>
        <v>1</v>
      </c>
      <c r="BB1927" s="221">
        <f>'4.b Electricity other'!AX$55</f>
        <v>1</v>
      </c>
      <c r="BC1927" s="221">
        <f>'4.b Electricity other'!AY$55</f>
        <v>1</v>
      </c>
      <c r="BD1927" s="221">
        <f>'4.b Electricity other'!AZ$55</f>
        <v>1</v>
      </c>
      <c r="BE1927" s="221">
        <f>'4.b Electricity other'!BA$55</f>
        <v>1</v>
      </c>
      <c r="BF1927" s="221">
        <f>'4.b Electricity other'!BB$55</f>
        <v>1</v>
      </c>
      <c r="BG1927" s="221">
        <f>'4.b Electricity other'!BC$55</f>
        <v>1</v>
      </c>
      <c r="BH1927" s="221">
        <f>'4.b Electricity other'!BD$55</f>
        <v>1</v>
      </c>
    </row>
    <row r="1928" spans="1:60" s="8" customFormat="1" ht="15">
      <c r="A1928" s="36" t="s">
        <v>7</v>
      </c>
      <c r="B1928" s="36" t="s">
        <v>53</v>
      </c>
      <c r="C1928" s="36" t="s">
        <v>17</v>
      </c>
      <c r="D1928" s="18" t="s">
        <v>103</v>
      </c>
      <c r="E1928" s="18" t="s">
        <v>104</v>
      </c>
      <c r="F1928" s="7" t="s">
        <v>12</v>
      </c>
      <c r="G1928" s="219"/>
      <c r="H1928" s="219"/>
      <c r="I1928" s="219"/>
      <c r="J1928" s="219"/>
      <c r="K1928" s="219"/>
      <c r="L1928" s="219"/>
      <c r="M1928" s="219"/>
      <c r="N1928" s="219"/>
      <c r="O1928" s="219"/>
      <c r="P1928" s="219"/>
      <c r="Q1928" s="219"/>
      <c r="R1928" s="221">
        <f>'4.c Electricity breakdown'!N33/2</f>
        <v>0.23749999999999999</v>
      </c>
      <c r="S1928" s="221">
        <f>'4.c Electricity breakdown'!O33/2</f>
        <v>0.23749999999999999</v>
      </c>
      <c r="T1928" s="221">
        <f>'4.c Electricity breakdown'!P33/2</f>
        <v>0.23749999999999999</v>
      </c>
      <c r="U1928" s="221">
        <f>'4.c Electricity breakdown'!Q33/2</f>
        <v>0.23749999999999999</v>
      </c>
      <c r="V1928" s="221">
        <f>'4.c Electricity breakdown'!R33/2</f>
        <v>0.23749999999999999</v>
      </c>
      <c r="W1928" s="221">
        <f>'4.c Electricity breakdown'!S33/2</f>
        <v>0.23749999999999999</v>
      </c>
      <c r="X1928" s="221">
        <f>'4.c Electricity breakdown'!T33/2</f>
        <v>0.23749999999999999</v>
      </c>
      <c r="Y1928" s="221">
        <f>'4.c Electricity breakdown'!U33/2</f>
        <v>0.23749999999999999</v>
      </c>
      <c r="Z1928" s="221">
        <f>'4.c Electricity breakdown'!V33/2</f>
        <v>0.23749999999999999</v>
      </c>
      <c r="AA1928" s="221">
        <f>'4.c Electricity breakdown'!W33/2</f>
        <v>0.23749999999999999</v>
      </c>
      <c r="AB1928" s="221">
        <f>'4.c Electricity breakdown'!X33/2</f>
        <v>0.23749999999999999</v>
      </c>
      <c r="AC1928" s="221">
        <f>'4.c Electricity breakdown'!Y33/2</f>
        <v>0.23749999999999999</v>
      </c>
      <c r="AD1928" s="221">
        <f>'4.c Electricity breakdown'!Z33/2</f>
        <v>0.23749999999999999</v>
      </c>
      <c r="AE1928" s="221">
        <f>'4.c Electricity breakdown'!AA33/2</f>
        <v>0.23749999999999999</v>
      </c>
      <c r="AF1928" s="221">
        <f>'4.c Electricity breakdown'!AB33/2</f>
        <v>0.23749999999999999</v>
      </c>
      <c r="AG1928" s="221">
        <f>'4.c Electricity breakdown'!AC33/2</f>
        <v>0.23749999999999999</v>
      </c>
      <c r="AH1928" s="221">
        <f>'4.c Electricity breakdown'!AD33/2</f>
        <v>0.23749999999999999</v>
      </c>
      <c r="AI1928" s="221">
        <f>'4.c Electricity breakdown'!AE33/2</f>
        <v>0.23749999999999999</v>
      </c>
      <c r="AJ1928" s="221">
        <f>'4.c Electricity breakdown'!AF33/2</f>
        <v>0.23749999999999999</v>
      </c>
      <c r="AK1928" s="221">
        <f>'4.c Electricity breakdown'!AG33/2</f>
        <v>0.23749999999999999</v>
      </c>
      <c r="AL1928" s="221">
        <f>'4.c Electricity breakdown'!AH33/2</f>
        <v>0.23749999999999999</v>
      </c>
      <c r="AM1928" s="221">
        <f>'4.c Electricity breakdown'!AI33/2</f>
        <v>0.23749999999999999</v>
      </c>
      <c r="AN1928" s="221">
        <f>'4.c Electricity breakdown'!AJ33/2</f>
        <v>0.23749999999999999</v>
      </c>
      <c r="AO1928" s="221">
        <f>'4.c Electricity breakdown'!AK33/2</f>
        <v>0.23749999999999999</v>
      </c>
      <c r="AP1928" s="221">
        <f>'4.c Electricity breakdown'!AL33/2</f>
        <v>0.23749999999999999</v>
      </c>
      <c r="AQ1928" s="221">
        <f>'4.c Electricity breakdown'!AM33/2</f>
        <v>0.23749999999999999</v>
      </c>
      <c r="AR1928" s="221">
        <f>'4.c Electricity breakdown'!AN33/2</f>
        <v>0.23749999999999999</v>
      </c>
      <c r="AS1928" s="221">
        <f>'4.c Electricity breakdown'!AO33/2</f>
        <v>0.23749999999999999</v>
      </c>
      <c r="AT1928" s="221">
        <f>'4.c Electricity breakdown'!AP33/2</f>
        <v>0.23749999999999999</v>
      </c>
      <c r="AU1928" s="221">
        <f>'4.c Electricity breakdown'!AQ33/2</f>
        <v>0.23749999999999999</v>
      </c>
      <c r="AV1928" s="221">
        <f>'4.c Electricity breakdown'!AR33/2</f>
        <v>0.23749999999999999</v>
      </c>
      <c r="AW1928" s="221">
        <f>'4.c Electricity breakdown'!AS33/2</f>
        <v>0.23749999999999999</v>
      </c>
      <c r="AX1928" s="221">
        <f>'4.c Electricity breakdown'!AT33/2</f>
        <v>0.23749999999999999</v>
      </c>
      <c r="AY1928" s="221">
        <f>'4.c Electricity breakdown'!AU33/2</f>
        <v>0.23749999999999999</v>
      </c>
      <c r="AZ1928" s="221">
        <f>'4.c Electricity breakdown'!AV33/2</f>
        <v>0.23749999999999999</v>
      </c>
      <c r="BA1928" s="221">
        <f>'4.c Electricity breakdown'!AW33/2</f>
        <v>0.23749999999999999</v>
      </c>
      <c r="BB1928" s="221">
        <f>'4.c Electricity breakdown'!AX33/2</f>
        <v>0.23749999999999999</v>
      </c>
      <c r="BC1928" s="221">
        <f>'4.c Electricity breakdown'!AY33/2</f>
        <v>0.23749999999999999</v>
      </c>
      <c r="BD1928" s="221">
        <f>'4.c Electricity breakdown'!AZ33/2</f>
        <v>0.23749999999999999</v>
      </c>
      <c r="BE1928" s="221">
        <f>'4.c Electricity breakdown'!BA33/2</f>
        <v>0.23749999999999999</v>
      </c>
      <c r="BF1928" s="221">
        <f>'4.c Electricity breakdown'!BB33/2</f>
        <v>0.23749999999999999</v>
      </c>
      <c r="BG1928" s="221">
        <f>'4.c Electricity breakdown'!BC33/2</f>
        <v>0.23749999999999999</v>
      </c>
      <c r="BH1928" s="221">
        <f>'4.c Electricity breakdown'!BD33/2</f>
        <v>0.23749999999999999</v>
      </c>
    </row>
    <row r="1929" spans="1:60" s="8" customFormat="1" ht="15">
      <c r="A1929" s="36" t="s">
        <v>7</v>
      </c>
      <c r="B1929" s="36" t="s">
        <v>53</v>
      </c>
      <c r="C1929" s="36" t="s">
        <v>17</v>
      </c>
      <c r="D1929" s="18" t="s">
        <v>103</v>
      </c>
      <c r="E1929" s="18" t="s">
        <v>104</v>
      </c>
      <c r="F1929" s="7" t="s">
        <v>13</v>
      </c>
      <c r="G1929" s="219"/>
      <c r="H1929" s="219"/>
      <c r="I1929" s="219"/>
      <c r="J1929" s="219"/>
      <c r="K1929" s="219"/>
      <c r="L1929" s="219"/>
      <c r="M1929" s="219"/>
      <c r="N1929" s="219"/>
      <c r="O1929" s="219"/>
      <c r="P1929" s="219"/>
      <c r="Q1929" s="219"/>
      <c r="R1929" s="221">
        <f>'4.a Electric heating'!N47</f>
        <v>9.9828112054210896E-2</v>
      </c>
      <c r="S1929" s="221">
        <f>'4.a Electric heating'!O47</f>
        <v>0.10001908025992153</v>
      </c>
      <c r="T1929" s="221">
        <f>'4.a Electric heating'!P47</f>
        <v>0.1077506340119737</v>
      </c>
      <c r="U1929" s="221">
        <f>'4.a Electric heating'!Q47</f>
        <v>0.11371237383917139</v>
      </c>
      <c r="V1929" s="221">
        <f>'4.a Electric heating'!R47</f>
        <v>0.11866559603672551</v>
      </c>
      <c r="W1929" s="221">
        <f>'4.a Electric heating'!S47</f>
        <v>0.12001946124982064</v>
      </c>
      <c r="X1929" s="221">
        <f>'4.a Electric heating'!T47</f>
        <v>0.12126533801019942</v>
      </c>
      <c r="Y1929" s="221">
        <f>'4.a Electric heating'!U47</f>
        <v>0.12253735204527143</v>
      </c>
      <c r="Z1929" s="221">
        <f>'4.a Electric heating'!V47</f>
        <v>0.12383633457578669</v>
      </c>
      <c r="AA1929" s="221">
        <f>'4.a Electric heating'!W47</f>
        <v>0.12516315244624154</v>
      </c>
      <c r="AB1929" s="221">
        <f>'4.a Electric heating'!X47</f>
        <v>0.12643228587880875</v>
      </c>
      <c r="AC1929" s="221">
        <f>'4.a Electric heating'!Y47</f>
        <v>0.14072350184323351</v>
      </c>
      <c r="AD1929" s="221">
        <f>'4.a Electric heating'!Z47</f>
        <v>0.14050650081099503</v>
      </c>
      <c r="AE1929" s="221">
        <f>'4.a Electric heating'!AA47</f>
        <v>0.14367922824866267</v>
      </c>
      <c r="AF1929" s="221">
        <f>'4.a Electric heating'!AB47</f>
        <v>0.13497139623359219</v>
      </c>
      <c r="AG1929" s="221">
        <f>'4.a Electric heating'!AC47</f>
        <v>0.13295689778234457</v>
      </c>
      <c r="AH1929" s="221">
        <f>'4.a Electric heating'!AD47</f>
        <v>0.14275820755476099</v>
      </c>
      <c r="AI1929" s="221">
        <f>'4.a Electric heating'!AE47</f>
        <v>0.15253616697631997</v>
      </c>
      <c r="AJ1929" s="221">
        <f>'4.a Electric heating'!AF47</f>
        <v>0.14748530052015044</v>
      </c>
      <c r="AK1929" s="221">
        <f>'4.a Electric heating'!AG47</f>
        <v>0.16021784444994758</v>
      </c>
      <c r="AL1929" s="221">
        <f>'4.a Electric heating'!AH47</f>
        <v>0.16935574432351874</v>
      </c>
      <c r="AM1929" s="221">
        <f>'4.a Electric heating'!AI47</f>
        <v>0.17816224302834172</v>
      </c>
      <c r="AN1929" s="221">
        <f>'4.a Electric heating'!AJ47</f>
        <v>0.18179820717177725</v>
      </c>
      <c r="AO1929" s="221">
        <f>'4.a Electric heating'!AK47</f>
        <v>0.1879348555151284</v>
      </c>
      <c r="AP1929" s="221">
        <f>'4.a Electric heating'!AL47</f>
        <v>0.18558566982118929</v>
      </c>
      <c r="AQ1929" s="221">
        <f>'4.a Electric heating'!AM47</f>
        <v>0.19795804780926857</v>
      </c>
      <c r="AR1929" s="221">
        <f>'4.a Electric heating'!AN47</f>
        <v>0.1970821272437408</v>
      </c>
      <c r="AS1929" s="221">
        <f>'4.a Electric heating'!AO47</f>
        <v>0.20813346148170761</v>
      </c>
      <c r="AT1929" s="221">
        <f>'4.a Electric heating'!AP47</f>
        <v>0.19884178909413142</v>
      </c>
      <c r="AU1929" s="221">
        <f>'4.a Electric heating'!AQ47</f>
        <v>0.20620629980132144</v>
      </c>
      <c r="AV1929" s="221">
        <f>'4.a Electric heating'!AR47</f>
        <v>0.20245709435038836</v>
      </c>
      <c r="AW1929" s="221">
        <f>'4.a Electric heating'!AS47</f>
        <v>0.21209790836707351</v>
      </c>
      <c r="AX1929" s="221">
        <f>'4.a Electric heating'!AT47</f>
        <v>0.21941162934524844</v>
      </c>
      <c r="AY1929" s="221">
        <f>'4.a Electric heating'!AU47</f>
        <v>0.22270280378542717</v>
      </c>
      <c r="AZ1929" s="221">
        <f>'4.a Electric heating'!AV47</f>
        <v>0.22495232705598706</v>
      </c>
      <c r="BA1929" s="221">
        <f>'4.a Electric heating'!AW47</f>
        <v>0.22841313208761763</v>
      </c>
      <c r="BB1929" s="221">
        <f>'4.a Electric heating'!AX47</f>
        <v>0.22959051936641978</v>
      </c>
      <c r="BC1929" s="221">
        <f>'4.a Electric heating'!AY47</f>
        <v>0.22270280378542717</v>
      </c>
      <c r="BD1929" s="221">
        <f>'4.a Electric heating'!AZ47</f>
        <v>0.22049782553012592</v>
      </c>
      <c r="BE1929" s="221">
        <f>'4.a Electric heating'!BA47</f>
        <v>0.22495232705598706</v>
      </c>
      <c r="BF1929" s="221">
        <f>'4.a Electric heating'!BB47</f>
        <v>0.22270280378542714</v>
      </c>
      <c r="BG1929" s="221">
        <f>'4.a Electric heating'!BC47</f>
        <v>0.23442400398466015</v>
      </c>
      <c r="BH1929" s="221">
        <f>'4.a Electric heating'!BD47</f>
        <v>0.21727102808334356</v>
      </c>
    </row>
    <row r="1930" spans="1:60" s="8" customFormat="1" ht="15">
      <c r="A1930" s="36" t="s">
        <v>7</v>
      </c>
      <c r="B1930" s="36" t="s">
        <v>53</v>
      </c>
      <c r="C1930" s="36" t="s">
        <v>17</v>
      </c>
      <c r="D1930" s="18" t="s">
        <v>103</v>
      </c>
      <c r="E1930" s="18" t="s">
        <v>104</v>
      </c>
      <c r="F1930" s="7" t="s">
        <v>14</v>
      </c>
      <c r="G1930" s="219"/>
      <c r="H1930" s="219"/>
      <c r="I1930" s="219"/>
      <c r="J1930" s="219"/>
      <c r="K1930" s="219"/>
      <c r="L1930" s="219"/>
      <c r="M1930" s="219"/>
      <c r="N1930" s="219"/>
      <c r="O1930" s="219"/>
      <c r="P1930" s="219"/>
      <c r="Q1930" s="219"/>
      <c r="R1930" s="221">
        <f>'2.b-MTH2-HTH'!N61</f>
        <v>0.3911634117171473</v>
      </c>
      <c r="S1930" s="221">
        <f>'2.b-MTH2-HTH'!O61</f>
        <v>0.39116341171714725</v>
      </c>
      <c r="T1930" s="221">
        <f>'2.b-MTH2-HTH'!P61</f>
        <v>0.39116341171714725</v>
      </c>
      <c r="U1930" s="221">
        <f>'2.b-MTH2-HTH'!Q61</f>
        <v>0.3911634117171473</v>
      </c>
      <c r="V1930" s="221">
        <f>'2.b-MTH2-HTH'!R61</f>
        <v>0.3911634117171473</v>
      </c>
      <c r="W1930" s="221">
        <f>'2.b-MTH2-HTH'!S61</f>
        <v>0.3911634117171473</v>
      </c>
      <c r="X1930" s="221">
        <f>'2.b-MTH2-HTH'!T61</f>
        <v>0.3911634117171473</v>
      </c>
      <c r="Y1930" s="221">
        <f>'2.b-MTH2-HTH'!U61</f>
        <v>0.3911634117171473</v>
      </c>
      <c r="Z1930" s="221">
        <f>'2.b-MTH2-HTH'!V61</f>
        <v>0.3911634117171473</v>
      </c>
      <c r="AA1930" s="221">
        <f>'2.b-MTH2-HTH'!W61</f>
        <v>0.3911634117171473</v>
      </c>
      <c r="AB1930" s="221">
        <f>'2.b-MTH2-HTH'!X61</f>
        <v>0.3911634117171473</v>
      </c>
      <c r="AC1930" s="221">
        <f>'2.b-MTH2-HTH'!Y61</f>
        <v>0.3911634117171473</v>
      </c>
      <c r="AD1930" s="221">
        <f>'2.b-MTH2-HTH'!Z61</f>
        <v>0.3911634117171473</v>
      </c>
      <c r="AE1930" s="221">
        <f>'2.b-MTH2-HTH'!AA61</f>
        <v>0.3911634117171473</v>
      </c>
      <c r="AF1930" s="221">
        <f>'2.b-MTH2-HTH'!AB61</f>
        <v>0.3911634117171473</v>
      </c>
      <c r="AG1930" s="221">
        <f>'2.b-MTH2-HTH'!AC61</f>
        <v>0.3911634117171473</v>
      </c>
      <c r="AH1930" s="221">
        <f>'2.b-MTH2-HTH'!AD61</f>
        <v>0.3911634117171473</v>
      </c>
      <c r="AI1930" s="221">
        <f>'2.b-MTH2-HTH'!AE61</f>
        <v>0.39116341171714736</v>
      </c>
      <c r="AJ1930" s="221">
        <f>'2.b-MTH2-HTH'!AF61</f>
        <v>0.3911634117171473</v>
      </c>
      <c r="AK1930" s="221">
        <f>'2.b-MTH2-HTH'!AG61</f>
        <v>0.3911634117171473</v>
      </c>
      <c r="AL1930" s="221">
        <f>'2.b-MTH2-HTH'!AH61</f>
        <v>0.3911634117171473</v>
      </c>
      <c r="AM1930" s="221">
        <f>'2.b-MTH2-HTH'!AI61</f>
        <v>0.3911634117171473</v>
      </c>
      <c r="AN1930" s="221">
        <f>'2.b-MTH2-HTH'!AJ61</f>
        <v>0.3911634117171473</v>
      </c>
      <c r="AO1930" s="221">
        <f>'2.b-MTH2-HTH'!AK61</f>
        <v>0.3911634117171473</v>
      </c>
      <c r="AP1930" s="221">
        <f>'2.b-MTH2-HTH'!AL61</f>
        <v>0.3911634117171473</v>
      </c>
      <c r="AQ1930" s="221">
        <f>'2.b-MTH2-HTH'!AM61</f>
        <v>0.3911634117171473</v>
      </c>
      <c r="AR1930" s="221">
        <f>'2.b-MTH2-HTH'!AN61</f>
        <v>0.3911634117171473</v>
      </c>
      <c r="AS1930" s="221">
        <f>'2.b-MTH2-HTH'!AO61</f>
        <v>0.3911634117171473</v>
      </c>
      <c r="AT1930" s="221">
        <f>'2.b-MTH2-HTH'!AP61</f>
        <v>0.3911634117171473</v>
      </c>
      <c r="AU1930" s="221">
        <f>'2.b-MTH2-HTH'!AQ61</f>
        <v>0.3911634117171473</v>
      </c>
      <c r="AV1930" s="221">
        <f>'2.b-MTH2-HTH'!AR61</f>
        <v>0.3911634117171473</v>
      </c>
      <c r="AW1930" s="221">
        <f>'2.b-MTH2-HTH'!AS61</f>
        <v>0.3911634117171473</v>
      </c>
      <c r="AX1930" s="221">
        <f>'2.b-MTH2-HTH'!AT61</f>
        <v>0.3911634117171473</v>
      </c>
      <c r="AY1930" s="221">
        <f>'2.b-MTH2-HTH'!AU61</f>
        <v>0.3911634117171473</v>
      </c>
      <c r="AZ1930" s="221">
        <f>'2.b-MTH2-HTH'!AV61</f>
        <v>0.3911634117171473</v>
      </c>
      <c r="BA1930" s="221">
        <f>'2.b-MTH2-HTH'!AW61</f>
        <v>0.3911634117171473</v>
      </c>
      <c r="BB1930" s="221">
        <f>'2.b-MTH2-HTH'!AX61</f>
        <v>0.3911634117171473</v>
      </c>
      <c r="BC1930" s="221">
        <f>'2.b-MTH2-HTH'!AY61</f>
        <v>0.3911634117171473</v>
      </c>
      <c r="BD1930" s="221">
        <f>'2.b-MTH2-HTH'!AZ61</f>
        <v>0.3911634117171473</v>
      </c>
      <c r="BE1930" s="221">
        <f>'2.b-MTH2-HTH'!BA61</f>
        <v>0.3911634117171473</v>
      </c>
      <c r="BF1930" s="221">
        <f>'2.b-MTH2-HTH'!BB61</f>
        <v>0.3911634117171473</v>
      </c>
      <c r="BG1930" s="221">
        <f>'2.b-MTH2-HTH'!BC61</f>
        <v>0.3911634117171473</v>
      </c>
      <c r="BH1930" s="221">
        <f>'2.b-MTH2-HTH'!BD61</f>
        <v>0.3911634117171473</v>
      </c>
    </row>
    <row r="1931" spans="1:60" s="8" customFormat="1" ht="15">
      <c r="A1931" s="36" t="s">
        <v>7</v>
      </c>
      <c r="B1931" s="36" t="s">
        <v>53</v>
      </c>
      <c r="C1931" s="36" t="s">
        <v>17</v>
      </c>
      <c r="D1931" s="18" t="s">
        <v>103</v>
      </c>
      <c r="E1931" s="18" t="s">
        <v>806</v>
      </c>
      <c r="F1931" s="7" t="s">
        <v>12</v>
      </c>
      <c r="G1931" s="219"/>
      <c r="H1931" s="219"/>
      <c r="I1931" s="219"/>
      <c r="J1931" s="219"/>
      <c r="K1931" s="219"/>
      <c r="L1931" s="219"/>
      <c r="M1931" s="219"/>
      <c r="N1931" s="219"/>
      <c r="O1931" s="219"/>
      <c r="P1931" s="219"/>
      <c r="Q1931" s="219"/>
      <c r="R1931" s="221">
        <f>'4.c Electricity breakdown'!N33/2</f>
        <v>0.23749999999999999</v>
      </c>
      <c r="S1931" s="221">
        <f>'4.c Electricity breakdown'!O33/2</f>
        <v>0.23749999999999999</v>
      </c>
      <c r="T1931" s="221">
        <f>'4.c Electricity breakdown'!P33/2</f>
        <v>0.23749999999999999</v>
      </c>
      <c r="U1931" s="221">
        <f>'4.c Electricity breakdown'!Q33/2</f>
        <v>0.23749999999999999</v>
      </c>
      <c r="V1931" s="221">
        <f>'4.c Electricity breakdown'!R33/2</f>
        <v>0.23749999999999999</v>
      </c>
      <c r="W1931" s="221">
        <f>'4.c Electricity breakdown'!S33/2</f>
        <v>0.23749999999999999</v>
      </c>
      <c r="X1931" s="221">
        <f>'4.c Electricity breakdown'!T33/2</f>
        <v>0.23749999999999999</v>
      </c>
      <c r="Y1931" s="221">
        <f>'4.c Electricity breakdown'!U33/2</f>
        <v>0.23749999999999999</v>
      </c>
      <c r="Z1931" s="221">
        <f>'4.c Electricity breakdown'!V33/2</f>
        <v>0.23749999999999999</v>
      </c>
      <c r="AA1931" s="221">
        <f>'4.c Electricity breakdown'!W33/2</f>
        <v>0.23749999999999999</v>
      </c>
      <c r="AB1931" s="221">
        <f>'4.c Electricity breakdown'!X33/2</f>
        <v>0.23749999999999999</v>
      </c>
      <c r="AC1931" s="221">
        <f>'4.c Electricity breakdown'!Y33/2</f>
        <v>0.23749999999999999</v>
      </c>
      <c r="AD1931" s="221">
        <f>'4.c Electricity breakdown'!Z33/2</f>
        <v>0.23749999999999999</v>
      </c>
      <c r="AE1931" s="221">
        <f>'4.c Electricity breakdown'!AA33/2</f>
        <v>0.23749999999999999</v>
      </c>
      <c r="AF1931" s="221">
        <f>'4.c Electricity breakdown'!AB33/2</f>
        <v>0.23749999999999999</v>
      </c>
      <c r="AG1931" s="221">
        <f>'4.c Electricity breakdown'!AC33/2</f>
        <v>0.23749999999999999</v>
      </c>
      <c r="AH1931" s="221">
        <f>'4.c Electricity breakdown'!AD33/2</f>
        <v>0.23749999999999999</v>
      </c>
      <c r="AI1931" s="221">
        <f>'4.c Electricity breakdown'!AE33/2</f>
        <v>0.23749999999999999</v>
      </c>
      <c r="AJ1931" s="221">
        <f>'4.c Electricity breakdown'!AF33/2</f>
        <v>0.23749999999999999</v>
      </c>
      <c r="AK1931" s="221">
        <f>'4.c Electricity breakdown'!AG33/2</f>
        <v>0.23749999999999999</v>
      </c>
      <c r="AL1931" s="221">
        <f>'4.c Electricity breakdown'!AH33/2</f>
        <v>0.23749999999999999</v>
      </c>
      <c r="AM1931" s="221">
        <f>'4.c Electricity breakdown'!AI33/2</f>
        <v>0.23749999999999999</v>
      </c>
      <c r="AN1931" s="221">
        <f>'4.c Electricity breakdown'!AJ33/2</f>
        <v>0.23749999999999999</v>
      </c>
      <c r="AO1931" s="221">
        <f>'4.c Electricity breakdown'!AK33/2</f>
        <v>0.23749999999999999</v>
      </c>
      <c r="AP1931" s="221">
        <f>'4.c Electricity breakdown'!AL33/2</f>
        <v>0.23749999999999999</v>
      </c>
      <c r="AQ1931" s="221">
        <f>'4.c Electricity breakdown'!AM33/2</f>
        <v>0.23749999999999999</v>
      </c>
      <c r="AR1931" s="221">
        <f>'4.c Electricity breakdown'!AN33/2</f>
        <v>0.23749999999999999</v>
      </c>
      <c r="AS1931" s="221">
        <f>'4.c Electricity breakdown'!AO33/2</f>
        <v>0.23749999999999999</v>
      </c>
      <c r="AT1931" s="221">
        <f>'4.c Electricity breakdown'!AP33/2</f>
        <v>0.23749999999999999</v>
      </c>
      <c r="AU1931" s="221">
        <f>'4.c Electricity breakdown'!AQ33/2</f>
        <v>0.23749999999999999</v>
      </c>
      <c r="AV1931" s="221">
        <f>'4.c Electricity breakdown'!AR33/2</f>
        <v>0.23749999999999999</v>
      </c>
      <c r="AW1931" s="221">
        <f>'4.c Electricity breakdown'!AS33/2</f>
        <v>0.23749999999999999</v>
      </c>
      <c r="AX1931" s="221">
        <f>'4.c Electricity breakdown'!AT33/2</f>
        <v>0.23749999999999999</v>
      </c>
      <c r="AY1931" s="221">
        <f>'4.c Electricity breakdown'!AU33/2</f>
        <v>0.23749999999999999</v>
      </c>
      <c r="AZ1931" s="221">
        <f>'4.c Electricity breakdown'!AV33/2</f>
        <v>0.23749999999999999</v>
      </c>
      <c r="BA1931" s="221">
        <f>'4.c Electricity breakdown'!AW33/2</f>
        <v>0.23749999999999999</v>
      </c>
      <c r="BB1931" s="221">
        <f>'4.c Electricity breakdown'!AX33/2</f>
        <v>0.23749999999999999</v>
      </c>
      <c r="BC1931" s="221">
        <f>'4.c Electricity breakdown'!AY33/2</f>
        <v>0.23749999999999999</v>
      </c>
      <c r="BD1931" s="221">
        <f>'4.c Electricity breakdown'!AZ33/2</f>
        <v>0.23749999999999999</v>
      </c>
      <c r="BE1931" s="221">
        <f>'4.c Electricity breakdown'!BA33/2</f>
        <v>0.23749999999999999</v>
      </c>
      <c r="BF1931" s="221">
        <f>'4.c Electricity breakdown'!BB33/2</f>
        <v>0.23749999999999999</v>
      </c>
      <c r="BG1931" s="221">
        <f>'4.c Electricity breakdown'!BC33/2</f>
        <v>0.23749999999999999</v>
      </c>
      <c r="BH1931" s="221">
        <f>'4.c Electricity breakdown'!BD33/2</f>
        <v>0.23749999999999999</v>
      </c>
    </row>
    <row r="1932" spans="1:60" s="8" customFormat="1" ht="15">
      <c r="A1932" s="36" t="s">
        <v>7</v>
      </c>
      <c r="B1932" s="36" t="s">
        <v>53</v>
      </c>
      <c r="C1932" s="36" t="s">
        <v>17</v>
      </c>
      <c r="D1932" s="18" t="s">
        <v>103</v>
      </c>
      <c r="E1932" s="18" t="s">
        <v>806</v>
      </c>
      <c r="F1932" s="7" t="s">
        <v>13</v>
      </c>
      <c r="G1932" s="219"/>
      <c r="H1932" s="219"/>
      <c r="I1932" s="219"/>
      <c r="J1932" s="219"/>
      <c r="K1932" s="219"/>
      <c r="L1932" s="219"/>
      <c r="M1932" s="219"/>
      <c r="N1932" s="219"/>
      <c r="O1932" s="219"/>
      <c r="P1932" s="219"/>
      <c r="Q1932" s="219"/>
      <c r="R1932" s="221">
        <f>'4.a Electric heating'!N47</f>
        <v>9.9828112054210896E-2</v>
      </c>
      <c r="S1932" s="221">
        <f>'4.a Electric heating'!O47</f>
        <v>0.10001908025992153</v>
      </c>
      <c r="T1932" s="221">
        <f>'4.a Electric heating'!P47</f>
        <v>0.1077506340119737</v>
      </c>
      <c r="U1932" s="221">
        <f>'4.a Electric heating'!Q47</f>
        <v>0.11371237383917139</v>
      </c>
      <c r="V1932" s="221">
        <f>'4.a Electric heating'!R47</f>
        <v>0.11866559603672551</v>
      </c>
      <c r="W1932" s="221">
        <f>'4.a Electric heating'!S47</f>
        <v>0.12001946124982064</v>
      </c>
      <c r="X1932" s="221">
        <f>'4.a Electric heating'!T47</f>
        <v>0.12126533801019942</v>
      </c>
      <c r="Y1932" s="221">
        <f>'4.a Electric heating'!U47</f>
        <v>0.12253735204527143</v>
      </c>
      <c r="Z1932" s="221">
        <f>'4.a Electric heating'!V47</f>
        <v>0.12383633457578669</v>
      </c>
      <c r="AA1932" s="221">
        <f>'4.a Electric heating'!W47</f>
        <v>0.12516315244624154</v>
      </c>
      <c r="AB1932" s="221">
        <f>'4.a Electric heating'!X47</f>
        <v>0.12643228587880875</v>
      </c>
      <c r="AC1932" s="221">
        <f>'4.a Electric heating'!Y47</f>
        <v>0.14072350184323351</v>
      </c>
      <c r="AD1932" s="221">
        <f>'4.a Electric heating'!Z47</f>
        <v>0.14050650081099503</v>
      </c>
      <c r="AE1932" s="221">
        <f>'4.a Electric heating'!AA47</f>
        <v>0.14367922824866267</v>
      </c>
      <c r="AF1932" s="221">
        <f>'4.a Electric heating'!AB47</f>
        <v>0.13497139623359219</v>
      </c>
      <c r="AG1932" s="221">
        <f>'4.a Electric heating'!AC47</f>
        <v>0.13295689778234457</v>
      </c>
      <c r="AH1932" s="221">
        <f>'4.a Electric heating'!AD47</f>
        <v>0.14275820755476099</v>
      </c>
      <c r="AI1932" s="221">
        <f>'4.a Electric heating'!AE47</f>
        <v>0.15253616697631997</v>
      </c>
      <c r="AJ1932" s="221">
        <f>'4.a Electric heating'!AF47</f>
        <v>0.14748530052015044</v>
      </c>
      <c r="AK1932" s="221">
        <f>'4.a Electric heating'!AG47</f>
        <v>0.16021784444994758</v>
      </c>
      <c r="AL1932" s="221">
        <f>'4.a Electric heating'!AH47</f>
        <v>0.16935574432351874</v>
      </c>
      <c r="AM1932" s="221">
        <f>'4.a Electric heating'!AI47</f>
        <v>0.17816224302834172</v>
      </c>
      <c r="AN1932" s="221">
        <f>'4.a Electric heating'!AJ47</f>
        <v>0.18179820717177725</v>
      </c>
      <c r="AO1932" s="221">
        <f>'4.a Electric heating'!AK47</f>
        <v>0.1879348555151284</v>
      </c>
      <c r="AP1932" s="221">
        <f>'4.a Electric heating'!AL47</f>
        <v>0.18558566982118929</v>
      </c>
      <c r="AQ1932" s="221">
        <f>'4.a Electric heating'!AM47</f>
        <v>0.19795804780926857</v>
      </c>
      <c r="AR1932" s="221">
        <f>'4.a Electric heating'!AN47</f>
        <v>0.1970821272437408</v>
      </c>
      <c r="AS1932" s="221">
        <f>'4.a Electric heating'!AO47</f>
        <v>0.20813346148170761</v>
      </c>
      <c r="AT1932" s="221">
        <f>'4.a Electric heating'!AP47</f>
        <v>0.19884178909413142</v>
      </c>
      <c r="AU1932" s="221">
        <f>'4.a Electric heating'!AQ47</f>
        <v>0.20620629980132144</v>
      </c>
      <c r="AV1932" s="221">
        <f>'4.a Electric heating'!AR47</f>
        <v>0.20245709435038836</v>
      </c>
      <c r="AW1932" s="221">
        <f>'4.a Electric heating'!AS47</f>
        <v>0.21209790836707351</v>
      </c>
      <c r="AX1932" s="221">
        <f>'4.a Electric heating'!AT47</f>
        <v>0.21941162934524844</v>
      </c>
      <c r="AY1932" s="221">
        <f>'4.a Electric heating'!AU47</f>
        <v>0.22270280378542717</v>
      </c>
      <c r="AZ1932" s="221">
        <f>'4.a Electric heating'!AV47</f>
        <v>0.22495232705598706</v>
      </c>
      <c r="BA1932" s="221">
        <f>'4.a Electric heating'!AW47</f>
        <v>0.22841313208761763</v>
      </c>
      <c r="BB1932" s="221">
        <f>'4.a Electric heating'!AX47</f>
        <v>0.22959051936641978</v>
      </c>
      <c r="BC1932" s="221">
        <f>'4.a Electric heating'!AY47</f>
        <v>0.22270280378542717</v>
      </c>
      <c r="BD1932" s="221">
        <f>'4.a Electric heating'!AZ47</f>
        <v>0.22049782553012592</v>
      </c>
      <c r="BE1932" s="221">
        <f>'4.a Electric heating'!BA47</f>
        <v>0.22495232705598706</v>
      </c>
      <c r="BF1932" s="221">
        <f>'4.a Electric heating'!BB47</f>
        <v>0.22270280378542714</v>
      </c>
      <c r="BG1932" s="221">
        <f>'4.a Electric heating'!BC47</f>
        <v>0.23442400398466015</v>
      </c>
      <c r="BH1932" s="221">
        <f>'4.a Electric heating'!BD47</f>
        <v>0.21727102808334356</v>
      </c>
    </row>
    <row r="1933" spans="1:60" s="8" customFormat="1" ht="15">
      <c r="A1933" s="36" t="s">
        <v>7</v>
      </c>
      <c r="B1933" s="36" t="s">
        <v>53</v>
      </c>
      <c r="C1933" s="36" t="s">
        <v>17</v>
      </c>
      <c r="D1933" s="18" t="s">
        <v>103</v>
      </c>
      <c r="E1933" s="18" t="s">
        <v>806</v>
      </c>
      <c r="F1933" s="7" t="s">
        <v>14</v>
      </c>
      <c r="G1933" s="219"/>
      <c r="H1933" s="219"/>
      <c r="I1933" s="219"/>
      <c r="J1933" s="219"/>
      <c r="K1933" s="219"/>
      <c r="L1933" s="219"/>
      <c r="M1933" s="219"/>
      <c r="N1933" s="219"/>
      <c r="O1933" s="219"/>
      <c r="P1933" s="219"/>
      <c r="Q1933" s="219"/>
      <c r="R1933" s="221">
        <f>'2.b-MTH2-HTH'!N67</f>
        <v>0.67007841522529721</v>
      </c>
      <c r="S1933" s="221">
        <f>'2.b-MTH2-HTH'!O67</f>
        <v>0.67007841522529721</v>
      </c>
      <c r="T1933" s="221">
        <f>'2.b-MTH2-HTH'!P67</f>
        <v>0.67007841522529721</v>
      </c>
      <c r="U1933" s="221">
        <f>'2.b-MTH2-HTH'!Q67</f>
        <v>0.67007841522529721</v>
      </c>
      <c r="V1933" s="221">
        <f>'2.b-MTH2-HTH'!R67</f>
        <v>0.6700784152252971</v>
      </c>
      <c r="W1933" s="221">
        <f>'2.b-MTH2-HTH'!S67</f>
        <v>0.67007841522529721</v>
      </c>
      <c r="X1933" s="221">
        <f>'2.b-MTH2-HTH'!T67</f>
        <v>0.67007841522529721</v>
      </c>
      <c r="Y1933" s="221">
        <f>'2.b-MTH2-HTH'!U67</f>
        <v>0.6700784152252971</v>
      </c>
      <c r="Z1933" s="221">
        <f>'2.b-MTH2-HTH'!V67</f>
        <v>0.67007841522529721</v>
      </c>
      <c r="AA1933" s="221">
        <f>'2.b-MTH2-HTH'!W67</f>
        <v>0.67007841522529721</v>
      </c>
      <c r="AB1933" s="221">
        <f>'2.b-MTH2-HTH'!X67</f>
        <v>0.67007841522529721</v>
      </c>
      <c r="AC1933" s="221">
        <f>'2.b-MTH2-HTH'!Y67</f>
        <v>0.67007841522529721</v>
      </c>
      <c r="AD1933" s="221">
        <f>'2.b-MTH2-HTH'!Z67</f>
        <v>0.67007841522529721</v>
      </c>
      <c r="AE1933" s="221">
        <f>'2.b-MTH2-HTH'!AA67</f>
        <v>0.67007841522529721</v>
      </c>
      <c r="AF1933" s="221">
        <f>'2.b-MTH2-HTH'!AB67</f>
        <v>0.6700784152252971</v>
      </c>
      <c r="AG1933" s="221">
        <f>'2.b-MTH2-HTH'!AC67</f>
        <v>0.67007841522529721</v>
      </c>
      <c r="AH1933" s="221">
        <f>'2.b-MTH2-HTH'!AD67</f>
        <v>0.67007841522529721</v>
      </c>
      <c r="AI1933" s="221">
        <f>'2.b-MTH2-HTH'!AE67</f>
        <v>0.67007841522529721</v>
      </c>
      <c r="AJ1933" s="221">
        <f>'2.b-MTH2-HTH'!AF67</f>
        <v>0.67007841522529721</v>
      </c>
      <c r="AK1933" s="221">
        <f>'2.b-MTH2-HTH'!AG67</f>
        <v>0.67007841522529732</v>
      </c>
      <c r="AL1933" s="221">
        <f>'2.b-MTH2-HTH'!AH67</f>
        <v>0.67007841522529721</v>
      </c>
      <c r="AM1933" s="221">
        <f>'2.b-MTH2-HTH'!AI67</f>
        <v>0.67007841522529721</v>
      </c>
      <c r="AN1933" s="221">
        <f>'2.b-MTH2-HTH'!AJ67</f>
        <v>0.67007841522529721</v>
      </c>
      <c r="AO1933" s="221">
        <f>'2.b-MTH2-HTH'!AK67</f>
        <v>0.67007841522529721</v>
      </c>
      <c r="AP1933" s="221">
        <f>'2.b-MTH2-HTH'!AL67</f>
        <v>0.67007841522529721</v>
      </c>
      <c r="AQ1933" s="221">
        <f>'2.b-MTH2-HTH'!AM67</f>
        <v>0.67007841522529721</v>
      </c>
      <c r="AR1933" s="221">
        <f>'2.b-MTH2-HTH'!AN67</f>
        <v>0.67007841522529721</v>
      </c>
      <c r="AS1933" s="221">
        <f>'2.b-MTH2-HTH'!AO67</f>
        <v>0.67007841522529721</v>
      </c>
      <c r="AT1933" s="221">
        <f>'2.b-MTH2-HTH'!AP67</f>
        <v>0.67007841522529721</v>
      </c>
      <c r="AU1933" s="221">
        <f>'2.b-MTH2-HTH'!AQ67</f>
        <v>0.67007841522529721</v>
      </c>
      <c r="AV1933" s="221">
        <f>'2.b-MTH2-HTH'!AR67</f>
        <v>0.67007841522529721</v>
      </c>
      <c r="AW1933" s="221">
        <f>'2.b-MTH2-HTH'!AS67</f>
        <v>0.67007841522529721</v>
      </c>
      <c r="AX1933" s="221">
        <f>'2.b-MTH2-HTH'!AT67</f>
        <v>0.67007841522529721</v>
      </c>
      <c r="AY1933" s="221">
        <f>'2.b-MTH2-HTH'!AU67</f>
        <v>0.67007841522529721</v>
      </c>
      <c r="AZ1933" s="221">
        <f>'2.b-MTH2-HTH'!AV67</f>
        <v>0.67007841522529721</v>
      </c>
      <c r="BA1933" s="221">
        <f>'2.b-MTH2-HTH'!AW67</f>
        <v>0.67007841522529721</v>
      </c>
      <c r="BB1933" s="221">
        <f>'2.b-MTH2-HTH'!AX67</f>
        <v>0.67007841522529721</v>
      </c>
      <c r="BC1933" s="221">
        <f>'2.b-MTH2-HTH'!AY67</f>
        <v>0.67007841522529721</v>
      </c>
      <c r="BD1933" s="221">
        <f>'2.b-MTH2-HTH'!AZ67</f>
        <v>0.67007841522529721</v>
      </c>
      <c r="BE1933" s="221">
        <f>'2.b-MTH2-HTH'!BA67</f>
        <v>0.67007841522529721</v>
      </c>
      <c r="BF1933" s="221">
        <f>'2.b-MTH2-HTH'!BB67</f>
        <v>0.67007841522529721</v>
      </c>
      <c r="BG1933" s="221">
        <f>'2.b-MTH2-HTH'!BC67</f>
        <v>0.67007841522529721</v>
      </c>
      <c r="BH1933" s="221">
        <f>'2.b-MTH2-HTH'!BD67</f>
        <v>0.67007841522529721</v>
      </c>
    </row>
    <row r="1934" spans="1:60" s="8" customFormat="1" ht="15">
      <c r="A1934" s="36" t="s">
        <v>7</v>
      </c>
      <c r="B1934" s="36" t="s">
        <v>53</v>
      </c>
      <c r="C1934" s="36" t="s">
        <v>17</v>
      </c>
      <c r="D1934" s="7" t="s">
        <v>105</v>
      </c>
      <c r="E1934" s="7" t="s">
        <v>106</v>
      </c>
      <c r="F1934" s="7" t="s">
        <v>12</v>
      </c>
      <c r="G1934" s="219"/>
      <c r="H1934" s="219"/>
      <c r="I1934" s="219"/>
      <c r="J1934" s="219"/>
      <c r="K1934" s="219"/>
      <c r="L1934" s="219"/>
      <c r="M1934" s="219"/>
      <c r="N1934" s="219"/>
      <c r="O1934" s="219"/>
      <c r="P1934" s="219"/>
      <c r="Q1934" s="219"/>
      <c r="R1934" s="221">
        <f>'4.c Electricity breakdown'!N35</f>
        <v>0.05</v>
      </c>
      <c r="S1934" s="221">
        <f>'4.c Electricity breakdown'!O35</f>
        <v>0.05</v>
      </c>
      <c r="T1934" s="221">
        <f>'4.c Electricity breakdown'!P35</f>
        <v>0.05</v>
      </c>
      <c r="U1934" s="221">
        <f>'4.c Electricity breakdown'!Q35</f>
        <v>0.05</v>
      </c>
      <c r="V1934" s="221">
        <f>'4.c Electricity breakdown'!R35</f>
        <v>0.05</v>
      </c>
      <c r="W1934" s="221">
        <f>'4.c Electricity breakdown'!S35</f>
        <v>0.05</v>
      </c>
      <c r="X1934" s="221">
        <f>'4.c Electricity breakdown'!T35</f>
        <v>0.05</v>
      </c>
      <c r="Y1934" s="221">
        <f>'4.c Electricity breakdown'!U35</f>
        <v>0.05</v>
      </c>
      <c r="Z1934" s="221">
        <f>'4.c Electricity breakdown'!V35</f>
        <v>0.05</v>
      </c>
      <c r="AA1934" s="221">
        <f>'4.c Electricity breakdown'!W35</f>
        <v>0.05</v>
      </c>
      <c r="AB1934" s="221">
        <f>'4.c Electricity breakdown'!X35</f>
        <v>0.05</v>
      </c>
      <c r="AC1934" s="221">
        <f>'4.c Electricity breakdown'!Y35</f>
        <v>0.05</v>
      </c>
      <c r="AD1934" s="221">
        <f>'4.c Electricity breakdown'!Z35</f>
        <v>0.05</v>
      </c>
      <c r="AE1934" s="221">
        <f>'4.c Electricity breakdown'!AA35</f>
        <v>0.05</v>
      </c>
      <c r="AF1934" s="221">
        <f>'4.c Electricity breakdown'!AB35</f>
        <v>0.05</v>
      </c>
      <c r="AG1934" s="221">
        <f>'4.c Electricity breakdown'!AC35</f>
        <v>0.05</v>
      </c>
      <c r="AH1934" s="221">
        <f>'4.c Electricity breakdown'!AD35</f>
        <v>0.05</v>
      </c>
      <c r="AI1934" s="221">
        <f>'4.c Electricity breakdown'!AE35</f>
        <v>0.05</v>
      </c>
      <c r="AJ1934" s="221">
        <f>'4.c Electricity breakdown'!AF35</f>
        <v>0.05</v>
      </c>
      <c r="AK1934" s="221">
        <f>'4.c Electricity breakdown'!AG35</f>
        <v>0.05</v>
      </c>
      <c r="AL1934" s="221">
        <f>'4.c Electricity breakdown'!AH35</f>
        <v>0.05</v>
      </c>
      <c r="AM1934" s="221">
        <f>'4.c Electricity breakdown'!AI35</f>
        <v>0.05</v>
      </c>
      <c r="AN1934" s="221">
        <f>'4.c Electricity breakdown'!AJ35</f>
        <v>0.05</v>
      </c>
      <c r="AO1934" s="221">
        <f>'4.c Electricity breakdown'!AK35</f>
        <v>0.05</v>
      </c>
      <c r="AP1934" s="221">
        <f>'4.c Electricity breakdown'!AL35</f>
        <v>0.05</v>
      </c>
      <c r="AQ1934" s="221">
        <f>'4.c Electricity breakdown'!AM35</f>
        <v>0.05</v>
      </c>
      <c r="AR1934" s="221">
        <f>'4.c Electricity breakdown'!AN35</f>
        <v>0.05</v>
      </c>
      <c r="AS1934" s="221">
        <f>'4.c Electricity breakdown'!AO35</f>
        <v>0.05</v>
      </c>
      <c r="AT1934" s="221">
        <f>'4.c Electricity breakdown'!AP35</f>
        <v>0.05</v>
      </c>
      <c r="AU1934" s="221">
        <f>'4.c Electricity breakdown'!AQ35</f>
        <v>0.05</v>
      </c>
      <c r="AV1934" s="221">
        <f>'4.c Electricity breakdown'!AR35</f>
        <v>0.05</v>
      </c>
      <c r="AW1934" s="221">
        <f>'4.c Electricity breakdown'!AS35</f>
        <v>0.05</v>
      </c>
      <c r="AX1934" s="221">
        <f>'4.c Electricity breakdown'!AT35</f>
        <v>0.05</v>
      </c>
      <c r="AY1934" s="221">
        <f>'4.c Electricity breakdown'!AU35</f>
        <v>0.05</v>
      </c>
      <c r="AZ1934" s="221">
        <f>'4.c Electricity breakdown'!AV35</f>
        <v>0.05</v>
      </c>
      <c r="BA1934" s="221">
        <f>'4.c Electricity breakdown'!AW35</f>
        <v>0.05</v>
      </c>
      <c r="BB1934" s="221">
        <f>'4.c Electricity breakdown'!AX35</f>
        <v>0.05</v>
      </c>
      <c r="BC1934" s="221">
        <f>'4.c Electricity breakdown'!AY35</f>
        <v>0.05</v>
      </c>
      <c r="BD1934" s="221">
        <f>'4.c Electricity breakdown'!AZ35</f>
        <v>0.05</v>
      </c>
      <c r="BE1934" s="221">
        <f>'4.c Electricity breakdown'!BA35</f>
        <v>0.05</v>
      </c>
      <c r="BF1934" s="221">
        <f>'4.c Electricity breakdown'!BB35</f>
        <v>0.05</v>
      </c>
      <c r="BG1934" s="221">
        <f>'4.c Electricity breakdown'!BC35</f>
        <v>0.05</v>
      </c>
      <c r="BH1934" s="221">
        <f>'4.c Electricity breakdown'!BD35</f>
        <v>0.05</v>
      </c>
    </row>
    <row r="1935" spans="1:60" s="8" customFormat="1" ht="15">
      <c r="A1935" s="36" t="s">
        <v>7</v>
      </c>
      <c r="B1935" s="36" t="s">
        <v>53</v>
      </c>
      <c r="C1935" s="36" t="s">
        <v>17</v>
      </c>
      <c r="D1935" s="7" t="s">
        <v>105</v>
      </c>
      <c r="E1935" s="7" t="s">
        <v>106</v>
      </c>
      <c r="F1935" s="7" t="s">
        <v>13</v>
      </c>
      <c r="G1935" s="219"/>
      <c r="H1935" s="219"/>
      <c r="I1935" s="219"/>
      <c r="J1935" s="219"/>
      <c r="K1935" s="219"/>
      <c r="L1935" s="219"/>
      <c r="M1935" s="219"/>
      <c r="N1935" s="219"/>
      <c r="O1935" s="219"/>
      <c r="P1935" s="219"/>
      <c r="Q1935" s="219"/>
      <c r="R1935" s="221">
        <f>'1. Lighting'!N59</f>
        <v>2.136866764275256E-2</v>
      </c>
      <c r="S1935" s="221">
        <f>'1. Lighting'!O59</f>
        <v>2.1759297218155196E-2</v>
      </c>
      <c r="T1935" s="221">
        <f>'1. Lighting'!P59</f>
        <v>2.2149926793557831E-2</v>
      </c>
      <c r="U1935" s="221">
        <f>'1. Lighting'!Q59</f>
        <v>2.2540556368960466E-2</v>
      </c>
      <c r="V1935" s="221">
        <f>'1. Lighting'!R59</f>
        <v>2.2931185944363101E-2</v>
      </c>
      <c r="W1935" s="221">
        <f>'1. Lighting'!S59</f>
        <v>2.3321815519765737E-2</v>
      </c>
      <c r="X1935" s="221">
        <f>'1. Lighting'!T59</f>
        <v>2.3712445095168372E-2</v>
      </c>
      <c r="Y1935" s="221">
        <f>'1. Lighting'!U59</f>
        <v>2.4103074670571007E-2</v>
      </c>
      <c r="Z1935" s="221">
        <f>'1. Lighting'!V59</f>
        <v>2.4493704245973642E-2</v>
      </c>
      <c r="AA1935" s="221">
        <f>'1. Lighting'!W59</f>
        <v>2.4884333821376278E-2</v>
      </c>
      <c r="AB1935" s="221">
        <f>'1. Lighting'!X59</f>
        <v>2.5274963396778913E-2</v>
      </c>
      <c r="AC1935" s="221">
        <f>'1. Lighting'!Y59</f>
        <v>2.5665592972181552E-2</v>
      </c>
      <c r="AD1935" s="221">
        <f>'1. Lighting'!Z59</f>
        <v>2.6056222547584187E-2</v>
      </c>
      <c r="AE1935" s="221">
        <f>'1. Lighting'!AA59</f>
        <v>2.6446852122986822E-2</v>
      </c>
      <c r="AF1935" s="221">
        <f>'1. Lighting'!AB59</f>
        <v>2.6837481698389457E-2</v>
      </c>
      <c r="AG1935" s="221">
        <f>'1. Lighting'!AC59</f>
        <v>2.7228111273792092E-2</v>
      </c>
      <c r="AH1935" s="221">
        <f>'1. Lighting'!AD59</f>
        <v>2.7618740849194728E-2</v>
      </c>
      <c r="AI1935" s="221">
        <f>'1. Lighting'!AE59</f>
        <v>2.8009370424597363E-2</v>
      </c>
      <c r="AJ1935" s="221">
        <f>'1. Lighting'!AF59</f>
        <v>2.8399999999999998E-2</v>
      </c>
      <c r="AK1935" s="221">
        <f>'1. Lighting'!AG59</f>
        <v>2.8790629575402633E-2</v>
      </c>
      <c r="AL1935" s="221">
        <f>'1. Lighting'!AH59</f>
        <v>2.9181259150805269E-2</v>
      </c>
      <c r="AM1935" s="221">
        <f>'1. Lighting'!AI59</f>
        <v>2.9571888726207904E-2</v>
      </c>
      <c r="AN1935" s="221">
        <f>'1. Lighting'!AJ59</f>
        <v>2.9962518301610539E-2</v>
      </c>
      <c r="AO1935" s="221">
        <f>'1. Lighting'!AK59</f>
        <v>3.0353147877013174E-2</v>
      </c>
      <c r="AP1935" s="221">
        <f>'1. Lighting'!AL59</f>
        <v>3.074377745241581E-2</v>
      </c>
      <c r="AQ1935" s="221">
        <f>'1. Lighting'!AM59</f>
        <v>3.1134407027818445E-2</v>
      </c>
      <c r="AR1935" s="221">
        <f>'1. Lighting'!AN59</f>
        <v>3.1525036603221077E-2</v>
      </c>
      <c r="AS1935" s="221">
        <f>'1. Lighting'!AO59</f>
        <v>3.1915666178623715E-2</v>
      </c>
      <c r="AT1935" s="221">
        <f>'1. Lighting'!AP59</f>
        <v>3.2306295754026347E-2</v>
      </c>
      <c r="AU1935" s="221">
        <f>'1. Lighting'!AQ59</f>
        <v>3.2696925329428986E-2</v>
      </c>
      <c r="AV1935" s="221">
        <f>'1. Lighting'!AR59</f>
        <v>3.3087554904831618E-2</v>
      </c>
      <c r="AW1935" s="221">
        <f>'1. Lighting'!AS59</f>
        <v>3.3478184480234256E-2</v>
      </c>
      <c r="AX1935" s="221">
        <f>'1. Lighting'!AT59</f>
        <v>3.3868814055636895E-2</v>
      </c>
      <c r="AY1935" s="221">
        <f>'1. Lighting'!AU59</f>
        <v>3.4259443631039527E-2</v>
      </c>
      <c r="AZ1935" s="221">
        <f>'1. Lighting'!AV59</f>
        <v>3.4650073206442165E-2</v>
      </c>
      <c r="BA1935" s="221">
        <f>'1. Lighting'!AW59</f>
        <v>3.5040702781844797E-2</v>
      </c>
      <c r="BB1935" s="221">
        <f>'1. Lighting'!AX59</f>
        <v>3.5431332357247436E-2</v>
      </c>
      <c r="BC1935" s="221">
        <f>'1. Lighting'!AY59</f>
        <v>3.5821961932650068E-2</v>
      </c>
      <c r="BD1935" s="221">
        <f>'1. Lighting'!AZ59</f>
        <v>3.6212591508052706E-2</v>
      </c>
      <c r="BE1935" s="221">
        <f>'1. Lighting'!BA59</f>
        <v>3.6603221083455345E-2</v>
      </c>
      <c r="BF1935" s="221">
        <f>'1. Lighting'!BB59</f>
        <v>3.6993850658857977E-2</v>
      </c>
      <c r="BG1935" s="221">
        <f>'1. Lighting'!BC59</f>
        <v>3.7384480234260616E-2</v>
      </c>
      <c r="BH1935" s="221">
        <f>'1. Lighting'!BD59</f>
        <v>3.7775109809663247E-2</v>
      </c>
    </row>
    <row r="1936" spans="1:60" s="8" customFormat="1" ht="15">
      <c r="A1936" s="36" t="s">
        <v>7</v>
      </c>
      <c r="B1936" s="36" t="s">
        <v>53</v>
      </c>
      <c r="C1936" s="36" t="s">
        <v>17</v>
      </c>
      <c r="D1936" s="7" t="s">
        <v>105</v>
      </c>
      <c r="E1936" s="7" t="s">
        <v>106</v>
      </c>
      <c r="F1936" s="7" t="s">
        <v>14</v>
      </c>
      <c r="G1936" s="219"/>
      <c r="H1936" s="219"/>
      <c r="I1936" s="219"/>
      <c r="J1936" s="219"/>
      <c r="K1936" s="219"/>
      <c r="L1936" s="219"/>
      <c r="M1936" s="219"/>
      <c r="N1936" s="219"/>
      <c r="O1936" s="219"/>
      <c r="P1936" s="219"/>
      <c r="Q1936" s="219"/>
      <c r="R1936" s="221">
        <f>'1. Lighting'!N60</f>
        <v>1</v>
      </c>
      <c r="S1936" s="221">
        <f>'1. Lighting'!O60</f>
        <v>1</v>
      </c>
      <c r="T1936" s="221">
        <f>'1. Lighting'!P60</f>
        <v>1</v>
      </c>
      <c r="U1936" s="221">
        <f>'1. Lighting'!Q60</f>
        <v>1</v>
      </c>
      <c r="V1936" s="221">
        <f>'1. Lighting'!R60</f>
        <v>1</v>
      </c>
      <c r="W1936" s="221">
        <f>'1. Lighting'!S60</f>
        <v>1</v>
      </c>
      <c r="X1936" s="221">
        <f>'1. Lighting'!T60</f>
        <v>1</v>
      </c>
      <c r="Y1936" s="221">
        <f>'1. Lighting'!U60</f>
        <v>1</v>
      </c>
      <c r="Z1936" s="221">
        <f>'1. Lighting'!V60</f>
        <v>1</v>
      </c>
      <c r="AA1936" s="221">
        <f>'1. Lighting'!W60</f>
        <v>1</v>
      </c>
      <c r="AB1936" s="221">
        <f>'1. Lighting'!X60</f>
        <v>1</v>
      </c>
      <c r="AC1936" s="221">
        <f>'1. Lighting'!Y60</f>
        <v>1</v>
      </c>
      <c r="AD1936" s="221">
        <f>'1. Lighting'!Z60</f>
        <v>1</v>
      </c>
      <c r="AE1936" s="221">
        <f>'1. Lighting'!AA60</f>
        <v>1</v>
      </c>
      <c r="AF1936" s="221">
        <f>'1. Lighting'!AB60</f>
        <v>1</v>
      </c>
      <c r="AG1936" s="221">
        <f>'1. Lighting'!AC60</f>
        <v>1</v>
      </c>
      <c r="AH1936" s="221">
        <f>'1. Lighting'!AD60</f>
        <v>1</v>
      </c>
      <c r="AI1936" s="221">
        <f>'1. Lighting'!AE60</f>
        <v>1</v>
      </c>
      <c r="AJ1936" s="221">
        <f>'1. Lighting'!AF60</f>
        <v>1</v>
      </c>
      <c r="AK1936" s="221">
        <f>'1. Lighting'!AG60</f>
        <v>1</v>
      </c>
      <c r="AL1936" s="221">
        <f>'1. Lighting'!AH60</f>
        <v>1</v>
      </c>
      <c r="AM1936" s="221">
        <f>'1. Lighting'!AI60</f>
        <v>1</v>
      </c>
      <c r="AN1936" s="221">
        <f>'1. Lighting'!AJ60</f>
        <v>1</v>
      </c>
      <c r="AO1936" s="221">
        <f>'1. Lighting'!AK60</f>
        <v>1</v>
      </c>
      <c r="AP1936" s="221">
        <f>'1. Lighting'!AL60</f>
        <v>1</v>
      </c>
      <c r="AQ1936" s="221">
        <f>'1. Lighting'!AM60</f>
        <v>1</v>
      </c>
      <c r="AR1936" s="221">
        <f>'1. Lighting'!AN60</f>
        <v>1</v>
      </c>
      <c r="AS1936" s="221">
        <f>'1. Lighting'!AO60</f>
        <v>1</v>
      </c>
      <c r="AT1936" s="221">
        <f>'1. Lighting'!AP60</f>
        <v>1</v>
      </c>
      <c r="AU1936" s="221">
        <f>'1. Lighting'!AQ60</f>
        <v>1</v>
      </c>
      <c r="AV1936" s="221">
        <f>'1. Lighting'!AR60</f>
        <v>1</v>
      </c>
      <c r="AW1936" s="221">
        <f>'1. Lighting'!AS60</f>
        <v>1</v>
      </c>
      <c r="AX1936" s="221">
        <f>'1. Lighting'!AT60</f>
        <v>1</v>
      </c>
      <c r="AY1936" s="221">
        <f>'1. Lighting'!AU60</f>
        <v>1</v>
      </c>
      <c r="AZ1936" s="221">
        <f>'1. Lighting'!AV60</f>
        <v>1</v>
      </c>
      <c r="BA1936" s="221">
        <f>'1. Lighting'!AW60</f>
        <v>1</v>
      </c>
      <c r="BB1936" s="221">
        <f>'1. Lighting'!AX60</f>
        <v>1</v>
      </c>
      <c r="BC1936" s="221">
        <f>'1. Lighting'!AY60</f>
        <v>1</v>
      </c>
      <c r="BD1936" s="221">
        <f>'1. Lighting'!AZ60</f>
        <v>1</v>
      </c>
      <c r="BE1936" s="221">
        <f>'1. Lighting'!BA60</f>
        <v>1</v>
      </c>
      <c r="BF1936" s="221">
        <f>'1. Lighting'!BB60</f>
        <v>1</v>
      </c>
      <c r="BG1936" s="221">
        <f>'1. Lighting'!BC60</f>
        <v>1</v>
      </c>
      <c r="BH1936" s="221">
        <f>'1. Lighting'!BD60</f>
        <v>1</v>
      </c>
    </row>
    <row r="1937" spans="1:60" s="5" customFormat="1" ht="15">
      <c r="A1937" s="4" t="s">
        <v>7</v>
      </c>
      <c r="B1937" s="4" t="s">
        <v>53</v>
      </c>
      <c r="C1937" s="4" t="s">
        <v>18</v>
      </c>
      <c r="D1937" s="4"/>
      <c r="E1937" s="4"/>
      <c r="F1937" s="4" t="s">
        <v>11</v>
      </c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>
        <v>139</v>
      </c>
      <c r="U1937" s="4">
        <v>155</v>
      </c>
      <c r="V1937" s="4">
        <v>149</v>
      </c>
      <c r="W1937" s="4">
        <v>154</v>
      </c>
      <c r="X1937" s="4">
        <v>159</v>
      </c>
      <c r="Y1937" s="4">
        <v>165</v>
      </c>
      <c r="Z1937" s="4">
        <v>152</v>
      </c>
      <c r="AA1937" s="4">
        <v>146</v>
      </c>
      <c r="AB1937" s="4">
        <v>141</v>
      </c>
      <c r="AC1937" s="4">
        <v>127</v>
      </c>
      <c r="AD1937" s="4">
        <v>124</v>
      </c>
      <c r="AE1937" s="4">
        <v>112</v>
      </c>
      <c r="AF1937" s="4">
        <v>102</v>
      </c>
      <c r="AG1937" s="4">
        <v>92</v>
      </c>
      <c r="AH1937" s="4">
        <v>86</v>
      </c>
      <c r="AI1937" s="4">
        <v>81</v>
      </c>
      <c r="AJ1937" s="4">
        <v>78</v>
      </c>
      <c r="AK1937" s="4">
        <v>76</v>
      </c>
      <c r="AL1937" s="4">
        <v>75</v>
      </c>
      <c r="AM1937" s="4">
        <v>70</v>
      </c>
      <c r="AN1937" s="4">
        <v>72</v>
      </c>
      <c r="AO1937" s="4">
        <v>76</v>
      </c>
      <c r="AP1937" s="4">
        <v>48</v>
      </c>
      <c r="AQ1937" s="4">
        <v>29</v>
      </c>
      <c r="AR1937" s="4">
        <v>38</v>
      </c>
      <c r="AS1937" s="4">
        <v>48</v>
      </c>
      <c r="AT1937" s="4">
        <v>53</v>
      </c>
      <c r="AU1937" s="4">
        <v>53</v>
      </c>
      <c r="AV1937" s="4">
        <v>51</v>
      </c>
      <c r="AW1937" s="4">
        <v>54</v>
      </c>
      <c r="AX1937" s="4">
        <v>57</v>
      </c>
      <c r="AY1937" s="4">
        <v>33</v>
      </c>
      <c r="AZ1937" s="4">
        <v>21</v>
      </c>
      <c r="BA1937" s="4">
        <v>53</v>
      </c>
      <c r="BB1937" s="4">
        <v>47</v>
      </c>
      <c r="BC1937" s="4">
        <v>48</v>
      </c>
      <c r="BD1937" s="4">
        <v>34</v>
      </c>
      <c r="BE1937" s="4">
        <v>25</v>
      </c>
      <c r="BF1937" s="4">
        <v>30</v>
      </c>
      <c r="BG1937" s="4">
        <v>17</v>
      </c>
      <c r="BH1937" s="4">
        <v>2</v>
      </c>
    </row>
    <row r="1938" spans="1:60" s="5" customFormat="1" ht="15">
      <c r="A1938" s="4" t="s">
        <v>7</v>
      </c>
      <c r="B1938" s="4" t="s">
        <v>53</v>
      </c>
      <c r="C1938" s="4" t="s">
        <v>18</v>
      </c>
      <c r="D1938" s="4"/>
      <c r="E1938" s="4"/>
      <c r="F1938" s="4" t="s">
        <v>52</v>
      </c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>
        <v>3.60645529552177E-3</v>
      </c>
      <c r="U1938" s="4">
        <v>3.8704522186430901E-3</v>
      </c>
      <c r="V1938" s="4">
        <v>3.7077589210172701E-3</v>
      </c>
      <c r="W1938" s="4">
        <v>3.5513329028687402E-3</v>
      </c>
      <c r="X1938" s="4">
        <v>3.55378735388123E-3</v>
      </c>
      <c r="Y1938" s="4">
        <v>3.5635609692885799E-3</v>
      </c>
      <c r="Z1938" s="4">
        <v>3.08698389488007E-3</v>
      </c>
      <c r="AA1938" s="4">
        <v>3.0343967577678502E-3</v>
      </c>
      <c r="AB1938" s="4">
        <v>3.0430560051796702E-3</v>
      </c>
      <c r="AC1938" s="4">
        <v>2.8044606381804099E-3</v>
      </c>
      <c r="AD1938" s="4">
        <v>2.6674123948630798E-3</v>
      </c>
      <c r="AE1938" s="4">
        <v>2.3919357594396002E-3</v>
      </c>
      <c r="AF1938" s="4">
        <v>2.1496764947627998E-3</v>
      </c>
      <c r="AG1938" s="4">
        <v>1.9346834058839601E-3</v>
      </c>
      <c r="AH1938" s="4">
        <v>1.7509925684617701E-3</v>
      </c>
      <c r="AI1938" s="4">
        <v>1.48938126321596E-3</v>
      </c>
      <c r="AJ1938" s="4">
        <v>1.33568505231433E-3</v>
      </c>
      <c r="AK1938" s="4">
        <v>1.2538771200422401E-3</v>
      </c>
      <c r="AL1938" s="4">
        <v>1.18778011814453E-3</v>
      </c>
      <c r="AM1938" s="4">
        <v>1.0962851594311801E-3</v>
      </c>
      <c r="AN1938" s="4">
        <v>1.1549937437838899E-3</v>
      </c>
      <c r="AO1938" s="4">
        <v>1.1565443671723999E-3</v>
      </c>
      <c r="AP1938" s="4">
        <v>6.9698553755009602E-4</v>
      </c>
      <c r="AQ1938" s="4">
        <v>4.1850061331986401E-4</v>
      </c>
      <c r="AR1938" s="4">
        <v>5.1895553370479605E-4</v>
      </c>
      <c r="AS1938" s="4">
        <v>6.1624577935833402E-4</v>
      </c>
      <c r="AT1938" s="4">
        <v>6.61821632826353E-4</v>
      </c>
      <c r="AU1938" s="4">
        <v>6.1994104711551997E-4</v>
      </c>
      <c r="AV1938" s="4">
        <v>5.6923454695626896E-4</v>
      </c>
      <c r="AW1938" s="4">
        <v>5.9392219619229904E-4</v>
      </c>
      <c r="AX1938" s="4">
        <v>5.9363251023235005E-4</v>
      </c>
      <c r="AY1938" s="4">
        <v>3.3204874073030602E-4</v>
      </c>
      <c r="AZ1938" s="4">
        <v>2.0576938151602999E-4</v>
      </c>
      <c r="BA1938" s="4">
        <v>5.3346753900352295E-4</v>
      </c>
      <c r="BB1938" s="4">
        <v>4.6195278252835598E-4</v>
      </c>
      <c r="BC1938" s="4">
        <v>4.89830906289225E-4</v>
      </c>
      <c r="BD1938" s="4">
        <v>3.7389344036949503E-4</v>
      </c>
      <c r="BE1938" s="4">
        <v>2.7103796699841701E-4</v>
      </c>
      <c r="BF1938" s="4">
        <v>3.37700932054572E-4</v>
      </c>
      <c r="BG1938" s="4">
        <v>2.0080321285140601E-4</v>
      </c>
      <c r="BH1938" s="6">
        <v>2.4554037297582698E-5</v>
      </c>
    </row>
    <row r="1939" spans="1:60" s="8" customFormat="1" ht="15">
      <c r="A1939" s="36" t="s">
        <v>7</v>
      </c>
      <c r="B1939" s="36" t="s">
        <v>53</v>
      </c>
      <c r="C1939" s="36" t="s">
        <v>18</v>
      </c>
      <c r="D1939" s="7" t="s">
        <v>107</v>
      </c>
      <c r="E1939" s="7" t="s">
        <v>108</v>
      </c>
      <c r="F1939" s="7" t="s">
        <v>12</v>
      </c>
      <c r="G1939" s="219"/>
      <c r="H1939" s="219"/>
      <c r="I1939" s="219"/>
      <c r="J1939" s="219"/>
      <c r="K1939" s="219"/>
      <c r="L1939" s="219"/>
      <c r="M1939" s="219"/>
      <c r="N1939" s="219"/>
      <c r="O1939" s="219"/>
      <c r="P1939" s="219"/>
      <c r="Q1939" s="219"/>
      <c r="R1939" s="219"/>
      <c r="S1939" s="219"/>
      <c r="T1939" s="221">
        <v>0.5</v>
      </c>
      <c r="U1939" s="221">
        <v>0.5</v>
      </c>
      <c r="V1939" s="221">
        <v>0.5</v>
      </c>
      <c r="W1939" s="221">
        <v>0.5</v>
      </c>
      <c r="X1939" s="221">
        <v>0.5</v>
      </c>
      <c r="Y1939" s="221">
        <v>0.5</v>
      </c>
      <c r="Z1939" s="221">
        <v>0.5</v>
      </c>
      <c r="AA1939" s="221">
        <v>0.5</v>
      </c>
      <c r="AB1939" s="221">
        <v>0.5</v>
      </c>
      <c r="AC1939" s="221">
        <v>0.5</v>
      </c>
      <c r="AD1939" s="221">
        <v>0.5</v>
      </c>
      <c r="AE1939" s="221">
        <v>0.5</v>
      </c>
      <c r="AF1939" s="221">
        <v>0.5</v>
      </c>
      <c r="AG1939" s="221">
        <v>0.5</v>
      </c>
      <c r="AH1939" s="221">
        <v>0.5</v>
      </c>
      <c r="AI1939" s="221">
        <v>0.5</v>
      </c>
      <c r="AJ1939" s="221">
        <v>0.5</v>
      </c>
      <c r="AK1939" s="221">
        <v>0.5</v>
      </c>
      <c r="AL1939" s="221">
        <v>0.5</v>
      </c>
      <c r="AM1939" s="221">
        <v>0.5</v>
      </c>
      <c r="AN1939" s="221">
        <v>0.5</v>
      </c>
      <c r="AO1939" s="221">
        <v>0.5</v>
      </c>
      <c r="AP1939" s="221">
        <v>0.5</v>
      </c>
      <c r="AQ1939" s="221">
        <v>0.5</v>
      </c>
      <c r="AR1939" s="221">
        <v>0.5</v>
      </c>
      <c r="AS1939" s="221">
        <v>0.5</v>
      </c>
      <c r="AT1939" s="221">
        <v>0.5</v>
      </c>
      <c r="AU1939" s="221">
        <v>0.5</v>
      </c>
      <c r="AV1939" s="221">
        <v>0.5</v>
      </c>
      <c r="AW1939" s="221">
        <v>0.5</v>
      </c>
      <c r="AX1939" s="221">
        <v>0.5</v>
      </c>
      <c r="AY1939" s="221">
        <v>0.5</v>
      </c>
      <c r="AZ1939" s="221">
        <v>0.5</v>
      </c>
      <c r="BA1939" s="221">
        <v>0.5</v>
      </c>
      <c r="BB1939" s="221">
        <v>0.5</v>
      </c>
      <c r="BC1939" s="221">
        <v>0.5</v>
      </c>
      <c r="BD1939" s="221">
        <v>0.5</v>
      </c>
      <c r="BE1939" s="221">
        <v>0.5</v>
      </c>
      <c r="BF1939" s="221">
        <v>0.5</v>
      </c>
      <c r="BG1939" s="221">
        <v>0.5</v>
      </c>
      <c r="BH1939" s="221">
        <v>0.5</v>
      </c>
    </row>
    <row r="1940" spans="1:60" s="8" customFormat="1" ht="15">
      <c r="A1940" s="36" t="s">
        <v>7</v>
      </c>
      <c r="B1940" s="36" t="s">
        <v>53</v>
      </c>
      <c r="C1940" s="36" t="s">
        <v>18</v>
      </c>
      <c r="D1940" s="7" t="s">
        <v>107</v>
      </c>
      <c r="E1940" s="7" t="s">
        <v>108</v>
      </c>
      <c r="F1940" s="7" t="s">
        <v>13</v>
      </c>
      <c r="G1940" s="219"/>
      <c r="H1940" s="219"/>
      <c r="I1940" s="219"/>
      <c r="J1940" s="219"/>
      <c r="K1940" s="219"/>
      <c r="L1940" s="219"/>
      <c r="M1940" s="219"/>
      <c r="N1940" s="219"/>
      <c r="O1940" s="219"/>
      <c r="P1940" s="219"/>
      <c r="Q1940" s="219"/>
      <c r="R1940" s="219"/>
      <c r="S1940" s="219"/>
      <c r="T1940" s="221">
        <f>'2.b-MTH2-HTH'!P$60</f>
        <v>0.36316841586045356</v>
      </c>
      <c r="U1940" s="221">
        <f>'2.b-MTH2-HTH'!Q$60</f>
        <v>0.37231292224020818</v>
      </c>
      <c r="V1940" s="221">
        <f>'2.b-MTH2-HTH'!R$60</f>
        <v>0.38060310289556548</v>
      </c>
      <c r="W1940" s="221">
        <f>'2.b-MTH2-HTH'!S$60</f>
        <v>0.3859322922417493</v>
      </c>
      <c r="X1940" s="221">
        <f>'2.b-MTH2-HTH'!T$60</f>
        <v>0.39113304875381116</v>
      </c>
      <c r="Y1940" s="221">
        <f>'2.b-MTH2-HTH'!U$60</f>
        <v>0.39631175960093368</v>
      </c>
      <c r="Z1940" s="221">
        <f>'2.b-MTH2-HTH'!V$60</f>
        <v>0.40146668545805714</v>
      </c>
      <c r="AA1940" s="221">
        <f>'2.b-MTH2-HTH'!W$60</f>
        <v>0.40659623704207171</v>
      </c>
      <c r="AB1940" s="221">
        <f>'2.b-MTH2-HTH'!X$60</f>
        <v>0.41162879886934722</v>
      </c>
      <c r="AC1940" s="221">
        <f>'2.b-MTH2-HTH'!Y$60</f>
        <v>0.42718388736326346</v>
      </c>
      <c r="AD1940" s="221">
        <f>'2.b-MTH2-HTH'!Z$60</f>
        <v>0.43090333569013051</v>
      </c>
      <c r="AE1940" s="221">
        <f>'2.b-MTH2-HTH'!AA$60</f>
        <v>0.43731957379166619</v>
      </c>
      <c r="AF1940" s="221">
        <f>'2.b-MTH2-HTH'!AB$60</f>
        <v>0.43403056707977594</v>
      </c>
      <c r="AG1940" s="221">
        <f>'2.b-MTH2-HTH'!AC$60</f>
        <v>0.43611792365164642</v>
      </c>
      <c r="AH1940" s="221">
        <f>'2.b-MTH2-HTH'!AD$60</f>
        <v>0.44774002617765807</v>
      </c>
      <c r="AI1940" s="221">
        <f>'2.b-MTH2-HTH'!AE$60</f>
        <v>0.45928152601857686</v>
      </c>
      <c r="AJ1940" s="221">
        <f>'2.b-MTH2-HTH'!AF$60</f>
        <v>0.45871837984852454</v>
      </c>
      <c r="AK1940" s="221">
        <f>'2.b-MTH2-HTH'!AG$60</f>
        <v>0.47253270654066276</v>
      </c>
      <c r="AL1940" s="221">
        <f>'2.b-MTH2-HTH'!AH$60</f>
        <v>0.4833633944813277</v>
      </c>
      <c r="AM1940" s="221">
        <f>'2.b-MTH2-HTH'!AI$60</f>
        <v>0.4938596728161313</v>
      </c>
      <c r="AN1940" s="221">
        <f>'2.b-MTH2-HTH'!AJ$60</f>
        <v>0.50009127836262857</v>
      </c>
      <c r="AO1940" s="221">
        <f>'2.b-MTH2-HTH'!AK$60</f>
        <v>0.50828722629320966</v>
      </c>
      <c r="AP1940" s="221">
        <f>'2.b-MTH2-HTH'!AL$60</f>
        <v>0.50952544559500845</v>
      </c>
      <c r="AQ1940" s="221">
        <f>'2.b-MTH2-HTH'!AM$60</f>
        <v>0.52265149277349654</v>
      </c>
      <c r="AR1940" s="221">
        <f>'2.b-MTH2-HTH'!AN$60</f>
        <v>0.52495202377414851</v>
      </c>
      <c r="AS1940" s="221">
        <f>'2.b-MTH2-HTH'!AO$60</f>
        <v>0.53687106996244194</v>
      </c>
      <c r="AT1940" s="221">
        <f>'2.b-MTH2-HTH'!AP$60</f>
        <v>0.53220331018778944</v>
      </c>
      <c r="AU1940" s="221">
        <f>'2.b-MTH2-HTH'!AQ$60</f>
        <v>0.54099447518753085</v>
      </c>
      <c r="AV1940" s="221">
        <f>'2.b-MTH2-HTH'!AR$60</f>
        <v>0.54069399515463346</v>
      </c>
      <c r="AW1940" s="221">
        <f>'2.b-MTH2-HTH'!AS$60</f>
        <v>0.55120071864467934</v>
      </c>
      <c r="AX1940" s="221">
        <f>'2.b-MTH2-HTH'!AT$60</f>
        <v>0.55975183037132925</v>
      </c>
      <c r="AY1940" s="221">
        <f>'2.b-MTH2-HTH'!AU$60</f>
        <v>0.56497102100313534</v>
      </c>
      <c r="AZ1940" s="221">
        <f>'2.b-MTH2-HTH'!AV$60</f>
        <v>0.56927952895042322</v>
      </c>
      <c r="BA1940" s="221">
        <f>'2.b-MTH2-HTH'!AW$60</f>
        <v>0.57450751000950395</v>
      </c>
      <c r="BB1940" s="221">
        <f>'2.b-MTH2-HTH'!AX$60</f>
        <v>0.57781775890094389</v>
      </c>
      <c r="BC1940" s="221">
        <f>'2.b-MTH2-HTH'!AY$60</f>
        <v>0.57451595766849639</v>
      </c>
      <c r="BD1940" s="221">
        <f>'2.b-MTH2-HTH'!AZ$60</f>
        <v>0.5749549285103237</v>
      </c>
      <c r="BE1940" s="221">
        <f>'2.b-MTH2-HTH'!BA$60</f>
        <v>0.5807407629223017</v>
      </c>
      <c r="BF1940" s="221">
        <f>'2.b-MTH2-HTH'!BB$60</f>
        <v>0.5810223934986205</v>
      </c>
      <c r="BG1940" s="221">
        <f>'2.b-MTH2-HTH'!BC$60</f>
        <v>0.59258989819671504</v>
      </c>
      <c r="BH1940" s="221">
        <f>'2.b-MTH2-HTH'!BD$60</f>
        <v>0.58065161948797872</v>
      </c>
    </row>
    <row r="1941" spans="1:60" s="8" customFormat="1" ht="15">
      <c r="A1941" s="36" t="s">
        <v>7</v>
      </c>
      <c r="B1941" s="36" t="s">
        <v>53</v>
      </c>
      <c r="C1941" s="36" t="s">
        <v>18</v>
      </c>
      <c r="D1941" s="7" t="s">
        <v>107</v>
      </c>
      <c r="E1941" s="7" t="s">
        <v>108</v>
      </c>
      <c r="F1941" s="7" t="s">
        <v>14</v>
      </c>
      <c r="G1941" s="219"/>
      <c r="H1941" s="219"/>
      <c r="I1941" s="219"/>
      <c r="J1941" s="219"/>
      <c r="K1941" s="219"/>
      <c r="L1941" s="219"/>
      <c r="M1941" s="219"/>
      <c r="N1941" s="219"/>
      <c r="O1941" s="219"/>
      <c r="P1941" s="219"/>
      <c r="Q1941" s="219"/>
      <c r="R1941" s="219"/>
      <c r="S1941" s="219"/>
      <c r="T1941" s="221">
        <f>'2.b-MTH2-HTH'!P$61</f>
        <v>0.39116341171714725</v>
      </c>
      <c r="U1941" s="221">
        <f>'2.b-MTH2-HTH'!Q$61</f>
        <v>0.3911634117171473</v>
      </c>
      <c r="V1941" s="221">
        <f>'2.b-MTH2-HTH'!R$61</f>
        <v>0.3911634117171473</v>
      </c>
      <c r="W1941" s="221">
        <f>'2.b-MTH2-HTH'!S$61</f>
        <v>0.3911634117171473</v>
      </c>
      <c r="X1941" s="221">
        <f>'2.b-MTH2-HTH'!T$61</f>
        <v>0.3911634117171473</v>
      </c>
      <c r="Y1941" s="221">
        <f>'2.b-MTH2-HTH'!U$61</f>
        <v>0.3911634117171473</v>
      </c>
      <c r="Z1941" s="221">
        <f>'2.b-MTH2-HTH'!V$61</f>
        <v>0.3911634117171473</v>
      </c>
      <c r="AA1941" s="221">
        <f>'2.b-MTH2-HTH'!W$61</f>
        <v>0.3911634117171473</v>
      </c>
      <c r="AB1941" s="221">
        <f>'2.b-MTH2-HTH'!X$61</f>
        <v>0.3911634117171473</v>
      </c>
      <c r="AC1941" s="221">
        <f>'2.b-MTH2-HTH'!Y$61</f>
        <v>0.3911634117171473</v>
      </c>
      <c r="AD1941" s="221">
        <f>'2.b-MTH2-HTH'!Z$61</f>
        <v>0.3911634117171473</v>
      </c>
      <c r="AE1941" s="221">
        <f>'2.b-MTH2-HTH'!AA$61</f>
        <v>0.3911634117171473</v>
      </c>
      <c r="AF1941" s="221">
        <f>'2.b-MTH2-HTH'!AB$61</f>
        <v>0.3911634117171473</v>
      </c>
      <c r="AG1941" s="221">
        <f>'2.b-MTH2-HTH'!AC$61</f>
        <v>0.3911634117171473</v>
      </c>
      <c r="AH1941" s="221">
        <f>'2.b-MTH2-HTH'!AD$61</f>
        <v>0.3911634117171473</v>
      </c>
      <c r="AI1941" s="221">
        <f>'2.b-MTH2-HTH'!AE$61</f>
        <v>0.39116341171714736</v>
      </c>
      <c r="AJ1941" s="221">
        <f>'2.b-MTH2-HTH'!AF$61</f>
        <v>0.3911634117171473</v>
      </c>
      <c r="AK1941" s="221">
        <f>'2.b-MTH2-HTH'!AG$61</f>
        <v>0.3911634117171473</v>
      </c>
      <c r="AL1941" s="221">
        <f>'2.b-MTH2-HTH'!AH$61</f>
        <v>0.3911634117171473</v>
      </c>
      <c r="AM1941" s="221">
        <f>'2.b-MTH2-HTH'!AI$61</f>
        <v>0.3911634117171473</v>
      </c>
      <c r="AN1941" s="221">
        <f>'2.b-MTH2-HTH'!AJ$61</f>
        <v>0.3911634117171473</v>
      </c>
      <c r="AO1941" s="221">
        <f>'2.b-MTH2-HTH'!AK$61</f>
        <v>0.3911634117171473</v>
      </c>
      <c r="AP1941" s="221">
        <f>'2.b-MTH2-HTH'!AL$61</f>
        <v>0.3911634117171473</v>
      </c>
      <c r="AQ1941" s="221">
        <f>'2.b-MTH2-HTH'!AM$61</f>
        <v>0.3911634117171473</v>
      </c>
      <c r="AR1941" s="221">
        <f>'2.b-MTH2-HTH'!AN$61</f>
        <v>0.3911634117171473</v>
      </c>
      <c r="AS1941" s="221">
        <f>'2.b-MTH2-HTH'!AO$61</f>
        <v>0.3911634117171473</v>
      </c>
      <c r="AT1941" s="221">
        <f>'2.b-MTH2-HTH'!AP$61</f>
        <v>0.3911634117171473</v>
      </c>
      <c r="AU1941" s="221">
        <f>'2.b-MTH2-HTH'!AQ$61</f>
        <v>0.3911634117171473</v>
      </c>
      <c r="AV1941" s="221">
        <f>'2.b-MTH2-HTH'!AR$61</f>
        <v>0.3911634117171473</v>
      </c>
      <c r="AW1941" s="221">
        <f>'2.b-MTH2-HTH'!AS$61</f>
        <v>0.3911634117171473</v>
      </c>
      <c r="AX1941" s="221">
        <f>'2.b-MTH2-HTH'!AT$61</f>
        <v>0.3911634117171473</v>
      </c>
      <c r="AY1941" s="221">
        <f>'2.b-MTH2-HTH'!AU$61</f>
        <v>0.3911634117171473</v>
      </c>
      <c r="AZ1941" s="221">
        <f>'2.b-MTH2-HTH'!AV$61</f>
        <v>0.3911634117171473</v>
      </c>
      <c r="BA1941" s="221">
        <f>'2.b-MTH2-HTH'!AW$61</f>
        <v>0.3911634117171473</v>
      </c>
      <c r="BB1941" s="221">
        <f>'2.b-MTH2-HTH'!AX$61</f>
        <v>0.3911634117171473</v>
      </c>
      <c r="BC1941" s="221">
        <f>'2.b-MTH2-HTH'!AY$61</f>
        <v>0.3911634117171473</v>
      </c>
      <c r="BD1941" s="221">
        <f>'2.b-MTH2-HTH'!AZ$61</f>
        <v>0.3911634117171473</v>
      </c>
      <c r="BE1941" s="221">
        <f>'2.b-MTH2-HTH'!BA$61</f>
        <v>0.3911634117171473</v>
      </c>
      <c r="BF1941" s="221">
        <f>'2.b-MTH2-HTH'!BB$61</f>
        <v>0.3911634117171473</v>
      </c>
      <c r="BG1941" s="221">
        <f>'2.b-MTH2-HTH'!BC$61</f>
        <v>0.3911634117171473</v>
      </c>
      <c r="BH1941" s="221">
        <f>'2.b-MTH2-HTH'!BD$61</f>
        <v>0.3911634117171473</v>
      </c>
    </row>
    <row r="1942" spans="1:60" s="8" customFormat="1" ht="15">
      <c r="A1942" s="36" t="s">
        <v>7</v>
      </c>
      <c r="B1942" s="36" t="s">
        <v>53</v>
      </c>
      <c r="C1942" s="36" t="s">
        <v>18</v>
      </c>
      <c r="D1942" s="7" t="s">
        <v>97</v>
      </c>
      <c r="E1942" s="7" t="s">
        <v>98</v>
      </c>
      <c r="F1942" s="7" t="s">
        <v>12</v>
      </c>
      <c r="G1942" s="219"/>
      <c r="H1942" s="219"/>
      <c r="I1942" s="219"/>
      <c r="J1942" s="219"/>
      <c r="K1942" s="219"/>
      <c r="L1942" s="219"/>
      <c r="M1942" s="219"/>
      <c r="N1942" s="219"/>
      <c r="O1942" s="219"/>
      <c r="P1942" s="219"/>
      <c r="Q1942" s="219"/>
      <c r="R1942" s="219"/>
      <c r="S1942" s="219"/>
      <c r="T1942" s="221">
        <v>0.5</v>
      </c>
      <c r="U1942" s="221">
        <v>0.5</v>
      </c>
      <c r="V1942" s="221">
        <v>0.5</v>
      </c>
      <c r="W1942" s="221">
        <v>0.5</v>
      </c>
      <c r="X1942" s="221">
        <v>0.5</v>
      </c>
      <c r="Y1942" s="221">
        <v>0.5</v>
      </c>
      <c r="Z1942" s="221">
        <v>0.5</v>
      </c>
      <c r="AA1942" s="221">
        <v>0.5</v>
      </c>
      <c r="AB1942" s="221">
        <v>0.5</v>
      </c>
      <c r="AC1942" s="221">
        <v>0.5</v>
      </c>
      <c r="AD1942" s="221">
        <v>0.5</v>
      </c>
      <c r="AE1942" s="221">
        <v>0.5</v>
      </c>
      <c r="AF1942" s="221">
        <v>0.5</v>
      </c>
      <c r="AG1942" s="221">
        <v>0.5</v>
      </c>
      <c r="AH1942" s="221">
        <v>0.5</v>
      </c>
      <c r="AI1942" s="221">
        <v>0.5</v>
      </c>
      <c r="AJ1942" s="221">
        <v>0.5</v>
      </c>
      <c r="AK1942" s="221">
        <v>0.5</v>
      </c>
      <c r="AL1942" s="221">
        <v>0.5</v>
      </c>
      <c r="AM1942" s="221">
        <v>0.5</v>
      </c>
      <c r="AN1942" s="221">
        <v>0.5</v>
      </c>
      <c r="AO1942" s="221">
        <v>0.5</v>
      </c>
      <c r="AP1942" s="221">
        <v>0.5</v>
      </c>
      <c r="AQ1942" s="221">
        <v>0.5</v>
      </c>
      <c r="AR1942" s="221">
        <v>0.5</v>
      </c>
      <c r="AS1942" s="221">
        <v>0.5</v>
      </c>
      <c r="AT1942" s="221">
        <v>0.5</v>
      </c>
      <c r="AU1942" s="221">
        <v>0.5</v>
      </c>
      <c r="AV1942" s="221">
        <v>0.5</v>
      </c>
      <c r="AW1942" s="221">
        <v>0.5</v>
      </c>
      <c r="AX1942" s="221">
        <v>0.5</v>
      </c>
      <c r="AY1942" s="221">
        <v>0.5</v>
      </c>
      <c r="AZ1942" s="221">
        <v>0.5</v>
      </c>
      <c r="BA1942" s="221">
        <v>0.5</v>
      </c>
      <c r="BB1942" s="221">
        <v>0.5</v>
      </c>
      <c r="BC1942" s="221">
        <v>0.5</v>
      </c>
      <c r="BD1942" s="221">
        <v>0.5</v>
      </c>
      <c r="BE1942" s="221">
        <v>0.5</v>
      </c>
      <c r="BF1942" s="221">
        <v>0.5</v>
      </c>
      <c r="BG1942" s="221">
        <v>0.5</v>
      </c>
      <c r="BH1942" s="221">
        <v>0.5</v>
      </c>
    </row>
    <row r="1943" spans="1:60" s="8" customFormat="1" ht="15">
      <c r="A1943" s="36" t="s">
        <v>7</v>
      </c>
      <c r="B1943" s="36" t="s">
        <v>53</v>
      </c>
      <c r="C1943" s="36" t="s">
        <v>18</v>
      </c>
      <c r="D1943" s="7" t="s">
        <v>97</v>
      </c>
      <c r="E1943" s="7" t="s">
        <v>98</v>
      </c>
      <c r="F1943" s="7" t="s">
        <v>13</v>
      </c>
      <c r="G1943" s="219"/>
      <c r="H1943" s="219"/>
      <c r="I1943" s="219"/>
      <c r="J1943" s="219"/>
      <c r="K1943" s="219"/>
      <c r="L1943" s="219"/>
      <c r="M1943" s="219"/>
      <c r="N1943" s="219"/>
      <c r="O1943" s="219"/>
      <c r="P1943" s="219"/>
      <c r="Q1943" s="219"/>
      <c r="R1943" s="219"/>
      <c r="S1943" s="219"/>
      <c r="T1943" s="221">
        <f>'2.b-MTH2-HTH'!P$66</f>
        <v>0.36316841586045356</v>
      </c>
      <c r="U1943" s="221">
        <f>'2.b-MTH2-HTH'!Q$66</f>
        <v>0.37231292224020818</v>
      </c>
      <c r="V1943" s="221">
        <f>'2.b-MTH2-HTH'!R$66</f>
        <v>0.38060310289556548</v>
      </c>
      <c r="W1943" s="221">
        <f>'2.b-MTH2-HTH'!S$66</f>
        <v>0.3859322922417493</v>
      </c>
      <c r="X1943" s="221">
        <f>'2.b-MTH2-HTH'!T$66</f>
        <v>0.39113304875381116</v>
      </c>
      <c r="Y1943" s="221">
        <f>'2.b-MTH2-HTH'!U$66</f>
        <v>0.39631175960093368</v>
      </c>
      <c r="Z1943" s="221">
        <f>'2.b-MTH2-HTH'!V$66</f>
        <v>0.40146668545805714</v>
      </c>
      <c r="AA1943" s="221">
        <f>'2.b-MTH2-HTH'!W$66</f>
        <v>0.40659623704207171</v>
      </c>
      <c r="AB1943" s="221">
        <f>'2.b-MTH2-HTH'!X$66</f>
        <v>0.41162879886934722</v>
      </c>
      <c r="AC1943" s="221">
        <f>'2.b-MTH2-HTH'!Y$66</f>
        <v>0.42718388736326346</v>
      </c>
      <c r="AD1943" s="221">
        <f>'2.b-MTH2-HTH'!Z$66</f>
        <v>0.43090333569013051</v>
      </c>
      <c r="AE1943" s="221">
        <f>'2.b-MTH2-HTH'!AA$66</f>
        <v>0.43731957379166619</v>
      </c>
      <c r="AF1943" s="221">
        <f>'2.b-MTH2-HTH'!AB$66</f>
        <v>0.43403056707977594</v>
      </c>
      <c r="AG1943" s="221">
        <f>'2.b-MTH2-HTH'!AC$66</f>
        <v>0.43611792365164642</v>
      </c>
      <c r="AH1943" s="221">
        <f>'2.b-MTH2-HTH'!AD$66</f>
        <v>0.44774002617765807</v>
      </c>
      <c r="AI1943" s="221">
        <f>'2.b-MTH2-HTH'!AE$66</f>
        <v>0.45928152601857686</v>
      </c>
      <c r="AJ1943" s="221">
        <f>'2.b-MTH2-HTH'!AF$66</f>
        <v>0.45871837984852454</v>
      </c>
      <c r="AK1943" s="221">
        <f>'2.b-MTH2-HTH'!AG$66</f>
        <v>0.47253270654066276</v>
      </c>
      <c r="AL1943" s="221">
        <f>'2.b-MTH2-HTH'!AH$66</f>
        <v>0.4833633944813277</v>
      </c>
      <c r="AM1943" s="221">
        <f>'2.b-MTH2-HTH'!AI$66</f>
        <v>0.4938596728161313</v>
      </c>
      <c r="AN1943" s="221">
        <f>'2.b-MTH2-HTH'!AJ$66</f>
        <v>0.50009127836262857</v>
      </c>
      <c r="AO1943" s="221">
        <f>'2.b-MTH2-HTH'!AK$66</f>
        <v>0.50828722629320966</v>
      </c>
      <c r="AP1943" s="221">
        <f>'2.b-MTH2-HTH'!AL$66</f>
        <v>0.50952544559500845</v>
      </c>
      <c r="AQ1943" s="221">
        <f>'2.b-MTH2-HTH'!AM$66</f>
        <v>0.52265149277349654</v>
      </c>
      <c r="AR1943" s="221">
        <f>'2.b-MTH2-HTH'!AN$66</f>
        <v>0.52495202377414851</v>
      </c>
      <c r="AS1943" s="221">
        <f>'2.b-MTH2-HTH'!AO$66</f>
        <v>0.53687106996244194</v>
      </c>
      <c r="AT1943" s="221">
        <f>'2.b-MTH2-HTH'!AP$66</f>
        <v>0.53220331018778944</v>
      </c>
      <c r="AU1943" s="221">
        <f>'2.b-MTH2-HTH'!AQ$66</f>
        <v>0.54099447518753085</v>
      </c>
      <c r="AV1943" s="221">
        <f>'2.b-MTH2-HTH'!AR$66</f>
        <v>0.54069399515463346</v>
      </c>
      <c r="AW1943" s="221">
        <f>'2.b-MTH2-HTH'!AS$66</f>
        <v>0.55120071864467934</v>
      </c>
      <c r="AX1943" s="221">
        <f>'2.b-MTH2-HTH'!AT$66</f>
        <v>0.55975183037132925</v>
      </c>
      <c r="AY1943" s="221">
        <f>'2.b-MTH2-HTH'!AU$66</f>
        <v>0.56497102100313534</v>
      </c>
      <c r="AZ1943" s="221">
        <f>'2.b-MTH2-HTH'!AV$66</f>
        <v>0.56927952895042322</v>
      </c>
      <c r="BA1943" s="221">
        <f>'2.b-MTH2-HTH'!AW$66</f>
        <v>0.57450751000950395</v>
      </c>
      <c r="BB1943" s="221">
        <f>'2.b-MTH2-HTH'!AX$66</f>
        <v>0.57781775890094389</v>
      </c>
      <c r="BC1943" s="221">
        <f>'2.b-MTH2-HTH'!AY$66</f>
        <v>0.57451595766849639</v>
      </c>
      <c r="BD1943" s="221">
        <f>'2.b-MTH2-HTH'!AZ$66</f>
        <v>0.5749549285103237</v>
      </c>
      <c r="BE1943" s="221">
        <f>'2.b-MTH2-HTH'!BA$66</f>
        <v>0.5807407629223017</v>
      </c>
      <c r="BF1943" s="221">
        <f>'2.b-MTH2-HTH'!BB$66</f>
        <v>0.5810223934986205</v>
      </c>
      <c r="BG1943" s="221">
        <f>'2.b-MTH2-HTH'!BC$66</f>
        <v>0.59258989819671504</v>
      </c>
      <c r="BH1943" s="221">
        <f>'2.b-MTH2-HTH'!BD$66</f>
        <v>0.58065161948797872</v>
      </c>
    </row>
    <row r="1944" spans="1:60" s="8" customFormat="1" ht="15">
      <c r="A1944" s="36" t="s">
        <v>7</v>
      </c>
      <c r="B1944" s="36" t="s">
        <v>53</v>
      </c>
      <c r="C1944" s="36" t="s">
        <v>18</v>
      </c>
      <c r="D1944" s="7" t="s">
        <v>97</v>
      </c>
      <c r="E1944" s="7" t="s">
        <v>98</v>
      </c>
      <c r="F1944" s="7" t="s">
        <v>14</v>
      </c>
      <c r="G1944" s="219"/>
      <c r="H1944" s="219"/>
      <c r="I1944" s="219"/>
      <c r="J1944" s="219"/>
      <c r="K1944" s="219"/>
      <c r="L1944" s="219"/>
      <c r="M1944" s="219"/>
      <c r="N1944" s="219"/>
      <c r="O1944" s="219"/>
      <c r="P1944" s="219"/>
      <c r="Q1944" s="219"/>
      <c r="R1944" s="219"/>
      <c r="S1944" s="219"/>
      <c r="T1944" s="221">
        <f>'2.b-MTH2-HTH'!P$67</f>
        <v>0.67007841522529721</v>
      </c>
      <c r="U1944" s="221">
        <f>'2.b-MTH2-HTH'!Q$67</f>
        <v>0.67007841522529721</v>
      </c>
      <c r="V1944" s="221">
        <f>'2.b-MTH2-HTH'!R$67</f>
        <v>0.6700784152252971</v>
      </c>
      <c r="W1944" s="221">
        <f>'2.b-MTH2-HTH'!S$67</f>
        <v>0.67007841522529721</v>
      </c>
      <c r="X1944" s="221">
        <f>'2.b-MTH2-HTH'!T$67</f>
        <v>0.67007841522529721</v>
      </c>
      <c r="Y1944" s="221">
        <f>'2.b-MTH2-HTH'!U$67</f>
        <v>0.6700784152252971</v>
      </c>
      <c r="Z1944" s="221">
        <f>'2.b-MTH2-HTH'!V$67</f>
        <v>0.67007841522529721</v>
      </c>
      <c r="AA1944" s="221">
        <f>'2.b-MTH2-HTH'!W$67</f>
        <v>0.67007841522529721</v>
      </c>
      <c r="AB1944" s="221">
        <f>'2.b-MTH2-HTH'!X$67</f>
        <v>0.67007841522529721</v>
      </c>
      <c r="AC1944" s="221">
        <f>'2.b-MTH2-HTH'!Y$67</f>
        <v>0.67007841522529721</v>
      </c>
      <c r="AD1944" s="221">
        <f>'2.b-MTH2-HTH'!Z$67</f>
        <v>0.67007841522529721</v>
      </c>
      <c r="AE1944" s="221">
        <f>'2.b-MTH2-HTH'!AA$67</f>
        <v>0.67007841522529721</v>
      </c>
      <c r="AF1944" s="221">
        <f>'2.b-MTH2-HTH'!AB$67</f>
        <v>0.6700784152252971</v>
      </c>
      <c r="AG1944" s="221">
        <f>'2.b-MTH2-HTH'!AC$67</f>
        <v>0.67007841522529721</v>
      </c>
      <c r="AH1944" s="221">
        <f>'2.b-MTH2-HTH'!AD$67</f>
        <v>0.67007841522529721</v>
      </c>
      <c r="AI1944" s="221">
        <f>'2.b-MTH2-HTH'!AE$67</f>
        <v>0.67007841522529721</v>
      </c>
      <c r="AJ1944" s="221">
        <f>'2.b-MTH2-HTH'!AF$67</f>
        <v>0.67007841522529721</v>
      </c>
      <c r="AK1944" s="221">
        <f>'2.b-MTH2-HTH'!AG$67</f>
        <v>0.67007841522529732</v>
      </c>
      <c r="AL1944" s="221">
        <f>'2.b-MTH2-HTH'!AH$67</f>
        <v>0.67007841522529721</v>
      </c>
      <c r="AM1944" s="221">
        <f>'2.b-MTH2-HTH'!AI$67</f>
        <v>0.67007841522529721</v>
      </c>
      <c r="AN1944" s="221">
        <f>'2.b-MTH2-HTH'!AJ$67</f>
        <v>0.67007841522529721</v>
      </c>
      <c r="AO1944" s="221">
        <f>'2.b-MTH2-HTH'!AK$67</f>
        <v>0.67007841522529721</v>
      </c>
      <c r="AP1944" s="221">
        <f>'2.b-MTH2-HTH'!AL$67</f>
        <v>0.67007841522529721</v>
      </c>
      <c r="AQ1944" s="221">
        <f>'2.b-MTH2-HTH'!AM$67</f>
        <v>0.67007841522529721</v>
      </c>
      <c r="AR1944" s="221">
        <f>'2.b-MTH2-HTH'!AN$67</f>
        <v>0.67007841522529721</v>
      </c>
      <c r="AS1944" s="221">
        <f>'2.b-MTH2-HTH'!AO$67</f>
        <v>0.67007841522529721</v>
      </c>
      <c r="AT1944" s="221">
        <f>'2.b-MTH2-HTH'!AP$67</f>
        <v>0.67007841522529721</v>
      </c>
      <c r="AU1944" s="221">
        <f>'2.b-MTH2-HTH'!AQ$67</f>
        <v>0.67007841522529721</v>
      </c>
      <c r="AV1944" s="221">
        <f>'2.b-MTH2-HTH'!AR$67</f>
        <v>0.67007841522529721</v>
      </c>
      <c r="AW1944" s="221">
        <f>'2.b-MTH2-HTH'!AS$67</f>
        <v>0.67007841522529721</v>
      </c>
      <c r="AX1944" s="221">
        <f>'2.b-MTH2-HTH'!AT$67</f>
        <v>0.67007841522529721</v>
      </c>
      <c r="AY1944" s="221">
        <f>'2.b-MTH2-HTH'!AU$67</f>
        <v>0.67007841522529721</v>
      </c>
      <c r="AZ1944" s="221">
        <f>'2.b-MTH2-HTH'!AV$67</f>
        <v>0.67007841522529721</v>
      </c>
      <c r="BA1944" s="221">
        <f>'2.b-MTH2-HTH'!AW$67</f>
        <v>0.67007841522529721</v>
      </c>
      <c r="BB1944" s="221">
        <f>'2.b-MTH2-HTH'!AX$67</f>
        <v>0.67007841522529721</v>
      </c>
      <c r="BC1944" s="221">
        <f>'2.b-MTH2-HTH'!AY$67</f>
        <v>0.67007841522529721</v>
      </c>
      <c r="BD1944" s="221">
        <f>'2.b-MTH2-HTH'!AZ$67</f>
        <v>0.67007841522529721</v>
      </c>
      <c r="BE1944" s="221">
        <f>'2.b-MTH2-HTH'!BA$67</f>
        <v>0.67007841522529721</v>
      </c>
      <c r="BF1944" s="221">
        <f>'2.b-MTH2-HTH'!BB$67</f>
        <v>0.67007841522529721</v>
      </c>
      <c r="BG1944" s="221">
        <f>'2.b-MTH2-HTH'!BC$67</f>
        <v>0.67007841522529721</v>
      </c>
      <c r="BH1944" s="221">
        <f>'2.b-MTH2-HTH'!BD$67</f>
        <v>0.67007841522529721</v>
      </c>
    </row>
    <row r="1945" spans="1:60" s="5" customFormat="1" ht="15">
      <c r="A1945" s="4" t="s">
        <v>7</v>
      </c>
      <c r="B1945" s="4" t="s">
        <v>53</v>
      </c>
      <c r="C1945" s="4" t="s">
        <v>19</v>
      </c>
      <c r="D1945" s="4"/>
      <c r="E1945" s="4"/>
      <c r="F1945" s="4" t="s">
        <v>11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>
        <v>10</v>
      </c>
      <c r="R1945" s="4">
        <v>10</v>
      </c>
      <c r="S1945" s="4">
        <v>10</v>
      </c>
      <c r="T1945" s="4">
        <v>14</v>
      </c>
      <c r="U1945" s="4">
        <v>14</v>
      </c>
      <c r="V1945" s="4">
        <v>14</v>
      </c>
      <c r="W1945" s="4">
        <v>14</v>
      </c>
      <c r="X1945" s="4">
        <v>15</v>
      </c>
      <c r="Y1945" s="4">
        <v>19</v>
      </c>
      <c r="Z1945" s="4">
        <v>19</v>
      </c>
      <c r="AA1945" s="4">
        <v>23</v>
      </c>
      <c r="AB1945" s="4">
        <v>22</v>
      </c>
      <c r="AC1945" s="4">
        <v>25</v>
      </c>
      <c r="AD1945" s="4">
        <v>23</v>
      </c>
      <c r="AE1945" s="4">
        <v>20</v>
      </c>
      <c r="AF1945" s="4">
        <v>20</v>
      </c>
      <c r="AG1945" s="4">
        <v>20</v>
      </c>
      <c r="AH1945" s="4">
        <v>22</v>
      </c>
      <c r="AI1945" s="4">
        <v>22</v>
      </c>
      <c r="AJ1945" s="4">
        <v>20</v>
      </c>
      <c r="AK1945" s="4">
        <v>20</v>
      </c>
      <c r="AL1945" s="4">
        <v>20</v>
      </c>
      <c r="AM1945" s="4">
        <v>20</v>
      </c>
      <c r="AN1945" s="4">
        <v>20</v>
      </c>
      <c r="AO1945" s="4">
        <v>21</v>
      </c>
      <c r="AP1945" s="4">
        <v>23</v>
      </c>
      <c r="AQ1945" s="4">
        <v>41</v>
      </c>
      <c r="AR1945" s="4">
        <v>46</v>
      </c>
      <c r="AS1945" s="4">
        <v>61</v>
      </c>
      <c r="AT1945" s="4">
        <v>66</v>
      </c>
      <c r="AU1945" s="4">
        <v>85</v>
      </c>
      <c r="AV1945" s="4">
        <v>89</v>
      </c>
      <c r="AW1945" s="4">
        <v>86</v>
      </c>
      <c r="AX1945" s="4">
        <v>97</v>
      </c>
      <c r="AY1945" s="4">
        <v>110</v>
      </c>
      <c r="AZ1945" s="4">
        <v>112</v>
      </c>
      <c r="BA1945" s="4">
        <v>59</v>
      </c>
      <c r="BB1945" s="4">
        <v>86</v>
      </c>
      <c r="BC1945" s="4">
        <v>85</v>
      </c>
      <c r="BD1945" s="4">
        <v>86</v>
      </c>
      <c r="BE1945" s="4">
        <v>88</v>
      </c>
      <c r="BF1945" s="4">
        <v>75</v>
      </c>
      <c r="BG1945" s="4">
        <v>62</v>
      </c>
      <c r="BH1945" s="4">
        <v>19</v>
      </c>
    </row>
    <row r="1946" spans="1:60" s="5" customFormat="1" ht="15">
      <c r="A1946" s="4" t="s">
        <v>7</v>
      </c>
      <c r="B1946" s="4" t="s">
        <v>53</v>
      </c>
      <c r="C1946" s="4" t="s">
        <v>19</v>
      </c>
      <c r="D1946" s="4"/>
      <c r="E1946" s="4"/>
      <c r="F1946" s="4" t="s">
        <v>52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>
        <v>3.3505327347048202E-4</v>
      </c>
      <c r="R1946" s="4">
        <v>3.0497102775236401E-4</v>
      </c>
      <c r="S1946" s="4">
        <v>2.9470706118118599E-4</v>
      </c>
      <c r="T1946" s="4">
        <v>3.6324010170722801E-4</v>
      </c>
      <c r="U1946" s="4">
        <v>3.4958923265163399E-4</v>
      </c>
      <c r="V1946" s="4">
        <v>3.4838003284725998E-4</v>
      </c>
      <c r="W1946" s="4">
        <v>3.2284844571534E-4</v>
      </c>
      <c r="X1946" s="4">
        <v>3.3526295791332301E-4</v>
      </c>
      <c r="Y1946" s="4">
        <v>4.1034944494838202E-4</v>
      </c>
      <c r="Z1946" s="4">
        <v>3.8587298686000902E-4</v>
      </c>
      <c r="AA1946" s="4">
        <v>4.7802140704562E-4</v>
      </c>
      <c r="AB1946" s="4">
        <v>4.7480306463796299E-4</v>
      </c>
      <c r="AC1946" s="4">
        <v>5.5205918074417595E-4</v>
      </c>
      <c r="AD1946" s="4">
        <v>4.9476197646653895E-4</v>
      </c>
      <c r="AE1946" s="4">
        <v>4.2713138561421501E-4</v>
      </c>
      <c r="AF1946" s="4">
        <v>4.2150519505152899E-4</v>
      </c>
      <c r="AG1946" s="4">
        <v>4.2058334910520902E-4</v>
      </c>
      <c r="AH1946" s="4">
        <v>4.4792833146696498E-4</v>
      </c>
      <c r="AI1946" s="4">
        <v>4.0452330605865601E-4</v>
      </c>
      <c r="AJ1946" s="4">
        <v>3.4248334674726402E-4</v>
      </c>
      <c r="AK1946" s="4">
        <v>3.2996766316900899E-4</v>
      </c>
      <c r="AL1946" s="4">
        <v>3.1674136483854099E-4</v>
      </c>
      <c r="AM1946" s="4">
        <v>3.1322433126605302E-4</v>
      </c>
      <c r="AN1946" s="4">
        <v>3.2083159549552398E-4</v>
      </c>
      <c r="AO1946" s="4">
        <v>3.1957146987658501E-4</v>
      </c>
      <c r="AP1946" s="4">
        <v>3.3397223674275402E-4</v>
      </c>
      <c r="AQ1946" s="4">
        <v>5.9167328090049798E-4</v>
      </c>
      <c r="AR1946" s="4">
        <v>6.2820933027422704E-4</v>
      </c>
      <c r="AS1946" s="4">
        <v>7.8314567793455003E-4</v>
      </c>
      <c r="AT1946" s="4">
        <v>8.2415524087810004E-4</v>
      </c>
      <c r="AU1946" s="4">
        <v>9.9424507556262597E-4</v>
      </c>
      <c r="AV1946" s="4">
        <v>9.9337009174721501E-4</v>
      </c>
      <c r="AW1946" s="4">
        <v>9.4587609023218003E-4</v>
      </c>
      <c r="AX1946" s="4">
        <v>1.0102167279392601E-3</v>
      </c>
      <c r="AY1946" s="4">
        <v>1.10682913576769E-3</v>
      </c>
      <c r="AZ1946" s="4">
        <v>1.0974367014188299E-3</v>
      </c>
      <c r="BA1946" s="4">
        <v>5.93860090588827E-4</v>
      </c>
      <c r="BB1946" s="4">
        <v>8.4527530420082202E-4</v>
      </c>
      <c r="BC1946" s="4">
        <v>8.6740889655383504E-4</v>
      </c>
      <c r="BD1946" s="4">
        <v>9.4573046681695704E-4</v>
      </c>
      <c r="BE1946" s="4">
        <v>9.54053643834428E-4</v>
      </c>
      <c r="BF1946" s="4">
        <v>8.4425233013643098E-4</v>
      </c>
      <c r="BG1946" s="4">
        <v>7.3234112922277404E-4</v>
      </c>
      <c r="BH1946" s="4">
        <v>2.3326335432703499E-4</v>
      </c>
    </row>
    <row r="1947" spans="1:60" s="8" customFormat="1" ht="15">
      <c r="A1947" s="36" t="s">
        <v>7</v>
      </c>
      <c r="B1947" s="36" t="s">
        <v>53</v>
      </c>
      <c r="C1947" s="36" t="s">
        <v>19</v>
      </c>
      <c r="D1947" s="7" t="s">
        <v>99</v>
      </c>
      <c r="E1947" s="7" t="s">
        <v>99</v>
      </c>
      <c r="F1947" s="7" t="s">
        <v>12</v>
      </c>
      <c r="G1947" s="219"/>
      <c r="H1947" s="219"/>
      <c r="I1947" s="219"/>
      <c r="J1947" s="219"/>
      <c r="K1947" s="219"/>
      <c r="L1947" s="219"/>
      <c r="M1947" s="219"/>
      <c r="N1947" s="219"/>
      <c r="O1947" s="219"/>
      <c r="P1947" s="219"/>
      <c r="Q1947" s="221">
        <v>1</v>
      </c>
      <c r="R1947" s="221">
        <v>1</v>
      </c>
      <c r="S1947" s="221">
        <v>1</v>
      </c>
      <c r="T1947" s="221">
        <v>1</v>
      </c>
      <c r="U1947" s="221">
        <v>1</v>
      </c>
      <c r="V1947" s="221">
        <v>1</v>
      </c>
      <c r="W1947" s="221">
        <v>1</v>
      </c>
      <c r="X1947" s="221">
        <v>1</v>
      </c>
      <c r="Y1947" s="221">
        <v>1</v>
      </c>
      <c r="Z1947" s="221">
        <v>1</v>
      </c>
      <c r="AA1947" s="221">
        <v>1</v>
      </c>
      <c r="AB1947" s="221">
        <v>1</v>
      </c>
      <c r="AC1947" s="221">
        <v>1</v>
      </c>
      <c r="AD1947" s="221">
        <v>1</v>
      </c>
      <c r="AE1947" s="221">
        <v>1</v>
      </c>
      <c r="AF1947" s="221">
        <v>1</v>
      </c>
      <c r="AG1947" s="221">
        <v>1</v>
      </c>
      <c r="AH1947" s="221">
        <v>1</v>
      </c>
      <c r="AI1947" s="221">
        <v>1</v>
      </c>
      <c r="AJ1947" s="221">
        <v>1</v>
      </c>
      <c r="AK1947" s="221">
        <v>1</v>
      </c>
      <c r="AL1947" s="221">
        <v>1</v>
      </c>
      <c r="AM1947" s="221">
        <v>1</v>
      </c>
      <c r="AN1947" s="221">
        <v>1</v>
      </c>
      <c r="AO1947" s="221">
        <v>1</v>
      </c>
      <c r="AP1947" s="221">
        <v>1</v>
      </c>
      <c r="AQ1947" s="221">
        <v>1</v>
      </c>
      <c r="AR1947" s="221">
        <v>1</v>
      </c>
      <c r="AS1947" s="221">
        <v>1</v>
      </c>
      <c r="AT1947" s="221">
        <v>1</v>
      </c>
      <c r="AU1947" s="221">
        <v>1</v>
      </c>
      <c r="AV1947" s="221">
        <v>1</v>
      </c>
      <c r="AW1947" s="221">
        <v>1</v>
      </c>
      <c r="AX1947" s="221">
        <v>1</v>
      </c>
      <c r="AY1947" s="221">
        <v>1</v>
      </c>
      <c r="AZ1947" s="221">
        <v>1</v>
      </c>
      <c r="BA1947" s="221">
        <v>1</v>
      </c>
      <c r="BB1947" s="221">
        <v>1</v>
      </c>
      <c r="BC1947" s="221">
        <v>1</v>
      </c>
      <c r="BD1947" s="221">
        <v>1</v>
      </c>
      <c r="BE1947" s="221">
        <v>1</v>
      </c>
      <c r="BF1947" s="221">
        <v>1</v>
      </c>
      <c r="BG1947" s="221">
        <v>1</v>
      </c>
      <c r="BH1947" s="221">
        <v>1</v>
      </c>
    </row>
    <row r="1948" spans="1:60" s="8" customFormat="1" ht="15">
      <c r="A1948" s="36" t="s">
        <v>7</v>
      </c>
      <c r="B1948" s="36" t="s">
        <v>53</v>
      </c>
      <c r="C1948" s="36" t="s">
        <v>19</v>
      </c>
      <c r="D1948" s="7" t="s">
        <v>99</v>
      </c>
      <c r="E1948" s="7" t="s">
        <v>99</v>
      </c>
      <c r="F1948" s="7" t="s">
        <v>13</v>
      </c>
      <c r="G1948" s="219"/>
      <c r="H1948" s="219"/>
      <c r="I1948" s="219"/>
      <c r="J1948" s="219"/>
      <c r="K1948" s="219"/>
      <c r="L1948" s="219"/>
      <c r="M1948" s="219"/>
      <c r="N1948" s="219"/>
      <c r="O1948" s="219"/>
      <c r="P1948" s="219"/>
      <c r="Q1948" s="221">
        <f>'3. Mecanical drive'!M$61</f>
        <v>0.25</v>
      </c>
      <c r="R1948" s="221">
        <f>'3. Mecanical drive'!N$61</f>
        <v>0.251</v>
      </c>
      <c r="S1948" s="221">
        <f>'3. Mecanical drive'!O$61</f>
        <v>0.252</v>
      </c>
      <c r="T1948" s="221">
        <f>'3. Mecanical drive'!P$61</f>
        <v>0.253</v>
      </c>
      <c r="U1948" s="221">
        <f>'3. Mecanical drive'!Q$61</f>
        <v>0.254</v>
      </c>
      <c r="V1948" s="221">
        <f>'3. Mecanical drive'!R$61</f>
        <v>0.255</v>
      </c>
      <c r="W1948" s="221">
        <f>'3. Mecanical drive'!S$61</f>
        <v>0.25600000000000001</v>
      </c>
      <c r="X1948" s="221">
        <f>'3. Mecanical drive'!T$61</f>
        <v>0.25700000000000001</v>
      </c>
      <c r="Y1948" s="221">
        <f>'3. Mecanical drive'!U$61</f>
        <v>0.25800000000000001</v>
      </c>
      <c r="Z1948" s="221">
        <f>'3. Mecanical drive'!V$61</f>
        <v>0.25900000000000001</v>
      </c>
      <c r="AA1948" s="221">
        <f>'3. Mecanical drive'!W$61</f>
        <v>0.26</v>
      </c>
      <c r="AB1948" s="221">
        <f>'3. Mecanical drive'!X$61</f>
        <v>0.26100000000000001</v>
      </c>
      <c r="AC1948" s="221">
        <f>'3. Mecanical drive'!Y$61</f>
        <v>0.26200000000000001</v>
      </c>
      <c r="AD1948" s="221">
        <f>'3. Mecanical drive'!Z$61</f>
        <v>0.26300000000000001</v>
      </c>
      <c r="AE1948" s="221">
        <f>'3. Mecanical drive'!AA$61</f>
        <v>0.26400000000000001</v>
      </c>
      <c r="AF1948" s="221">
        <f>'3. Mecanical drive'!AB$61</f>
        <v>0.26500000000000001</v>
      </c>
      <c r="AG1948" s="221">
        <f>'3. Mecanical drive'!AC$61</f>
        <v>0.26600000000000001</v>
      </c>
      <c r="AH1948" s="221">
        <f>'3. Mecanical drive'!AD$61</f>
        <v>0.26700000000000002</v>
      </c>
      <c r="AI1948" s="221">
        <f>'3. Mecanical drive'!AE$61</f>
        <v>0.26800000000000002</v>
      </c>
      <c r="AJ1948" s="221">
        <f>'3. Mecanical drive'!AF$61</f>
        <v>0.26900000000000002</v>
      </c>
      <c r="AK1948" s="221">
        <f>'3. Mecanical drive'!AG$61</f>
        <v>0.27</v>
      </c>
      <c r="AL1948" s="221">
        <f>'3. Mecanical drive'!AH$61</f>
        <v>0.27100000000000002</v>
      </c>
      <c r="AM1948" s="221">
        <f>'3. Mecanical drive'!AI$61</f>
        <v>0.27200000000000002</v>
      </c>
      <c r="AN1948" s="221">
        <f>'3. Mecanical drive'!AJ$61</f>
        <v>0.27300000000000002</v>
      </c>
      <c r="AO1948" s="221">
        <f>'3. Mecanical drive'!AK$61</f>
        <v>0.27400000000000002</v>
      </c>
      <c r="AP1948" s="221">
        <f>'3. Mecanical drive'!AL$61</f>
        <v>0.27500000000000002</v>
      </c>
      <c r="AQ1948" s="221">
        <f>'3. Mecanical drive'!AM$61</f>
        <v>0.27600000000000002</v>
      </c>
      <c r="AR1948" s="221">
        <f>'3. Mecanical drive'!AN$61</f>
        <v>0.27700000000000002</v>
      </c>
      <c r="AS1948" s="221">
        <f>'3. Mecanical drive'!AO$61</f>
        <v>0.27800000000000002</v>
      </c>
      <c r="AT1948" s="221">
        <f>'3. Mecanical drive'!AP$61</f>
        <v>0.27900000000000003</v>
      </c>
      <c r="AU1948" s="221">
        <f>'3. Mecanical drive'!AQ$61</f>
        <v>0.28000000000000003</v>
      </c>
      <c r="AV1948" s="221">
        <f>'3. Mecanical drive'!AR$61</f>
        <v>0.28100000000000003</v>
      </c>
      <c r="AW1948" s="221">
        <f>'3. Mecanical drive'!AS$61</f>
        <v>0.28199999999999997</v>
      </c>
      <c r="AX1948" s="221">
        <f>'3. Mecanical drive'!AT$61</f>
        <v>0.28299999999999997</v>
      </c>
      <c r="AY1948" s="221">
        <f>'3. Mecanical drive'!AU$61</f>
        <v>0.28399999999999997</v>
      </c>
      <c r="AZ1948" s="221">
        <f>'3. Mecanical drive'!AV$61</f>
        <v>0.28499999999999998</v>
      </c>
      <c r="BA1948" s="221">
        <f>'3. Mecanical drive'!AW$61</f>
        <v>0.28599999999999998</v>
      </c>
      <c r="BB1948" s="221">
        <f>'3. Mecanical drive'!AX$61</f>
        <v>0.28699999999999998</v>
      </c>
      <c r="BC1948" s="221">
        <f>'3. Mecanical drive'!AY$61</f>
        <v>0.28799999999999998</v>
      </c>
      <c r="BD1948" s="221">
        <f>'3. Mecanical drive'!AZ$61</f>
        <v>0.28899999999999998</v>
      </c>
      <c r="BE1948" s="221">
        <f>'3. Mecanical drive'!BA$61</f>
        <v>0.28999999999999998</v>
      </c>
      <c r="BF1948" s="221">
        <f>'3. Mecanical drive'!BB$61</f>
        <v>0.29099999999999998</v>
      </c>
      <c r="BG1948" s="221">
        <f>'3. Mecanical drive'!BC$61</f>
        <v>0.29199999999999998</v>
      </c>
      <c r="BH1948" s="221">
        <f>'3. Mecanical drive'!BD$61</f>
        <v>0.29299999999999998</v>
      </c>
    </row>
    <row r="1949" spans="1:60" s="8" customFormat="1" ht="15">
      <c r="A1949" s="36" t="s">
        <v>7</v>
      </c>
      <c r="B1949" s="36" t="s">
        <v>53</v>
      </c>
      <c r="C1949" s="36" t="s">
        <v>19</v>
      </c>
      <c r="D1949" s="7" t="s">
        <v>99</v>
      </c>
      <c r="E1949" s="7" t="s">
        <v>99</v>
      </c>
      <c r="F1949" s="7" t="s">
        <v>14</v>
      </c>
      <c r="G1949" s="219"/>
      <c r="H1949" s="219"/>
      <c r="I1949" s="219"/>
      <c r="J1949" s="219"/>
      <c r="K1949" s="219"/>
      <c r="L1949" s="219"/>
      <c r="M1949" s="219"/>
      <c r="N1949" s="219"/>
      <c r="O1949" s="219"/>
      <c r="P1949" s="219"/>
      <c r="Q1949" s="221">
        <f>'3. Mecanical drive'!M$67</f>
        <v>1</v>
      </c>
      <c r="R1949" s="221">
        <f>'3. Mecanical drive'!N$67</f>
        <v>1</v>
      </c>
      <c r="S1949" s="221">
        <f>'3. Mecanical drive'!O$67</f>
        <v>1</v>
      </c>
      <c r="T1949" s="221">
        <f>'3. Mecanical drive'!P$67</f>
        <v>1</v>
      </c>
      <c r="U1949" s="221">
        <f>'3. Mecanical drive'!Q$67</f>
        <v>1</v>
      </c>
      <c r="V1949" s="221">
        <f>'3. Mecanical drive'!R$67</f>
        <v>1</v>
      </c>
      <c r="W1949" s="221">
        <f>'3. Mecanical drive'!S$67</f>
        <v>1</v>
      </c>
      <c r="X1949" s="221">
        <f>'3. Mecanical drive'!T$67</f>
        <v>1</v>
      </c>
      <c r="Y1949" s="221">
        <f>'3. Mecanical drive'!U$67</f>
        <v>1</v>
      </c>
      <c r="Z1949" s="221">
        <f>'3. Mecanical drive'!V$67</f>
        <v>1</v>
      </c>
      <c r="AA1949" s="221">
        <f>'3. Mecanical drive'!W$67</f>
        <v>1</v>
      </c>
      <c r="AB1949" s="221">
        <f>'3. Mecanical drive'!X$67</f>
        <v>1</v>
      </c>
      <c r="AC1949" s="221">
        <f>'3. Mecanical drive'!Y$67</f>
        <v>1</v>
      </c>
      <c r="AD1949" s="221">
        <f>'3. Mecanical drive'!Z$67</f>
        <v>1</v>
      </c>
      <c r="AE1949" s="221">
        <f>'3. Mecanical drive'!AA$67</f>
        <v>1</v>
      </c>
      <c r="AF1949" s="221">
        <f>'3. Mecanical drive'!AB$67</f>
        <v>1</v>
      </c>
      <c r="AG1949" s="221">
        <f>'3. Mecanical drive'!AC$67</f>
        <v>1</v>
      </c>
      <c r="AH1949" s="221">
        <f>'3. Mecanical drive'!AD$67</f>
        <v>1</v>
      </c>
      <c r="AI1949" s="221">
        <f>'3. Mecanical drive'!AE$67</f>
        <v>1</v>
      </c>
      <c r="AJ1949" s="221">
        <f>'3. Mecanical drive'!AF$67</f>
        <v>1</v>
      </c>
      <c r="AK1949" s="221">
        <f>'3. Mecanical drive'!AG$67</f>
        <v>1</v>
      </c>
      <c r="AL1949" s="221">
        <f>'3. Mecanical drive'!AH$67</f>
        <v>1</v>
      </c>
      <c r="AM1949" s="221">
        <f>'3. Mecanical drive'!AI$67</f>
        <v>1</v>
      </c>
      <c r="AN1949" s="221">
        <f>'3. Mecanical drive'!AJ$67</f>
        <v>1</v>
      </c>
      <c r="AO1949" s="221">
        <f>'3. Mecanical drive'!AK$67</f>
        <v>1</v>
      </c>
      <c r="AP1949" s="221">
        <f>'3. Mecanical drive'!AL$67</f>
        <v>1</v>
      </c>
      <c r="AQ1949" s="221">
        <f>'3. Mecanical drive'!AM$67</f>
        <v>1</v>
      </c>
      <c r="AR1949" s="221">
        <f>'3. Mecanical drive'!AN$67</f>
        <v>1</v>
      </c>
      <c r="AS1949" s="221">
        <f>'3. Mecanical drive'!AO$67</f>
        <v>1</v>
      </c>
      <c r="AT1949" s="221">
        <f>'3. Mecanical drive'!AP$67</f>
        <v>1</v>
      </c>
      <c r="AU1949" s="221">
        <f>'3. Mecanical drive'!AQ$67</f>
        <v>1</v>
      </c>
      <c r="AV1949" s="221">
        <f>'3. Mecanical drive'!AR$67</f>
        <v>1</v>
      </c>
      <c r="AW1949" s="221">
        <f>'3. Mecanical drive'!AS$67</f>
        <v>1</v>
      </c>
      <c r="AX1949" s="221">
        <f>'3. Mecanical drive'!AT$67</f>
        <v>1</v>
      </c>
      <c r="AY1949" s="221">
        <f>'3. Mecanical drive'!AU$67</f>
        <v>1</v>
      </c>
      <c r="AZ1949" s="221">
        <f>'3. Mecanical drive'!AV$67</f>
        <v>1</v>
      </c>
      <c r="BA1949" s="221">
        <f>'3. Mecanical drive'!AW$67</f>
        <v>1</v>
      </c>
      <c r="BB1949" s="221">
        <f>'3. Mecanical drive'!AX$67</f>
        <v>1</v>
      </c>
      <c r="BC1949" s="221">
        <f>'3. Mecanical drive'!AY$67</f>
        <v>1</v>
      </c>
      <c r="BD1949" s="221">
        <f>'3. Mecanical drive'!AZ$67</f>
        <v>1</v>
      </c>
      <c r="BE1949" s="221">
        <f>'3. Mecanical drive'!BA$67</f>
        <v>1</v>
      </c>
      <c r="BF1949" s="221">
        <f>'3. Mecanical drive'!BB$67</f>
        <v>1</v>
      </c>
      <c r="BG1949" s="221">
        <f>'3. Mecanical drive'!BC$67</f>
        <v>1</v>
      </c>
      <c r="BH1949" s="221">
        <f>'3. Mecanical drive'!BD$67</f>
        <v>1</v>
      </c>
    </row>
    <row r="1950" spans="1:60" s="5" customFormat="1" ht="15">
      <c r="A1950" s="4" t="s">
        <v>7</v>
      </c>
      <c r="B1950" s="4" t="s">
        <v>53</v>
      </c>
      <c r="C1950" s="4" t="s">
        <v>40</v>
      </c>
      <c r="D1950" s="4"/>
      <c r="E1950" s="4"/>
      <c r="F1950" s="4" t="s">
        <v>11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>
        <v>31</v>
      </c>
      <c r="Y1950" s="4">
        <v>18</v>
      </c>
      <c r="Z1950" s="4">
        <v>21</v>
      </c>
      <c r="AA1950" s="4">
        <v>20</v>
      </c>
      <c r="AB1950" s="4">
        <v>15</v>
      </c>
      <c r="AC1950" s="4">
        <v>15</v>
      </c>
      <c r="AD1950" s="4">
        <v>8</v>
      </c>
      <c r="AE1950" s="4">
        <v>12</v>
      </c>
      <c r="AF1950" s="4">
        <v>12</v>
      </c>
      <c r="AG1950" s="4">
        <v>13</v>
      </c>
      <c r="AH1950" s="4">
        <v>12</v>
      </c>
      <c r="AI1950" s="4">
        <v>13</v>
      </c>
      <c r="AJ1950" s="4">
        <v>11</v>
      </c>
      <c r="AK1950" s="4">
        <v>10</v>
      </c>
      <c r="AL1950" s="4">
        <v>11</v>
      </c>
      <c r="AM1950" s="4">
        <v>11</v>
      </c>
      <c r="AN1950" s="4">
        <v>10</v>
      </c>
      <c r="AO1950" s="4">
        <v>11</v>
      </c>
      <c r="AP1950" s="4">
        <v>9</v>
      </c>
      <c r="AQ1950" s="4">
        <v>11</v>
      </c>
      <c r="AR1950" s="4">
        <v>11</v>
      </c>
      <c r="AS1950" s="4">
        <v>10</v>
      </c>
      <c r="AT1950" s="4">
        <v>13</v>
      </c>
      <c r="AU1950" s="4">
        <v>14</v>
      </c>
      <c r="AV1950" s="4">
        <v>14</v>
      </c>
      <c r="AW1950" s="4">
        <v>14</v>
      </c>
      <c r="AX1950" s="4">
        <v>14</v>
      </c>
      <c r="AY1950" s="4">
        <v>14</v>
      </c>
      <c r="AZ1950" s="4">
        <v>14</v>
      </c>
      <c r="BA1950" s="4">
        <v>13</v>
      </c>
      <c r="BB1950" s="4">
        <v>13</v>
      </c>
      <c r="BC1950" s="4">
        <v>13</v>
      </c>
      <c r="BD1950" s="4">
        <v>9</v>
      </c>
      <c r="BE1950" s="4">
        <v>9</v>
      </c>
      <c r="BF1950" s="4">
        <v>8</v>
      </c>
      <c r="BG1950" s="4">
        <v>8</v>
      </c>
      <c r="BH1950" s="4">
        <v>5</v>
      </c>
    </row>
    <row r="1951" spans="1:60" s="5" customFormat="1" ht="15">
      <c r="A1951" s="4" t="s">
        <v>7</v>
      </c>
      <c r="B1951" s="4" t="s">
        <v>53</v>
      </c>
      <c r="C1951" s="4" t="s">
        <v>40</v>
      </c>
      <c r="D1951" s="4"/>
      <c r="E1951" s="4"/>
      <c r="F1951" s="4" t="s">
        <v>52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>
        <v>6.9287677968753495E-4</v>
      </c>
      <c r="Y1951" s="4">
        <v>3.88752105740573E-4</v>
      </c>
      <c r="Z1951" s="4">
        <v>4.2649119600316799E-4</v>
      </c>
      <c r="AA1951" s="4">
        <v>4.1567078873532199E-4</v>
      </c>
      <c r="AB1951" s="4">
        <v>3.23729362253156E-4</v>
      </c>
      <c r="AC1951" s="4">
        <v>3.3123550844650499E-4</v>
      </c>
      <c r="AD1951" s="4">
        <v>1.72091122249231E-4</v>
      </c>
      <c r="AE1951" s="4">
        <v>2.5627883136852901E-4</v>
      </c>
      <c r="AF1951" s="4">
        <v>2.5290311703091698E-4</v>
      </c>
      <c r="AG1951" s="4">
        <v>2.73379176918386E-4</v>
      </c>
      <c r="AH1951" s="4">
        <v>2.4432454443652698E-4</v>
      </c>
      <c r="AI1951" s="4">
        <v>2.3903649903466001E-4</v>
      </c>
      <c r="AJ1951" s="4">
        <v>1.88365840710995E-4</v>
      </c>
      <c r="AK1951" s="4">
        <v>1.6498383158450501E-4</v>
      </c>
      <c r="AL1951" s="4">
        <v>1.74207750661198E-4</v>
      </c>
      <c r="AM1951" s="4">
        <v>1.72273382196329E-4</v>
      </c>
      <c r="AN1951" s="4">
        <v>1.6041579774776199E-4</v>
      </c>
      <c r="AO1951" s="4">
        <v>1.6739457945916299E-4</v>
      </c>
      <c r="AP1951" s="4">
        <v>1.3068478829064299E-4</v>
      </c>
      <c r="AQ1951" s="4">
        <v>1.5874161194891399E-4</v>
      </c>
      <c r="AR1951" s="4">
        <v>1.5022397028296701E-4</v>
      </c>
      <c r="AS1951" s="4">
        <v>1.2838453736632E-4</v>
      </c>
      <c r="AT1951" s="4">
        <v>1.6233360805174699E-4</v>
      </c>
      <c r="AU1951" s="4">
        <v>1.6375801244560901E-4</v>
      </c>
      <c r="AV1951" s="4">
        <v>1.56260463870348E-4</v>
      </c>
      <c r="AW1951" s="4">
        <v>1.53979828642448E-4</v>
      </c>
      <c r="AX1951" s="4">
        <v>1.4580447619741901E-4</v>
      </c>
      <c r="AY1951" s="4">
        <v>1.4086916273406899E-4</v>
      </c>
      <c r="AZ1951" s="4">
        <v>1.3717958767735399E-4</v>
      </c>
      <c r="BA1951" s="4">
        <v>1.3085052843482599E-4</v>
      </c>
      <c r="BB1951" s="4">
        <v>1.27774173890822E-4</v>
      </c>
      <c r="BC1951" s="4">
        <v>1.32662537119998E-4</v>
      </c>
      <c r="BD1951" s="6">
        <v>9.8971793038983899E-5</v>
      </c>
      <c r="BE1951" s="6">
        <v>9.7573668119430205E-5</v>
      </c>
      <c r="BF1951" s="6">
        <v>9.0053581881219301E-5</v>
      </c>
      <c r="BG1951" s="6">
        <v>9.4495629577132095E-5</v>
      </c>
      <c r="BH1951" s="6">
        <v>6.1385093243956606E-5</v>
      </c>
    </row>
    <row r="1952" spans="1:60" s="8" customFormat="1" ht="15">
      <c r="A1952" s="36" t="s">
        <v>7</v>
      </c>
      <c r="B1952" s="36" t="s">
        <v>53</v>
      </c>
      <c r="C1952" s="36" t="s">
        <v>40</v>
      </c>
      <c r="D1952" s="16" t="s">
        <v>107</v>
      </c>
      <c r="E1952" s="16" t="s">
        <v>108</v>
      </c>
      <c r="F1952" s="7" t="s">
        <v>12</v>
      </c>
      <c r="G1952" s="219"/>
      <c r="H1952" s="219"/>
      <c r="I1952" s="219"/>
      <c r="J1952" s="219"/>
      <c r="K1952" s="219"/>
      <c r="L1952" s="219"/>
      <c r="M1952" s="219"/>
      <c r="N1952" s="219"/>
      <c r="O1952" s="219"/>
      <c r="P1952" s="219"/>
      <c r="Q1952" s="219"/>
      <c r="R1952" s="219"/>
      <c r="S1952" s="219"/>
      <c r="T1952" s="219"/>
      <c r="U1952" s="219"/>
      <c r="V1952" s="219"/>
      <c r="W1952" s="219"/>
      <c r="X1952" s="221">
        <v>0.5</v>
      </c>
      <c r="Y1952" s="221">
        <v>0.5</v>
      </c>
      <c r="Z1952" s="221">
        <v>0.5</v>
      </c>
      <c r="AA1952" s="221">
        <v>0.5</v>
      </c>
      <c r="AB1952" s="221">
        <v>0.5</v>
      </c>
      <c r="AC1952" s="221">
        <v>0.5</v>
      </c>
      <c r="AD1952" s="221">
        <v>0.5</v>
      </c>
      <c r="AE1952" s="221">
        <v>0.5</v>
      </c>
      <c r="AF1952" s="221">
        <v>0.5</v>
      </c>
      <c r="AG1952" s="221">
        <v>0.5</v>
      </c>
      <c r="AH1952" s="221">
        <v>0.5</v>
      </c>
      <c r="AI1952" s="221">
        <v>0.5</v>
      </c>
      <c r="AJ1952" s="221">
        <v>0.5</v>
      </c>
      <c r="AK1952" s="221">
        <v>0.5</v>
      </c>
      <c r="AL1952" s="221">
        <v>0.5</v>
      </c>
      <c r="AM1952" s="221">
        <v>0.5</v>
      </c>
      <c r="AN1952" s="221">
        <v>0.5</v>
      </c>
      <c r="AO1952" s="221">
        <v>0.5</v>
      </c>
      <c r="AP1952" s="221">
        <v>0.5</v>
      </c>
      <c r="AQ1952" s="221">
        <v>0.5</v>
      </c>
      <c r="AR1952" s="221">
        <v>0.5</v>
      </c>
      <c r="AS1952" s="221">
        <v>0.5</v>
      </c>
      <c r="AT1952" s="221">
        <v>0.5</v>
      </c>
      <c r="AU1952" s="221">
        <v>0.5</v>
      </c>
      <c r="AV1952" s="221">
        <v>0.5</v>
      </c>
      <c r="AW1952" s="221">
        <v>0.5</v>
      </c>
      <c r="AX1952" s="221">
        <v>0.5</v>
      </c>
      <c r="AY1952" s="221">
        <v>0.5</v>
      </c>
      <c r="AZ1952" s="221">
        <v>0.5</v>
      </c>
      <c r="BA1952" s="221">
        <v>0.5</v>
      </c>
      <c r="BB1952" s="221">
        <v>0.5</v>
      </c>
      <c r="BC1952" s="221">
        <v>0.5</v>
      </c>
      <c r="BD1952" s="221">
        <v>0.5</v>
      </c>
      <c r="BE1952" s="221">
        <v>0.5</v>
      </c>
      <c r="BF1952" s="221">
        <v>0.5</v>
      </c>
      <c r="BG1952" s="221">
        <v>0.5</v>
      </c>
      <c r="BH1952" s="221">
        <v>0.5</v>
      </c>
    </row>
    <row r="1953" spans="1:60" s="8" customFormat="1" ht="15">
      <c r="A1953" s="36" t="s">
        <v>7</v>
      </c>
      <c r="B1953" s="36" t="s">
        <v>53</v>
      </c>
      <c r="C1953" s="36" t="s">
        <v>40</v>
      </c>
      <c r="D1953" s="16" t="s">
        <v>107</v>
      </c>
      <c r="E1953" s="16" t="s">
        <v>108</v>
      </c>
      <c r="F1953" s="7" t="s">
        <v>13</v>
      </c>
      <c r="G1953" s="219"/>
      <c r="H1953" s="219"/>
      <c r="I1953" s="219"/>
      <c r="J1953" s="219"/>
      <c r="K1953" s="219"/>
      <c r="L1953" s="219"/>
      <c r="M1953" s="219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21">
        <f>'2.b-MTH2-HTH'!T$60</f>
        <v>0.39113304875381116</v>
      </c>
      <c r="Y1953" s="221">
        <f>'2.b-MTH2-HTH'!U$60</f>
        <v>0.39631175960093368</v>
      </c>
      <c r="Z1953" s="221">
        <f>'2.b-MTH2-HTH'!V$60</f>
        <v>0.40146668545805714</v>
      </c>
      <c r="AA1953" s="221">
        <f>'2.b-MTH2-HTH'!W$60</f>
        <v>0.40659623704207171</v>
      </c>
      <c r="AB1953" s="221">
        <f>'2.b-MTH2-HTH'!X$60</f>
        <v>0.41162879886934722</v>
      </c>
      <c r="AC1953" s="221">
        <f>'2.b-MTH2-HTH'!Y$60</f>
        <v>0.42718388736326346</v>
      </c>
      <c r="AD1953" s="221">
        <f>'2.b-MTH2-HTH'!Z$60</f>
        <v>0.43090333569013051</v>
      </c>
      <c r="AE1953" s="221">
        <f>'2.b-MTH2-HTH'!AA$60</f>
        <v>0.43731957379166619</v>
      </c>
      <c r="AF1953" s="221">
        <f>'2.b-MTH2-HTH'!AB$60</f>
        <v>0.43403056707977594</v>
      </c>
      <c r="AG1953" s="221">
        <f>'2.b-MTH2-HTH'!AC$60</f>
        <v>0.43611792365164642</v>
      </c>
      <c r="AH1953" s="221">
        <f>'2.b-MTH2-HTH'!AD$60</f>
        <v>0.44774002617765807</v>
      </c>
      <c r="AI1953" s="221">
        <f>'2.b-MTH2-HTH'!AE$60</f>
        <v>0.45928152601857686</v>
      </c>
      <c r="AJ1953" s="221">
        <f>'2.b-MTH2-HTH'!AF$60</f>
        <v>0.45871837984852454</v>
      </c>
      <c r="AK1953" s="221">
        <f>'2.b-MTH2-HTH'!AG$60</f>
        <v>0.47253270654066276</v>
      </c>
      <c r="AL1953" s="221">
        <f>'2.b-MTH2-HTH'!AH$60</f>
        <v>0.4833633944813277</v>
      </c>
      <c r="AM1953" s="221">
        <f>'2.b-MTH2-HTH'!AI$60</f>
        <v>0.4938596728161313</v>
      </c>
      <c r="AN1953" s="221">
        <f>'2.b-MTH2-HTH'!AJ$60</f>
        <v>0.50009127836262857</v>
      </c>
      <c r="AO1953" s="221">
        <f>'2.b-MTH2-HTH'!AK$60</f>
        <v>0.50828722629320966</v>
      </c>
      <c r="AP1953" s="221">
        <f>'2.b-MTH2-HTH'!AL$60</f>
        <v>0.50952544559500845</v>
      </c>
      <c r="AQ1953" s="221">
        <f>'2.b-MTH2-HTH'!AM$60</f>
        <v>0.52265149277349654</v>
      </c>
      <c r="AR1953" s="221">
        <f>'2.b-MTH2-HTH'!AN$60</f>
        <v>0.52495202377414851</v>
      </c>
      <c r="AS1953" s="221">
        <f>'2.b-MTH2-HTH'!AO$60</f>
        <v>0.53687106996244194</v>
      </c>
      <c r="AT1953" s="221">
        <f>'2.b-MTH2-HTH'!AP$60</f>
        <v>0.53220331018778944</v>
      </c>
      <c r="AU1953" s="221">
        <f>'2.b-MTH2-HTH'!AQ$60</f>
        <v>0.54099447518753085</v>
      </c>
      <c r="AV1953" s="221">
        <f>'2.b-MTH2-HTH'!AR$60</f>
        <v>0.54069399515463346</v>
      </c>
      <c r="AW1953" s="221">
        <f>'2.b-MTH2-HTH'!AS$60</f>
        <v>0.55120071864467934</v>
      </c>
      <c r="AX1953" s="221">
        <f>'2.b-MTH2-HTH'!AT$60</f>
        <v>0.55975183037132925</v>
      </c>
      <c r="AY1953" s="221">
        <f>'2.b-MTH2-HTH'!AU$60</f>
        <v>0.56497102100313534</v>
      </c>
      <c r="AZ1953" s="221">
        <f>'2.b-MTH2-HTH'!AV$60</f>
        <v>0.56927952895042322</v>
      </c>
      <c r="BA1953" s="221">
        <f>'2.b-MTH2-HTH'!AW$60</f>
        <v>0.57450751000950395</v>
      </c>
      <c r="BB1953" s="221">
        <f>'2.b-MTH2-HTH'!AX$60</f>
        <v>0.57781775890094389</v>
      </c>
      <c r="BC1953" s="221">
        <f>'2.b-MTH2-HTH'!AY$60</f>
        <v>0.57451595766849639</v>
      </c>
      <c r="BD1953" s="221">
        <f>'2.b-MTH2-HTH'!AZ$60</f>
        <v>0.5749549285103237</v>
      </c>
      <c r="BE1953" s="221">
        <f>'2.b-MTH2-HTH'!BA$60</f>
        <v>0.5807407629223017</v>
      </c>
      <c r="BF1953" s="221">
        <f>'2.b-MTH2-HTH'!BB$60</f>
        <v>0.5810223934986205</v>
      </c>
      <c r="BG1953" s="221">
        <f>'2.b-MTH2-HTH'!BC$60</f>
        <v>0.59258989819671504</v>
      </c>
      <c r="BH1953" s="221">
        <f>'2.b-MTH2-HTH'!BD$60</f>
        <v>0.58065161948797872</v>
      </c>
    </row>
    <row r="1954" spans="1:60" s="8" customFormat="1" ht="15">
      <c r="A1954" s="36" t="s">
        <v>7</v>
      </c>
      <c r="B1954" s="36" t="s">
        <v>53</v>
      </c>
      <c r="C1954" s="36" t="s">
        <v>40</v>
      </c>
      <c r="D1954" s="16" t="s">
        <v>107</v>
      </c>
      <c r="E1954" s="16" t="s">
        <v>108</v>
      </c>
      <c r="F1954" s="7" t="s">
        <v>14</v>
      </c>
      <c r="G1954" s="219"/>
      <c r="H1954" s="219"/>
      <c r="I1954" s="219"/>
      <c r="J1954" s="219"/>
      <c r="K1954" s="219"/>
      <c r="L1954" s="219"/>
      <c r="M1954" s="219"/>
      <c r="N1954" s="219"/>
      <c r="O1954" s="219"/>
      <c r="P1954" s="219"/>
      <c r="Q1954" s="219"/>
      <c r="R1954" s="219"/>
      <c r="S1954" s="219"/>
      <c r="T1954" s="219"/>
      <c r="U1954" s="219"/>
      <c r="V1954" s="219"/>
      <c r="W1954" s="219"/>
      <c r="X1954" s="221">
        <f>'2.b-MTH2-HTH'!T$61</f>
        <v>0.3911634117171473</v>
      </c>
      <c r="Y1954" s="221">
        <f>'2.b-MTH2-HTH'!U$61</f>
        <v>0.3911634117171473</v>
      </c>
      <c r="Z1954" s="221">
        <f>'2.b-MTH2-HTH'!V$61</f>
        <v>0.3911634117171473</v>
      </c>
      <c r="AA1954" s="221">
        <f>'2.b-MTH2-HTH'!W$61</f>
        <v>0.3911634117171473</v>
      </c>
      <c r="AB1954" s="221">
        <f>'2.b-MTH2-HTH'!X$61</f>
        <v>0.3911634117171473</v>
      </c>
      <c r="AC1954" s="221">
        <f>'2.b-MTH2-HTH'!Y$61</f>
        <v>0.3911634117171473</v>
      </c>
      <c r="AD1954" s="221">
        <f>'2.b-MTH2-HTH'!Z$61</f>
        <v>0.3911634117171473</v>
      </c>
      <c r="AE1954" s="221">
        <f>'2.b-MTH2-HTH'!AA$61</f>
        <v>0.3911634117171473</v>
      </c>
      <c r="AF1954" s="221">
        <f>'2.b-MTH2-HTH'!AB$61</f>
        <v>0.3911634117171473</v>
      </c>
      <c r="AG1954" s="221">
        <f>'2.b-MTH2-HTH'!AC$61</f>
        <v>0.3911634117171473</v>
      </c>
      <c r="AH1954" s="221">
        <f>'2.b-MTH2-HTH'!AD$61</f>
        <v>0.3911634117171473</v>
      </c>
      <c r="AI1954" s="221">
        <f>'2.b-MTH2-HTH'!AE$61</f>
        <v>0.39116341171714736</v>
      </c>
      <c r="AJ1954" s="221">
        <f>'2.b-MTH2-HTH'!AF$61</f>
        <v>0.3911634117171473</v>
      </c>
      <c r="AK1954" s="221">
        <f>'2.b-MTH2-HTH'!AG$61</f>
        <v>0.3911634117171473</v>
      </c>
      <c r="AL1954" s="221">
        <f>'2.b-MTH2-HTH'!AH$61</f>
        <v>0.3911634117171473</v>
      </c>
      <c r="AM1954" s="221">
        <f>'2.b-MTH2-HTH'!AI$61</f>
        <v>0.3911634117171473</v>
      </c>
      <c r="AN1954" s="221">
        <f>'2.b-MTH2-HTH'!AJ$61</f>
        <v>0.3911634117171473</v>
      </c>
      <c r="AO1954" s="221">
        <f>'2.b-MTH2-HTH'!AK$61</f>
        <v>0.3911634117171473</v>
      </c>
      <c r="AP1954" s="221">
        <f>'2.b-MTH2-HTH'!AL$61</f>
        <v>0.3911634117171473</v>
      </c>
      <c r="AQ1954" s="221">
        <f>'2.b-MTH2-HTH'!AM$61</f>
        <v>0.3911634117171473</v>
      </c>
      <c r="AR1954" s="221">
        <f>'2.b-MTH2-HTH'!AN$61</f>
        <v>0.3911634117171473</v>
      </c>
      <c r="AS1954" s="221">
        <f>'2.b-MTH2-HTH'!AO$61</f>
        <v>0.3911634117171473</v>
      </c>
      <c r="AT1954" s="221">
        <f>'2.b-MTH2-HTH'!AP$61</f>
        <v>0.3911634117171473</v>
      </c>
      <c r="AU1954" s="221">
        <f>'2.b-MTH2-HTH'!AQ$61</f>
        <v>0.3911634117171473</v>
      </c>
      <c r="AV1954" s="221">
        <f>'2.b-MTH2-HTH'!AR$61</f>
        <v>0.3911634117171473</v>
      </c>
      <c r="AW1954" s="221">
        <f>'2.b-MTH2-HTH'!AS$61</f>
        <v>0.3911634117171473</v>
      </c>
      <c r="AX1954" s="221">
        <f>'2.b-MTH2-HTH'!AT$61</f>
        <v>0.3911634117171473</v>
      </c>
      <c r="AY1954" s="221">
        <f>'2.b-MTH2-HTH'!AU$61</f>
        <v>0.3911634117171473</v>
      </c>
      <c r="AZ1954" s="221">
        <f>'2.b-MTH2-HTH'!AV$61</f>
        <v>0.3911634117171473</v>
      </c>
      <c r="BA1954" s="221">
        <f>'2.b-MTH2-HTH'!AW$61</f>
        <v>0.3911634117171473</v>
      </c>
      <c r="BB1954" s="221">
        <f>'2.b-MTH2-HTH'!AX$61</f>
        <v>0.3911634117171473</v>
      </c>
      <c r="BC1954" s="221">
        <f>'2.b-MTH2-HTH'!AY$61</f>
        <v>0.3911634117171473</v>
      </c>
      <c r="BD1954" s="221">
        <f>'2.b-MTH2-HTH'!AZ$61</f>
        <v>0.3911634117171473</v>
      </c>
      <c r="BE1954" s="221">
        <f>'2.b-MTH2-HTH'!BA$61</f>
        <v>0.3911634117171473</v>
      </c>
      <c r="BF1954" s="221">
        <f>'2.b-MTH2-HTH'!BB$61</f>
        <v>0.3911634117171473</v>
      </c>
      <c r="BG1954" s="221">
        <f>'2.b-MTH2-HTH'!BC$61</f>
        <v>0.3911634117171473</v>
      </c>
      <c r="BH1954" s="221">
        <f>'2.b-MTH2-HTH'!BD$61</f>
        <v>0.3911634117171473</v>
      </c>
    </row>
    <row r="1955" spans="1:60" s="8" customFormat="1" ht="15">
      <c r="A1955" s="36" t="s">
        <v>7</v>
      </c>
      <c r="B1955" s="36" t="s">
        <v>53</v>
      </c>
      <c r="C1955" s="36" t="s">
        <v>40</v>
      </c>
      <c r="D1955" s="16" t="s">
        <v>97</v>
      </c>
      <c r="E1955" s="16" t="s">
        <v>98</v>
      </c>
      <c r="F1955" s="7" t="s">
        <v>12</v>
      </c>
      <c r="G1955" s="219"/>
      <c r="H1955" s="219"/>
      <c r="I1955" s="219"/>
      <c r="J1955" s="219"/>
      <c r="K1955" s="219"/>
      <c r="L1955" s="219"/>
      <c r="M1955" s="219"/>
      <c r="N1955" s="219"/>
      <c r="O1955" s="219"/>
      <c r="P1955" s="219"/>
      <c r="Q1955" s="219"/>
      <c r="R1955" s="219"/>
      <c r="S1955" s="219"/>
      <c r="T1955" s="219"/>
      <c r="U1955" s="219"/>
      <c r="V1955" s="219"/>
      <c r="W1955" s="219"/>
      <c r="X1955" s="221">
        <v>0.5</v>
      </c>
      <c r="Y1955" s="221">
        <v>0.5</v>
      </c>
      <c r="Z1955" s="221">
        <v>0.5</v>
      </c>
      <c r="AA1955" s="221">
        <v>0.5</v>
      </c>
      <c r="AB1955" s="221">
        <v>0.5</v>
      </c>
      <c r="AC1955" s="221">
        <v>0.5</v>
      </c>
      <c r="AD1955" s="221">
        <v>0.5</v>
      </c>
      <c r="AE1955" s="221">
        <v>0.5</v>
      </c>
      <c r="AF1955" s="221">
        <v>0.5</v>
      </c>
      <c r="AG1955" s="221">
        <v>0.5</v>
      </c>
      <c r="AH1955" s="221">
        <v>0.5</v>
      </c>
      <c r="AI1955" s="221">
        <v>0.5</v>
      </c>
      <c r="AJ1955" s="221">
        <v>0.5</v>
      </c>
      <c r="AK1955" s="221">
        <v>0.5</v>
      </c>
      <c r="AL1955" s="221">
        <v>0.5</v>
      </c>
      <c r="AM1955" s="221">
        <v>0.5</v>
      </c>
      <c r="AN1955" s="221">
        <v>0.5</v>
      </c>
      <c r="AO1955" s="221">
        <v>0.5</v>
      </c>
      <c r="AP1955" s="221">
        <v>0.5</v>
      </c>
      <c r="AQ1955" s="221">
        <v>0.5</v>
      </c>
      <c r="AR1955" s="221">
        <v>0.5</v>
      </c>
      <c r="AS1955" s="221">
        <v>0.5</v>
      </c>
      <c r="AT1955" s="221">
        <v>0.5</v>
      </c>
      <c r="AU1955" s="221">
        <v>0.5</v>
      </c>
      <c r="AV1955" s="221">
        <v>0.5</v>
      </c>
      <c r="AW1955" s="221">
        <v>0.5</v>
      </c>
      <c r="AX1955" s="221">
        <v>0.5</v>
      </c>
      <c r="AY1955" s="221">
        <v>0.5</v>
      </c>
      <c r="AZ1955" s="221">
        <v>0.5</v>
      </c>
      <c r="BA1955" s="221">
        <v>0.5</v>
      </c>
      <c r="BB1955" s="221">
        <v>0.5</v>
      </c>
      <c r="BC1955" s="221">
        <v>0.5</v>
      </c>
      <c r="BD1955" s="221">
        <v>0.5</v>
      </c>
      <c r="BE1955" s="221">
        <v>0.5</v>
      </c>
      <c r="BF1955" s="221">
        <v>0.5</v>
      </c>
      <c r="BG1955" s="221">
        <v>0.5</v>
      </c>
      <c r="BH1955" s="221">
        <v>0.5</v>
      </c>
    </row>
    <row r="1956" spans="1:60" s="8" customFormat="1" ht="15">
      <c r="A1956" s="36" t="s">
        <v>7</v>
      </c>
      <c r="B1956" s="36" t="s">
        <v>53</v>
      </c>
      <c r="C1956" s="36" t="s">
        <v>40</v>
      </c>
      <c r="D1956" s="16" t="s">
        <v>97</v>
      </c>
      <c r="E1956" s="16" t="s">
        <v>98</v>
      </c>
      <c r="F1956" s="7" t="s">
        <v>13</v>
      </c>
      <c r="G1956" s="219"/>
      <c r="H1956" s="219"/>
      <c r="I1956" s="219"/>
      <c r="J1956" s="219"/>
      <c r="K1956" s="219"/>
      <c r="L1956" s="219"/>
      <c r="M1956" s="219"/>
      <c r="N1956" s="219"/>
      <c r="O1956" s="219"/>
      <c r="P1956" s="219"/>
      <c r="Q1956" s="219"/>
      <c r="R1956" s="219"/>
      <c r="S1956" s="219"/>
      <c r="T1956" s="219"/>
      <c r="U1956" s="219"/>
      <c r="V1956" s="219"/>
      <c r="W1956" s="219"/>
      <c r="X1956" s="221">
        <f>'2.b-MTH2-HTH'!T$66</f>
        <v>0.39113304875381116</v>
      </c>
      <c r="Y1956" s="221">
        <f>'2.b-MTH2-HTH'!U$66</f>
        <v>0.39631175960093368</v>
      </c>
      <c r="Z1956" s="221">
        <f>'2.b-MTH2-HTH'!V$66</f>
        <v>0.40146668545805714</v>
      </c>
      <c r="AA1956" s="221">
        <f>'2.b-MTH2-HTH'!W$66</f>
        <v>0.40659623704207171</v>
      </c>
      <c r="AB1956" s="221">
        <f>'2.b-MTH2-HTH'!X$66</f>
        <v>0.41162879886934722</v>
      </c>
      <c r="AC1956" s="221">
        <f>'2.b-MTH2-HTH'!Y$66</f>
        <v>0.42718388736326346</v>
      </c>
      <c r="AD1956" s="221">
        <f>'2.b-MTH2-HTH'!Z$66</f>
        <v>0.43090333569013051</v>
      </c>
      <c r="AE1956" s="221">
        <f>'2.b-MTH2-HTH'!AA$66</f>
        <v>0.43731957379166619</v>
      </c>
      <c r="AF1956" s="221">
        <f>'2.b-MTH2-HTH'!AB$66</f>
        <v>0.43403056707977594</v>
      </c>
      <c r="AG1956" s="221">
        <f>'2.b-MTH2-HTH'!AC$66</f>
        <v>0.43611792365164642</v>
      </c>
      <c r="AH1956" s="221">
        <f>'2.b-MTH2-HTH'!AD$66</f>
        <v>0.44774002617765807</v>
      </c>
      <c r="AI1956" s="221">
        <f>'2.b-MTH2-HTH'!AE$66</f>
        <v>0.45928152601857686</v>
      </c>
      <c r="AJ1956" s="221">
        <f>'2.b-MTH2-HTH'!AF$66</f>
        <v>0.45871837984852454</v>
      </c>
      <c r="AK1956" s="221">
        <f>'2.b-MTH2-HTH'!AG$66</f>
        <v>0.47253270654066276</v>
      </c>
      <c r="AL1956" s="221">
        <f>'2.b-MTH2-HTH'!AH$66</f>
        <v>0.4833633944813277</v>
      </c>
      <c r="AM1956" s="221">
        <f>'2.b-MTH2-HTH'!AI$66</f>
        <v>0.4938596728161313</v>
      </c>
      <c r="AN1956" s="221">
        <f>'2.b-MTH2-HTH'!AJ$66</f>
        <v>0.50009127836262857</v>
      </c>
      <c r="AO1956" s="221">
        <f>'2.b-MTH2-HTH'!AK$66</f>
        <v>0.50828722629320966</v>
      </c>
      <c r="AP1956" s="221">
        <f>'2.b-MTH2-HTH'!AL$66</f>
        <v>0.50952544559500845</v>
      </c>
      <c r="AQ1956" s="221">
        <f>'2.b-MTH2-HTH'!AM$66</f>
        <v>0.52265149277349654</v>
      </c>
      <c r="AR1956" s="221">
        <f>'2.b-MTH2-HTH'!AN$66</f>
        <v>0.52495202377414851</v>
      </c>
      <c r="AS1956" s="221">
        <f>'2.b-MTH2-HTH'!AO$66</f>
        <v>0.53687106996244194</v>
      </c>
      <c r="AT1956" s="221">
        <f>'2.b-MTH2-HTH'!AP$66</f>
        <v>0.53220331018778944</v>
      </c>
      <c r="AU1956" s="221">
        <f>'2.b-MTH2-HTH'!AQ$66</f>
        <v>0.54099447518753085</v>
      </c>
      <c r="AV1956" s="221">
        <f>'2.b-MTH2-HTH'!AR$66</f>
        <v>0.54069399515463346</v>
      </c>
      <c r="AW1956" s="221">
        <f>'2.b-MTH2-HTH'!AS$66</f>
        <v>0.55120071864467934</v>
      </c>
      <c r="AX1956" s="221">
        <f>'2.b-MTH2-HTH'!AT$66</f>
        <v>0.55975183037132925</v>
      </c>
      <c r="AY1956" s="221">
        <f>'2.b-MTH2-HTH'!AU$66</f>
        <v>0.56497102100313534</v>
      </c>
      <c r="AZ1956" s="221">
        <f>'2.b-MTH2-HTH'!AV$66</f>
        <v>0.56927952895042322</v>
      </c>
      <c r="BA1956" s="221">
        <f>'2.b-MTH2-HTH'!AW$66</f>
        <v>0.57450751000950395</v>
      </c>
      <c r="BB1956" s="221">
        <f>'2.b-MTH2-HTH'!AX$66</f>
        <v>0.57781775890094389</v>
      </c>
      <c r="BC1956" s="221">
        <f>'2.b-MTH2-HTH'!AY$66</f>
        <v>0.57451595766849639</v>
      </c>
      <c r="BD1956" s="221">
        <f>'2.b-MTH2-HTH'!AZ$66</f>
        <v>0.5749549285103237</v>
      </c>
      <c r="BE1956" s="221">
        <f>'2.b-MTH2-HTH'!BA$66</f>
        <v>0.5807407629223017</v>
      </c>
      <c r="BF1956" s="221">
        <f>'2.b-MTH2-HTH'!BB$66</f>
        <v>0.5810223934986205</v>
      </c>
      <c r="BG1956" s="221">
        <f>'2.b-MTH2-HTH'!BC$66</f>
        <v>0.59258989819671504</v>
      </c>
      <c r="BH1956" s="221">
        <f>'2.b-MTH2-HTH'!BD$66</f>
        <v>0.58065161948797872</v>
      </c>
    </row>
    <row r="1957" spans="1:60" s="8" customFormat="1" ht="15">
      <c r="A1957" s="36" t="s">
        <v>7</v>
      </c>
      <c r="B1957" s="36" t="s">
        <v>53</v>
      </c>
      <c r="C1957" s="36" t="s">
        <v>40</v>
      </c>
      <c r="D1957" s="16" t="s">
        <v>97</v>
      </c>
      <c r="E1957" s="16" t="s">
        <v>98</v>
      </c>
      <c r="F1957" s="7" t="s">
        <v>14</v>
      </c>
      <c r="G1957" s="219"/>
      <c r="H1957" s="219"/>
      <c r="I1957" s="219"/>
      <c r="J1957" s="219"/>
      <c r="K1957" s="219"/>
      <c r="L1957" s="219"/>
      <c r="M1957" s="219"/>
      <c r="N1957" s="219"/>
      <c r="O1957" s="219"/>
      <c r="P1957" s="219"/>
      <c r="Q1957" s="219"/>
      <c r="R1957" s="219"/>
      <c r="S1957" s="219"/>
      <c r="T1957" s="219"/>
      <c r="U1957" s="219"/>
      <c r="V1957" s="219"/>
      <c r="W1957" s="219"/>
      <c r="X1957" s="221">
        <f>'2.b-MTH2-HTH'!T$67</f>
        <v>0.67007841522529721</v>
      </c>
      <c r="Y1957" s="221">
        <f>'2.b-MTH2-HTH'!U$67</f>
        <v>0.6700784152252971</v>
      </c>
      <c r="Z1957" s="221">
        <f>'2.b-MTH2-HTH'!V$67</f>
        <v>0.67007841522529721</v>
      </c>
      <c r="AA1957" s="221">
        <f>'2.b-MTH2-HTH'!W$67</f>
        <v>0.67007841522529721</v>
      </c>
      <c r="AB1957" s="221">
        <f>'2.b-MTH2-HTH'!X$67</f>
        <v>0.67007841522529721</v>
      </c>
      <c r="AC1957" s="221">
        <f>'2.b-MTH2-HTH'!Y$67</f>
        <v>0.67007841522529721</v>
      </c>
      <c r="AD1957" s="221">
        <f>'2.b-MTH2-HTH'!Z$67</f>
        <v>0.67007841522529721</v>
      </c>
      <c r="AE1957" s="221">
        <f>'2.b-MTH2-HTH'!AA$67</f>
        <v>0.67007841522529721</v>
      </c>
      <c r="AF1957" s="221">
        <f>'2.b-MTH2-HTH'!AB$67</f>
        <v>0.6700784152252971</v>
      </c>
      <c r="AG1957" s="221">
        <f>'2.b-MTH2-HTH'!AC$67</f>
        <v>0.67007841522529721</v>
      </c>
      <c r="AH1957" s="221">
        <f>'2.b-MTH2-HTH'!AD$67</f>
        <v>0.67007841522529721</v>
      </c>
      <c r="AI1957" s="221">
        <f>'2.b-MTH2-HTH'!AE$67</f>
        <v>0.67007841522529721</v>
      </c>
      <c r="AJ1957" s="221">
        <f>'2.b-MTH2-HTH'!AF$67</f>
        <v>0.67007841522529721</v>
      </c>
      <c r="AK1957" s="221">
        <f>'2.b-MTH2-HTH'!AG$67</f>
        <v>0.67007841522529732</v>
      </c>
      <c r="AL1957" s="221">
        <f>'2.b-MTH2-HTH'!AH$67</f>
        <v>0.67007841522529721</v>
      </c>
      <c r="AM1957" s="221">
        <f>'2.b-MTH2-HTH'!AI$67</f>
        <v>0.67007841522529721</v>
      </c>
      <c r="AN1957" s="221">
        <f>'2.b-MTH2-HTH'!AJ$67</f>
        <v>0.67007841522529721</v>
      </c>
      <c r="AO1957" s="221">
        <f>'2.b-MTH2-HTH'!AK$67</f>
        <v>0.67007841522529721</v>
      </c>
      <c r="AP1957" s="221">
        <f>'2.b-MTH2-HTH'!AL$67</f>
        <v>0.67007841522529721</v>
      </c>
      <c r="AQ1957" s="221">
        <f>'2.b-MTH2-HTH'!AM$67</f>
        <v>0.67007841522529721</v>
      </c>
      <c r="AR1957" s="221">
        <f>'2.b-MTH2-HTH'!AN$67</f>
        <v>0.67007841522529721</v>
      </c>
      <c r="AS1957" s="221">
        <f>'2.b-MTH2-HTH'!AO$67</f>
        <v>0.67007841522529721</v>
      </c>
      <c r="AT1957" s="221">
        <f>'2.b-MTH2-HTH'!AP$67</f>
        <v>0.67007841522529721</v>
      </c>
      <c r="AU1957" s="221">
        <f>'2.b-MTH2-HTH'!AQ$67</f>
        <v>0.67007841522529721</v>
      </c>
      <c r="AV1957" s="221">
        <f>'2.b-MTH2-HTH'!AR$67</f>
        <v>0.67007841522529721</v>
      </c>
      <c r="AW1957" s="221">
        <f>'2.b-MTH2-HTH'!AS$67</f>
        <v>0.67007841522529721</v>
      </c>
      <c r="AX1957" s="221">
        <f>'2.b-MTH2-HTH'!AT$67</f>
        <v>0.67007841522529721</v>
      </c>
      <c r="AY1957" s="221">
        <f>'2.b-MTH2-HTH'!AU$67</f>
        <v>0.67007841522529721</v>
      </c>
      <c r="AZ1957" s="221">
        <f>'2.b-MTH2-HTH'!AV$67</f>
        <v>0.67007841522529721</v>
      </c>
      <c r="BA1957" s="221">
        <f>'2.b-MTH2-HTH'!AW$67</f>
        <v>0.67007841522529721</v>
      </c>
      <c r="BB1957" s="221">
        <f>'2.b-MTH2-HTH'!AX$67</f>
        <v>0.67007841522529721</v>
      </c>
      <c r="BC1957" s="221">
        <f>'2.b-MTH2-HTH'!AY$67</f>
        <v>0.67007841522529721</v>
      </c>
      <c r="BD1957" s="221">
        <f>'2.b-MTH2-HTH'!AZ$67</f>
        <v>0.67007841522529721</v>
      </c>
      <c r="BE1957" s="221">
        <f>'2.b-MTH2-HTH'!BA$67</f>
        <v>0.67007841522529721</v>
      </c>
      <c r="BF1957" s="221">
        <f>'2.b-MTH2-HTH'!BB$67</f>
        <v>0.67007841522529721</v>
      </c>
      <c r="BG1957" s="221">
        <f>'2.b-MTH2-HTH'!BC$67</f>
        <v>0.67007841522529721</v>
      </c>
      <c r="BH1957" s="221">
        <f>'2.b-MTH2-HTH'!BD$67</f>
        <v>0.67007841522529721</v>
      </c>
    </row>
    <row r="1958" spans="1:60" s="5" customFormat="1" ht="15">
      <c r="A1958" s="4" t="s">
        <v>7</v>
      </c>
      <c r="B1958" s="4" t="s">
        <v>53</v>
      </c>
      <c r="C1958" s="4" t="s">
        <v>21</v>
      </c>
      <c r="D1958" s="4"/>
      <c r="E1958" s="4"/>
      <c r="F1958" s="4" t="s">
        <v>11</v>
      </c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>
        <v>11</v>
      </c>
      <c r="AD1958" s="4">
        <v>23</v>
      </c>
      <c r="AE1958" s="4">
        <v>42</v>
      </c>
      <c r="AF1958" s="4">
        <v>38</v>
      </c>
      <c r="AG1958" s="4">
        <v>45</v>
      </c>
      <c r="AH1958" s="4">
        <v>85</v>
      </c>
      <c r="AI1958" s="4">
        <v>122</v>
      </c>
      <c r="AJ1958" s="4">
        <v>150</v>
      </c>
      <c r="AK1958" s="4">
        <v>182</v>
      </c>
      <c r="AL1958" s="4">
        <v>206</v>
      </c>
      <c r="AM1958" s="4">
        <v>212</v>
      </c>
      <c r="AN1958" s="4">
        <v>200</v>
      </c>
      <c r="AO1958" s="4">
        <v>212</v>
      </c>
      <c r="AP1958" s="4">
        <v>295</v>
      </c>
      <c r="AQ1958" s="4">
        <v>314</v>
      </c>
      <c r="AR1958" s="4">
        <v>333</v>
      </c>
      <c r="AS1958" s="4">
        <v>386</v>
      </c>
      <c r="AT1958" s="4">
        <v>346</v>
      </c>
      <c r="AU1958" s="4">
        <v>430</v>
      </c>
      <c r="AV1958" s="4">
        <v>476</v>
      </c>
      <c r="AW1958" s="4">
        <v>409</v>
      </c>
      <c r="AX1958" s="4">
        <v>523</v>
      </c>
      <c r="AY1958" s="4">
        <v>497</v>
      </c>
      <c r="AZ1958" s="4">
        <v>308</v>
      </c>
      <c r="BA1958" s="4">
        <v>210</v>
      </c>
      <c r="BB1958" s="4">
        <v>284</v>
      </c>
      <c r="BC1958" s="4">
        <v>273</v>
      </c>
      <c r="BD1958" s="4">
        <v>155</v>
      </c>
      <c r="BE1958" s="4">
        <v>100</v>
      </c>
      <c r="BF1958" s="4">
        <v>174</v>
      </c>
      <c r="BG1958" s="4">
        <v>130</v>
      </c>
      <c r="BH1958" s="4">
        <v>136</v>
      </c>
    </row>
    <row r="1959" spans="1:60" s="5" customFormat="1" ht="15">
      <c r="A1959" s="4" t="s">
        <v>7</v>
      </c>
      <c r="B1959" s="4" t="s">
        <v>53</v>
      </c>
      <c r="C1959" s="4" t="s">
        <v>21</v>
      </c>
      <c r="D1959" s="4"/>
      <c r="E1959" s="4"/>
      <c r="F1959" s="4" t="s">
        <v>52</v>
      </c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>
        <v>2.42906039527437E-4</v>
      </c>
      <c r="AD1959" s="4">
        <v>4.9476197646653895E-4</v>
      </c>
      <c r="AE1959" s="4">
        <v>8.9697590978985104E-4</v>
      </c>
      <c r="AF1959" s="4">
        <v>8.0085987059790498E-4</v>
      </c>
      <c r="AG1959" s="4">
        <v>9.4631253548672E-4</v>
      </c>
      <c r="AH1959" s="4">
        <v>1.73063218975873E-3</v>
      </c>
      <c r="AI1959" s="4">
        <v>2.2432656063252699E-3</v>
      </c>
      <c r="AJ1959" s="4">
        <v>2.5686251006044802E-3</v>
      </c>
      <c r="AK1959" s="4">
        <v>3.00270573483799E-3</v>
      </c>
      <c r="AL1959" s="4">
        <v>3.2624360578369701E-3</v>
      </c>
      <c r="AM1959" s="4">
        <v>3.3201779114201599E-3</v>
      </c>
      <c r="AN1959" s="4">
        <v>3.2083159549552401E-3</v>
      </c>
      <c r="AO1959" s="4">
        <v>3.22615007684933E-3</v>
      </c>
      <c r="AP1959" s="4">
        <v>4.2835569495266301E-3</v>
      </c>
      <c r="AQ1959" s="4">
        <v>4.5313514683599102E-3</v>
      </c>
      <c r="AR1959" s="4">
        <v>4.5476892822025597E-3</v>
      </c>
      <c r="AS1959" s="4">
        <v>4.9556431423399402E-3</v>
      </c>
      <c r="AT1959" s="4">
        <v>4.3205714143003402E-3</v>
      </c>
      <c r="AU1959" s="4">
        <v>5.0297103822579898E-3</v>
      </c>
      <c r="AV1959" s="4">
        <v>5.3128557715918503E-3</v>
      </c>
      <c r="AW1959" s="4">
        <v>4.4984107081972296E-3</v>
      </c>
      <c r="AX1959" s="4">
        <v>5.4468386465178799E-3</v>
      </c>
      <c r="AY1959" s="4">
        <v>5.0008552770594598E-3</v>
      </c>
      <c r="AZ1959" s="4">
        <v>3.0179509289017799E-3</v>
      </c>
      <c r="BA1959" s="4">
        <v>2.1137393054856601E-3</v>
      </c>
      <c r="BB1959" s="4">
        <v>2.7913742603841098E-3</v>
      </c>
      <c r="BC1959" s="4">
        <v>2.7859132795199702E-3</v>
      </c>
      <c r="BD1959" s="4">
        <v>1.7045142134491701E-3</v>
      </c>
      <c r="BE1959" s="4">
        <v>1.08415186799367E-3</v>
      </c>
      <c r="BF1959" s="4">
        <v>1.9586654059165201E-3</v>
      </c>
      <c r="BG1959" s="4">
        <v>1.5355539806283999E-3</v>
      </c>
      <c r="BH1959" s="4">
        <v>1.66967453623562E-3</v>
      </c>
    </row>
    <row r="1960" spans="1:60" s="8" customFormat="1" ht="15">
      <c r="A1960" s="36" t="s">
        <v>7</v>
      </c>
      <c r="B1960" s="36" t="s">
        <v>53</v>
      </c>
      <c r="C1960" s="36" t="s">
        <v>21</v>
      </c>
      <c r="D1960" s="7" t="s">
        <v>107</v>
      </c>
      <c r="E1960" s="7" t="s">
        <v>108</v>
      </c>
      <c r="F1960" s="7" t="s">
        <v>12</v>
      </c>
      <c r="G1960" s="219"/>
      <c r="H1960" s="219"/>
      <c r="I1960" s="219"/>
      <c r="J1960" s="219"/>
      <c r="K1960" s="219"/>
      <c r="L1960" s="219"/>
      <c r="M1960" s="219"/>
      <c r="N1960" s="219"/>
      <c r="O1960" s="219"/>
      <c r="P1960" s="219"/>
      <c r="Q1960" s="219"/>
      <c r="R1960" s="219"/>
      <c r="S1960" s="219"/>
      <c r="T1960" s="219"/>
      <c r="U1960" s="219"/>
      <c r="V1960" s="219"/>
      <c r="W1960" s="219"/>
      <c r="X1960" s="219"/>
      <c r="Y1960" s="219"/>
      <c r="Z1960" s="219"/>
      <c r="AA1960" s="219"/>
      <c r="AB1960" s="219"/>
      <c r="AC1960" s="221">
        <v>0.5</v>
      </c>
      <c r="AD1960" s="221">
        <v>0.5</v>
      </c>
      <c r="AE1960" s="221">
        <v>0.5</v>
      </c>
      <c r="AF1960" s="221">
        <v>0.5</v>
      </c>
      <c r="AG1960" s="221">
        <v>0.5</v>
      </c>
      <c r="AH1960" s="221">
        <v>0.5</v>
      </c>
      <c r="AI1960" s="221">
        <v>0.5</v>
      </c>
      <c r="AJ1960" s="221">
        <v>0.5</v>
      </c>
      <c r="AK1960" s="221">
        <v>0.5</v>
      </c>
      <c r="AL1960" s="221">
        <v>0.5</v>
      </c>
      <c r="AM1960" s="221">
        <v>0.5</v>
      </c>
      <c r="AN1960" s="221">
        <v>0.5</v>
      </c>
      <c r="AO1960" s="221">
        <v>0.5</v>
      </c>
      <c r="AP1960" s="221">
        <v>0.5</v>
      </c>
      <c r="AQ1960" s="221">
        <v>0.5</v>
      </c>
      <c r="AR1960" s="221">
        <v>0.5</v>
      </c>
      <c r="AS1960" s="221">
        <v>0.5</v>
      </c>
      <c r="AT1960" s="221">
        <v>0.5</v>
      </c>
      <c r="AU1960" s="221">
        <v>0.5</v>
      </c>
      <c r="AV1960" s="221">
        <v>0.5</v>
      </c>
      <c r="AW1960" s="221">
        <v>0.5</v>
      </c>
      <c r="AX1960" s="221">
        <v>0.5</v>
      </c>
      <c r="AY1960" s="221">
        <v>0.5</v>
      </c>
      <c r="AZ1960" s="221">
        <v>0.5</v>
      </c>
      <c r="BA1960" s="221">
        <v>0.5</v>
      </c>
      <c r="BB1960" s="221">
        <v>0.5</v>
      </c>
      <c r="BC1960" s="221">
        <v>0.5</v>
      </c>
      <c r="BD1960" s="221">
        <v>0.5</v>
      </c>
      <c r="BE1960" s="221">
        <v>0.5</v>
      </c>
      <c r="BF1960" s="221">
        <v>0.5</v>
      </c>
      <c r="BG1960" s="221">
        <v>0.5</v>
      </c>
      <c r="BH1960" s="221">
        <v>0.5</v>
      </c>
    </row>
    <row r="1961" spans="1:60" s="8" customFormat="1" ht="15">
      <c r="A1961" s="36" t="s">
        <v>7</v>
      </c>
      <c r="B1961" s="36" t="s">
        <v>53</v>
      </c>
      <c r="C1961" s="36" t="s">
        <v>21</v>
      </c>
      <c r="D1961" s="7" t="s">
        <v>107</v>
      </c>
      <c r="E1961" s="7" t="s">
        <v>108</v>
      </c>
      <c r="F1961" s="7" t="s">
        <v>13</v>
      </c>
      <c r="G1961" s="219"/>
      <c r="H1961" s="219"/>
      <c r="I1961" s="219"/>
      <c r="J1961" s="219"/>
      <c r="K1961" s="219"/>
      <c r="L1961" s="219"/>
      <c r="M1961" s="219"/>
      <c r="N1961" s="219"/>
      <c r="O1961" s="219"/>
      <c r="P1961" s="219"/>
      <c r="Q1961" s="219"/>
      <c r="R1961" s="219"/>
      <c r="S1961" s="219"/>
      <c r="T1961" s="219"/>
      <c r="U1961" s="219"/>
      <c r="V1961" s="219"/>
      <c r="W1961" s="219"/>
      <c r="X1961" s="219"/>
      <c r="Y1961" s="219"/>
      <c r="Z1961" s="219"/>
      <c r="AA1961" s="219"/>
      <c r="AB1961" s="219"/>
      <c r="AC1961" s="221">
        <f>'2.b-MTH2-HTH'!Y$60</f>
        <v>0.42718388736326346</v>
      </c>
      <c r="AD1961" s="221">
        <f>'2.b-MTH2-HTH'!Z$60</f>
        <v>0.43090333569013051</v>
      </c>
      <c r="AE1961" s="221">
        <f>'2.b-MTH2-HTH'!AA$60</f>
        <v>0.43731957379166619</v>
      </c>
      <c r="AF1961" s="221">
        <f>'2.b-MTH2-HTH'!AB$60</f>
        <v>0.43403056707977594</v>
      </c>
      <c r="AG1961" s="221">
        <f>'2.b-MTH2-HTH'!AC$60</f>
        <v>0.43611792365164642</v>
      </c>
      <c r="AH1961" s="221">
        <f>'2.b-MTH2-HTH'!AD$60</f>
        <v>0.44774002617765807</v>
      </c>
      <c r="AI1961" s="221">
        <f>'2.b-MTH2-HTH'!AE$60</f>
        <v>0.45928152601857686</v>
      </c>
      <c r="AJ1961" s="221">
        <f>'2.b-MTH2-HTH'!AF$60</f>
        <v>0.45871837984852454</v>
      </c>
      <c r="AK1961" s="221">
        <f>'2.b-MTH2-HTH'!AG$60</f>
        <v>0.47253270654066276</v>
      </c>
      <c r="AL1961" s="221">
        <f>'2.b-MTH2-HTH'!AH$60</f>
        <v>0.4833633944813277</v>
      </c>
      <c r="AM1961" s="221">
        <f>'2.b-MTH2-HTH'!AI$60</f>
        <v>0.4938596728161313</v>
      </c>
      <c r="AN1961" s="221">
        <f>'2.b-MTH2-HTH'!AJ$60</f>
        <v>0.50009127836262857</v>
      </c>
      <c r="AO1961" s="221">
        <f>'2.b-MTH2-HTH'!AK$60</f>
        <v>0.50828722629320966</v>
      </c>
      <c r="AP1961" s="221">
        <f>'2.b-MTH2-HTH'!AL$60</f>
        <v>0.50952544559500845</v>
      </c>
      <c r="AQ1961" s="221">
        <f>'2.b-MTH2-HTH'!AM$60</f>
        <v>0.52265149277349654</v>
      </c>
      <c r="AR1961" s="221">
        <f>'2.b-MTH2-HTH'!AN$60</f>
        <v>0.52495202377414851</v>
      </c>
      <c r="AS1961" s="221">
        <f>'2.b-MTH2-HTH'!AO$60</f>
        <v>0.53687106996244194</v>
      </c>
      <c r="AT1961" s="221">
        <f>'2.b-MTH2-HTH'!AP$60</f>
        <v>0.53220331018778944</v>
      </c>
      <c r="AU1961" s="221">
        <f>'2.b-MTH2-HTH'!AQ$60</f>
        <v>0.54099447518753085</v>
      </c>
      <c r="AV1961" s="221">
        <f>'2.b-MTH2-HTH'!AR$60</f>
        <v>0.54069399515463346</v>
      </c>
      <c r="AW1961" s="221">
        <f>'2.b-MTH2-HTH'!AS$60</f>
        <v>0.55120071864467934</v>
      </c>
      <c r="AX1961" s="221">
        <f>'2.b-MTH2-HTH'!AT$60</f>
        <v>0.55975183037132925</v>
      </c>
      <c r="AY1961" s="221">
        <f>'2.b-MTH2-HTH'!AU$60</f>
        <v>0.56497102100313534</v>
      </c>
      <c r="AZ1961" s="221">
        <f>'2.b-MTH2-HTH'!AV$60</f>
        <v>0.56927952895042322</v>
      </c>
      <c r="BA1961" s="221">
        <f>'2.b-MTH2-HTH'!AW$60</f>
        <v>0.57450751000950395</v>
      </c>
      <c r="BB1961" s="221">
        <f>'2.b-MTH2-HTH'!AX$60</f>
        <v>0.57781775890094389</v>
      </c>
      <c r="BC1961" s="221">
        <f>'2.b-MTH2-HTH'!AY$60</f>
        <v>0.57451595766849639</v>
      </c>
      <c r="BD1961" s="221">
        <f>'2.b-MTH2-HTH'!AZ$60</f>
        <v>0.5749549285103237</v>
      </c>
      <c r="BE1961" s="221">
        <f>'2.b-MTH2-HTH'!BA$60</f>
        <v>0.5807407629223017</v>
      </c>
      <c r="BF1961" s="221">
        <f>'2.b-MTH2-HTH'!BB$60</f>
        <v>0.5810223934986205</v>
      </c>
      <c r="BG1961" s="221">
        <f>'2.b-MTH2-HTH'!BC$60</f>
        <v>0.59258989819671504</v>
      </c>
      <c r="BH1961" s="221">
        <f>'2.b-MTH2-HTH'!BD$60</f>
        <v>0.58065161948797872</v>
      </c>
    </row>
    <row r="1962" spans="1:60" s="8" customFormat="1" ht="15">
      <c r="A1962" s="36" t="s">
        <v>7</v>
      </c>
      <c r="B1962" s="36" t="s">
        <v>53</v>
      </c>
      <c r="C1962" s="36" t="s">
        <v>21</v>
      </c>
      <c r="D1962" s="7" t="s">
        <v>107</v>
      </c>
      <c r="E1962" s="7" t="s">
        <v>108</v>
      </c>
      <c r="F1962" s="7" t="s">
        <v>14</v>
      </c>
      <c r="G1962" s="219"/>
      <c r="H1962" s="219"/>
      <c r="I1962" s="219"/>
      <c r="J1962" s="219"/>
      <c r="K1962" s="219"/>
      <c r="L1962" s="219"/>
      <c r="M1962" s="219"/>
      <c r="N1962" s="219"/>
      <c r="O1962" s="219"/>
      <c r="P1962" s="219"/>
      <c r="Q1962" s="219"/>
      <c r="R1962" s="219"/>
      <c r="S1962" s="219"/>
      <c r="T1962" s="219"/>
      <c r="U1962" s="219"/>
      <c r="V1962" s="219"/>
      <c r="W1962" s="219"/>
      <c r="X1962" s="219"/>
      <c r="Y1962" s="219"/>
      <c r="Z1962" s="219"/>
      <c r="AA1962" s="219"/>
      <c r="AB1962" s="219"/>
      <c r="AC1962" s="221">
        <f>'2.b-MTH2-HTH'!Y$61</f>
        <v>0.3911634117171473</v>
      </c>
      <c r="AD1962" s="221">
        <f>'2.b-MTH2-HTH'!Z$61</f>
        <v>0.3911634117171473</v>
      </c>
      <c r="AE1962" s="221">
        <f>'2.b-MTH2-HTH'!AA$61</f>
        <v>0.3911634117171473</v>
      </c>
      <c r="AF1962" s="221">
        <f>'2.b-MTH2-HTH'!AB$61</f>
        <v>0.3911634117171473</v>
      </c>
      <c r="AG1962" s="221">
        <f>'2.b-MTH2-HTH'!AC$61</f>
        <v>0.3911634117171473</v>
      </c>
      <c r="AH1962" s="221">
        <f>'2.b-MTH2-HTH'!AD$61</f>
        <v>0.3911634117171473</v>
      </c>
      <c r="AI1962" s="221">
        <f>'2.b-MTH2-HTH'!AE$61</f>
        <v>0.39116341171714736</v>
      </c>
      <c r="AJ1962" s="221">
        <f>'2.b-MTH2-HTH'!AF$61</f>
        <v>0.3911634117171473</v>
      </c>
      <c r="AK1962" s="221">
        <f>'2.b-MTH2-HTH'!AG$61</f>
        <v>0.3911634117171473</v>
      </c>
      <c r="AL1962" s="221">
        <f>'2.b-MTH2-HTH'!AH$61</f>
        <v>0.3911634117171473</v>
      </c>
      <c r="AM1962" s="221">
        <f>'2.b-MTH2-HTH'!AI$61</f>
        <v>0.3911634117171473</v>
      </c>
      <c r="AN1962" s="221">
        <f>'2.b-MTH2-HTH'!AJ$61</f>
        <v>0.3911634117171473</v>
      </c>
      <c r="AO1962" s="221">
        <f>'2.b-MTH2-HTH'!AK$61</f>
        <v>0.3911634117171473</v>
      </c>
      <c r="AP1962" s="221">
        <f>'2.b-MTH2-HTH'!AL$61</f>
        <v>0.3911634117171473</v>
      </c>
      <c r="AQ1962" s="221">
        <f>'2.b-MTH2-HTH'!AM$61</f>
        <v>0.3911634117171473</v>
      </c>
      <c r="AR1962" s="221">
        <f>'2.b-MTH2-HTH'!AN$61</f>
        <v>0.3911634117171473</v>
      </c>
      <c r="AS1962" s="221">
        <f>'2.b-MTH2-HTH'!AO$61</f>
        <v>0.3911634117171473</v>
      </c>
      <c r="AT1962" s="221">
        <f>'2.b-MTH2-HTH'!AP$61</f>
        <v>0.3911634117171473</v>
      </c>
      <c r="AU1962" s="221">
        <f>'2.b-MTH2-HTH'!AQ$61</f>
        <v>0.3911634117171473</v>
      </c>
      <c r="AV1962" s="221">
        <f>'2.b-MTH2-HTH'!AR$61</f>
        <v>0.3911634117171473</v>
      </c>
      <c r="AW1962" s="221">
        <f>'2.b-MTH2-HTH'!AS$61</f>
        <v>0.3911634117171473</v>
      </c>
      <c r="AX1962" s="221">
        <f>'2.b-MTH2-HTH'!AT$61</f>
        <v>0.3911634117171473</v>
      </c>
      <c r="AY1962" s="221">
        <f>'2.b-MTH2-HTH'!AU$61</f>
        <v>0.3911634117171473</v>
      </c>
      <c r="AZ1962" s="221">
        <f>'2.b-MTH2-HTH'!AV$61</f>
        <v>0.3911634117171473</v>
      </c>
      <c r="BA1962" s="221">
        <f>'2.b-MTH2-HTH'!AW$61</f>
        <v>0.3911634117171473</v>
      </c>
      <c r="BB1962" s="221">
        <f>'2.b-MTH2-HTH'!AX$61</f>
        <v>0.3911634117171473</v>
      </c>
      <c r="BC1962" s="221">
        <f>'2.b-MTH2-HTH'!AY$61</f>
        <v>0.3911634117171473</v>
      </c>
      <c r="BD1962" s="221">
        <f>'2.b-MTH2-HTH'!AZ$61</f>
        <v>0.3911634117171473</v>
      </c>
      <c r="BE1962" s="221">
        <f>'2.b-MTH2-HTH'!BA$61</f>
        <v>0.3911634117171473</v>
      </c>
      <c r="BF1962" s="221">
        <f>'2.b-MTH2-HTH'!BB$61</f>
        <v>0.3911634117171473</v>
      </c>
      <c r="BG1962" s="221">
        <f>'2.b-MTH2-HTH'!BC$61</f>
        <v>0.3911634117171473</v>
      </c>
      <c r="BH1962" s="221">
        <f>'2.b-MTH2-HTH'!BD$61</f>
        <v>0.3911634117171473</v>
      </c>
    </row>
    <row r="1963" spans="1:60" s="8" customFormat="1" ht="15">
      <c r="A1963" s="36" t="s">
        <v>7</v>
      </c>
      <c r="B1963" s="36" t="s">
        <v>53</v>
      </c>
      <c r="C1963" s="36" t="s">
        <v>21</v>
      </c>
      <c r="D1963" s="7" t="s">
        <v>97</v>
      </c>
      <c r="E1963" s="7" t="s">
        <v>98</v>
      </c>
      <c r="F1963" s="7" t="s">
        <v>12</v>
      </c>
      <c r="G1963" s="219"/>
      <c r="H1963" s="219"/>
      <c r="I1963" s="219"/>
      <c r="J1963" s="219"/>
      <c r="K1963" s="219"/>
      <c r="L1963" s="219"/>
      <c r="M1963" s="219"/>
      <c r="N1963" s="219"/>
      <c r="O1963" s="219"/>
      <c r="P1963" s="219"/>
      <c r="Q1963" s="219"/>
      <c r="R1963" s="219"/>
      <c r="S1963" s="219"/>
      <c r="T1963" s="219"/>
      <c r="U1963" s="219"/>
      <c r="V1963" s="219"/>
      <c r="W1963" s="219"/>
      <c r="X1963" s="219"/>
      <c r="Y1963" s="219"/>
      <c r="Z1963" s="219"/>
      <c r="AA1963" s="219"/>
      <c r="AB1963" s="219"/>
      <c r="AC1963" s="221">
        <v>0.5</v>
      </c>
      <c r="AD1963" s="221">
        <v>0.5</v>
      </c>
      <c r="AE1963" s="221">
        <v>0.5</v>
      </c>
      <c r="AF1963" s="221">
        <v>0.5</v>
      </c>
      <c r="AG1963" s="221">
        <v>0.5</v>
      </c>
      <c r="AH1963" s="221">
        <v>0.5</v>
      </c>
      <c r="AI1963" s="221">
        <v>0.5</v>
      </c>
      <c r="AJ1963" s="221">
        <v>0.5</v>
      </c>
      <c r="AK1963" s="221">
        <v>0.5</v>
      </c>
      <c r="AL1963" s="221">
        <v>0.5</v>
      </c>
      <c r="AM1963" s="221">
        <v>0.5</v>
      </c>
      <c r="AN1963" s="221">
        <v>0.5</v>
      </c>
      <c r="AO1963" s="221">
        <v>0.5</v>
      </c>
      <c r="AP1963" s="221">
        <v>0.5</v>
      </c>
      <c r="AQ1963" s="221">
        <v>0.5</v>
      </c>
      <c r="AR1963" s="221">
        <v>0.5</v>
      </c>
      <c r="AS1963" s="221">
        <v>0.5</v>
      </c>
      <c r="AT1963" s="221">
        <v>0.5</v>
      </c>
      <c r="AU1963" s="221">
        <v>0.5</v>
      </c>
      <c r="AV1963" s="221">
        <v>0.5</v>
      </c>
      <c r="AW1963" s="221">
        <v>0.5</v>
      </c>
      <c r="AX1963" s="221">
        <v>0.5</v>
      </c>
      <c r="AY1963" s="221">
        <v>0.5</v>
      </c>
      <c r="AZ1963" s="221">
        <v>0.5</v>
      </c>
      <c r="BA1963" s="221">
        <v>0.5</v>
      </c>
      <c r="BB1963" s="221">
        <v>0.5</v>
      </c>
      <c r="BC1963" s="221">
        <v>0.5</v>
      </c>
      <c r="BD1963" s="221">
        <v>0.5</v>
      </c>
      <c r="BE1963" s="221">
        <v>0.5</v>
      </c>
      <c r="BF1963" s="221">
        <v>0.5</v>
      </c>
      <c r="BG1963" s="221">
        <v>0.5</v>
      </c>
      <c r="BH1963" s="221">
        <v>0.5</v>
      </c>
    </row>
    <row r="1964" spans="1:60" s="8" customFormat="1" ht="15">
      <c r="A1964" s="36" t="s">
        <v>7</v>
      </c>
      <c r="B1964" s="36" t="s">
        <v>53</v>
      </c>
      <c r="C1964" s="36" t="s">
        <v>21</v>
      </c>
      <c r="D1964" s="7" t="s">
        <v>97</v>
      </c>
      <c r="E1964" s="7" t="s">
        <v>98</v>
      </c>
      <c r="F1964" s="7" t="s">
        <v>13</v>
      </c>
      <c r="G1964" s="219"/>
      <c r="H1964" s="219"/>
      <c r="I1964" s="219"/>
      <c r="J1964" s="219"/>
      <c r="K1964" s="219"/>
      <c r="L1964" s="219"/>
      <c r="M1964" s="219"/>
      <c r="N1964" s="219"/>
      <c r="O1964" s="219"/>
      <c r="P1964" s="219"/>
      <c r="Q1964" s="219"/>
      <c r="R1964" s="219"/>
      <c r="S1964" s="219"/>
      <c r="T1964" s="219"/>
      <c r="U1964" s="219"/>
      <c r="V1964" s="219"/>
      <c r="W1964" s="219"/>
      <c r="X1964" s="219"/>
      <c r="Y1964" s="219"/>
      <c r="Z1964" s="219"/>
      <c r="AA1964" s="219"/>
      <c r="AB1964" s="219"/>
      <c r="AC1964" s="221">
        <f>'2.b-MTH2-HTH'!Y$66</f>
        <v>0.42718388736326346</v>
      </c>
      <c r="AD1964" s="221">
        <f>'2.b-MTH2-HTH'!Z$66</f>
        <v>0.43090333569013051</v>
      </c>
      <c r="AE1964" s="221">
        <f>'2.b-MTH2-HTH'!AA$66</f>
        <v>0.43731957379166619</v>
      </c>
      <c r="AF1964" s="221">
        <f>'2.b-MTH2-HTH'!AB$66</f>
        <v>0.43403056707977594</v>
      </c>
      <c r="AG1964" s="221">
        <f>'2.b-MTH2-HTH'!AC$66</f>
        <v>0.43611792365164642</v>
      </c>
      <c r="AH1964" s="221">
        <f>'2.b-MTH2-HTH'!AD$66</f>
        <v>0.44774002617765807</v>
      </c>
      <c r="AI1964" s="221">
        <f>'2.b-MTH2-HTH'!AE$66</f>
        <v>0.45928152601857686</v>
      </c>
      <c r="AJ1964" s="221">
        <f>'2.b-MTH2-HTH'!AF$66</f>
        <v>0.45871837984852454</v>
      </c>
      <c r="AK1964" s="221">
        <f>'2.b-MTH2-HTH'!AG$66</f>
        <v>0.47253270654066276</v>
      </c>
      <c r="AL1964" s="221">
        <f>'2.b-MTH2-HTH'!AH$66</f>
        <v>0.4833633944813277</v>
      </c>
      <c r="AM1964" s="221">
        <f>'2.b-MTH2-HTH'!AI$66</f>
        <v>0.4938596728161313</v>
      </c>
      <c r="AN1964" s="221">
        <f>'2.b-MTH2-HTH'!AJ$66</f>
        <v>0.50009127836262857</v>
      </c>
      <c r="AO1964" s="221">
        <f>'2.b-MTH2-HTH'!AK$66</f>
        <v>0.50828722629320966</v>
      </c>
      <c r="AP1964" s="221">
        <f>'2.b-MTH2-HTH'!AL$66</f>
        <v>0.50952544559500845</v>
      </c>
      <c r="AQ1964" s="221">
        <f>'2.b-MTH2-HTH'!AM$66</f>
        <v>0.52265149277349654</v>
      </c>
      <c r="AR1964" s="221">
        <f>'2.b-MTH2-HTH'!AN$66</f>
        <v>0.52495202377414851</v>
      </c>
      <c r="AS1964" s="221">
        <f>'2.b-MTH2-HTH'!AO$66</f>
        <v>0.53687106996244194</v>
      </c>
      <c r="AT1964" s="221">
        <f>'2.b-MTH2-HTH'!AP$66</f>
        <v>0.53220331018778944</v>
      </c>
      <c r="AU1964" s="221">
        <f>'2.b-MTH2-HTH'!AQ$66</f>
        <v>0.54099447518753085</v>
      </c>
      <c r="AV1964" s="221">
        <f>'2.b-MTH2-HTH'!AR$66</f>
        <v>0.54069399515463346</v>
      </c>
      <c r="AW1964" s="221">
        <f>'2.b-MTH2-HTH'!AS$66</f>
        <v>0.55120071864467934</v>
      </c>
      <c r="AX1964" s="221">
        <f>'2.b-MTH2-HTH'!AT$66</f>
        <v>0.55975183037132925</v>
      </c>
      <c r="AY1964" s="221">
        <f>'2.b-MTH2-HTH'!AU$66</f>
        <v>0.56497102100313534</v>
      </c>
      <c r="AZ1964" s="221">
        <f>'2.b-MTH2-HTH'!AV$66</f>
        <v>0.56927952895042322</v>
      </c>
      <c r="BA1964" s="221">
        <f>'2.b-MTH2-HTH'!AW$66</f>
        <v>0.57450751000950395</v>
      </c>
      <c r="BB1964" s="221">
        <f>'2.b-MTH2-HTH'!AX$66</f>
        <v>0.57781775890094389</v>
      </c>
      <c r="BC1964" s="221">
        <f>'2.b-MTH2-HTH'!AY$66</f>
        <v>0.57451595766849639</v>
      </c>
      <c r="BD1964" s="221">
        <f>'2.b-MTH2-HTH'!AZ$66</f>
        <v>0.5749549285103237</v>
      </c>
      <c r="BE1964" s="221">
        <f>'2.b-MTH2-HTH'!BA$66</f>
        <v>0.5807407629223017</v>
      </c>
      <c r="BF1964" s="221">
        <f>'2.b-MTH2-HTH'!BB$66</f>
        <v>0.5810223934986205</v>
      </c>
      <c r="BG1964" s="221">
        <f>'2.b-MTH2-HTH'!BC$66</f>
        <v>0.59258989819671504</v>
      </c>
      <c r="BH1964" s="221">
        <f>'2.b-MTH2-HTH'!BD$66</f>
        <v>0.58065161948797872</v>
      </c>
    </row>
    <row r="1965" spans="1:60" s="8" customFormat="1" ht="15">
      <c r="A1965" s="36" t="s">
        <v>7</v>
      </c>
      <c r="B1965" s="36" t="s">
        <v>53</v>
      </c>
      <c r="C1965" s="36" t="s">
        <v>21</v>
      </c>
      <c r="D1965" s="7" t="s">
        <v>97</v>
      </c>
      <c r="E1965" s="7" t="s">
        <v>98</v>
      </c>
      <c r="F1965" s="7" t="s">
        <v>14</v>
      </c>
      <c r="G1965" s="219"/>
      <c r="H1965" s="219"/>
      <c r="I1965" s="219"/>
      <c r="J1965" s="219"/>
      <c r="K1965" s="219"/>
      <c r="L1965" s="219"/>
      <c r="M1965" s="219"/>
      <c r="N1965" s="219"/>
      <c r="O1965" s="219"/>
      <c r="P1965" s="219"/>
      <c r="Q1965" s="219"/>
      <c r="R1965" s="219"/>
      <c r="S1965" s="219"/>
      <c r="T1965" s="219"/>
      <c r="U1965" s="219"/>
      <c r="V1965" s="219"/>
      <c r="W1965" s="219"/>
      <c r="X1965" s="219"/>
      <c r="Y1965" s="219"/>
      <c r="Z1965" s="219"/>
      <c r="AA1965" s="219"/>
      <c r="AB1965" s="219"/>
      <c r="AC1965" s="221">
        <f>'2.b-MTH2-HTH'!Y$67</f>
        <v>0.67007841522529721</v>
      </c>
      <c r="AD1965" s="221">
        <f>'2.b-MTH2-HTH'!Z$67</f>
        <v>0.67007841522529721</v>
      </c>
      <c r="AE1965" s="221">
        <f>'2.b-MTH2-HTH'!AA$67</f>
        <v>0.67007841522529721</v>
      </c>
      <c r="AF1965" s="221">
        <f>'2.b-MTH2-HTH'!AB$67</f>
        <v>0.6700784152252971</v>
      </c>
      <c r="AG1965" s="221">
        <f>'2.b-MTH2-HTH'!AC$67</f>
        <v>0.67007841522529721</v>
      </c>
      <c r="AH1965" s="221">
        <f>'2.b-MTH2-HTH'!AD$67</f>
        <v>0.67007841522529721</v>
      </c>
      <c r="AI1965" s="221">
        <f>'2.b-MTH2-HTH'!AE$67</f>
        <v>0.67007841522529721</v>
      </c>
      <c r="AJ1965" s="221">
        <f>'2.b-MTH2-HTH'!AF$67</f>
        <v>0.67007841522529721</v>
      </c>
      <c r="AK1965" s="221">
        <f>'2.b-MTH2-HTH'!AG$67</f>
        <v>0.67007841522529732</v>
      </c>
      <c r="AL1965" s="221">
        <f>'2.b-MTH2-HTH'!AH$67</f>
        <v>0.67007841522529721</v>
      </c>
      <c r="AM1965" s="221">
        <f>'2.b-MTH2-HTH'!AI$67</f>
        <v>0.67007841522529721</v>
      </c>
      <c r="AN1965" s="221">
        <f>'2.b-MTH2-HTH'!AJ$67</f>
        <v>0.67007841522529721</v>
      </c>
      <c r="AO1965" s="221">
        <f>'2.b-MTH2-HTH'!AK$67</f>
        <v>0.67007841522529721</v>
      </c>
      <c r="AP1965" s="221">
        <f>'2.b-MTH2-HTH'!AL$67</f>
        <v>0.67007841522529721</v>
      </c>
      <c r="AQ1965" s="221">
        <f>'2.b-MTH2-HTH'!AM$67</f>
        <v>0.67007841522529721</v>
      </c>
      <c r="AR1965" s="221">
        <f>'2.b-MTH2-HTH'!AN$67</f>
        <v>0.67007841522529721</v>
      </c>
      <c r="AS1965" s="221">
        <f>'2.b-MTH2-HTH'!AO$67</f>
        <v>0.67007841522529721</v>
      </c>
      <c r="AT1965" s="221">
        <f>'2.b-MTH2-HTH'!AP$67</f>
        <v>0.67007841522529721</v>
      </c>
      <c r="AU1965" s="221">
        <f>'2.b-MTH2-HTH'!AQ$67</f>
        <v>0.67007841522529721</v>
      </c>
      <c r="AV1965" s="221">
        <f>'2.b-MTH2-HTH'!AR$67</f>
        <v>0.67007841522529721</v>
      </c>
      <c r="AW1965" s="221">
        <f>'2.b-MTH2-HTH'!AS$67</f>
        <v>0.67007841522529721</v>
      </c>
      <c r="AX1965" s="221">
        <f>'2.b-MTH2-HTH'!AT$67</f>
        <v>0.67007841522529721</v>
      </c>
      <c r="AY1965" s="221">
        <f>'2.b-MTH2-HTH'!AU$67</f>
        <v>0.67007841522529721</v>
      </c>
      <c r="AZ1965" s="221">
        <f>'2.b-MTH2-HTH'!AV$67</f>
        <v>0.67007841522529721</v>
      </c>
      <c r="BA1965" s="221">
        <f>'2.b-MTH2-HTH'!AW$67</f>
        <v>0.67007841522529721</v>
      </c>
      <c r="BB1965" s="221">
        <f>'2.b-MTH2-HTH'!AX$67</f>
        <v>0.67007841522529721</v>
      </c>
      <c r="BC1965" s="221">
        <f>'2.b-MTH2-HTH'!AY$67</f>
        <v>0.67007841522529721</v>
      </c>
      <c r="BD1965" s="221">
        <f>'2.b-MTH2-HTH'!AZ$67</f>
        <v>0.67007841522529721</v>
      </c>
      <c r="BE1965" s="221">
        <f>'2.b-MTH2-HTH'!BA$67</f>
        <v>0.67007841522529721</v>
      </c>
      <c r="BF1965" s="221">
        <f>'2.b-MTH2-HTH'!BB$67</f>
        <v>0.67007841522529721</v>
      </c>
      <c r="BG1965" s="221">
        <f>'2.b-MTH2-HTH'!BC$67</f>
        <v>0.67007841522529721</v>
      </c>
      <c r="BH1965" s="221">
        <f>'2.b-MTH2-HTH'!BD$67</f>
        <v>0.67007841522529721</v>
      </c>
    </row>
    <row r="1966" spans="1:60" s="5" customFormat="1" ht="15">
      <c r="A1966" s="4" t="s">
        <v>7</v>
      </c>
      <c r="B1966" s="4" t="s">
        <v>53</v>
      </c>
      <c r="C1966" s="4" t="s">
        <v>22</v>
      </c>
      <c r="D1966" s="4"/>
      <c r="E1966" s="4"/>
      <c r="F1966" s="4" t="s">
        <v>11</v>
      </c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>
        <v>1</v>
      </c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</row>
    <row r="1967" spans="1:60" s="5" customFormat="1" ht="15">
      <c r="A1967" s="4" t="s">
        <v>7</v>
      </c>
      <c r="B1967" s="4" t="s">
        <v>53</v>
      </c>
      <c r="C1967" s="4" t="s">
        <v>22</v>
      </c>
      <c r="D1967" s="4"/>
      <c r="E1967" s="4"/>
      <c r="F1967" s="4" t="s">
        <v>52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6">
        <v>2.1511390281153899E-5</v>
      </c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</row>
    <row r="1968" spans="1:60" s="8" customFormat="1" ht="15">
      <c r="A1968" s="36" t="s">
        <v>7</v>
      </c>
      <c r="B1968" s="36" t="s">
        <v>53</v>
      </c>
      <c r="C1968" s="36" t="s">
        <v>22</v>
      </c>
      <c r="D1968" s="7" t="s">
        <v>107</v>
      </c>
      <c r="E1968" s="7" t="s">
        <v>108</v>
      </c>
      <c r="F1968" s="7" t="s">
        <v>12</v>
      </c>
      <c r="G1968" s="219"/>
      <c r="H1968" s="219"/>
      <c r="I1968" s="219"/>
      <c r="J1968" s="219"/>
      <c r="K1968" s="219"/>
      <c r="L1968" s="219"/>
      <c r="M1968" s="219"/>
      <c r="N1968" s="219"/>
      <c r="O1968" s="219"/>
      <c r="P1968" s="219"/>
      <c r="Q1968" s="219"/>
      <c r="R1968" s="219"/>
      <c r="S1968" s="219"/>
      <c r="T1968" s="219"/>
      <c r="U1968" s="219"/>
      <c r="V1968" s="219"/>
      <c r="W1968" s="219"/>
      <c r="X1968" s="219"/>
      <c r="Y1968" s="219"/>
      <c r="Z1968" s="219"/>
      <c r="AA1968" s="219"/>
      <c r="AB1968" s="219"/>
      <c r="AC1968" s="219"/>
      <c r="AD1968" s="221">
        <v>0.5</v>
      </c>
      <c r="AE1968" s="219"/>
      <c r="AF1968" s="219"/>
      <c r="AG1968" s="219"/>
      <c r="AH1968" s="219"/>
      <c r="AI1968" s="219"/>
      <c r="AJ1968" s="219"/>
      <c r="AK1968" s="219"/>
      <c r="AL1968" s="219"/>
      <c r="AM1968" s="219"/>
      <c r="AN1968" s="219"/>
      <c r="AO1968" s="219"/>
      <c r="AP1968" s="219"/>
      <c r="AQ1968" s="219"/>
      <c r="AR1968" s="219"/>
      <c r="AS1968" s="219"/>
      <c r="AT1968" s="219"/>
      <c r="AU1968" s="219"/>
      <c r="AV1968" s="219"/>
      <c r="AW1968" s="219"/>
      <c r="AX1968" s="219"/>
      <c r="AY1968" s="219"/>
      <c r="AZ1968" s="219"/>
      <c r="BA1968" s="219"/>
      <c r="BB1968" s="219"/>
      <c r="BC1968" s="219"/>
      <c r="BD1968" s="219"/>
      <c r="BE1968" s="219"/>
      <c r="BF1968" s="219"/>
      <c r="BG1968" s="219"/>
      <c r="BH1968" s="219"/>
    </row>
    <row r="1969" spans="1:60" s="8" customFormat="1" ht="15">
      <c r="A1969" s="36" t="s">
        <v>7</v>
      </c>
      <c r="B1969" s="36" t="s">
        <v>53</v>
      </c>
      <c r="C1969" s="36" t="s">
        <v>22</v>
      </c>
      <c r="D1969" s="7" t="s">
        <v>107</v>
      </c>
      <c r="E1969" s="7" t="s">
        <v>108</v>
      </c>
      <c r="F1969" s="7" t="s">
        <v>13</v>
      </c>
      <c r="G1969" s="219"/>
      <c r="H1969" s="219"/>
      <c r="I1969" s="219"/>
      <c r="J1969" s="219"/>
      <c r="K1969" s="219"/>
      <c r="L1969" s="219"/>
      <c r="M1969" s="219"/>
      <c r="N1969" s="219"/>
      <c r="O1969" s="219"/>
      <c r="P1969" s="219"/>
      <c r="Q1969" s="219"/>
      <c r="R1969" s="219"/>
      <c r="S1969" s="219"/>
      <c r="T1969" s="219"/>
      <c r="U1969" s="219"/>
      <c r="V1969" s="219"/>
      <c r="W1969" s="219"/>
      <c r="X1969" s="219"/>
      <c r="Y1969" s="219"/>
      <c r="Z1969" s="219"/>
      <c r="AA1969" s="219"/>
      <c r="AB1969" s="219"/>
      <c r="AC1969" s="219"/>
      <c r="AD1969" s="221">
        <f>'2.b-MTH2-HTH'!Z$60</f>
        <v>0.43090333569013051</v>
      </c>
      <c r="AE1969" s="219"/>
      <c r="AF1969" s="219"/>
      <c r="AG1969" s="219"/>
      <c r="AH1969" s="219"/>
      <c r="AI1969" s="219"/>
      <c r="AJ1969" s="219"/>
      <c r="AK1969" s="219"/>
      <c r="AL1969" s="219"/>
      <c r="AM1969" s="219"/>
      <c r="AN1969" s="219"/>
      <c r="AO1969" s="219"/>
      <c r="AP1969" s="219"/>
      <c r="AQ1969" s="219"/>
      <c r="AR1969" s="219"/>
      <c r="AS1969" s="219"/>
      <c r="AT1969" s="219"/>
      <c r="AU1969" s="219"/>
      <c r="AV1969" s="219"/>
      <c r="AW1969" s="219"/>
      <c r="AX1969" s="219"/>
      <c r="AY1969" s="219"/>
      <c r="AZ1969" s="219"/>
      <c r="BA1969" s="219"/>
      <c r="BB1969" s="219"/>
      <c r="BC1969" s="219"/>
      <c r="BD1969" s="219"/>
      <c r="BE1969" s="219"/>
      <c r="BF1969" s="219"/>
      <c r="BG1969" s="219"/>
      <c r="BH1969" s="219"/>
    </row>
    <row r="1970" spans="1:60" s="8" customFormat="1" ht="15">
      <c r="A1970" s="36" t="s">
        <v>7</v>
      </c>
      <c r="B1970" s="36" t="s">
        <v>53</v>
      </c>
      <c r="C1970" s="36" t="s">
        <v>22</v>
      </c>
      <c r="D1970" s="7" t="s">
        <v>107</v>
      </c>
      <c r="E1970" s="7" t="s">
        <v>108</v>
      </c>
      <c r="F1970" s="7" t="s">
        <v>14</v>
      </c>
      <c r="G1970" s="219"/>
      <c r="H1970" s="219"/>
      <c r="I1970" s="219"/>
      <c r="J1970" s="219"/>
      <c r="K1970" s="219"/>
      <c r="L1970" s="219"/>
      <c r="M1970" s="219"/>
      <c r="N1970" s="219"/>
      <c r="O1970" s="219"/>
      <c r="P1970" s="219"/>
      <c r="Q1970" s="219"/>
      <c r="R1970" s="219"/>
      <c r="S1970" s="219"/>
      <c r="T1970" s="219"/>
      <c r="U1970" s="219"/>
      <c r="V1970" s="219"/>
      <c r="W1970" s="219"/>
      <c r="X1970" s="219"/>
      <c r="Y1970" s="219"/>
      <c r="Z1970" s="219"/>
      <c r="AA1970" s="219"/>
      <c r="AB1970" s="219"/>
      <c r="AC1970" s="219"/>
      <c r="AD1970" s="221">
        <f>'2.b-MTH2-HTH'!Z$61</f>
        <v>0.3911634117171473</v>
      </c>
      <c r="AE1970" s="219"/>
      <c r="AF1970" s="219"/>
      <c r="AG1970" s="219"/>
      <c r="AH1970" s="219"/>
      <c r="AI1970" s="219"/>
      <c r="AJ1970" s="219"/>
      <c r="AK1970" s="219"/>
      <c r="AL1970" s="219"/>
      <c r="AM1970" s="219"/>
      <c r="AN1970" s="219"/>
      <c r="AO1970" s="219"/>
      <c r="AP1970" s="219"/>
      <c r="AQ1970" s="219"/>
      <c r="AR1970" s="219"/>
      <c r="AS1970" s="219"/>
      <c r="AT1970" s="219"/>
      <c r="AU1970" s="219"/>
      <c r="AV1970" s="219"/>
      <c r="AW1970" s="219"/>
      <c r="AX1970" s="219"/>
      <c r="AY1970" s="219"/>
      <c r="AZ1970" s="219"/>
      <c r="BA1970" s="219"/>
      <c r="BB1970" s="219"/>
      <c r="BC1970" s="219"/>
      <c r="BD1970" s="219"/>
      <c r="BE1970" s="219"/>
      <c r="BF1970" s="219"/>
      <c r="BG1970" s="219"/>
      <c r="BH1970" s="219"/>
    </row>
    <row r="1971" spans="1:60" s="8" customFormat="1" ht="15">
      <c r="A1971" s="36" t="s">
        <v>7</v>
      </c>
      <c r="B1971" s="36" t="s">
        <v>53</v>
      </c>
      <c r="C1971" s="36" t="s">
        <v>22</v>
      </c>
      <c r="D1971" s="7" t="s">
        <v>97</v>
      </c>
      <c r="E1971" s="7" t="s">
        <v>98</v>
      </c>
      <c r="F1971" s="7" t="s">
        <v>12</v>
      </c>
      <c r="G1971" s="219"/>
      <c r="H1971" s="219"/>
      <c r="I1971" s="219"/>
      <c r="J1971" s="219"/>
      <c r="K1971" s="219"/>
      <c r="L1971" s="219"/>
      <c r="M1971" s="219"/>
      <c r="N1971" s="219"/>
      <c r="O1971" s="219"/>
      <c r="P1971" s="219"/>
      <c r="Q1971" s="219"/>
      <c r="R1971" s="219"/>
      <c r="S1971" s="219"/>
      <c r="T1971" s="219"/>
      <c r="U1971" s="219"/>
      <c r="V1971" s="219"/>
      <c r="W1971" s="219"/>
      <c r="X1971" s="219"/>
      <c r="Y1971" s="219"/>
      <c r="Z1971" s="219"/>
      <c r="AA1971" s="219"/>
      <c r="AB1971" s="219"/>
      <c r="AC1971" s="219"/>
      <c r="AD1971" s="221">
        <v>0.5</v>
      </c>
      <c r="AE1971" s="219"/>
      <c r="AF1971" s="219"/>
      <c r="AG1971" s="219"/>
      <c r="AH1971" s="219"/>
      <c r="AI1971" s="219"/>
      <c r="AJ1971" s="219"/>
      <c r="AK1971" s="219"/>
      <c r="AL1971" s="219"/>
      <c r="AM1971" s="219"/>
      <c r="AN1971" s="219"/>
      <c r="AO1971" s="219"/>
      <c r="AP1971" s="219"/>
      <c r="AQ1971" s="219"/>
      <c r="AR1971" s="219"/>
      <c r="AS1971" s="219"/>
      <c r="AT1971" s="219"/>
      <c r="AU1971" s="219"/>
      <c r="AV1971" s="219"/>
      <c r="AW1971" s="219"/>
      <c r="AX1971" s="219"/>
      <c r="AY1971" s="219"/>
      <c r="AZ1971" s="219"/>
      <c r="BA1971" s="219"/>
      <c r="BB1971" s="219"/>
      <c r="BC1971" s="219"/>
      <c r="BD1971" s="219"/>
      <c r="BE1971" s="219"/>
      <c r="BF1971" s="219"/>
      <c r="BG1971" s="219"/>
      <c r="BH1971" s="219"/>
    </row>
    <row r="1972" spans="1:60" s="8" customFormat="1" ht="15">
      <c r="A1972" s="36" t="s">
        <v>7</v>
      </c>
      <c r="B1972" s="36" t="s">
        <v>53</v>
      </c>
      <c r="C1972" s="36" t="s">
        <v>22</v>
      </c>
      <c r="D1972" s="7" t="s">
        <v>97</v>
      </c>
      <c r="E1972" s="7" t="s">
        <v>98</v>
      </c>
      <c r="F1972" s="7" t="s">
        <v>13</v>
      </c>
      <c r="G1972" s="219"/>
      <c r="H1972" s="219"/>
      <c r="I1972" s="219"/>
      <c r="J1972" s="219"/>
      <c r="K1972" s="219"/>
      <c r="L1972" s="219"/>
      <c r="M1972" s="219"/>
      <c r="N1972" s="219"/>
      <c r="O1972" s="219"/>
      <c r="P1972" s="219"/>
      <c r="Q1972" s="219"/>
      <c r="R1972" s="219"/>
      <c r="S1972" s="219"/>
      <c r="T1972" s="219"/>
      <c r="U1972" s="219"/>
      <c r="V1972" s="219"/>
      <c r="W1972" s="219"/>
      <c r="X1972" s="219"/>
      <c r="Y1972" s="219"/>
      <c r="Z1972" s="219"/>
      <c r="AA1972" s="219"/>
      <c r="AB1972" s="219"/>
      <c r="AC1972" s="219"/>
      <c r="AD1972" s="221">
        <f>'2.b-MTH2-HTH'!Z$66</f>
        <v>0.43090333569013051</v>
      </c>
      <c r="AE1972" s="219"/>
      <c r="AF1972" s="219"/>
      <c r="AG1972" s="219"/>
      <c r="AH1972" s="219"/>
      <c r="AI1972" s="219"/>
      <c r="AJ1972" s="219"/>
      <c r="AK1972" s="219"/>
      <c r="AL1972" s="219"/>
      <c r="AM1972" s="219"/>
      <c r="AN1972" s="219"/>
      <c r="AO1972" s="219"/>
      <c r="AP1972" s="219"/>
      <c r="AQ1972" s="219"/>
      <c r="AR1972" s="219"/>
      <c r="AS1972" s="219"/>
      <c r="AT1972" s="219"/>
      <c r="AU1972" s="219"/>
      <c r="AV1972" s="219"/>
      <c r="AW1972" s="219"/>
      <c r="AX1972" s="219"/>
      <c r="AY1972" s="219"/>
      <c r="AZ1972" s="219"/>
      <c r="BA1972" s="219"/>
      <c r="BB1972" s="219"/>
      <c r="BC1972" s="219"/>
      <c r="BD1972" s="219"/>
      <c r="BE1972" s="219"/>
      <c r="BF1972" s="219"/>
      <c r="BG1972" s="219"/>
      <c r="BH1972" s="219"/>
    </row>
    <row r="1973" spans="1:60" s="8" customFormat="1" ht="15">
      <c r="A1973" s="36" t="s">
        <v>7</v>
      </c>
      <c r="B1973" s="36" t="s">
        <v>53</v>
      </c>
      <c r="C1973" s="36" t="s">
        <v>22</v>
      </c>
      <c r="D1973" s="7" t="s">
        <v>97</v>
      </c>
      <c r="E1973" s="7" t="s">
        <v>98</v>
      </c>
      <c r="F1973" s="7" t="s">
        <v>14</v>
      </c>
      <c r="G1973" s="219"/>
      <c r="H1973" s="219"/>
      <c r="I1973" s="219"/>
      <c r="J1973" s="219"/>
      <c r="K1973" s="219"/>
      <c r="L1973" s="219"/>
      <c r="M1973" s="219"/>
      <c r="N1973" s="219"/>
      <c r="O1973" s="219"/>
      <c r="P1973" s="219"/>
      <c r="Q1973" s="219"/>
      <c r="R1973" s="219"/>
      <c r="S1973" s="219"/>
      <c r="T1973" s="219"/>
      <c r="U1973" s="219"/>
      <c r="V1973" s="219"/>
      <c r="W1973" s="219"/>
      <c r="X1973" s="219"/>
      <c r="Y1973" s="219"/>
      <c r="Z1973" s="219"/>
      <c r="AA1973" s="219"/>
      <c r="AB1973" s="219"/>
      <c r="AC1973" s="219"/>
      <c r="AD1973" s="221">
        <f>'2.b-MTH2-HTH'!Z$67</f>
        <v>0.67007841522529721</v>
      </c>
      <c r="AE1973" s="219"/>
      <c r="AF1973" s="219"/>
      <c r="AG1973" s="219"/>
      <c r="AH1973" s="219"/>
      <c r="AI1973" s="219"/>
      <c r="AJ1973" s="219"/>
      <c r="AK1973" s="219"/>
      <c r="AL1973" s="219"/>
      <c r="AM1973" s="219"/>
      <c r="AN1973" s="219"/>
      <c r="AO1973" s="219"/>
      <c r="AP1973" s="219"/>
      <c r="AQ1973" s="219"/>
      <c r="AR1973" s="219"/>
      <c r="AS1973" s="219"/>
      <c r="AT1973" s="219"/>
      <c r="AU1973" s="219"/>
      <c r="AV1973" s="219"/>
      <c r="AW1973" s="219"/>
      <c r="AX1973" s="219"/>
      <c r="AY1973" s="219"/>
      <c r="AZ1973" s="219"/>
      <c r="BA1973" s="219"/>
      <c r="BB1973" s="219"/>
      <c r="BC1973" s="219"/>
      <c r="BD1973" s="219"/>
      <c r="BE1973" s="219"/>
      <c r="BF1973" s="219"/>
      <c r="BG1973" s="219"/>
      <c r="BH1973" s="219"/>
    </row>
    <row r="1974" spans="1:60" s="5" customFormat="1" ht="15">
      <c r="A1974" s="4" t="s">
        <v>7</v>
      </c>
      <c r="B1974" s="4" t="s">
        <v>51</v>
      </c>
      <c r="C1974" s="4" t="s">
        <v>17</v>
      </c>
      <c r="D1974" s="4"/>
      <c r="E1974" s="4"/>
      <c r="F1974" s="4" t="s">
        <v>11</v>
      </c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>
        <v>34</v>
      </c>
      <c r="S1974" s="4">
        <v>45</v>
      </c>
      <c r="T1974" s="4">
        <v>49</v>
      </c>
      <c r="U1974" s="4">
        <v>60</v>
      </c>
      <c r="V1974" s="4">
        <v>63</v>
      </c>
      <c r="W1974" s="4">
        <v>69</v>
      </c>
      <c r="X1974" s="4">
        <v>73</v>
      </c>
      <c r="Y1974" s="4">
        <v>74</v>
      </c>
      <c r="Z1974" s="4">
        <v>80</v>
      </c>
      <c r="AA1974" s="4">
        <v>83</v>
      </c>
      <c r="AB1974" s="4">
        <v>81</v>
      </c>
      <c r="AC1974" s="4">
        <v>87</v>
      </c>
      <c r="AD1974" s="4">
        <v>89</v>
      </c>
      <c r="AE1974" s="4">
        <v>87</v>
      </c>
      <c r="AF1974" s="4">
        <v>97</v>
      </c>
      <c r="AG1974" s="4">
        <v>102</v>
      </c>
      <c r="AH1974" s="4">
        <v>105</v>
      </c>
      <c r="AI1974" s="4">
        <v>108</v>
      </c>
      <c r="AJ1974" s="4">
        <v>121</v>
      </c>
      <c r="AK1974" s="4">
        <v>124</v>
      </c>
      <c r="AL1974" s="4">
        <v>126</v>
      </c>
      <c r="AM1974" s="4">
        <v>126</v>
      </c>
      <c r="AN1974" s="4">
        <v>122</v>
      </c>
      <c r="AO1974" s="4">
        <v>131</v>
      </c>
      <c r="AP1974" s="4">
        <v>117</v>
      </c>
      <c r="AQ1974" s="4">
        <v>100</v>
      </c>
      <c r="AR1974" s="4">
        <v>109</v>
      </c>
      <c r="AS1974" s="4">
        <v>114</v>
      </c>
      <c r="AT1974" s="4">
        <v>123</v>
      </c>
      <c r="AU1974" s="4">
        <v>130</v>
      </c>
      <c r="AV1974" s="4">
        <v>152</v>
      </c>
      <c r="AW1974" s="4">
        <v>170</v>
      </c>
      <c r="AX1974" s="4">
        <v>227</v>
      </c>
      <c r="AY1974" s="4">
        <v>212</v>
      </c>
      <c r="AZ1974" s="4">
        <v>223</v>
      </c>
      <c r="BA1974" s="4">
        <v>194</v>
      </c>
      <c r="BB1974" s="4">
        <v>194</v>
      </c>
      <c r="BC1974" s="4">
        <v>177</v>
      </c>
      <c r="BD1974" s="4">
        <v>127</v>
      </c>
      <c r="BE1974" s="4">
        <v>122</v>
      </c>
      <c r="BF1974" s="4">
        <v>121</v>
      </c>
      <c r="BG1974" s="4">
        <v>119</v>
      </c>
      <c r="BH1974" s="4">
        <v>115</v>
      </c>
    </row>
    <row r="1975" spans="1:60" s="5" customFormat="1" ht="15">
      <c r="A1975" s="4" t="s">
        <v>7</v>
      </c>
      <c r="B1975" s="4" t="s">
        <v>51</v>
      </c>
      <c r="C1975" s="4" t="s">
        <v>17</v>
      </c>
      <c r="D1975" s="4"/>
      <c r="E1975" s="4"/>
      <c r="F1975" s="4" t="s">
        <v>52</v>
      </c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>
        <v>1.03690149435804E-3</v>
      </c>
      <c r="S1975" s="4">
        <v>1.32618177531534E-3</v>
      </c>
      <c r="T1975" s="4">
        <v>1.2713403559752999E-3</v>
      </c>
      <c r="U1975" s="4">
        <v>1.4982395685070001E-3</v>
      </c>
      <c r="V1975" s="4">
        <v>1.56771014781267E-3</v>
      </c>
      <c r="W1975" s="4">
        <v>1.59118162531132E-3</v>
      </c>
      <c r="X1975" s="4">
        <v>1.6316130618448401E-3</v>
      </c>
      <c r="Y1975" s="4">
        <v>1.5982031013779101E-3</v>
      </c>
      <c r="Z1975" s="4">
        <v>1.62472836572636E-3</v>
      </c>
      <c r="AA1975" s="4">
        <v>1.7250337732515799E-3</v>
      </c>
      <c r="AB1975" s="4">
        <v>1.7481385561670399E-3</v>
      </c>
      <c r="AC1975" s="4">
        <v>1.92116594898973E-3</v>
      </c>
      <c r="AD1975" s="4">
        <v>1.9145137350226899E-3</v>
      </c>
      <c r="AE1975" s="4">
        <v>1.85802152742184E-3</v>
      </c>
      <c r="AF1975" s="4">
        <v>2.0443001959999201E-3</v>
      </c>
      <c r="AG1975" s="4">
        <v>2.1449750804365701E-3</v>
      </c>
      <c r="AH1975" s="4">
        <v>2.1378397638196099E-3</v>
      </c>
      <c r="AI1975" s="4">
        <v>1.98584168428795E-3</v>
      </c>
      <c r="AJ1975" s="4">
        <v>2.07202424782095E-3</v>
      </c>
      <c r="AK1975" s="4">
        <v>2.04579951164786E-3</v>
      </c>
      <c r="AL1975" s="4">
        <v>1.9954705984828098E-3</v>
      </c>
      <c r="AM1975" s="4">
        <v>1.9733132869761299E-3</v>
      </c>
      <c r="AN1975" s="4">
        <v>1.9570727325226999E-3</v>
      </c>
      <c r="AO1975" s="4">
        <v>1.9935172644682201E-3</v>
      </c>
      <c r="AP1975" s="4">
        <v>1.6989022477783601E-3</v>
      </c>
      <c r="AQ1975" s="4">
        <v>1.4431055631719499E-3</v>
      </c>
      <c r="AR1975" s="4">
        <v>1.4885829782584901E-3</v>
      </c>
      <c r="AS1975" s="4">
        <v>1.46358372597604E-3</v>
      </c>
      <c r="AT1975" s="4">
        <v>1.53592567618191E-3</v>
      </c>
      <c r="AU1975" s="4">
        <v>1.52061011556637E-3</v>
      </c>
      <c r="AV1975" s="4">
        <v>1.6965421791637801E-3</v>
      </c>
      <c r="AW1975" s="4">
        <v>1.86975506208687E-3</v>
      </c>
      <c r="AX1975" s="4">
        <v>2.36411543548673E-3</v>
      </c>
      <c r="AY1975" s="4">
        <v>2.1331616071159098E-3</v>
      </c>
      <c r="AZ1975" s="4">
        <v>2.1850748608607E-3</v>
      </c>
      <c r="BA1975" s="4">
        <v>1.9526925012581799E-3</v>
      </c>
      <c r="BB1975" s="4">
        <v>1.90678382575534E-3</v>
      </c>
      <c r="BC1975" s="4">
        <v>1.80625146694152E-3</v>
      </c>
      <c r="BD1975" s="4">
        <v>1.3966019684389899E-3</v>
      </c>
      <c r="BE1975" s="4">
        <v>1.3226652789522801E-3</v>
      </c>
      <c r="BF1975" s="4">
        <v>1.3620604259534401E-3</v>
      </c>
      <c r="BG1975" s="4">
        <v>1.4056224899598401E-3</v>
      </c>
      <c r="BH1975" s="4">
        <v>1.4118571446109999E-3</v>
      </c>
    </row>
    <row r="1976" spans="1:60" s="8" customFormat="1" ht="15" customHeight="1">
      <c r="A1976" s="36" t="s">
        <v>7</v>
      </c>
      <c r="B1976" s="36" t="s">
        <v>51</v>
      </c>
      <c r="C1976" s="36" t="s">
        <v>17</v>
      </c>
      <c r="D1976" s="7" t="s">
        <v>101</v>
      </c>
      <c r="E1976" s="7" t="s">
        <v>102</v>
      </c>
      <c r="F1976" s="7" t="s">
        <v>12</v>
      </c>
      <c r="G1976" s="219"/>
      <c r="H1976" s="219"/>
      <c r="I1976" s="219"/>
      <c r="J1976" s="219"/>
      <c r="K1976" s="219"/>
      <c r="L1976" s="219"/>
      <c r="M1976" s="219"/>
      <c r="N1976" s="219"/>
      <c r="O1976" s="219"/>
      <c r="P1976" s="219"/>
      <c r="Q1976" s="219"/>
      <c r="R1976" s="221">
        <f>'4.c Electricity breakdown'!N$34</f>
        <v>0.47499999999999998</v>
      </c>
      <c r="S1976" s="221">
        <f>'4.c Electricity breakdown'!O$34</f>
        <v>0.47499999999999998</v>
      </c>
      <c r="T1976" s="221">
        <f>'4.c Electricity breakdown'!P$34</f>
        <v>0.47499999999999998</v>
      </c>
      <c r="U1976" s="221">
        <f>'4.c Electricity breakdown'!Q$34</f>
        <v>0.47499999999999998</v>
      </c>
      <c r="V1976" s="221">
        <f>'4.c Electricity breakdown'!R$34</f>
        <v>0.47499999999999998</v>
      </c>
      <c r="W1976" s="221">
        <f>'4.c Electricity breakdown'!S$34</f>
        <v>0.47499999999999998</v>
      </c>
      <c r="X1976" s="221">
        <f>'4.c Electricity breakdown'!T$34</f>
        <v>0.47499999999999998</v>
      </c>
      <c r="Y1976" s="221">
        <f>'4.c Electricity breakdown'!U$34</f>
        <v>0.47499999999999998</v>
      </c>
      <c r="Z1976" s="221">
        <f>'4.c Electricity breakdown'!V$34</f>
        <v>0.47499999999999998</v>
      </c>
      <c r="AA1976" s="221">
        <f>'4.c Electricity breakdown'!W$34</f>
        <v>0.47499999999999998</v>
      </c>
      <c r="AB1976" s="221">
        <f>'4.c Electricity breakdown'!X$34</f>
        <v>0.47499999999999998</v>
      </c>
      <c r="AC1976" s="221">
        <f>'4.c Electricity breakdown'!Y$34</f>
        <v>0.47499999999999998</v>
      </c>
      <c r="AD1976" s="221">
        <f>'4.c Electricity breakdown'!Z$34</f>
        <v>0.47499999999999998</v>
      </c>
      <c r="AE1976" s="221">
        <f>'4.c Electricity breakdown'!AA$34</f>
        <v>0.47499999999999998</v>
      </c>
      <c r="AF1976" s="221">
        <f>'4.c Electricity breakdown'!AB$34</f>
        <v>0.47499999999999998</v>
      </c>
      <c r="AG1976" s="221">
        <f>'4.c Electricity breakdown'!AC$34</f>
        <v>0.47499999999999998</v>
      </c>
      <c r="AH1976" s="221">
        <f>'4.c Electricity breakdown'!AD$34</f>
        <v>0.47499999999999998</v>
      </c>
      <c r="AI1976" s="221">
        <f>'4.c Electricity breakdown'!AE$34</f>
        <v>0.47499999999999998</v>
      </c>
      <c r="AJ1976" s="221">
        <f>'4.c Electricity breakdown'!AF$34</f>
        <v>0.47499999999999998</v>
      </c>
      <c r="AK1976" s="221">
        <f>'4.c Electricity breakdown'!AG$34</f>
        <v>0.47499999999999998</v>
      </c>
      <c r="AL1976" s="221">
        <f>'4.c Electricity breakdown'!AH$34</f>
        <v>0.47499999999999998</v>
      </c>
      <c r="AM1976" s="221">
        <f>'4.c Electricity breakdown'!AI$34</f>
        <v>0.47499999999999998</v>
      </c>
      <c r="AN1976" s="221">
        <f>'4.c Electricity breakdown'!AJ$34</f>
        <v>0.47499999999999998</v>
      </c>
      <c r="AO1976" s="221">
        <f>'4.c Electricity breakdown'!AK$34</f>
        <v>0.47499999999999998</v>
      </c>
      <c r="AP1976" s="221">
        <f>'4.c Electricity breakdown'!AL$34</f>
        <v>0.47499999999999998</v>
      </c>
      <c r="AQ1976" s="221">
        <f>'4.c Electricity breakdown'!AM$34</f>
        <v>0.47499999999999998</v>
      </c>
      <c r="AR1976" s="221">
        <f>'4.c Electricity breakdown'!AN$34</f>
        <v>0.47499999999999998</v>
      </c>
      <c r="AS1976" s="221">
        <f>'4.c Electricity breakdown'!AO$34</f>
        <v>0.47499999999999998</v>
      </c>
      <c r="AT1976" s="221">
        <f>'4.c Electricity breakdown'!AP$34</f>
        <v>0.47499999999999998</v>
      </c>
      <c r="AU1976" s="221">
        <f>'4.c Electricity breakdown'!AQ$34</f>
        <v>0.47499999999999998</v>
      </c>
      <c r="AV1976" s="221">
        <f>'4.c Electricity breakdown'!AR$34</f>
        <v>0.47499999999999998</v>
      </c>
      <c r="AW1976" s="221">
        <f>'4.c Electricity breakdown'!AS$34</f>
        <v>0.47499999999999998</v>
      </c>
      <c r="AX1976" s="221">
        <f>'4.c Electricity breakdown'!AT$34</f>
        <v>0.47499999999999998</v>
      </c>
      <c r="AY1976" s="221">
        <f>'4.c Electricity breakdown'!AU$34</f>
        <v>0.47499999999999998</v>
      </c>
      <c r="AZ1976" s="221">
        <f>'4.c Electricity breakdown'!AV$34</f>
        <v>0.47499999999999998</v>
      </c>
      <c r="BA1976" s="221">
        <f>'4.c Electricity breakdown'!AW$34</f>
        <v>0.47499999999999998</v>
      </c>
      <c r="BB1976" s="221">
        <f>'4.c Electricity breakdown'!AX$34</f>
        <v>0.47499999999999998</v>
      </c>
      <c r="BC1976" s="221">
        <f>'4.c Electricity breakdown'!AY$34</f>
        <v>0.47499999999999998</v>
      </c>
      <c r="BD1976" s="221">
        <f>'4.c Electricity breakdown'!AZ$34</f>
        <v>0.47499999999999998</v>
      </c>
      <c r="BE1976" s="221">
        <f>'4.c Electricity breakdown'!BA$34</f>
        <v>0.47499999999999998</v>
      </c>
      <c r="BF1976" s="221">
        <f>'4.c Electricity breakdown'!BB$34</f>
        <v>0.47499999999999998</v>
      </c>
      <c r="BG1976" s="221">
        <f>'4.c Electricity breakdown'!BC$34</f>
        <v>0.47499999999999998</v>
      </c>
      <c r="BH1976" s="221">
        <f>'4.c Electricity breakdown'!BD$34</f>
        <v>0.47499999999999998</v>
      </c>
    </row>
    <row r="1977" spans="1:60" s="8" customFormat="1" ht="15">
      <c r="A1977" s="36" t="s">
        <v>7</v>
      </c>
      <c r="B1977" s="36" t="s">
        <v>51</v>
      </c>
      <c r="C1977" s="36" t="s">
        <v>17</v>
      </c>
      <c r="D1977" s="7" t="s">
        <v>101</v>
      </c>
      <c r="E1977" s="7" t="s">
        <v>102</v>
      </c>
      <c r="F1977" s="7" t="s">
        <v>13</v>
      </c>
      <c r="G1977" s="219"/>
      <c r="H1977" s="219"/>
      <c r="I1977" s="219"/>
      <c r="J1977" s="219"/>
      <c r="K1977" s="219"/>
      <c r="L1977" s="219"/>
      <c r="M1977" s="219"/>
      <c r="N1977" s="219"/>
      <c r="O1977" s="219"/>
      <c r="P1977" s="219"/>
      <c r="Q1977" s="219"/>
      <c r="R1977" s="221">
        <f>'4.b Electricity other'!N$51</f>
        <v>0.80249999999999999</v>
      </c>
      <c r="S1977" s="221">
        <f>'4.b Electricity other'!O$51</f>
        <v>0.80500000000000005</v>
      </c>
      <c r="T1977" s="221">
        <f>'4.b Electricity other'!P$51</f>
        <v>0.8075</v>
      </c>
      <c r="U1977" s="221">
        <f>'4.b Electricity other'!Q$51</f>
        <v>0.81</v>
      </c>
      <c r="V1977" s="221">
        <f>'4.b Electricity other'!R$51</f>
        <v>0.8125</v>
      </c>
      <c r="W1977" s="221">
        <f>'4.b Electricity other'!S$51</f>
        <v>0.81499999999999995</v>
      </c>
      <c r="X1977" s="221">
        <f>'4.b Electricity other'!T$51</f>
        <v>0.8175</v>
      </c>
      <c r="Y1977" s="221">
        <f>'4.b Electricity other'!U$51</f>
        <v>0.82</v>
      </c>
      <c r="Z1977" s="221">
        <f>'4.b Electricity other'!V$51</f>
        <v>0.82250000000000001</v>
      </c>
      <c r="AA1977" s="221">
        <f>'4.b Electricity other'!W$51</f>
        <v>0.82499999999999996</v>
      </c>
      <c r="AB1977" s="221">
        <f>'4.b Electricity other'!X$51</f>
        <v>0.82750000000000001</v>
      </c>
      <c r="AC1977" s="221">
        <f>'4.b Electricity other'!Y$51</f>
        <v>0.83</v>
      </c>
      <c r="AD1977" s="221">
        <f>'4.b Electricity other'!Z$51</f>
        <v>0.83250000000000002</v>
      </c>
      <c r="AE1977" s="221">
        <f>'4.b Electricity other'!AA$51</f>
        <v>0.83499999999999996</v>
      </c>
      <c r="AF1977" s="221">
        <f>'4.b Electricity other'!AB$51</f>
        <v>0.83750000000000002</v>
      </c>
      <c r="AG1977" s="221">
        <f>'4.b Electricity other'!AC$51</f>
        <v>0.84</v>
      </c>
      <c r="AH1977" s="221">
        <f>'4.b Electricity other'!AD$51</f>
        <v>0.84250000000000003</v>
      </c>
      <c r="AI1977" s="221">
        <f>'4.b Electricity other'!AE$51</f>
        <v>0.84499999999999997</v>
      </c>
      <c r="AJ1977" s="221">
        <f>'4.b Electricity other'!AF$51</f>
        <v>0.84750000000000003</v>
      </c>
      <c r="AK1977" s="221">
        <f>'4.b Electricity other'!AG$51</f>
        <v>0.85</v>
      </c>
      <c r="AL1977" s="221">
        <f>'4.b Electricity other'!AH$51</f>
        <v>0.85250000000000004</v>
      </c>
      <c r="AM1977" s="221">
        <f>'4.b Electricity other'!AI$51</f>
        <v>0.85499999999999998</v>
      </c>
      <c r="AN1977" s="221">
        <f>'4.b Electricity other'!AJ$51</f>
        <v>0.85750000000000004</v>
      </c>
      <c r="AO1977" s="221">
        <f>'4.b Electricity other'!AK$51</f>
        <v>0.86</v>
      </c>
      <c r="AP1977" s="221">
        <f>'4.b Electricity other'!AL$51</f>
        <v>0.86250000000000004</v>
      </c>
      <c r="AQ1977" s="221">
        <f>'4.b Electricity other'!AM$51</f>
        <v>0.86499999999999999</v>
      </c>
      <c r="AR1977" s="221">
        <f>'4.b Electricity other'!AN$51</f>
        <v>0.86750000000000005</v>
      </c>
      <c r="AS1977" s="221">
        <f>'4.b Electricity other'!AO$51</f>
        <v>0.87</v>
      </c>
      <c r="AT1977" s="221">
        <f>'4.b Electricity other'!AP$51</f>
        <v>0.87250000000000005</v>
      </c>
      <c r="AU1977" s="221">
        <f>'4.b Electricity other'!AQ$51</f>
        <v>0.875</v>
      </c>
      <c r="AV1977" s="221">
        <f>'4.b Electricity other'!AR$51</f>
        <v>0.87749999999999995</v>
      </c>
      <c r="AW1977" s="221">
        <f>'4.b Electricity other'!AS$51</f>
        <v>0.88</v>
      </c>
      <c r="AX1977" s="221">
        <f>'4.b Electricity other'!AT$51</f>
        <v>0.88249999999999995</v>
      </c>
      <c r="AY1977" s="221">
        <f>'4.b Electricity other'!AU$51</f>
        <v>0.88500000000000001</v>
      </c>
      <c r="AZ1977" s="221">
        <f>'4.b Electricity other'!AV$51</f>
        <v>0.88749999999999996</v>
      </c>
      <c r="BA1977" s="221">
        <f>'4.b Electricity other'!AW$51</f>
        <v>0.89</v>
      </c>
      <c r="BB1977" s="221">
        <f>'4.b Electricity other'!AX$51</f>
        <v>0.89249999999999996</v>
      </c>
      <c r="BC1977" s="221">
        <f>'4.b Electricity other'!AY$51</f>
        <v>0.89500000000000002</v>
      </c>
      <c r="BD1977" s="221">
        <f>'4.b Electricity other'!AZ$51</f>
        <v>0.89749999999999996</v>
      </c>
      <c r="BE1977" s="221">
        <f>'4.b Electricity other'!BA$51</f>
        <v>0.9</v>
      </c>
      <c r="BF1977" s="221">
        <f>'4.b Electricity other'!BB$51</f>
        <v>0.90348327224386804</v>
      </c>
      <c r="BG1977" s="221">
        <f>'4.b Electricity other'!BC$51</f>
        <v>0.90615494311707101</v>
      </c>
      <c r="BH1977" s="221">
        <f>'4.b Electricity other'!BD$51</f>
        <v>0.90867316757219896</v>
      </c>
    </row>
    <row r="1978" spans="1:60" s="8" customFormat="1" ht="15">
      <c r="A1978" s="36" t="s">
        <v>7</v>
      </c>
      <c r="B1978" s="36" t="s">
        <v>51</v>
      </c>
      <c r="C1978" s="36" t="s">
        <v>17</v>
      </c>
      <c r="D1978" s="7" t="s">
        <v>101</v>
      </c>
      <c r="E1978" s="7" t="s">
        <v>102</v>
      </c>
      <c r="F1978" s="7" t="s">
        <v>14</v>
      </c>
      <c r="G1978" s="219"/>
      <c r="H1978" s="219"/>
      <c r="I1978" s="219"/>
      <c r="J1978" s="219"/>
      <c r="K1978" s="219"/>
      <c r="L1978" s="219"/>
      <c r="M1978" s="219"/>
      <c r="N1978" s="219"/>
      <c r="O1978" s="219"/>
      <c r="P1978" s="219"/>
      <c r="Q1978" s="219"/>
      <c r="R1978" s="221">
        <f>'4.b Electricity other'!N$55</f>
        <v>1</v>
      </c>
      <c r="S1978" s="221">
        <f>'4.b Electricity other'!O$55</f>
        <v>1</v>
      </c>
      <c r="T1978" s="221">
        <f>'4.b Electricity other'!P$55</f>
        <v>1</v>
      </c>
      <c r="U1978" s="221">
        <f>'4.b Electricity other'!Q$55</f>
        <v>1</v>
      </c>
      <c r="V1978" s="221">
        <f>'4.b Electricity other'!R$55</f>
        <v>1</v>
      </c>
      <c r="W1978" s="221">
        <f>'4.b Electricity other'!S$55</f>
        <v>1</v>
      </c>
      <c r="X1978" s="221">
        <f>'4.b Electricity other'!T$55</f>
        <v>1</v>
      </c>
      <c r="Y1978" s="221">
        <f>'4.b Electricity other'!U$55</f>
        <v>1</v>
      </c>
      <c r="Z1978" s="221">
        <f>'4.b Electricity other'!V$55</f>
        <v>1</v>
      </c>
      <c r="AA1978" s="221">
        <f>'4.b Electricity other'!W$55</f>
        <v>1</v>
      </c>
      <c r="AB1978" s="221">
        <f>'4.b Electricity other'!X$55</f>
        <v>1</v>
      </c>
      <c r="AC1978" s="221">
        <f>'4.b Electricity other'!Y$55</f>
        <v>1</v>
      </c>
      <c r="AD1978" s="221">
        <f>'4.b Electricity other'!Z$55</f>
        <v>1</v>
      </c>
      <c r="AE1978" s="221">
        <f>'4.b Electricity other'!AA$55</f>
        <v>1</v>
      </c>
      <c r="AF1978" s="221">
        <f>'4.b Electricity other'!AB$55</f>
        <v>1</v>
      </c>
      <c r="AG1978" s="221">
        <f>'4.b Electricity other'!AC$55</f>
        <v>1</v>
      </c>
      <c r="AH1978" s="221">
        <f>'4.b Electricity other'!AD$55</f>
        <v>1</v>
      </c>
      <c r="AI1978" s="221">
        <f>'4.b Electricity other'!AE$55</f>
        <v>1</v>
      </c>
      <c r="AJ1978" s="221">
        <f>'4.b Electricity other'!AF$55</f>
        <v>1</v>
      </c>
      <c r="AK1978" s="221">
        <f>'4.b Electricity other'!AG$55</f>
        <v>1</v>
      </c>
      <c r="AL1978" s="221">
        <f>'4.b Electricity other'!AH$55</f>
        <v>1</v>
      </c>
      <c r="AM1978" s="221">
        <f>'4.b Electricity other'!AI$55</f>
        <v>1</v>
      </c>
      <c r="AN1978" s="221">
        <f>'4.b Electricity other'!AJ$55</f>
        <v>1</v>
      </c>
      <c r="AO1978" s="221">
        <f>'4.b Electricity other'!AK$55</f>
        <v>1</v>
      </c>
      <c r="AP1978" s="221">
        <f>'4.b Electricity other'!AL$55</f>
        <v>1</v>
      </c>
      <c r="AQ1978" s="221">
        <f>'4.b Electricity other'!AM$55</f>
        <v>1</v>
      </c>
      <c r="AR1978" s="221">
        <f>'4.b Electricity other'!AN$55</f>
        <v>1</v>
      </c>
      <c r="AS1978" s="221">
        <f>'4.b Electricity other'!AO$55</f>
        <v>1</v>
      </c>
      <c r="AT1978" s="221">
        <f>'4.b Electricity other'!AP$55</f>
        <v>1</v>
      </c>
      <c r="AU1978" s="221">
        <f>'4.b Electricity other'!AQ$55</f>
        <v>1</v>
      </c>
      <c r="AV1978" s="221">
        <f>'4.b Electricity other'!AR$55</f>
        <v>1</v>
      </c>
      <c r="AW1978" s="221">
        <f>'4.b Electricity other'!AS$55</f>
        <v>1</v>
      </c>
      <c r="AX1978" s="221">
        <f>'4.b Electricity other'!AT$55</f>
        <v>1</v>
      </c>
      <c r="AY1978" s="221">
        <f>'4.b Electricity other'!AU$55</f>
        <v>1</v>
      </c>
      <c r="AZ1978" s="221">
        <f>'4.b Electricity other'!AV$55</f>
        <v>1</v>
      </c>
      <c r="BA1978" s="221">
        <f>'4.b Electricity other'!AW$55</f>
        <v>1</v>
      </c>
      <c r="BB1978" s="221">
        <f>'4.b Electricity other'!AX$55</f>
        <v>1</v>
      </c>
      <c r="BC1978" s="221">
        <f>'4.b Electricity other'!AY$55</f>
        <v>1</v>
      </c>
      <c r="BD1978" s="221">
        <f>'4.b Electricity other'!AZ$55</f>
        <v>1</v>
      </c>
      <c r="BE1978" s="221">
        <f>'4.b Electricity other'!BA$55</f>
        <v>1</v>
      </c>
      <c r="BF1978" s="221">
        <f>'4.b Electricity other'!BB$55</f>
        <v>1</v>
      </c>
      <c r="BG1978" s="221">
        <f>'4.b Electricity other'!BC$55</f>
        <v>1</v>
      </c>
      <c r="BH1978" s="221">
        <f>'4.b Electricity other'!BD$55</f>
        <v>1</v>
      </c>
    </row>
    <row r="1979" spans="1:60" s="8" customFormat="1" ht="15" customHeight="1">
      <c r="A1979" s="36" t="s">
        <v>7</v>
      </c>
      <c r="B1979" s="36" t="s">
        <v>51</v>
      </c>
      <c r="C1979" s="36" t="s">
        <v>17</v>
      </c>
      <c r="D1979" s="18" t="s">
        <v>103</v>
      </c>
      <c r="E1979" s="18" t="s">
        <v>423</v>
      </c>
      <c r="F1979" s="7" t="s">
        <v>12</v>
      </c>
      <c r="G1979" s="219"/>
      <c r="H1979" s="219"/>
      <c r="I1979" s="219"/>
      <c r="J1979" s="219"/>
      <c r="K1979" s="219"/>
      <c r="L1979" s="219"/>
      <c r="M1979" s="219"/>
      <c r="N1979" s="219"/>
      <c r="O1979" s="219"/>
      <c r="P1979" s="219"/>
      <c r="Q1979" s="219"/>
      <c r="R1979" s="221">
        <f>'4.c Electricity breakdown'!N$33</f>
        <v>0.47499999999999998</v>
      </c>
      <c r="S1979" s="221">
        <f>'4.c Electricity breakdown'!O$33</f>
        <v>0.47499999999999998</v>
      </c>
      <c r="T1979" s="221">
        <f>'4.c Electricity breakdown'!P$33</f>
        <v>0.47499999999999998</v>
      </c>
      <c r="U1979" s="221">
        <f>'4.c Electricity breakdown'!Q$33</f>
        <v>0.47499999999999998</v>
      </c>
      <c r="V1979" s="221">
        <f>'4.c Electricity breakdown'!R$33</f>
        <v>0.47499999999999998</v>
      </c>
      <c r="W1979" s="221">
        <f>'4.c Electricity breakdown'!S$33</f>
        <v>0.47499999999999998</v>
      </c>
      <c r="X1979" s="221">
        <f>'4.c Electricity breakdown'!T$33</f>
        <v>0.47499999999999998</v>
      </c>
      <c r="Y1979" s="221">
        <f>'4.c Electricity breakdown'!U$33</f>
        <v>0.47499999999999998</v>
      </c>
      <c r="Z1979" s="221">
        <f>'4.c Electricity breakdown'!V$33</f>
        <v>0.47499999999999998</v>
      </c>
      <c r="AA1979" s="221">
        <f>'4.c Electricity breakdown'!W$33</f>
        <v>0.47499999999999998</v>
      </c>
      <c r="AB1979" s="221">
        <f>'4.c Electricity breakdown'!X$33</f>
        <v>0.47499999999999998</v>
      </c>
      <c r="AC1979" s="221">
        <f>'4.c Electricity breakdown'!Y$33</f>
        <v>0.47499999999999998</v>
      </c>
      <c r="AD1979" s="221">
        <f>'4.c Electricity breakdown'!Z$33</f>
        <v>0.47499999999999998</v>
      </c>
      <c r="AE1979" s="221">
        <f>'4.c Electricity breakdown'!AA$33</f>
        <v>0.47499999999999998</v>
      </c>
      <c r="AF1979" s="221">
        <f>'4.c Electricity breakdown'!AB$33</f>
        <v>0.47499999999999998</v>
      </c>
      <c r="AG1979" s="221">
        <f>'4.c Electricity breakdown'!AC$33</f>
        <v>0.47499999999999998</v>
      </c>
      <c r="AH1979" s="221">
        <f>'4.c Electricity breakdown'!AD$33</f>
        <v>0.47499999999999998</v>
      </c>
      <c r="AI1979" s="221">
        <f>'4.c Electricity breakdown'!AE$33</f>
        <v>0.47499999999999998</v>
      </c>
      <c r="AJ1979" s="221">
        <f>'4.c Electricity breakdown'!AF$33</f>
        <v>0.47499999999999998</v>
      </c>
      <c r="AK1979" s="221">
        <f>'4.c Electricity breakdown'!AG$33</f>
        <v>0.47499999999999998</v>
      </c>
      <c r="AL1979" s="221">
        <f>'4.c Electricity breakdown'!AH$33</f>
        <v>0.47499999999999998</v>
      </c>
      <c r="AM1979" s="221">
        <f>'4.c Electricity breakdown'!AI$33</f>
        <v>0.47499999999999998</v>
      </c>
      <c r="AN1979" s="221">
        <f>'4.c Electricity breakdown'!AJ$33</f>
        <v>0.47499999999999998</v>
      </c>
      <c r="AO1979" s="221">
        <f>'4.c Electricity breakdown'!AK$33</f>
        <v>0.47499999999999998</v>
      </c>
      <c r="AP1979" s="221">
        <f>'4.c Electricity breakdown'!AL$33</f>
        <v>0.47499999999999998</v>
      </c>
      <c r="AQ1979" s="221">
        <f>'4.c Electricity breakdown'!AM$33</f>
        <v>0.47499999999999998</v>
      </c>
      <c r="AR1979" s="221">
        <f>'4.c Electricity breakdown'!AN$33</f>
        <v>0.47499999999999998</v>
      </c>
      <c r="AS1979" s="221">
        <f>'4.c Electricity breakdown'!AO$33</f>
        <v>0.47499999999999998</v>
      </c>
      <c r="AT1979" s="221">
        <f>'4.c Electricity breakdown'!AP$33</f>
        <v>0.47499999999999998</v>
      </c>
      <c r="AU1979" s="221">
        <f>'4.c Electricity breakdown'!AQ$33</f>
        <v>0.47499999999999998</v>
      </c>
      <c r="AV1979" s="221">
        <f>'4.c Electricity breakdown'!AR$33</f>
        <v>0.47499999999999998</v>
      </c>
      <c r="AW1979" s="221">
        <f>'4.c Electricity breakdown'!AS$33</f>
        <v>0.47499999999999998</v>
      </c>
      <c r="AX1979" s="221">
        <f>'4.c Electricity breakdown'!AT$33</f>
        <v>0.47499999999999998</v>
      </c>
      <c r="AY1979" s="221">
        <f>'4.c Electricity breakdown'!AU$33</f>
        <v>0.47499999999999998</v>
      </c>
      <c r="AZ1979" s="221">
        <f>'4.c Electricity breakdown'!AV$33</f>
        <v>0.47499999999999998</v>
      </c>
      <c r="BA1979" s="221">
        <f>'4.c Electricity breakdown'!AW$33</f>
        <v>0.47499999999999998</v>
      </c>
      <c r="BB1979" s="221">
        <f>'4.c Electricity breakdown'!AX$33</f>
        <v>0.47499999999999998</v>
      </c>
      <c r="BC1979" s="221">
        <f>'4.c Electricity breakdown'!AY$33</f>
        <v>0.47499999999999998</v>
      </c>
      <c r="BD1979" s="221">
        <f>'4.c Electricity breakdown'!AZ$33</f>
        <v>0.47499999999999998</v>
      </c>
      <c r="BE1979" s="221">
        <f>'4.c Electricity breakdown'!BA$33</f>
        <v>0.47499999999999998</v>
      </c>
      <c r="BF1979" s="221">
        <f>'4.c Electricity breakdown'!BB$33</f>
        <v>0.47499999999999998</v>
      </c>
      <c r="BG1979" s="221">
        <f>'4.c Electricity breakdown'!BC$33</f>
        <v>0.47499999999999998</v>
      </c>
      <c r="BH1979" s="221">
        <f>'4.c Electricity breakdown'!BD$33</f>
        <v>0.47499999999999998</v>
      </c>
    </row>
    <row r="1980" spans="1:60" s="8" customFormat="1" ht="15">
      <c r="A1980" s="36" t="s">
        <v>7</v>
      </c>
      <c r="B1980" s="36" t="s">
        <v>51</v>
      </c>
      <c r="C1980" s="36" t="s">
        <v>17</v>
      </c>
      <c r="D1980" s="18" t="s">
        <v>103</v>
      </c>
      <c r="E1980" s="18" t="s">
        <v>423</v>
      </c>
      <c r="F1980" s="7" t="s">
        <v>13</v>
      </c>
      <c r="G1980" s="219"/>
      <c r="H1980" s="219"/>
      <c r="I1980" s="219"/>
      <c r="J1980" s="219"/>
      <c r="K1980" s="219"/>
      <c r="L1980" s="219"/>
      <c r="M1980" s="219"/>
      <c r="N1980" s="219"/>
      <c r="O1980" s="219"/>
      <c r="P1980" s="219"/>
      <c r="Q1980" s="219"/>
      <c r="R1980" s="221">
        <f>'4.a Electric heating'!N43</f>
        <v>0.87275156669939502</v>
      </c>
      <c r="S1980" s="221">
        <f>'4.a Electric heating'!O43</f>
        <v>0.875408494407524</v>
      </c>
      <c r="T1980" s="221">
        <f>'4.a Electric heating'!P43</f>
        <v>0.87797403819309905</v>
      </c>
      <c r="U1980" s="221">
        <f>'4.a Electric heating'!Q43</f>
        <v>0.88045134116809598</v>
      </c>
      <c r="V1980" s="221">
        <f>'4.a Electric heating'!R43</f>
        <v>0.88284343833846302</v>
      </c>
      <c r="W1980" s="221">
        <f>'4.a Electric heating'!S43</f>
        <v>0.88515326032238495</v>
      </c>
      <c r="X1980" s="221">
        <f>'4.a Electric heating'!T43</f>
        <v>0.88738363694065103</v>
      </c>
      <c r="Y1980" s="221">
        <f>'4.a Electric heating'!U43</f>
        <v>0.88953730068354198</v>
      </c>
      <c r="Z1980" s="221">
        <f>'4.a Electric heating'!V43</f>
        <v>0.891616890058475</v>
      </c>
      <c r="AA1980" s="221">
        <f>'4.a Electric heating'!W43</f>
        <v>0.89362495282250298</v>
      </c>
      <c r="AB1980" s="221">
        <f>'4.a Electric heating'!X43</f>
        <v>0.89556394910363302</v>
      </c>
      <c r="AC1980" s="221">
        <f>'4.a Electric heating'!Y43</f>
        <v>0.89743625441479502</v>
      </c>
      <c r="AD1980" s="221">
        <f>'4.a Electric heating'!Z43</f>
        <v>0.89924416256414197</v>
      </c>
      <c r="AE1980" s="221">
        <f>'4.a Electric heating'!AA43</f>
        <v>0.90098988846524697</v>
      </c>
      <c r="AF1980" s="221">
        <f>'4.a Electric heating'!AB43</f>
        <v>0.90267557085065497</v>
      </c>
      <c r="AG1980" s="221">
        <f>'4.a Electric heating'!AC43</f>
        <v>0.90430327489209505</v>
      </c>
      <c r="AH1980" s="221">
        <f>'4.a Electric heating'!AD43</f>
        <v>0.90587499473057398</v>
      </c>
      <c r="AI1980" s="221">
        <f>'4.a Electric heating'!AE43</f>
        <v>0.90739265591944795</v>
      </c>
      <c r="AJ1980" s="221">
        <f>'4.a Electric heating'!AF43</f>
        <v>0.90885811778346903</v>
      </c>
      <c r="AK1980" s="221">
        <f>'4.a Electric heating'!AG43</f>
        <v>0.91027317569668698</v>
      </c>
      <c r="AL1980" s="221">
        <f>'4.a Electric heating'!AH43</f>
        <v>0.91163956328200801</v>
      </c>
      <c r="AM1980" s="221">
        <f>'4.a Electric heating'!AI43</f>
        <v>0.91295895453510201</v>
      </c>
      <c r="AN1980" s="221">
        <f>'4.a Electric heating'!AJ43</f>
        <v>0.91423296587525105</v>
      </c>
      <c r="AO1980" s="221">
        <f>'4.a Electric heating'!AK43</f>
        <v>0.91546315812567403</v>
      </c>
      <c r="AP1980" s="221">
        <f>'4.a Electric heating'!AL43</f>
        <v>0.91665103842571904</v>
      </c>
      <c r="AQ1980" s="221">
        <f>'4.a Electric heating'!AM43</f>
        <v>0.91779806207730896</v>
      </c>
      <c r="AR1980" s="221">
        <f>'4.a Electric heating'!AN43</f>
        <v>0.91890563432785999</v>
      </c>
      <c r="AS1980" s="221">
        <f>'4.a Electric heating'!AO43</f>
        <v>0.91997511209188798</v>
      </c>
      <c r="AT1980" s="221">
        <f>'4.a Electric heating'!AP43</f>
        <v>0.92100780561340101</v>
      </c>
      <c r="AU1980" s="221">
        <f>'4.a Electric heating'!AQ43</f>
        <v>0.92200498007110798</v>
      </c>
      <c r="AV1980" s="221">
        <f>'4.a Electric heating'!AR43</f>
        <v>0.922967857128423</v>
      </c>
      <c r="AW1980" s="221">
        <f>'4.a Electric heating'!AS43</f>
        <v>0.923897616430157</v>
      </c>
      <c r="AX1980" s="221">
        <f>'4.a Electric heating'!AT43</f>
        <v>0.92479539704772695</v>
      </c>
      <c r="AY1980" s="221">
        <f>'4.a Electric heating'!AU43</f>
        <v>0.925662298874664</v>
      </c>
      <c r="AZ1980" s="221">
        <f>'4.a Electric heating'!AV43</f>
        <v>0.92649938397411702</v>
      </c>
      <c r="BA1980" s="221">
        <f>'4.a Electric heating'!AW43</f>
        <v>0.927307677880018</v>
      </c>
      <c r="BB1980" s="221">
        <f>'4.a Electric heating'!AX43</f>
        <v>0.92808817085348405</v>
      </c>
      <c r="BC1980" s="221">
        <f>'4.a Electric heating'!AY43</f>
        <v>0.92884181909601404</v>
      </c>
      <c r="BD1980" s="221">
        <f>'4.a Electric heating'!AZ43</f>
        <v>0.92956954592095398</v>
      </c>
      <c r="BE1980" s="221">
        <f>'4.a Electric heating'!BA43</f>
        <v>0.93027224288467103</v>
      </c>
      <c r="BF1980" s="221">
        <f>'4.a Electric heating'!BB43</f>
        <v>0.93095077087882505</v>
      </c>
      <c r="BG1980" s="221">
        <f>'4.a Electric heating'!BC43</f>
        <v>0.931605961185062</v>
      </c>
      <c r="BH1980" s="221">
        <f>'4.a Electric heating'!BD43</f>
        <v>0.93223861649344397</v>
      </c>
    </row>
    <row r="1981" spans="1:60" s="8" customFormat="1" ht="15">
      <c r="A1981" s="36" t="s">
        <v>7</v>
      </c>
      <c r="B1981" s="36" t="s">
        <v>51</v>
      </c>
      <c r="C1981" s="36" t="s">
        <v>17</v>
      </c>
      <c r="D1981" s="18" t="s">
        <v>103</v>
      </c>
      <c r="E1981" s="18" t="s">
        <v>423</v>
      </c>
      <c r="F1981" s="7" t="s">
        <v>14</v>
      </c>
      <c r="G1981" s="219"/>
      <c r="H1981" s="219"/>
      <c r="I1981" s="219"/>
      <c r="J1981" s="219"/>
      <c r="K1981" s="219"/>
      <c r="L1981" s="219"/>
      <c r="M1981" s="219"/>
      <c r="N1981" s="219"/>
      <c r="O1981" s="219"/>
      <c r="P1981" s="219"/>
      <c r="Q1981" s="219"/>
      <c r="R1981" s="221">
        <f>'2.a-LTH-MTH1'!N$60</f>
        <v>0.22800205883416391</v>
      </c>
      <c r="S1981" s="221">
        <f>'2.a-LTH-MTH1'!O$60</f>
        <v>0.22800205883416391</v>
      </c>
      <c r="T1981" s="221">
        <f>'2.a-LTH-MTH1'!P$60</f>
        <v>0.22800205883416391</v>
      </c>
      <c r="U1981" s="221">
        <f>'2.a-LTH-MTH1'!Q$60</f>
        <v>0.22800205883416391</v>
      </c>
      <c r="V1981" s="221">
        <f>'2.a-LTH-MTH1'!R$60</f>
        <v>0.22800205883416391</v>
      </c>
      <c r="W1981" s="221">
        <f>'2.a-LTH-MTH1'!S$60</f>
        <v>0.22800205883416391</v>
      </c>
      <c r="X1981" s="221">
        <f>'2.a-LTH-MTH1'!T$60</f>
        <v>0.22800205883416391</v>
      </c>
      <c r="Y1981" s="221">
        <f>'2.a-LTH-MTH1'!U$60</f>
        <v>0.22800205883416391</v>
      </c>
      <c r="Z1981" s="221">
        <f>'2.a-LTH-MTH1'!V$60</f>
        <v>0.22800205883416391</v>
      </c>
      <c r="AA1981" s="221">
        <f>'2.a-LTH-MTH1'!W$60</f>
        <v>0.22800205883416394</v>
      </c>
      <c r="AB1981" s="221">
        <f>'2.a-LTH-MTH1'!X$60</f>
        <v>0.22800205883416391</v>
      </c>
      <c r="AC1981" s="221">
        <f>'2.a-LTH-MTH1'!Y$60</f>
        <v>0.22800205883416391</v>
      </c>
      <c r="AD1981" s="221">
        <f>'2.a-LTH-MTH1'!Z$60</f>
        <v>0.22800205883416391</v>
      </c>
      <c r="AE1981" s="221">
        <f>'2.a-LTH-MTH1'!AA$60</f>
        <v>0.22800205883416391</v>
      </c>
      <c r="AF1981" s="221">
        <f>'2.a-LTH-MTH1'!AB$60</f>
        <v>0.22800205883416391</v>
      </c>
      <c r="AG1981" s="221">
        <f>'2.a-LTH-MTH1'!AC$60</f>
        <v>0.22800205883416391</v>
      </c>
      <c r="AH1981" s="221">
        <f>'2.a-LTH-MTH1'!AD$60</f>
        <v>0.22800205883416391</v>
      </c>
      <c r="AI1981" s="221">
        <f>'2.a-LTH-MTH1'!AE$60</f>
        <v>0.22800205883416391</v>
      </c>
      <c r="AJ1981" s="221">
        <f>'2.a-LTH-MTH1'!AF$60</f>
        <v>0.22800205883416391</v>
      </c>
      <c r="AK1981" s="221">
        <f>'2.a-LTH-MTH1'!AG$60</f>
        <v>0.22800205883416391</v>
      </c>
      <c r="AL1981" s="221">
        <f>'2.a-LTH-MTH1'!AH$60</f>
        <v>0.22800205883416391</v>
      </c>
      <c r="AM1981" s="221">
        <f>'2.a-LTH-MTH1'!AI$60</f>
        <v>0.22800205883416391</v>
      </c>
      <c r="AN1981" s="221">
        <f>'2.a-LTH-MTH1'!AJ$60</f>
        <v>0.22800205883416391</v>
      </c>
      <c r="AO1981" s="221">
        <f>'2.a-LTH-MTH1'!AK$60</f>
        <v>0.22800205883416391</v>
      </c>
      <c r="AP1981" s="221">
        <f>'2.a-LTH-MTH1'!AL$60</f>
        <v>0.22800205883416391</v>
      </c>
      <c r="AQ1981" s="221">
        <f>'2.a-LTH-MTH1'!AM$60</f>
        <v>0.22800205883416391</v>
      </c>
      <c r="AR1981" s="221">
        <f>'2.a-LTH-MTH1'!AN$60</f>
        <v>0.22800205883416391</v>
      </c>
      <c r="AS1981" s="221">
        <f>'2.a-LTH-MTH1'!AO$60</f>
        <v>0.22800205883416391</v>
      </c>
      <c r="AT1981" s="221">
        <f>'2.a-LTH-MTH1'!AP$60</f>
        <v>0.22800205883416391</v>
      </c>
      <c r="AU1981" s="221">
        <f>'2.a-LTH-MTH1'!AQ$60</f>
        <v>0.22800205883416388</v>
      </c>
      <c r="AV1981" s="221">
        <f>'2.a-LTH-MTH1'!AR$60</f>
        <v>0.22800205883416391</v>
      </c>
      <c r="AW1981" s="221">
        <f>'2.a-LTH-MTH1'!AS$60</f>
        <v>0.22800205883416391</v>
      </c>
      <c r="AX1981" s="221">
        <f>'2.a-LTH-MTH1'!AT$60</f>
        <v>0.22800205883416391</v>
      </c>
      <c r="AY1981" s="221">
        <f>'2.a-LTH-MTH1'!AU$60</f>
        <v>0.22800205883416391</v>
      </c>
      <c r="AZ1981" s="221">
        <f>'2.a-LTH-MTH1'!AV$60</f>
        <v>0.22800205883416391</v>
      </c>
      <c r="BA1981" s="221">
        <f>'2.a-LTH-MTH1'!AW$60</f>
        <v>0.22800205883416391</v>
      </c>
      <c r="BB1981" s="221">
        <f>'2.a-LTH-MTH1'!AX$60</f>
        <v>0.22800205883416391</v>
      </c>
      <c r="BC1981" s="221">
        <f>'2.a-LTH-MTH1'!AY$60</f>
        <v>0.22800205883416391</v>
      </c>
      <c r="BD1981" s="221">
        <f>'2.a-LTH-MTH1'!AZ$60</f>
        <v>0.22800205883416391</v>
      </c>
      <c r="BE1981" s="221">
        <f>'2.a-LTH-MTH1'!BA$60</f>
        <v>0.22800205883416391</v>
      </c>
      <c r="BF1981" s="221">
        <f>'2.a-LTH-MTH1'!BB$60</f>
        <v>0.22800205883416391</v>
      </c>
      <c r="BG1981" s="221">
        <f>'2.a-LTH-MTH1'!BC$60</f>
        <v>0.22800205883416391</v>
      </c>
      <c r="BH1981" s="221">
        <f>'2.a-LTH-MTH1'!BD$60</f>
        <v>0.22800205883416391</v>
      </c>
    </row>
    <row r="1982" spans="1:60" s="8" customFormat="1" ht="15" customHeight="1">
      <c r="A1982" s="36" t="s">
        <v>7</v>
      </c>
      <c r="B1982" s="36" t="s">
        <v>51</v>
      </c>
      <c r="C1982" s="36" t="s">
        <v>17</v>
      </c>
      <c r="D1982" s="7" t="s">
        <v>105</v>
      </c>
      <c r="E1982" s="7" t="s">
        <v>106</v>
      </c>
      <c r="F1982" s="7" t="s">
        <v>12</v>
      </c>
      <c r="G1982" s="219"/>
      <c r="H1982" s="219"/>
      <c r="I1982" s="219"/>
      <c r="J1982" s="219"/>
      <c r="K1982" s="219"/>
      <c r="L1982" s="219"/>
      <c r="M1982" s="219"/>
      <c r="N1982" s="219"/>
      <c r="O1982" s="219"/>
      <c r="P1982" s="219"/>
      <c r="Q1982" s="219"/>
      <c r="R1982" s="221">
        <f>'4.c Electricity breakdown'!N$35</f>
        <v>0.05</v>
      </c>
      <c r="S1982" s="221">
        <f>'4.c Electricity breakdown'!O$35</f>
        <v>0.05</v>
      </c>
      <c r="T1982" s="221">
        <f>'4.c Electricity breakdown'!P$35</f>
        <v>0.05</v>
      </c>
      <c r="U1982" s="221">
        <f>'4.c Electricity breakdown'!Q$35</f>
        <v>0.05</v>
      </c>
      <c r="V1982" s="221">
        <f>'4.c Electricity breakdown'!R$35</f>
        <v>0.05</v>
      </c>
      <c r="W1982" s="221">
        <f>'4.c Electricity breakdown'!S$35</f>
        <v>0.05</v>
      </c>
      <c r="X1982" s="221">
        <f>'4.c Electricity breakdown'!T$35</f>
        <v>0.05</v>
      </c>
      <c r="Y1982" s="221">
        <f>'4.c Electricity breakdown'!U$35</f>
        <v>0.05</v>
      </c>
      <c r="Z1982" s="221">
        <f>'4.c Electricity breakdown'!V$35</f>
        <v>0.05</v>
      </c>
      <c r="AA1982" s="221">
        <f>'4.c Electricity breakdown'!W$35</f>
        <v>0.05</v>
      </c>
      <c r="AB1982" s="221">
        <f>'4.c Electricity breakdown'!X$35</f>
        <v>0.05</v>
      </c>
      <c r="AC1982" s="221">
        <f>'4.c Electricity breakdown'!Y$35</f>
        <v>0.05</v>
      </c>
      <c r="AD1982" s="221">
        <f>'4.c Electricity breakdown'!Z$35</f>
        <v>0.05</v>
      </c>
      <c r="AE1982" s="221">
        <f>'4.c Electricity breakdown'!AA$35</f>
        <v>0.05</v>
      </c>
      <c r="AF1982" s="221">
        <f>'4.c Electricity breakdown'!AB$35</f>
        <v>0.05</v>
      </c>
      <c r="AG1982" s="221">
        <f>'4.c Electricity breakdown'!AC$35</f>
        <v>0.05</v>
      </c>
      <c r="AH1982" s="221">
        <f>'4.c Electricity breakdown'!AD$35</f>
        <v>0.05</v>
      </c>
      <c r="AI1982" s="221">
        <f>'4.c Electricity breakdown'!AE$35</f>
        <v>0.05</v>
      </c>
      <c r="AJ1982" s="221">
        <f>'4.c Electricity breakdown'!AF$35</f>
        <v>0.05</v>
      </c>
      <c r="AK1982" s="221">
        <f>'4.c Electricity breakdown'!AG$35</f>
        <v>0.05</v>
      </c>
      <c r="AL1982" s="221">
        <f>'4.c Electricity breakdown'!AH$35</f>
        <v>0.05</v>
      </c>
      <c r="AM1982" s="221">
        <f>'4.c Electricity breakdown'!AI$35</f>
        <v>0.05</v>
      </c>
      <c r="AN1982" s="221">
        <f>'4.c Electricity breakdown'!AJ$35</f>
        <v>0.05</v>
      </c>
      <c r="AO1982" s="221">
        <f>'4.c Electricity breakdown'!AK$35</f>
        <v>0.05</v>
      </c>
      <c r="AP1982" s="221">
        <f>'4.c Electricity breakdown'!AL$35</f>
        <v>0.05</v>
      </c>
      <c r="AQ1982" s="221">
        <f>'4.c Electricity breakdown'!AM$35</f>
        <v>0.05</v>
      </c>
      <c r="AR1982" s="221">
        <f>'4.c Electricity breakdown'!AN$35</f>
        <v>0.05</v>
      </c>
      <c r="AS1982" s="221">
        <f>'4.c Electricity breakdown'!AO$35</f>
        <v>0.05</v>
      </c>
      <c r="AT1982" s="221">
        <f>'4.c Electricity breakdown'!AP$35</f>
        <v>0.05</v>
      </c>
      <c r="AU1982" s="221">
        <f>'4.c Electricity breakdown'!AQ$35</f>
        <v>0.05</v>
      </c>
      <c r="AV1982" s="221">
        <f>'4.c Electricity breakdown'!AR$35</f>
        <v>0.05</v>
      </c>
      <c r="AW1982" s="221">
        <f>'4.c Electricity breakdown'!AS$35</f>
        <v>0.05</v>
      </c>
      <c r="AX1982" s="221">
        <f>'4.c Electricity breakdown'!AT$35</f>
        <v>0.05</v>
      </c>
      <c r="AY1982" s="221">
        <f>'4.c Electricity breakdown'!AU$35</f>
        <v>0.05</v>
      </c>
      <c r="AZ1982" s="221">
        <f>'4.c Electricity breakdown'!AV$35</f>
        <v>0.05</v>
      </c>
      <c r="BA1982" s="221">
        <f>'4.c Electricity breakdown'!AW$35</f>
        <v>0.05</v>
      </c>
      <c r="BB1982" s="221">
        <f>'4.c Electricity breakdown'!AX$35</f>
        <v>0.05</v>
      </c>
      <c r="BC1982" s="221">
        <f>'4.c Electricity breakdown'!AY$35</f>
        <v>0.05</v>
      </c>
      <c r="BD1982" s="221">
        <f>'4.c Electricity breakdown'!AZ$35</f>
        <v>0.05</v>
      </c>
      <c r="BE1982" s="221">
        <f>'4.c Electricity breakdown'!BA$35</f>
        <v>0.05</v>
      </c>
      <c r="BF1982" s="221">
        <f>'4.c Electricity breakdown'!BB$35</f>
        <v>0.05</v>
      </c>
      <c r="BG1982" s="221">
        <f>'4.c Electricity breakdown'!BC$35</f>
        <v>0.05</v>
      </c>
      <c r="BH1982" s="221">
        <f>'4.c Electricity breakdown'!BD$35</f>
        <v>0.05</v>
      </c>
    </row>
    <row r="1983" spans="1:60" s="8" customFormat="1" ht="15">
      <c r="A1983" s="36" t="s">
        <v>7</v>
      </c>
      <c r="B1983" s="36" t="s">
        <v>51</v>
      </c>
      <c r="C1983" s="36" t="s">
        <v>17</v>
      </c>
      <c r="D1983" s="7" t="s">
        <v>105</v>
      </c>
      <c r="E1983" s="7" t="s">
        <v>106</v>
      </c>
      <c r="F1983" s="7" t="s">
        <v>13</v>
      </c>
      <c r="G1983" s="219"/>
      <c r="H1983" s="219"/>
      <c r="I1983" s="219"/>
      <c r="J1983" s="219"/>
      <c r="K1983" s="219"/>
      <c r="L1983" s="219"/>
      <c r="M1983" s="219"/>
      <c r="N1983" s="219"/>
      <c r="O1983" s="219"/>
      <c r="P1983" s="219"/>
      <c r="Q1983" s="219"/>
      <c r="R1983" s="221">
        <f>'1. Lighting'!N$59</f>
        <v>2.136866764275256E-2</v>
      </c>
      <c r="S1983" s="221">
        <f>'1. Lighting'!O$59</f>
        <v>2.1759297218155196E-2</v>
      </c>
      <c r="T1983" s="221">
        <f>'1. Lighting'!P$59</f>
        <v>2.2149926793557831E-2</v>
      </c>
      <c r="U1983" s="221">
        <f>'1. Lighting'!Q$59</f>
        <v>2.2540556368960466E-2</v>
      </c>
      <c r="V1983" s="221">
        <f>'1. Lighting'!R$59</f>
        <v>2.2931185944363101E-2</v>
      </c>
      <c r="W1983" s="221">
        <f>'1. Lighting'!S$59</f>
        <v>2.3321815519765737E-2</v>
      </c>
      <c r="X1983" s="221">
        <f>'1. Lighting'!T$59</f>
        <v>2.3712445095168372E-2</v>
      </c>
      <c r="Y1983" s="221">
        <f>'1. Lighting'!U$59</f>
        <v>2.4103074670571007E-2</v>
      </c>
      <c r="Z1983" s="221">
        <f>'1. Lighting'!V$59</f>
        <v>2.4493704245973642E-2</v>
      </c>
      <c r="AA1983" s="221">
        <f>'1. Lighting'!W$59</f>
        <v>2.4884333821376278E-2</v>
      </c>
      <c r="AB1983" s="221">
        <f>'1. Lighting'!X$59</f>
        <v>2.5274963396778913E-2</v>
      </c>
      <c r="AC1983" s="221">
        <f>'1. Lighting'!Y$59</f>
        <v>2.5665592972181552E-2</v>
      </c>
      <c r="AD1983" s="221">
        <f>'1. Lighting'!Z$59</f>
        <v>2.6056222547584187E-2</v>
      </c>
      <c r="AE1983" s="221">
        <f>'1. Lighting'!AA$59</f>
        <v>2.6446852122986822E-2</v>
      </c>
      <c r="AF1983" s="221">
        <f>'1. Lighting'!AB$59</f>
        <v>2.6837481698389457E-2</v>
      </c>
      <c r="AG1983" s="221">
        <f>'1. Lighting'!AC$59</f>
        <v>2.7228111273792092E-2</v>
      </c>
      <c r="AH1983" s="221">
        <f>'1. Lighting'!AD$59</f>
        <v>2.7618740849194728E-2</v>
      </c>
      <c r="AI1983" s="221">
        <f>'1. Lighting'!AE$59</f>
        <v>2.8009370424597363E-2</v>
      </c>
      <c r="AJ1983" s="221">
        <f>'1. Lighting'!AF$59</f>
        <v>2.8399999999999998E-2</v>
      </c>
      <c r="AK1983" s="221">
        <f>'1. Lighting'!AG$59</f>
        <v>2.8790629575402633E-2</v>
      </c>
      <c r="AL1983" s="221">
        <f>'1. Lighting'!AH$59</f>
        <v>2.9181259150805269E-2</v>
      </c>
      <c r="AM1983" s="221">
        <f>'1. Lighting'!AI$59</f>
        <v>2.9571888726207904E-2</v>
      </c>
      <c r="AN1983" s="221">
        <f>'1. Lighting'!AJ$59</f>
        <v>2.9962518301610539E-2</v>
      </c>
      <c r="AO1983" s="221">
        <f>'1. Lighting'!AK$59</f>
        <v>3.0353147877013174E-2</v>
      </c>
      <c r="AP1983" s="221">
        <f>'1. Lighting'!AL$59</f>
        <v>3.074377745241581E-2</v>
      </c>
      <c r="AQ1983" s="221">
        <f>'1. Lighting'!AM$59</f>
        <v>3.1134407027818445E-2</v>
      </c>
      <c r="AR1983" s="221">
        <f>'1. Lighting'!AN$59</f>
        <v>3.1525036603221077E-2</v>
      </c>
      <c r="AS1983" s="221">
        <f>'1. Lighting'!AO$59</f>
        <v>3.1915666178623715E-2</v>
      </c>
      <c r="AT1983" s="221">
        <f>'1. Lighting'!AP$59</f>
        <v>3.2306295754026347E-2</v>
      </c>
      <c r="AU1983" s="221">
        <f>'1. Lighting'!AQ$59</f>
        <v>3.2696925329428986E-2</v>
      </c>
      <c r="AV1983" s="221">
        <f>'1. Lighting'!AR$59</f>
        <v>3.3087554904831618E-2</v>
      </c>
      <c r="AW1983" s="221">
        <f>'1. Lighting'!AS$59</f>
        <v>3.3478184480234256E-2</v>
      </c>
      <c r="AX1983" s="221">
        <f>'1. Lighting'!AT$59</f>
        <v>3.3868814055636895E-2</v>
      </c>
      <c r="AY1983" s="221">
        <f>'1. Lighting'!AU$59</f>
        <v>3.4259443631039527E-2</v>
      </c>
      <c r="AZ1983" s="221">
        <f>'1. Lighting'!AV$59</f>
        <v>3.4650073206442165E-2</v>
      </c>
      <c r="BA1983" s="221">
        <f>'1. Lighting'!AW$59</f>
        <v>3.5040702781844797E-2</v>
      </c>
      <c r="BB1983" s="221">
        <f>'1. Lighting'!AX$59</f>
        <v>3.5431332357247436E-2</v>
      </c>
      <c r="BC1983" s="221">
        <f>'1. Lighting'!AY$59</f>
        <v>3.5821961932650068E-2</v>
      </c>
      <c r="BD1983" s="221">
        <f>'1. Lighting'!AZ$59</f>
        <v>3.6212591508052706E-2</v>
      </c>
      <c r="BE1983" s="221">
        <f>'1. Lighting'!BA$59</f>
        <v>3.6603221083455345E-2</v>
      </c>
      <c r="BF1983" s="221">
        <f>'1. Lighting'!BB$59</f>
        <v>3.6993850658857977E-2</v>
      </c>
      <c r="BG1983" s="221">
        <f>'1. Lighting'!BC$59</f>
        <v>3.7384480234260616E-2</v>
      </c>
      <c r="BH1983" s="221">
        <f>'1. Lighting'!BD$59</f>
        <v>3.7775109809663247E-2</v>
      </c>
    </row>
    <row r="1984" spans="1:60" s="8" customFormat="1" ht="15">
      <c r="A1984" s="36" t="s">
        <v>7</v>
      </c>
      <c r="B1984" s="36" t="s">
        <v>51</v>
      </c>
      <c r="C1984" s="36" t="s">
        <v>17</v>
      </c>
      <c r="D1984" s="7" t="s">
        <v>105</v>
      </c>
      <c r="E1984" s="7" t="s">
        <v>106</v>
      </c>
      <c r="F1984" s="7" t="s">
        <v>14</v>
      </c>
      <c r="G1984" s="219"/>
      <c r="H1984" s="219"/>
      <c r="I1984" s="219"/>
      <c r="J1984" s="219"/>
      <c r="K1984" s="219"/>
      <c r="L1984" s="219"/>
      <c r="M1984" s="219"/>
      <c r="N1984" s="219"/>
      <c r="O1984" s="219"/>
      <c r="P1984" s="219"/>
      <c r="Q1984" s="219"/>
      <c r="R1984" s="221">
        <f>'1. Lighting'!N$60</f>
        <v>1</v>
      </c>
      <c r="S1984" s="221">
        <f>'1. Lighting'!O$60</f>
        <v>1</v>
      </c>
      <c r="T1984" s="221">
        <f>'1. Lighting'!P$60</f>
        <v>1</v>
      </c>
      <c r="U1984" s="221">
        <f>'1. Lighting'!Q$60</f>
        <v>1</v>
      </c>
      <c r="V1984" s="221">
        <f>'1. Lighting'!R$60</f>
        <v>1</v>
      </c>
      <c r="W1984" s="221">
        <f>'1. Lighting'!S$60</f>
        <v>1</v>
      </c>
      <c r="X1984" s="221">
        <f>'1. Lighting'!T$60</f>
        <v>1</v>
      </c>
      <c r="Y1984" s="221">
        <f>'1. Lighting'!U$60</f>
        <v>1</v>
      </c>
      <c r="Z1984" s="221">
        <f>'1. Lighting'!V$60</f>
        <v>1</v>
      </c>
      <c r="AA1984" s="221">
        <f>'1. Lighting'!W$60</f>
        <v>1</v>
      </c>
      <c r="AB1984" s="221">
        <f>'1. Lighting'!X$60</f>
        <v>1</v>
      </c>
      <c r="AC1984" s="221">
        <f>'1. Lighting'!Y$60</f>
        <v>1</v>
      </c>
      <c r="AD1984" s="221">
        <f>'1. Lighting'!Z$60</f>
        <v>1</v>
      </c>
      <c r="AE1984" s="221">
        <f>'1. Lighting'!AA$60</f>
        <v>1</v>
      </c>
      <c r="AF1984" s="221">
        <f>'1. Lighting'!AB$60</f>
        <v>1</v>
      </c>
      <c r="AG1984" s="221">
        <f>'1. Lighting'!AC$60</f>
        <v>1</v>
      </c>
      <c r="AH1984" s="221">
        <f>'1. Lighting'!AD$60</f>
        <v>1</v>
      </c>
      <c r="AI1984" s="221">
        <f>'1. Lighting'!AE$60</f>
        <v>1</v>
      </c>
      <c r="AJ1984" s="221">
        <f>'1. Lighting'!AF$60</f>
        <v>1</v>
      </c>
      <c r="AK1984" s="221">
        <f>'1. Lighting'!AG$60</f>
        <v>1</v>
      </c>
      <c r="AL1984" s="221">
        <f>'1. Lighting'!AH$60</f>
        <v>1</v>
      </c>
      <c r="AM1984" s="221">
        <f>'1. Lighting'!AI$60</f>
        <v>1</v>
      </c>
      <c r="AN1984" s="221">
        <f>'1. Lighting'!AJ$60</f>
        <v>1</v>
      </c>
      <c r="AO1984" s="221">
        <f>'1. Lighting'!AK$60</f>
        <v>1</v>
      </c>
      <c r="AP1984" s="221">
        <f>'1. Lighting'!AL$60</f>
        <v>1</v>
      </c>
      <c r="AQ1984" s="221">
        <f>'1. Lighting'!AM$60</f>
        <v>1</v>
      </c>
      <c r="AR1984" s="221">
        <f>'1. Lighting'!AN$60</f>
        <v>1</v>
      </c>
      <c r="AS1984" s="221">
        <f>'1. Lighting'!AO$60</f>
        <v>1</v>
      </c>
      <c r="AT1984" s="221">
        <f>'1. Lighting'!AP$60</f>
        <v>1</v>
      </c>
      <c r="AU1984" s="221">
        <f>'1. Lighting'!AQ$60</f>
        <v>1</v>
      </c>
      <c r="AV1984" s="221">
        <f>'1. Lighting'!AR$60</f>
        <v>1</v>
      </c>
      <c r="AW1984" s="221">
        <f>'1. Lighting'!AS$60</f>
        <v>1</v>
      </c>
      <c r="AX1984" s="221">
        <f>'1. Lighting'!AT$60</f>
        <v>1</v>
      </c>
      <c r="AY1984" s="221">
        <f>'1. Lighting'!AU$60</f>
        <v>1</v>
      </c>
      <c r="AZ1984" s="221">
        <f>'1. Lighting'!AV$60</f>
        <v>1</v>
      </c>
      <c r="BA1984" s="221">
        <f>'1. Lighting'!AW$60</f>
        <v>1</v>
      </c>
      <c r="BB1984" s="221">
        <f>'1. Lighting'!AX$60</f>
        <v>1</v>
      </c>
      <c r="BC1984" s="221">
        <f>'1. Lighting'!AY$60</f>
        <v>1</v>
      </c>
      <c r="BD1984" s="221">
        <f>'1. Lighting'!AZ$60</f>
        <v>1</v>
      </c>
      <c r="BE1984" s="221">
        <f>'1. Lighting'!BA$60</f>
        <v>1</v>
      </c>
      <c r="BF1984" s="221">
        <f>'1. Lighting'!BB$60</f>
        <v>1</v>
      </c>
      <c r="BG1984" s="221">
        <f>'1. Lighting'!BC$60</f>
        <v>1</v>
      </c>
      <c r="BH1984" s="221">
        <f>'1. Lighting'!BD$60</f>
        <v>1</v>
      </c>
    </row>
    <row r="1985" spans="1:60" s="5" customFormat="1" ht="15">
      <c r="A1985" s="4" t="s">
        <v>7</v>
      </c>
      <c r="B1985" s="4" t="s">
        <v>51</v>
      </c>
      <c r="C1985" s="4" t="s">
        <v>18</v>
      </c>
      <c r="D1985" s="4"/>
      <c r="E1985" s="4"/>
      <c r="F1985" s="4" t="s">
        <v>11</v>
      </c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>
        <v>117</v>
      </c>
      <c r="U1985" s="4">
        <v>127</v>
      </c>
      <c r="V1985" s="4">
        <v>114</v>
      </c>
      <c r="W1985" s="4">
        <v>136</v>
      </c>
      <c r="X1985" s="4">
        <v>141</v>
      </c>
      <c r="Y1985" s="4">
        <v>135</v>
      </c>
      <c r="Z1985" s="4">
        <v>139</v>
      </c>
      <c r="AA1985" s="4">
        <v>133</v>
      </c>
      <c r="AB1985" s="4">
        <v>115</v>
      </c>
      <c r="AC1985" s="4">
        <v>91</v>
      </c>
      <c r="AD1985" s="4">
        <v>77</v>
      </c>
      <c r="AE1985" s="4">
        <v>58</v>
      </c>
      <c r="AF1985" s="4">
        <v>41</v>
      </c>
      <c r="AG1985" s="4">
        <v>36</v>
      </c>
      <c r="AH1985" s="4">
        <v>29</v>
      </c>
      <c r="AI1985" s="4">
        <v>39</v>
      </c>
      <c r="AJ1985" s="4">
        <v>26</v>
      </c>
      <c r="AK1985" s="4">
        <v>24</v>
      </c>
      <c r="AL1985" s="4">
        <v>19</v>
      </c>
      <c r="AM1985" s="4">
        <v>19</v>
      </c>
      <c r="AN1985" s="4">
        <v>24</v>
      </c>
      <c r="AO1985" s="4">
        <v>29</v>
      </c>
      <c r="AP1985" s="4">
        <v>17</v>
      </c>
      <c r="AQ1985" s="4">
        <v>10</v>
      </c>
      <c r="AR1985" s="4">
        <v>14</v>
      </c>
      <c r="AS1985" s="4">
        <v>18</v>
      </c>
      <c r="AT1985" s="4">
        <v>19</v>
      </c>
      <c r="AU1985" s="4">
        <v>18</v>
      </c>
      <c r="AV1985" s="4">
        <v>16</v>
      </c>
      <c r="AW1985" s="4">
        <v>18</v>
      </c>
      <c r="AX1985" s="4">
        <v>19</v>
      </c>
      <c r="AY1985" s="4">
        <v>11</v>
      </c>
      <c r="AZ1985" s="4">
        <v>11</v>
      </c>
      <c r="BA1985" s="4">
        <v>34</v>
      </c>
      <c r="BB1985" s="4">
        <v>31</v>
      </c>
      <c r="BC1985" s="4">
        <v>25</v>
      </c>
      <c r="BD1985" s="4">
        <v>14</v>
      </c>
      <c r="BE1985" s="4">
        <v>16</v>
      </c>
      <c r="BF1985" s="4">
        <v>12</v>
      </c>
      <c r="BG1985" s="4">
        <v>8</v>
      </c>
      <c r="BH1985" s="4">
        <v>14</v>
      </c>
    </row>
    <row r="1986" spans="1:60" s="5" customFormat="1" ht="15">
      <c r="A1986" s="4" t="s">
        <v>7</v>
      </c>
      <c r="B1986" s="4" t="s">
        <v>51</v>
      </c>
      <c r="C1986" s="4" t="s">
        <v>18</v>
      </c>
      <c r="D1986" s="4"/>
      <c r="E1986" s="4"/>
      <c r="F1986" s="4" t="s">
        <v>52</v>
      </c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>
        <v>3.0356494214104101E-3</v>
      </c>
      <c r="U1986" s="4">
        <v>3.1712737533398298E-3</v>
      </c>
      <c r="V1986" s="4">
        <v>2.83680883889912E-3</v>
      </c>
      <c r="W1986" s="4">
        <v>3.1362420440918699E-3</v>
      </c>
      <c r="X1986" s="4">
        <v>3.1514718043852401E-3</v>
      </c>
      <c r="Y1986" s="4">
        <v>2.9156407930542999E-3</v>
      </c>
      <c r="Z1986" s="4">
        <v>2.8229655354495399E-3</v>
      </c>
      <c r="AA1986" s="4">
        <v>2.76421074508989E-3</v>
      </c>
      <c r="AB1986" s="4">
        <v>2.4819251106075299E-3</v>
      </c>
      <c r="AC1986" s="4">
        <v>2.0094954179088E-3</v>
      </c>
      <c r="AD1986" s="4">
        <v>1.65637705164885E-3</v>
      </c>
      <c r="AE1986" s="4">
        <v>1.23868101828122E-3</v>
      </c>
      <c r="AF1986" s="4">
        <v>8.6408564985563405E-4</v>
      </c>
      <c r="AG1986" s="4">
        <v>7.5705002838937603E-4</v>
      </c>
      <c r="AH1986" s="4">
        <v>5.9045098238827204E-4</v>
      </c>
      <c r="AI1986" s="4">
        <v>7.1710949710398098E-4</v>
      </c>
      <c r="AJ1986" s="4">
        <v>4.45228350771444E-4</v>
      </c>
      <c r="AK1986" s="4">
        <v>3.9596119580281099E-4</v>
      </c>
      <c r="AL1986" s="4">
        <v>3.0090429659661403E-4</v>
      </c>
      <c r="AM1986" s="4">
        <v>2.9756311470274999E-4</v>
      </c>
      <c r="AN1986" s="4">
        <v>3.8499791459462902E-4</v>
      </c>
      <c r="AO1986" s="4">
        <v>4.41312982210521E-4</v>
      </c>
      <c r="AP1986" s="4">
        <v>2.4684904454899199E-4</v>
      </c>
      <c r="AQ1986" s="4">
        <v>1.4431055631719501E-4</v>
      </c>
      <c r="AR1986" s="4">
        <v>1.9119414399650401E-4</v>
      </c>
      <c r="AS1986" s="4">
        <v>2.3109216725937501E-4</v>
      </c>
      <c r="AT1986" s="4">
        <v>2.3725681176793801E-4</v>
      </c>
      <c r="AU1986" s="4">
        <v>2.1054601600149699E-4</v>
      </c>
      <c r="AV1986" s="4">
        <v>1.78583387280398E-4</v>
      </c>
      <c r="AW1986" s="4">
        <v>1.9797406539743301E-4</v>
      </c>
      <c r="AX1986" s="4">
        <v>1.9787750341078301E-4</v>
      </c>
      <c r="AY1986" s="4">
        <v>1.10682913576769E-4</v>
      </c>
      <c r="AZ1986" s="4">
        <v>1.07783961746492E-4</v>
      </c>
      <c r="BA1986" s="4">
        <v>3.4222445898339201E-4</v>
      </c>
      <c r="BB1986" s="4">
        <v>3.0469226081657501E-4</v>
      </c>
      <c r="BC1986" s="4">
        <v>2.5512026369230498E-4</v>
      </c>
      <c r="BD1986" s="4">
        <v>1.5395612250508601E-4</v>
      </c>
      <c r="BE1986" s="4">
        <v>1.7346429887898701E-4</v>
      </c>
      <c r="BF1986" s="4">
        <v>1.3508037282182901E-4</v>
      </c>
      <c r="BG1986" s="6">
        <v>9.4495629577132095E-5</v>
      </c>
      <c r="BH1986" s="4">
        <v>1.7187826108307899E-4</v>
      </c>
    </row>
    <row r="1987" spans="1:60" s="8" customFormat="1" ht="15">
      <c r="A1987" s="36" t="s">
        <v>7</v>
      </c>
      <c r="B1987" s="36" t="s">
        <v>51</v>
      </c>
      <c r="C1987" s="36" t="s">
        <v>18</v>
      </c>
      <c r="D1987" s="17" t="s">
        <v>113</v>
      </c>
      <c r="E1987" s="17" t="s">
        <v>113</v>
      </c>
      <c r="F1987" s="7" t="s">
        <v>12</v>
      </c>
      <c r="G1987" s="219"/>
      <c r="H1987" s="219"/>
      <c r="I1987" s="219"/>
      <c r="J1987" s="219"/>
      <c r="K1987" s="219"/>
      <c r="L1987" s="219"/>
      <c r="M1987" s="219"/>
      <c r="N1987" s="219"/>
      <c r="O1987" s="219"/>
      <c r="P1987" s="219"/>
      <c r="Q1987" s="219"/>
      <c r="R1987" s="219"/>
      <c r="S1987" s="219"/>
      <c r="T1987" s="221">
        <v>1</v>
      </c>
      <c r="U1987" s="221">
        <v>1</v>
      </c>
      <c r="V1987" s="221">
        <v>1</v>
      </c>
      <c r="W1987" s="221">
        <v>1</v>
      </c>
      <c r="X1987" s="221">
        <v>1</v>
      </c>
      <c r="Y1987" s="221">
        <v>1</v>
      </c>
      <c r="Z1987" s="221">
        <v>1</v>
      </c>
      <c r="AA1987" s="221">
        <v>1</v>
      </c>
      <c r="AB1987" s="221">
        <v>1</v>
      </c>
      <c r="AC1987" s="221">
        <v>1</v>
      </c>
      <c r="AD1987" s="221">
        <v>1</v>
      </c>
      <c r="AE1987" s="221">
        <v>1</v>
      </c>
      <c r="AF1987" s="221">
        <v>1</v>
      </c>
      <c r="AG1987" s="221">
        <v>1</v>
      </c>
      <c r="AH1987" s="221">
        <v>1</v>
      </c>
      <c r="AI1987" s="221">
        <v>1</v>
      </c>
      <c r="AJ1987" s="221">
        <v>1</v>
      </c>
      <c r="AK1987" s="221">
        <v>1</v>
      </c>
      <c r="AL1987" s="221">
        <v>1</v>
      </c>
      <c r="AM1987" s="221">
        <v>1</v>
      </c>
      <c r="AN1987" s="221">
        <v>1</v>
      </c>
      <c r="AO1987" s="221">
        <v>1</v>
      </c>
      <c r="AP1987" s="221">
        <v>1</v>
      </c>
      <c r="AQ1987" s="221">
        <v>1</v>
      </c>
      <c r="AR1987" s="221">
        <v>1</v>
      </c>
      <c r="AS1987" s="221">
        <v>1</v>
      </c>
      <c r="AT1987" s="221">
        <v>1</v>
      </c>
      <c r="AU1987" s="221">
        <v>1</v>
      </c>
      <c r="AV1987" s="221">
        <v>1</v>
      </c>
      <c r="AW1987" s="221">
        <v>1</v>
      </c>
      <c r="AX1987" s="221">
        <v>1</v>
      </c>
      <c r="AY1987" s="221">
        <v>1</v>
      </c>
      <c r="AZ1987" s="221">
        <v>1</v>
      </c>
      <c r="BA1987" s="221">
        <v>1</v>
      </c>
      <c r="BB1987" s="221">
        <v>1</v>
      </c>
      <c r="BC1987" s="221">
        <v>1</v>
      </c>
      <c r="BD1987" s="221">
        <v>1</v>
      </c>
      <c r="BE1987" s="221">
        <v>1</v>
      </c>
      <c r="BF1987" s="221">
        <v>1</v>
      </c>
      <c r="BG1987" s="221">
        <v>1</v>
      </c>
      <c r="BH1987" s="221">
        <v>1</v>
      </c>
    </row>
    <row r="1988" spans="1:60" s="8" customFormat="1" ht="15">
      <c r="A1988" s="36" t="s">
        <v>7</v>
      </c>
      <c r="B1988" s="36" t="s">
        <v>51</v>
      </c>
      <c r="C1988" s="36" t="s">
        <v>18</v>
      </c>
      <c r="D1988" s="17" t="s">
        <v>113</v>
      </c>
      <c r="E1988" s="17" t="s">
        <v>113</v>
      </c>
      <c r="F1988" s="7" t="s">
        <v>13</v>
      </c>
      <c r="G1988" s="219"/>
      <c r="H1988" s="219"/>
      <c r="I1988" s="219"/>
      <c r="J1988" s="219"/>
      <c r="K1988" s="219"/>
      <c r="L1988" s="219"/>
      <c r="M1988" s="219"/>
      <c r="N1988" s="219"/>
      <c r="O1988" s="219"/>
      <c r="P1988" s="219"/>
      <c r="Q1988" s="219"/>
      <c r="R1988" s="219"/>
      <c r="S1988" s="219"/>
      <c r="T1988" s="221">
        <f>'2.a-LTH-MTH1'!P$59</f>
        <v>0.88021072352569496</v>
      </c>
      <c r="U1988" s="221">
        <f>'2.a-LTH-MTH1'!Q$59</f>
        <v>0.88261109663971404</v>
      </c>
      <c r="V1988" s="221">
        <f>'2.a-LTH-MTH1'!R$59</f>
        <v>0.88492890991965001</v>
      </c>
      <c r="W1988" s="221">
        <f>'2.a-LTH-MTH1'!S$59</f>
        <v>0.88716700297662998</v>
      </c>
      <c r="X1988" s="221">
        <f>'2.a-LTH-MTH1'!T$59</f>
        <v>0.88932811775453902</v>
      </c>
      <c r="Y1988" s="221">
        <f>'2.a-LTH-MTH1'!U$59</f>
        <v>0.891414901889241</v>
      </c>
      <c r="Z1988" s="221">
        <f>'2.a-LTH-MTH1'!V$59</f>
        <v>0.89342991195227095</v>
      </c>
      <c r="AA1988" s="221">
        <f>'2.a-LTH-MTH1'!W$59</f>
        <v>0.89537561658294496</v>
      </c>
      <c r="AB1988" s="221">
        <f>'2.a-LTH-MTH1'!X$59</f>
        <v>0.89725439951276198</v>
      </c>
      <c r="AC1988" s="221">
        <f>'2.a-LTH-MTH1'!Y$59</f>
        <v>0.89906856248576505</v>
      </c>
      <c r="AD1988" s="221">
        <f>'2.a-LTH-MTH1'!Z$59</f>
        <v>0.90082032807847101</v>
      </c>
      <c r="AE1988" s="221">
        <f>'2.a-LTH-MTH1'!AA$59</f>
        <v>0.90251184242280102</v>
      </c>
      <c r="AF1988" s="221">
        <f>'2.a-LTH-MTH1'!AB$59</f>
        <v>0.90414517783536397</v>
      </c>
      <c r="AG1988" s="221">
        <f>'2.a-LTH-MTH1'!AC$59</f>
        <v>0.90572233535629998</v>
      </c>
      <c r="AH1988" s="221">
        <f>'2.a-LTH-MTH1'!AD$59</f>
        <v>0.90724524720080701</v>
      </c>
      <c r="AI1988" s="221">
        <f>'2.a-LTH-MTH1'!AE$59</f>
        <v>0.90871577912634605</v>
      </c>
      <c r="AJ1988" s="221">
        <f>'2.a-LTH-MTH1'!AF$59</f>
        <v>0.91013573271842596</v>
      </c>
      <c r="AK1988" s="221">
        <f>'2.a-LTH-MTH1'!AG$59</f>
        <v>0.91150684759777301</v>
      </c>
      <c r="AL1988" s="221">
        <f>'2.a-LTH-MTH1'!AH$59</f>
        <v>0.91283080355158197</v>
      </c>
      <c r="AM1988" s="221">
        <f>'2.a-LTH-MTH1'!AI$59</f>
        <v>0.91410922259146599</v>
      </c>
      <c r="AN1988" s="221">
        <f>'2.a-LTH-MTH1'!AJ$59</f>
        <v>0.91534367094062496</v>
      </c>
      <c r="AO1988" s="221">
        <f>'2.a-LTH-MTH1'!AK$59</f>
        <v>0.91653566095266203</v>
      </c>
      <c r="AP1988" s="221">
        <f>'2.a-LTH-MTH1'!AL$59</f>
        <v>0.91768665296441099</v>
      </c>
      <c r="AQ1988" s="221">
        <f>'2.a-LTH-MTH1'!AM$59</f>
        <v>0.91879805708502504</v>
      </c>
      <c r="AR1988" s="221">
        <f>'2.a-LTH-MTH1'!AN$59</f>
        <v>0.91987123492354095</v>
      </c>
      <c r="AS1988" s="221">
        <f>'2.a-LTH-MTH1'!AO$59</f>
        <v>0.92090750125701903</v>
      </c>
      <c r="AT1988" s="221">
        <f>'2.a-LTH-MTH1'!AP$59</f>
        <v>0.92190812564131097</v>
      </c>
      <c r="AU1988" s="221">
        <f>'2.a-LTH-MTH1'!AQ$59</f>
        <v>0.92287433396642304</v>
      </c>
      <c r="AV1988" s="221">
        <f>'2.a-LTH-MTH1'!AR$59</f>
        <v>0.923807309958384</v>
      </c>
      <c r="AW1988" s="221">
        <f>'2.a-LTH-MTH1'!AS$59</f>
        <v>0.92470819662946002</v>
      </c>
      <c r="AX1988" s="221">
        <f>'2.a-LTH-MTH1'!AT$59</f>
        <v>0.92557809767848598</v>
      </c>
      <c r="AY1988" s="221">
        <f>'2.a-LTH-MTH1'!AU$59</f>
        <v>0.92641807884303196</v>
      </c>
      <c r="AZ1988" s="221">
        <f>'2.a-LTH-MTH1'!AV$59</f>
        <v>0.92722916920507303</v>
      </c>
      <c r="BA1988" s="221">
        <f>'2.a-LTH-MTH1'!AW$59</f>
        <v>0.92801236245173402</v>
      </c>
      <c r="BB1988" s="221">
        <f>'2.a-LTH-MTH1'!AX$59</f>
        <v>0.92876861809268596</v>
      </c>
      <c r="BC1988" s="221">
        <f>'2.a-LTH-MTH1'!AY$59</f>
        <v>0.92949886263566495</v>
      </c>
      <c r="BD1988" s="221">
        <f>'2.a-LTH-MTH1'!AZ$59</f>
        <v>0.93020399072155802</v>
      </c>
      <c r="BE1988" s="221">
        <f>'2.a-LTH-MTH1'!BA$59</f>
        <v>0.93088486622045097</v>
      </c>
      <c r="BF1988" s="221">
        <f>'2.a-LTH-MTH1'!BB$59</f>
        <v>0.93154232328997999</v>
      </c>
      <c r="BG1988" s="221">
        <f>'2.a-LTH-MTH1'!BC$59</f>
        <v>0.93217716739727297</v>
      </c>
      <c r="BH1988" s="221">
        <f>'2.a-LTH-MTH1'!BD$59</f>
        <v>0.932790176305755</v>
      </c>
    </row>
    <row r="1989" spans="1:60" s="8" customFormat="1" ht="15">
      <c r="A1989" s="36" t="s">
        <v>7</v>
      </c>
      <c r="B1989" s="36" t="s">
        <v>51</v>
      </c>
      <c r="C1989" s="36" t="s">
        <v>18</v>
      </c>
      <c r="D1989" s="17" t="s">
        <v>113</v>
      </c>
      <c r="E1989" s="17" t="s">
        <v>113</v>
      </c>
      <c r="F1989" s="7" t="s">
        <v>14</v>
      </c>
      <c r="G1989" s="219"/>
      <c r="H1989" s="219"/>
      <c r="I1989" s="219"/>
      <c r="J1989" s="219"/>
      <c r="K1989" s="219"/>
      <c r="L1989" s="219"/>
      <c r="M1989" s="219"/>
      <c r="N1989" s="219"/>
      <c r="O1989" s="219"/>
      <c r="P1989" s="219"/>
      <c r="Q1989" s="219"/>
      <c r="R1989" s="219"/>
      <c r="S1989" s="219"/>
      <c r="T1989" s="221">
        <f>'2.a-LTH-MTH1'!P$60</f>
        <v>0.22800205883416391</v>
      </c>
      <c r="U1989" s="221">
        <f>'2.a-LTH-MTH1'!Q$60</f>
        <v>0.22800205883416391</v>
      </c>
      <c r="V1989" s="221">
        <f>'2.a-LTH-MTH1'!R$60</f>
        <v>0.22800205883416391</v>
      </c>
      <c r="W1989" s="221">
        <f>'2.a-LTH-MTH1'!S$60</f>
        <v>0.22800205883416391</v>
      </c>
      <c r="X1989" s="221">
        <f>'2.a-LTH-MTH1'!T$60</f>
        <v>0.22800205883416391</v>
      </c>
      <c r="Y1989" s="221">
        <f>'2.a-LTH-MTH1'!U$60</f>
        <v>0.22800205883416391</v>
      </c>
      <c r="Z1989" s="221">
        <f>'2.a-LTH-MTH1'!V$60</f>
        <v>0.22800205883416391</v>
      </c>
      <c r="AA1989" s="221">
        <f>'2.a-LTH-MTH1'!W$60</f>
        <v>0.22800205883416394</v>
      </c>
      <c r="AB1989" s="221">
        <f>'2.a-LTH-MTH1'!X$60</f>
        <v>0.22800205883416391</v>
      </c>
      <c r="AC1989" s="221">
        <f>'2.a-LTH-MTH1'!Y$60</f>
        <v>0.22800205883416391</v>
      </c>
      <c r="AD1989" s="221">
        <f>'2.a-LTH-MTH1'!Z$60</f>
        <v>0.22800205883416391</v>
      </c>
      <c r="AE1989" s="221">
        <f>'2.a-LTH-MTH1'!AA$60</f>
        <v>0.22800205883416391</v>
      </c>
      <c r="AF1989" s="221">
        <f>'2.a-LTH-MTH1'!AB$60</f>
        <v>0.22800205883416391</v>
      </c>
      <c r="AG1989" s="221">
        <f>'2.a-LTH-MTH1'!AC$60</f>
        <v>0.22800205883416391</v>
      </c>
      <c r="AH1989" s="221">
        <f>'2.a-LTH-MTH1'!AD$60</f>
        <v>0.22800205883416391</v>
      </c>
      <c r="AI1989" s="221">
        <f>'2.a-LTH-MTH1'!AE$60</f>
        <v>0.22800205883416391</v>
      </c>
      <c r="AJ1989" s="221">
        <f>'2.a-LTH-MTH1'!AF$60</f>
        <v>0.22800205883416391</v>
      </c>
      <c r="AK1989" s="221">
        <f>'2.a-LTH-MTH1'!AG$60</f>
        <v>0.22800205883416391</v>
      </c>
      <c r="AL1989" s="221">
        <f>'2.a-LTH-MTH1'!AH$60</f>
        <v>0.22800205883416391</v>
      </c>
      <c r="AM1989" s="221">
        <f>'2.a-LTH-MTH1'!AI$60</f>
        <v>0.22800205883416391</v>
      </c>
      <c r="AN1989" s="221">
        <f>'2.a-LTH-MTH1'!AJ$60</f>
        <v>0.22800205883416391</v>
      </c>
      <c r="AO1989" s="221">
        <f>'2.a-LTH-MTH1'!AK$60</f>
        <v>0.22800205883416391</v>
      </c>
      <c r="AP1989" s="221">
        <f>'2.a-LTH-MTH1'!AL$60</f>
        <v>0.22800205883416391</v>
      </c>
      <c r="AQ1989" s="221">
        <f>'2.a-LTH-MTH1'!AM$60</f>
        <v>0.22800205883416391</v>
      </c>
      <c r="AR1989" s="221">
        <f>'2.a-LTH-MTH1'!AN$60</f>
        <v>0.22800205883416391</v>
      </c>
      <c r="AS1989" s="221">
        <f>'2.a-LTH-MTH1'!AO$60</f>
        <v>0.22800205883416391</v>
      </c>
      <c r="AT1989" s="221">
        <f>'2.a-LTH-MTH1'!AP$60</f>
        <v>0.22800205883416391</v>
      </c>
      <c r="AU1989" s="221">
        <f>'2.a-LTH-MTH1'!AQ$60</f>
        <v>0.22800205883416388</v>
      </c>
      <c r="AV1989" s="221">
        <f>'2.a-LTH-MTH1'!AR$60</f>
        <v>0.22800205883416391</v>
      </c>
      <c r="AW1989" s="221">
        <f>'2.a-LTH-MTH1'!AS$60</f>
        <v>0.22800205883416391</v>
      </c>
      <c r="AX1989" s="221">
        <f>'2.a-LTH-MTH1'!AT$60</f>
        <v>0.22800205883416391</v>
      </c>
      <c r="AY1989" s="221">
        <f>'2.a-LTH-MTH1'!AU$60</f>
        <v>0.22800205883416391</v>
      </c>
      <c r="AZ1989" s="221">
        <f>'2.a-LTH-MTH1'!AV$60</f>
        <v>0.22800205883416391</v>
      </c>
      <c r="BA1989" s="221">
        <f>'2.a-LTH-MTH1'!AW$60</f>
        <v>0.22800205883416391</v>
      </c>
      <c r="BB1989" s="221">
        <f>'2.a-LTH-MTH1'!AX$60</f>
        <v>0.22800205883416391</v>
      </c>
      <c r="BC1989" s="221">
        <f>'2.a-LTH-MTH1'!AY$60</f>
        <v>0.22800205883416391</v>
      </c>
      <c r="BD1989" s="221">
        <f>'2.a-LTH-MTH1'!AZ$60</f>
        <v>0.22800205883416391</v>
      </c>
      <c r="BE1989" s="221">
        <f>'2.a-LTH-MTH1'!BA$60</f>
        <v>0.22800205883416391</v>
      </c>
      <c r="BF1989" s="221">
        <f>'2.a-LTH-MTH1'!BB$60</f>
        <v>0.22800205883416391</v>
      </c>
      <c r="BG1989" s="221">
        <f>'2.a-LTH-MTH1'!BC$60</f>
        <v>0.22800205883416391</v>
      </c>
      <c r="BH1989" s="221">
        <f>'2.a-LTH-MTH1'!BD$60</f>
        <v>0.22800205883416391</v>
      </c>
    </row>
    <row r="1990" spans="1:60" s="5" customFormat="1" ht="15">
      <c r="A1990" s="4" t="s">
        <v>7</v>
      </c>
      <c r="B1990" s="4" t="s">
        <v>51</v>
      </c>
      <c r="C1990" s="4" t="s">
        <v>19</v>
      </c>
      <c r="D1990" s="4"/>
      <c r="E1990" s="4"/>
      <c r="F1990" s="4" t="s">
        <v>11</v>
      </c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>
        <v>1</v>
      </c>
      <c r="U1990" s="4">
        <v>1</v>
      </c>
      <c r="V1990" s="4">
        <v>1</v>
      </c>
      <c r="W1990" s="4">
        <v>2</v>
      </c>
      <c r="X1990" s="4">
        <v>5</v>
      </c>
      <c r="Y1990" s="4">
        <v>6</v>
      </c>
      <c r="Z1990" s="4">
        <v>8</v>
      </c>
      <c r="AA1990" s="4">
        <v>8</v>
      </c>
      <c r="AB1990" s="4">
        <v>6</v>
      </c>
      <c r="AC1990" s="4">
        <v>5</v>
      </c>
      <c r="AD1990" s="4">
        <v>5</v>
      </c>
      <c r="AE1990" s="4">
        <v>5</v>
      </c>
      <c r="AF1990" s="4">
        <v>4</v>
      </c>
      <c r="AG1990" s="4">
        <v>4</v>
      </c>
      <c r="AH1990" s="4">
        <v>4</v>
      </c>
      <c r="AI1990" s="4">
        <v>4</v>
      </c>
      <c r="AJ1990" s="4">
        <v>4</v>
      </c>
      <c r="AK1990" s="4">
        <v>4</v>
      </c>
      <c r="AL1990" s="4">
        <v>4</v>
      </c>
      <c r="AM1990" s="4">
        <v>4</v>
      </c>
      <c r="AN1990" s="4">
        <v>5</v>
      </c>
      <c r="AO1990" s="4">
        <v>7</v>
      </c>
      <c r="AP1990" s="4">
        <v>8</v>
      </c>
      <c r="AQ1990" s="4">
        <v>10</v>
      </c>
      <c r="AR1990" s="4">
        <v>12</v>
      </c>
      <c r="AS1990" s="4">
        <v>15</v>
      </c>
      <c r="AT1990" s="4">
        <v>15</v>
      </c>
      <c r="AU1990" s="4">
        <v>18</v>
      </c>
      <c r="AV1990" s="4">
        <v>17</v>
      </c>
      <c r="AW1990" s="4">
        <v>17</v>
      </c>
      <c r="AX1990" s="4">
        <v>19</v>
      </c>
      <c r="AY1990" s="4">
        <v>22</v>
      </c>
      <c r="AZ1990" s="4">
        <v>40</v>
      </c>
      <c r="BA1990" s="4">
        <v>12</v>
      </c>
      <c r="BB1990" s="4">
        <v>12</v>
      </c>
      <c r="BC1990" s="4">
        <v>11</v>
      </c>
      <c r="BD1990" s="4">
        <v>10</v>
      </c>
      <c r="BE1990" s="4">
        <v>11</v>
      </c>
      <c r="BF1990" s="4">
        <v>8</v>
      </c>
      <c r="BG1990" s="4">
        <v>7</v>
      </c>
      <c r="BH1990" s="4">
        <v>12</v>
      </c>
    </row>
    <row r="1991" spans="1:60" s="5" customFormat="1" ht="15">
      <c r="A1991" s="4" t="s">
        <v>7</v>
      </c>
      <c r="B1991" s="4" t="s">
        <v>51</v>
      </c>
      <c r="C1991" s="4" t="s">
        <v>19</v>
      </c>
      <c r="D1991" s="4"/>
      <c r="E1991" s="4"/>
      <c r="F1991" s="4" t="s">
        <v>52</v>
      </c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6">
        <v>2.59457215505163E-5</v>
      </c>
      <c r="U1991" s="6">
        <v>2.49706594751167E-5</v>
      </c>
      <c r="V1991" s="6">
        <v>2.4884288060518599E-5</v>
      </c>
      <c r="W1991" s="6">
        <v>4.6121206530762803E-5</v>
      </c>
      <c r="X1991" s="4">
        <v>1.11754319304441E-4</v>
      </c>
      <c r="Y1991" s="4">
        <v>1.29584035246858E-4</v>
      </c>
      <c r="Z1991" s="4">
        <v>1.6247283657263599E-4</v>
      </c>
      <c r="AA1991" s="4">
        <v>1.6626831549412899E-4</v>
      </c>
      <c r="AB1991" s="4">
        <v>1.2949174490126301E-4</v>
      </c>
      <c r="AC1991" s="4">
        <v>1.10411836148835E-4</v>
      </c>
      <c r="AD1991" s="4">
        <v>1.07556951405769E-4</v>
      </c>
      <c r="AE1991" s="4">
        <v>1.06782846403554E-4</v>
      </c>
      <c r="AF1991" s="6">
        <v>8.4301039010305801E-5</v>
      </c>
      <c r="AG1991" s="6">
        <v>8.4116669821041805E-5</v>
      </c>
      <c r="AH1991" s="6">
        <v>8.1441514812175496E-5</v>
      </c>
      <c r="AI1991" s="6">
        <v>7.3549692010664697E-5</v>
      </c>
      <c r="AJ1991" s="6">
        <v>6.8496669349452902E-5</v>
      </c>
      <c r="AK1991" s="6">
        <v>6.5993532633801895E-5</v>
      </c>
      <c r="AL1991" s="6">
        <v>6.3348272967708201E-5</v>
      </c>
      <c r="AM1991" s="6">
        <v>6.2644866253210594E-5</v>
      </c>
      <c r="AN1991" s="6">
        <v>8.0207898873881103E-5</v>
      </c>
      <c r="AO1991" s="4">
        <v>1.0652382329219499E-4</v>
      </c>
      <c r="AP1991" s="4">
        <v>1.1616425625834899E-4</v>
      </c>
      <c r="AQ1991" s="4">
        <v>1.4431055631719501E-4</v>
      </c>
      <c r="AR1991" s="4">
        <v>1.6388069485414599E-4</v>
      </c>
      <c r="AS1991" s="4">
        <v>1.92576806049479E-4</v>
      </c>
      <c r="AT1991" s="4">
        <v>1.8730800929047699E-4</v>
      </c>
      <c r="AU1991" s="4">
        <v>2.1054601600149699E-4</v>
      </c>
      <c r="AV1991" s="4">
        <v>1.89744848985423E-4</v>
      </c>
      <c r="AW1991" s="4">
        <v>1.8697550620868701E-4</v>
      </c>
      <c r="AX1991" s="4">
        <v>1.9787750341078301E-4</v>
      </c>
      <c r="AY1991" s="4">
        <v>2.2136582715353699E-4</v>
      </c>
      <c r="AZ1991" s="4">
        <v>3.9194167907815301E-4</v>
      </c>
      <c r="BA1991" s="4">
        <v>1.2078510317060899E-4</v>
      </c>
      <c r="BB1991" s="4">
        <v>1.17945391283836E-4</v>
      </c>
      <c r="BC1991" s="4">
        <v>1.12252916024614E-4</v>
      </c>
      <c r="BD1991" s="4">
        <v>1.09968658932204E-4</v>
      </c>
      <c r="BE1991" s="4">
        <v>1.19256705479304E-4</v>
      </c>
      <c r="BF1991" s="6">
        <v>9.0053581881219301E-5</v>
      </c>
      <c r="BG1991" s="6">
        <v>8.2683675879990505E-5</v>
      </c>
      <c r="BH1991" s="4">
        <v>1.4732422378549599E-4</v>
      </c>
    </row>
    <row r="1992" spans="1:60" s="8" customFormat="1" ht="15">
      <c r="A1992" s="36" t="s">
        <v>7</v>
      </c>
      <c r="B1992" s="36" t="s">
        <v>51</v>
      </c>
      <c r="C1992" s="36" t="s">
        <v>19</v>
      </c>
      <c r="D1992" s="7" t="s">
        <v>99</v>
      </c>
      <c r="E1992" s="7" t="s">
        <v>99</v>
      </c>
      <c r="F1992" s="7" t="s">
        <v>12</v>
      </c>
      <c r="G1992" s="219"/>
      <c r="H1992" s="219"/>
      <c r="I1992" s="219"/>
      <c r="J1992" s="219"/>
      <c r="K1992" s="219"/>
      <c r="L1992" s="219"/>
      <c r="M1992" s="219"/>
      <c r="N1992" s="219"/>
      <c r="O1992" s="219"/>
      <c r="P1992" s="219"/>
      <c r="Q1992" s="219"/>
      <c r="R1992" s="219"/>
      <c r="S1992" s="219"/>
      <c r="T1992" s="221">
        <v>1</v>
      </c>
      <c r="U1992" s="221">
        <v>1</v>
      </c>
      <c r="V1992" s="221">
        <v>1</v>
      </c>
      <c r="W1992" s="221">
        <v>1</v>
      </c>
      <c r="X1992" s="221">
        <v>1</v>
      </c>
      <c r="Y1992" s="221">
        <v>1</v>
      </c>
      <c r="Z1992" s="221">
        <v>1</v>
      </c>
      <c r="AA1992" s="221">
        <v>1</v>
      </c>
      <c r="AB1992" s="221">
        <v>1</v>
      </c>
      <c r="AC1992" s="221">
        <v>1</v>
      </c>
      <c r="AD1992" s="221">
        <v>1</v>
      </c>
      <c r="AE1992" s="221">
        <v>1</v>
      </c>
      <c r="AF1992" s="221">
        <v>1</v>
      </c>
      <c r="AG1992" s="221">
        <v>1</v>
      </c>
      <c r="AH1992" s="221">
        <v>1</v>
      </c>
      <c r="AI1992" s="221">
        <v>1</v>
      </c>
      <c r="AJ1992" s="221">
        <v>1</v>
      </c>
      <c r="AK1992" s="221">
        <v>1</v>
      </c>
      <c r="AL1992" s="221">
        <v>1</v>
      </c>
      <c r="AM1992" s="221">
        <v>1</v>
      </c>
      <c r="AN1992" s="221">
        <v>1</v>
      </c>
      <c r="AO1992" s="221">
        <v>1</v>
      </c>
      <c r="AP1992" s="221">
        <v>1</v>
      </c>
      <c r="AQ1992" s="221">
        <v>1</v>
      </c>
      <c r="AR1992" s="221">
        <v>1</v>
      </c>
      <c r="AS1992" s="221">
        <v>1</v>
      </c>
      <c r="AT1992" s="221">
        <v>1</v>
      </c>
      <c r="AU1992" s="221">
        <v>1</v>
      </c>
      <c r="AV1992" s="221">
        <v>1</v>
      </c>
      <c r="AW1992" s="221">
        <v>1</v>
      </c>
      <c r="AX1992" s="221">
        <v>1</v>
      </c>
      <c r="AY1992" s="221">
        <v>1</v>
      </c>
      <c r="AZ1992" s="221">
        <v>1</v>
      </c>
      <c r="BA1992" s="221">
        <v>1</v>
      </c>
      <c r="BB1992" s="221">
        <v>1</v>
      </c>
      <c r="BC1992" s="221">
        <v>1</v>
      </c>
      <c r="BD1992" s="221">
        <v>1</v>
      </c>
      <c r="BE1992" s="221">
        <v>1</v>
      </c>
      <c r="BF1992" s="221">
        <v>1</v>
      </c>
      <c r="BG1992" s="221">
        <v>1</v>
      </c>
      <c r="BH1992" s="221">
        <v>1</v>
      </c>
    </row>
    <row r="1993" spans="1:60" s="8" customFormat="1" ht="15">
      <c r="A1993" s="36" t="s">
        <v>7</v>
      </c>
      <c r="B1993" s="36" t="s">
        <v>51</v>
      </c>
      <c r="C1993" s="36" t="s">
        <v>19</v>
      </c>
      <c r="D1993" s="7" t="s">
        <v>99</v>
      </c>
      <c r="E1993" s="7" t="s">
        <v>99</v>
      </c>
      <c r="F1993" s="7" t="s">
        <v>13</v>
      </c>
      <c r="G1993" s="219"/>
      <c r="H1993" s="219"/>
      <c r="I1993" s="219"/>
      <c r="J1993" s="219"/>
      <c r="K1993" s="219"/>
      <c r="L1993" s="219"/>
      <c r="M1993" s="219"/>
      <c r="N1993" s="219"/>
      <c r="O1993" s="219"/>
      <c r="P1993" s="219"/>
      <c r="Q1993" s="219"/>
      <c r="R1993" s="219"/>
      <c r="S1993" s="219"/>
      <c r="T1993" s="221">
        <f>'3. Mecanical drive'!P$61</f>
        <v>0.253</v>
      </c>
      <c r="U1993" s="221">
        <f>'3. Mecanical drive'!Q$61</f>
        <v>0.254</v>
      </c>
      <c r="V1993" s="221">
        <f>'3. Mecanical drive'!R$61</f>
        <v>0.255</v>
      </c>
      <c r="W1993" s="221">
        <f>'3. Mecanical drive'!S$61</f>
        <v>0.25600000000000001</v>
      </c>
      <c r="X1993" s="221">
        <f>'3. Mecanical drive'!T$61</f>
        <v>0.25700000000000001</v>
      </c>
      <c r="Y1993" s="221">
        <f>'3. Mecanical drive'!U$61</f>
        <v>0.25800000000000001</v>
      </c>
      <c r="Z1993" s="221">
        <f>'3. Mecanical drive'!V$61</f>
        <v>0.25900000000000001</v>
      </c>
      <c r="AA1993" s="221">
        <f>'3. Mecanical drive'!W$61</f>
        <v>0.26</v>
      </c>
      <c r="AB1993" s="221">
        <f>'3. Mecanical drive'!X$61</f>
        <v>0.26100000000000001</v>
      </c>
      <c r="AC1993" s="221">
        <f>'3. Mecanical drive'!Y$61</f>
        <v>0.26200000000000001</v>
      </c>
      <c r="AD1993" s="221">
        <f>'3. Mecanical drive'!Z$61</f>
        <v>0.26300000000000001</v>
      </c>
      <c r="AE1993" s="221">
        <f>'3. Mecanical drive'!AA$61</f>
        <v>0.26400000000000001</v>
      </c>
      <c r="AF1993" s="221">
        <f>'3. Mecanical drive'!AB$61</f>
        <v>0.26500000000000001</v>
      </c>
      <c r="AG1993" s="221">
        <f>'3. Mecanical drive'!AC$61</f>
        <v>0.26600000000000001</v>
      </c>
      <c r="AH1993" s="221">
        <f>'3. Mecanical drive'!AD$61</f>
        <v>0.26700000000000002</v>
      </c>
      <c r="AI1993" s="221">
        <f>'3. Mecanical drive'!AE$61</f>
        <v>0.26800000000000002</v>
      </c>
      <c r="AJ1993" s="221">
        <f>'3. Mecanical drive'!AF$61</f>
        <v>0.26900000000000002</v>
      </c>
      <c r="AK1993" s="221">
        <f>'3. Mecanical drive'!AG$61</f>
        <v>0.27</v>
      </c>
      <c r="AL1993" s="221">
        <f>'3. Mecanical drive'!AH$61</f>
        <v>0.27100000000000002</v>
      </c>
      <c r="AM1993" s="221">
        <f>'3. Mecanical drive'!AI$61</f>
        <v>0.27200000000000002</v>
      </c>
      <c r="AN1993" s="221">
        <f>'3. Mecanical drive'!AJ$61</f>
        <v>0.27300000000000002</v>
      </c>
      <c r="AO1993" s="221">
        <f>'3. Mecanical drive'!AK$61</f>
        <v>0.27400000000000002</v>
      </c>
      <c r="AP1993" s="221">
        <f>'3. Mecanical drive'!AL$61</f>
        <v>0.27500000000000002</v>
      </c>
      <c r="AQ1993" s="221">
        <f>'3. Mecanical drive'!AM$61</f>
        <v>0.27600000000000002</v>
      </c>
      <c r="AR1993" s="221">
        <f>'3. Mecanical drive'!AN$61</f>
        <v>0.27700000000000002</v>
      </c>
      <c r="AS1993" s="221">
        <f>'3. Mecanical drive'!AO$61</f>
        <v>0.27800000000000002</v>
      </c>
      <c r="AT1993" s="221">
        <f>'3. Mecanical drive'!AP$61</f>
        <v>0.27900000000000003</v>
      </c>
      <c r="AU1993" s="221">
        <f>'3. Mecanical drive'!AQ$61</f>
        <v>0.28000000000000003</v>
      </c>
      <c r="AV1993" s="221">
        <f>'3. Mecanical drive'!AR$61</f>
        <v>0.28100000000000003</v>
      </c>
      <c r="AW1993" s="221">
        <f>'3. Mecanical drive'!AS$61</f>
        <v>0.28199999999999997</v>
      </c>
      <c r="AX1993" s="221">
        <f>'3. Mecanical drive'!AT$61</f>
        <v>0.28299999999999997</v>
      </c>
      <c r="AY1993" s="221">
        <f>'3. Mecanical drive'!AU$61</f>
        <v>0.28399999999999997</v>
      </c>
      <c r="AZ1993" s="221">
        <f>'3. Mecanical drive'!AV$61</f>
        <v>0.28499999999999998</v>
      </c>
      <c r="BA1993" s="221">
        <f>'3. Mecanical drive'!AW$61</f>
        <v>0.28599999999999998</v>
      </c>
      <c r="BB1993" s="221">
        <f>'3. Mecanical drive'!AX$61</f>
        <v>0.28699999999999998</v>
      </c>
      <c r="BC1993" s="221">
        <f>'3. Mecanical drive'!AY$61</f>
        <v>0.28799999999999998</v>
      </c>
      <c r="BD1993" s="221">
        <f>'3. Mecanical drive'!AZ$61</f>
        <v>0.28899999999999998</v>
      </c>
      <c r="BE1993" s="221">
        <f>'3. Mecanical drive'!BA$61</f>
        <v>0.28999999999999998</v>
      </c>
      <c r="BF1993" s="221">
        <f>'3. Mecanical drive'!BB$61</f>
        <v>0.29099999999999998</v>
      </c>
      <c r="BG1993" s="221">
        <f>'3. Mecanical drive'!BC$61</f>
        <v>0.29199999999999998</v>
      </c>
      <c r="BH1993" s="221">
        <f>'3. Mecanical drive'!BD$61</f>
        <v>0.29299999999999998</v>
      </c>
    </row>
    <row r="1994" spans="1:60" s="8" customFormat="1" ht="15">
      <c r="A1994" s="36" t="s">
        <v>7</v>
      </c>
      <c r="B1994" s="36" t="s">
        <v>51</v>
      </c>
      <c r="C1994" s="36" t="s">
        <v>19</v>
      </c>
      <c r="D1994" s="7" t="s">
        <v>99</v>
      </c>
      <c r="E1994" s="7" t="s">
        <v>99</v>
      </c>
      <c r="F1994" s="7" t="s">
        <v>14</v>
      </c>
      <c r="G1994" s="219"/>
      <c r="H1994" s="219"/>
      <c r="I1994" s="219"/>
      <c r="J1994" s="219"/>
      <c r="K1994" s="219"/>
      <c r="L1994" s="219"/>
      <c r="M1994" s="219"/>
      <c r="N1994" s="219"/>
      <c r="O1994" s="219"/>
      <c r="P1994" s="219"/>
      <c r="Q1994" s="219"/>
      <c r="R1994" s="219"/>
      <c r="S1994" s="219"/>
      <c r="T1994" s="221">
        <f>'3. Mecanical drive'!P$67</f>
        <v>1</v>
      </c>
      <c r="U1994" s="221">
        <f>'3. Mecanical drive'!Q$67</f>
        <v>1</v>
      </c>
      <c r="V1994" s="221">
        <f>'3. Mecanical drive'!R$67</f>
        <v>1</v>
      </c>
      <c r="W1994" s="221">
        <f>'3. Mecanical drive'!S$67</f>
        <v>1</v>
      </c>
      <c r="X1994" s="221">
        <f>'3. Mecanical drive'!T$67</f>
        <v>1</v>
      </c>
      <c r="Y1994" s="221">
        <f>'3. Mecanical drive'!U$67</f>
        <v>1</v>
      </c>
      <c r="Z1994" s="221">
        <f>'3. Mecanical drive'!V$67</f>
        <v>1</v>
      </c>
      <c r="AA1994" s="221">
        <f>'3. Mecanical drive'!W$67</f>
        <v>1</v>
      </c>
      <c r="AB1994" s="221">
        <f>'3. Mecanical drive'!X$67</f>
        <v>1</v>
      </c>
      <c r="AC1994" s="221">
        <f>'3. Mecanical drive'!Y$67</f>
        <v>1</v>
      </c>
      <c r="AD1994" s="221">
        <f>'3. Mecanical drive'!Z$67</f>
        <v>1</v>
      </c>
      <c r="AE1994" s="221">
        <f>'3. Mecanical drive'!AA$67</f>
        <v>1</v>
      </c>
      <c r="AF1994" s="221">
        <f>'3. Mecanical drive'!AB$67</f>
        <v>1</v>
      </c>
      <c r="AG1994" s="221">
        <f>'3. Mecanical drive'!AC$67</f>
        <v>1</v>
      </c>
      <c r="AH1994" s="221">
        <f>'3. Mecanical drive'!AD$67</f>
        <v>1</v>
      </c>
      <c r="AI1994" s="221">
        <f>'3. Mecanical drive'!AE$67</f>
        <v>1</v>
      </c>
      <c r="AJ1994" s="221">
        <f>'3. Mecanical drive'!AF$67</f>
        <v>1</v>
      </c>
      <c r="AK1994" s="221">
        <f>'3. Mecanical drive'!AG$67</f>
        <v>1</v>
      </c>
      <c r="AL1994" s="221">
        <f>'3. Mecanical drive'!AH$67</f>
        <v>1</v>
      </c>
      <c r="AM1994" s="221">
        <f>'3. Mecanical drive'!AI$67</f>
        <v>1</v>
      </c>
      <c r="AN1994" s="221">
        <f>'3. Mecanical drive'!AJ$67</f>
        <v>1</v>
      </c>
      <c r="AO1994" s="221">
        <f>'3. Mecanical drive'!AK$67</f>
        <v>1</v>
      </c>
      <c r="AP1994" s="221">
        <f>'3. Mecanical drive'!AL$67</f>
        <v>1</v>
      </c>
      <c r="AQ1994" s="221">
        <f>'3. Mecanical drive'!AM$67</f>
        <v>1</v>
      </c>
      <c r="AR1994" s="221">
        <f>'3. Mecanical drive'!AN$67</f>
        <v>1</v>
      </c>
      <c r="AS1994" s="221">
        <f>'3. Mecanical drive'!AO$67</f>
        <v>1</v>
      </c>
      <c r="AT1994" s="221">
        <f>'3. Mecanical drive'!AP$67</f>
        <v>1</v>
      </c>
      <c r="AU1994" s="221">
        <f>'3. Mecanical drive'!AQ$67</f>
        <v>1</v>
      </c>
      <c r="AV1994" s="221">
        <f>'3. Mecanical drive'!AR$67</f>
        <v>1</v>
      </c>
      <c r="AW1994" s="221">
        <f>'3. Mecanical drive'!AS$67</f>
        <v>1</v>
      </c>
      <c r="AX1994" s="221">
        <f>'3. Mecanical drive'!AT$67</f>
        <v>1</v>
      </c>
      <c r="AY1994" s="221">
        <f>'3. Mecanical drive'!AU$67</f>
        <v>1</v>
      </c>
      <c r="AZ1994" s="221">
        <f>'3. Mecanical drive'!AV$67</f>
        <v>1</v>
      </c>
      <c r="BA1994" s="221">
        <f>'3. Mecanical drive'!AW$67</f>
        <v>1</v>
      </c>
      <c r="BB1994" s="221">
        <f>'3. Mecanical drive'!AX$67</f>
        <v>1</v>
      </c>
      <c r="BC1994" s="221">
        <f>'3. Mecanical drive'!AY$67</f>
        <v>1</v>
      </c>
      <c r="BD1994" s="221">
        <f>'3. Mecanical drive'!AZ$67</f>
        <v>1</v>
      </c>
      <c r="BE1994" s="221">
        <f>'3. Mecanical drive'!BA$67</f>
        <v>1</v>
      </c>
      <c r="BF1994" s="221">
        <f>'3. Mecanical drive'!BB$67</f>
        <v>1</v>
      </c>
      <c r="BG1994" s="221">
        <f>'3. Mecanical drive'!BC$67</f>
        <v>1</v>
      </c>
      <c r="BH1994" s="221">
        <f>'3. Mecanical drive'!BD$67</f>
        <v>1</v>
      </c>
    </row>
    <row r="1995" spans="1:60" s="5" customFormat="1" ht="15">
      <c r="A1995" s="4" t="s">
        <v>7</v>
      </c>
      <c r="B1995" s="4" t="s">
        <v>51</v>
      </c>
      <c r="C1995" s="4" t="s">
        <v>40</v>
      </c>
      <c r="D1995" s="4"/>
      <c r="E1995" s="4"/>
      <c r="F1995" s="4" t="s">
        <v>11</v>
      </c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>
        <v>1</v>
      </c>
      <c r="U1995" s="4"/>
      <c r="V1995" s="4"/>
      <c r="W1995" s="4"/>
      <c r="X1995" s="4">
        <v>1</v>
      </c>
      <c r="Y1995" s="4">
        <v>4</v>
      </c>
      <c r="Z1995" s="4">
        <v>4</v>
      </c>
      <c r="AA1995" s="4">
        <v>4</v>
      </c>
      <c r="AB1995" s="4">
        <v>3</v>
      </c>
      <c r="AC1995" s="4">
        <v>3</v>
      </c>
      <c r="AD1995" s="4">
        <v>3</v>
      </c>
      <c r="AE1995" s="4"/>
      <c r="AF1995" s="4">
        <v>1</v>
      </c>
      <c r="AG1995" s="4">
        <v>1</v>
      </c>
      <c r="AH1995" s="4">
        <v>1</v>
      </c>
      <c r="AI1995" s="4">
        <v>2</v>
      </c>
      <c r="AJ1995" s="4"/>
      <c r="AK1995" s="4">
        <v>1</v>
      </c>
      <c r="AL1995" s="4">
        <v>3</v>
      </c>
      <c r="AM1995" s="4">
        <v>3</v>
      </c>
      <c r="AN1995" s="4">
        <v>2</v>
      </c>
      <c r="AO1995" s="4">
        <v>3</v>
      </c>
      <c r="AP1995" s="4">
        <v>4</v>
      </c>
      <c r="AQ1995" s="4">
        <v>4</v>
      </c>
      <c r="AR1995" s="4">
        <v>5</v>
      </c>
      <c r="AS1995" s="4">
        <v>5</v>
      </c>
      <c r="AT1995" s="4">
        <v>8</v>
      </c>
      <c r="AU1995" s="4">
        <v>8</v>
      </c>
      <c r="AV1995" s="4">
        <v>7</v>
      </c>
      <c r="AW1995" s="4">
        <v>7</v>
      </c>
      <c r="AX1995" s="4">
        <v>7</v>
      </c>
      <c r="AY1995" s="4">
        <v>7</v>
      </c>
      <c r="AZ1995" s="4">
        <v>7</v>
      </c>
      <c r="BA1995" s="4">
        <v>7</v>
      </c>
      <c r="BB1995" s="4">
        <v>7</v>
      </c>
      <c r="BC1995" s="4">
        <v>5</v>
      </c>
      <c r="BD1995" s="4">
        <v>4</v>
      </c>
      <c r="BE1995" s="4">
        <v>4</v>
      </c>
      <c r="BF1995" s="4">
        <v>3</v>
      </c>
      <c r="BG1995" s="4">
        <v>3</v>
      </c>
      <c r="BH1995" s="4">
        <v>2</v>
      </c>
    </row>
    <row r="1996" spans="1:60" s="5" customFormat="1" ht="15">
      <c r="A1996" s="4" t="s">
        <v>7</v>
      </c>
      <c r="B1996" s="4" t="s">
        <v>51</v>
      </c>
      <c r="C1996" s="4" t="s">
        <v>40</v>
      </c>
      <c r="D1996" s="4"/>
      <c r="E1996" s="4"/>
      <c r="F1996" s="4" t="s">
        <v>52</v>
      </c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6">
        <v>2.59457215505163E-5</v>
      </c>
      <c r="U1996" s="4"/>
      <c r="V1996" s="4"/>
      <c r="W1996" s="4"/>
      <c r="X1996" s="6">
        <v>2.2350863860888199E-5</v>
      </c>
      <c r="Y1996" s="6">
        <v>8.6389356831238401E-5</v>
      </c>
      <c r="Z1996" s="6">
        <v>8.1236418286317807E-5</v>
      </c>
      <c r="AA1996" s="6">
        <v>8.3134157747064306E-5</v>
      </c>
      <c r="AB1996" s="6">
        <v>6.4745872450631302E-5</v>
      </c>
      <c r="AC1996" s="6">
        <v>6.6247101689301095E-5</v>
      </c>
      <c r="AD1996" s="6">
        <v>6.45341708434616E-5</v>
      </c>
      <c r="AE1996" s="4"/>
      <c r="AF1996" s="6">
        <v>2.1075259752576501E-5</v>
      </c>
      <c r="AG1996" s="6">
        <v>2.10291674552604E-5</v>
      </c>
      <c r="AH1996" s="6">
        <v>2.0360378703043901E-5</v>
      </c>
      <c r="AI1996" s="6">
        <v>3.6774846005332403E-5</v>
      </c>
      <c r="AJ1996" s="4"/>
      <c r="AK1996" s="6">
        <v>1.6498383158450501E-5</v>
      </c>
      <c r="AL1996" s="6">
        <v>4.7511204725781202E-5</v>
      </c>
      <c r="AM1996" s="6">
        <v>4.6983649689907898E-5</v>
      </c>
      <c r="AN1996" s="6">
        <v>3.20831595495524E-5</v>
      </c>
      <c r="AO1996" s="6">
        <v>4.5653067125226403E-5</v>
      </c>
      <c r="AP1996" s="6">
        <v>5.80821281291747E-5</v>
      </c>
      <c r="AQ1996" s="6">
        <v>5.7724222526877802E-5</v>
      </c>
      <c r="AR1996" s="6">
        <v>6.8283622855894204E-5</v>
      </c>
      <c r="AS1996" s="6">
        <v>6.4192268683159798E-5</v>
      </c>
      <c r="AT1996" s="6">
        <v>9.9897604954921195E-5</v>
      </c>
      <c r="AU1996" s="6">
        <v>9.35760071117765E-5</v>
      </c>
      <c r="AV1996" s="6">
        <v>7.8130231935174204E-5</v>
      </c>
      <c r="AW1996" s="6">
        <v>7.6989914321223894E-5</v>
      </c>
      <c r="AX1996" s="6">
        <v>7.29022380987096E-5</v>
      </c>
      <c r="AY1996" s="6">
        <v>7.0434581367034602E-5</v>
      </c>
      <c r="AZ1996" s="6">
        <v>6.8589793838676804E-5</v>
      </c>
      <c r="BA1996" s="6">
        <v>7.0457976849521906E-5</v>
      </c>
      <c r="BB1996" s="6">
        <v>6.8801478248904096E-5</v>
      </c>
      <c r="BC1996" s="6">
        <v>5.1024052738460901E-5</v>
      </c>
      <c r="BD1996" s="6">
        <v>4.3987463572881698E-5</v>
      </c>
      <c r="BE1996" s="6">
        <v>4.3366074719746698E-5</v>
      </c>
      <c r="BF1996" s="6">
        <v>3.3770093205457197E-5</v>
      </c>
      <c r="BG1996" s="6">
        <v>3.5435861091424498E-5</v>
      </c>
      <c r="BH1996" s="6">
        <v>2.4554037297582698E-5</v>
      </c>
    </row>
    <row r="1997" spans="1:60" s="8" customFormat="1" ht="15">
      <c r="A1997" s="36" t="s">
        <v>7</v>
      </c>
      <c r="B1997" s="36" t="s">
        <v>51</v>
      </c>
      <c r="C1997" s="36" t="s">
        <v>40</v>
      </c>
      <c r="D1997" s="16" t="s">
        <v>113</v>
      </c>
      <c r="E1997" s="16" t="s">
        <v>113</v>
      </c>
      <c r="F1997" s="7" t="s">
        <v>12</v>
      </c>
      <c r="G1997" s="219"/>
      <c r="H1997" s="219"/>
      <c r="I1997" s="219"/>
      <c r="J1997" s="219"/>
      <c r="K1997" s="219"/>
      <c r="L1997" s="219"/>
      <c r="M1997" s="219"/>
      <c r="N1997" s="219"/>
      <c r="O1997" s="219"/>
      <c r="P1997" s="219"/>
      <c r="Q1997" s="219"/>
      <c r="R1997" s="219"/>
      <c r="S1997" s="219"/>
      <c r="T1997" s="221">
        <v>1</v>
      </c>
      <c r="U1997" s="219"/>
      <c r="V1997" s="219"/>
      <c r="W1997" s="219"/>
      <c r="X1997" s="221">
        <v>1</v>
      </c>
      <c r="Y1997" s="221">
        <v>1</v>
      </c>
      <c r="Z1997" s="221">
        <v>1</v>
      </c>
      <c r="AA1997" s="221">
        <v>1</v>
      </c>
      <c r="AB1997" s="221">
        <v>1</v>
      </c>
      <c r="AC1997" s="221">
        <v>1</v>
      </c>
      <c r="AD1997" s="221">
        <v>1</v>
      </c>
      <c r="AE1997" s="219"/>
      <c r="AF1997" s="221">
        <v>1</v>
      </c>
      <c r="AG1997" s="221">
        <v>1</v>
      </c>
      <c r="AH1997" s="221">
        <v>1</v>
      </c>
      <c r="AI1997" s="221">
        <v>1</v>
      </c>
      <c r="AJ1997" s="219"/>
      <c r="AK1997" s="221">
        <v>1</v>
      </c>
      <c r="AL1997" s="221">
        <v>1</v>
      </c>
      <c r="AM1997" s="221">
        <v>1</v>
      </c>
      <c r="AN1997" s="221">
        <v>1</v>
      </c>
      <c r="AO1997" s="221">
        <v>1</v>
      </c>
      <c r="AP1997" s="221">
        <v>1</v>
      </c>
      <c r="AQ1997" s="221">
        <v>1</v>
      </c>
      <c r="AR1997" s="221">
        <v>1</v>
      </c>
      <c r="AS1997" s="221">
        <v>1</v>
      </c>
      <c r="AT1997" s="221">
        <v>1</v>
      </c>
      <c r="AU1997" s="221">
        <v>1</v>
      </c>
      <c r="AV1997" s="221">
        <v>1</v>
      </c>
      <c r="AW1997" s="221">
        <v>1</v>
      </c>
      <c r="AX1997" s="221">
        <v>1</v>
      </c>
      <c r="AY1997" s="221">
        <v>1</v>
      </c>
      <c r="AZ1997" s="221">
        <v>1</v>
      </c>
      <c r="BA1997" s="221">
        <v>1</v>
      </c>
      <c r="BB1997" s="221">
        <v>1</v>
      </c>
      <c r="BC1997" s="221">
        <v>1</v>
      </c>
      <c r="BD1997" s="221">
        <v>1</v>
      </c>
      <c r="BE1997" s="221">
        <v>1</v>
      </c>
      <c r="BF1997" s="221">
        <v>1</v>
      </c>
      <c r="BG1997" s="221">
        <v>1</v>
      </c>
      <c r="BH1997" s="221">
        <v>1</v>
      </c>
    </row>
    <row r="1998" spans="1:60" s="8" customFormat="1" ht="15">
      <c r="A1998" s="36" t="s">
        <v>7</v>
      </c>
      <c r="B1998" s="36" t="s">
        <v>51</v>
      </c>
      <c r="C1998" s="36" t="s">
        <v>40</v>
      </c>
      <c r="D1998" s="16" t="s">
        <v>113</v>
      </c>
      <c r="E1998" s="16" t="s">
        <v>113</v>
      </c>
      <c r="F1998" s="7" t="s">
        <v>13</v>
      </c>
      <c r="G1998" s="219"/>
      <c r="H1998" s="219"/>
      <c r="I1998" s="219"/>
      <c r="J1998" s="219"/>
      <c r="K1998" s="219"/>
      <c r="L1998" s="219"/>
      <c r="M1998" s="219"/>
      <c r="N1998" s="219"/>
      <c r="O1998" s="219"/>
      <c r="P1998" s="219"/>
      <c r="Q1998" s="219"/>
      <c r="R1998" s="219"/>
      <c r="S1998" s="219"/>
      <c r="T1998" s="221">
        <f>'2.a-LTH-MTH1'!P$59</f>
        <v>0.88021072352569496</v>
      </c>
      <c r="U1998" s="219"/>
      <c r="V1998" s="219"/>
      <c r="W1998" s="219"/>
      <c r="X1998" s="221">
        <f>'2.a-LTH-MTH1'!T$59</f>
        <v>0.88932811775453902</v>
      </c>
      <c r="Y1998" s="221">
        <f>'2.a-LTH-MTH1'!U$59</f>
        <v>0.891414901889241</v>
      </c>
      <c r="Z1998" s="221">
        <f>'2.a-LTH-MTH1'!V$59</f>
        <v>0.89342991195227095</v>
      </c>
      <c r="AA1998" s="221">
        <f>'2.a-LTH-MTH1'!W$59</f>
        <v>0.89537561658294496</v>
      </c>
      <c r="AB1998" s="221">
        <f>'2.a-LTH-MTH1'!X$59</f>
        <v>0.89725439951276198</v>
      </c>
      <c r="AC1998" s="221">
        <f>'2.a-LTH-MTH1'!Y$59</f>
        <v>0.89906856248576505</v>
      </c>
      <c r="AD1998" s="221">
        <f>'2.a-LTH-MTH1'!Z$59</f>
        <v>0.90082032807847101</v>
      </c>
      <c r="AE1998" s="219"/>
      <c r="AF1998" s="221">
        <f>'2.a-LTH-MTH1'!AB$59</f>
        <v>0.90414517783536397</v>
      </c>
      <c r="AG1998" s="221">
        <f>'2.a-LTH-MTH1'!AC$59</f>
        <v>0.90572233535629998</v>
      </c>
      <c r="AH1998" s="221">
        <f>'2.a-LTH-MTH1'!AD$59</f>
        <v>0.90724524720080701</v>
      </c>
      <c r="AI1998" s="221">
        <f>'2.a-LTH-MTH1'!AE$59</f>
        <v>0.90871577912634605</v>
      </c>
      <c r="AJ1998" s="219"/>
      <c r="AK1998" s="221">
        <f>'2.a-LTH-MTH1'!AG$59</f>
        <v>0.91150684759777301</v>
      </c>
      <c r="AL1998" s="221">
        <f>'2.a-LTH-MTH1'!AH$59</f>
        <v>0.91283080355158197</v>
      </c>
      <c r="AM1998" s="221">
        <f>'2.a-LTH-MTH1'!AI$59</f>
        <v>0.91410922259146599</v>
      </c>
      <c r="AN1998" s="221">
        <f>'2.a-LTH-MTH1'!AJ$59</f>
        <v>0.91534367094062496</v>
      </c>
      <c r="AO1998" s="221">
        <f>'2.a-LTH-MTH1'!AK$59</f>
        <v>0.91653566095266203</v>
      </c>
      <c r="AP1998" s="221">
        <f>'2.a-LTH-MTH1'!AL$59</f>
        <v>0.91768665296441099</v>
      </c>
      <c r="AQ1998" s="221">
        <f>'2.a-LTH-MTH1'!AM$59</f>
        <v>0.91879805708502504</v>
      </c>
      <c r="AR1998" s="221">
        <f>'2.a-LTH-MTH1'!AN$59</f>
        <v>0.91987123492354095</v>
      </c>
      <c r="AS1998" s="221">
        <f>'2.a-LTH-MTH1'!AO$59</f>
        <v>0.92090750125701903</v>
      </c>
      <c r="AT1998" s="221">
        <f>'2.a-LTH-MTH1'!AP$59</f>
        <v>0.92190812564131097</v>
      </c>
      <c r="AU1998" s="221">
        <f>'2.a-LTH-MTH1'!AQ$59</f>
        <v>0.92287433396642304</v>
      </c>
      <c r="AV1998" s="221">
        <f>'2.a-LTH-MTH1'!AR$59</f>
        <v>0.923807309958384</v>
      </c>
      <c r="AW1998" s="221">
        <f>'2.a-LTH-MTH1'!AS$59</f>
        <v>0.92470819662946002</v>
      </c>
      <c r="AX1998" s="221">
        <f>'2.a-LTH-MTH1'!AT$59</f>
        <v>0.92557809767848598</v>
      </c>
      <c r="AY1998" s="221">
        <f>'2.a-LTH-MTH1'!AU$59</f>
        <v>0.92641807884303196</v>
      </c>
      <c r="AZ1998" s="221">
        <f>'2.a-LTH-MTH1'!AV$59</f>
        <v>0.92722916920507303</v>
      </c>
      <c r="BA1998" s="221">
        <f>'2.a-LTH-MTH1'!AW$59</f>
        <v>0.92801236245173402</v>
      </c>
      <c r="BB1998" s="221">
        <f>'2.a-LTH-MTH1'!AX$59</f>
        <v>0.92876861809268596</v>
      </c>
      <c r="BC1998" s="221">
        <f>'2.a-LTH-MTH1'!AY$59</f>
        <v>0.92949886263566495</v>
      </c>
      <c r="BD1998" s="221">
        <f>'2.a-LTH-MTH1'!AZ$59</f>
        <v>0.93020399072155802</v>
      </c>
      <c r="BE1998" s="221">
        <f>'2.a-LTH-MTH1'!BA$59</f>
        <v>0.93088486622045097</v>
      </c>
      <c r="BF1998" s="221">
        <f>'2.a-LTH-MTH1'!BB$59</f>
        <v>0.93154232328997999</v>
      </c>
      <c r="BG1998" s="221">
        <f>'2.a-LTH-MTH1'!BC$59</f>
        <v>0.93217716739727297</v>
      </c>
      <c r="BH1998" s="221">
        <f>'2.a-LTH-MTH1'!BD$59</f>
        <v>0.932790176305755</v>
      </c>
    </row>
    <row r="1999" spans="1:60" s="8" customFormat="1" ht="15">
      <c r="A1999" s="36" t="s">
        <v>7</v>
      </c>
      <c r="B1999" s="36" t="s">
        <v>51</v>
      </c>
      <c r="C1999" s="36" t="s">
        <v>40</v>
      </c>
      <c r="D1999" s="16" t="s">
        <v>113</v>
      </c>
      <c r="E1999" s="16" t="s">
        <v>113</v>
      </c>
      <c r="F1999" s="7" t="s">
        <v>14</v>
      </c>
      <c r="G1999" s="219"/>
      <c r="H1999" s="219"/>
      <c r="I1999" s="219"/>
      <c r="J1999" s="219"/>
      <c r="K1999" s="219"/>
      <c r="L1999" s="219"/>
      <c r="M1999" s="219"/>
      <c r="N1999" s="219"/>
      <c r="O1999" s="219"/>
      <c r="P1999" s="219"/>
      <c r="Q1999" s="219"/>
      <c r="R1999" s="219"/>
      <c r="S1999" s="219"/>
      <c r="T1999" s="221">
        <f>'2.a-LTH-MTH1'!P$60</f>
        <v>0.22800205883416391</v>
      </c>
      <c r="U1999" s="219"/>
      <c r="V1999" s="219"/>
      <c r="W1999" s="219"/>
      <c r="X1999" s="221">
        <f>'2.a-LTH-MTH1'!T$60</f>
        <v>0.22800205883416391</v>
      </c>
      <c r="Y1999" s="221">
        <f>'2.a-LTH-MTH1'!U$60</f>
        <v>0.22800205883416391</v>
      </c>
      <c r="Z1999" s="221">
        <f>'2.a-LTH-MTH1'!V$60</f>
        <v>0.22800205883416391</v>
      </c>
      <c r="AA1999" s="221">
        <f>'2.a-LTH-MTH1'!W$60</f>
        <v>0.22800205883416394</v>
      </c>
      <c r="AB1999" s="221">
        <f>'2.a-LTH-MTH1'!X$60</f>
        <v>0.22800205883416391</v>
      </c>
      <c r="AC1999" s="221">
        <f>'2.a-LTH-MTH1'!Y$60</f>
        <v>0.22800205883416391</v>
      </c>
      <c r="AD1999" s="221">
        <f>'2.a-LTH-MTH1'!Z$60</f>
        <v>0.22800205883416391</v>
      </c>
      <c r="AE1999" s="219"/>
      <c r="AF1999" s="221">
        <f>'2.a-LTH-MTH1'!AB$60</f>
        <v>0.22800205883416391</v>
      </c>
      <c r="AG1999" s="221">
        <f>'2.a-LTH-MTH1'!AC$60</f>
        <v>0.22800205883416391</v>
      </c>
      <c r="AH1999" s="221">
        <f>'2.a-LTH-MTH1'!AD$60</f>
        <v>0.22800205883416391</v>
      </c>
      <c r="AI1999" s="221">
        <f>'2.a-LTH-MTH1'!AE$60</f>
        <v>0.22800205883416391</v>
      </c>
      <c r="AJ1999" s="219"/>
      <c r="AK1999" s="221">
        <f>'2.a-LTH-MTH1'!AG$60</f>
        <v>0.22800205883416391</v>
      </c>
      <c r="AL1999" s="221">
        <f>'2.a-LTH-MTH1'!AH$60</f>
        <v>0.22800205883416391</v>
      </c>
      <c r="AM1999" s="221">
        <f>'2.a-LTH-MTH1'!AI$60</f>
        <v>0.22800205883416391</v>
      </c>
      <c r="AN1999" s="221">
        <f>'2.a-LTH-MTH1'!AJ$60</f>
        <v>0.22800205883416391</v>
      </c>
      <c r="AO1999" s="221">
        <f>'2.a-LTH-MTH1'!AK$60</f>
        <v>0.22800205883416391</v>
      </c>
      <c r="AP1999" s="221">
        <f>'2.a-LTH-MTH1'!AL$60</f>
        <v>0.22800205883416391</v>
      </c>
      <c r="AQ1999" s="221">
        <f>'2.a-LTH-MTH1'!AM$60</f>
        <v>0.22800205883416391</v>
      </c>
      <c r="AR1999" s="221">
        <f>'2.a-LTH-MTH1'!AN$60</f>
        <v>0.22800205883416391</v>
      </c>
      <c r="AS1999" s="221">
        <f>'2.a-LTH-MTH1'!AO$60</f>
        <v>0.22800205883416391</v>
      </c>
      <c r="AT1999" s="221">
        <f>'2.a-LTH-MTH1'!AP$60</f>
        <v>0.22800205883416391</v>
      </c>
      <c r="AU1999" s="221">
        <f>'2.a-LTH-MTH1'!AQ$60</f>
        <v>0.22800205883416388</v>
      </c>
      <c r="AV1999" s="221">
        <f>'2.a-LTH-MTH1'!AR$60</f>
        <v>0.22800205883416391</v>
      </c>
      <c r="AW1999" s="221">
        <f>'2.a-LTH-MTH1'!AS$60</f>
        <v>0.22800205883416391</v>
      </c>
      <c r="AX1999" s="221">
        <f>'2.a-LTH-MTH1'!AT$60</f>
        <v>0.22800205883416391</v>
      </c>
      <c r="AY1999" s="221">
        <f>'2.a-LTH-MTH1'!AU$60</f>
        <v>0.22800205883416391</v>
      </c>
      <c r="AZ1999" s="221">
        <f>'2.a-LTH-MTH1'!AV$60</f>
        <v>0.22800205883416391</v>
      </c>
      <c r="BA1999" s="221">
        <f>'2.a-LTH-MTH1'!AW$60</f>
        <v>0.22800205883416391</v>
      </c>
      <c r="BB1999" s="221">
        <f>'2.a-LTH-MTH1'!AX$60</f>
        <v>0.22800205883416391</v>
      </c>
      <c r="BC1999" s="221">
        <f>'2.a-LTH-MTH1'!AY$60</f>
        <v>0.22800205883416391</v>
      </c>
      <c r="BD1999" s="221">
        <f>'2.a-LTH-MTH1'!AZ$60</f>
        <v>0.22800205883416391</v>
      </c>
      <c r="BE1999" s="221">
        <f>'2.a-LTH-MTH1'!BA$60</f>
        <v>0.22800205883416391</v>
      </c>
      <c r="BF1999" s="221">
        <f>'2.a-LTH-MTH1'!BB$60</f>
        <v>0.22800205883416391</v>
      </c>
      <c r="BG1999" s="221">
        <f>'2.a-LTH-MTH1'!BC$60</f>
        <v>0.22800205883416391</v>
      </c>
      <c r="BH1999" s="221">
        <f>'2.a-LTH-MTH1'!BD$60</f>
        <v>0.22800205883416391</v>
      </c>
    </row>
    <row r="2000" spans="1:60" s="5" customFormat="1" ht="15">
      <c r="A2000" s="4" t="s">
        <v>7</v>
      </c>
      <c r="B2000" s="4" t="s">
        <v>51</v>
      </c>
      <c r="C2000" s="4" t="s">
        <v>21</v>
      </c>
      <c r="D2000" s="4"/>
      <c r="E2000" s="4"/>
      <c r="F2000" s="4" t="s">
        <v>11</v>
      </c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>
        <v>4</v>
      </c>
      <c r="AI2000" s="4">
        <v>5</v>
      </c>
      <c r="AJ2000" s="4">
        <v>9</v>
      </c>
      <c r="AK2000" s="4">
        <v>11</v>
      </c>
      <c r="AL2000" s="4">
        <v>11</v>
      </c>
      <c r="AM2000" s="4">
        <v>11</v>
      </c>
      <c r="AN2000" s="4">
        <v>11</v>
      </c>
      <c r="AO2000" s="4">
        <v>12</v>
      </c>
      <c r="AP2000" s="4">
        <v>13</v>
      </c>
      <c r="AQ2000" s="4">
        <v>15</v>
      </c>
      <c r="AR2000" s="4">
        <v>37</v>
      </c>
      <c r="AS2000" s="4">
        <v>75</v>
      </c>
      <c r="AT2000" s="4">
        <v>67</v>
      </c>
      <c r="AU2000" s="4">
        <v>83</v>
      </c>
      <c r="AV2000" s="4">
        <v>89</v>
      </c>
      <c r="AW2000" s="4">
        <v>106</v>
      </c>
      <c r="AX2000" s="4">
        <v>71</v>
      </c>
      <c r="AY2000" s="4">
        <v>254</v>
      </c>
      <c r="AZ2000" s="4">
        <v>142</v>
      </c>
      <c r="BA2000" s="4">
        <v>38</v>
      </c>
      <c r="BB2000" s="4">
        <v>82</v>
      </c>
      <c r="BC2000" s="4">
        <v>73</v>
      </c>
      <c r="BD2000" s="4">
        <v>49</v>
      </c>
      <c r="BE2000" s="4">
        <v>39</v>
      </c>
      <c r="BF2000" s="4">
        <v>88</v>
      </c>
      <c r="BG2000" s="4">
        <v>35</v>
      </c>
      <c r="BH2000" s="4">
        <v>36</v>
      </c>
    </row>
    <row r="2001" spans="1:60" s="5" customFormat="1" ht="15">
      <c r="A2001" s="4" t="s">
        <v>7</v>
      </c>
      <c r="B2001" s="4" t="s">
        <v>51</v>
      </c>
      <c r="C2001" s="4" t="s">
        <v>21</v>
      </c>
      <c r="D2001" s="4"/>
      <c r="E2001" s="4"/>
      <c r="F2001" s="4" t="s">
        <v>52</v>
      </c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6">
        <v>8.1441514812175496E-5</v>
      </c>
      <c r="AI2001" s="6">
        <v>9.1937115013330901E-5</v>
      </c>
      <c r="AJ2001" s="4">
        <v>1.5411750603626899E-4</v>
      </c>
      <c r="AK2001" s="4">
        <v>1.8148221474295501E-4</v>
      </c>
      <c r="AL2001" s="4">
        <v>1.74207750661198E-4</v>
      </c>
      <c r="AM2001" s="4">
        <v>1.72273382196329E-4</v>
      </c>
      <c r="AN2001" s="4">
        <v>1.7645737752253801E-4</v>
      </c>
      <c r="AO2001" s="4">
        <v>1.8261226850090499E-4</v>
      </c>
      <c r="AP2001" s="4">
        <v>1.88766916419818E-4</v>
      </c>
      <c r="AQ2001" s="4">
        <v>2.1646583447579201E-4</v>
      </c>
      <c r="AR2001" s="4">
        <v>5.0529880913361704E-4</v>
      </c>
      <c r="AS2001" s="4">
        <v>9.6288403024739704E-4</v>
      </c>
      <c r="AT2001" s="4">
        <v>8.3664244149746496E-4</v>
      </c>
      <c r="AU2001" s="4">
        <v>9.7085107378468204E-4</v>
      </c>
      <c r="AV2001" s="4">
        <v>9.9337009174721501E-4</v>
      </c>
      <c r="AW2001" s="4">
        <v>1.16584727400711E-3</v>
      </c>
      <c r="AX2001" s="4">
        <v>7.3943698642976903E-4</v>
      </c>
      <c r="AY2001" s="4">
        <v>2.55576909531811E-3</v>
      </c>
      <c r="AZ2001" s="4">
        <v>1.3913929607274401E-3</v>
      </c>
      <c r="BA2001" s="4">
        <v>3.8248616004026199E-4</v>
      </c>
      <c r="BB2001" s="4">
        <v>8.0596017377287704E-4</v>
      </c>
      <c r="BC2001" s="4">
        <v>7.4495116998152895E-4</v>
      </c>
      <c r="BD2001" s="4">
        <v>5.3884642876780105E-4</v>
      </c>
      <c r="BE2001" s="4">
        <v>4.2281922851753102E-4</v>
      </c>
      <c r="BF2001" s="4">
        <v>9.9058940069341296E-4</v>
      </c>
      <c r="BG2001" s="4">
        <v>4.13418379399953E-4</v>
      </c>
      <c r="BH2001" s="4">
        <v>4.4197267135648798E-4</v>
      </c>
    </row>
    <row r="2002" spans="1:60" s="8" customFormat="1" ht="15">
      <c r="A2002" s="36" t="s">
        <v>7</v>
      </c>
      <c r="B2002" s="36" t="s">
        <v>51</v>
      </c>
      <c r="C2002" s="36" t="s">
        <v>21</v>
      </c>
      <c r="D2002" s="7" t="s">
        <v>113</v>
      </c>
      <c r="E2002" s="7" t="s">
        <v>113</v>
      </c>
      <c r="F2002" s="7" t="s">
        <v>12</v>
      </c>
      <c r="G2002" s="219"/>
      <c r="H2002" s="219"/>
      <c r="I2002" s="219"/>
      <c r="J2002" s="219"/>
      <c r="K2002" s="219"/>
      <c r="L2002" s="219"/>
      <c r="M2002" s="219"/>
      <c r="N2002" s="219"/>
      <c r="O2002" s="219"/>
      <c r="P2002" s="219"/>
      <c r="Q2002" s="219"/>
      <c r="R2002" s="219"/>
      <c r="S2002" s="219"/>
      <c r="T2002" s="219"/>
      <c r="U2002" s="219"/>
      <c r="V2002" s="219"/>
      <c r="W2002" s="219"/>
      <c r="X2002" s="219"/>
      <c r="Y2002" s="219"/>
      <c r="Z2002" s="219"/>
      <c r="AA2002" s="219"/>
      <c r="AB2002" s="219"/>
      <c r="AC2002" s="219"/>
      <c r="AD2002" s="219"/>
      <c r="AE2002" s="219"/>
      <c r="AF2002" s="219"/>
      <c r="AG2002" s="219"/>
      <c r="AH2002" s="221">
        <v>1</v>
      </c>
      <c r="AI2002" s="221">
        <v>1</v>
      </c>
      <c r="AJ2002" s="221">
        <v>1</v>
      </c>
      <c r="AK2002" s="221">
        <v>1</v>
      </c>
      <c r="AL2002" s="221">
        <v>1</v>
      </c>
      <c r="AM2002" s="221">
        <v>1</v>
      </c>
      <c r="AN2002" s="221">
        <v>1</v>
      </c>
      <c r="AO2002" s="221">
        <v>1</v>
      </c>
      <c r="AP2002" s="221">
        <v>1</v>
      </c>
      <c r="AQ2002" s="221">
        <v>1</v>
      </c>
      <c r="AR2002" s="221">
        <v>1</v>
      </c>
      <c r="AS2002" s="221">
        <v>1</v>
      </c>
      <c r="AT2002" s="221">
        <v>1</v>
      </c>
      <c r="AU2002" s="221">
        <v>1</v>
      </c>
      <c r="AV2002" s="221">
        <v>1</v>
      </c>
      <c r="AW2002" s="221">
        <v>1</v>
      </c>
      <c r="AX2002" s="221">
        <v>1</v>
      </c>
      <c r="AY2002" s="221">
        <v>1</v>
      </c>
      <c r="AZ2002" s="221">
        <v>1</v>
      </c>
      <c r="BA2002" s="221">
        <v>1</v>
      </c>
      <c r="BB2002" s="221">
        <v>1</v>
      </c>
      <c r="BC2002" s="221">
        <v>1</v>
      </c>
      <c r="BD2002" s="221">
        <v>1</v>
      </c>
      <c r="BE2002" s="221">
        <v>1</v>
      </c>
      <c r="BF2002" s="221">
        <v>1</v>
      </c>
      <c r="BG2002" s="221">
        <v>1</v>
      </c>
      <c r="BH2002" s="221">
        <v>1</v>
      </c>
    </row>
    <row r="2003" spans="1:60" s="8" customFormat="1" ht="15">
      <c r="A2003" s="36" t="s">
        <v>7</v>
      </c>
      <c r="B2003" s="36" t="s">
        <v>51</v>
      </c>
      <c r="C2003" s="36" t="s">
        <v>21</v>
      </c>
      <c r="D2003" s="7" t="s">
        <v>113</v>
      </c>
      <c r="E2003" s="7" t="s">
        <v>113</v>
      </c>
      <c r="F2003" s="7" t="s">
        <v>13</v>
      </c>
      <c r="G2003" s="219"/>
      <c r="H2003" s="219"/>
      <c r="I2003" s="219"/>
      <c r="J2003" s="219"/>
      <c r="K2003" s="219"/>
      <c r="L2003" s="219"/>
      <c r="M2003" s="219"/>
      <c r="N2003" s="219"/>
      <c r="O2003" s="219"/>
      <c r="P2003" s="219"/>
      <c r="Q2003" s="219"/>
      <c r="R2003" s="219"/>
      <c r="S2003" s="219"/>
      <c r="T2003" s="219"/>
      <c r="U2003" s="219"/>
      <c r="V2003" s="219"/>
      <c r="W2003" s="219"/>
      <c r="X2003" s="219"/>
      <c r="Y2003" s="219"/>
      <c r="Z2003" s="219"/>
      <c r="AA2003" s="219"/>
      <c r="AB2003" s="219"/>
      <c r="AC2003" s="219"/>
      <c r="AD2003" s="219"/>
      <c r="AE2003" s="219"/>
      <c r="AF2003" s="219"/>
      <c r="AG2003" s="219"/>
      <c r="AH2003" s="221">
        <f>'2.a-LTH-MTH1'!AD$59</f>
        <v>0.90724524720080701</v>
      </c>
      <c r="AI2003" s="221">
        <f>'2.a-LTH-MTH1'!AE$59</f>
        <v>0.90871577912634605</v>
      </c>
      <c r="AJ2003" s="221">
        <f>'2.a-LTH-MTH1'!AF$59</f>
        <v>0.91013573271842596</v>
      </c>
      <c r="AK2003" s="221">
        <f>'2.a-LTH-MTH1'!AG$59</f>
        <v>0.91150684759777301</v>
      </c>
      <c r="AL2003" s="221">
        <f>'2.a-LTH-MTH1'!AH$59</f>
        <v>0.91283080355158197</v>
      </c>
      <c r="AM2003" s="221">
        <f>'2.a-LTH-MTH1'!AI$59</f>
        <v>0.91410922259146599</v>
      </c>
      <c r="AN2003" s="221">
        <f>'2.a-LTH-MTH1'!AJ$59</f>
        <v>0.91534367094062496</v>
      </c>
      <c r="AO2003" s="221">
        <f>'2.a-LTH-MTH1'!AK$59</f>
        <v>0.91653566095266203</v>
      </c>
      <c r="AP2003" s="221">
        <f>'2.a-LTH-MTH1'!AL$59</f>
        <v>0.91768665296441099</v>
      </c>
      <c r="AQ2003" s="221">
        <f>'2.a-LTH-MTH1'!AM$59</f>
        <v>0.91879805708502504</v>
      </c>
      <c r="AR2003" s="221">
        <f>'2.a-LTH-MTH1'!AN$59</f>
        <v>0.91987123492354095</v>
      </c>
      <c r="AS2003" s="221">
        <f>'2.a-LTH-MTH1'!AO$59</f>
        <v>0.92090750125701903</v>
      </c>
      <c r="AT2003" s="221">
        <f>'2.a-LTH-MTH1'!AP$59</f>
        <v>0.92190812564131097</v>
      </c>
      <c r="AU2003" s="221">
        <f>'2.a-LTH-MTH1'!AQ$59</f>
        <v>0.92287433396642304</v>
      </c>
      <c r="AV2003" s="221">
        <f>'2.a-LTH-MTH1'!AR$59</f>
        <v>0.923807309958384</v>
      </c>
      <c r="AW2003" s="221">
        <f>'2.a-LTH-MTH1'!AS$59</f>
        <v>0.92470819662946002</v>
      </c>
      <c r="AX2003" s="221">
        <f>'2.a-LTH-MTH1'!AT$59</f>
        <v>0.92557809767848598</v>
      </c>
      <c r="AY2003" s="221">
        <f>'2.a-LTH-MTH1'!AU$59</f>
        <v>0.92641807884303196</v>
      </c>
      <c r="AZ2003" s="221">
        <f>'2.a-LTH-MTH1'!AV$59</f>
        <v>0.92722916920507303</v>
      </c>
      <c r="BA2003" s="221">
        <f>'2.a-LTH-MTH1'!AW$59</f>
        <v>0.92801236245173402</v>
      </c>
      <c r="BB2003" s="221">
        <f>'2.a-LTH-MTH1'!AX$59</f>
        <v>0.92876861809268596</v>
      </c>
      <c r="BC2003" s="221">
        <f>'2.a-LTH-MTH1'!AY$59</f>
        <v>0.92949886263566495</v>
      </c>
      <c r="BD2003" s="221">
        <f>'2.a-LTH-MTH1'!AZ$59</f>
        <v>0.93020399072155802</v>
      </c>
      <c r="BE2003" s="221">
        <f>'2.a-LTH-MTH1'!BA$59</f>
        <v>0.93088486622045097</v>
      </c>
      <c r="BF2003" s="221">
        <f>'2.a-LTH-MTH1'!BB$59</f>
        <v>0.93154232328997999</v>
      </c>
      <c r="BG2003" s="221">
        <f>'2.a-LTH-MTH1'!BC$59</f>
        <v>0.93217716739727297</v>
      </c>
      <c r="BH2003" s="221">
        <f>'2.a-LTH-MTH1'!BD$59</f>
        <v>0.932790176305755</v>
      </c>
    </row>
    <row r="2004" spans="1:60" s="8" customFormat="1" ht="15">
      <c r="A2004" s="36" t="s">
        <v>7</v>
      </c>
      <c r="B2004" s="36" t="s">
        <v>51</v>
      </c>
      <c r="C2004" s="36" t="s">
        <v>21</v>
      </c>
      <c r="D2004" s="7" t="s">
        <v>113</v>
      </c>
      <c r="E2004" s="7" t="s">
        <v>113</v>
      </c>
      <c r="F2004" s="7" t="s">
        <v>14</v>
      </c>
      <c r="G2004" s="219"/>
      <c r="H2004" s="219"/>
      <c r="I2004" s="219"/>
      <c r="J2004" s="219"/>
      <c r="K2004" s="219"/>
      <c r="L2004" s="219"/>
      <c r="M2004" s="219"/>
      <c r="N2004" s="219"/>
      <c r="O2004" s="219"/>
      <c r="P2004" s="219"/>
      <c r="Q2004" s="219"/>
      <c r="R2004" s="219"/>
      <c r="S2004" s="219"/>
      <c r="T2004" s="219"/>
      <c r="U2004" s="219"/>
      <c r="V2004" s="219"/>
      <c r="W2004" s="219"/>
      <c r="X2004" s="219"/>
      <c r="Y2004" s="219"/>
      <c r="Z2004" s="219"/>
      <c r="AA2004" s="219"/>
      <c r="AB2004" s="219"/>
      <c r="AC2004" s="219"/>
      <c r="AD2004" s="219"/>
      <c r="AE2004" s="219"/>
      <c r="AF2004" s="219"/>
      <c r="AG2004" s="219"/>
      <c r="AH2004" s="221">
        <f>'2.a-LTH-MTH1'!AD$60</f>
        <v>0.22800205883416391</v>
      </c>
      <c r="AI2004" s="221">
        <f>'2.a-LTH-MTH1'!AE$60</f>
        <v>0.22800205883416391</v>
      </c>
      <c r="AJ2004" s="221">
        <f>'2.a-LTH-MTH1'!AF$60</f>
        <v>0.22800205883416391</v>
      </c>
      <c r="AK2004" s="221">
        <f>'2.a-LTH-MTH1'!AG$60</f>
        <v>0.22800205883416391</v>
      </c>
      <c r="AL2004" s="221">
        <f>'2.a-LTH-MTH1'!AH$60</f>
        <v>0.22800205883416391</v>
      </c>
      <c r="AM2004" s="221">
        <f>'2.a-LTH-MTH1'!AI$60</f>
        <v>0.22800205883416391</v>
      </c>
      <c r="AN2004" s="221">
        <f>'2.a-LTH-MTH1'!AJ$60</f>
        <v>0.22800205883416391</v>
      </c>
      <c r="AO2004" s="221">
        <f>'2.a-LTH-MTH1'!AK$60</f>
        <v>0.22800205883416391</v>
      </c>
      <c r="AP2004" s="221">
        <f>'2.a-LTH-MTH1'!AL$60</f>
        <v>0.22800205883416391</v>
      </c>
      <c r="AQ2004" s="221">
        <f>'2.a-LTH-MTH1'!AM$60</f>
        <v>0.22800205883416391</v>
      </c>
      <c r="AR2004" s="221">
        <f>'2.a-LTH-MTH1'!AN$60</f>
        <v>0.22800205883416391</v>
      </c>
      <c r="AS2004" s="221">
        <f>'2.a-LTH-MTH1'!AO$60</f>
        <v>0.22800205883416391</v>
      </c>
      <c r="AT2004" s="221">
        <f>'2.a-LTH-MTH1'!AP$60</f>
        <v>0.22800205883416391</v>
      </c>
      <c r="AU2004" s="221">
        <f>'2.a-LTH-MTH1'!AQ$60</f>
        <v>0.22800205883416388</v>
      </c>
      <c r="AV2004" s="221">
        <f>'2.a-LTH-MTH1'!AR$60</f>
        <v>0.22800205883416391</v>
      </c>
      <c r="AW2004" s="221">
        <f>'2.a-LTH-MTH1'!AS$60</f>
        <v>0.22800205883416391</v>
      </c>
      <c r="AX2004" s="221">
        <f>'2.a-LTH-MTH1'!AT$60</f>
        <v>0.22800205883416391</v>
      </c>
      <c r="AY2004" s="221">
        <f>'2.a-LTH-MTH1'!AU$60</f>
        <v>0.22800205883416391</v>
      </c>
      <c r="AZ2004" s="221">
        <f>'2.a-LTH-MTH1'!AV$60</f>
        <v>0.22800205883416391</v>
      </c>
      <c r="BA2004" s="221">
        <f>'2.a-LTH-MTH1'!AW$60</f>
        <v>0.22800205883416391</v>
      </c>
      <c r="BB2004" s="221">
        <f>'2.a-LTH-MTH1'!AX$60</f>
        <v>0.22800205883416391</v>
      </c>
      <c r="BC2004" s="221">
        <f>'2.a-LTH-MTH1'!AY$60</f>
        <v>0.22800205883416391</v>
      </c>
      <c r="BD2004" s="221">
        <f>'2.a-LTH-MTH1'!AZ$60</f>
        <v>0.22800205883416391</v>
      </c>
      <c r="BE2004" s="221">
        <f>'2.a-LTH-MTH1'!BA$60</f>
        <v>0.22800205883416391</v>
      </c>
      <c r="BF2004" s="221">
        <f>'2.a-LTH-MTH1'!BB$60</f>
        <v>0.22800205883416391</v>
      </c>
      <c r="BG2004" s="221">
        <f>'2.a-LTH-MTH1'!BC$60</f>
        <v>0.22800205883416391</v>
      </c>
      <c r="BH2004" s="221">
        <f>'2.a-LTH-MTH1'!BD$60</f>
        <v>0.22800205883416391</v>
      </c>
    </row>
    <row r="2005" spans="1:60" s="5" customFormat="1" ht="15">
      <c r="A2005" s="4" t="s">
        <v>7</v>
      </c>
      <c r="B2005" s="4" t="s">
        <v>51</v>
      </c>
      <c r="C2005" s="4" t="s">
        <v>36</v>
      </c>
      <c r="D2005" s="4"/>
      <c r="E2005" s="4"/>
      <c r="F2005" s="4" t="s">
        <v>11</v>
      </c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>
        <v>434</v>
      </c>
      <c r="AU2005" s="4">
        <v>343</v>
      </c>
      <c r="AV2005" s="4">
        <v>345</v>
      </c>
      <c r="AW2005" s="4">
        <v>345</v>
      </c>
      <c r="AX2005" s="4">
        <v>357</v>
      </c>
      <c r="AY2005" s="4">
        <v>358</v>
      </c>
      <c r="AZ2005" s="4">
        <v>365</v>
      </c>
      <c r="BA2005" s="4">
        <v>379</v>
      </c>
      <c r="BB2005" s="4">
        <v>406</v>
      </c>
      <c r="BC2005" s="4">
        <v>401</v>
      </c>
      <c r="BD2005" s="4">
        <v>316</v>
      </c>
      <c r="BE2005" s="4">
        <v>314</v>
      </c>
      <c r="BF2005" s="4">
        <v>316</v>
      </c>
      <c r="BG2005" s="4">
        <v>320</v>
      </c>
      <c r="BH2005" s="4">
        <v>327</v>
      </c>
    </row>
    <row r="2006" spans="1:60" s="5" customFormat="1" ht="15">
      <c r="A2006" s="4" t="s">
        <v>7</v>
      </c>
      <c r="B2006" s="4" t="s">
        <v>51</v>
      </c>
      <c r="C2006" s="4" t="s">
        <v>36</v>
      </c>
      <c r="D2006" s="4"/>
      <c r="E2006" s="4"/>
      <c r="F2006" s="4" t="s">
        <v>52</v>
      </c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>
        <v>5.4194450688044796E-3</v>
      </c>
      <c r="AU2006" s="4">
        <v>4.0120713049174202E-3</v>
      </c>
      <c r="AV2006" s="4">
        <v>3.8507042882335901E-3</v>
      </c>
      <c r="AW2006" s="4">
        <v>3.79450292011746E-3</v>
      </c>
      <c r="AX2006" s="4">
        <v>3.7180141430341899E-3</v>
      </c>
      <c r="AY2006" s="4">
        <v>3.6022257327712002E-3</v>
      </c>
      <c r="AZ2006" s="4">
        <v>3.5764678215881498E-3</v>
      </c>
      <c r="BA2006" s="4">
        <v>3.8147961751383999E-3</v>
      </c>
      <c r="BB2006" s="4">
        <v>3.9904857384364398E-3</v>
      </c>
      <c r="BC2006" s="4">
        <v>4.0921290296245597E-3</v>
      </c>
      <c r="BD2006" s="4">
        <v>3.4750096222576602E-3</v>
      </c>
      <c r="BE2006" s="4">
        <v>3.4042368655001201E-3</v>
      </c>
      <c r="BF2006" s="4">
        <v>3.5571164843081599E-3</v>
      </c>
      <c r="BG2006" s="4">
        <v>3.7798251830852801E-3</v>
      </c>
      <c r="BH2006" s="4">
        <v>4.0145850981547597E-3</v>
      </c>
    </row>
    <row r="2007" spans="1:60" s="8" customFormat="1" ht="15">
      <c r="A2007" s="36" t="s">
        <v>7</v>
      </c>
      <c r="B2007" s="36" t="s">
        <v>51</v>
      </c>
      <c r="C2007" s="36" t="s">
        <v>36</v>
      </c>
      <c r="D2007" s="16" t="s">
        <v>113</v>
      </c>
      <c r="E2007" s="16" t="s">
        <v>113</v>
      </c>
      <c r="F2007" s="7" t="s">
        <v>12</v>
      </c>
      <c r="G2007" s="219"/>
      <c r="H2007" s="219"/>
      <c r="I2007" s="219"/>
      <c r="J2007" s="219"/>
      <c r="K2007" s="219"/>
      <c r="L2007" s="219"/>
      <c r="M2007" s="219"/>
      <c r="N2007" s="219"/>
      <c r="O2007" s="219"/>
      <c r="P2007" s="219"/>
      <c r="Q2007" s="219"/>
      <c r="R2007" s="219"/>
      <c r="S2007" s="219"/>
      <c r="T2007" s="219"/>
      <c r="U2007" s="219"/>
      <c r="V2007" s="219"/>
      <c r="W2007" s="219"/>
      <c r="X2007" s="219"/>
      <c r="Y2007" s="219"/>
      <c r="Z2007" s="219"/>
      <c r="AA2007" s="219"/>
      <c r="AB2007" s="219"/>
      <c r="AC2007" s="219"/>
      <c r="AD2007" s="219"/>
      <c r="AE2007" s="219"/>
      <c r="AF2007" s="219"/>
      <c r="AG2007" s="219"/>
      <c r="AH2007" s="219"/>
      <c r="AI2007" s="219"/>
      <c r="AJ2007" s="219"/>
      <c r="AK2007" s="219"/>
      <c r="AL2007" s="219"/>
      <c r="AM2007" s="219"/>
      <c r="AN2007" s="219"/>
      <c r="AO2007" s="219"/>
      <c r="AP2007" s="219"/>
      <c r="AQ2007" s="219"/>
      <c r="AR2007" s="219"/>
      <c r="AS2007" s="219"/>
      <c r="AT2007" s="221">
        <v>1</v>
      </c>
      <c r="AU2007" s="221">
        <v>1</v>
      </c>
      <c r="AV2007" s="221">
        <v>1</v>
      </c>
      <c r="AW2007" s="221">
        <v>1</v>
      </c>
      <c r="AX2007" s="221">
        <v>1</v>
      </c>
      <c r="AY2007" s="221">
        <v>1</v>
      </c>
      <c r="AZ2007" s="221">
        <v>1</v>
      </c>
      <c r="BA2007" s="221">
        <v>1</v>
      </c>
      <c r="BB2007" s="221">
        <v>1</v>
      </c>
      <c r="BC2007" s="221">
        <v>1</v>
      </c>
      <c r="BD2007" s="221">
        <v>1</v>
      </c>
      <c r="BE2007" s="221">
        <v>1</v>
      </c>
      <c r="BF2007" s="221">
        <v>1</v>
      </c>
      <c r="BG2007" s="221">
        <v>1</v>
      </c>
      <c r="BH2007" s="221">
        <v>1</v>
      </c>
    </row>
    <row r="2008" spans="1:60" s="8" customFormat="1" ht="15">
      <c r="A2008" s="36" t="s">
        <v>7</v>
      </c>
      <c r="B2008" s="36" t="s">
        <v>51</v>
      </c>
      <c r="C2008" s="36" t="s">
        <v>36</v>
      </c>
      <c r="D2008" s="16" t="s">
        <v>113</v>
      </c>
      <c r="E2008" s="16" t="s">
        <v>113</v>
      </c>
      <c r="F2008" s="7" t="s">
        <v>13</v>
      </c>
      <c r="G2008" s="219"/>
      <c r="H2008" s="219"/>
      <c r="I2008" s="219"/>
      <c r="J2008" s="219"/>
      <c r="K2008" s="219"/>
      <c r="L2008" s="219"/>
      <c r="M2008" s="219"/>
      <c r="N2008" s="219"/>
      <c r="O2008" s="219"/>
      <c r="P2008" s="219"/>
      <c r="Q2008" s="219"/>
      <c r="R2008" s="219"/>
      <c r="S2008" s="219"/>
      <c r="T2008" s="219"/>
      <c r="U2008" s="219"/>
      <c r="V2008" s="219"/>
      <c r="W2008" s="219"/>
      <c r="X2008" s="219"/>
      <c r="Y2008" s="219"/>
      <c r="Z2008" s="219"/>
      <c r="AA2008" s="219"/>
      <c r="AB2008" s="219"/>
      <c r="AC2008" s="219"/>
      <c r="AD2008" s="219"/>
      <c r="AE2008" s="219"/>
      <c r="AF2008" s="219"/>
      <c r="AG2008" s="219"/>
      <c r="AH2008" s="219"/>
      <c r="AI2008" s="219"/>
      <c r="AJ2008" s="219"/>
      <c r="AK2008" s="219"/>
      <c r="AL2008" s="219"/>
      <c r="AM2008" s="219"/>
      <c r="AN2008" s="219"/>
      <c r="AO2008" s="219"/>
      <c r="AP2008" s="219"/>
      <c r="AQ2008" s="219"/>
      <c r="AR2008" s="219"/>
      <c r="AS2008" s="219"/>
      <c r="AT2008" s="221">
        <f>'2.a-LTH-MTH1'!AP$59</f>
        <v>0.92190812564131097</v>
      </c>
      <c r="AU2008" s="221">
        <f>'2.a-LTH-MTH1'!AQ$59</f>
        <v>0.92287433396642304</v>
      </c>
      <c r="AV2008" s="221">
        <f>'2.a-LTH-MTH1'!AR$59</f>
        <v>0.923807309958384</v>
      </c>
      <c r="AW2008" s="221">
        <f>'2.a-LTH-MTH1'!AS$59</f>
        <v>0.92470819662946002</v>
      </c>
      <c r="AX2008" s="221">
        <f>'2.a-LTH-MTH1'!AT$59</f>
        <v>0.92557809767848598</v>
      </c>
      <c r="AY2008" s="221">
        <f>'2.a-LTH-MTH1'!AU$59</f>
        <v>0.92641807884303196</v>
      </c>
      <c r="AZ2008" s="221">
        <f>'2.a-LTH-MTH1'!AV$59</f>
        <v>0.92722916920507303</v>
      </c>
      <c r="BA2008" s="221">
        <f>'2.a-LTH-MTH1'!AW$59</f>
        <v>0.92801236245173402</v>
      </c>
      <c r="BB2008" s="221">
        <f>'2.a-LTH-MTH1'!AX$59</f>
        <v>0.92876861809268596</v>
      </c>
      <c r="BC2008" s="221">
        <f>'2.a-LTH-MTH1'!AY$59</f>
        <v>0.92949886263566495</v>
      </c>
      <c r="BD2008" s="221">
        <f>'2.a-LTH-MTH1'!AZ$59</f>
        <v>0.93020399072155802</v>
      </c>
      <c r="BE2008" s="221">
        <f>'2.a-LTH-MTH1'!BA$59</f>
        <v>0.93088486622045097</v>
      </c>
      <c r="BF2008" s="221">
        <f>'2.a-LTH-MTH1'!BB$59</f>
        <v>0.93154232328997999</v>
      </c>
      <c r="BG2008" s="221">
        <f>'2.a-LTH-MTH1'!BC$59</f>
        <v>0.93217716739727297</v>
      </c>
      <c r="BH2008" s="221">
        <f>'2.a-LTH-MTH1'!BD$59</f>
        <v>0.932790176305755</v>
      </c>
    </row>
    <row r="2009" spans="1:60" s="8" customFormat="1" ht="15">
      <c r="A2009" s="36" t="s">
        <v>7</v>
      </c>
      <c r="B2009" s="36" t="s">
        <v>51</v>
      </c>
      <c r="C2009" s="36" t="s">
        <v>36</v>
      </c>
      <c r="D2009" s="16" t="s">
        <v>113</v>
      </c>
      <c r="E2009" s="16" t="s">
        <v>113</v>
      </c>
      <c r="F2009" s="7" t="s">
        <v>14</v>
      </c>
      <c r="G2009" s="219"/>
      <c r="H2009" s="219"/>
      <c r="I2009" s="219"/>
      <c r="J2009" s="219"/>
      <c r="K2009" s="219"/>
      <c r="L2009" s="219"/>
      <c r="M2009" s="219"/>
      <c r="N2009" s="219"/>
      <c r="O2009" s="219"/>
      <c r="P2009" s="219"/>
      <c r="Q2009" s="219"/>
      <c r="R2009" s="219"/>
      <c r="S2009" s="219"/>
      <c r="T2009" s="219"/>
      <c r="U2009" s="219"/>
      <c r="V2009" s="219"/>
      <c r="W2009" s="219"/>
      <c r="X2009" s="219"/>
      <c r="Y2009" s="219"/>
      <c r="Z2009" s="219"/>
      <c r="AA2009" s="219"/>
      <c r="AB2009" s="219"/>
      <c r="AC2009" s="219"/>
      <c r="AD2009" s="219"/>
      <c r="AE2009" s="219"/>
      <c r="AF2009" s="219"/>
      <c r="AG2009" s="219"/>
      <c r="AH2009" s="219"/>
      <c r="AI2009" s="219"/>
      <c r="AJ2009" s="219"/>
      <c r="AK2009" s="219"/>
      <c r="AL2009" s="219"/>
      <c r="AM2009" s="219"/>
      <c r="AN2009" s="219"/>
      <c r="AO2009" s="219"/>
      <c r="AP2009" s="219"/>
      <c r="AQ2009" s="219"/>
      <c r="AR2009" s="219"/>
      <c r="AS2009" s="219"/>
      <c r="AT2009" s="221">
        <f>'2.a-LTH-MTH1'!AP$60</f>
        <v>0.22800205883416391</v>
      </c>
      <c r="AU2009" s="221">
        <f>'2.a-LTH-MTH1'!AQ$60</f>
        <v>0.22800205883416388</v>
      </c>
      <c r="AV2009" s="221">
        <f>'2.a-LTH-MTH1'!AR$60</f>
        <v>0.22800205883416391</v>
      </c>
      <c r="AW2009" s="221">
        <f>'2.a-LTH-MTH1'!AS$60</f>
        <v>0.22800205883416391</v>
      </c>
      <c r="AX2009" s="221">
        <f>'2.a-LTH-MTH1'!AT$60</f>
        <v>0.22800205883416391</v>
      </c>
      <c r="AY2009" s="221">
        <f>'2.a-LTH-MTH1'!AU$60</f>
        <v>0.22800205883416391</v>
      </c>
      <c r="AZ2009" s="221">
        <f>'2.a-LTH-MTH1'!AV$60</f>
        <v>0.22800205883416391</v>
      </c>
      <c r="BA2009" s="221">
        <f>'2.a-LTH-MTH1'!AW$60</f>
        <v>0.22800205883416391</v>
      </c>
      <c r="BB2009" s="221">
        <f>'2.a-LTH-MTH1'!AX$60</f>
        <v>0.22800205883416391</v>
      </c>
      <c r="BC2009" s="221">
        <f>'2.a-LTH-MTH1'!AY$60</f>
        <v>0.22800205883416391</v>
      </c>
      <c r="BD2009" s="221">
        <f>'2.a-LTH-MTH1'!AZ$60</f>
        <v>0.22800205883416391</v>
      </c>
      <c r="BE2009" s="221">
        <f>'2.a-LTH-MTH1'!BA$60</f>
        <v>0.22800205883416391</v>
      </c>
      <c r="BF2009" s="221">
        <f>'2.a-LTH-MTH1'!BB$60</f>
        <v>0.22800205883416391</v>
      </c>
      <c r="BG2009" s="221">
        <f>'2.a-LTH-MTH1'!BC$60</f>
        <v>0.22800205883416391</v>
      </c>
      <c r="BH2009" s="221">
        <f>'2.a-LTH-MTH1'!BD$60</f>
        <v>0.22800205883416391</v>
      </c>
    </row>
    <row r="2010" spans="1:60" s="8" customFormat="1" ht="15">
      <c r="A2010" s="4" t="s">
        <v>7</v>
      </c>
      <c r="B2010" s="4" t="s">
        <v>144</v>
      </c>
      <c r="C2010" s="4" t="s">
        <v>145</v>
      </c>
      <c r="D2010" s="4"/>
      <c r="E2010" s="4"/>
      <c r="F2010" s="4" t="s">
        <v>11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4">
        <v>0</v>
      </c>
      <c r="BC2010" s="4">
        <v>0</v>
      </c>
      <c r="BD2010" s="4">
        <v>0</v>
      </c>
      <c r="BE2010" s="4">
        <v>0</v>
      </c>
      <c r="BF2010" s="4">
        <v>0</v>
      </c>
      <c r="BG2010" s="4">
        <v>0</v>
      </c>
      <c r="BH2010" s="4">
        <v>0</v>
      </c>
    </row>
    <row r="2011" spans="1:60" s="8" customFormat="1" ht="15">
      <c r="A2011" s="4" t="s">
        <v>7</v>
      </c>
      <c r="B2011" s="4" t="s">
        <v>144</v>
      </c>
      <c r="C2011" s="4" t="s">
        <v>145</v>
      </c>
      <c r="D2011" s="4"/>
      <c r="E2011" s="4"/>
      <c r="F2011" s="4" t="s">
        <v>52</v>
      </c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</row>
    <row r="2012" spans="1:60" ht="15">
      <c r="A2012" s="72" t="s">
        <v>7</v>
      </c>
      <c r="B2012" s="73" t="s">
        <v>144</v>
      </c>
      <c r="C2012" s="73" t="s">
        <v>145</v>
      </c>
      <c r="D2012" s="59" t="s">
        <v>146</v>
      </c>
      <c r="E2012" s="59" t="s">
        <v>147</v>
      </c>
      <c r="F2012" s="66" t="s">
        <v>12</v>
      </c>
      <c r="G2012" s="224">
        <v>1</v>
      </c>
      <c r="H2012" s="224">
        <v>1</v>
      </c>
      <c r="I2012" s="224">
        <v>1</v>
      </c>
      <c r="J2012" s="224">
        <v>1</v>
      </c>
      <c r="K2012" s="224">
        <v>1</v>
      </c>
      <c r="L2012" s="224">
        <v>1</v>
      </c>
      <c r="M2012" s="224">
        <v>1</v>
      </c>
      <c r="N2012" s="224">
        <v>1</v>
      </c>
      <c r="O2012" s="224">
        <v>1</v>
      </c>
      <c r="P2012" s="224">
        <v>1</v>
      </c>
      <c r="Q2012" s="224">
        <v>1</v>
      </c>
      <c r="R2012" s="224">
        <v>1</v>
      </c>
      <c r="S2012" s="224">
        <v>1</v>
      </c>
      <c r="T2012" s="224">
        <v>1</v>
      </c>
      <c r="U2012" s="224">
        <v>1</v>
      </c>
      <c r="V2012" s="224">
        <v>1</v>
      </c>
      <c r="W2012" s="224">
        <v>1</v>
      </c>
      <c r="X2012" s="224">
        <v>1</v>
      </c>
      <c r="Y2012" s="224">
        <v>1</v>
      </c>
      <c r="Z2012" s="224">
        <v>1</v>
      </c>
      <c r="AA2012" s="224">
        <v>1</v>
      </c>
      <c r="AB2012" s="224">
        <v>1</v>
      </c>
      <c r="AC2012" s="224">
        <v>1</v>
      </c>
      <c r="AD2012" s="224">
        <v>1</v>
      </c>
      <c r="AE2012" s="224">
        <v>1</v>
      </c>
      <c r="AF2012" s="224">
        <v>1</v>
      </c>
      <c r="AG2012" s="224">
        <v>1</v>
      </c>
      <c r="AH2012" s="224">
        <v>1</v>
      </c>
      <c r="AI2012" s="224">
        <v>1</v>
      </c>
      <c r="AJ2012" s="224">
        <v>1</v>
      </c>
      <c r="AK2012" s="224">
        <v>1</v>
      </c>
      <c r="AL2012" s="224">
        <v>1</v>
      </c>
      <c r="AM2012" s="224">
        <v>1</v>
      </c>
      <c r="AN2012" s="224">
        <v>1</v>
      </c>
      <c r="AO2012" s="224">
        <v>1</v>
      </c>
      <c r="AP2012" s="224">
        <v>1</v>
      </c>
      <c r="AQ2012" s="224">
        <v>1</v>
      </c>
      <c r="AR2012" s="224">
        <v>1</v>
      </c>
      <c r="AS2012" s="224">
        <v>1</v>
      </c>
      <c r="AT2012" s="224">
        <v>1</v>
      </c>
      <c r="AU2012" s="224">
        <v>1</v>
      </c>
      <c r="AV2012" s="224">
        <v>1</v>
      </c>
      <c r="AW2012" s="224">
        <v>1</v>
      </c>
      <c r="AX2012" s="224">
        <v>1</v>
      </c>
      <c r="AY2012" s="224">
        <v>1</v>
      </c>
      <c r="AZ2012" s="224">
        <v>1</v>
      </c>
      <c r="BA2012" s="224">
        <v>1</v>
      </c>
      <c r="BB2012" s="224">
        <v>1</v>
      </c>
      <c r="BC2012" s="224">
        <v>1</v>
      </c>
      <c r="BD2012" s="224">
        <v>1</v>
      </c>
      <c r="BE2012" s="224">
        <v>1</v>
      </c>
      <c r="BF2012" s="224">
        <v>1</v>
      </c>
      <c r="BG2012" s="224">
        <v>1</v>
      </c>
      <c r="BH2012" s="224">
        <v>1</v>
      </c>
    </row>
    <row r="2013" spans="1:60" ht="15">
      <c r="A2013" s="72" t="s">
        <v>7</v>
      </c>
      <c r="B2013" s="73" t="s">
        <v>144</v>
      </c>
      <c r="C2013" s="73" t="s">
        <v>145</v>
      </c>
      <c r="D2013" s="59" t="s">
        <v>146</v>
      </c>
      <c r="E2013" s="59" t="s">
        <v>147</v>
      </c>
      <c r="F2013" s="66" t="s">
        <v>13</v>
      </c>
      <c r="G2013" s="224">
        <f>'5. Muscle work'!B66</f>
        <v>0.105625</v>
      </c>
      <c r="H2013" s="224">
        <f>'5. Muscle work'!C66</f>
        <v>0.105625</v>
      </c>
      <c r="I2013" s="224">
        <f>'5. Muscle work'!D66</f>
        <v>0.10562500000000002</v>
      </c>
      <c r="J2013" s="224">
        <f>'5. Muscle work'!E66</f>
        <v>0.10562500000000001</v>
      </c>
      <c r="K2013" s="224">
        <f>'5. Muscle work'!F66</f>
        <v>0.105625</v>
      </c>
      <c r="L2013" s="224">
        <f>'5. Muscle work'!G66</f>
        <v>0.10562499999999998</v>
      </c>
      <c r="M2013" s="224">
        <f>'5. Muscle work'!H66</f>
        <v>0.105625</v>
      </c>
      <c r="N2013" s="224">
        <f>'5. Muscle work'!I66</f>
        <v>0.105625</v>
      </c>
      <c r="O2013" s="224">
        <f>'5. Muscle work'!J66</f>
        <v>0.10562499999999998</v>
      </c>
      <c r="P2013" s="224">
        <f>'5. Muscle work'!K66</f>
        <v>0.105625</v>
      </c>
      <c r="Q2013" s="224">
        <f>'5. Muscle work'!L66</f>
        <v>0.105625</v>
      </c>
      <c r="R2013" s="224">
        <f>'5. Muscle work'!M66</f>
        <v>0.105625</v>
      </c>
      <c r="S2013" s="224">
        <f>'5. Muscle work'!N66</f>
        <v>0.105625</v>
      </c>
      <c r="T2013" s="224">
        <f>'5. Muscle work'!O66</f>
        <v>0.10562500000000002</v>
      </c>
      <c r="U2013" s="224">
        <f>'5. Muscle work'!P66</f>
        <v>0.10562499999999998</v>
      </c>
      <c r="V2013" s="224">
        <f>'5. Muscle work'!Q66</f>
        <v>0.105625</v>
      </c>
      <c r="W2013" s="224">
        <f>'5. Muscle work'!R66</f>
        <v>0.105625</v>
      </c>
      <c r="X2013" s="224">
        <f>'5. Muscle work'!S66</f>
        <v>0.105625</v>
      </c>
      <c r="Y2013" s="224">
        <f>'5. Muscle work'!T66</f>
        <v>0.105625</v>
      </c>
      <c r="Z2013" s="224">
        <f>'5. Muscle work'!U66</f>
        <v>0.10562500000000001</v>
      </c>
      <c r="AA2013" s="224">
        <f>'5. Muscle work'!V66</f>
        <v>0.105625</v>
      </c>
      <c r="AB2013" s="224">
        <f>'5. Muscle work'!W66</f>
        <v>0.105625</v>
      </c>
      <c r="AC2013" s="224">
        <f>'5. Muscle work'!X66</f>
        <v>0.105625</v>
      </c>
      <c r="AD2013" s="224">
        <f>'5. Muscle work'!Y66</f>
        <v>0.10562500000000001</v>
      </c>
      <c r="AE2013" s="224">
        <f>'5. Muscle work'!Z66</f>
        <v>0.10562499999999998</v>
      </c>
      <c r="AF2013" s="224">
        <f>'5. Muscle work'!AA66</f>
        <v>0.10562499999999998</v>
      </c>
      <c r="AG2013" s="224">
        <f>'5. Muscle work'!AB66</f>
        <v>0.105625</v>
      </c>
      <c r="AH2013" s="224">
        <f>'5. Muscle work'!AC66</f>
        <v>0.10562500000000001</v>
      </c>
      <c r="AI2013" s="224">
        <f>'5. Muscle work'!AD66</f>
        <v>0.105625</v>
      </c>
      <c r="AJ2013" s="224">
        <f>'5. Muscle work'!AE66</f>
        <v>0.105625</v>
      </c>
      <c r="AK2013" s="224">
        <f>'5. Muscle work'!AF66</f>
        <v>0.105625</v>
      </c>
      <c r="AL2013" s="224">
        <f>'5. Muscle work'!AG66</f>
        <v>0.10562500000000001</v>
      </c>
      <c r="AM2013" s="224">
        <f>'5. Muscle work'!AH66</f>
        <v>0.105625</v>
      </c>
      <c r="AN2013" s="224">
        <f>'5. Muscle work'!AI66</f>
        <v>0.105625</v>
      </c>
      <c r="AO2013" s="224">
        <f>'5. Muscle work'!AJ66</f>
        <v>0.105625</v>
      </c>
      <c r="AP2013" s="224">
        <f>'5. Muscle work'!AK66</f>
        <v>0.10562500000000001</v>
      </c>
      <c r="AQ2013" s="224">
        <f>'5. Muscle work'!AL66</f>
        <v>0.10562500000000001</v>
      </c>
      <c r="AR2013" s="224">
        <f>'5. Muscle work'!AM66</f>
        <v>0.105625</v>
      </c>
      <c r="AS2013" s="224">
        <f>'5. Muscle work'!AN66</f>
        <v>0.105625</v>
      </c>
      <c r="AT2013" s="224">
        <f>'5. Muscle work'!AO66</f>
        <v>0.105625</v>
      </c>
      <c r="AU2013" s="224">
        <f>'5. Muscle work'!AP66</f>
        <v>0.10562499999999998</v>
      </c>
      <c r="AV2013" s="224">
        <f>'5. Muscle work'!AQ66</f>
        <v>0.10562500000000001</v>
      </c>
      <c r="AW2013" s="224">
        <f>'5. Muscle work'!AR66</f>
        <v>0.105625</v>
      </c>
      <c r="AX2013" s="224">
        <f>'5. Muscle work'!AS66</f>
        <v>0.105625</v>
      </c>
      <c r="AY2013" s="224">
        <f>'5. Muscle work'!AT66</f>
        <v>0.105625</v>
      </c>
      <c r="AZ2013" s="224">
        <f>'5. Muscle work'!AU66</f>
        <v>0.10562500000000002</v>
      </c>
      <c r="BA2013" s="224">
        <f>'5. Muscle work'!AV66</f>
        <v>0.105625</v>
      </c>
      <c r="BB2013" s="224">
        <f>'5. Muscle work'!AW66</f>
        <v>0.105625</v>
      </c>
      <c r="BC2013" s="224">
        <f>'5. Muscle work'!AX66</f>
        <v>0.105625</v>
      </c>
      <c r="BD2013" s="224">
        <f>'5. Muscle work'!AY66</f>
        <v>0.105625</v>
      </c>
      <c r="BE2013" s="224">
        <f>'5. Muscle work'!AZ66</f>
        <v>0.105625</v>
      </c>
      <c r="BF2013" s="224">
        <f>'5. Muscle work'!BA66</f>
        <v>0.105625</v>
      </c>
      <c r="BG2013" s="224">
        <f>'5. Muscle work'!BB66</f>
        <v>0.10562500000000001</v>
      </c>
      <c r="BH2013" s="224">
        <f>'5. Muscle work'!BC66</f>
        <v>0.10562499999999998</v>
      </c>
    </row>
    <row r="2014" spans="1:60" ht="15">
      <c r="A2014" s="72" t="s">
        <v>7</v>
      </c>
      <c r="B2014" s="73" t="s">
        <v>144</v>
      </c>
      <c r="C2014" s="73" t="s">
        <v>145</v>
      </c>
      <c r="D2014" s="59" t="s">
        <v>146</v>
      </c>
      <c r="E2014" s="59" t="s">
        <v>147</v>
      </c>
      <c r="F2014" s="66" t="s">
        <v>14</v>
      </c>
      <c r="G2014" s="224">
        <v>1</v>
      </c>
      <c r="H2014" s="224">
        <v>1</v>
      </c>
      <c r="I2014" s="224">
        <v>1</v>
      </c>
      <c r="J2014" s="224">
        <v>1</v>
      </c>
      <c r="K2014" s="224">
        <v>1</v>
      </c>
      <c r="L2014" s="224">
        <v>1</v>
      </c>
      <c r="M2014" s="224">
        <v>1</v>
      </c>
      <c r="N2014" s="224">
        <v>1</v>
      </c>
      <c r="O2014" s="224">
        <v>1</v>
      </c>
      <c r="P2014" s="224">
        <v>1</v>
      </c>
      <c r="Q2014" s="224">
        <v>1</v>
      </c>
      <c r="R2014" s="224">
        <v>1</v>
      </c>
      <c r="S2014" s="224">
        <v>1</v>
      </c>
      <c r="T2014" s="224">
        <v>1</v>
      </c>
      <c r="U2014" s="224">
        <v>1</v>
      </c>
      <c r="V2014" s="224">
        <v>1</v>
      </c>
      <c r="W2014" s="224">
        <v>1</v>
      </c>
      <c r="X2014" s="224">
        <v>1</v>
      </c>
      <c r="Y2014" s="224">
        <v>1</v>
      </c>
      <c r="Z2014" s="224">
        <v>1</v>
      </c>
      <c r="AA2014" s="224">
        <v>1</v>
      </c>
      <c r="AB2014" s="224">
        <v>1</v>
      </c>
      <c r="AC2014" s="224">
        <v>1</v>
      </c>
      <c r="AD2014" s="224">
        <v>1</v>
      </c>
      <c r="AE2014" s="224">
        <v>1</v>
      </c>
      <c r="AF2014" s="224">
        <v>1</v>
      </c>
      <c r="AG2014" s="224">
        <v>1</v>
      </c>
      <c r="AH2014" s="224">
        <v>1</v>
      </c>
      <c r="AI2014" s="224">
        <v>1</v>
      </c>
      <c r="AJ2014" s="224">
        <v>1</v>
      </c>
      <c r="AK2014" s="224">
        <v>1</v>
      </c>
      <c r="AL2014" s="224">
        <v>1</v>
      </c>
      <c r="AM2014" s="224">
        <v>1</v>
      </c>
      <c r="AN2014" s="224">
        <v>1</v>
      </c>
      <c r="AO2014" s="224">
        <v>1</v>
      </c>
      <c r="AP2014" s="224">
        <v>1</v>
      </c>
      <c r="AQ2014" s="224">
        <v>1</v>
      </c>
      <c r="AR2014" s="224">
        <v>1</v>
      </c>
      <c r="AS2014" s="224">
        <v>1</v>
      </c>
      <c r="AT2014" s="224">
        <v>1</v>
      </c>
      <c r="AU2014" s="224">
        <v>1</v>
      </c>
      <c r="AV2014" s="224">
        <v>1</v>
      </c>
      <c r="AW2014" s="224">
        <v>1</v>
      </c>
      <c r="AX2014" s="224">
        <v>1</v>
      </c>
      <c r="AY2014" s="224">
        <v>1</v>
      </c>
      <c r="AZ2014" s="224">
        <v>1</v>
      </c>
      <c r="BA2014" s="224">
        <v>1</v>
      </c>
      <c r="BB2014" s="224">
        <v>1</v>
      </c>
      <c r="BC2014" s="224">
        <v>1</v>
      </c>
      <c r="BD2014" s="224">
        <v>1</v>
      </c>
      <c r="BE2014" s="224">
        <v>1</v>
      </c>
      <c r="BF2014" s="224">
        <v>1</v>
      </c>
      <c r="BG2014" s="224">
        <v>1</v>
      </c>
      <c r="BH2014" s="224">
        <v>1</v>
      </c>
    </row>
    <row r="2015" spans="1:60" ht="15">
      <c r="A2015" s="4" t="s">
        <v>7</v>
      </c>
      <c r="B2015" s="4" t="s">
        <v>957</v>
      </c>
      <c r="C2015" s="4" t="s">
        <v>396</v>
      </c>
      <c r="D2015" s="4"/>
      <c r="E2015" s="4"/>
      <c r="F2015" s="4" t="s">
        <v>11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</row>
    <row r="2016" spans="1:60" ht="15">
      <c r="A2016" s="4" t="s">
        <v>7</v>
      </c>
      <c r="B2016" s="4" t="s">
        <v>957</v>
      </c>
      <c r="C2016" s="4" t="s">
        <v>396</v>
      </c>
      <c r="D2016" s="4"/>
      <c r="E2016" s="4"/>
      <c r="F2016" s="4" t="s">
        <v>52</v>
      </c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</row>
    <row r="2017" spans="1:60" ht="15">
      <c r="A2017" s="72" t="s">
        <v>7</v>
      </c>
      <c r="B2017" s="73" t="s">
        <v>957</v>
      </c>
      <c r="C2017" s="73" t="s">
        <v>396</v>
      </c>
      <c r="D2017" s="59" t="s">
        <v>387</v>
      </c>
      <c r="E2017" s="59" t="s">
        <v>958</v>
      </c>
      <c r="F2017" s="66" t="s">
        <v>12</v>
      </c>
      <c r="G2017" s="224">
        <v>1</v>
      </c>
      <c r="H2017" s="224">
        <v>1</v>
      </c>
      <c r="I2017" s="224">
        <v>1</v>
      </c>
      <c r="J2017" s="224">
        <v>1</v>
      </c>
      <c r="K2017" s="224">
        <v>1</v>
      </c>
      <c r="L2017" s="224">
        <v>1</v>
      </c>
      <c r="M2017" s="224">
        <v>1</v>
      </c>
      <c r="N2017" s="224">
        <v>1</v>
      </c>
      <c r="O2017" s="224">
        <v>1</v>
      </c>
      <c r="P2017" s="224">
        <v>1</v>
      </c>
      <c r="Q2017" s="224">
        <v>1</v>
      </c>
      <c r="R2017" s="224">
        <v>1</v>
      </c>
      <c r="S2017" s="224">
        <v>1</v>
      </c>
      <c r="T2017" s="224">
        <v>1</v>
      </c>
      <c r="U2017" s="224">
        <v>1</v>
      </c>
      <c r="V2017" s="224">
        <v>1</v>
      </c>
      <c r="W2017" s="224">
        <v>1</v>
      </c>
      <c r="X2017" s="224">
        <v>1</v>
      </c>
      <c r="Y2017" s="224">
        <v>1</v>
      </c>
      <c r="Z2017" s="224">
        <v>1</v>
      </c>
      <c r="AA2017" s="224">
        <v>1</v>
      </c>
      <c r="AB2017" s="224">
        <v>1</v>
      </c>
      <c r="AC2017" s="224">
        <v>1</v>
      </c>
      <c r="AD2017" s="224">
        <v>1</v>
      </c>
      <c r="AE2017" s="224">
        <v>1</v>
      </c>
      <c r="AF2017" s="224">
        <v>1</v>
      </c>
      <c r="AG2017" s="224">
        <v>1</v>
      </c>
      <c r="AH2017" s="224">
        <v>1</v>
      </c>
      <c r="AI2017" s="224">
        <v>1</v>
      </c>
      <c r="AJ2017" s="224">
        <v>1</v>
      </c>
      <c r="AK2017" s="224">
        <v>1</v>
      </c>
      <c r="AL2017" s="224">
        <v>1</v>
      </c>
      <c r="AM2017" s="224">
        <v>1</v>
      </c>
      <c r="AN2017" s="224">
        <v>1</v>
      </c>
      <c r="AO2017" s="224">
        <v>1</v>
      </c>
      <c r="AP2017" s="224">
        <v>1</v>
      </c>
      <c r="AQ2017" s="224">
        <v>1</v>
      </c>
      <c r="AR2017" s="224">
        <v>1</v>
      </c>
      <c r="AS2017" s="224">
        <v>1</v>
      </c>
      <c r="AT2017" s="224">
        <v>1</v>
      </c>
      <c r="AU2017" s="224">
        <v>1</v>
      </c>
      <c r="AV2017" s="224">
        <v>1</v>
      </c>
      <c r="AW2017" s="224">
        <v>1</v>
      </c>
      <c r="AX2017" s="224">
        <v>1</v>
      </c>
      <c r="AY2017" s="224">
        <v>1</v>
      </c>
      <c r="AZ2017" s="224">
        <v>1</v>
      </c>
      <c r="BA2017" s="224">
        <v>1</v>
      </c>
      <c r="BB2017" s="224">
        <v>1</v>
      </c>
      <c r="BC2017" s="224">
        <v>1</v>
      </c>
      <c r="BD2017" s="224">
        <v>1</v>
      </c>
      <c r="BE2017" s="224">
        <v>1</v>
      </c>
      <c r="BF2017" s="224">
        <v>1</v>
      </c>
      <c r="BG2017" s="224">
        <v>1</v>
      </c>
      <c r="BH2017" s="224">
        <v>1</v>
      </c>
    </row>
    <row r="2018" spans="1:60" ht="15">
      <c r="A2018" s="72" t="s">
        <v>7</v>
      </c>
      <c r="B2018" s="73" t="s">
        <v>957</v>
      </c>
      <c r="C2018" s="73" t="s">
        <v>396</v>
      </c>
      <c r="D2018" s="59" t="s">
        <v>387</v>
      </c>
      <c r="E2018" s="59" t="s">
        <v>958</v>
      </c>
      <c r="F2018" s="66" t="s">
        <v>13</v>
      </c>
      <c r="G2018" s="224">
        <v>3.1182988004362058E-2</v>
      </c>
      <c r="H2018" s="224">
        <v>3.1182988004362051E-2</v>
      </c>
      <c r="I2018" s="224">
        <v>3.1182988004362054E-2</v>
      </c>
      <c r="J2018" s="224">
        <v>3.1182988004362051E-2</v>
      </c>
      <c r="K2018" s="224">
        <v>3.1182988004362054E-2</v>
      </c>
      <c r="L2018" s="224">
        <v>3.1182988004362054E-2</v>
      </c>
      <c r="M2018" s="224">
        <v>3.1182988004362047E-2</v>
      </c>
      <c r="N2018" s="224">
        <v>3.1182988004362054E-2</v>
      </c>
      <c r="O2018" s="224">
        <v>3.1182988004362058E-2</v>
      </c>
      <c r="P2018" s="224">
        <v>3.1182988004362054E-2</v>
      </c>
      <c r="Q2018" s="224">
        <v>3.1182988004362051E-2</v>
      </c>
      <c r="R2018" s="224">
        <v>3.1182988004362047E-2</v>
      </c>
      <c r="S2018" s="224">
        <v>3.1182988004362051E-2</v>
      </c>
      <c r="T2018" s="224">
        <v>3.1182988004362058E-2</v>
      </c>
      <c r="U2018" s="224">
        <v>3.1182988004362051E-2</v>
      </c>
      <c r="V2018" s="224">
        <v>3.1182988004362044E-2</v>
      </c>
      <c r="W2018" s="224">
        <v>3.1182988004362047E-2</v>
      </c>
      <c r="X2018" s="224">
        <v>3.1182988004362058E-2</v>
      </c>
      <c r="Y2018" s="224">
        <v>3.1182988004362051E-2</v>
      </c>
      <c r="Z2018" s="224">
        <v>3.1182988004362054E-2</v>
      </c>
      <c r="AA2018" s="224">
        <v>3.1182988004362054E-2</v>
      </c>
      <c r="AB2018" s="224">
        <v>3.1182988004362051E-2</v>
      </c>
      <c r="AC2018" s="224">
        <v>3.1182988004362044E-2</v>
      </c>
      <c r="AD2018" s="224">
        <v>3.1182988004362051E-2</v>
      </c>
      <c r="AE2018" s="224">
        <v>3.1182988004362047E-2</v>
      </c>
      <c r="AF2018" s="224">
        <v>3.1182988004362058E-2</v>
      </c>
      <c r="AG2018" s="224">
        <v>3.1182988004362058E-2</v>
      </c>
      <c r="AH2018" s="224">
        <v>3.1182988004362047E-2</v>
      </c>
      <c r="AI2018" s="224">
        <v>3.1182988004362054E-2</v>
      </c>
      <c r="AJ2018" s="224">
        <v>3.1182988004362058E-2</v>
      </c>
      <c r="AK2018" s="224">
        <v>3.1182988004362051E-2</v>
      </c>
      <c r="AL2018" s="224">
        <v>3.1182988004362047E-2</v>
      </c>
      <c r="AM2018" s="224">
        <v>3.1182988004362044E-2</v>
      </c>
      <c r="AN2018" s="224">
        <v>3.1182988004362061E-2</v>
      </c>
      <c r="AO2018" s="224">
        <v>3.1182988004362047E-2</v>
      </c>
      <c r="AP2018" s="224">
        <v>3.1182988004362047E-2</v>
      </c>
      <c r="AQ2018" s="224">
        <v>3.1182988004362054E-2</v>
      </c>
      <c r="AR2018" s="224">
        <v>3.1182988004362051E-2</v>
      </c>
      <c r="AS2018" s="224">
        <v>3.1182988004362051E-2</v>
      </c>
      <c r="AT2018" s="224">
        <v>3.1182988004362051E-2</v>
      </c>
      <c r="AU2018" s="224">
        <v>3.1182988004362051E-2</v>
      </c>
      <c r="AV2018" s="224">
        <v>3.1182988004362047E-2</v>
      </c>
      <c r="AW2018" s="224">
        <v>3.1182988004362051E-2</v>
      </c>
      <c r="AX2018" s="224">
        <v>3.1182988004362051E-2</v>
      </c>
      <c r="AY2018" s="224">
        <v>3.1182988004362051E-2</v>
      </c>
      <c r="AZ2018" s="224">
        <v>3.1182988004362051E-2</v>
      </c>
      <c r="BA2018" s="224">
        <v>3.1182988004362051E-2</v>
      </c>
      <c r="BB2018" s="224">
        <v>3.1182988004362051E-2</v>
      </c>
      <c r="BC2018" s="224">
        <v>3.1182988004362051E-2</v>
      </c>
      <c r="BD2018" s="224">
        <v>3.1182988004362051E-2</v>
      </c>
      <c r="BE2018" s="224">
        <v>3.1182988004362051E-2</v>
      </c>
      <c r="BF2018" s="224">
        <v>3.1182988004362051E-2</v>
      </c>
      <c r="BG2018" s="224">
        <v>3.1182988004362051E-2</v>
      </c>
      <c r="BH2018" s="224">
        <v>3.1182988004362051E-2</v>
      </c>
    </row>
    <row r="2019" spans="1:60" ht="15">
      <c r="A2019" s="72" t="s">
        <v>7</v>
      </c>
      <c r="B2019" s="73" t="s">
        <v>957</v>
      </c>
      <c r="C2019" s="73" t="s">
        <v>396</v>
      </c>
      <c r="D2019" s="59" t="s">
        <v>387</v>
      </c>
      <c r="E2019" s="59" t="s">
        <v>958</v>
      </c>
      <c r="F2019" s="66" t="s">
        <v>14</v>
      </c>
      <c r="G2019" s="224">
        <v>1</v>
      </c>
      <c r="H2019" s="224">
        <v>1</v>
      </c>
      <c r="I2019" s="224">
        <v>1</v>
      </c>
      <c r="J2019" s="224">
        <v>1</v>
      </c>
      <c r="K2019" s="224">
        <v>1</v>
      </c>
      <c r="L2019" s="224">
        <v>1</v>
      </c>
      <c r="M2019" s="224">
        <v>1</v>
      </c>
      <c r="N2019" s="224">
        <v>1</v>
      </c>
      <c r="O2019" s="224">
        <v>1</v>
      </c>
      <c r="P2019" s="224">
        <v>1</v>
      </c>
      <c r="Q2019" s="224">
        <v>1</v>
      </c>
      <c r="R2019" s="224">
        <v>1</v>
      </c>
      <c r="S2019" s="224">
        <v>1</v>
      </c>
      <c r="T2019" s="224">
        <v>1</v>
      </c>
      <c r="U2019" s="224">
        <v>1</v>
      </c>
      <c r="V2019" s="224">
        <v>1</v>
      </c>
      <c r="W2019" s="224">
        <v>1</v>
      </c>
      <c r="X2019" s="224">
        <v>1</v>
      </c>
      <c r="Y2019" s="224">
        <v>1</v>
      </c>
      <c r="Z2019" s="224">
        <v>1</v>
      </c>
      <c r="AA2019" s="224">
        <v>1</v>
      </c>
      <c r="AB2019" s="224">
        <v>1</v>
      </c>
      <c r="AC2019" s="224">
        <v>1</v>
      </c>
      <c r="AD2019" s="224">
        <v>1</v>
      </c>
      <c r="AE2019" s="224">
        <v>1</v>
      </c>
      <c r="AF2019" s="224">
        <v>1</v>
      </c>
      <c r="AG2019" s="224">
        <v>1</v>
      </c>
      <c r="AH2019" s="224">
        <v>1</v>
      </c>
      <c r="AI2019" s="224">
        <v>1</v>
      </c>
      <c r="AJ2019" s="224">
        <v>1</v>
      </c>
      <c r="AK2019" s="224">
        <v>1</v>
      </c>
      <c r="AL2019" s="224">
        <v>1</v>
      </c>
      <c r="AM2019" s="224">
        <v>1</v>
      </c>
      <c r="AN2019" s="224">
        <v>1</v>
      </c>
      <c r="AO2019" s="224">
        <v>1</v>
      </c>
      <c r="AP2019" s="224">
        <v>1</v>
      </c>
      <c r="AQ2019" s="224">
        <v>1</v>
      </c>
      <c r="AR2019" s="224">
        <v>1</v>
      </c>
      <c r="AS2019" s="224">
        <v>1</v>
      </c>
      <c r="AT2019" s="224">
        <v>1</v>
      </c>
      <c r="AU2019" s="224">
        <v>1</v>
      </c>
      <c r="AV2019" s="224">
        <v>1</v>
      </c>
      <c r="AW2019" s="224">
        <v>1</v>
      </c>
      <c r="AX2019" s="224">
        <v>1</v>
      </c>
      <c r="AY2019" s="224">
        <v>1</v>
      </c>
      <c r="AZ2019" s="224">
        <v>1</v>
      </c>
      <c r="BA2019" s="224">
        <v>1</v>
      </c>
      <c r="BB2019" s="224">
        <v>1</v>
      </c>
      <c r="BC2019" s="224">
        <v>1</v>
      </c>
      <c r="BD2019" s="224">
        <v>1</v>
      </c>
      <c r="BE2019" s="224">
        <v>1</v>
      </c>
      <c r="BF2019" s="224">
        <v>1</v>
      </c>
      <c r="BG2019" s="224">
        <v>1</v>
      </c>
      <c r="BH2019" s="224">
        <v>1</v>
      </c>
    </row>
  </sheetData>
  <pageMargins left="0.7" right="0.7" top="0.75" bottom="0.75" header="0.3" footer="0.3"/>
  <pageSetup paperSize="9" orientation="portrait" horizontalDpi="300" verticalDpi="0" copies="0" r:id="rId1"/>
  <drawing r:id="rId2"/>
  <mc:AlternateContent xmlns:mc="http://schemas.openxmlformats.org/markup-compatibility/2006">
    <mc:Choice Requires="v">
      <legacyDrawing r:id="rId3"/>
    </mc:Choice>
  </mc:AlternateContent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I361"/>
  <sheetViews>
    <sheetView topLeftCell="Q1" workbookViewId="0">
      <pane ySplit="1" topLeftCell="A316" activePane="bottomLeft" state="frozen"/>
      <selection pane="bottomLeft" activeCell="AH326" sqref="AH326"/>
    </sheetView>
  </sheetViews>
  <sheetFormatPr baseColWidth="10" defaultColWidth="8.83203125" defaultRowHeight="13"/>
  <cols>
    <col min="1" max="1" width="4.83203125" customWidth="1"/>
    <col min="2" max="2" width="26" customWidth="1"/>
    <col min="3" max="3" width="17" customWidth="1"/>
    <col min="4" max="4" width="27.83203125" customWidth="1"/>
    <col min="5" max="6" width="36.83203125" bestFit="1" customWidth="1"/>
    <col min="7" max="7" width="11" customWidth="1"/>
  </cols>
  <sheetData>
    <row r="1" spans="1:61" ht="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>
        <v>1960</v>
      </c>
      <c r="I1" s="2">
        <v>1961</v>
      </c>
      <c r="J1" s="2">
        <v>1962</v>
      </c>
      <c r="K1" s="2">
        <v>1963</v>
      </c>
      <c r="L1" s="2">
        <v>1964</v>
      </c>
      <c r="M1" s="2">
        <v>1965</v>
      </c>
      <c r="N1" s="2">
        <v>1966</v>
      </c>
      <c r="O1" s="2">
        <v>1967</v>
      </c>
      <c r="P1" s="2">
        <v>1968</v>
      </c>
      <c r="Q1" s="2">
        <v>1969</v>
      </c>
      <c r="R1" s="2">
        <v>1970</v>
      </c>
      <c r="S1" s="2">
        <v>1971</v>
      </c>
      <c r="T1" s="2">
        <v>1972</v>
      </c>
      <c r="U1" s="2">
        <v>1973</v>
      </c>
      <c r="V1" s="2">
        <v>1974</v>
      </c>
      <c r="W1" s="2">
        <v>1975</v>
      </c>
      <c r="X1" s="2">
        <v>1976</v>
      </c>
      <c r="Y1" s="2">
        <v>1977</v>
      </c>
      <c r="Z1" s="2">
        <v>1978</v>
      </c>
      <c r="AA1" s="2">
        <v>1979</v>
      </c>
      <c r="AB1" s="2">
        <v>1980</v>
      </c>
      <c r="AC1" s="2">
        <v>1981</v>
      </c>
      <c r="AD1" s="2">
        <v>1982</v>
      </c>
      <c r="AE1" s="2">
        <v>1983</v>
      </c>
      <c r="AF1" s="2">
        <v>1984</v>
      </c>
      <c r="AG1" s="2">
        <v>1985</v>
      </c>
      <c r="AH1" s="2">
        <v>1986</v>
      </c>
      <c r="AI1" s="2">
        <v>1987</v>
      </c>
      <c r="AJ1" s="2">
        <v>1988</v>
      </c>
      <c r="AK1" s="2">
        <v>1989</v>
      </c>
      <c r="AL1" s="2">
        <v>1990</v>
      </c>
      <c r="AM1" s="2">
        <v>1991</v>
      </c>
      <c r="AN1" s="2">
        <v>1992</v>
      </c>
      <c r="AO1" s="2">
        <v>1993</v>
      </c>
      <c r="AP1" s="2">
        <v>1994</v>
      </c>
      <c r="AQ1" s="2">
        <v>1995</v>
      </c>
      <c r="AR1" s="2">
        <v>1996</v>
      </c>
      <c r="AS1" s="2">
        <v>1997</v>
      </c>
      <c r="AT1" s="2">
        <v>1998</v>
      </c>
      <c r="AU1" s="2">
        <v>1999</v>
      </c>
      <c r="AV1" s="2">
        <v>2000</v>
      </c>
      <c r="AW1" s="2">
        <v>2001</v>
      </c>
      <c r="AX1" s="2">
        <v>2002</v>
      </c>
      <c r="AY1" s="2">
        <v>2003</v>
      </c>
      <c r="AZ1" s="2">
        <v>2004</v>
      </c>
      <c r="BA1" s="2">
        <v>2005</v>
      </c>
      <c r="BB1" s="2">
        <v>2006</v>
      </c>
      <c r="BC1" s="2">
        <v>2007</v>
      </c>
      <c r="BD1" s="2">
        <v>2008</v>
      </c>
      <c r="BE1" s="2">
        <v>2009</v>
      </c>
      <c r="BF1" s="2">
        <v>2010</v>
      </c>
      <c r="BG1" s="2">
        <v>2011</v>
      </c>
      <c r="BH1" s="2">
        <v>2012</v>
      </c>
      <c r="BI1" s="2">
        <v>2013</v>
      </c>
    </row>
    <row r="2" spans="1:61" s="5" customFormat="1" ht="15">
      <c r="A2" s="4" t="s">
        <v>7</v>
      </c>
      <c r="B2" s="4" t="s">
        <v>8</v>
      </c>
      <c r="C2" s="4" t="s">
        <v>9</v>
      </c>
      <c r="D2" s="4" t="s">
        <v>10</v>
      </c>
      <c r="E2" s="4"/>
      <c r="F2" s="4"/>
      <c r="G2" s="4" t="s">
        <v>11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>
        <v>-138</v>
      </c>
    </row>
    <row r="3" spans="1:61" s="8" customFormat="1" ht="15">
      <c r="A3" s="36" t="s">
        <v>7</v>
      </c>
      <c r="B3" s="36" t="s">
        <v>8</v>
      </c>
      <c r="C3" s="36" t="s">
        <v>9</v>
      </c>
      <c r="D3" s="7" t="s">
        <v>10</v>
      </c>
      <c r="E3" s="16" t="s">
        <v>403</v>
      </c>
      <c r="F3" s="16" t="s">
        <v>403</v>
      </c>
      <c r="G3" s="7" t="s">
        <v>12</v>
      </c>
      <c r="H3" s="219"/>
      <c r="I3" s="219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19"/>
      <c r="AL3" s="219"/>
      <c r="AM3" s="219"/>
      <c r="AN3" s="219"/>
      <c r="AO3" s="219"/>
      <c r="AP3" s="219"/>
      <c r="AQ3" s="219"/>
      <c r="AR3" s="219"/>
      <c r="AS3" s="219"/>
      <c r="AT3" s="219"/>
      <c r="AU3" s="219"/>
      <c r="AV3" s="219"/>
      <c r="AW3" s="219"/>
      <c r="AX3" s="219"/>
      <c r="AY3" s="219"/>
      <c r="AZ3" s="219"/>
      <c r="BA3" s="219"/>
      <c r="BB3" s="219"/>
      <c r="BC3" s="219"/>
      <c r="BD3" s="219"/>
      <c r="BE3" s="219"/>
      <c r="BF3" s="219"/>
      <c r="BG3" s="219"/>
      <c r="BH3" s="219"/>
      <c r="BI3" s="221">
        <v>1</v>
      </c>
    </row>
    <row r="4" spans="1:61" ht="15">
      <c r="A4" s="36" t="s">
        <v>7</v>
      </c>
      <c r="B4" s="36" t="s">
        <v>8</v>
      </c>
      <c r="C4" s="36" t="s">
        <v>9</v>
      </c>
      <c r="D4" s="1" t="s">
        <v>10</v>
      </c>
      <c r="E4" s="16" t="s">
        <v>403</v>
      </c>
      <c r="F4" s="16" t="s">
        <v>403</v>
      </c>
      <c r="G4" s="1" t="s">
        <v>13</v>
      </c>
      <c r="H4" s="219"/>
      <c r="I4" s="219"/>
      <c r="J4" s="219"/>
      <c r="K4" s="219"/>
      <c r="L4" s="219"/>
      <c r="M4" s="219"/>
      <c r="N4" s="219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19"/>
      <c r="Z4" s="219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19"/>
      <c r="AL4" s="219"/>
      <c r="AM4" s="219"/>
      <c r="AN4" s="219"/>
      <c r="AO4" s="219"/>
      <c r="AP4" s="219"/>
      <c r="AQ4" s="219"/>
      <c r="AR4" s="219"/>
      <c r="AS4" s="219"/>
      <c r="AT4" s="219"/>
      <c r="AU4" s="219"/>
      <c r="AV4" s="219"/>
      <c r="AW4" s="219"/>
      <c r="AX4" s="219"/>
      <c r="AY4" s="219"/>
      <c r="AZ4" s="219"/>
      <c r="BA4" s="219"/>
      <c r="BB4" s="219"/>
      <c r="BC4" s="219"/>
      <c r="BD4" s="219"/>
      <c r="BE4" s="219"/>
      <c r="BF4" s="219"/>
      <c r="BG4" s="219"/>
      <c r="BH4" s="219"/>
      <c r="BI4" s="220">
        <f>'2.b-MTH2-HTH'!BD84</f>
        <v>0.58065161948797872</v>
      </c>
    </row>
    <row r="5" spans="1:61" ht="15">
      <c r="A5" s="36" t="s">
        <v>7</v>
      </c>
      <c r="B5" s="36" t="s">
        <v>8</v>
      </c>
      <c r="C5" s="36" t="s">
        <v>9</v>
      </c>
      <c r="D5" s="1" t="s">
        <v>10</v>
      </c>
      <c r="E5" s="16" t="s">
        <v>403</v>
      </c>
      <c r="F5" s="16" t="s">
        <v>403</v>
      </c>
      <c r="G5" s="1" t="s">
        <v>14</v>
      </c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19"/>
      <c r="Z5" s="219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19"/>
      <c r="AL5" s="219"/>
      <c r="AM5" s="219"/>
      <c r="AN5" s="219"/>
      <c r="AO5" s="219"/>
      <c r="AP5" s="219"/>
      <c r="AQ5" s="219"/>
      <c r="AR5" s="219"/>
      <c r="AS5" s="219"/>
      <c r="AT5" s="219"/>
      <c r="AU5" s="219"/>
      <c r="AV5" s="219"/>
      <c r="AW5" s="219"/>
      <c r="AX5" s="219"/>
      <c r="AY5" s="219"/>
      <c r="AZ5" s="219"/>
      <c r="BA5" s="219"/>
      <c r="BB5" s="219"/>
      <c r="BC5" s="219"/>
      <c r="BD5" s="219"/>
      <c r="BE5" s="219"/>
      <c r="BF5" s="219"/>
      <c r="BG5" s="219"/>
      <c r="BH5" s="219"/>
      <c r="BI5" s="220">
        <f>'2.b-MTH2-HTH'!BD85</f>
        <v>0.80445234243218156</v>
      </c>
    </row>
    <row r="6" spans="1:61" s="5" customFormat="1" ht="15">
      <c r="A6" s="4" t="s">
        <v>7</v>
      </c>
      <c r="B6" s="4" t="s">
        <v>8</v>
      </c>
      <c r="C6" s="4" t="s">
        <v>15</v>
      </c>
      <c r="D6" s="4" t="s">
        <v>16</v>
      </c>
      <c r="E6" s="4"/>
      <c r="F6" s="4"/>
      <c r="G6" s="4" t="s">
        <v>11</v>
      </c>
      <c r="H6" s="4">
        <v>-6</v>
      </c>
      <c r="I6" s="4">
        <v>-7</v>
      </c>
      <c r="J6" s="4">
        <v>-7</v>
      </c>
      <c r="K6" s="4">
        <v>-15</v>
      </c>
      <c r="L6" s="4">
        <v>-7</v>
      </c>
      <c r="M6" s="4">
        <v>-7</v>
      </c>
      <c r="N6" s="4">
        <v>-7</v>
      </c>
      <c r="O6" s="4">
        <v>-6</v>
      </c>
      <c r="P6" s="4">
        <v>-8</v>
      </c>
      <c r="Q6" s="4">
        <v>-7</v>
      </c>
      <c r="R6" s="4">
        <v>-7</v>
      </c>
      <c r="S6" s="4">
        <v>-7</v>
      </c>
      <c r="T6" s="4">
        <v>-7</v>
      </c>
      <c r="U6" s="4">
        <v>-6</v>
      </c>
      <c r="V6" s="4"/>
      <c r="W6" s="4"/>
      <c r="X6" s="4"/>
      <c r="Y6" s="4">
        <v>-2</v>
      </c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</row>
    <row r="7" spans="1:61" s="8" customFormat="1" ht="15">
      <c r="A7" s="36" t="s">
        <v>7</v>
      </c>
      <c r="B7" s="36" t="s">
        <v>8</v>
      </c>
      <c r="C7" s="36" t="s">
        <v>15</v>
      </c>
      <c r="D7" s="7" t="s">
        <v>16</v>
      </c>
      <c r="E7" s="16" t="s">
        <v>107</v>
      </c>
      <c r="F7" s="16" t="s">
        <v>108</v>
      </c>
      <c r="G7" s="7" t="s">
        <v>12</v>
      </c>
      <c r="H7" s="221">
        <v>0.5</v>
      </c>
      <c r="I7" s="221">
        <v>0.5</v>
      </c>
      <c r="J7" s="221">
        <v>0.5</v>
      </c>
      <c r="K7" s="221">
        <v>0.5</v>
      </c>
      <c r="L7" s="221">
        <v>0.5</v>
      </c>
      <c r="M7" s="221">
        <v>0.5</v>
      </c>
      <c r="N7" s="221">
        <v>0.5</v>
      </c>
      <c r="O7" s="221">
        <v>0.5</v>
      </c>
      <c r="P7" s="221">
        <v>0.5</v>
      </c>
      <c r="Q7" s="221">
        <v>0.5</v>
      </c>
      <c r="R7" s="221">
        <v>0.5</v>
      </c>
      <c r="S7" s="221">
        <v>0.5</v>
      </c>
      <c r="T7" s="221">
        <v>0.5</v>
      </c>
      <c r="U7" s="221">
        <v>0.5</v>
      </c>
      <c r="V7" s="219"/>
      <c r="W7" s="219"/>
      <c r="X7" s="219"/>
      <c r="Y7" s="221">
        <v>0.5</v>
      </c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</row>
    <row r="8" spans="1:61" ht="15">
      <c r="A8" s="36" t="s">
        <v>7</v>
      </c>
      <c r="B8" s="36" t="s">
        <v>8</v>
      </c>
      <c r="C8" s="36" t="s">
        <v>15</v>
      </c>
      <c r="D8" s="1" t="s">
        <v>16</v>
      </c>
      <c r="E8" s="16" t="s">
        <v>107</v>
      </c>
      <c r="F8" s="16" t="s">
        <v>108</v>
      </c>
      <c r="G8" s="1" t="s">
        <v>13</v>
      </c>
      <c r="H8" s="220">
        <f>'2.b-MTH2-HTH'!C60</f>
        <v>0.27096033581386358</v>
      </c>
      <c r="I8" s="220">
        <f>'2.b-MTH2-HTH'!D60</f>
        <v>0.27803846841506513</v>
      </c>
      <c r="J8" s="220">
        <f>'2.b-MTH2-HTH'!E60</f>
        <v>0.28512306108197533</v>
      </c>
      <c r="K8" s="220">
        <f>'2.b-MTH2-HTH'!F60</f>
        <v>0.29221073523947788</v>
      </c>
      <c r="L8" s="220">
        <f>'2.b-MTH2-HTH'!G60</f>
        <v>0.29929810301441867</v>
      </c>
      <c r="M8" s="220">
        <f>'2.b-MTH2-HTH'!H60</f>
        <v>0.30638177745854617</v>
      </c>
      <c r="N8" s="220">
        <f>'2.b-MTH2-HTH'!I60</f>
        <v>0.31345838276552329</v>
      </c>
      <c r="O8" s="220">
        <f>'2.b-MTH2-HTH'!J60</f>
        <v>0.32052456441659938</v>
      </c>
      <c r="P8" s="220">
        <f>'2.b-MTH2-HTH'!K60</f>
        <v>0.32757699919028938</v>
      </c>
      <c r="Q8" s="220">
        <f>'2.b-MTH2-HTH'!L60</f>
        <v>0.33461240497291833</v>
      </c>
      <c r="R8" s="220">
        <f>'2.b-MTH2-HTH'!M60</f>
        <v>0.33900064234710969</v>
      </c>
      <c r="S8" s="220">
        <f>'2.b-MTH2-HTH'!N60</f>
        <v>0.348033858794222</v>
      </c>
      <c r="T8" s="220">
        <f>'2.b-MTH2-HTH'!O60</f>
        <v>0.35255421330360076</v>
      </c>
      <c r="U8" s="220">
        <f>'2.b-MTH2-HTH'!P60</f>
        <v>0.36316841586045356</v>
      </c>
      <c r="V8" s="219"/>
      <c r="W8" s="219"/>
      <c r="X8" s="219"/>
      <c r="Y8" s="220">
        <f>'2.b-MTH2-HTH'!T60</f>
        <v>0.39113304875381116</v>
      </c>
      <c r="Z8" s="219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19"/>
      <c r="AL8" s="219"/>
      <c r="AM8" s="219"/>
      <c r="AN8" s="219"/>
      <c r="AO8" s="219"/>
      <c r="AP8" s="219"/>
      <c r="AQ8" s="219"/>
      <c r="AR8" s="219"/>
      <c r="AS8" s="219"/>
      <c r="AT8" s="219"/>
      <c r="AU8" s="219"/>
      <c r="AV8" s="219"/>
      <c r="AW8" s="219"/>
      <c r="AX8" s="219"/>
      <c r="AY8" s="219"/>
      <c r="AZ8" s="219"/>
      <c r="BA8" s="219"/>
      <c r="BB8" s="219"/>
      <c r="BC8" s="219"/>
      <c r="BD8" s="219"/>
      <c r="BE8" s="219"/>
      <c r="BF8" s="219"/>
      <c r="BG8" s="219"/>
      <c r="BH8" s="219"/>
      <c r="BI8" s="219"/>
    </row>
    <row r="9" spans="1:61" ht="15">
      <c r="A9" s="36" t="s">
        <v>7</v>
      </c>
      <c r="B9" s="36" t="s">
        <v>8</v>
      </c>
      <c r="C9" s="36" t="s">
        <v>15</v>
      </c>
      <c r="D9" s="1" t="s">
        <v>16</v>
      </c>
      <c r="E9" s="16" t="s">
        <v>107</v>
      </c>
      <c r="F9" s="16" t="s">
        <v>108</v>
      </c>
      <c r="G9" s="1" t="s">
        <v>14</v>
      </c>
      <c r="H9" s="220">
        <f>'2.b-MTH2-HTH'!C61</f>
        <v>0.3911634117171473</v>
      </c>
      <c r="I9" s="220">
        <f>'2.b-MTH2-HTH'!D61</f>
        <v>0.3911634117171473</v>
      </c>
      <c r="J9" s="220">
        <f>'2.b-MTH2-HTH'!E61</f>
        <v>0.3911634117171473</v>
      </c>
      <c r="K9" s="220">
        <f>'2.b-MTH2-HTH'!F61</f>
        <v>0.3911634117171473</v>
      </c>
      <c r="L9" s="220">
        <f>'2.b-MTH2-HTH'!G61</f>
        <v>0.3911634117171473</v>
      </c>
      <c r="M9" s="220">
        <f>'2.b-MTH2-HTH'!H61</f>
        <v>0.3911634117171473</v>
      </c>
      <c r="N9" s="220">
        <f>'2.b-MTH2-HTH'!I61</f>
        <v>0.3911634117171473</v>
      </c>
      <c r="O9" s="220">
        <f>'2.b-MTH2-HTH'!J61</f>
        <v>0.3911634117171473</v>
      </c>
      <c r="P9" s="220">
        <f>'2.b-MTH2-HTH'!K61</f>
        <v>0.39116341171714725</v>
      </c>
      <c r="Q9" s="220">
        <f>'2.b-MTH2-HTH'!L61</f>
        <v>0.3911634117171473</v>
      </c>
      <c r="R9" s="220">
        <f>'2.b-MTH2-HTH'!M61</f>
        <v>0.3911634117171473</v>
      </c>
      <c r="S9" s="220">
        <f>'2.b-MTH2-HTH'!N61</f>
        <v>0.3911634117171473</v>
      </c>
      <c r="T9" s="220">
        <f>'2.b-MTH2-HTH'!O61</f>
        <v>0.39116341171714725</v>
      </c>
      <c r="U9" s="220">
        <f>'2.b-MTH2-HTH'!P61</f>
        <v>0.39116341171714725</v>
      </c>
      <c r="V9" s="219"/>
      <c r="W9" s="219"/>
      <c r="X9" s="219"/>
      <c r="Y9" s="220">
        <f>'2.b-MTH2-HTH'!T61</f>
        <v>0.3911634117171473</v>
      </c>
      <c r="Z9" s="219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19"/>
      <c r="AL9" s="219"/>
      <c r="AM9" s="219"/>
      <c r="AN9" s="219"/>
      <c r="AO9" s="219"/>
      <c r="AP9" s="219"/>
      <c r="AQ9" s="219"/>
      <c r="AR9" s="219"/>
      <c r="AS9" s="219"/>
      <c r="AT9" s="219"/>
      <c r="AU9" s="219"/>
      <c r="AV9" s="219"/>
      <c r="AW9" s="219"/>
      <c r="AX9" s="219"/>
      <c r="AY9" s="219"/>
      <c r="AZ9" s="219"/>
      <c r="BA9" s="219"/>
      <c r="BB9" s="219"/>
      <c r="BC9" s="219"/>
      <c r="BD9" s="219"/>
      <c r="BE9" s="219"/>
      <c r="BF9" s="219"/>
      <c r="BG9" s="219"/>
      <c r="BH9" s="219"/>
      <c r="BI9" s="219"/>
    </row>
    <row r="10" spans="1:61" s="8" customFormat="1" ht="15">
      <c r="A10" s="36" t="s">
        <v>7</v>
      </c>
      <c r="B10" s="36" t="s">
        <v>8</v>
      </c>
      <c r="C10" s="36" t="s">
        <v>15</v>
      </c>
      <c r="D10" s="7" t="s">
        <v>16</v>
      </c>
      <c r="E10" s="18" t="s">
        <v>97</v>
      </c>
      <c r="F10" s="18" t="s">
        <v>98</v>
      </c>
      <c r="G10" s="7" t="s">
        <v>12</v>
      </c>
      <c r="H10" s="221">
        <v>0.5</v>
      </c>
      <c r="I10" s="221">
        <v>0.5</v>
      </c>
      <c r="J10" s="221">
        <v>0.5</v>
      </c>
      <c r="K10" s="221">
        <v>0.5</v>
      </c>
      <c r="L10" s="221">
        <v>0.5</v>
      </c>
      <c r="M10" s="221">
        <v>0.5</v>
      </c>
      <c r="N10" s="221">
        <v>0.5</v>
      </c>
      <c r="O10" s="221">
        <v>0.5</v>
      </c>
      <c r="P10" s="221">
        <v>0.5</v>
      </c>
      <c r="Q10" s="221">
        <v>0.5</v>
      </c>
      <c r="R10" s="221">
        <v>0.5</v>
      </c>
      <c r="S10" s="221">
        <v>0.5</v>
      </c>
      <c r="T10" s="221">
        <v>0.5</v>
      </c>
      <c r="U10" s="221">
        <v>0.5</v>
      </c>
      <c r="V10" s="219"/>
      <c r="W10" s="219"/>
      <c r="X10" s="219"/>
      <c r="Y10" s="221">
        <v>0.5</v>
      </c>
      <c r="Z10" s="219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19"/>
      <c r="AL10" s="219"/>
      <c r="AM10" s="219"/>
      <c r="AN10" s="219"/>
      <c r="AO10" s="219"/>
      <c r="AP10" s="219"/>
      <c r="AQ10" s="219"/>
      <c r="AR10" s="219"/>
      <c r="AS10" s="219"/>
      <c r="AT10" s="219"/>
      <c r="AU10" s="219"/>
      <c r="AV10" s="219"/>
      <c r="AW10" s="219"/>
      <c r="AX10" s="219"/>
      <c r="AY10" s="219"/>
      <c r="AZ10" s="219"/>
      <c r="BA10" s="219"/>
      <c r="BB10" s="219"/>
      <c r="BC10" s="219"/>
      <c r="BD10" s="219"/>
      <c r="BE10" s="219"/>
      <c r="BF10" s="219"/>
      <c r="BG10" s="219"/>
      <c r="BH10" s="219"/>
      <c r="BI10" s="219"/>
    </row>
    <row r="11" spans="1:61" ht="15">
      <c r="A11" s="36" t="s">
        <v>7</v>
      </c>
      <c r="B11" s="36" t="s">
        <v>8</v>
      </c>
      <c r="C11" s="36" t="s">
        <v>15</v>
      </c>
      <c r="D11" s="1" t="s">
        <v>16</v>
      </c>
      <c r="E11" s="18" t="s">
        <v>97</v>
      </c>
      <c r="F11" s="18" t="s">
        <v>98</v>
      </c>
      <c r="G11" s="1" t="s">
        <v>13</v>
      </c>
      <c r="H11" s="220">
        <f>'2.b-MTH2-HTH'!C66</f>
        <v>0.27096033581386358</v>
      </c>
      <c r="I11" s="220">
        <f>'2.b-MTH2-HTH'!D66</f>
        <v>0.27803846841506513</v>
      </c>
      <c r="J11" s="220">
        <f>'2.b-MTH2-HTH'!E66</f>
        <v>0.28512306108197533</v>
      </c>
      <c r="K11" s="220">
        <f>'2.b-MTH2-HTH'!F66</f>
        <v>0.29221073523947788</v>
      </c>
      <c r="L11" s="220">
        <f>'2.b-MTH2-HTH'!G66</f>
        <v>0.29929810301441867</v>
      </c>
      <c r="M11" s="220">
        <f>'2.b-MTH2-HTH'!H66</f>
        <v>0.30638177745854617</v>
      </c>
      <c r="N11" s="220">
        <f>'2.b-MTH2-HTH'!I66</f>
        <v>0.31345838276552329</v>
      </c>
      <c r="O11" s="220">
        <f>'2.b-MTH2-HTH'!J66</f>
        <v>0.32052456441659938</v>
      </c>
      <c r="P11" s="220">
        <f>'2.b-MTH2-HTH'!K66</f>
        <v>0.32757699919028938</v>
      </c>
      <c r="Q11" s="220">
        <f>'2.b-MTH2-HTH'!L66</f>
        <v>0.33461240497291833</v>
      </c>
      <c r="R11" s="220">
        <f>'2.b-MTH2-HTH'!M66</f>
        <v>0.33900064234710969</v>
      </c>
      <c r="S11" s="220">
        <f>'2.b-MTH2-HTH'!N66</f>
        <v>0.348033858794222</v>
      </c>
      <c r="T11" s="220">
        <f>'2.b-MTH2-HTH'!O66</f>
        <v>0.35255421330360076</v>
      </c>
      <c r="U11" s="220">
        <f>'2.b-MTH2-HTH'!P66</f>
        <v>0.36316841586045356</v>
      </c>
      <c r="V11" s="219"/>
      <c r="W11" s="219"/>
      <c r="X11" s="219"/>
      <c r="Y11" s="220">
        <f>'2.b-MTH2-HTH'!T66</f>
        <v>0.39113304875381116</v>
      </c>
      <c r="Z11" s="219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19"/>
      <c r="AL11" s="219"/>
      <c r="AM11" s="219"/>
      <c r="AN11" s="219"/>
      <c r="AO11" s="219"/>
      <c r="AP11" s="219"/>
      <c r="AQ11" s="219"/>
      <c r="AR11" s="219"/>
      <c r="AS11" s="219"/>
      <c r="AT11" s="219"/>
      <c r="AU11" s="219"/>
      <c r="AV11" s="219"/>
      <c r="AW11" s="219"/>
      <c r="AX11" s="219"/>
      <c r="AY11" s="219"/>
      <c r="AZ11" s="219"/>
      <c r="BA11" s="219"/>
      <c r="BB11" s="219"/>
      <c r="BC11" s="219"/>
      <c r="BD11" s="219"/>
      <c r="BE11" s="219"/>
      <c r="BF11" s="219"/>
      <c r="BG11" s="219"/>
      <c r="BH11" s="219"/>
      <c r="BI11" s="219"/>
    </row>
    <row r="12" spans="1:61" ht="15">
      <c r="A12" s="36" t="s">
        <v>7</v>
      </c>
      <c r="B12" s="36" t="s">
        <v>8</v>
      </c>
      <c r="C12" s="36" t="s">
        <v>15</v>
      </c>
      <c r="D12" s="1" t="s">
        <v>16</v>
      </c>
      <c r="E12" s="18" t="s">
        <v>97</v>
      </c>
      <c r="F12" s="18" t="s">
        <v>98</v>
      </c>
      <c r="G12" s="1" t="s">
        <v>14</v>
      </c>
      <c r="H12" s="220">
        <f>'2.b-MTH2-HTH'!C67</f>
        <v>0.67007841522529721</v>
      </c>
      <c r="I12" s="220">
        <f>'2.b-MTH2-HTH'!D67</f>
        <v>0.67007841522529721</v>
      </c>
      <c r="J12" s="220">
        <f>'2.b-MTH2-HTH'!E67</f>
        <v>0.67007841522529721</v>
      </c>
      <c r="K12" s="220">
        <f>'2.b-MTH2-HTH'!F67</f>
        <v>0.67007841522529721</v>
      </c>
      <c r="L12" s="220">
        <f>'2.b-MTH2-HTH'!G67</f>
        <v>0.67007841522529721</v>
      </c>
      <c r="M12" s="220">
        <f>'2.b-MTH2-HTH'!H67</f>
        <v>0.67007841522529721</v>
      </c>
      <c r="N12" s="220">
        <f>'2.b-MTH2-HTH'!I67</f>
        <v>0.67007841522529721</v>
      </c>
      <c r="O12" s="220">
        <f>'2.b-MTH2-HTH'!J67</f>
        <v>0.67007841522529721</v>
      </c>
      <c r="P12" s="220">
        <f>'2.b-MTH2-HTH'!K67</f>
        <v>0.67007841522529721</v>
      </c>
      <c r="Q12" s="220">
        <f>'2.b-MTH2-HTH'!L67</f>
        <v>0.67007841522529721</v>
      </c>
      <c r="R12" s="220">
        <f>'2.b-MTH2-HTH'!M67</f>
        <v>0.67007841522529721</v>
      </c>
      <c r="S12" s="220">
        <f>'2.b-MTH2-HTH'!N67</f>
        <v>0.67007841522529721</v>
      </c>
      <c r="T12" s="220">
        <f>'2.b-MTH2-HTH'!O67</f>
        <v>0.67007841522529721</v>
      </c>
      <c r="U12" s="220">
        <f>'2.b-MTH2-HTH'!P67</f>
        <v>0.67007841522529721</v>
      </c>
      <c r="V12" s="219"/>
      <c r="W12" s="219"/>
      <c r="X12" s="219"/>
      <c r="Y12" s="220">
        <f>'2.b-MTH2-HTH'!T67</f>
        <v>0.67007841522529721</v>
      </c>
      <c r="Z12" s="219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19"/>
      <c r="AL12" s="219"/>
      <c r="AM12" s="219"/>
      <c r="AN12" s="219"/>
      <c r="AO12" s="219"/>
      <c r="AP12" s="219"/>
      <c r="AQ12" s="219"/>
      <c r="AR12" s="219"/>
      <c r="AS12" s="219"/>
      <c r="AT12" s="219"/>
      <c r="AU12" s="219"/>
      <c r="AV12" s="219"/>
      <c r="AW12" s="219"/>
      <c r="AX12" s="219"/>
      <c r="AY12" s="219"/>
      <c r="AZ12" s="219"/>
      <c r="BA12" s="219"/>
      <c r="BB12" s="219"/>
      <c r="BC12" s="219"/>
      <c r="BD12" s="219"/>
      <c r="BE12" s="219"/>
      <c r="BF12" s="219"/>
      <c r="BG12" s="219"/>
      <c r="BH12" s="219"/>
      <c r="BI12" s="219"/>
    </row>
    <row r="13" spans="1:61" s="5" customFormat="1" ht="15">
      <c r="A13" s="4" t="s">
        <v>7</v>
      </c>
      <c r="B13" s="4" t="s">
        <v>8</v>
      </c>
      <c r="C13" s="4" t="s">
        <v>15</v>
      </c>
      <c r="D13" s="4" t="s">
        <v>17</v>
      </c>
      <c r="E13" s="4"/>
      <c r="F13" s="4"/>
      <c r="G13" s="4" t="s">
        <v>11</v>
      </c>
      <c r="H13" s="4">
        <v>-59</v>
      </c>
      <c r="I13" s="4">
        <v>-64</v>
      </c>
      <c r="J13" s="4">
        <v>-58</v>
      </c>
      <c r="K13" s="4">
        <v>-61</v>
      </c>
      <c r="L13" s="4">
        <v>-61</v>
      </c>
      <c r="M13" s="4">
        <v>-50</v>
      </c>
      <c r="N13" s="4">
        <v>-49</v>
      </c>
      <c r="O13" s="4">
        <v>-49</v>
      </c>
      <c r="P13" s="4">
        <v>-56</v>
      </c>
      <c r="Q13" s="4">
        <v>-57</v>
      </c>
      <c r="R13" s="4">
        <v>-58</v>
      </c>
      <c r="S13" s="4">
        <v>-63</v>
      </c>
      <c r="T13" s="4">
        <v>-65</v>
      </c>
      <c r="U13" s="4">
        <v>-69</v>
      </c>
      <c r="V13" s="4">
        <v>-69</v>
      </c>
      <c r="W13" s="4">
        <v>-70</v>
      </c>
      <c r="X13" s="4">
        <v>-71</v>
      </c>
      <c r="Y13" s="4">
        <v>-72</v>
      </c>
      <c r="Z13" s="4">
        <v>-67</v>
      </c>
      <c r="AA13" s="4">
        <v>-71</v>
      </c>
      <c r="AB13" s="4">
        <v>-74</v>
      </c>
      <c r="AC13" s="4">
        <v>-81</v>
      </c>
      <c r="AD13" s="4">
        <v>-84</v>
      </c>
      <c r="AE13" s="4">
        <v>-88</v>
      </c>
      <c r="AF13" s="4">
        <v>-91</v>
      </c>
      <c r="AG13" s="4">
        <v>-91</v>
      </c>
      <c r="AH13" s="4">
        <v>-94</v>
      </c>
      <c r="AI13" s="4">
        <v>-95</v>
      </c>
      <c r="AJ13" s="4">
        <v>-99</v>
      </c>
      <c r="AK13" s="4">
        <v>-100</v>
      </c>
      <c r="AL13" s="4">
        <v>-101</v>
      </c>
      <c r="AM13" s="4">
        <v>-103</v>
      </c>
      <c r="AN13" s="4">
        <v>-108</v>
      </c>
      <c r="AO13" s="4">
        <v>-103</v>
      </c>
      <c r="AP13" s="4">
        <v>-70</v>
      </c>
      <c r="AQ13" s="4">
        <v>-92</v>
      </c>
      <c r="AR13" s="4">
        <v>-91</v>
      </c>
      <c r="AS13" s="4">
        <v>-85</v>
      </c>
      <c r="AT13" s="4">
        <v>-82</v>
      </c>
      <c r="AU13" s="4">
        <v>-86</v>
      </c>
      <c r="AV13" s="4">
        <v>-151</v>
      </c>
      <c r="AW13" s="4">
        <v>-116</v>
      </c>
      <c r="AX13" s="4">
        <v>-88</v>
      </c>
      <c r="AY13" s="4">
        <v>-74</v>
      </c>
      <c r="AZ13" s="4">
        <v>-84</v>
      </c>
      <c r="BA13" s="4">
        <v>-73</v>
      </c>
      <c r="BB13" s="4">
        <v>-48</v>
      </c>
      <c r="BC13" s="4">
        <v>-46</v>
      </c>
      <c r="BD13" s="4">
        <v>-39</v>
      </c>
      <c r="BE13" s="4">
        <v>-20</v>
      </c>
      <c r="BF13" s="4">
        <v>-12</v>
      </c>
      <c r="BG13" s="4">
        <v>-12</v>
      </c>
      <c r="BH13" s="4">
        <v>-12</v>
      </c>
      <c r="BI13" s="4">
        <v>-12</v>
      </c>
    </row>
    <row r="14" spans="1:61" s="8" customFormat="1" ht="15">
      <c r="A14" s="36" t="s">
        <v>7</v>
      </c>
      <c r="B14" s="36" t="s">
        <v>8</v>
      </c>
      <c r="C14" s="36" t="s">
        <v>15</v>
      </c>
      <c r="D14" s="7" t="s">
        <v>17</v>
      </c>
      <c r="E14" s="7" t="s">
        <v>101</v>
      </c>
      <c r="F14" s="7" t="s">
        <v>102</v>
      </c>
      <c r="G14" s="7" t="s">
        <v>12</v>
      </c>
      <c r="H14" s="220">
        <f>'4.c Electricity breakdown'!C$16</f>
        <v>0.47499999999999998</v>
      </c>
      <c r="I14" s="220">
        <f>'4.c Electricity breakdown'!D$16</f>
        <v>0.47499999999999998</v>
      </c>
      <c r="J14" s="220">
        <f>'4.c Electricity breakdown'!E$16</f>
        <v>0.47499999999999998</v>
      </c>
      <c r="K14" s="220">
        <f>'4.c Electricity breakdown'!F$16</f>
        <v>0.47499999999999998</v>
      </c>
      <c r="L14" s="220">
        <f>'4.c Electricity breakdown'!G$16</f>
        <v>0.47499999999999998</v>
      </c>
      <c r="M14" s="220">
        <f>'4.c Electricity breakdown'!H$16</f>
        <v>0.47499999999999998</v>
      </c>
      <c r="N14" s="220">
        <f>'4.c Electricity breakdown'!I$16</f>
        <v>0.47499999999999998</v>
      </c>
      <c r="O14" s="220">
        <f>'4.c Electricity breakdown'!J$16</f>
        <v>0.47499999999999998</v>
      </c>
      <c r="P14" s="220">
        <f>'4.c Electricity breakdown'!K$16</f>
        <v>0.47499999999999998</v>
      </c>
      <c r="Q14" s="220">
        <f>'4.c Electricity breakdown'!L$16</f>
        <v>0.47499999999999998</v>
      </c>
      <c r="R14" s="220">
        <f>'4.c Electricity breakdown'!M$16</f>
        <v>0.47499999999999998</v>
      </c>
      <c r="S14" s="220">
        <f>'4.c Electricity breakdown'!N$16</f>
        <v>0.47499999999999998</v>
      </c>
      <c r="T14" s="220">
        <f>'4.c Electricity breakdown'!O$16</f>
        <v>0.47499999999999998</v>
      </c>
      <c r="U14" s="220">
        <f>'4.c Electricity breakdown'!P$16</f>
        <v>0.47499999999999998</v>
      </c>
      <c r="V14" s="220">
        <f>'4.c Electricity breakdown'!Q$16</f>
        <v>0.47499999999999998</v>
      </c>
      <c r="W14" s="220">
        <f>'4.c Electricity breakdown'!R$16</f>
        <v>0.47499999999999998</v>
      </c>
      <c r="X14" s="220">
        <f>'4.c Electricity breakdown'!S$16</f>
        <v>0.47499999999999998</v>
      </c>
      <c r="Y14" s="220">
        <f>'4.c Electricity breakdown'!T$16</f>
        <v>0.47499999999999998</v>
      </c>
      <c r="Z14" s="220">
        <f>'4.c Electricity breakdown'!U$16</f>
        <v>0.47499999999999998</v>
      </c>
      <c r="AA14" s="220">
        <f>'4.c Electricity breakdown'!V$16</f>
        <v>0.47499999999999998</v>
      </c>
      <c r="AB14" s="220">
        <f>'4.c Electricity breakdown'!W$16</f>
        <v>0.47499999999999998</v>
      </c>
      <c r="AC14" s="220">
        <f>'4.c Electricity breakdown'!X$16</f>
        <v>0.47499999999999998</v>
      </c>
      <c r="AD14" s="220">
        <f>'4.c Electricity breakdown'!Y$16</f>
        <v>0.47499999999999998</v>
      </c>
      <c r="AE14" s="220">
        <f>'4.c Electricity breakdown'!Z$16</f>
        <v>0.47499999999999998</v>
      </c>
      <c r="AF14" s="220">
        <f>'4.c Electricity breakdown'!AA$16</f>
        <v>0.47499999999999998</v>
      </c>
      <c r="AG14" s="220">
        <f>'4.c Electricity breakdown'!AB$16</f>
        <v>0.47499999999999998</v>
      </c>
      <c r="AH14" s="220">
        <f>'4.c Electricity breakdown'!AC$16</f>
        <v>0.47499999999999998</v>
      </c>
      <c r="AI14" s="220">
        <f>'4.c Electricity breakdown'!AD$16</f>
        <v>0.47499999999999998</v>
      </c>
      <c r="AJ14" s="220">
        <f>'4.c Electricity breakdown'!AE$16</f>
        <v>0.47499999999999998</v>
      </c>
      <c r="AK14" s="220">
        <f>'4.c Electricity breakdown'!AF$16</f>
        <v>0.47499999999999998</v>
      </c>
      <c r="AL14" s="220">
        <f>'4.c Electricity breakdown'!AG$16</f>
        <v>0.47499999999999998</v>
      </c>
      <c r="AM14" s="220">
        <f>'4.c Electricity breakdown'!AH$16</f>
        <v>0.47499999999999998</v>
      </c>
      <c r="AN14" s="220">
        <f>'4.c Electricity breakdown'!AI$16</f>
        <v>0.47499999999999998</v>
      </c>
      <c r="AO14" s="220">
        <f>'4.c Electricity breakdown'!AJ$16</f>
        <v>0.47499999999999998</v>
      </c>
      <c r="AP14" s="220">
        <f>'4.c Electricity breakdown'!AK$16</f>
        <v>0.47499999999999998</v>
      </c>
      <c r="AQ14" s="220">
        <f>'4.c Electricity breakdown'!AL$16</f>
        <v>0.47499999999999998</v>
      </c>
      <c r="AR14" s="220">
        <f>'4.c Electricity breakdown'!AM$16</f>
        <v>0.47499999999999998</v>
      </c>
      <c r="AS14" s="220">
        <f>'4.c Electricity breakdown'!AN$16</f>
        <v>0.47499999999999998</v>
      </c>
      <c r="AT14" s="220">
        <f>'4.c Electricity breakdown'!AO$16</f>
        <v>0.47499999999999998</v>
      </c>
      <c r="AU14" s="220">
        <f>'4.c Electricity breakdown'!AP$16</f>
        <v>0.47499999999999998</v>
      </c>
      <c r="AV14" s="220">
        <f>'4.c Electricity breakdown'!AQ$16</f>
        <v>0.47499999999999998</v>
      </c>
      <c r="AW14" s="220">
        <f>'4.c Electricity breakdown'!AR$16</f>
        <v>0.47499999999999998</v>
      </c>
      <c r="AX14" s="220">
        <f>'4.c Electricity breakdown'!AS$16</f>
        <v>0.47499999999999998</v>
      </c>
      <c r="AY14" s="220">
        <f>'4.c Electricity breakdown'!AT$16</f>
        <v>0.47499999999999998</v>
      </c>
      <c r="AZ14" s="220">
        <f>'4.c Electricity breakdown'!AU$16</f>
        <v>0.47499999999999998</v>
      </c>
      <c r="BA14" s="220">
        <f>'4.c Electricity breakdown'!AV$16</f>
        <v>0.47499999999999998</v>
      </c>
      <c r="BB14" s="220">
        <f>'4.c Electricity breakdown'!AW$16</f>
        <v>0.47499999999999998</v>
      </c>
      <c r="BC14" s="220">
        <f>'4.c Electricity breakdown'!AX$16</f>
        <v>0.47499999999999998</v>
      </c>
      <c r="BD14" s="220">
        <f>'4.c Electricity breakdown'!AY$16</f>
        <v>0.47499999999999998</v>
      </c>
      <c r="BE14" s="220">
        <f>'4.c Electricity breakdown'!AZ$16</f>
        <v>0.47499999999999998</v>
      </c>
      <c r="BF14" s="220">
        <f>'4.c Electricity breakdown'!BA$16</f>
        <v>0.47499999999999998</v>
      </c>
      <c r="BG14" s="220">
        <f>'4.c Electricity breakdown'!BB$16</f>
        <v>0.47499999999999998</v>
      </c>
      <c r="BH14" s="220">
        <f>'4.c Electricity breakdown'!BC$16</f>
        <v>0.47499999999999998</v>
      </c>
      <c r="BI14" s="220">
        <f>'4.c Electricity breakdown'!BD$16</f>
        <v>0.47499999999999998</v>
      </c>
    </row>
    <row r="15" spans="1:61" ht="15">
      <c r="A15" s="36" t="s">
        <v>7</v>
      </c>
      <c r="B15" s="36" t="s">
        <v>8</v>
      </c>
      <c r="C15" s="36" t="s">
        <v>15</v>
      </c>
      <c r="D15" s="1" t="s">
        <v>17</v>
      </c>
      <c r="E15" s="1" t="s">
        <v>101</v>
      </c>
      <c r="F15" s="1" t="s">
        <v>102</v>
      </c>
      <c r="G15" s="1" t="s">
        <v>13</v>
      </c>
      <c r="H15" s="220">
        <f>'4.b Electricity other'!C$21</f>
        <v>0.8</v>
      </c>
      <c r="I15" s="220">
        <f>'4.b Electricity other'!D$21</f>
        <v>0.80249999999999999</v>
      </c>
      <c r="J15" s="220">
        <f>'4.b Electricity other'!E$21</f>
        <v>0.80499999999999994</v>
      </c>
      <c r="K15" s="220">
        <f>'4.b Electricity other'!F$21</f>
        <v>0.80749999999999988</v>
      </c>
      <c r="L15" s="220">
        <f>'4.b Electricity other'!G$21</f>
        <v>0.80999999999999983</v>
      </c>
      <c r="M15" s="220">
        <f>'4.b Electricity other'!H$21</f>
        <v>0.81249999999999978</v>
      </c>
      <c r="N15" s="220">
        <f>'4.b Electricity other'!I$21</f>
        <v>0.81499999999999972</v>
      </c>
      <c r="O15" s="220">
        <f>'4.b Electricity other'!J$21</f>
        <v>0.81749999999999967</v>
      </c>
      <c r="P15" s="220">
        <f>'4.b Electricity other'!K$21</f>
        <v>0.81999999999999962</v>
      </c>
      <c r="Q15" s="220">
        <f>'4.b Electricity other'!L$21</f>
        <v>0.82249999999999956</v>
      </c>
      <c r="R15" s="220">
        <f>'4.b Electricity other'!M$21</f>
        <v>0.82499999999999951</v>
      </c>
      <c r="S15" s="220">
        <f>'4.b Electricity other'!N$21</f>
        <v>0.82749999999999946</v>
      </c>
      <c r="T15" s="220">
        <f>'4.b Electricity other'!O$21</f>
        <v>0.8299999999999994</v>
      </c>
      <c r="U15" s="220">
        <f>'4.b Electricity other'!P$21</f>
        <v>0.83249999999999935</v>
      </c>
      <c r="V15" s="220">
        <f>'4.b Electricity other'!Q$21</f>
        <v>0.8349999999999993</v>
      </c>
      <c r="W15" s="220">
        <f>'4.b Electricity other'!R$21</f>
        <v>0.83749999999999925</v>
      </c>
      <c r="X15" s="220">
        <f>'4.b Electricity other'!S$21</f>
        <v>0.83999999999999919</v>
      </c>
      <c r="Y15" s="220">
        <f>'4.b Electricity other'!T$21</f>
        <v>0.84249999999999914</v>
      </c>
      <c r="Z15" s="220">
        <f>'4.b Electricity other'!U$21</f>
        <v>0.84499999999999909</v>
      </c>
      <c r="AA15" s="220">
        <f>'4.b Electricity other'!V$21</f>
        <v>0.84749999999999903</v>
      </c>
      <c r="AB15" s="220">
        <f>'4.b Electricity other'!W$21</f>
        <v>0.84999999999999898</v>
      </c>
      <c r="AC15" s="220">
        <f>'4.b Electricity other'!X$21</f>
        <v>0.85249999999999893</v>
      </c>
      <c r="AD15" s="220">
        <f>'4.b Electricity other'!Y$21</f>
        <v>0.85499999999999887</v>
      </c>
      <c r="AE15" s="220">
        <f>'4.b Electricity other'!Z$21</f>
        <v>0.85749999999999882</v>
      </c>
      <c r="AF15" s="220">
        <f>'4.b Electricity other'!AA$21</f>
        <v>0.85999999999999877</v>
      </c>
      <c r="AG15" s="220">
        <f>'4.b Electricity other'!AB$21</f>
        <v>0.86249999999999871</v>
      </c>
      <c r="AH15" s="220">
        <f>'4.b Electricity other'!AC$21</f>
        <v>0.86499999999999866</v>
      </c>
      <c r="AI15" s="220">
        <f>'4.b Electricity other'!AD$21</f>
        <v>0.86749999999999861</v>
      </c>
      <c r="AJ15" s="220">
        <f>'4.b Electricity other'!AE$21</f>
        <v>0.86999999999999855</v>
      </c>
      <c r="AK15" s="220">
        <f>'4.b Electricity other'!AF$21</f>
        <v>0.8724999999999985</v>
      </c>
      <c r="AL15" s="220">
        <f>'4.b Electricity other'!AG$21</f>
        <v>0.87499999999999845</v>
      </c>
      <c r="AM15" s="220">
        <f>'4.b Electricity other'!AH$21</f>
        <v>0.87749999999999839</v>
      </c>
      <c r="AN15" s="220">
        <f>'4.b Electricity other'!AI$21</f>
        <v>0.87999999999999834</v>
      </c>
      <c r="AO15" s="220">
        <f>'4.b Electricity other'!AJ$21</f>
        <v>0.88249999999999829</v>
      </c>
      <c r="AP15" s="220">
        <f>'4.b Electricity other'!AK$21</f>
        <v>0.88499999999999823</v>
      </c>
      <c r="AQ15" s="220">
        <f>'4.b Electricity other'!AL$21</f>
        <v>0.88749999999999818</v>
      </c>
      <c r="AR15" s="220">
        <f>'4.b Electricity other'!AM$21</f>
        <v>0.88999999999999813</v>
      </c>
      <c r="AS15" s="220">
        <f>'4.b Electricity other'!AN$21</f>
        <v>0.89249999999999807</v>
      </c>
      <c r="AT15" s="220">
        <f>'4.b Electricity other'!AO$21</f>
        <v>0.89499999999999802</v>
      </c>
      <c r="AU15" s="220">
        <f>'4.b Electricity other'!AP$21</f>
        <v>0.89749999999999797</v>
      </c>
      <c r="AV15" s="220">
        <f>'4.b Electricity other'!AQ$21</f>
        <v>0.9</v>
      </c>
      <c r="AW15" s="220">
        <f>'4.b Electricity other'!AR$21</f>
        <v>0.90249999999999997</v>
      </c>
      <c r="AX15" s="220">
        <f>'4.b Electricity other'!AS$21</f>
        <v>0.90499999999999992</v>
      </c>
      <c r="AY15" s="220">
        <f>'4.b Electricity other'!AT$21</f>
        <v>0.90749999999999986</v>
      </c>
      <c r="AZ15" s="220">
        <f>'4.b Electricity other'!AU$21</f>
        <v>0.90999999999999981</v>
      </c>
      <c r="BA15" s="220">
        <f>'4.b Electricity other'!AV$21</f>
        <v>0.91249999999999976</v>
      </c>
      <c r="BB15" s="220">
        <f>'4.b Electricity other'!AW$21</f>
        <v>0.9149999999999997</v>
      </c>
      <c r="BC15" s="220">
        <f>'4.b Electricity other'!AX$21</f>
        <v>0.91749999999999965</v>
      </c>
      <c r="BD15" s="220">
        <f>'4.b Electricity other'!AY$21</f>
        <v>0.9199999999999996</v>
      </c>
      <c r="BE15" s="220">
        <f>'4.b Electricity other'!AZ$21</f>
        <v>0.92249999999999954</v>
      </c>
      <c r="BF15" s="220">
        <f>'4.b Electricity other'!BA$21</f>
        <v>0.92499999999999949</v>
      </c>
      <c r="BG15" s="220">
        <f>'4.b Electricity other'!BB$21</f>
        <v>0.92749999999999944</v>
      </c>
      <c r="BH15" s="220">
        <f>'4.b Electricity other'!BC$21</f>
        <v>0.92999999999999938</v>
      </c>
      <c r="BI15" s="220">
        <f>'4.b Electricity other'!BD$21</f>
        <v>0.93249999999999933</v>
      </c>
    </row>
    <row r="16" spans="1:61" ht="15">
      <c r="A16" s="36" t="s">
        <v>7</v>
      </c>
      <c r="B16" s="36" t="s">
        <v>8</v>
      </c>
      <c r="C16" s="36" t="s">
        <v>15</v>
      </c>
      <c r="D16" s="1" t="s">
        <v>17</v>
      </c>
      <c r="E16" s="1" t="s">
        <v>101</v>
      </c>
      <c r="F16" s="1" t="s">
        <v>102</v>
      </c>
      <c r="G16" s="1" t="s">
        <v>14</v>
      </c>
      <c r="H16" s="220">
        <f>'4.b Electricity other'!C$25</f>
        <v>1</v>
      </c>
      <c r="I16" s="220">
        <f>'4.b Electricity other'!D$25</f>
        <v>1</v>
      </c>
      <c r="J16" s="220">
        <f>'4.b Electricity other'!E$25</f>
        <v>1</v>
      </c>
      <c r="K16" s="220">
        <f>'4.b Electricity other'!F$25</f>
        <v>1</v>
      </c>
      <c r="L16" s="220">
        <f>'4.b Electricity other'!G$25</f>
        <v>1</v>
      </c>
      <c r="M16" s="220">
        <f>'4.b Electricity other'!H$25</f>
        <v>1</v>
      </c>
      <c r="N16" s="220">
        <f>'4.b Electricity other'!I$25</f>
        <v>1</v>
      </c>
      <c r="O16" s="220">
        <f>'4.b Electricity other'!J$25</f>
        <v>1</v>
      </c>
      <c r="P16" s="220">
        <f>'4.b Electricity other'!K$25</f>
        <v>1</v>
      </c>
      <c r="Q16" s="220">
        <f>'4.b Electricity other'!L$25</f>
        <v>1</v>
      </c>
      <c r="R16" s="220">
        <f>'4.b Electricity other'!M$25</f>
        <v>1</v>
      </c>
      <c r="S16" s="220">
        <f>'4.b Electricity other'!N$25</f>
        <v>1</v>
      </c>
      <c r="T16" s="220">
        <f>'4.b Electricity other'!O$25</f>
        <v>1</v>
      </c>
      <c r="U16" s="220">
        <f>'4.b Electricity other'!P$25</f>
        <v>1</v>
      </c>
      <c r="V16" s="220">
        <f>'4.b Electricity other'!Q$25</f>
        <v>1</v>
      </c>
      <c r="W16" s="220">
        <f>'4.b Electricity other'!R$25</f>
        <v>1</v>
      </c>
      <c r="X16" s="220">
        <f>'4.b Electricity other'!S$25</f>
        <v>1</v>
      </c>
      <c r="Y16" s="220">
        <f>'4.b Electricity other'!T$25</f>
        <v>1</v>
      </c>
      <c r="Z16" s="220">
        <f>'4.b Electricity other'!U$25</f>
        <v>1</v>
      </c>
      <c r="AA16" s="220">
        <f>'4.b Electricity other'!V$25</f>
        <v>1</v>
      </c>
      <c r="AB16" s="220">
        <f>'4.b Electricity other'!W$25</f>
        <v>1</v>
      </c>
      <c r="AC16" s="220">
        <f>'4.b Electricity other'!X$25</f>
        <v>1</v>
      </c>
      <c r="AD16" s="220">
        <f>'4.b Electricity other'!Y$25</f>
        <v>1</v>
      </c>
      <c r="AE16" s="220">
        <f>'4.b Electricity other'!Z$25</f>
        <v>1</v>
      </c>
      <c r="AF16" s="220">
        <f>'4.b Electricity other'!AA$25</f>
        <v>1</v>
      </c>
      <c r="AG16" s="220">
        <f>'4.b Electricity other'!AB$25</f>
        <v>1</v>
      </c>
      <c r="AH16" s="220">
        <f>'4.b Electricity other'!AC$25</f>
        <v>1</v>
      </c>
      <c r="AI16" s="220">
        <f>'4.b Electricity other'!AD$25</f>
        <v>1</v>
      </c>
      <c r="AJ16" s="220">
        <f>'4.b Electricity other'!AE$25</f>
        <v>1</v>
      </c>
      <c r="AK16" s="220">
        <f>'4.b Electricity other'!AF$25</f>
        <v>1</v>
      </c>
      <c r="AL16" s="220">
        <f>'4.b Electricity other'!AG$25</f>
        <v>1</v>
      </c>
      <c r="AM16" s="220">
        <f>'4.b Electricity other'!AH$25</f>
        <v>1</v>
      </c>
      <c r="AN16" s="220">
        <f>'4.b Electricity other'!AI$25</f>
        <v>1</v>
      </c>
      <c r="AO16" s="220">
        <f>'4.b Electricity other'!AJ$25</f>
        <v>1</v>
      </c>
      <c r="AP16" s="220">
        <f>'4.b Electricity other'!AK$25</f>
        <v>1</v>
      </c>
      <c r="AQ16" s="220">
        <f>'4.b Electricity other'!AL$25</f>
        <v>1</v>
      </c>
      <c r="AR16" s="220">
        <f>'4.b Electricity other'!AM$25</f>
        <v>1</v>
      </c>
      <c r="AS16" s="220">
        <f>'4.b Electricity other'!AN$25</f>
        <v>1</v>
      </c>
      <c r="AT16" s="220">
        <f>'4.b Electricity other'!AO$25</f>
        <v>1</v>
      </c>
      <c r="AU16" s="220">
        <f>'4.b Electricity other'!AP$25</f>
        <v>1</v>
      </c>
      <c r="AV16" s="220">
        <f>'4.b Electricity other'!AQ$25</f>
        <v>1</v>
      </c>
      <c r="AW16" s="220">
        <f>'4.b Electricity other'!AR$25</f>
        <v>1</v>
      </c>
      <c r="AX16" s="220">
        <f>'4.b Electricity other'!AS$25</f>
        <v>1</v>
      </c>
      <c r="AY16" s="220">
        <f>'4.b Electricity other'!AT$25</f>
        <v>1</v>
      </c>
      <c r="AZ16" s="220">
        <f>'4.b Electricity other'!AU$25</f>
        <v>1</v>
      </c>
      <c r="BA16" s="220">
        <f>'4.b Electricity other'!AV$25</f>
        <v>1</v>
      </c>
      <c r="BB16" s="220">
        <f>'4.b Electricity other'!AW$25</f>
        <v>1</v>
      </c>
      <c r="BC16" s="220">
        <f>'4.b Electricity other'!AX$25</f>
        <v>1</v>
      </c>
      <c r="BD16" s="220">
        <f>'4.b Electricity other'!AY$25</f>
        <v>1</v>
      </c>
      <c r="BE16" s="220">
        <f>'4.b Electricity other'!AZ$25</f>
        <v>1</v>
      </c>
      <c r="BF16" s="220">
        <f>'4.b Electricity other'!BA$25</f>
        <v>1</v>
      </c>
      <c r="BG16" s="220">
        <f>'4.b Electricity other'!BB$25</f>
        <v>1</v>
      </c>
      <c r="BH16" s="220">
        <f>'4.b Electricity other'!BC$25</f>
        <v>1</v>
      </c>
      <c r="BI16" s="220">
        <f>'4.b Electricity other'!BD$25</f>
        <v>1</v>
      </c>
    </row>
    <row r="17" spans="1:61" s="8" customFormat="1" ht="15">
      <c r="A17" s="36" t="s">
        <v>7</v>
      </c>
      <c r="B17" s="36" t="s">
        <v>8</v>
      </c>
      <c r="C17" s="36" t="s">
        <v>15</v>
      </c>
      <c r="D17" s="7" t="s">
        <v>17</v>
      </c>
      <c r="E17" s="17" t="s">
        <v>103</v>
      </c>
      <c r="F17" s="17" t="s">
        <v>104</v>
      </c>
      <c r="G17" s="7" t="s">
        <v>12</v>
      </c>
      <c r="H17" s="220">
        <f>'4.c Electricity breakdown'!C$15/2</f>
        <v>0.23749999999999999</v>
      </c>
      <c r="I17" s="220">
        <f>'4.c Electricity breakdown'!D$15/2</f>
        <v>0.23749999999999999</v>
      </c>
      <c r="J17" s="220">
        <f>'4.c Electricity breakdown'!E$15/2</f>
        <v>0.23749999999999999</v>
      </c>
      <c r="K17" s="220">
        <f>'4.c Electricity breakdown'!F$15/2</f>
        <v>0.23749999999999999</v>
      </c>
      <c r="L17" s="220">
        <f>'4.c Electricity breakdown'!G$15/2</f>
        <v>0.23749999999999999</v>
      </c>
      <c r="M17" s="220">
        <f>'4.c Electricity breakdown'!H$15/2</f>
        <v>0.23749999999999999</v>
      </c>
      <c r="N17" s="220">
        <f>'4.c Electricity breakdown'!I$15/2</f>
        <v>0.23749999999999999</v>
      </c>
      <c r="O17" s="220">
        <f>'4.c Electricity breakdown'!J$15/2</f>
        <v>0.23749999999999999</v>
      </c>
      <c r="P17" s="220">
        <f>'4.c Electricity breakdown'!K$15/2</f>
        <v>0.23749999999999999</v>
      </c>
      <c r="Q17" s="220">
        <f>'4.c Electricity breakdown'!L$15/2</f>
        <v>0.23749999999999999</v>
      </c>
      <c r="R17" s="220">
        <f>'4.c Electricity breakdown'!M$15/2</f>
        <v>0.23749999999999999</v>
      </c>
      <c r="S17" s="220">
        <f>'4.c Electricity breakdown'!N$15/2</f>
        <v>0.23749999999999999</v>
      </c>
      <c r="T17" s="220">
        <f>'4.c Electricity breakdown'!O$15/2</f>
        <v>0.23749999999999999</v>
      </c>
      <c r="U17" s="220">
        <f>'4.c Electricity breakdown'!P$15/2</f>
        <v>0.23749999999999999</v>
      </c>
      <c r="V17" s="220">
        <f>'4.c Electricity breakdown'!Q$15/2</f>
        <v>0.23749999999999999</v>
      </c>
      <c r="W17" s="220">
        <f>'4.c Electricity breakdown'!R$15/2</f>
        <v>0.23749999999999999</v>
      </c>
      <c r="X17" s="220">
        <f>'4.c Electricity breakdown'!S$15/2</f>
        <v>0.23749999999999999</v>
      </c>
      <c r="Y17" s="220">
        <f>'4.c Electricity breakdown'!T$15/2</f>
        <v>0.23749999999999999</v>
      </c>
      <c r="Z17" s="220">
        <f>'4.c Electricity breakdown'!U$15/2</f>
        <v>0.23749999999999999</v>
      </c>
      <c r="AA17" s="220">
        <f>'4.c Electricity breakdown'!V$15/2</f>
        <v>0.23749999999999999</v>
      </c>
      <c r="AB17" s="220">
        <f>'4.c Electricity breakdown'!W$15/2</f>
        <v>0.23749999999999999</v>
      </c>
      <c r="AC17" s="220">
        <f>'4.c Electricity breakdown'!X$15/2</f>
        <v>0.23749999999999999</v>
      </c>
      <c r="AD17" s="220">
        <f>'4.c Electricity breakdown'!Y$15/2</f>
        <v>0.23749999999999999</v>
      </c>
      <c r="AE17" s="220">
        <f>'4.c Electricity breakdown'!Z$15/2</f>
        <v>0.23749999999999999</v>
      </c>
      <c r="AF17" s="220">
        <f>'4.c Electricity breakdown'!AA$15/2</f>
        <v>0.23749999999999999</v>
      </c>
      <c r="AG17" s="220">
        <f>'4.c Electricity breakdown'!AB$15/2</f>
        <v>0.23749999999999999</v>
      </c>
      <c r="AH17" s="220">
        <f>'4.c Electricity breakdown'!AC$15/2</f>
        <v>0.23749999999999999</v>
      </c>
      <c r="AI17" s="220">
        <f>'4.c Electricity breakdown'!AD$15/2</f>
        <v>0.23749999999999999</v>
      </c>
      <c r="AJ17" s="220">
        <f>'4.c Electricity breakdown'!AE$15/2</f>
        <v>0.23749999999999999</v>
      </c>
      <c r="AK17" s="220">
        <f>'4.c Electricity breakdown'!AF$15/2</f>
        <v>0.23749999999999999</v>
      </c>
      <c r="AL17" s="220">
        <f>'4.c Electricity breakdown'!AG$15/2</f>
        <v>0.23749999999999999</v>
      </c>
      <c r="AM17" s="220">
        <f>'4.c Electricity breakdown'!AH$15/2</f>
        <v>0.23749999999999999</v>
      </c>
      <c r="AN17" s="220">
        <f>'4.c Electricity breakdown'!AI$15/2</f>
        <v>0.23749999999999999</v>
      </c>
      <c r="AO17" s="220">
        <f>'4.c Electricity breakdown'!AJ$15/2</f>
        <v>0.23749999999999999</v>
      </c>
      <c r="AP17" s="220">
        <f>'4.c Electricity breakdown'!AK$15/2</f>
        <v>0.23749999999999999</v>
      </c>
      <c r="AQ17" s="220">
        <f>'4.c Electricity breakdown'!AL$15/2</f>
        <v>0.23749999999999999</v>
      </c>
      <c r="AR17" s="220">
        <f>'4.c Electricity breakdown'!AM$15/2</f>
        <v>0.23749999999999999</v>
      </c>
      <c r="AS17" s="220">
        <f>'4.c Electricity breakdown'!AN$15/2</f>
        <v>0.23749999999999999</v>
      </c>
      <c r="AT17" s="220">
        <f>'4.c Electricity breakdown'!AO$15/2</f>
        <v>0.23749999999999999</v>
      </c>
      <c r="AU17" s="220">
        <f>'4.c Electricity breakdown'!AP$15/2</f>
        <v>0.23749999999999999</v>
      </c>
      <c r="AV17" s="220">
        <f>'4.c Electricity breakdown'!AQ$15/2</f>
        <v>0.23749999999999999</v>
      </c>
      <c r="AW17" s="220">
        <f>'4.c Electricity breakdown'!AR$15/2</f>
        <v>0.23749999999999999</v>
      </c>
      <c r="AX17" s="220">
        <f>'4.c Electricity breakdown'!AS$15/2</f>
        <v>0.23749999999999999</v>
      </c>
      <c r="AY17" s="220">
        <f>'4.c Electricity breakdown'!AT$15/2</f>
        <v>0.23749999999999999</v>
      </c>
      <c r="AZ17" s="220">
        <f>'4.c Electricity breakdown'!AU$15/2</f>
        <v>0.23749999999999999</v>
      </c>
      <c r="BA17" s="220">
        <f>'4.c Electricity breakdown'!AV$15/2</f>
        <v>0.23749999999999999</v>
      </c>
      <c r="BB17" s="220">
        <f>'4.c Electricity breakdown'!AW$15/2</f>
        <v>0.23749999999999999</v>
      </c>
      <c r="BC17" s="220">
        <f>'4.c Electricity breakdown'!AX$15/2</f>
        <v>0.23749999999999999</v>
      </c>
      <c r="BD17" s="220">
        <f>'4.c Electricity breakdown'!AY$15/2</f>
        <v>0.23749999999999999</v>
      </c>
      <c r="BE17" s="220">
        <f>'4.c Electricity breakdown'!AZ$15/2</f>
        <v>0.23749999999999999</v>
      </c>
      <c r="BF17" s="220">
        <f>'4.c Electricity breakdown'!BA$15/2</f>
        <v>0.23749999999999999</v>
      </c>
      <c r="BG17" s="220">
        <f>'4.c Electricity breakdown'!BB$15/2</f>
        <v>0.23749999999999999</v>
      </c>
      <c r="BH17" s="220">
        <f>'4.c Electricity breakdown'!BC$15/2</f>
        <v>0.23749999999999999</v>
      </c>
      <c r="BI17" s="220">
        <f>'4.c Electricity breakdown'!BD$15/2</f>
        <v>0.23749999999999999</v>
      </c>
    </row>
    <row r="18" spans="1:61" ht="15">
      <c r="A18" s="36" t="s">
        <v>7</v>
      </c>
      <c r="B18" s="36" t="s">
        <v>8</v>
      </c>
      <c r="C18" s="36" t="s">
        <v>15</v>
      </c>
      <c r="D18" s="1" t="s">
        <v>17</v>
      </c>
      <c r="E18" s="17" t="s">
        <v>103</v>
      </c>
      <c r="F18" s="17" t="s">
        <v>104</v>
      </c>
      <c r="G18" s="1" t="s">
        <v>13</v>
      </c>
      <c r="H18" s="220">
        <f>'4.a Electric heating'!C$47</f>
        <v>6.5331263943499529E-2</v>
      </c>
      <c r="I18" s="220">
        <f>'4.a Electric heating'!D$47</f>
        <v>6.8532876370061224E-2</v>
      </c>
      <c r="J18" s="220">
        <f>'4.a Electric heating'!E$47</f>
        <v>7.1734488796622031E-2</v>
      </c>
      <c r="K18" s="220">
        <f>'4.a Electric heating'!F$47</f>
        <v>7.4936101223183726E-2</v>
      </c>
      <c r="L18" s="220">
        <f>'4.a Electric heating'!G$47</f>
        <v>7.8137713649744533E-2</v>
      </c>
      <c r="M18" s="220">
        <f>'4.a Electric heating'!H$47</f>
        <v>8.1339326076306229E-2</v>
      </c>
      <c r="N18" s="220">
        <f>'4.a Electric heating'!I$47</f>
        <v>8.4540938502867036E-2</v>
      </c>
      <c r="O18" s="220">
        <f>'4.a Electric heating'!J$47</f>
        <v>8.7742550929428731E-2</v>
      </c>
      <c r="P18" s="220">
        <f>'4.a Electric heating'!K$47</f>
        <v>9.0944163355989538E-2</v>
      </c>
      <c r="Q18" s="220">
        <f>'4.a Electric heating'!L$47</f>
        <v>9.4145775782551233E-2</v>
      </c>
      <c r="R18" s="220">
        <f>'4.a Electric heating'!M$47</f>
        <v>9.4112519231784542E-2</v>
      </c>
      <c r="S18" s="220">
        <f>'4.a Electric heating'!N$47</f>
        <v>9.9828112054210896E-2</v>
      </c>
      <c r="T18" s="220">
        <f>'4.a Electric heating'!O$47</f>
        <v>0.10001908025992153</v>
      </c>
      <c r="U18" s="220">
        <f>'4.a Electric heating'!P$47</f>
        <v>0.1077506340119737</v>
      </c>
      <c r="V18" s="220">
        <f>'4.a Electric heating'!Q$47</f>
        <v>0.11371237383917139</v>
      </c>
      <c r="W18" s="220">
        <f>'4.a Electric heating'!R$47</f>
        <v>0.11866559603672551</v>
      </c>
      <c r="X18" s="220">
        <f>'4.a Electric heating'!S$47</f>
        <v>0.12001946124982064</v>
      </c>
      <c r="Y18" s="220">
        <f>'4.a Electric heating'!T$47</f>
        <v>0.12126533801019942</v>
      </c>
      <c r="Z18" s="220">
        <f>'4.a Electric heating'!U$47</f>
        <v>0.12253735204527143</v>
      </c>
      <c r="AA18" s="220">
        <f>'4.a Electric heating'!V$47</f>
        <v>0.12383633457578669</v>
      </c>
      <c r="AB18" s="220">
        <f>'4.a Electric heating'!W$47</f>
        <v>0.12516315244624154</v>
      </c>
      <c r="AC18" s="220">
        <f>'4.a Electric heating'!X$47</f>
        <v>0.12643228587880875</v>
      </c>
      <c r="AD18" s="220">
        <f>'4.a Electric heating'!Y$47</f>
        <v>0.14072350184323351</v>
      </c>
      <c r="AE18" s="220">
        <f>'4.a Electric heating'!Z$47</f>
        <v>0.14050650081099503</v>
      </c>
      <c r="AF18" s="220">
        <f>'4.a Electric heating'!AA$47</f>
        <v>0.14367922824866267</v>
      </c>
      <c r="AG18" s="220">
        <f>'4.a Electric heating'!AB$47</f>
        <v>0.13497139623359219</v>
      </c>
      <c r="AH18" s="220">
        <f>'4.a Electric heating'!AC$47</f>
        <v>0.13295689778234457</v>
      </c>
      <c r="AI18" s="220">
        <f>'4.a Electric heating'!AD$47</f>
        <v>0.14275820755476099</v>
      </c>
      <c r="AJ18" s="220">
        <f>'4.a Electric heating'!AE$47</f>
        <v>0.15253616697631997</v>
      </c>
      <c r="AK18" s="220">
        <f>'4.a Electric heating'!AF$47</f>
        <v>0.14748530052015044</v>
      </c>
      <c r="AL18" s="220">
        <f>'4.a Electric heating'!AG$47</f>
        <v>0.16021784444994758</v>
      </c>
      <c r="AM18" s="220">
        <f>'4.a Electric heating'!AH$47</f>
        <v>0.16935574432351874</v>
      </c>
      <c r="AN18" s="220">
        <f>'4.a Electric heating'!AI$47</f>
        <v>0.17816224302834172</v>
      </c>
      <c r="AO18" s="220">
        <f>'4.a Electric heating'!AJ$47</f>
        <v>0.18179820717177725</v>
      </c>
      <c r="AP18" s="220">
        <f>'4.a Electric heating'!AK$47</f>
        <v>0.1879348555151284</v>
      </c>
      <c r="AQ18" s="220">
        <f>'4.a Electric heating'!AL$47</f>
        <v>0.18558566982118929</v>
      </c>
      <c r="AR18" s="220">
        <f>'4.a Electric heating'!AM$47</f>
        <v>0.19795804780926857</v>
      </c>
      <c r="AS18" s="220">
        <f>'4.a Electric heating'!AN$47</f>
        <v>0.1970821272437408</v>
      </c>
      <c r="AT18" s="220">
        <f>'4.a Electric heating'!AO$47</f>
        <v>0.20813346148170761</v>
      </c>
      <c r="AU18" s="220">
        <f>'4.a Electric heating'!AP$47</f>
        <v>0.19884178909413142</v>
      </c>
      <c r="AV18" s="220">
        <f>'4.a Electric heating'!AQ$47</f>
        <v>0.20620629980132144</v>
      </c>
      <c r="AW18" s="220">
        <f>'4.a Electric heating'!AR$47</f>
        <v>0.20245709435038836</v>
      </c>
      <c r="AX18" s="220">
        <f>'4.a Electric heating'!AS$47</f>
        <v>0.21209790836707351</v>
      </c>
      <c r="AY18" s="220">
        <f>'4.a Electric heating'!AT$47</f>
        <v>0.21941162934524844</v>
      </c>
      <c r="AZ18" s="220">
        <f>'4.a Electric heating'!AU$47</f>
        <v>0.22270280378542717</v>
      </c>
      <c r="BA18" s="220">
        <f>'4.a Electric heating'!AV$47</f>
        <v>0.22495232705598706</v>
      </c>
      <c r="BB18" s="220">
        <f>'4.a Electric heating'!AW$47</f>
        <v>0.22841313208761763</v>
      </c>
      <c r="BC18" s="220">
        <f>'4.a Electric heating'!AX$47</f>
        <v>0.22959051936641978</v>
      </c>
      <c r="BD18" s="220">
        <f>'4.a Electric heating'!AY$47</f>
        <v>0.22270280378542717</v>
      </c>
      <c r="BE18" s="220">
        <f>'4.a Electric heating'!AZ$47</f>
        <v>0.22049782553012592</v>
      </c>
      <c r="BF18" s="220">
        <f>'4.a Electric heating'!BA$47</f>
        <v>0.22495232705598706</v>
      </c>
      <c r="BG18" s="220">
        <f>'4.a Electric heating'!BB$47</f>
        <v>0.22270280378542714</v>
      </c>
      <c r="BH18" s="220">
        <f>'4.a Electric heating'!BC$47</f>
        <v>0.23442400398466015</v>
      </c>
      <c r="BI18" s="220">
        <f>'4.a Electric heating'!BD$47</f>
        <v>0.21727102808334356</v>
      </c>
    </row>
    <row r="19" spans="1:61" ht="15">
      <c r="A19" s="36" t="s">
        <v>7</v>
      </c>
      <c r="B19" s="36" t="s">
        <v>8</v>
      </c>
      <c r="C19" s="36" t="s">
        <v>15</v>
      </c>
      <c r="D19" s="1" t="s">
        <v>17</v>
      </c>
      <c r="E19" s="17" t="s">
        <v>103</v>
      </c>
      <c r="F19" s="17" t="s">
        <v>104</v>
      </c>
      <c r="G19" s="1" t="s">
        <v>14</v>
      </c>
      <c r="H19" s="220">
        <f>'2.b-MTH2-HTH'!C$61</f>
        <v>0.3911634117171473</v>
      </c>
      <c r="I19" s="220">
        <f>'2.b-MTH2-HTH'!D$61</f>
        <v>0.3911634117171473</v>
      </c>
      <c r="J19" s="220">
        <f>'2.b-MTH2-HTH'!E$61</f>
        <v>0.3911634117171473</v>
      </c>
      <c r="K19" s="220">
        <f>'2.b-MTH2-HTH'!F$61</f>
        <v>0.3911634117171473</v>
      </c>
      <c r="L19" s="220">
        <f>'2.b-MTH2-HTH'!G$61</f>
        <v>0.3911634117171473</v>
      </c>
      <c r="M19" s="220">
        <f>'2.b-MTH2-HTH'!H$61</f>
        <v>0.3911634117171473</v>
      </c>
      <c r="N19" s="220">
        <f>'2.b-MTH2-HTH'!I$61</f>
        <v>0.3911634117171473</v>
      </c>
      <c r="O19" s="220">
        <f>'2.b-MTH2-HTH'!J$61</f>
        <v>0.3911634117171473</v>
      </c>
      <c r="P19" s="220">
        <f>'2.b-MTH2-HTH'!K$61</f>
        <v>0.39116341171714725</v>
      </c>
      <c r="Q19" s="220">
        <f>'2.b-MTH2-HTH'!L$61</f>
        <v>0.3911634117171473</v>
      </c>
      <c r="R19" s="220">
        <f>'2.b-MTH2-HTH'!M$61</f>
        <v>0.3911634117171473</v>
      </c>
      <c r="S19" s="220">
        <f>'2.b-MTH2-HTH'!N$61</f>
        <v>0.3911634117171473</v>
      </c>
      <c r="T19" s="220">
        <f>'2.b-MTH2-HTH'!O$61</f>
        <v>0.39116341171714725</v>
      </c>
      <c r="U19" s="220">
        <f>'2.b-MTH2-HTH'!P$61</f>
        <v>0.39116341171714725</v>
      </c>
      <c r="V19" s="220">
        <f>'2.b-MTH2-HTH'!Q$61</f>
        <v>0.3911634117171473</v>
      </c>
      <c r="W19" s="220">
        <f>'2.b-MTH2-HTH'!R$61</f>
        <v>0.3911634117171473</v>
      </c>
      <c r="X19" s="220">
        <f>'2.b-MTH2-HTH'!S$61</f>
        <v>0.3911634117171473</v>
      </c>
      <c r="Y19" s="220">
        <f>'2.b-MTH2-HTH'!T$61</f>
        <v>0.3911634117171473</v>
      </c>
      <c r="Z19" s="220">
        <f>'2.b-MTH2-HTH'!U$61</f>
        <v>0.3911634117171473</v>
      </c>
      <c r="AA19" s="220">
        <f>'2.b-MTH2-HTH'!V$61</f>
        <v>0.3911634117171473</v>
      </c>
      <c r="AB19" s="220">
        <f>'2.b-MTH2-HTH'!W$61</f>
        <v>0.3911634117171473</v>
      </c>
      <c r="AC19" s="220">
        <f>'2.b-MTH2-HTH'!X$61</f>
        <v>0.3911634117171473</v>
      </c>
      <c r="AD19" s="220">
        <f>'2.b-MTH2-HTH'!Y$61</f>
        <v>0.3911634117171473</v>
      </c>
      <c r="AE19" s="220">
        <f>'2.b-MTH2-HTH'!Z$61</f>
        <v>0.3911634117171473</v>
      </c>
      <c r="AF19" s="220">
        <f>'2.b-MTH2-HTH'!AA$61</f>
        <v>0.3911634117171473</v>
      </c>
      <c r="AG19" s="220">
        <f>'2.b-MTH2-HTH'!AB$61</f>
        <v>0.3911634117171473</v>
      </c>
      <c r="AH19" s="220">
        <f>'2.b-MTH2-HTH'!AC$61</f>
        <v>0.3911634117171473</v>
      </c>
      <c r="AI19" s="220">
        <f>'2.b-MTH2-HTH'!AD$61</f>
        <v>0.3911634117171473</v>
      </c>
      <c r="AJ19" s="220">
        <f>'2.b-MTH2-HTH'!AE$61</f>
        <v>0.39116341171714736</v>
      </c>
      <c r="AK19" s="220">
        <f>'2.b-MTH2-HTH'!AF$61</f>
        <v>0.3911634117171473</v>
      </c>
      <c r="AL19" s="220">
        <f>'2.b-MTH2-HTH'!AG$61</f>
        <v>0.3911634117171473</v>
      </c>
      <c r="AM19" s="220">
        <f>'2.b-MTH2-HTH'!AH$61</f>
        <v>0.3911634117171473</v>
      </c>
      <c r="AN19" s="220">
        <f>'2.b-MTH2-HTH'!AI$61</f>
        <v>0.3911634117171473</v>
      </c>
      <c r="AO19" s="220">
        <f>'2.b-MTH2-HTH'!AJ$61</f>
        <v>0.3911634117171473</v>
      </c>
      <c r="AP19" s="220">
        <f>'2.b-MTH2-HTH'!AK$61</f>
        <v>0.3911634117171473</v>
      </c>
      <c r="AQ19" s="220">
        <f>'2.b-MTH2-HTH'!AL$61</f>
        <v>0.3911634117171473</v>
      </c>
      <c r="AR19" s="220">
        <f>'2.b-MTH2-HTH'!AM$61</f>
        <v>0.3911634117171473</v>
      </c>
      <c r="AS19" s="220">
        <f>'2.b-MTH2-HTH'!AN$61</f>
        <v>0.3911634117171473</v>
      </c>
      <c r="AT19" s="220">
        <f>'2.b-MTH2-HTH'!AO$61</f>
        <v>0.3911634117171473</v>
      </c>
      <c r="AU19" s="220">
        <f>'2.b-MTH2-HTH'!AP$61</f>
        <v>0.3911634117171473</v>
      </c>
      <c r="AV19" s="220">
        <f>'2.b-MTH2-HTH'!AQ$61</f>
        <v>0.3911634117171473</v>
      </c>
      <c r="AW19" s="220">
        <f>'2.b-MTH2-HTH'!AR$61</f>
        <v>0.3911634117171473</v>
      </c>
      <c r="AX19" s="220">
        <f>'2.b-MTH2-HTH'!AS$61</f>
        <v>0.3911634117171473</v>
      </c>
      <c r="AY19" s="220">
        <f>'2.b-MTH2-HTH'!AT$61</f>
        <v>0.3911634117171473</v>
      </c>
      <c r="AZ19" s="220">
        <f>'2.b-MTH2-HTH'!AU$61</f>
        <v>0.3911634117171473</v>
      </c>
      <c r="BA19" s="220">
        <f>'2.b-MTH2-HTH'!AV$61</f>
        <v>0.3911634117171473</v>
      </c>
      <c r="BB19" s="220">
        <f>'2.b-MTH2-HTH'!AW$61</f>
        <v>0.3911634117171473</v>
      </c>
      <c r="BC19" s="220">
        <f>'2.b-MTH2-HTH'!AX$61</f>
        <v>0.3911634117171473</v>
      </c>
      <c r="BD19" s="220">
        <f>'2.b-MTH2-HTH'!AY$61</f>
        <v>0.3911634117171473</v>
      </c>
      <c r="BE19" s="220">
        <f>'2.b-MTH2-HTH'!AZ$61</f>
        <v>0.3911634117171473</v>
      </c>
      <c r="BF19" s="220">
        <f>'2.b-MTH2-HTH'!BA$61</f>
        <v>0.3911634117171473</v>
      </c>
      <c r="BG19" s="220">
        <f>'2.b-MTH2-HTH'!BB$61</f>
        <v>0.3911634117171473</v>
      </c>
      <c r="BH19" s="220">
        <f>'2.b-MTH2-HTH'!BC$61</f>
        <v>0.3911634117171473</v>
      </c>
      <c r="BI19" s="220">
        <f>'2.b-MTH2-HTH'!BD$61</f>
        <v>0.3911634117171473</v>
      </c>
    </row>
    <row r="20" spans="1:61" s="8" customFormat="1" ht="15">
      <c r="A20" s="36" t="s">
        <v>7</v>
      </c>
      <c r="B20" s="36" t="s">
        <v>8</v>
      </c>
      <c r="C20" s="36" t="s">
        <v>15</v>
      </c>
      <c r="D20" s="7" t="s">
        <v>17</v>
      </c>
      <c r="E20" s="18" t="s">
        <v>103</v>
      </c>
      <c r="F20" s="18" t="s">
        <v>806</v>
      </c>
      <c r="G20" s="7" t="s">
        <v>12</v>
      </c>
      <c r="H20" s="220">
        <f>'4.c Electricity breakdown'!C$15/2</f>
        <v>0.23749999999999999</v>
      </c>
      <c r="I20" s="220">
        <f>'4.c Electricity breakdown'!D$15/2</f>
        <v>0.23749999999999999</v>
      </c>
      <c r="J20" s="220">
        <f>'4.c Electricity breakdown'!E$15/2</f>
        <v>0.23749999999999999</v>
      </c>
      <c r="K20" s="220">
        <f>'4.c Electricity breakdown'!F$15/2</f>
        <v>0.23749999999999999</v>
      </c>
      <c r="L20" s="220">
        <f>'4.c Electricity breakdown'!G$15/2</f>
        <v>0.23749999999999999</v>
      </c>
      <c r="M20" s="220">
        <f>'4.c Electricity breakdown'!H$15/2</f>
        <v>0.23749999999999999</v>
      </c>
      <c r="N20" s="220">
        <f>'4.c Electricity breakdown'!I$15/2</f>
        <v>0.23749999999999999</v>
      </c>
      <c r="O20" s="220">
        <f>'4.c Electricity breakdown'!J$15/2</f>
        <v>0.23749999999999999</v>
      </c>
      <c r="P20" s="220">
        <f>'4.c Electricity breakdown'!K$15/2</f>
        <v>0.23749999999999999</v>
      </c>
      <c r="Q20" s="220">
        <f>'4.c Electricity breakdown'!L$15/2</f>
        <v>0.23749999999999999</v>
      </c>
      <c r="R20" s="220">
        <f>'4.c Electricity breakdown'!M$15/2</f>
        <v>0.23749999999999999</v>
      </c>
      <c r="S20" s="220">
        <f>'4.c Electricity breakdown'!N$15/2</f>
        <v>0.23749999999999999</v>
      </c>
      <c r="T20" s="220">
        <f>'4.c Electricity breakdown'!O$15/2</f>
        <v>0.23749999999999999</v>
      </c>
      <c r="U20" s="220">
        <f>'4.c Electricity breakdown'!P$15/2</f>
        <v>0.23749999999999999</v>
      </c>
      <c r="V20" s="220">
        <f>'4.c Electricity breakdown'!Q$15/2</f>
        <v>0.23749999999999999</v>
      </c>
      <c r="W20" s="220">
        <f>'4.c Electricity breakdown'!R$15/2</f>
        <v>0.23749999999999999</v>
      </c>
      <c r="X20" s="220">
        <f>'4.c Electricity breakdown'!S$15/2</f>
        <v>0.23749999999999999</v>
      </c>
      <c r="Y20" s="220">
        <f>'4.c Electricity breakdown'!T$15/2</f>
        <v>0.23749999999999999</v>
      </c>
      <c r="Z20" s="220">
        <f>'4.c Electricity breakdown'!U$15/2</f>
        <v>0.23749999999999999</v>
      </c>
      <c r="AA20" s="220">
        <f>'4.c Electricity breakdown'!V$15/2</f>
        <v>0.23749999999999999</v>
      </c>
      <c r="AB20" s="220">
        <f>'4.c Electricity breakdown'!W$15/2</f>
        <v>0.23749999999999999</v>
      </c>
      <c r="AC20" s="220">
        <f>'4.c Electricity breakdown'!X$15/2</f>
        <v>0.23749999999999999</v>
      </c>
      <c r="AD20" s="220">
        <f>'4.c Electricity breakdown'!Y$15/2</f>
        <v>0.23749999999999999</v>
      </c>
      <c r="AE20" s="220">
        <f>'4.c Electricity breakdown'!Z$15/2</f>
        <v>0.23749999999999999</v>
      </c>
      <c r="AF20" s="220">
        <f>'4.c Electricity breakdown'!AA$15/2</f>
        <v>0.23749999999999999</v>
      </c>
      <c r="AG20" s="220">
        <f>'4.c Electricity breakdown'!AB$15/2</f>
        <v>0.23749999999999999</v>
      </c>
      <c r="AH20" s="220">
        <f>'4.c Electricity breakdown'!AC$15/2</f>
        <v>0.23749999999999999</v>
      </c>
      <c r="AI20" s="220">
        <f>'4.c Electricity breakdown'!AD$15/2</f>
        <v>0.23749999999999999</v>
      </c>
      <c r="AJ20" s="220">
        <f>'4.c Electricity breakdown'!AE$15/2</f>
        <v>0.23749999999999999</v>
      </c>
      <c r="AK20" s="220">
        <f>'4.c Electricity breakdown'!AF$15/2</f>
        <v>0.23749999999999999</v>
      </c>
      <c r="AL20" s="220">
        <f>'4.c Electricity breakdown'!AG$15/2</f>
        <v>0.23749999999999999</v>
      </c>
      <c r="AM20" s="220">
        <f>'4.c Electricity breakdown'!AH$15/2</f>
        <v>0.23749999999999999</v>
      </c>
      <c r="AN20" s="220">
        <f>'4.c Electricity breakdown'!AI$15/2</f>
        <v>0.23749999999999999</v>
      </c>
      <c r="AO20" s="220">
        <f>'4.c Electricity breakdown'!AJ$15/2</f>
        <v>0.23749999999999999</v>
      </c>
      <c r="AP20" s="220">
        <f>'4.c Electricity breakdown'!AK$15/2</f>
        <v>0.23749999999999999</v>
      </c>
      <c r="AQ20" s="220">
        <f>'4.c Electricity breakdown'!AL$15/2</f>
        <v>0.23749999999999999</v>
      </c>
      <c r="AR20" s="220">
        <f>'4.c Electricity breakdown'!AM$15/2</f>
        <v>0.23749999999999999</v>
      </c>
      <c r="AS20" s="220">
        <f>'4.c Electricity breakdown'!AN$15/2</f>
        <v>0.23749999999999999</v>
      </c>
      <c r="AT20" s="220">
        <f>'4.c Electricity breakdown'!AO$15/2</f>
        <v>0.23749999999999999</v>
      </c>
      <c r="AU20" s="220">
        <f>'4.c Electricity breakdown'!AP$15/2</f>
        <v>0.23749999999999999</v>
      </c>
      <c r="AV20" s="220">
        <f>'4.c Electricity breakdown'!AQ$15/2</f>
        <v>0.23749999999999999</v>
      </c>
      <c r="AW20" s="220">
        <f>'4.c Electricity breakdown'!AR$15/2</f>
        <v>0.23749999999999999</v>
      </c>
      <c r="AX20" s="220">
        <f>'4.c Electricity breakdown'!AS$15/2</f>
        <v>0.23749999999999999</v>
      </c>
      <c r="AY20" s="220">
        <f>'4.c Electricity breakdown'!AT$15/2</f>
        <v>0.23749999999999999</v>
      </c>
      <c r="AZ20" s="220">
        <f>'4.c Electricity breakdown'!AU$15/2</f>
        <v>0.23749999999999999</v>
      </c>
      <c r="BA20" s="220">
        <f>'4.c Electricity breakdown'!AV$15/2</f>
        <v>0.23749999999999999</v>
      </c>
      <c r="BB20" s="220">
        <f>'4.c Electricity breakdown'!AW$15/2</f>
        <v>0.23749999999999999</v>
      </c>
      <c r="BC20" s="220">
        <f>'4.c Electricity breakdown'!AX$15/2</f>
        <v>0.23749999999999999</v>
      </c>
      <c r="BD20" s="220">
        <f>'4.c Electricity breakdown'!AY$15/2</f>
        <v>0.23749999999999999</v>
      </c>
      <c r="BE20" s="220">
        <f>'4.c Electricity breakdown'!AZ$15/2</f>
        <v>0.23749999999999999</v>
      </c>
      <c r="BF20" s="220">
        <f>'4.c Electricity breakdown'!BA$15/2</f>
        <v>0.23749999999999999</v>
      </c>
      <c r="BG20" s="220">
        <f>'4.c Electricity breakdown'!BB$15/2</f>
        <v>0.23749999999999999</v>
      </c>
      <c r="BH20" s="220">
        <f>'4.c Electricity breakdown'!BC$15/2</f>
        <v>0.23749999999999999</v>
      </c>
      <c r="BI20" s="220">
        <f>'4.c Electricity breakdown'!BD$15/2</f>
        <v>0.23749999999999999</v>
      </c>
    </row>
    <row r="21" spans="1:61" ht="15">
      <c r="A21" s="36" t="s">
        <v>7</v>
      </c>
      <c r="B21" s="36" t="s">
        <v>8</v>
      </c>
      <c r="C21" s="36" t="s">
        <v>15</v>
      </c>
      <c r="D21" s="1" t="s">
        <v>17</v>
      </c>
      <c r="E21" s="18" t="s">
        <v>103</v>
      </c>
      <c r="F21" s="18" t="s">
        <v>806</v>
      </c>
      <c r="G21" s="1" t="s">
        <v>13</v>
      </c>
      <c r="H21" s="220">
        <f>'4.a Electric heating'!C$47</f>
        <v>6.5331263943499529E-2</v>
      </c>
      <c r="I21" s="220">
        <f>'4.a Electric heating'!D$47</f>
        <v>6.8532876370061224E-2</v>
      </c>
      <c r="J21" s="220">
        <f>'4.a Electric heating'!E$47</f>
        <v>7.1734488796622031E-2</v>
      </c>
      <c r="K21" s="220">
        <f>'4.a Electric heating'!F$47</f>
        <v>7.4936101223183726E-2</v>
      </c>
      <c r="L21" s="220">
        <f>'4.a Electric heating'!G$47</f>
        <v>7.8137713649744533E-2</v>
      </c>
      <c r="M21" s="220">
        <f>'4.a Electric heating'!H$47</f>
        <v>8.1339326076306229E-2</v>
      </c>
      <c r="N21" s="220">
        <f>'4.a Electric heating'!I$47</f>
        <v>8.4540938502867036E-2</v>
      </c>
      <c r="O21" s="220">
        <f>'4.a Electric heating'!J$47</f>
        <v>8.7742550929428731E-2</v>
      </c>
      <c r="P21" s="220">
        <f>'4.a Electric heating'!K$47</f>
        <v>9.0944163355989538E-2</v>
      </c>
      <c r="Q21" s="220">
        <f>'4.a Electric heating'!L$47</f>
        <v>9.4145775782551233E-2</v>
      </c>
      <c r="R21" s="220">
        <f>'4.a Electric heating'!M$47</f>
        <v>9.4112519231784542E-2</v>
      </c>
      <c r="S21" s="220">
        <f>'4.a Electric heating'!N$47</f>
        <v>9.9828112054210896E-2</v>
      </c>
      <c r="T21" s="220">
        <f>'4.a Electric heating'!O$47</f>
        <v>0.10001908025992153</v>
      </c>
      <c r="U21" s="220">
        <f>'4.a Electric heating'!P$47</f>
        <v>0.1077506340119737</v>
      </c>
      <c r="V21" s="220">
        <f>'4.a Electric heating'!Q$47</f>
        <v>0.11371237383917139</v>
      </c>
      <c r="W21" s="220">
        <f>'4.a Electric heating'!R$47</f>
        <v>0.11866559603672551</v>
      </c>
      <c r="X21" s="220">
        <f>'4.a Electric heating'!S$47</f>
        <v>0.12001946124982064</v>
      </c>
      <c r="Y21" s="220">
        <f>'4.a Electric heating'!T$47</f>
        <v>0.12126533801019942</v>
      </c>
      <c r="Z21" s="220">
        <f>'4.a Electric heating'!U$47</f>
        <v>0.12253735204527143</v>
      </c>
      <c r="AA21" s="220">
        <f>'4.a Electric heating'!V$47</f>
        <v>0.12383633457578669</v>
      </c>
      <c r="AB21" s="220">
        <f>'4.a Electric heating'!W$47</f>
        <v>0.12516315244624154</v>
      </c>
      <c r="AC21" s="220">
        <f>'4.a Electric heating'!X$47</f>
        <v>0.12643228587880875</v>
      </c>
      <c r="AD21" s="220">
        <f>'4.a Electric heating'!Y$47</f>
        <v>0.14072350184323351</v>
      </c>
      <c r="AE21" s="220">
        <f>'4.a Electric heating'!Z$47</f>
        <v>0.14050650081099503</v>
      </c>
      <c r="AF21" s="220">
        <f>'4.a Electric heating'!AA$47</f>
        <v>0.14367922824866267</v>
      </c>
      <c r="AG21" s="220">
        <f>'4.a Electric heating'!AB$47</f>
        <v>0.13497139623359219</v>
      </c>
      <c r="AH21" s="220">
        <f>'4.a Electric heating'!AC$47</f>
        <v>0.13295689778234457</v>
      </c>
      <c r="AI21" s="220">
        <f>'4.a Electric heating'!AD$47</f>
        <v>0.14275820755476099</v>
      </c>
      <c r="AJ21" s="220">
        <f>'4.a Electric heating'!AE$47</f>
        <v>0.15253616697631997</v>
      </c>
      <c r="AK21" s="220">
        <f>'4.a Electric heating'!AF$47</f>
        <v>0.14748530052015044</v>
      </c>
      <c r="AL21" s="220">
        <f>'4.a Electric heating'!AG$47</f>
        <v>0.16021784444994758</v>
      </c>
      <c r="AM21" s="220">
        <f>'4.a Electric heating'!AH$47</f>
        <v>0.16935574432351874</v>
      </c>
      <c r="AN21" s="220">
        <f>'4.a Electric heating'!AI$47</f>
        <v>0.17816224302834172</v>
      </c>
      <c r="AO21" s="220">
        <f>'4.a Electric heating'!AJ$47</f>
        <v>0.18179820717177725</v>
      </c>
      <c r="AP21" s="220">
        <f>'4.a Electric heating'!AK$47</f>
        <v>0.1879348555151284</v>
      </c>
      <c r="AQ21" s="220">
        <f>'4.a Electric heating'!AL$47</f>
        <v>0.18558566982118929</v>
      </c>
      <c r="AR21" s="220">
        <f>'4.a Electric heating'!AM$47</f>
        <v>0.19795804780926857</v>
      </c>
      <c r="AS21" s="220">
        <f>'4.a Electric heating'!AN$47</f>
        <v>0.1970821272437408</v>
      </c>
      <c r="AT21" s="220">
        <f>'4.a Electric heating'!AO$47</f>
        <v>0.20813346148170761</v>
      </c>
      <c r="AU21" s="220">
        <f>'4.a Electric heating'!AP$47</f>
        <v>0.19884178909413142</v>
      </c>
      <c r="AV21" s="220">
        <f>'4.a Electric heating'!AQ$47</f>
        <v>0.20620629980132144</v>
      </c>
      <c r="AW21" s="220">
        <f>'4.a Electric heating'!AR$47</f>
        <v>0.20245709435038836</v>
      </c>
      <c r="AX21" s="220">
        <f>'4.a Electric heating'!AS$47</f>
        <v>0.21209790836707351</v>
      </c>
      <c r="AY21" s="220">
        <f>'4.a Electric heating'!AT$47</f>
        <v>0.21941162934524844</v>
      </c>
      <c r="AZ21" s="220">
        <f>'4.a Electric heating'!AU$47</f>
        <v>0.22270280378542717</v>
      </c>
      <c r="BA21" s="220">
        <f>'4.a Electric heating'!AV$47</f>
        <v>0.22495232705598706</v>
      </c>
      <c r="BB21" s="220">
        <f>'4.a Electric heating'!AW$47</f>
        <v>0.22841313208761763</v>
      </c>
      <c r="BC21" s="220">
        <f>'4.a Electric heating'!AX$47</f>
        <v>0.22959051936641978</v>
      </c>
      <c r="BD21" s="220">
        <f>'4.a Electric heating'!AY$47</f>
        <v>0.22270280378542717</v>
      </c>
      <c r="BE21" s="220">
        <f>'4.a Electric heating'!AZ$47</f>
        <v>0.22049782553012592</v>
      </c>
      <c r="BF21" s="220">
        <f>'4.a Electric heating'!BA$47</f>
        <v>0.22495232705598706</v>
      </c>
      <c r="BG21" s="220">
        <f>'4.a Electric heating'!BB$47</f>
        <v>0.22270280378542714</v>
      </c>
      <c r="BH21" s="220">
        <f>'4.a Electric heating'!BC$47</f>
        <v>0.23442400398466015</v>
      </c>
      <c r="BI21" s="220">
        <f>'4.a Electric heating'!BD$47</f>
        <v>0.21727102808334356</v>
      </c>
    </row>
    <row r="22" spans="1:61" ht="15">
      <c r="A22" s="36" t="s">
        <v>7</v>
      </c>
      <c r="B22" s="36" t="s">
        <v>8</v>
      </c>
      <c r="C22" s="36" t="s">
        <v>15</v>
      </c>
      <c r="D22" s="1" t="s">
        <v>17</v>
      </c>
      <c r="E22" s="18" t="s">
        <v>103</v>
      </c>
      <c r="F22" s="18" t="s">
        <v>806</v>
      </c>
      <c r="G22" s="1" t="s">
        <v>14</v>
      </c>
      <c r="H22" s="220">
        <f>'2.b-MTH2-HTH'!C$67</f>
        <v>0.67007841522529721</v>
      </c>
      <c r="I22" s="220">
        <f>'2.b-MTH2-HTH'!D$67</f>
        <v>0.67007841522529721</v>
      </c>
      <c r="J22" s="220">
        <f>'2.b-MTH2-HTH'!E$67</f>
        <v>0.67007841522529721</v>
      </c>
      <c r="K22" s="220">
        <f>'2.b-MTH2-HTH'!F$67</f>
        <v>0.67007841522529721</v>
      </c>
      <c r="L22" s="220">
        <f>'2.b-MTH2-HTH'!G$67</f>
        <v>0.67007841522529721</v>
      </c>
      <c r="M22" s="220">
        <f>'2.b-MTH2-HTH'!H$67</f>
        <v>0.67007841522529721</v>
      </c>
      <c r="N22" s="220">
        <f>'2.b-MTH2-HTH'!I$67</f>
        <v>0.67007841522529721</v>
      </c>
      <c r="O22" s="220">
        <f>'2.b-MTH2-HTH'!J$67</f>
        <v>0.67007841522529721</v>
      </c>
      <c r="P22" s="220">
        <f>'2.b-MTH2-HTH'!K$67</f>
        <v>0.67007841522529721</v>
      </c>
      <c r="Q22" s="220">
        <f>'2.b-MTH2-HTH'!L$67</f>
        <v>0.67007841522529721</v>
      </c>
      <c r="R22" s="220">
        <f>'2.b-MTH2-HTH'!M$67</f>
        <v>0.67007841522529721</v>
      </c>
      <c r="S22" s="220">
        <f>'2.b-MTH2-HTH'!N$67</f>
        <v>0.67007841522529721</v>
      </c>
      <c r="T22" s="220">
        <f>'2.b-MTH2-HTH'!O$67</f>
        <v>0.67007841522529721</v>
      </c>
      <c r="U22" s="220">
        <f>'2.b-MTH2-HTH'!P$67</f>
        <v>0.67007841522529721</v>
      </c>
      <c r="V22" s="220">
        <f>'2.b-MTH2-HTH'!Q$67</f>
        <v>0.67007841522529721</v>
      </c>
      <c r="W22" s="220">
        <f>'2.b-MTH2-HTH'!R$67</f>
        <v>0.6700784152252971</v>
      </c>
      <c r="X22" s="220">
        <f>'2.b-MTH2-HTH'!S$67</f>
        <v>0.67007841522529721</v>
      </c>
      <c r="Y22" s="220">
        <f>'2.b-MTH2-HTH'!T$67</f>
        <v>0.67007841522529721</v>
      </c>
      <c r="Z22" s="220">
        <f>'2.b-MTH2-HTH'!U$67</f>
        <v>0.6700784152252971</v>
      </c>
      <c r="AA22" s="220">
        <f>'2.b-MTH2-HTH'!V$67</f>
        <v>0.67007841522529721</v>
      </c>
      <c r="AB22" s="220">
        <f>'2.b-MTH2-HTH'!W$67</f>
        <v>0.67007841522529721</v>
      </c>
      <c r="AC22" s="220">
        <f>'2.b-MTH2-HTH'!X$67</f>
        <v>0.67007841522529721</v>
      </c>
      <c r="AD22" s="220">
        <f>'2.b-MTH2-HTH'!Y$67</f>
        <v>0.67007841522529721</v>
      </c>
      <c r="AE22" s="220">
        <f>'2.b-MTH2-HTH'!Z$67</f>
        <v>0.67007841522529721</v>
      </c>
      <c r="AF22" s="220">
        <f>'2.b-MTH2-HTH'!AA$67</f>
        <v>0.67007841522529721</v>
      </c>
      <c r="AG22" s="220">
        <f>'2.b-MTH2-HTH'!AB$67</f>
        <v>0.6700784152252971</v>
      </c>
      <c r="AH22" s="220">
        <f>'2.b-MTH2-HTH'!AC$67</f>
        <v>0.67007841522529721</v>
      </c>
      <c r="AI22" s="220">
        <f>'2.b-MTH2-HTH'!AD$67</f>
        <v>0.67007841522529721</v>
      </c>
      <c r="AJ22" s="220">
        <f>'2.b-MTH2-HTH'!AE$67</f>
        <v>0.67007841522529721</v>
      </c>
      <c r="AK22" s="220">
        <f>'2.b-MTH2-HTH'!AF$67</f>
        <v>0.67007841522529721</v>
      </c>
      <c r="AL22" s="220">
        <f>'2.b-MTH2-HTH'!AG$67</f>
        <v>0.67007841522529732</v>
      </c>
      <c r="AM22" s="220">
        <f>'2.b-MTH2-HTH'!AH$67</f>
        <v>0.67007841522529721</v>
      </c>
      <c r="AN22" s="220">
        <f>'2.b-MTH2-HTH'!AI$67</f>
        <v>0.67007841522529721</v>
      </c>
      <c r="AO22" s="220">
        <f>'2.b-MTH2-HTH'!AJ$67</f>
        <v>0.67007841522529721</v>
      </c>
      <c r="AP22" s="220">
        <f>'2.b-MTH2-HTH'!AK$67</f>
        <v>0.67007841522529721</v>
      </c>
      <c r="AQ22" s="220">
        <f>'2.b-MTH2-HTH'!AL$67</f>
        <v>0.67007841522529721</v>
      </c>
      <c r="AR22" s="220">
        <f>'2.b-MTH2-HTH'!AM$67</f>
        <v>0.67007841522529721</v>
      </c>
      <c r="AS22" s="220">
        <f>'2.b-MTH2-HTH'!AN$67</f>
        <v>0.67007841522529721</v>
      </c>
      <c r="AT22" s="220">
        <f>'2.b-MTH2-HTH'!AO$67</f>
        <v>0.67007841522529721</v>
      </c>
      <c r="AU22" s="220">
        <f>'2.b-MTH2-HTH'!AP$67</f>
        <v>0.67007841522529721</v>
      </c>
      <c r="AV22" s="220">
        <f>'2.b-MTH2-HTH'!AQ$67</f>
        <v>0.67007841522529721</v>
      </c>
      <c r="AW22" s="220">
        <f>'2.b-MTH2-HTH'!AR$67</f>
        <v>0.67007841522529721</v>
      </c>
      <c r="AX22" s="220">
        <f>'2.b-MTH2-HTH'!AS$67</f>
        <v>0.67007841522529721</v>
      </c>
      <c r="AY22" s="220">
        <f>'2.b-MTH2-HTH'!AT$67</f>
        <v>0.67007841522529721</v>
      </c>
      <c r="AZ22" s="220">
        <f>'2.b-MTH2-HTH'!AU$67</f>
        <v>0.67007841522529721</v>
      </c>
      <c r="BA22" s="220">
        <f>'2.b-MTH2-HTH'!AV$67</f>
        <v>0.67007841522529721</v>
      </c>
      <c r="BB22" s="220">
        <f>'2.b-MTH2-HTH'!AW$67</f>
        <v>0.67007841522529721</v>
      </c>
      <c r="BC22" s="220">
        <f>'2.b-MTH2-HTH'!AX$67</f>
        <v>0.67007841522529721</v>
      </c>
      <c r="BD22" s="220">
        <f>'2.b-MTH2-HTH'!AY$67</f>
        <v>0.67007841522529721</v>
      </c>
      <c r="BE22" s="220">
        <f>'2.b-MTH2-HTH'!AZ$67</f>
        <v>0.67007841522529721</v>
      </c>
      <c r="BF22" s="220">
        <f>'2.b-MTH2-HTH'!BA$67</f>
        <v>0.67007841522529721</v>
      </c>
      <c r="BG22" s="220">
        <f>'2.b-MTH2-HTH'!BB$67</f>
        <v>0.67007841522529721</v>
      </c>
      <c r="BH22" s="220">
        <f>'2.b-MTH2-HTH'!BC$67</f>
        <v>0.67007841522529721</v>
      </c>
      <c r="BI22" s="220">
        <f>'2.b-MTH2-HTH'!BD$67</f>
        <v>0.67007841522529721</v>
      </c>
    </row>
    <row r="23" spans="1:61" s="8" customFormat="1" ht="15">
      <c r="A23" s="36" t="s">
        <v>7</v>
      </c>
      <c r="B23" s="36" t="s">
        <v>8</v>
      </c>
      <c r="C23" s="36" t="s">
        <v>15</v>
      </c>
      <c r="D23" s="7" t="s">
        <v>17</v>
      </c>
      <c r="E23" s="7" t="s">
        <v>105</v>
      </c>
      <c r="F23" s="7" t="s">
        <v>106</v>
      </c>
      <c r="G23" s="7" t="s">
        <v>12</v>
      </c>
      <c r="H23" s="220">
        <f>'4.c Electricity breakdown'!C$17</f>
        <v>0.05</v>
      </c>
      <c r="I23" s="220">
        <f>'4.c Electricity breakdown'!D$17</f>
        <v>0.05</v>
      </c>
      <c r="J23" s="220">
        <f>'4.c Electricity breakdown'!E$17</f>
        <v>0.05</v>
      </c>
      <c r="K23" s="220">
        <f>'4.c Electricity breakdown'!F$17</f>
        <v>0.05</v>
      </c>
      <c r="L23" s="220">
        <f>'4.c Electricity breakdown'!G$17</f>
        <v>0.05</v>
      </c>
      <c r="M23" s="220">
        <f>'4.c Electricity breakdown'!H$17</f>
        <v>0.05</v>
      </c>
      <c r="N23" s="220">
        <f>'4.c Electricity breakdown'!I$17</f>
        <v>0.05</v>
      </c>
      <c r="O23" s="220">
        <f>'4.c Electricity breakdown'!J$17</f>
        <v>0.05</v>
      </c>
      <c r="P23" s="220">
        <f>'4.c Electricity breakdown'!K$17</f>
        <v>0.05</v>
      </c>
      <c r="Q23" s="220">
        <f>'4.c Electricity breakdown'!L$17</f>
        <v>0.05</v>
      </c>
      <c r="R23" s="220">
        <f>'4.c Electricity breakdown'!M$17</f>
        <v>0.05</v>
      </c>
      <c r="S23" s="220">
        <f>'4.c Electricity breakdown'!N$17</f>
        <v>0.05</v>
      </c>
      <c r="T23" s="220">
        <f>'4.c Electricity breakdown'!O$17</f>
        <v>0.05</v>
      </c>
      <c r="U23" s="220">
        <f>'4.c Electricity breakdown'!P$17</f>
        <v>0.05</v>
      </c>
      <c r="V23" s="220">
        <f>'4.c Electricity breakdown'!Q$17</f>
        <v>0.05</v>
      </c>
      <c r="W23" s="220">
        <f>'4.c Electricity breakdown'!R$17</f>
        <v>0.05</v>
      </c>
      <c r="X23" s="220">
        <f>'4.c Electricity breakdown'!S$17</f>
        <v>0.05</v>
      </c>
      <c r="Y23" s="220">
        <f>'4.c Electricity breakdown'!T$17</f>
        <v>0.05</v>
      </c>
      <c r="Z23" s="220">
        <f>'4.c Electricity breakdown'!U$17</f>
        <v>0.05</v>
      </c>
      <c r="AA23" s="220">
        <f>'4.c Electricity breakdown'!V$17</f>
        <v>0.05</v>
      </c>
      <c r="AB23" s="220">
        <f>'4.c Electricity breakdown'!W$17</f>
        <v>0.05</v>
      </c>
      <c r="AC23" s="220">
        <f>'4.c Electricity breakdown'!X$17</f>
        <v>0.05</v>
      </c>
      <c r="AD23" s="220">
        <f>'4.c Electricity breakdown'!Y$17</f>
        <v>0.05</v>
      </c>
      <c r="AE23" s="220">
        <f>'4.c Electricity breakdown'!Z$17</f>
        <v>0.05</v>
      </c>
      <c r="AF23" s="220">
        <f>'4.c Electricity breakdown'!AA$17</f>
        <v>0.05</v>
      </c>
      <c r="AG23" s="220">
        <f>'4.c Electricity breakdown'!AB$17</f>
        <v>0.05</v>
      </c>
      <c r="AH23" s="220">
        <f>'4.c Electricity breakdown'!AC$17</f>
        <v>0.05</v>
      </c>
      <c r="AI23" s="220">
        <f>'4.c Electricity breakdown'!AD$17</f>
        <v>0.05</v>
      </c>
      <c r="AJ23" s="220">
        <f>'4.c Electricity breakdown'!AE$17</f>
        <v>0.05</v>
      </c>
      <c r="AK23" s="220">
        <f>'4.c Electricity breakdown'!AF$17</f>
        <v>0.05</v>
      </c>
      <c r="AL23" s="220">
        <f>'4.c Electricity breakdown'!AG$17</f>
        <v>0.05</v>
      </c>
      <c r="AM23" s="220">
        <f>'4.c Electricity breakdown'!AH$17</f>
        <v>0.05</v>
      </c>
      <c r="AN23" s="220">
        <f>'4.c Electricity breakdown'!AI$17</f>
        <v>0.05</v>
      </c>
      <c r="AO23" s="220">
        <f>'4.c Electricity breakdown'!AJ$17</f>
        <v>0.05</v>
      </c>
      <c r="AP23" s="220">
        <f>'4.c Electricity breakdown'!AK$17</f>
        <v>0.05</v>
      </c>
      <c r="AQ23" s="220">
        <f>'4.c Electricity breakdown'!AL$17</f>
        <v>0.05</v>
      </c>
      <c r="AR23" s="220">
        <f>'4.c Electricity breakdown'!AM$17</f>
        <v>0.05</v>
      </c>
      <c r="AS23" s="220">
        <f>'4.c Electricity breakdown'!AN$17</f>
        <v>0.05</v>
      </c>
      <c r="AT23" s="220">
        <f>'4.c Electricity breakdown'!AO$17</f>
        <v>0.05</v>
      </c>
      <c r="AU23" s="220">
        <f>'4.c Electricity breakdown'!AP$17</f>
        <v>0.05</v>
      </c>
      <c r="AV23" s="220">
        <f>'4.c Electricity breakdown'!AQ$17</f>
        <v>0.05</v>
      </c>
      <c r="AW23" s="220">
        <f>'4.c Electricity breakdown'!AR$17</f>
        <v>0.05</v>
      </c>
      <c r="AX23" s="220">
        <f>'4.c Electricity breakdown'!AS$17</f>
        <v>0.05</v>
      </c>
      <c r="AY23" s="220">
        <f>'4.c Electricity breakdown'!AT$17</f>
        <v>0.05</v>
      </c>
      <c r="AZ23" s="220">
        <f>'4.c Electricity breakdown'!AU$17</f>
        <v>0.05</v>
      </c>
      <c r="BA23" s="220">
        <f>'4.c Electricity breakdown'!AV$17</f>
        <v>0.05</v>
      </c>
      <c r="BB23" s="220">
        <f>'4.c Electricity breakdown'!AW$17</f>
        <v>0.05</v>
      </c>
      <c r="BC23" s="220">
        <f>'4.c Electricity breakdown'!AX$17</f>
        <v>0.05</v>
      </c>
      <c r="BD23" s="220">
        <f>'4.c Electricity breakdown'!AY$17</f>
        <v>0.05</v>
      </c>
      <c r="BE23" s="220">
        <f>'4.c Electricity breakdown'!AZ$17</f>
        <v>0.05</v>
      </c>
      <c r="BF23" s="220">
        <f>'4.c Electricity breakdown'!BA$17</f>
        <v>0.05</v>
      </c>
      <c r="BG23" s="220">
        <f>'4.c Electricity breakdown'!BB$17</f>
        <v>0.05</v>
      </c>
      <c r="BH23" s="220">
        <f>'4.c Electricity breakdown'!BC$17</f>
        <v>0.05</v>
      </c>
      <c r="BI23" s="220">
        <f>'4.c Electricity breakdown'!BD$17</f>
        <v>0.05</v>
      </c>
    </row>
    <row r="24" spans="1:61" ht="15">
      <c r="A24" s="36" t="s">
        <v>7</v>
      </c>
      <c r="B24" s="36" t="s">
        <v>8</v>
      </c>
      <c r="C24" s="36" t="s">
        <v>15</v>
      </c>
      <c r="D24" s="1" t="s">
        <v>17</v>
      </c>
      <c r="E24" s="1" t="s">
        <v>105</v>
      </c>
      <c r="F24" s="1" t="s">
        <v>106</v>
      </c>
      <c r="G24" s="1" t="s">
        <v>13</v>
      </c>
      <c r="H24" s="220">
        <f>'1. Lighting'!C$59</f>
        <v>1.7071742313323573E-2</v>
      </c>
      <c r="I24" s="220">
        <f>'1. Lighting'!D$59</f>
        <v>1.7462371888726208E-2</v>
      </c>
      <c r="J24" s="220">
        <f>'1. Lighting'!E$59</f>
        <v>1.7853001464128843E-2</v>
      </c>
      <c r="K24" s="220">
        <f>'1. Lighting'!F$59</f>
        <v>1.8243631039531479E-2</v>
      </c>
      <c r="L24" s="220">
        <f>'1. Lighting'!G$59</f>
        <v>1.8634260614934114E-2</v>
      </c>
      <c r="M24" s="220">
        <f>'1. Lighting'!H$59</f>
        <v>1.9024890190336749E-2</v>
      </c>
      <c r="N24" s="220">
        <f>'1. Lighting'!I$59</f>
        <v>1.9415519765739384E-2</v>
      </c>
      <c r="O24" s="220">
        <f>'1. Lighting'!J$59</f>
        <v>1.9806149341142019E-2</v>
      </c>
      <c r="P24" s="220">
        <f>'1. Lighting'!K$59</f>
        <v>2.0196778916544655E-2</v>
      </c>
      <c r="Q24" s="220">
        <f>'1. Lighting'!L$59</f>
        <v>2.058740849194729E-2</v>
      </c>
      <c r="R24" s="220">
        <f>'1. Lighting'!M$59</f>
        <v>2.0978038067349925E-2</v>
      </c>
      <c r="S24" s="220">
        <f>'1. Lighting'!N$59</f>
        <v>2.136866764275256E-2</v>
      </c>
      <c r="T24" s="220">
        <f>'1. Lighting'!O$59</f>
        <v>2.1759297218155196E-2</v>
      </c>
      <c r="U24" s="220">
        <f>'1. Lighting'!P$59</f>
        <v>2.2149926793557831E-2</v>
      </c>
      <c r="V24" s="220">
        <f>'1. Lighting'!Q$59</f>
        <v>2.2540556368960466E-2</v>
      </c>
      <c r="W24" s="220">
        <f>'1. Lighting'!R$59</f>
        <v>2.2931185944363101E-2</v>
      </c>
      <c r="X24" s="220">
        <f>'1. Lighting'!S$59</f>
        <v>2.3321815519765737E-2</v>
      </c>
      <c r="Y24" s="220">
        <f>'1. Lighting'!T$59</f>
        <v>2.3712445095168372E-2</v>
      </c>
      <c r="Z24" s="220">
        <f>'1. Lighting'!U$59</f>
        <v>2.4103074670571007E-2</v>
      </c>
      <c r="AA24" s="220">
        <f>'1. Lighting'!V$59</f>
        <v>2.4493704245973642E-2</v>
      </c>
      <c r="AB24" s="220">
        <f>'1. Lighting'!W$59</f>
        <v>2.4884333821376278E-2</v>
      </c>
      <c r="AC24" s="220">
        <f>'1. Lighting'!X$59</f>
        <v>2.5274963396778913E-2</v>
      </c>
      <c r="AD24" s="220">
        <f>'1. Lighting'!Y$59</f>
        <v>2.5665592972181552E-2</v>
      </c>
      <c r="AE24" s="220">
        <f>'1. Lighting'!Z$59</f>
        <v>2.6056222547584187E-2</v>
      </c>
      <c r="AF24" s="220">
        <f>'1. Lighting'!AA$59</f>
        <v>2.6446852122986822E-2</v>
      </c>
      <c r="AG24" s="220">
        <f>'1. Lighting'!AB$59</f>
        <v>2.6837481698389457E-2</v>
      </c>
      <c r="AH24" s="220">
        <f>'1. Lighting'!AC$59</f>
        <v>2.7228111273792092E-2</v>
      </c>
      <c r="AI24" s="220">
        <f>'1. Lighting'!AD$59</f>
        <v>2.7618740849194728E-2</v>
      </c>
      <c r="AJ24" s="220">
        <f>'1. Lighting'!AE$59</f>
        <v>2.8009370424597363E-2</v>
      </c>
      <c r="AK24" s="220">
        <f>'1. Lighting'!AF$59</f>
        <v>2.8399999999999998E-2</v>
      </c>
      <c r="AL24" s="220">
        <f>'1. Lighting'!AG$59</f>
        <v>2.8790629575402633E-2</v>
      </c>
      <c r="AM24" s="220">
        <f>'1. Lighting'!AH$59</f>
        <v>2.9181259150805269E-2</v>
      </c>
      <c r="AN24" s="220">
        <f>'1. Lighting'!AI$59</f>
        <v>2.9571888726207904E-2</v>
      </c>
      <c r="AO24" s="220">
        <f>'1. Lighting'!AJ$59</f>
        <v>2.9962518301610539E-2</v>
      </c>
      <c r="AP24" s="220">
        <f>'1. Lighting'!AK$59</f>
        <v>3.0353147877013174E-2</v>
      </c>
      <c r="AQ24" s="220">
        <f>'1. Lighting'!AL$59</f>
        <v>3.074377745241581E-2</v>
      </c>
      <c r="AR24" s="220">
        <f>'1. Lighting'!AM$59</f>
        <v>3.1134407027818445E-2</v>
      </c>
      <c r="AS24" s="220">
        <f>'1. Lighting'!AN$59</f>
        <v>3.1525036603221077E-2</v>
      </c>
      <c r="AT24" s="220">
        <f>'1. Lighting'!AO$59</f>
        <v>3.1915666178623715E-2</v>
      </c>
      <c r="AU24" s="220">
        <f>'1. Lighting'!AP$59</f>
        <v>3.2306295754026347E-2</v>
      </c>
      <c r="AV24" s="220">
        <f>'1. Lighting'!AQ$59</f>
        <v>3.2696925329428986E-2</v>
      </c>
      <c r="AW24" s="220">
        <f>'1. Lighting'!AR$59</f>
        <v>3.3087554904831618E-2</v>
      </c>
      <c r="AX24" s="220">
        <f>'1. Lighting'!AS$59</f>
        <v>3.3478184480234256E-2</v>
      </c>
      <c r="AY24" s="220">
        <f>'1. Lighting'!AT$59</f>
        <v>3.3868814055636895E-2</v>
      </c>
      <c r="AZ24" s="220">
        <f>'1. Lighting'!AU$59</f>
        <v>3.4259443631039527E-2</v>
      </c>
      <c r="BA24" s="220">
        <f>'1. Lighting'!AV$59</f>
        <v>3.4650073206442165E-2</v>
      </c>
      <c r="BB24" s="220">
        <f>'1. Lighting'!AW$59</f>
        <v>3.5040702781844797E-2</v>
      </c>
      <c r="BC24" s="220">
        <f>'1. Lighting'!AX$59</f>
        <v>3.5431332357247436E-2</v>
      </c>
      <c r="BD24" s="220">
        <f>'1. Lighting'!AY$59</f>
        <v>3.5821961932650068E-2</v>
      </c>
      <c r="BE24" s="220">
        <f>'1. Lighting'!AZ$59</f>
        <v>3.6212591508052706E-2</v>
      </c>
      <c r="BF24" s="220">
        <f>'1. Lighting'!BA$59</f>
        <v>3.6603221083455345E-2</v>
      </c>
      <c r="BG24" s="220">
        <f>'1. Lighting'!BB$59</f>
        <v>3.6993850658857977E-2</v>
      </c>
      <c r="BH24" s="220">
        <f>'1. Lighting'!BC$59</f>
        <v>3.7384480234260616E-2</v>
      </c>
      <c r="BI24" s="220">
        <f>'1. Lighting'!BD$59</f>
        <v>3.7775109809663247E-2</v>
      </c>
    </row>
    <row r="25" spans="1:61" ht="15">
      <c r="A25" s="36" t="s">
        <v>7</v>
      </c>
      <c r="B25" s="36" t="s">
        <v>8</v>
      </c>
      <c r="C25" s="36" t="s">
        <v>15</v>
      </c>
      <c r="D25" s="1" t="s">
        <v>17</v>
      </c>
      <c r="E25" s="1" t="s">
        <v>105</v>
      </c>
      <c r="F25" s="1" t="s">
        <v>106</v>
      </c>
      <c r="G25" s="1" t="s">
        <v>14</v>
      </c>
      <c r="H25" s="220">
        <f>'1. Lighting'!C$60</f>
        <v>1</v>
      </c>
      <c r="I25" s="220">
        <f>'1. Lighting'!D$60</f>
        <v>1</v>
      </c>
      <c r="J25" s="220">
        <f>'1. Lighting'!E$60</f>
        <v>1</v>
      </c>
      <c r="K25" s="220">
        <f>'1. Lighting'!F$60</f>
        <v>1</v>
      </c>
      <c r="L25" s="220">
        <f>'1. Lighting'!G$60</f>
        <v>1</v>
      </c>
      <c r="M25" s="220">
        <f>'1. Lighting'!H$60</f>
        <v>1</v>
      </c>
      <c r="N25" s="220">
        <f>'1. Lighting'!I$60</f>
        <v>1</v>
      </c>
      <c r="O25" s="220">
        <f>'1. Lighting'!J$60</f>
        <v>1</v>
      </c>
      <c r="P25" s="220">
        <f>'1. Lighting'!K$60</f>
        <v>1</v>
      </c>
      <c r="Q25" s="220">
        <f>'1. Lighting'!L$60</f>
        <v>1</v>
      </c>
      <c r="R25" s="220">
        <f>'1. Lighting'!M$60</f>
        <v>1</v>
      </c>
      <c r="S25" s="220">
        <f>'1. Lighting'!N$60</f>
        <v>1</v>
      </c>
      <c r="T25" s="220">
        <f>'1. Lighting'!O$60</f>
        <v>1</v>
      </c>
      <c r="U25" s="220">
        <f>'1. Lighting'!P$60</f>
        <v>1</v>
      </c>
      <c r="V25" s="220">
        <f>'1. Lighting'!Q$60</f>
        <v>1</v>
      </c>
      <c r="W25" s="220">
        <f>'1. Lighting'!R$60</f>
        <v>1</v>
      </c>
      <c r="X25" s="220">
        <f>'1. Lighting'!S$60</f>
        <v>1</v>
      </c>
      <c r="Y25" s="220">
        <f>'1. Lighting'!T$60</f>
        <v>1</v>
      </c>
      <c r="Z25" s="220">
        <f>'1. Lighting'!U$60</f>
        <v>1</v>
      </c>
      <c r="AA25" s="220">
        <f>'1. Lighting'!V$60</f>
        <v>1</v>
      </c>
      <c r="AB25" s="220">
        <f>'1. Lighting'!W$60</f>
        <v>1</v>
      </c>
      <c r="AC25" s="220">
        <f>'1. Lighting'!X$60</f>
        <v>1</v>
      </c>
      <c r="AD25" s="220">
        <f>'1. Lighting'!Y$60</f>
        <v>1</v>
      </c>
      <c r="AE25" s="220">
        <f>'1. Lighting'!Z$60</f>
        <v>1</v>
      </c>
      <c r="AF25" s="220">
        <f>'1. Lighting'!AA$60</f>
        <v>1</v>
      </c>
      <c r="AG25" s="220">
        <f>'1. Lighting'!AB$60</f>
        <v>1</v>
      </c>
      <c r="AH25" s="220">
        <f>'1. Lighting'!AC$60</f>
        <v>1</v>
      </c>
      <c r="AI25" s="220">
        <f>'1. Lighting'!AD$60</f>
        <v>1</v>
      </c>
      <c r="AJ25" s="220">
        <f>'1. Lighting'!AE$60</f>
        <v>1</v>
      </c>
      <c r="AK25" s="220">
        <f>'1. Lighting'!AF$60</f>
        <v>1</v>
      </c>
      <c r="AL25" s="220">
        <f>'1. Lighting'!AG$60</f>
        <v>1</v>
      </c>
      <c r="AM25" s="220">
        <f>'1. Lighting'!AH$60</f>
        <v>1</v>
      </c>
      <c r="AN25" s="220">
        <f>'1. Lighting'!AI$60</f>
        <v>1</v>
      </c>
      <c r="AO25" s="220">
        <f>'1. Lighting'!AJ$60</f>
        <v>1</v>
      </c>
      <c r="AP25" s="220">
        <f>'1. Lighting'!AK$60</f>
        <v>1</v>
      </c>
      <c r="AQ25" s="220">
        <f>'1. Lighting'!AL$60</f>
        <v>1</v>
      </c>
      <c r="AR25" s="220">
        <f>'1. Lighting'!AM$60</f>
        <v>1</v>
      </c>
      <c r="AS25" s="220">
        <f>'1. Lighting'!AN$60</f>
        <v>1</v>
      </c>
      <c r="AT25" s="220">
        <f>'1. Lighting'!AO$60</f>
        <v>1</v>
      </c>
      <c r="AU25" s="220">
        <f>'1. Lighting'!AP$60</f>
        <v>1</v>
      </c>
      <c r="AV25" s="220">
        <f>'1. Lighting'!AQ$60</f>
        <v>1</v>
      </c>
      <c r="AW25" s="220">
        <f>'1. Lighting'!AR$60</f>
        <v>1</v>
      </c>
      <c r="AX25" s="220">
        <f>'1. Lighting'!AS$60</f>
        <v>1</v>
      </c>
      <c r="AY25" s="220">
        <f>'1. Lighting'!AT$60</f>
        <v>1</v>
      </c>
      <c r="AZ25" s="220">
        <f>'1. Lighting'!AU$60</f>
        <v>1</v>
      </c>
      <c r="BA25" s="220">
        <f>'1. Lighting'!AV$60</f>
        <v>1</v>
      </c>
      <c r="BB25" s="220">
        <f>'1. Lighting'!AW$60</f>
        <v>1</v>
      </c>
      <c r="BC25" s="220">
        <f>'1. Lighting'!AX$60</f>
        <v>1</v>
      </c>
      <c r="BD25" s="220">
        <f>'1. Lighting'!AY$60</f>
        <v>1</v>
      </c>
      <c r="BE25" s="220">
        <f>'1. Lighting'!AZ$60</f>
        <v>1</v>
      </c>
      <c r="BF25" s="220">
        <f>'1. Lighting'!BA$60</f>
        <v>1</v>
      </c>
      <c r="BG25" s="220">
        <f>'1. Lighting'!BB$60</f>
        <v>1</v>
      </c>
      <c r="BH25" s="220">
        <f>'1. Lighting'!BC$60</f>
        <v>1</v>
      </c>
      <c r="BI25" s="220">
        <f>'1. Lighting'!BD$60</f>
        <v>1</v>
      </c>
    </row>
    <row r="26" spans="1:61" s="5" customFormat="1" ht="15">
      <c r="A26" s="4" t="s">
        <v>7</v>
      </c>
      <c r="B26" s="4" t="s">
        <v>8</v>
      </c>
      <c r="C26" s="4" t="s">
        <v>15</v>
      </c>
      <c r="D26" s="4" t="s">
        <v>18</v>
      </c>
      <c r="E26" s="4"/>
      <c r="F26" s="4"/>
      <c r="G26" s="4" t="s">
        <v>11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v>-1</v>
      </c>
      <c r="AE26" s="4">
        <v>-1</v>
      </c>
      <c r="AF26" s="4">
        <v>-1</v>
      </c>
      <c r="AG26" s="4">
        <v>-1</v>
      </c>
      <c r="AH26" s="4">
        <v>-2</v>
      </c>
      <c r="AI26" s="4">
        <v>-1</v>
      </c>
      <c r="AJ26" s="4">
        <v>-1</v>
      </c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</row>
    <row r="27" spans="1:61" s="8" customFormat="1" ht="15">
      <c r="A27" s="36" t="s">
        <v>7</v>
      </c>
      <c r="B27" s="36" t="s">
        <v>8</v>
      </c>
      <c r="C27" s="36" t="s">
        <v>15</v>
      </c>
      <c r="D27" s="7" t="s">
        <v>18</v>
      </c>
      <c r="E27" s="18" t="s">
        <v>398</v>
      </c>
      <c r="F27" s="18" t="s">
        <v>398</v>
      </c>
      <c r="G27" s="7" t="s">
        <v>12</v>
      </c>
      <c r="H27" s="219"/>
      <c r="I27" s="219"/>
      <c r="J27" s="219"/>
      <c r="K27" s="219"/>
      <c r="L27" s="219"/>
      <c r="M27" s="219"/>
      <c r="N27" s="219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19"/>
      <c r="Z27" s="219"/>
      <c r="AA27" s="219"/>
      <c r="AB27" s="219"/>
      <c r="AC27" s="219"/>
      <c r="AD27" s="221">
        <f>1</f>
        <v>1</v>
      </c>
      <c r="AE27" s="221">
        <f>1</f>
        <v>1</v>
      </c>
      <c r="AF27" s="221">
        <f>1</f>
        <v>1</v>
      </c>
      <c r="AG27" s="221">
        <f>1</f>
        <v>1</v>
      </c>
      <c r="AH27" s="221">
        <f>1</f>
        <v>1</v>
      </c>
      <c r="AI27" s="221">
        <f>1</f>
        <v>1</v>
      </c>
      <c r="AJ27" s="221">
        <f>1</f>
        <v>1</v>
      </c>
      <c r="AK27" s="219"/>
      <c r="AL27" s="219"/>
      <c r="AM27" s="219"/>
      <c r="AN27" s="219"/>
      <c r="AO27" s="219"/>
      <c r="AP27" s="219"/>
      <c r="AQ27" s="219"/>
      <c r="AR27" s="219"/>
      <c r="AS27" s="219"/>
      <c r="AT27" s="219"/>
      <c r="AU27" s="219"/>
      <c r="AV27" s="219"/>
      <c r="AW27" s="219"/>
      <c r="AX27" s="219"/>
      <c r="AY27" s="219"/>
      <c r="AZ27" s="219"/>
      <c r="BA27" s="219"/>
      <c r="BB27" s="219"/>
      <c r="BC27" s="219"/>
      <c r="BD27" s="219"/>
      <c r="BE27" s="219"/>
      <c r="BF27" s="219"/>
      <c r="BG27" s="219"/>
      <c r="BH27" s="219"/>
      <c r="BI27" s="219"/>
    </row>
    <row r="28" spans="1:61" ht="15">
      <c r="A28" s="36" t="s">
        <v>7</v>
      </c>
      <c r="B28" s="36" t="s">
        <v>8</v>
      </c>
      <c r="C28" s="36" t="s">
        <v>15</v>
      </c>
      <c r="D28" s="1" t="s">
        <v>18</v>
      </c>
      <c r="E28" s="18" t="s">
        <v>398</v>
      </c>
      <c r="F28" s="18" t="s">
        <v>398</v>
      </c>
      <c r="G28" s="1" t="s">
        <v>13</v>
      </c>
      <c r="H28" s="219"/>
      <c r="I28" s="219"/>
      <c r="J28" s="219"/>
      <c r="K28" s="219"/>
      <c r="L28" s="219"/>
      <c r="M28" s="219"/>
      <c r="N28" s="219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20">
        <f>'3. Mecanical drive'!Y$61</f>
        <v>0.26200000000000001</v>
      </c>
      <c r="AE28" s="220">
        <f>'3. Mecanical drive'!Z$61</f>
        <v>0.26300000000000001</v>
      </c>
      <c r="AF28" s="220">
        <f>'3. Mecanical drive'!AA$61</f>
        <v>0.26400000000000001</v>
      </c>
      <c r="AG28" s="220">
        <f>'3. Mecanical drive'!AB$61</f>
        <v>0.26500000000000001</v>
      </c>
      <c r="AH28" s="220">
        <f>'3. Mecanical drive'!AC$61</f>
        <v>0.26600000000000001</v>
      </c>
      <c r="AI28" s="220">
        <f>'3. Mecanical drive'!AD$61</f>
        <v>0.26700000000000002</v>
      </c>
      <c r="AJ28" s="220">
        <f>'3. Mecanical drive'!AE$61</f>
        <v>0.26800000000000002</v>
      </c>
      <c r="AK28" s="219"/>
      <c r="AL28" s="219"/>
      <c r="AM28" s="219"/>
      <c r="AN28" s="219"/>
      <c r="AO28" s="219"/>
      <c r="AP28" s="219"/>
      <c r="AQ28" s="219"/>
      <c r="AR28" s="219"/>
      <c r="AS28" s="219"/>
      <c r="AT28" s="219"/>
      <c r="AU28" s="219"/>
      <c r="AV28" s="219"/>
      <c r="AW28" s="219"/>
      <c r="AX28" s="219"/>
      <c r="AY28" s="219"/>
      <c r="AZ28" s="219"/>
      <c r="BA28" s="219"/>
      <c r="BB28" s="219"/>
      <c r="BC28" s="219"/>
      <c r="BD28" s="219"/>
      <c r="BE28" s="219"/>
      <c r="BF28" s="219"/>
      <c r="BG28" s="219"/>
      <c r="BH28" s="219"/>
      <c r="BI28" s="219"/>
    </row>
    <row r="29" spans="1:61" ht="15">
      <c r="A29" s="36" t="s">
        <v>7</v>
      </c>
      <c r="B29" s="36" t="s">
        <v>8</v>
      </c>
      <c r="C29" s="36" t="s">
        <v>15</v>
      </c>
      <c r="D29" s="1" t="s">
        <v>18</v>
      </c>
      <c r="E29" s="18" t="s">
        <v>398</v>
      </c>
      <c r="F29" s="18" t="s">
        <v>398</v>
      </c>
      <c r="G29" s="1" t="s">
        <v>14</v>
      </c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20">
        <f>'3. Mecanical drive'!Y$67</f>
        <v>1</v>
      </c>
      <c r="AE29" s="220">
        <f>'3. Mecanical drive'!Z$67</f>
        <v>1</v>
      </c>
      <c r="AF29" s="220">
        <f>'3. Mecanical drive'!AA$67</f>
        <v>1</v>
      </c>
      <c r="AG29" s="220">
        <f>'3. Mecanical drive'!AB$67</f>
        <v>1</v>
      </c>
      <c r="AH29" s="220">
        <f>'3. Mecanical drive'!AC$67</f>
        <v>1</v>
      </c>
      <c r="AI29" s="220">
        <f>'3. Mecanical drive'!AD$67</f>
        <v>1</v>
      </c>
      <c r="AJ29" s="220">
        <f>'3. Mecanical drive'!AE$67</f>
        <v>1</v>
      </c>
      <c r="AK29" s="219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19"/>
      <c r="BB29" s="219"/>
      <c r="BC29" s="219"/>
      <c r="BD29" s="219"/>
      <c r="BE29" s="219"/>
      <c r="BF29" s="219"/>
      <c r="BG29" s="219"/>
      <c r="BH29" s="219"/>
      <c r="BI29" s="219"/>
    </row>
    <row r="30" spans="1:61" s="5" customFormat="1" ht="15">
      <c r="A30" s="4" t="s">
        <v>7</v>
      </c>
      <c r="B30" s="4" t="s">
        <v>8</v>
      </c>
      <c r="C30" s="4" t="s">
        <v>15</v>
      </c>
      <c r="D30" s="4" t="s">
        <v>19</v>
      </c>
      <c r="E30" s="4"/>
      <c r="F30" s="4"/>
      <c r="G30" s="4" t="s">
        <v>11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>
        <v>-1</v>
      </c>
      <c r="S30" s="4">
        <v>-1</v>
      </c>
      <c r="T30" s="4">
        <v>-1</v>
      </c>
      <c r="U30" s="4">
        <v>-2</v>
      </c>
      <c r="V30" s="4">
        <v>-2</v>
      </c>
      <c r="W30" s="4">
        <v>-1</v>
      </c>
      <c r="X30" s="4">
        <v>-1</v>
      </c>
      <c r="Y30" s="4">
        <v>-2</v>
      </c>
      <c r="Z30" s="4">
        <v>-4</v>
      </c>
      <c r="AA30" s="4">
        <v>-2</v>
      </c>
      <c r="AB30" s="4">
        <v>-3</v>
      </c>
      <c r="AC30" s="4">
        <v>-5</v>
      </c>
      <c r="AD30" s="4">
        <v>-9</v>
      </c>
      <c r="AE30" s="4">
        <v>-18</v>
      </c>
      <c r="AF30" s="4">
        <v>-21</v>
      </c>
      <c r="AG30" s="4">
        <v>-19</v>
      </c>
      <c r="AH30" s="4">
        <v>-20</v>
      </c>
      <c r="AI30" s="4">
        <v>-43</v>
      </c>
      <c r="AJ30" s="4">
        <v>-46</v>
      </c>
      <c r="AK30" s="4">
        <v>-47</v>
      </c>
      <c r="AL30" s="4">
        <v>-46</v>
      </c>
      <c r="AM30" s="4">
        <v>-49</v>
      </c>
      <c r="AN30" s="4">
        <v>-47</v>
      </c>
      <c r="AO30" s="4">
        <v>-49</v>
      </c>
      <c r="AP30" s="4">
        <v>-46</v>
      </c>
      <c r="AQ30" s="4">
        <v>-42</v>
      </c>
      <c r="AR30" s="4">
        <v>-46</v>
      </c>
      <c r="AS30" s="4">
        <v>-54</v>
      </c>
      <c r="AT30" s="4">
        <v>-59</v>
      </c>
      <c r="AU30" s="4">
        <v>-61</v>
      </c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>
        <v>-19</v>
      </c>
    </row>
    <row r="31" spans="1:61" ht="15">
      <c r="A31" s="36" t="s">
        <v>7</v>
      </c>
      <c r="B31" s="36" t="s">
        <v>8</v>
      </c>
      <c r="C31" s="36" t="s">
        <v>15</v>
      </c>
      <c r="D31" s="1" t="s">
        <v>19</v>
      </c>
      <c r="E31" s="18" t="s">
        <v>398</v>
      </c>
      <c r="F31" s="18" t="s">
        <v>398</v>
      </c>
      <c r="G31" s="1" t="s">
        <v>12</v>
      </c>
      <c r="H31" s="219"/>
      <c r="I31" s="219"/>
      <c r="J31" s="219"/>
      <c r="K31" s="219"/>
      <c r="L31" s="219"/>
      <c r="M31" s="219"/>
      <c r="N31" s="219"/>
      <c r="O31" s="219"/>
      <c r="P31" s="219"/>
      <c r="Q31" s="219"/>
      <c r="R31" s="221">
        <f>1</f>
        <v>1</v>
      </c>
      <c r="S31" s="221">
        <f>1</f>
        <v>1</v>
      </c>
      <c r="T31" s="221">
        <f>1</f>
        <v>1</v>
      </c>
      <c r="U31" s="221">
        <f>1</f>
        <v>1</v>
      </c>
      <c r="V31" s="221">
        <f>1</f>
        <v>1</v>
      </c>
      <c r="W31" s="221">
        <f>1</f>
        <v>1</v>
      </c>
      <c r="X31" s="221">
        <f>1</f>
        <v>1</v>
      </c>
      <c r="Y31" s="221">
        <f>1</f>
        <v>1</v>
      </c>
      <c r="Z31" s="221">
        <f>1</f>
        <v>1</v>
      </c>
      <c r="AA31" s="221">
        <f>1</f>
        <v>1</v>
      </c>
      <c r="AB31" s="221">
        <f>1</f>
        <v>1</v>
      </c>
      <c r="AC31" s="221">
        <f>1</f>
        <v>1</v>
      </c>
      <c r="AD31" s="221">
        <f>1</f>
        <v>1</v>
      </c>
      <c r="AE31" s="221">
        <f>1</f>
        <v>1</v>
      </c>
      <c r="AF31" s="221">
        <f>1</f>
        <v>1</v>
      </c>
      <c r="AG31" s="221">
        <f>1</f>
        <v>1</v>
      </c>
      <c r="AH31" s="221">
        <f>1</f>
        <v>1</v>
      </c>
      <c r="AI31" s="221">
        <f>1</f>
        <v>1</v>
      </c>
      <c r="AJ31" s="221">
        <f>1</f>
        <v>1</v>
      </c>
      <c r="AK31" s="221">
        <f>1</f>
        <v>1</v>
      </c>
      <c r="AL31" s="221">
        <f>1</f>
        <v>1</v>
      </c>
      <c r="AM31" s="221">
        <f>1</f>
        <v>1</v>
      </c>
      <c r="AN31" s="221">
        <f>1</f>
        <v>1</v>
      </c>
      <c r="AO31" s="221">
        <f>1</f>
        <v>1</v>
      </c>
      <c r="AP31" s="221">
        <f>1</f>
        <v>1</v>
      </c>
      <c r="AQ31" s="221">
        <f>1</f>
        <v>1</v>
      </c>
      <c r="AR31" s="221">
        <f>1</f>
        <v>1</v>
      </c>
      <c r="AS31" s="221">
        <f>1</f>
        <v>1</v>
      </c>
      <c r="AT31" s="221">
        <f>1</f>
        <v>1</v>
      </c>
      <c r="AU31" s="221">
        <f>1</f>
        <v>1</v>
      </c>
      <c r="AV31" s="219"/>
      <c r="AW31" s="219"/>
      <c r="AX31" s="219"/>
      <c r="AY31" s="219"/>
      <c r="AZ31" s="219"/>
      <c r="BA31" s="219"/>
      <c r="BB31" s="219"/>
      <c r="BC31" s="219"/>
      <c r="BD31" s="219"/>
      <c r="BE31" s="219"/>
      <c r="BF31" s="219"/>
      <c r="BG31" s="219"/>
      <c r="BH31" s="219"/>
      <c r="BI31" s="221">
        <f>1</f>
        <v>1</v>
      </c>
    </row>
    <row r="32" spans="1:61" ht="15">
      <c r="A32" s="36" t="s">
        <v>7</v>
      </c>
      <c r="B32" s="36" t="s">
        <v>8</v>
      </c>
      <c r="C32" s="36" t="s">
        <v>15</v>
      </c>
      <c r="D32" s="1" t="s">
        <v>19</v>
      </c>
      <c r="E32" s="18" t="s">
        <v>398</v>
      </c>
      <c r="F32" s="18" t="s">
        <v>398</v>
      </c>
      <c r="G32" s="1" t="s">
        <v>13</v>
      </c>
      <c r="H32" s="219"/>
      <c r="I32" s="219"/>
      <c r="J32" s="219"/>
      <c r="K32" s="219"/>
      <c r="L32" s="219"/>
      <c r="M32" s="219"/>
      <c r="N32" s="219"/>
      <c r="O32" s="219"/>
      <c r="P32" s="219"/>
      <c r="Q32" s="219"/>
      <c r="R32" s="220">
        <f>'3. Mecanical drive'!M$61</f>
        <v>0.25</v>
      </c>
      <c r="S32" s="220">
        <f>'3. Mecanical drive'!N$61</f>
        <v>0.251</v>
      </c>
      <c r="T32" s="220">
        <f>'3. Mecanical drive'!O$61</f>
        <v>0.252</v>
      </c>
      <c r="U32" s="220">
        <f>'3. Mecanical drive'!P$61</f>
        <v>0.253</v>
      </c>
      <c r="V32" s="220">
        <f>'3. Mecanical drive'!Q$61</f>
        <v>0.254</v>
      </c>
      <c r="W32" s="220">
        <f>'3. Mecanical drive'!R$61</f>
        <v>0.255</v>
      </c>
      <c r="X32" s="220">
        <f>'3. Mecanical drive'!S$61</f>
        <v>0.25600000000000001</v>
      </c>
      <c r="Y32" s="220">
        <f>'3. Mecanical drive'!T$61</f>
        <v>0.25700000000000001</v>
      </c>
      <c r="Z32" s="220">
        <f>'3. Mecanical drive'!U$61</f>
        <v>0.25800000000000001</v>
      </c>
      <c r="AA32" s="220">
        <f>'3. Mecanical drive'!V$61</f>
        <v>0.25900000000000001</v>
      </c>
      <c r="AB32" s="220">
        <f>'3. Mecanical drive'!W$61</f>
        <v>0.26</v>
      </c>
      <c r="AC32" s="220">
        <f>'3. Mecanical drive'!X$61</f>
        <v>0.26100000000000001</v>
      </c>
      <c r="AD32" s="220">
        <f>'3. Mecanical drive'!Y$61</f>
        <v>0.26200000000000001</v>
      </c>
      <c r="AE32" s="220">
        <f>'3. Mecanical drive'!Z$61</f>
        <v>0.26300000000000001</v>
      </c>
      <c r="AF32" s="220">
        <f>'3. Mecanical drive'!AA$61</f>
        <v>0.26400000000000001</v>
      </c>
      <c r="AG32" s="220">
        <f>'3. Mecanical drive'!AB$61</f>
        <v>0.26500000000000001</v>
      </c>
      <c r="AH32" s="220">
        <f>'3. Mecanical drive'!AC$61</f>
        <v>0.26600000000000001</v>
      </c>
      <c r="AI32" s="220">
        <f>'3. Mecanical drive'!AD$61</f>
        <v>0.26700000000000002</v>
      </c>
      <c r="AJ32" s="220">
        <f>'3. Mecanical drive'!AE$61</f>
        <v>0.26800000000000002</v>
      </c>
      <c r="AK32" s="220">
        <f>'3. Mecanical drive'!AF$61</f>
        <v>0.26900000000000002</v>
      </c>
      <c r="AL32" s="220">
        <f>'3. Mecanical drive'!AG$61</f>
        <v>0.27</v>
      </c>
      <c r="AM32" s="220">
        <f>'3. Mecanical drive'!AH$61</f>
        <v>0.27100000000000002</v>
      </c>
      <c r="AN32" s="220">
        <f>'3. Mecanical drive'!AI$61</f>
        <v>0.27200000000000002</v>
      </c>
      <c r="AO32" s="220">
        <f>'3. Mecanical drive'!AJ$61</f>
        <v>0.27300000000000002</v>
      </c>
      <c r="AP32" s="220">
        <f>'3. Mecanical drive'!AK$61</f>
        <v>0.27400000000000002</v>
      </c>
      <c r="AQ32" s="220">
        <f>'3. Mecanical drive'!AL$61</f>
        <v>0.27500000000000002</v>
      </c>
      <c r="AR32" s="220">
        <f>'3. Mecanical drive'!AM$61</f>
        <v>0.27600000000000002</v>
      </c>
      <c r="AS32" s="220">
        <f>'3. Mecanical drive'!AN$61</f>
        <v>0.27700000000000002</v>
      </c>
      <c r="AT32" s="220">
        <f>'3. Mecanical drive'!AO$61</f>
        <v>0.27800000000000002</v>
      </c>
      <c r="AU32" s="220">
        <f>'3. Mecanical drive'!AP$61</f>
        <v>0.27900000000000003</v>
      </c>
      <c r="AV32" s="219"/>
      <c r="AW32" s="219"/>
      <c r="AX32" s="219"/>
      <c r="AY32" s="219"/>
      <c r="AZ32" s="219"/>
      <c r="BA32" s="219"/>
      <c r="BB32" s="219"/>
      <c r="BC32" s="219"/>
      <c r="BD32" s="219"/>
      <c r="BE32" s="219"/>
      <c r="BF32" s="219"/>
      <c r="BG32" s="219"/>
      <c r="BH32" s="219"/>
      <c r="BI32" s="220">
        <f>'3. Mecanical drive'!BD$61</f>
        <v>0.29299999999999998</v>
      </c>
    </row>
    <row r="33" spans="1:61" ht="15">
      <c r="A33" s="36" t="s">
        <v>7</v>
      </c>
      <c r="B33" s="36" t="s">
        <v>8</v>
      </c>
      <c r="C33" s="36" t="s">
        <v>15</v>
      </c>
      <c r="D33" s="1" t="s">
        <v>19</v>
      </c>
      <c r="E33" s="18" t="s">
        <v>398</v>
      </c>
      <c r="F33" s="18" t="s">
        <v>398</v>
      </c>
      <c r="G33" s="1" t="s">
        <v>14</v>
      </c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20">
        <f>'3. Mecanical drive'!M$67</f>
        <v>1</v>
      </c>
      <c r="S33" s="220">
        <f>'3. Mecanical drive'!N$67</f>
        <v>1</v>
      </c>
      <c r="T33" s="220">
        <f>'3. Mecanical drive'!O$67</f>
        <v>1</v>
      </c>
      <c r="U33" s="220">
        <f>'3. Mecanical drive'!P$67</f>
        <v>1</v>
      </c>
      <c r="V33" s="220">
        <f>'3. Mecanical drive'!Q$67</f>
        <v>1</v>
      </c>
      <c r="W33" s="220">
        <f>'3. Mecanical drive'!R$67</f>
        <v>1</v>
      </c>
      <c r="X33" s="220">
        <f>'3. Mecanical drive'!S$67</f>
        <v>1</v>
      </c>
      <c r="Y33" s="220">
        <f>'3. Mecanical drive'!T$67</f>
        <v>1</v>
      </c>
      <c r="Z33" s="220">
        <f>'3. Mecanical drive'!U$67</f>
        <v>1</v>
      </c>
      <c r="AA33" s="220">
        <f>'3. Mecanical drive'!V$67</f>
        <v>1</v>
      </c>
      <c r="AB33" s="220">
        <f>'3. Mecanical drive'!W$67</f>
        <v>1</v>
      </c>
      <c r="AC33" s="220">
        <f>'3. Mecanical drive'!X$67</f>
        <v>1</v>
      </c>
      <c r="AD33" s="220">
        <f>'3. Mecanical drive'!Y$67</f>
        <v>1</v>
      </c>
      <c r="AE33" s="220">
        <f>'3. Mecanical drive'!Z$67</f>
        <v>1</v>
      </c>
      <c r="AF33" s="220">
        <f>'3. Mecanical drive'!AA$67</f>
        <v>1</v>
      </c>
      <c r="AG33" s="220">
        <f>'3. Mecanical drive'!AB$67</f>
        <v>1</v>
      </c>
      <c r="AH33" s="220">
        <f>'3. Mecanical drive'!AC$67</f>
        <v>1</v>
      </c>
      <c r="AI33" s="220">
        <f>'3. Mecanical drive'!AD$67</f>
        <v>1</v>
      </c>
      <c r="AJ33" s="220">
        <f>'3. Mecanical drive'!AE$67</f>
        <v>1</v>
      </c>
      <c r="AK33" s="220">
        <f>'3. Mecanical drive'!AF$67</f>
        <v>1</v>
      </c>
      <c r="AL33" s="220">
        <f>'3. Mecanical drive'!AG$67</f>
        <v>1</v>
      </c>
      <c r="AM33" s="220">
        <f>'3. Mecanical drive'!AH$67</f>
        <v>1</v>
      </c>
      <c r="AN33" s="220">
        <f>'3. Mecanical drive'!AI$67</f>
        <v>1</v>
      </c>
      <c r="AO33" s="220">
        <f>'3. Mecanical drive'!AJ$67</f>
        <v>1</v>
      </c>
      <c r="AP33" s="220">
        <f>'3. Mecanical drive'!AK$67</f>
        <v>1</v>
      </c>
      <c r="AQ33" s="220">
        <f>'3. Mecanical drive'!AL$67</f>
        <v>1</v>
      </c>
      <c r="AR33" s="220">
        <f>'3. Mecanical drive'!AM$67</f>
        <v>1</v>
      </c>
      <c r="AS33" s="220">
        <f>'3. Mecanical drive'!AN$67</f>
        <v>1</v>
      </c>
      <c r="AT33" s="220">
        <f>'3. Mecanical drive'!AO$67</f>
        <v>1</v>
      </c>
      <c r="AU33" s="220">
        <f>'3. Mecanical drive'!AP$67</f>
        <v>1</v>
      </c>
      <c r="AV33" s="219"/>
      <c r="AW33" s="219"/>
      <c r="AX33" s="219"/>
      <c r="AY33" s="219"/>
      <c r="AZ33" s="219"/>
      <c r="BA33" s="219"/>
      <c r="BB33" s="219"/>
      <c r="BC33" s="219"/>
      <c r="BD33" s="219"/>
      <c r="BE33" s="219"/>
      <c r="BF33" s="219"/>
      <c r="BG33" s="219"/>
      <c r="BH33" s="219"/>
      <c r="BI33" s="220">
        <f>'3. Mecanical drive'!BD$67</f>
        <v>1</v>
      </c>
    </row>
    <row r="34" spans="1:61" s="5" customFormat="1" ht="15">
      <c r="A34" s="4" t="s">
        <v>7</v>
      </c>
      <c r="B34" s="4" t="s">
        <v>8</v>
      </c>
      <c r="C34" s="4" t="s">
        <v>15</v>
      </c>
      <c r="D34" s="4" t="s">
        <v>20</v>
      </c>
      <c r="E34" s="4"/>
      <c r="F34" s="4"/>
      <c r="G34" s="4" t="s">
        <v>11</v>
      </c>
      <c r="H34" s="4">
        <v>-90</v>
      </c>
      <c r="I34" s="4">
        <v>-82</v>
      </c>
      <c r="J34" s="4">
        <v>-60</v>
      </c>
      <c r="K34" s="4">
        <v>-236</v>
      </c>
      <c r="L34" s="4">
        <v>-199</v>
      </c>
      <c r="M34" s="4">
        <v>-59</v>
      </c>
      <c r="N34" s="4">
        <v>-212</v>
      </c>
      <c r="O34" s="4">
        <v>-209</v>
      </c>
      <c r="P34" s="4">
        <v>-190</v>
      </c>
      <c r="Q34" s="4">
        <v>-163</v>
      </c>
      <c r="R34" s="4">
        <v>-179</v>
      </c>
      <c r="S34" s="4">
        <v>-327</v>
      </c>
      <c r="T34" s="4">
        <v>-161</v>
      </c>
      <c r="U34" s="4">
        <v>-205</v>
      </c>
      <c r="V34" s="4">
        <v>-241</v>
      </c>
      <c r="W34" s="4">
        <v>-199</v>
      </c>
      <c r="X34" s="4">
        <v>-190</v>
      </c>
      <c r="Y34" s="4">
        <v>-39</v>
      </c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</row>
    <row r="35" spans="1:61" ht="15">
      <c r="A35" s="36" t="s">
        <v>7</v>
      </c>
      <c r="B35" s="36" t="s">
        <v>8</v>
      </c>
      <c r="C35" s="36" t="s">
        <v>15</v>
      </c>
      <c r="D35" s="1" t="s">
        <v>20</v>
      </c>
      <c r="E35" s="1" t="s">
        <v>107</v>
      </c>
      <c r="F35" s="1" t="s">
        <v>108</v>
      </c>
      <c r="G35" s="1" t="s">
        <v>12</v>
      </c>
      <c r="H35" s="220">
        <v>0.5</v>
      </c>
      <c r="I35" s="220">
        <v>0.5</v>
      </c>
      <c r="J35" s="220">
        <v>0.5</v>
      </c>
      <c r="K35" s="220">
        <v>0.5</v>
      </c>
      <c r="L35" s="220">
        <v>0.5</v>
      </c>
      <c r="M35" s="220">
        <v>0.5</v>
      </c>
      <c r="N35" s="220">
        <v>0.5</v>
      </c>
      <c r="O35" s="220">
        <v>0.5</v>
      </c>
      <c r="P35" s="220">
        <v>0.5</v>
      </c>
      <c r="Q35" s="220">
        <v>0.5</v>
      </c>
      <c r="R35" s="220">
        <v>0.5</v>
      </c>
      <c r="S35" s="220">
        <v>0.5</v>
      </c>
      <c r="T35" s="220">
        <v>0.5</v>
      </c>
      <c r="U35" s="220">
        <v>0.5</v>
      </c>
      <c r="V35" s="220">
        <v>0.5</v>
      </c>
      <c r="W35" s="220">
        <v>0.5</v>
      </c>
      <c r="X35" s="220">
        <v>0.5</v>
      </c>
      <c r="Y35" s="220">
        <v>0.5</v>
      </c>
      <c r="Z35" s="219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19"/>
      <c r="AL35" s="219"/>
      <c r="AM35" s="219"/>
      <c r="AN35" s="219"/>
      <c r="AO35" s="219"/>
      <c r="AP35" s="219"/>
      <c r="AQ35" s="219"/>
      <c r="AR35" s="219"/>
      <c r="AS35" s="219"/>
      <c r="AT35" s="219"/>
      <c r="AU35" s="219"/>
      <c r="AV35" s="219"/>
      <c r="AW35" s="219"/>
      <c r="AX35" s="219"/>
      <c r="AY35" s="219"/>
      <c r="AZ35" s="219"/>
      <c r="BA35" s="219"/>
      <c r="BB35" s="219"/>
      <c r="BC35" s="219"/>
      <c r="BD35" s="219"/>
      <c r="BE35" s="219"/>
      <c r="BF35" s="219"/>
      <c r="BG35" s="219"/>
      <c r="BH35" s="219"/>
      <c r="BI35" s="219"/>
    </row>
    <row r="36" spans="1:61" ht="15">
      <c r="A36" s="36" t="s">
        <v>7</v>
      </c>
      <c r="B36" s="36" t="s">
        <v>8</v>
      </c>
      <c r="C36" s="36" t="s">
        <v>15</v>
      </c>
      <c r="D36" s="1" t="s">
        <v>20</v>
      </c>
      <c r="E36" s="1" t="s">
        <v>107</v>
      </c>
      <c r="F36" s="1" t="s">
        <v>108</v>
      </c>
      <c r="G36" s="1" t="s">
        <v>13</v>
      </c>
      <c r="H36" s="220">
        <f>'2.b-MTH2-HTH'!C$60</f>
        <v>0.27096033581386358</v>
      </c>
      <c r="I36" s="220">
        <f>'2.b-MTH2-HTH'!D$60</f>
        <v>0.27803846841506513</v>
      </c>
      <c r="J36" s="220">
        <f>'2.b-MTH2-HTH'!E$60</f>
        <v>0.28512306108197533</v>
      </c>
      <c r="K36" s="220">
        <f>'2.b-MTH2-HTH'!F$60</f>
        <v>0.29221073523947788</v>
      </c>
      <c r="L36" s="220">
        <f>'2.b-MTH2-HTH'!G$60</f>
        <v>0.29929810301441867</v>
      </c>
      <c r="M36" s="220">
        <f>'2.b-MTH2-HTH'!H$60</f>
        <v>0.30638177745854617</v>
      </c>
      <c r="N36" s="220">
        <f>'2.b-MTH2-HTH'!I$60</f>
        <v>0.31345838276552329</v>
      </c>
      <c r="O36" s="220">
        <f>'2.b-MTH2-HTH'!J$60</f>
        <v>0.32052456441659938</v>
      </c>
      <c r="P36" s="220">
        <f>'2.b-MTH2-HTH'!K$60</f>
        <v>0.32757699919028938</v>
      </c>
      <c r="Q36" s="220">
        <f>'2.b-MTH2-HTH'!L$60</f>
        <v>0.33461240497291833</v>
      </c>
      <c r="R36" s="220">
        <f>'2.b-MTH2-HTH'!M$60</f>
        <v>0.33900064234710969</v>
      </c>
      <c r="S36" s="220">
        <f>'2.b-MTH2-HTH'!N$60</f>
        <v>0.348033858794222</v>
      </c>
      <c r="T36" s="220">
        <f>'2.b-MTH2-HTH'!O$60</f>
        <v>0.35255421330360076</v>
      </c>
      <c r="U36" s="220">
        <f>'2.b-MTH2-HTH'!P$60</f>
        <v>0.36316841586045356</v>
      </c>
      <c r="V36" s="220">
        <f>'2.b-MTH2-HTH'!Q$60</f>
        <v>0.37231292224020818</v>
      </c>
      <c r="W36" s="220">
        <f>'2.b-MTH2-HTH'!R$60</f>
        <v>0.38060310289556548</v>
      </c>
      <c r="X36" s="220">
        <f>'2.b-MTH2-HTH'!S$60</f>
        <v>0.3859322922417493</v>
      </c>
      <c r="Y36" s="220">
        <f>'2.b-MTH2-HTH'!T$60</f>
        <v>0.39113304875381116</v>
      </c>
      <c r="Z36" s="219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19"/>
      <c r="AL36" s="219"/>
      <c r="AM36" s="219"/>
      <c r="AN36" s="219"/>
      <c r="AO36" s="219"/>
      <c r="AP36" s="219"/>
      <c r="AQ36" s="219"/>
      <c r="AR36" s="219"/>
      <c r="AS36" s="219"/>
      <c r="AT36" s="219"/>
      <c r="AU36" s="219"/>
      <c r="AV36" s="219"/>
      <c r="AW36" s="219"/>
      <c r="AX36" s="219"/>
      <c r="AY36" s="219"/>
      <c r="AZ36" s="219"/>
      <c r="BA36" s="219"/>
      <c r="BB36" s="219"/>
      <c r="BC36" s="219"/>
      <c r="BD36" s="219"/>
      <c r="BE36" s="219"/>
      <c r="BF36" s="219"/>
      <c r="BG36" s="219"/>
      <c r="BH36" s="219"/>
      <c r="BI36" s="219"/>
    </row>
    <row r="37" spans="1:61" ht="15">
      <c r="A37" s="36" t="s">
        <v>7</v>
      </c>
      <c r="B37" s="36" t="s">
        <v>8</v>
      </c>
      <c r="C37" s="36" t="s">
        <v>15</v>
      </c>
      <c r="D37" s="1" t="s">
        <v>20</v>
      </c>
      <c r="E37" s="1" t="s">
        <v>107</v>
      </c>
      <c r="F37" s="1" t="s">
        <v>108</v>
      </c>
      <c r="G37" s="1" t="s">
        <v>14</v>
      </c>
      <c r="H37" s="220">
        <f>'2.b-MTH2-HTH'!C$61</f>
        <v>0.3911634117171473</v>
      </c>
      <c r="I37" s="220">
        <f>'2.b-MTH2-HTH'!D$61</f>
        <v>0.3911634117171473</v>
      </c>
      <c r="J37" s="220">
        <f>'2.b-MTH2-HTH'!E$61</f>
        <v>0.3911634117171473</v>
      </c>
      <c r="K37" s="220">
        <f>'2.b-MTH2-HTH'!F$61</f>
        <v>0.3911634117171473</v>
      </c>
      <c r="L37" s="220">
        <f>'2.b-MTH2-HTH'!G$61</f>
        <v>0.3911634117171473</v>
      </c>
      <c r="M37" s="220">
        <f>'2.b-MTH2-HTH'!H$61</f>
        <v>0.3911634117171473</v>
      </c>
      <c r="N37" s="220">
        <f>'2.b-MTH2-HTH'!I$61</f>
        <v>0.3911634117171473</v>
      </c>
      <c r="O37" s="220">
        <f>'2.b-MTH2-HTH'!J$61</f>
        <v>0.3911634117171473</v>
      </c>
      <c r="P37" s="220">
        <f>'2.b-MTH2-HTH'!K$61</f>
        <v>0.39116341171714725</v>
      </c>
      <c r="Q37" s="220">
        <f>'2.b-MTH2-HTH'!L$61</f>
        <v>0.3911634117171473</v>
      </c>
      <c r="R37" s="220">
        <f>'2.b-MTH2-HTH'!M$61</f>
        <v>0.3911634117171473</v>
      </c>
      <c r="S37" s="220">
        <f>'2.b-MTH2-HTH'!N$61</f>
        <v>0.3911634117171473</v>
      </c>
      <c r="T37" s="220">
        <f>'2.b-MTH2-HTH'!O$61</f>
        <v>0.39116341171714725</v>
      </c>
      <c r="U37" s="220">
        <f>'2.b-MTH2-HTH'!P$61</f>
        <v>0.39116341171714725</v>
      </c>
      <c r="V37" s="220">
        <f>'2.b-MTH2-HTH'!Q$61</f>
        <v>0.3911634117171473</v>
      </c>
      <c r="W37" s="220">
        <f>'2.b-MTH2-HTH'!R$61</f>
        <v>0.3911634117171473</v>
      </c>
      <c r="X37" s="220">
        <f>'2.b-MTH2-HTH'!S$61</f>
        <v>0.3911634117171473</v>
      </c>
      <c r="Y37" s="220">
        <f>'2.b-MTH2-HTH'!T$61</f>
        <v>0.3911634117171473</v>
      </c>
      <c r="Z37" s="219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19"/>
      <c r="AL37" s="219"/>
      <c r="AM37" s="219"/>
      <c r="AN37" s="219"/>
      <c r="AO37" s="219"/>
      <c r="AP37" s="219"/>
      <c r="AQ37" s="219"/>
      <c r="AR37" s="219"/>
      <c r="AS37" s="219"/>
      <c r="AT37" s="219"/>
      <c r="AU37" s="219"/>
      <c r="AV37" s="219"/>
      <c r="AW37" s="219"/>
      <c r="AX37" s="219"/>
      <c r="AY37" s="219"/>
      <c r="AZ37" s="219"/>
      <c r="BA37" s="219"/>
      <c r="BB37" s="219"/>
      <c r="BC37" s="219"/>
      <c r="BD37" s="219"/>
      <c r="BE37" s="219"/>
      <c r="BF37" s="219"/>
      <c r="BG37" s="219"/>
      <c r="BH37" s="219"/>
      <c r="BI37" s="219"/>
    </row>
    <row r="38" spans="1:61" ht="15">
      <c r="A38" s="36" t="s">
        <v>7</v>
      </c>
      <c r="B38" s="36" t="s">
        <v>8</v>
      </c>
      <c r="C38" s="36" t="s">
        <v>15</v>
      </c>
      <c r="D38" s="1" t="s">
        <v>20</v>
      </c>
      <c r="E38" s="18" t="s">
        <v>97</v>
      </c>
      <c r="F38" s="18" t="s">
        <v>98</v>
      </c>
      <c r="G38" s="1" t="s">
        <v>12</v>
      </c>
      <c r="H38" s="220">
        <v>0.5</v>
      </c>
      <c r="I38" s="220">
        <v>0.5</v>
      </c>
      <c r="J38" s="220">
        <v>0.5</v>
      </c>
      <c r="K38" s="220">
        <v>0.5</v>
      </c>
      <c r="L38" s="220">
        <v>0.5</v>
      </c>
      <c r="M38" s="220">
        <v>0.5</v>
      </c>
      <c r="N38" s="220">
        <v>0.5</v>
      </c>
      <c r="O38" s="220">
        <v>0.5</v>
      </c>
      <c r="P38" s="220">
        <v>0.5</v>
      </c>
      <c r="Q38" s="220">
        <v>0.5</v>
      </c>
      <c r="R38" s="220">
        <v>0.5</v>
      </c>
      <c r="S38" s="220">
        <v>0.5</v>
      </c>
      <c r="T38" s="220">
        <v>0.5</v>
      </c>
      <c r="U38" s="220">
        <v>0.5</v>
      </c>
      <c r="V38" s="220">
        <v>0.5</v>
      </c>
      <c r="W38" s="220">
        <v>0.5</v>
      </c>
      <c r="X38" s="220">
        <v>0.5</v>
      </c>
      <c r="Y38" s="220">
        <v>0.5</v>
      </c>
      <c r="Z38" s="219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19"/>
      <c r="AL38" s="219"/>
      <c r="AM38" s="219"/>
      <c r="AN38" s="219"/>
      <c r="AO38" s="219"/>
      <c r="AP38" s="219"/>
      <c r="AQ38" s="219"/>
      <c r="AR38" s="219"/>
      <c r="AS38" s="219"/>
      <c r="AT38" s="219"/>
      <c r="AU38" s="219"/>
      <c r="AV38" s="219"/>
      <c r="AW38" s="219"/>
      <c r="AX38" s="219"/>
      <c r="AY38" s="219"/>
      <c r="AZ38" s="219"/>
      <c r="BA38" s="219"/>
      <c r="BB38" s="219"/>
      <c r="BC38" s="219"/>
      <c r="BD38" s="219"/>
      <c r="BE38" s="219"/>
      <c r="BF38" s="219"/>
      <c r="BG38" s="219"/>
      <c r="BH38" s="219"/>
      <c r="BI38" s="219"/>
    </row>
    <row r="39" spans="1:61" ht="15">
      <c r="A39" s="36" t="s">
        <v>7</v>
      </c>
      <c r="B39" s="36" t="s">
        <v>8</v>
      </c>
      <c r="C39" s="36" t="s">
        <v>15</v>
      </c>
      <c r="D39" s="1" t="s">
        <v>20</v>
      </c>
      <c r="E39" s="18" t="s">
        <v>97</v>
      </c>
      <c r="F39" s="18" t="s">
        <v>98</v>
      </c>
      <c r="G39" s="1" t="s">
        <v>13</v>
      </c>
      <c r="H39" s="220">
        <f>'2.b-MTH2-HTH'!C$66</f>
        <v>0.27096033581386358</v>
      </c>
      <c r="I39" s="220">
        <f>'2.b-MTH2-HTH'!D$66</f>
        <v>0.27803846841506513</v>
      </c>
      <c r="J39" s="220">
        <f>'2.b-MTH2-HTH'!E$66</f>
        <v>0.28512306108197533</v>
      </c>
      <c r="K39" s="220">
        <f>'2.b-MTH2-HTH'!F$66</f>
        <v>0.29221073523947788</v>
      </c>
      <c r="L39" s="220">
        <f>'2.b-MTH2-HTH'!G$66</f>
        <v>0.29929810301441867</v>
      </c>
      <c r="M39" s="220">
        <f>'2.b-MTH2-HTH'!H$66</f>
        <v>0.30638177745854617</v>
      </c>
      <c r="N39" s="220">
        <f>'2.b-MTH2-HTH'!I$66</f>
        <v>0.31345838276552329</v>
      </c>
      <c r="O39" s="220">
        <f>'2.b-MTH2-HTH'!J$66</f>
        <v>0.32052456441659938</v>
      </c>
      <c r="P39" s="220">
        <f>'2.b-MTH2-HTH'!K$66</f>
        <v>0.32757699919028938</v>
      </c>
      <c r="Q39" s="220">
        <f>'2.b-MTH2-HTH'!L$66</f>
        <v>0.33461240497291833</v>
      </c>
      <c r="R39" s="220">
        <f>'2.b-MTH2-HTH'!M$66</f>
        <v>0.33900064234710969</v>
      </c>
      <c r="S39" s="220">
        <f>'2.b-MTH2-HTH'!N$66</f>
        <v>0.348033858794222</v>
      </c>
      <c r="T39" s="220">
        <f>'2.b-MTH2-HTH'!O$66</f>
        <v>0.35255421330360076</v>
      </c>
      <c r="U39" s="220">
        <f>'2.b-MTH2-HTH'!P$66</f>
        <v>0.36316841586045356</v>
      </c>
      <c r="V39" s="220">
        <f>'2.b-MTH2-HTH'!Q$66</f>
        <v>0.37231292224020818</v>
      </c>
      <c r="W39" s="220">
        <f>'2.b-MTH2-HTH'!R$66</f>
        <v>0.38060310289556548</v>
      </c>
      <c r="X39" s="220">
        <f>'2.b-MTH2-HTH'!S$66</f>
        <v>0.3859322922417493</v>
      </c>
      <c r="Y39" s="220">
        <f>'2.b-MTH2-HTH'!T$66</f>
        <v>0.39113304875381116</v>
      </c>
      <c r="Z39" s="219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19"/>
      <c r="AL39" s="219"/>
      <c r="AM39" s="219"/>
      <c r="AN39" s="219"/>
      <c r="AO39" s="219"/>
      <c r="AP39" s="219"/>
      <c r="AQ39" s="219"/>
      <c r="AR39" s="219"/>
      <c r="AS39" s="219"/>
      <c r="AT39" s="219"/>
      <c r="AU39" s="219"/>
      <c r="AV39" s="219"/>
      <c r="AW39" s="219"/>
      <c r="AX39" s="219"/>
      <c r="AY39" s="219"/>
      <c r="AZ39" s="219"/>
      <c r="BA39" s="219"/>
      <c r="BB39" s="219"/>
      <c r="BC39" s="219"/>
      <c r="BD39" s="219"/>
      <c r="BE39" s="219"/>
      <c r="BF39" s="219"/>
      <c r="BG39" s="219"/>
      <c r="BH39" s="219"/>
      <c r="BI39" s="219"/>
    </row>
    <row r="40" spans="1:61" ht="15">
      <c r="A40" s="36" t="s">
        <v>7</v>
      </c>
      <c r="B40" s="36" t="s">
        <v>8</v>
      </c>
      <c r="C40" s="36" t="s">
        <v>15</v>
      </c>
      <c r="D40" s="1" t="s">
        <v>20</v>
      </c>
      <c r="E40" s="18" t="s">
        <v>97</v>
      </c>
      <c r="F40" s="18" t="s">
        <v>98</v>
      </c>
      <c r="G40" s="1" t="s">
        <v>14</v>
      </c>
      <c r="H40" s="220">
        <f>'2.b-MTH2-HTH'!C$67</f>
        <v>0.67007841522529721</v>
      </c>
      <c r="I40" s="220">
        <f>'2.b-MTH2-HTH'!D$67</f>
        <v>0.67007841522529721</v>
      </c>
      <c r="J40" s="220">
        <f>'2.b-MTH2-HTH'!E$67</f>
        <v>0.67007841522529721</v>
      </c>
      <c r="K40" s="220">
        <f>'2.b-MTH2-HTH'!F$67</f>
        <v>0.67007841522529721</v>
      </c>
      <c r="L40" s="220">
        <f>'2.b-MTH2-HTH'!G$67</f>
        <v>0.67007841522529721</v>
      </c>
      <c r="M40" s="220">
        <f>'2.b-MTH2-HTH'!H$67</f>
        <v>0.67007841522529721</v>
      </c>
      <c r="N40" s="220">
        <f>'2.b-MTH2-HTH'!I$67</f>
        <v>0.67007841522529721</v>
      </c>
      <c r="O40" s="220">
        <f>'2.b-MTH2-HTH'!J$67</f>
        <v>0.67007841522529721</v>
      </c>
      <c r="P40" s="220">
        <f>'2.b-MTH2-HTH'!K$67</f>
        <v>0.67007841522529721</v>
      </c>
      <c r="Q40" s="220">
        <f>'2.b-MTH2-HTH'!L$67</f>
        <v>0.67007841522529721</v>
      </c>
      <c r="R40" s="220">
        <f>'2.b-MTH2-HTH'!M$67</f>
        <v>0.67007841522529721</v>
      </c>
      <c r="S40" s="220">
        <f>'2.b-MTH2-HTH'!N$67</f>
        <v>0.67007841522529721</v>
      </c>
      <c r="T40" s="220">
        <f>'2.b-MTH2-HTH'!O$67</f>
        <v>0.67007841522529721</v>
      </c>
      <c r="U40" s="220">
        <f>'2.b-MTH2-HTH'!P$67</f>
        <v>0.67007841522529721</v>
      </c>
      <c r="V40" s="220">
        <f>'2.b-MTH2-HTH'!Q$67</f>
        <v>0.67007841522529721</v>
      </c>
      <c r="W40" s="220">
        <f>'2.b-MTH2-HTH'!R$67</f>
        <v>0.6700784152252971</v>
      </c>
      <c r="X40" s="220">
        <f>'2.b-MTH2-HTH'!S$67</f>
        <v>0.67007841522529721</v>
      </c>
      <c r="Y40" s="220">
        <f>'2.b-MTH2-HTH'!T$67</f>
        <v>0.67007841522529721</v>
      </c>
      <c r="Z40" s="219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19"/>
      <c r="AL40" s="219"/>
      <c r="AM40" s="219"/>
      <c r="AN40" s="219"/>
      <c r="AO40" s="219"/>
      <c r="AP40" s="219"/>
      <c r="AQ40" s="219"/>
      <c r="AR40" s="219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19"/>
    </row>
    <row r="41" spans="1:61" s="5" customFormat="1" ht="15">
      <c r="A41" s="4" t="s">
        <v>7</v>
      </c>
      <c r="B41" s="4" t="s">
        <v>8</v>
      </c>
      <c r="C41" s="4" t="s">
        <v>15</v>
      </c>
      <c r="D41" s="4" t="s">
        <v>21</v>
      </c>
      <c r="E41" s="4"/>
      <c r="F41" s="4"/>
      <c r="G41" s="4" t="s">
        <v>11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>
        <v>-5</v>
      </c>
      <c r="BH41" s="4">
        <v>-1</v>
      </c>
      <c r="BI41" s="4">
        <v>-1</v>
      </c>
    </row>
    <row r="42" spans="1:61" ht="15">
      <c r="A42" s="36" t="s">
        <v>7</v>
      </c>
      <c r="B42" s="36" t="s">
        <v>8</v>
      </c>
      <c r="C42" s="36" t="s">
        <v>15</v>
      </c>
      <c r="D42" s="1" t="s">
        <v>21</v>
      </c>
      <c r="E42" s="1" t="s">
        <v>107</v>
      </c>
      <c r="F42" s="1" t="s">
        <v>108</v>
      </c>
      <c r="G42" s="1" t="s">
        <v>12</v>
      </c>
      <c r="H42" s="219"/>
      <c r="I42" s="219"/>
      <c r="J42" s="219"/>
      <c r="K42" s="219"/>
      <c r="L42" s="219"/>
      <c r="M42" s="219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19"/>
      <c r="Z42" s="219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19"/>
      <c r="AL42" s="219"/>
      <c r="AM42" s="219"/>
      <c r="AN42" s="219"/>
      <c r="AO42" s="219"/>
      <c r="AP42" s="219"/>
      <c r="AQ42" s="219"/>
      <c r="AR42" s="219"/>
      <c r="AS42" s="219"/>
      <c r="AT42" s="219"/>
      <c r="AU42" s="219"/>
      <c r="AV42" s="219"/>
      <c r="AW42" s="219"/>
      <c r="AX42" s="219"/>
      <c r="AY42" s="219"/>
      <c r="AZ42" s="219"/>
      <c r="BA42" s="219"/>
      <c r="BB42" s="219"/>
      <c r="BC42" s="219"/>
      <c r="BD42" s="219"/>
      <c r="BE42" s="219"/>
      <c r="BF42" s="219"/>
      <c r="BG42" s="220">
        <v>0.5</v>
      </c>
      <c r="BH42" s="220">
        <v>0.5</v>
      </c>
      <c r="BI42" s="220">
        <v>0.5</v>
      </c>
    </row>
    <row r="43" spans="1:61" ht="15">
      <c r="A43" s="36" t="s">
        <v>7</v>
      </c>
      <c r="B43" s="36" t="s">
        <v>8</v>
      </c>
      <c r="C43" s="36" t="s">
        <v>15</v>
      </c>
      <c r="D43" s="1" t="s">
        <v>21</v>
      </c>
      <c r="E43" s="1" t="s">
        <v>107</v>
      </c>
      <c r="F43" s="1" t="s">
        <v>108</v>
      </c>
      <c r="G43" s="1" t="s">
        <v>13</v>
      </c>
      <c r="H43" s="219"/>
      <c r="I43" s="219"/>
      <c r="J43" s="219"/>
      <c r="K43" s="219"/>
      <c r="L43" s="219"/>
      <c r="M43" s="219"/>
      <c r="N43" s="219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19"/>
      <c r="Z43" s="219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19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219"/>
      <c r="AW43" s="219"/>
      <c r="AX43" s="219"/>
      <c r="AY43" s="219"/>
      <c r="AZ43" s="219"/>
      <c r="BA43" s="219"/>
      <c r="BB43" s="219"/>
      <c r="BC43" s="219"/>
      <c r="BD43" s="219"/>
      <c r="BE43" s="219"/>
      <c r="BF43" s="219"/>
      <c r="BG43" s="220">
        <f>'2.b-MTH2-HTH'!BB$60</f>
        <v>0.5810223934986205</v>
      </c>
      <c r="BH43" s="220">
        <f>'2.b-MTH2-HTH'!BC$60</f>
        <v>0.59258989819671504</v>
      </c>
      <c r="BI43" s="220">
        <f>'2.b-MTH2-HTH'!BD$60</f>
        <v>0.58065161948797872</v>
      </c>
    </row>
    <row r="44" spans="1:61" ht="15">
      <c r="A44" s="36" t="s">
        <v>7</v>
      </c>
      <c r="B44" s="36" t="s">
        <v>8</v>
      </c>
      <c r="C44" s="36" t="s">
        <v>15</v>
      </c>
      <c r="D44" s="1" t="s">
        <v>21</v>
      </c>
      <c r="E44" s="1" t="s">
        <v>107</v>
      </c>
      <c r="F44" s="1" t="s">
        <v>108</v>
      </c>
      <c r="G44" s="1" t="s">
        <v>14</v>
      </c>
      <c r="H44" s="219"/>
      <c r="I44" s="219"/>
      <c r="J44" s="219"/>
      <c r="K44" s="219"/>
      <c r="L44" s="219"/>
      <c r="M44" s="219"/>
      <c r="N44" s="219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19"/>
      <c r="Z44" s="219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19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219"/>
      <c r="AW44" s="219"/>
      <c r="AX44" s="219"/>
      <c r="AY44" s="219"/>
      <c r="AZ44" s="219"/>
      <c r="BA44" s="219"/>
      <c r="BB44" s="219"/>
      <c r="BC44" s="219"/>
      <c r="BD44" s="219"/>
      <c r="BE44" s="219"/>
      <c r="BF44" s="219"/>
      <c r="BG44" s="220">
        <f>'2.b-MTH2-HTH'!BB$61</f>
        <v>0.3911634117171473</v>
      </c>
      <c r="BH44" s="220">
        <f>'2.b-MTH2-HTH'!BC$61</f>
        <v>0.3911634117171473</v>
      </c>
      <c r="BI44" s="220">
        <f>'2.b-MTH2-HTH'!BD$61</f>
        <v>0.3911634117171473</v>
      </c>
    </row>
    <row r="45" spans="1:61" ht="15">
      <c r="A45" s="36" t="s">
        <v>7</v>
      </c>
      <c r="B45" s="36" t="s">
        <v>8</v>
      </c>
      <c r="C45" s="36" t="s">
        <v>15</v>
      </c>
      <c r="D45" s="1" t="s">
        <v>21</v>
      </c>
      <c r="E45" s="18" t="s">
        <v>97</v>
      </c>
      <c r="F45" s="18" t="s">
        <v>98</v>
      </c>
      <c r="G45" s="1" t="s">
        <v>12</v>
      </c>
      <c r="H45" s="219"/>
      <c r="I45" s="219"/>
      <c r="J45" s="219"/>
      <c r="K45" s="219"/>
      <c r="L45" s="219"/>
      <c r="M45" s="219"/>
      <c r="N45" s="219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19"/>
      <c r="Z45" s="219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19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219"/>
      <c r="AW45" s="219"/>
      <c r="AX45" s="219"/>
      <c r="AY45" s="219"/>
      <c r="AZ45" s="219"/>
      <c r="BA45" s="219"/>
      <c r="BB45" s="219"/>
      <c r="BC45" s="219"/>
      <c r="BD45" s="219"/>
      <c r="BE45" s="219"/>
      <c r="BF45" s="219"/>
      <c r="BG45" s="220">
        <v>0.5</v>
      </c>
      <c r="BH45" s="220">
        <v>0.5</v>
      </c>
      <c r="BI45" s="220">
        <v>0.5</v>
      </c>
    </row>
    <row r="46" spans="1:61" ht="15">
      <c r="A46" s="36" t="s">
        <v>7</v>
      </c>
      <c r="B46" s="36" t="s">
        <v>8</v>
      </c>
      <c r="C46" s="36" t="s">
        <v>15</v>
      </c>
      <c r="D46" s="1" t="s">
        <v>21</v>
      </c>
      <c r="E46" s="18" t="s">
        <v>97</v>
      </c>
      <c r="F46" s="18" t="s">
        <v>98</v>
      </c>
      <c r="G46" s="1" t="s">
        <v>13</v>
      </c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19"/>
      <c r="Z46" s="219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19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/>
      <c r="BF46" s="219"/>
      <c r="BG46" s="220">
        <f>'2.b-MTH2-HTH'!BB$66</f>
        <v>0.5810223934986205</v>
      </c>
      <c r="BH46" s="220">
        <f>'2.b-MTH2-HTH'!BC$66</f>
        <v>0.59258989819671504</v>
      </c>
      <c r="BI46" s="220">
        <f>'2.b-MTH2-HTH'!BD$66</f>
        <v>0.58065161948797872</v>
      </c>
    </row>
    <row r="47" spans="1:61" ht="15">
      <c r="A47" s="36" t="s">
        <v>7</v>
      </c>
      <c r="B47" s="36" t="s">
        <v>8</v>
      </c>
      <c r="C47" s="36" t="s">
        <v>15</v>
      </c>
      <c r="D47" s="1" t="s">
        <v>21</v>
      </c>
      <c r="E47" s="18" t="s">
        <v>97</v>
      </c>
      <c r="F47" s="18" t="s">
        <v>98</v>
      </c>
      <c r="G47" s="1" t="s">
        <v>14</v>
      </c>
      <c r="H47" s="219"/>
      <c r="I47" s="219"/>
      <c r="J47" s="219"/>
      <c r="K47" s="219"/>
      <c r="L47" s="219"/>
      <c r="M47" s="219"/>
      <c r="N47" s="219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19"/>
      <c r="Z47" s="219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19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219"/>
      <c r="AW47" s="219"/>
      <c r="AX47" s="219"/>
      <c r="AY47" s="219"/>
      <c r="AZ47" s="219"/>
      <c r="BA47" s="219"/>
      <c r="BB47" s="219"/>
      <c r="BC47" s="219"/>
      <c r="BD47" s="219"/>
      <c r="BE47" s="219"/>
      <c r="BF47" s="219"/>
      <c r="BG47" s="220">
        <f>'2.b-MTH2-HTH'!BB$67</f>
        <v>0.67007841522529721</v>
      </c>
      <c r="BH47" s="220">
        <f>'2.b-MTH2-HTH'!BC$67</f>
        <v>0.67007841522529721</v>
      </c>
      <c r="BI47" s="220">
        <f>'2.b-MTH2-HTH'!BD$67</f>
        <v>0.67007841522529721</v>
      </c>
    </row>
    <row r="48" spans="1:61" s="5" customFormat="1" ht="15">
      <c r="A48" s="4" t="s">
        <v>7</v>
      </c>
      <c r="B48" s="4" t="s">
        <v>8</v>
      </c>
      <c r="C48" s="4" t="s">
        <v>15</v>
      </c>
      <c r="D48" s="4" t="s">
        <v>22</v>
      </c>
      <c r="E48" s="4"/>
      <c r="F48" s="4"/>
      <c r="G48" s="4" t="s">
        <v>11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>
        <v>-26</v>
      </c>
      <c r="AA48" s="4">
        <v>-15</v>
      </c>
      <c r="AB48" s="4">
        <v>-15</v>
      </c>
      <c r="AC48" s="4">
        <v>-15</v>
      </c>
      <c r="AD48" s="4">
        <v>-15</v>
      </c>
      <c r="AE48" s="4">
        <v>-19</v>
      </c>
      <c r="AF48" s="4">
        <v>-18</v>
      </c>
      <c r="AG48" s="4">
        <v>-26</v>
      </c>
      <c r="AH48" s="4">
        <v>-25</v>
      </c>
      <c r="AI48" s="4">
        <v>-62</v>
      </c>
      <c r="AJ48" s="4">
        <v>-109</v>
      </c>
      <c r="AK48" s="4">
        <v>-110</v>
      </c>
      <c r="AL48" s="4">
        <v>-110</v>
      </c>
      <c r="AM48" s="4">
        <v>-110</v>
      </c>
      <c r="AN48" s="4">
        <v>-16</v>
      </c>
      <c r="AO48" s="4">
        <v>-17</v>
      </c>
      <c r="AP48" s="4">
        <v>-26</v>
      </c>
      <c r="AQ48" s="4">
        <v>-13</v>
      </c>
      <c r="AR48" s="4">
        <v>-16</v>
      </c>
      <c r="AS48" s="4">
        <v>-7</v>
      </c>
      <c r="AT48" s="4">
        <v>-4</v>
      </c>
      <c r="AU48" s="4">
        <v>-5</v>
      </c>
      <c r="AV48" s="4">
        <v>-22</v>
      </c>
      <c r="AW48" s="4">
        <v>-19</v>
      </c>
      <c r="AX48" s="4">
        <v>-1</v>
      </c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</row>
    <row r="49" spans="1:61" ht="15">
      <c r="A49" s="36" t="s">
        <v>7</v>
      </c>
      <c r="B49" s="36" t="s">
        <v>8</v>
      </c>
      <c r="C49" s="36" t="s">
        <v>15</v>
      </c>
      <c r="D49" s="1" t="s">
        <v>22</v>
      </c>
      <c r="E49" s="1" t="s">
        <v>107</v>
      </c>
      <c r="F49" s="1" t="s">
        <v>108</v>
      </c>
      <c r="G49" s="1" t="s">
        <v>12</v>
      </c>
      <c r="H49" s="219"/>
      <c r="I49" s="219"/>
      <c r="J49" s="219"/>
      <c r="K49" s="219"/>
      <c r="L49" s="219"/>
      <c r="M49" s="219"/>
      <c r="N49" s="219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19"/>
      <c r="Z49" s="220">
        <v>0.5</v>
      </c>
      <c r="AA49" s="220">
        <v>0.5</v>
      </c>
      <c r="AB49" s="220">
        <v>0.5</v>
      </c>
      <c r="AC49" s="220">
        <v>0.5</v>
      </c>
      <c r="AD49" s="220">
        <v>0.5</v>
      </c>
      <c r="AE49" s="220">
        <v>0.5</v>
      </c>
      <c r="AF49" s="220">
        <v>0.5</v>
      </c>
      <c r="AG49" s="220">
        <v>0.5</v>
      </c>
      <c r="AH49" s="220">
        <v>0.5</v>
      </c>
      <c r="AI49" s="220">
        <v>0.5</v>
      </c>
      <c r="AJ49" s="220">
        <v>0.5</v>
      </c>
      <c r="AK49" s="220">
        <v>0.5</v>
      </c>
      <c r="AL49" s="220">
        <v>0.5</v>
      </c>
      <c r="AM49" s="220">
        <v>0.5</v>
      </c>
      <c r="AN49" s="220">
        <v>0.5</v>
      </c>
      <c r="AO49" s="220">
        <v>0.5</v>
      </c>
      <c r="AP49" s="220">
        <v>0.5</v>
      </c>
      <c r="AQ49" s="220">
        <v>0.5</v>
      </c>
      <c r="AR49" s="220">
        <v>0.5</v>
      </c>
      <c r="AS49" s="220">
        <v>0.5</v>
      </c>
      <c r="AT49" s="220">
        <v>0.5</v>
      </c>
      <c r="AU49" s="220">
        <v>0.5</v>
      </c>
      <c r="AV49" s="220">
        <v>0.5</v>
      </c>
      <c r="AW49" s="220">
        <v>0.5</v>
      </c>
      <c r="AX49" s="220">
        <v>0.5</v>
      </c>
      <c r="AY49" s="219"/>
      <c r="AZ49" s="219"/>
      <c r="BA49" s="219"/>
      <c r="BB49" s="219"/>
      <c r="BC49" s="219"/>
      <c r="BD49" s="219"/>
      <c r="BE49" s="219"/>
      <c r="BF49" s="219"/>
      <c r="BG49" s="219"/>
      <c r="BH49" s="219"/>
      <c r="BI49" s="219"/>
    </row>
    <row r="50" spans="1:61" ht="15">
      <c r="A50" s="36" t="s">
        <v>7</v>
      </c>
      <c r="B50" s="36" t="s">
        <v>8</v>
      </c>
      <c r="C50" s="36" t="s">
        <v>15</v>
      </c>
      <c r="D50" s="1" t="s">
        <v>22</v>
      </c>
      <c r="E50" s="1" t="s">
        <v>107</v>
      </c>
      <c r="F50" s="1" t="s">
        <v>108</v>
      </c>
      <c r="G50" s="1" t="s">
        <v>13</v>
      </c>
      <c r="H50" s="219"/>
      <c r="I50" s="219"/>
      <c r="J50" s="219"/>
      <c r="K50" s="219"/>
      <c r="L50" s="219"/>
      <c r="M50" s="219"/>
      <c r="N50" s="219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19"/>
      <c r="Z50" s="220">
        <f>'2.b-MTH2-HTH'!U$60</f>
        <v>0.39631175960093368</v>
      </c>
      <c r="AA50" s="220">
        <f>'2.b-MTH2-HTH'!V$60</f>
        <v>0.40146668545805714</v>
      </c>
      <c r="AB50" s="220">
        <f>'2.b-MTH2-HTH'!W$60</f>
        <v>0.40659623704207171</v>
      </c>
      <c r="AC50" s="220">
        <f>'2.b-MTH2-HTH'!X$60</f>
        <v>0.41162879886934722</v>
      </c>
      <c r="AD50" s="220">
        <f>'2.b-MTH2-HTH'!Y$60</f>
        <v>0.42718388736326346</v>
      </c>
      <c r="AE50" s="220">
        <f>'2.b-MTH2-HTH'!Z$60</f>
        <v>0.43090333569013051</v>
      </c>
      <c r="AF50" s="220">
        <f>'2.b-MTH2-HTH'!AA$60</f>
        <v>0.43731957379166619</v>
      </c>
      <c r="AG50" s="220">
        <f>'2.b-MTH2-HTH'!AB$60</f>
        <v>0.43403056707977594</v>
      </c>
      <c r="AH50" s="220">
        <f>'2.b-MTH2-HTH'!AC$60</f>
        <v>0.43611792365164642</v>
      </c>
      <c r="AI50" s="220">
        <f>'2.b-MTH2-HTH'!AD$60</f>
        <v>0.44774002617765807</v>
      </c>
      <c r="AJ50" s="220">
        <f>'2.b-MTH2-HTH'!AE$60</f>
        <v>0.45928152601857686</v>
      </c>
      <c r="AK50" s="220">
        <f>'2.b-MTH2-HTH'!AF$60</f>
        <v>0.45871837984852454</v>
      </c>
      <c r="AL50" s="220">
        <f>'2.b-MTH2-HTH'!AG$60</f>
        <v>0.47253270654066276</v>
      </c>
      <c r="AM50" s="220">
        <f>'2.b-MTH2-HTH'!AH$60</f>
        <v>0.4833633944813277</v>
      </c>
      <c r="AN50" s="220">
        <f>'2.b-MTH2-HTH'!AI$60</f>
        <v>0.4938596728161313</v>
      </c>
      <c r="AO50" s="220">
        <f>'2.b-MTH2-HTH'!AJ$60</f>
        <v>0.50009127836262857</v>
      </c>
      <c r="AP50" s="220">
        <f>'2.b-MTH2-HTH'!AK$60</f>
        <v>0.50828722629320966</v>
      </c>
      <c r="AQ50" s="220">
        <f>'2.b-MTH2-HTH'!AL$60</f>
        <v>0.50952544559500845</v>
      </c>
      <c r="AR50" s="220">
        <f>'2.b-MTH2-HTH'!AM$60</f>
        <v>0.52265149277349654</v>
      </c>
      <c r="AS50" s="220">
        <f>'2.b-MTH2-HTH'!AN$60</f>
        <v>0.52495202377414851</v>
      </c>
      <c r="AT50" s="220">
        <f>'2.b-MTH2-HTH'!AO$60</f>
        <v>0.53687106996244194</v>
      </c>
      <c r="AU50" s="220">
        <f>'2.b-MTH2-HTH'!AP$60</f>
        <v>0.53220331018778944</v>
      </c>
      <c r="AV50" s="220">
        <f>'2.b-MTH2-HTH'!AQ$60</f>
        <v>0.54099447518753085</v>
      </c>
      <c r="AW50" s="220">
        <f>'2.b-MTH2-HTH'!AR$60</f>
        <v>0.54069399515463346</v>
      </c>
      <c r="AX50" s="220">
        <f>'2.b-MTH2-HTH'!AS$60</f>
        <v>0.55120071864467934</v>
      </c>
      <c r="AY50" s="219"/>
      <c r="AZ50" s="219"/>
      <c r="BA50" s="219"/>
      <c r="BB50" s="219"/>
      <c r="BC50" s="219"/>
      <c r="BD50" s="219"/>
      <c r="BE50" s="219"/>
      <c r="BF50" s="219"/>
      <c r="BG50" s="219"/>
      <c r="BH50" s="219"/>
      <c r="BI50" s="219"/>
    </row>
    <row r="51" spans="1:61" ht="15">
      <c r="A51" s="36" t="s">
        <v>7</v>
      </c>
      <c r="B51" s="36" t="s">
        <v>8</v>
      </c>
      <c r="C51" s="36" t="s">
        <v>15</v>
      </c>
      <c r="D51" s="1" t="s">
        <v>22</v>
      </c>
      <c r="E51" s="1" t="s">
        <v>107</v>
      </c>
      <c r="F51" s="1" t="s">
        <v>108</v>
      </c>
      <c r="G51" s="1" t="s">
        <v>14</v>
      </c>
      <c r="H51" s="219"/>
      <c r="I51" s="219"/>
      <c r="J51" s="219"/>
      <c r="K51" s="219"/>
      <c r="L51" s="219"/>
      <c r="M51" s="219"/>
      <c r="N51" s="219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19"/>
      <c r="Z51" s="220">
        <f>'2.b-MTH2-HTH'!U$61</f>
        <v>0.3911634117171473</v>
      </c>
      <c r="AA51" s="220">
        <f>'2.b-MTH2-HTH'!V$61</f>
        <v>0.3911634117171473</v>
      </c>
      <c r="AB51" s="220">
        <f>'2.b-MTH2-HTH'!W$61</f>
        <v>0.3911634117171473</v>
      </c>
      <c r="AC51" s="220">
        <f>'2.b-MTH2-HTH'!X$61</f>
        <v>0.3911634117171473</v>
      </c>
      <c r="AD51" s="220">
        <f>'2.b-MTH2-HTH'!Y$61</f>
        <v>0.3911634117171473</v>
      </c>
      <c r="AE51" s="220">
        <f>'2.b-MTH2-HTH'!Z$61</f>
        <v>0.3911634117171473</v>
      </c>
      <c r="AF51" s="220">
        <f>'2.b-MTH2-HTH'!AA$61</f>
        <v>0.3911634117171473</v>
      </c>
      <c r="AG51" s="220">
        <f>'2.b-MTH2-HTH'!AB$61</f>
        <v>0.3911634117171473</v>
      </c>
      <c r="AH51" s="220">
        <f>'2.b-MTH2-HTH'!AC$61</f>
        <v>0.3911634117171473</v>
      </c>
      <c r="AI51" s="220">
        <f>'2.b-MTH2-HTH'!AD$61</f>
        <v>0.3911634117171473</v>
      </c>
      <c r="AJ51" s="220">
        <f>'2.b-MTH2-HTH'!AE$61</f>
        <v>0.39116341171714736</v>
      </c>
      <c r="AK51" s="220">
        <f>'2.b-MTH2-HTH'!AF$61</f>
        <v>0.3911634117171473</v>
      </c>
      <c r="AL51" s="220">
        <f>'2.b-MTH2-HTH'!AG$61</f>
        <v>0.3911634117171473</v>
      </c>
      <c r="AM51" s="220">
        <f>'2.b-MTH2-HTH'!AH$61</f>
        <v>0.3911634117171473</v>
      </c>
      <c r="AN51" s="220">
        <f>'2.b-MTH2-HTH'!AI$61</f>
        <v>0.3911634117171473</v>
      </c>
      <c r="AO51" s="220">
        <f>'2.b-MTH2-HTH'!AJ$61</f>
        <v>0.3911634117171473</v>
      </c>
      <c r="AP51" s="220">
        <f>'2.b-MTH2-HTH'!AK$61</f>
        <v>0.3911634117171473</v>
      </c>
      <c r="AQ51" s="220">
        <f>'2.b-MTH2-HTH'!AL$61</f>
        <v>0.3911634117171473</v>
      </c>
      <c r="AR51" s="220">
        <f>'2.b-MTH2-HTH'!AM$61</f>
        <v>0.3911634117171473</v>
      </c>
      <c r="AS51" s="220">
        <f>'2.b-MTH2-HTH'!AN$61</f>
        <v>0.3911634117171473</v>
      </c>
      <c r="AT51" s="220">
        <f>'2.b-MTH2-HTH'!AO$61</f>
        <v>0.3911634117171473</v>
      </c>
      <c r="AU51" s="220">
        <f>'2.b-MTH2-HTH'!AP$61</f>
        <v>0.3911634117171473</v>
      </c>
      <c r="AV51" s="220">
        <f>'2.b-MTH2-HTH'!AQ$61</f>
        <v>0.3911634117171473</v>
      </c>
      <c r="AW51" s="220">
        <f>'2.b-MTH2-HTH'!AR$61</f>
        <v>0.3911634117171473</v>
      </c>
      <c r="AX51" s="220">
        <f>'2.b-MTH2-HTH'!AS$61</f>
        <v>0.3911634117171473</v>
      </c>
      <c r="AY51" s="219"/>
      <c r="AZ51" s="219"/>
      <c r="BA51" s="219"/>
      <c r="BB51" s="219"/>
      <c r="BC51" s="219"/>
      <c r="BD51" s="219"/>
      <c r="BE51" s="219"/>
      <c r="BF51" s="219"/>
      <c r="BG51" s="219"/>
      <c r="BH51" s="219"/>
      <c r="BI51" s="219"/>
    </row>
    <row r="52" spans="1:61" ht="15">
      <c r="A52" s="36" t="s">
        <v>7</v>
      </c>
      <c r="B52" s="36" t="s">
        <v>8</v>
      </c>
      <c r="C52" s="36" t="s">
        <v>15</v>
      </c>
      <c r="D52" s="1" t="s">
        <v>22</v>
      </c>
      <c r="E52" s="18" t="s">
        <v>97</v>
      </c>
      <c r="F52" s="18" t="s">
        <v>98</v>
      </c>
      <c r="G52" s="1" t="s">
        <v>12</v>
      </c>
      <c r="H52" s="219"/>
      <c r="I52" s="219"/>
      <c r="J52" s="219"/>
      <c r="K52" s="219"/>
      <c r="L52" s="219"/>
      <c r="M52" s="219"/>
      <c r="N52" s="219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19"/>
      <c r="Z52" s="220">
        <v>0.5</v>
      </c>
      <c r="AA52" s="220">
        <v>0.5</v>
      </c>
      <c r="AB52" s="220">
        <v>0.5</v>
      </c>
      <c r="AC52" s="220">
        <v>0.5</v>
      </c>
      <c r="AD52" s="220">
        <v>0.5</v>
      </c>
      <c r="AE52" s="220">
        <v>0.5</v>
      </c>
      <c r="AF52" s="220">
        <v>0.5</v>
      </c>
      <c r="AG52" s="220">
        <v>0.5</v>
      </c>
      <c r="AH52" s="220">
        <v>0.5</v>
      </c>
      <c r="AI52" s="220">
        <v>0.5</v>
      </c>
      <c r="AJ52" s="220">
        <v>0.5</v>
      </c>
      <c r="AK52" s="220">
        <v>0.5</v>
      </c>
      <c r="AL52" s="220">
        <v>0.5</v>
      </c>
      <c r="AM52" s="220">
        <v>0.5</v>
      </c>
      <c r="AN52" s="220">
        <v>0.5</v>
      </c>
      <c r="AO52" s="220">
        <v>0.5</v>
      </c>
      <c r="AP52" s="220">
        <v>0.5</v>
      </c>
      <c r="AQ52" s="220">
        <v>0.5</v>
      </c>
      <c r="AR52" s="220">
        <v>0.5</v>
      </c>
      <c r="AS52" s="220">
        <v>0.5</v>
      </c>
      <c r="AT52" s="220">
        <v>0.5</v>
      </c>
      <c r="AU52" s="220">
        <v>0.5</v>
      </c>
      <c r="AV52" s="220">
        <v>0.5</v>
      </c>
      <c r="AW52" s="220">
        <v>0.5</v>
      </c>
      <c r="AX52" s="220">
        <v>0.5</v>
      </c>
      <c r="AY52" s="219"/>
      <c r="AZ52" s="219"/>
      <c r="BA52" s="219"/>
      <c r="BB52" s="219"/>
      <c r="BC52" s="219"/>
      <c r="BD52" s="219"/>
      <c r="BE52" s="219"/>
      <c r="BF52" s="219"/>
      <c r="BG52" s="219"/>
      <c r="BH52" s="219"/>
      <c r="BI52" s="219"/>
    </row>
    <row r="53" spans="1:61" ht="15">
      <c r="A53" s="36" t="s">
        <v>7</v>
      </c>
      <c r="B53" s="36" t="s">
        <v>8</v>
      </c>
      <c r="C53" s="36" t="s">
        <v>15</v>
      </c>
      <c r="D53" s="1" t="s">
        <v>22</v>
      </c>
      <c r="E53" s="18" t="s">
        <v>97</v>
      </c>
      <c r="F53" s="18" t="s">
        <v>98</v>
      </c>
      <c r="G53" s="1" t="s">
        <v>13</v>
      </c>
      <c r="H53" s="219"/>
      <c r="I53" s="219"/>
      <c r="J53" s="219"/>
      <c r="K53" s="219"/>
      <c r="L53" s="219"/>
      <c r="M53" s="219"/>
      <c r="N53" s="219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19"/>
      <c r="Z53" s="220">
        <f>'2.b-MTH2-HTH'!U$66</f>
        <v>0.39631175960093368</v>
      </c>
      <c r="AA53" s="220">
        <f>'2.b-MTH2-HTH'!V$66</f>
        <v>0.40146668545805714</v>
      </c>
      <c r="AB53" s="220">
        <f>'2.b-MTH2-HTH'!W$66</f>
        <v>0.40659623704207171</v>
      </c>
      <c r="AC53" s="220">
        <f>'2.b-MTH2-HTH'!X$66</f>
        <v>0.41162879886934722</v>
      </c>
      <c r="AD53" s="220">
        <f>'2.b-MTH2-HTH'!Y$66</f>
        <v>0.42718388736326346</v>
      </c>
      <c r="AE53" s="220">
        <f>'2.b-MTH2-HTH'!Z$66</f>
        <v>0.43090333569013051</v>
      </c>
      <c r="AF53" s="220">
        <f>'2.b-MTH2-HTH'!AA$66</f>
        <v>0.43731957379166619</v>
      </c>
      <c r="AG53" s="220">
        <f>'2.b-MTH2-HTH'!AB$66</f>
        <v>0.43403056707977594</v>
      </c>
      <c r="AH53" s="220">
        <f>'2.b-MTH2-HTH'!AC$66</f>
        <v>0.43611792365164642</v>
      </c>
      <c r="AI53" s="220">
        <f>'2.b-MTH2-HTH'!AD$66</f>
        <v>0.44774002617765807</v>
      </c>
      <c r="AJ53" s="220">
        <f>'2.b-MTH2-HTH'!AE$66</f>
        <v>0.45928152601857686</v>
      </c>
      <c r="AK53" s="220">
        <f>'2.b-MTH2-HTH'!AF$66</f>
        <v>0.45871837984852454</v>
      </c>
      <c r="AL53" s="220">
        <f>'2.b-MTH2-HTH'!AG$66</f>
        <v>0.47253270654066276</v>
      </c>
      <c r="AM53" s="220">
        <f>'2.b-MTH2-HTH'!AH$66</f>
        <v>0.4833633944813277</v>
      </c>
      <c r="AN53" s="220">
        <f>'2.b-MTH2-HTH'!AI$66</f>
        <v>0.4938596728161313</v>
      </c>
      <c r="AO53" s="220">
        <f>'2.b-MTH2-HTH'!AJ$66</f>
        <v>0.50009127836262857</v>
      </c>
      <c r="AP53" s="220">
        <f>'2.b-MTH2-HTH'!AK$66</f>
        <v>0.50828722629320966</v>
      </c>
      <c r="AQ53" s="220">
        <f>'2.b-MTH2-HTH'!AL$66</f>
        <v>0.50952544559500845</v>
      </c>
      <c r="AR53" s="220">
        <f>'2.b-MTH2-HTH'!AM$66</f>
        <v>0.52265149277349654</v>
      </c>
      <c r="AS53" s="220">
        <f>'2.b-MTH2-HTH'!AN$66</f>
        <v>0.52495202377414851</v>
      </c>
      <c r="AT53" s="220">
        <f>'2.b-MTH2-HTH'!AO$66</f>
        <v>0.53687106996244194</v>
      </c>
      <c r="AU53" s="220">
        <f>'2.b-MTH2-HTH'!AP$66</f>
        <v>0.53220331018778944</v>
      </c>
      <c r="AV53" s="220">
        <f>'2.b-MTH2-HTH'!AQ$66</f>
        <v>0.54099447518753085</v>
      </c>
      <c r="AW53" s="220">
        <f>'2.b-MTH2-HTH'!AR$66</f>
        <v>0.54069399515463346</v>
      </c>
      <c r="AX53" s="220">
        <f>'2.b-MTH2-HTH'!AS$66</f>
        <v>0.55120071864467934</v>
      </c>
      <c r="AY53" s="219"/>
      <c r="AZ53" s="219"/>
      <c r="BA53" s="219"/>
      <c r="BB53" s="219"/>
      <c r="BC53" s="219"/>
      <c r="BD53" s="219"/>
      <c r="BE53" s="219"/>
      <c r="BF53" s="219"/>
      <c r="BG53" s="219"/>
      <c r="BH53" s="219"/>
      <c r="BI53" s="219"/>
    </row>
    <row r="54" spans="1:61" ht="15">
      <c r="A54" s="36" t="s">
        <v>7</v>
      </c>
      <c r="B54" s="36" t="s">
        <v>8</v>
      </c>
      <c r="C54" s="36" t="s">
        <v>15</v>
      </c>
      <c r="D54" s="1" t="s">
        <v>22</v>
      </c>
      <c r="E54" s="18" t="s">
        <v>97</v>
      </c>
      <c r="F54" s="18" t="s">
        <v>98</v>
      </c>
      <c r="G54" s="1" t="s">
        <v>14</v>
      </c>
      <c r="H54" s="219"/>
      <c r="I54" s="219"/>
      <c r="J54" s="219"/>
      <c r="K54" s="219"/>
      <c r="L54" s="219"/>
      <c r="M54" s="219"/>
      <c r="N54" s="219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19"/>
      <c r="Z54" s="220">
        <f>'2.b-MTH2-HTH'!U$67</f>
        <v>0.6700784152252971</v>
      </c>
      <c r="AA54" s="220">
        <f>'2.b-MTH2-HTH'!V$67</f>
        <v>0.67007841522529721</v>
      </c>
      <c r="AB54" s="220">
        <f>'2.b-MTH2-HTH'!W$67</f>
        <v>0.67007841522529721</v>
      </c>
      <c r="AC54" s="220">
        <f>'2.b-MTH2-HTH'!X$67</f>
        <v>0.67007841522529721</v>
      </c>
      <c r="AD54" s="220">
        <f>'2.b-MTH2-HTH'!Y$67</f>
        <v>0.67007841522529721</v>
      </c>
      <c r="AE54" s="220">
        <f>'2.b-MTH2-HTH'!Z$67</f>
        <v>0.67007841522529721</v>
      </c>
      <c r="AF54" s="220">
        <f>'2.b-MTH2-HTH'!AA$67</f>
        <v>0.67007841522529721</v>
      </c>
      <c r="AG54" s="220">
        <f>'2.b-MTH2-HTH'!AB$67</f>
        <v>0.6700784152252971</v>
      </c>
      <c r="AH54" s="220">
        <f>'2.b-MTH2-HTH'!AC$67</f>
        <v>0.67007841522529721</v>
      </c>
      <c r="AI54" s="220">
        <f>'2.b-MTH2-HTH'!AD$67</f>
        <v>0.67007841522529721</v>
      </c>
      <c r="AJ54" s="220">
        <f>'2.b-MTH2-HTH'!AE$67</f>
        <v>0.67007841522529721</v>
      </c>
      <c r="AK54" s="220">
        <f>'2.b-MTH2-HTH'!AF$67</f>
        <v>0.67007841522529721</v>
      </c>
      <c r="AL54" s="220">
        <f>'2.b-MTH2-HTH'!AG$67</f>
        <v>0.67007841522529732</v>
      </c>
      <c r="AM54" s="220">
        <f>'2.b-MTH2-HTH'!AH$67</f>
        <v>0.67007841522529721</v>
      </c>
      <c r="AN54" s="220">
        <f>'2.b-MTH2-HTH'!AI$67</f>
        <v>0.67007841522529721</v>
      </c>
      <c r="AO54" s="220">
        <f>'2.b-MTH2-HTH'!AJ$67</f>
        <v>0.67007841522529721</v>
      </c>
      <c r="AP54" s="220">
        <f>'2.b-MTH2-HTH'!AK$67</f>
        <v>0.67007841522529721</v>
      </c>
      <c r="AQ54" s="220">
        <f>'2.b-MTH2-HTH'!AL$67</f>
        <v>0.67007841522529721</v>
      </c>
      <c r="AR54" s="220">
        <f>'2.b-MTH2-HTH'!AM$67</f>
        <v>0.67007841522529721</v>
      </c>
      <c r="AS54" s="220">
        <f>'2.b-MTH2-HTH'!AN$67</f>
        <v>0.67007841522529721</v>
      </c>
      <c r="AT54" s="220">
        <f>'2.b-MTH2-HTH'!AO$67</f>
        <v>0.67007841522529721</v>
      </c>
      <c r="AU54" s="220">
        <f>'2.b-MTH2-HTH'!AP$67</f>
        <v>0.67007841522529721</v>
      </c>
      <c r="AV54" s="220">
        <f>'2.b-MTH2-HTH'!AQ$67</f>
        <v>0.67007841522529721</v>
      </c>
      <c r="AW54" s="220">
        <f>'2.b-MTH2-HTH'!AR$67</f>
        <v>0.67007841522529721</v>
      </c>
      <c r="AX54" s="220">
        <f>'2.b-MTH2-HTH'!AS$67</f>
        <v>0.67007841522529721</v>
      </c>
      <c r="AY54" s="219"/>
      <c r="AZ54" s="219"/>
      <c r="BA54" s="219"/>
      <c r="BB54" s="219"/>
      <c r="BC54" s="219"/>
      <c r="BD54" s="219"/>
      <c r="BE54" s="219"/>
      <c r="BF54" s="219"/>
      <c r="BG54" s="219"/>
      <c r="BH54" s="219"/>
      <c r="BI54" s="219"/>
    </row>
    <row r="55" spans="1:61" s="5" customFormat="1" ht="15">
      <c r="A55" s="4" t="s">
        <v>7</v>
      </c>
      <c r="B55" s="4" t="s">
        <v>8</v>
      </c>
      <c r="C55" s="4" t="s">
        <v>15</v>
      </c>
      <c r="D55" s="4" t="s">
        <v>23</v>
      </c>
      <c r="E55" s="4"/>
      <c r="F55" s="4"/>
      <c r="G55" s="4" t="s">
        <v>11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>
        <v>-2</v>
      </c>
      <c r="AA55" s="4">
        <v>-1</v>
      </c>
      <c r="AB55" s="4">
        <v>-1</v>
      </c>
      <c r="AC55" s="4">
        <v>-1</v>
      </c>
      <c r="AD55" s="4"/>
      <c r="AE55" s="4"/>
      <c r="AF55" s="4"/>
      <c r="AG55" s="4"/>
      <c r="AH55" s="4">
        <v>-2</v>
      </c>
      <c r="AI55" s="4"/>
      <c r="AJ55" s="4"/>
      <c r="AK55" s="4"/>
      <c r="AL55" s="4"/>
      <c r="AM55" s="4"/>
      <c r="AN55" s="4">
        <v>-11</v>
      </c>
      <c r="AO55" s="4">
        <v>-1</v>
      </c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</row>
    <row r="56" spans="1:61" ht="15">
      <c r="A56" s="36" t="s">
        <v>7</v>
      </c>
      <c r="B56" s="36" t="s">
        <v>8</v>
      </c>
      <c r="C56" s="36" t="s">
        <v>15</v>
      </c>
      <c r="D56" s="1" t="s">
        <v>23</v>
      </c>
      <c r="E56" s="16" t="s">
        <v>107</v>
      </c>
      <c r="F56" s="16" t="s">
        <v>108</v>
      </c>
      <c r="G56" s="1" t="s">
        <v>12</v>
      </c>
      <c r="H56" s="219"/>
      <c r="I56" s="219"/>
      <c r="J56" s="219"/>
      <c r="K56" s="219"/>
      <c r="L56" s="219"/>
      <c r="M56" s="219"/>
      <c r="N56" s="219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19"/>
      <c r="Z56" s="220">
        <v>0.5</v>
      </c>
      <c r="AA56" s="220">
        <v>0.5</v>
      </c>
      <c r="AB56" s="220">
        <v>0.5</v>
      </c>
      <c r="AC56" s="220">
        <v>0.5</v>
      </c>
      <c r="AD56" s="219"/>
      <c r="AE56" s="219"/>
      <c r="AF56" s="219"/>
      <c r="AG56" s="219"/>
      <c r="AH56" s="220">
        <v>0.5</v>
      </c>
      <c r="AI56" s="219"/>
      <c r="AJ56" s="219"/>
      <c r="AK56" s="219"/>
      <c r="AL56" s="219"/>
      <c r="AM56" s="219"/>
      <c r="AN56" s="220">
        <v>0.5</v>
      </c>
      <c r="AO56" s="220">
        <v>0.5</v>
      </c>
      <c r="AP56" s="219"/>
      <c r="AQ56" s="219"/>
      <c r="AR56" s="219"/>
      <c r="AS56" s="219"/>
      <c r="AT56" s="219"/>
      <c r="AU56" s="219"/>
      <c r="AV56" s="219"/>
      <c r="AW56" s="219"/>
      <c r="AX56" s="219"/>
      <c r="AY56" s="219"/>
      <c r="AZ56" s="219"/>
      <c r="BA56" s="219"/>
      <c r="BB56" s="219"/>
      <c r="BC56" s="219"/>
      <c r="BD56" s="219"/>
      <c r="BE56" s="219"/>
      <c r="BF56" s="219"/>
      <c r="BG56" s="219"/>
      <c r="BH56" s="219"/>
      <c r="BI56" s="219"/>
    </row>
    <row r="57" spans="1:61" ht="15">
      <c r="A57" s="36" t="s">
        <v>7</v>
      </c>
      <c r="B57" s="36" t="s">
        <v>8</v>
      </c>
      <c r="C57" s="36" t="s">
        <v>15</v>
      </c>
      <c r="D57" s="1" t="s">
        <v>23</v>
      </c>
      <c r="E57" s="16" t="s">
        <v>107</v>
      </c>
      <c r="F57" s="16" t="s">
        <v>108</v>
      </c>
      <c r="G57" s="1" t="s">
        <v>13</v>
      </c>
      <c r="H57" s="219"/>
      <c r="I57" s="219"/>
      <c r="J57" s="219"/>
      <c r="K57" s="219"/>
      <c r="L57" s="219"/>
      <c r="M57" s="219"/>
      <c r="N57" s="219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19"/>
      <c r="Z57" s="220">
        <f>'2.b-MTH2-HTH'!U$60</f>
        <v>0.39631175960093368</v>
      </c>
      <c r="AA57" s="220">
        <f>'2.b-MTH2-HTH'!V$60</f>
        <v>0.40146668545805714</v>
      </c>
      <c r="AB57" s="220">
        <f>'2.b-MTH2-HTH'!W$60</f>
        <v>0.40659623704207171</v>
      </c>
      <c r="AC57" s="220">
        <f>'2.b-MTH2-HTH'!X$60</f>
        <v>0.41162879886934722</v>
      </c>
      <c r="AD57" s="219"/>
      <c r="AE57" s="219"/>
      <c r="AF57" s="219"/>
      <c r="AG57" s="219"/>
      <c r="AH57" s="220">
        <f>'2.b-MTH2-HTH'!AC$60</f>
        <v>0.43611792365164642</v>
      </c>
      <c r="AI57" s="219"/>
      <c r="AJ57" s="219"/>
      <c r="AK57" s="219"/>
      <c r="AL57" s="219"/>
      <c r="AM57" s="219"/>
      <c r="AN57" s="220">
        <f>'2.b-MTH2-HTH'!AI$60</f>
        <v>0.4938596728161313</v>
      </c>
      <c r="AO57" s="220">
        <f>'2.b-MTH2-HTH'!AJ$60</f>
        <v>0.50009127836262857</v>
      </c>
      <c r="AP57" s="219"/>
      <c r="AQ57" s="219"/>
      <c r="AR57" s="219"/>
      <c r="AS57" s="219"/>
      <c r="AT57" s="219"/>
      <c r="AU57" s="219"/>
      <c r="AV57" s="219"/>
      <c r="AW57" s="219"/>
      <c r="AX57" s="219"/>
      <c r="AY57" s="219"/>
      <c r="AZ57" s="219"/>
      <c r="BA57" s="219"/>
      <c r="BB57" s="219"/>
      <c r="BC57" s="219"/>
      <c r="BD57" s="219"/>
      <c r="BE57" s="219"/>
      <c r="BF57" s="219"/>
      <c r="BG57" s="219"/>
      <c r="BH57" s="219"/>
      <c r="BI57" s="219"/>
    </row>
    <row r="58" spans="1:61" ht="15">
      <c r="A58" s="36" t="s">
        <v>7</v>
      </c>
      <c r="B58" s="36" t="s">
        <v>8</v>
      </c>
      <c r="C58" s="36" t="s">
        <v>15</v>
      </c>
      <c r="D58" s="1" t="s">
        <v>23</v>
      </c>
      <c r="E58" s="16" t="s">
        <v>107</v>
      </c>
      <c r="F58" s="16" t="s">
        <v>108</v>
      </c>
      <c r="G58" s="1" t="s">
        <v>14</v>
      </c>
      <c r="H58" s="219"/>
      <c r="I58" s="219"/>
      <c r="J58" s="219"/>
      <c r="K58" s="219"/>
      <c r="L58" s="219"/>
      <c r="M58" s="219"/>
      <c r="N58" s="219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19"/>
      <c r="Z58" s="220">
        <f>'2.b-MTH2-HTH'!U$61</f>
        <v>0.3911634117171473</v>
      </c>
      <c r="AA58" s="220">
        <f>'2.b-MTH2-HTH'!V$61</f>
        <v>0.3911634117171473</v>
      </c>
      <c r="AB58" s="220">
        <f>'2.b-MTH2-HTH'!W$61</f>
        <v>0.3911634117171473</v>
      </c>
      <c r="AC58" s="220">
        <f>'2.b-MTH2-HTH'!X$61</f>
        <v>0.3911634117171473</v>
      </c>
      <c r="AD58" s="219"/>
      <c r="AE58" s="219"/>
      <c r="AF58" s="219"/>
      <c r="AG58" s="219"/>
      <c r="AH58" s="220">
        <f>'2.b-MTH2-HTH'!AC$61</f>
        <v>0.3911634117171473</v>
      </c>
      <c r="AI58" s="219"/>
      <c r="AJ58" s="219"/>
      <c r="AK58" s="219"/>
      <c r="AL58" s="219"/>
      <c r="AM58" s="219"/>
      <c r="AN58" s="220">
        <f>'2.b-MTH2-HTH'!AI$61</f>
        <v>0.3911634117171473</v>
      </c>
      <c r="AO58" s="220">
        <f>'2.b-MTH2-HTH'!AJ$61</f>
        <v>0.3911634117171473</v>
      </c>
      <c r="AP58" s="219"/>
      <c r="AQ58" s="219"/>
      <c r="AR58" s="219"/>
      <c r="AS58" s="219"/>
      <c r="AT58" s="219"/>
      <c r="AU58" s="219"/>
      <c r="AV58" s="219"/>
      <c r="AW58" s="219"/>
      <c r="AX58" s="219"/>
      <c r="AY58" s="219"/>
      <c r="AZ58" s="219"/>
      <c r="BA58" s="219"/>
      <c r="BB58" s="219"/>
      <c r="BC58" s="219"/>
      <c r="BD58" s="219"/>
      <c r="BE58" s="219"/>
      <c r="BF58" s="219"/>
      <c r="BG58" s="219"/>
      <c r="BH58" s="219"/>
      <c r="BI58" s="219"/>
    </row>
    <row r="59" spans="1:61" ht="15">
      <c r="A59" s="36" t="s">
        <v>7</v>
      </c>
      <c r="B59" s="36" t="s">
        <v>8</v>
      </c>
      <c r="C59" s="36" t="s">
        <v>15</v>
      </c>
      <c r="D59" s="1" t="s">
        <v>23</v>
      </c>
      <c r="E59" s="18" t="s">
        <v>97</v>
      </c>
      <c r="F59" s="18" t="s">
        <v>98</v>
      </c>
      <c r="G59" s="1" t="s">
        <v>12</v>
      </c>
      <c r="H59" s="219"/>
      <c r="I59" s="219"/>
      <c r="J59" s="219"/>
      <c r="K59" s="219"/>
      <c r="L59" s="219"/>
      <c r="M59" s="219"/>
      <c r="N59" s="219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19"/>
      <c r="Z59" s="220">
        <v>0.5</v>
      </c>
      <c r="AA59" s="220">
        <v>0.5</v>
      </c>
      <c r="AB59" s="220">
        <v>0.5</v>
      </c>
      <c r="AC59" s="220">
        <v>0.5</v>
      </c>
      <c r="AD59" s="219"/>
      <c r="AE59" s="219"/>
      <c r="AF59" s="219"/>
      <c r="AG59" s="219"/>
      <c r="AH59" s="220">
        <v>0.5</v>
      </c>
      <c r="AI59" s="219"/>
      <c r="AJ59" s="219"/>
      <c r="AK59" s="219"/>
      <c r="AL59" s="219"/>
      <c r="AM59" s="219"/>
      <c r="AN59" s="220">
        <v>0.5</v>
      </c>
      <c r="AO59" s="220">
        <v>0.5</v>
      </c>
      <c r="AP59" s="219"/>
      <c r="AQ59" s="219"/>
      <c r="AR59" s="219"/>
      <c r="AS59" s="219"/>
      <c r="AT59" s="219"/>
      <c r="AU59" s="219"/>
      <c r="AV59" s="219"/>
      <c r="AW59" s="219"/>
      <c r="AX59" s="219"/>
      <c r="AY59" s="219"/>
      <c r="AZ59" s="219"/>
      <c r="BA59" s="219"/>
      <c r="BB59" s="219"/>
      <c r="BC59" s="219"/>
      <c r="BD59" s="219"/>
      <c r="BE59" s="219"/>
      <c r="BF59" s="219"/>
      <c r="BG59" s="219"/>
      <c r="BH59" s="219"/>
      <c r="BI59" s="219"/>
    </row>
    <row r="60" spans="1:61" ht="15">
      <c r="A60" s="36" t="s">
        <v>7</v>
      </c>
      <c r="B60" s="36" t="s">
        <v>8</v>
      </c>
      <c r="C60" s="36" t="s">
        <v>15</v>
      </c>
      <c r="D60" s="1" t="s">
        <v>23</v>
      </c>
      <c r="E60" s="18" t="s">
        <v>97</v>
      </c>
      <c r="F60" s="18" t="s">
        <v>98</v>
      </c>
      <c r="G60" s="1" t="s">
        <v>13</v>
      </c>
      <c r="H60" s="219"/>
      <c r="I60" s="219"/>
      <c r="J60" s="219"/>
      <c r="K60" s="219"/>
      <c r="L60" s="219"/>
      <c r="M60" s="219"/>
      <c r="N60" s="219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19"/>
      <c r="Z60" s="220">
        <f>'2.b-MTH2-HTH'!U$66</f>
        <v>0.39631175960093368</v>
      </c>
      <c r="AA60" s="220">
        <f>'2.b-MTH2-HTH'!V$66</f>
        <v>0.40146668545805714</v>
      </c>
      <c r="AB60" s="220">
        <f>'2.b-MTH2-HTH'!W$66</f>
        <v>0.40659623704207171</v>
      </c>
      <c r="AC60" s="220">
        <f>'2.b-MTH2-HTH'!X$66</f>
        <v>0.41162879886934722</v>
      </c>
      <c r="AD60" s="219"/>
      <c r="AE60" s="219"/>
      <c r="AF60" s="219"/>
      <c r="AG60" s="219"/>
      <c r="AH60" s="220">
        <f>'2.b-MTH2-HTH'!AC$66</f>
        <v>0.43611792365164642</v>
      </c>
      <c r="AI60" s="219"/>
      <c r="AJ60" s="219"/>
      <c r="AK60" s="219"/>
      <c r="AL60" s="219"/>
      <c r="AM60" s="219"/>
      <c r="AN60" s="220">
        <f>'2.b-MTH2-HTH'!AI$66</f>
        <v>0.4938596728161313</v>
      </c>
      <c r="AO60" s="220">
        <f>'2.b-MTH2-HTH'!AJ$66</f>
        <v>0.50009127836262857</v>
      </c>
      <c r="AP60" s="219"/>
      <c r="AQ60" s="219"/>
      <c r="AR60" s="219"/>
      <c r="AS60" s="219"/>
      <c r="AT60" s="219"/>
      <c r="AU60" s="219"/>
      <c r="AV60" s="219"/>
      <c r="AW60" s="219"/>
      <c r="AX60" s="219"/>
      <c r="AY60" s="219"/>
      <c r="AZ60" s="219"/>
      <c r="BA60" s="219"/>
      <c r="BB60" s="219"/>
      <c r="BC60" s="219"/>
      <c r="BD60" s="219"/>
      <c r="BE60" s="219"/>
      <c r="BF60" s="219"/>
      <c r="BG60" s="219"/>
      <c r="BH60" s="219"/>
      <c r="BI60" s="219"/>
    </row>
    <row r="61" spans="1:61" ht="15">
      <c r="A61" s="36" t="s">
        <v>7</v>
      </c>
      <c r="B61" s="36" t="s">
        <v>8</v>
      </c>
      <c r="C61" s="36" t="s">
        <v>15</v>
      </c>
      <c r="D61" s="1" t="s">
        <v>23</v>
      </c>
      <c r="E61" s="18" t="s">
        <v>97</v>
      </c>
      <c r="F61" s="18" t="s">
        <v>98</v>
      </c>
      <c r="G61" s="1" t="s">
        <v>14</v>
      </c>
      <c r="H61" s="219"/>
      <c r="I61" s="219"/>
      <c r="J61" s="219"/>
      <c r="K61" s="219"/>
      <c r="L61" s="219"/>
      <c r="M61" s="219"/>
      <c r="N61" s="219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19"/>
      <c r="Z61" s="220">
        <f>'2.b-MTH2-HTH'!U$67</f>
        <v>0.6700784152252971</v>
      </c>
      <c r="AA61" s="220">
        <f>'2.b-MTH2-HTH'!V$67</f>
        <v>0.67007841522529721</v>
      </c>
      <c r="AB61" s="220">
        <f>'2.b-MTH2-HTH'!W$67</f>
        <v>0.67007841522529721</v>
      </c>
      <c r="AC61" s="220">
        <f>'2.b-MTH2-HTH'!X$67</f>
        <v>0.67007841522529721</v>
      </c>
      <c r="AD61" s="219"/>
      <c r="AE61" s="219"/>
      <c r="AF61" s="219"/>
      <c r="AG61" s="219"/>
      <c r="AH61" s="220">
        <f>'2.b-MTH2-HTH'!AC$67</f>
        <v>0.67007841522529721</v>
      </c>
      <c r="AI61" s="219"/>
      <c r="AJ61" s="219"/>
      <c r="AK61" s="219"/>
      <c r="AL61" s="219"/>
      <c r="AM61" s="219"/>
      <c r="AN61" s="220">
        <f>'2.b-MTH2-HTH'!AI$67</f>
        <v>0.67007841522529721</v>
      </c>
      <c r="AO61" s="220">
        <f>'2.b-MTH2-HTH'!AJ$67</f>
        <v>0.67007841522529721</v>
      </c>
      <c r="AP61" s="219"/>
      <c r="AQ61" s="219"/>
      <c r="AR61" s="219"/>
      <c r="AS61" s="219"/>
      <c r="AT61" s="219"/>
      <c r="AU61" s="219"/>
      <c r="AV61" s="219"/>
      <c r="AW61" s="219"/>
      <c r="AX61" s="219"/>
      <c r="AY61" s="219"/>
      <c r="AZ61" s="219"/>
      <c r="BA61" s="219"/>
      <c r="BB61" s="219"/>
      <c r="BC61" s="219"/>
      <c r="BD61" s="219"/>
      <c r="BE61" s="219"/>
      <c r="BF61" s="219"/>
      <c r="BG61" s="219"/>
      <c r="BH61" s="219"/>
      <c r="BI61" s="219"/>
    </row>
    <row r="62" spans="1:61" s="5" customFormat="1" ht="15">
      <c r="A62" s="4" t="s">
        <v>7</v>
      </c>
      <c r="B62" s="4" t="s">
        <v>8</v>
      </c>
      <c r="C62" s="4" t="s">
        <v>24</v>
      </c>
      <c r="D62" s="4" t="s">
        <v>25</v>
      </c>
      <c r="E62" s="4"/>
      <c r="F62" s="4"/>
      <c r="G62" s="4" t="s">
        <v>11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v>-104</v>
      </c>
      <c r="AE62" s="4">
        <v>-97</v>
      </c>
      <c r="AF62" s="4">
        <v>-108</v>
      </c>
      <c r="AG62" s="4">
        <v>-98</v>
      </c>
      <c r="AH62" s="4">
        <v>-111</v>
      </c>
      <c r="AI62" s="4">
        <v>-108</v>
      </c>
      <c r="AJ62" s="4">
        <v>-111</v>
      </c>
      <c r="AK62" s="4">
        <v>-116</v>
      </c>
      <c r="AL62" s="4">
        <v>-113</v>
      </c>
      <c r="AM62" s="4">
        <v>-107</v>
      </c>
      <c r="AN62" s="4">
        <v>-101</v>
      </c>
      <c r="AO62" s="4">
        <v>-111</v>
      </c>
      <c r="AP62" s="4">
        <v>-99</v>
      </c>
      <c r="AQ62" s="4">
        <v>-84</v>
      </c>
      <c r="AR62" s="4">
        <v>-84</v>
      </c>
      <c r="AS62" s="4">
        <v>-69</v>
      </c>
      <c r="AT62" s="4">
        <v>-58</v>
      </c>
      <c r="AU62" s="4">
        <v>-52</v>
      </c>
      <c r="AV62" s="4">
        <v>-52</v>
      </c>
      <c r="AW62" s="4">
        <v>-48</v>
      </c>
      <c r="AX62" s="4">
        <v>-46</v>
      </c>
      <c r="AY62" s="4">
        <v>-43</v>
      </c>
      <c r="AZ62" s="4">
        <v>-41</v>
      </c>
      <c r="BA62" s="4">
        <v>-49</v>
      </c>
      <c r="BB62" s="4">
        <v>-46</v>
      </c>
      <c r="BC62" s="4">
        <v>-49</v>
      </c>
      <c r="BD62" s="4">
        <v>-48</v>
      </c>
      <c r="BE62" s="4">
        <v>-47</v>
      </c>
      <c r="BF62" s="4">
        <v>-35</v>
      </c>
      <c r="BG62" s="4">
        <v>-35</v>
      </c>
      <c r="BH62" s="4">
        <v>-34</v>
      </c>
      <c r="BI62" s="4">
        <v>-26</v>
      </c>
    </row>
    <row r="63" spans="1:61" ht="15">
      <c r="A63" s="36" t="s">
        <v>7</v>
      </c>
      <c r="B63" s="36" t="s">
        <v>8</v>
      </c>
      <c r="C63" s="36" t="s">
        <v>24</v>
      </c>
      <c r="D63" s="1" t="s">
        <v>25</v>
      </c>
      <c r="E63" s="18" t="s">
        <v>404</v>
      </c>
      <c r="F63" s="18" t="s">
        <v>405</v>
      </c>
      <c r="G63" s="1" t="s">
        <v>12</v>
      </c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20">
        <v>1</v>
      </c>
      <c r="AE63" s="220">
        <v>1</v>
      </c>
      <c r="AF63" s="220">
        <v>1</v>
      </c>
      <c r="AG63" s="220">
        <v>1</v>
      </c>
      <c r="AH63" s="220">
        <v>1</v>
      </c>
      <c r="AI63" s="220">
        <v>1</v>
      </c>
      <c r="AJ63" s="220">
        <v>1</v>
      </c>
      <c r="AK63" s="220">
        <v>1</v>
      </c>
      <c r="AL63" s="220">
        <v>1</v>
      </c>
      <c r="AM63" s="220">
        <v>1</v>
      </c>
      <c r="AN63" s="220">
        <v>1</v>
      </c>
      <c r="AO63" s="220">
        <v>1</v>
      </c>
      <c r="AP63" s="220">
        <v>1</v>
      </c>
      <c r="AQ63" s="220">
        <v>1</v>
      </c>
      <c r="AR63" s="220">
        <v>1</v>
      </c>
      <c r="AS63" s="220">
        <v>1</v>
      </c>
      <c r="AT63" s="220">
        <v>1</v>
      </c>
      <c r="AU63" s="220">
        <v>1</v>
      </c>
      <c r="AV63" s="220">
        <v>1</v>
      </c>
      <c r="AW63" s="220">
        <v>1</v>
      </c>
      <c r="AX63" s="220">
        <v>1</v>
      </c>
      <c r="AY63" s="220">
        <v>1</v>
      </c>
      <c r="AZ63" s="220">
        <v>1</v>
      </c>
      <c r="BA63" s="220">
        <v>1</v>
      </c>
      <c r="BB63" s="220">
        <v>1</v>
      </c>
      <c r="BC63" s="220">
        <v>1</v>
      </c>
      <c r="BD63" s="220">
        <v>1</v>
      </c>
      <c r="BE63" s="220">
        <v>1</v>
      </c>
      <c r="BF63" s="220">
        <v>1</v>
      </c>
      <c r="BG63" s="220">
        <v>1</v>
      </c>
      <c r="BH63" s="220">
        <v>1</v>
      </c>
      <c r="BI63" s="220">
        <v>1</v>
      </c>
    </row>
    <row r="64" spans="1:61" ht="15">
      <c r="A64" s="36" t="s">
        <v>7</v>
      </c>
      <c r="B64" s="36" t="s">
        <v>8</v>
      </c>
      <c r="C64" s="36" t="s">
        <v>24</v>
      </c>
      <c r="D64" s="1" t="s">
        <v>25</v>
      </c>
      <c r="E64" s="18" t="s">
        <v>404</v>
      </c>
      <c r="F64" s="18" t="s">
        <v>405</v>
      </c>
      <c r="G64" s="1" t="s">
        <v>13</v>
      </c>
      <c r="H64" s="219"/>
      <c r="I64" s="219"/>
      <c r="J64" s="219"/>
      <c r="K64" s="219"/>
      <c r="L64" s="219"/>
      <c r="M64" s="219"/>
      <c r="N64" s="219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19"/>
      <c r="Z64" s="219"/>
      <c r="AA64" s="219"/>
      <c r="AB64" s="219"/>
      <c r="AC64" s="219"/>
      <c r="AD64" s="220">
        <f>'2.b-MTH2-HTH'!Y$78</f>
        <v>0.42718388736326346</v>
      </c>
      <c r="AE64" s="220">
        <f>'2.b-MTH2-HTH'!Z$78</f>
        <v>0.43090333569013051</v>
      </c>
      <c r="AF64" s="220">
        <f>'2.b-MTH2-HTH'!AA$78</f>
        <v>0.43731957379166619</v>
      </c>
      <c r="AG64" s="220">
        <f>'2.b-MTH2-HTH'!AB$78</f>
        <v>0.43403056707977594</v>
      </c>
      <c r="AH64" s="220">
        <f>'2.b-MTH2-HTH'!AC$78</f>
        <v>0.43611792365164642</v>
      </c>
      <c r="AI64" s="220">
        <f>'2.b-MTH2-HTH'!AD$78</f>
        <v>0.44774002617765807</v>
      </c>
      <c r="AJ64" s="220">
        <f>'2.b-MTH2-HTH'!AE$78</f>
        <v>0.45928152601857686</v>
      </c>
      <c r="AK64" s="220">
        <f>'2.b-MTH2-HTH'!AF$78</f>
        <v>0.45871837984852454</v>
      </c>
      <c r="AL64" s="220">
        <f>'2.b-MTH2-HTH'!AG$78</f>
        <v>0.47253270654066276</v>
      </c>
      <c r="AM64" s="220">
        <f>'2.b-MTH2-HTH'!AH$78</f>
        <v>0.4833633944813277</v>
      </c>
      <c r="AN64" s="220">
        <f>'2.b-MTH2-HTH'!AI$78</f>
        <v>0.4938596728161313</v>
      </c>
      <c r="AO64" s="220">
        <f>'2.b-MTH2-HTH'!AJ$78</f>
        <v>0.50009127836262857</v>
      </c>
      <c r="AP64" s="220">
        <f>'2.b-MTH2-HTH'!AK$78</f>
        <v>0.50828722629320966</v>
      </c>
      <c r="AQ64" s="220">
        <f>'2.b-MTH2-HTH'!AL$78</f>
        <v>0.50952544559500845</v>
      </c>
      <c r="AR64" s="220">
        <f>'2.b-MTH2-HTH'!AM$78</f>
        <v>0.52265149277349654</v>
      </c>
      <c r="AS64" s="220">
        <f>'2.b-MTH2-HTH'!AN$78</f>
        <v>0.52495202377414851</v>
      </c>
      <c r="AT64" s="220">
        <f>'2.b-MTH2-HTH'!AO$78</f>
        <v>0.53687106996244194</v>
      </c>
      <c r="AU64" s="220">
        <f>'2.b-MTH2-HTH'!AP$78</f>
        <v>0.53220331018778944</v>
      </c>
      <c r="AV64" s="220">
        <f>'2.b-MTH2-HTH'!AQ$78</f>
        <v>0.54099447518753085</v>
      </c>
      <c r="AW64" s="220">
        <f>'2.b-MTH2-HTH'!AR$78</f>
        <v>0.54069399515463346</v>
      </c>
      <c r="AX64" s="220">
        <f>'2.b-MTH2-HTH'!AS$78</f>
        <v>0.55120071864467934</v>
      </c>
      <c r="AY64" s="220">
        <f>'2.b-MTH2-HTH'!AT$78</f>
        <v>0.55975183037132925</v>
      </c>
      <c r="AZ64" s="220">
        <f>'2.b-MTH2-HTH'!AU$78</f>
        <v>0.56497102100313534</v>
      </c>
      <c r="BA64" s="220">
        <f>'2.b-MTH2-HTH'!AV$78</f>
        <v>0.56927952895042322</v>
      </c>
      <c r="BB64" s="220">
        <f>'2.b-MTH2-HTH'!AW$78</f>
        <v>0.57450751000950395</v>
      </c>
      <c r="BC64" s="220">
        <f>'2.b-MTH2-HTH'!AX$78</f>
        <v>0.57781775890094389</v>
      </c>
      <c r="BD64" s="220">
        <f>'2.b-MTH2-HTH'!AY$78</f>
        <v>0.57451595766849639</v>
      </c>
      <c r="BE64" s="220">
        <f>'2.b-MTH2-HTH'!AZ$78</f>
        <v>0.5749549285103237</v>
      </c>
      <c r="BF64" s="220">
        <f>'2.b-MTH2-HTH'!BA$78</f>
        <v>0.5807407629223017</v>
      </c>
      <c r="BG64" s="220">
        <f>'2.b-MTH2-HTH'!BB$78</f>
        <v>0.5810223934986205</v>
      </c>
      <c r="BH64" s="220">
        <f>'2.b-MTH2-HTH'!BC$78</f>
        <v>0.59258989819671504</v>
      </c>
      <c r="BI64" s="220">
        <f>'2.b-MTH2-HTH'!BD$78</f>
        <v>0.58065161948797872</v>
      </c>
    </row>
    <row r="65" spans="1:61" ht="15">
      <c r="A65" s="36" t="s">
        <v>7</v>
      </c>
      <c r="B65" s="36" t="s">
        <v>8</v>
      </c>
      <c r="C65" s="36" t="s">
        <v>24</v>
      </c>
      <c r="D65" s="1" t="s">
        <v>25</v>
      </c>
      <c r="E65" s="18" t="s">
        <v>404</v>
      </c>
      <c r="F65" s="18" t="s">
        <v>405</v>
      </c>
      <c r="G65" s="1" t="s">
        <v>14</v>
      </c>
      <c r="H65" s="219"/>
      <c r="I65" s="219"/>
      <c r="J65" s="219"/>
      <c r="K65" s="219"/>
      <c r="L65" s="219"/>
      <c r="M65" s="219"/>
      <c r="N65" s="219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19"/>
      <c r="Z65" s="219"/>
      <c r="AA65" s="219"/>
      <c r="AB65" s="219"/>
      <c r="AC65" s="219"/>
      <c r="AD65" s="220">
        <f>'2.b-MTH2-HTH'!Y$79</f>
        <v>0.77373362781602184</v>
      </c>
      <c r="AE65" s="220">
        <f>'2.b-MTH2-HTH'!Z$79</f>
        <v>0.77373362781602184</v>
      </c>
      <c r="AF65" s="220">
        <f>'2.b-MTH2-HTH'!AA$79</f>
        <v>0.77373362781602184</v>
      </c>
      <c r="AG65" s="220">
        <f>'2.b-MTH2-HTH'!AB$79</f>
        <v>0.77373362781602184</v>
      </c>
      <c r="AH65" s="220">
        <f>'2.b-MTH2-HTH'!AC$79</f>
        <v>0.77373362781602173</v>
      </c>
      <c r="AI65" s="220">
        <f>'2.b-MTH2-HTH'!AD$79</f>
        <v>0.77373362781602184</v>
      </c>
      <c r="AJ65" s="220">
        <f>'2.b-MTH2-HTH'!AE$79</f>
        <v>0.77373362781602184</v>
      </c>
      <c r="AK65" s="220">
        <f>'2.b-MTH2-HTH'!AF$79</f>
        <v>0.77373362781602184</v>
      </c>
      <c r="AL65" s="220">
        <f>'2.b-MTH2-HTH'!AG$79</f>
        <v>0.77373362781602184</v>
      </c>
      <c r="AM65" s="220">
        <f>'2.b-MTH2-HTH'!AH$79</f>
        <v>0.77373362781602184</v>
      </c>
      <c r="AN65" s="220">
        <f>'2.b-MTH2-HTH'!AI$79</f>
        <v>0.77373362781602184</v>
      </c>
      <c r="AO65" s="220">
        <f>'2.b-MTH2-HTH'!AJ$79</f>
        <v>0.77373362781602184</v>
      </c>
      <c r="AP65" s="220">
        <f>'2.b-MTH2-HTH'!AK$79</f>
        <v>0.77373362781602184</v>
      </c>
      <c r="AQ65" s="220">
        <f>'2.b-MTH2-HTH'!AL$79</f>
        <v>0.77373362781602184</v>
      </c>
      <c r="AR65" s="220">
        <f>'2.b-MTH2-HTH'!AM$79</f>
        <v>0.77373362781602184</v>
      </c>
      <c r="AS65" s="220">
        <f>'2.b-MTH2-HTH'!AN$79</f>
        <v>0.77373362781602184</v>
      </c>
      <c r="AT65" s="220">
        <f>'2.b-MTH2-HTH'!AO$79</f>
        <v>0.77373362781602184</v>
      </c>
      <c r="AU65" s="220">
        <f>'2.b-MTH2-HTH'!AP$79</f>
        <v>0.77373362781602184</v>
      </c>
      <c r="AV65" s="220">
        <f>'2.b-MTH2-HTH'!AQ$79</f>
        <v>0.77373362781602184</v>
      </c>
      <c r="AW65" s="220">
        <f>'2.b-MTH2-HTH'!AR$79</f>
        <v>0.77373362781602184</v>
      </c>
      <c r="AX65" s="220">
        <f>'2.b-MTH2-HTH'!AS$79</f>
        <v>0.77373362781602184</v>
      </c>
      <c r="AY65" s="220">
        <f>'2.b-MTH2-HTH'!AT$79</f>
        <v>0.77373362781602184</v>
      </c>
      <c r="AZ65" s="220">
        <f>'2.b-MTH2-HTH'!AU$79</f>
        <v>0.77373362781602184</v>
      </c>
      <c r="BA65" s="220">
        <f>'2.b-MTH2-HTH'!AV$79</f>
        <v>0.77373362781602184</v>
      </c>
      <c r="BB65" s="220">
        <f>'2.b-MTH2-HTH'!AW$79</f>
        <v>0.77373362781602184</v>
      </c>
      <c r="BC65" s="220">
        <f>'2.b-MTH2-HTH'!AX$79</f>
        <v>0.77373362781602184</v>
      </c>
      <c r="BD65" s="220">
        <f>'2.b-MTH2-HTH'!AY$79</f>
        <v>0.77373362781602184</v>
      </c>
      <c r="BE65" s="220">
        <f>'2.b-MTH2-HTH'!AZ$79</f>
        <v>0.77373362781602184</v>
      </c>
      <c r="BF65" s="220">
        <f>'2.b-MTH2-HTH'!BA$79</f>
        <v>0.77373362781602184</v>
      </c>
      <c r="BG65" s="220">
        <f>'2.b-MTH2-HTH'!BB$79</f>
        <v>0.77373362781602184</v>
      </c>
      <c r="BH65" s="220">
        <f>'2.b-MTH2-HTH'!BC$79</f>
        <v>0.77373362781602184</v>
      </c>
      <c r="BI65" s="220">
        <f>'2.b-MTH2-HTH'!BD$79</f>
        <v>0.77373362781602184</v>
      </c>
    </row>
    <row r="66" spans="1:61" s="5" customFormat="1" ht="15">
      <c r="A66" s="4" t="s">
        <v>7</v>
      </c>
      <c r="B66" s="4" t="s">
        <v>8</v>
      </c>
      <c r="C66" s="4" t="s">
        <v>24</v>
      </c>
      <c r="D66" s="4" t="s">
        <v>26</v>
      </c>
      <c r="E66" s="4"/>
      <c r="F66" s="4"/>
      <c r="G66" s="4" t="s">
        <v>11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>
        <v>-6</v>
      </c>
      <c r="BC66" s="4">
        <v>-3</v>
      </c>
      <c r="BD66" s="4">
        <v>-5</v>
      </c>
      <c r="BE66" s="4"/>
      <c r="BF66" s="4">
        <v>-74</v>
      </c>
      <c r="BG66" s="4">
        <v>-17</v>
      </c>
      <c r="BH66" s="4">
        <v>-9</v>
      </c>
      <c r="BI66" s="4">
        <v>-9</v>
      </c>
    </row>
    <row r="67" spans="1:61" ht="15">
      <c r="A67" s="36" t="s">
        <v>7</v>
      </c>
      <c r="B67" s="36" t="s">
        <v>8</v>
      </c>
      <c r="C67" s="36" t="s">
        <v>24</v>
      </c>
      <c r="D67" s="1" t="s">
        <v>26</v>
      </c>
      <c r="E67" s="18" t="s">
        <v>404</v>
      </c>
      <c r="F67" s="18" t="s">
        <v>405</v>
      </c>
      <c r="G67" s="1" t="s">
        <v>12</v>
      </c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19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20">
        <v>1</v>
      </c>
      <c r="BC67" s="220">
        <v>1</v>
      </c>
      <c r="BD67" s="220">
        <v>1</v>
      </c>
      <c r="BE67" s="219"/>
      <c r="BF67" s="220">
        <v>1</v>
      </c>
      <c r="BG67" s="220">
        <v>1</v>
      </c>
      <c r="BH67" s="220">
        <v>1</v>
      </c>
      <c r="BI67" s="220">
        <v>1</v>
      </c>
    </row>
    <row r="68" spans="1:61" ht="15">
      <c r="A68" s="36" t="s">
        <v>7</v>
      </c>
      <c r="B68" s="36" t="s">
        <v>8</v>
      </c>
      <c r="C68" s="36" t="s">
        <v>24</v>
      </c>
      <c r="D68" s="1" t="s">
        <v>26</v>
      </c>
      <c r="E68" s="18" t="s">
        <v>404</v>
      </c>
      <c r="F68" s="18" t="s">
        <v>405</v>
      </c>
      <c r="G68" s="1" t="s">
        <v>13</v>
      </c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19"/>
      <c r="AL68" s="219"/>
      <c r="AM68" s="219"/>
      <c r="AN68" s="219"/>
      <c r="AO68" s="219"/>
      <c r="AP68" s="219"/>
      <c r="AQ68" s="219"/>
      <c r="AR68" s="219"/>
      <c r="AS68" s="219"/>
      <c r="AT68" s="219"/>
      <c r="AU68" s="219"/>
      <c r="AV68" s="219"/>
      <c r="AW68" s="219"/>
      <c r="AX68" s="219"/>
      <c r="AY68" s="219"/>
      <c r="AZ68" s="219"/>
      <c r="BA68" s="219"/>
      <c r="BB68" s="220">
        <f>'2.b-MTH2-HTH'!AW$78</f>
        <v>0.57450751000950395</v>
      </c>
      <c r="BC68" s="220">
        <f>'2.b-MTH2-HTH'!AX$78</f>
        <v>0.57781775890094389</v>
      </c>
      <c r="BD68" s="220">
        <f>'2.b-MTH2-HTH'!AY$78</f>
        <v>0.57451595766849639</v>
      </c>
      <c r="BE68" s="219"/>
      <c r="BF68" s="220">
        <f>'2.b-MTH2-HTH'!BA$78</f>
        <v>0.5807407629223017</v>
      </c>
      <c r="BG68" s="220">
        <f>'2.b-MTH2-HTH'!BB$78</f>
        <v>0.5810223934986205</v>
      </c>
      <c r="BH68" s="220">
        <f>'2.b-MTH2-HTH'!BC$78</f>
        <v>0.59258989819671504</v>
      </c>
      <c r="BI68" s="220">
        <f>'2.b-MTH2-HTH'!BD$78</f>
        <v>0.58065161948797872</v>
      </c>
    </row>
    <row r="69" spans="1:61" ht="15">
      <c r="A69" s="36" t="s">
        <v>7</v>
      </c>
      <c r="B69" s="36" t="s">
        <v>8</v>
      </c>
      <c r="C69" s="36" t="s">
        <v>24</v>
      </c>
      <c r="D69" s="1" t="s">
        <v>26</v>
      </c>
      <c r="E69" s="18" t="s">
        <v>404</v>
      </c>
      <c r="F69" s="18" t="s">
        <v>405</v>
      </c>
      <c r="G69" s="1" t="s">
        <v>14</v>
      </c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19"/>
      <c r="Z69" s="219"/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19"/>
      <c r="AL69" s="219"/>
      <c r="AM69" s="219"/>
      <c r="AN69" s="219"/>
      <c r="AO69" s="219"/>
      <c r="AP69" s="219"/>
      <c r="AQ69" s="219"/>
      <c r="AR69" s="219"/>
      <c r="AS69" s="219"/>
      <c r="AT69" s="219"/>
      <c r="AU69" s="219"/>
      <c r="AV69" s="219"/>
      <c r="AW69" s="219"/>
      <c r="AX69" s="219"/>
      <c r="AY69" s="219"/>
      <c r="AZ69" s="219"/>
      <c r="BA69" s="219"/>
      <c r="BB69" s="220">
        <f>'2.b-MTH2-HTH'!AW$79</f>
        <v>0.77373362781602184</v>
      </c>
      <c r="BC69" s="220">
        <f>'2.b-MTH2-HTH'!AX$79</f>
        <v>0.77373362781602184</v>
      </c>
      <c r="BD69" s="220">
        <f>'2.b-MTH2-HTH'!AY$79</f>
        <v>0.77373362781602184</v>
      </c>
      <c r="BE69" s="219"/>
      <c r="BF69" s="220">
        <f>'2.b-MTH2-HTH'!BA$79</f>
        <v>0.77373362781602184</v>
      </c>
      <c r="BG69" s="220">
        <f>'2.b-MTH2-HTH'!BB$79</f>
        <v>0.77373362781602184</v>
      </c>
      <c r="BH69" s="220">
        <f>'2.b-MTH2-HTH'!BC$79</f>
        <v>0.77373362781602184</v>
      </c>
      <c r="BI69" s="220">
        <f>'2.b-MTH2-HTH'!BD$79</f>
        <v>0.77373362781602184</v>
      </c>
    </row>
    <row r="70" spans="1:61" s="5" customFormat="1" ht="15">
      <c r="A70" s="4" t="s">
        <v>7</v>
      </c>
      <c r="B70" s="4" t="s">
        <v>8</v>
      </c>
      <c r="C70" s="4" t="s">
        <v>24</v>
      </c>
      <c r="D70" s="4" t="s">
        <v>27</v>
      </c>
      <c r="E70" s="4"/>
      <c r="F70" s="4"/>
      <c r="G70" s="4" t="s">
        <v>11</v>
      </c>
      <c r="H70" s="4"/>
      <c r="I70" s="4"/>
      <c r="J70" s="4"/>
      <c r="K70" s="4">
        <v>-18</v>
      </c>
      <c r="L70" s="4">
        <v>-32</v>
      </c>
      <c r="M70" s="4">
        <v>-12</v>
      </c>
      <c r="N70" s="4"/>
      <c r="O70" s="4">
        <v>-3</v>
      </c>
      <c r="P70" s="4">
        <v>-1</v>
      </c>
      <c r="Q70" s="4">
        <v>-2</v>
      </c>
      <c r="R70" s="4">
        <v>-1</v>
      </c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>
        <v>-202</v>
      </c>
      <c r="BB70" s="4">
        <v>-118</v>
      </c>
      <c r="BC70" s="4">
        <v>-169</v>
      </c>
      <c r="BD70" s="4">
        <v>-205</v>
      </c>
      <c r="BE70" s="4">
        <v>-285</v>
      </c>
      <c r="BF70" s="4">
        <v>-236</v>
      </c>
      <c r="BG70" s="4">
        <v>-76</v>
      </c>
      <c r="BH70" s="4">
        <v>-305</v>
      </c>
      <c r="BI70" s="4">
        <v>-20</v>
      </c>
    </row>
    <row r="71" spans="1:61" ht="15">
      <c r="A71" s="36" t="s">
        <v>7</v>
      </c>
      <c r="B71" s="36" t="s">
        <v>8</v>
      </c>
      <c r="C71" s="36" t="s">
        <v>24</v>
      </c>
      <c r="D71" s="1" t="s">
        <v>27</v>
      </c>
      <c r="E71" s="18" t="s">
        <v>404</v>
      </c>
      <c r="F71" s="18" t="s">
        <v>405</v>
      </c>
      <c r="G71" s="1" t="s">
        <v>12</v>
      </c>
      <c r="H71" s="219"/>
      <c r="I71" s="219"/>
      <c r="J71" s="219"/>
      <c r="K71" s="220">
        <v>1</v>
      </c>
      <c r="L71" s="220">
        <v>1</v>
      </c>
      <c r="M71" s="220">
        <v>1</v>
      </c>
      <c r="N71" s="219"/>
      <c r="O71" s="220">
        <v>1</v>
      </c>
      <c r="P71" s="220">
        <v>1</v>
      </c>
      <c r="Q71" s="220">
        <v>1</v>
      </c>
      <c r="R71" s="220">
        <v>1</v>
      </c>
      <c r="S71" s="219"/>
      <c r="T71" s="219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19"/>
      <c r="AL71" s="219"/>
      <c r="AM71" s="219"/>
      <c r="AN71" s="219"/>
      <c r="AO71" s="219"/>
      <c r="AP71" s="219"/>
      <c r="AQ71" s="219"/>
      <c r="AR71" s="219"/>
      <c r="AS71" s="219"/>
      <c r="AT71" s="219"/>
      <c r="AU71" s="219"/>
      <c r="AV71" s="219"/>
      <c r="AW71" s="219"/>
      <c r="AX71" s="219"/>
      <c r="AY71" s="219"/>
      <c r="AZ71" s="219"/>
      <c r="BA71" s="220">
        <v>1</v>
      </c>
      <c r="BB71" s="220">
        <v>1</v>
      </c>
      <c r="BC71" s="220">
        <v>1</v>
      </c>
      <c r="BD71" s="220">
        <v>1</v>
      </c>
      <c r="BE71" s="220">
        <v>1</v>
      </c>
      <c r="BF71" s="220">
        <v>1</v>
      </c>
      <c r="BG71" s="220">
        <v>1</v>
      </c>
      <c r="BH71" s="220">
        <v>1</v>
      </c>
      <c r="BI71" s="220">
        <v>1</v>
      </c>
    </row>
    <row r="72" spans="1:61" ht="15">
      <c r="A72" s="36" t="s">
        <v>7</v>
      </c>
      <c r="B72" s="36" t="s">
        <v>8</v>
      </c>
      <c r="C72" s="36" t="s">
        <v>24</v>
      </c>
      <c r="D72" s="1" t="s">
        <v>27</v>
      </c>
      <c r="E72" s="18" t="s">
        <v>404</v>
      </c>
      <c r="F72" s="18" t="s">
        <v>405</v>
      </c>
      <c r="G72" s="1" t="s">
        <v>13</v>
      </c>
      <c r="H72" s="219"/>
      <c r="I72" s="219"/>
      <c r="J72" s="219"/>
      <c r="K72" s="220">
        <f>'2.b-MTH2-HTH'!F$78</f>
        <v>0.29221073523947788</v>
      </c>
      <c r="L72" s="220">
        <f>'2.b-MTH2-HTH'!G$78</f>
        <v>0.29929810301441867</v>
      </c>
      <c r="M72" s="220">
        <f>'2.b-MTH2-HTH'!H$78</f>
        <v>0.30638177745854617</v>
      </c>
      <c r="N72" s="219"/>
      <c r="O72" s="220">
        <f>'2.b-MTH2-HTH'!J$78</f>
        <v>0.32052456441659938</v>
      </c>
      <c r="P72" s="220">
        <f>'2.b-MTH2-HTH'!K$78</f>
        <v>0.32757699919028938</v>
      </c>
      <c r="Q72" s="220">
        <f>'2.b-MTH2-HTH'!L$78</f>
        <v>0.33461240497291833</v>
      </c>
      <c r="R72" s="220">
        <f>'2.b-MTH2-HTH'!M$78</f>
        <v>0.33900064234710969</v>
      </c>
      <c r="S72" s="219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19"/>
      <c r="AL72" s="219"/>
      <c r="AM72" s="219"/>
      <c r="AN72" s="219"/>
      <c r="AO72" s="219"/>
      <c r="AP72" s="219"/>
      <c r="AQ72" s="219"/>
      <c r="AR72" s="219"/>
      <c r="AS72" s="219"/>
      <c r="AT72" s="219"/>
      <c r="AU72" s="219"/>
      <c r="AV72" s="219"/>
      <c r="AW72" s="219"/>
      <c r="AX72" s="219"/>
      <c r="AY72" s="219"/>
      <c r="AZ72" s="219"/>
      <c r="BA72" s="220">
        <f>'2.b-MTH2-HTH'!AV$78</f>
        <v>0.56927952895042322</v>
      </c>
      <c r="BB72" s="220">
        <f>'2.b-MTH2-HTH'!AW$78</f>
        <v>0.57450751000950395</v>
      </c>
      <c r="BC72" s="220">
        <f>'2.b-MTH2-HTH'!AX$78</f>
        <v>0.57781775890094389</v>
      </c>
      <c r="BD72" s="220">
        <f>'2.b-MTH2-HTH'!AY$78</f>
        <v>0.57451595766849639</v>
      </c>
      <c r="BE72" s="220">
        <f>'2.b-MTH2-HTH'!AZ$78</f>
        <v>0.5749549285103237</v>
      </c>
      <c r="BF72" s="220">
        <f>'2.b-MTH2-HTH'!BA$78</f>
        <v>0.5807407629223017</v>
      </c>
      <c r="BG72" s="220">
        <f>'2.b-MTH2-HTH'!BB$78</f>
        <v>0.5810223934986205</v>
      </c>
      <c r="BH72" s="220">
        <f>'2.b-MTH2-HTH'!BC$78</f>
        <v>0.59258989819671504</v>
      </c>
      <c r="BI72" s="220">
        <f>'2.b-MTH2-HTH'!BD$78</f>
        <v>0.58065161948797872</v>
      </c>
    </row>
    <row r="73" spans="1:61" ht="15">
      <c r="A73" s="36" t="s">
        <v>7</v>
      </c>
      <c r="B73" s="36" t="s">
        <v>8</v>
      </c>
      <c r="C73" s="36" t="s">
        <v>24</v>
      </c>
      <c r="D73" s="1" t="s">
        <v>27</v>
      </c>
      <c r="E73" s="18" t="s">
        <v>404</v>
      </c>
      <c r="F73" s="18" t="s">
        <v>405</v>
      </c>
      <c r="G73" s="1" t="s">
        <v>14</v>
      </c>
      <c r="H73" s="219"/>
      <c r="I73" s="219"/>
      <c r="J73" s="219"/>
      <c r="K73" s="220">
        <f>'2.b-MTH2-HTH'!F$79</f>
        <v>0.77373362781602184</v>
      </c>
      <c r="L73" s="220">
        <f>'2.b-MTH2-HTH'!G$79</f>
        <v>0.77373362781602184</v>
      </c>
      <c r="M73" s="220">
        <f>'2.b-MTH2-HTH'!H$79</f>
        <v>0.77373362781602184</v>
      </c>
      <c r="N73" s="219"/>
      <c r="O73" s="220">
        <f>'2.b-MTH2-HTH'!J$79</f>
        <v>0.77373362781602184</v>
      </c>
      <c r="P73" s="220">
        <f>'2.b-MTH2-HTH'!K$79</f>
        <v>0.77373362781602173</v>
      </c>
      <c r="Q73" s="220">
        <f>'2.b-MTH2-HTH'!L$79</f>
        <v>0.77373362781602184</v>
      </c>
      <c r="R73" s="220">
        <f>'2.b-MTH2-HTH'!M$79</f>
        <v>0.77373362781602184</v>
      </c>
      <c r="S73" s="219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9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0">
        <f>'2.b-MTH2-HTH'!AV$79</f>
        <v>0.77373362781602184</v>
      </c>
      <c r="BB73" s="220">
        <f>'2.b-MTH2-HTH'!AW$79</f>
        <v>0.77373362781602184</v>
      </c>
      <c r="BC73" s="220">
        <f>'2.b-MTH2-HTH'!AX$79</f>
        <v>0.77373362781602184</v>
      </c>
      <c r="BD73" s="220">
        <f>'2.b-MTH2-HTH'!AY$79</f>
        <v>0.77373362781602184</v>
      </c>
      <c r="BE73" s="220">
        <f>'2.b-MTH2-HTH'!AZ$79</f>
        <v>0.77373362781602184</v>
      </c>
      <c r="BF73" s="220">
        <f>'2.b-MTH2-HTH'!BA$79</f>
        <v>0.77373362781602184</v>
      </c>
      <c r="BG73" s="220">
        <f>'2.b-MTH2-HTH'!BB$79</f>
        <v>0.77373362781602184</v>
      </c>
      <c r="BH73" s="220">
        <f>'2.b-MTH2-HTH'!BC$79</f>
        <v>0.77373362781602184</v>
      </c>
      <c r="BI73" s="220">
        <f>'2.b-MTH2-HTH'!BD$79</f>
        <v>0.77373362781602184</v>
      </c>
    </row>
    <row r="74" spans="1:61" s="5" customFormat="1" ht="15">
      <c r="A74" s="4" t="s">
        <v>7</v>
      </c>
      <c r="B74" s="4" t="s">
        <v>8</v>
      </c>
      <c r="C74" s="4" t="s">
        <v>24</v>
      </c>
      <c r="D74" s="4" t="s">
        <v>28</v>
      </c>
      <c r="E74" s="4"/>
      <c r="F74" s="4"/>
      <c r="G74" s="4" t="s">
        <v>11</v>
      </c>
      <c r="H74" s="4">
        <v>-233</v>
      </c>
      <c r="I74" s="4">
        <v>-239</v>
      </c>
      <c r="J74" s="4">
        <v>-214</v>
      </c>
      <c r="K74" s="4">
        <v>-206</v>
      </c>
      <c r="L74" s="4">
        <v>-225</v>
      </c>
      <c r="M74" s="4">
        <v>-238</v>
      </c>
      <c r="N74" s="4">
        <v>-247</v>
      </c>
      <c r="O74" s="4">
        <v>-267</v>
      </c>
      <c r="P74" s="4">
        <v>-303</v>
      </c>
      <c r="Q74" s="4">
        <v>-239</v>
      </c>
      <c r="R74" s="4">
        <v>-283</v>
      </c>
      <c r="S74" s="4">
        <v>-268</v>
      </c>
      <c r="T74" s="4">
        <v>-282</v>
      </c>
      <c r="U74" s="4">
        <v>-264</v>
      </c>
      <c r="V74" s="4">
        <v>-280</v>
      </c>
      <c r="W74" s="4">
        <v>-306</v>
      </c>
      <c r="X74" s="4">
        <v>-270</v>
      </c>
      <c r="Y74" s="4">
        <v>-314</v>
      </c>
      <c r="Z74" s="4">
        <v>-315</v>
      </c>
      <c r="AA74" s="4">
        <v>-262</v>
      </c>
      <c r="AB74" s="4">
        <v>-268</v>
      </c>
      <c r="AC74" s="4">
        <v>-268</v>
      </c>
      <c r="AD74" s="4">
        <v>-214</v>
      </c>
      <c r="AE74" s="4">
        <v>-169</v>
      </c>
      <c r="AF74" s="4">
        <v>-142</v>
      </c>
      <c r="AG74" s="4">
        <v>-176</v>
      </c>
      <c r="AH74" s="4">
        <v>-128</v>
      </c>
      <c r="AI74" s="4">
        <v>-123</v>
      </c>
      <c r="AJ74" s="4">
        <v>-123</v>
      </c>
      <c r="AK74" s="4">
        <v>-145</v>
      </c>
      <c r="AL74" s="4">
        <v>-129</v>
      </c>
      <c r="AM74" s="4">
        <v>-140</v>
      </c>
      <c r="AN74" s="4">
        <v>-134</v>
      </c>
      <c r="AO74" s="4">
        <v>-160</v>
      </c>
      <c r="AP74" s="4">
        <v>-218</v>
      </c>
      <c r="AQ74" s="4">
        <v>-216</v>
      </c>
      <c r="AR74" s="4">
        <v>-217</v>
      </c>
      <c r="AS74" s="4">
        <v>-240</v>
      </c>
      <c r="AT74" s="4">
        <v>-195</v>
      </c>
      <c r="AU74" s="4">
        <v>-174</v>
      </c>
      <c r="AV74" s="4">
        <v>-200</v>
      </c>
      <c r="AW74" s="4">
        <v>-191</v>
      </c>
      <c r="AX74" s="4">
        <v>-189</v>
      </c>
      <c r="AY74" s="4">
        <v>-194</v>
      </c>
      <c r="AZ74" s="4">
        <v>-196</v>
      </c>
      <c r="BA74" s="4">
        <v>-190</v>
      </c>
      <c r="BB74" s="4">
        <v>-232</v>
      </c>
      <c r="BC74" s="4">
        <v>-234</v>
      </c>
      <c r="BD74" s="4">
        <v>-247</v>
      </c>
      <c r="BE74" s="4">
        <v>-157</v>
      </c>
      <c r="BF74" s="4">
        <v>-208</v>
      </c>
      <c r="BG74" s="4">
        <v>-164</v>
      </c>
      <c r="BH74" s="4">
        <v>-152</v>
      </c>
      <c r="BI74" s="4">
        <v>-138</v>
      </c>
    </row>
    <row r="75" spans="1:61" ht="15">
      <c r="A75" s="36" t="s">
        <v>7</v>
      </c>
      <c r="B75" s="36" t="s">
        <v>8</v>
      </c>
      <c r="C75" s="36" t="s">
        <v>24</v>
      </c>
      <c r="D75" s="1" t="s">
        <v>28</v>
      </c>
      <c r="E75" s="18" t="s">
        <v>404</v>
      </c>
      <c r="F75" s="18" t="s">
        <v>405</v>
      </c>
      <c r="G75" s="1" t="s">
        <v>12</v>
      </c>
      <c r="H75" s="220">
        <v>1</v>
      </c>
      <c r="I75" s="220">
        <v>1</v>
      </c>
      <c r="J75" s="220">
        <v>1</v>
      </c>
      <c r="K75" s="220">
        <v>1</v>
      </c>
      <c r="L75" s="220">
        <v>1</v>
      </c>
      <c r="M75" s="220">
        <v>1</v>
      </c>
      <c r="N75" s="220">
        <v>1</v>
      </c>
      <c r="O75" s="220">
        <v>1</v>
      </c>
      <c r="P75" s="220">
        <v>1</v>
      </c>
      <c r="Q75" s="220">
        <v>1</v>
      </c>
      <c r="R75" s="220">
        <v>1</v>
      </c>
      <c r="S75" s="220">
        <v>1</v>
      </c>
      <c r="T75" s="220">
        <v>1</v>
      </c>
      <c r="U75" s="220">
        <v>1</v>
      </c>
      <c r="V75" s="220">
        <v>1</v>
      </c>
      <c r="W75" s="220">
        <v>1</v>
      </c>
      <c r="X75" s="220">
        <v>1</v>
      </c>
      <c r="Y75" s="220">
        <v>1</v>
      </c>
      <c r="Z75" s="220">
        <v>1</v>
      </c>
      <c r="AA75" s="220">
        <v>1</v>
      </c>
      <c r="AB75" s="220">
        <v>1</v>
      </c>
      <c r="AC75" s="220">
        <v>1</v>
      </c>
      <c r="AD75" s="220">
        <v>1</v>
      </c>
      <c r="AE75" s="220">
        <v>1</v>
      </c>
      <c r="AF75" s="220">
        <v>1</v>
      </c>
      <c r="AG75" s="220">
        <v>1</v>
      </c>
      <c r="AH75" s="220">
        <v>1</v>
      </c>
      <c r="AI75" s="220">
        <v>1</v>
      </c>
      <c r="AJ75" s="220">
        <v>1</v>
      </c>
      <c r="AK75" s="220">
        <v>1</v>
      </c>
      <c r="AL75" s="220">
        <v>1</v>
      </c>
      <c r="AM75" s="220">
        <v>1</v>
      </c>
      <c r="AN75" s="220">
        <v>1</v>
      </c>
      <c r="AO75" s="220">
        <v>1</v>
      </c>
      <c r="AP75" s="220">
        <v>1</v>
      </c>
      <c r="AQ75" s="220">
        <v>1</v>
      </c>
      <c r="AR75" s="220">
        <v>1</v>
      </c>
      <c r="AS75" s="220">
        <v>1</v>
      </c>
      <c r="AT75" s="220">
        <v>1</v>
      </c>
      <c r="AU75" s="220">
        <v>1</v>
      </c>
      <c r="AV75" s="220">
        <v>1</v>
      </c>
      <c r="AW75" s="220">
        <v>1</v>
      </c>
      <c r="AX75" s="220">
        <v>1</v>
      </c>
      <c r="AY75" s="220">
        <v>1</v>
      </c>
      <c r="AZ75" s="220">
        <v>1</v>
      </c>
      <c r="BA75" s="220">
        <v>1</v>
      </c>
      <c r="BB75" s="220">
        <v>1</v>
      </c>
      <c r="BC75" s="220">
        <v>1</v>
      </c>
      <c r="BD75" s="220">
        <v>1</v>
      </c>
      <c r="BE75" s="220">
        <v>1</v>
      </c>
      <c r="BF75" s="220">
        <v>1</v>
      </c>
      <c r="BG75" s="220">
        <v>1</v>
      </c>
      <c r="BH75" s="220">
        <v>1</v>
      </c>
      <c r="BI75" s="220">
        <v>1</v>
      </c>
    </row>
    <row r="76" spans="1:61" ht="15">
      <c r="A76" s="36" t="s">
        <v>7</v>
      </c>
      <c r="B76" s="36" t="s">
        <v>8</v>
      </c>
      <c r="C76" s="36" t="s">
        <v>24</v>
      </c>
      <c r="D76" s="1" t="s">
        <v>28</v>
      </c>
      <c r="E76" s="18" t="s">
        <v>404</v>
      </c>
      <c r="F76" s="18" t="s">
        <v>405</v>
      </c>
      <c r="G76" s="1" t="s">
        <v>13</v>
      </c>
      <c r="H76" s="220">
        <f>'2.b-MTH2-HTH'!C$78</f>
        <v>0.27096033581386358</v>
      </c>
      <c r="I76" s="220">
        <f>'2.b-MTH2-HTH'!D$78</f>
        <v>0.27803846841506513</v>
      </c>
      <c r="J76" s="220">
        <f>'2.b-MTH2-HTH'!E$78</f>
        <v>0.28512306108197533</v>
      </c>
      <c r="K76" s="220">
        <f>'2.b-MTH2-HTH'!F$78</f>
        <v>0.29221073523947788</v>
      </c>
      <c r="L76" s="220">
        <f>'2.b-MTH2-HTH'!G$78</f>
        <v>0.29929810301441867</v>
      </c>
      <c r="M76" s="220">
        <f>'2.b-MTH2-HTH'!H$78</f>
        <v>0.30638177745854617</v>
      </c>
      <c r="N76" s="220">
        <f>'2.b-MTH2-HTH'!I$78</f>
        <v>0.31345838276552329</v>
      </c>
      <c r="O76" s="220">
        <f>'2.b-MTH2-HTH'!J$78</f>
        <v>0.32052456441659938</v>
      </c>
      <c r="P76" s="220">
        <f>'2.b-MTH2-HTH'!K$78</f>
        <v>0.32757699919028938</v>
      </c>
      <c r="Q76" s="220">
        <f>'2.b-MTH2-HTH'!L$78</f>
        <v>0.33461240497291833</v>
      </c>
      <c r="R76" s="220">
        <f>'2.b-MTH2-HTH'!M$78</f>
        <v>0.33900064234710969</v>
      </c>
      <c r="S76" s="220">
        <f>'2.b-MTH2-HTH'!N$78</f>
        <v>0.348033858794222</v>
      </c>
      <c r="T76" s="220">
        <f>'2.b-MTH2-HTH'!O$78</f>
        <v>0.35255421330360076</v>
      </c>
      <c r="U76" s="220">
        <f>'2.b-MTH2-HTH'!P$78</f>
        <v>0.36316841586045356</v>
      </c>
      <c r="V76" s="220">
        <f>'2.b-MTH2-HTH'!Q$78</f>
        <v>0.37231292224020818</v>
      </c>
      <c r="W76" s="220">
        <f>'2.b-MTH2-HTH'!R$78</f>
        <v>0.38060310289556548</v>
      </c>
      <c r="X76" s="220">
        <f>'2.b-MTH2-HTH'!S$78</f>
        <v>0.3859322922417493</v>
      </c>
      <c r="Y76" s="220">
        <f>'2.b-MTH2-HTH'!T$78</f>
        <v>0.39113304875381116</v>
      </c>
      <c r="Z76" s="220">
        <f>'2.b-MTH2-HTH'!U$78</f>
        <v>0.39631175960093368</v>
      </c>
      <c r="AA76" s="220">
        <f>'2.b-MTH2-HTH'!V$78</f>
        <v>0.40146668545805714</v>
      </c>
      <c r="AB76" s="220">
        <f>'2.b-MTH2-HTH'!W$78</f>
        <v>0.40659623704207171</v>
      </c>
      <c r="AC76" s="220">
        <f>'2.b-MTH2-HTH'!X$78</f>
        <v>0.41162879886934722</v>
      </c>
      <c r="AD76" s="220">
        <f>'2.b-MTH2-HTH'!Y$78</f>
        <v>0.42718388736326346</v>
      </c>
      <c r="AE76" s="220">
        <f>'2.b-MTH2-HTH'!Z$78</f>
        <v>0.43090333569013051</v>
      </c>
      <c r="AF76" s="220">
        <f>'2.b-MTH2-HTH'!AA$78</f>
        <v>0.43731957379166619</v>
      </c>
      <c r="AG76" s="220">
        <f>'2.b-MTH2-HTH'!AB$78</f>
        <v>0.43403056707977594</v>
      </c>
      <c r="AH76" s="220">
        <f>'2.b-MTH2-HTH'!AC$78</f>
        <v>0.43611792365164642</v>
      </c>
      <c r="AI76" s="220">
        <f>'2.b-MTH2-HTH'!AD$78</f>
        <v>0.44774002617765807</v>
      </c>
      <c r="AJ76" s="220">
        <f>'2.b-MTH2-HTH'!AE$78</f>
        <v>0.45928152601857686</v>
      </c>
      <c r="AK76" s="220">
        <f>'2.b-MTH2-HTH'!AF$78</f>
        <v>0.45871837984852454</v>
      </c>
      <c r="AL76" s="220">
        <f>'2.b-MTH2-HTH'!AG$78</f>
        <v>0.47253270654066276</v>
      </c>
      <c r="AM76" s="220">
        <f>'2.b-MTH2-HTH'!AH$78</f>
        <v>0.4833633944813277</v>
      </c>
      <c r="AN76" s="220">
        <f>'2.b-MTH2-HTH'!AI$78</f>
        <v>0.4938596728161313</v>
      </c>
      <c r="AO76" s="220">
        <f>'2.b-MTH2-HTH'!AJ$78</f>
        <v>0.50009127836262857</v>
      </c>
      <c r="AP76" s="220">
        <f>'2.b-MTH2-HTH'!AK$78</f>
        <v>0.50828722629320966</v>
      </c>
      <c r="AQ76" s="220">
        <f>'2.b-MTH2-HTH'!AL$78</f>
        <v>0.50952544559500845</v>
      </c>
      <c r="AR76" s="220">
        <f>'2.b-MTH2-HTH'!AM$78</f>
        <v>0.52265149277349654</v>
      </c>
      <c r="AS76" s="220">
        <f>'2.b-MTH2-HTH'!AN$78</f>
        <v>0.52495202377414851</v>
      </c>
      <c r="AT76" s="220">
        <f>'2.b-MTH2-HTH'!AO$78</f>
        <v>0.53687106996244194</v>
      </c>
      <c r="AU76" s="220">
        <f>'2.b-MTH2-HTH'!AP$78</f>
        <v>0.53220331018778944</v>
      </c>
      <c r="AV76" s="220">
        <f>'2.b-MTH2-HTH'!AQ$78</f>
        <v>0.54099447518753085</v>
      </c>
      <c r="AW76" s="220">
        <f>'2.b-MTH2-HTH'!AR$78</f>
        <v>0.54069399515463346</v>
      </c>
      <c r="AX76" s="220">
        <f>'2.b-MTH2-HTH'!AS$78</f>
        <v>0.55120071864467934</v>
      </c>
      <c r="AY76" s="220">
        <f>'2.b-MTH2-HTH'!AT$78</f>
        <v>0.55975183037132925</v>
      </c>
      <c r="AZ76" s="220">
        <f>'2.b-MTH2-HTH'!AU$78</f>
        <v>0.56497102100313534</v>
      </c>
      <c r="BA76" s="220">
        <f>'2.b-MTH2-HTH'!AV$78</f>
        <v>0.56927952895042322</v>
      </c>
      <c r="BB76" s="220">
        <f>'2.b-MTH2-HTH'!AW$78</f>
        <v>0.57450751000950395</v>
      </c>
      <c r="BC76" s="220">
        <f>'2.b-MTH2-HTH'!AX$78</f>
        <v>0.57781775890094389</v>
      </c>
      <c r="BD76" s="220">
        <f>'2.b-MTH2-HTH'!AY$78</f>
        <v>0.57451595766849639</v>
      </c>
      <c r="BE76" s="220">
        <f>'2.b-MTH2-HTH'!AZ$78</f>
        <v>0.5749549285103237</v>
      </c>
      <c r="BF76" s="220">
        <f>'2.b-MTH2-HTH'!BA$78</f>
        <v>0.5807407629223017</v>
      </c>
      <c r="BG76" s="220">
        <f>'2.b-MTH2-HTH'!BB$78</f>
        <v>0.5810223934986205</v>
      </c>
      <c r="BH76" s="220">
        <f>'2.b-MTH2-HTH'!BC$78</f>
        <v>0.59258989819671504</v>
      </c>
      <c r="BI76" s="220">
        <f>'2.b-MTH2-HTH'!BD$78</f>
        <v>0.58065161948797872</v>
      </c>
    </row>
    <row r="77" spans="1:61" ht="15">
      <c r="A77" s="36" t="s">
        <v>7</v>
      </c>
      <c r="B77" s="36" t="s">
        <v>8</v>
      </c>
      <c r="C77" s="36" t="s">
        <v>24</v>
      </c>
      <c r="D77" s="1" t="s">
        <v>28</v>
      </c>
      <c r="E77" s="18" t="s">
        <v>404</v>
      </c>
      <c r="F77" s="18" t="s">
        <v>405</v>
      </c>
      <c r="G77" s="1" t="s">
        <v>14</v>
      </c>
      <c r="H77" s="220">
        <f>'2.b-MTH2-HTH'!C$79</f>
        <v>0.77373362781602184</v>
      </c>
      <c r="I77" s="220">
        <f>'2.b-MTH2-HTH'!D$79</f>
        <v>0.77373362781602184</v>
      </c>
      <c r="J77" s="220">
        <f>'2.b-MTH2-HTH'!E$79</f>
        <v>0.77373362781602184</v>
      </c>
      <c r="K77" s="220">
        <f>'2.b-MTH2-HTH'!F$79</f>
        <v>0.77373362781602184</v>
      </c>
      <c r="L77" s="220">
        <f>'2.b-MTH2-HTH'!G$79</f>
        <v>0.77373362781602184</v>
      </c>
      <c r="M77" s="220">
        <f>'2.b-MTH2-HTH'!H$79</f>
        <v>0.77373362781602184</v>
      </c>
      <c r="N77" s="220">
        <f>'2.b-MTH2-HTH'!I$79</f>
        <v>0.77373362781602184</v>
      </c>
      <c r="O77" s="220">
        <f>'2.b-MTH2-HTH'!J$79</f>
        <v>0.77373362781602184</v>
      </c>
      <c r="P77" s="220">
        <f>'2.b-MTH2-HTH'!K$79</f>
        <v>0.77373362781602173</v>
      </c>
      <c r="Q77" s="220">
        <f>'2.b-MTH2-HTH'!L$79</f>
        <v>0.77373362781602184</v>
      </c>
      <c r="R77" s="220">
        <f>'2.b-MTH2-HTH'!M$79</f>
        <v>0.77373362781602184</v>
      </c>
      <c r="S77" s="220">
        <f>'2.b-MTH2-HTH'!N$79</f>
        <v>0.77373362781602184</v>
      </c>
      <c r="T77" s="220">
        <f>'2.b-MTH2-HTH'!O$79</f>
        <v>0.77373362781602184</v>
      </c>
      <c r="U77" s="220">
        <f>'2.b-MTH2-HTH'!P$79</f>
        <v>0.77373362781602184</v>
      </c>
      <c r="V77" s="220">
        <f>'2.b-MTH2-HTH'!Q$79</f>
        <v>0.77373362781602195</v>
      </c>
      <c r="W77" s="220">
        <f>'2.b-MTH2-HTH'!R$79</f>
        <v>0.77373362781602184</v>
      </c>
      <c r="X77" s="220">
        <f>'2.b-MTH2-HTH'!S$79</f>
        <v>0.77373362781602184</v>
      </c>
      <c r="Y77" s="220">
        <f>'2.b-MTH2-HTH'!T$79</f>
        <v>0.77373362781602173</v>
      </c>
      <c r="Z77" s="220">
        <f>'2.b-MTH2-HTH'!U$79</f>
        <v>0.77373362781602184</v>
      </c>
      <c r="AA77" s="220">
        <f>'2.b-MTH2-HTH'!V$79</f>
        <v>0.77373362781602184</v>
      </c>
      <c r="AB77" s="220">
        <f>'2.b-MTH2-HTH'!W$79</f>
        <v>0.77373362781602173</v>
      </c>
      <c r="AC77" s="220">
        <f>'2.b-MTH2-HTH'!X$79</f>
        <v>0.77373362781602184</v>
      </c>
      <c r="AD77" s="220">
        <f>'2.b-MTH2-HTH'!Y$79</f>
        <v>0.77373362781602184</v>
      </c>
      <c r="AE77" s="220">
        <f>'2.b-MTH2-HTH'!Z$79</f>
        <v>0.77373362781602184</v>
      </c>
      <c r="AF77" s="220">
        <f>'2.b-MTH2-HTH'!AA$79</f>
        <v>0.77373362781602184</v>
      </c>
      <c r="AG77" s="220">
        <f>'2.b-MTH2-HTH'!AB$79</f>
        <v>0.77373362781602184</v>
      </c>
      <c r="AH77" s="220">
        <f>'2.b-MTH2-HTH'!AC$79</f>
        <v>0.77373362781602173</v>
      </c>
      <c r="AI77" s="220">
        <f>'2.b-MTH2-HTH'!AD$79</f>
        <v>0.77373362781602184</v>
      </c>
      <c r="AJ77" s="220">
        <f>'2.b-MTH2-HTH'!AE$79</f>
        <v>0.77373362781602184</v>
      </c>
      <c r="AK77" s="220">
        <f>'2.b-MTH2-HTH'!AF$79</f>
        <v>0.77373362781602184</v>
      </c>
      <c r="AL77" s="220">
        <f>'2.b-MTH2-HTH'!AG$79</f>
        <v>0.77373362781602184</v>
      </c>
      <c r="AM77" s="220">
        <f>'2.b-MTH2-HTH'!AH$79</f>
        <v>0.77373362781602184</v>
      </c>
      <c r="AN77" s="220">
        <f>'2.b-MTH2-HTH'!AI$79</f>
        <v>0.77373362781602184</v>
      </c>
      <c r="AO77" s="220">
        <f>'2.b-MTH2-HTH'!AJ$79</f>
        <v>0.77373362781602184</v>
      </c>
      <c r="AP77" s="220">
        <f>'2.b-MTH2-HTH'!AK$79</f>
        <v>0.77373362781602184</v>
      </c>
      <c r="AQ77" s="220">
        <f>'2.b-MTH2-HTH'!AL$79</f>
        <v>0.77373362781602184</v>
      </c>
      <c r="AR77" s="220">
        <f>'2.b-MTH2-HTH'!AM$79</f>
        <v>0.77373362781602184</v>
      </c>
      <c r="AS77" s="220">
        <f>'2.b-MTH2-HTH'!AN$79</f>
        <v>0.77373362781602184</v>
      </c>
      <c r="AT77" s="220">
        <f>'2.b-MTH2-HTH'!AO$79</f>
        <v>0.77373362781602184</v>
      </c>
      <c r="AU77" s="220">
        <f>'2.b-MTH2-HTH'!AP$79</f>
        <v>0.77373362781602184</v>
      </c>
      <c r="AV77" s="220">
        <f>'2.b-MTH2-HTH'!AQ$79</f>
        <v>0.77373362781602184</v>
      </c>
      <c r="AW77" s="220">
        <f>'2.b-MTH2-HTH'!AR$79</f>
        <v>0.77373362781602184</v>
      </c>
      <c r="AX77" s="220">
        <f>'2.b-MTH2-HTH'!AS$79</f>
        <v>0.77373362781602184</v>
      </c>
      <c r="AY77" s="220">
        <f>'2.b-MTH2-HTH'!AT$79</f>
        <v>0.77373362781602184</v>
      </c>
      <c r="AZ77" s="220">
        <f>'2.b-MTH2-HTH'!AU$79</f>
        <v>0.77373362781602184</v>
      </c>
      <c r="BA77" s="220">
        <f>'2.b-MTH2-HTH'!AV$79</f>
        <v>0.77373362781602184</v>
      </c>
      <c r="BB77" s="220">
        <f>'2.b-MTH2-HTH'!AW$79</f>
        <v>0.77373362781602184</v>
      </c>
      <c r="BC77" s="220">
        <f>'2.b-MTH2-HTH'!AX$79</f>
        <v>0.77373362781602184</v>
      </c>
      <c r="BD77" s="220">
        <f>'2.b-MTH2-HTH'!AY$79</f>
        <v>0.77373362781602184</v>
      </c>
      <c r="BE77" s="220">
        <f>'2.b-MTH2-HTH'!AZ$79</f>
        <v>0.77373362781602184</v>
      </c>
      <c r="BF77" s="220">
        <f>'2.b-MTH2-HTH'!BA$79</f>
        <v>0.77373362781602184</v>
      </c>
      <c r="BG77" s="220">
        <f>'2.b-MTH2-HTH'!BB$79</f>
        <v>0.77373362781602184</v>
      </c>
      <c r="BH77" s="220">
        <f>'2.b-MTH2-HTH'!BC$79</f>
        <v>0.77373362781602184</v>
      </c>
      <c r="BI77" s="220">
        <f>'2.b-MTH2-HTH'!BD$79</f>
        <v>0.77373362781602184</v>
      </c>
    </row>
    <row r="78" spans="1:61" s="5" customFormat="1" ht="15">
      <c r="A78" s="4" t="s">
        <v>7</v>
      </c>
      <c r="B78" s="4" t="s">
        <v>8</v>
      </c>
      <c r="C78" s="4" t="s">
        <v>24</v>
      </c>
      <c r="D78" s="4" t="s">
        <v>29</v>
      </c>
      <c r="E78" s="4"/>
      <c r="F78" s="4"/>
      <c r="G78" s="4" t="s">
        <v>11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>
        <v>-300</v>
      </c>
      <c r="AC78" s="4">
        <v>-28</v>
      </c>
      <c r="AD78" s="4">
        <v>-143</v>
      </c>
      <c r="AE78" s="4">
        <v>-21</v>
      </c>
      <c r="AF78" s="4">
        <v>-31</v>
      </c>
      <c r="AG78" s="4"/>
      <c r="AH78" s="4"/>
      <c r="AI78" s="4"/>
      <c r="AJ78" s="4"/>
      <c r="AK78" s="4"/>
      <c r="AL78" s="4"/>
      <c r="AM78" s="4">
        <v>-23</v>
      </c>
      <c r="AN78" s="4">
        <v>-42</v>
      </c>
      <c r="AO78" s="4">
        <v>-39</v>
      </c>
      <c r="AP78" s="4">
        <v>-28</v>
      </c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</row>
    <row r="79" spans="1:61" ht="15">
      <c r="A79" s="36" t="s">
        <v>7</v>
      </c>
      <c r="B79" s="36" t="s">
        <v>8</v>
      </c>
      <c r="C79" s="36" t="s">
        <v>24</v>
      </c>
      <c r="D79" s="1" t="s">
        <v>29</v>
      </c>
      <c r="E79" s="18" t="s">
        <v>404</v>
      </c>
      <c r="F79" s="18" t="s">
        <v>405</v>
      </c>
      <c r="G79" s="1" t="s">
        <v>12</v>
      </c>
      <c r="H79" s="219"/>
      <c r="I79" s="219"/>
      <c r="J79" s="219"/>
      <c r="K79" s="219"/>
      <c r="L79" s="219"/>
      <c r="M79" s="219"/>
      <c r="N79" s="219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19"/>
      <c r="Z79" s="219"/>
      <c r="AA79" s="219"/>
      <c r="AB79" s="220">
        <v>1</v>
      </c>
      <c r="AC79" s="220">
        <v>1</v>
      </c>
      <c r="AD79" s="220">
        <v>1</v>
      </c>
      <c r="AE79" s="220">
        <v>1</v>
      </c>
      <c r="AF79" s="220">
        <v>1</v>
      </c>
      <c r="AG79" s="219"/>
      <c r="AH79" s="219"/>
      <c r="AI79" s="219"/>
      <c r="AJ79" s="219"/>
      <c r="AK79" s="219"/>
      <c r="AL79" s="219"/>
      <c r="AM79" s="220">
        <v>1</v>
      </c>
      <c r="AN79" s="220">
        <v>1</v>
      </c>
      <c r="AO79" s="220">
        <v>1</v>
      </c>
      <c r="AP79" s="220">
        <v>1</v>
      </c>
      <c r="AQ79" s="219"/>
      <c r="AR79" s="219"/>
      <c r="AS79" s="219"/>
      <c r="AT79" s="219"/>
      <c r="AU79" s="219"/>
      <c r="AV79" s="219"/>
      <c r="AW79" s="219"/>
      <c r="AX79" s="219"/>
      <c r="AY79" s="219"/>
      <c r="AZ79" s="219"/>
      <c r="BA79" s="219"/>
      <c r="BB79" s="219"/>
      <c r="BC79" s="219"/>
      <c r="BD79" s="219"/>
      <c r="BE79" s="219"/>
      <c r="BF79" s="219"/>
      <c r="BG79" s="219"/>
      <c r="BH79" s="219"/>
      <c r="BI79" s="219"/>
    </row>
    <row r="80" spans="1:61" ht="15">
      <c r="A80" s="36" t="s">
        <v>7</v>
      </c>
      <c r="B80" s="36" t="s">
        <v>8</v>
      </c>
      <c r="C80" s="36" t="s">
        <v>24</v>
      </c>
      <c r="D80" s="1" t="s">
        <v>29</v>
      </c>
      <c r="E80" s="18" t="s">
        <v>404</v>
      </c>
      <c r="F80" s="18" t="s">
        <v>405</v>
      </c>
      <c r="G80" s="1" t="s">
        <v>13</v>
      </c>
      <c r="H80" s="219"/>
      <c r="I80" s="219"/>
      <c r="J80" s="219"/>
      <c r="K80" s="219"/>
      <c r="L80" s="219"/>
      <c r="M80" s="219"/>
      <c r="N80" s="219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19"/>
      <c r="Z80" s="219"/>
      <c r="AA80" s="219"/>
      <c r="AB80" s="220">
        <f>'2.b-MTH2-HTH'!W$78</f>
        <v>0.40659623704207171</v>
      </c>
      <c r="AC80" s="220">
        <f>'2.b-MTH2-HTH'!X$78</f>
        <v>0.41162879886934722</v>
      </c>
      <c r="AD80" s="220">
        <f>'2.b-MTH2-HTH'!Y$78</f>
        <v>0.42718388736326346</v>
      </c>
      <c r="AE80" s="220">
        <f>'2.b-MTH2-HTH'!Z$78</f>
        <v>0.43090333569013051</v>
      </c>
      <c r="AF80" s="220">
        <f>'2.b-MTH2-HTH'!AA$78</f>
        <v>0.43731957379166619</v>
      </c>
      <c r="AG80" s="219"/>
      <c r="AH80" s="219"/>
      <c r="AI80" s="219"/>
      <c r="AJ80" s="219"/>
      <c r="AK80" s="219"/>
      <c r="AL80" s="219"/>
      <c r="AM80" s="220">
        <f>'2.b-MTH2-HTH'!AH$78</f>
        <v>0.4833633944813277</v>
      </c>
      <c r="AN80" s="220">
        <f>'2.b-MTH2-HTH'!AI$78</f>
        <v>0.4938596728161313</v>
      </c>
      <c r="AO80" s="220">
        <f>'2.b-MTH2-HTH'!AJ$78</f>
        <v>0.50009127836262857</v>
      </c>
      <c r="AP80" s="220">
        <f>'2.b-MTH2-HTH'!AK$78</f>
        <v>0.50828722629320966</v>
      </c>
      <c r="AQ80" s="219"/>
      <c r="AR80" s="219"/>
      <c r="AS80" s="219"/>
      <c r="AT80" s="219"/>
      <c r="AU80" s="219"/>
      <c r="AV80" s="219"/>
      <c r="AW80" s="219"/>
      <c r="AX80" s="219"/>
      <c r="AY80" s="219"/>
      <c r="AZ80" s="219"/>
      <c r="BA80" s="219"/>
      <c r="BB80" s="219"/>
      <c r="BC80" s="219"/>
      <c r="BD80" s="219"/>
      <c r="BE80" s="219"/>
      <c r="BF80" s="219"/>
      <c r="BG80" s="219"/>
      <c r="BH80" s="219"/>
      <c r="BI80" s="219"/>
    </row>
    <row r="81" spans="1:61" ht="15">
      <c r="A81" s="36" t="s">
        <v>7</v>
      </c>
      <c r="B81" s="36" t="s">
        <v>8</v>
      </c>
      <c r="C81" s="36" t="s">
        <v>24</v>
      </c>
      <c r="D81" s="1" t="s">
        <v>29</v>
      </c>
      <c r="E81" s="18" t="s">
        <v>404</v>
      </c>
      <c r="F81" s="18" t="s">
        <v>405</v>
      </c>
      <c r="G81" s="1" t="s">
        <v>14</v>
      </c>
      <c r="H81" s="219"/>
      <c r="I81" s="219"/>
      <c r="J81" s="219"/>
      <c r="K81" s="219"/>
      <c r="L81" s="219"/>
      <c r="M81" s="219"/>
      <c r="N81" s="219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19"/>
      <c r="Z81" s="219"/>
      <c r="AA81" s="219"/>
      <c r="AB81" s="220">
        <f>'2.b-MTH2-HTH'!W$79</f>
        <v>0.77373362781602173</v>
      </c>
      <c r="AC81" s="220">
        <f>'2.b-MTH2-HTH'!X$79</f>
        <v>0.77373362781602184</v>
      </c>
      <c r="AD81" s="220">
        <f>'2.b-MTH2-HTH'!Y$79</f>
        <v>0.77373362781602184</v>
      </c>
      <c r="AE81" s="220">
        <f>'2.b-MTH2-HTH'!Z$79</f>
        <v>0.77373362781602184</v>
      </c>
      <c r="AF81" s="220">
        <f>'2.b-MTH2-HTH'!AA$79</f>
        <v>0.77373362781602184</v>
      </c>
      <c r="AG81" s="219"/>
      <c r="AH81" s="219"/>
      <c r="AI81" s="219"/>
      <c r="AJ81" s="219"/>
      <c r="AK81" s="219"/>
      <c r="AL81" s="219"/>
      <c r="AM81" s="220">
        <f>'2.b-MTH2-HTH'!AH$79</f>
        <v>0.77373362781602184</v>
      </c>
      <c r="AN81" s="220">
        <f>'2.b-MTH2-HTH'!AI$79</f>
        <v>0.77373362781602184</v>
      </c>
      <c r="AO81" s="220">
        <f>'2.b-MTH2-HTH'!AJ$79</f>
        <v>0.77373362781602184</v>
      </c>
      <c r="AP81" s="220">
        <f>'2.b-MTH2-HTH'!AK$79</f>
        <v>0.77373362781602184</v>
      </c>
      <c r="AQ81" s="219"/>
      <c r="AR81" s="219"/>
      <c r="AS81" s="219"/>
      <c r="AT81" s="219"/>
      <c r="AU81" s="219"/>
      <c r="AV81" s="219"/>
      <c r="AW81" s="219"/>
      <c r="AX81" s="219"/>
      <c r="AY81" s="219"/>
      <c r="AZ81" s="219"/>
      <c r="BA81" s="219"/>
      <c r="BB81" s="219"/>
      <c r="BC81" s="219"/>
      <c r="BD81" s="219"/>
      <c r="BE81" s="219"/>
      <c r="BF81" s="219"/>
      <c r="BG81" s="219"/>
      <c r="BH81" s="219"/>
      <c r="BI81" s="219"/>
    </row>
    <row r="82" spans="1:61" s="5" customFormat="1" ht="15">
      <c r="A82" s="4" t="s">
        <v>7</v>
      </c>
      <c r="B82" s="4" t="s">
        <v>8</v>
      </c>
      <c r="C82" s="4" t="s">
        <v>24</v>
      </c>
      <c r="D82" s="4" t="s">
        <v>17</v>
      </c>
      <c r="E82" s="4"/>
      <c r="F82" s="4"/>
      <c r="G82" s="4" t="s">
        <v>11</v>
      </c>
      <c r="H82" s="4">
        <v>-4</v>
      </c>
      <c r="I82" s="4">
        <v>-5</v>
      </c>
      <c r="J82" s="4">
        <v>-5</v>
      </c>
      <c r="K82" s="4">
        <v>-6</v>
      </c>
      <c r="L82" s="4">
        <v>-7</v>
      </c>
      <c r="M82" s="4">
        <v>-7</v>
      </c>
      <c r="N82" s="4">
        <v>-9</v>
      </c>
      <c r="O82" s="4">
        <v>-10</v>
      </c>
      <c r="P82" s="4">
        <v>-11</v>
      </c>
      <c r="Q82" s="4">
        <v>-13</v>
      </c>
      <c r="R82" s="4">
        <v>-14</v>
      </c>
      <c r="S82" s="4">
        <v>-15</v>
      </c>
      <c r="T82" s="4">
        <v>-15</v>
      </c>
      <c r="U82" s="4">
        <v>-15</v>
      </c>
      <c r="V82" s="4">
        <v>-8</v>
      </c>
      <c r="W82" s="4">
        <v>-8</v>
      </c>
      <c r="X82" s="4">
        <v>-8</v>
      </c>
      <c r="Y82" s="4">
        <v>-8</v>
      </c>
      <c r="Z82" s="4">
        <v>-8</v>
      </c>
      <c r="AA82" s="4">
        <v>-8</v>
      </c>
      <c r="AB82" s="4">
        <v>-8</v>
      </c>
      <c r="AC82" s="4">
        <v>-7</v>
      </c>
      <c r="AD82" s="4">
        <v>-6</v>
      </c>
      <c r="AE82" s="4">
        <v>-6</v>
      </c>
      <c r="AF82" s="4">
        <v>-6</v>
      </c>
      <c r="AG82" s="4">
        <v>-4</v>
      </c>
      <c r="AH82" s="4">
        <v>-5</v>
      </c>
      <c r="AI82" s="4">
        <v>-5</v>
      </c>
      <c r="AJ82" s="4">
        <v>-5</v>
      </c>
      <c r="AK82" s="4">
        <v>-4</v>
      </c>
      <c r="AL82" s="4">
        <v>-4</v>
      </c>
      <c r="AM82" s="4">
        <v>-4</v>
      </c>
      <c r="AN82" s="4">
        <v>-3</v>
      </c>
      <c r="AO82" s="4">
        <v>-5</v>
      </c>
      <c r="AP82" s="4">
        <v>-4</v>
      </c>
      <c r="AQ82" s="4">
        <v>-1</v>
      </c>
      <c r="AR82" s="4">
        <v>-1</v>
      </c>
      <c r="AS82" s="4">
        <v>-1</v>
      </c>
      <c r="AT82" s="4">
        <v>-1</v>
      </c>
      <c r="AU82" s="4">
        <v>-1</v>
      </c>
      <c r="AV82" s="4">
        <v>-3</v>
      </c>
      <c r="AW82" s="4">
        <v>-2</v>
      </c>
      <c r="AX82" s="4">
        <v>-1</v>
      </c>
      <c r="AY82" s="4">
        <v>-1</v>
      </c>
      <c r="AZ82" s="4">
        <v>-1</v>
      </c>
      <c r="BA82" s="4"/>
      <c r="BB82" s="4"/>
      <c r="BC82" s="4"/>
      <c r="BD82" s="4"/>
      <c r="BE82" s="4"/>
      <c r="BF82" s="4"/>
      <c r="BG82" s="4">
        <v>-1</v>
      </c>
      <c r="BH82" s="4">
        <v>-1</v>
      </c>
      <c r="BI82" s="4">
        <v>-1</v>
      </c>
    </row>
    <row r="83" spans="1:61" ht="15">
      <c r="A83" s="36" t="s">
        <v>7</v>
      </c>
      <c r="B83" s="36" t="s">
        <v>8</v>
      </c>
      <c r="C83" s="36" t="s">
        <v>24</v>
      </c>
      <c r="D83" s="1" t="s">
        <v>17</v>
      </c>
      <c r="E83" s="1" t="s">
        <v>101</v>
      </c>
      <c r="F83" s="1" t="s">
        <v>102</v>
      </c>
      <c r="G83" s="1" t="s">
        <v>12</v>
      </c>
      <c r="H83" s="220">
        <f>'4.c Electricity breakdown'!C16</f>
        <v>0.47499999999999998</v>
      </c>
      <c r="I83" s="220">
        <f>'4.c Electricity breakdown'!D16</f>
        <v>0.47499999999999998</v>
      </c>
      <c r="J83" s="220">
        <f>'4.c Electricity breakdown'!E16</f>
        <v>0.47499999999999998</v>
      </c>
      <c r="K83" s="220">
        <f>'4.c Electricity breakdown'!F16</f>
        <v>0.47499999999999998</v>
      </c>
      <c r="L83" s="220">
        <f>'4.c Electricity breakdown'!G16</f>
        <v>0.47499999999999998</v>
      </c>
      <c r="M83" s="220">
        <f>'4.c Electricity breakdown'!H16</f>
        <v>0.47499999999999998</v>
      </c>
      <c r="N83" s="220">
        <f>'4.c Electricity breakdown'!I16</f>
        <v>0.47499999999999998</v>
      </c>
      <c r="O83" s="220">
        <f>'4.c Electricity breakdown'!J16</f>
        <v>0.47499999999999998</v>
      </c>
      <c r="P83" s="220">
        <f>'4.c Electricity breakdown'!K16</f>
        <v>0.47499999999999998</v>
      </c>
      <c r="Q83" s="220">
        <f>'4.c Electricity breakdown'!L16</f>
        <v>0.47499999999999998</v>
      </c>
      <c r="R83" s="220">
        <f>'4.c Electricity breakdown'!M16</f>
        <v>0.47499999999999998</v>
      </c>
      <c r="S83" s="220">
        <f>'4.c Electricity breakdown'!N16</f>
        <v>0.47499999999999998</v>
      </c>
      <c r="T83" s="220">
        <f>'4.c Electricity breakdown'!O16</f>
        <v>0.47499999999999998</v>
      </c>
      <c r="U83" s="220">
        <f>'4.c Electricity breakdown'!P16</f>
        <v>0.47499999999999998</v>
      </c>
      <c r="V83" s="220">
        <f>'4.c Electricity breakdown'!Q16</f>
        <v>0.47499999999999998</v>
      </c>
      <c r="W83" s="220">
        <f>'4.c Electricity breakdown'!R16</f>
        <v>0.47499999999999998</v>
      </c>
      <c r="X83" s="220">
        <f>'4.c Electricity breakdown'!S16</f>
        <v>0.47499999999999998</v>
      </c>
      <c r="Y83" s="220">
        <f>'4.c Electricity breakdown'!T16</f>
        <v>0.47499999999999998</v>
      </c>
      <c r="Z83" s="220">
        <f>'4.c Electricity breakdown'!U16</f>
        <v>0.47499999999999998</v>
      </c>
      <c r="AA83" s="220">
        <f>'4.c Electricity breakdown'!V16</f>
        <v>0.47499999999999998</v>
      </c>
      <c r="AB83" s="220">
        <f>'4.c Electricity breakdown'!W16</f>
        <v>0.47499999999999998</v>
      </c>
      <c r="AC83" s="220">
        <f>'4.c Electricity breakdown'!X16</f>
        <v>0.47499999999999998</v>
      </c>
      <c r="AD83" s="220">
        <f>'4.c Electricity breakdown'!Y16</f>
        <v>0.47499999999999998</v>
      </c>
      <c r="AE83" s="220">
        <f>'4.c Electricity breakdown'!Z16</f>
        <v>0.47499999999999998</v>
      </c>
      <c r="AF83" s="220">
        <f>'4.c Electricity breakdown'!AA16</f>
        <v>0.47499999999999998</v>
      </c>
      <c r="AG83" s="220">
        <f>'4.c Electricity breakdown'!AB16</f>
        <v>0.47499999999999998</v>
      </c>
      <c r="AH83" s="220">
        <f>'4.c Electricity breakdown'!AC16</f>
        <v>0.47499999999999998</v>
      </c>
      <c r="AI83" s="220">
        <f>'4.c Electricity breakdown'!AD16</f>
        <v>0.47499999999999998</v>
      </c>
      <c r="AJ83" s="220">
        <f>'4.c Electricity breakdown'!AE16</f>
        <v>0.47499999999999998</v>
      </c>
      <c r="AK83" s="220">
        <f>'4.c Electricity breakdown'!AF16</f>
        <v>0.47499999999999998</v>
      </c>
      <c r="AL83" s="220">
        <f>'4.c Electricity breakdown'!AG16</f>
        <v>0.47499999999999998</v>
      </c>
      <c r="AM83" s="220">
        <f>'4.c Electricity breakdown'!AH16</f>
        <v>0.47499999999999998</v>
      </c>
      <c r="AN83" s="220">
        <f>'4.c Electricity breakdown'!AI16</f>
        <v>0.47499999999999998</v>
      </c>
      <c r="AO83" s="220">
        <f>'4.c Electricity breakdown'!AJ16</f>
        <v>0.47499999999999998</v>
      </c>
      <c r="AP83" s="220">
        <f>'4.c Electricity breakdown'!AK16</f>
        <v>0.47499999999999998</v>
      </c>
      <c r="AQ83" s="220">
        <f>'4.c Electricity breakdown'!AL16</f>
        <v>0.47499999999999998</v>
      </c>
      <c r="AR83" s="220">
        <f>'4.c Electricity breakdown'!AM16</f>
        <v>0.47499999999999998</v>
      </c>
      <c r="AS83" s="220">
        <f>'4.c Electricity breakdown'!AN16</f>
        <v>0.47499999999999998</v>
      </c>
      <c r="AT83" s="220">
        <f>'4.c Electricity breakdown'!AO16</f>
        <v>0.47499999999999998</v>
      </c>
      <c r="AU83" s="220">
        <f>'4.c Electricity breakdown'!AP16</f>
        <v>0.47499999999999998</v>
      </c>
      <c r="AV83" s="220">
        <f>'4.c Electricity breakdown'!AQ16</f>
        <v>0.47499999999999998</v>
      </c>
      <c r="AW83" s="220">
        <f>'4.c Electricity breakdown'!AR16</f>
        <v>0.47499999999999998</v>
      </c>
      <c r="AX83" s="220">
        <f>'4.c Electricity breakdown'!AS16</f>
        <v>0.47499999999999998</v>
      </c>
      <c r="AY83" s="220">
        <f>'4.c Electricity breakdown'!AT16</f>
        <v>0.47499999999999998</v>
      </c>
      <c r="AZ83" s="220">
        <f>'4.c Electricity breakdown'!AU16</f>
        <v>0.47499999999999998</v>
      </c>
      <c r="BA83" s="219"/>
      <c r="BB83" s="219"/>
      <c r="BC83" s="219"/>
      <c r="BD83" s="219"/>
      <c r="BE83" s="219"/>
      <c r="BF83" s="219"/>
      <c r="BG83" s="220">
        <f>'4.c Electricity breakdown'!BB16</f>
        <v>0.47499999999999998</v>
      </c>
      <c r="BH83" s="220">
        <f>'4.c Electricity breakdown'!BC16</f>
        <v>0.47499999999999998</v>
      </c>
      <c r="BI83" s="220">
        <f>'4.c Electricity breakdown'!BD16</f>
        <v>0.47499999999999998</v>
      </c>
    </row>
    <row r="84" spans="1:61" ht="15">
      <c r="A84" s="36" t="s">
        <v>7</v>
      </c>
      <c r="B84" s="36" t="s">
        <v>8</v>
      </c>
      <c r="C84" s="36" t="s">
        <v>24</v>
      </c>
      <c r="D84" s="1" t="s">
        <v>17</v>
      </c>
      <c r="E84" s="1" t="s">
        <v>101</v>
      </c>
      <c r="F84" s="1" t="s">
        <v>102</v>
      </c>
      <c r="G84" s="1" t="s">
        <v>13</v>
      </c>
      <c r="H84" s="220">
        <f>'4.b Electricity other'!C21</f>
        <v>0.8</v>
      </c>
      <c r="I84" s="220">
        <f>'4.b Electricity other'!D21</f>
        <v>0.80249999999999999</v>
      </c>
      <c r="J84" s="220">
        <f>'4.b Electricity other'!E21</f>
        <v>0.80499999999999994</v>
      </c>
      <c r="K84" s="220">
        <f>'4.b Electricity other'!F21</f>
        <v>0.80749999999999988</v>
      </c>
      <c r="L84" s="220">
        <f>'4.b Electricity other'!G21</f>
        <v>0.80999999999999983</v>
      </c>
      <c r="M84" s="220">
        <f>'4.b Electricity other'!H21</f>
        <v>0.81249999999999978</v>
      </c>
      <c r="N84" s="220">
        <f>'4.b Electricity other'!I21</f>
        <v>0.81499999999999972</v>
      </c>
      <c r="O84" s="220">
        <f>'4.b Electricity other'!J21</f>
        <v>0.81749999999999967</v>
      </c>
      <c r="P84" s="220">
        <f>'4.b Electricity other'!K21</f>
        <v>0.81999999999999962</v>
      </c>
      <c r="Q84" s="220">
        <f>'4.b Electricity other'!L21</f>
        <v>0.82249999999999956</v>
      </c>
      <c r="R84" s="220">
        <f>'4.b Electricity other'!M21</f>
        <v>0.82499999999999951</v>
      </c>
      <c r="S84" s="220">
        <f>'4.b Electricity other'!N21</f>
        <v>0.82749999999999946</v>
      </c>
      <c r="T84" s="220">
        <f>'4.b Electricity other'!O21</f>
        <v>0.8299999999999994</v>
      </c>
      <c r="U84" s="220">
        <f>'4.b Electricity other'!P21</f>
        <v>0.83249999999999935</v>
      </c>
      <c r="V84" s="220">
        <f>'4.b Electricity other'!Q21</f>
        <v>0.8349999999999993</v>
      </c>
      <c r="W84" s="220">
        <f>'4.b Electricity other'!R21</f>
        <v>0.83749999999999925</v>
      </c>
      <c r="X84" s="220">
        <f>'4.b Electricity other'!S21</f>
        <v>0.83999999999999919</v>
      </c>
      <c r="Y84" s="220">
        <f>'4.b Electricity other'!T21</f>
        <v>0.84249999999999914</v>
      </c>
      <c r="Z84" s="220">
        <f>'4.b Electricity other'!U21</f>
        <v>0.84499999999999909</v>
      </c>
      <c r="AA84" s="220">
        <f>'4.b Electricity other'!V21</f>
        <v>0.84749999999999903</v>
      </c>
      <c r="AB84" s="220">
        <f>'4.b Electricity other'!W21</f>
        <v>0.84999999999999898</v>
      </c>
      <c r="AC84" s="220">
        <f>'4.b Electricity other'!X21</f>
        <v>0.85249999999999893</v>
      </c>
      <c r="AD84" s="220">
        <f>'4.b Electricity other'!Y21</f>
        <v>0.85499999999999887</v>
      </c>
      <c r="AE84" s="220">
        <f>'4.b Electricity other'!Z21</f>
        <v>0.85749999999999882</v>
      </c>
      <c r="AF84" s="220">
        <f>'4.b Electricity other'!AA21</f>
        <v>0.85999999999999877</v>
      </c>
      <c r="AG84" s="220">
        <f>'4.b Electricity other'!AB21</f>
        <v>0.86249999999999871</v>
      </c>
      <c r="AH84" s="220">
        <f>'4.b Electricity other'!AC21</f>
        <v>0.86499999999999866</v>
      </c>
      <c r="AI84" s="220">
        <f>'4.b Electricity other'!AD21</f>
        <v>0.86749999999999861</v>
      </c>
      <c r="AJ84" s="220">
        <f>'4.b Electricity other'!AE21</f>
        <v>0.86999999999999855</v>
      </c>
      <c r="AK84" s="220">
        <f>'4.b Electricity other'!AF21</f>
        <v>0.8724999999999985</v>
      </c>
      <c r="AL84" s="220">
        <f>'4.b Electricity other'!AG21</f>
        <v>0.87499999999999845</v>
      </c>
      <c r="AM84" s="220">
        <f>'4.b Electricity other'!AH21</f>
        <v>0.87749999999999839</v>
      </c>
      <c r="AN84" s="220">
        <f>'4.b Electricity other'!AI21</f>
        <v>0.87999999999999834</v>
      </c>
      <c r="AO84" s="220">
        <f>'4.b Electricity other'!AJ21</f>
        <v>0.88249999999999829</v>
      </c>
      <c r="AP84" s="220">
        <f>'4.b Electricity other'!AK21</f>
        <v>0.88499999999999823</v>
      </c>
      <c r="AQ84" s="220">
        <f>'4.b Electricity other'!AL21</f>
        <v>0.88749999999999818</v>
      </c>
      <c r="AR84" s="220">
        <f>'4.b Electricity other'!AM21</f>
        <v>0.88999999999999813</v>
      </c>
      <c r="AS84" s="220">
        <f>'4.b Electricity other'!AN21</f>
        <v>0.89249999999999807</v>
      </c>
      <c r="AT84" s="220">
        <f>'4.b Electricity other'!AO21</f>
        <v>0.89499999999999802</v>
      </c>
      <c r="AU84" s="220">
        <f>'4.b Electricity other'!AP21</f>
        <v>0.89749999999999797</v>
      </c>
      <c r="AV84" s="220">
        <f>'4.b Electricity other'!AQ21</f>
        <v>0.9</v>
      </c>
      <c r="AW84" s="220">
        <f>'4.b Electricity other'!AR21</f>
        <v>0.90249999999999997</v>
      </c>
      <c r="AX84" s="220">
        <f>'4.b Electricity other'!AS21</f>
        <v>0.90499999999999992</v>
      </c>
      <c r="AY84" s="220">
        <f>'4.b Electricity other'!AT21</f>
        <v>0.90749999999999986</v>
      </c>
      <c r="AZ84" s="220">
        <f>'4.b Electricity other'!AU21</f>
        <v>0.90999999999999981</v>
      </c>
      <c r="BA84" s="219"/>
      <c r="BB84" s="219"/>
      <c r="BC84" s="219"/>
      <c r="BD84" s="219"/>
      <c r="BE84" s="219"/>
      <c r="BF84" s="219"/>
      <c r="BG84" s="220">
        <f>'4.b Electricity other'!BB21</f>
        <v>0.92749999999999944</v>
      </c>
      <c r="BH84" s="220">
        <f>'4.b Electricity other'!BC21</f>
        <v>0.92999999999999938</v>
      </c>
      <c r="BI84" s="220">
        <f>'4.b Electricity other'!BD21</f>
        <v>0.93249999999999933</v>
      </c>
    </row>
    <row r="85" spans="1:61" ht="15">
      <c r="A85" s="36" t="s">
        <v>7</v>
      </c>
      <c r="B85" s="36" t="s">
        <v>8</v>
      </c>
      <c r="C85" s="36" t="s">
        <v>24</v>
      </c>
      <c r="D85" s="1" t="s">
        <v>17</v>
      </c>
      <c r="E85" s="1" t="s">
        <v>101</v>
      </c>
      <c r="F85" s="1" t="s">
        <v>102</v>
      </c>
      <c r="G85" s="1" t="s">
        <v>14</v>
      </c>
      <c r="H85" s="220">
        <f>'4.b Electricity other'!C25</f>
        <v>1</v>
      </c>
      <c r="I85" s="220">
        <f>'4.b Electricity other'!D25</f>
        <v>1</v>
      </c>
      <c r="J85" s="220">
        <f>'4.b Electricity other'!E25</f>
        <v>1</v>
      </c>
      <c r="K85" s="220">
        <f>'4.b Electricity other'!F25</f>
        <v>1</v>
      </c>
      <c r="L85" s="220">
        <f>'4.b Electricity other'!G25</f>
        <v>1</v>
      </c>
      <c r="M85" s="220">
        <f>'4.b Electricity other'!H25</f>
        <v>1</v>
      </c>
      <c r="N85" s="220">
        <f>'4.b Electricity other'!I25</f>
        <v>1</v>
      </c>
      <c r="O85" s="220">
        <f>'4.b Electricity other'!J25</f>
        <v>1</v>
      </c>
      <c r="P85" s="220">
        <f>'4.b Electricity other'!K25</f>
        <v>1</v>
      </c>
      <c r="Q85" s="220">
        <f>'4.b Electricity other'!L25</f>
        <v>1</v>
      </c>
      <c r="R85" s="220">
        <f>'4.b Electricity other'!M25</f>
        <v>1</v>
      </c>
      <c r="S85" s="220">
        <f>'4.b Electricity other'!N25</f>
        <v>1</v>
      </c>
      <c r="T85" s="220">
        <f>'4.b Electricity other'!O25</f>
        <v>1</v>
      </c>
      <c r="U85" s="220">
        <f>'4.b Electricity other'!P25</f>
        <v>1</v>
      </c>
      <c r="V85" s="220">
        <f>'4.b Electricity other'!Q25</f>
        <v>1</v>
      </c>
      <c r="W85" s="220">
        <f>'4.b Electricity other'!R25</f>
        <v>1</v>
      </c>
      <c r="X85" s="220">
        <f>'4.b Electricity other'!S25</f>
        <v>1</v>
      </c>
      <c r="Y85" s="220">
        <f>'4.b Electricity other'!T25</f>
        <v>1</v>
      </c>
      <c r="Z85" s="220">
        <f>'4.b Electricity other'!U25</f>
        <v>1</v>
      </c>
      <c r="AA85" s="220">
        <f>'4.b Electricity other'!V25</f>
        <v>1</v>
      </c>
      <c r="AB85" s="220">
        <f>'4.b Electricity other'!W25</f>
        <v>1</v>
      </c>
      <c r="AC85" s="220">
        <f>'4.b Electricity other'!X25</f>
        <v>1</v>
      </c>
      <c r="AD85" s="220">
        <f>'4.b Electricity other'!Y25</f>
        <v>1</v>
      </c>
      <c r="AE85" s="220">
        <f>'4.b Electricity other'!Z25</f>
        <v>1</v>
      </c>
      <c r="AF85" s="220">
        <f>'4.b Electricity other'!AA25</f>
        <v>1</v>
      </c>
      <c r="AG85" s="220">
        <f>'4.b Electricity other'!AB25</f>
        <v>1</v>
      </c>
      <c r="AH85" s="220">
        <f>'4.b Electricity other'!AC25</f>
        <v>1</v>
      </c>
      <c r="AI85" s="220">
        <f>'4.b Electricity other'!AD25</f>
        <v>1</v>
      </c>
      <c r="AJ85" s="220">
        <f>'4.b Electricity other'!AE25</f>
        <v>1</v>
      </c>
      <c r="AK85" s="220">
        <f>'4.b Electricity other'!AF25</f>
        <v>1</v>
      </c>
      <c r="AL85" s="220">
        <f>'4.b Electricity other'!AG25</f>
        <v>1</v>
      </c>
      <c r="AM85" s="220">
        <f>'4.b Electricity other'!AH25</f>
        <v>1</v>
      </c>
      <c r="AN85" s="220">
        <f>'4.b Electricity other'!AI25</f>
        <v>1</v>
      </c>
      <c r="AO85" s="220">
        <f>'4.b Electricity other'!AJ25</f>
        <v>1</v>
      </c>
      <c r="AP85" s="220">
        <f>'4.b Electricity other'!AK25</f>
        <v>1</v>
      </c>
      <c r="AQ85" s="220">
        <f>'4.b Electricity other'!AL25</f>
        <v>1</v>
      </c>
      <c r="AR85" s="220">
        <f>'4.b Electricity other'!AM25</f>
        <v>1</v>
      </c>
      <c r="AS85" s="220">
        <f>'4.b Electricity other'!AN25</f>
        <v>1</v>
      </c>
      <c r="AT85" s="220">
        <f>'4.b Electricity other'!AO25</f>
        <v>1</v>
      </c>
      <c r="AU85" s="220">
        <f>'4.b Electricity other'!AP25</f>
        <v>1</v>
      </c>
      <c r="AV85" s="220">
        <f>'4.b Electricity other'!AQ25</f>
        <v>1</v>
      </c>
      <c r="AW85" s="220">
        <f>'4.b Electricity other'!AR25</f>
        <v>1</v>
      </c>
      <c r="AX85" s="220">
        <f>'4.b Electricity other'!AS25</f>
        <v>1</v>
      </c>
      <c r="AY85" s="220">
        <f>'4.b Electricity other'!AT25</f>
        <v>1</v>
      </c>
      <c r="AZ85" s="220">
        <f>'4.b Electricity other'!AU25</f>
        <v>1</v>
      </c>
      <c r="BA85" s="219"/>
      <c r="BB85" s="219"/>
      <c r="BC85" s="219"/>
      <c r="BD85" s="219"/>
      <c r="BE85" s="219"/>
      <c r="BF85" s="219"/>
      <c r="BG85" s="220">
        <f>'4.b Electricity other'!BB25</f>
        <v>1</v>
      </c>
      <c r="BH85" s="220">
        <f>'4.b Electricity other'!BC25</f>
        <v>1</v>
      </c>
      <c r="BI85" s="220">
        <f>'4.b Electricity other'!BD25</f>
        <v>1</v>
      </c>
    </row>
    <row r="86" spans="1:61" ht="15">
      <c r="A86" s="36" t="s">
        <v>7</v>
      </c>
      <c r="B86" s="36" t="s">
        <v>8</v>
      </c>
      <c r="C86" s="36" t="s">
        <v>24</v>
      </c>
      <c r="D86" s="1" t="s">
        <v>17</v>
      </c>
      <c r="E86" s="17" t="s">
        <v>103</v>
      </c>
      <c r="F86" s="17" t="s">
        <v>803</v>
      </c>
      <c r="G86" s="1" t="s">
        <v>12</v>
      </c>
      <c r="H86" s="220">
        <f>'4.c Electricity breakdown'!C15</f>
        <v>0.47499999999999998</v>
      </c>
      <c r="I86" s="220">
        <f>'4.c Electricity breakdown'!D15</f>
        <v>0.47499999999999998</v>
      </c>
      <c r="J86" s="220">
        <f>'4.c Electricity breakdown'!E15</f>
        <v>0.47499999999999998</v>
      </c>
      <c r="K86" s="220">
        <f>'4.c Electricity breakdown'!F15</f>
        <v>0.47499999999999998</v>
      </c>
      <c r="L86" s="220">
        <f>'4.c Electricity breakdown'!G15</f>
        <v>0.47499999999999998</v>
      </c>
      <c r="M86" s="220">
        <f>'4.c Electricity breakdown'!H15</f>
        <v>0.47499999999999998</v>
      </c>
      <c r="N86" s="220">
        <f>'4.c Electricity breakdown'!I15</f>
        <v>0.47499999999999998</v>
      </c>
      <c r="O86" s="220">
        <f>'4.c Electricity breakdown'!J15</f>
        <v>0.47499999999999998</v>
      </c>
      <c r="P86" s="220">
        <f>'4.c Electricity breakdown'!K15</f>
        <v>0.47499999999999998</v>
      </c>
      <c r="Q86" s="220">
        <f>'4.c Electricity breakdown'!L15</f>
        <v>0.47499999999999998</v>
      </c>
      <c r="R86" s="220">
        <f>'4.c Electricity breakdown'!M15</f>
        <v>0.47499999999999998</v>
      </c>
      <c r="S86" s="220">
        <f>'4.c Electricity breakdown'!N15</f>
        <v>0.47499999999999998</v>
      </c>
      <c r="T86" s="220">
        <f>'4.c Electricity breakdown'!O15</f>
        <v>0.47499999999999998</v>
      </c>
      <c r="U86" s="220">
        <f>'4.c Electricity breakdown'!P15</f>
        <v>0.47499999999999998</v>
      </c>
      <c r="V86" s="220">
        <f>'4.c Electricity breakdown'!Q15</f>
        <v>0.47499999999999998</v>
      </c>
      <c r="W86" s="220">
        <f>'4.c Electricity breakdown'!R15</f>
        <v>0.47499999999999998</v>
      </c>
      <c r="X86" s="220">
        <f>'4.c Electricity breakdown'!S15</f>
        <v>0.47499999999999998</v>
      </c>
      <c r="Y86" s="220">
        <f>'4.c Electricity breakdown'!T15</f>
        <v>0.47499999999999998</v>
      </c>
      <c r="Z86" s="220">
        <f>'4.c Electricity breakdown'!U15</f>
        <v>0.47499999999999998</v>
      </c>
      <c r="AA86" s="220">
        <f>'4.c Electricity breakdown'!V15</f>
        <v>0.47499999999999998</v>
      </c>
      <c r="AB86" s="220">
        <f>'4.c Electricity breakdown'!W15</f>
        <v>0.47499999999999998</v>
      </c>
      <c r="AC86" s="220">
        <f>'4.c Electricity breakdown'!X15</f>
        <v>0.47499999999999998</v>
      </c>
      <c r="AD86" s="220">
        <f>'4.c Electricity breakdown'!Y15</f>
        <v>0.47499999999999998</v>
      </c>
      <c r="AE86" s="220">
        <f>'4.c Electricity breakdown'!Z15</f>
        <v>0.47499999999999998</v>
      </c>
      <c r="AF86" s="220">
        <f>'4.c Electricity breakdown'!AA15</f>
        <v>0.47499999999999998</v>
      </c>
      <c r="AG86" s="220">
        <f>'4.c Electricity breakdown'!AB15</f>
        <v>0.47499999999999998</v>
      </c>
      <c r="AH86" s="220">
        <f>'4.c Electricity breakdown'!AC15</f>
        <v>0.47499999999999998</v>
      </c>
      <c r="AI86" s="220">
        <f>'4.c Electricity breakdown'!AD15</f>
        <v>0.47499999999999998</v>
      </c>
      <c r="AJ86" s="220">
        <f>'4.c Electricity breakdown'!AE15</f>
        <v>0.47499999999999998</v>
      </c>
      <c r="AK86" s="220">
        <f>'4.c Electricity breakdown'!AF15</f>
        <v>0.47499999999999998</v>
      </c>
      <c r="AL86" s="220">
        <f>'4.c Electricity breakdown'!AG15</f>
        <v>0.47499999999999998</v>
      </c>
      <c r="AM86" s="220">
        <f>'4.c Electricity breakdown'!AH15</f>
        <v>0.47499999999999998</v>
      </c>
      <c r="AN86" s="220">
        <f>'4.c Electricity breakdown'!AI15</f>
        <v>0.47499999999999998</v>
      </c>
      <c r="AO86" s="220">
        <f>'4.c Electricity breakdown'!AJ15</f>
        <v>0.47499999999999998</v>
      </c>
      <c r="AP86" s="220">
        <f>'4.c Electricity breakdown'!AK15</f>
        <v>0.47499999999999998</v>
      </c>
      <c r="AQ86" s="220">
        <f>'4.c Electricity breakdown'!AL15</f>
        <v>0.47499999999999998</v>
      </c>
      <c r="AR86" s="220">
        <f>'4.c Electricity breakdown'!AM15</f>
        <v>0.47499999999999998</v>
      </c>
      <c r="AS86" s="220">
        <f>'4.c Electricity breakdown'!AN15</f>
        <v>0.47499999999999998</v>
      </c>
      <c r="AT86" s="220">
        <f>'4.c Electricity breakdown'!AO15</f>
        <v>0.47499999999999998</v>
      </c>
      <c r="AU86" s="220">
        <f>'4.c Electricity breakdown'!AP15</f>
        <v>0.47499999999999998</v>
      </c>
      <c r="AV86" s="220">
        <f>'4.c Electricity breakdown'!AQ15</f>
        <v>0.47499999999999998</v>
      </c>
      <c r="AW86" s="220">
        <f>'4.c Electricity breakdown'!AR15</f>
        <v>0.47499999999999998</v>
      </c>
      <c r="AX86" s="220">
        <f>'4.c Electricity breakdown'!AS15</f>
        <v>0.47499999999999998</v>
      </c>
      <c r="AY86" s="220">
        <f>'4.c Electricity breakdown'!AT15</f>
        <v>0.47499999999999998</v>
      </c>
      <c r="AZ86" s="220">
        <f>'4.c Electricity breakdown'!AU15</f>
        <v>0.47499999999999998</v>
      </c>
      <c r="BA86" s="219"/>
      <c r="BB86" s="219"/>
      <c r="BC86" s="219"/>
      <c r="BD86" s="219"/>
      <c r="BE86" s="219"/>
      <c r="BF86" s="219"/>
      <c r="BG86" s="220">
        <f>'4.c Electricity breakdown'!BB15</f>
        <v>0.47499999999999998</v>
      </c>
      <c r="BH86" s="220">
        <f>'4.c Electricity breakdown'!BC15</f>
        <v>0.47499999999999998</v>
      </c>
      <c r="BI86" s="220">
        <f>'4.c Electricity breakdown'!BD15</f>
        <v>0.47499999999999998</v>
      </c>
    </row>
    <row r="87" spans="1:61" ht="15">
      <c r="A87" s="36" t="s">
        <v>7</v>
      </c>
      <c r="B87" s="36" t="s">
        <v>8</v>
      </c>
      <c r="C87" s="36" t="s">
        <v>24</v>
      </c>
      <c r="D87" s="1" t="s">
        <v>17</v>
      </c>
      <c r="E87" s="17" t="s">
        <v>103</v>
      </c>
      <c r="F87" s="17" t="s">
        <v>803</v>
      </c>
      <c r="G87" s="1" t="s">
        <v>13</v>
      </c>
      <c r="H87" s="220">
        <f>'4.a Electric heating'!C47</f>
        <v>6.5331263943499529E-2</v>
      </c>
      <c r="I87" s="220">
        <f>'4.a Electric heating'!D47</f>
        <v>6.8532876370061224E-2</v>
      </c>
      <c r="J87" s="220">
        <f>'4.a Electric heating'!E47</f>
        <v>7.1734488796622031E-2</v>
      </c>
      <c r="K87" s="220">
        <f>'4.a Electric heating'!F47</f>
        <v>7.4936101223183726E-2</v>
      </c>
      <c r="L87" s="220">
        <f>'4.a Electric heating'!G47</f>
        <v>7.8137713649744533E-2</v>
      </c>
      <c r="M87" s="220">
        <f>'4.a Electric heating'!H47</f>
        <v>8.1339326076306229E-2</v>
      </c>
      <c r="N87" s="220">
        <f>'4.a Electric heating'!I47</f>
        <v>8.4540938502867036E-2</v>
      </c>
      <c r="O87" s="220">
        <f>'4.a Electric heating'!J47</f>
        <v>8.7742550929428731E-2</v>
      </c>
      <c r="P87" s="220">
        <f>'4.a Electric heating'!K47</f>
        <v>9.0944163355989538E-2</v>
      </c>
      <c r="Q87" s="220">
        <f>'4.a Electric heating'!L47</f>
        <v>9.4145775782551233E-2</v>
      </c>
      <c r="R87" s="220">
        <f>'4.a Electric heating'!M47</f>
        <v>9.4112519231784542E-2</v>
      </c>
      <c r="S87" s="220">
        <f>'4.a Electric heating'!N47</f>
        <v>9.9828112054210896E-2</v>
      </c>
      <c r="T87" s="220">
        <f>'4.a Electric heating'!O47</f>
        <v>0.10001908025992153</v>
      </c>
      <c r="U87" s="220">
        <f>'4.a Electric heating'!P47</f>
        <v>0.1077506340119737</v>
      </c>
      <c r="V87" s="220">
        <f>'4.a Electric heating'!Q47</f>
        <v>0.11371237383917139</v>
      </c>
      <c r="W87" s="220">
        <f>'4.a Electric heating'!R47</f>
        <v>0.11866559603672551</v>
      </c>
      <c r="X87" s="220">
        <f>'4.a Electric heating'!S47</f>
        <v>0.12001946124982064</v>
      </c>
      <c r="Y87" s="220">
        <f>'4.a Electric heating'!T47</f>
        <v>0.12126533801019942</v>
      </c>
      <c r="Z87" s="220">
        <f>'4.a Electric heating'!U47</f>
        <v>0.12253735204527143</v>
      </c>
      <c r="AA87" s="220">
        <f>'4.a Electric heating'!V47</f>
        <v>0.12383633457578669</v>
      </c>
      <c r="AB87" s="220">
        <f>'4.a Electric heating'!W47</f>
        <v>0.12516315244624154</v>
      </c>
      <c r="AC87" s="220">
        <f>'4.a Electric heating'!X47</f>
        <v>0.12643228587880875</v>
      </c>
      <c r="AD87" s="220">
        <f>'4.a Electric heating'!Y47</f>
        <v>0.14072350184323351</v>
      </c>
      <c r="AE87" s="220">
        <f>'4.a Electric heating'!Z47</f>
        <v>0.14050650081099503</v>
      </c>
      <c r="AF87" s="220">
        <f>'4.a Electric heating'!AA47</f>
        <v>0.14367922824866267</v>
      </c>
      <c r="AG87" s="220">
        <f>'4.a Electric heating'!AB47</f>
        <v>0.13497139623359219</v>
      </c>
      <c r="AH87" s="220">
        <f>'4.a Electric heating'!AC47</f>
        <v>0.13295689778234457</v>
      </c>
      <c r="AI87" s="220">
        <f>'4.a Electric heating'!AD47</f>
        <v>0.14275820755476099</v>
      </c>
      <c r="AJ87" s="220">
        <f>'4.a Electric heating'!AE47</f>
        <v>0.15253616697631997</v>
      </c>
      <c r="AK87" s="220">
        <f>'4.a Electric heating'!AF47</f>
        <v>0.14748530052015044</v>
      </c>
      <c r="AL87" s="220">
        <f>'4.a Electric heating'!AG47</f>
        <v>0.16021784444994758</v>
      </c>
      <c r="AM87" s="220">
        <f>'4.a Electric heating'!AH47</f>
        <v>0.16935574432351874</v>
      </c>
      <c r="AN87" s="220">
        <f>'4.a Electric heating'!AI47</f>
        <v>0.17816224302834172</v>
      </c>
      <c r="AO87" s="220">
        <f>'4.a Electric heating'!AJ47</f>
        <v>0.18179820717177725</v>
      </c>
      <c r="AP87" s="220">
        <f>'4.a Electric heating'!AK47</f>
        <v>0.1879348555151284</v>
      </c>
      <c r="AQ87" s="220">
        <f>'4.a Electric heating'!AL47</f>
        <v>0.18558566982118929</v>
      </c>
      <c r="AR87" s="220">
        <f>'4.a Electric heating'!AM47</f>
        <v>0.19795804780926857</v>
      </c>
      <c r="AS87" s="220">
        <f>'4.a Electric heating'!AN47</f>
        <v>0.1970821272437408</v>
      </c>
      <c r="AT87" s="220">
        <f>'4.a Electric heating'!AO47</f>
        <v>0.20813346148170761</v>
      </c>
      <c r="AU87" s="220">
        <f>'4.a Electric heating'!AP47</f>
        <v>0.19884178909413142</v>
      </c>
      <c r="AV87" s="220">
        <f>'4.a Electric heating'!AQ47</f>
        <v>0.20620629980132144</v>
      </c>
      <c r="AW87" s="220">
        <f>'4.a Electric heating'!AR47</f>
        <v>0.20245709435038836</v>
      </c>
      <c r="AX87" s="220">
        <f>'4.a Electric heating'!AS47</f>
        <v>0.21209790836707351</v>
      </c>
      <c r="AY87" s="220">
        <f>'4.a Electric heating'!AT47</f>
        <v>0.21941162934524844</v>
      </c>
      <c r="AZ87" s="220">
        <f>'4.a Electric heating'!AU47</f>
        <v>0.22270280378542717</v>
      </c>
      <c r="BA87" s="219"/>
      <c r="BB87" s="219"/>
      <c r="BC87" s="219"/>
      <c r="BD87" s="219"/>
      <c r="BE87" s="219"/>
      <c r="BF87" s="219"/>
      <c r="BG87" s="220">
        <f>'4.a Electric heating'!BB47</f>
        <v>0.22270280378542714</v>
      </c>
      <c r="BH87" s="220">
        <f>'4.a Electric heating'!BC47</f>
        <v>0.23442400398466015</v>
      </c>
      <c r="BI87" s="220">
        <f>'4.a Electric heating'!BD47</f>
        <v>0.21727102808334356</v>
      </c>
    </row>
    <row r="88" spans="1:61" ht="15">
      <c r="A88" s="36" t="s">
        <v>7</v>
      </c>
      <c r="B88" s="36" t="s">
        <v>8</v>
      </c>
      <c r="C88" s="36" t="s">
        <v>24</v>
      </c>
      <c r="D88" s="1" t="s">
        <v>17</v>
      </c>
      <c r="E88" s="17" t="s">
        <v>103</v>
      </c>
      <c r="F88" s="17" t="s">
        <v>803</v>
      </c>
      <c r="G88" s="1" t="s">
        <v>14</v>
      </c>
      <c r="H88" s="220">
        <f>'2.b-MTH2-HTH'!C79</f>
        <v>0.77373362781602184</v>
      </c>
      <c r="I88" s="220">
        <f>'2.b-MTH2-HTH'!D79</f>
        <v>0.77373362781602184</v>
      </c>
      <c r="J88" s="220">
        <f>'2.b-MTH2-HTH'!E79</f>
        <v>0.77373362781602184</v>
      </c>
      <c r="K88" s="220">
        <f>'2.b-MTH2-HTH'!F79</f>
        <v>0.77373362781602184</v>
      </c>
      <c r="L88" s="220">
        <f>'2.b-MTH2-HTH'!G79</f>
        <v>0.77373362781602184</v>
      </c>
      <c r="M88" s="220">
        <f>'2.b-MTH2-HTH'!H79</f>
        <v>0.77373362781602184</v>
      </c>
      <c r="N88" s="220">
        <f>'2.b-MTH2-HTH'!I79</f>
        <v>0.77373362781602184</v>
      </c>
      <c r="O88" s="220">
        <f>'2.b-MTH2-HTH'!J79</f>
        <v>0.77373362781602184</v>
      </c>
      <c r="P88" s="220">
        <f>'2.b-MTH2-HTH'!K79</f>
        <v>0.77373362781602173</v>
      </c>
      <c r="Q88" s="220">
        <f>'2.b-MTH2-HTH'!L79</f>
        <v>0.77373362781602184</v>
      </c>
      <c r="R88" s="220">
        <f>'2.b-MTH2-HTH'!M79</f>
        <v>0.77373362781602184</v>
      </c>
      <c r="S88" s="220">
        <f>'2.b-MTH2-HTH'!N79</f>
        <v>0.77373362781602184</v>
      </c>
      <c r="T88" s="220">
        <f>'2.b-MTH2-HTH'!O79</f>
        <v>0.77373362781602184</v>
      </c>
      <c r="U88" s="220">
        <f>'2.b-MTH2-HTH'!P79</f>
        <v>0.77373362781602184</v>
      </c>
      <c r="V88" s="220">
        <f>'2.b-MTH2-HTH'!Q79</f>
        <v>0.77373362781602195</v>
      </c>
      <c r="W88" s="220">
        <f>'2.b-MTH2-HTH'!R79</f>
        <v>0.77373362781602184</v>
      </c>
      <c r="X88" s="220">
        <f>'2.b-MTH2-HTH'!S79</f>
        <v>0.77373362781602184</v>
      </c>
      <c r="Y88" s="220">
        <f>'2.b-MTH2-HTH'!T79</f>
        <v>0.77373362781602173</v>
      </c>
      <c r="Z88" s="220">
        <f>'2.b-MTH2-HTH'!U79</f>
        <v>0.77373362781602184</v>
      </c>
      <c r="AA88" s="220">
        <f>'2.b-MTH2-HTH'!V79</f>
        <v>0.77373362781602184</v>
      </c>
      <c r="AB88" s="220">
        <f>'2.b-MTH2-HTH'!W79</f>
        <v>0.77373362781602173</v>
      </c>
      <c r="AC88" s="220">
        <f>'2.b-MTH2-HTH'!X79</f>
        <v>0.77373362781602184</v>
      </c>
      <c r="AD88" s="220">
        <f>'2.b-MTH2-HTH'!Y79</f>
        <v>0.77373362781602184</v>
      </c>
      <c r="AE88" s="220">
        <f>'2.b-MTH2-HTH'!Z79</f>
        <v>0.77373362781602184</v>
      </c>
      <c r="AF88" s="220">
        <f>'2.b-MTH2-HTH'!AA79</f>
        <v>0.77373362781602184</v>
      </c>
      <c r="AG88" s="220">
        <f>'2.b-MTH2-HTH'!AB79</f>
        <v>0.77373362781602184</v>
      </c>
      <c r="AH88" s="220">
        <f>'2.b-MTH2-HTH'!AC79</f>
        <v>0.77373362781602173</v>
      </c>
      <c r="AI88" s="220">
        <f>'2.b-MTH2-HTH'!AD79</f>
        <v>0.77373362781602184</v>
      </c>
      <c r="AJ88" s="220">
        <f>'2.b-MTH2-HTH'!AE79</f>
        <v>0.77373362781602184</v>
      </c>
      <c r="AK88" s="220">
        <f>'2.b-MTH2-HTH'!AF79</f>
        <v>0.77373362781602184</v>
      </c>
      <c r="AL88" s="220">
        <f>'2.b-MTH2-HTH'!AG79</f>
        <v>0.77373362781602184</v>
      </c>
      <c r="AM88" s="220">
        <f>'2.b-MTH2-HTH'!AH79</f>
        <v>0.77373362781602184</v>
      </c>
      <c r="AN88" s="220">
        <f>'2.b-MTH2-HTH'!AI79</f>
        <v>0.77373362781602184</v>
      </c>
      <c r="AO88" s="220">
        <f>'2.b-MTH2-HTH'!AJ79</f>
        <v>0.77373362781602184</v>
      </c>
      <c r="AP88" s="220">
        <f>'2.b-MTH2-HTH'!AK79</f>
        <v>0.77373362781602184</v>
      </c>
      <c r="AQ88" s="220">
        <f>'2.b-MTH2-HTH'!AL79</f>
        <v>0.77373362781602184</v>
      </c>
      <c r="AR88" s="220">
        <f>'2.b-MTH2-HTH'!AM79</f>
        <v>0.77373362781602184</v>
      </c>
      <c r="AS88" s="220">
        <f>'2.b-MTH2-HTH'!AN79</f>
        <v>0.77373362781602184</v>
      </c>
      <c r="AT88" s="220">
        <f>'2.b-MTH2-HTH'!AO79</f>
        <v>0.77373362781602184</v>
      </c>
      <c r="AU88" s="220">
        <f>'2.b-MTH2-HTH'!AP79</f>
        <v>0.77373362781602184</v>
      </c>
      <c r="AV88" s="220">
        <f>'2.b-MTH2-HTH'!AQ79</f>
        <v>0.77373362781602184</v>
      </c>
      <c r="AW88" s="220">
        <f>'2.b-MTH2-HTH'!AR79</f>
        <v>0.77373362781602184</v>
      </c>
      <c r="AX88" s="220">
        <f>'2.b-MTH2-HTH'!AS79</f>
        <v>0.77373362781602184</v>
      </c>
      <c r="AY88" s="220">
        <f>'2.b-MTH2-HTH'!AT79</f>
        <v>0.77373362781602184</v>
      </c>
      <c r="AZ88" s="220">
        <f>'2.b-MTH2-HTH'!AU79</f>
        <v>0.77373362781602184</v>
      </c>
      <c r="BA88" s="219"/>
      <c r="BB88" s="219"/>
      <c r="BC88" s="219"/>
      <c r="BD88" s="219"/>
      <c r="BE88" s="219"/>
      <c r="BF88" s="219"/>
      <c r="BG88" s="220">
        <f>'2.b-MTH2-HTH'!BB79</f>
        <v>0.77373362781602184</v>
      </c>
      <c r="BH88" s="220">
        <f>'2.b-MTH2-HTH'!BC79</f>
        <v>0.77373362781602184</v>
      </c>
      <c r="BI88" s="220">
        <f>'2.b-MTH2-HTH'!BD79</f>
        <v>0.77373362781602184</v>
      </c>
    </row>
    <row r="89" spans="1:61" ht="15">
      <c r="A89" s="36" t="s">
        <v>7</v>
      </c>
      <c r="B89" s="36" t="s">
        <v>8</v>
      </c>
      <c r="C89" s="36" t="s">
        <v>24</v>
      </c>
      <c r="D89" s="1" t="s">
        <v>17</v>
      </c>
      <c r="E89" s="1" t="s">
        <v>105</v>
      </c>
      <c r="F89" s="1" t="s">
        <v>106</v>
      </c>
      <c r="G89" s="1" t="s">
        <v>12</v>
      </c>
      <c r="H89" s="220">
        <f>'4.c Electricity breakdown'!C17</f>
        <v>0.05</v>
      </c>
      <c r="I89" s="220">
        <f>'4.c Electricity breakdown'!D17</f>
        <v>0.05</v>
      </c>
      <c r="J89" s="220">
        <f>'4.c Electricity breakdown'!E17</f>
        <v>0.05</v>
      </c>
      <c r="K89" s="220">
        <f>'4.c Electricity breakdown'!F17</f>
        <v>0.05</v>
      </c>
      <c r="L89" s="220">
        <f>'4.c Electricity breakdown'!G17</f>
        <v>0.05</v>
      </c>
      <c r="M89" s="220">
        <f>'4.c Electricity breakdown'!H17</f>
        <v>0.05</v>
      </c>
      <c r="N89" s="220">
        <f>'4.c Electricity breakdown'!I17</f>
        <v>0.05</v>
      </c>
      <c r="O89" s="220">
        <f>'4.c Electricity breakdown'!J17</f>
        <v>0.05</v>
      </c>
      <c r="P89" s="220">
        <f>'4.c Electricity breakdown'!K17</f>
        <v>0.05</v>
      </c>
      <c r="Q89" s="220">
        <f>'4.c Electricity breakdown'!L17</f>
        <v>0.05</v>
      </c>
      <c r="R89" s="220">
        <f>'4.c Electricity breakdown'!M17</f>
        <v>0.05</v>
      </c>
      <c r="S89" s="220">
        <f>'4.c Electricity breakdown'!N17</f>
        <v>0.05</v>
      </c>
      <c r="T89" s="220">
        <f>'4.c Electricity breakdown'!O17</f>
        <v>0.05</v>
      </c>
      <c r="U89" s="220">
        <f>'4.c Electricity breakdown'!P17</f>
        <v>0.05</v>
      </c>
      <c r="V89" s="220">
        <f>'4.c Electricity breakdown'!Q17</f>
        <v>0.05</v>
      </c>
      <c r="W89" s="220">
        <f>'4.c Electricity breakdown'!R17</f>
        <v>0.05</v>
      </c>
      <c r="X89" s="220">
        <f>'4.c Electricity breakdown'!S17</f>
        <v>0.05</v>
      </c>
      <c r="Y89" s="220">
        <f>'4.c Electricity breakdown'!T17</f>
        <v>0.05</v>
      </c>
      <c r="Z89" s="220">
        <f>'4.c Electricity breakdown'!U17</f>
        <v>0.05</v>
      </c>
      <c r="AA89" s="220">
        <f>'4.c Electricity breakdown'!V17</f>
        <v>0.05</v>
      </c>
      <c r="AB89" s="220">
        <f>'4.c Electricity breakdown'!W17</f>
        <v>0.05</v>
      </c>
      <c r="AC89" s="220">
        <f>'4.c Electricity breakdown'!X17</f>
        <v>0.05</v>
      </c>
      <c r="AD89" s="220">
        <f>'4.c Electricity breakdown'!Y17</f>
        <v>0.05</v>
      </c>
      <c r="AE89" s="220">
        <f>'4.c Electricity breakdown'!Z17</f>
        <v>0.05</v>
      </c>
      <c r="AF89" s="220">
        <f>'4.c Electricity breakdown'!AA17</f>
        <v>0.05</v>
      </c>
      <c r="AG89" s="220">
        <f>'4.c Electricity breakdown'!AB17</f>
        <v>0.05</v>
      </c>
      <c r="AH89" s="220">
        <f>'4.c Electricity breakdown'!AC17</f>
        <v>0.05</v>
      </c>
      <c r="AI89" s="220">
        <f>'4.c Electricity breakdown'!AD17</f>
        <v>0.05</v>
      </c>
      <c r="AJ89" s="220">
        <f>'4.c Electricity breakdown'!AE17</f>
        <v>0.05</v>
      </c>
      <c r="AK89" s="220">
        <f>'4.c Electricity breakdown'!AF17</f>
        <v>0.05</v>
      </c>
      <c r="AL89" s="220">
        <f>'4.c Electricity breakdown'!AG17</f>
        <v>0.05</v>
      </c>
      <c r="AM89" s="220">
        <f>'4.c Electricity breakdown'!AH17</f>
        <v>0.05</v>
      </c>
      <c r="AN89" s="220">
        <f>'4.c Electricity breakdown'!AI17</f>
        <v>0.05</v>
      </c>
      <c r="AO89" s="220">
        <f>'4.c Electricity breakdown'!AJ17</f>
        <v>0.05</v>
      </c>
      <c r="AP89" s="220">
        <f>'4.c Electricity breakdown'!AK17</f>
        <v>0.05</v>
      </c>
      <c r="AQ89" s="220">
        <f>'4.c Electricity breakdown'!AL17</f>
        <v>0.05</v>
      </c>
      <c r="AR89" s="220">
        <f>'4.c Electricity breakdown'!AM17</f>
        <v>0.05</v>
      </c>
      <c r="AS89" s="220">
        <f>'4.c Electricity breakdown'!AN17</f>
        <v>0.05</v>
      </c>
      <c r="AT89" s="220">
        <f>'4.c Electricity breakdown'!AO17</f>
        <v>0.05</v>
      </c>
      <c r="AU89" s="220">
        <f>'4.c Electricity breakdown'!AP17</f>
        <v>0.05</v>
      </c>
      <c r="AV89" s="220">
        <f>'4.c Electricity breakdown'!AQ17</f>
        <v>0.05</v>
      </c>
      <c r="AW89" s="220">
        <f>'4.c Electricity breakdown'!AR17</f>
        <v>0.05</v>
      </c>
      <c r="AX89" s="220">
        <f>'4.c Electricity breakdown'!AS17</f>
        <v>0.05</v>
      </c>
      <c r="AY89" s="220">
        <f>'4.c Electricity breakdown'!AT17</f>
        <v>0.05</v>
      </c>
      <c r="AZ89" s="220">
        <f>'4.c Electricity breakdown'!AU17</f>
        <v>0.05</v>
      </c>
      <c r="BA89" s="219"/>
      <c r="BB89" s="219"/>
      <c r="BC89" s="219"/>
      <c r="BD89" s="219"/>
      <c r="BE89" s="219"/>
      <c r="BF89" s="219"/>
      <c r="BG89" s="220">
        <f>'4.c Electricity breakdown'!BB17</f>
        <v>0.05</v>
      </c>
      <c r="BH89" s="220">
        <f>'4.c Electricity breakdown'!BC17</f>
        <v>0.05</v>
      </c>
      <c r="BI89" s="220">
        <f>'4.c Electricity breakdown'!BD17</f>
        <v>0.05</v>
      </c>
    </row>
    <row r="90" spans="1:61" ht="15">
      <c r="A90" s="36" t="s">
        <v>7</v>
      </c>
      <c r="B90" s="36" t="s">
        <v>8</v>
      </c>
      <c r="C90" s="36" t="s">
        <v>24</v>
      </c>
      <c r="D90" s="1" t="s">
        <v>17</v>
      </c>
      <c r="E90" s="1" t="s">
        <v>105</v>
      </c>
      <c r="F90" s="1" t="s">
        <v>106</v>
      </c>
      <c r="G90" s="1" t="s">
        <v>13</v>
      </c>
      <c r="H90" s="220">
        <f>'1. Lighting'!C59</f>
        <v>1.7071742313323573E-2</v>
      </c>
      <c r="I90" s="220">
        <f>'1. Lighting'!D59</f>
        <v>1.7462371888726208E-2</v>
      </c>
      <c r="J90" s="220">
        <f>'1. Lighting'!E59</f>
        <v>1.7853001464128843E-2</v>
      </c>
      <c r="K90" s="220">
        <f>'1. Lighting'!F59</f>
        <v>1.8243631039531479E-2</v>
      </c>
      <c r="L90" s="220">
        <f>'1. Lighting'!G59</f>
        <v>1.8634260614934114E-2</v>
      </c>
      <c r="M90" s="220">
        <f>'1. Lighting'!H59</f>
        <v>1.9024890190336749E-2</v>
      </c>
      <c r="N90" s="220">
        <f>'1. Lighting'!I59</f>
        <v>1.9415519765739384E-2</v>
      </c>
      <c r="O90" s="220">
        <f>'1. Lighting'!J59</f>
        <v>1.9806149341142019E-2</v>
      </c>
      <c r="P90" s="220">
        <f>'1. Lighting'!K59</f>
        <v>2.0196778916544655E-2</v>
      </c>
      <c r="Q90" s="220">
        <f>'1. Lighting'!L59</f>
        <v>2.058740849194729E-2</v>
      </c>
      <c r="R90" s="220">
        <f>'1. Lighting'!M59</f>
        <v>2.0978038067349925E-2</v>
      </c>
      <c r="S90" s="220">
        <f>'1. Lighting'!N59</f>
        <v>2.136866764275256E-2</v>
      </c>
      <c r="T90" s="220">
        <f>'1. Lighting'!O59</f>
        <v>2.1759297218155196E-2</v>
      </c>
      <c r="U90" s="220">
        <f>'1. Lighting'!P59</f>
        <v>2.2149926793557831E-2</v>
      </c>
      <c r="V90" s="220">
        <f>'1. Lighting'!Q59</f>
        <v>2.2540556368960466E-2</v>
      </c>
      <c r="W90" s="220">
        <f>'1. Lighting'!R59</f>
        <v>2.2931185944363101E-2</v>
      </c>
      <c r="X90" s="220">
        <f>'1. Lighting'!S59</f>
        <v>2.3321815519765737E-2</v>
      </c>
      <c r="Y90" s="220">
        <f>'1. Lighting'!T59</f>
        <v>2.3712445095168372E-2</v>
      </c>
      <c r="Z90" s="220">
        <f>'1. Lighting'!U59</f>
        <v>2.4103074670571007E-2</v>
      </c>
      <c r="AA90" s="220">
        <f>'1. Lighting'!V59</f>
        <v>2.4493704245973642E-2</v>
      </c>
      <c r="AB90" s="220">
        <f>'1. Lighting'!W59</f>
        <v>2.4884333821376278E-2</v>
      </c>
      <c r="AC90" s="220">
        <f>'1. Lighting'!X59</f>
        <v>2.5274963396778913E-2</v>
      </c>
      <c r="AD90" s="220">
        <f>'1. Lighting'!Y59</f>
        <v>2.5665592972181552E-2</v>
      </c>
      <c r="AE90" s="220">
        <f>'1. Lighting'!Z59</f>
        <v>2.6056222547584187E-2</v>
      </c>
      <c r="AF90" s="220">
        <f>'1. Lighting'!AA59</f>
        <v>2.6446852122986822E-2</v>
      </c>
      <c r="AG90" s="220">
        <f>'1. Lighting'!AB59</f>
        <v>2.6837481698389457E-2</v>
      </c>
      <c r="AH90" s="220">
        <f>'1. Lighting'!AC59</f>
        <v>2.7228111273792092E-2</v>
      </c>
      <c r="AI90" s="220">
        <f>'1. Lighting'!AD59</f>
        <v>2.7618740849194728E-2</v>
      </c>
      <c r="AJ90" s="220">
        <f>'1. Lighting'!AE59</f>
        <v>2.8009370424597363E-2</v>
      </c>
      <c r="AK90" s="220">
        <f>'1. Lighting'!AF59</f>
        <v>2.8399999999999998E-2</v>
      </c>
      <c r="AL90" s="220">
        <f>'1. Lighting'!AG59</f>
        <v>2.8790629575402633E-2</v>
      </c>
      <c r="AM90" s="220">
        <f>'1. Lighting'!AH59</f>
        <v>2.9181259150805269E-2</v>
      </c>
      <c r="AN90" s="220">
        <f>'1. Lighting'!AI59</f>
        <v>2.9571888726207904E-2</v>
      </c>
      <c r="AO90" s="220">
        <f>'1. Lighting'!AJ59</f>
        <v>2.9962518301610539E-2</v>
      </c>
      <c r="AP90" s="220">
        <f>'1. Lighting'!AK59</f>
        <v>3.0353147877013174E-2</v>
      </c>
      <c r="AQ90" s="220">
        <f>'1. Lighting'!AL59</f>
        <v>3.074377745241581E-2</v>
      </c>
      <c r="AR90" s="220">
        <f>'1. Lighting'!AM59</f>
        <v>3.1134407027818445E-2</v>
      </c>
      <c r="AS90" s="220">
        <f>'1. Lighting'!AN59</f>
        <v>3.1525036603221077E-2</v>
      </c>
      <c r="AT90" s="220">
        <f>'1. Lighting'!AO59</f>
        <v>3.1915666178623715E-2</v>
      </c>
      <c r="AU90" s="220">
        <f>'1. Lighting'!AP59</f>
        <v>3.2306295754026347E-2</v>
      </c>
      <c r="AV90" s="220">
        <f>'1. Lighting'!AQ59</f>
        <v>3.2696925329428986E-2</v>
      </c>
      <c r="AW90" s="220">
        <f>'1. Lighting'!AR59</f>
        <v>3.3087554904831618E-2</v>
      </c>
      <c r="AX90" s="220">
        <f>'1. Lighting'!AS59</f>
        <v>3.3478184480234256E-2</v>
      </c>
      <c r="AY90" s="220">
        <f>'1. Lighting'!AT59</f>
        <v>3.3868814055636895E-2</v>
      </c>
      <c r="AZ90" s="220">
        <f>'1. Lighting'!AU59</f>
        <v>3.4259443631039527E-2</v>
      </c>
      <c r="BA90" s="219"/>
      <c r="BB90" s="219"/>
      <c r="BC90" s="219"/>
      <c r="BD90" s="219"/>
      <c r="BE90" s="219"/>
      <c r="BF90" s="219"/>
      <c r="BG90" s="220">
        <f>'1. Lighting'!BB59</f>
        <v>3.6993850658857977E-2</v>
      </c>
      <c r="BH90" s="220">
        <f>'1. Lighting'!BC59</f>
        <v>3.7384480234260616E-2</v>
      </c>
      <c r="BI90" s="220">
        <f>'1. Lighting'!BD59</f>
        <v>3.7775109809663247E-2</v>
      </c>
    </row>
    <row r="91" spans="1:61" ht="15">
      <c r="A91" s="36" t="s">
        <v>7</v>
      </c>
      <c r="B91" s="36" t="s">
        <v>8</v>
      </c>
      <c r="C91" s="36" t="s">
        <v>24</v>
      </c>
      <c r="D91" s="1" t="s">
        <v>17</v>
      </c>
      <c r="E91" s="1" t="s">
        <v>105</v>
      </c>
      <c r="F91" s="1" t="s">
        <v>106</v>
      </c>
      <c r="G91" s="1" t="s">
        <v>14</v>
      </c>
      <c r="H91" s="220">
        <f>'1. Lighting'!C60</f>
        <v>1</v>
      </c>
      <c r="I91" s="220">
        <f>'1. Lighting'!D60</f>
        <v>1</v>
      </c>
      <c r="J91" s="220">
        <f>'1. Lighting'!E60</f>
        <v>1</v>
      </c>
      <c r="K91" s="220">
        <f>'1. Lighting'!F60</f>
        <v>1</v>
      </c>
      <c r="L91" s="220">
        <f>'1. Lighting'!G60</f>
        <v>1</v>
      </c>
      <c r="M91" s="220">
        <f>'1. Lighting'!H60</f>
        <v>1</v>
      </c>
      <c r="N91" s="220">
        <f>'1. Lighting'!I60</f>
        <v>1</v>
      </c>
      <c r="O91" s="220">
        <f>'1. Lighting'!J60</f>
        <v>1</v>
      </c>
      <c r="P91" s="220">
        <f>'1. Lighting'!K60</f>
        <v>1</v>
      </c>
      <c r="Q91" s="220">
        <f>'1. Lighting'!L60</f>
        <v>1</v>
      </c>
      <c r="R91" s="220">
        <f>'1. Lighting'!M60</f>
        <v>1</v>
      </c>
      <c r="S91" s="220">
        <f>'1. Lighting'!N60</f>
        <v>1</v>
      </c>
      <c r="T91" s="220">
        <f>'1. Lighting'!O60</f>
        <v>1</v>
      </c>
      <c r="U91" s="220">
        <f>'1. Lighting'!P60</f>
        <v>1</v>
      </c>
      <c r="V91" s="220">
        <f>'1. Lighting'!Q60</f>
        <v>1</v>
      </c>
      <c r="W91" s="220">
        <f>'1. Lighting'!R60</f>
        <v>1</v>
      </c>
      <c r="X91" s="220">
        <f>'1. Lighting'!S60</f>
        <v>1</v>
      </c>
      <c r="Y91" s="220">
        <f>'1. Lighting'!T60</f>
        <v>1</v>
      </c>
      <c r="Z91" s="220">
        <f>'1. Lighting'!U60</f>
        <v>1</v>
      </c>
      <c r="AA91" s="220">
        <f>'1. Lighting'!V60</f>
        <v>1</v>
      </c>
      <c r="AB91" s="220">
        <f>'1. Lighting'!W60</f>
        <v>1</v>
      </c>
      <c r="AC91" s="220">
        <f>'1. Lighting'!X60</f>
        <v>1</v>
      </c>
      <c r="AD91" s="220">
        <f>'1. Lighting'!Y60</f>
        <v>1</v>
      </c>
      <c r="AE91" s="220">
        <f>'1. Lighting'!Z60</f>
        <v>1</v>
      </c>
      <c r="AF91" s="220">
        <f>'1. Lighting'!AA60</f>
        <v>1</v>
      </c>
      <c r="AG91" s="220">
        <f>'1. Lighting'!AB60</f>
        <v>1</v>
      </c>
      <c r="AH91" s="220">
        <f>'1. Lighting'!AC60</f>
        <v>1</v>
      </c>
      <c r="AI91" s="220">
        <f>'1. Lighting'!AD60</f>
        <v>1</v>
      </c>
      <c r="AJ91" s="220">
        <f>'1. Lighting'!AE60</f>
        <v>1</v>
      </c>
      <c r="AK91" s="220">
        <f>'1. Lighting'!AF60</f>
        <v>1</v>
      </c>
      <c r="AL91" s="220">
        <f>'1. Lighting'!AG60</f>
        <v>1</v>
      </c>
      <c r="AM91" s="220">
        <f>'1. Lighting'!AH60</f>
        <v>1</v>
      </c>
      <c r="AN91" s="220">
        <f>'1. Lighting'!AI60</f>
        <v>1</v>
      </c>
      <c r="AO91" s="220">
        <f>'1. Lighting'!AJ60</f>
        <v>1</v>
      </c>
      <c r="AP91" s="220">
        <f>'1. Lighting'!AK60</f>
        <v>1</v>
      </c>
      <c r="AQ91" s="220">
        <f>'1. Lighting'!AL60</f>
        <v>1</v>
      </c>
      <c r="AR91" s="220">
        <f>'1. Lighting'!AM60</f>
        <v>1</v>
      </c>
      <c r="AS91" s="220">
        <f>'1. Lighting'!AN60</f>
        <v>1</v>
      </c>
      <c r="AT91" s="220">
        <f>'1. Lighting'!AO60</f>
        <v>1</v>
      </c>
      <c r="AU91" s="220">
        <f>'1. Lighting'!AP60</f>
        <v>1</v>
      </c>
      <c r="AV91" s="220">
        <f>'1. Lighting'!AQ60</f>
        <v>1</v>
      </c>
      <c r="AW91" s="220">
        <f>'1. Lighting'!AR60</f>
        <v>1</v>
      </c>
      <c r="AX91" s="220">
        <f>'1. Lighting'!AS60</f>
        <v>1</v>
      </c>
      <c r="AY91" s="220">
        <f>'1. Lighting'!AT60</f>
        <v>1</v>
      </c>
      <c r="AZ91" s="220">
        <f>'1. Lighting'!AU60</f>
        <v>1</v>
      </c>
      <c r="BA91" s="219"/>
      <c r="BB91" s="219"/>
      <c r="BC91" s="219"/>
      <c r="BD91" s="219"/>
      <c r="BE91" s="219"/>
      <c r="BF91" s="219"/>
      <c r="BG91" s="220">
        <f>'1. Lighting'!BB60</f>
        <v>1</v>
      </c>
      <c r="BH91" s="220">
        <f>'1. Lighting'!BC60</f>
        <v>1</v>
      </c>
      <c r="BI91" s="220">
        <f>'1. Lighting'!BD60</f>
        <v>1</v>
      </c>
    </row>
    <row r="92" spans="1:61" s="5" customFormat="1" ht="15">
      <c r="A92" s="4" t="s">
        <v>7</v>
      </c>
      <c r="B92" s="4" t="s">
        <v>8</v>
      </c>
      <c r="C92" s="4" t="s">
        <v>24</v>
      </c>
      <c r="D92" s="4" t="s">
        <v>18</v>
      </c>
      <c r="E92" s="4"/>
      <c r="F92" s="4"/>
      <c r="G92" s="4" t="s">
        <v>11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>
        <v>-11</v>
      </c>
      <c r="AD92" s="4">
        <v>-9</v>
      </c>
      <c r="AE92" s="4">
        <v>-6</v>
      </c>
      <c r="AF92" s="4">
        <v>-13</v>
      </c>
      <c r="AG92" s="4">
        <v>-11</v>
      </c>
      <c r="AH92" s="4">
        <v>-12</v>
      </c>
      <c r="AI92" s="4">
        <v>-16</v>
      </c>
      <c r="AJ92" s="4">
        <v>-17</v>
      </c>
      <c r="AK92" s="4">
        <v>-17</v>
      </c>
      <c r="AL92" s="4">
        <v>-19</v>
      </c>
      <c r="AM92" s="4">
        <v>-19</v>
      </c>
      <c r="AN92" s="4">
        <v>-19</v>
      </c>
      <c r="AO92" s="4">
        <v>-19</v>
      </c>
      <c r="AP92" s="4">
        <v>-19</v>
      </c>
      <c r="AQ92" s="4">
        <v>-62</v>
      </c>
      <c r="AR92" s="4">
        <v>-43</v>
      </c>
      <c r="AS92" s="4">
        <v>-19</v>
      </c>
      <c r="AT92" s="4">
        <v>-19</v>
      </c>
      <c r="AU92" s="4">
        <v>-24</v>
      </c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</row>
    <row r="93" spans="1:61" ht="15">
      <c r="A93" s="36" t="s">
        <v>7</v>
      </c>
      <c r="B93" s="36" t="s">
        <v>8</v>
      </c>
      <c r="C93" s="36" t="s">
        <v>24</v>
      </c>
      <c r="D93" s="1" t="s">
        <v>18</v>
      </c>
      <c r="E93" s="18" t="s">
        <v>404</v>
      </c>
      <c r="F93" s="18" t="s">
        <v>405</v>
      </c>
      <c r="G93" s="1" t="s">
        <v>12</v>
      </c>
      <c r="H93" s="219"/>
      <c r="I93" s="219"/>
      <c r="J93" s="219"/>
      <c r="K93" s="219"/>
      <c r="L93" s="219"/>
      <c r="M93" s="219"/>
      <c r="N93" s="219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19"/>
      <c r="Z93" s="219"/>
      <c r="AA93" s="219"/>
      <c r="AB93" s="219"/>
      <c r="AC93" s="220">
        <v>1</v>
      </c>
      <c r="AD93" s="220">
        <v>1</v>
      </c>
      <c r="AE93" s="220">
        <v>1</v>
      </c>
      <c r="AF93" s="220">
        <v>1</v>
      </c>
      <c r="AG93" s="220">
        <v>1</v>
      </c>
      <c r="AH93" s="220">
        <v>1</v>
      </c>
      <c r="AI93" s="220">
        <v>1</v>
      </c>
      <c r="AJ93" s="220">
        <v>1</v>
      </c>
      <c r="AK93" s="220">
        <v>1</v>
      </c>
      <c r="AL93" s="220">
        <v>1</v>
      </c>
      <c r="AM93" s="220">
        <v>1</v>
      </c>
      <c r="AN93" s="220">
        <v>1</v>
      </c>
      <c r="AO93" s="220">
        <v>1</v>
      </c>
      <c r="AP93" s="220">
        <v>1</v>
      </c>
      <c r="AQ93" s="220">
        <v>1</v>
      </c>
      <c r="AR93" s="220">
        <v>1</v>
      </c>
      <c r="AS93" s="220">
        <v>1</v>
      </c>
      <c r="AT93" s="220">
        <v>1</v>
      </c>
      <c r="AU93" s="220">
        <v>1</v>
      </c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</row>
    <row r="94" spans="1:61" ht="15">
      <c r="A94" s="36" t="s">
        <v>7</v>
      </c>
      <c r="B94" s="36" t="s">
        <v>8</v>
      </c>
      <c r="C94" s="36" t="s">
        <v>24</v>
      </c>
      <c r="D94" s="1" t="s">
        <v>18</v>
      </c>
      <c r="E94" s="18" t="s">
        <v>404</v>
      </c>
      <c r="F94" s="18" t="s">
        <v>405</v>
      </c>
      <c r="G94" s="1" t="s">
        <v>13</v>
      </c>
      <c r="H94" s="219"/>
      <c r="I94" s="219"/>
      <c r="J94" s="219"/>
      <c r="K94" s="219"/>
      <c r="L94" s="219"/>
      <c r="M94" s="219"/>
      <c r="N94" s="219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19"/>
      <c r="Z94" s="219"/>
      <c r="AA94" s="219"/>
      <c r="AB94" s="219"/>
      <c r="AC94" s="220">
        <f>'2.b-MTH2-HTH'!X$78</f>
        <v>0.41162879886934722</v>
      </c>
      <c r="AD94" s="220">
        <f>'2.b-MTH2-HTH'!Y$78</f>
        <v>0.42718388736326346</v>
      </c>
      <c r="AE94" s="220">
        <f>'2.b-MTH2-HTH'!Z$78</f>
        <v>0.43090333569013051</v>
      </c>
      <c r="AF94" s="220">
        <f>'2.b-MTH2-HTH'!AA$78</f>
        <v>0.43731957379166619</v>
      </c>
      <c r="AG94" s="220">
        <f>'2.b-MTH2-HTH'!AB$78</f>
        <v>0.43403056707977594</v>
      </c>
      <c r="AH94" s="220">
        <f>'2.b-MTH2-HTH'!AC$78</f>
        <v>0.43611792365164642</v>
      </c>
      <c r="AI94" s="220">
        <f>'2.b-MTH2-HTH'!AD$78</f>
        <v>0.44774002617765807</v>
      </c>
      <c r="AJ94" s="220">
        <f>'2.b-MTH2-HTH'!AE$78</f>
        <v>0.45928152601857686</v>
      </c>
      <c r="AK94" s="220">
        <f>'2.b-MTH2-HTH'!AF$78</f>
        <v>0.45871837984852454</v>
      </c>
      <c r="AL94" s="220">
        <f>'2.b-MTH2-HTH'!AG$78</f>
        <v>0.47253270654066276</v>
      </c>
      <c r="AM94" s="220">
        <f>'2.b-MTH2-HTH'!AH$78</f>
        <v>0.4833633944813277</v>
      </c>
      <c r="AN94" s="220">
        <f>'2.b-MTH2-HTH'!AI$78</f>
        <v>0.4938596728161313</v>
      </c>
      <c r="AO94" s="220">
        <f>'2.b-MTH2-HTH'!AJ$78</f>
        <v>0.50009127836262857</v>
      </c>
      <c r="AP94" s="220">
        <f>'2.b-MTH2-HTH'!AK$78</f>
        <v>0.50828722629320966</v>
      </c>
      <c r="AQ94" s="220">
        <f>'2.b-MTH2-HTH'!AL$78</f>
        <v>0.50952544559500845</v>
      </c>
      <c r="AR94" s="220">
        <f>'2.b-MTH2-HTH'!AM$78</f>
        <v>0.52265149277349654</v>
      </c>
      <c r="AS94" s="220">
        <f>'2.b-MTH2-HTH'!AN$78</f>
        <v>0.52495202377414851</v>
      </c>
      <c r="AT94" s="220">
        <f>'2.b-MTH2-HTH'!AO$78</f>
        <v>0.53687106996244194</v>
      </c>
      <c r="AU94" s="220">
        <f>'2.b-MTH2-HTH'!AP$78</f>
        <v>0.53220331018778944</v>
      </c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/>
    </row>
    <row r="95" spans="1:61" ht="15">
      <c r="A95" s="36" t="s">
        <v>7</v>
      </c>
      <c r="B95" s="36" t="s">
        <v>8</v>
      </c>
      <c r="C95" s="36" t="s">
        <v>24</v>
      </c>
      <c r="D95" s="1" t="s">
        <v>18</v>
      </c>
      <c r="E95" s="18" t="s">
        <v>404</v>
      </c>
      <c r="F95" s="18" t="s">
        <v>405</v>
      </c>
      <c r="G95" s="1" t="s">
        <v>14</v>
      </c>
      <c r="H95" s="219"/>
      <c r="I95" s="219"/>
      <c r="J95" s="219"/>
      <c r="K95" s="219"/>
      <c r="L95" s="219"/>
      <c r="M95" s="219"/>
      <c r="N95" s="219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19"/>
      <c r="Z95" s="219"/>
      <c r="AA95" s="219"/>
      <c r="AB95" s="219"/>
      <c r="AC95" s="220">
        <f>'2.b-MTH2-HTH'!X$79</f>
        <v>0.77373362781602184</v>
      </c>
      <c r="AD95" s="220">
        <f>'2.b-MTH2-HTH'!Y$79</f>
        <v>0.77373362781602184</v>
      </c>
      <c r="AE95" s="220">
        <f>'2.b-MTH2-HTH'!Z$79</f>
        <v>0.77373362781602184</v>
      </c>
      <c r="AF95" s="220">
        <f>'2.b-MTH2-HTH'!AA$79</f>
        <v>0.77373362781602184</v>
      </c>
      <c r="AG95" s="220">
        <f>'2.b-MTH2-HTH'!AB$79</f>
        <v>0.77373362781602184</v>
      </c>
      <c r="AH95" s="220">
        <f>'2.b-MTH2-HTH'!AC$79</f>
        <v>0.77373362781602173</v>
      </c>
      <c r="AI95" s="220">
        <f>'2.b-MTH2-HTH'!AD$79</f>
        <v>0.77373362781602184</v>
      </c>
      <c r="AJ95" s="220">
        <f>'2.b-MTH2-HTH'!AE$79</f>
        <v>0.77373362781602184</v>
      </c>
      <c r="AK95" s="220">
        <f>'2.b-MTH2-HTH'!AF$79</f>
        <v>0.77373362781602184</v>
      </c>
      <c r="AL95" s="220">
        <f>'2.b-MTH2-HTH'!AG$79</f>
        <v>0.77373362781602184</v>
      </c>
      <c r="AM95" s="220">
        <f>'2.b-MTH2-HTH'!AH$79</f>
        <v>0.77373362781602184</v>
      </c>
      <c r="AN95" s="220">
        <f>'2.b-MTH2-HTH'!AI$79</f>
        <v>0.77373362781602184</v>
      </c>
      <c r="AO95" s="220">
        <f>'2.b-MTH2-HTH'!AJ$79</f>
        <v>0.77373362781602184</v>
      </c>
      <c r="AP95" s="220">
        <f>'2.b-MTH2-HTH'!AK$79</f>
        <v>0.77373362781602184</v>
      </c>
      <c r="AQ95" s="220">
        <f>'2.b-MTH2-HTH'!AL$79</f>
        <v>0.77373362781602184</v>
      </c>
      <c r="AR95" s="220">
        <f>'2.b-MTH2-HTH'!AM$79</f>
        <v>0.77373362781602184</v>
      </c>
      <c r="AS95" s="220">
        <f>'2.b-MTH2-HTH'!AN$79</f>
        <v>0.77373362781602184</v>
      </c>
      <c r="AT95" s="220">
        <f>'2.b-MTH2-HTH'!AO$79</f>
        <v>0.77373362781602184</v>
      </c>
      <c r="AU95" s="220">
        <f>'2.b-MTH2-HTH'!AP$79</f>
        <v>0.77373362781602184</v>
      </c>
      <c r="AV95" s="219"/>
      <c r="AW95" s="219"/>
      <c r="AX95" s="219"/>
      <c r="AY95" s="219"/>
      <c r="AZ95" s="219"/>
      <c r="BA95" s="219"/>
      <c r="BB95" s="219"/>
      <c r="BC95" s="219"/>
      <c r="BD95" s="219"/>
      <c r="BE95" s="219"/>
      <c r="BF95" s="219"/>
      <c r="BG95" s="219"/>
      <c r="BH95" s="219"/>
      <c r="BI95" s="219"/>
    </row>
    <row r="96" spans="1:61" s="5" customFormat="1" ht="15">
      <c r="A96" s="4" t="s">
        <v>7</v>
      </c>
      <c r="B96" s="4" t="s">
        <v>8</v>
      </c>
      <c r="C96" s="4" t="s">
        <v>24</v>
      </c>
      <c r="D96" s="4" t="s">
        <v>21</v>
      </c>
      <c r="E96" s="4"/>
      <c r="F96" s="4"/>
      <c r="G96" s="4" t="s">
        <v>11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>
        <v>-1</v>
      </c>
      <c r="BH96" s="4">
        <v>-1</v>
      </c>
      <c r="BI96" s="4"/>
    </row>
    <row r="97" spans="1:61" ht="15">
      <c r="A97" s="36" t="s">
        <v>7</v>
      </c>
      <c r="B97" s="36" t="s">
        <v>8</v>
      </c>
      <c r="C97" s="36" t="s">
        <v>24</v>
      </c>
      <c r="D97" s="1" t="s">
        <v>21</v>
      </c>
      <c r="E97" s="18" t="s">
        <v>404</v>
      </c>
      <c r="F97" s="18" t="s">
        <v>405</v>
      </c>
      <c r="G97" s="1" t="s">
        <v>12</v>
      </c>
      <c r="H97" s="219"/>
      <c r="I97" s="219"/>
      <c r="J97" s="219"/>
      <c r="K97" s="219"/>
      <c r="L97" s="219"/>
      <c r="M97" s="219"/>
      <c r="N97" s="219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19"/>
      <c r="Z97" s="219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19"/>
      <c r="AL97" s="219"/>
      <c r="AM97" s="219"/>
      <c r="AN97" s="219"/>
      <c r="AO97" s="219"/>
      <c r="AP97" s="219"/>
      <c r="AQ97" s="219"/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20">
        <v>1</v>
      </c>
      <c r="BH97" s="220">
        <v>1</v>
      </c>
      <c r="BI97" s="219"/>
    </row>
    <row r="98" spans="1:61" ht="15">
      <c r="A98" s="36" t="s">
        <v>7</v>
      </c>
      <c r="B98" s="36" t="s">
        <v>8</v>
      </c>
      <c r="C98" s="36" t="s">
        <v>24</v>
      </c>
      <c r="D98" s="1" t="s">
        <v>21</v>
      </c>
      <c r="E98" s="18" t="s">
        <v>404</v>
      </c>
      <c r="F98" s="18" t="s">
        <v>405</v>
      </c>
      <c r="G98" s="1" t="s">
        <v>13</v>
      </c>
      <c r="H98" s="219"/>
      <c r="I98" s="219"/>
      <c r="J98" s="219"/>
      <c r="K98" s="219"/>
      <c r="L98" s="219"/>
      <c r="M98" s="219"/>
      <c r="N98" s="219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19"/>
      <c r="Z98" s="219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19"/>
      <c r="AL98" s="219"/>
      <c r="AM98" s="219"/>
      <c r="AN98" s="219"/>
      <c r="AO98" s="219"/>
      <c r="AP98" s="219"/>
      <c r="AQ98" s="219"/>
      <c r="AR98" s="219"/>
      <c r="AS98" s="219"/>
      <c r="AT98" s="219"/>
      <c r="AU98" s="219"/>
      <c r="AV98" s="219"/>
      <c r="AW98" s="219"/>
      <c r="AX98" s="219"/>
      <c r="AY98" s="219"/>
      <c r="AZ98" s="219"/>
      <c r="BA98" s="219"/>
      <c r="BB98" s="219"/>
      <c r="BC98" s="219"/>
      <c r="BD98" s="219"/>
      <c r="BE98" s="219"/>
      <c r="BF98" s="219"/>
      <c r="BG98" s="220">
        <f>'2.b-MTH2-HTH'!BB$78</f>
        <v>0.5810223934986205</v>
      </c>
      <c r="BH98" s="220">
        <f>'2.b-MTH2-HTH'!BC$78</f>
        <v>0.59258989819671504</v>
      </c>
      <c r="BI98" s="219"/>
    </row>
    <row r="99" spans="1:61" ht="15">
      <c r="A99" s="36" t="s">
        <v>7</v>
      </c>
      <c r="B99" s="36" t="s">
        <v>8</v>
      </c>
      <c r="C99" s="36" t="s">
        <v>24</v>
      </c>
      <c r="D99" s="1" t="s">
        <v>21</v>
      </c>
      <c r="E99" s="18" t="s">
        <v>404</v>
      </c>
      <c r="F99" s="18" t="s">
        <v>405</v>
      </c>
      <c r="G99" s="1" t="s">
        <v>14</v>
      </c>
      <c r="H99" s="219"/>
      <c r="I99" s="219"/>
      <c r="J99" s="219"/>
      <c r="K99" s="219"/>
      <c r="L99" s="219"/>
      <c r="M99" s="219"/>
      <c r="N99" s="219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19"/>
      <c r="Z99" s="219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19"/>
      <c r="AL99" s="219"/>
      <c r="AM99" s="219"/>
      <c r="AN99" s="219"/>
      <c r="AO99" s="219"/>
      <c r="AP99" s="219"/>
      <c r="AQ99" s="219"/>
      <c r="AR99" s="219"/>
      <c r="AS99" s="219"/>
      <c r="AT99" s="219"/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20">
        <f>'2.b-MTH2-HTH'!BB$79</f>
        <v>0.77373362781602184</v>
      </c>
      <c r="BH99" s="220">
        <f>'2.b-MTH2-HTH'!BC$79</f>
        <v>0.77373362781602184</v>
      </c>
      <c r="BI99" s="219"/>
    </row>
    <row r="100" spans="1:61" s="5" customFormat="1" ht="15">
      <c r="A100" s="4" t="s">
        <v>7</v>
      </c>
      <c r="B100" s="4" t="s">
        <v>8</v>
      </c>
      <c r="C100" s="4" t="s">
        <v>24</v>
      </c>
      <c r="D100" s="4" t="s">
        <v>22</v>
      </c>
      <c r="E100" s="4"/>
      <c r="F100" s="4"/>
      <c r="G100" s="4" t="s">
        <v>11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>
        <v>-4</v>
      </c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</row>
    <row r="101" spans="1:61" ht="15">
      <c r="A101" s="36" t="s">
        <v>7</v>
      </c>
      <c r="B101" s="36" t="s">
        <v>8</v>
      </c>
      <c r="C101" s="36" t="s">
        <v>24</v>
      </c>
      <c r="D101" s="1" t="s">
        <v>22</v>
      </c>
      <c r="E101" s="18" t="s">
        <v>404</v>
      </c>
      <c r="F101" s="18" t="s">
        <v>405</v>
      </c>
      <c r="G101" s="1" t="s">
        <v>12</v>
      </c>
      <c r="H101" s="219"/>
      <c r="I101" s="219"/>
      <c r="J101" s="219"/>
      <c r="K101" s="219"/>
      <c r="L101" s="219"/>
      <c r="M101" s="219"/>
      <c r="N101" s="219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20">
        <v>1</v>
      </c>
      <c r="AE101" s="219"/>
      <c r="AF101" s="219"/>
      <c r="AG101" s="219"/>
      <c r="AH101" s="219"/>
      <c r="AI101" s="219"/>
      <c r="AJ101" s="219"/>
      <c r="AK101" s="219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/>
    </row>
    <row r="102" spans="1:61" ht="15">
      <c r="A102" s="36" t="s">
        <v>7</v>
      </c>
      <c r="B102" s="36" t="s">
        <v>8</v>
      </c>
      <c r="C102" s="36" t="s">
        <v>24</v>
      </c>
      <c r="D102" s="1" t="s">
        <v>22</v>
      </c>
      <c r="E102" s="18" t="s">
        <v>404</v>
      </c>
      <c r="F102" s="18" t="s">
        <v>405</v>
      </c>
      <c r="G102" s="1" t="s">
        <v>13</v>
      </c>
      <c r="H102" s="219"/>
      <c r="I102" s="219"/>
      <c r="J102" s="219"/>
      <c r="K102" s="219"/>
      <c r="L102" s="219"/>
      <c r="M102" s="219"/>
      <c r="N102" s="219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19"/>
      <c r="Z102" s="219"/>
      <c r="AA102" s="219"/>
      <c r="AB102" s="219"/>
      <c r="AC102" s="219"/>
      <c r="AD102" s="220">
        <f>'2.b-MTH2-HTH'!Y$78</f>
        <v>0.42718388736326346</v>
      </c>
      <c r="AE102" s="219"/>
      <c r="AF102" s="219"/>
      <c r="AG102" s="219"/>
      <c r="AH102" s="219"/>
      <c r="AI102" s="219"/>
      <c r="AJ102" s="219"/>
      <c r="AK102" s="219"/>
      <c r="AL102" s="219"/>
      <c r="AM102" s="219"/>
      <c r="AN102" s="219"/>
      <c r="AO102" s="219"/>
      <c r="AP102" s="219"/>
      <c r="AQ102" s="219"/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19"/>
      <c r="BG102" s="219"/>
      <c r="BH102" s="219"/>
      <c r="BI102" s="219"/>
    </row>
    <row r="103" spans="1:61" ht="15">
      <c r="A103" s="36" t="s">
        <v>7</v>
      </c>
      <c r="B103" s="36" t="s">
        <v>8</v>
      </c>
      <c r="C103" s="36" t="s">
        <v>24</v>
      </c>
      <c r="D103" s="1" t="s">
        <v>22</v>
      </c>
      <c r="E103" s="18" t="s">
        <v>404</v>
      </c>
      <c r="F103" s="18" t="s">
        <v>405</v>
      </c>
      <c r="G103" s="1" t="s">
        <v>14</v>
      </c>
      <c r="H103" s="219"/>
      <c r="I103" s="219"/>
      <c r="J103" s="219"/>
      <c r="K103" s="219"/>
      <c r="L103" s="219"/>
      <c r="M103" s="219"/>
      <c r="N103" s="219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20">
        <f>'2.b-MTH2-HTH'!Y$79</f>
        <v>0.77373362781602184</v>
      </c>
      <c r="AE103" s="219"/>
      <c r="AF103" s="219"/>
      <c r="AG103" s="219"/>
      <c r="AH103" s="219"/>
      <c r="AI103" s="219"/>
      <c r="AJ103" s="219"/>
      <c r="AK103" s="219"/>
      <c r="AL103" s="219"/>
      <c r="AM103" s="219"/>
      <c r="AN103" s="219"/>
      <c r="AO103" s="219"/>
      <c r="AP103" s="219"/>
      <c r="AQ103" s="219"/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/>
      <c r="BB103" s="219"/>
      <c r="BC103" s="219"/>
      <c r="BD103" s="219"/>
      <c r="BE103" s="219"/>
      <c r="BF103" s="219"/>
      <c r="BG103" s="219"/>
      <c r="BH103" s="219"/>
      <c r="BI103" s="219"/>
    </row>
    <row r="104" spans="1:61" s="5" customFormat="1" ht="15">
      <c r="A104" s="4" t="s">
        <v>7</v>
      </c>
      <c r="B104" s="4" t="s">
        <v>8</v>
      </c>
      <c r="C104" s="4" t="s">
        <v>30</v>
      </c>
      <c r="D104" s="4" t="s">
        <v>17</v>
      </c>
      <c r="E104" s="4"/>
      <c r="F104" s="4"/>
      <c r="G104" s="4" t="s">
        <v>11</v>
      </c>
      <c r="H104" s="4">
        <v>-1</v>
      </c>
      <c r="I104" s="4">
        <v>-1</v>
      </c>
      <c r="J104" s="4">
        <v>-1</v>
      </c>
      <c r="K104" s="4">
        <v>-2</v>
      </c>
      <c r="L104" s="4">
        <v>-2</v>
      </c>
      <c r="M104" s="4">
        <v>-2</v>
      </c>
      <c r="N104" s="4">
        <v>-3</v>
      </c>
      <c r="O104" s="4">
        <v>-3</v>
      </c>
      <c r="P104" s="4">
        <v>-3</v>
      </c>
      <c r="Q104" s="4">
        <v>-4</v>
      </c>
      <c r="R104" s="4">
        <v>-3</v>
      </c>
      <c r="S104" s="4">
        <v>-3</v>
      </c>
      <c r="T104" s="4">
        <v>-3</v>
      </c>
      <c r="U104" s="4">
        <v>-3</v>
      </c>
      <c r="V104" s="4">
        <v>-36</v>
      </c>
      <c r="W104" s="4">
        <v>-36</v>
      </c>
      <c r="X104" s="4">
        <v>-38</v>
      </c>
      <c r="Y104" s="4">
        <v>-52</v>
      </c>
      <c r="Z104" s="4">
        <v>-32</v>
      </c>
      <c r="AA104" s="4">
        <v>-34</v>
      </c>
      <c r="AB104" s="4">
        <v>-23</v>
      </c>
      <c r="AC104" s="4">
        <v>-23</v>
      </c>
      <c r="AD104" s="4">
        <v>-9</v>
      </c>
      <c r="AE104" s="4">
        <v>-9</v>
      </c>
      <c r="AF104" s="4">
        <v>-11</v>
      </c>
      <c r="AG104" s="4">
        <v>-9</v>
      </c>
      <c r="AH104" s="4">
        <v>-9</v>
      </c>
      <c r="AI104" s="4">
        <v>-9</v>
      </c>
      <c r="AJ104" s="4">
        <v>-9</v>
      </c>
      <c r="AK104" s="4">
        <v>-10</v>
      </c>
      <c r="AL104" s="4">
        <v>-13</v>
      </c>
      <c r="AM104" s="4">
        <v>-13</v>
      </c>
      <c r="AN104" s="4">
        <v>-13</v>
      </c>
      <c r="AO104" s="4">
        <v>-12</v>
      </c>
      <c r="AP104" s="4">
        <v>-9</v>
      </c>
      <c r="AQ104" s="4">
        <v>-13</v>
      </c>
      <c r="AR104" s="4">
        <v>-12</v>
      </c>
      <c r="AS104" s="4">
        <v>-11</v>
      </c>
      <c r="AT104" s="4">
        <v>-9</v>
      </c>
      <c r="AU104" s="4">
        <v>-12</v>
      </c>
      <c r="AV104" s="4">
        <v>-12</v>
      </c>
      <c r="AW104" s="4">
        <v>-18</v>
      </c>
      <c r="AX104" s="4">
        <v>-22</v>
      </c>
      <c r="AY104" s="4">
        <v>-37</v>
      </c>
      <c r="AZ104" s="4">
        <v>-39</v>
      </c>
      <c r="BA104" s="4">
        <v>-39</v>
      </c>
      <c r="BB104" s="4">
        <v>-36</v>
      </c>
      <c r="BC104" s="4">
        <v>-39</v>
      </c>
      <c r="BD104" s="4">
        <v>-43</v>
      </c>
      <c r="BE104" s="4">
        <v>-35</v>
      </c>
      <c r="BF104" s="4">
        <v>-4</v>
      </c>
      <c r="BG104" s="4">
        <v>-9</v>
      </c>
      <c r="BH104" s="4">
        <v>-9</v>
      </c>
      <c r="BI104" s="4">
        <v>-9</v>
      </c>
    </row>
    <row r="105" spans="1:61" ht="15">
      <c r="A105" s="36" t="s">
        <v>7</v>
      </c>
      <c r="B105" s="36" t="s">
        <v>8</v>
      </c>
      <c r="C105" s="36" t="s">
        <v>30</v>
      </c>
      <c r="D105" s="1" t="s">
        <v>17</v>
      </c>
      <c r="E105" s="1" t="s">
        <v>101</v>
      </c>
      <c r="F105" s="1" t="s">
        <v>102</v>
      </c>
      <c r="G105" s="1" t="s">
        <v>12</v>
      </c>
      <c r="H105" s="220">
        <f>'4.c Electricity breakdown'!C$16</f>
        <v>0.47499999999999998</v>
      </c>
      <c r="I105" s="220">
        <f>'4.c Electricity breakdown'!D$16</f>
        <v>0.47499999999999998</v>
      </c>
      <c r="J105" s="220">
        <f>'4.c Electricity breakdown'!E$16</f>
        <v>0.47499999999999998</v>
      </c>
      <c r="K105" s="220">
        <f>'4.c Electricity breakdown'!F$16</f>
        <v>0.47499999999999998</v>
      </c>
      <c r="L105" s="220">
        <f>'4.c Electricity breakdown'!G$16</f>
        <v>0.47499999999999998</v>
      </c>
      <c r="M105" s="220">
        <f>'4.c Electricity breakdown'!H$16</f>
        <v>0.47499999999999998</v>
      </c>
      <c r="N105" s="220">
        <f>'4.c Electricity breakdown'!I$16</f>
        <v>0.47499999999999998</v>
      </c>
      <c r="O105" s="220">
        <f>'4.c Electricity breakdown'!J$16</f>
        <v>0.47499999999999998</v>
      </c>
      <c r="P105" s="220">
        <f>'4.c Electricity breakdown'!K$16</f>
        <v>0.47499999999999998</v>
      </c>
      <c r="Q105" s="220">
        <f>'4.c Electricity breakdown'!L$16</f>
        <v>0.47499999999999998</v>
      </c>
      <c r="R105" s="220">
        <f>'4.c Electricity breakdown'!M$16</f>
        <v>0.47499999999999998</v>
      </c>
      <c r="S105" s="220">
        <f>'4.c Electricity breakdown'!N$16</f>
        <v>0.47499999999999998</v>
      </c>
      <c r="T105" s="220">
        <f>'4.c Electricity breakdown'!O$16</f>
        <v>0.47499999999999998</v>
      </c>
      <c r="U105" s="220">
        <f>'4.c Electricity breakdown'!P$16</f>
        <v>0.47499999999999998</v>
      </c>
      <c r="V105" s="220">
        <f>'4.c Electricity breakdown'!Q$16</f>
        <v>0.47499999999999998</v>
      </c>
      <c r="W105" s="220">
        <f>'4.c Electricity breakdown'!R$16</f>
        <v>0.47499999999999998</v>
      </c>
      <c r="X105" s="220">
        <f>'4.c Electricity breakdown'!S$16</f>
        <v>0.47499999999999998</v>
      </c>
      <c r="Y105" s="220">
        <f>'4.c Electricity breakdown'!T$16</f>
        <v>0.47499999999999998</v>
      </c>
      <c r="Z105" s="220">
        <f>'4.c Electricity breakdown'!U$16</f>
        <v>0.47499999999999998</v>
      </c>
      <c r="AA105" s="220">
        <f>'4.c Electricity breakdown'!V$16</f>
        <v>0.47499999999999998</v>
      </c>
      <c r="AB105" s="220">
        <f>'4.c Electricity breakdown'!W$16</f>
        <v>0.47499999999999998</v>
      </c>
      <c r="AC105" s="220">
        <f>'4.c Electricity breakdown'!X$16</f>
        <v>0.47499999999999998</v>
      </c>
      <c r="AD105" s="220">
        <f>'4.c Electricity breakdown'!Y$16</f>
        <v>0.47499999999999998</v>
      </c>
      <c r="AE105" s="220">
        <f>'4.c Electricity breakdown'!Z$16</f>
        <v>0.47499999999999998</v>
      </c>
      <c r="AF105" s="220">
        <f>'4.c Electricity breakdown'!AA$16</f>
        <v>0.47499999999999998</v>
      </c>
      <c r="AG105" s="220">
        <f>'4.c Electricity breakdown'!AB$16</f>
        <v>0.47499999999999998</v>
      </c>
      <c r="AH105" s="220">
        <f>'4.c Electricity breakdown'!AC$16</f>
        <v>0.47499999999999998</v>
      </c>
      <c r="AI105" s="220">
        <f>'4.c Electricity breakdown'!AD$16</f>
        <v>0.47499999999999998</v>
      </c>
      <c r="AJ105" s="220">
        <f>'4.c Electricity breakdown'!AE$16</f>
        <v>0.47499999999999998</v>
      </c>
      <c r="AK105" s="220">
        <f>'4.c Electricity breakdown'!AF$16</f>
        <v>0.47499999999999998</v>
      </c>
      <c r="AL105" s="220">
        <f>'4.c Electricity breakdown'!AG$16</f>
        <v>0.47499999999999998</v>
      </c>
      <c r="AM105" s="220">
        <f>'4.c Electricity breakdown'!AH$16</f>
        <v>0.47499999999999998</v>
      </c>
      <c r="AN105" s="220">
        <f>'4.c Electricity breakdown'!AI$16</f>
        <v>0.47499999999999998</v>
      </c>
      <c r="AO105" s="220">
        <f>'4.c Electricity breakdown'!AJ$16</f>
        <v>0.47499999999999998</v>
      </c>
      <c r="AP105" s="220">
        <f>'4.c Electricity breakdown'!AK$16</f>
        <v>0.47499999999999998</v>
      </c>
      <c r="AQ105" s="220">
        <f>'4.c Electricity breakdown'!AL$16</f>
        <v>0.47499999999999998</v>
      </c>
      <c r="AR105" s="220">
        <f>'4.c Electricity breakdown'!AM$16</f>
        <v>0.47499999999999998</v>
      </c>
      <c r="AS105" s="220">
        <f>'4.c Electricity breakdown'!AN$16</f>
        <v>0.47499999999999998</v>
      </c>
      <c r="AT105" s="220">
        <f>'4.c Electricity breakdown'!AO$16</f>
        <v>0.47499999999999998</v>
      </c>
      <c r="AU105" s="220">
        <f>'4.c Electricity breakdown'!AP$16</f>
        <v>0.47499999999999998</v>
      </c>
      <c r="AV105" s="220">
        <f>'4.c Electricity breakdown'!AQ$16</f>
        <v>0.47499999999999998</v>
      </c>
      <c r="AW105" s="220">
        <f>'4.c Electricity breakdown'!AR$16</f>
        <v>0.47499999999999998</v>
      </c>
      <c r="AX105" s="220">
        <f>'4.c Electricity breakdown'!AS$16</f>
        <v>0.47499999999999998</v>
      </c>
      <c r="AY105" s="220">
        <f>'4.c Electricity breakdown'!AT$16</f>
        <v>0.47499999999999998</v>
      </c>
      <c r="AZ105" s="220">
        <f>'4.c Electricity breakdown'!AU$16</f>
        <v>0.47499999999999998</v>
      </c>
      <c r="BA105" s="220">
        <f>'4.c Electricity breakdown'!AV$16</f>
        <v>0.47499999999999998</v>
      </c>
      <c r="BB105" s="220">
        <f>'4.c Electricity breakdown'!AW$16</f>
        <v>0.47499999999999998</v>
      </c>
      <c r="BC105" s="220">
        <f>'4.c Electricity breakdown'!AX$16</f>
        <v>0.47499999999999998</v>
      </c>
      <c r="BD105" s="220">
        <f>'4.c Electricity breakdown'!AY$16</f>
        <v>0.47499999999999998</v>
      </c>
      <c r="BE105" s="220">
        <f>'4.c Electricity breakdown'!AZ$16</f>
        <v>0.47499999999999998</v>
      </c>
      <c r="BF105" s="220">
        <f>'4.c Electricity breakdown'!BA$16</f>
        <v>0.47499999999999998</v>
      </c>
      <c r="BG105" s="220">
        <f>'4.c Electricity breakdown'!BB$16</f>
        <v>0.47499999999999998</v>
      </c>
      <c r="BH105" s="220">
        <f>'4.c Electricity breakdown'!BC$16</f>
        <v>0.47499999999999998</v>
      </c>
      <c r="BI105" s="220">
        <f>'4.c Electricity breakdown'!BD$16</f>
        <v>0.47499999999999998</v>
      </c>
    </row>
    <row r="106" spans="1:61" ht="15">
      <c r="A106" s="36" t="s">
        <v>7</v>
      </c>
      <c r="B106" s="36" t="s">
        <v>8</v>
      </c>
      <c r="C106" s="36" t="s">
        <v>30</v>
      </c>
      <c r="D106" s="1" t="s">
        <v>17</v>
      </c>
      <c r="E106" s="1" t="s">
        <v>101</v>
      </c>
      <c r="F106" s="1" t="s">
        <v>102</v>
      </c>
      <c r="G106" s="1" t="s">
        <v>13</v>
      </c>
      <c r="H106" s="220">
        <f>'4.b Electricity other'!C$21</f>
        <v>0.8</v>
      </c>
      <c r="I106" s="220">
        <f>'4.b Electricity other'!D$21</f>
        <v>0.80249999999999999</v>
      </c>
      <c r="J106" s="220">
        <f>'4.b Electricity other'!E$21</f>
        <v>0.80499999999999994</v>
      </c>
      <c r="K106" s="220">
        <f>'4.b Electricity other'!F$21</f>
        <v>0.80749999999999988</v>
      </c>
      <c r="L106" s="220">
        <f>'4.b Electricity other'!G$21</f>
        <v>0.80999999999999983</v>
      </c>
      <c r="M106" s="220">
        <f>'4.b Electricity other'!H$21</f>
        <v>0.81249999999999978</v>
      </c>
      <c r="N106" s="220">
        <f>'4.b Electricity other'!I$21</f>
        <v>0.81499999999999972</v>
      </c>
      <c r="O106" s="220">
        <f>'4.b Electricity other'!J$21</f>
        <v>0.81749999999999967</v>
      </c>
      <c r="P106" s="220">
        <f>'4.b Electricity other'!K$21</f>
        <v>0.81999999999999962</v>
      </c>
      <c r="Q106" s="220">
        <f>'4.b Electricity other'!L$21</f>
        <v>0.82249999999999956</v>
      </c>
      <c r="R106" s="220">
        <f>'4.b Electricity other'!M$21</f>
        <v>0.82499999999999951</v>
      </c>
      <c r="S106" s="220">
        <f>'4.b Electricity other'!N$21</f>
        <v>0.82749999999999946</v>
      </c>
      <c r="T106" s="220">
        <f>'4.b Electricity other'!O$21</f>
        <v>0.8299999999999994</v>
      </c>
      <c r="U106" s="220">
        <f>'4.b Electricity other'!P$21</f>
        <v>0.83249999999999935</v>
      </c>
      <c r="V106" s="220">
        <f>'4.b Electricity other'!Q$21</f>
        <v>0.8349999999999993</v>
      </c>
      <c r="W106" s="220">
        <f>'4.b Electricity other'!R$21</f>
        <v>0.83749999999999925</v>
      </c>
      <c r="X106" s="220">
        <f>'4.b Electricity other'!S$21</f>
        <v>0.83999999999999919</v>
      </c>
      <c r="Y106" s="220">
        <f>'4.b Electricity other'!T$21</f>
        <v>0.84249999999999914</v>
      </c>
      <c r="Z106" s="220">
        <f>'4.b Electricity other'!U$21</f>
        <v>0.84499999999999909</v>
      </c>
      <c r="AA106" s="220">
        <f>'4.b Electricity other'!V$21</f>
        <v>0.84749999999999903</v>
      </c>
      <c r="AB106" s="220">
        <f>'4.b Electricity other'!W$21</f>
        <v>0.84999999999999898</v>
      </c>
      <c r="AC106" s="220">
        <f>'4.b Electricity other'!X$21</f>
        <v>0.85249999999999893</v>
      </c>
      <c r="AD106" s="220">
        <f>'4.b Electricity other'!Y$21</f>
        <v>0.85499999999999887</v>
      </c>
      <c r="AE106" s="220">
        <f>'4.b Electricity other'!Z$21</f>
        <v>0.85749999999999882</v>
      </c>
      <c r="AF106" s="220">
        <f>'4.b Electricity other'!AA$21</f>
        <v>0.85999999999999877</v>
      </c>
      <c r="AG106" s="220">
        <f>'4.b Electricity other'!AB$21</f>
        <v>0.86249999999999871</v>
      </c>
      <c r="AH106" s="220">
        <f>'4.b Electricity other'!AC$21</f>
        <v>0.86499999999999866</v>
      </c>
      <c r="AI106" s="220">
        <f>'4.b Electricity other'!AD$21</f>
        <v>0.86749999999999861</v>
      </c>
      <c r="AJ106" s="220">
        <f>'4.b Electricity other'!AE$21</f>
        <v>0.86999999999999855</v>
      </c>
      <c r="AK106" s="220">
        <f>'4.b Electricity other'!AF$21</f>
        <v>0.8724999999999985</v>
      </c>
      <c r="AL106" s="220">
        <f>'4.b Electricity other'!AG$21</f>
        <v>0.87499999999999845</v>
      </c>
      <c r="AM106" s="220">
        <f>'4.b Electricity other'!AH$21</f>
        <v>0.87749999999999839</v>
      </c>
      <c r="AN106" s="220">
        <f>'4.b Electricity other'!AI$21</f>
        <v>0.87999999999999834</v>
      </c>
      <c r="AO106" s="220">
        <f>'4.b Electricity other'!AJ$21</f>
        <v>0.88249999999999829</v>
      </c>
      <c r="AP106" s="220">
        <f>'4.b Electricity other'!AK$21</f>
        <v>0.88499999999999823</v>
      </c>
      <c r="AQ106" s="220">
        <f>'4.b Electricity other'!AL$21</f>
        <v>0.88749999999999818</v>
      </c>
      <c r="AR106" s="220">
        <f>'4.b Electricity other'!AM$21</f>
        <v>0.88999999999999813</v>
      </c>
      <c r="AS106" s="220">
        <f>'4.b Electricity other'!AN$21</f>
        <v>0.89249999999999807</v>
      </c>
      <c r="AT106" s="220">
        <f>'4.b Electricity other'!AO$21</f>
        <v>0.89499999999999802</v>
      </c>
      <c r="AU106" s="220">
        <f>'4.b Electricity other'!AP$21</f>
        <v>0.89749999999999797</v>
      </c>
      <c r="AV106" s="220">
        <f>'4.b Electricity other'!AQ$21</f>
        <v>0.9</v>
      </c>
      <c r="AW106" s="220">
        <f>'4.b Electricity other'!AR$21</f>
        <v>0.90249999999999997</v>
      </c>
      <c r="AX106" s="220">
        <f>'4.b Electricity other'!AS$21</f>
        <v>0.90499999999999992</v>
      </c>
      <c r="AY106" s="220">
        <f>'4.b Electricity other'!AT$21</f>
        <v>0.90749999999999986</v>
      </c>
      <c r="AZ106" s="220">
        <f>'4.b Electricity other'!AU$21</f>
        <v>0.90999999999999981</v>
      </c>
      <c r="BA106" s="220">
        <f>'4.b Electricity other'!AV$21</f>
        <v>0.91249999999999976</v>
      </c>
      <c r="BB106" s="220">
        <f>'4.b Electricity other'!AW$21</f>
        <v>0.9149999999999997</v>
      </c>
      <c r="BC106" s="220">
        <f>'4.b Electricity other'!AX$21</f>
        <v>0.91749999999999965</v>
      </c>
      <c r="BD106" s="220">
        <f>'4.b Electricity other'!AY$21</f>
        <v>0.9199999999999996</v>
      </c>
      <c r="BE106" s="220">
        <f>'4.b Electricity other'!AZ$21</f>
        <v>0.92249999999999954</v>
      </c>
      <c r="BF106" s="220">
        <f>'4.b Electricity other'!BA$21</f>
        <v>0.92499999999999949</v>
      </c>
      <c r="BG106" s="220">
        <f>'4.b Electricity other'!BB$21</f>
        <v>0.92749999999999944</v>
      </c>
      <c r="BH106" s="220">
        <f>'4.b Electricity other'!BC$21</f>
        <v>0.92999999999999938</v>
      </c>
      <c r="BI106" s="220">
        <f>'4.b Electricity other'!BD$21</f>
        <v>0.93249999999999933</v>
      </c>
    </row>
    <row r="107" spans="1:61" ht="15">
      <c r="A107" s="36" t="s">
        <v>7</v>
      </c>
      <c r="B107" s="36" t="s">
        <v>8</v>
      </c>
      <c r="C107" s="36" t="s">
        <v>30</v>
      </c>
      <c r="D107" s="1" t="s">
        <v>17</v>
      </c>
      <c r="E107" s="1" t="s">
        <v>101</v>
      </c>
      <c r="F107" s="1" t="s">
        <v>102</v>
      </c>
      <c r="G107" s="1" t="s">
        <v>14</v>
      </c>
      <c r="H107" s="220">
        <f>'4.b Electricity other'!C$25</f>
        <v>1</v>
      </c>
      <c r="I107" s="220">
        <f>'4.b Electricity other'!D$25</f>
        <v>1</v>
      </c>
      <c r="J107" s="220">
        <f>'4.b Electricity other'!E$25</f>
        <v>1</v>
      </c>
      <c r="K107" s="220">
        <f>'4.b Electricity other'!F$25</f>
        <v>1</v>
      </c>
      <c r="L107" s="220">
        <f>'4.b Electricity other'!G$25</f>
        <v>1</v>
      </c>
      <c r="M107" s="220">
        <f>'4.b Electricity other'!H$25</f>
        <v>1</v>
      </c>
      <c r="N107" s="220">
        <f>'4.b Electricity other'!I$25</f>
        <v>1</v>
      </c>
      <c r="O107" s="220">
        <f>'4.b Electricity other'!J$25</f>
        <v>1</v>
      </c>
      <c r="P107" s="220">
        <f>'4.b Electricity other'!K$25</f>
        <v>1</v>
      </c>
      <c r="Q107" s="220">
        <f>'4.b Electricity other'!L$25</f>
        <v>1</v>
      </c>
      <c r="R107" s="220">
        <f>'4.b Electricity other'!M$25</f>
        <v>1</v>
      </c>
      <c r="S107" s="220">
        <f>'4.b Electricity other'!N$25</f>
        <v>1</v>
      </c>
      <c r="T107" s="220">
        <f>'4.b Electricity other'!O$25</f>
        <v>1</v>
      </c>
      <c r="U107" s="220">
        <f>'4.b Electricity other'!P$25</f>
        <v>1</v>
      </c>
      <c r="V107" s="220">
        <f>'4.b Electricity other'!Q$25</f>
        <v>1</v>
      </c>
      <c r="W107" s="220">
        <f>'4.b Electricity other'!R$25</f>
        <v>1</v>
      </c>
      <c r="X107" s="220">
        <f>'4.b Electricity other'!S$25</f>
        <v>1</v>
      </c>
      <c r="Y107" s="220">
        <f>'4.b Electricity other'!T$25</f>
        <v>1</v>
      </c>
      <c r="Z107" s="220">
        <f>'4.b Electricity other'!U$25</f>
        <v>1</v>
      </c>
      <c r="AA107" s="220">
        <f>'4.b Electricity other'!V$25</f>
        <v>1</v>
      </c>
      <c r="AB107" s="220">
        <f>'4.b Electricity other'!W$25</f>
        <v>1</v>
      </c>
      <c r="AC107" s="220">
        <f>'4.b Electricity other'!X$25</f>
        <v>1</v>
      </c>
      <c r="AD107" s="220">
        <f>'4.b Electricity other'!Y$25</f>
        <v>1</v>
      </c>
      <c r="AE107" s="220">
        <f>'4.b Electricity other'!Z$25</f>
        <v>1</v>
      </c>
      <c r="AF107" s="220">
        <f>'4.b Electricity other'!AA$25</f>
        <v>1</v>
      </c>
      <c r="AG107" s="220">
        <f>'4.b Electricity other'!AB$25</f>
        <v>1</v>
      </c>
      <c r="AH107" s="220">
        <f>'4.b Electricity other'!AC$25</f>
        <v>1</v>
      </c>
      <c r="AI107" s="220">
        <f>'4.b Electricity other'!AD$25</f>
        <v>1</v>
      </c>
      <c r="AJ107" s="220">
        <f>'4.b Electricity other'!AE$25</f>
        <v>1</v>
      </c>
      <c r="AK107" s="220">
        <f>'4.b Electricity other'!AF$25</f>
        <v>1</v>
      </c>
      <c r="AL107" s="220">
        <f>'4.b Electricity other'!AG$25</f>
        <v>1</v>
      </c>
      <c r="AM107" s="220">
        <f>'4.b Electricity other'!AH$25</f>
        <v>1</v>
      </c>
      <c r="AN107" s="220">
        <f>'4.b Electricity other'!AI$25</f>
        <v>1</v>
      </c>
      <c r="AO107" s="220">
        <f>'4.b Electricity other'!AJ$25</f>
        <v>1</v>
      </c>
      <c r="AP107" s="220">
        <f>'4.b Electricity other'!AK$25</f>
        <v>1</v>
      </c>
      <c r="AQ107" s="220">
        <f>'4.b Electricity other'!AL$25</f>
        <v>1</v>
      </c>
      <c r="AR107" s="220">
        <f>'4.b Electricity other'!AM$25</f>
        <v>1</v>
      </c>
      <c r="AS107" s="220">
        <f>'4.b Electricity other'!AN$25</f>
        <v>1</v>
      </c>
      <c r="AT107" s="220">
        <f>'4.b Electricity other'!AO$25</f>
        <v>1</v>
      </c>
      <c r="AU107" s="220">
        <f>'4.b Electricity other'!AP$25</f>
        <v>1</v>
      </c>
      <c r="AV107" s="220">
        <f>'4.b Electricity other'!AQ$25</f>
        <v>1</v>
      </c>
      <c r="AW107" s="220">
        <f>'4.b Electricity other'!AR$25</f>
        <v>1</v>
      </c>
      <c r="AX107" s="220">
        <f>'4.b Electricity other'!AS$25</f>
        <v>1</v>
      </c>
      <c r="AY107" s="220">
        <f>'4.b Electricity other'!AT$25</f>
        <v>1</v>
      </c>
      <c r="AZ107" s="220">
        <f>'4.b Electricity other'!AU$25</f>
        <v>1</v>
      </c>
      <c r="BA107" s="220">
        <f>'4.b Electricity other'!AV$25</f>
        <v>1</v>
      </c>
      <c r="BB107" s="220">
        <f>'4.b Electricity other'!AW$25</f>
        <v>1</v>
      </c>
      <c r="BC107" s="220">
        <f>'4.b Electricity other'!AX$25</f>
        <v>1</v>
      </c>
      <c r="BD107" s="220">
        <f>'4.b Electricity other'!AY$25</f>
        <v>1</v>
      </c>
      <c r="BE107" s="220">
        <f>'4.b Electricity other'!AZ$25</f>
        <v>1</v>
      </c>
      <c r="BF107" s="220">
        <f>'4.b Electricity other'!BA$25</f>
        <v>1</v>
      </c>
      <c r="BG107" s="220">
        <f>'4.b Electricity other'!BB$25</f>
        <v>1</v>
      </c>
      <c r="BH107" s="220">
        <f>'4.b Electricity other'!BC$25</f>
        <v>1</v>
      </c>
      <c r="BI107" s="220">
        <f>'4.b Electricity other'!BD$25</f>
        <v>1</v>
      </c>
    </row>
    <row r="108" spans="1:61" ht="15">
      <c r="A108" s="36" t="s">
        <v>7</v>
      </c>
      <c r="B108" s="36" t="s">
        <v>8</v>
      </c>
      <c r="C108" s="36" t="s">
        <v>30</v>
      </c>
      <c r="D108" s="1" t="s">
        <v>17</v>
      </c>
      <c r="E108" s="17" t="s">
        <v>103</v>
      </c>
      <c r="F108" s="17" t="s">
        <v>806</v>
      </c>
      <c r="G108" s="1" t="s">
        <v>12</v>
      </c>
      <c r="H108" s="220">
        <f>'4.c Electricity breakdown'!C$15</f>
        <v>0.47499999999999998</v>
      </c>
      <c r="I108" s="220">
        <f>'4.c Electricity breakdown'!D$15</f>
        <v>0.47499999999999998</v>
      </c>
      <c r="J108" s="220">
        <f>'4.c Electricity breakdown'!E$15</f>
        <v>0.47499999999999998</v>
      </c>
      <c r="K108" s="220">
        <f>'4.c Electricity breakdown'!F$15</f>
        <v>0.47499999999999998</v>
      </c>
      <c r="L108" s="220">
        <f>'4.c Electricity breakdown'!G$15</f>
        <v>0.47499999999999998</v>
      </c>
      <c r="M108" s="220">
        <f>'4.c Electricity breakdown'!H$15</f>
        <v>0.47499999999999998</v>
      </c>
      <c r="N108" s="220">
        <f>'4.c Electricity breakdown'!I$15</f>
        <v>0.47499999999999998</v>
      </c>
      <c r="O108" s="220">
        <f>'4.c Electricity breakdown'!J$15</f>
        <v>0.47499999999999998</v>
      </c>
      <c r="P108" s="220">
        <f>'4.c Electricity breakdown'!K$15</f>
        <v>0.47499999999999998</v>
      </c>
      <c r="Q108" s="220">
        <f>'4.c Electricity breakdown'!L$15</f>
        <v>0.47499999999999998</v>
      </c>
      <c r="R108" s="220">
        <f>'4.c Electricity breakdown'!M$15</f>
        <v>0.47499999999999998</v>
      </c>
      <c r="S108" s="220">
        <f>'4.c Electricity breakdown'!N$15</f>
        <v>0.47499999999999998</v>
      </c>
      <c r="T108" s="220">
        <f>'4.c Electricity breakdown'!O$15</f>
        <v>0.47499999999999998</v>
      </c>
      <c r="U108" s="220">
        <f>'4.c Electricity breakdown'!P$15</f>
        <v>0.47499999999999998</v>
      </c>
      <c r="V108" s="220">
        <f>'4.c Electricity breakdown'!Q$15</f>
        <v>0.47499999999999998</v>
      </c>
      <c r="W108" s="220">
        <f>'4.c Electricity breakdown'!R$15</f>
        <v>0.47499999999999998</v>
      </c>
      <c r="X108" s="220">
        <f>'4.c Electricity breakdown'!S$15</f>
        <v>0.47499999999999998</v>
      </c>
      <c r="Y108" s="220">
        <f>'4.c Electricity breakdown'!T$15</f>
        <v>0.47499999999999998</v>
      </c>
      <c r="Z108" s="220">
        <f>'4.c Electricity breakdown'!U$15</f>
        <v>0.47499999999999998</v>
      </c>
      <c r="AA108" s="220">
        <f>'4.c Electricity breakdown'!V$15</f>
        <v>0.47499999999999998</v>
      </c>
      <c r="AB108" s="220">
        <f>'4.c Electricity breakdown'!W$15</f>
        <v>0.47499999999999998</v>
      </c>
      <c r="AC108" s="220">
        <f>'4.c Electricity breakdown'!X$15</f>
        <v>0.47499999999999998</v>
      </c>
      <c r="AD108" s="220">
        <f>'4.c Electricity breakdown'!Y$15</f>
        <v>0.47499999999999998</v>
      </c>
      <c r="AE108" s="220">
        <f>'4.c Electricity breakdown'!Z$15</f>
        <v>0.47499999999999998</v>
      </c>
      <c r="AF108" s="220">
        <f>'4.c Electricity breakdown'!AA$15</f>
        <v>0.47499999999999998</v>
      </c>
      <c r="AG108" s="220">
        <f>'4.c Electricity breakdown'!AB$15</f>
        <v>0.47499999999999998</v>
      </c>
      <c r="AH108" s="220">
        <f>'4.c Electricity breakdown'!AC$15</f>
        <v>0.47499999999999998</v>
      </c>
      <c r="AI108" s="220">
        <f>'4.c Electricity breakdown'!AD$15</f>
        <v>0.47499999999999998</v>
      </c>
      <c r="AJ108" s="220">
        <f>'4.c Electricity breakdown'!AE$15</f>
        <v>0.47499999999999998</v>
      </c>
      <c r="AK108" s="220">
        <f>'4.c Electricity breakdown'!AF$15</f>
        <v>0.47499999999999998</v>
      </c>
      <c r="AL108" s="220">
        <f>'4.c Electricity breakdown'!AG$15</f>
        <v>0.47499999999999998</v>
      </c>
      <c r="AM108" s="220">
        <f>'4.c Electricity breakdown'!AH$15</f>
        <v>0.47499999999999998</v>
      </c>
      <c r="AN108" s="220">
        <f>'4.c Electricity breakdown'!AI$15</f>
        <v>0.47499999999999998</v>
      </c>
      <c r="AO108" s="220">
        <f>'4.c Electricity breakdown'!AJ$15</f>
        <v>0.47499999999999998</v>
      </c>
      <c r="AP108" s="220">
        <f>'4.c Electricity breakdown'!AK$15</f>
        <v>0.47499999999999998</v>
      </c>
      <c r="AQ108" s="220">
        <f>'4.c Electricity breakdown'!AL$15</f>
        <v>0.47499999999999998</v>
      </c>
      <c r="AR108" s="220">
        <f>'4.c Electricity breakdown'!AM$15</f>
        <v>0.47499999999999998</v>
      </c>
      <c r="AS108" s="220">
        <f>'4.c Electricity breakdown'!AN$15</f>
        <v>0.47499999999999998</v>
      </c>
      <c r="AT108" s="220">
        <f>'4.c Electricity breakdown'!AO$15</f>
        <v>0.47499999999999998</v>
      </c>
      <c r="AU108" s="220">
        <f>'4.c Electricity breakdown'!AP$15</f>
        <v>0.47499999999999998</v>
      </c>
      <c r="AV108" s="220">
        <f>'4.c Electricity breakdown'!AQ$15</f>
        <v>0.47499999999999998</v>
      </c>
      <c r="AW108" s="220">
        <f>'4.c Electricity breakdown'!AR$15</f>
        <v>0.47499999999999998</v>
      </c>
      <c r="AX108" s="220">
        <f>'4.c Electricity breakdown'!AS$15</f>
        <v>0.47499999999999998</v>
      </c>
      <c r="AY108" s="220">
        <f>'4.c Electricity breakdown'!AT$15</f>
        <v>0.47499999999999998</v>
      </c>
      <c r="AZ108" s="220">
        <f>'4.c Electricity breakdown'!AU$15</f>
        <v>0.47499999999999998</v>
      </c>
      <c r="BA108" s="220">
        <f>'4.c Electricity breakdown'!AV$15</f>
        <v>0.47499999999999998</v>
      </c>
      <c r="BB108" s="220">
        <f>'4.c Electricity breakdown'!AW$15</f>
        <v>0.47499999999999998</v>
      </c>
      <c r="BC108" s="220">
        <f>'4.c Electricity breakdown'!AX$15</f>
        <v>0.47499999999999998</v>
      </c>
      <c r="BD108" s="220">
        <f>'4.c Electricity breakdown'!AY$15</f>
        <v>0.47499999999999998</v>
      </c>
      <c r="BE108" s="220">
        <f>'4.c Electricity breakdown'!AZ$15</f>
        <v>0.47499999999999998</v>
      </c>
      <c r="BF108" s="220">
        <f>'4.c Electricity breakdown'!BA$15</f>
        <v>0.47499999999999998</v>
      </c>
      <c r="BG108" s="220">
        <f>'4.c Electricity breakdown'!BB$15</f>
        <v>0.47499999999999998</v>
      </c>
      <c r="BH108" s="220">
        <f>'4.c Electricity breakdown'!BC$15</f>
        <v>0.47499999999999998</v>
      </c>
      <c r="BI108" s="220">
        <f>'4.c Electricity breakdown'!BD$15</f>
        <v>0.47499999999999998</v>
      </c>
    </row>
    <row r="109" spans="1:61" ht="15">
      <c r="A109" s="36" t="s">
        <v>7</v>
      </c>
      <c r="B109" s="36" t="s">
        <v>8</v>
      </c>
      <c r="C109" s="36" t="s">
        <v>30</v>
      </c>
      <c r="D109" s="1" t="s">
        <v>17</v>
      </c>
      <c r="E109" s="17" t="s">
        <v>103</v>
      </c>
      <c r="F109" s="17" t="s">
        <v>806</v>
      </c>
      <c r="G109" s="1" t="s">
        <v>13</v>
      </c>
      <c r="H109" s="220">
        <f>'4.a Electric heating'!C$47</f>
        <v>6.5331263943499529E-2</v>
      </c>
      <c r="I109" s="220">
        <f>'4.a Electric heating'!D$47</f>
        <v>6.8532876370061224E-2</v>
      </c>
      <c r="J109" s="220">
        <f>'4.a Electric heating'!E$47</f>
        <v>7.1734488796622031E-2</v>
      </c>
      <c r="K109" s="220">
        <f>'4.a Electric heating'!F$47</f>
        <v>7.4936101223183726E-2</v>
      </c>
      <c r="L109" s="220">
        <f>'4.a Electric heating'!G$47</f>
        <v>7.8137713649744533E-2</v>
      </c>
      <c r="M109" s="220">
        <f>'4.a Electric heating'!H$47</f>
        <v>8.1339326076306229E-2</v>
      </c>
      <c r="N109" s="220">
        <f>'4.a Electric heating'!I$47</f>
        <v>8.4540938502867036E-2</v>
      </c>
      <c r="O109" s="220">
        <f>'4.a Electric heating'!J$47</f>
        <v>8.7742550929428731E-2</v>
      </c>
      <c r="P109" s="220">
        <f>'4.a Electric heating'!K$47</f>
        <v>9.0944163355989538E-2</v>
      </c>
      <c r="Q109" s="220">
        <f>'4.a Electric heating'!L$47</f>
        <v>9.4145775782551233E-2</v>
      </c>
      <c r="R109" s="220">
        <f>'4.a Electric heating'!M$47</f>
        <v>9.4112519231784542E-2</v>
      </c>
      <c r="S109" s="220">
        <f>'4.a Electric heating'!N$47</f>
        <v>9.9828112054210896E-2</v>
      </c>
      <c r="T109" s="220">
        <f>'4.a Electric heating'!O$47</f>
        <v>0.10001908025992153</v>
      </c>
      <c r="U109" s="220">
        <f>'4.a Electric heating'!P$47</f>
        <v>0.1077506340119737</v>
      </c>
      <c r="V109" s="220">
        <f>'4.a Electric heating'!Q$47</f>
        <v>0.11371237383917139</v>
      </c>
      <c r="W109" s="220">
        <f>'4.a Electric heating'!R$47</f>
        <v>0.11866559603672551</v>
      </c>
      <c r="X109" s="220">
        <f>'4.a Electric heating'!S$47</f>
        <v>0.12001946124982064</v>
      </c>
      <c r="Y109" s="220">
        <f>'4.a Electric heating'!T$47</f>
        <v>0.12126533801019942</v>
      </c>
      <c r="Z109" s="220">
        <f>'4.a Electric heating'!U$47</f>
        <v>0.12253735204527143</v>
      </c>
      <c r="AA109" s="220">
        <f>'4.a Electric heating'!V$47</f>
        <v>0.12383633457578669</v>
      </c>
      <c r="AB109" s="220">
        <f>'4.a Electric heating'!W$47</f>
        <v>0.12516315244624154</v>
      </c>
      <c r="AC109" s="220">
        <f>'4.a Electric heating'!X$47</f>
        <v>0.12643228587880875</v>
      </c>
      <c r="AD109" s="220">
        <f>'4.a Electric heating'!Y$47</f>
        <v>0.14072350184323351</v>
      </c>
      <c r="AE109" s="220">
        <f>'4.a Electric heating'!Z$47</f>
        <v>0.14050650081099503</v>
      </c>
      <c r="AF109" s="220">
        <f>'4.a Electric heating'!AA$47</f>
        <v>0.14367922824866267</v>
      </c>
      <c r="AG109" s="220">
        <f>'4.a Electric heating'!AB$47</f>
        <v>0.13497139623359219</v>
      </c>
      <c r="AH109" s="220">
        <f>'4.a Electric heating'!AC$47</f>
        <v>0.13295689778234457</v>
      </c>
      <c r="AI109" s="220">
        <f>'4.a Electric heating'!AD$47</f>
        <v>0.14275820755476099</v>
      </c>
      <c r="AJ109" s="220">
        <f>'4.a Electric heating'!AE$47</f>
        <v>0.15253616697631997</v>
      </c>
      <c r="AK109" s="220">
        <f>'4.a Electric heating'!AF$47</f>
        <v>0.14748530052015044</v>
      </c>
      <c r="AL109" s="220">
        <f>'4.a Electric heating'!AG$47</f>
        <v>0.16021784444994758</v>
      </c>
      <c r="AM109" s="220">
        <f>'4.a Electric heating'!AH$47</f>
        <v>0.16935574432351874</v>
      </c>
      <c r="AN109" s="220">
        <f>'4.a Electric heating'!AI$47</f>
        <v>0.17816224302834172</v>
      </c>
      <c r="AO109" s="220">
        <f>'4.a Electric heating'!AJ$47</f>
        <v>0.18179820717177725</v>
      </c>
      <c r="AP109" s="220">
        <f>'4.a Electric heating'!AK$47</f>
        <v>0.1879348555151284</v>
      </c>
      <c r="AQ109" s="220">
        <f>'4.a Electric heating'!AL$47</f>
        <v>0.18558566982118929</v>
      </c>
      <c r="AR109" s="220">
        <f>'4.a Electric heating'!AM$47</f>
        <v>0.19795804780926857</v>
      </c>
      <c r="AS109" s="220">
        <f>'4.a Electric heating'!AN$47</f>
        <v>0.1970821272437408</v>
      </c>
      <c r="AT109" s="220">
        <f>'4.a Electric heating'!AO$47</f>
        <v>0.20813346148170761</v>
      </c>
      <c r="AU109" s="220">
        <f>'4.a Electric heating'!AP$47</f>
        <v>0.19884178909413142</v>
      </c>
      <c r="AV109" s="220">
        <f>'4.a Electric heating'!AQ$47</f>
        <v>0.20620629980132144</v>
      </c>
      <c r="AW109" s="220">
        <f>'4.a Electric heating'!AR$47</f>
        <v>0.20245709435038836</v>
      </c>
      <c r="AX109" s="220">
        <f>'4.a Electric heating'!AS$47</f>
        <v>0.21209790836707351</v>
      </c>
      <c r="AY109" s="220">
        <f>'4.a Electric heating'!AT$47</f>
        <v>0.21941162934524844</v>
      </c>
      <c r="AZ109" s="220">
        <f>'4.a Electric heating'!AU$47</f>
        <v>0.22270280378542717</v>
      </c>
      <c r="BA109" s="220">
        <f>'4.a Electric heating'!AV$47</f>
        <v>0.22495232705598706</v>
      </c>
      <c r="BB109" s="220">
        <f>'4.a Electric heating'!AW$47</f>
        <v>0.22841313208761763</v>
      </c>
      <c r="BC109" s="220">
        <f>'4.a Electric heating'!AX$47</f>
        <v>0.22959051936641978</v>
      </c>
      <c r="BD109" s="220">
        <f>'4.a Electric heating'!AY$47</f>
        <v>0.22270280378542717</v>
      </c>
      <c r="BE109" s="220">
        <f>'4.a Electric heating'!AZ$47</f>
        <v>0.22049782553012592</v>
      </c>
      <c r="BF109" s="220">
        <f>'4.a Electric heating'!BA$47</f>
        <v>0.22495232705598706</v>
      </c>
      <c r="BG109" s="220">
        <f>'4.a Electric heating'!BB$47</f>
        <v>0.22270280378542714</v>
      </c>
      <c r="BH109" s="220">
        <f>'4.a Electric heating'!BC$47</f>
        <v>0.23442400398466015</v>
      </c>
      <c r="BI109" s="220">
        <f>'4.a Electric heating'!BD$47</f>
        <v>0.21727102808334356</v>
      </c>
    </row>
    <row r="110" spans="1:61" ht="15">
      <c r="A110" s="36" t="s">
        <v>7</v>
      </c>
      <c r="B110" s="36" t="s">
        <v>8</v>
      </c>
      <c r="C110" s="36" t="s">
        <v>30</v>
      </c>
      <c r="D110" s="1" t="s">
        <v>17</v>
      </c>
      <c r="E110" s="17" t="s">
        <v>103</v>
      </c>
      <c r="F110" s="17" t="s">
        <v>806</v>
      </c>
      <c r="G110" s="1" t="s">
        <v>14</v>
      </c>
      <c r="H110" s="220">
        <f>'2.b-MTH2-HTH'!C$67</f>
        <v>0.67007841522529721</v>
      </c>
      <c r="I110" s="220">
        <f>'2.b-MTH2-HTH'!D$67</f>
        <v>0.67007841522529721</v>
      </c>
      <c r="J110" s="220">
        <f>'2.b-MTH2-HTH'!E$67</f>
        <v>0.67007841522529721</v>
      </c>
      <c r="K110" s="220">
        <f>'2.b-MTH2-HTH'!F$67</f>
        <v>0.67007841522529721</v>
      </c>
      <c r="L110" s="220">
        <f>'2.b-MTH2-HTH'!G$67</f>
        <v>0.67007841522529721</v>
      </c>
      <c r="M110" s="220">
        <f>'2.b-MTH2-HTH'!H$67</f>
        <v>0.67007841522529721</v>
      </c>
      <c r="N110" s="220">
        <f>'2.b-MTH2-HTH'!I$67</f>
        <v>0.67007841522529721</v>
      </c>
      <c r="O110" s="220">
        <f>'2.b-MTH2-HTH'!J$67</f>
        <v>0.67007841522529721</v>
      </c>
      <c r="P110" s="220">
        <f>'2.b-MTH2-HTH'!K$67</f>
        <v>0.67007841522529721</v>
      </c>
      <c r="Q110" s="220">
        <f>'2.b-MTH2-HTH'!L$67</f>
        <v>0.67007841522529721</v>
      </c>
      <c r="R110" s="220">
        <f>'2.b-MTH2-HTH'!M$67</f>
        <v>0.67007841522529721</v>
      </c>
      <c r="S110" s="220">
        <f>'2.b-MTH2-HTH'!N$67</f>
        <v>0.67007841522529721</v>
      </c>
      <c r="T110" s="220">
        <f>'2.b-MTH2-HTH'!O$67</f>
        <v>0.67007841522529721</v>
      </c>
      <c r="U110" s="220">
        <f>'2.b-MTH2-HTH'!P$67</f>
        <v>0.67007841522529721</v>
      </c>
      <c r="V110" s="220">
        <f>'2.b-MTH2-HTH'!Q$67</f>
        <v>0.67007841522529721</v>
      </c>
      <c r="W110" s="220">
        <f>'2.b-MTH2-HTH'!R$67</f>
        <v>0.6700784152252971</v>
      </c>
      <c r="X110" s="220">
        <f>'2.b-MTH2-HTH'!S$67</f>
        <v>0.67007841522529721</v>
      </c>
      <c r="Y110" s="220">
        <f>'2.b-MTH2-HTH'!T$67</f>
        <v>0.67007841522529721</v>
      </c>
      <c r="Z110" s="220">
        <f>'2.b-MTH2-HTH'!U$67</f>
        <v>0.6700784152252971</v>
      </c>
      <c r="AA110" s="220">
        <f>'2.b-MTH2-HTH'!V$67</f>
        <v>0.67007841522529721</v>
      </c>
      <c r="AB110" s="220">
        <f>'2.b-MTH2-HTH'!W$67</f>
        <v>0.67007841522529721</v>
      </c>
      <c r="AC110" s="220">
        <f>'2.b-MTH2-HTH'!X$67</f>
        <v>0.67007841522529721</v>
      </c>
      <c r="AD110" s="220">
        <f>'2.b-MTH2-HTH'!Y$67</f>
        <v>0.67007841522529721</v>
      </c>
      <c r="AE110" s="220">
        <f>'2.b-MTH2-HTH'!Z$67</f>
        <v>0.67007841522529721</v>
      </c>
      <c r="AF110" s="220">
        <f>'2.b-MTH2-HTH'!AA$67</f>
        <v>0.67007841522529721</v>
      </c>
      <c r="AG110" s="220">
        <f>'2.b-MTH2-HTH'!AB$67</f>
        <v>0.6700784152252971</v>
      </c>
      <c r="AH110" s="220">
        <f>'2.b-MTH2-HTH'!AC$67</f>
        <v>0.67007841522529721</v>
      </c>
      <c r="AI110" s="220">
        <f>'2.b-MTH2-HTH'!AD$67</f>
        <v>0.67007841522529721</v>
      </c>
      <c r="AJ110" s="220">
        <f>'2.b-MTH2-HTH'!AE$67</f>
        <v>0.67007841522529721</v>
      </c>
      <c r="AK110" s="220">
        <f>'2.b-MTH2-HTH'!AF$67</f>
        <v>0.67007841522529721</v>
      </c>
      <c r="AL110" s="220">
        <f>'2.b-MTH2-HTH'!AG$67</f>
        <v>0.67007841522529732</v>
      </c>
      <c r="AM110" s="220">
        <f>'2.b-MTH2-HTH'!AH$67</f>
        <v>0.67007841522529721</v>
      </c>
      <c r="AN110" s="220">
        <f>'2.b-MTH2-HTH'!AI$67</f>
        <v>0.67007841522529721</v>
      </c>
      <c r="AO110" s="220">
        <f>'2.b-MTH2-HTH'!AJ$67</f>
        <v>0.67007841522529721</v>
      </c>
      <c r="AP110" s="220">
        <f>'2.b-MTH2-HTH'!AK$67</f>
        <v>0.67007841522529721</v>
      </c>
      <c r="AQ110" s="220">
        <f>'2.b-MTH2-HTH'!AL$67</f>
        <v>0.67007841522529721</v>
      </c>
      <c r="AR110" s="220">
        <f>'2.b-MTH2-HTH'!AM$67</f>
        <v>0.67007841522529721</v>
      </c>
      <c r="AS110" s="220">
        <f>'2.b-MTH2-HTH'!AN$67</f>
        <v>0.67007841522529721</v>
      </c>
      <c r="AT110" s="220">
        <f>'2.b-MTH2-HTH'!AO$67</f>
        <v>0.67007841522529721</v>
      </c>
      <c r="AU110" s="220">
        <f>'2.b-MTH2-HTH'!AP$67</f>
        <v>0.67007841522529721</v>
      </c>
      <c r="AV110" s="220">
        <f>'2.b-MTH2-HTH'!AQ$67</f>
        <v>0.67007841522529721</v>
      </c>
      <c r="AW110" s="220">
        <f>'2.b-MTH2-HTH'!AR$67</f>
        <v>0.67007841522529721</v>
      </c>
      <c r="AX110" s="220">
        <f>'2.b-MTH2-HTH'!AS$67</f>
        <v>0.67007841522529721</v>
      </c>
      <c r="AY110" s="220">
        <f>'2.b-MTH2-HTH'!AT$67</f>
        <v>0.67007841522529721</v>
      </c>
      <c r="AZ110" s="220">
        <f>'2.b-MTH2-HTH'!AU$67</f>
        <v>0.67007841522529721</v>
      </c>
      <c r="BA110" s="220">
        <f>'2.b-MTH2-HTH'!AV$67</f>
        <v>0.67007841522529721</v>
      </c>
      <c r="BB110" s="220">
        <f>'2.b-MTH2-HTH'!AW$67</f>
        <v>0.67007841522529721</v>
      </c>
      <c r="BC110" s="220">
        <f>'2.b-MTH2-HTH'!AX$67</f>
        <v>0.67007841522529721</v>
      </c>
      <c r="BD110" s="220">
        <f>'2.b-MTH2-HTH'!AY$67</f>
        <v>0.67007841522529721</v>
      </c>
      <c r="BE110" s="220">
        <f>'2.b-MTH2-HTH'!AZ$67</f>
        <v>0.67007841522529721</v>
      </c>
      <c r="BF110" s="220">
        <f>'2.b-MTH2-HTH'!BA$67</f>
        <v>0.67007841522529721</v>
      </c>
      <c r="BG110" s="220">
        <f>'2.b-MTH2-HTH'!BB$67</f>
        <v>0.67007841522529721</v>
      </c>
      <c r="BH110" s="220">
        <f>'2.b-MTH2-HTH'!BC$67</f>
        <v>0.67007841522529721</v>
      </c>
      <c r="BI110" s="220">
        <f>'2.b-MTH2-HTH'!BD$67</f>
        <v>0.67007841522529721</v>
      </c>
    </row>
    <row r="111" spans="1:61" ht="15">
      <c r="A111" s="36" t="s">
        <v>7</v>
      </c>
      <c r="B111" s="36" t="s">
        <v>8</v>
      </c>
      <c r="C111" s="36" t="s">
        <v>30</v>
      </c>
      <c r="D111" s="1" t="s">
        <v>17</v>
      </c>
      <c r="E111" s="1" t="s">
        <v>105</v>
      </c>
      <c r="F111" s="1" t="s">
        <v>106</v>
      </c>
      <c r="G111" s="1" t="s">
        <v>12</v>
      </c>
      <c r="H111" s="220">
        <f>'4.c Electricity breakdown'!C$17</f>
        <v>0.05</v>
      </c>
      <c r="I111" s="220">
        <f>'4.c Electricity breakdown'!D$17</f>
        <v>0.05</v>
      </c>
      <c r="J111" s="220">
        <f>'4.c Electricity breakdown'!E$17</f>
        <v>0.05</v>
      </c>
      <c r="K111" s="220">
        <f>'4.c Electricity breakdown'!F$17</f>
        <v>0.05</v>
      </c>
      <c r="L111" s="220">
        <f>'4.c Electricity breakdown'!G$17</f>
        <v>0.05</v>
      </c>
      <c r="M111" s="220">
        <f>'4.c Electricity breakdown'!H$17</f>
        <v>0.05</v>
      </c>
      <c r="N111" s="220">
        <f>'4.c Electricity breakdown'!I$17</f>
        <v>0.05</v>
      </c>
      <c r="O111" s="220">
        <f>'4.c Electricity breakdown'!J$17</f>
        <v>0.05</v>
      </c>
      <c r="P111" s="220">
        <f>'4.c Electricity breakdown'!K$17</f>
        <v>0.05</v>
      </c>
      <c r="Q111" s="220">
        <f>'4.c Electricity breakdown'!L$17</f>
        <v>0.05</v>
      </c>
      <c r="R111" s="220">
        <f>'4.c Electricity breakdown'!M$17</f>
        <v>0.05</v>
      </c>
      <c r="S111" s="220">
        <f>'4.c Electricity breakdown'!N$17</f>
        <v>0.05</v>
      </c>
      <c r="T111" s="220">
        <f>'4.c Electricity breakdown'!O$17</f>
        <v>0.05</v>
      </c>
      <c r="U111" s="220">
        <f>'4.c Electricity breakdown'!P$17</f>
        <v>0.05</v>
      </c>
      <c r="V111" s="220">
        <f>'4.c Electricity breakdown'!Q$17</f>
        <v>0.05</v>
      </c>
      <c r="W111" s="220">
        <f>'4.c Electricity breakdown'!R$17</f>
        <v>0.05</v>
      </c>
      <c r="X111" s="220">
        <f>'4.c Electricity breakdown'!S$17</f>
        <v>0.05</v>
      </c>
      <c r="Y111" s="220">
        <f>'4.c Electricity breakdown'!T$17</f>
        <v>0.05</v>
      </c>
      <c r="Z111" s="220">
        <f>'4.c Electricity breakdown'!U$17</f>
        <v>0.05</v>
      </c>
      <c r="AA111" s="220">
        <f>'4.c Electricity breakdown'!V$17</f>
        <v>0.05</v>
      </c>
      <c r="AB111" s="220">
        <f>'4.c Electricity breakdown'!W$17</f>
        <v>0.05</v>
      </c>
      <c r="AC111" s="220">
        <f>'4.c Electricity breakdown'!X$17</f>
        <v>0.05</v>
      </c>
      <c r="AD111" s="220">
        <f>'4.c Electricity breakdown'!Y$17</f>
        <v>0.05</v>
      </c>
      <c r="AE111" s="220">
        <f>'4.c Electricity breakdown'!Z$17</f>
        <v>0.05</v>
      </c>
      <c r="AF111" s="220">
        <f>'4.c Electricity breakdown'!AA$17</f>
        <v>0.05</v>
      </c>
      <c r="AG111" s="220">
        <f>'4.c Electricity breakdown'!AB$17</f>
        <v>0.05</v>
      </c>
      <c r="AH111" s="220">
        <f>'4.c Electricity breakdown'!AC$17</f>
        <v>0.05</v>
      </c>
      <c r="AI111" s="220">
        <f>'4.c Electricity breakdown'!AD$17</f>
        <v>0.05</v>
      </c>
      <c r="AJ111" s="220">
        <f>'4.c Electricity breakdown'!AE$17</f>
        <v>0.05</v>
      </c>
      <c r="AK111" s="220">
        <f>'4.c Electricity breakdown'!AF$17</f>
        <v>0.05</v>
      </c>
      <c r="AL111" s="220">
        <f>'4.c Electricity breakdown'!AG$17</f>
        <v>0.05</v>
      </c>
      <c r="AM111" s="220">
        <f>'4.c Electricity breakdown'!AH$17</f>
        <v>0.05</v>
      </c>
      <c r="AN111" s="220">
        <f>'4.c Electricity breakdown'!AI$17</f>
        <v>0.05</v>
      </c>
      <c r="AO111" s="220">
        <f>'4.c Electricity breakdown'!AJ$17</f>
        <v>0.05</v>
      </c>
      <c r="AP111" s="220">
        <f>'4.c Electricity breakdown'!AK$17</f>
        <v>0.05</v>
      </c>
      <c r="AQ111" s="220">
        <f>'4.c Electricity breakdown'!AL$17</f>
        <v>0.05</v>
      </c>
      <c r="AR111" s="220">
        <f>'4.c Electricity breakdown'!AM$17</f>
        <v>0.05</v>
      </c>
      <c r="AS111" s="220">
        <f>'4.c Electricity breakdown'!AN$17</f>
        <v>0.05</v>
      </c>
      <c r="AT111" s="220">
        <f>'4.c Electricity breakdown'!AO$17</f>
        <v>0.05</v>
      </c>
      <c r="AU111" s="220">
        <f>'4.c Electricity breakdown'!AP$17</f>
        <v>0.05</v>
      </c>
      <c r="AV111" s="220">
        <f>'4.c Electricity breakdown'!AQ$17</f>
        <v>0.05</v>
      </c>
      <c r="AW111" s="220">
        <f>'4.c Electricity breakdown'!AR$17</f>
        <v>0.05</v>
      </c>
      <c r="AX111" s="220">
        <f>'4.c Electricity breakdown'!AS$17</f>
        <v>0.05</v>
      </c>
      <c r="AY111" s="220">
        <f>'4.c Electricity breakdown'!AT$17</f>
        <v>0.05</v>
      </c>
      <c r="AZ111" s="220">
        <f>'4.c Electricity breakdown'!AU$17</f>
        <v>0.05</v>
      </c>
      <c r="BA111" s="220">
        <f>'4.c Electricity breakdown'!AV$17</f>
        <v>0.05</v>
      </c>
      <c r="BB111" s="220">
        <f>'4.c Electricity breakdown'!AW$17</f>
        <v>0.05</v>
      </c>
      <c r="BC111" s="220">
        <f>'4.c Electricity breakdown'!AX$17</f>
        <v>0.05</v>
      </c>
      <c r="BD111" s="220">
        <f>'4.c Electricity breakdown'!AY$17</f>
        <v>0.05</v>
      </c>
      <c r="BE111" s="220">
        <f>'4.c Electricity breakdown'!AZ$17</f>
        <v>0.05</v>
      </c>
      <c r="BF111" s="220">
        <f>'4.c Electricity breakdown'!BA$17</f>
        <v>0.05</v>
      </c>
      <c r="BG111" s="220">
        <f>'4.c Electricity breakdown'!BB$17</f>
        <v>0.05</v>
      </c>
      <c r="BH111" s="220">
        <f>'4.c Electricity breakdown'!BC$17</f>
        <v>0.05</v>
      </c>
      <c r="BI111" s="220">
        <f>'4.c Electricity breakdown'!BD$17</f>
        <v>0.05</v>
      </c>
    </row>
    <row r="112" spans="1:61" ht="15">
      <c r="A112" s="36" t="s">
        <v>7</v>
      </c>
      <c r="B112" s="36" t="s">
        <v>8</v>
      </c>
      <c r="C112" s="36" t="s">
        <v>30</v>
      </c>
      <c r="D112" s="1" t="s">
        <v>17</v>
      </c>
      <c r="E112" s="1" t="s">
        <v>105</v>
      </c>
      <c r="F112" s="1" t="s">
        <v>106</v>
      </c>
      <c r="G112" s="1" t="s">
        <v>13</v>
      </c>
      <c r="H112" s="220">
        <f>'1. Lighting'!C$59</f>
        <v>1.7071742313323573E-2</v>
      </c>
      <c r="I112" s="220">
        <f>'1. Lighting'!D$59</f>
        <v>1.7462371888726208E-2</v>
      </c>
      <c r="J112" s="220">
        <f>'1. Lighting'!E$59</f>
        <v>1.7853001464128843E-2</v>
      </c>
      <c r="K112" s="220">
        <f>'1. Lighting'!F$59</f>
        <v>1.8243631039531479E-2</v>
      </c>
      <c r="L112" s="220">
        <f>'1. Lighting'!G$59</f>
        <v>1.8634260614934114E-2</v>
      </c>
      <c r="M112" s="220">
        <f>'1. Lighting'!H$59</f>
        <v>1.9024890190336749E-2</v>
      </c>
      <c r="N112" s="220">
        <f>'1. Lighting'!I$59</f>
        <v>1.9415519765739384E-2</v>
      </c>
      <c r="O112" s="220">
        <f>'1. Lighting'!J$59</f>
        <v>1.9806149341142019E-2</v>
      </c>
      <c r="P112" s="220">
        <f>'1. Lighting'!K$59</f>
        <v>2.0196778916544655E-2</v>
      </c>
      <c r="Q112" s="220">
        <f>'1. Lighting'!L$59</f>
        <v>2.058740849194729E-2</v>
      </c>
      <c r="R112" s="220">
        <f>'1. Lighting'!M$59</f>
        <v>2.0978038067349925E-2</v>
      </c>
      <c r="S112" s="220">
        <f>'1. Lighting'!N$59</f>
        <v>2.136866764275256E-2</v>
      </c>
      <c r="T112" s="220">
        <f>'1. Lighting'!O$59</f>
        <v>2.1759297218155196E-2</v>
      </c>
      <c r="U112" s="220">
        <f>'1. Lighting'!P$59</f>
        <v>2.2149926793557831E-2</v>
      </c>
      <c r="V112" s="220">
        <f>'1. Lighting'!Q$59</f>
        <v>2.2540556368960466E-2</v>
      </c>
      <c r="W112" s="220">
        <f>'1. Lighting'!R$59</f>
        <v>2.2931185944363101E-2</v>
      </c>
      <c r="X112" s="220">
        <f>'1. Lighting'!S$59</f>
        <v>2.3321815519765737E-2</v>
      </c>
      <c r="Y112" s="220">
        <f>'1. Lighting'!T$59</f>
        <v>2.3712445095168372E-2</v>
      </c>
      <c r="Z112" s="220">
        <f>'1. Lighting'!U$59</f>
        <v>2.4103074670571007E-2</v>
      </c>
      <c r="AA112" s="220">
        <f>'1. Lighting'!V$59</f>
        <v>2.4493704245973642E-2</v>
      </c>
      <c r="AB112" s="220">
        <f>'1. Lighting'!W$59</f>
        <v>2.4884333821376278E-2</v>
      </c>
      <c r="AC112" s="220">
        <f>'1. Lighting'!X$59</f>
        <v>2.5274963396778913E-2</v>
      </c>
      <c r="AD112" s="220">
        <f>'1. Lighting'!Y$59</f>
        <v>2.5665592972181552E-2</v>
      </c>
      <c r="AE112" s="220">
        <f>'1. Lighting'!Z$59</f>
        <v>2.6056222547584187E-2</v>
      </c>
      <c r="AF112" s="220">
        <f>'1. Lighting'!AA$59</f>
        <v>2.6446852122986822E-2</v>
      </c>
      <c r="AG112" s="220">
        <f>'1. Lighting'!AB$59</f>
        <v>2.6837481698389457E-2</v>
      </c>
      <c r="AH112" s="220">
        <f>'1. Lighting'!AC$59</f>
        <v>2.7228111273792092E-2</v>
      </c>
      <c r="AI112" s="220">
        <f>'1. Lighting'!AD$59</f>
        <v>2.7618740849194728E-2</v>
      </c>
      <c r="AJ112" s="220">
        <f>'1. Lighting'!AE$59</f>
        <v>2.8009370424597363E-2</v>
      </c>
      <c r="AK112" s="220">
        <f>'1. Lighting'!AF$59</f>
        <v>2.8399999999999998E-2</v>
      </c>
      <c r="AL112" s="220">
        <f>'1. Lighting'!AG$59</f>
        <v>2.8790629575402633E-2</v>
      </c>
      <c r="AM112" s="220">
        <f>'1. Lighting'!AH$59</f>
        <v>2.9181259150805269E-2</v>
      </c>
      <c r="AN112" s="220">
        <f>'1. Lighting'!AI$59</f>
        <v>2.9571888726207904E-2</v>
      </c>
      <c r="AO112" s="220">
        <f>'1. Lighting'!AJ$59</f>
        <v>2.9962518301610539E-2</v>
      </c>
      <c r="AP112" s="220">
        <f>'1. Lighting'!AK$59</f>
        <v>3.0353147877013174E-2</v>
      </c>
      <c r="AQ112" s="220">
        <f>'1. Lighting'!AL$59</f>
        <v>3.074377745241581E-2</v>
      </c>
      <c r="AR112" s="220">
        <f>'1. Lighting'!AM$59</f>
        <v>3.1134407027818445E-2</v>
      </c>
      <c r="AS112" s="220">
        <f>'1. Lighting'!AN$59</f>
        <v>3.1525036603221077E-2</v>
      </c>
      <c r="AT112" s="220">
        <f>'1. Lighting'!AO$59</f>
        <v>3.1915666178623715E-2</v>
      </c>
      <c r="AU112" s="220">
        <f>'1. Lighting'!AP$59</f>
        <v>3.2306295754026347E-2</v>
      </c>
      <c r="AV112" s="220">
        <f>'1. Lighting'!AQ$59</f>
        <v>3.2696925329428986E-2</v>
      </c>
      <c r="AW112" s="220">
        <f>'1. Lighting'!AR$59</f>
        <v>3.3087554904831618E-2</v>
      </c>
      <c r="AX112" s="220">
        <f>'1. Lighting'!AS$59</f>
        <v>3.3478184480234256E-2</v>
      </c>
      <c r="AY112" s="220">
        <f>'1. Lighting'!AT$59</f>
        <v>3.3868814055636895E-2</v>
      </c>
      <c r="AZ112" s="220">
        <f>'1. Lighting'!AU$59</f>
        <v>3.4259443631039527E-2</v>
      </c>
      <c r="BA112" s="220">
        <f>'1. Lighting'!AV$59</f>
        <v>3.4650073206442165E-2</v>
      </c>
      <c r="BB112" s="220">
        <f>'1. Lighting'!AW$59</f>
        <v>3.5040702781844797E-2</v>
      </c>
      <c r="BC112" s="220">
        <f>'1. Lighting'!AX$59</f>
        <v>3.5431332357247436E-2</v>
      </c>
      <c r="BD112" s="220">
        <f>'1. Lighting'!AY$59</f>
        <v>3.5821961932650068E-2</v>
      </c>
      <c r="BE112" s="220">
        <f>'1. Lighting'!AZ$59</f>
        <v>3.6212591508052706E-2</v>
      </c>
      <c r="BF112" s="220">
        <f>'1. Lighting'!BA$59</f>
        <v>3.6603221083455345E-2</v>
      </c>
      <c r="BG112" s="220">
        <f>'1. Lighting'!BB$59</f>
        <v>3.6993850658857977E-2</v>
      </c>
      <c r="BH112" s="220">
        <f>'1. Lighting'!BC$59</f>
        <v>3.7384480234260616E-2</v>
      </c>
      <c r="BI112" s="220">
        <f>'1. Lighting'!BD$59</f>
        <v>3.7775109809663247E-2</v>
      </c>
    </row>
    <row r="113" spans="1:61" ht="15">
      <c r="A113" s="36" t="s">
        <v>7</v>
      </c>
      <c r="B113" s="36" t="s">
        <v>8</v>
      </c>
      <c r="C113" s="36" t="s">
        <v>30</v>
      </c>
      <c r="D113" s="1" t="s">
        <v>17</v>
      </c>
      <c r="E113" s="1" t="s">
        <v>105</v>
      </c>
      <c r="F113" s="1" t="s">
        <v>106</v>
      </c>
      <c r="G113" s="1" t="s">
        <v>14</v>
      </c>
      <c r="H113" s="220">
        <f>'1. Lighting'!C$60</f>
        <v>1</v>
      </c>
      <c r="I113" s="220">
        <f>'1. Lighting'!D$60</f>
        <v>1</v>
      </c>
      <c r="J113" s="220">
        <f>'1. Lighting'!E$60</f>
        <v>1</v>
      </c>
      <c r="K113" s="220">
        <f>'1. Lighting'!F$60</f>
        <v>1</v>
      </c>
      <c r="L113" s="220">
        <f>'1. Lighting'!G$60</f>
        <v>1</v>
      </c>
      <c r="M113" s="220">
        <f>'1. Lighting'!H$60</f>
        <v>1</v>
      </c>
      <c r="N113" s="220">
        <f>'1. Lighting'!I$60</f>
        <v>1</v>
      </c>
      <c r="O113" s="220">
        <f>'1. Lighting'!J$60</f>
        <v>1</v>
      </c>
      <c r="P113" s="220">
        <f>'1. Lighting'!K$60</f>
        <v>1</v>
      </c>
      <c r="Q113" s="220">
        <f>'1. Lighting'!L$60</f>
        <v>1</v>
      </c>
      <c r="R113" s="220">
        <f>'1. Lighting'!M$60</f>
        <v>1</v>
      </c>
      <c r="S113" s="220">
        <f>'1. Lighting'!N$60</f>
        <v>1</v>
      </c>
      <c r="T113" s="220">
        <f>'1. Lighting'!O$60</f>
        <v>1</v>
      </c>
      <c r="U113" s="220">
        <f>'1. Lighting'!P$60</f>
        <v>1</v>
      </c>
      <c r="V113" s="220">
        <f>'1. Lighting'!Q$60</f>
        <v>1</v>
      </c>
      <c r="W113" s="220">
        <f>'1. Lighting'!R$60</f>
        <v>1</v>
      </c>
      <c r="X113" s="220">
        <f>'1. Lighting'!S$60</f>
        <v>1</v>
      </c>
      <c r="Y113" s="220">
        <f>'1. Lighting'!T$60</f>
        <v>1</v>
      </c>
      <c r="Z113" s="220">
        <f>'1. Lighting'!U$60</f>
        <v>1</v>
      </c>
      <c r="AA113" s="220">
        <f>'1. Lighting'!V$60</f>
        <v>1</v>
      </c>
      <c r="AB113" s="220">
        <f>'1. Lighting'!W$60</f>
        <v>1</v>
      </c>
      <c r="AC113" s="220">
        <f>'1. Lighting'!X$60</f>
        <v>1</v>
      </c>
      <c r="AD113" s="220">
        <f>'1. Lighting'!Y$60</f>
        <v>1</v>
      </c>
      <c r="AE113" s="220">
        <f>'1. Lighting'!Z$60</f>
        <v>1</v>
      </c>
      <c r="AF113" s="220">
        <f>'1. Lighting'!AA$60</f>
        <v>1</v>
      </c>
      <c r="AG113" s="220">
        <f>'1. Lighting'!AB$60</f>
        <v>1</v>
      </c>
      <c r="AH113" s="220">
        <f>'1. Lighting'!AC$60</f>
        <v>1</v>
      </c>
      <c r="AI113" s="220">
        <f>'1. Lighting'!AD$60</f>
        <v>1</v>
      </c>
      <c r="AJ113" s="220">
        <f>'1. Lighting'!AE$60</f>
        <v>1</v>
      </c>
      <c r="AK113" s="220">
        <f>'1. Lighting'!AF$60</f>
        <v>1</v>
      </c>
      <c r="AL113" s="220">
        <f>'1. Lighting'!AG$60</f>
        <v>1</v>
      </c>
      <c r="AM113" s="220">
        <f>'1. Lighting'!AH$60</f>
        <v>1</v>
      </c>
      <c r="AN113" s="220">
        <f>'1. Lighting'!AI$60</f>
        <v>1</v>
      </c>
      <c r="AO113" s="220">
        <f>'1. Lighting'!AJ$60</f>
        <v>1</v>
      </c>
      <c r="AP113" s="220">
        <f>'1. Lighting'!AK$60</f>
        <v>1</v>
      </c>
      <c r="AQ113" s="220">
        <f>'1. Lighting'!AL$60</f>
        <v>1</v>
      </c>
      <c r="AR113" s="220">
        <f>'1. Lighting'!AM$60</f>
        <v>1</v>
      </c>
      <c r="AS113" s="220">
        <f>'1. Lighting'!AN$60</f>
        <v>1</v>
      </c>
      <c r="AT113" s="220">
        <f>'1. Lighting'!AO$60</f>
        <v>1</v>
      </c>
      <c r="AU113" s="220">
        <f>'1. Lighting'!AP$60</f>
        <v>1</v>
      </c>
      <c r="AV113" s="220">
        <f>'1. Lighting'!AQ$60</f>
        <v>1</v>
      </c>
      <c r="AW113" s="220">
        <f>'1. Lighting'!AR$60</f>
        <v>1</v>
      </c>
      <c r="AX113" s="220">
        <f>'1. Lighting'!AS$60</f>
        <v>1</v>
      </c>
      <c r="AY113" s="220">
        <f>'1. Lighting'!AT$60</f>
        <v>1</v>
      </c>
      <c r="AZ113" s="220">
        <f>'1. Lighting'!AU$60</f>
        <v>1</v>
      </c>
      <c r="BA113" s="220">
        <f>'1. Lighting'!AV$60</f>
        <v>1</v>
      </c>
      <c r="BB113" s="220">
        <f>'1. Lighting'!AW$60</f>
        <v>1</v>
      </c>
      <c r="BC113" s="220">
        <f>'1. Lighting'!AX$60</f>
        <v>1</v>
      </c>
      <c r="BD113" s="220">
        <f>'1. Lighting'!AY$60</f>
        <v>1</v>
      </c>
      <c r="BE113" s="220">
        <f>'1. Lighting'!AZ$60</f>
        <v>1</v>
      </c>
      <c r="BF113" s="220">
        <f>'1. Lighting'!BA$60</f>
        <v>1</v>
      </c>
      <c r="BG113" s="220">
        <f>'1. Lighting'!BB$60</f>
        <v>1</v>
      </c>
      <c r="BH113" s="220">
        <f>'1. Lighting'!BC$60</f>
        <v>1</v>
      </c>
      <c r="BI113" s="220">
        <f>'1. Lighting'!BD$60</f>
        <v>1</v>
      </c>
    </row>
    <row r="114" spans="1:61" s="5" customFormat="1" ht="15">
      <c r="A114" s="4" t="s">
        <v>7</v>
      </c>
      <c r="B114" s="4" t="s">
        <v>8</v>
      </c>
      <c r="C114" s="4" t="s">
        <v>30</v>
      </c>
      <c r="D114" s="4" t="s">
        <v>31</v>
      </c>
      <c r="E114" s="4"/>
      <c r="F114" s="4"/>
      <c r="G114" s="4" t="s">
        <v>11</v>
      </c>
      <c r="H114" s="4">
        <v>-131</v>
      </c>
      <c r="I114" s="4">
        <v>-129</v>
      </c>
      <c r="J114" s="4">
        <v>-118</v>
      </c>
      <c r="K114" s="4">
        <v>-102</v>
      </c>
      <c r="L114" s="4">
        <v>-72</v>
      </c>
      <c r="M114" s="4">
        <v>-36</v>
      </c>
      <c r="N114" s="4">
        <v>-27</v>
      </c>
      <c r="O114" s="4">
        <v>-21</v>
      </c>
      <c r="P114" s="4">
        <v>-8</v>
      </c>
      <c r="Q114" s="4">
        <v>-8</v>
      </c>
      <c r="R114" s="4">
        <v>-3</v>
      </c>
      <c r="S114" s="4">
        <v>-1</v>
      </c>
      <c r="T114" s="4">
        <v>-1</v>
      </c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</row>
    <row r="115" spans="1:61" ht="15">
      <c r="A115" s="36" t="s">
        <v>7</v>
      </c>
      <c r="B115" s="36" t="s">
        <v>8</v>
      </c>
      <c r="C115" s="36" t="s">
        <v>30</v>
      </c>
      <c r="D115" s="1" t="s">
        <v>31</v>
      </c>
      <c r="E115" s="1" t="s">
        <v>97</v>
      </c>
      <c r="F115" s="1" t="s">
        <v>98</v>
      </c>
      <c r="G115" s="1" t="s">
        <v>12</v>
      </c>
      <c r="H115" s="220">
        <v>1</v>
      </c>
      <c r="I115" s="220">
        <v>1</v>
      </c>
      <c r="J115" s="220">
        <v>1</v>
      </c>
      <c r="K115" s="220">
        <v>1</v>
      </c>
      <c r="L115" s="220">
        <v>1</v>
      </c>
      <c r="M115" s="220">
        <v>1</v>
      </c>
      <c r="N115" s="220">
        <v>1</v>
      </c>
      <c r="O115" s="220">
        <v>1</v>
      </c>
      <c r="P115" s="220">
        <v>1</v>
      </c>
      <c r="Q115" s="220">
        <v>1</v>
      </c>
      <c r="R115" s="220">
        <v>1</v>
      </c>
      <c r="S115" s="220">
        <v>1</v>
      </c>
      <c r="T115" s="220">
        <v>1</v>
      </c>
      <c r="U115" s="219"/>
      <c r="V115" s="219"/>
      <c r="W115" s="219"/>
      <c r="X115" s="219"/>
      <c r="Y115" s="219"/>
      <c r="Z115" s="219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19"/>
      <c r="AL115" s="219"/>
      <c r="AM115" s="219"/>
      <c r="AN115" s="219"/>
      <c r="AO115" s="219"/>
      <c r="AP115" s="219"/>
      <c r="AQ115" s="219"/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19"/>
      <c r="BG115" s="219"/>
      <c r="BH115" s="219"/>
      <c r="BI115" s="219"/>
    </row>
    <row r="116" spans="1:61" ht="15">
      <c r="A116" s="36" t="s">
        <v>7</v>
      </c>
      <c r="B116" s="36" t="s">
        <v>8</v>
      </c>
      <c r="C116" s="36" t="s">
        <v>30</v>
      </c>
      <c r="D116" s="1" t="s">
        <v>31</v>
      </c>
      <c r="E116" s="1" t="s">
        <v>97</v>
      </c>
      <c r="F116" s="1" t="s">
        <v>98</v>
      </c>
      <c r="G116" s="1" t="s">
        <v>13</v>
      </c>
      <c r="H116" s="220">
        <f>'2.b-MTH2-HTH'!C$66</f>
        <v>0.27096033581386358</v>
      </c>
      <c r="I116" s="220">
        <f>'2.b-MTH2-HTH'!D$66</f>
        <v>0.27803846841506513</v>
      </c>
      <c r="J116" s="220">
        <f>'2.b-MTH2-HTH'!E$66</f>
        <v>0.28512306108197533</v>
      </c>
      <c r="K116" s="220">
        <f>'2.b-MTH2-HTH'!F$66</f>
        <v>0.29221073523947788</v>
      </c>
      <c r="L116" s="220">
        <f>'2.b-MTH2-HTH'!G$66</f>
        <v>0.29929810301441867</v>
      </c>
      <c r="M116" s="220">
        <f>'2.b-MTH2-HTH'!H$66</f>
        <v>0.30638177745854617</v>
      </c>
      <c r="N116" s="220">
        <f>'2.b-MTH2-HTH'!I$66</f>
        <v>0.31345838276552329</v>
      </c>
      <c r="O116" s="220">
        <f>'2.b-MTH2-HTH'!J$66</f>
        <v>0.32052456441659938</v>
      </c>
      <c r="P116" s="220">
        <f>'2.b-MTH2-HTH'!K$66</f>
        <v>0.32757699919028938</v>
      </c>
      <c r="Q116" s="220">
        <f>'2.b-MTH2-HTH'!L$66</f>
        <v>0.33461240497291833</v>
      </c>
      <c r="R116" s="220">
        <f>'2.b-MTH2-HTH'!M$66</f>
        <v>0.33900064234710969</v>
      </c>
      <c r="S116" s="220">
        <f>'2.b-MTH2-HTH'!N$66</f>
        <v>0.348033858794222</v>
      </c>
      <c r="T116" s="220">
        <f>'2.b-MTH2-HTH'!O$66</f>
        <v>0.35255421330360076</v>
      </c>
      <c r="U116" s="219"/>
      <c r="V116" s="219"/>
      <c r="W116" s="219"/>
      <c r="X116" s="219"/>
      <c r="Y116" s="219"/>
      <c r="Z116" s="219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19"/>
      <c r="AL116" s="219"/>
      <c r="AM116" s="219"/>
      <c r="AN116" s="219"/>
      <c r="AO116" s="219"/>
      <c r="AP116" s="219"/>
      <c r="AQ116" s="219"/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19"/>
      <c r="BH116" s="219"/>
      <c r="BI116" s="219"/>
    </row>
    <row r="117" spans="1:61" ht="15">
      <c r="A117" s="36" t="s">
        <v>7</v>
      </c>
      <c r="B117" s="36" t="s">
        <v>8</v>
      </c>
      <c r="C117" s="36" t="s">
        <v>30</v>
      </c>
      <c r="D117" s="1" t="s">
        <v>31</v>
      </c>
      <c r="E117" s="1" t="s">
        <v>97</v>
      </c>
      <c r="F117" s="1" t="s">
        <v>98</v>
      </c>
      <c r="G117" s="1" t="s">
        <v>14</v>
      </c>
      <c r="H117" s="220">
        <f>'2.b-MTH2-HTH'!C$67</f>
        <v>0.67007841522529721</v>
      </c>
      <c r="I117" s="220">
        <f>'2.b-MTH2-HTH'!D$67</f>
        <v>0.67007841522529721</v>
      </c>
      <c r="J117" s="220">
        <f>'2.b-MTH2-HTH'!E$67</f>
        <v>0.67007841522529721</v>
      </c>
      <c r="K117" s="220">
        <f>'2.b-MTH2-HTH'!F$67</f>
        <v>0.67007841522529721</v>
      </c>
      <c r="L117" s="220">
        <f>'2.b-MTH2-HTH'!G$67</f>
        <v>0.67007841522529721</v>
      </c>
      <c r="M117" s="220">
        <f>'2.b-MTH2-HTH'!H$67</f>
        <v>0.67007841522529721</v>
      </c>
      <c r="N117" s="220">
        <f>'2.b-MTH2-HTH'!I$67</f>
        <v>0.67007841522529721</v>
      </c>
      <c r="O117" s="220">
        <f>'2.b-MTH2-HTH'!J$67</f>
        <v>0.67007841522529721</v>
      </c>
      <c r="P117" s="220">
        <f>'2.b-MTH2-HTH'!K$67</f>
        <v>0.67007841522529721</v>
      </c>
      <c r="Q117" s="220">
        <f>'2.b-MTH2-HTH'!L$67</f>
        <v>0.67007841522529721</v>
      </c>
      <c r="R117" s="220">
        <f>'2.b-MTH2-HTH'!M$67</f>
        <v>0.67007841522529721</v>
      </c>
      <c r="S117" s="220">
        <f>'2.b-MTH2-HTH'!N$67</f>
        <v>0.67007841522529721</v>
      </c>
      <c r="T117" s="220">
        <f>'2.b-MTH2-HTH'!O$67</f>
        <v>0.67007841522529721</v>
      </c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19"/>
      <c r="AL117" s="219"/>
      <c r="AM117" s="219"/>
      <c r="AN117" s="219"/>
      <c r="AO117" s="219"/>
      <c r="AP117" s="219"/>
      <c r="AQ117" s="219"/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/>
      <c r="BH117" s="219"/>
      <c r="BI117" s="219"/>
    </row>
    <row r="118" spans="1:61" s="5" customFormat="1" ht="15">
      <c r="A118" s="4" t="s">
        <v>7</v>
      </c>
      <c r="B118" s="4" t="s">
        <v>8</v>
      </c>
      <c r="C118" s="4" t="s">
        <v>30</v>
      </c>
      <c r="D118" s="4" t="s">
        <v>32</v>
      </c>
      <c r="E118" s="4"/>
      <c r="F118" s="4"/>
      <c r="G118" s="4" t="s">
        <v>11</v>
      </c>
      <c r="H118" s="4">
        <v>-1</v>
      </c>
      <c r="I118" s="4">
        <v>-1</v>
      </c>
      <c r="J118" s="4">
        <v>-1</v>
      </c>
      <c r="K118" s="4">
        <v>-1</v>
      </c>
      <c r="L118" s="4">
        <v>-1</v>
      </c>
      <c r="M118" s="4">
        <v>-1</v>
      </c>
      <c r="N118" s="4">
        <v>-1</v>
      </c>
      <c r="O118" s="4">
        <v>-1</v>
      </c>
      <c r="P118" s="4">
        <v>-1</v>
      </c>
      <c r="Q118" s="4">
        <v>-1</v>
      </c>
      <c r="R118" s="4">
        <v>-1</v>
      </c>
      <c r="S118" s="4">
        <v>-1</v>
      </c>
      <c r="T118" s="4">
        <v>-1</v>
      </c>
      <c r="U118" s="4">
        <v>-1</v>
      </c>
      <c r="V118" s="4">
        <v>-1</v>
      </c>
      <c r="W118" s="4">
        <v>-1</v>
      </c>
      <c r="X118" s="4">
        <v>-1</v>
      </c>
      <c r="Y118" s="4">
        <v>-1</v>
      </c>
      <c r="Z118" s="4">
        <v>-1</v>
      </c>
      <c r="AA118" s="4">
        <v>-1</v>
      </c>
      <c r="AB118" s="4">
        <v>-1</v>
      </c>
      <c r="AC118" s="4">
        <v>-1</v>
      </c>
      <c r="AD118" s="4"/>
      <c r="AE118" s="4"/>
      <c r="AF118" s="4">
        <v>-1</v>
      </c>
      <c r="AG118" s="4">
        <v>-1</v>
      </c>
      <c r="AH118" s="4">
        <v>-1</v>
      </c>
      <c r="AI118" s="4">
        <v>-1</v>
      </c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</row>
    <row r="119" spans="1:61" ht="15">
      <c r="A119" s="36" t="s">
        <v>7</v>
      </c>
      <c r="B119" s="36" t="s">
        <v>8</v>
      </c>
      <c r="C119" s="36" t="s">
        <v>30</v>
      </c>
      <c r="D119" s="1" t="s">
        <v>32</v>
      </c>
      <c r="E119" s="1" t="s">
        <v>97</v>
      </c>
      <c r="F119" s="1" t="s">
        <v>98</v>
      </c>
      <c r="G119" s="1" t="s">
        <v>12</v>
      </c>
      <c r="H119" s="220">
        <v>1</v>
      </c>
      <c r="I119" s="220">
        <v>1</v>
      </c>
      <c r="J119" s="220">
        <v>1</v>
      </c>
      <c r="K119" s="220">
        <v>1</v>
      </c>
      <c r="L119" s="220">
        <v>1</v>
      </c>
      <c r="M119" s="220">
        <v>1</v>
      </c>
      <c r="N119" s="220">
        <v>1</v>
      </c>
      <c r="O119" s="220">
        <v>1</v>
      </c>
      <c r="P119" s="220">
        <v>1</v>
      </c>
      <c r="Q119" s="220">
        <v>1</v>
      </c>
      <c r="R119" s="220">
        <v>1</v>
      </c>
      <c r="S119" s="220">
        <v>1</v>
      </c>
      <c r="T119" s="220">
        <v>1</v>
      </c>
      <c r="U119" s="220">
        <v>1</v>
      </c>
      <c r="V119" s="220">
        <v>1</v>
      </c>
      <c r="W119" s="220">
        <v>1</v>
      </c>
      <c r="X119" s="220">
        <v>1</v>
      </c>
      <c r="Y119" s="220">
        <v>1</v>
      </c>
      <c r="Z119" s="220">
        <v>1</v>
      </c>
      <c r="AA119" s="220">
        <v>1</v>
      </c>
      <c r="AB119" s="220">
        <v>1</v>
      </c>
      <c r="AC119" s="220">
        <v>1</v>
      </c>
      <c r="AD119" s="219"/>
      <c r="AE119" s="219"/>
      <c r="AF119" s="220">
        <v>1</v>
      </c>
      <c r="AG119" s="220">
        <v>1</v>
      </c>
      <c r="AH119" s="220">
        <v>1</v>
      </c>
      <c r="AI119" s="220">
        <v>1</v>
      </c>
      <c r="AJ119" s="219"/>
      <c r="AK119" s="219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</row>
    <row r="120" spans="1:61" ht="15">
      <c r="A120" s="36" t="s">
        <v>7</v>
      </c>
      <c r="B120" s="36" t="s">
        <v>8</v>
      </c>
      <c r="C120" s="36" t="s">
        <v>30</v>
      </c>
      <c r="D120" s="1" t="s">
        <v>32</v>
      </c>
      <c r="E120" s="1" t="s">
        <v>97</v>
      </c>
      <c r="F120" s="1" t="s">
        <v>98</v>
      </c>
      <c r="G120" s="1" t="s">
        <v>13</v>
      </c>
      <c r="H120" s="220">
        <f>'2.b-MTH2-HTH'!C$66</f>
        <v>0.27096033581386358</v>
      </c>
      <c r="I120" s="220">
        <f>'2.b-MTH2-HTH'!D$66</f>
        <v>0.27803846841506513</v>
      </c>
      <c r="J120" s="220">
        <f>'2.b-MTH2-HTH'!E$66</f>
        <v>0.28512306108197533</v>
      </c>
      <c r="K120" s="220">
        <f>'2.b-MTH2-HTH'!F$66</f>
        <v>0.29221073523947788</v>
      </c>
      <c r="L120" s="220">
        <f>'2.b-MTH2-HTH'!G$66</f>
        <v>0.29929810301441867</v>
      </c>
      <c r="M120" s="220">
        <f>'2.b-MTH2-HTH'!H$66</f>
        <v>0.30638177745854617</v>
      </c>
      <c r="N120" s="220">
        <f>'2.b-MTH2-HTH'!I$66</f>
        <v>0.31345838276552329</v>
      </c>
      <c r="O120" s="220">
        <f>'2.b-MTH2-HTH'!J$66</f>
        <v>0.32052456441659938</v>
      </c>
      <c r="P120" s="220">
        <f>'2.b-MTH2-HTH'!K$66</f>
        <v>0.32757699919028938</v>
      </c>
      <c r="Q120" s="220">
        <f>'2.b-MTH2-HTH'!L$66</f>
        <v>0.33461240497291833</v>
      </c>
      <c r="R120" s="220">
        <f>'2.b-MTH2-HTH'!M$66</f>
        <v>0.33900064234710969</v>
      </c>
      <c r="S120" s="220">
        <f>'2.b-MTH2-HTH'!N$66</f>
        <v>0.348033858794222</v>
      </c>
      <c r="T120" s="220">
        <f>'2.b-MTH2-HTH'!O$66</f>
        <v>0.35255421330360076</v>
      </c>
      <c r="U120" s="220">
        <f>'2.b-MTH2-HTH'!P$66</f>
        <v>0.36316841586045356</v>
      </c>
      <c r="V120" s="220">
        <f>'2.b-MTH2-HTH'!Q$66</f>
        <v>0.37231292224020818</v>
      </c>
      <c r="W120" s="220">
        <f>'2.b-MTH2-HTH'!R$66</f>
        <v>0.38060310289556548</v>
      </c>
      <c r="X120" s="220">
        <f>'2.b-MTH2-HTH'!S$66</f>
        <v>0.3859322922417493</v>
      </c>
      <c r="Y120" s="220">
        <f>'2.b-MTH2-HTH'!T$66</f>
        <v>0.39113304875381116</v>
      </c>
      <c r="Z120" s="220">
        <f>'2.b-MTH2-HTH'!U$66</f>
        <v>0.39631175960093368</v>
      </c>
      <c r="AA120" s="220">
        <f>'2.b-MTH2-HTH'!V$66</f>
        <v>0.40146668545805714</v>
      </c>
      <c r="AB120" s="220">
        <f>'2.b-MTH2-HTH'!W$66</f>
        <v>0.40659623704207171</v>
      </c>
      <c r="AC120" s="220">
        <f>'2.b-MTH2-HTH'!X$66</f>
        <v>0.41162879886934722</v>
      </c>
      <c r="AD120" s="219"/>
      <c r="AE120" s="219"/>
      <c r="AF120" s="220">
        <f>'2.b-MTH2-HTH'!AA$66</f>
        <v>0.43731957379166619</v>
      </c>
      <c r="AG120" s="220">
        <f>'2.b-MTH2-HTH'!AB$66</f>
        <v>0.43403056707977594</v>
      </c>
      <c r="AH120" s="220">
        <f>'2.b-MTH2-HTH'!AC$66</f>
        <v>0.43611792365164642</v>
      </c>
      <c r="AI120" s="220">
        <f>'2.b-MTH2-HTH'!AD$66</f>
        <v>0.44774002617765807</v>
      </c>
      <c r="AJ120" s="219"/>
      <c r="AK120" s="219"/>
      <c r="AL120" s="219"/>
      <c r="AM120" s="219"/>
      <c r="AN120" s="219"/>
      <c r="AO120" s="219"/>
      <c r="AP120" s="219"/>
      <c r="AQ120" s="219"/>
      <c r="AR120" s="219"/>
      <c r="AS120" s="219"/>
      <c r="AT120" s="219"/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</row>
    <row r="121" spans="1:61" ht="15">
      <c r="A121" s="36" t="s">
        <v>7</v>
      </c>
      <c r="B121" s="36" t="s">
        <v>8</v>
      </c>
      <c r="C121" s="36" t="s">
        <v>30</v>
      </c>
      <c r="D121" s="1" t="s">
        <v>32</v>
      </c>
      <c r="E121" s="1" t="s">
        <v>97</v>
      </c>
      <c r="F121" s="1" t="s">
        <v>98</v>
      </c>
      <c r="G121" s="1" t="s">
        <v>14</v>
      </c>
      <c r="H121" s="220">
        <f>'2.b-MTH2-HTH'!C$67</f>
        <v>0.67007841522529721</v>
      </c>
      <c r="I121" s="220">
        <f>'2.b-MTH2-HTH'!D$67</f>
        <v>0.67007841522529721</v>
      </c>
      <c r="J121" s="220">
        <f>'2.b-MTH2-HTH'!E$67</f>
        <v>0.67007841522529721</v>
      </c>
      <c r="K121" s="220">
        <f>'2.b-MTH2-HTH'!F$67</f>
        <v>0.67007841522529721</v>
      </c>
      <c r="L121" s="220">
        <f>'2.b-MTH2-HTH'!G$67</f>
        <v>0.67007841522529721</v>
      </c>
      <c r="M121" s="220">
        <f>'2.b-MTH2-HTH'!H$67</f>
        <v>0.67007841522529721</v>
      </c>
      <c r="N121" s="220">
        <f>'2.b-MTH2-HTH'!I$67</f>
        <v>0.67007841522529721</v>
      </c>
      <c r="O121" s="220">
        <f>'2.b-MTH2-HTH'!J$67</f>
        <v>0.67007841522529721</v>
      </c>
      <c r="P121" s="220">
        <f>'2.b-MTH2-HTH'!K$67</f>
        <v>0.67007841522529721</v>
      </c>
      <c r="Q121" s="220">
        <f>'2.b-MTH2-HTH'!L$67</f>
        <v>0.67007841522529721</v>
      </c>
      <c r="R121" s="220">
        <f>'2.b-MTH2-HTH'!M$67</f>
        <v>0.67007841522529721</v>
      </c>
      <c r="S121" s="220">
        <f>'2.b-MTH2-HTH'!N$67</f>
        <v>0.67007841522529721</v>
      </c>
      <c r="T121" s="220">
        <f>'2.b-MTH2-HTH'!O$67</f>
        <v>0.67007841522529721</v>
      </c>
      <c r="U121" s="220">
        <f>'2.b-MTH2-HTH'!P$67</f>
        <v>0.67007841522529721</v>
      </c>
      <c r="V121" s="220">
        <f>'2.b-MTH2-HTH'!Q$67</f>
        <v>0.67007841522529721</v>
      </c>
      <c r="W121" s="220">
        <f>'2.b-MTH2-HTH'!R$67</f>
        <v>0.6700784152252971</v>
      </c>
      <c r="X121" s="220">
        <f>'2.b-MTH2-HTH'!S$67</f>
        <v>0.67007841522529721</v>
      </c>
      <c r="Y121" s="220">
        <f>'2.b-MTH2-HTH'!T$67</f>
        <v>0.67007841522529721</v>
      </c>
      <c r="Z121" s="220">
        <f>'2.b-MTH2-HTH'!U$67</f>
        <v>0.6700784152252971</v>
      </c>
      <c r="AA121" s="220">
        <f>'2.b-MTH2-HTH'!V$67</f>
        <v>0.67007841522529721</v>
      </c>
      <c r="AB121" s="220">
        <f>'2.b-MTH2-HTH'!W$67</f>
        <v>0.67007841522529721</v>
      </c>
      <c r="AC121" s="220">
        <f>'2.b-MTH2-HTH'!X$67</f>
        <v>0.67007841522529721</v>
      </c>
      <c r="AD121" s="219"/>
      <c r="AE121" s="219"/>
      <c r="AF121" s="220">
        <f>'2.b-MTH2-HTH'!AA$67</f>
        <v>0.67007841522529721</v>
      </c>
      <c r="AG121" s="220">
        <f>'2.b-MTH2-HTH'!AB$67</f>
        <v>0.6700784152252971</v>
      </c>
      <c r="AH121" s="220">
        <f>'2.b-MTH2-HTH'!AC$67</f>
        <v>0.67007841522529721</v>
      </c>
      <c r="AI121" s="220">
        <f>'2.b-MTH2-HTH'!AD$67</f>
        <v>0.67007841522529721</v>
      </c>
      <c r="AJ121" s="219"/>
      <c r="AK121" s="219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</row>
    <row r="122" spans="1:61" s="5" customFormat="1" ht="15">
      <c r="A122" s="4" t="s">
        <v>7</v>
      </c>
      <c r="B122" s="4" t="s">
        <v>8</v>
      </c>
      <c r="C122" s="4" t="s">
        <v>33</v>
      </c>
      <c r="D122" s="4" t="s">
        <v>34</v>
      </c>
      <c r="E122" s="4"/>
      <c r="F122" s="4"/>
      <c r="G122" s="4" t="s">
        <v>11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>
        <v>-4</v>
      </c>
      <c r="BF122" s="4">
        <v>-19</v>
      </c>
      <c r="BG122" s="4">
        <v>-22</v>
      </c>
      <c r="BH122" s="4">
        <v>-22</v>
      </c>
      <c r="BI122" s="4">
        <v>-14</v>
      </c>
    </row>
    <row r="123" spans="1:61" ht="15">
      <c r="A123" s="36" t="s">
        <v>7</v>
      </c>
      <c r="B123" s="36" t="s">
        <v>8</v>
      </c>
      <c r="C123" s="36" t="s">
        <v>33</v>
      </c>
      <c r="D123" s="1" t="s">
        <v>34</v>
      </c>
      <c r="E123" s="1" t="s">
        <v>113</v>
      </c>
      <c r="F123" s="1" t="s">
        <v>113</v>
      </c>
      <c r="G123" s="1" t="s">
        <v>12</v>
      </c>
      <c r="H123" s="219"/>
      <c r="I123" s="219"/>
      <c r="J123" s="219"/>
      <c r="K123" s="219"/>
      <c r="L123" s="219"/>
      <c r="M123" s="219"/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19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19"/>
      <c r="BB123" s="219"/>
      <c r="BC123" s="219"/>
      <c r="BD123" s="219"/>
      <c r="BE123" s="220">
        <f>'6. Non-specified'!BD$394</f>
        <v>0.18507209499575911</v>
      </c>
      <c r="BF123" s="220">
        <f>'6. Non-specified'!BE$394</f>
        <v>0.16730353879381957</v>
      </c>
      <c r="BG123" s="220">
        <f>'6. Non-specified'!BF$394</f>
        <v>0.16778728606356969</v>
      </c>
      <c r="BH123" s="220">
        <f>'6. Non-specified'!BG$394</f>
        <v>0.14086102719033233</v>
      </c>
      <c r="BI123" s="220">
        <f>'6. Non-specified'!BH$394</f>
        <v>0.13994876634757988</v>
      </c>
    </row>
    <row r="124" spans="1:61" ht="15">
      <c r="A124" s="36" t="s">
        <v>7</v>
      </c>
      <c r="B124" s="36" t="s">
        <v>8</v>
      </c>
      <c r="C124" s="36" t="s">
        <v>33</v>
      </c>
      <c r="D124" s="1" t="s">
        <v>34</v>
      </c>
      <c r="E124" s="1" t="s">
        <v>113</v>
      </c>
      <c r="F124" s="1" t="s">
        <v>113</v>
      </c>
      <c r="G124" s="1" t="s">
        <v>13</v>
      </c>
      <c r="H124" s="219"/>
      <c r="I124" s="219"/>
      <c r="J124" s="219"/>
      <c r="K124" s="219"/>
      <c r="L124" s="219"/>
      <c r="M124" s="219"/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19"/>
      <c r="BB124" s="219"/>
      <c r="BC124" s="219"/>
      <c r="BD124" s="219"/>
      <c r="BE124" s="220">
        <f>'2.a-LTH-MTH1'!AZ$59</f>
        <v>0.93020399072155802</v>
      </c>
      <c r="BF124" s="220">
        <f>'2.a-LTH-MTH1'!BA$59</f>
        <v>0.93088486622045097</v>
      </c>
      <c r="BG124" s="220">
        <f>'2.a-LTH-MTH1'!BB$59</f>
        <v>0.93154232328997999</v>
      </c>
      <c r="BH124" s="220">
        <f>'2.a-LTH-MTH1'!BC$59</f>
        <v>0.93217716739727297</v>
      </c>
      <c r="BI124" s="220">
        <f>'2.a-LTH-MTH1'!BD$59</f>
        <v>0.932790176305755</v>
      </c>
    </row>
    <row r="125" spans="1:61" ht="15">
      <c r="A125" s="36" t="s">
        <v>7</v>
      </c>
      <c r="B125" s="36" t="s">
        <v>8</v>
      </c>
      <c r="C125" s="36" t="s">
        <v>33</v>
      </c>
      <c r="D125" s="1" t="s">
        <v>34</v>
      </c>
      <c r="E125" s="1" t="s">
        <v>113</v>
      </c>
      <c r="F125" s="1" t="s">
        <v>113</v>
      </c>
      <c r="G125" s="1" t="s">
        <v>14</v>
      </c>
      <c r="H125" s="219"/>
      <c r="I125" s="219"/>
      <c r="J125" s="219"/>
      <c r="K125" s="219"/>
      <c r="L125" s="219"/>
      <c r="M125" s="219"/>
      <c r="N125" s="219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19"/>
      <c r="BB125" s="219"/>
      <c r="BC125" s="219"/>
      <c r="BD125" s="219"/>
      <c r="BE125" s="220">
        <f>'2.a-LTH-MTH1'!AZ$60</f>
        <v>0.22800205883416391</v>
      </c>
      <c r="BF125" s="220">
        <f>'2.a-LTH-MTH1'!BA$60</f>
        <v>0.22800205883416391</v>
      </c>
      <c r="BG125" s="220">
        <f>'2.a-LTH-MTH1'!BB$60</f>
        <v>0.22800205883416391</v>
      </c>
      <c r="BH125" s="220">
        <f>'2.a-LTH-MTH1'!BC$60</f>
        <v>0.22800205883416391</v>
      </c>
      <c r="BI125" s="220">
        <f>'2.a-LTH-MTH1'!BD$60</f>
        <v>0.22800205883416391</v>
      </c>
    </row>
    <row r="126" spans="1:61" ht="15">
      <c r="A126" s="36" t="s">
        <v>7</v>
      </c>
      <c r="B126" s="36" t="s">
        <v>8</v>
      </c>
      <c r="C126" s="36" t="s">
        <v>33</v>
      </c>
      <c r="D126" s="1" t="s">
        <v>34</v>
      </c>
      <c r="E126" s="1" t="s">
        <v>107</v>
      </c>
      <c r="F126" s="1" t="s">
        <v>108</v>
      </c>
      <c r="G126" s="1" t="s">
        <v>12</v>
      </c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219"/>
      <c r="BB126" s="219"/>
      <c r="BC126" s="219"/>
      <c r="BD126" s="219"/>
      <c r="BE126" s="220">
        <f>'6. Non-specified'!BD$395</f>
        <v>0.36335877862595417</v>
      </c>
      <c r="BF126" s="220">
        <f>'6. Non-specified'!BE$395</f>
        <v>0.37041036717062636</v>
      </c>
      <c r="BG126" s="220">
        <f>'6. Non-specified'!BF$395</f>
        <v>0.39333740831295844</v>
      </c>
      <c r="BH126" s="220">
        <f>'6. Non-specified'!BG$395</f>
        <v>0.39784743202416917</v>
      </c>
      <c r="BI126" s="220">
        <f>'6. Non-specified'!BH$395</f>
        <v>0.41674531481731159</v>
      </c>
    </row>
    <row r="127" spans="1:61" ht="15">
      <c r="A127" s="36" t="s">
        <v>7</v>
      </c>
      <c r="B127" s="36" t="s">
        <v>8</v>
      </c>
      <c r="C127" s="36" t="s">
        <v>33</v>
      </c>
      <c r="D127" s="1" t="s">
        <v>34</v>
      </c>
      <c r="E127" s="1" t="s">
        <v>107</v>
      </c>
      <c r="F127" s="1" t="s">
        <v>108</v>
      </c>
      <c r="G127" s="1" t="s">
        <v>13</v>
      </c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19"/>
      <c r="BB127" s="219"/>
      <c r="BC127" s="219"/>
      <c r="BD127" s="219"/>
      <c r="BE127" s="220">
        <f>'2.b-MTH2-HTH'!AZ$60</f>
        <v>0.5749549285103237</v>
      </c>
      <c r="BF127" s="220">
        <f>'2.b-MTH2-HTH'!BA$60</f>
        <v>0.5807407629223017</v>
      </c>
      <c r="BG127" s="220">
        <f>'2.b-MTH2-HTH'!BB$60</f>
        <v>0.5810223934986205</v>
      </c>
      <c r="BH127" s="220">
        <f>'2.b-MTH2-HTH'!BC$60</f>
        <v>0.59258989819671504</v>
      </c>
      <c r="BI127" s="220">
        <f>'2.b-MTH2-HTH'!BD$60</f>
        <v>0.58065161948797872</v>
      </c>
    </row>
    <row r="128" spans="1:61" ht="15">
      <c r="A128" s="36" t="s">
        <v>7</v>
      </c>
      <c r="B128" s="36" t="s">
        <v>8</v>
      </c>
      <c r="C128" s="36" t="s">
        <v>33</v>
      </c>
      <c r="D128" s="1" t="s">
        <v>34</v>
      </c>
      <c r="E128" s="1" t="s">
        <v>107</v>
      </c>
      <c r="F128" s="1" t="s">
        <v>108</v>
      </c>
      <c r="G128" s="1" t="s">
        <v>14</v>
      </c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19"/>
      <c r="AN128" s="219"/>
      <c r="AO128" s="219"/>
      <c r="AP128" s="219"/>
      <c r="AQ128" s="219"/>
      <c r="AR128" s="219"/>
      <c r="AS128" s="219"/>
      <c r="AT128" s="219"/>
      <c r="AU128" s="219"/>
      <c r="AV128" s="219"/>
      <c r="AW128" s="219"/>
      <c r="AX128" s="219"/>
      <c r="AY128" s="219"/>
      <c r="AZ128" s="219"/>
      <c r="BA128" s="219"/>
      <c r="BB128" s="219"/>
      <c r="BC128" s="219"/>
      <c r="BD128" s="219"/>
      <c r="BE128" s="220">
        <f>'2.b-MTH2-HTH'!AZ$61</f>
        <v>0.3911634117171473</v>
      </c>
      <c r="BF128" s="220">
        <f>'2.b-MTH2-HTH'!BA$61</f>
        <v>0.3911634117171473</v>
      </c>
      <c r="BG128" s="220">
        <f>'2.b-MTH2-HTH'!BB$61</f>
        <v>0.3911634117171473</v>
      </c>
      <c r="BH128" s="220">
        <f>'2.b-MTH2-HTH'!BC$61</f>
        <v>0.3911634117171473</v>
      </c>
      <c r="BI128" s="220">
        <f>'2.b-MTH2-HTH'!BD$61</f>
        <v>0.3911634117171473</v>
      </c>
    </row>
    <row r="129" spans="1:61" ht="15">
      <c r="A129" s="36" t="s">
        <v>7</v>
      </c>
      <c r="B129" s="36" t="s">
        <v>8</v>
      </c>
      <c r="C129" s="36" t="s">
        <v>33</v>
      </c>
      <c r="D129" s="1" t="s">
        <v>34</v>
      </c>
      <c r="E129" s="1" t="s">
        <v>97</v>
      </c>
      <c r="F129" s="1" t="s">
        <v>98</v>
      </c>
      <c r="G129" s="1" t="s">
        <v>12</v>
      </c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19"/>
      <c r="AN129" s="219"/>
      <c r="AO129" s="219"/>
      <c r="AP129" s="219"/>
      <c r="AQ129" s="219"/>
      <c r="AR129" s="219"/>
      <c r="AS129" s="219"/>
      <c r="AT129" s="219"/>
      <c r="AU129" s="219"/>
      <c r="AV129" s="219"/>
      <c r="AW129" s="219"/>
      <c r="AX129" s="219"/>
      <c r="AY129" s="219"/>
      <c r="AZ129" s="219"/>
      <c r="BA129" s="219"/>
      <c r="BB129" s="219"/>
      <c r="BC129" s="219"/>
      <c r="BD129" s="219"/>
      <c r="BE129" s="220">
        <f>'6. Non-specified'!BD$396</f>
        <v>0.36861747243426635</v>
      </c>
      <c r="BF129" s="220">
        <f>'6. Non-specified'!BE$396</f>
        <v>0.37041036717062636</v>
      </c>
      <c r="BG129" s="220">
        <f>'6. Non-specified'!BF$396</f>
        <v>0.39410146699266502</v>
      </c>
      <c r="BH129" s="220">
        <f>'6. Non-specified'!BG$396</f>
        <v>0.39797331319234641</v>
      </c>
      <c r="BI129" s="220">
        <f>'6. Non-specified'!BH$396</f>
        <v>0.41661048941620599</v>
      </c>
    </row>
    <row r="130" spans="1:61" ht="15">
      <c r="A130" s="36" t="s">
        <v>7</v>
      </c>
      <c r="B130" s="36" t="s">
        <v>8</v>
      </c>
      <c r="C130" s="36" t="s">
        <v>33</v>
      </c>
      <c r="D130" s="1" t="s">
        <v>34</v>
      </c>
      <c r="E130" s="1" t="s">
        <v>97</v>
      </c>
      <c r="F130" s="1" t="s">
        <v>98</v>
      </c>
      <c r="G130" s="1" t="s">
        <v>13</v>
      </c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19"/>
      <c r="AN130" s="219"/>
      <c r="AO130" s="219"/>
      <c r="AP130" s="219"/>
      <c r="AQ130" s="219"/>
      <c r="AR130" s="219"/>
      <c r="AS130" s="219"/>
      <c r="AT130" s="219"/>
      <c r="AU130" s="219"/>
      <c r="AV130" s="219"/>
      <c r="AW130" s="219"/>
      <c r="AX130" s="219"/>
      <c r="AY130" s="219"/>
      <c r="AZ130" s="219"/>
      <c r="BA130" s="219"/>
      <c r="BB130" s="219"/>
      <c r="BC130" s="219"/>
      <c r="BD130" s="219"/>
      <c r="BE130" s="220">
        <f>'2.b-MTH2-HTH'!AZ$66</f>
        <v>0.5749549285103237</v>
      </c>
      <c r="BF130" s="220">
        <f>'2.b-MTH2-HTH'!BA$66</f>
        <v>0.5807407629223017</v>
      </c>
      <c r="BG130" s="220">
        <f>'2.b-MTH2-HTH'!BB$66</f>
        <v>0.5810223934986205</v>
      </c>
      <c r="BH130" s="220">
        <f>'2.b-MTH2-HTH'!BC$66</f>
        <v>0.59258989819671504</v>
      </c>
      <c r="BI130" s="220">
        <f>'2.b-MTH2-HTH'!BD$66</f>
        <v>0.58065161948797872</v>
      </c>
    </row>
    <row r="131" spans="1:61" ht="15">
      <c r="A131" s="36" t="s">
        <v>7</v>
      </c>
      <c r="B131" s="36" t="s">
        <v>8</v>
      </c>
      <c r="C131" s="36" t="s">
        <v>33</v>
      </c>
      <c r="D131" s="1" t="s">
        <v>34</v>
      </c>
      <c r="E131" s="1" t="s">
        <v>97</v>
      </c>
      <c r="F131" s="1" t="s">
        <v>98</v>
      </c>
      <c r="G131" s="1" t="s">
        <v>14</v>
      </c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19"/>
      <c r="AQ131" s="219"/>
      <c r="AR131" s="219"/>
      <c r="AS131" s="219"/>
      <c r="AT131" s="219"/>
      <c r="AU131" s="219"/>
      <c r="AV131" s="219"/>
      <c r="AW131" s="219"/>
      <c r="AX131" s="219"/>
      <c r="AY131" s="219"/>
      <c r="AZ131" s="219"/>
      <c r="BA131" s="219"/>
      <c r="BB131" s="219"/>
      <c r="BC131" s="219"/>
      <c r="BD131" s="219"/>
      <c r="BE131" s="220">
        <f>'2.b-MTH2-HTH'!AZ$67</f>
        <v>0.67007841522529721</v>
      </c>
      <c r="BF131" s="220">
        <f>'2.b-MTH2-HTH'!BA$67</f>
        <v>0.67007841522529721</v>
      </c>
      <c r="BG131" s="220">
        <f>'2.b-MTH2-HTH'!BB$67</f>
        <v>0.67007841522529721</v>
      </c>
      <c r="BH131" s="220">
        <f>'2.b-MTH2-HTH'!BC$67</f>
        <v>0.67007841522529721</v>
      </c>
      <c r="BI131" s="220">
        <f>'2.b-MTH2-HTH'!BD$67</f>
        <v>0.67007841522529721</v>
      </c>
    </row>
    <row r="132" spans="1:61" ht="15">
      <c r="A132" s="36" t="s">
        <v>7</v>
      </c>
      <c r="B132" s="36" t="s">
        <v>8</v>
      </c>
      <c r="C132" s="36" t="s">
        <v>33</v>
      </c>
      <c r="D132" s="1" t="s">
        <v>34</v>
      </c>
      <c r="E132" s="1" t="s">
        <v>404</v>
      </c>
      <c r="F132" s="1" t="s">
        <v>405</v>
      </c>
      <c r="G132" s="1" t="s">
        <v>12</v>
      </c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19"/>
      <c r="AQ132" s="219"/>
      <c r="AR132" s="219"/>
      <c r="AS132" s="219"/>
      <c r="AT132" s="219"/>
      <c r="AU132" s="219"/>
      <c r="AV132" s="219"/>
      <c r="AW132" s="219"/>
      <c r="AX132" s="219"/>
      <c r="AY132" s="219"/>
      <c r="AZ132" s="219"/>
      <c r="BA132" s="219"/>
      <c r="BB132" s="219"/>
      <c r="BC132" s="219"/>
      <c r="BD132" s="219"/>
      <c r="BE132" s="220">
        <f>'6. Non-specified'!BD$398</f>
        <v>8.2951653944020362E-2</v>
      </c>
      <c r="BF132" s="220">
        <f>'6. Non-specified'!BE$398</f>
        <v>9.1875726864927731E-2</v>
      </c>
      <c r="BG132" s="220">
        <f>'6. Non-specified'!BF$398</f>
        <v>4.4773838630806848E-2</v>
      </c>
      <c r="BH132" s="220">
        <f>'6. Non-specified'!BG$398</f>
        <v>6.331822759315206E-2</v>
      </c>
      <c r="BI132" s="220">
        <f>'6. Non-specified'!BH$398</f>
        <v>2.669542941890252E-2</v>
      </c>
    </row>
    <row r="133" spans="1:61" ht="15">
      <c r="A133" s="36" t="s">
        <v>7</v>
      </c>
      <c r="B133" s="36" t="s">
        <v>8</v>
      </c>
      <c r="C133" s="36" t="s">
        <v>33</v>
      </c>
      <c r="D133" s="1" t="s">
        <v>34</v>
      </c>
      <c r="E133" s="1" t="s">
        <v>404</v>
      </c>
      <c r="F133" s="1" t="s">
        <v>405</v>
      </c>
      <c r="G133" s="1" t="s">
        <v>13</v>
      </c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19"/>
      <c r="BB133" s="219"/>
      <c r="BC133" s="219"/>
      <c r="BD133" s="219"/>
      <c r="BE133" s="220">
        <f>'2.b-MTH2-HTH'!AZ$78</f>
        <v>0.5749549285103237</v>
      </c>
      <c r="BF133" s="220">
        <f>'2.b-MTH2-HTH'!BA$78</f>
        <v>0.5807407629223017</v>
      </c>
      <c r="BG133" s="220">
        <f>'2.b-MTH2-HTH'!BB$78</f>
        <v>0.5810223934986205</v>
      </c>
      <c r="BH133" s="220">
        <f>'2.b-MTH2-HTH'!BC$78</f>
        <v>0.59258989819671504</v>
      </c>
      <c r="BI133" s="220">
        <f>'2.b-MTH2-HTH'!BD$78</f>
        <v>0.58065161948797872</v>
      </c>
    </row>
    <row r="134" spans="1:61" ht="15">
      <c r="A134" s="36" t="s">
        <v>7</v>
      </c>
      <c r="B134" s="36" t="s">
        <v>8</v>
      </c>
      <c r="C134" s="36" t="s">
        <v>33</v>
      </c>
      <c r="D134" s="1" t="s">
        <v>34</v>
      </c>
      <c r="E134" s="1" t="s">
        <v>404</v>
      </c>
      <c r="F134" s="1" t="s">
        <v>405</v>
      </c>
      <c r="G134" s="1" t="s">
        <v>14</v>
      </c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19"/>
      <c r="AL134" s="219"/>
      <c r="AM134" s="219"/>
      <c r="AN134" s="219"/>
      <c r="AO134" s="219"/>
      <c r="AP134" s="219"/>
      <c r="AQ134" s="219"/>
      <c r="AR134" s="219"/>
      <c r="AS134" s="219"/>
      <c r="AT134" s="219"/>
      <c r="AU134" s="219"/>
      <c r="AV134" s="219"/>
      <c r="AW134" s="219"/>
      <c r="AX134" s="219"/>
      <c r="AY134" s="219"/>
      <c r="AZ134" s="219"/>
      <c r="BA134" s="219"/>
      <c r="BB134" s="219"/>
      <c r="BC134" s="219"/>
      <c r="BD134" s="219"/>
      <c r="BE134" s="220">
        <f>'2.b-MTH2-HTH'!AZ$79</f>
        <v>0.77373362781602184</v>
      </c>
      <c r="BF134" s="220">
        <f>'2.b-MTH2-HTH'!BA$79</f>
        <v>0.77373362781602184</v>
      </c>
      <c r="BG134" s="220">
        <f>'2.b-MTH2-HTH'!BB$79</f>
        <v>0.77373362781602184</v>
      </c>
      <c r="BH134" s="220">
        <f>'2.b-MTH2-HTH'!BC$79</f>
        <v>0.77373362781602184</v>
      </c>
      <c r="BI134" s="220">
        <f>'2.b-MTH2-HTH'!BD$79</f>
        <v>0.77373362781602184</v>
      </c>
    </row>
    <row r="135" spans="1:61" s="5" customFormat="1" ht="15">
      <c r="A135" s="4" t="s">
        <v>7</v>
      </c>
      <c r="B135" s="4" t="s">
        <v>8</v>
      </c>
      <c r="C135" s="4" t="s">
        <v>33</v>
      </c>
      <c r="D135" s="4" t="s">
        <v>17</v>
      </c>
      <c r="E135" s="4"/>
      <c r="F135" s="4"/>
      <c r="G135" s="4" t="s">
        <v>11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>
        <v>-51</v>
      </c>
      <c r="AR135" s="4">
        <v>-30</v>
      </c>
      <c r="AS135" s="4">
        <v>-41</v>
      </c>
      <c r="AT135" s="4">
        <v>-50</v>
      </c>
      <c r="AU135" s="4">
        <v>-48</v>
      </c>
      <c r="AV135" s="4">
        <v>-58</v>
      </c>
      <c r="AW135" s="4">
        <v>-46</v>
      </c>
      <c r="AX135" s="4">
        <v>-103</v>
      </c>
      <c r="AY135" s="4">
        <v>-116</v>
      </c>
      <c r="AZ135" s="4">
        <v>-126</v>
      </c>
      <c r="BA135" s="4">
        <v>-113</v>
      </c>
      <c r="BB135" s="4">
        <v>-341</v>
      </c>
      <c r="BC135" s="4">
        <v>-241</v>
      </c>
      <c r="BD135" s="4">
        <v>-157</v>
      </c>
      <c r="BE135" s="4">
        <v>-340</v>
      </c>
      <c r="BF135" s="4">
        <v>-131</v>
      </c>
      <c r="BG135" s="4">
        <v>-144</v>
      </c>
      <c r="BH135" s="4">
        <v>-142</v>
      </c>
      <c r="BI135" s="4">
        <v>-137</v>
      </c>
    </row>
    <row r="136" spans="1:61" ht="15">
      <c r="A136" s="36" t="s">
        <v>7</v>
      </c>
      <c r="B136" s="36" t="s">
        <v>8</v>
      </c>
      <c r="C136" s="36" t="s">
        <v>33</v>
      </c>
      <c r="D136" s="1" t="s">
        <v>17</v>
      </c>
      <c r="E136" s="1" t="s">
        <v>101</v>
      </c>
      <c r="F136" s="1" t="s">
        <v>102</v>
      </c>
      <c r="G136" s="1" t="s">
        <v>12</v>
      </c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19"/>
      <c r="AL136" s="219"/>
      <c r="AM136" s="219"/>
      <c r="AN136" s="219"/>
      <c r="AO136" s="219"/>
      <c r="AP136" s="219"/>
      <c r="AQ136" s="220">
        <f>'6. Non-specified'!AP420</f>
        <v>0.48015101962293188</v>
      </c>
      <c r="AR136" s="220">
        <f>'6. Non-specified'!AQ420</f>
        <v>0.47867945407598672</v>
      </c>
      <c r="AS136" s="220">
        <f>'6. Non-specified'!AR420</f>
        <v>0.47910885805763076</v>
      </c>
      <c r="AT136" s="220">
        <f>'6. Non-specified'!AS420</f>
        <v>0.48110792912117412</v>
      </c>
      <c r="AU136" s="220">
        <f>'6. Non-specified'!AT420</f>
        <v>0.48333624149363102</v>
      </c>
      <c r="AV136" s="220">
        <f>'6. Non-specified'!AU420</f>
        <v>0.48536184210526312</v>
      </c>
      <c r="AW136" s="220">
        <f>'6. Non-specified'!AV420</f>
        <v>0.48408018867924529</v>
      </c>
      <c r="AX136" s="220">
        <f>'6. Non-specified'!AW420</f>
        <v>0.49037500000000001</v>
      </c>
      <c r="AY136" s="220">
        <f>'6. Non-specified'!AX420</f>
        <v>0.48498691099476449</v>
      </c>
      <c r="AZ136" s="220">
        <f>'6. Non-specified'!AY420</f>
        <v>0.48451473577235771</v>
      </c>
      <c r="BA136" s="220">
        <f>'6. Non-specified'!AZ420</f>
        <v>0.48736563389187476</v>
      </c>
      <c r="BB136" s="220">
        <f>'6. Non-specified'!BA420</f>
        <v>0.48488684918499758</v>
      </c>
      <c r="BC136" s="220">
        <f>'6. Non-specified'!BB420</f>
        <v>0.48330508474576261</v>
      </c>
      <c r="BD136" s="220">
        <f>'6. Non-specified'!BC420</f>
        <v>0.48188800000000004</v>
      </c>
      <c r="BE136" s="220">
        <f>'6. Non-specified'!BD420</f>
        <v>0.48246237458193975</v>
      </c>
      <c r="BF136" s="220">
        <f>'6. Non-specified'!BE420</f>
        <v>0.48425412110331323</v>
      </c>
      <c r="BG136" s="220">
        <f>'6. Non-specified'!BF420</f>
        <v>0.4811055731762573</v>
      </c>
      <c r="BH136" s="220">
        <f>'6. Non-specified'!BG420</f>
        <v>0.48287662740235587</v>
      </c>
      <c r="BI136" s="220">
        <f>'6. Non-specified'!BH420</f>
        <v>0.48527098479841374</v>
      </c>
    </row>
    <row r="137" spans="1:61" ht="15">
      <c r="A137" s="36" t="s">
        <v>7</v>
      </c>
      <c r="B137" s="36" t="s">
        <v>8</v>
      </c>
      <c r="C137" s="36" t="s">
        <v>33</v>
      </c>
      <c r="D137" s="1" t="s">
        <v>17</v>
      </c>
      <c r="E137" s="1" t="s">
        <v>101</v>
      </c>
      <c r="F137" s="1" t="s">
        <v>102</v>
      </c>
      <c r="G137" s="1" t="s">
        <v>13</v>
      </c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9"/>
      <c r="AL137" s="219"/>
      <c r="AM137" s="219"/>
      <c r="AN137" s="219"/>
      <c r="AO137" s="219"/>
      <c r="AP137" s="219"/>
      <c r="AQ137" s="220">
        <f>'4.b Electricity other'!AL21</f>
        <v>0.88749999999999818</v>
      </c>
      <c r="AR137" s="220">
        <f>'4.b Electricity other'!AM21</f>
        <v>0.88999999999999813</v>
      </c>
      <c r="AS137" s="220">
        <f>'4.b Electricity other'!AN21</f>
        <v>0.89249999999999807</v>
      </c>
      <c r="AT137" s="220">
        <f>'4.b Electricity other'!AO21</f>
        <v>0.89499999999999802</v>
      </c>
      <c r="AU137" s="220">
        <f>'4.b Electricity other'!AP21</f>
        <v>0.89749999999999797</v>
      </c>
      <c r="AV137" s="220">
        <f>'4.b Electricity other'!AQ21</f>
        <v>0.9</v>
      </c>
      <c r="AW137" s="220">
        <f>'4.b Electricity other'!AR21</f>
        <v>0.90249999999999997</v>
      </c>
      <c r="AX137" s="220">
        <f>'4.b Electricity other'!AS21</f>
        <v>0.90499999999999992</v>
      </c>
      <c r="AY137" s="220">
        <f>'4.b Electricity other'!AT21</f>
        <v>0.90749999999999986</v>
      </c>
      <c r="AZ137" s="220">
        <f>'4.b Electricity other'!AU21</f>
        <v>0.90999999999999981</v>
      </c>
      <c r="BA137" s="220">
        <f>'4.b Electricity other'!AV21</f>
        <v>0.91249999999999976</v>
      </c>
      <c r="BB137" s="220">
        <f>'4.b Electricity other'!AW21</f>
        <v>0.9149999999999997</v>
      </c>
      <c r="BC137" s="220">
        <f>'4.b Electricity other'!AX21</f>
        <v>0.91749999999999965</v>
      </c>
      <c r="BD137" s="220">
        <f>'4.b Electricity other'!AY21</f>
        <v>0.9199999999999996</v>
      </c>
      <c r="BE137" s="220">
        <f>'4.b Electricity other'!AZ21</f>
        <v>0.92249999999999954</v>
      </c>
      <c r="BF137" s="220">
        <f>'4.b Electricity other'!BA21</f>
        <v>0.92499999999999949</v>
      </c>
      <c r="BG137" s="220">
        <f>'4.b Electricity other'!BB21</f>
        <v>0.92749999999999944</v>
      </c>
      <c r="BH137" s="220">
        <f>'4.b Electricity other'!BC21</f>
        <v>0.92999999999999938</v>
      </c>
      <c r="BI137" s="220">
        <f>'4.b Electricity other'!BD21</f>
        <v>0.93249999999999933</v>
      </c>
    </row>
    <row r="138" spans="1:61" ht="15">
      <c r="A138" s="36" t="s">
        <v>7</v>
      </c>
      <c r="B138" s="36" t="s">
        <v>8</v>
      </c>
      <c r="C138" s="36" t="s">
        <v>33</v>
      </c>
      <c r="D138" s="1" t="s">
        <v>17</v>
      </c>
      <c r="E138" s="1" t="s">
        <v>101</v>
      </c>
      <c r="F138" s="1" t="s">
        <v>102</v>
      </c>
      <c r="G138" s="1" t="s">
        <v>14</v>
      </c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9"/>
      <c r="AL138" s="219"/>
      <c r="AM138" s="219"/>
      <c r="AN138" s="219"/>
      <c r="AO138" s="219"/>
      <c r="AP138" s="219"/>
      <c r="AQ138" s="220">
        <f>'4.b Electricity other'!AL25</f>
        <v>1</v>
      </c>
      <c r="AR138" s="220">
        <f>'4.b Electricity other'!AM25</f>
        <v>1</v>
      </c>
      <c r="AS138" s="220">
        <f>'4.b Electricity other'!AN25</f>
        <v>1</v>
      </c>
      <c r="AT138" s="220">
        <f>'4.b Electricity other'!AO25</f>
        <v>1</v>
      </c>
      <c r="AU138" s="220">
        <f>'4.b Electricity other'!AP25</f>
        <v>1</v>
      </c>
      <c r="AV138" s="220">
        <f>'4.b Electricity other'!AQ25</f>
        <v>1</v>
      </c>
      <c r="AW138" s="220">
        <f>'4.b Electricity other'!AR25</f>
        <v>1</v>
      </c>
      <c r="AX138" s="220">
        <f>'4.b Electricity other'!AS25</f>
        <v>1</v>
      </c>
      <c r="AY138" s="220">
        <f>'4.b Electricity other'!AT25</f>
        <v>1</v>
      </c>
      <c r="AZ138" s="220">
        <f>'4.b Electricity other'!AU25</f>
        <v>1</v>
      </c>
      <c r="BA138" s="220">
        <f>'4.b Electricity other'!AV25</f>
        <v>1</v>
      </c>
      <c r="BB138" s="220">
        <f>'4.b Electricity other'!AW25</f>
        <v>1</v>
      </c>
      <c r="BC138" s="220">
        <f>'4.b Electricity other'!AX25</f>
        <v>1</v>
      </c>
      <c r="BD138" s="220">
        <f>'4.b Electricity other'!AY25</f>
        <v>1</v>
      </c>
      <c r="BE138" s="220">
        <f>'4.b Electricity other'!AZ25</f>
        <v>1</v>
      </c>
      <c r="BF138" s="220">
        <f>'4.b Electricity other'!BA25</f>
        <v>1</v>
      </c>
      <c r="BG138" s="220">
        <f>'4.b Electricity other'!BB25</f>
        <v>1</v>
      </c>
      <c r="BH138" s="220">
        <f>'4.b Electricity other'!BC25</f>
        <v>1</v>
      </c>
      <c r="BI138" s="220">
        <f>'4.b Electricity other'!BD25</f>
        <v>1</v>
      </c>
    </row>
    <row r="139" spans="1:61" ht="15">
      <c r="A139" s="36" t="s">
        <v>7</v>
      </c>
      <c r="B139" s="36" t="s">
        <v>8</v>
      </c>
      <c r="C139" s="36" t="s">
        <v>33</v>
      </c>
      <c r="D139" s="1" t="s">
        <v>17</v>
      </c>
      <c r="E139" s="1" t="s">
        <v>103</v>
      </c>
      <c r="F139" s="1" t="s">
        <v>423</v>
      </c>
      <c r="G139" s="1" t="s">
        <v>12</v>
      </c>
      <c r="H139" s="219"/>
      <c r="I139" s="219"/>
      <c r="J139" s="219"/>
      <c r="K139" s="219"/>
      <c r="L139" s="219"/>
      <c r="M139" s="219"/>
      <c r="N139" s="21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9"/>
      <c r="AL139" s="219"/>
      <c r="AM139" s="219"/>
      <c r="AN139" s="219"/>
      <c r="AO139" s="219"/>
      <c r="AP139" s="219"/>
      <c r="AQ139" s="220">
        <f>'6. Non-specified'!AP421</f>
        <v>6.3053097345132744E-2</v>
      </c>
      <c r="AR139" s="220">
        <f>'6. Non-specified'!AQ421</f>
        <v>5.1950387310955366E-2</v>
      </c>
      <c r="AS139" s="220">
        <f>'6. Non-specified'!AR421</f>
        <v>5.8551227321237999E-2</v>
      </c>
      <c r="AT139" s="220">
        <f>'6. Non-specified'!AS421</f>
        <v>5.8067836047968502E-2</v>
      </c>
      <c r="AU139" s="220">
        <f>'6. Non-specified'!AT421</f>
        <v>6.6720467632175887E-2</v>
      </c>
      <c r="AV139" s="220">
        <f>'6. Non-specified'!AU421</f>
        <v>6.939102564102563E-2</v>
      </c>
      <c r="AW139" s="220">
        <f>'6. Non-specified'!AV421</f>
        <v>7.2196016771488472E-2</v>
      </c>
      <c r="AX139" s="220">
        <f>'6. Non-specified'!AW421</f>
        <v>8.9401785714285711E-2</v>
      </c>
      <c r="AY139" s="220">
        <f>'6. Non-specified'!AX421</f>
        <v>7.5270506108202434E-2</v>
      </c>
      <c r="AZ139" s="220">
        <f>'6. Non-specified'!AY421</f>
        <v>7.8281673441734409E-2</v>
      </c>
      <c r="BA139" s="220">
        <f>'6. Non-specified'!AZ421</f>
        <v>7.7414638001896921E-2</v>
      </c>
      <c r="BB139" s="220">
        <f>'6. Non-specified'!BA421</f>
        <v>7.5921823073271083E-2</v>
      </c>
      <c r="BC139" s="220">
        <f>'6. Non-specified'!BB421</f>
        <v>7.7978208232445514E-2</v>
      </c>
      <c r="BD139" s="220">
        <f>'6. Non-specified'!BC421</f>
        <v>8.6943999999999994E-2</v>
      </c>
      <c r="BE139" s="220">
        <f>'6. Non-specified'!BD421</f>
        <v>8.6659698996655515E-2</v>
      </c>
      <c r="BF139" s="220">
        <f>'6. Non-specified'!BE421</f>
        <v>7.8068385833197321E-2</v>
      </c>
      <c r="BG139" s="220">
        <f>'6. Non-specified'!BF421</f>
        <v>7.8772088808337096E-2</v>
      </c>
      <c r="BH139" s="220">
        <f>'6. Non-specified'!BG421</f>
        <v>6.5905145691258521E-2</v>
      </c>
      <c r="BI139" s="220">
        <f>'6. Non-specified'!BH421</f>
        <v>6.5175148711169861E-2</v>
      </c>
    </row>
    <row r="140" spans="1:61" ht="15">
      <c r="A140" s="36" t="s">
        <v>7</v>
      </c>
      <c r="B140" s="36" t="s">
        <v>8</v>
      </c>
      <c r="C140" s="36" t="s">
        <v>33</v>
      </c>
      <c r="D140" s="1" t="s">
        <v>17</v>
      </c>
      <c r="E140" s="1" t="s">
        <v>103</v>
      </c>
      <c r="F140" s="1" t="s">
        <v>423</v>
      </c>
      <c r="G140" s="1" t="s">
        <v>13</v>
      </c>
      <c r="H140" s="219"/>
      <c r="I140" s="219"/>
      <c r="J140" s="219"/>
      <c r="K140" s="219"/>
      <c r="L140" s="219"/>
      <c r="M140" s="219"/>
      <c r="N140" s="21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9"/>
      <c r="AL140" s="219"/>
      <c r="AM140" s="219"/>
      <c r="AN140" s="219"/>
      <c r="AO140" s="219"/>
      <c r="AP140" s="219"/>
      <c r="AQ140" s="220">
        <f>'4.a Electric heating'!AL43</f>
        <v>0.91665103842571904</v>
      </c>
      <c r="AR140" s="220">
        <f>'4.a Electric heating'!AM43</f>
        <v>0.91779806207730896</v>
      </c>
      <c r="AS140" s="220">
        <f>'4.a Electric heating'!AN43</f>
        <v>0.91890563432785999</v>
      </c>
      <c r="AT140" s="220">
        <f>'4.a Electric heating'!AO43</f>
        <v>0.91997511209188798</v>
      </c>
      <c r="AU140" s="220">
        <f>'4.a Electric heating'!AP43</f>
        <v>0.92100780561340101</v>
      </c>
      <c r="AV140" s="220">
        <f>'4.a Electric heating'!AQ43</f>
        <v>0.92200498007110798</v>
      </c>
      <c r="AW140" s="220">
        <f>'4.a Electric heating'!AR43</f>
        <v>0.922967857128423</v>
      </c>
      <c r="AX140" s="220">
        <f>'4.a Electric heating'!AS43</f>
        <v>0.923897616430157</v>
      </c>
      <c r="AY140" s="220">
        <f>'4.a Electric heating'!AT43</f>
        <v>0.92479539704772695</v>
      </c>
      <c r="AZ140" s="220">
        <f>'4.a Electric heating'!AU43</f>
        <v>0.925662298874664</v>
      </c>
      <c r="BA140" s="220">
        <f>'4.a Electric heating'!AV43</f>
        <v>0.92649938397411702</v>
      </c>
      <c r="BB140" s="220">
        <f>'4.a Electric heating'!AW43</f>
        <v>0.927307677880018</v>
      </c>
      <c r="BC140" s="220">
        <f>'4.a Electric heating'!AX43</f>
        <v>0.92808817085348405</v>
      </c>
      <c r="BD140" s="220">
        <f>'4.a Electric heating'!AY43</f>
        <v>0.92884181909601404</v>
      </c>
      <c r="BE140" s="220">
        <f>'4.a Electric heating'!AZ43</f>
        <v>0.92956954592095398</v>
      </c>
      <c r="BF140" s="220">
        <f>'4.a Electric heating'!BA43</f>
        <v>0.93027224288467103</v>
      </c>
      <c r="BG140" s="220">
        <f>'4.a Electric heating'!BB43</f>
        <v>0.93095077087882505</v>
      </c>
      <c r="BH140" s="220">
        <f>'4.a Electric heating'!BC43</f>
        <v>0.931605961185062</v>
      </c>
      <c r="BI140" s="220">
        <f>'4.a Electric heating'!BD43</f>
        <v>0.93223861649344397</v>
      </c>
    </row>
    <row r="141" spans="1:61" ht="15">
      <c r="A141" s="36" t="s">
        <v>7</v>
      </c>
      <c r="B141" s="36" t="s">
        <v>8</v>
      </c>
      <c r="C141" s="36" t="s">
        <v>33</v>
      </c>
      <c r="D141" s="1" t="s">
        <v>17</v>
      </c>
      <c r="E141" s="1" t="s">
        <v>103</v>
      </c>
      <c r="F141" s="1" t="s">
        <v>423</v>
      </c>
      <c r="G141" s="1" t="s">
        <v>14</v>
      </c>
      <c r="H141" s="219"/>
      <c r="I141" s="219"/>
      <c r="J141" s="219"/>
      <c r="K141" s="219"/>
      <c r="L141" s="219"/>
      <c r="M141" s="219"/>
      <c r="N141" s="21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19"/>
      <c r="AL141" s="219"/>
      <c r="AM141" s="219"/>
      <c r="AN141" s="219"/>
      <c r="AO141" s="219"/>
      <c r="AP141" s="219"/>
      <c r="AQ141" s="220">
        <f>'2.a-LTH-MTH1'!AL60</f>
        <v>0.22800205883416391</v>
      </c>
      <c r="AR141" s="220">
        <f>'2.a-LTH-MTH1'!AM60</f>
        <v>0.22800205883416391</v>
      </c>
      <c r="AS141" s="220">
        <f>'2.a-LTH-MTH1'!AN60</f>
        <v>0.22800205883416391</v>
      </c>
      <c r="AT141" s="220">
        <f>'2.a-LTH-MTH1'!AO60</f>
        <v>0.22800205883416391</v>
      </c>
      <c r="AU141" s="220">
        <f>'2.a-LTH-MTH1'!AP60</f>
        <v>0.22800205883416391</v>
      </c>
      <c r="AV141" s="220">
        <f>'2.a-LTH-MTH1'!AQ60</f>
        <v>0.22800205883416388</v>
      </c>
      <c r="AW141" s="220">
        <f>'2.a-LTH-MTH1'!AR60</f>
        <v>0.22800205883416391</v>
      </c>
      <c r="AX141" s="220">
        <f>'2.a-LTH-MTH1'!AS60</f>
        <v>0.22800205883416391</v>
      </c>
      <c r="AY141" s="220">
        <f>'2.a-LTH-MTH1'!AT60</f>
        <v>0.22800205883416391</v>
      </c>
      <c r="AZ141" s="220">
        <f>'2.a-LTH-MTH1'!AU60</f>
        <v>0.22800205883416391</v>
      </c>
      <c r="BA141" s="220">
        <f>'2.a-LTH-MTH1'!AV60</f>
        <v>0.22800205883416391</v>
      </c>
      <c r="BB141" s="220">
        <f>'2.a-LTH-MTH1'!AW60</f>
        <v>0.22800205883416391</v>
      </c>
      <c r="BC141" s="220">
        <f>'2.a-LTH-MTH1'!AX60</f>
        <v>0.22800205883416391</v>
      </c>
      <c r="BD141" s="220">
        <f>'2.a-LTH-MTH1'!AY60</f>
        <v>0.22800205883416391</v>
      </c>
      <c r="BE141" s="220">
        <f>'2.a-LTH-MTH1'!AZ60</f>
        <v>0.22800205883416391</v>
      </c>
      <c r="BF141" s="220">
        <f>'2.a-LTH-MTH1'!BA60</f>
        <v>0.22800205883416391</v>
      </c>
      <c r="BG141" s="220">
        <f>'2.a-LTH-MTH1'!BB60</f>
        <v>0.22800205883416391</v>
      </c>
      <c r="BH141" s="220">
        <f>'2.a-LTH-MTH1'!BC60</f>
        <v>0.22800205883416391</v>
      </c>
      <c r="BI141" s="220">
        <f>'2.a-LTH-MTH1'!BD60</f>
        <v>0.22800205883416391</v>
      </c>
    </row>
    <row r="142" spans="1:61" ht="15">
      <c r="A142" s="36" t="s">
        <v>7</v>
      </c>
      <c r="B142" s="36" t="s">
        <v>8</v>
      </c>
      <c r="C142" s="36" t="s">
        <v>33</v>
      </c>
      <c r="D142" s="1" t="s">
        <v>17</v>
      </c>
      <c r="E142" s="1" t="s">
        <v>103</v>
      </c>
      <c r="F142" s="1" t="s">
        <v>104</v>
      </c>
      <c r="G142" s="1" t="s">
        <v>12</v>
      </c>
      <c r="H142" s="219"/>
      <c r="I142" s="219"/>
      <c r="J142" s="219"/>
      <c r="K142" s="219"/>
      <c r="L142" s="219"/>
      <c r="M142" s="219"/>
      <c r="N142" s="219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19"/>
      <c r="Z142" s="219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19"/>
      <c r="AL142" s="219"/>
      <c r="AM142" s="219"/>
      <c r="AN142" s="219"/>
      <c r="AO142" s="219"/>
      <c r="AP142" s="219"/>
      <c r="AQ142" s="220">
        <f>'6. Non-specified'!AP422</f>
        <v>0.18751442862639475</v>
      </c>
      <c r="AR142" s="220">
        <f>'6. Non-specified'!AQ422</f>
        <v>0.19689459609000368</v>
      </c>
      <c r="AS142" s="220">
        <f>'6. Non-specified'!AR422</f>
        <v>0.19360770188545004</v>
      </c>
      <c r="AT142" s="220">
        <f>'6. Non-specified'!AS422</f>
        <v>0.19541569715410773</v>
      </c>
      <c r="AU142" s="220">
        <f>'6. Non-specified'!AT422</f>
        <v>0.19075423137323327</v>
      </c>
      <c r="AV142" s="220">
        <f>'6. Non-specified'!AU422</f>
        <v>0.18814102564102564</v>
      </c>
      <c r="AW142" s="220">
        <f>'6. Non-specified'!AV422</f>
        <v>0.18671383647798742</v>
      </c>
      <c r="AX142" s="220">
        <f>'6. Non-specified'!AW422</f>
        <v>0.17511383928571431</v>
      </c>
      <c r="AY142" s="220">
        <f>'6. Non-specified'!AX422</f>
        <v>0.18419720767888309</v>
      </c>
      <c r="AZ142" s="220">
        <f>'6. Non-specified'!AY422</f>
        <v>0.18315337059620598</v>
      </c>
      <c r="BA142" s="220">
        <f>'6. Non-specified'!AZ422</f>
        <v>0.17544064179576349</v>
      </c>
      <c r="BB142" s="220">
        <f>'6. Non-specified'!BA422</f>
        <v>0.17890489001424273</v>
      </c>
      <c r="BC142" s="220">
        <f>'6. Non-specified'!BB422</f>
        <v>0.17600686037126714</v>
      </c>
      <c r="BD142" s="220">
        <f>'6. Non-specified'!BC422</f>
        <v>0.170316</v>
      </c>
      <c r="BE142" s="220">
        <f>'6. Non-specified'!BD422</f>
        <v>0.17014214046822743</v>
      </c>
      <c r="BF142" s="220">
        <f>'6. Non-specified'!BE422</f>
        <v>0.17284356128611067</v>
      </c>
      <c r="BG142" s="220">
        <f>'6. Non-specified'!BF422</f>
        <v>0.18466243769823287</v>
      </c>
      <c r="BH142" s="220">
        <f>'6. Non-specified'!BG422</f>
        <v>0.18614228146311221</v>
      </c>
      <c r="BI142" s="220">
        <f>'6. Non-specified'!BH422</f>
        <v>0.1940812954395241</v>
      </c>
    </row>
    <row r="143" spans="1:61" ht="15">
      <c r="A143" s="36" t="s">
        <v>7</v>
      </c>
      <c r="B143" s="36" t="s">
        <v>8</v>
      </c>
      <c r="C143" s="36" t="s">
        <v>33</v>
      </c>
      <c r="D143" s="1" t="s">
        <v>17</v>
      </c>
      <c r="E143" s="1" t="s">
        <v>103</v>
      </c>
      <c r="F143" s="1" t="s">
        <v>104</v>
      </c>
      <c r="G143" s="1" t="s">
        <v>13</v>
      </c>
      <c r="H143" s="219"/>
      <c r="I143" s="219"/>
      <c r="J143" s="219"/>
      <c r="K143" s="219"/>
      <c r="L143" s="219"/>
      <c r="M143" s="219"/>
      <c r="N143" s="219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19"/>
      <c r="AL143" s="219"/>
      <c r="AM143" s="219"/>
      <c r="AN143" s="219"/>
      <c r="AO143" s="219"/>
      <c r="AP143" s="219"/>
      <c r="AQ143" s="220">
        <f>'4.a Electric heating'!AL47</f>
        <v>0.18558566982118929</v>
      </c>
      <c r="AR143" s="220">
        <f>'4.a Electric heating'!AM47</f>
        <v>0.19795804780926857</v>
      </c>
      <c r="AS143" s="220">
        <f>'4.a Electric heating'!AN47</f>
        <v>0.1970821272437408</v>
      </c>
      <c r="AT143" s="220">
        <f>'4.a Electric heating'!AO47</f>
        <v>0.20813346148170761</v>
      </c>
      <c r="AU143" s="220">
        <f>'4.a Electric heating'!AP47</f>
        <v>0.19884178909413142</v>
      </c>
      <c r="AV143" s="220">
        <f>'4.a Electric heating'!AQ47</f>
        <v>0.20620629980132144</v>
      </c>
      <c r="AW143" s="220">
        <f>'4.a Electric heating'!AR47</f>
        <v>0.20245709435038836</v>
      </c>
      <c r="AX143" s="220">
        <f>'4.a Electric heating'!AS47</f>
        <v>0.21209790836707351</v>
      </c>
      <c r="AY143" s="220">
        <f>'4.a Electric heating'!AT47</f>
        <v>0.21941162934524844</v>
      </c>
      <c r="AZ143" s="220">
        <f>'4.a Electric heating'!AU47</f>
        <v>0.22270280378542717</v>
      </c>
      <c r="BA143" s="220">
        <f>'4.a Electric heating'!AV47</f>
        <v>0.22495232705598706</v>
      </c>
      <c r="BB143" s="220">
        <f>'4.a Electric heating'!AW47</f>
        <v>0.22841313208761763</v>
      </c>
      <c r="BC143" s="220">
        <f>'4.a Electric heating'!AX47</f>
        <v>0.22959051936641978</v>
      </c>
      <c r="BD143" s="220">
        <f>'4.a Electric heating'!AY47</f>
        <v>0.22270280378542717</v>
      </c>
      <c r="BE143" s="220">
        <f>'4.a Electric heating'!AZ47</f>
        <v>0.22049782553012592</v>
      </c>
      <c r="BF143" s="220">
        <f>'4.a Electric heating'!BA47</f>
        <v>0.22495232705598706</v>
      </c>
      <c r="BG143" s="220">
        <f>'4.a Electric heating'!BB47</f>
        <v>0.22270280378542714</v>
      </c>
      <c r="BH143" s="220">
        <f>'4.a Electric heating'!BC47</f>
        <v>0.23442400398466015</v>
      </c>
      <c r="BI143" s="220">
        <f>'4.a Electric heating'!BD47</f>
        <v>0.21727102808334356</v>
      </c>
    </row>
    <row r="144" spans="1:61" ht="15">
      <c r="A144" s="36" t="s">
        <v>7</v>
      </c>
      <c r="B144" s="36" t="s">
        <v>8</v>
      </c>
      <c r="C144" s="36" t="s">
        <v>33</v>
      </c>
      <c r="D144" s="1" t="s">
        <v>17</v>
      </c>
      <c r="E144" s="1" t="s">
        <v>103</v>
      </c>
      <c r="F144" s="1" t="s">
        <v>104</v>
      </c>
      <c r="G144" s="1" t="s">
        <v>14</v>
      </c>
      <c r="H144" s="219"/>
      <c r="I144" s="219"/>
      <c r="J144" s="219"/>
      <c r="K144" s="219"/>
      <c r="L144" s="219"/>
      <c r="M144" s="219"/>
      <c r="N144" s="219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19"/>
      <c r="Z144" s="219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19"/>
      <c r="AL144" s="219"/>
      <c r="AM144" s="219"/>
      <c r="AN144" s="219"/>
      <c r="AO144" s="219"/>
      <c r="AP144" s="219"/>
      <c r="AQ144" s="220">
        <f>'2.b-MTH2-HTH'!AL61</f>
        <v>0.3911634117171473</v>
      </c>
      <c r="AR144" s="220">
        <f>'2.b-MTH2-HTH'!AM61</f>
        <v>0.3911634117171473</v>
      </c>
      <c r="AS144" s="220">
        <f>'2.b-MTH2-HTH'!AN61</f>
        <v>0.3911634117171473</v>
      </c>
      <c r="AT144" s="220">
        <f>'2.b-MTH2-HTH'!AO61</f>
        <v>0.3911634117171473</v>
      </c>
      <c r="AU144" s="220">
        <f>'2.b-MTH2-HTH'!AP61</f>
        <v>0.3911634117171473</v>
      </c>
      <c r="AV144" s="220">
        <f>'2.b-MTH2-HTH'!AQ61</f>
        <v>0.3911634117171473</v>
      </c>
      <c r="AW144" s="220">
        <f>'2.b-MTH2-HTH'!AR61</f>
        <v>0.3911634117171473</v>
      </c>
      <c r="AX144" s="220">
        <f>'2.b-MTH2-HTH'!AS61</f>
        <v>0.3911634117171473</v>
      </c>
      <c r="AY144" s="220">
        <f>'2.b-MTH2-HTH'!AT61</f>
        <v>0.3911634117171473</v>
      </c>
      <c r="AZ144" s="220">
        <f>'2.b-MTH2-HTH'!AU61</f>
        <v>0.3911634117171473</v>
      </c>
      <c r="BA144" s="220">
        <f>'2.b-MTH2-HTH'!AV61</f>
        <v>0.3911634117171473</v>
      </c>
      <c r="BB144" s="220">
        <f>'2.b-MTH2-HTH'!AW61</f>
        <v>0.3911634117171473</v>
      </c>
      <c r="BC144" s="220">
        <f>'2.b-MTH2-HTH'!AX61</f>
        <v>0.3911634117171473</v>
      </c>
      <c r="BD144" s="220">
        <f>'2.b-MTH2-HTH'!AY61</f>
        <v>0.3911634117171473</v>
      </c>
      <c r="BE144" s="220">
        <f>'2.b-MTH2-HTH'!AZ61</f>
        <v>0.3911634117171473</v>
      </c>
      <c r="BF144" s="220">
        <f>'2.b-MTH2-HTH'!BA61</f>
        <v>0.3911634117171473</v>
      </c>
      <c r="BG144" s="220">
        <f>'2.b-MTH2-HTH'!BB61</f>
        <v>0.3911634117171473</v>
      </c>
      <c r="BH144" s="220">
        <f>'2.b-MTH2-HTH'!BC61</f>
        <v>0.3911634117171473</v>
      </c>
      <c r="BI144" s="220">
        <f>'2.b-MTH2-HTH'!BD61</f>
        <v>0.3911634117171473</v>
      </c>
    </row>
    <row r="145" spans="1:61" ht="15">
      <c r="A145" s="36" t="s">
        <v>7</v>
      </c>
      <c r="B145" s="36" t="s">
        <v>8</v>
      </c>
      <c r="C145" s="36" t="s">
        <v>33</v>
      </c>
      <c r="D145" s="1" t="s">
        <v>17</v>
      </c>
      <c r="E145" s="1" t="s">
        <v>103</v>
      </c>
      <c r="F145" s="1" t="s">
        <v>806</v>
      </c>
      <c r="G145" s="1" t="s">
        <v>12</v>
      </c>
      <c r="H145" s="219"/>
      <c r="I145" s="219"/>
      <c r="J145" s="219"/>
      <c r="K145" s="219"/>
      <c r="L145" s="219"/>
      <c r="M145" s="219"/>
      <c r="N145" s="219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19"/>
      <c r="Z145" s="219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19"/>
      <c r="AL145" s="219"/>
      <c r="AM145" s="219"/>
      <c r="AN145" s="219"/>
      <c r="AO145" s="219"/>
      <c r="AP145" s="219"/>
      <c r="AQ145" s="220">
        <f>'6. Non-specified'!AP423</f>
        <v>0.18660061562139282</v>
      </c>
      <c r="AR145" s="220">
        <f>'6. Non-specified'!AQ423</f>
        <v>0.19268950571744739</v>
      </c>
      <c r="AS145" s="220">
        <f>'6. Non-specified'!AR423</f>
        <v>0.19124199573105657</v>
      </c>
      <c r="AT145" s="220">
        <f>'6. Non-specified'!AS423</f>
        <v>0.19278011455163768</v>
      </c>
      <c r="AU145" s="220">
        <f>'6. Non-specified'!AT423</f>
        <v>0.18917946257197693</v>
      </c>
      <c r="AV145" s="220">
        <f>'6. Non-specified'!AU423</f>
        <v>0.18758012820512823</v>
      </c>
      <c r="AW145" s="220">
        <f>'6. Non-specified'!AV423</f>
        <v>0.18787561146051709</v>
      </c>
      <c r="AX145" s="220">
        <f>'6. Non-specified'!AW423</f>
        <v>0.17655580357142855</v>
      </c>
      <c r="AY145" s="220">
        <f>'6. Non-specified'!AX423</f>
        <v>0.18684991273996512</v>
      </c>
      <c r="AZ145" s="220">
        <f>'6. Non-specified'!AY423</f>
        <v>0.18572789634146339</v>
      </c>
      <c r="BA145" s="220">
        <f>'6. Non-specified'!AZ423</f>
        <v>0.17784342396459057</v>
      </c>
      <c r="BB145" s="220">
        <f>'6. Non-specified'!BA423</f>
        <v>0.18108482354802974</v>
      </c>
      <c r="BC145" s="220">
        <f>'6. Non-specified'!BB423</f>
        <v>0.17853712671509281</v>
      </c>
      <c r="BD145" s="220">
        <f>'6. Non-specified'!BC423</f>
        <v>0.173128</v>
      </c>
      <c r="BE145" s="220">
        <f>'6. Non-specified'!BD423</f>
        <v>0.17260451505016722</v>
      </c>
      <c r="BF145" s="220">
        <f>'6. Non-specified'!BE423</f>
        <v>0.17284356128611067</v>
      </c>
      <c r="BG145" s="220">
        <f>'6. Non-specified'!BF423</f>
        <v>0.18502114484216883</v>
      </c>
      <c r="BH145" s="220">
        <f>'6. Non-specified'!BG423</f>
        <v>0.18620117792932422</v>
      </c>
      <c r="BI145" s="220">
        <f>'6. Non-specified'!BH423</f>
        <v>0.19401850627891604</v>
      </c>
    </row>
    <row r="146" spans="1:61" ht="15">
      <c r="A146" s="36" t="s">
        <v>7</v>
      </c>
      <c r="B146" s="36" t="s">
        <v>8</v>
      </c>
      <c r="C146" s="36" t="s">
        <v>33</v>
      </c>
      <c r="D146" s="1" t="s">
        <v>17</v>
      </c>
      <c r="E146" s="1" t="s">
        <v>103</v>
      </c>
      <c r="F146" s="1" t="s">
        <v>806</v>
      </c>
      <c r="G146" s="1" t="s">
        <v>13</v>
      </c>
      <c r="H146" s="219"/>
      <c r="I146" s="219"/>
      <c r="J146" s="219"/>
      <c r="K146" s="219"/>
      <c r="L146" s="219"/>
      <c r="M146" s="219"/>
      <c r="N146" s="219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19"/>
      <c r="Z146" s="219"/>
      <c r="AA146" s="219"/>
      <c r="AB146" s="219"/>
      <c r="AC146" s="219"/>
      <c r="AD146" s="219"/>
      <c r="AE146" s="219"/>
      <c r="AF146" s="219"/>
      <c r="AG146" s="219"/>
      <c r="AH146" s="219"/>
      <c r="AI146" s="219"/>
      <c r="AJ146" s="219"/>
      <c r="AK146" s="219"/>
      <c r="AL146" s="219"/>
      <c r="AM146" s="219"/>
      <c r="AN146" s="219"/>
      <c r="AO146" s="219"/>
      <c r="AP146" s="219"/>
      <c r="AQ146" s="220">
        <f>'4.a Electric heating'!AL47</f>
        <v>0.18558566982118929</v>
      </c>
      <c r="AR146" s="220">
        <f>'4.a Electric heating'!AM47</f>
        <v>0.19795804780926857</v>
      </c>
      <c r="AS146" s="220">
        <f>'4.a Electric heating'!AN47</f>
        <v>0.1970821272437408</v>
      </c>
      <c r="AT146" s="220">
        <f>'4.a Electric heating'!AO47</f>
        <v>0.20813346148170761</v>
      </c>
      <c r="AU146" s="220">
        <f>'4.a Electric heating'!AP47</f>
        <v>0.19884178909413142</v>
      </c>
      <c r="AV146" s="220">
        <f>'4.a Electric heating'!AQ47</f>
        <v>0.20620629980132144</v>
      </c>
      <c r="AW146" s="220">
        <f>'4.a Electric heating'!AR47</f>
        <v>0.20245709435038836</v>
      </c>
      <c r="AX146" s="220">
        <f>'4.a Electric heating'!AS47</f>
        <v>0.21209790836707351</v>
      </c>
      <c r="AY146" s="220">
        <f>'4.a Electric heating'!AT47</f>
        <v>0.21941162934524844</v>
      </c>
      <c r="AZ146" s="220">
        <f>'4.a Electric heating'!AU47</f>
        <v>0.22270280378542717</v>
      </c>
      <c r="BA146" s="220">
        <f>'4.a Electric heating'!AV47</f>
        <v>0.22495232705598706</v>
      </c>
      <c r="BB146" s="220">
        <f>'4.a Electric heating'!AW47</f>
        <v>0.22841313208761763</v>
      </c>
      <c r="BC146" s="220">
        <f>'4.a Electric heating'!AX47</f>
        <v>0.22959051936641978</v>
      </c>
      <c r="BD146" s="220">
        <f>'4.a Electric heating'!AY47</f>
        <v>0.22270280378542717</v>
      </c>
      <c r="BE146" s="220">
        <f>'4.a Electric heating'!AZ47</f>
        <v>0.22049782553012592</v>
      </c>
      <c r="BF146" s="220">
        <f>'4.a Electric heating'!BA47</f>
        <v>0.22495232705598706</v>
      </c>
      <c r="BG146" s="220">
        <f>'4.a Electric heating'!BB47</f>
        <v>0.22270280378542714</v>
      </c>
      <c r="BH146" s="220">
        <f>'4.a Electric heating'!BC47</f>
        <v>0.23442400398466015</v>
      </c>
      <c r="BI146" s="220">
        <f>'4.a Electric heating'!BD47</f>
        <v>0.21727102808334356</v>
      </c>
    </row>
    <row r="147" spans="1:61" ht="15">
      <c r="A147" s="36" t="s">
        <v>7</v>
      </c>
      <c r="B147" s="36" t="s">
        <v>8</v>
      </c>
      <c r="C147" s="36" t="s">
        <v>33</v>
      </c>
      <c r="D147" s="1" t="s">
        <v>17</v>
      </c>
      <c r="E147" s="1" t="s">
        <v>103</v>
      </c>
      <c r="F147" s="1" t="s">
        <v>806</v>
      </c>
      <c r="G147" s="1" t="s">
        <v>14</v>
      </c>
      <c r="H147" s="219"/>
      <c r="I147" s="219"/>
      <c r="J147" s="219"/>
      <c r="K147" s="219"/>
      <c r="L147" s="219"/>
      <c r="M147" s="219"/>
      <c r="N147" s="219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19"/>
      <c r="Z147" s="219"/>
      <c r="AA147" s="219"/>
      <c r="AB147" s="219"/>
      <c r="AC147" s="219"/>
      <c r="AD147" s="219"/>
      <c r="AE147" s="219"/>
      <c r="AF147" s="219"/>
      <c r="AG147" s="219"/>
      <c r="AH147" s="219"/>
      <c r="AI147" s="219"/>
      <c r="AJ147" s="219"/>
      <c r="AK147" s="219"/>
      <c r="AL147" s="219"/>
      <c r="AM147" s="219"/>
      <c r="AN147" s="219"/>
      <c r="AO147" s="219"/>
      <c r="AP147" s="219"/>
      <c r="AQ147" s="220">
        <f>'2.b-MTH2-HTH'!AL67</f>
        <v>0.67007841522529721</v>
      </c>
      <c r="AR147" s="220">
        <f>'2.b-MTH2-HTH'!AM67</f>
        <v>0.67007841522529721</v>
      </c>
      <c r="AS147" s="220">
        <f>'2.b-MTH2-HTH'!AN67</f>
        <v>0.67007841522529721</v>
      </c>
      <c r="AT147" s="220">
        <f>'2.b-MTH2-HTH'!AO67</f>
        <v>0.67007841522529721</v>
      </c>
      <c r="AU147" s="220">
        <f>'2.b-MTH2-HTH'!AP67</f>
        <v>0.67007841522529721</v>
      </c>
      <c r="AV147" s="220">
        <f>'2.b-MTH2-HTH'!AQ67</f>
        <v>0.67007841522529721</v>
      </c>
      <c r="AW147" s="220">
        <f>'2.b-MTH2-HTH'!AR67</f>
        <v>0.67007841522529721</v>
      </c>
      <c r="AX147" s="220">
        <f>'2.b-MTH2-HTH'!AS67</f>
        <v>0.67007841522529721</v>
      </c>
      <c r="AY147" s="220">
        <f>'2.b-MTH2-HTH'!AT67</f>
        <v>0.67007841522529721</v>
      </c>
      <c r="AZ147" s="220">
        <f>'2.b-MTH2-HTH'!AU67</f>
        <v>0.67007841522529721</v>
      </c>
      <c r="BA147" s="220">
        <f>'2.b-MTH2-HTH'!AV67</f>
        <v>0.67007841522529721</v>
      </c>
      <c r="BB147" s="220">
        <f>'2.b-MTH2-HTH'!AW67</f>
        <v>0.67007841522529721</v>
      </c>
      <c r="BC147" s="220">
        <f>'2.b-MTH2-HTH'!AX67</f>
        <v>0.67007841522529721</v>
      </c>
      <c r="BD147" s="220">
        <f>'2.b-MTH2-HTH'!AY67</f>
        <v>0.67007841522529721</v>
      </c>
      <c r="BE147" s="220">
        <f>'2.b-MTH2-HTH'!AZ67</f>
        <v>0.67007841522529721</v>
      </c>
      <c r="BF147" s="220">
        <f>'2.b-MTH2-HTH'!BA67</f>
        <v>0.67007841522529721</v>
      </c>
      <c r="BG147" s="220">
        <f>'2.b-MTH2-HTH'!BB67</f>
        <v>0.67007841522529721</v>
      </c>
      <c r="BH147" s="220">
        <f>'2.b-MTH2-HTH'!BC67</f>
        <v>0.67007841522529721</v>
      </c>
      <c r="BI147" s="220">
        <f>'2.b-MTH2-HTH'!BD67</f>
        <v>0.67007841522529721</v>
      </c>
    </row>
    <row r="148" spans="1:61" ht="15">
      <c r="A148" s="36" t="s">
        <v>7</v>
      </c>
      <c r="B148" s="36" t="s">
        <v>8</v>
      </c>
      <c r="C148" s="36" t="s">
        <v>33</v>
      </c>
      <c r="D148" s="1" t="s">
        <v>17</v>
      </c>
      <c r="E148" s="1" t="s">
        <v>103</v>
      </c>
      <c r="F148" s="1" t="s">
        <v>803</v>
      </c>
      <c r="G148" s="1" t="s">
        <v>12</v>
      </c>
      <c r="H148" s="219"/>
      <c r="I148" s="219"/>
      <c r="J148" s="219"/>
      <c r="K148" s="219"/>
      <c r="L148" s="219"/>
      <c r="M148" s="219"/>
      <c r="N148" s="219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19"/>
      <c r="Z148" s="219"/>
      <c r="AA148" s="219"/>
      <c r="AB148" s="219"/>
      <c r="AC148" s="219"/>
      <c r="AD148" s="219"/>
      <c r="AE148" s="219"/>
      <c r="AF148" s="219"/>
      <c r="AG148" s="219"/>
      <c r="AH148" s="219"/>
      <c r="AI148" s="219"/>
      <c r="AJ148" s="219"/>
      <c r="AK148" s="219"/>
      <c r="AL148" s="219"/>
      <c r="AM148" s="219"/>
      <c r="AN148" s="219"/>
      <c r="AO148" s="219"/>
      <c r="AP148" s="219"/>
      <c r="AQ148" s="220">
        <f>'6. Non-specified'!AP424</f>
        <v>3.3171412081569832E-2</v>
      </c>
      <c r="AR148" s="220">
        <f>'6. Non-specified'!AQ424</f>
        <v>3.0136481003319809E-2</v>
      </c>
      <c r="AS148" s="220">
        <f>'6. Non-specified'!AR424</f>
        <v>2.7881536819637141E-2</v>
      </c>
      <c r="AT148" s="220">
        <f>'6. Non-specified'!AS424</f>
        <v>2.3210130660461785E-2</v>
      </c>
      <c r="AU148" s="220">
        <f>'6. Non-specified'!AT424</f>
        <v>2.0803524690280926E-2</v>
      </c>
      <c r="AV148" s="220">
        <f>'6. Non-specified'!AU424</f>
        <v>2.0512820512820513E-2</v>
      </c>
      <c r="AW148" s="220">
        <f>'6. Non-specified'!AV424</f>
        <v>1.9999126484975541E-2</v>
      </c>
      <c r="AX148" s="220">
        <f>'6. Non-specified'!AW424</f>
        <v>2.0017857142857143E-2</v>
      </c>
      <c r="AY148" s="220">
        <f>'6. Non-specified'!AX424</f>
        <v>1.9646596858638742E-2</v>
      </c>
      <c r="AZ148" s="220">
        <f>'6. Non-specified'!AY424</f>
        <v>1.9228489159891598E-2</v>
      </c>
      <c r="BA148" s="220">
        <f>'6. Non-specified'!AZ424</f>
        <v>3.3113341764147958E-2</v>
      </c>
      <c r="BB148" s="220">
        <f>'6. Non-specified'!BA424</f>
        <v>3.0143218863744263E-2</v>
      </c>
      <c r="BC148" s="220">
        <f>'6. Non-specified'!BB424</f>
        <v>3.4963680387409199E-2</v>
      </c>
      <c r="BD148" s="220">
        <f>'6. Non-specified'!BC424</f>
        <v>3.8379999999999997E-2</v>
      </c>
      <c r="BE148" s="220">
        <f>'6. Non-specified'!BD424</f>
        <v>3.8841973244147156E-2</v>
      </c>
      <c r="BF148" s="220">
        <f>'6. Non-specified'!BE424</f>
        <v>4.2871715358250372E-2</v>
      </c>
      <c r="BG148" s="220">
        <f>'6. Non-specified'!BF424</f>
        <v>2.1020238634647331E-2</v>
      </c>
      <c r="BH148" s="220">
        <f>'6. Non-specified'!BG424</f>
        <v>2.9624922504649719E-2</v>
      </c>
      <c r="BI148" s="220">
        <f>'6. Non-specified'!BH424</f>
        <v>1.2432253800396562E-2</v>
      </c>
    </row>
    <row r="149" spans="1:61" ht="15">
      <c r="A149" s="36" t="s">
        <v>7</v>
      </c>
      <c r="B149" s="36" t="s">
        <v>8</v>
      </c>
      <c r="C149" s="36" t="s">
        <v>33</v>
      </c>
      <c r="D149" s="1" t="s">
        <v>17</v>
      </c>
      <c r="E149" s="1" t="s">
        <v>103</v>
      </c>
      <c r="F149" s="1" t="s">
        <v>803</v>
      </c>
      <c r="G149" s="1" t="s">
        <v>13</v>
      </c>
      <c r="H149" s="219"/>
      <c r="I149" s="219"/>
      <c r="J149" s="219"/>
      <c r="K149" s="219"/>
      <c r="L149" s="219"/>
      <c r="M149" s="219"/>
      <c r="N149" s="219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19"/>
      <c r="AL149" s="219"/>
      <c r="AM149" s="219"/>
      <c r="AN149" s="219"/>
      <c r="AO149" s="219"/>
      <c r="AP149" s="219"/>
      <c r="AQ149" s="220">
        <f>'4.a Electric heating'!AL47</f>
        <v>0.18558566982118929</v>
      </c>
      <c r="AR149" s="220">
        <f>'4.a Electric heating'!AM47</f>
        <v>0.19795804780926857</v>
      </c>
      <c r="AS149" s="220">
        <f>'4.a Electric heating'!AN47</f>
        <v>0.1970821272437408</v>
      </c>
      <c r="AT149" s="220">
        <f>'4.a Electric heating'!AO47</f>
        <v>0.20813346148170761</v>
      </c>
      <c r="AU149" s="220">
        <f>'4.a Electric heating'!AP47</f>
        <v>0.19884178909413142</v>
      </c>
      <c r="AV149" s="220">
        <f>'4.a Electric heating'!AQ47</f>
        <v>0.20620629980132144</v>
      </c>
      <c r="AW149" s="220">
        <f>'4.a Electric heating'!AR47</f>
        <v>0.20245709435038836</v>
      </c>
      <c r="AX149" s="220">
        <f>'4.a Electric heating'!AS47</f>
        <v>0.21209790836707351</v>
      </c>
      <c r="AY149" s="220">
        <f>'4.a Electric heating'!AT47</f>
        <v>0.21941162934524844</v>
      </c>
      <c r="AZ149" s="220">
        <f>'4.a Electric heating'!AU47</f>
        <v>0.22270280378542717</v>
      </c>
      <c r="BA149" s="220">
        <f>'4.a Electric heating'!AV47</f>
        <v>0.22495232705598706</v>
      </c>
      <c r="BB149" s="220">
        <f>'4.a Electric heating'!AW47</f>
        <v>0.22841313208761763</v>
      </c>
      <c r="BC149" s="220">
        <f>'4.a Electric heating'!AX47</f>
        <v>0.22959051936641978</v>
      </c>
      <c r="BD149" s="220">
        <f>'4.a Electric heating'!AY47</f>
        <v>0.22270280378542717</v>
      </c>
      <c r="BE149" s="220">
        <f>'4.a Electric heating'!AZ47</f>
        <v>0.22049782553012592</v>
      </c>
      <c r="BF149" s="220">
        <f>'4.a Electric heating'!BA47</f>
        <v>0.22495232705598706</v>
      </c>
      <c r="BG149" s="220">
        <f>'4.a Electric heating'!BB47</f>
        <v>0.22270280378542714</v>
      </c>
      <c r="BH149" s="220">
        <f>'4.a Electric heating'!BC47</f>
        <v>0.23442400398466015</v>
      </c>
      <c r="BI149" s="220">
        <f>'4.a Electric heating'!BD47</f>
        <v>0.21727102808334356</v>
      </c>
    </row>
    <row r="150" spans="1:61" ht="15">
      <c r="A150" s="36" t="s">
        <v>7</v>
      </c>
      <c r="B150" s="36" t="s">
        <v>8</v>
      </c>
      <c r="C150" s="36" t="s">
        <v>33</v>
      </c>
      <c r="D150" s="1" t="s">
        <v>17</v>
      </c>
      <c r="E150" s="1" t="s">
        <v>103</v>
      </c>
      <c r="F150" s="1" t="s">
        <v>803</v>
      </c>
      <c r="G150" s="1" t="s">
        <v>14</v>
      </c>
      <c r="H150" s="219"/>
      <c r="I150" s="219"/>
      <c r="J150" s="219"/>
      <c r="K150" s="219"/>
      <c r="L150" s="219"/>
      <c r="M150" s="219"/>
      <c r="N150" s="219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19"/>
      <c r="Z150" s="219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19"/>
      <c r="AL150" s="219"/>
      <c r="AM150" s="219"/>
      <c r="AN150" s="219"/>
      <c r="AO150" s="219"/>
      <c r="AP150" s="219"/>
      <c r="AQ150" s="220">
        <f>'2.b-MTH2-HTH'!AL79</f>
        <v>0.77373362781602184</v>
      </c>
      <c r="AR150" s="220">
        <f>'2.b-MTH2-HTH'!AM79</f>
        <v>0.77373362781602184</v>
      </c>
      <c r="AS150" s="220">
        <f>'2.b-MTH2-HTH'!AN79</f>
        <v>0.77373362781602184</v>
      </c>
      <c r="AT150" s="220">
        <f>'2.b-MTH2-HTH'!AO79</f>
        <v>0.77373362781602184</v>
      </c>
      <c r="AU150" s="220">
        <f>'2.b-MTH2-HTH'!AP79</f>
        <v>0.77373362781602184</v>
      </c>
      <c r="AV150" s="220">
        <f>'2.b-MTH2-HTH'!AQ79</f>
        <v>0.77373362781602184</v>
      </c>
      <c r="AW150" s="220">
        <f>'2.b-MTH2-HTH'!AR79</f>
        <v>0.77373362781602184</v>
      </c>
      <c r="AX150" s="220">
        <f>'2.b-MTH2-HTH'!AS79</f>
        <v>0.77373362781602184</v>
      </c>
      <c r="AY150" s="220">
        <f>'2.b-MTH2-HTH'!AT79</f>
        <v>0.77373362781602184</v>
      </c>
      <c r="AZ150" s="220">
        <f>'2.b-MTH2-HTH'!AU79</f>
        <v>0.77373362781602184</v>
      </c>
      <c r="BA150" s="220">
        <f>'2.b-MTH2-HTH'!AV79</f>
        <v>0.77373362781602184</v>
      </c>
      <c r="BB150" s="220">
        <f>'2.b-MTH2-HTH'!AW79</f>
        <v>0.77373362781602184</v>
      </c>
      <c r="BC150" s="220">
        <f>'2.b-MTH2-HTH'!AX79</f>
        <v>0.77373362781602184</v>
      </c>
      <c r="BD150" s="220">
        <f>'2.b-MTH2-HTH'!AY79</f>
        <v>0.77373362781602184</v>
      </c>
      <c r="BE150" s="220">
        <f>'2.b-MTH2-HTH'!AZ79</f>
        <v>0.77373362781602184</v>
      </c>
      <c r="BF150" s="220">
        <f>'2.b-MTH2-HTH'!BA79</f>
        <v>0.77373362781602184</v>
      </c>
      <c r="BG150" s="220">
        <f>'2.b-MTH2-HTH'!BB79</f>
        <v>0.77373362781602184</v>
      </c>
      <c r="BH150" s="220">
        <f>'2.b-MTH2-HTH'!BC79</f>
        <v>0.77373362781602184</v>
      </c>
      <c r="BI150" s="220">
        <f>'2.b-MTH2-HTH'!BD79</f>
        <v>0.77373362781602184</v>
      </c>
    </row>
    <row r="151" spans="1:61" ht="15">
      <c r="A151" s="36" t="s">
        <v>7</v>
      </c>
      <c r="B151" s="36" t="s">
        <v>8</v>
      </c>
      <c r="C151" s="36" t="s">
        <v>33</v>
      </c>
      <c r="D151" s="1" t="s">
        <v>17</v>
      </c>
      <c r="E151" s="1" t="s">
        <v>105</v>
      </c>
      <c r="F151" s="1" t="s">
        <v>106</v>
      </c>
      <c r="G151" s="1" t="s">
        <v>12</v>
      </c>
      <c r="H151" s="219"/>
      <c r="I151" s="219"/>
      <c r="J151" s="219"/>
      <c r="K151" s="219"/>
      <c r="L151" s="219"/>
      <c r="M151" s="219"/>
      <c r="N151" s="219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AK151" s="219"/>
      <c r="AL151" s="219"/>
      <c r="AM151" s="219"/>
      <c r="AN151" s="219"/>
      <c r="AO151" s="219"/>
      <c r="AP151" s="219"/>
      <c r="AQ151" s="220">
        <f>'6. Non-specified'!AP425</f>
        <v>4.9509426702577922E-2</v>
      </c>
      <c r="AR151" s="220">
        <f>'6. Non-specified'!AQ425</f>
        <v>4.9649575802286974E-2</v>
      </c>
      <c r="AS151" s="220">
        <f>'6. Non-specified'!AR425</f>
        <v>4.9608680184987555E-2</v>
      </c>
      <c r="AT151" s="220">
        <f>'6. Non-specified'!AS425</f>
        <v>4.9418292464650071E-2</v>
      </c>
      <c r="AU151" s="220">
        <f>'6. Non-specified'!AT425</f>
        <v>4.9206072238701798E-2</v>
      </c>
      <c r="AV151" s="220">
        <f>'6. Non-specified'!AU425</f>
        <v>4.9013157894736842E-2</v>
      </c>
      <c r="AW151" s="220">
        <f>'6. Non-specified'!AV425</f>
        <v>4.9135220125786166E-2</v>
      </c>
      <c r="AX151" s="220">
        <f>'6. Non-specified'!AW425</f>
        <v>4.8535714285714286E-2</v>
      </c>
      <c r="AY151" s="220">
        <f>'6. Non-specified'!AX425</f>
        <v>4.9048865619546252E-2</v>
      </c>
      <c r="AZ151" s="220">
        <f>'6. Non-specified'!AY425</f>
        <v>4.9093834688346889E-2</v>
      </c>
      <c r="BA151" s="220">
        <f>'6. Non-specified'!AZ425</f>
        <v>4.8822320581726211E-2</v>
      </c>
      <c r="BB151" s="220">
        <f>'6. Non-specified'!BA425</f>
        <v>4.9058395315714515E-2</v>
      </c>
      <c r="BC151" s="220">
        <f>'6. Non-specified'!BB425</f>
        <v>4.9209039548022603E-2</v>
      </c>
      <c r="BD151" s="220">
        <f>'6. Non-specified'!BC425</f>
        <v>4.9344000000000006E-2</v>
      </c>
      <c r="BE151" s="220">
        <f>'6. Non-specified'!BD425</f>
        <v>4.9289297658862877E-2</v>
      </c>
      <c r="BF151" s="220">
        <f>'6. Non-specified'!BE425</f>
        <v>4.9118655133017795E-2</v>
      </c>
      <c r="BG151" s="220">
        <f>'6. Non-specified'!BF425</f>
        <v>4.9418516840356447E-2</v>
      </c>
      <c r="BH151" s="220">
        <f>'6. Non-specified'!BG425</f>
        <v>4.9249845009299444E-2</v>
      </c>
      <c r="BI151" s="220">
        <f>'6. Non-specified'!BH425</f>
        <v>4.9021810971579649E-2</v>
      </c>
    </row>
    <row r="152" spans="1:61" ht="15">
      <c r="A152" s="36" t="s">
        <v>7</v>
      </c>
      <c r="B152" s="36" t="s">
        <v>8</v>
      </c>
      <c r="C152" s="36" t="s">
        <v>33</v>
      </c>
      <c r="D152" s="1" t="s">
        <v>17</v>
      </c>
      <c r="E152" s="1" t="s">
        <v>105</v>
      </c>
      <c r="F152" s="1" t="s">
        <v>106</v>
      </c>
      <c r="G152" s="1" t="s">
        <v>13</v>
      </c>
      <c r="H152" s="219"/>
      <c r="I152" s="219"/>
      <c r="J152" s="219"/>
      <c r="K152" s="219"/>
      <c r="L152" s="219"/>
      <c r="M152" s="219"/>
      <c r="N152" s="219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19"/>
      <c r="Z152" s="219"/>
      <c r="AA152" s="219"/>
      <c r="AB152" s="219"/>
      <c r="AC152" s="219"/>
      <c r="AD152" s="219"/>
      <c r="AE152" s="219"/>
      <c r="AF152" s="219"/>
      <c r="AG152" s="219"/>
      <c r="AH152" s="219"/>
      <c r="AI152" s="219"/>
      <c r="AJ152" s="219"/>
      <c r="AK152" s="219"/>
      <c r="AL152" s="219"/>
      <c r="AM152" s="219"/>
      <c r="AN152" s="219"/>
      <c r="AO152" s="219"/>
      <c r="AP152" s="219"/>
      <c r="AQ152" s="220">
        <f>'1. Lighting'!AL59</f>
        <v>3.074377745241581E-2</v>
      </c>
      <c r="AR152" s="220">
        <f>'1. Lighting'!AM59</f>
        <v>3.1134407027818445E-2</v>
      </c>
      <c r="AS152" s="220">
        <f>'1. Lighting'!AN59</f>
        <v>3.1525036603221077E-2</v>
      </c>
      <c r="AT152" s="220">
        <f>'1. Lighting'!AO59</f>
        <v>3.1915666178623715E-2</v>
      </c>
      <c r="AU152" s="220">
        <f>'1. Lighting'!AP59</f>
        <v>3.2306295754026347E-2</v>
      </c>
      <c r="AV152" s="220">
        <f>'1. Lighting'!AQ59</f>
        <v>3.2696925329428986E-2</v>
      </c>
      <c r="AW152" s="220">
        <f>'1. Lighting'!AR59</f>
        <v>3.3087554904831618E-2</v>
      </c>
      <c r="AX152" s="220">
        <f>'1. Lighting'!AS59</f>
        <v>3.3478184480234256E-2</v>
      </c>
      <c r="AY152" s="220">
        <f>'1. Lighting'!AT59</f>
        <v>3.3868814055636895E-2</v>
      </c>
      <c r="AZ152" s="220">
        <f>'1. Lighting'!AU59</f>
        <v>3.4259443631039527E-2</v>
      </c>
      <c r="BA152" s="220">
        <f>'1. Lighting'!AV59</f>
        <v>3.4650073206442165E-2</v>
      </c>
      <c r="BB152" s="220">
        <f>'1. Lighting'!AW59</f>
        <v>3.5040702781844797E-2</v>
      </c>
      <c r="BC152" s="220">
        <f>'1. Lighting'!AX59</f>
        <v>3.5431332357247436E-2</v>
      </c>
      <c r="BD152" s="220">
        <f>'1. Lighting'!AY59</f>
        <v>3.5821961932650068E-2</v>
      </c>
      <c r="BE152" s="220">
        <f>'1. Lighting'!AZ59</f>
        <v>3.6212591508052706E-2</v>
      </c>
      <c r="BF152" s="220">
        <f>'1. Lighting'!BA59</f>
        <v>3.6603221083455345E-2</v>
      </c>
      <c r="BG152" s="220">
        <f>'1. Lighting'!BB59</f>
        <v>3.6993850658857977E-2</v>
      </c>
      <c r="BH152" s="220">
        <f>'1. Lighting'!BC59</f>
        <v>3.7384480234260616E-2</v>
      </c>
      <c r="BI152" s="220">
        <f>'1. Lighting'!BD59</f>
        <v>3.7775109809663247E-2</v>
      </c>
    </row>
    <row r="153" spans="1:61" ht="15">
      <c r="A153" s="36" t="s">
        <v>7</v>
      </c>
      <c r="B153" s="36" t="s">
        <v>8</v>
      </c>
      <c r="C153" s="36" t="s">
        <v>33</v>
      </c>
      <c r="D153" s="1" t="s">
        <v>17</v>
      </c>
      <c r="E153" s="1" t="s">
        <v>105</v>
      </c>
      <c r="F153" s="1" t="s">
        <v>106</v>
      </c>
      <c r="G153" s="1" t="s">
        <v>14</v>
      </c>
      <c r="H153" s="219"/>
      <c r="I153" s="219"/>
      <c r="J153" s="219"/>
      <c r="K153" s="219"/>
      <c r="L153" s="219"/>
      <c r="M153" s="219"/>
      <c r="N153" s="219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19"/>
      <c r="Z153" s="219"/>
      <c r="AA153" s="219"/>
      <c r="AB153" s="219"/>
      <c r="AC153" s="219"/>
      <c r="AD153" s="219"/>
      <c r="AE153" s="219"/>
      <c r="AF153" s="219"/>
      <c r="AG153" s="219"/>
      <c r="AH153" s="219"/>
      <c r="AI153" s="219"/>
      <c r="AJ153" s="219"/>
      <c r="AK153" s="219"/>
      <c r="AL153" s="219"/>
      <c r="AM153" s="219"/>
      <c r="AN153" s="219"/>
      <c r="AO153" s="219"/>
      <c r="AP153" s="219"/>
      <c r="AQ153" s="220">
        <f>'1. Lighting'!AL60</f>
        <v>1</v>
      </c>
      <c r="AR153" s="220">
        <f>'1. Lighting'!AM60</f>
        <v>1</v>
      </c>
      <c r="AS153" s="220">
        <f>'1. Lighting'!AN60</f>
        <v>1</v>
      </c>
      <c r="AT153" s="220">
        <f>'1. Lighting'!AO60</f>
        <v>1</v>
      </c>
      <c r="AU153" s="220">
        <f>'1. Lighting'!AP60</f>
        <v>1</v>
      </c>
      <c r="AV153" s="220">
        <f>'1. Lighting'!AQ60</f>
        <v>1</v>
      </c>
      <c r="AW153" s="220">
        <f>'1. Lighting'!AR60</f>
        <v>1</v>
      </c>
      <c r="AX153" s="220">
        <f>'1. Lighting'!AS60</f>
        <v>1</v>
      </c>
      <c r="AY153" s="220">
        <f>'1. Lighting'!AT60</f>
        <v>1</v>
      </c>
      <c r="AZ153" s="220">
        <f>'1. Lighting'!AU60</f>
        <v>1</v>
      </c>
      <c r="BA153" s="220">
        <f>'1. Lighting'!AV60</f>
        <v>1</v>
      </c>
      <c r="BB153" s="220">
        <f>'1. Lighting'!AW60</f>
        <v>1</v>
      </c>
      <c r="BC153" s="220">
        <f>'1. Lighting'!AX60</f>
        <v>1</v>
      </c>
      <c r="BD153" s="220">
        <f>'1. Lighting'!AY60</f>
        <v>1</v>
      </c>
      <c r="BE153" s="220">
        <f>'1. Lighting'!AZ60</f>
        <v>1</v>
      </c>
      <c r="BF153" s="220">
        <f>'1. Lighting'!BA60</f>
        <v>1</v>
      </c>
      <c r="BG153" s="220">
        <f>'1. Lighting'!BB60</f>
        <v>1</v>
      </c>
      <c r="BH153" s="220">
        <f>'1. Lighting'!BC60</f>
        <v>1</v>
      </c>
      <c r="BI153" s="220">
        <f>'1. Lighting'!BD60</f>
        <v>1</v>
      </c>
    </row>
    <row r="154" spans="1:61" s="5" customFormat="1" ht="15">
      <c r="A154" s="4" t="s">
        <v>7</v>
      </c>
      <c r="B154" s="4" t="s">
        <v>8</v>
      </c>
      <c r="C154" s="4" t="s">
        <v>33</v>
      </c>
      <c r="D154" s="4" t="s">
        <v>21</v>
      </c>
      <c r="E154" s="4"/>
      <c r="F154" s="4"/>
      <c r="G154" s="4" t="s">
        <v>11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>
        <v>-1720</v>
      </c>
      <c r="BC154" s="4">
        <v>-1781</v>
      </c>
      <c r="BD154" s="4">
        <v>-1661</v>
      </c>
      <c r="BE154" s="4">
        <v>-1399</v>
      </c>
      <c r="BF154" s="4">
        <v>-1523</v>
      </c>
      <c r="BG154" s="4">
        <v>-627</v>
      </c>
      <c r="BH154" s="4">
        <v>-534</v>
      </c>
      <c r="BI154" s="4">
        <v>-496</v>
      </c>
    </row>
    <row r="155" spans="1:61" ht="15">
      <c r="A155" s="36" t="s">
        <v>7</v>
      </c>
      <c r="B155" s="36" t="s">
        <v>8</v>
      </c>
      <c r="C155" s="36" t="s">
        <v>33</v>
      </c>
      <c r="D155" s="1" t="s">
        <v>21</v>
      </c>
      <c r="E155" s="1" t="s">
        <v>113</v>
      </c>
      <c r="F155" s="1" t="s">
        <v>113</v>
      </c>
      <c r="G155" s="1" t="s">
        <v>12</v>
      </c>
      <c r="H155" s="219"/>
      <c r="I155" s="219"/>
      <c r="J155" s="219"/>
      <c r="K155" s="219"/>
      <c r="L155" s="219"/>
      <c r="M155" s="219"/>
      <c r="N155" s="219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19"/>
      <c r="Z155" s="219"/>
      <c r="AA155" s="219"/>
      <c r="AB155" s="219"/>
      <c r="AC155" s="219"/>
      <c r="AD155" s="219"/>
      <c r="AE155" s="219"/>
      <c r="AF155" s="219"/>
      <c r="AG155" s="219"/>
      <c r="AH155" s="219"/>
      <c r="AI155" s="219"/>
      <c r="AJ155" s="219"/>
      <c r="AK155" s="219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19"/>
      <c r="BB155" s="220">
        <f>'6. Non-specified'!BA$394</f>
        <v>0.16290322580645161</v>
      </c>
      <c r="BC155" s="220">
        <f>'6. Non-specified'!BB$394</f>
        <v>0.16680334590782353</v>
      </c>
      <c r="BD155" s="220">
        <f>'6. Non-specified'!BC$394</f>
        <v>0.18547341115434501</v>
      </c>
      <c r="BE155" s="220">
        <f>'6. Non-specified'!BD$394</f>
        <v>0.18507209499575911</v>
      </c>
      <c r="BF155" s="220">
        <f>'6. Non-specified'!BE$394</f>
        <v>0.16730353879381957</v>
      </c>
      <c r="BG155" s="220">
        <f>'6. Non-specified'!BF$394</f>
        <v>0.16778728606356969</v>
      </c>
      <c r="BH155" s="220">
        <f>'6. Non-specified'!BG$394</f>
        <v>0.14086102719033233</v>
      </c>
      <c r="BI155" s="220">
        <f>'6. Non-specified'!BH$394</f>
        <v>0.13994876634757988</v>
      </c>
    </row>
    <row r="156" spans="1:61" ht="15">
      <c r="A156" s="36" t="s">
        <v>7</v>
      </c>
      <c r="B156" s="36" t="s">
        <v>8</v>
      </c>
      <c r="C156" s="36" t="s">
        <v>33</v>
      </c>
      <c r="D156" s="1" t="s">
        <v>21</v>
      </c>
      <c r="E156" s="1" t="s">
        <v>113</v>
      </c>
      <c r="F156" s="1" t="s">
        <v>113</v>
      </c>
      <c r="G156" s="1" t="s">
        <v>13</v>
      </c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19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19"/>
      <c r="BB156" s="220">
        <f>'2.a-LTH-MTH1'!AW$59</f>
        <v>0.92801236245173402</v>
      </c>
      <c r="BC156" s="220">
        <f>'2.a-LTH-MTH1'!AX$59</f>
        <v>0.92876861809268596</v>
      </c>
      <c r="BD156" s="220">
        <f>'2.a-LTH-MTH1'!AY$59</f>
        <v>0.92949886263566495</v>
      </c>
      <c r="BE156" s="220">
        <f>'2.a-LTH-MTH1'!AZ$59</f>
        <v>0.93020399072155802</v>
      </c>
      <c r="BF156" s="220">
        <f>'2.a-LTH-MTH1'!BA$59</f>
        <v>0.93088486622045097</v>
      </c>
      <c r="BG156" s="220">
        <f>'2.a-LTH-MTH1'!BB$59</f>
        <v>0.93154232328997999</v>
      </c>
      <c r="BH156" s="220">
        <f>'2.a-LTH-MTH1'!BC$59</f>
        <v>0.93217716739727297</v>
      </c>
      <c r="BI156" s="220">
        <f>'2.a-LTH-MTH1'!BD$59</f>
        <v>0.932790176305755</v>
      </c>
    </row>
    <row r="157" spans="1:61" ht="15">
      <c r="A157" s="36" t="s">
        <v>7</v>
      </c>
      <c r="B157" s="36" t="s">
        <v>8</v>
      </c>
      <c r="C157" s="36" t="s">
        <v>33</v>
      </c>
      <c r="D157" s="1" t="s">
        <v>21</v>
      </c>
      <c r="E157" s="1" t="s">
        <v>113</v>
      </c>
      <c r="F157" s="1" t="s">
        <v>113</v>
      </c>
      <c r="G157" s="1" t="s">
        <v>14</v>
      </c>
      <c r="H157" s="219"/>
      <c r="I157" s="219"/>
      <c r="J157" s="219"/>
      <c r="K157" s="219"/>
      <c r="L157" s="219"/>
      <c r="M157" s="219"/>
      <c r="N157" s="219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19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19"/>
      <c r="BB157" s="220">
        <f>'2.a-LTH-MTH1'!AW$60</f>
        <v>0.22800205883416391</v>
      </c>
      <c r="BC157" s="220">
        <f>'2.a-LTH-MTH1'!AX$60</f>
        <v>0.22800205883416391</v>
      </c>
      <c r="BD157" s="220">
        <f>'2.a-LTH-MTH1'!AY$60</f>
        <v>0.22800205883416391</v>
      </c>
      <c r="BE157" s="220">
        <f>'2.a-LTH-MTH1'!AZ$60</f>
        <v>0.22800205883416391</v>
      </c>
      <c r="BF157" s="220">
        <f>'2.a-LTH-MTH1'!BA$60</f>
        <v>0.22800205883416391</v>
      </c>
      <c r="BG157" s="220">
        <f>'2.a-LTH-MTH1'!BB$60</f>
        <v>0.22800205883416391</v>
      </c>
      <c r="BH157" s="220">
        <f>'2.a-LTH-MTH1'!BC$60</f>
        <v>0.22800205883416391</v>
      </c>
      <c r="BI157" s="220">
        <f>'2.a-LTH-MTH1'!BD$60</f>
        <v>0.22800205883416391</v>
      </c>
    </row>
    <row r="158" spans="1:61" ht="15">
      <c r="A158" s="36" t="s">
        <v>7</v>
      </c>
      <c r="B158" s="36" t="s">
        <v>8</v>
      </c>
      <c r="C158" s="36" t="s">
        <v>33</v>
      </c>
      <c r="D158" s="1" t="s">
        <v>21</v>
      </c>
      <c r="E158" s="1" t="s">
        <v>107</v>
      </c>
      <c r="F158" s="1" t="s">
        <v>108</v>
      </c>
      <c r="G158" s="1" t="s">
        <v>12</v>
      </c>
      <c r="H158" s="219"/>
      <c r="I158" s="219"/>
      <c r="J158" s="219"/>
      <c r="K158" s="219"/>
      <c r="L158" s="219"/>
      <c r="M158" s="219"/>
      <c r="N158" s="219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19"/>
      <c r="Z158" s="219"/>
      <c r="AA158" s="219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19"/>
      <c r="AL158" s="219"/>
      <c r="AM158" s="219"/>
      <c r="AN158" s="219"/>
      <c r="AO158" s="219"/>
      <c r="AP158" s="219"/>
      <c r="AQ158" s="219"/>
      <c r="AR158" s="219"/>
      <c r="AS158" s="219"/>
      <c r="AT158" s="219"/>
      <c r="AU158" s="219"/>
      <c r="AV158" s="219"/>
      <c r="AW158" s="219"/>
      <c r="AX158" s="219"/>
      <c r="AY158" s="219"/>
      <c r="AZ158" s="219"/>
      <c r="BA158" s="219"/>
      <c r="BB158" s="220">
        <f>'6. Non-specified'!BA$395</f>
        <v>0.38387096774193546</v>
      </c>
      <c r="BC158" s="220">
        <f>'6. Non-specified'!BB$395</f>
        <v>0.37649663769066755</v>
      </c>
      <c r="BD158" s="220">
        <f>'6. Non-specified'!BC$395</f>
        <v>0.36332684824902722</v>
      </c>
      <c r="BE158" s="220">
        <f>'6. Non-specified'!BD$395</f>
        <v>0.36335877862595417</v>
      </c>
      <c r="BF158" s="220">
        <f>'6. Non-specified'!BE$395</f>
        <v>0.37041036717062636</v>
      </c>
      <c r="BG158" s="220">
        <f>'6. Non-specified'!BF$395</f>
        <v>0.39333740831295844</v>
      </c>
      <c r="BH158" s="220">
        <f>'6. Non-specified'!BG$395</f>
        <v>0.39784743202416917</v>
      </c>
      <c r="BI158" s="220">
        <f>'6. Non-specified'!BH$395</f>
        <v>0.41674531481731159</v>
      </c>
    </row>
    <row r="159" spans="1:61" ht="15">
      <c r="A159" s="36" t="s">
        <v>7</v>
      </c>
      <c r="B159" s="36" t="s">
        <v>8</v>
      </c>
      <c r="C159" s="36" t="s">
        <v>33</v>
      </c>
      <c r="D159" s="1" t="s">
        <v>21</v>
      </c>
      <c r="E159" s="1" t="s">
        <v>107</v>
      </c>
      <c r="F159" s="1" t="s">
        <v>108</v>
      </c>
      <c r="G159" s="1" t="s">
        <v>13</v>
      </c>
      <c r="H159" s="219"/>
      <c r="I159" s="219"/>
      <c r="J159" s="219"/>
      <c r="K159" s="219"/>
      <c r="L159" s="219"/>
      <c r="M159" s="219"/>
      <c r="N159" s="219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19"/>
      <c r="AI159" s="219"/>
      <c r="AJ159" s="219"/>
      <c r="AK159" s="219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19"/>
      <c r="BB159" s="220">
        <f>'2.b-MTH2-HTH'!AW$60</f>
        <v>0.57450751000950395</v>
      </c>
      <c r="BC159" s="220">
        <f>'2.b-MTH2-HTH'!AX$60</f>
        <v>0.57781775890094389</v>
      </c>
      <c r="BD159" s="220">
        <f>'2.b-MTH2-HTH'!AY$60</f>
        <v>0.57451595766849639</v>
      </c>
      <c r="BE159" s="220">
        <f>'2.b-MTH2-HTH'!AZ$60</f>
        <v>0.5749549285103237</v>
      </c>
      <c r="BF159" s="220">
        <f>'2.b-MTH2-HTH'!BA$60</f>
        <v>0.5807407629223017</v>
      </c>
      <c r="BG159" s="220">
        <f>'2.b-MTH2-HTH'!BB$60</f>
        <v>0.5810223934986205</v>
      </c>
      <c r="BH159" s="220">
        <f>'2.b-MTH2-HTH'!BC$60</f>
        <v>0.59258989819671504</v>
      </c>
      <c r="BI159" s="220">
        <f>'2.b-MTH2-HTH'!BD$60</f>
        <v>0.58065161948797872</v>
      </c>
    </row>
    <row r="160" spans="1:61" ht="15">
      <c r="A160" s="36" t="s">
        <v>7</v>
      </c>
      <c r="B160" s="36" t="s">
        <v>8</v>
      </c>
      <c r="C160" s="36" t="s">
        <v>33</v>
      </c>
      <c r="D160" s="1" t="s">
        <v>21</v>
      </c>
      <c r="E160" s="1" t="s">
        <v>107</v>
      </c>
      <c r="F160" s="1" t="s">
        <v>108</v>
      </c>
      <c r="G160" s="1" t="s">
        <v>14</v>
      </c>
      <c r="H160" s="219"/>
      <c r="I160" s="219"/>
      <c r="J160" s="219"/>
      <c r="K160" s="219"/>
      <c r="L160" s="219"/>
      <c r="M160" s="219"/>
      <c r="N160" s="219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19"/>
      <c r="Z160" s="219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AK160" s="219"/>
      <c r="AL160" s="219"/>
      <c r="AM160" s="219"/>
      <c r="AN160" s="219"/>
      <c r="AO160" s="219"/>
      <c r="AP160" s="219"/>
      <c r="AQ160" s="219"/>
      <c r="AR160" s="219"/>
      <c r="AS160" s="219"/>
      <c r="AT160" s="219"/>
      <c r="AU160" s="219"/>
      <c r="AV160" s="219"/>
      <c r="AW160" s="219"/>
      <c r="AX160" s="219"/>
      <c r="AY160" s="219"/>
      <c r="AZ160" s="219"/>
      <c r="BA160" s="219"/>
      <c r="BB160" s="220">
        <f>'2.b-MTH2-HTH'!AW$61</f>
        <v>0.3911634117171473</v>
      </c>
      <c r="BC160" s="220">
        <f>'2.b-MTH2-HTH'!AX$61</f>
        <v>0.3911634117171473</v>
      </c>
      <c r="BD160" s="220">
        <f>'2.b-MTH2-HTH'!AY$61</f>
        <v>0.3911634117171473</v>
      </c>
      <c r="BE160" s="220">
        <f>'2.b-MTH2-HTH'!AZ$61</f>
        <v>0.3911634117171473</v>
      </c>
      <c r="BF160" s="220">
        <f>'2.b-MTH2-HTH'!BA$61</f>
        <v>0.3911634117171473</v>
      </c>
      <c r="BG160" s="220">
        <f>'2.b-MTH2-HTH'!BB$61</f>
        <v>0.3911634117171473</v>
      </c>
      <c r="BH160" s="220">
        <f>'2.b-MTH2-HTH'!BC$61</f>
        <v>0.3911634117171473</v>
      </c>
      <c r="BI160" s="220">
        <f>'2.b-MTH2-HTH'!BD$61</f>
        <v>0.3911634117171473</v>
      </c>
    </row>
    <row r="161" spans="1:61" ht="15">
      <c r="A161" s="36" t="s">
        <v>7</v>
      </c>
      <c r="B161" s="36" t="s">
        <v>8</v>
      </c>
      <c r="C161" s="36" t="s">
        <v>33</v>
      </c>
      <c r="D161" s="1" t="s">
        <v>21</v>
      </c>
      <c r="E161" s="1" t="s">
        <v>97</v>
      </c>
      <c r="F161" s="1" t="s">
        <v>98</v>
      </c>
      <c r="G161" s="1" t="s">
        <v>12</v>
      </c>
      <c r="H161" s="219"/>
      <c r="I161" s="219"/>
      <c r="J161" s="219"/>
      <c r="K161" s="219"/>
      <c r="L161" s="219"/>
      <c r="M161" s="219"/>
      <c r="N161" s="219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19"/>
      <c r="Z161" s="219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19"/>
      <c r="AL161" s="219"/>
      <c r="AM161" s="219"/>
      <c r="AN161" s="219"/>
      <c r="AO161" s="219"/>
      <c r="AP161" s="219"/>
      <c r="AQ161" s="219"/>
      <c r="AR161" s="219"/>
      <c r="AS161" s="219"/>
      <c r="AT161" s="219"/>
      <c r="AU161" s="219"/>
      <c r="AV161" s="219"/>
      <c r="AW161" s="219"/>
      <c r="AX161" s="219"/>
      <c r="AY161" s="219"/>
      <c r="AZ161" s="219"/>
      <c r="BA161" s="219"/>
      <c r="BB161" s="220">
        <f>'6. Non-specified'!BA$396</f>
        <v>0.38854838709677419</v>
      </c>
      <c r="BC161" s="220">
        <f>'6. Non-specified'!BB$396</f>
        <v>0.3819091356404789</v>
      </c>
      <c r="BD161" s="220">
        <f>'6. Non-specified'!BC$396</f>
        <v>0.36932555123216604</v>
      </c>
      <c r="BE161" s="220">
        <f>'6. Non-specified'!BD$396</f>
        <v>0.36861747243426635</v>
      </c>
      <c r="BF161" s="220">
        <f>'6. Non-specified'!BE$396</f>
        <v>0.37041036717062636</v>
      </c>
      <c r="BG161" s="220">
        <f>'6. Non-specified'!BF$396</f>
        <v>0.39410146699266502</v>
      </c>
      <c r="BH161" s="220">
        <f>'6. Non-specified'!BG$396</f>
        <v>0.39797331319234641</v>
      </c>
      <c r="BI161" s="220">
        <f>'6. Non-specified'!BH$396</f>
        <v>0.41661048941620599</v>
      </c>
    </row>
    <row r="162" spans="1:61" ht="15">
      <c r="A162" s="36" t="s">
        <v>7</v>
      </c>
      <c r="B162" s="36" t="s">
        <v>8</v>
      </c>
      <c r="C162" s="36" t="s">
        <v>33</v>
      </c>
      <c r="D162" s="1" t="s">
        <v>21</v>
      </c>
      <c r="E162" s="1" t="s">
        <v>97</v>
      </c>
      <c r="F162" s="1" t="s">
        <v>98</v>
      </c>
      <c r="G162" s="1" t="s">
        <v>13</v>
      </c>
      <c r="H162" s="219"/>
      <c r="I162" s="219"/>
      <c r="J162" s="219"/>
      <c r="K162" s="219"/>
      <c r="L162" s="219"/>
      <c r="M162" s="219"/>
      <c r="N162" s="219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19"/>
      <c r="Z162" s="219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19"/>
      <c r="AL162" s="219"/>
      <c r="AM162" s="219"/>
      <c r="AN162" s="219"/>
      <c r="AO162" s="219"/>
      <c r="AP162" s="219"/>
      <c r="AQ162" s="219"/>
      <c r="AR162" s="219"/>
      <c r="AS162" s="219"/>
      <c r="AT162" s="219"/>
      <c r="AU162" s="219"/>
      <c r="AV162" s="219"/>
      <c r="AW162" s="219"/>
      <c r="AX162" s="219"/>
      <c r="AY162" s="219"/>
      <c r="AZ162" s="219"/>
      <c r="BA162" s="219"/>
      <c r="BB162" s="220">
        <f>'2.b-MTH2-HTH'!AW$66</f>
        <v>0.57450751000950395</v>
      </c>
      <c r="BC162" s="220">
        <f>'2.b-MTH2-HTH'!AX$66</f>
        <v>0.57781775890094389</v>
      </c>
      <c r="BD162" s="220">
        <f>'2.b-MTH2-HTH'!AY$66</f>
        <v>0.57451595766849639</v>
      </c>
      <c r="BE162" s="220">
        <f>'2.b-MTH2-HTH'!AZ$66</f>
        <v>0.5749549285103237</v>
      </c>
      <c r="BF162" s="220">
        <f>'2.b-MTH2-HTH'!BA$66</f>
        <v>0.5807407629223017</v>
      </c>
      <c r="BG162" s="220">
        <f>'2.b-MTH2-HTH'!BB$66</f>
        <v>0.5810223934986205</v>
      </c>
      <c r="BH162" s="220">
        <f>'2.b-MTH2-HTH'!BC$66</f>
        <v>0.59258989819671504</v>
      </c>
      <c r="BI162" s="220">
        <f>'2.b-MTH2-HTH'!BD$66</f>
        <v>0.58065161948797872</v>
      </c>
    </row>
    <row r="163" spans="1:61" ht="15">
      <c r="A163" s="36" t="s">
        <v>7</v>
      </c>
      <c r="B163" s="36" t="s">
        <v>8</v>
      </c>
      <c r="C163" s="36" t="s">
        <v>33</v>
      </c>
      <c r="D163" s="1" t="s">
        <v>21</v>
      </c>
      <c r="E163" s="1" t="s">
        <v>97</v>
      </c>
      <c r="F163" s="1" t="s">
        <v>98</v>
      </c>
      <c r="G163" s="1" t="s">
        <v>14</v>
      </c>
      <c r="H163" s="219"/>
      <c r="I163" s="219"/>
      <c r="J163" s="219"/>
      <c r="K163" s="219"/>
      <c r="L163" s="219"/>
      <c r="M163" s="219"/>
      <c r="N163" s="219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V163" s="219"/>
      <c r="AW163" s="219"/>
      <c r="AX163" s="219"/>
      <c r="AY163" s="219"/>
      <c r="AZ163" s="219"/>
      <c r="BA163" s="219"/>
      <c r="BB163" s="220">
        <f>'2.b-MTH2-HTH'!AW$67</f>
        <v>0.67007841522529721</v>
      </c>
      <c r="BC163" s="220">
        <f>'2.b-MTH2-HTH'!AX$67</f>
        <v>0.67007841522529721</v>
      </c>
      <c r="BD163" s="220">
        <f>'2.b-MTH2-HTH'!AY$67</f>
        <v>0.67007841522529721</v>
      </c>
      <c r="BE163" s="220">
        <f>'2.b-MTH2-HTH'!AZ$67</f>
        <v>0.67007841522529721</v>
      </c>
      <c r="BF163" s="220">
        <f>'2.b-MTH2-HTH'!BA$67</f>
        <v>0.67007841522529721</v>
      </c>
      <c r="BG163" s="220">
        <f>'2.b-MTH2-HTH'!BB$67</f>
        <v>0.67007841522529721</v>
      </c>
      <c r="BH163" s="220">
        <f>'2.b-MTH2-HTH'!BC$67</f>
        <v>0.67007841522529721</v>
      </c>
      <c r="BI163" s="220">
        <f>'2.b-MTH2-HTH'!BD$67</f>
        <v>0.67007841522529721</v>
      </c>
    </row>
    <row r="164" spans="1:61" ht="15">
      <c r="A164" s="36" t="s">
        <v>7</v>
      </c>
      <c r="B164" s="36" t="s">
        <v>8</v>
      </c>
      <c r="C164" s="36" t="s">
        <v>33</v>
      </c>
      <c r="D164" s="1" t="s">
        <v>21</v>
      </c>
      <c r="E164" s="1" t="s">
        <v>404</v>
      </c>
      <c r="F164" s="1" t="s">
        <v>405</v>
      </c>
      <c r="G164" s="1" t="s">
        <v>12</v>
      </c>
      <c r="H164" s="219"/>
      <c r="I164" s="219"/>
      <c r="J164" s="219"/>
      <c r="K164" s="219"/>
      <c r="L164" s="219"/>
      <c r="M164" s="219"/>
      <c r="N164" s="219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V164" s="219"/>
      <c r="AW164" s="219"/>
      <c r="AX164" s="219"/>
      <c r="AY164" s="219"/>
      <c r="AZ164" s="219"/>
      <c r="BA164" s="219"/>
      <c r="BB164" s="220">
        <f>'6. Non-specified'!BA$398</f>
        <v>6.4677419354838714E-2</v>
      </c>
      <c r="BC164" s="220">
        <f>'6. Non-specified'!BB$398</f>
        <v>7.4790880761030021E-2</v>
      </c>
      <c r="BD164" s="220">
        <f>'6. Non-specified'!BC$398</f>
        <v>8.1874189364461739E-2</v>
      </c>
      <c r="BE164" s="220">
        <f>'6. Non-specified'!BD$398</f>
        <v>8.2951653944020362E-2</v>
      </c>
      <c r="BF164" s="220">
        <f>'6. Non-specified'!BE$398</f>
        <v>9.1875726864927731E-2</v>
      </c>
      <c r="BG164" s="220">
        <f>'6. Non-specified'!BF$398</f>
        <v>4.4773838630806848E-2</v>
      </c>
      <c r="BH164" s="220">
        <f>'6. Non-specified'!BG$398</f>
        <v>6.331822759315206E-2</v>
      </c>
      <c r="BI164" s="220">
        <f>'6. Non-specified'!BH$398</f>
        <v>2.669542941890252E-2</v>
      </c>
    </row>
    <row r="165" spans="1:61" ht="15">
      <c r="A165" s="36" t="s">
        <v>7</v>
      </c>
      <c r="B165" s="36" t="s">
        <v>8</v>
      </c>
      <c r="C165" s="36" t="s">
        <v>33</v>
      </c>
      <c r="D165" s="1" t="s">
        <v>21</v>
      </c>
      <c r="E165" s="1" t="s">
        <v>404</v>
      </c>
      <c r="F165" s="1" t="s">
        <v>405</v>
      </c>
      <c r="G165" s="1" t="s">
        <v>13</v>
      </c>
      <c r="H165" s="219"/>
      <c r="I165" s="219"/>
      <c r="J165" s="219"/>
      <c r="K165" s="219"/>
      <c r="L165" s="219"/>
      <c r="M165" s="219"/>
      <c r="N165" s="219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19"/>
      <c r="AI165" s="219"/>
      <c r="AJ165" s="219"/>
      <c r="AK165" s="219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19"/>
      <c r="BB165" s="220">
        <f>'2.b-MTH2-HTH'!AW$78</f>
        <v>0.57450751000950395</v>
      </c>
      <c r="BC165" s="220">
        <f>'2.b-MTH2-HTH'!AX$78</f>
        <v>0.57781775890094389</v>
      </c>
      <c r="BD165" s="220">
        <f>'2.b-MTH2-HTH'!AY$78</f>
        <v>0.57451595766849639</v>
      </c>
      <c r="BE165" s="220">
        <f>'2.b-MTH2-HTH'!AZ$78</f>
        <v>0.5749549285103237</v>
      </c>
      <c r="BF165" s="220">
        <f>'2.b-MTH2-HTH'!BA$78</f>
        <v>0.5807407629223017</v>
      </c>
      <c r="BG165" s="220">
        <f>'2.b-MTH2-HTH'!BB$78</f>
        <v>0.5810223934986205</v>
      </c>
      <c r="BH165" s="220">
        <f>'2.b-MTH2-HTH'!BC$78</f>
        <v>0.59258989819671504</v>
      </c>
      <c r="BI165" s="220">
        <f>'2.b-MTH2-HTH'!BD$78</f>
        <v>0.58065161948797872</v>
      </c>
    </row>
    <row r="166" spans="1:61" ht="15">
      <c r="A166" s="36" t="s">
        <v>7</v>
      </c>
      <c r="B166" s="36" t="s">
        <v>8</v>
      </c>
      <c r="C166" s="36" t="s">
        <v>33</v>
      </c>
      <c r="D166" s="1" t="s">
        <v>21</v>
      </c>
      <c r="E166" s="1" t="s">
        <v>404</v>
      </c>
      <c r="F166" s="1" t="s">
        <v>405</v>
      </c>
      <c r="G166" s="1" t="s">
        <v>14</v>
      </c>
      <c r="H166" s="219"/>
      <c r="I166" s="219"/>
      <c r="J166" s="219"/>
      <c r="K166" s="219"/>
      <c r="L166" s="219"/>
      <c r="M166" s="219"/>
      <c r="N166" s="219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19"/>
      <c r="Z166" s="219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19"/>
      <c r="AL166" s="219"/>
      <c r="AM166" s="219"/>
      <c r="AN166" s="219"/>
      <c r="AO166" s="219"/>
      <c r="AP166" s="219"/>
      <c r="AQ166" s="219"/>
      <c r="AR166" s="219"/>
      <c r="AS166" s="219"/>
      <c r="AT166" s="219"/>
      <c r="AU166" s="219"/>
      <c r="AV166" s="219"/>
      <c r="AW166" s="219"/>
      <c r="AX166" s="219"/>
      <c r="AY166" s="219"/>
      <c r="AZ166" s="219"/>
      <c r="BA166" s="219"/>
      <c r="BB166" s="220">
        <f>'2.b-MTH2-HTH'!AW$79</f>
        <v>0.77373362781602184</v>
      </c>
      <c r="BC166" s="220">
        <f>'2.b-MTH2-HTH'!AX$79</f>
        <v>0.77373362781602184</v>
      </c>
      <c r="BD166" s="220">
        <f>'2.b-MTH2-HTH'!AY$79</f>
        <v>0.77373362781602184</v>
      </c>
      <c r="BE166" s="220">
        <f>'2.b-MTH2-HTH'!AZ$79</f>
        <v>0.77373362781602184</v>
      </c>
      <c r="BF166" s="220">
        <f>'2.b-MTH2-HTH'!BA$79</f>
        <v>0.77373362781602184</v>
      </c>
      <c r="BG166" s="220">
        <f>'2.b-MTH2-HTH'!BB$79</f>
        <v>0.77373362781602184</v>
      </c>
      <c r="BH166" s="220">
        <f>'2.b-MTH2-HTH'!BC$79</f>
        <v>0.77373362781602184</v>
      </c>
      <c r="BI166" s="220">
        <f>'2.b-MTH2-HTH'!BD$79</f>
        <v>0.77373362781602184</v>
      </c>
    </row>
    <row r="167" spans="1:61" s="5" customFormat="1" ht="15">
      <c r="A167" s="4" t="s">
        <v>7</v>
      </c>
      <c r="B167" s="4" t="s">
        <v>8</v>
      </c>
      <c r="C167" s="4" t="s">
        <v>33</v>
      </c>
      <c r="D167" s="4" t="s">
        <v>22</v>
      </c>
      <c r="E167" s="4"/>
      <c r="F167" s="4"/>
      <c r="G167" s="4" t="s">
        <v>11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>
        <v>-36</v>
      </c>
      <c r="AW167" s="4">
        <v>-38</v>
      </c>
      <c r="AX167" s="4">
        <v>-34</v>
      </c>
      <c r="AY167" s="4">
        <v>-33</v>
      </c>
      <c r="AZ167" s="4">
        <v>-37</v>
      </c>
      <c r="BA167" s="4"/>
      <c r="BB167" s="4"/>
      <c r="BC167" s="4"/>
      <c r="BD167" s="4"/>
      <c r="BE167" s="4"/>
      <c r="BF167" s="4"/>
      <c r="BG167" s="4"/>
      <c r="BH167" s="4"/>
      <c r="BI167" s="4"/>
    </row>
    <row r="168" spans="1:61" ht="15">
      <c r="A168" s="36" t="s">
        <v>7</v>
      </c>
      <c r="B168" s="36" t="s">
        <v>8</v>
      </c>
      <c r="C168" s="36" t="s">
        <v>33</v>
      </c>
      <c r="D168" s="1" t="s">
        <v>22</v>
      </c>
      <c r="E168" s="1" t="s">
        <v>113</v>
      </c>
      <c r="F168" s="1" t="s">
        <v>113</v>
      </c>
      <c r="G168" s="1" t="s">
        <v>12</v>
      </c>
      <c r="H168" s="219"/>
      <c r="I168" s="219"/>
      <c r="J168" s="219"/>
      <c r="K168" s="219"/>
      <c r="L168" s="219"/>
      <c r="M168" s="219"/>
      <c r="N168" s="219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  <c r="AK168" s="219"/>
      <c r="AL168" s="219"/>
      <c r="AM168" s="219"/>
      <c r="AN168" s="219"/>
      <c r="AO168" s="219"/>
      <c r="AP168" s="219"/>
      <c r="AQ168" s="219"/>
      <c r="AR168" s="219"/>
      <c r="AS168" s="219"/>
      <c r="AT168" s="219"/>
      <c r="AU168" s="219"/>
      <c r="AV168" s="220">
        <f>'6. Non-specified'!AU$394</f>
        <v>0.14902770607468593</v>
      </c>
      <c r="AW168" s="220">
        <f>'6. Non-specified'!AV$394</f>
        <v>0.15466666666666667</v>
      </c>
      <c r="AX168" s="220">
        <f>'6. Non-specified'!AW$394</f>
        <v>0.1938925680647535</v>
      </c>
      <c r="AY168" s="220">
        <f>'6. Non-specified'!AX$394</f>
        <v>0.16153709304394237</v>
      </c>
      <c r="AZ168" s="220">
        <f>'6. Non-specified'!AY$394</f>
        <v>0.16784543729515267</v>
      </c>
      <c r="BA168" s="219"/>
      <c r="BB168" s="219"/>
      <c r="BC168" s="219"/>
      <c r="BD168" s="219"/>
      <c r="BE168" s="219"/>
      <c r="BF168" s="219"/>
      <c r="BG168" s="219"/>
      <c r="BH168" s="219"/>
      <c r="BI168" s="219"/>
    </row>
    <row r="169" spans="1:61" ht="15">
      <c r="A169" s="36" t="s">
        <v>7</v>
      </c>
      <c r="B169" s="36" t="s">
        <v>8</v>
      </c>
      <c r="C169" s="36" t="s">
        <v>33</v>
      </c>
      <c r="D169" s="1" t="s">
        <v>22</v>
      </c>
      <c r="E169" s="1" t="s">
        <v>113</v>
      </c>
      <c r="F169" s="1" t="s">
        <v>113</v>
      </c>
      <c r="G169" s="1" t="s">
        <v>13</v>
      </c>
      <c r="H169" s="219"/>
      <c r="I169" s="219"/>
      <c r="J169" s="219"/>
      <c r="K169" s="219"/>
      <c r="L169" s="219"/>
      <c r="M169" s="219"/>
      <c r="N169" s="219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  <c r="AK169" s="219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20">
        <f>'2.a-LTH-MTH1'!AQ$59</f>
        <v>0.92287433396642304</v>
      </c>
      <c r="AW169" s="220">
        <f>'2.a-LTH-MTH1'!AR$59</f>
        <v>0.923807309958384</v>
      </c>
      <c r="AX169" s="220">
        <f>'2.a-LTH-MTH1'!AS$59</f>
        <v>0.92470819662946002</v>
      </c>
      <c r="AY169" s="220">
        <f>'2.a-LTH-MTH1'!AT$59</f>
        <v>0.92557809767848598</v>
      </c>
      <c r="AZ169" s="220">
        <f>'2.a-LTH-MTH1'!AU$59</f>
        <v>0.92641807884303196</v>
      </c>
      <c r="BA169" s="219"/>
      <c r="BB169" s="219"/>
      <c r="BC169" s="219"/>
      <c r="BD169" s="219"/>
      <c r="BE169" s="219"/>
      <c r="BF169" s="219"/>
      <c r="BG169" s="219"/>
      <c r="BH169" s="219"/>
      <c r="BI169" s="219"/>
    </row>
    <row r="170" spans="1:61" ht="15">
      <c r="A170" s="36" t="s">
        <v>7</v>
      </c>
      <c r="B170" s="36" t="s">
        <v>8</v>
      </c>
      <c r="C170" s="36" t="s">
        <v>33</v>
      </c>
      <c r="D170" s="1" t="s">
        <v>22</v>
      </c>
      <c r="E170" s="1" t="s">
        <v>113</v>
      </c>
      <c r="F170" s="1" t="s">
        <v>113</v>
      </c>
      <c r="G170" s="1" t="s">
        <v>14</v>
      </c>
      <c r="H170" s="219"/>
      <c r="I170" s="219"/>
      <c r="J170" s="219"/>
      <c r="K170" s="219"/>
      <c r="L170" s="219"/>
      <c r="M170" s="219"/>
      <c r="N170" s="219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19"/>
      <c r="Z170" s="219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  <c r="AK170" s="219"/>
      <c r="AL170" s="219"/>
      <c r="AM170" s="219"/>
      <c r="AN170" s="219"/>
      <c r="AO170" s="219"/>
      <c r="AP170" s="219"/>
      <c r="AQ170" s="219"/>
      <c r="AR170" s="219"/>
      <c r="AS170" s="219"/>
      <c r="AT170" s="219"/>
      <c r="AU170" s="219"/>
      <c r="AV170" s="220">
        <f>'2.a-LTH-MTH1'!AQ$60</f>
        <v>0.22800205883416388</v>
      </c>
      <c r="AW170" s="220">
        <f>'2.a-LTH-MTH1'!AR$60</f>
        <v>0.22800205883416391</v>
      </c>
      <c r="AX170" s="220">
        <f>'2.a-LTH-MTH1'!AS$60</f>
        <v>0.22800205883416391</v>
      </c>
      <c r="AY170" s="220">
        <f>'2.a-LTH-MTH1'!AT$60</f>
        <v>0.22800205883416391</v>
      </c>
      <c r="AZ170" s="220">
        <f>'2.a-LTH-MTH1'!AU$60</f>
        <v>0.22800205883416391</v>
      </c>
      <c r="BA170" s="219"/>
      <c r="BB170" s="219"/>
      <c r="BC170" s="219"/>
      <c r="BD170" s="219"/>
      <c r="BE170" s="219"/>
      <c r="BF170" s="219"/>
      <c r="BG170" s="219"/>
      <c r="BH170" s="219"/>
      <c r="BI170" s="219"/>
    </row>
    <row r="171" spans="1:61" ht="15">
      <c r="A171" s="36" t="s">
        <v>7</v>
      </c>
      <c r="B171" s="36" t="s">
        <v>8</v>
      </c>
      <c r="C171" s="36" t="s">
        <v>33</v>
      </c>
      <c r="D171" s="1" t="s">
        <v>22</v>
      </c>
      <c r="E171" s="1" t="s">
        <v>107</v>
      </c>
      <c r="F171" s="1" t="s">
        <v>108</v>
      </c>
      <c r="G171" s="1" t="s">
        <v>12</v>
      </c>
      <c r="H171" s="219"/>
      <c r="I171" s="219"/>
      <c r="J171" s="219"/>
      <c r="K171" s="219"/>
      <c r="L171" s="219"/>
      <c r="M171" s="219"/>
      <c r="N171" s="219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19"/>
      <c r="Z171" s="219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  <c r="AK171" s="219"/>
      <c r="AL171" s="219"/>
      <c r="AM171" s="219"/>
      <c r="AN171" s="219"/>
      <c r="AO171" s="219"/>
      <c r="AP171" s="219"/>
      <c r="AQ171" s="219"/>
      <c r="AR171" s="219"/>
      <c r="AS171" s="219"/>
      <c r="AT171" s="219"/>
      <c r="AU171" s="219"/>
      <c r="AV171" s="220">
        <f>'6. Non-specified'!AU$395</f>
        <v>0.40406126312166579</v>
      </c>
      <c r="AW171" s="220">
        <f>'6. Non-specified'!AV$395</f>
        <v>0.4</v>
      </c>
      <c r="AX171" s="220">
        <f>'6. Non-specified'!AW$395</f>
        <v>0.37978292862398821</v>
      </c>
      <c r="AY171" s="220">
        <f>'6. Non-specified'!AX$395</f>
        <v>0.3953033268101761</v>
      </c>
      <c r="AZ171" s="220">
        <f>'6. Non-specified'!AY$395</f>
        <v>0.39270312230464033</v>
      </c>
      <c r="BA171" s="219"/>
      <c r="BB171" s="219"/>
      <c r="BC171" s="219"/>
      <c r="BD171" s="219"/>
      <c r="BE171" s="219"/>
      <c r="BF171" s="219"/>
      <c r="BG171" s="219"/>
      <c r="BH171" s="219"/>
      <c r="BI171" s="219"/>
    </row>
    <row r="172" spans="1:61" ht="15">
      <c r="A172" s="36" t="s">
        <v>7</v>
      </c>
      <c r="B172" s="36" t="s">
        <v>8</v>
      </c>
      <c r="C172" s="36" t="s">
        <v>33</v>
      </c>
      <c r="D172" s="1" t="s">
        <v>22</v>
      </c>
      <c r="E172" s="1" t="s">
        <v>107</v>
      </c>
      <c r="F172" s="1" t="s">
        <v>108</v>
      </c>
      <c r="G172" s="1" t="s">
        <v>13</v>
      </c>
      <c r="H172" s="219"/>
      <c r="I172" s="219"/>
      <c r="J172" s="219"/>
      <c r="K172" s="219"/>
      <c r="L172" s="219"/>
      <c r="M172" s="219"/>
      <c r="N172" s="219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19"/>
      <c r="AL172" s="219"/>
      <c r="AM172" s="219"/>
      <c r="AN172" s="219"/>
      <c r="AO172" s="219"/>
      <c r="AP172" s="219"/>
      <c r="AQ172" s="219"/>
      <c r="AR172" s="219"/>
      <c r="AS172" s="219"/>
      <c r="AT172" s="219"/>
      <c r="AU172" s="219"/>
      <c r="AV172" s="220">
        <f>'2.b-MTH2-HTH'!AQ$60</f>
        <v>0.54099447518753085</v>
      </c>
      <c r="AW172" s="220">
        <f>'2.b-MTH2-HTH'!AR$60</f>
        <v>0.54069399515463346</v>
      </c>
      <c r="AX172" s="220">
        <f>'2.b-MTH2-HTH'!AS$60</f>
        <v>0.55120071864467934</v>
      </c>
      <c r="AY172" s="220">
        <f>'2.b-MTH2-HTH'!AT$60</f>
        <v>0.55975183037132925</v>
      </c>
      <c r="AZ172" s="220">
        <f>'2.b-MTH2-HTH'!AU$60</f>
        <v>0.56497102100313534</v>
      </c>
      <c r="BA172" s="219"/>
      <c r="BB172" s="219"/>
      <c r="BC172" s="219"/>
      <c r="BD172" s="219"/>
      <c r="BE172" s="219"/>
      <c r="BF172" s="219"/>
      <c r="BG172" s="219"/>
      <c r="BH172" s="219"/>
      <c r="BI172" s="219"/>
    </row>
    <row r="173" spans="1:61" ht="15">
      <c r="A173" s="36" t="s">
        <v>7</v>
      </c>
      <c r="B173" s="36" t="s">
        <v>8</v>
      </c>
      <c r="C173" s="36" t="s">
        <v>33</v>
      </c>
      <c r="D173" s="1" t="s">
        <v>22</v>
      </c>
      <c r="E173" s="1" t="s">
        <v>107</v>
      </c>
      <c r="F173" s="1" t="s">
        <v>108</v>
      </c>
      <c r="G173" s="1" t="s">
        <v>14</v>
      </c>
      <c r="H173" s="219"/>
      <c r="I173" s="219"/>
      <c r="J173" s="219"/>
      <c r="K173" s="219"/>
      <c r="L173" s="219"/>
      <c r="M173" s="219"/>
      <c r="N173" s="219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  <c r="AK173" s="219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20">
        <f>'2.b-MTH2-HTH'!AQ$61</f>
        <v>0.3911634117171473</v>
      </c>
      <c r="AW173" s="220">
        <f>'2.b-MTH2-HTH'!AR$61</f>
        <v>0.3911634117171473</v>
      </c>
      <c r="AX173" s="220">
        <f>'2.b-MTH2-HTH'!AS$61</f>
        <v>0.3911634117171473</v>
      </c>
      <c r="AY173" s="220">
        <f>'2.b-MTH2-HTH'!AT$61</f>
        <v>0.3911634117171473</v>
      </c>
      <c r="AZ173" s="220">
        <f>'2.b-MTH2-HTH'!AU$61</f>
        <v>0.3911634117171473</v>
      </c>
      <c r="BA173" s="219"/>
      <c r="BB173" s="219"/>
      <c r="BC173" s="219"/>
      <c r="BD173" s="219"/>
      <c r="BE173" s="219"/>
      <c r="BF173" s="219"/>
      <c r="BG173" s="219"/>
      <c r="BH173" s="219"/>
      <c r="BI173" s="219"/>
    </row>
    <row r="174" spans="1:61" ht="15">
      <c r="A174" s="36" t="s">
        <v>7</v>
      </c>
      <c r="B174" s="36" t="s">
        <v>8</v>
      </c>
      <c r="C174" s="36" t="s">
        <v>33</v>
      </c>
      <c r="D174" s="1" t="s">
        <v>22</v>
      </c>
      <c r="E174" s="1" t="s">
        <v>97</v>
      </c>
      <c r="F174" s="1" t="s">
        <v>98</v>
      </c>
      <c r="G174" s="1" t="s">
        <v>12</v>
      </c>
      <c r="H174" s="219"/>
      <c r="I174" s="219"/>
      <c r="J174" s="219"/>
      <c r="K174" s="219"/>
      <c r="L174" s="219"/>
      <c r="M174" s="219"/>
      <c r="N174" s="219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19"/>
      <c r="AL174" s="219"/>
      <c r="AM174" s="219"/>
      <c r="AN174" s="219"/>
      <c r="AO174" s="219"/>
      <c r="AP174" s="219"/>
      <c r="AQ174" s="219"/>
      <c r="AR174" s="219"/>
      <c r="AS174" s="219"/>
      <c r="AT174" s="219"/>
      <c r="AU174" s="219"/>
      <c r="AV174" s="220">
        <f>'6. Non-specified'!AU$396</f>
        <v>0.40285665117879882</v>
      </c>
      <c r="AW174" s="220">
        <f>'6. Non-specified'!AV$396</f>
        <v>0.4024888888888889</v>
      </c>
      <c r="AX174" s="220">
        <f>'6. Non-specified'!AW$396</f>
        <v>0.38291022810890363</v>
      </c>
      <c r="AY174" s="220">
        <f>'6. Non-specified'!AX$396</f>
        <v>0.40099626400996263</v>
      </c>
      <c r="AZ174" s="220">
        <f>'6. Non-specified'!AY$396</f>
        <v>0.39822321890633083</v>
      </c>
      <c r="BA174" s="219"/>
      <c r="BB174" s="219"/>
      <c r="BC174" s="219"/>
      <c r="BD174" s="219"/>
      <c r="BE174" s="219"/>
      <c r="BF174" s="219"/>
      <c r="BG174" s="219"/>
      <c r="BH174" s="219"/>
      <c r="BI174" s="219"/>
    </row>
    <row r="175" spans="1:61" ht="15">
      <c r="A175" s="36" t="s">
        <v>7</v>
      </c>
      <c r="B175" s="36" t="s">
        <v>8</v>
      </c>
      <c r="C175" s="36" t="s">
        <v>33</v>
      </c>
      <c r="D175" s="1" t="s">
        <v>22</v>
      </c>
      <c r="E175" s="1" t="s">
        <v>97</v>
      </c>
      <c r="F175" s="1" t="s">
        <v>98</v>
      </c>
      <c r="G175" s="1" t="s">
        <v>13</v>
      </c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19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20">
        <f>'2.b-MTH2-HTH'!AQ$66</f>
        <v>0.54099447518753085</v>
      </c>
      <c r="AW175" s="220">
        <f>'2.b-MTH2-HTH'!AR$66</f>
        <v>0.54069399515463346</v>
      </c>
      <c r="AX175" s="220">
        <f>'2.b-MTH2-HTH'!AS$66</f>
        <v>0.55120071864467934</v>
      </c>
      <c r="AY175" s="220">
        <f>'2.b-MTH2-HTH'!AT$66</f>
        <v>0.55975183037132925</v>
      </c>
      <c r="AZ175" s="220">
        <f>'2.b-MTH2-HTH'!AU$66</f>
        <v>0.56497102100313534</v>
      </c>
      <c r="BA175" s="219"/>
      <c r="BB175" s="219"/>
      <c r="BC175" s="219"/>
      <c r="BD175" s="219"/>
      <c r="BE175" s="219"/>
      <c r="BF175" s="219"/>
      <c r="BG175" s="219"/>
      <c r="BH175" s="219"/>
      <c r="BI175" s="219"/>
    </row>
    <row r="176" spans="1:61" ht="15">
      <c r="A176" s="36" t="s">
        <v>7</v>
      </c>
      <c r="B176" s="36" t="s">
        <v>8</v>
      </c>
      <c r="C176" s="36" t="s">
        <v>33</v>
      </c>
      <c r="D176" s="1" t="s">
        <v>22</v>
      </c>
      <c r="E176" s="1" t="s">
        <v>97</v>
      </c>
      <c r="F176" s="1" t="s">
        <v>98</v>
      </c>
      <c r="G176" s="1" t="s">
        <v>14</v>
      </c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19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20">
        <f>'2.b-MTH2-HTH'!AQ$67</f>
        <v>0.67007841522529721</v>
      </c>
      <c r="AW176" s="220">
        <f>'2.b-MTH2-HTH'!AR$67</f>
        <v>0.67007841522529721</v>
      </c>
      <c r="AX176" s="220">
        <f>'2.b-MTH2-HTH'!AS$67</f>
        <v>0.67007841522529721</v>
      </c>
      <c r="AY176" s="220">
        <f>'2.b-MTH2-HTH'!AT$67</f>
        <v>0.67007841522529721</v>
      </c>
      <c r="AZ176" s="220">
        <f>'2.b-MTH2-HTH'!AU$67</f>
        <v>0.67007841522529721</v>
      </c>
      <c r="BA176" s="219"/>
      <c r="BB176" s="219"/>
      <c r="BC176" s="219"/>
      <c r="BD176" s="219"/>
      <c r="BE176" s="219"/>
      <c r="BF176" s="219"/>
      <c r="BG176" s="219"/>
      <c r="BH176" s="219"/>
      <c r="BI176" s="219"/>
    </row>
    <row r="177" spans="1:61" ht="15">
      <c r="A177" s="36" t="s">
        <v>7</v>
      </c>
      <c r="B177" s="36" t="s">
        <v>8</v>
      </c>
      <c r="C177" s="36" t="s">
        <v>33</v>
      </c>
      <c r="D177" s="1" t="s">
        <v>22</v>
      </c>
      <c r="E177" s="1" t="s">
        <v>404</v>
      </c>
      <c r="F177" s="1" t="s">
        <v>405</v>
      </c>
      <c r="G177" s="1" t="s">
        <v>12</v>
      </c>
      <c r="H177" s="219"/>
      <c r="I177" s="219"/>
      <c r="J177" s="219"/>
      <c r="K177" s="219"/>
      <c r="L177" s="219"/>
      <c r="M177" s="219"/>
      <c r="N177" s="219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19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20">
        <f>'6. Non-specified'!AU$398</f>
        <v>4.4054379624849427E-2</v>
      </c>
      <c r="AW177" s="220">
        <f>'6. Non-specified'!AV$398</f>
        <v>4.2844444444444442E-2</v>
      </c>
      <c r="AX177" s="220">
        <f>'6. Non-specified'!AW$398</f>
        <v>4.341427520235467E-2</v>
      </c>
      <c r="AY177" s="220">
        <f>'6. Non-specified'!AX$398</f>
        <v>4.2163316135918873E-2</v>
      </c>
      <c r="AZ177" s="220">
        <f>'6. Non-specified'!AY$398</f>
        <v>4.1228221493876144E-2</v>
      </c>
      <c r="BA177" s="219"/>
      <c r="BB177" s="219"/>
      <c r="BC177" s="219"/>
      <c r="BD177" s="219"/>
      <c r="BE177" s="219"/>
      <c r="BF177" s="219"/>
      <c r="BG177" s="219"/>
      <c r="BH177" s="219"/>
      <c r="BI177" s="219"/>
    </row>
    <row r="178" spans="1:61" ht="15">
      <c r="A178" s="36" t="s">
        <v>7</v>
      </c>
      <c r="B178" s="36" t="s">
        <v>8</v>
      </c>
      <c r="C178" s="36" t="s">
        <v>33</v>
      </c>
      <c r="D178" s="1" t="s">
        <v>22</v>
      </c>
      <c r="E178" s="1" t="s">
        <v>404</v>
      </c>
      <c r="F178" s="1" t="s">
        <v>405</v>
      </c>
      <c r="G178" s="1" t="s">
        <v>13</v>
      </c>
      <c r="H178" s="219"/>
      <c r="I178" s="219"/>
      <c r="J178" s="219"/>
      <c r="K178" s="219"/>
      <c r="L178" s="219"/>
      <c r="M178" s="219"/>
      <c r="N178" s="219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19"/>
      <c r="Z178" s="219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19"/>
      <c r="AL178" s="219"/>
      <c r="AM178" s="219"/>
      <c r="AN178" s="219"/>
      <c r="AO178" s="219"/>
      <c r="AP178" s="219"/>
      <c r="AQ178" s="219"/>
      <c r="AR178" s="219"/>
      <c r="AS178" s="219"/>
      <c r="AT178" s="219"/>
      <c r="AU178" s="219"/>
      <c r="AV178" s="220">
        <f>'2.b-MTH2-HTH'!AQ$78</f>
        <v>0.54099447518753085</v>
      </c>
      <c r="AW178" s="220">
        <f>'2.b-MTH2-HTH'!AR$78</f>
        <v>0.54069399515463346</v>
      </c>
      <c r="AX178" s="220">
        <f>'2.b-MTH2-HTH'!AS$78</f>
        <v>0.55120071864467934</v>
      </c>
      <c r="AY178" s="220">
        <f>'2.b-MTH2-HTH'!AT$78</f>
        <v>0.55975183037132925</v>
      </c>
      <c r="AZ178" s="220">
        <f>'2.b-MTH2-HTH'!AU$78</f>
        <v>0.56497102100313534</v>
      </c>
      <c r="BA178" s="219"/>
      <c r="BB178" s="219"/>
      <c r="BC178" s="219"/>
      <c r="BD178" s="219"/>
      <c r="BE178" s="219"/>
      <c r="BF178" s="219"/>
      <c r="BG178" s="219"/>
      <c r="BH178" s="219"/>
      <c r="BI178" s="219"/>
    </row>
    <row r="179" spans="1:61" ht="15">
      <c r="A179" s="36" t="s">
        <v>7</v>
      </c>
      <c r="B179" s="36" t="s">
        <v>8</v>
      </c>
      <c r="C179" s="36" t="s">
        <v>33</v>
      </c>
      <c r="D179" s="1" t="s">
        <v>22</v>
      </c>
      <c r="E179" s="1" t="s">
        <v>404</v>
      </c>
      <c r="F179" s="1" t="s">
        <v>405</v>
      </c>
      <c r="G179" s="1" t="s">
        <v>14</v>
      </c>
      <c r="H179" s="219"/>
      <c r="I179" s="219"/>
      <c r="J179" s="219"/>
      <c r="K179" s="219"/>
      <c r="L179" s="219"/>
      <c r="M179" s="219"/>
      <c r="N179" s="219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19"/>
      <c r="Z179" s="219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19"/>
      <c r="AL179" s="219"/>
      <c r="AM179" s="219"/>
      <c r="AN179" s="219"/>
      <c r="AO179" s="219"/>
      <c r="AP179" s="219"/>
      <c r="AQ179" s="219"/>
      <c r="AR179" s="219"/>
      <c r="AS179" s="219"/>
      <c r="AT179" s="219"/>
      <c r="AU179" s="219"/>
      <c r="AV179" s="220">
        <f>'2.b-MTH2-HTH'!AQ$79</f>
        <v>0.77373362781602184</v>
      </c>
      <c r="AW179" s="220">
        <f>'2.b-MTH2-HTH'!AR$79</f>
        <v>0.77373362781602184</v>
      </c>
      <c r="AX179" s="220">
        <f>'2.b-MTH2-HTH'!AS$79</f>
        <v>0.77373362781602184</v>
      </c>
      <c r="AY179" s="220">
        <f>'2.b-MTH2-HTH'!AT$79</f>
        <v>0.77373362781602184</v>
      </c>
      <c r="AZ179" s="220">
        <f>'2.b-MTH2-HTH'!AU$79</f>
        <v>0.77373362781602184</v>
      </c>
      <c r="BA179" s="219"/>
      <c r="BB179" s="219"/>
      <c r="BC179" s="219"/>
      <c r="BD179" s="219"/>
      <c r="BE179" s="219"/>
      <c r="BF179" s="219"/>
      <c r="BG179" s="219"/>
      <c r="BH179" s="219"/>
      <c r="BI179" s="219"/>
    </row>
    <row r="180" spans="1:61" s="5" customFormat="1" ht="15">
      <c r="A180" s="4" t="s">
        <v>7</v>
      </c>
      <c r="B180" s="4" t="s">
        <v>8</v>
      </c>
      <c r="C180" s="4" t="s">
        <v>33</v>
      </c>
      <c r="D180" s="4" t="s">
        <v>35</v>
      </c>
      <c r="E180" s="4"/>
      <c r="F180" s="4"/>
      <c r="G180" s="4" t="s">
        <v>11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>
        <v>-105</v>
      </c>
      <c r="AH180" s="4">
        <v>-143</v>
      </c>
      <c r="AI180" s="4">
        <v>-119</v>
      </c>
      <c r="AJ180" s="4">
        <v>-143</v>
      </c>
      <c r="AK180" s="4">
        <v>-143</v>
      </c>
      <c r="AL180" s="4">
        <v>-115</v>
      </c>
      <c r="AM180" s="4">
        <v>-115</v>
      </c>
      <c r="AN180" s="4">
        <v>-124</v>
      </c>
      <c r="AO180" s="4">
        <v>-76</v>
      </c>
      <c r="AP180" s="4">
        <v>-81</v>
      </c>
      <c r="AQ180" s="4">
        <v>-115</v>
      </c>
      <c r="AR180" s="4">
        <v>-96</v>
      </c>
      <c r="AS180" s="4">
        <v>-57</v>
      </c>
      <c r="AT180" s="4">
        <v>-57</v>
      </c>
      <c r="AU180" s="4">
        <v>-53</v>
      </c>
      <c r="AV180" s="4">
        <v>-72</v>
      </c>
      <c r="AW180" s="4">
        <v>-98</v>
      </c>
      <c r="AX180" s="4">
        <v>-89</v>
      </c>
      <c r="AY180" s="4">
        <v>-201</v>
      </c>
      <c r="AZ180" s="4">
        <v>-268</v>
      </c>
      <c r="BA180" s="4">
        <v>-167</v>
      </c>
      <c r="BB180" s="4">
        <v>-207</v>
      </c>
      <c r="BC180" s="4">
        <v>-173</v>
      </c>
      <c r="BD180" s="4">
        <v>-55</v>
      </c>
      <c r="BE180" s="4">
        <v>-17</v>
      </c>
      <c r="BF180" s="4">
        <v>-17</v>
      </c>
      <c r="BG180" s="4">
        <v>-19</v>
      </c>
      <c r="BH180" s="4">
        <v>-17</v>
      </c>
      <c r="BI180" s="4"/>
    </row>
    <row r="181" spans="1:61" ht="15">
      <c r="A181" s="36" t="s">
        <v>7</v>
      </c>
      <c r="B181" s="36" t="s">
        <v>8</v>
      </c>
      <c r="C181" s="36" t="s">
        <v>33</v>
      </c>
      <c r="D181" s="1" t="s">
        <v>35</v>
      </c>
      <c r="E181" s="1" t="s">
        <v>113</v>
      </c>
      <c r="F181" s="1" t="s">
        <v>113</v>
      </c>
      <c r="G181" s="1" t="s">
        <v>12</v>
      </c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20">
        <f>'6. Non-specified'!AF$394</f>
        <v>0.15105740181268881</v>
      </c>
      <c r="AH181" s="220">
        <f>'6. Non-specified'!AG$394</f>
        <v>0.14260651629072682</v>
      </c>
      <c r="AI181" s="220">
        <f>'6. Non-specified'!AH$394</f>
        <v>0.14370516942864209</v>
      </c>
      <c r="AJ181" s="220">
        <f>'6. Non-specified'!AI$394</f>
        <v>0.1271532184950136</v>
      </c>
      <c r="AK181" s="220">
        <f>'6. Non-specified'!AJ$394</f>
        <v>0.14087258519644019</v>
      </c>
      <c r="AL181" s="220">
        <f>'6. Non-specified'!AK$394</f>
        <v>0.13411264612114771</v>
      </c>
      <c r="AM181" s="220">
        <f>'6. Non-specified'!AL$394</f>
        <v>0.12624720016289961</v>
      </c>
      <c r="AN181" s="220">
        <f>'6. Non-specified'!AM$394</f>
        <v>0.12724434035909446</v>
      </c>
      <c r="AO181" s="220">
        <f>'6. Non-specified'!AN$394</f>
        <v>0.12844792095512556</v>
      </c>
      <c r="AP181" s="220">
        <f>'6. Non-specified'!AO$394</f>
        <v>0.12410215482841182</v>
      </c>
      <c r="AQ181" s="220">
        <f>'6. Non-specified'!AP$394</f>
        <v>0.13405867495628521</v>
      </c>
      <c r="AR181" s="220">
        <f>'6. Non-specified'!AQ$394</f>
        <v>0.11014115898959881</v>
      </c>
      <c r="AS181" s="220">
        <f>'6. Non-specified'!AR$394</f>
        <v>0.12423807816421656</v>
      </c>
      <c r="AT181" s="220">
        <f>'6. Non-specified'!AS$394</f>
        <v>0.12368706990220935</v>
      </c>
      <c r="AU181" s="220">
        <f>'6. Non-specified'!AT$394</f>
        <v>0.14273049645390071</v>
      </c>
      <c r="AV181" s="220">
        <f>'6. Non-specified'!AU$394</f>
        <v>0.14902770607468593</v>
      </c>
      <c r="AW181" s="220">
        <f>'6. Non-specified'!AV$394</f>
        <v>0.15466666666666667</v>
      </c>
      <c r="AX181" s="220">
        <f>'6. Non-specified'!AW$394</f>
        <v>0.1938925680647535</v>
      </c>
      <c r="AY181" s="220">
        <f>'6. Non-specified'!AX$394</f>
        <v>0.16153709304394237</v>
      </c>
      <c r="AZ181" s="220">
        <f>'6. Non-specified'!AY$394</f>
        <v>0.16784543729515267</v>
      </c>
      <c r="BA181" s="220">
        <f>'6. Non-specified'!AZ$394</f>
        <v>0.16690950299498139</v>
      </c>
      <c r="BB181" s="220">
        <f>'6. Non-specified'!BA$394</f>
        <v>0.16290322580645161</v>
      </c>
      <c r="BC181" s="220">
        <f>'6. Non-specified'!BB$394</f>
        <v>0.16680334590782353</v>
      </c>
      <c r="BD181" s="220">
        <f>'6. Non-specified'!BC$394</f>
        <v>0.18547341115434501</v>
      </c>
      <c r="BE181" s="220">
        <f>'6. Non-specified'!BD$394</f>
        <v>0.18507209499575911</v>
      </c>
      <c r="BF181" s="220">
        <f>'6. Non-specified'!BE$394</f>
        <v>0.16730353879381957</v>
      </c>
      <c r="BG181" s="220">
        <f>'6. Non-specified'!BF$394</f>
        <v>0.16778728606356969</v>
      </c>
      <c r="BH181" s="220">
        <f>'6. Non-specified'!BG$394</f>
        <v>0.14086102719033233</v>
      </c>
      <c r="BI181" s="219"/>
    </row>
    <row r="182" spans="1:61" ht="15">
      <c r="A182" s="36" t="s">
        <v>7</v>
      </c>
      <c r="B182" s="36" t="s">
        <v>8</v>
      </c>
      <c r="C182" s="36" t="s">
        <v>33</v>
      </c>
      <c r="D182" s="1" t="s">
        <v>35</v>
      </c>
      <c r="E182" s="1" t="s">
        <v>113</v>
      </c>
      <c r="F182" s="1" t="s">
        <v>113</v>
      </c>
      <c r="G182" s="1" t="s">
        <v>13</v>
      </c>
      <c r="H182" s="219"/>
      <c r="I182" s="219"/>
      <c r="J182" s="219"/>
      <c r="K182" s="219"/>
      <c r="L182" s="219"/>
      <c r="M182" s="219"/>
      <c r="N182" s="219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19"/>
      <c r="Z182" s="219"/>
      <c r="AA182" s="219"/>
      <c r="AB182" s="219"/>
      <c r="AC182" s="219"/>
      <c r="AD182" s="219"/>
      <c r="AE182" s="219"/>
      <c r="AF182" s="219"/>
      <c r="AG182" s="220">
        <f>'2.a-LTH-MTH1'!AB$59</f>
        <v>0.90414517783536397</v>
      </c>
      <c r="AH182" s="220">
        <f>'2.a-LTH-MTH1'!AC$59</f>
        <v>0.90572233535629998</v>
      </c>
      <c r="AI182" s="220">
        <f>'2.a-LTH-MTH1'!AD$59</f>
        <v>0.90724524720080701</v>
      </c>
      <c r="AJ182" s="220">
        <f>'2.a-LTH-MTH1'!AE$59</f>
        <v>0.90871577912634605</v>
      </c>
      <c r="AK182" s="220">
        <f>'2.a-LTH-MTH1'!AF$59</f>
        <v>0.91013573271842596</v>
      </c>
      <c r="AL182" s="220">
        <f>'2.a-LTH-MTH1'!AG$59</f>
        <v>0.91150684759777301</v>
      </c>
      <c r="AM182" s="220">
        <f>'2.a-LTH-MTH1'!AH$59</f>
        <v>0.91283080355158197</v>
      </c>
      <c r="AN182" s="220">
        <f>'2.a-LTH-MTH1'!AI$59</f>
        <v>0.91410922259146599</v>
      </c>
      <c r="AO182" s="220">
        <f>'2.a-LTH-MTH1'!AJ$59</f>
        <v>0.91534367094062496</v>
      </c>
      <c r="AP182" s="220">
        <f>'2.a-LTH-MTH1'!AK$59</f>
        <v>0.91653566095266203</v>
      </c>
      <c r="AQ182" s="220">
        <f>'2.a-LTH-MTH1'!AL$59</f>
        <v>0.91768665296441099</v>
      </c>
      <c r="AR182" s="220">
        <f>'2.a-LTH-MTH1'!AM$59</f>
        <v>0.91879805708502504</v>
      </c>
      <c r="AS182" s="220">
        <f>'2.a-LTH-MTH1'!AN$59</f>
        <v>0.91987123492354095</v>
      </c>
      <c r="AT182" s="220">
        <f>'2.a-LTH-MTH1'!AO$59</f>
        <v>0.92090750125701903</v>
      </c>
      <c r="AU182" s="220">
        <f>'2.a-LTH-MTH1'!AP$59</f>
        <v>0.92190812564131097</v>
      </c>
      <c r="AV182" s="220">
        <f>'2.a-LTH-MTH1'!AQ$59</f>
        <v>0.92287433396642304</v>
      </c>
      <c r="AW182" s="220">
        <f>'2.a-LTH-MTH1'!AR$59</f>
        <v>0.923807309958384</v>
      </c>
      <c r="AX182" s="220">
        <f>'2.a-LTH-MTH1'!AS$59</f>
        <v>0.92470819662946002</v>
      </c>
      <c r="AY182" s="220">
        <f>'2.a-LTH-MTH1'!AT$59</f>
        <v>0.92557809767848598</v>
      </c>
      <c r="AZ182" s="220">
        <f>'2.a-LTH-MTH1'!AU$59</f>
        <v>0.92641807884303196</v>
      </c>
      <c r="BA182" s="220">
        <f>'2.a-LTH-MTH1'!AV$59</f>
        <v>0.92722916920507303</v>
      </c>
      <c r="BB182" s="220">
        <f>'2.a-LTH-MTH1'!AW$59</f>
        <v>0.92801236245173402</v>
      </c>
      <c r="BC182" s="220">
        <f>'2.a-LTH-MTH1'!AX$59</f>
        <v>0.92876861809268596</v>
      </c>
      <c r="BD182" s="220">
        <f>'2.a-LTH-MTH1'!AY$59</f>
        <v>0.92949886263566495</v>
      </c>
      <c r="BE182" s="220">
        <f>'2.a-LTH-MTH1'!AZ$59</f>
        <v>0.93020399072155802</v>
      </c>
      <c r="BF182" s="220">
        <f>'2.a-LTH-MTH1'!BA$59</f>
        <v>0.93088486622045097</v>
      </c>
      <c r="BG182" s="220">
        <f>'2.a-LTH-MTH1'!BB$59</f>
        <v>0.93154232328997999</v>
      </c>
      <c r="BH182" s="220">
        <f>'2.a-LTH-MTH1'!BC$59</f>
        <v>0.93217716739727297</v>
      </c>
      <c r="BI182" s="219"/>
    </row>
    <row r="183" spans="1:61" ht="15">
      <c r="A183" s="36" t="s">
        <v>7</v>
      </c>
      <c r="B183" s="36" t="s">
        <v>8</v>
      </c>
      <c r="C183" s="36" t="s">
        <v>33</v>
      </c>
      <c r="D183" s="1" t="s">
        <v>35</v>
      </c>
      <c r="E183" s="1" t="s">
        <v>113</v>
      </c>
      <c r="F183" s="1" t="s">
        <v>113</v>
      </c>
      <c r="G183" s="1" t="s">
        <v>14</v>
      </c>
      <c r="H183" s="219"/>
      <c r="I183" s="219"/>
      <c r="J183" s="219"/>
      <c r="K183" s="219"/>
      <c r="L183" s="219"/>
      <c r="M183" s="219"/>
      <c r="N183" s="219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19"/>
      <c r="Z183" s="219"/>
      <c r="AA183" s="219"/>
      <c r="AB183" s="219"/>
      <c r="AC183" s="219"/>
      <c r="AD183" s="219"/>
      <c r="AE183" s="219"/>
      <c r="AF183" s="219"/>
      <c r="AG183" s="220">
        <f>'2.a-LTH-MTH1'!AB$60</f>
        <v>0.22800205883416391</v>
      </c>
      <c r="AH183" s="220">
        <f>'2.a-LTH-MTH1'!AC$60</f>
        <v>0.22800205883416391</v>
      </c>
      <c r="AI183" s="220">
        <f>'2.a-LTH-MTH1'!AD$60</f>
        <v>0.22800205883416391</v>
      </c>
      <c r="AJ183" s="220">
        <f>'2.a-LTH-MTH1'!AE$60</f>
        <v>0.22800205883416391</v>
      </c>
      <c r="AK183" s="220">
        <f>'2.a-LTH-MTH1'!AF$60</f>
        <v>0.22800205883416391</v>
      </c>
      <c r="AL183" s="220">
        <f>'2.a-LTH-MTH1'!AG$60</f>
        <v>0.22800205883416391</v>
      </c>
      <c r="AM183" s="220">
        <f>'2.a-LTH-MTH1'!AH$60</f>
        <v>0.22800205883416391</v>
      </c>
      <c r="AN183" s="220">
        <f>'2.a-LTH-MTH1'!AI$60</f>
        <v>0.22800205883416391</v>
      </c>
      <c r="AO183" s="220">
        <f>'2.a-LTH-MTH1'!AJ$60</f>
        <v>0.22800205883416391</v>
      </c>
      <c r="AP183" s="220">
        <f>'2.a-LTH-MTH1'!AK$60</f>
        <v>0.22800205883416391</v>
      </c>
      <c r="AQ183" s="220">
        <f>'2.a-LTH-MTH1'!AL$60</f>
        <v>0.22800205883416391</v>
      </c>
      <c r="AR183" s="220">
        <f>'2.a-LTH-MTH1'!AM$60</f>
        <v>0.22800205883416391</v>
      </c>
      <c r="AS183" s="220">
        <f>'2.a-LTH-MTH1'!AN$60</f>
        <v>0.22800205883416391</v>
      </c>
      <c r="AT183" s="220">
        <f>'2.a-LTH-MTH1'!AO$60</f>
        <v>0.22800205883416391</v>
      </c>
      <c r="AU183" s="220">
        <f>'2.a-LTH-MTH1'!AP$60</f>
        <v>0.22800205883416391</v>
      </c>
      <c r="AV183" s="220">
        <f>'2.a-LTH-MTH1'!AQ$60</f>
        <v>0.22800205883416388</v>
      </c>
      <c r="AW183" s="220">
        <f>'2.a-LTH-MTH1'!AR$60</f>
        <v>0.22800205883416391</v>
      </c>
      <c r="AX183" s="220">
        <f>'2.a-LTH-MTH1'!AS$60</f>
        <v>0.22800205883416391</v>
      </c>
      <c r="AY183" s="220">
        <f>'2.a-LTH-MTH1'!AT$60</f>
        <v>0.22800205883416391</v>
      </c>
      <c r="AZ183" s="220">
        <f>'2.a-LTH-MTH1'!AU$60</f>
        <v>0.22800205883416391</v>
      </c>
      <c r="BA183" s="220">
        <f>'2.a-LTH-MTH1'!AV$60</f>
        <v>0.22800205883416391</v>
      </c>
      <c r="BB183" s="220">
        <f>'2.a-LTH-MTH1'!AW$60</f>
        <v>0.22800205883416391</v>
      </c>
      <c r="BC183" s="220">
        <f>'2.a-LTH-MTH1'!AX$60</f>
        <v>0.22800205883416391</v>
      </c>
      <c r="BD183" s="220">
        <f>'2.a-LTH-MTH1'!AY$60</f>
        <v>0.22800205883416391</v>
      </c>
      <c r="BE183" s="220">
        <f>'2.a-LTH-MTH1'!AZ$60</f>
        <v>0.22800205883416391</v>
      </c>
      <c r="BF183" s="220">
        <f>'2.a-LTH-MTH1'!BA$60</f>
        <v>0.22800205883416391</v>
      </c>
      <c r="BG183" s="220">
        <f>'2.a-LTH-MTH1'!BB$60</f>
        <v>0.22800205883416391</v>
      </c>
      <c r="BH183" s="220">
        <f>'2.a-LTH-MTH1'!BC$60</f>
        <v>0.22800205883416391</v>
      </c>
      <c r="BI183" s="219"/>
    </row>
    <row r="184" spans="1:61" ht="15">
      <c r="A184" s="36" t="s">
        <v>7</v>
      </c>
      <c r="B184" s="36" t="s">
        <v>8</v>
      </c>
      <c r="C184" s="36" t="s">
        <v>33</v>
      </c>
      <c r="D184" s="1" t="s">
        <v>35</v>
      </c>
      <c r="E184" s="1" t="s">
        <v>107</v>
      </c>
      <c r="F184" s="1" t="s">
        <v>108</v>
      </c>
      <c r="G184" s="1" t="s">
        <v>12</v>
      </c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20">
        <f>'6. Non-specified'!AF$395</f>
        <v>0.38698159846196101</v>
      </c>
      <c r="AH184" s="220">
        <f>'6. Non-specified'!AG$395</f>
        <v>0.39887218045112782</v>
      </c>
      <c r="AI184" s="220">
        <f>'6. Non-specified'!AH$395</f>
        <v>0.39970319069997529</v>
      </c>
      <c r="AJ184" s="220">
        <f>'6. Non-specified'!AI$395</f>
        <v>0.40990480507706256</v>
      </c>
      <c r="AK184" s="220">
        <f>'6. Non-specified'!AJ$395</f>
        <v>0.4012372476665943</v>
      </c>
      <c r="AL184" s="220">
        <f>'6. Non-specified'!AK$395</f>
        <v>0.40743889479277362</v>
      </c>
      <c r="AM184" s="220">
        <f>'6. Non-specified'!AL$395</f>
        <v>0.41183058440236203</v>
      </c>
      <c r="AN184" s="220">
        <f>'6. Non-specified'!AM$395</f>
        <v>0.41100702576112413</v>
      </c>
      <c r="AO184" s="220">
        <f>'6. Non-specified'!AN$395</f>
        <v>0.40459036640592838</v>
      </c>
      <c r="AP184" s="220">
        <f>'6. Non-specified'!AO$395</f>
        <v>0.40163607342378294</v>
      </c>
      <c r="AQ184" s="220">
        <f>'6. Non-specified'!AP$395</f>
        <v>0.39867884204390908</v>
      </c>
      <c r="AR184" s="220">
        <f>'6. Non-specified'!AQ$395</f>
        <v>0.41744056463595841</v>
      </c>
      <c r="AS184" s="220">
        <f>'6. Non-specified'!AR$395</f>
        <v>0.41081032628182146</v>
      </c>
      <c r="AT184" s="220">
        <f>'6. Non-specified'!AS$395</f>
        <v>0.41624411445128578</v>
      </c>
      <c r="AU184" s="220">
        <f>'6. Non-specified'!AT$395</f>
        <v>0.40806737588652481</v>
      </c>
      <c r="AV184" s="220">
        <f>'6. Non-specified'!AU$395</f>
        <v>0.40406126312166579</v>
      </c>
      <c r="AW184" s="220">
        <f>'6. Non-specified'!AV$395</f>
        <v>0.4</v>
      </c>
      <c r="AX184" s="220">
        <f>'6. Non-specified'!AW$395</f>
        <v>0.37978292862398821</v>
      </c>
      <c r="AY184" s="220">
        <f>'6. Non-specified'!AX$395</f>
        <v>0.3953033268101761</v>
      </c>
      <c r="AZ184" s="220">
        <f>'6. Non-specified'!AY$395</f>
        <v>0.39270312230464033</v>
      </c>
      <c r="BA184" s="220">
        <f>'6. Non-specified'!AZ$395</f>
        <v>0.37825805407155577</v>
      </c>
      <c r="BB184" s="220">
        <f>'6. Non-specified'!BA$395</f>
        <v>0.38387096774193546</v>
      </c>
      <c r="BC184" s="220">
        <f>'6. Non-specified'!BB$395</f>
        <v>0.37649663769066755</v>
      </c>
      <c r="BD184" s="220">
        <f>'6. Non-specified'!BC$395</f>
        <v>0.36332684824902722</v>
      </c>
      <c r="BE184" s="220">
        <f>'6. Non-specified'!BD$395</f>
        <v>0.36335877862595417</v>
      </c>
      <c r="BF184" s="220">
        <f>'6. Non-specified'!BE$395</f>
        <v>0.37041036717062636</v>
      </c>
      <c r="BG184" s="220">
        <f>'6. Non-specified'!BF$395</f>
        <v>0.39333740831295844</v>
      </c>
      <c r="BH184" s="220">
        <f>'6. Non-specified'!BG$395</f>
        <v>0.39784743202416917</v>
      </c>
      <c r="BI184" s="219"/>
    </row>
    <row r="185" spans="1:61" ht="15">
      <c r="A185" s="36" t="s">
        <v>7</v>
      </c>
      <c r="B185" s="36" t="s">
        <v>8</v>
      </c>
      <c r="C185" s="36" t="s">
        <v>33</v>
      </c>
      <c r="D185" s="1" t="s">
        <v>35</v>
      </c>
      <c r="E185" s="1" t="s">
        <v>107</v>
      </c>
      <c r="F185" s="1" t="s">
        <v>108</v>
      </c>
      <c r="G185" s="1" t="s">
        <v>13</v>
      </c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20">
        <f>'2.b-MTH2-HTH'!AB$60</f>
        <v>0.43403056707977594</v>
      </c>
      <c r="AH185" s="220">
        <f>'2.b-MTH2-HTH'!AC$60</f>
        <v>0.43611792365164642</v>
      </c>
      <c r="AI185" s="220">
        <f>'2.b-MTH2-HTH'!AD$60</f>
        <v>0.44774002617765807</v>
      </c>
      <c r="AJ185" s="220">
        <f>'2.b-MTH2-HTH'!AE$60</f>
        <v>0.45928152601857686</v>
      </c>
      <c r="AK185" s="220">
        <f>'2.b-MTH2-HTH'!AF$60</f>
        <v>0.45871837984852454</v>
      </c>
      <c r="AL185" s="220">
        <f>'2.b-MTH2-HTH'!AG$60</f>
        <v>0.47253270654066276</v>
      </c>
      <c r="AM185" s="220">
        <f>'2.b-MTH2-HTH'!AH$60</f>
        <v>0.4833633944813277</v>
      </c>
      <c r="AN185" s="220">
        <f>'2.b-MTH2-HTH'!AI$60</f>
        <v>0.4938596728161313</v>
      </c>
      <c r="AO185" s="220">
        <f>'2.b-MTH2-HTH'!AJ$60</f>
        <v>0.50009127836262857</v>
      </c>
      <c r="AP185" s="220">
        <f>'2.b-MTH2-HTH'!AK$60</f>
        <v>0.50828722629320966</v>
      </c>
      <c r="AQ185" s="220">
        <f>'2.b-MTH2-HTH'!AL$60</f>
        <v>0.50952544559500845</v>
      </c>
      <c r="AR185" s="220">
        <f>'2.b-MTH2-HTH'!AM$60</f>
        <v>0.52265149277349654</v>
      </c>
      <c r="AS185" s="220">
        <f>'2.b-MTH2-HTH'!AN$60</f>
        <v>0.52495202377414851</v>
      </c>
      <c r="AT185" s="220">
        <f>'2.b-MTH2-HTH'!AO$60</f>
        <v>0.53687106996244194</v>
      </c>
      <c r="AU185" s="220">
        <f>'2.b-MTH2-HTH'!AP$60</f>
        <v>0.53220331018778944</v>
      </c>
      <c r="AV185" s="220">
        <f>'2.b-MTH2-HTH'!AQ$60</f>
        <v>0.54099447518753085</v>
      </c>
      <c r="AW185" s="220">
        <f>'2.b-MTH2-HTH'!AR$60</f>
        <v>0.54069399515463346</v>
      </c>
      <c r="AX185" s="220">
        <f>'2.b-MTH2-HTH'!AS$60</f>
        <v>0.55120071864467934</v>
      </c>
      <c r="AY185" s="220">
        <f>'2.b-MTH2-HTH'!AT$60</f>
        <v>0.55975183037132925</v>
      </c>
      <c r="AZ185" s="220">
        <f>'2.b-MTH2-HTH'!AU$60</f>
        <v>0.56497102100313534</v>
      </c>
      <c r="BA185" s="220">
        <f>'2.b-MTH2-HTH'!AV$60</f>
        <v>0.56927952895042322</v>
      </c>
      <c r="BB185" s="220">
        <f>'2.b-MTH2-HTH'!AW$60</f>
        <v>0.57450751000950395</v>
      </c>
      <c r="BC185" s="220">
        <f>'2.b-MTH2-HTH'!AX$60</f>
        <v>0.57781775890094389</v>
      </c>
      <c r="BD185" s="220">
        <f>'2.b-MTH2-HTH'!AY$60</f>
        <v>0.57451595766849639</v>
      </c>
      <c r="BE185" s="220">
        <f>'2.b-MTH2-HTH'!AZ$60</f>
        <v>0.5749549285103237</v>
      </c>
      <c r="BF185" s="220">
        <f>'2.b-MTH2-HTH'!BA$60</f>
        <v>0.5807407629223017</v>
      </c>
      <c r="BG185" s="220">
        <f>'2.b-MTH2-HTH'!BB$60</f>
        <v>0.5810223934986205</v>
      </c>
      <c r="BH185" s="220">
        <f>'2.b-MTH2-HTH'!BC$60</f>
        <v>0.59258989819671504</v>
      </c>
      <c r="BI185" s="219"/>
    </row>
    <row r="186" spans="1:61" ht="15">
      <c r="A186" s="36" t="s">
        <v>7</v>
      </c>
      <c r="B186" s="36" t="s">
        <v>8</v>
      </c>
      <c r="C186" s="36" t="s">
        <v>33</v>
      </c>
      <c r="D186" s="1" t="s">
        <v>35</v>
      </c>
      <c r="E186" s="1" t="s">
        <v>107</v>
      </c>
      <c r="F186" s="1" t="s">
        <v>108</v>
      </c>
      <c r="G186" s="1" t="s">
        <v>14</v>
      </c>
      <c r="H186" s="219"/>
      <c r="I186" s="219"/>
      <c r="J186" s="219"/>
      <c r="K186" s="219"/>
      <c r="L186" s="219"/>
      <c r="M186" s="219"/>
      <c r="N186" s="219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19"/>
      <c r="Z186" s="219"/>
      <c r="AA186" s="219"/>
      <c r="AB186" s="219"/>
      <c r="AC186" s="219"/>
      <c r="AD186" s="219"/>
      <c r="AE186" s="219"/>
      <c r="AF186" s="219"/>
      <c r="AG186" s="220">
        <f>'2.b-MTH2-HTH'!AB$61</f>
        <v>0.3911634117171473</v>
      </c>
      <c r="AH186" s="220">
        <f>'2.b-MTH2-HTH'!AC$61</f>
        <v>0.3911634117171473</v>
      </c>
      <c r="AI186" s="220">
        <f>'2.b-MTH2-HTH'!AD$61</f>
        <v>0.3911634117171473</v>
      </c>
      <c r="AJ186" s="220">
        <f>'2.b-MTH2-HTH'!AE$61</f>
        <v>0.39116341171714736</v>
      </c>
      <c r="AK186" s="220">
        <f>'2.b-MTH2-HTH'!AF$61</f>
        <v>0.3911634117171473</v>
      </c>
      <c r="AL186" s="220">
        <f>'2.b-MTH2-HTH'!AG$61</f>
        <v>0.3911634117171473</v>
      </c>
      <c r="AM186" s="220">
        <f>'2.b-MTH2-HTH'!AH$61</f>
        <v>0.3911634117171473</v>
      </c>
      <c r="AN186" s="220">
        <f>'2.b-MTH2-HTH'!AI$61</f>
        <v>0.3911634117171473</v>
      </c>
      <c r="AO186" s="220">
        <f>'2.b-MTH2-HTH'!AJ$61</f>
        <v>0.3911634117171473</v>
      </c>
      <c r="AP186" s="220">
        <f>'2.b-MTH2-HTH'!AK$61</f>
        <v>0.3911634117171473</v>
      </c>
      <c r="AQ186" s="220">
        <f>'2.b-MTH2-HTH'!AL$61</f>
        <v>0.3911634117171473</v>
      </c>
      <c r="AR186" s="220">
        <f>'2.b-MTH2-HTH'!AM$61</f>
        <v>0.3911634117171473</v>
      </c>
      <c r="AS186" s="220">
        <f>'2.b-MTH2-HTH'!AN$61</f>
        <v>0.3911634117171473</v>
      </c>
      <c r="AT186" s="220">
        <f>'2.b-MTH2-HTH'!AO$61</f>
        <v>0.3911634117171473</v>
      </c>
      <c r="AU186" s="220">
        <f>'2.b-MTH2-HTH'!AP$61</f>
        <v>0.3911634117171473</v>
      </c>
      <c r="AV186" s="220">
        <f>'2.b-MTH2-HTH'!AQ$61</f>
        <v>0.3911634117171473</v>
      </c>
      <c r="AW186" s="220">
        <f>'2.b-MTH2-HTH'!AR$61</f>
        <v>0.3911634117171473</v>
      </c>
      <c r="AX186" s="220">
        <f>'2.b-MTH2-HTH'!AS$61</f>
        <v>0.3911634117171473</v>
      </c>
      <c r="AY186" s="220">
        <f>'2.b-MTH2-HTH'!AT$61</f>
        <v>0.3911634117171473</v>
      </c>
      <c r="AZ186" s="220">
        <f>'2.b-MTH2-HTH'!AU$61</f>
        <v>0.3911634117171473</v>
      </c>
      <c r="BA186" s="220">
        <f>'2.b-MTH2-HTH'!AV$61</f>
        <v>0.3911634117171473</v>
      </c>
      <c r="BB186" s="220">
        <f>'2.b-MTH2-HTH'!AW$61</f>
        <v>0.3911634117171473</v>
      </c>
      <c r="BC186" s="220">
        <f>'2.b-MTH2-HTH'!AX$61</f>
        <v>0.3911634117171473</v>
      </c>
      <c r="BD186" s="220">
        <f>'2.b-MTH2-HTH'!AY$61</f>
        <v>0.3911634117171473</v>
      </c>
      <c r="BE186" s="220">
        <f>'2.b-MTH2-HTH'!AZ$61</f>
        <v>0.3911634117171473</v>
      </c>
      <c r="BF186" s="220">
        <f>'2.b-MTH2-HTH'!BA$61</f>
        <v>0.3911634117171473</v>
      </c>
      <c r="BG186" s="220">
        <f>'2.b-MTH2-HTH'!BB$61</f>
        <v>0.3911634117171473</v>
      </c>
      <c r="BH186" s="220">
        <f>'2.b-MTH2-HTH'!BC$61</f>
        <v>0.3911634117171473</v>
      </c>
      <c r="BI186" s="219"/>
    </row>
    <row r="187" spans="1:61" ht="15">
      <c r="A187" s="36" t="s">
        <v>7</v>
      </c>
      <c r="B187" s="36" t="s">
        <v>8</v>
      </c>
      <c r="C187" s="36" t="s">
        <v>33</v>
      </c>
      <c r="D187" s="1" t="s">
        <v>35</v>
      </c>
      <c r="E187" s="1" t="s">
        <v>97</v>
      </c>
      <c r="F187" s="1" t="s">
        <v>98</v>
      </c>
      <c r="G187" s="1" t="s">
        <v>12</v>
      </c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20">
        <f>'6. Non-specified'!AF$396</f>
        <v>0.38258720131831914</v>
      </c>
      <c r="AH187" s="220">
        <f>'6. Non-specified'!AG$396</f>
        <v>0.39411027568922308</v>
      </c>
      <c r="AI187" s="220">
        <f>'6. Non-specified'!AH$396</f>
        <v>0.39401434578283451</v>
      </c>
      <c r="AJ187" s="220">
        <f>'6. Non-specified'!AI$396</f>
        <v>0.4049184043517679</v>
      </c>
      <c r="AK187" s="220">
        <f>'6. Non-specified'!AJ$396</f>
        <v>0.39667896678966791</v>
      </c>
      <c r="AL187" s="220">
        <f>'6. Non-specified'!AK$396</f>
        <v>0.40212539851222107</v>
      </c>
      <c r="AM187" s="220">
        <f>'6. Non-specified'!AL$396</f>
        <v>0.40226023213194867</v>
      </c>
      <c r="AN187" s="220">
        <f>'6. Non-specified'!AM$396</f>
        <v>0.40339578454332553</v>
      </c>
      <c r="AO187" s="220">
        <f>'6. Non-specified'!AN$396</f>
        <v>0.39820913956360643</v>
      </c>
      <c r="AP187" s="220">
        <f>'6. Non-specified'!AO$396</f>
        <v>0.40083798882681565</v>
      </c>
      <c r="AQ187" s="220">
        <f>'6. Non-specified'!AP$396</f>
        <v>0.39673596269671652</v>
      </c>
      <c r="AR187" s="220">
        <f>'6. Non-specified'!AQ$396</f>
        <v>0.40852526002971767</v>
      </c>
      <c r="AS187" s="220">
        <f>'6. Non-specified'!AR$396</f>
        <v>0.4057906059519541</v>
      </c>
      <c r="AT187" s="220">
        <f>'6. Non-specified'!AS$396</f>
        <v>0.41063020644693954</v>
      </c>
      <c r="AU187" s="220">
        <f>'6. Non-specified'!AT$396</f>
        <v>0.40469858156028371</v>
      </c>
      <c r="AV187" s="220">
        <f>'6. Non-specified'!AU$396</f>
        <v>0.40285665117879882</v>
      </c>
      <c r="AW187" s="220">
        <f>'6. Non-specified'!AV$396</f>
        <v>0.4024888888888889</v>
      </c>
      <c r="AX187" s="220">
        <f>'6. Non-specified'!AW$396</f>
        <v>0.38291022810890363</v>
      </c>
      <c r="AY187" s="220">
        <f>'6. Non-specified'!AX$396</f>
        <v>0.40099626400996263</v>
      </c>
      <c r="AZ187" s="220">
        <f>'6. Non-specified'!AY$396</f>
        <v>0.39822321890633083</v>
      </c>
      <c r="BA187" s="220">
        <f>'6. Non-specified'!AZ$396</f>
        <v>0.38343856240893637</v>
      </c>
      <c r="BB187" s="220">
        <f>'6. Non-specified'!BA$396</f>
        <v>0.38854838709677419</v>
      </c>
      <c r="BC187" s="220">
        <f>'6. Non-specified'!BB$396</f>
        <v>0.3819091356404789</v>
      </c>
      <c r="BD187" s="220">
        <f>'6. Non-specified'!BC$396</f>
        <v>0.36932555123216604</v>
      </c>
      <c r="BE187" s="220">
        <f>'6. Non-specified'!BD$396</f>
        <v>0.36861747243426635</v>
      </c>
      <c r="BF187" s="220">
        <f>'6. Non-specified'!BE$396</f>
        <v>0.37041036717062636</v>
      </c>
      <c r="BG187" s="220">
        <f>'6. Non-specified'!BF$396</f>
        <v>0.39410146699266502</v>
      </c>
      <c r="BH187" s="220">
        <f>'6. Non-specified'!BG$396</f>
        <v>0.39797331319234641</v>
      </c>
      <c r="BI187" s="219"/>
    </row>
    <row r="188" spans="1:61" ht="15">
      <c r="A188" s="36" t="s">
        <v>7</v>
      </c>
      <c r="B188" s="36" t="s">
        <v>8</v>
      </c>
      <c r="C188" s="36" t="s">
        <v>33</v>
      </c>
      <c r="D188" s="1" t="s">
        <v>35</v>
      </c>
      <c r="E188" s="1" t="s">
        <v>97</v>
      </c>
      <c r="F188" s="1" t="s">
        <v>98</v>
      </c>
      <c r="G188" s="1" t="s">
        <v>13</v>
      </c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20">
        <f>'2.b-MTH2-HTH'!AB$66</f>
        <v>0.43403056707977594</v>
      </c>
      <c r="AH188" s="220">
        <f>'2.b-MTH2-HTH'!AC$66</f>
        <v>0.43611792365164642</v>
      </c>
      <c r="AI188" s="220">
        <f>'2.b-MTH2-HTH'!AD$66</f>
        <v>0.44774002617765807</v>
      </c>
      <c r="AJ188" s="220">
        <f>'2.b-MTH2-HTH'!AE$66</f>
        <v>0.45928152601857686</v>
      </c>
      <c r="AK188" s="220">
        <f>'2.b-MTH2-HTH'!AF$66</f>
        <v>0.45871837984852454</v>
      </c>
      <c r="AL188" s="220">
        <f>'2.b-MTH2-HTH'!AG$66</f>
        <v>0.47253270654066276</v>
      </c>
      <c r="AM188" s="220">
        <f>'2.b-MTH2-HTH'!AH$66</f>
        <v>0.4833633944813277</v>
      </c>
      <c r="AN188" s="220">
        <f>'2.b-MTH2-HTH'!AI$66</f>
        <v>0.4938596728161313</v>
      </c>
      <c r="AO188" s="220">
        <f>'2.b-MTH2-HTH'!AJ$66</f>
        <v>0.50009127836262857</v>
      </c>
      <c r="AP188" s="220">
        <f>'2.b-MTH2-HTH'!AK$66</f>
        <v>0.50828722629320966</v>
      </c>
      <c r="AQ188" s="220">
        <f>'2.b-MTH2-HTH'!AL$66</f>
        <v>0.50952544559500845</v>
      </c>
      <c r="AR188" s="220">
        <f>'2.b-MTH2-HTH'!AM$66</f>
        <v>0.52265149277349654</v>
      </c>
      <c r="AS188" s="220">
        <f>'2.b-MTH2-HTH'!AN$66</f>
        <v>0.52495202377414851</v>
      </c>
      <c r="AT188" s="220">
        <f>'2.b-MTH2-HTH'!AO$66</f>
        <v>0.53687106996244194</v>
      </c>
      <c r="AU188" s="220">
        <f>'2.b-MTH2-HTH'!AP$66</f>
        <v>0.53220331018778944</v>
      </c>
      <c r="AV188" s="220">
        <f>'2.b-MTH2-HTH'!AQ$66</f>
        <v>0.54099447518753085</v>
      </c>
      <c r="AW188" s="220">
        <f>'2.b-MTH2-HTH'!AR$66</f>
        <v>0.54069399515463346</v>
      </c>
      <c r="AX188" s="220">
        <f>'2.b-MTH2-HTH'!AS$66</f>
        <v>0.55120071864467934</v>
      </c>
      <c r="AY188" s="220">
        <f>'2.b-MTH2-HTH'!AT$66</f>
        <v>0.55975183037132925</v>
      </c>
      <c r="AZ188" s="220">
        <f>'2.b-MTH2-HTH'!AU$66</f>
        <v>0.56497102100313534</v>
      </c>
      <c r="BA188" s="220">
        <f>'2.b-MTH2-HTH'!AV$66</f>
        <v>0.56927952895042322</v>
      </c>
      <c r="BB188" s="220">
        <f>'2.b-MTH2-HTH'!AW$66</f>
        <v>0.57450751000950395</v>
      </c>
      <c r="BC188" s="220">
        <f>'2.b-MTH2-HTH'!AX$66</f>
        <v>0.57781775890094389</v>
      </c>
      <c r="BD188" s="220">
        <f>'2.b-MTH2-HTH'!AY$66</f>
        <v>0.57451595766849639</v>
      </c>
      <c r="BE188" s="220">
        <f>'2.b-MTH2-HTH'!AZ$66</f>
        <v>0.5749549285103237</v>
      </c>
      <c r="BF188" s="220">
        <f>'2.b-MTH2-HTH'!BA$66</f>
        <v>0.5807407629223017</v>
      </c>
      <c r="BG188" s="220">
        <f>'2.b-MTH2-HTH'!BB$66</f>
        <v>0.5810223934986205</v>
      </c>
      <c r="BH188" s="220">
        <f>'2.b-MTH2-HTH'!BC$66</f>
        <v>0.59258989819671504</v>
      </c>
      <c r="BI188" s="219"/>
    </row>
    <row r="189" spans="1:61" ht="15">
      <c r="A189" s="36" t="s">
        <v>7</v>
      </c>
      <c r="B189" s="36" t="s">
        <v>8</v>
      </c>
      <c r="C189" s="36" t="s">
        <v>33</v>
      </c>
      <c r="D189" s="1" t="s">
        <v>35</v>
      </c>
      <c r="E189" s="1" t="s">
        <v>97</v>
      </c>
      <c r="F189" s="1" t="s">
        <v>98</v>
      </c>
      <c r="G189" s="1" t="s">
        <v>14</v>
      </c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20">
        <f>'2.b-MTH2-HTH'!AB$67</f>
        <v>0.6700784152252971</v>
      </c>
      <c r="AH189" s="220">
        <f>'2.b-MTH2-HTH'!AC$67</f>
        <v>0.67007841522529721</v>
      </c>
      <c r="AI189" s="220">
        <f>'2.b-MTH2-HTH'!AD$67</f>
        <v>0.67007841522529721</v>
      </c>
      <c r="AJ189" s="220">
        <f>'2.b-MTH2-HTH'!AE$67</f>
        <v>0.67007841522529721</v>
      </c>
      <c r="AK189" s="220">
        <f>'2.b-MTH2-HTH'!AF$67</f>
        <v>0.67007841522529721</v>
      </c>
      <c r="AL189" s="220">
        <f>'2.b-MTH2-HTH'!AG$67</f>
        <v>0.67007841522529732</v>
      </c>
      <c r="AM189" s="220">
        <f>'2.b-MTH2-HTH'!AH$67</f>
        <v>0.67007841522529721</v>
      </c>
      <c r="AN189" s="220">
        <f>'2.b-MTH2-HTH'!AI$67</f>
        <v>0.67007841522529721</v>
      </c>
      <c r="AO189" s="220">
        <f>'2.b-MTH2-HTH'!AJ$67</f>
        <v>0.67007841522529721</v>
      </c>
      <c r="AP189" s="220">
        <f>'2.b-MTH2-HTH'!AK$67</f>
        <v>0.67007841522529721</v>
      </c>
      <c r="AQ189" s="220">
        <f>'2.b-MTH2-HTH'!AL$67</f>
        <v>0.67007841522529721</v>
      </c>
      <c r="AR189" s="220">
        <f>'2.b-MTH2-HTH'!AM$67</f>
        <v>0.67007841522529721</v>
      </c>
      <c r="AS189" s="220">
        <f>'2.b-MTH2-HTH'!AN$67</f>
        <v>0.67007841522529721</v>
      </c>
      <c r="AT189" s="220">
        <f>'2.b-MTH2-HTH'!AO$67</f>
        <v>0.67007841522529721</v>
      </c>
      <c r="AU189" s="220">
        <f>'2.b-MTH2-HTH'!AP$67</f>
        <v>0.67007841522529721</v>
      </c>
      <c r="AV189" s="220">
        <f>'2.b-MTH2-HTH'!AQ$67</f>
        <v>0.67007841522529721</v>
      </c>
      <c r="AW189" s="220">
        <f>'2.b-MTH2-HTH'!AR$67</f>
        <v>0.67007841522529721</v>
      </c>
      <c r="AX189" s="220">
        <f>'2.b-MTH2-HTH'!AS$67</f>
        <v>0.67007841522529721</v>
      </c>
      <c r="AY189" s="220">
        <f>'2.b-MTH2-HTH'!AT$67</f>
        <v>0.67007841522529721</v>
      </c>
      <c r="AZ189" s="220">
        <f>'2.b-MTH2-HTH'!AU$67</f>
        <v>0.67007841522529721</v>
      </c>
      <c r="BA189" s="220">
        <f>'2.b-MTH2-HTH'!AV$67</f>
        <v>0.67007841522529721</v>
      </c>
      <c r="BB189" s="220">
        <f>'2.b-MTH2-HTH'!AW$67</f>
        <v>0.67007841522529721</v>
      </c>
      <c r="BC189" s="220">
        <f>'2.b-MTH2-HTH'!AX$67</f>
        <v>0.67007841522529721</v>
      </c>
      <c r="BD189" s="220">
        <f>'2.b-MTH2-HTH'!AY$67</f>
        <v>0.67007841522529721</v>
      </c>
      <c r="BE189" s="220">
        <f>'2.b-MTH2-HTH'!AZ$67</f>
        <v>0.67007841522529721</v>
      </c>
      <c r="BF189" s="220">
        <f>'2.b-MTH2-HTH'!BA$67</f>
        <v>0.67007841522529721</v>
      </c>
      <c r="BG189" s="220">
        <f>'2.b-MTH2-HTH'!BB$67</f>
        <v>0.67007841522529721</v>
      </c>
      <c r="BH189" s="220">
        <f>'2.b-MTH2-HTH'!BC$67</f>
        <v>0.67007841522529721</v>
      </c>
      <c r="BI189" s="219"/>
    </row>
    <row r="190" spans="1:61" ht="15">
      <c r="A190" s="36" t="s">
        <v>7</v>
      </c>
      <c r="B190" s="36" t="s">
        <v>8</v>
      </c>
      <c r="C190" s="36" t="s">
        <v>33</v>
      </c>
      <c r="D190" s="1" t="s">
        <v>35</v>
      </c>
      <c r="E190" s="1" t="s">
        <v>404</v>
      </c>
      <c r="F190" s="1" t="s">
        <v>405</v>
      </c>
      <c r="G190" s="1" t="s">
        <v>12</v>
      </c>
      <c r="H190" s="219"/>
      <c r="I190" s="219"/>
      <c r="J190" s="219"/>
      <c r="K190" s="219"/>
      <c r="L190" s="219"/>
      <c r="M190" s="219"/>
      <c r="N190" s="219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19"/>
      <c r="Z190" s="219"/>
      <c r="AA190" s="219"/>
      <c r="AB190" s="219"/>
      <c r="AC190" s="219"/>
      <c r="AD190" s="219"/>
      <c r="AE190" s="219"/>
      <c r="AF190" s="219"/>
      <c r="AG190" s="220">
        <f>'6. Non-specified'!AF$398</f>
        <v>7.9373798407031029E-2</v>
      </c>
      <c r="AH190" s="220">
        <f>'6. Non-specified'!AG$398</f>
        <v>6.4411027568922308E-2</v>
      </c>
      <c r="AI190" s="220">
        <f>'6. Non-specified'!AH$398</f>
        <v>6.2577294088548105E-2</v>
      </c>
      <c r="AJ190" s="220">
        <f>'6. Non-specified'!AI$398</f>
        <v>5.8023572076155938E-2</v>
      </c>
      <c r="AK190" s="220">
        <f>'6. Non-specified'!AJ$398</f>
        <v>6.1211200347297594E-2</v>
      </c>
      <c r="AL190" s="220">
        <f>'6. Non-specified'!AK$398</f>
        <v>5.6323060573857602E-2</v>
      </c>
      <c r="AM190" s="220">
        <f>'6. Non-specified'!AL$398</f>
        <v>5.9661983302789656E-2</v>
      </c>
      <c r="AN190" s="220">
        <f>'6. Non-specified'!AM$398</f>
        <v>5.8352849336455896E-2</v>
      </c>
      <c r="AO190" s="220">
        <f>'6. Non-specified'!AN$398</f>
        <v>6.8752573075339649E-2</v>
      </c>
      <c r="AP190" s="220">
        <f>'6. Non-specified'!AO$398</f>
        <v>7.3423782920989625E-2</v>
      </c>
      <c r="AQ190" s="220">
        <f>'6. Non-specified'!AP$398</f>
        <v>7.0526520303089174E-2</v>
      </c>
      <c r="AR190" s="220">
        <f>'6. Non-specified'!AQ$398</f>
        <v>6.3893016344725106E-2</v>
      </c>
      <c r="AS190" s="220">
        <f>'6. Non-specified'!AR$398</f>
        <v>5.9160989602007885E-2</v>
      </c>
      <c r="AT190" s="220">
        <f>'6. Non-specified'!AS$398</f>
        <v>4.9438609199565373E-2</v>
      </c>
      <c r="AU190" s="220">
        <f>'6. Non-specified'!AT$398</f>
        <v>4.4503546099290782E-2</v>
      </c>
      <c r="AV190" s="220">
        <f>'6. Non-specified'!AU$398</f>
        <v>4.4054379624849427E-2</v>
      </c>
      <c r="AW190" s="220">
        <f>'6. Non-specified'!AV$398</f>
        <v>4.2844444444444442E-2</v>
      </c>
      <c r="AX190" s="220">
        <f>'6. Non-specified'!AW$398</f>
        <v>4.341427520235467E-2</v>
      </c>
      <c r="AY190" s="220">
        <f>'6. Non-specified'!AX$398</f>
        <v>4.2163316135918873E-2</v>
      </c>
      <c r="AZ190" s="220">
        <f>'6. Non-specified'!AY$398</f>
        <v>4.1228221493876144E-2</v>
      </c>
      <c r="BA190" s="220">
        <f>'6. Non-specified'!AZ$398</f>
        <v>7.1393880524526471E-2</v>
      </c>
      <c r="BB190" s="220">
        <f>'6. Non-specified'!BA$398</f>
        <v>6.4677419354838714E-2</v>
      </c>
      <c r="BC190" s="220">
        <f>'6. Non-specified'!BB$398</f>
        <v>7.4790880761030021E-2</v>
      </c>
      <c r="BD190" s="220">
        <f>'6. Non-specified'!BC$398</f>
        <v>8.1874189364461739E-2</v>
      </c>
      <c r="BE190" s="220">
        <f>'6. Non-specified'!BD$398</f>
        <v>8.2951653944020362E-2</v>
      </c>
      <c r="BF190" s="220">
        <f>'6. Non-specified'!BE$398</f>
        <v>9.1875726864927731E-2</v>
      </c>
      <c r="BG190" s="220">
        <f>'6. Non-specified'!BF$398</f>
        <v>4.4773838630806848E-2</v>
      </c>
      <c r="BH190" s="220">
        <f>'6. Non-specified'!BG$398</f>
        <v>6.331822759315206E-2</v>
      </c>
      <c r="BI190" s="219"/>
    </row>
    <row r="191" spans="1:61" ht="15">
      <c r="A191" s="36" t="s">
        <v>7</v>
      </c>
      <c r="B191" s="36" t="s">
        <v>8</v>
      </c>
      <c r="C191" s="36" t="s">
        <v>33</v>
      </c>
      <c r="D191" s="1" t="s">
        <v>35</v>
      </c>
      <c r="E191" s="1" t="s">
        <v>404</v>
      </c>
      <c r="F191" s="1" t="s">
        <v>405</v>
      </c>
      <c r="G191" s="1" t="s">
        <v>13</v>
      </c>
      <c r="H191" s="219"/>
      <c r="I191" s="219"/>
      <c r="J191" s="219"/>
      <c r="K191" s="219"/>
      <c r="L191" s="219"/>
      <c r="M191" s="219"/>
      <c r="N191" s="219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19"/>
      <c r="Z191" s="219"/>
      <c r="AA191" s="219"/>
      <c r="AB191" s="219"/>
      <c r="AC191" s="219"/>
      <c r="AD191" s="219"/>
      <c r="AE191" s="219"/>
      <c r="AF191" s="219"/>
      <c r="AG191" s="220">
        <f>'2.b-MTH2-HTH'!AB$78</f>
        <v>0.43403056707977594</v>
      </c>
      <c r="AH191" s="220">
        <f>'2.b-MTH2-HTH'!AC$78</f>
        <v>0.43611792365164642</v>
      </c>
      <c r="AI191" s="220">
        <f>'2.b-MTH2-HTH'!AD$78</f>
        <v>0.44774002617765807</v>
      </c>
      <c r="AJ191" s="220">
        <f>'2.b-MTH2-HTH'!AE$78</f>
        <v>0.45928152601857686</v>
      </c>
      <c r="AK191" s="220">
        <f>'2.b-MTH2-HTH'!AF$78</f>
        <v>0.45871837984852454</v>
      </c>
      <c r="AL191" s="220">
        <f>'2.b-MTH2-HTH'!AG$78</f>
        <v>0.47253270654066276</v>
      </c>
      <c r="AM191" s="220">
        <f>'2.b-MTH2-HTH'!AH$78</f>
        <v>0.4833633944813277</v>
      </c>
      <c r="AN191" s="220">
        <f>'2.b-MTH2-HTH'!AI$78</f>
        <v>0.4938596728161313</v>
      </c>
      <c r="AO191" s="220">
        <f>'2.b-MTH2-HTH'!AJ$78</f>
        <v>0.50009127836262857</v>
      </c>
      <c r="AP191" s="220">
        <f>'2.b-MTH2-HTH'!AK$78</f>
        <v>0.50828722629320966</v>
      </c>
      <c r="AQ191" s="220">
        <f>'2.b-MTH2-HTH'!AL$78</f>
        <v>0.50952544559500845</v>
      </c>
      <c r="AR191" s="220">
        <f>'2.b-MTH2-HTH'!AM$78</f>
        <v>0.52265149277349654</v>
      </c>
      <c r="AS191" s="220">
        <f>'2.b-MTH2-HTH'!AN$78</f>
        <v>0.52495202377414851</v>
      </c>
      <c r="AT191" s="220">
        <f>'2.b-MTH2-HTH'!AO$78</f>
        <v>0.53687106996244194</v>
      </c>
      <c r="AU191" s="220">
        <f>'2.b-MTH2-HTH'!AP$78</f>
        <v>0.53220331018778944</v>
      </c>
      <c r="AV191" s="220">
        <f>'2.b-MTH2-HTH'!AQ$78</f>
        <v>0.54099447518753085</v>
      </c>
      <c r="AW191" s="220">
        <f>'2.b-MTH2-HTH'!AR$78</f>
        <v>0.54069399515463346</v>
      </c>
      <c r="AX191" s="220">
        <f>'2.b-MTH2-HTH'!AS$78</f>
        <v>0.55120071864467934</v>
      </c>
      <c r="AY191" s="220">
        <f>'2.b-MTH2-HTH'!AT$78</f>
        <v>0.55975183037132925</v>
      </c>
      <c r="AZ191" s="220">
        <f>'2.b-MTH2-HTH'!AU$78</f>
        <v>0.56497102100313534</v>
      </c>
      <c r="BA191" s="220">
        <f>'2.b-MTH2-HTH'!AV$78</f>
        <v>0.56927952895042322</v>
      </c>
      <c r="BB191" s="220">
        <f>'2.b-MTH2-HTH'!AW$78</f>
        <v>0.57450751000950395</v>
      </c>
      <c r="BC191" s="220">
        <f>'2.b-MTH2-HTH'!AX$78</f>
        <v>0.57781775890094389</v>
      </c>
      <c r="BD191" s="220">
        <f>'2.b-MTH2-HTH'!AY$78</f>
        <v>0.57451595766849639</v>
      </c>
      <c r="BE191" s="220">
        <f>'2.b-MTH2-HTH'!AZ$78</f>
        <v>0.5749549285103237</v>
      </c>
      <c r="BF191" s="220">
        <f>'2.b-MTH2-HTH'!BA$78</f>
        <v>0.5807407629223017</v>
      </c>
      <c r="BG191" s="220">
        <f>'2.b-MTH2-HTH'!BB$78</f>
        <v>0.5810223934986205</v>
      </c>
      <c r="BH191" s="220">
        <f>'2.b-MTH2-HTH'!BC$78</f>
        <v>0.59258989819671504</v>
      </c>
      <c r="BI191" s="219"/>
    </row>
    <row r="192" spans="1:61" ht="15">
      <c r="A192" s="36" t="s">
        <v>7</v>
      </c>
      <c r="B192" s="36" t="s">
        <v>8</v>
      </c>
      <c r="C192" s="36" t="s">
        <v>33</v>
      </c>
      <c r="D192" s="1" t="s">
        <v>35</v>
      </c>
      <c r="E192" s="1" t="s">
        <v>404</v>
      </c>
      <c r="F192" s="1" t="s">
        <v>405</v>
      </c>
      <c r="G192" s="1" t="s">
        <v>14</v>
      </c>
      <c r="H192" s="219"/>
      <c r="I192" s="219"/>
      <c r="J192" s="219"/>
      <c r="K192" s="219"/>
      <c r="L192" s="219"/>
      <c r="M192" s="219"/>
      <c r="N192" s="219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20">
        <f>'2.b-MTH2-HTH'!AB$79</f>
        <v>0.77373362781602184</v>
      </c>
      <c r="AH192" s="220">
        <f>'2.b-MTH2-HTH'!AC$79</f>
        <v>0.77373362781602173</v>
      </c>
      <c r="AI192" s="220">
        <f>'2.b-MTH2-HTH'!AD$79</f>
        <v>0.77373362781602184</v>
      </c>
      <c r="AJ192" s="220">
        <f>'2.b-MTH2-HTH'!AE$79</f>
        <v>0.77373362781602184</v>
      </c>
      <c r="AK192" s="220">
        <f>'2.b-MTH2-HTH'!AF$79</f>
        <v>0.77373362781602184</v>
      </c>
      <c r="AL192" s="220">
        <f>'2.b-MTH2-HTH'!AG$79</f>
        <v>0.77373362781602184</v>
      </c>
      <c r="AM192" s="220">
        <f>'2.b-MTH2-HTH'!AH$79</f>
        <v>0.77373362781602184</v>
      </c>
      <c r="AN192" s="220">
        <f>'2.b-MTH2-HTH'!AI$79</f>
        <v>0.77373362781602184</v>
      </c>
      <c r="AO192" s="220">
        <f>'2.b-MTH2-HTH'!AJ$79</f>
        <v>0.77373362781602184</v>
      </c>
      <c r="AP192" s="220">
        <f>'2.b-MTH2-HTH'!AK$79</f>
        <v>0.77373362781602184</v>
      </c>
      <c r="AQ192" s="220">
        <f>'2.b-MTH2-HTH'!AL$79</f>
        <v>0.77373362781602184</v>
      </c>
      <c r="AR192" s="220">
        <f>'2.b-MTH2-HTH'!AM$79</f>
        <v>0.77373362781602184</v>
      </c>
      <c r="AS192" s="220">
        <f>'2.b-MTH2-HTH'!AN$79</f>
        <v>0.77373362781602184</v>
      </c>
      <c r="AT192" s="220">
        <f>'2.b-MTH2-HTH'!AO$79</f>
        <v>0.77373362781602184</v>
      </c>
      <c r="AU192" s="220">
        <f>'2.b-MTH2-HTH'!AP$79</f>
        <v>0.77373362781602184</v>
      </c>
      <c r="AV192" s="220">
        <f>'2.b-MTH2-HTH'!AQ$79</f>
        <v>0.77373362781602184</v>
      </c>
      <c r="AW192" s="220">
        <f>'2.b-MTH2-HTH'!AR$79</f>
        <v>0.77373362781602184</v>
      </c>
      <c r="AX192" s="220">
        <f>'2.b-MTH2-HTH'!AS$79</f>
        <v>0.77373362781602184</v>
      </c>
      <c r="AY192" s="220">
        <f>'2.b-MTH2-HTH'!AT$79</f>
        <v>0.77373362781602184</v>
      </c>
      <c r="AZ192" s="220">
        <f>'2.b-MTH2-HTH'!AU$79</f>
        <v>0.77373362781602184</v>
      </c>
      <c r="BA192" s="220">
        <f>'2.b-MTH2-HTH'!AV$79</f>
        <v>0.77373362781602184</v>
      </c>
      <c r="BB192" s="220">
        <f>'2.b-MTH2-HTH'!AW$79</f>
        <v>0.77373362781602184</v>
      </c>
      <c r="BC192" s="220">
        <f>'2.b-MTH2-HTH'!AX$79</f>
        <v>0.77373362781602184</v>
      </c>
      <c r="BD192" s="220">
        <f>'2.b-MTH2-HTH'!AY$79</f>
        <v>0.77373362781602184</v>
      </c>
      <c r="BE192" s="220">
        <f>'2.b-MTH2-HTH'!AZ$79</f>
        <v>0.77373362781602184</v>
      </c>
      <c r="BF192" s="220">
        <f>'2.b-MTH2-HTH'!BA$79</f>
        <v>0.77373362781602184</v>
      </c>
      <c r="BG192" s="220">
        <f>'2.b-MTH2-HTH'!BB$79</f>
        <v>0.77373362781602184</v>
      </c>
      <c r="BH192" s="220">
        <f>'2.b-MTH2-HTH'!BC$79</f>
        <v>0.77373362781602184</v>
      </c>
      <c r="BI192" s="219"/>
    </row>
    <row r="193" spans="1:61" s="5" customFormat="1" ht="15">
      <c r="A193" s="4" t="s">
        <v>7</v>
      </c>
      <c r="B193" s="4" t="s">
        <v>8</v>
      </c>
      <c r="C193" s="4" t="s">
        <v>33</v>
      </c>
      <c r="D193" s="4" t="s">
        <v>36</v>
      </c>
      <c r="E193" s="4"/>
      <c r="F193" s="4"/>
      <c r="G193" s="4" t="s">
        <v>11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>
        <v>-175</v>
      </c>
      <c r="BF193" s="4">
        <v>-137</v>
      </c>
      <c r="BG193" s="4">
        <v>-138</v>
      </c>
      <c r="BH193" s="4">
        <v>-132</v>
      </c>
      <c r="BI193" s="4">
        <v>-240</v>
      </c>
    </row>
    <row r="194" spans="1:61" ht="15">
      <c r="A194" s="36" t="s">
        <v>7</v>
      </c>
      <c r="B194" s="36" t="s">
        <v>8</v>
      </c>
      <c r="C194" s="36" t="s">
        <v>33</v>
      </c>
      <c r="D194" s="1" t="s">
        <v>36</v>
      </c>
      <c r="E194" s="1" t="s">
        <v>113</v>
      </c>
      <c r="F194" s="1" t="s">
        <v>113</v>
      </c>
      <c r="G194" s="1" t="s">
        <v>12</v>
      </c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219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19"/>
      <c r="AX194" s="219"/>
      <c r="AY194" s="219"/>
      <c r="AZ194" s="219"/>
      <c r="BA194" s="219"/>
      <c r="BB194" s="219"/>
      <c r="BC194" s="219"/>
      <c r="BD194" s="219"/>
      <c r="BE194" s="220">
        <f>'6. Non-specified'!BD$394</f>
        <v>0.18507209499575911</v>
      </c>
      <c r="BF194" s="220">
        <f>'6. Non-specified'!BE$394</f>
        <v>0.16730353879381957</v>
      </c>
      <c r="BG194" s="220">
        <f>'6. Non-specified'!BF$394</f>
        <v>0.16778728606356969</v>
      </c>
      <c r="BH194" s="220">
        <f>'6. Non-specified'!BG$394</f>
        <v>0.14086102719033233</v>
      </c>
      <c r="BI194" s="220">
        <f>'6. Non-specified'!BH$394</f>
        <v>0.13994876634757988</v>
      </c>
    </row>
    <row r="195" spans="1:61" ht="15">
      <c r="A195" s="36" t="s">
        <v>7</v>
      </c>
      <c r="B195" s="36" t="s">
        <v>8</v>
      </c>
      <c r="C195" s="36" t="s">
        <v>33</v>
      </c>
      <c r="D195" s="1" t="s">
        <v>36</v>
      </c>
      <c r="E195" s="1" t="s">
        <v>113</v>
      </c>
      <c r="F195" s="1" t="s">
        <v>113</v>
      </c>
      <c r="G195" s="1" t="s">
        <v>13</v>
      </c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219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19"/>
      <c r="AX195" s="219"/>
      <c r="AY195" s="219"/>
      <c r="AZ195" s="219"/>
      <c r="BA195" s="219"/>
      <c r="BB195" s="219"/>
      <c r="BC195" s="219"/>
      <c r="BD195" s="219"/>
      <c r="BE195" s="220">
        <f>'2.a-LTH-MTH1'!AZ$59</f>
        <v>0.93020399072155802</v>
      </c>
      <c r="BF195" s="220">
        <f>'2.a-LTH-MTH1'!BA$59</f>
        <v>0.93088486622045097</v>
      </c>
      <c r="BG195" s="220">
        <f>'2.a-LTH-MTH1'!BB$59</f>
        <v>0.93154232328997999</v>
      </c>
      <c r="BH195" s="220">
        <f>'2.a-LTH-MTH1'!BC$59</f>
        <v>0.93217716739727297</v>
      </c>
      <c r="BI195" s="220">
        <f>'2.a-LTH-MTH1'!BD$59</f>
        <v>0.932790176305755</v>
      </c>
    </row>
    <row r="196" spans="1:61" ht="15">
      <c r="A196" s="36" t="s">
        <v>7</v>
      </c>
      <c r="B196" s="36" t="s">
        <v>8</v>
      </c>
      <c r="C196" s="36" t="s">
        <v>33</v>
      </c>
      <c r="D196" s="1" t="s">
        <v>36</v>
      </c>
      <c r="E196" s="1" t="s">
        <v>113</v>
      </c>
      <c r="F196" s="1" t="s">
        <v>113</v>
      </c>
      <c r="G196" s="1" t="s">
        <v>14</v>
      </c>
      <c r="H196" s="219"/>
      <c r="I196" s="219"/>
      <c r="J196" s="219"/>
      <c r="K196" s="219"/>
      <c r="L196" s="219"/>
      <c r="M196" s="219"/>
      <c r="N196" s="219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19"/>
      <c r="AL196" s="219"/>
      <c r="AM196" s="219"/>
      <c r="AN196" s="219"/>
      <c r="AO196" s="219"/>
      <c r="AP196" s="219"/>
      <c r="AQ196" s="219"/>
      <c r="AR196" s="219"/>
      <c r="AS196" s="219"/>
      <c r="AT196" s="219"/>
      <c r="AU196" s="219"/>
      <c r="AV196" s="219"/>
      <c r="AW196" s="219"/>
      <c r="AX196" s="219"/>
      <c r="AY196" s="219"/>
      <c r="AZ196" s="219"/>
      <c r="BA196" s="219"/>
      <c r="BB196" s="219"/>
      <c r="BC196" s="219"/>
      <c r="BD196" s="219"/>
      <c r="BE196" s="220">
        <f>'2.a-LTH-MTH1'!AZ$60</f>
        <v>0.22800205883416391</v>
      </c>
      <c r="BF196" s="220">
        <f>'2.a-LTH-MTH1'!BA$60</f>
        <v>0.22800205883416391</v>
      </c>
      <c r="BG196" s="220">
        <f>'2.a-LTH-MTH1'!BB$60</f>
        <v>0.22800205883416391</v>
      </c>
      <c r="BH196" s="220">
        <f>'2.a-LTH-MTH1'!BC$60</f>
        <v>0.22800205883416391</v>
      </c>
      <c r="BI196" s="220">
        <f>'2.a-LTH-MTH1'!BD$60</f>
        <v>0.22800205883416391</v>
      </c>
    </row>
    <row r="197" spans="1:61" ht="15">
      <c r="A197" s="36" t="s">
        <v>7</v>
      </c>
      <c r="B197" s="36" t="s">
        <v>8</v>
      </c>
      <c r="C197" s="36" t="s">
        <v>33</v>
      </c>
      <c r="D197" s="1" t="s">
        <v>36</v>
      </c>
      <c r="E197" s="1" t="s">
        <v>107</v>
      </c>
      <c r="F197" s="1" t="s">
        <v>108</v>
      </c>
      <c r="G197" s="1" t="s">
        <v>12</v>
      </c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19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19"/>
      <c r="BB197" s="219"/>
      <c r="BC197" s="219"/>
      <c r="BD197" s="219"/>
      <c r="BE197" s="220">
        <f>'6. Non-specified'!BD$395</f>
        <v>0.36335877862595417</v>
      </c>
      <c r="BF197" s="220">
        <f>'6. Non-specified'!BE$395</f>
        <v>0.37041036717062636</v>
      </c>
      <c r="BG197" s="220">
        <f>'6. Non-specified'!BF$395</f>
        <v>0.39333740831295844</v>
      </c>
      <c r="BH197" s="220">
        <f>'6. Non-specified'!BG$395</f>
        <v>0.39784743202416917</v>
      </c>
      <c r="BI197" s="220">
        <f>'6. Non-specified'!BH$395</f>
        <v>0.41674531481731159</v>
      </c>
    </row>
    <row r="198" spans="1:61" ht="15">
      <c r="A198" s="36" t="s">
        <v>7</v>
      </c>
      <c r="B198" s="36" t="s">
        <v>8</v>
      </c>
      <c r="C198" s="36" t="s">
        <v>33</v>
      </c>
      <c r="D198" s="1" t="s">
        <v>36</v>
      </c>
      <c r="E198" s="1" t="s">
        <v>107</v>
      </c>
      <c r="F198" s="1" t="s">
        <v>108</v>
      </c>
      <c r="G198" s="1" t="s">
        <v>13</v>
      </c>
      <c r="H198" s="219"/>
      <c r="I198" s="219"/>
      <c r="J198" s="219"/>
      <c r="K198" s="219"/>
      <c r="L198" s="219"/>
      <c r="M198" s="219"/>
      <c r="N198" s="219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19"/>
      <c r="Z198" s="219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19"/>
      <c r="AL198" s="219"/>
      <c r="AM198" s="219"/>
      <c r="AN198" s="219"/>
      <c r="AO198" s="219"/>
      <c r="AP198" s="219"/>
      <c r="AQ198" s="219"/>
      <c r="AR198" s="219"/>
      <c r="AS198" s="219"/>
      <c r="AT198" s="219"/>
      <c r="AU198" s="219"/>
      <c r="AV198" s="219"/>
      <c r="AW198" s="219"/>
      <c r="AX198" s="219"/>
      <c r="AY198" s="219"/>
      <c r="AZ198" s="219"/>
      <c r="BA198" s="219"/>
      <c r="BB198" s="219"/>
      <c r="BC198" s="219"/>
      <c r="BD198" s="219"/>
      <c r="BE198" s="220">
        <f>'2.b-MTH2-HTH'!AZ$60</f>
        <v>0.5749549285103237</v>
      </c>
      <c r="BF198" s="220">
        <f>'2.b-MTH2-HTH'!BA$60</f>
        <v>0.5807407629223017</v>
      </c>
      <c r="BG198" s="220">
        <f>'2.b-MTH2-HTH'!BB$60</f>
        <v>0.5810223934986205</v>
      </c>
      <c r="BH198" s="220">
        <f>'2.b-MTH2-HTH'!BC$60</f>
        <v>0.59258989819671504</v>
      </c>
      <c r="BI198" s="220">
        <f>'2.b-MTH2-HTH'!BD$60</f>
        <v>0.58065161948797872</v>
      </c>
    </row>
    <row r="199" spans="1:61" ht="15">
      <c r="A199" s="36" t="s">
        <v>7</v>
      </c>
      <c r="B199" s="36" t="s">
        <v>8</v>
      </c>
      <c r="C199" s="36" t="s">
        <v>33</v>
      </c>
      <c r="D199" s="1" t="s">
        <v>36</v>
      </c>
      <c r="E199" s="1" t="s">
        <v>107</v>
      </c>
      <c r="F199" s="1" t="s">
        <v>108</v>
      </c>
      <c r="G199" s="1" t="s">
        <v>14</v>
      </c>
      <c r="H199" s="219"/>
      <c r="I199" s="219"/>
      <c r="J199" s="219"/>
      <c r="K199" s="219"/>
      <c r="L199" s="219"/>
      <c r="M199" s="219"/>
      <c r="N199" s="219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19"/>
      <c r="Z199" s="219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19"/>
      <c r="AL199" s="219"/>
      <c r="AM199" s="219"/>
      <c r="AN199" s="219"/>
      <c r="AO199" s="219"/>
      <c r="AP199" s="219"/>
      <c r="AQ199" s="219"/>
      <c r="AR199" s="219"/>
      <c r="AS199" s="219"/>
      <c r="AT199" s="219"/>
      <c r="AU199" s="219"/>
      <c r="AV199" s="219"/>
      <c r="AW199" s="219"/>
      <c r="AX199" s="219"/>
      <c r="AY199" s="219"/>
      <c r="AZ199" s="219"/>
      <c r="BA199" s="219"/>
      <c r="BB199" s="219"/>
      <c r="BC199" s="219"/>
      <c r="BD199" s="219"/>
      <c r="BE199" s="220">
        <f>'2.b-MTH2-HTH'!AZ$61</f>
        <v>0.3911634117171473</v>
      </c>
      <c r="BF199" s="220">
        <f>'2.b-MTH2-HTH'!BA$61</f>
        <v>0.3911634117171473</v>
      </c>
      <c r="BG199" s="220">
        <f>'2.b-MTH2-HTH'!BB$61</f>
        <v>0.3911634117171473</v>
      </c>
      <c r="BH199" s="220">
        <f>'2.b-MTH2-HTH'!BC$61</f>
        <v>0.3911634117171473</v>
      </c>
      <c r="BI199" s="220">
        <f>'2.b-MTH2-HTH'!BD$61</f>
        <v>0.3911634117171473</v>
      </c>
    </row>
    <row r="200" spans="1:61" ht="15">
      <c r="A200" s="36" t="s">
        <v>7</v>
      </c>
      <c r="B200" s="36" t="s">
        <v>8</v>
      </c>
      <c r="C200" s="36" t="s">
        <v>33</v>
      </c>
      <c r="D200" s="1" t="s">
        <v>36</v>
      </c>
      <c r="E200" s="1" t="s">
        <v>97</v>
      </c>
      <c r="F200" s="1" t="s">
        <v>98</v>
      </c>
      <c r="G200" s="1" t="s">
        <v>12</v>
      </c>
      <c r="H200" s="219"/>
      <c r="I200" s="219"/>
      <c r="J200" s="219"/>
      <c r="K200" s="219"/>
      <c r="L200" s="219"/>
      <c r="M200" s="219"/>
      <c r="N200" s="219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19"/>
      <c r="Z200" s="219"/>
      <c r="AA200" s="219"/>
      <c r="AB200" s="219"/>
      <c r="AC200" s="219"/>
      <c r="AD200" s="219"/>
      <c r="AE200" s="219"/>
      <c r="AF200" s="219"/>
      <c r="AG200" s="219"/>
      <c r="AH200" s="219"/>
      <c r="AI200" s="219"/>
      <c r="AJ200" s="219"/>
      <c r="AK200" s="219"/>
      <c r="AL200" s="219"/>
      <c r="AM200" s="219"/>
      <c r="AN200" s="219"/>
      <c r="AO200" s="219"/>
      <c r="AP200" s="219"/>
      <c r="AQ200" s="219"/>
      <c r="AR200" s="219"/>
      <c r="AS200" s="219"/>
      <c r="AT200" s="219"/>
      <c r="AU200" s="219"/>
      <c r="AV200" s="219"/>
      <c r="AW200" s="219"/>
      <c r="AX200" s="219"/>
      <c r="AY200" s="219"/>
      <c r="AZ200" s="219"/>
      <c r="BA200" s="219"/>
      <c r="BB200" s="219"/>
      <c r="BC200" s="219"/>
      <c r="BD200" s="219"/>
      <c r="BE200" s="220">
        <f>'6. Non-specified'!BD$396</f>
        <v>0.36861747243426635</v>
      </c>
      <c r="BF200" s="220">
        <f>'6. Non-specified'!BE$396</f>
        <v>0.37041036717062636</v>
      </c>
      <c r="BG200" s="220">
        <f>'6. Non-specified'!BF$396</f>
        <v>0.39410146699266502</v>
      </c>
      <c r="BH200" s="220">
        <f>'6. Non-specified'!BG$396</f>
        <v>0.39797331319234641</v>
      </c>
      <c r="BI200" s="220">
        <f>'6. Non-specified'!BH$396</f>
        <v>0.41661048941620599</v>
      </c>
    </row>
    <row r="201" spans="1:61" ht="15">
      <c r="A201" s="36" t="s">
        <v>7</v>
      </c>
      <c r="B201" s="36" t="s">
        <v>8</v>
      </c>
      <c r="C201" s="36" t="s">
        <v>33</v>
      </c>
      <c r="D201" s="1" t="s">
        <v>36</v>
      </c>
      <c r="E201" s="1" t="s">
        <v>97</v>
      </c>
      <c r="F201" s="1" t="s">
        <v>98</v>
      </c>
      <c r="G201" s="1" t="s">
        <v>13</v>
      </c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19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219"/>
      <c r="BD201" s="219"/>
      <c r="BE201" s="220">
        <f>'2.b-MTH2-HTH'!AZ$66</f>
        <v>0.5749549285103237</v>
      </c>
      <c r="BF201" s="220">
        <f>'2.b-MTH2-HTH'!BA$66</f>
        <v>0.5807407629223017</v>
      </c>
      <c r="BG201" s="220">
        <f>'2.b-MTH2-HTH'!BB$66</f>
        <v>0.5810223934986205</v>
      </c>
      <c r="BH201" s="220">
        <f>'2.b-MTH2-HTH'!BC$66</f>
        <v>0.59258989819671504</v>
      </c>
      <c r="BI201" s="220">
        <f>'2.b-MTH2-HTH'!BD$66</f>
        <v>0.58065161948797872</v>
      </c>
    </row>
    <row r="202" spans="1:61" ht="15">
      <c r="A202" s="36" t="s">
        <v>7</v>
      </c>
      <c r="B202" s="36" t="s">
        <v>8</v>
      </c>
      <c r="C202" s="36" t="s">
        <v>33</v>
      </c>
      <c r="D202" s="1" t="s">
        <v>36</v>
      </c>
      <c r="E202" s="1" t="s">
        <v>97</v>
      </c>
      <c r="F202" s="1" t="s">
        <v>98</v>
      </c>
      <c r="G202" s="1" t="s">
        <v>14</v>
      </c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219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219"/>
      <c r="BD202" s="219"/>
      <c r="BE202" s="220">
        <f>'2.b-MTH2-HTH'!AZ$67</f>
        <v>0.67007841522529721</v>
      </c>
      <c r="BF202" s="220">
        <f>'2.b-MTH2-HTH'!BA$67</f>
        <v>0.67007841522529721</v>
      </c>
      <c r="BG202" s="220">
        <f>'2.b-MTH2-HTH'!BB$67</f>
        <v>0.67007841522529721</v>
      </c>
      <c r="BH202" s="220">
        <f>'2.b-MTH2-HTH'!BC$67</f>
        <v>0.67007841522529721</v>
      </c>
      <c r="BI202" s="220">
        <f>'2.b-MTH2-HTH'!BD$67</f>
        <v>0.67007841522529721</v>
      </c>
    </row>
    <row r="203" spans="1:61" ht="15">
      <c r="A203" s="36" t="s">
        <v>7</v>
      </c>
      <c r="B203" s="36" t="s">
        <v>8</v>
      </c>
      <c r="C203" s="36" t="s">
        <v>33</v>
      </c>
      <c r="D203" s="1" t="s">
        <v>36</v>
      </c>
      <c r="E203" s="1" t="s">
        <v>404</v>
      </c>
      <c r="F203" s="1" t="s">
        <v>405</v>
      </c>
      <c r="G203" s="1" t="s">
        <v>12</v>
      </c>
      <c r="H203" s="219"/>
      <c r="I203" s="219"/>
      <c r="J203" s="219"/>
      <c r="K203" s="219"/>
      <c r="L203" s="219"/>
      <c r="M203" s="219"/>
      <c r="N203" s="219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19"/>
      <c r="Z203" s="219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219"/>
      <c r="AL203" s="219"/>
      <c r="AM203" s="219"/>
      <c r="AN203" s="219"/>
      <c r="AO203" s="219"/>
      <c r="AP203" s="219"/>
      <c r="AQ203" s="219"/>
      <c r="AR203" s="219"/>
      <c r="AS203" s="219"/>
      <c r="AT203" s="219"/>
      <c r="AU203" s="219"/>
      <c r="AV203" s="219"/>
      <c r="AW203" s="219"/>
      <c r="AX203" s="219"/>
      <c r="AY203" s="219"/>
      <c r="AZ203" s="219"/>
      <c r="BA203" s="219"/>
      <c r="BB203" s="219"/>
      <c r="BC203" s="219"/>
      <c r="BD203" s="219"/>
      <c r="BE203" s="220">
        <f>'6. Non-specified'!BD$398</f>
        <v>8.2951653944020362E-2</v>
      </c>
      <c r="BF203" s="220">
        <f>'6. Non-specified'!BE$398</f>
        <v>9.1875726864927731E-2</v>
      </c>
      <c r="BG203" s="220">
        <f>'6. Non-specified'!BF$398</f>
        <v>4.4773838630806848E-2</v>
      </c>
      <c r="BH203" s="220">
        <f>'6. Non-specified'!BG$398</f>
        <v>6.331822759315206E-2</v>
      </c>
      <c r="BI203" s="220">
        <f>'6. Non-specified'!BH$398</f>
        <v>2.669542941890252E-2</v>
      </c>
    </row>
    <row r="204" spans="1:61" ht="15">
      <c r="A204" s="36" t="s">
        <v>7</v>
      </c>
      <c r="B204" s="36" t="s">
        <v>8</v>
      </c>
      <c r="C204" s="36" t="s">
        <v>33</v>
      </c>
      <c r="D204" s="1" t="s">
        <v>36</v>
      </c>
      <c r="E204" s="1" t="s">
        <v>404</v>
      </c>
      <c r="F204" s="1" t="s">
        <v>405</v>
      </c>
      <c r="G204" s="1" t="s">
        <v>13</v>
      </c>
      <c r="H204" s="219"/>
      <c r="I204" s="219"/>
      <c r="J204" s="219"/>
      <c r="K204" s="219"/>
      <c r="L204" s="219"/>
      <c r="M204" s="219"/>
      <c r="N204" s="219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19"/>
      <c r="Z204" s="219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19"/>
      <c r="AL204" s="219"/>
      <c r="AM204" s="219"/>
      <c r="AN204" s="219"/>
      <c r="AO204" s="219"/>
      <c r="AP204" s="219"/>
      <c r="AQ204" s="219"/>
      <c r="AR204" s="219"/>
      <c r="AS204" s="219"/>
      <c r="AT204" s="219"/>
      <c r="AU204" s="219"/>
      <c r="AV204" s="219"/>
      <c r="AW204" s="219"/>
      <c r="AX204" s="219"/>
      <c r="AY204" s="219"/>
      <c r="AZ204" s="219"/>
      <c r="BA204" s="219"/>
      <c r="BB204" s="219"/>
      <c r="BC204" s="219"/>
      <c r="BD204" s="219"/>
      <c r="BE204" s="220">
        <f>'2.b-MTH2-HTH'!AZ$78</f>
        <v>0.5749549285103237</v>
      </c>
      <c r="BF204" s="220">
        <f>'2.b-MTH2-HTH'!BA$78</f>
        <v>0.5807407629223017</v>
      </c>
      <c r="BG204" s="220">
        <f>'2.b-MTH2-HTH'!BB$78</f>
        <v>0.5810223934986205</v>
      </c>
      <c r="BH204" s="220">
        <f>'2.b-MTH2-HTH'!BC$78</f>
        <v>0.59258989819671504</v>
      </c>
      <c r="BI204" s="220">
        <f>'2.b-MTH2-HTH'!BD$78</f>
        <v>0.58065161948797872</v>
      </c>
    </row>
    <row r="205" spans="1:61" ht="15">
      <c r="A205" s="36" t="s">
        <v>7</v>
      </c>
      <c r="B205" s="36" t="s">
        <v>8</v>
      </c>
      <c r="C205" s="36" t="s">
        <v>33</v>
      </c>
      <c r="D205" s="1" t="s">
        <v>36</v>
      </c>
      <c r="E205" s="1" t="s">
        <v>404</v>
      </c>
      <c r="F205" s="1" t="s">
        <v>405</v>
      </c>
      <c r="G205" s="1" t="s">
        <v>14</v>
      </c>
      <c r="H205" s="219"/>
      <c r="I205" s="219"/>
      <c r="J205" s="219"/>
      <c r="K205" s="219"/>
      <c r="L205" s="219"/>
      <c r="M205" s="219"/>
      <c r="N205" s="219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19"/>
      <c r="Z205" s="219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19"/>
      <c r="AL205" s="219"/>
      <c r="AM205" s="219"/>
      <c r="AN205" s="219"/>
      <c r="AO205" s="219"/>
      <c r="AP205" s="219"/>
      <c r="AQ205" s="219"/>
      <c r="AR205" s="219"/>
      <c r="AS205" s="219"/>
      <c r="AT205" s="219"/>
      <c r="AU205" s="219"/>
      <c r="AV205" s="219"/>
      <c r="AW205" s="219"/>
      <c r="AX205" s="219"/>
      <c r="AY205" s="219"/>
      <c r="AZ205" s="219"/>
      <c r="BA205" s="219"/>
      <c r="BB205" s="219"/>
      <c r="BC205" s="219"/>
      <c r="BD205" s="219"/>
      <c r="BE205" s="220">
        <f>'2.b-MTH2-HTH'!AZ$79</f>
        <v>0.77373362781602184</v>
      </c>
      <c r="BF205" s="220">
        <f>'2.b-MTH2-HTH'!BA$79</f>
        <v>0.77373362781602184</v>
      </c>
      <c r="BG205" s="220">
        <f>'2.b-MTH2-HTH'!BB$79</f>
        <v>0.77373362781602184</v>
      </c>
      <c r="BH205" s="220">
        <f>'2.b-MTH2-HTH'!BC$79</f>
        <v>0.77373362781602184</v>
      </c>
      <c r="BI205" s="220">
        <f>'2.b-MTH2-HTH'!BD$79</f>
        <v>0.77373362781602184</v>
      </c>
    </row>
    <row r="206" spans="1:61" s="5" customFormat="1" ht="15">
      <c r="A206" s="4" t="s">
        <v>7</v>
      </c>
      <c r="B206" s="4" t="s">
        <v>8</v>
      </c>
      <c r="C206" s="4" t="s">
        <v>37</v>
      </c>
      <c r="D206" s="4" t="s">
        <v>17</v>
      </c>
      <c r="E206" s="4"/>
      <c r="F206" s="4"/>
      <c r="G206" s="4" t="s">
        <v>11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>
        <v>-2</v>
      </c>
      <c r="AQ206" s="4">
        <v>-2</v>
      </c>
      <c r="AR206" s="4">
        <v>-2</v>
      </c>
      <c r="AS206" s="4">
        <v>-2</v>
      </c>
      <c r="AT206" s="4">
        <v>-2</v>
      </c>
      <c r="AU206" s="4">
        <v>-2</v>
      </c>
      <c r="AV206" s="4">
        <v>-2</v>
      </c>
      <c r="AW206" s="4">
        <v>-3</v>
      </c>
      <c r="AX206" s="4">
        <v>-2</v>
      </c>
      <c r="AY206" s="4">
        <v>-2</v>
      </c>
      <c r="AZ206" s="4">
        <v>-2</v>
      </c>
      <c r="BA206" s="4">
        <v>-2</v>
      </c>
      <c r="BB206" s="4">
        <v>-7</v>
      </c>
      <c r="BC206" s="4">
        <v>-8</v>
      </c>
      <c r="BD206" s="4">
        <v>-7</v>
      </c>
      <c r="BE206" s="4">
        <v>-16</v>
      </c>
      <c r="BF206" s="4">
        <v>-14</v>
      </c>
      <c r="BG206" s="4">
        <v>-14</v>
      </c>
      <c r="BH206" s="4">
        <v>-13</v>
      </c>
      <c r="BI206" s="4">
        <v>-13</v>
      </c>
    </row>
    <row r="207" spans="1:61" ht="15">
      <c r="A207" s="36" t="s">
        <v>7</v>
      </c>
      <c r="B207" s="36" t="s">
        <v>8</v>
      </c>
      <c r="C207" s="36" t="s">
        <v>37</v>
      </c>
      <c r="D207" s="1" t="s">
        <v>17</v>
      </c>
      <c r="E207" s="16" t="s">
        <v>101</v>
      </c>
      <c r="F207" s="16" t="s">
        <v>102</v>
      </c>
      <c r="G207" s="1" t="s">
        <v>12</v>
      </c>
      <c r="H207" s="219"/>
      <c r="I207" s="219"/>
      <c r="J207" s="219"/>
      <c r="K207" s="219"/>
      <c r="L207" s="219"/>
      <c r="M207" s="219"/>
      <c r="N207" s="219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19"/>
      <c r="Z207" s="219"/>
      <c r="AA207" s="219"/>
      <c r="AB207" s="219"/>
      <c r="AC207" s="219"/>
      <c r="AD207" s="219"/>
      <c r="AE207" s="219"/>
      <c r="AF207" s="219"/>
      <c r="AG207" s="219"/>
      <c r="AH207" s="219"/>
      <c r="AI207" s="219"/>
      <c r="AJ207" s="219"/>
      <c r="AK207" s="219"/>
      <c r="AL207" s="219"/>
      <c r="AM207" s="219"/>
      <c r="AN207" s="219"/>
      <c r="AO207" s="219"/>
      <c r="AP207" s="220">
        <f>'4.c Electricity breakdown'!AK$16</f>
        <v>0.47499999999999998</v>
      </c>
      <c r="AQ207" s="220">
        <f>'4.c Electricity breakdown'!AL$16</f>
        <v>0.47499999999999998</v>
      </c>
      <c r="AR207" s="220">
        <f>'4.c Electricity breakdown'!AM$16</f>
        <v>0.47499999999999998</v>
      </c>
      <c r="AS207" s="220">
        <f>'4.c Electricity breakdown'!AN$16</f>
        <v>0.47499999999999998</v>
      </c>
      <c r="AT207" s="220">
        <f>'4.c Electricity breakdown'!AO$16</f>
        <v>0.47499999999999998</v>
      </c>
      <c r="AU207" s="220">
        <f>'4.c Electricity breakdown'!AP$16</f>
        <v>0.47499999999999998</v>
      </c>
      <c r="AV207" s="220">
        <f>'4.c Electricity breakdown'!AQ$16</f>
        <v>0.47499999999999998</v>
      </c>
      <c r="AW207" s="220">
        <f>'4.c Electricity breakdown'!AR$16</f>
        <v>0.47499999999999998</v>
      </c>
      <c r="AX207" s="220">
        <f>'4.c Electricity breakdown'!AS$16</f>
        <v>0.47499999999999998</v>
      </c>
      <c r="AY207" s="220">
        <f>'4.c Electricity breakdown'!AT$16</f>
        <v>0.47499999999999998</v>
      </c>
      <c r="AZ207" s="220">
        <f>'4.c Electricity breakdown'!AU$16</f>
        <v>0.47499999999999998</v>
      </c>
      <c r="BA207" s="220">
        <f>'4.c Electricity breakdown'!AV$16</f>
        <v>0.47499999999999998</v>
      </c>
      <c r="BB207" s="220">
        <f>'4.c Electricity breakdown'!AW$16</f>
        <v>0.47499999999999998</v>
      </c>
      <c r="BC207" s="220">
        <f>'4.c Electricity breakdown'!AX$16</f>
        <v>0.47499999999999998</v>
      </c>
      <c r="BD207" s="220">
        <f>'4.c Electricity breakdown'!AY$16</f>
        <v>0.47499999999999998</v>
      </c>
      <c r="BE207" s="220">
        <f>'4.c Electricity breakdown'!AZ$16</f>
        <v>0.47499999999999998</v>
      </c>
      <c r="BF207" s="220">
        <f>'4.c Electricity breakdown'!BA$16</f>
        <v>0.47499999999999998</v>
      </c>
      <c r="BG207" s="220">
        <f>'4.c Electricity breakdown'!BB$16</f>
        <v>0.47499999999999998</v>
      </c>
      <c r="BH207" s="220">
        <f>'4.c Electricity breakdown'!BC$16</f>
        <v>0.47499999999999998</v>
      </c>
      <c r="BI207" s="220">
        <f>'4.c Electricity breakdown'!BD$16</f>
        <v>0.47499999999999998</v>
      </c>
    </row>
    <row r="208" spans="1:61" ht="15">
      <c r="A208" s="36" t="s">
        <v>7</v>
      </c>
      <c r="B208" s="36" t="s">
        <v>8</v>
      </c>
      <c r="C208" s="36" t="s">
        <v>37</v>
      </c>
      <c r="D208" s="1" t="s">
        <v>17</v>
      </c>
      <c r="E208" s="16" t="s">
        <v>101</v>
      </c>
      <c r="F208" s="16" t="s">
        <v>102</v>
      </c>
      <c r="G208" s="1" t="s">
        <v>13</v>
      </c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19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219"/>
      <c r="AL208" s="219"/>
      <c r="AM208" s="219"/>
      <c r="AN208" s="219"/>
      <c r="AO208" s="219"/>
      <c r="AP208" s="220">
        <f>'4.b Electricity other'!AK$21</f>
        <v>0.88499999999999823</v>
      </c>
      <c r="AQ208" s="220">
        <f>'4.b Electricity other'!AL$21</f>
        <v>0.88749999999999818</v>
      </c>
      <c r="AR208" s="220">
        <f>'4.b Electricity other'!AM$21</f>
        <v>0.88999999999999813</v>
      </c>
      <c r="AS208" s="220">
        <f>'4.b Electricity other'!AN$21</f>
        <v>0.89249999999999807</v>
      </c>
      <c r="AT208" s="220">
        <f>'4.b Electricity other'!AO$21</f>
        <v>0.89499999999999802</v>
      </c>
      <c r="AU208" s="220">
        <f>'4.b Electricity other'!AP$21</f>
        <v>0.89749999999999797</v>
      </c>
      <c r="AV208" s="220">
        <f>'4.b Electricity other'!AQ$21</f>
        <v>0.9</v>
      </c>
      <c r="AW208" s="220">
        <f>'4.b Electricity other'!AR$21</f>
        <v>0.90249999999999997</v>
      </c>
      <c r="AX208" s="220">
        <f>'4.b Electricity other'!AS$21</f>
        <v>0.90499999999999992</v>
      </c>
      <c r="AY208" s="220">
        <f>'4.b Electricity other'!AT$21</f>
        <v>0.90749999999999986</v>
      </c>
      <c r="AZ208" s="220">
        <f>'4.b Electricity other'!AU$21</f>
        <v>0.90999999999999981</v>
      </c>
      <c r="BA208" s="220">
        <f>'4.b Electricity other'!AV$21</f>
        <v>0.91249999999999976</v>
      </c>
      <c r="BB208" s="220">
        <f>'4.b Electricity other'!AW$21</f>
        <v>0.9149999999999997</v>
      </c>
      <c r="BC208" s="220">
        <f>'4.b Electricity other'!AX$21</f>
        <v>0.91749999999999965</v>
      </c>
      <c r="BD208" s="220">
        <f>'4.b Electricity other'!AY$21</f>
        <v>0.9199999999999996</v>
      </c>
      <c r="BE208" s="220">
        <f>'4.b Electricity other'!AZ$21</f>
        <v>0.92249999999999954</v>
      </c>
      <c r="BF208" s="220">
        <f>'4.b Electricity other'!BA$21</f>
        <v>0.92499999999999949</v>
      </c>
      <c r="BG208" s="220">
        <f>'4.b Electricity other'!BB$21</f>
        <v>0.92749999999999944</v>
      </c>
      <c r="BH208" s="220">
        <f>'4.b Electricity other'!BC$21</f>
        <v>0.92999999999999938</v>
      </c>
      <c r="BI208" s="220">
        <f>'4.b Electricity other'!BD$21</f>
        <v>0.93249999999999933</v>
      </c>
    </row>
    <row r="209" spans="1:61" ht="15">
      <c r="A209" s="36" t="s">
        <v>7</v>
      </c>
      <c r="B209" s="36" t="s">
        <v>8</v>
      </c>
      <c r="C209" s="36" t="s">
        <v>37</v>
      </c>
      <c r="D209" s="1" t="s">
        <v>17</v>
      </c>
      <c r="E209" s="16" t="s">
        <v>101</v>
      </c>
      <c r="F209" s="16" t="s">
        <v>102</v>
      </c>
      <c r="G209" s="1" t="s">
        <v>14</v>
      </c>
      <c r="H209" s="219"/>
      <c r="I209" s="219"/>
      <c r="J209" s="219"/>
      <c r="K209" s="219"/>
      <c r="L209" s="219"/>
      <c r="M209" s="219"/>
      <c r="N209" s="219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19"/>
      <c r="Z209" s="219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219"/>
      <c r="AL209" s="219"/>
      <c r="AM209" s="219"/>
      <c r="AN209" s="219"/>
      <c r="AO209" s="219"/>
      <c r="AP209" s="220">
        <f>'4.b Electricity other'!AK$25</f>
        <v>1</v>
      </c>
      <c r="AQ209" s="220">
        <f>'4.b Electricity other'!AL$25</f>
        <v>1</v>
      </c>
      <c r="AR209" s="220">
        <f>'4.b Electricity other'!AM$25</f>
        <v>1</v>
      </c>
      <c r="AS209" s="220">
        <f>'4.b Electricity other'!AN$25</f>
        <v>1</v>
      </c>
      <c r="AT209" s="220">
        <f>'4.b Electricity other'!AO$25</f>
        <v>1</v>
      </c>
      <c r="AU209" s="220">
        <f>'4.b Electricity other'!AP$25</f>
        <v>1</v>
      </c>
      <c r="AV209" s="220">
        <f>'4.b Electricity other'!AQ$25</f>
        <v>1</v>
      </c>
      <c r="AW209" s="220">
        <f>'4.b Electricity other'!AR$25</f>
        <v>1</v>
      </c>
      <c r="AX209" s="220">
        <f>'4.b Electricity other'!AS$25</f>
        <v>1</v>
      </c>
      <c r="AY209" s="220">
        <f>'4.b Electricity other'!AT$25</f>
        <v>1</v>
      </c>
      <c r="AZ209" s="220">
        <f>'4.b Electricity other'!AU$25</f>
        <v>1</v>
      </c>
      <c r="BA209" s="220">
        <f>'4.b Electricity other'!AV$25</f>
        <v>1</v>
      </c>
      <c r="BB209" s="220">
        <f>'4.b Electricity other'!AW$25</f>
        <v>1</v>
      </c>
      <c r="BC209" s="220">
        <f>'4.b Electricity other'!AX$25</f>
        <v>1</v>
      </c>
      <c r="BD209" s="220">
        <f>'4.b Electricity other'!AY$25</f>
        <v>1</v>
      </c>
      <c r="BE209" s="220">
        <f>'4.b Electricity other'!AZ$25</f>
        <v>1</v>
      </c>
      <c r="BF209" s="220">
        <f>'4.b Electricity other'!BA$25</f>
        <v>1</v>
      </c>
      <c r="BG209" s="220">
        <f>'4.b Electricity other'!BB$25</f>
        <v>1</v>
      </c>
      <c r="BH209" s="220">
        <f>'4.b Electricity other'!BC$25</f>
        <v>1</v>
      </c>
      <c r="BI209" s="220">
        <f>'4.b Electricity other'!BD$25</f>
        <v>1</v>
      </c>
    </row>
    <row r="210" spans="1:61" ht="15">
      <c r="A210" s="36" t="s">
        <v>7</v>
      </c>
      <c r="B210" s="36" t="s">
        <v>8</v>
      </c>
      <c r="C210" s="36" t="s">
        <v>37</v>
      </c>
      <c r="D210" s="1" t="s">
        <v>17</v>
      </c>
      <c r="E210" s="16" t="s">
        <v>103</v>
      </c>
      <c r="F210" s="16" t="s">
        <v>104</v>
      </c>
      <c r="G210" s="1" t="s">
        <v>12</v>
      </c>
      <c r="H210" s="219"/>
      <c r="I210" s="219"/>
      <c r="J210" s="219"/>
      <c r="K210" s="219"/>
      <c r="L210" s="219"/>
      <c r="M210" s="219"/>
      <c r="N210" s="219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19"/>
      <c r="Z210" s="219"/>
      <c r="AA210" s="219"/>
      <c r="AB210" s="219"/>
      <c r="AC210" s="219"/>
      <c r="AD210" s="219"/>
      <c r="AE210" s="219"/>
      <c r="AF210" s="219"/>
      <c r="AG210" s="219"/>
      <c r="AH210" s="219"/>
      <c r="AI210" s="219"/>
      <c r="AJ210" s="219"/>
      <c r="AK210" s="219"/>
      <c r="AL210" s="219"/>
      <c r="AM210" s="219"/>
      <c r="AN210" s="219"/>
      <c r="AO210" s="219"/>
      <c r="AP210" s="220">
        <f>'4.c Electricity breakdown'!AK$15</f>
        <v>0.47499999999999998</v>
      </c>
      <c r="AQ210" s="220">
        <f>'4.c Electricity breakdown'!AL$15</f>
        <v>0.47499999999999998</v>
      </c>
      <c r="AR210" s="220">
        <f>'4.c Electricity breakdown'!AM$15</f>
        <v>0.47499999999999998</v>
      </c>
      <c r="AS210" s="220">
        <f>'4.c Electricity breakdown'!AN$15</f>
        <v>0.47499999999999998</v>
      </c>
      <c r="AT210" s="220">
        <f>'4.c Electricity breakdown'!AO$15</f>
        <v>0.47499999999999998</v>
      </c>
      <c r="AU210" s="220">
        <f>'4.c Electricity breakdown'!AP$15</f>
        <v>0.47499999999999998</v>
      </c>
      <c r="AV210" s="220">
        <f>'4.c Electricity breakdown'!AQ$15</f>
        <v>0.47499999999999998</v>
      </c>
      <c r="AW210" s="220">
        <f>'4.c Electricity breakdown'!AR$15</f>
        <v>0.47499999999999998</v>
      </c>
      <c r="AX210" s="220">
        <f>'4.c Electricity breakdown'!AS$15</f>
        <v>0.47499999999999998</v>
      </c>
      <c r="AY210" s="220">
        <f>'4.c Electricity breakdown'!AT$15</f>
        <v>0.47499999999999998</v>
      </c>
      <c r="AZ210" s="220">
        <f>'4.c Electricity breakdown'!AU$15</f>
        <v>0.47499999999999998</v>
      </c>
      <c r="BA210" s="220">
        <f>'4.c Electricity breakdown'!AV$15</f>
        <v>0.47499999999999998</v>
      </c>
      <c r="BB210" s="220">
        <f>'4.c Electricity breakdown'!AW$15</f>
        <v>0.47499999999999998</v>
      </c>
      <c r="BC210" s="220">
        <f>'4.c Electricity breakdown'!AX$15</f>
        <v>0.47499999999999998</v>
      </c>
      <c r="BD210" s="220">
        <f>'4.c Electricity breakdown'!AY$15</f>
        <v>0.47499999999999998</v>
      </c>
      <c r="BE210" s="220">
        <f>'4.c Electricity breakdown'!AZ$15</f>
        <v>0.47499999999999998</v>
      </c>
      <c r="BF210" s="220">
        <f>'4.c Electricity breakdown'!BA$15</f>
        <v>0.47499999999999998</v>
      </c>
      <c r="BG210" s="220">
        <f>'4.c Electricity breakdown'!BB$15</f>
        <v>0.47499999999999998</v>
      </c>
      <c r="BH210" s="220">
        <f>'4.c Electricity breakdown'!BC$15</f>
        <v>0.47499999999999998</v>
      </c>
      <c r="BI210" s="220">
        <f>'4.c Electricity breakdown'!BD$15</f>
        <v>0.47499999999999998</v>
      </c>
    </row>
    <row r="211" spans="1:61" ht="15">
      <c r="A211" s="36" t="s">
        <v>7</v>
      </c>
      <c r="B211" s="36" t="s">
        <v>8</v>
      </c>
      <c r="C211" s="36" t="s">
        <v>37</v>
      </c>
      <c r="D211" s="1" t="s">
        <v>17</v>
      </c>
      <c r="E211" s="16" t="s">
        <v>103</v>
      </c>
      <c r="F211" s="16" t="s">
        <v>104</v>
      </c>
      <c r="G211" s="1" t="s">
        <v>13</v>
      </c>
      <c r="H211" s="219"/>
      <c r="I211" s="219"/>
      <c r="J211" s="219"/>
      <c r="K211" s="219"/>
      <c r="L211" s="219"/>
      <c r="M211" s="219"/>
      <c r="N211" s="219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19"/>
      <c r="Z211" s="219"/>
      <c r="AA211" s="219"/>
      <c r="AB211" s="219"/>
      <c r="AC211" s="219"/>
      <c r="AD211" s="219"/>
      <c r="AE211" s="219"/>
      <c r="AF211" s="219"/>
      <c r="AG211" s="219"/>
      <c r="AH211" s="219"/>
      <c r="AI211" s="219"/>
      <c r="AJ211" s="219"/>
      <c r="AK211" s="219"/>
      <c r="AL211" s="219"/>
      <c r="AM211" s="219"/>
      <c r="AN211" s="219"/>
      <c r="AO211" s="219"/>
      <c r="AP211" s="220">
        <f>'4.a Electric heating'!AK$47</f>
        <v>0.1879348555151284</v>
      </c>
      <c r="AQ211" s="220">
        <f>'4.a Electric heating'!AL$47</f>
        <v>0.18558566982118929</v>
      </c>
      <c r="AR211" s="220">
        <f>'4.a Electric heating'!AM$47</f>
        <v>0.19795804780926857</v>
      </c>
      <c r="AS211" s="220">
        <f>'4.a Electric heating'!AN$47</f>
        <v>0.1970821272437408</v>
      </c>
      <c r="AT211" s="220">
        <f>'4.a Electric heating'!AO$47</f>
        <v>0.20813346148170761</v>
      </c>
      <c r="AU211" s="220">
        <f>'4.a Electric heating'!AP$47</f>
        <v>0.19884178909413142</v>
      </c>
      <c r="AV211" s="220">
        <f>'4.a Electric heating'!AQ$47</f>
        <v>0.20620629980132144</v>
      </c>
      <c r="AW211" s="220">
        <f>'4.a Electric heating'!AR$47</f>
        <v>0.20245709435038836</v>
      </c>
      <c r="AX211" s="220">
        <f>'4.a Electric heating'!AS$47</f>
        <v>0.21209790836707351</v>
      </c>
      <c r="AY211" s="220">
        <f>'4.a Electric heating'!AT$47</f>
        <v>0.21941162934524844</v>
      </c>
      <c r="AZ211" s="220">
        <f>'4.a Electric heating'!AU$47</f>
        <v>0.22270280378542717</v>
      </c>
      <c r="BA211" s="220">
        <f>'4.a Electric heating'!AV$47</f>
        <v>0.22495232705598706</v>
      </c>
      <c r="BB211" s="220">
        <f>'4.a Electric heating'!AW$47</f>
        <v>0.22841313208761763</v>
      </c>
      <c r="BC211" s="220">
        <f>'4.a Electric heating'!AX$47</f>
        <v>0.22959051936641978</v>
      </c>
      <c r="BD211" s="220">
        <f>'4.a Electric heating'!AY$47</f>
        <v>0.22270280378542717</v>
      </c>
      <c r="BE211" s="220">
        <f>'4.a Electric heating'!AZ$47</f>
        <v>0.22049782553012592</v>
      </c>
      <c r="BF211" s="220">
        <f>'4.a Electric heating'!BA$47</f>
        <v>0.22495232705598706</v>
      </c>
      <c r="BG211" s="220">
        <f>'4.a Electric heating'!BB$47</f>
        <v>0.22270280378542714</v>
      </c>
      <c r="BH211" s="220">
        <f>'4.a Electric heating'!BC$47</f>
        <v>0.23442400398466015</v>
      </c>
      <c r="BI211" s="220">
        <f>'4.a Electric heating'!BD$47</f>
        <v>0.21727102808334356</v>
      </c>
    </row>
    <row r="212" spans="1:61" ht="15">
      <c r="A212" s="36" t="s">
        <v>7</v>
      </c>
      <c r="B212" s="36" t="s">
        <v>8</v>
      </c>
      <c r="C212" s="36" t="s">
        <v>37</v>
      </c>
      <c r="D212" s="1" t="s">
        <v>17</v>
      </c>
      <c r="E212" s="16" t="s">
        <v>103</v>
      </c>
      <c r="F212" s="16" t="s">
        <v>104</v>
      </c>
      <c r="G212" s="1" t="s">
        <v>14</v>
      </c>
      <c r="H212" s="219"/>
      <c r="I212" s="219"/>
      <c r="J212" s="219"/>
      <c r="K212" s="219"/>
      <c r="L212" s="219"/>
      <c r="M212" s="219"/>
      <c r="N212" s="219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19"/>
      <c r="Z212" s="219"/>
      <c r="AA212" s="219"/>
      <c r="AB212" s="219"/>
      <c r="AC212" s="219"/>
      <c r="AD212" s="219"/>
      <c r="AE212" s="219"/>
      <c r="AF212" s="219"/>
      <c r="AG212" s="219"/>
      <c r="AH212" s="219"/>
      <c r="AI212" s="219"/>
      <c r="AJ212" s="219"/>
      <c r="AK212" s="219"/>
      <c r="AL212" s="219"/>
      <c r="AM212" s="219"/>
      <c r="AN212" s="219"/>
      <c r="AO212" s="219"/>
      <c r="AP212" s="220">
        <f>'2.b-MTH2-HTH'!AK$61</f>
        <v>0.3911634117171473</v>
      </c>
      <c r="AQ212" s="220">
        <f>'2.b-MTH2-HTH'!AL$61</f>
        <v>0.3911634117171473</v>
      </c>
      <c r="AR212" s="220">
        <f>'2.b-MTH2-HTH'!AM$61</f>
        <v>0.3911634117171473</v>
      </c>
      <c r="AS212" s="220">
        <f>'2.b-MTH2-HTH'!AN$61</f>
        <v>0.3911634117171473</v>
      </c>
      <c r="AT212" s="220">
        <f>'2.b-MTH2-HTH'!AO$61</f>
        <v>0.3911634117171473</v>
      </c>
      <c r="AU212" s="220">
        <f>'2.b-MTH2-HTH'!AP$61</f>
        <v>0.3911634117171473</v>
      </c>
      <c r="AV212" s="220">
        <f>'2.b-MTH2-HTH'!AQ$61</f>
        <v>0.3911634117171473</v>
      </c>
      <c r="AW212" s="220">
        <f>'2.b-MTH2-HTH'!AR$61</f>
        <v>0.3911634117171473</v>
      </c>
      <c r="AX212" s="220">
        <f>'2.b-MTH2-HTH'!AS$61</f>
        <v>0.3911634117171473</v>
      </c>
      <c r="AY212" s="220">
        <f>'2.b-MTH2-HTH'!AT$61</f>
        <v>0.3911634117171473</v>
      </c>
      <c r="AZ212" s="220">
        <f>'2.b-MTH2-HTH'!AU$61</f>
        <v>0.3911634117171473</v>
      </c>
      <c r="BA212" s="220">
        <f>'2.b-MTH2-HTH'!AV$61</f>
        <v>0.3911634117171473</v>
      </c>
      <c r="BB212" s="220">
        <f>'2.b-MTH2-HTH'!AW$61</f>
        <v>0.3911634117171473</v>
      </c>
      <c r="BC212" s="220">
        <f>'2.b-MTH2-HTH'!AX$61</f>
        <v>0.3911634117171473</v>
      </c>
      <c r="BD212" s="220">
        <f>'2.b-MTH2-HTH'!AY$61</f>
        <v>0.3911634117171473</v>
      </c>
      <c r="BE212" s="220">
        <f>'2.b-MTH2-HTH'!AZ$61</f>
        <v>0.3911634117171473</v>
      </c>
      <c r="BF212" s="220">
        <f>'2.b-MTH2-HTH'!BA$61</f>
        <v>0.3911634117171473</v>
      </c>
      <c r="BG212" s="220">
        <f>'2.b-MTH2-HTH'!BB$61</f>
        <v>0.3911634117171473</v>
      </c>
      <c r="BH212" s="220">
        <f>'2.b-MTH2-HTH'!BC$61</f>
        <v>0.3911634117171473</v>
      </c>
      <c r="BI212" s="220">
        <f>'2.b-MTH2-HTH'!BD$61</f>
        <v>0.3911634117171473</v>
      </c>
    </row>
    <row r="213" spans="1:61" ht="15">
      <c r="A213" s="36" t="s">
        <v>7</v>
      </c>
      <c r="B213" s="36" t="s">
        <v>8</v>
      </c>
      <c r="C213" s="36" t="s">
        <v>37</v>
      </c>
      <c r="D213" s="1" t="s">
        <v>17</v>
      </c>
      <c r="E213" s="16" t="s">
        <v>105</v>
      </c>
      <c r="F213" s="16" t="s">
        <v>106</v>
      </c>
      <c r="G213" s="1" t="s">
        <v>12</v>
      </c>
      <c r="H213" s="219"/>
      <c r="I213" s="219"/>
      <c r="J213" s="219"/>
      <c r="K213" s="219"/>
      <c r="L213" s="219"/>
      <c r="M213" s="219"/>
      <c r="N213" s="219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19"/>
      <c r="Z213" s="219"/>
      <c r="AA213" s="219"/>
      <c r="AB213" s="219"/>
      <c r="AC213" s="219"/>
      <c r="AD213" s="219"/>
      <c r="AE213" s="219"/>
      <c r="AF213" s="219"/>
      <c r="AG213" s="219"/>
      <c r="AH213" s="219"/>
      <c r="AI213" s="219"/>
      <c r="AJ213" s="219"/>
      <c r="AK213" s="219"/>
      <c r="AL213" s="219"/>
      <c r="AM213" s="219"/>
      <c r="AN213" s="219"/>
      <c r="AO213" s="219"/>
      <c r="AP213" s="220">
        <f>'4.c Electricity breakdown'!AK$17</f>
        <v>0.05</v>
      </c>
      <c r="AQ213" s="220">
        <f>'4.c Electricity breakdown'!AL$17</f>
        <v>0.05</v>
      </c>
      <c r="AR213" s="220">
        <f>'4.c Electricity breakdown'!AM$17</f>
        <v>0.05</v>
      </c>
      <c r="AS213" s="220">
        <f>'4.c Electricity breakdown'!AN$17</f>
        <v>0.05</v>
      </c>
      <c r="AT213" s="220">
        <f>'4.c Electricity breakdown'!AO$17</f>
        <v>0.05</v>
      </c>
      <c r="AU213" s="220">
        <f>'4.c Electricity breakdown'!AP$17</f>
        <v>0.05</v>
      </c>
      <c r="AV213" s="220">
        <f>'4.c Electricity breakdown'!AQ$17</f>
        <v>0.05</v>
      </c>
      <c r="AW213" s="220">
        <f>'4.c Electricity breakdown'!AR$17</f>
        <v>0.05</v>
      </c>
      <c r="AX213" s="220">
        <f>'4.c Electricity breakdown'!AS$17</f>
        <v>0.05</v>
      </c>
      <c r="AY213" s="220">
        <f>'4.c Electricity breakdown'!AT$17</f>
        <v>0.05</v>
      </c>
      <c r="AZ213" s="220">
        <f>'4.c Electricity breakdown'!AU$17</f>
        <v>0.05</v>
      </c>
      <c r="BA213" s="220">
        <f>'4.c Electricity breakdown'!AV$17</f>
        <v>0.05</v>
      </c>
      <c r="BB213" s="220">
        <f>'4.c Electricity breakdown'!AW$17</f>
        <v>0.05</v>
      </c>
      <c r="BC213" s="220">
        <f>'4.c Electricity breakdown'!AX$17</f>
        <v>0.05</v>
      </c>
      <c r="BD213" s="220">
        <f>'4.c Electricity breakdown'!AY$17</f>
        <v>0.05</v>
      </c>
      <c r="BE213" s="220">
        <f>'4.c Electricity breakdown'!AZ$17</f>
        <v>0.05</v>
      </c>
      <c r="BF213" s="220">
        <f>'4.c Electricity breakdown'!BA$17</f>
        <v>0.05</v>
      </c>
      <c r="BG213" s="220">
        <f>'4.c Electricity breakdown'!BB$17</f>
        <v>0.05</v>
      </c>
      <c r="BH213" s="220">
        <f>'4.c Electricity breakdown'!BC$17</f>
        <v>0.05</v>
      </c>
      <c r="BI213" s="220">
        <f>'4.c Electricity breakdown'!BD$17</f>
        <v>0.05</v>
      </c>
    </row>
    <row r="214" spans="1:61" ht="15">
      <c r="A214" s="36" t="s">
        <v>7</v>
      </c>
      <c r="B214" s="36" t="s">
        <v>8</v>
      </c>
      <c r="C214" s="36" t="s">
        <v>37</v>
      </c>
      <c r="D214" s="1" t="s">
        <v>17</v>
      </c>
      <c r="E214" s="16" t="s">
        <v>105</v>
      </c>
      <c r="F214" s="16" t="s">
        <v>106</v>
      </c>
      <c r="G214" s="1" t="s">
        <v>13</v>
      </c>
      <c r="H214" s="219"/>
      <c r="I214" s="219"/>
      <c r="J214" s="219"/>
      <c r="K214" s="219"/>
      <c r="L214" s="219"/>
      <c r="M214" s="219"/>
      <c r="N214" s="219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19"/>
      <c r="Z214" s="219"/>
      <c r="AA214" s="219"/>
      <c r="AB214" s="219"/>
      <c r="AC214" s="219"/>
      <c r="AD214" s="219"/>
      <c r="AE214" s="219"/>
      <c r="AF214" s="219"/>
      <c r="AG214" s="219"/>
      <c r="AH214" s="219"/>
      <c r="AI214" s="219"/>
      <c r="AJ214" s="219"/>
      <c r="AK214" s="219"/>
      <c r="AL214" s="219"/>
      <c r="AM214" s="219"/>
      <c r="AN214" s="219"/>
      <c r="AO214" s="219"/>
      <c r="AP214" s="220">
        <f>'1. Lighting'!AK$59</f>
        <v>3.0353147877013174E-2</v>
      </c>
      <c r="AQ214" s="220">
        <f>'1. Lighting'!AL$59</f>
        <v>3.074377745241581E-2</v>
      </c>
      <c r="AR214" s="220">
        <f>'1. Lighting'!AM$59</f>
        <v>3.1134407027818445E-2</v>
      </c>
      <c r="AS214" s="220">
        <f>'1. Lighting'!AN$59</f>
        <v>3.1525036603221077E-2</v>
      </c>
      <c r="AT214" s="220">
        <f>'1. Lighting'!AO$59</f>
        <v>3.1915666178623715E-2</v>
      </c>
      <c r="AU214" s="220">
        <f>'1. Lighting'!AP$59</f>
        <v>3.2306295754026347E-2</v>
      </c>
      <c r="AV214" s="220">
        <f>'1. Lighting'!AQ$59</f>
        <v>3.2696925329428986E-2</v>
      </c>
      <c r="AW214" s="220">
        <f>'1. Lighting'!AR$59</f>
        <v>3.3087554904831618E-2</v>
      </c>
      <c r="AX214" s="220">
        <f>'1. Lighting'!AS$59</f>
        <v>3.3478184480234256E-2</v>
      </c>
      <c r="AY214" s="220">
        <f>'1. Lighting'!AT$59</f>
        <v>3.3868814055636895E-2</v>
      </c>
      <c r="AZ214" s="220">
        <f>'1. Lighting'!AU$59</f>
        <v>3.4259443631039527E-2</v>
      </c>
      <c r="BA214" s="220">
        <f>'1. Lighting'!AV$59</f>
        <v>3.4650073206442165E-2</v>
      </c>
      <c r="BB214" s="220">
        <f>'1. Lighting'!AW$59</f>
        <v>3.5040702781844797E-2</v>
      </c>
      <c r="BC214" s="220">
        <f>'1. Lighting'!AX$59</f>
        <v>3.5431332357247436E-2</v>
      </c>
      <c r="BD214" s="220">
        <f>'1. Lighting'!AY$59</f>
        <v>3.5821961932650068E-2</v>
      </c>
      <c r="BE214" s="220">
        <f>'1. Lighting'!AZ$59</f>
        <v>3.6212591508052706E-2</v>
      </c>
      <c r="BF214" s="220">
        <f>'1. Lighting'!BA$59</f>
        <v>3.6603221083455345E-2</v>
      </c>
      <c r="BG214" s="220">
        <f>'1. Lighting'!BB$59</f>
        <v>3.6993850658857977E-2</v>
      </c>
      <c r="BH214" s="220">
        <f>'1. Lighting'!BC$59</f>
        <v>3.7384480234260616E-2</v>
      </c>
      <c r="BI214" s="220">
        <f>'1. Lighting'!BD$59</f>
        <v>3.7775109809663247E-2</v>
      </c>
    </row>
    <row r="215" spans="1:61" ht="15">
      <c r="A215" s="36" t="s">
        <v>7</v>
      </c>
      <c r="B215" s="36" t="s">
        <v>8</v>
      </c>
      <c r="C215" s="36" t="s">
        <v>37</v>
      </c>
      <c r="D215" s="1" t="s">
        <v>17</v>
      </c>
      <c r="E215" s="16" t="s">
        <v>105</v>
      </c>
      <c r="F215" s="16" t="s">
        <v>106</v>
      </c>
      <c r="G215" s="1" t="s">
        <v>14</v>
      </c>
      <c r="H215" s="219"/>
      <c r="I215" s="219"/>
      <c r="J215" s="219"/>
      <c r="K215" s="219"/>
      <c r="L215" s="219"/>
      <c r="M215" s="219"/>
      <c r="N215" s="219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19"/>
      <c r="Z215" s="219"/>
      <c r="AA215" s="219"/>
      <c r="AB215" s="219"/>
      <c r="AC215" s="219"/>
      <c r="AD215" s="219"/>
      <c r="AE215" s="219"/>
      <c r="AF215" s="219"/>
      <c r="AG215" s="219"/>
      <c r="AH215" s="219"/>
      <c r="AI215" s="219"/>
      <c r="AJ215" s="219"/>
      <c r="AK215" s="219"/>
      <c r="AL215" s="219"/>
      <c r="AM215" s="219"/>
      <c r="AN215" s="219"/>
      <c r="AO215" s="219"/>
      <c r="AP215" s="220">
        <f>'1. Lighting'!AK$60</f>
        <v>1</v>
      </c>
      <c r="AQ215" s="220">
        <f>'1. Lighting'!AL$60</f>
        <v>1</v>
      </c>
      <c r="AR215" s="220">
        <f>'1. Lighting'!AM$60</f>
        <v>1</v>
      </c>
      <c r="AS215" s="220">
        <f>'1. Lighting'!AN$60</f>
        <v>1</v>
      </c>
      <c r="AT215" s="220">
        <f>'1. Lighting'!AO$60</f>
        <v>1</v>
      </c>
      <c r="AU215" s="220">
        <f>'1. Lighting'!AP$60</f>
        <v>1</v>
      </c>
      <c r="AV215" s="220">
        <f>'1. Lighting'!AQ$60</f>
        <v>1</v>
      </c>
      <c r="AW215" s="220">
        <f>'1. Lighting'!AR$60</f>
        <v>1</v>
      </c>
      <c r="AX215" s="220">
        <f>'1. Lighting'!AS$60</f>
        <v>1</v>
      </c>
      <c r="AY215" s="220">
        <f>'1. Lighting'!AT$60</f>
        <v>1</v>
      </c>
      <c r="AZ215" s="220">
        <f>'1. Lighting'!AU$60</f>
        <v>1</v>
      </c>
      <c r="BA215" s="220">
        <f>'1. Lighting'!AV$60</f>
        <v>1</v>
      </c>
      <c r="BB215" s="220">
        <f>'1. Lighting'!AW$60</f>
        <v>1</v>
      </c>
      <c r="BC215" s="220">
        <f>'1. Lighting'!AX$60</f>
        <v>1</v>
      </c>
      <c r="BD215" s="220">
        <f>'1. Lighting'!AY$60</f>
        <v>1</v>
      </c>
      <c r="BE215" s="220">
        <f>'1. Lighting'!AZ$60</f>
        <v>1</v>
      </c>
      <c r="BF215" s="220">
        <f>'1. Lighting'!BA$60</f>
        <v>1</v>
      </c>
      <c r="BG215" s="220">
        <f>'1. Lighting'!BB$60</f>
        <v>1</v>
      </c>
      <c r="BH215" s="220">
        <f>'1. Lighting'!BC$60</f>
        <v>1</v>
      </c>
      <c r="BI215" s="220">
        <f>'1. Lighting'!BD$60</f>
        <v>1</v>
      </c>
    </row>
    <row r="216" spans="1:61" s="5" customFormat="1" ht="15">
      <c r="A216" s="4" t="s">
        <v>7</v>
      </c>
      <c r="B216" s="4" t="s">
        <v>8</v>
      </c>
      <c r="C216" s="4" t="s">
        <v>38</v>
      </c>
      <c r="D216" s="4" t="s">
        <v>17</v>
      </c>
      <c r="E216" s="4"/>
      <c r="F216" s="4"/>
      <c r="G216" s="4" t="s">
        <v>11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>
        <v>-1</v>
      </c>
      <c r="T216" s="4">
        <v>-1</v>
      </c>
      <c r="U216" s="4">
        <v>-1</v>
      </c>
      <c r="V216" s="4">
        <v>-1</v>
      </c>
      <c r="W216" s="4">
        <v>-1</v>
      </c>
      <c r="X216" s="4">
        <v>-1</v>
      </c>
      <c r="Y216" s="4"/>
      <c r="Z216" s="4">
        <v>-1</v>
      </c>
      <c r="AA216" s="4"/>
      <c r="AB216" s="4">
        <v>-1</v>
      </c>
      <c r="AC216" s="4">
        <v>-1</v>
      </c>
      <c r="AD216" s="4">
        <v>-2</v>
      </c>
      <c r="AE216" s="4">
        <v>-2</v>
      </c>
      <c r="AF216" s="4">
        <v>-2</v>
      </c>
      <c r="AG216" s="4">
        <v>-1</v>
      </c>
      <c r="AH216" s="4">
        <v>-2</v>
      </c>
      <c r="AI216" s="4">
        <v>-2</v>
      </c>
      <c r="AJ216" s="4">
        <v>-2</v>
      </c>
      <c r="AK216" s="4">
        <v>-1</v>
      </c>
      <c r="AL216" s="4">
        <v>-2</v>
      </c>
      <c r="AM216" s="4">
        <v>-2</v>
      </c>
      <c r="AN216" s="4">
        <v>-2</v>
      </c>
      <c r="AO216" s="4">
        <v>-2</v>
      </c>
      <c r="AP216" s="4">
        <v>-2</v>
      </c>
      <c r="AQ216" s="4">
        <v>-1</v>
      </c>
      <c r="AR216" s="4">
        <v>-1</v>
      </c>
      <c r="AS216" s="4">
        <v>-2</v>
      </c>
      <c r="AT216" s="4">
        <v>-2</v>
      </c>
      <c r="AU216" s="4">
        <v>-1</v>
      </c>
      <c r="AV216" s="4">
        <v>-1</v>
      </c>
      <c r="AW216" s="4">
        <v>-4</v>
      </c>
      <c r="AX216" s="4">
        <v>-5</v>
      </c>
      <c r="AY216" s="4">
        <v>-5</v>
      </c>
      <c r="AZ216" s="4">
        <v>-7</v>
      </c>
      <c r="BA216" s="4">
        <v>-7</v>
      </c>
      <c r="BB216" s="4">
        <v>-7</v>
      </c>
      <c r="BC216" s="4">
        <v>-6</v>
      </c>
      <c r="BD216" s="4">
        <v>-6</v>
      </c>
      <c r="BE216" s="4">
        <v>-4</v>
      </c>
      <c r="BF216" s="4">
        <v>-4</v>
      </c>
      <c r="BG216" s="4">
        <v>-4</v>
      </c>
      <c r="BH216" s="4">
        <v>-4</v>
      </c>
      <c r="BI216" s="4">
        <v>-4</v>
      </c>
    </row>
    <row r="217" spans="1:61" ht="15">
      <c r="A217" s="36" t="s">
        <v>7</v>
      </c>
      <c r="B217" s="36" t="s">
        <v>8</v>
      </c>
      <c r="C217" s="36" t="s">
        <v>38</v>
      </c>
      <c r="D217" s="1" t="s">
        <v>17</v>
      </c>
      <c r="E217" s="1" t="s">
        <v>101</v>
      </c>
      <c r="F217" s="1" t="s">
        <v>102</v>
      </c>
      <c r="G217" s="1" t="s">
        <v>12</v>
      </c>
      <c r="H217" s="219"/>
      <c r="I217" s="219"/>
      <c r="J217" s="219"/>
      <c r="K217" s="219"/>
      <c r="L217" s="219"/>
      <c r="M217" s="219"/>
      <c r="N217" s="219"/>
      <c r="O217" s="219"/>
      <c r="P217" s="219"/>
      <c r="Q217" s="219"/>
      <c r="R217" s="219"/>
      <c r="S217" s="220">
        <f>'4.c Electricity breakdown'!N$16</f>
        <v>0.47499999999999998</v>
      </c>
      <c r="T217" s="220">
        <f>'4.c Electricity breakdown'!O$16</f>
        <v>0.47499999999999998</v>
      </c>
      <c r="U217" s="220">
        <f>'4.c Electricity breakdown'!P$16</f>
        <v>0.47499999999999998</v>
      </c>
      <c r="V217" s="220">
        <f>'4.c Electricity breakdown'!Q$16</f>
        <v>0.47499999999999998</v>
      </c>
      <c r="W217" s="220">
        <f>'4.c Electricity breakdown'!R$16</f>
        <v>0.47499999999999998</v>
      </c>
      <c r="X217" s="220">
        <f>'4.c Electricity breakdown'!S$16</f>
        <v>0.47499999999999998</v>
      </c>
      <c r="Y217" s="219"/>
      <c r="Z217" s="220">
        <f>'4.c Electricity breakdown'!U$16</f>
        <v>0.47499999999999998</v>
      </c>
      <c r="AA217" s="219"/>
      <c r="AB217" s="220">
        <f>'4.c Electricity breakdown'!W$16</f>
        <v>0.47499999999999998</v>
      </c>
      <c r="AC217" s="220">
        <f>'4.c Electricity breakdown'!X$16</f>
        <v>0.47499999999999998</v>
      </c>
      <c r="AD217" s="220">
        <f>'4.c Electricity breakdown'!Y$16</f>
        <v>0.47499999999999998</v>
      </c>
      <c r="AE217" s="220">
        <f>'4.c Electricity breakdown'!Z$16</f>
        <v>0.47499999999999998</v>
      </c>
      <c r="AF217" s="220">
        <f>'4.c Electricity breakdown'!AA$16</f>
        <v>0.47499999999999998</v>
      </c>
      <c r="AG217" s="220">
        <f>'4.c Electricity breakdown'!AB$16</f>
        <v>0.47499999999999998</v>
      </c>
      <c r="AH217" s="220">
        <f>'4.c Electricity breakdown'!AC$16</f>
        <v>0.47499999999999998</v>
      </c>
      <c r="AI217" s="220">
        <f>'4.c Electricity breakdown'!AD$16</f>
        <v>0.47499999999999998</v>
      </c>
      <c r="AJ217" s="220">
        <f>'4.c Electricity breakdown'!AE$16</f>
        <v>0.47499999999999998</v>
      </c>
      <c r="AK217" s="220">
        <f>'4.c Electricity breakdown'!AF$16</f>
        <v>0.47499999999999998</v>
      </c>
      <c r="AL217" s="220">
        <f>'4.c Electricity breakdown'!AG$16</f>
        <v>0.47499999999999998</v>
      </c>
      <c r="AM217" s="220">
        <f>'4.c Electricity breakdown'!AH$16</f>
        <v>0.47499999999999998</v>
      </c>
      <c r="AN217" s="220">
        <f>'4.c Electricity breakdown'!AI$16</f>
        <v>0.47499999999999998</v>
      </c>
      <c r="AO217" s="220">
        <f>'4.c Electricity breakdown'!AJ$16</f>
        <v>0.47499999999999998</v>
      </c>
      <c r="AP217" s="220">
        <f>'4.c Electricity breakdown'!AK$16</f>
        <v>0.47499999999999998</v>
      </c>
      <c r="AQ217" s="220">
        <f>'4.c Electricity breakdown'!AL$16</f>
        <v>0.47499999999999998</v>
      </c>
      <c r="AR217" s="220">
        <f>'4.c Electricity breakdown'!AM$16</f>
        <v>0.47499999999999998</v>
      </c>
      <c r="AS217" s="220">
        <f>'4.c Electricity breakdown'!AN$16</f>
        <v>0.47499999999999998</v>
      </c>
      <c r="AT217" s="220">
        <f>'4.c Electricity breakdown'!AO$16</f>
        <v>0.47499999999999998</v>
      </c>
      <c r="AU217" s="220">
        <f>'4.c Electricity breakdown'!AP$16</f>
        <v>0.47499999999999998</v>
      </c>
      <c r="AV217" s="220">
        <f>'4.c Electricity breakdown'!AQ$16</f>
        <v>0.47499999999999998</v>
      </c>
      <c r="AW217" s="220">
        <f>'4.c Electricity breakdown'!AR$16</f>
        <v>0.47499999999999998</v>
      </c>
      <c r="AX217" s="220">
        <f>'4.c Electricity breakdown'!AS$16</f>
        <v>0.47499999999999998</v>
      </c>
      <c r="AY217" s="220">
        <f>'4.c Electricity breakdown'!AT$16</f>
        <v>0.47499999999999998</v>
      </c>
      <c r="AZ217" s="220">
        <f>'4.c Electricity breakdown'!AU$16</f>
        <v>0.47499999999999998</v>
      </c>
      <c r="BA217" s="220">
        <f>'4.c Electricity breakdown'!AV$16</f>
        <v>0.47499999999999998</v>
      </c>
      <c r="BB217" s="220">
        <f>'4.c Electricity breakdown'!AW$16</f>
        <v>0.47499999999999998</v>
      </c>
      <c r="BC217" s="220">
        <f>'4.c Electricity breakdown'!AX$16</f>
        <v>0.47499999999999998</v>
      </c>
      <c r="BD217" s="220">
        <f>'4.c Electricity breakdown'!AY$16</f>
        <v>0.47499999999999998</v>
      </c>
      <c r="BE217" s="220">
        <f>'4.c Electricity breakdown'!AZ$16</f>
        <v>0.47499999999999998</v>
      </c>
      <c r="BF217" s="220">
        <f>'4.c Electricity breakdown'!BA$16</f>
        <v>0.47499999999999998</v>
      </c>
      <c r="BG217" s="220">
        <f>'4.c Electricity breakdown'!BB$16</f>
        <v>0.47499999999999998</v>
      </c>
      <c r="BH217" s="220">
        <f>'4.c Electricity breakdown'!BC$16</f>
        <v>0.47499999999999998</v>
      </c>
      <c r="BI217" s="220">
        <f>'4.c Electricity breakdown'!BD$16</f>
        <v>0.47499999999999998</v>
      </c>
    </row>
    <row r="218" spans="1:61" ht="15">
      <c r="A218" s="36" t="s">
        <v>7</v>
      </c>
      <c r="B218" s="36" t="s">
        <v>8</v>
      </c>
      <c r="C218" s="36" t="s">
        <v>38</v>
      </c>
      <c r="D218" s="1" t="s">
        <v>17</v>
      </c>
      <c r="E218" s="1" t="s">
        <v>101</v>
      </c>
      <c r="F218" s="1" t="s">
        <v>102</v>
      </c>
      <c r="G218" s="1" t="s">
        <v>13</v>
      </c>
      <c r="H218" s="219"/>
      <c r="I218" s="219"/>
      <c r="J218" s="219"/>
      <c r="K218" s="219"/>
      <c r="L218" s="219"/>
      <c r="M218" s="219"/>
      <c r="N218" s="219"/>
      <c r="O218" s="219"/>
      <c r="P218" s="219"/>
      <c r="Q218" s="219"/>
      <c r="R218" s="219"/>
      <c r="S218" s="220">
        <f>'4.b Electricity other'!N$21</f>
        <v>0.82749999999999946</v>
      </c>
      <c r="T218" s="220">
        <f>'4.b Electricity other'!O$21</f>
        <v>0.8299999999999994</v>
      </c>
      <c r="U218" s="220">
        <f>'4.b Electricity other'!P$21</f>
        <v>0.83249999999999935</v>
      </c>
      <c r="V218" s="220">
        <f>'4.b Electricity other'!Q$21</f>
        <v>0.8349999999999993</v>
      </c>
      <c r="W218" s="220">
        <f>'4.b Electricity other'!R$21</f>
        <v>0.83749999999999925</v>
      </c>
      <c r="X218" s="220">
        <f>'4.b Electricity other'!S$21</f>
        <v>0.83999999999999919</v>
      </c>
      <c r="Y218" s="219"/>
      <c r="Z218" s="220">
        <f>'4.b Electricity other'!U$21</f>
        <v>0.84499999999999909</v>
      </c>
      <c r="AA218" s="219"/>
      <c r="AB218" s="220">
        <f>'4.b Electricity other'!W$21</f>
        <v>0.84999999999999898</v>
      </c>
      <c r="AC218" s="220">
        <f>'4.b Electricity other'!X$21</f>
        <v>0.85249999999999893</v>
      </c>
      <c r="AD218" s="220">
        <f>'4.b Electricity other'!Y$21</f>
        <v>0.85499999999999887</v>
      </c>
      <c r="AE218" s="220">
        <f>'4.b Electricity other'!Z$21</f>
        <v>0.85749999999999882</v>
      </c>
      <c r="AF218" s="220">
        <f>'4.b Electricity other'!AA$21</f>
        <v>0.85999999999999877</v>
      </c>
      <c r="AG218" s="220">
        <f>'4.b Electricity other'!AB$21</f>
        <v>0.86249999999999871</v>
      </c>
      <c r="AH218" s="220">
        <f>'4.b Electricity other'!AC$21</f>
        <v>0.86499999999999866</v>
      </c>
      <c r="AI218" s="220">
        <f>'4.b Electricity other'!AD$21</f>
        <v>0.86749999999999861</v>
      </c>
      <c r="AJ218" s="220">
        <f>'4.b Electricity other'!AE$21</f>
        <v>0.86999999999999855</v>
      </c>
      <c r="AK218" s="220">
        <f>'4.b Electricity other'!AF$21</f>
        <v>0.8724999999999985</v>
      </c>
      <c r="AL218" s="220">
        <f>'4.b Electricity other'!AG$21</f>
        <v>0.87499999999999845</v>
      </c>
      <c r="AM218" s="220">
        <f>'4.b Electricity other'!AH$21</f>
        <v>0.87749999999999839</v>
      </c>
      <c r="AN218" s="220">
        <f>'4.b Electricity other'!AI$21</f>
        <v>0.87999999999999834</v>
      </c>
      <c r="AO218" s="220">
        <f>'4.b Electricity other'!AJ$21</f>
        <v>0.88249999999999829</v>
      </c>
      <c r="AP218" s="220">
        <f>'4.b Electricity other'!AK$21</f>
        <v>0.88499999999999823</v>
      </c>
      <c r="AQ218" s="220">
        <f>'4.b Electricity other'!AL$21</f>
        <v>0.88749999999999818</v>
      </c>
      <c r="AR218" s="220">
        <f>'4.b Electricity other'!AM$21</f>
        <v>0.88999999999999813</v>
      </c>
      <c r="AS218" s="220">
        <f>'4.b Electricity other'!AN$21</f>
        <v>0.89249999999999807</v>
      </c>
      <c r="AT218" s="220">
        <f>'4.b Electricity other'!AO$21</f>
        <v>0.89499999999999802</v>
      </c>
      <c r="AU218" s="220">
        <f>'4.b Electricity other'!AP$21</f>
        <v>0.89749999999999797</v>
      </c>
      <c r="AV218" s="220">
        <f>'4.b Electricity other'!AQ$21</f>
        <v>0.9</v>
      </c>
      <c r="AW218" s="220">
        <f>'4.b Electricity other'!AR$21</f>
        <v>0.90249999999999997</v>
      </c>
      <c r="AX218" s="220">
        <f>'4.b Electricity other'!AS$21</f>
        <v>0.90499999999999992</v>
      </c>
      <c r="AY218" s="220">
        <f>'4.b Electricity other'!AT$21</f>
        <v>0.90749999999999986</v>
      </c>
      <c r="AZ218" s="220">
        <f>'4.b Electricity other'!AU$21</f>
        <v>0.90999999999999981</v>
      </c>
      <c r="BA218" s="220">
        <f>'4.b Electricity other'!AV$21</f>
        <v>0.91249999999999976</v>
      </c>
      <c r="BB218" s="220">
        <f>'4.b Electricity other'!AW$21</f>
        <v>0.9149999999999997</v>
      </c>
      <c r="BC218" s="220">
        <f>'4.b Electricity other'!AX$21</f>
        <v>0.91749999999999965</v>
      </c>
      <c r="BD218" s="220">
        <f>'4.b Electricity other'!AY$21</f>
        <v>0.9199999999999996</v>
      </c>
      <c r="BE218" s="220">
        <f>'4.b Electricity other'!AZ$21</f>
        <v>0.92249999999999954</v>
      </c>
      <c r="BF218" s="220">
        <f>'4.b Electricity other'!BA$21</f>
        <v>0.92499999999999949</v>
      </c>
      <c r="BG218" s="220">
        <f>'4.b Electricity other'!BB$21</f>
        <v>0.92749999999999944</v>
      </c>
      <c r="BH218" s="220">
        <f>'4.b Electricity other'!BC$21</f>
        <v>0.92999999999999938</v>
      </c>
      <c r="BI218" s="220">
        <f>'4.b Electricity other'!BD$21</f>
        <v>0.93249999999999933</v>
      </c>
    </row>
    <row r="219" spans="1:61" ht="15">
      <c r="A219" s="36" t="s">
        <v>7</v>
      </c>
      <c r="B219" s="36" t="s">
        <v>8</v>
      </c>
      <c r="C219" s="36" t="s">
        <v>38</v>
      </c>
      <c r="D219" s="1" t="s">
        <v>17</v>
      </c>
      <c r="E219" s="1" t="s">
        <v>101</v>
      </c>
      <c r="F219" s="1" t="s">
        <v>102</v>
      </c>
      <c r="G219" s="1" t="s">
        <v>14</v>
      </c>
      <c r="H219" s="219"/>
      <c r="I219" s="219"/>
      <c r="J219" s="219"/>
      <c r="K219" s="219"/>
      <c r="L219" s="219"/>
      <c r="M219" s="219"/>
      <c r="N219" s="219"/>
      <c r="O219" s="219"/>
      <c r="P219" s="219"/>
      <c r="Q219" s="219"/>
      <c r="R219" s="219"/>
      <c r="S219" s="220">
        <f>'4.b Electricity other'!N$25</f>
        <v>1</v>
      </c>
      <c r="T219" s="220">
        <f>'4.b Electricity other'!O$25</f>
        <v>1</v>
      </c>
      <c r="U219" s="220">
        <f>'4.b Electricity other'!P$25</f>
        <v>1</v>
      </c>
      <c r="V219" s="220">
        <f>'4.b Electricity other'!Q$25</f>
        <v>1</v>
      </c>
      <c r="W219" s="220">
        <f>'4.b Electricity other'!R$25</f>
        <v>1</v>
      </c>
      <c r="X219" s="220">
        <f>'4.b Electricity other'!S$25</f>
        <v>1</v>
      </c>
      <c r="Y219" s="219"/>
      <c r="Z219" s="220">
        <f>'4.b Electricity other'!U$25</f>
        <v>1</v>
      </c>
      <c r="AA219" s="219"/>
      <c r="AB219" s="220">
        <f>'4.b Electricity other'!W$25</f>
        <v>1</v>
      </c>
      <c r="AC219" s="220">
        <f>'4.b Electricity other'!X$25</f>
        <v>1</v>
      </c>
      <c r="AD219" s="220">
        <f>'4.b Electricity other'!Y$25</f>
        <v>1</v>
      </c>
      <c r="AE219" s="220">
        <f>'4.b Electricity other'!Z$25</f>
        <v>1</v>
      </c>
      <c r="AF219" s="220">
        <f>'4.b Electricity other'!AA$25</f>
        <v>1</v>
      </c>
      <c r="AG219" s="220">
        <f>'4.b Electricity other'!AB$25</f>
        <v>1</v>
      </c>
      <c r="AH219" s="220">
        <f>'4.b Electricity other'!AC$25</f>
        <v>1</v>
      </c>
      <c r="AI219" s="220">
        <f>'4.b Electricity other'!AD$25</f>
        <v>1</v>
      </c>
      <c r="AJ219" s="220">
        <f>'4.b Electricity other'!AE$25</f>
        <v>1</v>
      </c>
      <c r="AK219" s="220">
        <f>'4.b Electricity other'!AF$25</f>
        <v>1</v>
      </c>
      <c r="AL219" s="220">
        <f>'4.b Electricity other'!AG$25</f>
        <v>1</v>
      </c>
      <c r="AM219" s="220">
        <f>'4.b Electricity other'!AH$25</f>
        <v>1</v>
      </c>
      <c r="AN219" s="220">
        <f>'4.b Electricity other'!AI$25</f>
        <v>1</v>
      </c>
      <c r="AO219" s="220">
        <f>'4.b Electricity other'!AJ$25</f>
        <v>1</v>
      </c>
      <c r="AP219" s="220">
        <f>'4.b Electricity other'!AK$25</f>
        <v>1</v>
      </c>
      <c r="AQ219" s="220">
        <f>'4.b Electricity other'!AL$25</f>
        <v>1</v>
      </c>
      <c r="AR219" s="220">
        <f>'4.b Electricity other'!AM$25</f>
        <v>1</v>
      </c>
      <c r="AS219" s="220">
        <f>'4.b Electricity other'!AN$25</f>
        <v>1</v>
      </c>
      <c r="AT219" s="220">
        <f>'4.b Electricity other'!AO$25</f>
        <v>1</v>
      </c>
      <c r="AU219" s="220">
        <f>'4.b Electricity other'!AP$25</f>
        <v>1</v>
      </c>
      <c r="AV219" s="220">
        <f>'4.b Electricity other'!AQ$25</f>
        <v>1</v>
      </c>
      <c r="AW219" s="220">
        <f>'4.b Electricity other'!AR$25</f>
        <v>1</v>
      </c>
      <c r="AX219" s="220">
        <f>'4.b Electricity other'!AS$25</f>
        <v>1</v>
      </c>
      <c r="AY219" s="220">
        <f>'4.b Electricity other'!AT$25</f>
        <v>1</v>
      </c>
      <c r="AZ219" s="220">
        <f>'4.b Electricity other'!AU$25</f>
        <v>1</v>
      </c>
      <c r="BA219" s="220">
        <f>'4.b Electricity other'!AV$25</f>
        <v>1</v>
      </c>
      <c r="BB219" s="220">
        <f>'4.b Electricity other'!AW$25</f>
        <v>1</v>
      </c>
      <c r="BC219" s="220">
        <f>'4.b Electricity other'!AX$25</f>
        <v>1</v>
      </c>
      <c r="BD219" s="220">
        <f>'4.b Electricity other'!AY$25</f>
        <v>1</v>
      </c>
      <c r="BE219" s="220">
        <f>'4.b Electricity other'!AZ$25</f>
        <v>1</v>
      </c>
      <c r="BF219" s="220">
        <f>'4.b Electricity other'!BA$25</f>
        <v>1</v>
      </c>
      <c r="BG219" s="220">
        <f>'4.b Electricity other'!BB$25</f>
        <v>1</v>
      </c>
      <c r="BH219" s="220">
        <f>'4.b Electricity other'!BC$25</f>
        <v>1</v>
      </c>
      <c r="BI219" s="220">
        <f>'4.b Electricity other'!BD$25</f>
        <v>1</v>
      </c>
    </row>
    <row r="220" spans="1:61" ht="15">
      <c r="A220" s="36" t="s">
        <v>7</v>
      </c>
      <c r="B220" s="36" t="s">
        <v>8</v>
      </c>
      <c r="C220" s="36" t="s">
        <v>38</v>
      </c>
      <c r="D220" s="1" t="s">
        <v>17</v>
      </c>
      <c r="E220" s="1" t="s">
        <v>103</v>
      </c>
      <c r="F220" s="1" t="s">
        <v>104</v>
      </c>
      <c r="G220" s="1" t="s">
        <v>12</v>
      </c>
      <c r="H220" s="219"/>
      <c r="I220" s="219"/>
      <c r="J220" s="219"/>
      <c r="K220" s="219"/>
      <c r="L220" s="219"/>
      <c r="M220" s="219"/>
      <c r="N220" s="219"/>
      <c r="O220" s="219"/>
      <c r="P220" s="219"/>
      <c r="Q220" s="219"/>
      <c r="R220" s="219"/>
      <c r="S220" s="220">
        <f>'4.c Electricity breakdown'!N$15</f>
        <v>0.47499999999999998</v>
      </c>
      <c r="T220" s="220">
        <f>'4.c Electricity breakdown'!O$15</f>
        <v>0.47499999999999998</v>
      </c>
      <c r="U220" s="220">
        <f>'4.c Electricity breakdown'!P$15</f>
        <v>0.47499999999999998</v>
      </c>
      <c r="V220" s="220">
        <f>'4.c Electricity breakdown'!Q$15</f>
        <v>0.47499999999999998</v>
      </c>
      <c r="W220" s="220">
        <f>'4.c Electricity breakdown'!R$15</f>
        <v>0.47499999999999998</v>
      </c>
      <c r="X220" s="220">
        <f>'4.c Electricity breakdown'!S$15</f>
        <v>0.47499999999999998</v>
      </c>
      <c r="Y220" s="219"/>
      <c r="Z220" s="220">
        <f>'4.c Electricity breakdown'!U$15</f>
        <v>0.47499999999999998</v>
      </c>
      <c r="AA220" s="219"/>
      <c r="AB220" s="220">
        <f>'4.c Electricity breakdown'!W$15</f>
        <v>0.47499999999999998</v>
      </c>
      <c r="AC220" s="220">
        <f>'4.c Electricity breakdown'!X$15</f>
        <v>0.47499999999999998</v>
      </c>
      <c r="AD220" s="220">
        <f>'4.c Electricity breakdown'!Y$15</f>
        <v>0.47499999999999998</v>
      </c>
      <c r="AE220" s="220">
        <f>'4.c Electricity breakdown'!Z$15</f>
        <v>0.47499999999999998</v>
      </c>
      <c r="AF220" s="220">
        <f>'4.c Electricity breakdown'!AA$15</f>
        <v>0.47499999999999998</v>
      </c>
      <c r="AG220" s="220">
        <f>'4.c Electricity breakdown'!AB$15</f>
        <v>0.47499999999999998</v>
      </c>
      <c r="AH220" s="220">
        <f>'4.c Electricity breakdown'!AC$15</f>
        <v>0.47499999999999998</v>
      </c>
      <c r="AI220" s="220">
        <f>'4.c Electricity breakdown'!AD$15</f>
        <v>0.47499999999999998</v>
      </c>
      <c r="AJ220" s="220">
        <f>'4.c Electricity breakdown'!AE$15</f>
        <v>0.47499999999999998</v>
      </c>
      <c r="AK220" s="220">
        <f>'4.c Electricity breakdown'!AF$15</f>
        <v>0.47499999999999998</v>
      </c>
      <c r="AL220" s="220">
        <f>'4.c Electricity breakdown'!AG$15</f>
        <v>0.47499999999999998</v>
      </c>
      <c r="AM220" s="220">
        <f>'4.c Electricity breakdown'!AH$15</f>
        <v>0.47499999999999998</v>
      </c>
      <c r="AN220" s="220">
        <f>'4.c Electricity breakdown'!AI$15</f>
        <v>0.47499999999999998</v>
      </c>
      <c r="AO220" s="220">
        <f>'4.c Electricity breakdown'!AJ$15</f>
        <v>0.47499999999999998</v>
      </c>
      <c r="AP220" s="220">
        <f>'4.c Electricity breakdown'!AK$15</f>
        <v>0.47499999999999998</v>
      </c>
      <c r="AQ220" s="220">
        <f>'4.c Electricity breakdown'!AL$15</f>
        <v>0.47499999999999998</v>
      </c>
      <c r="AR220" s="220">
        <f>'4.c Electricity breakdown'!AM$15</f>
        <v>0.47499999999999998</v>
      </c>
      <c r="AS220" s="220">
        <f>'4.c Electricity breakdown'!AN$15</f>
        <v>0.47499999999999998</v>
      </c>
      <c r="AT220" s="220">
        <f>'4.c Electricity breakdown'!AO$15</f>
        <v>0.47499999999999998</v>
      </c>
      <c r="AU220" s="220">
        <f>'4.c Electricity breakdown'!AP$15</f>
        <v>0.47499999999999998</v>
      </c>
      <c r="AV220" s="220">
        <f>'4.c Electricity breakdown'!AQ$15</f>
        <v>0.47499999999999998</v>
      </c>
      <c r="AW220" s="220">
        <f>'4.c Electricity breakdown'!AR$15</f>
        <v>0.47499999999999998</v>
      </c>
      <c r="AX220" s="220">
        <f>'4.c Electricity breakdown'!AS$15</f>
        <v>0.47499999999999998</v>
      </c>
      <c r="AY220" s="220">
        <f>'4.c Electricity breakdown'!AT$15</f>
        <v>0.47499999999999998</v>
      </c>
      <c r="AZ220" s="220">
        <f>'4.c Electricity breakdown'!AU$15</f>
        <v>0.47499999999999998</v>
      </c>
      <c r="BA220" s="220">
        <f>'4.c Electricity breakdown'!AV$15</f>
        <v>0.47499999999999998</v>
      </c>
      <c r="BB220" s="220">
        <f>'4.c Electricity breakdown'!AW$15</f>
        <v>0.47499999999999998</v>
      </c>
      <c r="BC220" s="220">
        <f>'4.c Electricity breakdown'!AX$15</f>
        <v>0.47499999999999998</v>
      </c>
      <c r="BD220" s="220">
        <f>'4.c Electricity breakdown'!AY$15</f>
        <v>0.47499999999999998</v>
      </c>
      <c r="BE220" s="220">
        <f>'4.c Electricity breakdown'!AZ$15</f>
        <v>0.47499999999999998</v>
      </c>
      <c r="BF220" s="220">
        <f>'4.c Electricity breakdown'!BA$15</f>
        <v>0.47499999999999998</v>
      </c>
      <c r="BG220" s="220">
        <f>'4.c Electricity breakdown'!BB$15</f>
        <v>0.47499999999999998</v>
      </c>
      <c r="BH220" s="220">
        <f>'4.c Electricity breakdown'!BC$15</f>
        <v>0.47499999999999998</v>
      </c>
      <c r="BI220" s="220">
        <f>'4.c Electricity breakdown'!BD$15</f>
        <v>0.47499999999999998</v>
      </c>
    </row>
    <row r="221" spans="1:61" ht="15">
      <c r="A221" s="36" t="s">
        <v>7</v>
      </c>
      <c r="B221" s="36" t="s">
        <v>8</v>
      </c>
      <c r="C221" s="36" t="s">
        <v>38</v>
      </c>
      <c r="D221" s="1" t="s">
        <v>17</v>
      </c>
      <c r="E221" s="1" t="s">
        <v>103</v>
      </c>
      <c r="F221" s="1" t="s">
        <v>104</v>
      </c>
      <c r="G221" s="1" t="s">
        <v>13</v>
      </c>
      <c r="H221" s="219"/>
      <c r="I221" s="219"/>
      <c r="J221" s="219"/>
      <c r="K221" s="219"/>
      <c r="L221" s="219"/>
      <c r="M221" s="219"/>
      <c r="N221" s="219"/>
      <c r="O221" s="219"/>
      <c r="P221" s="219"/>
      <c r="Q221" s="219"/>
      <c r="R221" s="219"/>
      <c r="S221" s="220">
        <f>'4.a Electric heating'!N$47</f>
        <v>9.9828112054210896E-2</v>
      </c>
      <c r="T221" s="220">
        <f>'4.a Electric heating'!O$47</f>
        <v>0.10001908025992153</v>
      </c>
      <c r="U221" s="220">
        <f>'4.a Electric heating'!P$47</f>
        <v>0.1077506340119737</v>
      </c>
      <c r="V221" s="220">
        <f>'4.a Electric heating'!Q$47</f>
        <v>0.11371237383917139</v>
      </c>
      <c r="W221" s="220">
        <f>'4.a Electric heating'!R$47</f>
        <v>0.11866559603672551</v>
      </c>
      <c r="X221" s="220">
        <f>'4.a Electric heating'!S$47</f>
        <v>0.12001946124982064</v>
      </c>
      <c r="Y221" s="219"/>
      <c r="Z221" s="220">
        <f>'4.a Electric heating'!U$47</f>
        <v>0.12253735204527143</v>
      </c>
      <c r="AA221" s="219"/>
      <c r="AB221" s="220">
        <f>'4.a Electric heating'!W$47</f>
        <v>0.12516315244624154</v>
      </c>
      <c r="AC221" s="220">
        <f>'4.a Electric heating'!X$47</f>
        <v>0.12643228587880875</v>
      </c>
      <c r="AD221" s="220">
        <f>'4.a Electric heating'!Y$47</f>
        <v>0.14072350184323351</v>
      </c>
      <c r="AE221" s="220">
        <f>'4.a Electric heating'!Z$47</f>
        <v>0.14050650081099503</v>
      </c>
      <c r="AF221" s="220">
        <f>'4.a Electric heating'!AA$47</f>
        <v>0.14367922824866267</v>
      </c>
      <c r="AG221" s="220">
        <f>'4.a Electric heating'!AB$47</f>
        <v>0.13497139623359219</v>
      </c>
      <c r="AH221" s="220">
        <f>'4.a Electric heating'!AC$47</f>
        <v>0.13295689778234457</v>
      </c>
      <c r="AI221" s="220">
        <f>'4.a Electric heating'!AD$47</f>
        <v>0.14275820755476099</v>
      </c>
      <c r="AJ221" s="220">
        <f>'4.a Electric heating'!AE$47</f>
        <v>0.15253616697631997</v>
      </c>
      <c r="AK221" s="220">
        <f>'4.a Electric heating'!AF$47</f>
        <v>0.14748530052015044</v>
      </c>
      <c r="AL221" s="220">
        <f>'4.a Electric heating'!AG$47</f>
        <v>0.16021784444994758</v>
      </c>
      <c r="AM221" s="220">
        <f>'4.a Electric heating'!AH$47</f>
        <v>0.16935574432351874</v>
      </c>
      <c r="AN221" s="220">
        <f>'4.a Electric heating'!AI$47</f>
        <v>0.17816224302834172</v>
      </c>
      <c r="AO221" s="220">
        <f>'4.a Electric heating'!AJ$47</f>
        <v>0.18179820717177725</v>
      </c>
      <c r="AP221" s="220">
        <f>'4.a Electric heating'!AK$47</f>
        <v>0.1879348555151284</v>
      </c>
      <c r="AQ221" s="220">
        <f>'4.a Electric heating'!AL$47</f>
        <v>0.18558566982118929</v>
      </c>
      <c r="AR221" s="220">
        <f>'4.a Electric heating'!AM$47</f>
        <v>0.19795804780926857</v>
      </c>
      <c r="AS221" s="220">
        <f>'4.a Electric heating'!AN$47</f>
        <v>0.1970821272437408</v>
      </c>
      <c r="AT221" s="220">
        <f>'4.a Electric heating'!AO$47</f>
        <v>0.20813346148170761</v>
      </c>
      <c r="AU221" s="220">
        <f>'4.a Electric heating'!AP$47</f>
        <v>0.19884178909413142</v>
      </c>
      <c r="AV221" s="220">
        <f>'4.a Electric heating'!AQ$47</f>
        <v>0.20620629980132144</v>
      </c>
      <c r="AW221" s="220">
        <f>'4.a Electric heating'!AR$47</f>
        <v>0.20245709435038836</v>
      </c>
      <c r="AX221" s="220">
        <f>'4.a Electric heating'!AS$47</f>
        <v>0.21209790836707351</v>
      </c>
      <c r="AY221" s="220">
        <f>'4.a Electric heating'!AT$47</f>
        <v>0.21941162934524844</v>
      </c>
      <c r="AZ221" s="220">
        <f>'4.a Electric heating'!AU$47</f>
        <v>0.22270280378542717</v>
      </c>
      <c r="BA221" s="220">
        <f>'4.a Electric heating'!AV$47</f>
        <v>0.22495232705598706</v>
      </c>
      <c r="BB221" s="220">
        <f>'4.a Electric heating'!AW$47</f>
        <v>0.22841313208761763</v>
      </c>
      <c r="BC221" s="220">
        <f>'4.a Electric heating'!AX$47</f>
        <v>0.22959051936641978</v>
      </c>
      <c r="BD221" s="220">
        <f>'4.a Electric heating'!AY$47</f>
        <v>0.22270280378542717</v>
      </c>
      <c r="BE221" s="220">
        <f>'4.a Electric heating'!AZ$47</f>
        <v>0.22049782553012592</v>
      </c>
      <c r="BF221" s="220">
        <f>'4.a Electric heating'!BA$47</f>
        <v>0.22495232705598706</v>
      </c>
      <c r="BG221" s="220">
        <f>'4.a Electric heating'!BB$47</f>
        <v>0.22270280378542714</v>
      </c>
      <c r="BH221" s="220">
        <f>'4.a Electric heating'!BC$47</f>
        <v>0.23442400398466015</v>
      </c>
      <c r="BI221" s="220">
        <f>'4.a Electric heating'!BD$47</f>
        <v>0.21727102808334356</v>
      </c>
    </row>
    <row r="222" spans="1:61" ht="15">
      <c r="A222" s="36" t="s">
        <v>7</v>
      </c>
      <c r="B222" s="36" t="s">
        <v>8</v>
      </c>
      <c r="C222" s="36" t="s">
        <v>38</v>
      </c>
      <c r="D222" s="1" t="s">
        <v>17</v>
      </c>
      <c r="E222" s="1" t="s">
        <v>103</v>
      </c>
      <c r="F222" s="1" t="s">
        <v>104</v>
      </c>
      <c r="G222" s="1" t="s">
        <v>14</v>
      </c>
      <c r="H222" s="219"/>
      <c r="I222" s="219"/>
      <c r="J222" s="219"/>
      <c r="K222" s="219"/>
      <c r="L222" s="219"/>
      <c r="M222" s="219"/>
      <c r="N222" s="219"/>
      <c r="O222" s="219"/>
      <c r="P222" s="219"/>
      <c r="Q222" s="219"/>
      <c r="R222" s="219"/>
      <c r="S222" s="220">
        <f>'2.b-MTH2-HTH'!N$61</f>
        <v>0.3911634117171473</v>
      </c>
      <c r="T222" s="220">
        <f>'2.b-MTH2-HTH'!O$61</f>
        <v>0.39116341171714725</v>
      </c>
      <c r="U222" s="220">
        <f>'2.b-MTH2-HTH'!P$61</f>
        <v>0.39116341171714725</v>
      </c>
      <c r="V222" s="220">
        <f>'2.b-MTH2-HTH'!Q$61</f>
        <v>0.3911634117171473</v>
      </c>
      <c r="W222" s="220">
        <f>'2.b-MTH2-HTH'!R$61</f>
        <v>0.3911634117171473</v>
      </c>
      <c r="X222" s="220">
        <f>'2.b-MTH2-HTH'!S$61</f>
        <v>0.3911634117171473</v>
      </c>
      <c r="Y222" s="219"/>
      <c r="Z222" s="220">
        <f>'2.b-MTH2-HTH'!U$61</f>
        <v>0.3911634117171473</v>
      </c>
      <c r="AA222" s="219"/>
      <c r="AB222" s="220">
        <f>'2.b-MTH2-HTH'!W$61</f>
        <v>0.3911634117171473</v>
      </c>
      <c r="AC222" s="220">
        <f>'2.b-MTH2-HTH'!X$61</f>
        <v>0.3911634117171473</v>
      </c>
      <c r="AD222" s="220">
        <f>'2.b-MTH2-HTH'!Y$61</f>
        <v>0.3911634117171473</v>
      </c>
      <c r="AE222" s="220">
        <f>'2.b-MTH2-HTH'!Z$61</f>
        <v>0.3911634117171473</v>
      </c>
      <c r="AF222" s="220">
        <f>'2.b-MTH2-HTH'!AA$61</f>
        <v>0.3911634117171473</v>
      </c>
      <c r="AG222" s="220">
        <f>'2.b-MTH2-HTH'!AB$61</f>
        <v>0.3911634117171473</v>
      </c>
      <c r="AH222" s="220">
        <f>'2.b-MTH2-HTH'!AC$61</f>
        <v>0.3911634117171473</v>
      </c>
      <c r="AI222" s="220">
        <f>'2.b-MTH2-HTH'!AD$61</f>
        <v>0.3911634117171473</v>
      </c>
      <c r="AJ222" s="220">
        <f>'2.b-MTH2-HTH'!AE$61</f>
        <v>0.39116341171714736</v>
      </c>
      <c r="AK222" s="220">
        <f>'2.b-MTH2-HTH'!AF$61</f>
        <v>0.3911634117171473</v>
      </c>
      <c r="AL222" s="220">
        <f>'2.b-MTH2-HTH'!AG$61</f>
        <v>0.3911634117171473</v>
      </c>
      <c r="AM222" s="220">
        <f>'2.b-MTH2-HTH'!AH$61</f>
        <v>0.3911634117171473</v>
      </c>
      <c r="AN222" s="220">
        <f>'2.b-MTH2-HTH'!AI$61</f>
        <v>0.3911634117171473</v>
      </c>
      <c r="AO222" s="220">
        <f>'2.b-MTH2-HTH'!AJ$61</f>
        <v>0.3911634117171473</v>
      </c>
      <c r="AP222" s="220">
        <f>'2.b-MTH2-HTH'!AK$61</f>
        <v>0.3911634117171473</v>
      </c>
      <c r="AQ222" s="220">
        <f>'2.b-MTH2-HTH'!AL$61</f>
        <v>0.3911634117171473</v>
      </c>
      <c r="AR222" s="220">
        <f>'2.b-MTH2-HTH'!AM$61</f>
        <v>0.3911634117171473</v>
      </c>
      <c r="AS222" s="220">
        <f>'2.b-MTH2-HTH'!AN$61</f>
        <v>0.3911634117171473</v>
      </c>
      <c r="AT222" s="220">
        <f>'2.b-MTH2-HTH'!AO$61</f>
        <v>0.3911634117171473</v>
      </c>
      <c r="AU222" s="220">
        <f>'2.b-MTH2-HTH'!AP$61</f>
        <v>0.3911634117171473</v>
      </c>
      <c r="AV222" s="220">
        <f>'2.b-MTH2-HTH'!AQ$61</f>
        <v>0.3911634117171473</v>
      </c>
      <c r="AW222" s="220">
        <f>'2.b-MTH2-HTH'!AR$61</f>
        <v>0.3911634117171473</v>
      </c>
      <c r="AX222" s="220">
        <f>'2.b-MTH2-HTH'!AS$61</f>
        <v>0.3911634117171473</v>
      </c>
      <c r="AY222" s="220">
        <f>'2.b-MTH2-HTH'!AT$61</f>
        <v>0.3911634117171473</v>
      </c>
      <c r="AZ222" s="220">
        <f>'2.b-MTH2-HTH'!AU$61</f>
        <v>0.3911634117171473</v>
      </c>
      <c r="BA222" s="220">
        <f>'2.b-MTH2-HTH'!AV$61</f>
        <v>0.3911634117171473</v>
      </c>
      <c r="BB222" s="220">
        <f>'2.b-MTH2-HTH'!AW$61</f>
        <v>0.3911634117171473</v>
      </c>
      <c r="BC222" s="220">
        <f>'2.b-MTH2-HTH'!AX$61</f>
        <v>0.3911634117171473</v>
      </c>
      <c r="BD222" s="220">
        <f>'2.b-MTH2-HTH'!AY$61</f>
        <v>0.3911634117171473</v>
      </c>
      <c r="BE222" s="220">
        <f>'2.b-MTH2-HTH'!AZ$61</f>
        <v>0.3911634117171473</v>
      </c>
      <c r="BF222" s="220">
        <f>'2.b-MTH2-HTH'!BA$61</f>
        <v>0.3911634117171473</v>
      </c>
      <c r="BG222" s="220">
        <f>'2.b-MTH2-HTH'!BB$61</f>
        <v>0.3911634117171473</v>
      </c>
      <c r="BH222" s="220">
        <f>'2.b-MTH2-HTH'!BC$61</f>
        <v>0.3911634117171473</v>
      </c>
      <c r="BI222" s="220">
        <f>'2.b-MTH2-HTH'!BD$61</f>
        <v>0.3911634117171473</v>
      </c>
    </row>
    <row r="223" spans="1:61" ht="15">
      <c r="A223" s="36" t="s">
        <v>7</v>
      </c>
      <c r="B223" s="36" t="s">
        <v>8</v>
      </c>
      <c r="C223" s="36" t="s">
        <v>38</v>
      </c>
      <c r="D223" s="1" t="s">
        <v>17</v>
      </c>
      <c r="E223" s="1" t="s">
        <v>105</v>
      </c>
      <c r="F223" s="1" t="s">
        <v>106</v>
      </c>
      <c r="G223" s="1" t="s">
        <v>12</v>
      </c>
      <c r="H223" s="219"/>
      <c r="I223" s="219"/>
      <c r="J223" s="219"/>
      <c r="K223" s="219"/>
      <c r="L223" s="219"/>
      <c r="M223" s="219"/>
      <c r="N223" s="219"/>
      <c r="O223" s="219"/>
      <c r="P223" s="219"/>
      <c r="Q223" s="219"/>
      <c r="R223" s="219"/>
      <c r="S223" s="220">
        <f>'4.c Electricity breakdown'!N$17</f>
        <v>0.05</v>
      </c>
      <c r="T223" s="220">
        <f>'4.c Electricity breakdown'!O$17</f>
        <v>0.05</v>
      </c>
      <c r="U223" s="220">
        <f>'4.c Electricity breakdown'!P$17</f>
        <v>0.05</v>
      </c>
      <c r="V223" s="220">
        <f>'4.c Electricity breakdown'!Q$17</f>
        <v>0.05</v>
      </c>
      <c r="W223" s="220">
        <f>'4.c Electricity breakdown'!R$17</f>
        <v>0.05</v>
      </c>
      <c r="X223" s="220">
        <f>'4.c Electricity breakdown'!S$17</f>
        <v>0.05</v>
      </c>
      <c r="Y223" s="219"/>
      <c r="Z223" s="220">
        <f>'4.c Electricity breakdown'!U$17</f>
        <v>0.05</v>
      </c>
      <c r="AA223" s="219"/>
      <c r="AB223" s="220">
        <f>'4.c Electricity breakdown'!W$17</f>
        <v>0.05</v>
      </c>
      <c r="AC223" s="220">
        <f>'4.c Electricity breakdown'!X$17</f>
        <v>0.05</v>
      </c>
      <c r="AD223" s="220">
        <f>'4.c Electricity breakdown'!Y$17</f>
        <v>0.05</v>
      </c>
      <c r="AE223" s="220">
        <f>'4.c Electricity breakdown'!Z$17</f>
        <v>0.05</v>
      </c>
      <c r="AF223" s="220">
        <f>'4.c Electricity breakdown'!AA$17</f>
        <v>0.05</v>
      </c>
      <c r="AG223" s="220">
        <f>'4.c Electricity breakdown'!AB$17</f>
        <v>0.05</v>
      </c>
      <c r="AH223" s="220">
        <f>'4.c Electricity breakdown'!AC$17</f>
        <v>0.05</v>
      </c>
      <c r="AI223" s="220">
        <f>'4.c Electricity breakdown'!AD$17</f>
        <v>0.05</v>
      </c>
      <c r="AJ223" s="220">
        <f>'4.c Electricity breakdown'!AE$17</f>
        <v>0.05</v>
      </c>
      <c r="AK223" s="220">
        <f>'4.c Electricity breakdown'!AF$17</f>
        <v>0.05</v>
      </c>
      <c r="AL223" s="220">
        <f>'4.c Electricity breakdown'!AG$17</f>
        <v>0.05</v>
      </c>
      <c r="AM223" s="220">
        <f>'4.c Electricity breakdown'!AH$17</f>
        <v>0.05</v>
      </c>
      <c r="AN223" s="220">
        <f>'4.c Electricity breakdown'!AI$17</f>
        <v>0.05</v>
      </c>
      <c r="AO223" s="220">
        <f>'4.c Electricity breakdown'!AJ$17</f>
        <v>0.05</v>
      </c>
      <c r="AP223" s="220">
        <f>'4.c Electricity breakdown'!AK$17</f>
        <v>0.05</v>
      </c>
      <c r="AQ223" s="220">
        <f>'4.c Electricity breakdown'!AL$17</f>
        <v>0.05</v>
      </c>
      <c r="AR223" s="220">
        <f>'4.c Electricity breakdown'!AM$17</f>
        <v>0.05</v>
      </c>
      <c r="AS223" s="220">
        <f>'4.c Electricity breakdown'!AN$17</f>
        <v>0.05</v>
      </c>
      <c r="AT223" s="220">
        <f>'4.c Electricity breakdown'!AO$17</f>
        <v>0.05</v>
      </c>
      <c r="AU223" s="220">
        <f>'4.c Electricity breakdown'!AP$17</f>
        <v>0.05</v>
      </c>
      <c r="AV223" s="220">
        <f>'4.c Electricity breakdown'!AQ$17</f>
        <v>0.05</v>
      </c>
      <c r="AW223" s="220">
        <f>'4.c Electricity breakdown'!AR$17</f>
        <v>0.05</v>
      </c>
      <c r="AX223" s="220">
        <f>'4.c Electricity breakdown'!AS$17</f>
        <v>0.05</v>
      </c>
      <c r="AY223" s="220">
        <f>'4.c Electricity breakdown'!AT$17</f>
        <v>0.05</v>
      </c>
      <c r="AZ223" s="220">
        <f>'4.c Electricity breakdown'!AU$17</f>
        <v>0.05</v>
      </c>
      <c r="BA223" s="220">
        <f>'4.c Electricity breakdown'!AV$17</f>
        <v>0.05</v>
      </c>
      <c r="BB223" s="220">
        <f>'4.c Electricity breakdown'!AW$17</f>
        <v>0.05</v>
      </c>
      <c r="BC223" s="220">
        <f>'4.c Electricity breakdown'!AX$17</f>
        <v>0.05</v>
      </c>
      <c r="BD223" s="220">
        <f>'4.c Electricity breakdown'!AY$17</f>
        <v>0.05</v>
      </c>
      <c r="BE223" s="220">
        <f>'4.c Electricity breakdown'!AZ$17</f>
        <v>0.05</v>
      </c>
      <c r="BF223" s="220">
        <f>'4.c Electricity breakdown'!BA$17</f>
        <v>0.05</v>
      </c>
      <c r="BG223" s="220">
        <f>'4.c Electricity breakdown'!BB$17</f>
        <v>0.05</v>
      </c>
      <c r="BH223" s="220">
        <f>'4.c Electricity breakdown'!BC$17</f>
        <v>0.05</v>
      </c>
      <c r="BI223" s="220">
        <f>'4.c Electricity breakdown'!BD$17</f>
        <v>0.05</v>
      </c>
    </row>
    <row r="224" spans="1:61" ht="15">
      <c r="A224" s="36" t="s">
        <v>7</v>
      </c>
      <c r="B224" s="36" t="s">
        <v>8</v>
      </c>
      <c r="C224" s="36" t="s">
        <v>38</v>
      </c>
      <c r="D224" s="1" t="s">
        <v>17</v>
      </c>
      <c r="E224" s="1" t="s">
        <v>105</v>
      </c>
      <c r="F224" s="1" t="s">
        <v>106</v>
      </c>
      <c r="G224" s="1" t="s">
        <v>13</v>
      </c>
      <c r="H224" s="219"/>
      <c r="I224" s="219"/>
      <c r="J224" s="219"/>
      <c r="K224" s="219"/>
      <c r="L224" s="219"/>
      <c r="M224" s="219"/>
      <c r="N224" s="219"/>
      <c r="O224" s="219"/>
      <c r="P224" s="219"/>
      <c r="Q224" s="219"/>
      <c r="R224" s="219"/>
      <c r="S224" s="220">
        <f>'1. Lighting'!N$59</f>
        <v>2.136866764275256E-2</v>
      </c>
      <c r="T224" s="220">
        <f>'1. Lighting'!O$59</f>
        <v>2.1759297218155196E-2</v>
      </c>
      <c r="U224" s="220">
        <f>'1. Lighting'!P$59</f>
        <v>2.2149926793557831E-2</v>
      </c>
      <c r="V224" s="220">
        <f>'1. Lighting'!Q$59</f>
        <v>2.2540556368960466E-2</v>
      </c>
      <c r="W224" s="220">
        <f>'1. Lighting'!R$59</f>
        <v>2.2931185944363101E-2</v>
      </c>
      <c r="X224" s="220">
        <f>'1. Lighting'!S$59</f>
        <v>2.3321815519765737E-2</v>
      </c>
      <c r="Y224" s="219"/>
      <c r="Z224" s="220">
        <f>'1. Lighting'!U$59</f>
        <v>2.4103074670571007E-2</v>
      </c>
      <c r="AA224" s="219"/>
      <c r="AB224" s="220">
        <f>'1. Lighting'!W$59</f>
        <v>2.4884333821376278E-2</v>
      </c>
      <c r="AC224" s="220">
        <f>'1. Lighting'!X$59</f>
        <v>2.5274963396778913E-2</v>
      </c>
      <c r="AD224" s="220">
        <f>'1. Lighting'!Y$59</f>
        <v>2.5665592972181552E-2</v>
      </c>
      <c r="AE224" s="220">
        <f>'1. Lighting'!Z$59</f>
        <v>2.6056222547584187E-2</v>
      </c>
      <c r="AF224" s="220">
        <f>'1. Lighting'!AA$59</f>
        <v>2.6446852122986822E-2</v>
      </c>
      <c r="AG224" s="220">
        <f>'1. Lighting'!AB$59</f>
        <v>2.6837481698389457E-2</v>
      </c>
      <c r="AH224" s="220">
        <f>'1. Lighting'!AC$59</f>
        <v>2.7228111273792092E-2</v>
      </c>
      <c r="AI224" s="220">
        <f>'1. Lighting'!AD$59</f>
        <v>2.7618740849194728E-2</v>
      </c>
      <c r="AJ224" s="220">
        <f>'1. Lighting'!AE$59</f>
        <v>2.8009370424597363E-2</v>
      </c>
      <c r="AK224" s="220">
        <f>'1. Lighting'!AF$59</f>
        <v>2.8399999999999998E-2</v>
      </c>
      <c r="AL224" s="220">
        <f>'1. Lighting'!AG$59</f>
        <v>2.8790629575402633E-2</v>
      </c>
      <c r="AM224" s="220">
        <f>'1. Lighting'!AH$59</f>
        <v>2.9181259150805269E-2</v>
      </c>
      <c r="AN224" s="220">
        <f>'1. Lighting'!AI$59</f>
        <v>2.9571888726207904E-2</v>
      </c>
      <c r="AO224" s="220">
        <f>'1. Lighting'!AJ$59</f>
        <v>2.9962518301610539E-2</v>
      </c>
      <c r="AP224" s="220">
        <f>'1. Lighting'!AK$59</f>
        <v>3.0353147877013174E-2</v>
      </c>
      <c r="AQ224" s="220">
        <f>'1. Lighting'!AL$59</f>
        <v>3.074377745241581E-2</v>
      </c>
      <c r="AR224" s="220">
        <f>'1. Lighting'!AM$59</f>
        <v>3.1134407027818445E-2</v>
      </c>
      <c r="AS224" s="220">
        <f>'1. Lighting'!AN$59</f>
        <v>3.1525036603221077E-2</v>
      </c>
      <c r="AT224" s="220">
        <f>'1. Lighting'!AO$59</f>
        <v>3.1915666178623715E-2</v>
      </c>
      <c r="AU224" s="220">
        <f>'1. Lighting'!AP$59</f>
        <v>3.2306295754026347E-2</v>
      </c>
      <c r="AV224" s="220">
        <f>'1. Lighting'!AQ$59</f>
        <v>3.2696925329428986E-2</v>
      </c>
      <c r="AW224" s="220">
        <f>'1. Lighting'!AR$59</f>
        <v>3.3087554904831618E-2</v>
      </c>
      <c r="AX224" s="220">
        <f>'1. Lighting'!AS$59</f>
        <v>3.3478184480234256E-2</v>
      </c>
      <c r="AY224" s="220">
        <f>'1. Lighting'!AT$59</f>
        <v>3.3868814055636895E-2</v>
      </c>
      <c r="AZ224" s="220">
        <f>'1. Lighting'!AU$59</f>
        <v>3.4259443631039527E-2</v>
      </c>
      <c r="BA224" s="220">
        <f>'1. Lighting'!AV$59</f>
        <v>3.4650073206442165E-2</v>
      </c>
      <c r="BB224" s="220">
        <f>'1. Lighting'!AW$59</f>
        <v>3.5040702781844797E-2</v>
      </c>
      <c r="BC224" s="220">
        <f>'1. Lighting'!AX$59</f>
        <v>3.5431332357247436E-2</v>
      </c>
      <c r="BD224" s="220">
        <f>'1. Lighting'!AY$59</f>
        <v>3.5821961932650068E-2</v>
      </c>
      <c r="BE224" s="220">
        <f>'1. Lighting'!AZ$59</f>
        <v>3.6212591508052706E-2</v>
      </c>
      <c r="BF224" s="220">
        <f>'1. Lighting'!BA$59</f>
        <v>3.6603221083455345E-2</v>
      </c>
      <c r="BG224" s="220">
        <f>'1. Lighting'!BB$59</f>
        <v>3.6993850658857977E-2</v>
      </c>
      <c r="BH224" s="220">
        <f>'1. Lighting'!BC$59</f>
        <v>3.7384480234260616E-2</v>
      </c>
      <c r="BI224" s="220">
        <f>'1. Lighting'!BD$59</f>
        <v>3.7775109809663247E-2</v>
      </c>
    </row>
    <row r="225" spans="1:61" ht="15">
      <c r="A225" s="36" t="s">
        <v>7</v>
      </c>
      <c r="B225" s="36" t="s">
        <v>8</v>
      </c>
      <c r="C225" s="36" t="s">
        <v>38</v>
      </c>
      <c r="D225" s="1" t="s">
        <v>17</v>
      </c>
      <c r="E225" s="1" t="s">
        <v>105</v>
      </c>
      <c r="F225" s="1" t="s">
        <v>106</v>
      </c>
      <c r="G225" s="1" t="s">
        <v>14</v>
      </c>
      <c r="H225" s="219"/>
      <c r="I225" s="219"/>
      <c r="J225" s="219"/>
      <c r="K225" s="219"/>
      <c r="L225" s="219"/>
      <c r="M225" s="219"/>
      <c r="N225" s="219"/>
      <c r="O225" s="219"/>
      <c r="P225" s="219"/>
      <c r="Q225" s="219"/>
      <c r="R225" s="219"/>
      <c r="S225" s="220">
        <f>'1. Lighting'!N$60</f>
        <v>1</v>
      </c>
      <c r="T225" s="220">
        <f>'1. Lighting'!O$60</f>
        <v>1</v>
      </c>
      <c r="U225" s="220">
        <f>'1. Lighting'!P$60</f>
        <v>1</v>
      </c>
      <c r="V225" s="220">
        <f>'1. Lighting'!Q$60</f>
        <v>1</v>
      </c>
      <c r="W225" s="220">
        <f>'1. Lighting'!R$60</f>
        <v>1</v>
      </c>
      <c r="X225" s="220">
        <f>'1. Lighting'!S$60</f>
        <v>1</v>
      </c>
      <c r="Y225" s="219"/>
      <c r="Z225" s="220">
        <f>'1. Lighting'!U$60</f>
        <v>1</v>
      </c>
      <c r="AA225" s="219"/>
      <c r="AB225" s="220">
        <f>'1. Lighting'!W$60</f>
        <v>1</v>
      </c>
      <c r="AC225" s="220">
        <f>'1. Lighting'!X$60</f>
        <v>1</v>
      </c>
      <c r="AD225" s="220">
        <f>'1. Lighting'!Y$60</f>
        <v>1</v>
      </c>
      <c r="AE225" s="220">
        <f>'1. Lighting'!Z$60</f>
        <v>1</v>
      </c>
      <c r="AF225" s="220">
        <f>'1. Lighting'!AA$60</f>
        <v>1</v>
      </c>
      <c r="AG225" s="220">
        <f>'1. Lighting'!AB$60</f>
        <v>1</v>
      </c>
      <c r="AH225" s="220">
        <f>'1. Lighting'!AC$60</f>
        <v>1</v>
      </c>
      <c r="AI225" s="220">
        <f>'1. Lighting'!AD$60</f>
        <v>1</v>
      </c>
      <c r="AJ225" s="220">
        <f>'1. Lighting'!AE$60</f>
        <v>1</v>
      </c>
      <c r="AK225" s="220">
        <f>'1. Lighting'!AF$60</f>
        <v>1</v>
      </c>
      <c r="AL225" s="220">
        <f>'1. Lighting'!AG$60</f>
        <v>1</v>
      </c>
      <c r="AM225" s="220">
        <f>'1. Lighting'!AH$60</f>
        <v>1</v>
      </c>
      <c r="AN225" s="220">
        <f>'1. Lighting'!AI$60</f>
        <v>1</v>
      </c>
      <c r="AO225" s="220">
        <f>'1. Lighting'!AJ$60</f>
        <v>1</v>
      </c>
      <c r="AP225" s="220">
        <f>'1. Lighting'!AK$60</f>
        <v>1</v>
      </c>
      <c r="AQ225" s="220">
        <f>'1. Lighting'!AL$60</f>
        <v>1</v>
      </c>
      <c r="AR225" s="220">
        <f>'1. Lighting'!AM$60</f>
        <v>1</v>
      </c>
      <c r="AS225" s="220">
        <f>'1. Lighting'!AN$60</f>
        <v>1</v>
      </c>
      <c r="AT225" s="220">
        <f>'1. Lighting'!AO$60</f>
        <v>1</v>
      </c>
      <c r="AU225" s="220">
        <f>'1. Lighting'!AP$60</f>
        <v>1</v>
      </c>
      <c r="AV225" s="220">
        <f>'1. Lighting'!AQ$60</f>
        <v>1</v>
      </c>
      <c r="AW225" s="220">
        <f>'1. Lighting'!AR$60</f>
        <v>1</v>
      </c>
      <c r="AX225" s="220">
        <f>'1. Lighting'!AS$60</f>
        <v>1</v>
      </c>
      <c r="AY225" s="220">
        <f>'1. Lighting'!AT$60</f>
        <v>1</v>
      </c>
      <c r="AZ225" s="220">
        <f>'1. Lighting'!AU$60</f>
        <v>1</v>
      </c>
      <c r="BA225" s="220">
        <f>'1. Lighting'!AV$60</f>
        <v>1</v>
      </c>
      <c r="BB225" s="220">
        <f>'1. Lighting'!AW$60</f>
        <v>1</v>
      </c>
      <c r="BC225" s="220">
        <f>'1. Lighting'!AX$60</f>
        <v>1</v>
      </c>
      <c r="BD225" s="220">
        <f>'1. Lighting'!AY$60</f>
        <v>1</v>
      </c>
      <c r="BE225" s="220">
        <f>'1. Lighting'!AZ$60</f>
        <v>1</v>
      </c>
      <c r="BF225" s="220">
        <f>'1. Lighting'!BA$60</f>
        <v>1</v>
      </c>
      <c r="BG225" s="220">
        <f>'1. Lighting'!BB$60</f>
        <v>1</v>
      </c>
      <c r="BH225" s="220">
        <f>'1. Lighting'!BC$60</f>
        <v>1</v>
      </c>
      <c r="BI225" s="220">
        <f>'1. Lighting'!BD$60</f>
        <v>1</v>
      </c>
    </row>
    <row r="226" spans="1:61" s="5" customFormat="1" ht="15">
      <c r="A226" s="4" t="s">
        <v>7</v>
      </c>
      <c r="B226" s="4" t="s">
        <v>8</v>
      </c>
      <c r="C226" s="4" t="s">
        <v>38</v>
      </c>
      <c r="D226" s="4" t="s">
        <v>19</v>
      </c>
      <c r="E226" s="4"/>
      <c r="F226" s="4"/>
      <c r="G226" s="4" t="s">
        <v>11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>
        <v>-1</v>
      </c>
      <c r="AA226" s="4">
        <v>-1</v>
      </c>
      <c r="AB226" s="4">
        <v>-2</v>
      </c>
      <c r="AC226" s="4">
        <v>-2</v>
      </c>
      <c r="AD226" s="4">
        <v>-3</v>
      </c>
      <c r="AE226" s="4">
        <v>-1</v>
      </c>
      <c r="AF226" s="4">
        <v>-1</v>
      </c>
      <c r="AG226" s="4">
        <v>-1</v>
      </c>
      <c r="AH226" s="4">
        <v>-2</v>
      </c>
      <c r="AI226" s="4">
        <v>-2</v>
      </c>
      <c r="AJ226" s="4">
        <v>-2</v>
      </c>
      <c r="AK226" s="4">
        <v>-1</v>
      </c>
      <c r="AL226" s="4">
        <v>-1</v>
      </c>
      <c r="AM226" s="4">
        <v>-2</v>
      </c>
      <c r="AN226" s="4">
        <v>-2</v>
      </c>
      <c r="AO226" s="4">
        <v>-2</v>
      </c>
      <c r="AP226" s="4">
        <v>-2</v>
      </c>
      <c r="AQ226" s="4">
        <v>-3</v>
      </c>
      <c r="AR226" s="4">
        <v>-5</v>
      </c>
      <c r="AS226" s="4">
        <v>-7</v>
      </c>
      <c r="AT226" s="4">
        <v>-12</v>
      </c>
      <c r="AU226" s="4">
        <v>-11</v>
      </c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>
        <v>-2</v>
      </c>
    </row>
    <row r="227" spans="1:61" ht="15">
      <c r="A227" s="36" t="s">
        <v>7</v>
      </c>
      <c r="B227" s="36" t="s">
        <v>8</v>
      </c>
      <c r="C227" s="36" t="s">
        <v>38</v>
      </c>
      <c r="D227" s="1" t="s">
        <v>19</v>
      </c>
      <c r="E227" s="1" t="s">
        <v>99</v>
      </c>
      <c r="F227" s="1" t="s">
        <v>100</v>
      </c>
      <c r="G227" s="1" t="s">
        <v>12</v>
      </c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19"/>
      <c r="Z227" s="220">
        <v>1</v>
      </c>
      <c r="AA227" s="220">
        <v>1</v>
      </c>
      <c r="AB227" s="220">
        <v>1</v>
      </c>
      <c r="AC227" s="220">
        <v>1</v>
      </c>
      <c r="AD227" s="220">
        <v>1</v>
      </c>
      <c r="AE227" s="220">
        <v>1</v>
      </c>
      <c r="AF227" s="220">
        <v>1</v>
      </c>
      <c r="AG227" s="220">
        <v>1</v>
      </c>
      <c r="AH227" s="220">
        <v>1</v>
      </c>
      <c r="AI227" s="220">
        <v>1</v>
      </c>
      <c r="AJ227" s="220">
        <v>1</v>
      </c>
      <c r="AK227" s="220">
        <v>1</v>
      </c>
      <c r="AL227" s="220">
        <v>1</v>
      </c>
      <c r="AM227" s="220">
        <v>1</v>
      </c>
      <c r="AN227" s="220">
        <v>1</v>
      </c>
      <c r="AO227" s="220">
        <v>1</v>
      </c>
      <c r="AP227" s="220">
        <v>1</v>
      </c>
      <c r="AQ227" s="220">
        <v>1</v>
      </c>
      <c r="AR227" s="220">
        <v>1</v>
      </c>
      <c r="AS227" s="220">
        <v>1</v>
      </c>
      <c r="AT227" s="220">
        <v>1</v>
      </c>
      <c r="AU227" s="220">
        <v>1</v>
      </c>
      <c r="AV227" s="219"/>
      <c r="AW227" s="219"/>
      <c r="AX227" s="219"/>
      <c r="AY227" s="219"/>
      <c r="AZ227" s="219"/>
      <c r="BA227" s="219"/>
      <c r="BB227" s="219"/>
      <c r="BC227" s="219"/>
      <c r="BD227" s="219"/>
      <c r="BE227" s="219"/>
      <c r="BF227" s="219"/>
      <c r="BG227" s="219"/>
      <c r="BH227" s="219"/>
      <c r="BI227" s="220">
        <v>1</v>
      </c>
    </row>
    <row r="228" spans="1:61" ht="15">
      <c r="A228" s="36" t="s">
        <v>7</v>
      </c>
      <c r="B228" s="36" t="s">
        <v>8</v>
      </c>
      <c r="C228" s="36" t="s">
        <v>38</v>
      </c>
      <c r="D228" s="1" t="s">
        <v>19</v>
      </c>
      <c r="E228" s="1" t="s">
        <v>99</v>
      </c>
      <c r="F228" s="1" t="s">
        <v>100</v>
      </c>
      <c r="G228" s="1" t="s">
        <v>13</v>
      </c>
      <c r="H228" s="219"/>
      <c r="I228" s="219"/>
      <c r="J228" s="219"/>
      <c r="K228" s="219"/>
      <c r="L228" s="219"/>
      <c r="M228" s="219"/>
      <c r="N228" s="219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19"/>
      <c r="Z228" s="220">
        <f>'3. Mecanical drive'!U$61</f>
        <v>0.25800000000000001</v>
      </c>
      <c r="AA228" s="220">
        <f>'3. Mecanical drive'!V$61</f>
        <v>0.25900000000000001</v>
      </c>
      <c r="AB228" s="220">
        <f>'3. Mecanical drive'!W$61</f>
        <v>0.26</v>
      </c>
      <c r="AC228" s="220">
        <f>'3. Mecanical drive'!X$61</f>
        <v>0.26100000000000001</v>
      </c>
      <c r="AD228" s="220">
        <f>'3. Mecanical drive'!Y$61</f>
        <v>0.26200000000000001</v>
      </c>
      <c r="AE228" s="220">
        <f>'3. Mecanical drive'!Z$61</f>
        <v>0.26300000000000001</v>
      </c>
      <c r="AF228" s="220">
        <f>'3. Mecanical drive'!AA$61</f>
        <v>0.26400000000000001</v>
      </c>
      <c r="AG228" s="220">
        <f>'3. Mecanical drive'!AB$61</f>
        <v>0.26500000000000001</v>
      </c>
      <c r="AH228" s="220">
        <f>'3. Mecanical drive'!AC$61</f>
        <v>0.26600000000000001</v>
      </c>
      <c r="AI228" s="220">
        <f>'3. Mecanical drive'!AD$61</f>
        <v>0.26700000000000002</v>
      </c>
      <c r="AJ228" s="220">
        <f>'3. Mecanical drive'!AE$61</f>
        <v>0.26800000000000002</v>
      </c>
      <c r="AK228" s="220">
        <f>'3. Mecanical drive'!AF$61</f>
        <v>0.26900000000000002</v>
      </c>
      <c r="AL228" s="220">
        <f>'3. Mecanical drive'!AG$61</f>
        <v>0.27</v>
      </c>
      <c r="AM228" s="220">
        <f>'3. Mecanical drive'!AH$61</f>
        <v>0.27100000000000002</v>
      </c>
      <c r="AN228" s="220">
        <f>'3. Mecanical drive'!AI$61</f>
        <v>0.27200000000000002</v>
      </c>
      <c r="AO228" s="220">
        <f>'3. Mecanical drive'!AJ$61</f>
        <v>0.27300000000000002</v>
      </c>
      <c r="AP228" s="220">
        <f>'3. Mecanical drive'!AK$61</f>
        <v>0.27400000000000002</v>
      </c>
      <c r="AQ228" s="220">
        <f>'3. Mecanical drive'!AL$61</f>
        <v>0.27500000000000002</v>
      </c>
      <c r="AR228" s="220">
        <f>'3. Mecanical drive'!AM$61</f>
        <v>0.27600000000000002</v>
      </c>
      <c r="AS228" s="220">
        <f>'3. Mecanical drive'!AN$61</f>
        <v>0.27700000000000002</v>
      </c>
      <c r="AT228" s="220">
        <f>'3. Mecanical drive'!AO$61</f>
        <v>0.27800000000000002</v>
      </c>
      <c r="AU228" s="220">
        <f>'3. Mecanical drive'!AP$61</f>
        <v>0.27900000000000003</v>
      </c>
      <c r="AV228" s="219"/>
      <c r="AW228" s="219"/>
      <c r="AX228" s="219"/>
      <c r="AY228" s="219"/>
      <c r="AZ228" s="219"/>
      <c r="BA228" s="219"/>
      <c r="BB228" s="219"/>
      <c r="BC228" s="219"/>
      <c r="BD228" s="219"/>
      <c r="BE228" s="219"/>
      <c r="BF228" s="219"/>
      <c r="BG228" s="219"/>
      <c r="BH228" s="219"/>
      <c r="BI228" s="220">
        <f>'3. Mecanical drive'!BD$61</f>
        <v>0.29299999999999998</v>
      </c>
    </row>
    <row r="229" spans="1:61" ht="15">
      <c r="A229" s="36" t="s">
        <v>7</v>
      </c>
      <c r="B229" s="36" t="s">
        <v>8</v>
      </c>
      <c r="C229" s="36" t="s">
        <v>38</v>
      </c>
      <c r="D229" s="1" t="s">
        <v>19</v>
      </c>
      <c r="E229" s="1" t="s">
        <v>99</v>
      </c>
      <c r="F229" s="1" t="s">
        <v>100</v>
      </c>
      <c r="G229" s="1" t="s">
        <v>14</v>
      </c>
      <c r="H229" s="219"/>
      <c r="I229" s="219"/>
      <c r="J229" s="219"/>
      <c r="K229" s="219"/>
      <c r="L229" s="219"/>
      <c r="M229" s="219"/>
      <c r="N229" s="219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19"/>
      <c r="Z229" s="220">
        <f>'3. Mecanical drive'!U$67</f>
        <v>1</v>
      </c>
      <c r="AA229" s="220">
        <f>'3. Mecanical drive'!V$67</f>
        <v>1</v>
      </c>
      <c r="AB229" s="220">
        <f>'3. Mecanical drive'!W$67</f>
        <v>1</v>
      </c>
      <c r="AC229" s="220">
        <f>'3. Mecanical drive'!X$67</f>
        <v>1</v>
      </c>
      <c r="AD229" s="220">
        <f>'3. Mecanical drive'!Y$67</f>
        <v>1</v>
      </c>
      <c r="AE229" s="220">
        <f>'3. Mecanical drive'!Z$67</f>
        <v>1</v>
      </c>
      <c r="AF229" s="220">
        <f>'3. Mecanical drive'!AA$67</f>
        <v>1</v>
      </c>
      <c r="AG229" s="220">
        <f>'3. Mecanical drive'!AB$67</f>
        <v>1</v>
      </c>
      <c r="AH229" s="220">
        <f>'3. Mecanical drive'!AC$67</f>
        <v>1</v>
      </c>
      <c r="AI229" s="220">
        <f>'3. Mecanical drive'!AD$67</f>
        <v>1</v>
      </c>
      <c r="AJ229" s="220">
        <f>'3. Mecanical drive'!AE$67</f>
        <v>1</v>
      </c>
      <c r="AK229" s="220">
        <f>'3. Mecanical drive'!AF$67</f>
        <v>1</v>
      </c>
      <c r="AL229" s="220">
        <f>'3. Mecanical drive'!AG$67</f>
        <v>1</v>
      </c>
      <c r="AM229" s="220">
        <f>'3. Mecanical drive'!AH$67</f>
        <v>1</v>
      </c>
      <c r="AN229" s="220">
        <f>'3. Mecanical drive'!AI$67</f>
        <v>1</v>
      </c>
      <c r="AO229" s="220">
        <f>'3. Mecanical drive'!AJ$67</f>
        <v>1</v>
      </c>
      <c r="AP229" s="220">
        <f>'3. Mecanical drive'!AK$67</f>
        <v>1</v>
      </c>
      <c r="AQ229" s="220">
        <f>'3. Mecanical drive'!AL$67</f>
        <v>1</v>
      </c>
      <c r="AR229" s="220">
        <f>'3. Mecanical drive'!AM$67</f>
        <v>1</v>
      </c>
      <c r="AS229" s="220">
        <f>'3. Mecanical drive'!AN$67</f>
        <v>1</v>
      </c>
      <c r="AT229" s="220">
        <f>'3. Mecanical drive'!AO$67</f>
        <v>1</v>
      </c>
      <c r="AU229" s="220">
        <f>'3. Mecanical drive'!AP$67</f>
        <v>1</v>
      </c>
      <c r="AV229" s="219"/>
      <c r="AW229" s="219"/>
      <c r="AX229" s="219"/>
      <c r="AY229" s="219"/>
      <c r="AZ229" s="219"/>
      <c r="BA229" s="219"/>
      <c r="BB229" s="219"/>
      <c r="BC229" s="219"/>
      <c r="BD229" s="219"/>
      <c r="BE229" s="219"/>
      <c r="BF229" s="219"/>
      <c r="BG229" s="219"/>
      <c r="BH229" s="219"/>
      <c r="BI229" s="220">
        <f>'3. Mecanical drive'!BD$67</f>
        <v>1</v>
      </c>
    </row>
    <row r="230" spans="1:61" s="5" customFormat="1" ht="15">
      <c r="A230" s="4" t="s">
        <v>7</v>
      </c>
      <c r="B230" s="4" t="s">
        <v>8</v>
      </c>
      <c r="C230" s="4" t="s">
        <v>38</v>
      </c>
      <c r="D230" s="4" t="s">
        <v>21</v>
      </c>
      <c r="E230" s="4"/>
      <c r="F230" s="4"/>
      <c r="G230" s="4" t="s">
        <v>11</v>
      </c>
      <c r="H230" s="4"/>
      <c r="I230" s="4"/>
      <c r="J230" s="4"/>
      <c r="K230" s="4"/>
      <c r="L230" s="4"/>
      <c r="M230" s="4"/>
      <c r="N230" s="4"/>
      <c r="O230" s="4"/>
      <c r="P230" s="4"/>
      <c r="Q230" s="4">
        <v>-30</v>
      </c>
      <c r="R230" s="4">
        <v>-26</v>
      </c>
      <c r="S230" s="4">
        <v>-97</v>
      </c>
      <c r="T230" s="4">
        <v>-208</v>
      </c>
      <c r="U230" s="4">
        <v>-244</v>
      </c>
      <c r="V230" s="4">
        <v>-232</v>
      </c>
      <c r="W230" s="4">
        <v>-68</v>
      </c>
      <c r="X230" s="4">
        <v>-62</v>
      </c>
      <c r="Y230" s="4">
        <v>-58</v>
      </c>
      <c r="Z230" s="4">
        <v>-35</v>
      </c>
      <c r="AA230" s="4">
        <v>-32</v>
      </c>
      <c r="AB230" s="4">
        <v>-32</v>
      </c>
      <c r="AC230" s="4">
        <v>-27</v>
      </c>
      <c r="AD230" s="4">
        <v>-25</v>
      </c>
      <c r="AE230" s="4">
        <v>-82</v>
      </c>
      <c r="AF230" s="4">
        <v>-74</v>
      </c>
      <c r="AG230" s="4">
        <v>-23</v>
      </c>
      <c r="AH230" s="4">
        <v>-25</v>
      </c>
      <c r="AI230" s="4">
        <v>-28</v>
      </c>
      <c r="AJ230" s="4">
        <v>-29</v>
      </c>
      <c r="AK230" s="4">
        <v>-30</v>
      </c>
      <c r="AL230" s="4">
        <v>-35</v>
      </c>
      <c r="AM230" s="4">
        <v>-57</v>
      </c>
      <c r="AN230" s="4">
        <v>-49</v>
      </c>
      <c r="AO230" s="4">
        <v>-40</v>
      </c>
      <c r="AP230" s="4">
        <v>-10</v>
      </c>
      <c r="AQ230" s="4">
        <v>-18</v>
      </c>
      <c r="AR230" s="4">
        <v>-53</v>
      </c>
      <c r="AS230" s="4">
        <v>-31</v>
      </c>
      <c r="AT230" s="4">
        <v>-26</v>
      </c>
      <c r="AU230" s="4">
        <v>-18</v>
      </c>
      <c r="AV230" s="4">
        <v>-18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>
        <v>-5</v>
      </c>
      <c r="BI230" s="4">
        <v>-6</v>
      </c>
    </row>
    <row r="231" spans="1:61" ht="15">
      <c r="A231" s="36" t="s">
        <v>7</v>
      </c>
      <c r="B231" s="36" t="s">
        <v>8</v>
      </c>
      <c r="C231" s="36" t="s">
        <v>38</v>
      </c>
      <c r="D231" s="1" t="s">
        <v>21</v>
      </c>
      <c r="E231" s="1" t="s">
        <v>107</v>
      </c>
      <c r="F231" s="1" t="s">
        <v>108</v>
      </c>
      <c r="G231" s="1" t="s">
        <v>12</v>
      </c>
      <c r="H231" s="219"/>
      <c r="I231" s="219"/>
      <c r="J231" s="219"/>
      <c r="K231" s="219"/>
      <c r="L231" s="219"/>
      <c r="M231" s="219"/>
      <c r="N231" s="219"/>
      <c r="O231" s="219"/>
      <c r="P231" s="219"/>
      <c r="Q231" s="220">
        <f>1</f>
        <v>1</v>
      </c>
      <c r="R231" s="220">
        <f>1</f>
        <v>1</v>
      </c>
      <c r="S231" s="220">
        <f>1</f>
        <v>1</v>
      </c>
      <c r="T231" s="220">
        <f>1</f>
        <v>1</v>
      </c>
      <c r="U231" s="220">
        <f>1</f>
        <v>1</v>
      </c>
      <c r="V231" s="220">
        <f>1</f>
        <v>1</v>
      </c>
      <c r="W231" s="220">
        <f>1</f>
        <v>1</v>
      </c>
      <c r="X231" s="220">
        <f>1</f>
        <v>1</v>
      </c>
      <c r="Y231" s="220">
        <f>1</f>
        <v>1</v>
      </c>
      <c r="Z231" s="220">
        <f>1</f>
        <v>1</v>
      </c>
      <c r="AA231" s="220">
        <f>1</f>
        <v>1</v>
      </c>
      <c r="AB231" s="220">
        <f>1</f>
        <v>1</v>
      </c>
      <c r="AC231" s="220">
        <f>1</f>
        <v>1</v>
      </c>
      <c r="AD231" s="220">
        <f>1</f>
        <v>1</v>
      </c>
      <c r="AE231" s="220">
        <f>1</f>
        <v>1</v>
      </c>
      <c r="AF231" s="220">
        <f>1</f>
        <v>1</v>
      </c>
      <c r="AG231" s="220">
        <f>1</f>
        <v>1</v>
      </c>
      <c r="AH231" s="220">
        <f>1</f>
        <v>1</v>
      </c>
      <c r="AI231" s="220">
        <f>1</f>
        <v>1</v>
      </c>
      <c r="AJ231" s="220">
        <f>1</f>
        <v>1</v>
      </c>
      <c r="AK231" s="220">
        <f>1</f>
        <v>1</v>
      </c>
      <c r="AL231" s="220">
        <f>1</f>
        <v>1</v>
      </c>
      <c r="AM231" s="220">
        <f>1</f>
        <v>1</v>
      </c>
      <c r="AN231" s="220">
        <f>1</f>
        <v>1</v>
      </c>
      <c r="AO231" s="220">
        <f>1</f>
        <v>1</v>
      </c>
      <c r="AP231" s="220">
        <f>1</f>
        <v>1</v>
      </c>
      <c r="AQ231" s="220">
        <f>1</f>
        <v>1</v>
      </c>
      <c r="AR231" s="220">
        <f>1</f>
        <v>1</v>
      </c>
      <c r="AS231" s="220">
        <f>1</f>
        <v>1</v>
      </c>
      <c r="AT231" s="220">
        <f>1</f>
        <v>1</v>
      </c>
      <c r="AU231" s="220">
        <f>1</f>
        <v>1</v>
      </c>
      <c r="AV231" s="220">
        <f>1</f>
        <v>1</v>
      </c>
      <c r="AW231" s="219"/>
      <c r="AX231" s="219"/>
      <c r="AY231" s="219"/>
      <c r="AZ231" s="219"/>
      <c r="BA231" s="219"/>
      <c r="BB231" s="219"/>
      <c r="BC231" s="219"/>
      <c r="BD231" s="219"/>
      <c r="BE231" s="219"/>
      <c r="BF231" s="219"/>
      <c r="BG231" s="219"/>
      <c r="BH231" s="220">
        <f>1</f>
        <v>1</v>
      </c>
      <c r="BI231" s="220">
        <f>1</f>
        <v>1</v>
      </c>
    </row>
    <row r="232" spans="1:61" ht="15">
      <c r="A232" s="36" t="s">
        <v>7</v>
      </c>
      <c r="B232" s="36" t="s">
        <v>8</v>
      </c>
      <c r="C232" s="36" t="s">
        <v>38</v>
      </c>
      <c r="D232" s="1" t="s">
        <v>21</v>
      </c>
      <c r="E232" s="1" t="s">
        <v>107</v>
      </c>
      <c r="F232" s="1" t="s">
        <v>108</v>
      </c>
      <c r="G232" s="1" t="s">
        <v>13</v>
      </c>
      <c r="H232" s="219"/>
      <c r="I232" s="219"/>
      <c r="J232" s="219"/>
      <c r="K232" s="219"/>
      <c r="L232" s="219"/>
      <c r="M232" s="219"/>
      <c r="N232" s="219"/>
      <c r="O232" s="219"/>
      <c r="P232" s="219"/>
      <c r="Q232" s="220">
        <f>'2.b-MTH2-HTH'!L60</f>
        <v>0.33461240497291833</v>
      </c>
      <c r="R232" s="220">
        <f>'2.b-MTH2-HTH'!M60</f>
        <v>0.33900064234710969</v>
      </c>
      <c r="S232" s="220">
        <f>'2.b-MTH2-HTH'!N60</f>
        <v>0.348033858794222</v>
      </c>
      <c r="T232" s="220">
        <f>'2.b-MTH2-HTH'!O60</f>
        <v>0.35255421330360076</v>
      </c>
      <c r="U232" s="220">
        <f>'2.b-MTH2-HTH'!P60</f>
        <v>0.36316841586045356</v>
      </c>
      <c r="V232" s="220">
        <f>'2.b-MTH2-HTH'!Q60</f>
        <v>0.37231292224020818</v>
      </c>
      <c r="W232" s="220">
        <f>'2.b-MTH2-HTH'!R60</f>
        <v>0.38060310289556548</v>
      </c>
      <c r="X232" s="220">
        <f>'2.b-MTH2-HTH'!S60</f>
        <v>0.3859322922417493</v>
      </c>
      <c r="Y232" s="220">
        <f>'2.b-MTH2-HTH'!T60</f>
        <v>0.39113304875381116</v>
      </c>
      <c r="Z232" s="220">
        <f>'2.b-MTH2-HTH'!U60</f>
        <v>0.39631175960093368</v>
      </c>
      <c r="AA232" s="220">
        <f>'2.b-MTH2-HTH'!V60</f>
        <v>0.40146668545805714</v>
      </c>
      <c r="AB232" s="220">
        <f>'2.b-MTH2-HTH'!W60</f>
        <v>0.40659623704207171</v>
      </c>
      <c r="AC232" s="220">
        <f>'2.b-MTH2-HTH'!X60</f>
        <v>0.41162879886934722</v>
      </c>
      <c r="AD232" s="220">
        <f>'2.b-MTH2-HTH'!Y60</f>
        <v>0.42718388736326346</v>
      </c>
      <c r="AE232" s="220">
        <f>'2.b-MTH2-HTH'!Z60</f>
        <v>0.43090333569013051</v>
      </c>
      <c r="AF232" s="220">
        <f>'2.b-MTH2-HTH'!AA60</f>
        <v>0.43731957379166619</v>
      </c>
      <c r="AG232" s="220">
        <f>'2.b-MTH2-HTH'!AB60</f>
        <v>0.43403056707977594</v>
      </c>
      <c r="AH232" s="220">
        <f>'2.b-MTH2-HTH'!AC60</f>
        <v>0.43611792365164642</v>
      </c>
      <c r="AI232" s="220">
        <f>'2.b-MTH2-HTH'!AD60</f>
        <v>0.44774002617765807</v>
      </c>
      <c r="AJ232" s="220">
        <f>'2.b-MTH2-HTH'!AE60</f>
        <v>0.45928152601857686</v>
      </c>
      <c r="AK232" s="220">
        <f>'2.b-MTH2-HTH'!AF60</f>
        <v>0.45871837984852454</v>
      </c>
      <c r="AL232" s="220">
        <f>'2.b-MTH2-HTH'!AG60</f>
        <v>0.47253270654066276</v>
      </c>
      <c r="AM232" s="220">
        <f>'2.b-MTH2-HTH'!AH60</f>
        <v>0.4833633944813277</v>
      </c>
      <c r="AN232" s="220">
        <f>'2.b-MTH2-HTH'!AI60</f>
        <v>0.4938596728161313</v>
      </c>
      <c r="AO232" s="220">
        <f>'2.b-MTH2-HTH'!AJ60</f>
        <v>0.50009127836262857</v>
      </c>
      <c r="AP232" s="220">
        <f>'2.b-MTH2-HTH'!AK60</f>
        <v>0.50828722629320966</v>
      </c>
      <c r="AQ232" s="220">
        <f>'2.b-MTH2-HTH'!AL60</f>
        <v>0.50952544559500845</v>
      </c>
      <c r="AR232" s="220">
        <f>'2.b-MTH2-HTH'!AM60</f>
        <v>0.52265149277349654</v>
      </c>
      <c r="AS232" s="220">
        <f>'2.b-MTH2-HTH'!AN60</f>
        <v>0.52495202377414851</v>
      </c>
      <c r="AT232" s="220">
        <f>'2.b-MTH2-HTH'!AO60</f>
        <v>0.53687106996244194</v>
      </c>
      <c r="AU232" s="220">
        <f>'2.b-MTH2-HTH'!AP60</f>
        <v>0.53220331018778944</v>
      </c>
      <c r="AV232" s="220">
        <f>'2.b-MTH2-HTH'!AQ60</f>
        <v>0.54099447518753085</v>
      </c>
      <c r="AW232" s="219"/>
      <c r="AX232" s="219"/>
      <c r="AY232" s="219"/>
      <c r="AZ232" s="219"/>
      <c r="BA232" s="219"/>
      <c r="BB232" s="219"/>
      <c r="BC232" s="219"/>
      <c r="BD232" s="219"/>
      <c r="BE232" s="219"/>
      <c r="BF232" s="219"/>
      <c r="BG232" s="219"/>
      <c r="BH232" s="220">
        <f>'2.b-MTH2-HTH'!BC60</f>
        <v>0.59258989819671504</v>
      </c>
      <c r="BI232" s="220">
        <f>'2.b-MTH2-HTH'!BD60</f>
        <v>0.58065161948797872</v>
      </c>
    </row>
    <row r="233" spans="1:61" ht="15">
      <c r="A233" s="36" t="s">
        <v>7</v>
      </c>
      <c r="B233" s="36" t="s">
        <v>8</v>
      </c>
      <c r="C233" s="36" t="s">
        <v>38</v>
      </c>
      <c r="D233" s="1" t="s">
        <v>21</v>
      </c>
      <c r="E233" s="1" t="s">
        <v>107</v>
      </c>
      <c r="F233" s="1" t="s">
        <v>108</v>
      </c>
      <c r="G233" s="1" t="s">
        <v>14</v>
      </c>
      <c r="H233" s="219"/>
      <c r="I233" s="219"/>
      <c r="J233" s="219"/>
      <c r="K233" s="219"/>
      <c r="L233" s="219"/>
      <c r="M233" s="219"/>
      <c r="N233" s="219"/>
      <c r="O233" s="219"/>
      <c r="P233" s="219"/>
      <c r="Q233" s="220">
        <f>'2.b-MTH2-HTH'!L61</f>
        <v>0.3911634117171473</v>
      </c>
      <c r="R233" s="220">
        <f>'2.b-MTH2-HTH'!M61</f>
        <v>0.3911634117171473</v>
      </c>
      <c r="S233" s="220">
        <f>'2.b-MTH2-HTH'!N61</f>
        <v>0.3911634117171473</v>
      </c>
      <c r="T233" s="220">
        <f>'2.b-MTH2-HTH'!O61</f>
        <v>0.39116341171714725</v>
      </c>
      <c r="U233" s="220">
        <f>'2.b-MTH2-HTH'!P61</f>
        <v>0.39116341171714725</v>
      </c>
      <c r="V233" s="220">
        <f>'2.b-MTH2-HTH'!Q61</f>
        <v>0.3911634117171473</v>
      </c>
      <c r="W233" s="220">
        <f>'2.b-MTH2-HTH'!R61</f>
        <v>0.3911634117171473</v>
      </c>
      <c r="X233" s="220">
        <f>'2.b-MTH2-HTH'!S61</f>
        <v>0.3911634117171473</v>
      </c>
      <c r="Y233" s="220">
        <f>'2.b-MTH2-HTH'!T61</f>
        <v>0.3911634117171473</v>
      </c>
      <c r="Z233" s="220">
        <f>'2.b-MTH2-HTH'!U61</f>
        <v>0.3911634117171473</v>
      </c>
      <c r="AA233" s="220">
        <f>'2.b-MTH2-HTH'!V61</f>
        <v>0.3911634117171473</v>
      </c>
      <c r="AB233" s="220">
        <f>'2.b-MTH2-HTH'!W61</f>
        <v>0.3911634117171473</v>
      </c>
      <c r="AC233" s="220">
        <f>'2.b-MTH2-HTH'!X61</f>
        <v>0.3911634117171473</v>
      </c>
      <c r="AD233" s="220">
        <f>'2.b-MTH2-HTH'!Y61</f>
        <v>0.3911634117171473</v>
      </c>
      <c r="AE233" s="220">
        <f>'2.b-MTH2-HTH'!Z61</f>
        <v>0.3911634117171473</v>
      </c>
      <c r="AF233" s="220">
        <f>'2.b-MTH2-HTH'!AA61</f>
        <v>0.3911634117171473</v>
      </c>
      <c r="AG233" s="220">
        <f>'2.b-MTH2-HTH'!AB61</f>
        <v>0.3911634117171473</v>
      </c>
      <c r="AH233" s="220">
        <f>'2.b-MTH2-HTH'!AC61</f>
        <v>0.3911634117171473</v>
      </c>
      <c r="AI233" s="220">
        <f>'2.b-MTH2-HTH'!AD61</f>
        <v>0.3911634117171473</v>
      </c>
      <c r="AJ233" s="220">
        <f>'2.b-MTH2-HTH'!AE61</f>
        <v>0.39116341171714736</v>
      </c>
      <c r="AK233" s="220">
        <f>'2.b-MTH2-HTH'!AF61</f>
        <v>0.3911634117171473</v>
      </c>
      <c r="AL233" s="220">
        <f>'2.b-MTH2-HTH'!AG61</f>
        <v>0.3911634117171473</v>
      </c>
      <c r="AM233" s="220">
        <f>'2.b-MTH2-HTH'!AH61</f>
        <v>0.3911634117171473</v>
      </c>
      <c r="AN233" s="220">
        <f>'2.b-MTH2-HTH'!AI61</f>
        <v>0.3911634117171473</v>
      </c>
      <c r="AO233" s="220">
        <f>'2.b-MTH2-HTH'!AJ61</f>
        <v>0.3911634117171473</v>
      </c>
      <c r="AP233" s="220">
        <f>'2.b-MTH2-HTH'!AK61</f>
        <v>0.3911634117171473</v>
      </c>
      <c r="AQ233" s="220">
        <f>'2.b-MTH2-HTH'!AL61</f>
        <v>0.3911634117171473</v>
      </c>
      <c r="AR233" s="220">
        <f>'2.b-MTH2-HTH'!AM61</f>
        <v>0.3911634117171473</v>
      </c>
      <c r="AS233" s="220">
        <f>'2.b-MTH2-HTH'!AN61</f>
        <v>0.3911634117171473</v>
      </c>
      <c r="AT233" s="220">
        <f>'2.b-MTH2-HTH'!AO61</f>
        <v>0.3911634117171473</v>
      </c>
      <c r="AU233" s="220">
        <f>'2.b-MTH2-HTH'!AP61</f>
        <v>0.3911634117171473</v>
      </c>
      <c r="AV233" s="220">
        <f>'2.b-MTH2-HTH'!AQ61</f>
        <v>0.3911634117171473</v>
      </c>
      <c r="AW233" s="219"/>
      <c r="AX233" s="219"/>
      <c r="AY233" s="219"/>
      <c r="AZ233" s="219"/>
      <c r="BA233" s="219"/>
      <c r="BB233" s="219"/>
      <c r="BC233" s="219"/>
      <c r="BD233" s="219"/>
      <c r="BE233" s="219"/>
      <c r="BF233" s="219"/>
      <c r="BG233" s="219"/>
      <c r="BH233" s="220">
        <f>'2.b-MTH2-HTH'!BC61</f>
        <v>0.3911634117171473</v>
      </c>
      <c r="BI233" s="220">
        <f>'2.b-MTH2-HTH'!BD61</f>
        <v>0.3911634117171473</v>
      </c>
    </row>
    <row r="234" spans="1:61" s="5" customFormat="1" ht="15">
      <c r="A234" s="4" t="s">
        <v>7</v>
      </c>
      <c r="B234" s="4" t="s">
        <v>8</v>
      </c>
      <c r="C234" s="4" t="s">
        <v>39</v>
      </c>
      <c r="D234" s="4" t="s">
        <v>17</v>
      </c>
      <c r="E234" s="4"/>
      <c r="F234" s="4"/>
      <c r="G234" s="4" t="s">
        <v>11</v>
      </c>
      <c r="H234" s="4">
        <v>-10</v>
      </c>
      <c r="I234" s="4">
        <v>-12</v>
      </c>
      <c r="J234" s="4">
        <v>-14</v>
      </c>
      <c r="K234" s="4">
        <v>-15</v>
      </c>
      <c r="L234" s="4">
        <v>-19</v>
      </c>
      <c r="M234" s="4">
        <v>-21</v>
      </c>
      <c r="N234" s="4">
        <v>-22</v>
      </c>
      <c r="O234" s="4">
        <v>-33</v>
      </c>
      <c r="P234" s="4">
        <v>-43</v>
      </c>
      <c r="Q234" s="4">
        <v>-62</v>
      </c>
      <c r="R234" s="4">
        <v>-49</v>
      </c>
      <c r="S234" s="4">
        <v>-51</v>
      </c>
      <c r="T234" s="4">
        <v>-54</v>
      </c>
      <c r="U234" s="4">
        <v>-56</v>
      </c>
      <c r="V234" s="4">
        <v>-69</v>
      </c>
      <c r="W234" s="4">
        <v>-62</v>
      </c>
      <c r="X234" s="4">
        <v>-69</v>
      </c>
      <c r="Y234" s="4">
        <v>-72</v>
      </c>
      <c r="Z234" s="4">
        <v>-72</v>
      </c>
      <c r="AA234" s="4">
        <v>-82</v>
      </c>
      <c r="AB234" s="4">
        <v>-87</v>
      </c>
      <c r="AC234" s="4">
        <v>-87</v>
      </c>
      <c r="AD234" s="4">
        <v>-94</v>
      </c>
      <c r="AE234" s="4">
        <v>-98</v>
      </c>
      <c r="AF234" s="4">
        <v>-107</v>
      </c>
      <c r="AG234" s="4">
        <v>-132</v>
      </c>
      <c r="AH234" s="4">
        <v>-141</v>
      </c>
      <c r="AI234" s="4">
        <v>-131</v>
      </c>
      <c r="AJ234" s="4">
        <v>-128</v>
      </c>
      <c r="AK234" s="4">
        <v>-141</v>
      </c>
      <c r="AL234" s="4">
        <v>-170</v>
      </c>
      <c r="AM234" s="4">
        <v>-174</v>
      </c>
      <c r="AN234" s="4">
        <v>-174</v>
      </c>
      <c r="AO234" s="4">
        <v>-172</v>
      </c>
      <c r="AP234" s="4">
        <v>-175</v>
      </c>
      <c r="AQ234" s="4">
        <v>-239</v>
      </c>
      <c r="AR234" s="4">
        <v>-236</v>
      </c>
      <c r="AS234" s="4">
        <v>-238</v>
      </c>
      <c r="AT234" s="4">
        <v>-241</v>
      </c>
      <c r="AU234" s="4">
        <v>-228</v>
      </c>
      <c r="AV234" s="4">
        <v>-309</v>
      </c>
      <c r="AW234" s="4">
        <v>-356</v>
      </c>
      <c r="AX234" s="4">
        <v>-325</v>
      </c>
      <c r="AY234" s="4">
        <v>-313</v>
      </c>
      <c r="AZ234" s="4">
        <v>-288</v>
      </c>
      <c r="BA234" s="4">
        <v>-303</v>
      </c>
      <c r="BB234" s="4">
        <v>-242</v>
      </c>
      <c r="BC234" s="4">
        <v>-250</v>
      </c>
      <c r="BD234" s="4">
        <v>-252</v>
      </c>
      <c r="BE234" s="4">
        <v>-220</v>
      </c>
      <c r="BF234" s="4">
        <v>-295</v>
      </c>
      <c r="BG234" s="4">
        <v>-274</v>
      </c>
      <c r="BH234" s="4">
        <v>-270</v>
      </c>
      <c r="BI234" s="4">
        <v>-261</v>
      </c>
    </row>
    <row r="235" spans="1:61" ht="15">
      <c r="A235" s="36" t="s">
        <v>7</v>
      </c>
      <c r="B235" s="36" t="s">
        <v>8</v>
      </c>
      <c r="C235" s="36" t="s">
        <v>39</v>
      </c>
      <c r="D235" s="1" t="s">
        <v>17</v>
      </c>
      <c r="E235" s="1" t="s">
        <v>101</v>
      </c>
      <c r="F235" s="1" t="s">
        <v>102</v>
      </c>
      <c r="G235" s="1" t="s">
        <v>12</v>
      </c>
      <c r="H235" s="220">
        <f>'4.c Electricity breakdown'!C$16</f>
        <v>0.47499999999999998</v>
      </c>
      <c r="I235" s="220">
        <f>'4.c Electricity breakdown'!D$16</f>
        <v>0.47499999999999998</v>
      </c>
      <c r="J235" s="220">
        <f>'4.c Electricity breakdown'!E$16</f>
        <v>0.47499999999999998</v>
      </c>
      <c r="K235" s="220">
        <f>'4.c Electricity breakdown'!F$16</f>
        <v>0.47499999999999998</v>
      </c>
      <c r="L235" s="220">
        <f>'4.c Electricity breakdown'!G$16</f>
        <v>0.47499999999999998</v>
      </c>
      <c r="M235" s="220">
        <f>'4.c Electricity breakdown'!H$16</f>
        <v>0.47499999999999998</v>
      </c>
      <c r="N235" s="220">
        <f>'4.c Electricity breakdown'!I$16</f>
        <v>0.47499999999999998</v>
      </c>
      <c r="O235" s="220">
        <f>'4.c Electricity breakdown'!J$16</f>
        <v>0.47499999999999998</v>
      </c>
      <c r="P235" s="220">
        <f>'4.c Electricity breakdown'!K$16</f>
        <v>0.47499999999999998</v>
      </c>
      <c r="Q235" s="220">
        <f>'4.c Electricity breakdown'!L$16</f>
        <v>0.47499999999999998</v>
      </c>
      <c r="R235" s="220">
        <f>'4.c Electricity breakdown'!M$16</f>
        <v>0.47499999999999998</v>
      </c>
      <c r="S235" s="220">
        <f>'4.c Electricity breakdown'!N$16</f>
        <v>0.47499999999999998</v>
      </c>
      <c r="T235" s="220">
        <f>'4.c Electricity breakdown'!O$16</f>
        <v>0.47499999999999998</v>
      </c>
      <c r="U235" s="220">
        <f>'4.c Electricity breakdown'!P$16</f>
        <v>0.47499999999999998</v>
      </c>
      <c r="V235" s="220">
        <f>'4.c Electricity breakdown'!Q$16</f>
        <v>0.47499999999999998</v>
      </c>
      <c r="W235" s="220">
        <f>'4.c Electricity breakdown'!R$16</f>
        <v>0.47499999999999998</v>
      </c>
      <c r="X235" s="220">
        <f>'4.c Electricity breakdown'!S$16</f>
        <v>0.47499999999999998</v>
      </c>
      <c r="Y235" s="220">
        <f>'4.c Electricity breakdown'!T$16</f>
        <v>0.47499999999999998</v>
      </c>
      <c r="Z235" s="220">
        <f>'4.c Electricity breakdown'!U$16</f>
        <v>0.47499999999999998</v>
      </c>
      <c r="AA235" s="220">
        <f>'4.c Electricity breakdown'!V$16</f>
        <v>0.47499999999999998</v>
      </c>
      <c r="AB235" s="220">
        <f>'4.c Electricity breakdown'!W$16</f>
        <v>0.47499999999999998</v>
      </c>
      <c r="AC235" s="220">
        <f>'4.c Electricity breakdown'!X$16</f>
        <v>0.47499999999999998</v>
      </c>
      <c r="AD235" s="220">
        <f>'4.c Electricity breakdown'!Y$16</f>
        <v>0.47499999999999998</v>
      </c>
      <c r="AE235" s="220">
        <f>'4.c Electricity breakdown'!Z$16</f>
        <v>0.47499999999999998</v>
      </c>
      <c r="AF235" s="220">
        <f>'4.c Electricity breakdown'!AA$16</f>
        <v>0.47499999999999998</v>
      </c>
      <c r="AG235" s="220">
        <f>'4.c Electricity breakdown'!AB$16</f>
        <v>0.47499999999999998</v>
      </c>
      <c r="AH235" s="220">
        <f>'4.c Electricity breakdown'!AC$16</f>
        <v>0.47499999999999998</v>
      </c>
      <c r="AI235" s="220">
        <f>'4.c Electricity breakdown'!AD$16</f>
        <v>0.47499999999999998</v>
      </c>
      <c r="AJ235" s="220">
        <f>'4.c Electricity breakdown'!AE$16</f>
        <v>0.47499999999999998</v>
      </c>
      <c r="AK235" s="220">
        <f>'4.c Electricity breakdown'!AF$16</f>
        <v>0.47499999999999998</v>
      </c>
      <c r="AL235" s="220">
        <f>'4.c Electricity breakdown'!AG$16</f>
        <v>0.47499999999999998</v>
      </c>
      <c r="AM235" s="220">
        <f>'4.c Electricity breakdown'!AH$16</f>
        <v>0.47499999999999998</v>
      </c>
      <c r="AN235" s="220">
        <f>'4.c Electricity breakdown'!AI$16</f>
        <v>0.47499999999999998</v>
      </c>
      <c r="AO235" s="220">
        <f>'4.c Electricity breakdown'!AJ$16</f>
        <v>0.47499999999999998</v>
      </c>
      <c r="AP235" s="220">
        <f>'4.c Electricity breakdown'!AK$16</f>
        <v>0.47499999999999998</v>
      </c>
      <c r="AQ235" s="220">
        <f>'4.c Electricity breakdown'!AL$16</f>
        <v>0.47499999999999998</v>
      </c>
      <c r="AR235" s="220">
        <f>'4.c Electricity breakdown'!AM$16</f>
        <v>0.47499999999999998</v>
      </c>
      <c r="AS235" s="220">
        <f>'4.c Electricity breakdown'!AN$16</f>
        <v>0.47499999999999998</v>
      </c>
      <c r="AT235" s="220">
        <f>'4.c Electricity breakdown'!AO$16</f>
        <v>0.47499999999999998</v>
      </c>
      <c r="AU235" s="220">
        <f>'4.c Electricity breakdown'!AP$16</f>
        <v>0.47499999999999998</v>
      </c>
      <c r="AV235" s="220">
        <f>'4.c Electricity breakdown'!AQ$16</f>
        <v>0.47499999999999998</v>
      </c>
      <c r="AW235" s="220">
        <f>'4.c Electricity breakdown'!AR$16</f>
        <v>0.47499999999999998</v>
      </c>
      <c r="AX235" s="220">
        <f>'4.c Electricity breakdown'!AS$16</f>
        <v>0.47499999999999998</v>
      </c>
      <c r="AY235" s="220">
        <f>'4.c Electricity breakdown'!AT$16</f>
        <v>0.47499999999999998</v>
      </c>
      <c r="AZ235" s="220">
        <f>'4.c Electricity breakdown'!AU$16</f>
        <v>0.47499999999999998</v>
      </c>
      <c r="BA235" s="220">
        <f>'4.c Electricity breakdown'!AV$16</f>
        <v>0.47499999999999998</v>
      </c>
      <c r="BB235" s="220">
        <f>'4.c Electricity breakdown'!AW$16</f>
        <v>0.47499999999999998</v>
      </c>
      <c r="BC235" s="220">
        <f>'4.c Electricity breakdown'!AX$16</f>
        <v>0.47499999999999998</v>
      </c>
      <c r="BD235" s="220">
        <f>'4.c Electricity breakdown'!AY$16</f>
        <v>0.47499999999999998</v>
      </c>
      <c r="BE235" s="220">
        <f>'4.c Electricity breakdown'!AZ$16</f>
        <v>0.47499999999999998</v>
      </c>
      <c r="BF235" s="220">
        <f>'4.c Electricity breakdown'!BA$16</f>
        <v>0.47499999999999998</v>
      </c>
      <c r="BG235" s="220">
        <f>'4.c Electricity breakdown'!BB$16</f>
        <v>0.47499999999999998</v>
      </c>
      <c r="BH235" s="220">
        <f>'4.c Electricity breakdown'!BC$16</f>
        <v>0.47499999999999998</v>
      </c>
      <c r="BI235" s="220">
        <f>'4.c Electricity breakdown'!BD$16</f>
        <v>0.47499999999999998</v>
      </c>
    </row>
    <row r="236" spans="1:61" ht="15">
      <c r="A236" s="36" t="s">
        <v>7</v>
      </c>
      <c r="B236" s="36" t="s">
        <v>8</v>
      </c>
      <c r="C236" s="36" t="s">
        <v>39</v>
      </c>
      <c r="D236" s="1" t="s">
        <v>17</v>
      </c>
      <c r="E236" s="1" t="s">
        <v>101</v>
      </c>
      <c r="F236" s="1" t="s">
        <v>102</v>
      </c>
      <c r="G236" s="1" t="s">
        <v>13</v>
      </c>
      <c r="H236" s="220">
        <f>'4.b Electricity other'!C$21</f>
        <v>0.8</v>
      </c>
      <c r="I236" s="220">
        <f>'4.b Electricity other'!D$21</f>
        <v>0.80249999999999999</v>
      </c>
      <c r="J236" s="220">
        <f>'4.b Electricity other'!E$21</f>
        <v>0.80499999999999994</v>
      </c>
      <c r="K236" s="220">
        <f>'4.b Electricity other'!F$21</f>
        <v>0.80749999999999988</v>
      </c>
      <c r="L236" s="220">
        <f>'4.b Electricity other'!G$21</f>
        <v>0.80999999999999983</v>
      </c>
      <c r="M236" s="220">
        <f>'4.b Electricity other'!H$21</f>
        <v>0.81249999999999978</v>
      </c>
      <c r="N236" s="220">
        <f>'4.b Electricity other'!I$21</f>
        <v>0.81499999999999972</v>
      </c>
      <c r="O236" s="220">
        <f>'4.b Electricity other'!J$21</f>
        <v>0.81749999999999967</v>
      </c>
      <c r="P236" s="220">
        <f>'4.b Electricity other'!K$21</f>
        <v>0.81999999999999962</v>
      </c>
      <c r="Q236" s="220">
        <f>'4.b Electricity other'!L$21</f>
        <v>0.82249999999999956</v>
      </c>
      <c r="R236" s="220">
        <f>'4.b Electricity other'!M$21</f>
        <v>0.82499999999999951</v>
      </c>
      <c r="S236" s="220">
        <f>'4.b Electricity other'!N$21</f>
        <v>0.82749999999999946</v>
      </c>
      <c r="T236" s="220">
        <f>'4.b Electricity other'!O$21</f>
        <v>0.8299999999999994</v>
      </c>
      <c r="U236" s="220">
        <f>'4.b Electricity other'!P$21</f>
        <v>0.83249999999999935</v>
      </c>
      <c r="V236" s="220">
        <f>'4.b Electricity other'!Q$21</f>
        <v>0.8349999999999993</v>
      </c>
      <c r="W236" s="220">
        <f>'4.b Electricity other'!R$21</f>
        <v>0.83749999999999925</v>
      </c>
      <c r="X236" s="220">
        <f>'4.b Electricity other'!S$21</f>
        <v>0.83999999999999919</v>
      </c>
      <c r="Y236" s="220">
        <f>'4.b Electricity other'!T$21</f>
        <v>0.84249999999999914</v>
      </c>
      <c r="Z236" s="220">
        <f>'4.b Electricity other'!U$21</f>
        <v>0.84499999999999909</v>
      </c>
      <c r="AA236" s="220">
        <f>'4.b Electricity other'!V$21</f>
        <v>0.84749999999999903</v>
      </c>
      <c r="AB236" s="220">
        <f>'4.b Electricity other'!W$21</f>
        <v>0.84999999999999898</v>
      </c>
      <c r="AC236" s="220">
        <f>'4.b Electricity other'!X$21</f>
        <v>0.85249999999999893</v>
      </c>
      <c r="AD236" s="220">
        <f>'4.b Electricity other'!Y$21</f>
        <v>0.85499999999999887</v>
      </c>
      <c r="AE236" s="220">
        <f>'4.b Electricity other'!Z$21</f>
        <v>0.85749999999999882</v>
      </c>
      <c r="AF236" s="220">
        <f>'4.b Electricity other'!AA$21</f>
        <v>0.85999999999999877</v>
      </c>
      <c r="AG236" s="220">
        <f>'4.b Electricity other'!AB$21</f>
        <v>0.86249999999999871</v>
      </c>
      <c r="AH236" s="220">
        <f>'4.b Electricity other'!AC$21</f>
        <v>0.86499999999999866</v>
      </c>
      <c r="AI236" s="220">
        <f>'4.b Electricity other'!AD$21</f>
        <v>0.86749999999999861</v>
      </c>
      <c r="AJ236" s="220">
        <f>'4.b Electricity other'!AE$21</f>
        <v>0.86999999999999855</v>
      </c>
      <c r="AK236" s="220">
        <f>'4.b Electricity other'!AF$21</f>
        <v>0.8724999999999985</v>
      </c>
      <c r="AL236" s="220">
        <f>'4.b Electricity other'!AG$21</f>
        <v>0.87499999999999845</v>
      </c>
      <c r="AM236" s="220">
        <f>'4.b Electricity other'!AH$21</f>
        <v>0.87749999999999839</v>
      </c>
      <c r="AN236" s="220">
        <f>'4.b Electricity other'!AI$21</f>
        <v>0.87999999999999834</v>
      </c>
      <c r="AO236" s="220">
        <f>'4.b Electricity other'!AJ$21</f>
        <v>0.88249999999999829</v>
      </c>
      <c r="AP236" s="220">
        <f>'4.b Electricity other'!AK$21</f>
        <v>0.88499999999999823</v>
      </c>
      <c r="AQ236" s="220">
        <f>'4.b Electricity other'!AL$21</f>
        <v>0.88749999999999818</v>
      </c>
      <c r="AR236" s="220">
        <f>'4.b Electricity other'!AM$21</f>
        <v>0.88999999999999813</v>
      </c>
      <c r="AS236" s="220">
        <f>'4.b Electricity other'!AN$21</f>
        <v>0.89249999999999807</v>
      </c>
      <c r="AT236" s="220">
        <f>'4.b Electricity other'!AO$21</f>
        <v>0.89499999999999802</v>
      </c>
      <c r="AU236" s="220">
        <f>'4.b Electricity other'!AP$21</f>
        <v>0.89749999999999797</v>
      </c>
      <c r="AV236" s="220">
        <f>'4.b Electricity other'!AQ$21</f>
        <v>0.9</v>
      </c>
      <c r="AW236" s="220">
        <f>'4.b Electricity other'!AR$21</f>
        <v>0.90249999999999997</v>
      </c>
      <c r="AX236" s="220">
        <f>'4.b Electricity other'!AS$21</f>
        <v>0.90499999999999992</v>
      </c>
      <c r="AY236" s="220">
        <f>'4.b Electricity other'!AT$21</f>
        <v>0.90749999999999986</v>
      </c>
      <c r="AZ236" s="220">
        <f>'4.b Electricity other'!AU$21</f>
        <v>0.90999999999999981</v>
      </c>
      <c r="BA236" s="220">
        <f>'4.b Electricity other'!AV$21</f>
        <v>0.91249999999999976</v>
      </c>
      <c r="BB236" s="220">
        <f>'4.b Electricity other'!AW$21</f>
        <v>0.9149999999999997</v>
      </c>
      <c r="BC236" s="220">
        <f>'4.b Electricity other'!AX$21</f>
        <v>0.91749999999999965</v>
      </c>
      <c r="BD236" s="220">
        <f>'4.b Electricity other'!AY$21</f>
        <v>0.9199999999999996</v>
      </c>
      <c r="BE236" s="220">
        <f>'4.b Electricity other'!AZ$21</f>
        <v>0.92249999999999954</v>
      </c>
      <c r="BF236" s="220">
        <f>'4.b Electricity other'!BA$21</f>
        <v>0.92499999999999949</v>
      </c>
      <c r="BG236" s="220">
        <f>'4.b Electricity other'!BB$21</f>
        <v>0.92749999999999944</v>
      </c>
      <c r="BH236" s="220">
        <f>'4.b Electricity other'!BC$21</f>
        <v>0.92999999999999938</v>
      </c>
      <c r="BI236" s="220">
        <f>'4.b Electricity other'!BD$21</f>
        <v>0.93249999999999933</v>
      </c>
    </row>
    <row r="237" spans="1:61" ht="15">
      <c r="A237" s="36" t="s">
        <v>7</v>
      </c>
      <c r="B237" s="36" t="s">
        <v>8</v>
      </c>
      <c r="C237" s="36" t="s">
        <v>39</v>
      </c>
      <c r="D237" s="1" t="s">
        <v>17</v>
      </c>
      <c r="E237" s="1" t="s">
        <v>101</v>
      </c>
      <c r="F237" s="1" t="s">
        <v>102</v>
      </c>
      <c r="G237" s="1" t="s">
        <v>14</v>
      </c>
      <c r="H237" s="220">
        <f>'4.b Electricity other'!C$25</f>
        <v>1</v>
      </c>
      <c r="I237" s="220">
        <f>'4.b Electricity other'!D$25</f>
        <v>1</v>
      </c>
      <c r="J237" s="220">
        <f>'4.b Electricity other'!E$25</f>
        <v>1</v>
      </c>
      <c r="K237" s="220">
        <f>'4.b Electricity other'!F$25</f>
        <v>1</v>
      </c>
      <c r="L237" s="220">
        <f>'4.b Electricity other'!G$25</f>
        <v>1</v>
      </c>
      <c r="M237" s="220">
        <f>'4.b Electricity other'!H$25</f>
        <v>1</v>
      </c>
      <c r="N237" s="220">
        <f>'4.b Electricity other'!I$25</f>
        <v>1</v>
      </c>
      <c r="O237" s="220">
        <f>'4.b Electricity other'!J$25</f>
        <v>1</v>
      </c>
      <c r="P237" s="220">
        <f>'4.b Electricity other'!K$25</f>
        <v>1</v>
      </c>
      <c r="Q237" s="220">
        <f>'4.b Electricity other'!L$25</f>
        <v>1</v>
      </c>
      <c r="R237" s="220">
        <f>'4.b Electricity other'!M$25</f>
        <v>1</v>
      </c>
      <c r="S237" s="220">
        <f>'4.b Electricity other'!N$25</f>
        <v>1</v>
      </c>
      <c r="T237" s="220">
        <f>'4.b Electricity other'!O$25</f>
        <v>1</v>
      </c>
      <c r="U237" s="220">
        <f>'4.b Electricity other'!P$25</f>
        <v>1</v>
      </c>
      <c r="V237" s="220">
        <f>'4.b Electricity other'!Q$25</f>
        <v>1</v>
      </c>
      <c r="W237" s="220">
        <f>'4.b Electricity other'!R$25</f>
        <v>1</v>
      </c>
      <c r="X237" s="220">
        <f>'4.b Electricity other'!S$25</f>
        <v>1</v>
      </c>
      <c r="Y237" s="220">
        <f>'4.b Electricity other'!T$25</f>
        <v>1</v>
      </c>
      <c r="Z237" s="220">
        <f>'4.b Electricity other'!U$25</f>
        <v>1</v>
      </c>
      <c r="AA237" s="220">
        <f>'4.b Electricity other'!V$25</f>
        <v>1</v>
      </c>
      <c r="AB237" s="220">
        <f>'4.b Electricity other'!W$25</f>
        <v>1</v>
      </c>
      <c r="AC237" s="220">
        <f>'4.b Electricity other'!X$25</f>
        <v>1</v>
      </c>
      <c r="AD237" s="220">
        <f>'4.b Electricity other'!Y$25</f>
        <v>1</v>
      </c>
      <c r="AE237" s="220">
        <f>'4.b Electricity other'!Z$25</f>
        <v>1</v>
      </c>
      <c r="AF237" s="220">
        <f>'4.b Electricity other'!AA$25</f>
        <v>1</v>
      </c>
      <c r="AG237" s="220">
        <f>'4.b Electricity other'!AB$25</f>
        <v>1</v>
      </c>
      <c r="AH237" s="220">
        <f>'4.b Electricity other'!AC$25</f>
        <v>1</v>
      </c>
      <c r="AI237" s="220">
        <f>'4.b Electricity other'!AD$25</f>
        <v>1</v>
      </c>
      <c r="AJ237" s="220">
        <f>'4.b Electricity other'!AE$25</f>
        <v>1</v>
      </c>
      <c r="AK237" s="220">
        <f>'4.b Electricity other'!AF$25</f>
        <v>1</v>
      </c>
      <c r="AL237" s="220">
        <f>'4.b Electricity other'!AG$25</f>
        <v>1</v>
      </c>
      <c r="AM237" s="220">
        <f>'4.b Electricity other'!AH$25</f>
        <v>1</v>
      </c>
      <c r="AN237" s="220">
        <f>'4.b Electricity other'!AI$25</f>
        <v>1</v>
      </c>
      <c r="AO237" s="220">
        <f>'4.b Electricity other'!AJ$25</f>
        <v>1</v>
      </c>
      <c r="AP237" s="220">
        <f>'4.b Electricity other'!AK$25</f>
        <v>1</v>
      </c>
      <c r="AQ237" s="220">
        <f>'4.b Electricity other'!AL$25</f>
        <v>1</v>
      </c>
      <c r="AR237" s="220">
        <f>'4.b Electricity other'!AM$25</f>
        <v>1</v>
      </c>
      <c r="AS237" s="220">
        <f>'4.b Electricity other'!AN$25</f>
        <v>1</v>
      </c>
      <c r="AT237" s="220">
        <f>'4.b Electricity other'!AO$25</f>
        <v>1</v>
      </c>
      <c r="AU237" s="220">
        <f>'4.b Electricity other'!AP$25</f>
        <v>1</v>
      </c>
      <c r="AV237" s="220">
        <f>'4.b Electricity other'!AQ$25</f>
        <v>1</v>
      </c>
      <c r="AW237" s="220">
        <f>'4.b Electricity other'!AR$25</f>
        <v>1</v>
      </c>
      <c r="AX237" s="220">
        <f>'4.b Electricity other'!AS$25</f>
        <v>1</v>
      </c>
      <c r="AY237" s="220">
        <f>'4.b Electricity other'!AT$25</f>
        <v>1</v>
      </c>
      <c r="AZ237" s="220">
        <f>'4.b Electricity other'!AU$25</f>
        <v>1</v>
      </c>
      <c r="BA237" s="220">
        <f>'4.b Electricity other'!AV$25</f>
        <v>1</v>
      </c>
      <c r="BB237" s="220">
        <f>'4.b Electricity other'!AW$25</f>
        <v>1</v>
      </c>
      <c r="BC237" s="220">
        <f>'4.b Electricity other'!AX$25</f>
        <v>1</v>
      </c>
      <c r="BD237" s="220">
        <f>'4.b Electricity other'!AY$25</f>
        <v>1</v>
      </c>
      <c r="BE237" s="220">
        <f>'4.b Electricity other'!AZ$25</f>
        <v>1</v>
      </c>
      <c r="BF237" s="220">
        <f>'4.b Electricity other'!BA$25</f>
        <v>1</v>
      </c>
      <c r="BG237" s="220">
        <f>'4.b Electricity other'!BB$25</f>
        <v>1</v>
      </c>
      <c r="BH237" s="220">
        <f>'4.b Electricity other'!BC$25</f>
        <v>1</v>
      </c>
      <c r="BI237" s="220">
        <f>'4.b Electricity other'!BD$25</f>
        <v>1</v>
      </c>
    </row>
    <row r="238" spans="1:61" ht="15">
      <c r="A238" s="36" t="s">
        <v>7</v>
      </c>
      <c r="B238" s="36" t="s">
        <v>8</v>
      </c>
      <c r="C238" s="36" t="s">
        <v>39</v>
      </c>
      <c r="D238" s="1" t="s">
        <v>17</v>
      </c>
      <c r="E238" s="17" t="s">
        <v>103</v>
      </c>
      <c r="F238" s="17" t="s">
        <v>104</v>
      </c>
      <c r="G238" s="1" t="s">
        <v>12</v>
      </c>
      <c r="H238" s="220">
        <f>'4.c Electricity breakdown'!C$15/2</f>
        <v>0.23749999999999999</v>
      </c>
      <c r="I238" s="220">
        <f>'4.c Electricity breakdown'!D$15/2</f>
        <v>0.23749999999999999</v>
      </c>
      <c r="J238" s="220">
        <f>'4.c Electricity breakdown'!E$15/2</f>
        <v>0.23749999999999999</v>
      </c>
      <c r="K238" s="220">
        <f>'4.c Electricity breakdown'!F$15/2</f>
        <v>0.23749999999999999</v>
      </c>
      <c r="L238" s="220">
        <f>'4.c Electricity breakdown'!G$15/2</f>
        <v>0.23749999999999999</v>
      </c>
      <c r="M238" s="220">
        <f>'4.c Electricity breakdown'!H$15/2</f>
        <v>0.23749999999999999</v>
      </c>
      <c r="N238" s="220">
        <f>'4.c Electricity breakdown'!I$15/2</f>
        <v>0.23749999999999999</v>
      </c>
      <c r="O238" s="220">
        <f>'4.c Electricity breakdown'!J$15/2</f>
        <v>0.23749999999999999</v>
      </c>
      <c r="P238" s="220">
        <f>'4.c Electricity breakdown'!K$15/2</f>
        <v>0.23749999999999999</v>
      </c>
      <c r="Q238" s="220">
        <f>'4.c Electricity breakdown'!L$15/2</f>
        <v>0.23749999999999999</v>
      </c>
      <c r="R238" s="220">
        <f>'4.c Electricity breakdown'!M$15/2</f>
        <v>0.23749999999999999</v>
      </c>
      <c r="S238" s="220">
        <f>'4.c Electricity breakdown'!N$15/2</f>
        <v>0.23749999999999999</v>
      </c>
      <c r="T238" s="220">
        <f>'4.c Electricity breakdown'!O$15/2</f>
        <v>0.23749999999999999</v>
      </c>
      <c r="U238" s="220">
        <f>'4.c Electricity breakdown'!P$15/2</f>
        <v>0.23749999999999999</v>
      </c>
      <c r="V238" s="220">
        <f>'4.c Electricity breakdown'!Q$15/2</f>
        <v>0.23749999999999999</v>
      </c>
      <c r="W238" s="220">
        <f>'4.c Electricity breakdown'!R$15/2</f>
        <v>0.23749999999999999</v>
      </c>
      <c r="X238" s="220">
        <f>'4.c Electricity breakdown'!S$15/2</f>
        <v>0.23749999999999999</v>
      </c>
      <c r="Y238" s="220">
        <f>'4.c Electricity breakdown'!T$15/2</f>
        <v>0.23749999999999999</v>
      </c>
      <c r="Z238" s="220">
        <f>'4.c Electricity breakdown'!U$15/2</f>
        <v>0.23749999999999999</v>
      </c>
      <c r="AA238" s="220">
        <f>'4.c Electricity breakdown'!V$15/2</f>
        <v>0.23749999999999999</v>
      </c>
      <c r="AB238" s="220">
        <f>'4.c Electricity breakdown'!W$15/2</f>
        <v>0.23749999999999999</v>
      </c>
      <c r="AC238" s="220">
        <f>'4.c Electricity breakdown'!X$15/2</f>
        <v>0.23749999999999999</v>
      </c>
      <c r="AD238" s="220">
        <f>'4.c Electricity breakdown'!Y$15/2</f>
        <v>0.23749999999999999</v>
      </c>
      <c r="AE238" s="220">
        <f>'4.c Electricity breakdown'!Z$15/2</f>
        <v>0.23749999999999999</v>
      </c>
      <c r="AF238" s="220">
        <f>'4.c Electricity breakdown'!AA$15/2</f>
        <v>0.23749999999999999</v>
      </c>
      <c r="AG238" s="220">
        <f>'4.c Electricity breakdown'!AB$15/2</f>
        <v>0.23749999999999999</v>
      </c>
      <c r="AH238" s="220">
        <f>'4.c Electricity breakdown'!AC$15/2</f>
        <v>0.23749999999999999</v>
      </c>
      <c r="AI238" s="220">
        <f>'4.c Electricity breakdown'!AD$15/2</f>
        <v>0.23749999999999999</v>
      </c>
      <c r="AJ238" s="220">
        <f>'4.c Electricity breakdown'!AE$15/2</f>
        <v>0.23749999999999999</v>
      </c>
      <c r="AK238" s="220">
        <f>'4.c Electricity breakdown'!AF$15/2</f>
        <v>0.23749999999999999</v>
      </c>
      <c r="AL238" s="220">
        <f>'4.c Electricity breakdown'!AG$15/2</f>
        <v>0.23749999999999999</v>
      </c>
      <c r="AM238" s="220">
        <f>'4.c Electricity breakdown'!AH$15/2</f>
        <v>0.23749999999999999</v>
      </c>
      <c r="AN238" s="220">
        <f>'4.c Electricity breakdown'!AI$15/2</f>
        <v>0.23749999999999999</v>
      </c>
      <c r="AO238" s="220">
        <f>'4.c Electricity breakdown'!AJ$15/2</f>
        <v>0.23749999999999999</v>
      </c>
      <c r="AP238" s="220">
        <f>'4.c Electricity breakdown'!AK$15/2</f>
        <v>0.23749999999999999</v>
      </c>
      <c r="AQ238" s="220">
        <f>'4.c Electricity breakdown'!AL$15/2</f>
        <v>0.23749999999999999</v>
      </c>
      <c r="AR238" s="220">
        <f>'4.c Electricity breakdown'!AM$15/2</f>
        <v>0.23749999999999999</v>
      </c>
      <c r="AS238" s="220">
        <f>'4.c Electricity breakdown'!AN$15/2</f>
        <v>0.23749999999999999</v>
      </c>
      <c r="AT238" s="220">
        <f>'4.c Electricity breakdown'!AO$15/2</f>
        <v>0.23749999999999999</v>
      </c>
      <c r="AU238" s="220">
        <f>'4.c Electricity breakdown'!AP$15/2</f>
        <v>0.23749999999999999</v>
      </c>
      <c r="AV238" s="220">
        <f>'4.c Electricity breakdown'!AQ$15/2</f>
        <v>0.23749999999999999</v>
      </c>
      <c r="AW238" s="220">
        <f>'4.c Electricity breakdown'!AR$15/2</f>
        <v>0.23749999999999999</v>
      </c>
      <c r="AX238" s="220">
        <f>'4.c Electricity breakdown'!AS$15/2</f>
        <v>0.23749999999999999</v>
      </c>
      <c r="AY238" s="220">
        <f>'4.c Electricity breakdown'!AT$15/2</f>
        <v>0.23749999999999999</v>
      </c>
      <c r="AZ238" s="220">
        <f>'4.c Electricity breakdown'!AU$15/2</f>
        <v>0.23749999999999999</v>
      </c>
      <c r="BA238" s="220">
        <f>'4.c Electricity breakdown'!AV$15/2</f>
        <v>0.23749999999999999</v>
      </c>
      <c r="BB238" s="220">
        <f>'4.c Electricity breakdown'!AW$15/2</f>
        <v>0.23749999999999999</v>
      </c>
      <c r="BC238" s="220">
        <f>'4.c Electricity breakdown'!AX$15/2</f>
        <v>0.23749999999999999</v>
      </c>
      <c r="BD238" s="220">
        <f>'4.c Electricity breakdown'!AY$15/2</f>
        <v>0.23749999999999999</v>
      </c>
      <c r="BE238" s="220">
        <f>'4.c Electricity breakdown'!AZ$15/2</f>
        <v>0.23749999999999999</v>
      </c>
      <c r="BF238" s="220">
        <f>'4.c Electricity breakdown'!BA$15/2</f>
        <v>0.23749999999999999</v>
      </c>
      <c r="BG238" s="220">
        <f>'4.c Electricity breakdown'!BB$15/2</f>
        <v>0.23749999999999999</v>
      </c>
      <c r="BH238" s="220">
        <f>'4.c Electricity breakdown'!BC$15/2</f>
        <v>0.23749999999999999</v>
      </c>
      <c r="BI238" s="220">
        <f>'4.c Electricity breakdown'!BD$15/2</f>
        <v>0.23749999999999999</v>
      </c>
    </row>
    <row r="239" spans="1:61" ht="15">
      <c r="A239" s="36" t="s">
        <v>7</v>
      </c>
      <c r="B239" s="36" t="s">
        <v>8</v>
      </c>
      <c r="C239" s="36" t="s">
        <v>39</v>
      </c>
      <c r="D239" s="1" t="s">
        <v>17</v>
      </c>
      <c r="E239" s="17" t="s">
        <v>103</v>
      </c>
      <c r="F239" s="17" t="s">
        <v>104</v>
      </c>
      <c r="G239" s="1" t="s">
        <v>13</v>
      </c>
      <c r="H239" s="220">
        <f>'4.a Electric heating'!C$47</f>
        <v>6.5331263943499529E-2</v>
      </c>
      <c r="I239" s="220">
        <f>'4.a Electric heating'!D$47</f>
        <v>6.8532876370061224E-2</v>
      </c>
      <c r="J239" s="220">
        <f>'4.a Electric heating'!E$47</f>
        <v>7.1734488796622031E-2</v>
      </c>
      <c r="K239" s="220">
        <f>'4.a Electric heating'!F$47</f>
        <v>7.4936101223183726E-2</v>
      </c>
      <c r="L239" s="220">
        <f>'4.a Electric heating'!G$47</f>
        <v>7.8137713649744533E-2</v>
      </c>
      <c r="M239" s="220">
        <f>'4.a Electric heating'!H$47</f>
        <v>8.1339326076306229E-2</v>
      </c>
      <c r="N239" s="220">
        <f>'4.a Electric heating'!I$47</f>
        <v>8.4540938502867036E-2</v>
      </c>
      <c r="O239" s="220">
        <f>'4.a Electric heating'!J$47</f>
        <v>8.7742550929428731E-2</v>
      </c>
      <c r="P239" s="220">
        <f>'4.a Electric heating'!K$47</f>
        <v>9.0944163355989538E-2</v>
      </c>
      <c r="Q239" s="220">
        <f>'4.a Electric heating'!L$47</f>
        <v>9.4145775782551233E-2</v>
      </c>
      <c r="R239" s="220">
        <f>'4.a Electric heating'!M$47</f>
        <v>9.4112519231784542E-2</v>
      </c>
      <c r="S239" s="220">
        <f>'4.a Electric heating'!N$47</f>
        <v>9.9828112054210896E-2</v>
      </c>
      <c r="T239" s="220">
        <f>'4.a Electric heating'!O$47</f>
        <v>0.10001908025992153</v>
      </c>
      <c r="U239" s="220">
        <f>'4.a Electric heating'!P$47</f>
        <v>0.1077506340119737</v>
      </c>
      <c r="V239" s="220">
        <f>'4.a Electric heating'!Q$47</f>
        <v>0.11371237383917139</v>
      </c>
      <c r="W239" s="220">
        <f>'4.a Electric heating'!R$47</f>
        <v>0.11866559603672551</v>
      </c>
      <c r="X239" s="220">
        <f>'4.a Electric heating'!S$47</f>
        <v>0.12001946124982064</v>
      </c>
      <c r="Y239" s="220">
        <f>'4.a Electric heating'!T$47</f>
        <v>0.12126533801019942</v>
      </c>
      <c r="Z239" s="220">
        <f>'4.a Electric heating'!U$47</f>
        <v>0.12253735204527143</v>
      </c>
      <c r="AA239" s="220">
        <f>'4.a Electric heating'!V$47</f>
        <v>0.12383633457578669</v>
      </c>
      <c r="AB239" s="220">
        <f>'4.a Electric heating'!W$47</f>
        <v>0.12516315244624154</v>
      </c>
      <c r="AC239" s="220">
        <f>'4.a Electric heating'!X$47</f>
        <v>0.12643228587880875</v>
      </c>
      <c r="AD239" s="220">
        <f>'4.a Electric heating'!Y$47</f>
        <v>0.14072350184323351</v>
      </c>
      <c r="AE239" s="220">
        <f>'4.a Electric heating'!Z$47</f>
        <v>0.14050650081099503</v>
      </c>
      <c r="AF239" s="220">
        <f>'4.a Electric heating'!AA$47</f>
        <v>0.14367922824866267</v>
      </c>
      <c r="AG239" s="220">
        <f>'4.a Electric heating'!AB$47</f>
        <v>0.13497139623359219</v>
      </c>
      <c r="AH239" s="220">
        <f>'4.a Electric heating'!AC$47</f>
        <v>0.13295689778234457</v>
      </c>
      <c r="AI239" s="220">
        <f>'4.a Electric heating'!AD$47</f>
        <v>0.14275820755476099</v>
      </c>
      <c r="AJ239" s="220">
        <f>'4.a Electric heating'!AE$47</f>
        <v>0.15253616697631997</v>
      </c>
      <c r="AK239" s="220">
        <f>'4.a Electric heating'!AF$47</f>
        <v>0.14748530052015044</v>
      </c>
      <c r="AL239" s="220">
        <f>'4.a Electric heating'!AG$47</f>
        <v>0.16021784444994758</v>
      </c>
      <c r="AM239" s="220">
        <f>'4.a Electric heating'!AH$47</f>
        <v>0.16935574432351874</v>
      </c>
      <c r="AN239" s="220">
        <f>'4.a Electric heating'!AI$47</f>
        <v>0.17816224302834172</v>
      </c>
      <c r="AO239" s="220">
        <f>'4.a Electric heating'!AJ$47</f>
        <v>0.18179820717177725</v>
      </c>
      <c r="AP239" s="220">
        <f>'4.a Electric heating'!AK$47</f>
        <v>0.1879348555151284</v>
      </c>
      <c r="AQ239" s="220">
        <f>'4.a Electric heating'!AL$47</f>
        <v>0.18558566982118929</v>
      </c>
      <c r="AR239" s="220">
        <f>'4.a Electric heating'!AM$47</f>
        <v>0.19795804780926857</v>
      </c>
      <c r="AS239" s="220">
        <f>'4.a Electric heating'!AN$47</f>
        <v>0.1970821272437408</v>
      </c>
      <c r="AT239" s="220">
        <f>'4.a Electric heating'!AO$47</f>
        <v>0.20813346148170761</v>
      </c>
      <c r="AU239" s="220">
        <f>'4.a Electric heating'!AP$47</f>
        <v>0.19884178909413142</v>
      </c>
      <c r="AV239" s="220">
        <f>'4.a Electric heating'!AQ$47</f>
        <v>0.20620629980132144</v>
      </c>
      <c r="AW239" s="220">
        <f>'4.a Electric heating'!AR$47</f>
        <v>0.20245709435038836</v>
      </c>
      <c r="AX239" s="220">
        <f>'4.a Electric heating'!AS$47</f>
        <v>0.21209790836707351</v>
      </c>
      <c r="AY239" s="220">
        <f>'4.a Electric heating'!AT$47</f>
        <v>0.21941162934524844</v>
      </c>
      <c r="AZ239" s="220">
        <f>'4.a Electric heating'!AU$47</f>
        <v>0.22270280378542717</v>
      </c>
      <c r="BA239" s="220">
        <f>'4.a Electric heating'!AV$47</f>
        <v>0.22495232705598706</v>
      </c>
      <c r="BB239" s="220">
        <f>'4.a Electric heating'!AW$47</f>
        <v>0.22841313208761763</v>
      </c>
      <c r="BC239" s="220">
        <f>'4.a Electric heating'!AX$47</f>
        <v>0.22959051936641978</v>
      </c>
      <c r="BD239" s="220">
        <f>'4.a Electric heating'!AY$47</f>
        <v>0.22270280378542717</v>
      </c>
      <c r="BE239" s="220">
        <f>'4.a Electric heating'!AZ$47</f>
        <v>0.22049782553012592</v>
      </c>
      <c r="BF239" s="220">
        <f>'4.a Electric heating'!BA$47</f>
        <v>0.22495232705598706</v>
      </c>
      <c r="BG239" s="220">
        <f>'4.a Electric heating'!BB$47</f>
        <v>0.22270280378542714</v>
      </c>
      <c r="BH239" s="220">
        <f>'4.a Electric heating'!BC$47</f>
        <v>0.23442400398466015</v>
      </c>
      <c r="BI239" s="220">
        <f>'4.a Electric heating'!BD$47</f>
        <v>0.21727102808334356</v>
      </c>
    </row>
    <row r="240" spans="1:61" ht="15">
      <c r="A240" s="36" t="s">
        <v>7</v>
      </c>
      <c r="B240" s="36" t="s">
        <v>8</v>
      </c>
      <c r="C240" s="36" t="s">
        <v>39</v>
      </c>
      <c r="D240" s="1" t="s">
        <v>17</v>
      </c>
      <c r="E240" s="17" t="s">
        <v>103</v>
      </c>
      <c r="F240" s="17" t="s">
        <v>104</v>
      </c>
      <c r="G240" s="1" t="s">
        <v>14</v>
      </c>
      <c r="H240" s="220">
        <f>'2.b-MTH2-HTH'!C$61</f>
        <v>0.3911634117171473</v>
      </c>
      <c r="I240" s="220">
        <f>'2.b-MTH2-HTH'!D$61</f>
        <v>0.3911634117171473</v>
      </c>
      <c r="J240" s="220">
        <f>'2.b-MTH2-HTH'!E$61</f>
        <v>0.3911634117171473</v>
      </c>
      <c r="K240" s="220">
        <f>'2.b-MTH2-HTH'!F$61</f>
        <v>0.3911634117171473</v>
      </c>
      <c r="L240" s="220">
        <f>'2.b-MTH2-HTH'!G$61</f>
        <v>0.3911634117171473</v>
      </c>
      <c r="M240" s="220">
        <f>'2.b-MTH2-HTH'!H$61</f>
        <v>0.3911634117171473</v>
      </c>
      <c r="N240" s="220">
        <f>'2.b-MTH2-HTH'!I$61</f>
        <v>0.3911634117171473</v>
      </c>
      <c r="O240" s="220">
        <f>'2.b-MTH2-HTH'!J$61</f>
        <v>0.3911634117171473</v>
      </c>
      <c r="P240" s="220">
        <f>'2.b-MTH2-HTH'!K$61</f>
        <v>0.39116341171714725</v>
      </c>
      <c r="Q240" s="220">
        <f>'2.b-MTH2-HTH'!L$61</f>
        <v>0.3911634117171473</v>
      </c>
      <c r="R240" s="220">
        <f>'2.b-MTH2-HTH'!M$61</f>
        <v>0.3911634117171473</v>
      </c>
      <c r="S240" s="220">
        <f>'2.b-MTH2-HTH'!N$61</f>
        <v>0.3911634117171473</v>
      </c>
      <c r="T240" s="220">
        <f>'2.b-MTH2-HTH'!O$61</f>
        <v>0.39116341171714725</v>
      </c>
      <c r="U240" s="220">
        <f>'2.b-MTH2-HTH'!P$61</f>
        <v>0.39116341171714725</v>
      </c>
      <c r="V240" s="220">
        <f>'2.b-MTH2-HTH'!Q$61</f>
        <v>0.3911634117171473</v>
      </c>
      <c r="W240" s="220">
        <f>'2.b-MTH2-HTH'!R$61</f>
        <v>0.3911634117171473</v>
      </c>
      <c r="X240" s="220">
        <f>'2.b-MTH2-HTH'!S$61</f>
        <v>0.3911634117171473</v>
      </c>
      <c r="Y240" s="220">
        <f>'2.b-MTH2-HTH'!T$61</f>
        <v>0.3911634117171473</v>
      </c>
      <c r="Z240" s="220">
        <f>'2.b-MTH2-HTH'!U$61</f>
        <v>0.3911634117171473</v>
      </c>
      <c r="AA240" s="220">
        <f>'2.b-MTH2-HTH'!V$61</f>
        <v>0.3911634117171473</v>
      </c>
      <c r="AB240" s="220">
        <f>'2.b-MTH2-HTH'!W$61</f>
        <v>0.3911634117171473</v>
      </c>
      <c r="AC240" s="220">
        <f>'2.b-MTH2-HTH'!X$61</f>
        <v>0.3911634117171473</v>
      </c>
      <c r="AD240" s="220">
        <f>'2.b-MTH2-HTH'!Y$61</f>
        <v>0.3911634117171473</v>
      </c>
      <c r="AE240" s="220">
        <f>'2.b-MTH2-HTH'!Z$61</f>
        <v>0.3911634117171473</v>
      </c>
      <c r="AF240" s="220">
        <f>'2.b-MTH2-HTH'!AA$61</f>
        <v>0.3911634117171473</v>
      </c>
      <c r="AG240" s="220">
        <f>'2.b-MTH2-HTH'!AB$61</f>
        <v>0.3911634117171473</v>
      </c>
      <c r="AH240" s="220">
        <f>'2.b-MTH2-HTH'!AC$61</f>
        <v>0.3911634117171473</v>
      </c>
      <c r="AI240" s="220">
        <f>'2.b-MTH2-HTH'!AD$61</f>
        <v>0.3911634117171473</v>
      </c>
      <c r="AJ240" s="220">
        <f>'2.b-MTH2-HTH'!AE$61</f>
        <v>0.39116341171714736</v>
      </c>
      <c r="AK240" s="220">
        <f>'2.b-MTH2-HTH'!AF$61</f>
        <v>0.3911634117171473</v>
      </c>
      <c r="AL240" s="220">
        <f>'2.b-MTH2-HTH'!AG$61</f>
        <v>0.3911634117171473</v>
      </c>
      <c r="AM240" s="220">
        <f>'2.b-MTH2-HTH'!AH$61</f>
        <v>0.3911634117171473</v>
      </c>
      <c r="AN240" s="220">
        <f>'2.b-MTH2-HTH'!AI$61</f>
        <v>0.3911634117171473</v>
      </c>
      <c r="AO240" s="220">
        <f>'2.b-MTH2-HTH'!AJ$61</f>
        <v>0.3911634117171473</v>
      </c>
      <c r="AP240" s="220">
        <f>'2.b-MTH2-HTH'!AK$61</f>
        <v>0.3911634117171473</v>
      </c>
      <c r="AQ240" s="220">
        <f>'2.b-MTH2-HTH'!AL$61</f>
        <v>0.3911634117171473</v>
      </c>
      <c r="AR240" s="220">
        <f>'2.b-MTH2-HTH'!AM$61</f>
        <v>0.3911634117171473</v>
      </c>
      <c r="AS240" s="220">
        <f>'2.b-MTH2-HTH'!AN$61</f>
        <v>0.3911634117171473</v>
      </c>
      <c r="AT240" s="220">
        <f>'2.b-MTH2-HTH'!AO$61</f>
        <v>0.3911634117171473</v>
      </c>
      <c r="AU240" s="220">
        <f>'2.b-MTH2-HTH'!AP$61</f>
        <v>0.3911634117171473</v>
      </c>
      <c r="AV240" s="220">
        <f>'2.b-MTH2-HTH'!AQ$61</f>
        <v>0.3911634117171473</v>
      </c>
      <c r="AW240" s="220">
        <f>'2.b-MTH2-HTH'!AR$61</f>
        <v>0.3911634117171473</v>
      </c>
      <c r="AX240" s="220">
        <f>'2.b-MTH2-HTH'!AS$61</f>
        <v>0.3911634117171473</v>
      </c>
      <c r="AY240" s="220">
        <f>'2.b-MTH2-HTH'!AT$61</f>
        <v>0.3911634117171473</v>
      </c>
      <c r="AZ240" s="220">
        <f>'2.b-MTH2-HTH'!AU$61</f>
        <v>0.3911634117171473</v>
      </c>
      <c r="BA240" s="220">
        <f>'2.b-MTH2-HTH'!AV$61</f>
        <v>0.3911634117171473</v>
      </c>
      <c r="BB240" s="220">
        <f>'2.b-MTH2-HTH'!AW$61</f>
        <v>0.3911634117171473</v>
      </c>
      <c r="BC240" s="220">
        <f>'2.b-MTH2-HTH'!AX$61</f>
        <v>0.3911634117171473</v>
      </c>
      <c r="BD240" s="220">
        <f>'2.b-MTH2-HTH'!AY$61</f>
        <v>0.3911634117171473</v>
      </c>
      <c r="BE240" s="220">
        <f>'2.b-MTH2-HTH'!AZ$61</f>
        <v>0.3911634117171473</v>
      </c>
      <c r="BF240" s="220">
        <f>'2.b-MTH2-HTH'!BA$61</f>
        <v>0.3911634117171473</v>
      </c>
      <c r="BG240" s="220">
        <f>'2.b-MTH2-HTH'!BB$61</f>
        <v>0.3911634117171473</v>
      </c>
      <c r="BH240" s="220">
        <f>'2.b-MTH2-HTH'!BC$61</f>
        <v>0.3911634117171473</v>
      </c>
      <c r="BI240" s="220">
        <f>'2.b-MTH2-HTH'!BD$61</f>
        <v>0.3911634117171473</v>
      </c>
    </row>
    <row r="241" spans="1:61" ht="15">
      <c r="A241" s="36" t="s">
        <v>7</v>
      </c>
      <c r="B241" s="36" t="s">
        <v>8</v>
      </c>
      <c r="C241" s="36" t="s">
        <v>39</v>
      </c>
      <c r="D241" s="1" t="s">
        <v>17</v>
      </c>
      <c r="E241" s="17" t="s">
        <v>103</v>
      </c>
      <c r="F241" s="17" t="s">
        <v>806</v>
      </c>
      <c r="G241" s="1" t="s">
        <v>12</v>
      </c>
      <c r="H241" s="220">
        <f>'4.c Electricity breakdown'!C$15/2</f>
        <v>0.23749999999999999</v>
      </c>
      <c r="I241" s="220">
        <f>'4.c Electricity breakdown'!D$15/2</f>
        <v>0.23749999999999999</v>
      </c>
      <c r="J241" s="220">
        <f>'4.c Electricity breakdown'!E$15/2</f>
        <v>0.23749999999999999</v>
      </c>
      <c r="K241" s="220">
        <f>'4.c Electricity breakdown'!F$15/2</f>
        <v>0.23749999999999999</v>
      </c>
      <c r="L241" s="220">
        <f>'4.c Electricity breakdown'!G$15/2</f>
        <v>0.23749999999999999</v>
      </c>
      <c r="M241" s="220">
        <f>'4.c Electricity breakdown'!H$15/2</f>
        <v>0.23749999999999999</v>
      </c>
      <c r="N241" s="220">
        <f>'4.c Electricity breakdown'!I$15/2</f>
        <v>0.23749999999999999</v>
      </c>
      <c r="O241" s="220">
        <f>'4.c Electricity breakdown'!J$15/2</f>
        <v>0.23749999999999999</v>
      </c>
      <c r="P241" s="220">
        <f>'4.c Electricity breakdown'!K$15/2</f>
        <v>0.23749999999999999</v>
      </c>
      <c r="Q241" s="220">
        <f>'4.c Electricity breakdown'!L$15/2</f>
        <v>0.23749999999999999</v>
      </c>
      <c r="R241" s="220">
        <f>'4.c Electricity breakdown'!M$15/2</f>
        <v>0.23749999999999999</v>
      </c>
      <c r="S241" s="220">
        <f>'4.c Electricity breakdown'!N$15/2</f>
        <v>0.23749999999999999</v>
      </c>
      <c r="T241" s="220">
        <f>'4.c Electricity breakdown'!O$15/2</f>
        <v>0.23749999999999999</v>
      </c>
      <c r="U241" s="220">
        <f>'4.c Electricity breakdown'!P$15/2</f>
        <v>0.23749999999999999</v>
      </c>
      <c r="V241" s="220">
        <f>'4.c Electricity breakdown'!Q$15/2</f>
        <v>0.23749999999999999</v>
      </c>
      <c r="W241" s="220">
        <f>'4.c Electricity breakdown'!R$15/2</f>
        <v>0.23749999999999999</v>
      </c>
      <c r="X241" s="220">
        <f>'4.c Electricity breakdown'!S$15/2</f>
        <v>0.23749999999999999</v>
      </c>
      <c r="Y241" s="220">
        <f>'4.c Electricity breakdown'!T$15/2</f>
        <v>0.23749999999999999</v>
      </c>
      <c r="Z241" s="220">
        <f>'4.c Electricity breakdown'!U$15/2</f>
        <v>0.23749999999999999</v>
      </c>
      <c r="AA241" s="220">
        <f>'4.c Electricity breakdown'!V$15/2</f>
        <v>0.23749999999999999</v>
      </c>
      <c r="AB241" s="220">
        <f>'4.c Electricity breakdown'!W$15/2</f>
        <v>0.23749999999999999</v>
      </c>
      <c r="AC241" s="220">
        <f>'4.c Electricity breakdown'!X$15/2</f>
        <v>0.23749999999999999</v>
      </c>
      <c r="AD241" s="220">
        <f>'4.c Electricity breakdown'!Y$15/2</f>
        <v>0.23749999999999999</v>
      </c>
      <c r="AE241" s="220">
        <f>'4.c Electricity breakdown'!Z$15/2</f>
        <v>0.23749999999999999</v>
      </c>
      <c r="AF241" s="220">
        <f>'4.c Electricity breakdown'!AA$15/2</f>
        <v>0.23749999999999999</v>
      </c>
      <c r="AG241" s="220">
        <f>'4.c Electricity breakdown'!AB$15/2</f>
        <v>0.23749999999999999</v>
      </c>
      <c r="AH241" s="220">
        <f>'4.c Electricity breakdown'!AC$15/2</f>
        <v>0.23749999999999999</v>
      </c>
      <c r="AI241" s="220">
        <f>'4.c Electricity breakdown'!AD$15/2</f>
        <v>0.23749999999999999</v>
      </c>
      <c r="AJ241" s="220">
        <f>'4.c Electricity breakdown'!AE$15/2</f>
        <v>0.23749999999999999</v>
      </c>
      <c r="AK241" s="220">
        <f>'4.c Electricity breakdown'!AF$15/2</f>
        <v>0.23749999999999999</v>
      </c>
      <c r="AL241" s="220">
        <f>'4.c Electricity breakdown'!AG$15/2</f>
        <v>0.23749999999999999</v>
      </c>
      <c r="AM241" s="220">
        <f>'4.c Electricity breakdown'!AH$15/2</f>
        <v>0.23749999999999999</v>
      </c>
      <c r="AN241" s="220">
        <f>'4.c Electricity breakdown'!AI$15/2</f>
        <v>0.23749999999999999</v>
      </c>
      <c r="AO241" s="220">
        <f>'4.c Electricity breakdown'!AJ$15/2</f>
        <v>0.23749999999999999</v>
      </c>
      <c r="AP241" s="220">
        <f>'4.c Electricity breakdown'!AK$15/2</f>
        <v>0.23749999999999999</v>
      </c>
      <c r="AQ241" s="220">
        <f>'4.c Electricity breakdown'!AL$15/2</f>
        <v>0.23749999999999999</v>
      </c>
      <c r="AR241" s="220">
        <f>'4.c Electricity breakdown'!AM$15/2</f>
        <v>0.23749999999999999</v>
      </c>
      <c r="AS241" s="220">
        <f>'4.c Electricity breakdown'!AN$15/2</f>
        <v>0.23749999999999999</v>
      </c>
      <c r="AT241" s="220">
        <f>'4.c Electricity breakdown'!AO$15/2</f>
        <v>0.23749999999999999</v>
      </c>
      <c r="AU241" s="220">
        <f>'4.c Electricity breakdown'!AP$15/2</f>
        <v>0.23749999999999999</v>
      </c>
      <c r="AV241" s="220">
        <f>'4.c Electricity breakdown'!AQ$15/2</f>
        <v>0.23749999999999999</v>
      </c>
      <c r="AW241" s="220">
        <f>'4.c Electricity breakdown'!AR$15/2</f>
        <v>0.23749999999999999</v>
      </c>
      <c r="AX241" s="220">
        <f>'4.c Electricity breakdown'!AS$15/2</f>
        <v>0.23749999999999999</v>
      </c>
      <c r="AY241" s="220">
        <f>'4.c Electricity breakdown'!AT$15/2</f>
        <v>0.23749999999999999</v>
      </c>
      <c r="AZ241" s="220">
        <f>'4.c Electricity breakdown'!AU$15/2</f>
        <v>0.23749999999999999</v>
      </c>
      <c r="BA241" s="220">
        <f>'4.c Electricity breakdown'!AV$15/2</f>
        <v>0.23749999999999999</v>
      </c>
      <c r="BB241" s="220">
        <f>'4.c Electricity breakdown'!AW$15/2</f>
        <v>0.23749999999999999</v>
      </c>
      <c r="BC241" s="220">
        <f>'4.c Electricity breakdown'!AX$15/2</f>
        <v>0.23749999999999999</v>
      </c>
      <c r="BD241" s="220">
        <f>'4.c Electricity breakdown'!AY$15/2</f>
        <v>0.23749999999999999</v>
      </c>
      <c r="BE241" s="220">
        <f>'4.c Electricity breakdown'!AZ$15/2</f>
        <v>0.23749999999999999</v>
      </c>
      <c r="BF241" s="220">
        <f>'4.c Electricity breakdown'!BA$15/2</f>
        <v>0.23749999999999999</v>
      </c>
      <c r="BG241" s="220">
        <f>'4.c Electricity breakdown'!BB$15/2</f>
        <v>0.23749999999999999</v>
      </c>
      <c r="BH241" s="220">
        <f>'4.c Electricity breakdown'!BC$15/2</f>
        <v>0.23749999999999999</v>
      </c>
      <c r="BI241" s="220">
        <f>'4.c Electricity breakdown'!BD$15/2</f>
        <v>0.23749999999999999</v>
      </c>
    </row>
    <row r="242" spans="1:61" ht="15">
      <c r="A242" s="36" t="s">
        <v>7</v>
      </c>
      <c r="B242" s="36" t="s">
        <v>8</v>
      </c>
      <c r="C242" s="36" t="s">
        <v>39</v>
      </c>
      <c r="D242" s="1" t="s">
        <v>17</v>
      </c>
      <c r="E242" s="17" t="s">
        <v>103</v>
      </c>
      <c r="F242" s="17" t="s">
        <v>806</v>
      </c>
      <c r="G242" s="1" t="s">
        <v>13</v>
      </c>
      <c r="H242" s="220">
        <f>'4.a Electric heating'!C$47</f>
        <v>6.5331263943499529E-2</v>
      </c>
      <c r="I242" s="220">
        <f>'4.a Electric heating'!D$47</f>
        <v>6.8532876370061224E-2</v>
      </c>
      <c r="J242" s="220">
        <f>'4.a Electric heating'!E$47</f>
        <v>7.1734488796622031E-2</v>
      </c>
      <c r="K242" s="220">
        <f>'4.a Electric heating'!F$47</f>
        <v>7.4936101223183726E-2</v>
      </c>
      <c r="L242" s="220">
        <f>'4.a Electric heating'!G$47</f>
        <v>7.8137713649744533E-2</v>
      </c>
      <c r="M242" s="220">
        <f>'4.a Electric heating'!H$47</f>
        <v>8.1339326076306229E-2</v>
      </c>
      <c r="N242" s="220">
        <f>'4.a Electric heating'!I$47</f>
        <v>8.4540938502867036E-2</v>
      </c>
      <c r="O242" s="220">
        <f>'4.a Electric heating'!J$47</f>
        <v>8.7742550929428731E-2</v>
      </c>
      <c r="P242" s="220">
        <f>'4.a Electric heating'!K$47</f>
        <v>9.0944163355989538E-2</v>
      </c>
      <c r="Q242" s="220">
        <f>'4.a Electric heating'!L$47</f>
        <v>9.4145775782551233E-2</v>
      </c>
      <c r="R242" s="220">
        <f>'4.a Electric heating'!M$47</f>
        <v>9.4112519231784542E-2</v>
      </c>
      <c r="S242" s="220">
        <f>'4.a Electric heating'!N$47</f>
        <v>9.9828112054210896E-2</v>
      </c>
      <c r="T242" s="220">
        <f>'4.a Electric heating'!O$47</f>
        <v>0.10001908025992153</v>
      </c>
      <c r="U242" s="220">
        <f>'4.a Electric heating'!P$47</f>
        <v>0.1077506340119737</v>
      </c>
      <c r="V242" s="220">
        <f>'4.a Electric heating'!Q$47</f>
        <v>0.11371237383917139</v>
      </c>
      <c r="W242" s="220">
        <f>'4.a Electric heating'!R$47</f>
        <v>0.11866559603672551</v>
      </c>
      <c r="X242" s="220">
        <f>'4.a Electric heating'!S$47</f>
        <v>0.12001946124982064</v>
      </c>
      <c r="Y242" s="220">
        <f>'4.a Electric heating'!T$47</f>
        <v>0.12126533801019942</v>
      </c>
      <c r="Z242" s="220">
        <f>'4.a Electric heating'!U$47</f>
        <v>0.12253735204527143</v>
      </c>
      <c r="AA242" s="220">
        <f>'4.a Electric heating'!V$47</f>
        <v>0.12383633457578669</v>
      </c>
      <c r="AB242" s="220">
        <f>'4.a Electric heating'!W$47</f>
        <v>0.12516315244624154</v>
      </c>
      <c r="AC242" s="220">
        <f>'4.a Electric heating'!X$47</f>
        <v>0.12643228587880875</v>
      </c>
      <c r="AD242" s="220">
        <f>'4.a Electric heating'!Y$47</f>
        <v>0.14072350184323351</v>
      </c>
      <c r="AE242" s="220">
        <f>'4.a Electric heating'!Z$47</f>
        <v>0.14050650081099503</v>
      </c>
      <c r="AF242" s="220">
        <f>'4.a Electric heating'!AA$47</f>
        <v>0.14367922824866267</v>
      </c>
      <c r="AG242" s="220">
        <f>'4.a Electric heating'!AB$47</f>
        <v>0.13497139623359219</v>
      </c>
      <c r="AH242" s="220">
        <f>'4.a Electric heating'!AC$47</f>
        <v>0.13295689778234457</v>
      </c>
      <c r="AI242" s="220">
        <f>'4.a Electric heating'!AD$47</f>
        <v>0.14275820755476099</v>
      </c>
      <c r="AJ242" s="220">
        <f>'4.a Electric heating'!AE$47</f>
        <v>0.15253616697631997</v>
      </c>
      <c r="AK242" s="220">
        <f>'4.a Electric heating'!AF$47</f>
        <v>0.14748530052015044</v>
      </c>
      <c r="AL242" s="220">
        <f>'4.a Electric heating'!AG$47</f>
        <v>0.16021784444994758</v>
      </c>
      <c r="AM242" s="220">
        <f>'4.a Electric heating'!AH$47</f>
        <v>0.16935574432351874</v>
      </c>
      <c r="AN242" s="220">
        <f>'4.a Electric heating'!AI$47</f>
        <v>0.17816224302834172</v>
      </c>
      <c r="AO242" s="220">
        <f>'4.a Electric heating'!AJ$47</f>
        <v>0.18179820717177725</v>
      </c>
      <c r="AP242" s="220">
        <f>'4.a Electric heating'!AK$47</f>
        <v>0.1879348555151284</v>
      </c>
      <c r="AQ242" s="220">
        <f>'4.a Electric heating'!AL$47</f>
        <v>0.18558566982118929</v>
      </c>
      <c r="AR242" s="220">
        <f>'4.a Electric heating'!AM$47</f>
        <v>0.19795804780926857</v>
      </c>
      <c r="AS242" s="220">
        <f>'4.a Electric heating'!AN$47</f>
        <v>0.1970821272437408</v>
      </c>
      <c r="AT242" s="220">
        <f>'4.a Electric heating'!AO$47</f>
        <v>0.20813346148170761</v>
      </c>
      <c r="AU242" s="220">
        <f>'4.a Electric heating'!AP$47</f>
        <v>0.19884178909413142</v>
      </c>
      <c r="AV242" s="220">
        <f>'4.a Electric heating'!AQ$47</f>
        <v>0.20620629980132144</v>
      </c>
      <c r="AW242" s="220">
        <f>'4.a Electric heating'!AR$47</f>
        <v>0.20245709435038836</v>
      </c>
      <c r="AX242" s="220">
        <f>'4.a Electric heating'!AS$47</f>
        <v>0.21209790836707351</v>
      </c>
      <c r="AY242" s="220">
        <f>'4.a Electric heating'!AT$47</f>
        <v>0.21941162934524844</v>
      </c>
      <c r="AZ242" s="220">
        <f>'4.a Electric heating'!AU$47</f>
        <v>0.22270280378542717</v>
      </c>
      <c r="BA242" s="220">
        <f>'4.a Electric heating'!AV$47</f>
        <v>0.22495232705598706</v>
      </c>
      <c r="BB242" s="220">
        <f>'4.a Electric heating'!AW$47</f>
        <v>0.22841313208761763</v>
      </c>
      <c r="BC242" s="220">
        <f>'4.a Electric heating'!AX$47</f>
        <v>0.22959051936641978</v>
      </c>
      <c r="BD242" s="220">
        <f>'4.a Electric heating'!AY$47</f>
        <v>0.22270280378542717</v>
      </c>
      <c r="BE242" s="220">
        <f>'4.a Electric heating'!AZ$47</f>
        <v>0.22049782553012592</v>
      </c>
      <c r="BF242" s="220">
        <f>'4.a Electric heating'!BA$47</f>
        <v>0.22495232705598706</v>
      </c>
      <c r="BG242" s="220">
        <f>'4.a Electric heating'!BB$47</f>
        <v>0.22270280378542714</v>
      </c>
      <c r="BH242" s="220">
        <f>'4.a Electric heating'!BC$47</f>
        <v>0.23442400398466015</v>
      </c>
      <c r="BI242" s="220">
        <f>'4.a Electric heating'!BD$47</f>
        <v>0.21727102808334356</v>
      </c>
    </row>
    <row r="243" spans="1:61" ht="15">
      <c r="A243" s="36" t="s">
        <v>7</v>
      </c>
      <c r="B243" s="36" t="s">
        <v>8</v>
      </c>
      <c r="C243" s="36" t="s">
        <v>39</v>
      </c>
      <c r="D243" s="1" t="s">
        <v>17</v>
      </c>
      <c r="E243" s="17" t="s">
        <v>103</v>
      </c>
      <c r="F243" s="17" t="s">
        <v>806</v>
      </c>
      <c r="G243" s="1" t="s">
        <v>14</v>
      </c>
      <c r="H243" s="220">
        <f>'2.b-MTH2-HTH'!C$67</f>
        <v>0.67007841522529721</v>
      </c>
      <c r="I243" s="220">
        <f>'2.b-MTH2-HTH'!D$67</f>
        <v>0.67007841522529721</v>
      </c>
      <c r="J243" s="220">
        <f>'2.b-MTH2-HTH'!E$67</f>
        <v>0.67007841522529721</v>
      </c>
      <c r="K243" s="220">
        <f>'2.b-MTH2-HTH'!F$67</f>
        <v>0.67007841522529721</v>
      </c>
      <c r="L243" s="220">
        <f>'2.b-MTH2-HTH'!G$67</f>
        <v>0.67007841522529721</v>
      </c>
      <c r="M243" s="220">
        <f>'2.b-MTH2-HTH'!H$67</f>
        <v>0.67007841522529721</v>
      </c>
      <c r="N243" s="220">
        <f>'2.b-MTH2-HTH'!I$67</f>
        <v>0.67007841522529721</v>
      </c>
      <c r="O243" s="220">
        <f>'2.b-MTH2-HTH'!J$67</f>
        <v>0.67007841522529721</v>
      </c>
      <c r="P243" s="220">
        <f>'2.b-MTH2-HTH'!K$67</f>
        <v>0.67007841522529721</v>
      </c>
      <c r="Q243" s="220">
        <f>'2.b-MTH2-HTH'!L$67</f>
        <v>0.67007841522529721</v>
      </c>
      <c r="R243" s="220">
        <f>'2.b-MTH2-HTH'!M$67</f>
        <v>0.67007841522529721</v>
      </c>
      <c r="S243" s="220">
        <f>'2.b-MTH2-HTH'!N$67</f>
        <v>0.67007841522529721</v>
      </c>
      <c r="T243" s="220">
        <f>'2.b-MTH2-HTH'!O$67</f>
        <v>0.67007841522529721</v>
      </c>
      <c r="U243" s="220">
        <f>'2.b-MTH2-HTH'!P$67</f>
        <v>0.67007841522529721</v>
      </c>
      <c r="V243" s="220">
        <f>'2.b-MTH2-HTH'!Q$67</f>
        <v>0.67007841522529721</v>
      </c>
      <c r="W243" s="220">
        <f>'2.b-MTH2-HTH'!R$67</f>
        <v>0.6700784152252971</v>
      </c>
      <c r="X243" s="220">
        <f>'2.b-MTH2-HTH'!S$67</f>
        <v>0.67007841522529721</v>
      </c>
      <c r="Y243" s="220">
        <f>'2.b-MTH2-HTH'!T$67</f>
        <v>0.67007841522529721</v>
      </c>
      <c r="Z243" s="220">
        <f>'2.b-MTH2-HTH'!U$67</f>
        <v>0.6700784152252971</v>
      </c>
      <c r="AA243" s="220">
        <f>'2.b-MTH2-HTH'!V$67</f>
        <v>0.67007841522529721</v>
      </c>
      <c r="AB243" s="220">
        <f>'2.b-MTH2-HTH'!W$67</f>
        <v>0.67007841522529721</v>
      </c>
      <c r="AC243" s="220">
        <f>'2.b-MTH2-HTH'!X$67</f>
        <v>0.67007841522529721</v>
      </c>
      <c r="AD243" s="220">
        <f>'2.b-MTH2-HTH'!Y$67</f>
        <v>0.67007841522529721</v>
      </c>
      <c r="AE243" s="220">
        <f>'2.b-MTH2-HTH'!Z$67</f>
        <v>0.67007841522529721</v>
      </c>
      <c r="AF243" s="220">
        <f>'2.b-MTH2-HTH'!AA$67</f>
        <v>0.67007841522529721</v>
      </c>
      <c r="AG243" s="220">
        <f>'2.b-MTH2-HTH'!AB$67</f>
        <v>0.6700784152252971</v>
      </c>
      <c r="AH243" s="220">
        <f>'2.b-MTH2-HTH'!AC$67</f>
        <v>0.67007841522529721</v>
      </c>
      <c r="AI243" s="220">
        <f>'2.b-MTH2-HTH'!AD$67</f>
        <v>0.67007841522529721</v>
      </c>
      <c r="AJ243" s="220">
        <f>'2.b-MTH2-HTH'!AE$67</f>
        <v>0.67007841522529721</v>
      </c>
      <c r="AK243" s="220">
        <f>'2.b-MTH2-HTH'!AF$67</f>
        <v>0.67007841522529721</v>
      </c>
      <c r="AL243" s="220">
        <f>'2.b-MTH2-HTH'!AG$67</f>
        <v>0.67007841522529732</v>
      </c>
      <c r="AM243" s="220">
        <f>'2.b-MTH2-HTH'!AH$67</f>
        <v>0.67007841522529721</v>
      </c>
      <c r="AN243" s="220">
        <f>'2.b-MTH2-HTH'!AI$67</f>
        <v>0.67007841522529721</v>
      </c>
      <c r="AO243" s="220">
        <f>'2.b-MTH2-HTH'!AJ$67</f>
        <v>0.67007841522529721</v>
      </c>
      <c r="AP243" s="220">
        <f>'2.b-MTH2-HTH'!AK$67</f>
        <v>0.67007841522529721</v>
      </c>
      <c r="AQ243" s="220">
        <f>'2.b-MTH2-HTH'!AL$67</f>
        <v>0.67007841522529721</v>
      </c>
      <c r="AR243" s="220">
        <f>'2.b-MTH2-HTH'!AM$67</f>
        <v>0.67007841522529721</v>
      </c>
      <c r="AS243" s="220">
        <f>'2.b-MTH2-HTH'!AN$67</f>
        <v>0.67007841522529721</v>
      </c>
      <c r="AT243" s="220">
        <f>'2.b-MTH2-HTH'!AO$67</f>
        <v>0.67007841522529721</v>
      </c>
      <c r="AU243" s="220">
        <f>'2.b-MTH2-HTH'!AP$67</f>
        <v>0.67007841522529721</v>
      </c>
      <c r="AV243" s="220">
        <f>'2.b-MTH2-HTH'!AQ$67</f>
        <v>0.67007841522529721</v>
      </c>
      <c r="AW243" s="220">
        <f>'2.b-MTH2-HTH'!AR$67</f>
        <v>0.67007841522529721</v>
      </c>
      <c r="AX243" s="220">
        <f>'2.b-MTH2-HTH'!AS$67</f>
        <v>0.67007841522529721</v>
      </c>
      <c r="AY243" s="220">
        <f>'2.b-MTH2-HTH'!AT$67</f>
        <v>0.67007841522529721</v>
      </c>
      <c r="AZ243" s="220">
        <f>'2.b-MTH2-HTH'!AU$67</f>
        <v>0.67007841522529721</v>
      </c>
      <c r="BA243" s="220">
        <f>'2.b-MTH2-HTH'!AV$67</f>
        <v>0.67007841522529721</v>
      </c>
      <c r="BB243" s="220">
        <f>'2.b-MTH2-HTH'!AW$67</f>
        <v>0.67007841522529721</v>
      </c>
      <c r="BC243" s="220">
        <f>'2.b-MTH2-HTH'!AX$67</f>
        <v>0.67007841522529721</v>
      </c>
      <c r="BD243" s="220">
        <f>'2.b-MTH2-HTH'!AY$67</f>
        <v>0.67007841522529721</v>
      </c>
      <c r="BE243" s="220">
        <f>'2.b-MTH2-HTH'!AZ$67</f>
        <v>0.67007841522529721</v>
      </c>
      <c r="BF243" s="220">
        <f>'2.b-MTH2-HTH'!BA$67</f>
        <v>0.67007841522529721</v>
      </c>
      <c r="BG243" s="220">
        <f>'2.b-MTH2-HTH'!BB$67</f>
        <v>0.67007841522529721</v>
      </c>
      <c r="BH243" s="220">
        <f>'2.b-MTH2-HTH'!BC$67</f>
        <v>0.67007841522529721</v>
      </c>
      <c r="BI243" s="220">
        <f>'2.b-MTH2-HTH'!BD$67</f>
        <v>0.67007841522529721</v>
      </c>
    </row>
    <row r="244" spans="1:61" ht="15">
      <c r="A244" s="36" t="s">
        <v>7</v>
      </c>
      <c r="B244" s="36" t="s">
        <v>8</v>
      </c>
      <c r="C244" s="36" t="s">
        <v>39</v>
      </c>
      <c r="D244" s="1" t="s">
        <v>17</v>
      </c>
      <c r="E244" s="1" t="s">
        <v>105</v>
      </c>
      <c r="F244" s="1" t="s">
        <v>106</v>
      </c>
      <c r="G244" s="1" t="s">
        <v>12</v>
      </c>
      <c r="H244" s="220">
        <f>'4.c Electricity breakdown'!C$17</f>
        <v>0.05</v>
      </c>
      <c r="I244" s="220">
        <f>'4.c Electricity breakdown'!D$17</f>
        <v>0.05</v>
      </c>
      <c r="J244" s="220">
        <f>'4.c Electricity breakdown'!E$17</f>
        <v>0.05</v>
      </c>
      <c r="K244" s="220">
        <f>'4.c Electricity breakdown'!F$17</f>
        <v>0.05</v>
      </c>
      <c r="L244" s="220">
        <f>'4.c Electricity breakdown'!G$17</f>
        <v>0.05</v>
      </c>
      <c r="M244" s="220">
        <f>'4.c Electricity breakdown'!H$17</f>
        <v>0.05</v>
      </c>
      <c r="N244" s="220">
        <f>'4.c Electricity breakdown'!I$17</f>
        <v>0.05</v>
      </c>
      <c r="O244" s="220">
        <f>'4.c Electricity breakdown'!J$17</f>
        <v>0.05</v>
      </c>
      <c r="P244" s="220">
        <f>'4.c Electricity breakdown'!K$17</f>
        <v>0.05</v>
      </c>
      <c r="Q244" s="220">
        <f>'4.c Electricity breakdown'!L$17</f>
        <v>0.05</v>
      </c>
      <c r="R244" s="220">
        <f>'4.c Electricity breakdown'!M$17</f>
        <v>0.05</v>
      </c>
      <c r="S244" s="220">
        <f>'4.c Electricity breakdown'!N$17</f>
        <v>0.05</v>
      </c>
      <c r="T244" s="220">
        <f>'4.c Electricity breakdown'!O$17</f>
        <v>0.05</v>
      </c>
      <c r="U244" s="220">
        <f>'4.c Electricity breakdown'!P$17</f>
        <v>0.05</v>
      </c>
      <c r="V244" s="220">
        <f>'4.c Electricity breakdown'!Q$17</f>
        <v>0.05</v>
      </c>
      <c r="W244" s="220">
        <f>'4.c Electricity breakdown'!R$17</f>
        <v>0.05</v>
      </c>
      <c r="X244" s="220">
        <f>'4.c Electricity breakdown'!S$17</f>
        <v>0.05</v>
      </c>
      <c r="Y244" s="220">
        <f>'4.c Electricity breakdown'!T$17</f>
        <v>0.05</v>
      </c>
      <c r="Z244" s="220">
        <f>'4.c Electricity breakdown'!U$17</f>
        <v>0.05</v>
      </c>
      <c r="AA244" s="220">
        <f>'4.c Electricity breakdown'!V$17</f>
        <v>0.05</v>
      </c>
      <c r="AB244" s="220">
        <f>'4.c Electricity breakdown'!W$17</f>
        <v>0.05</v>
      </c>
      <c r="AC244" s="220">
        <f>'4.c Electricity breakdown'!X$17</f>
        <v>0.05</v>
      </c>
      <c r="AD244" s="220">
        <f>'4.c Electricity breakdown'!Y$17</f>
        <v>0.05</v>
      </c>
      <c r="AE244" s="220">
        <f>'4.c Electricity breakdown'!Z$17</f>
        <v>0.05</v>
      </c>
      <c r="AF244" s="220">
        <f>'4.c Electricity breakdown'!AA$17</f>
        <v>0.05</v>
      </c>
      <c r="AG244" s="220">
        <f>'4.c Electricity breakdown'!AB$17</f>
        <v>0.05</v>
      </c>
      <c r="AH244" s="220">
        <f>'4.c Electricity breakdown'!AC$17</f>
        <v>0.05</v>
      </c>
      <c r="AI244" s="220">
        <f>'4.c Electricity breakdown'!AD$17</f>
        <v>0.05</v>
      </c>
      <c r="AJ244" s="220">
        <f>'4.c Electricity breakdown'!AE$17</f>
        <v>0.05</v>
      </c>
      <c r="AK244" s="220">
        <f>'4.c Electricity breakdown'!AF$17</f>
        <v>0.05</v>
      </c>
      <c r="AL244" s="220">
        <f>'4.c Electricity breakdown'!AG$17</f>
        <v>0.05</v>
      </c>
      <c r="AM244" s="220">
        <f>'4.c Electricity breakdown'!AH$17</f>
        <v>0.05</v>
      </c>
      <c r="AN244" s="220">
        <f>'4.c Electricity breakdown'!AI$17</f>
        <v>0.05</v>
      </c>
      <c r="AO244" s="220">
        <f>'4.c Electricity breakdown'!AJ$17</f>
        <v>0.05</v>
      </c>
      <c r="AP244" s="220">
        <f>'4.c Electricity breakdown'!AK$17</f>
        <v>0.05</v>
      </c>
      <c r="AQ244" s="220">
        <f>'4.c Electricity breakdown'!AL$17</f>
        <v>0.05</v>
      </c>
      <c r="AR244" s="220">
        <f>'4.c Electricity breakdown'!AM$17</f>
        <v>0.05</v>
      </c>
      <c r="AS244" s="220">
        <f>'4.c Electricity breakdown'!AN$17</f>
        <v>0.05</v>
      </c>
      <c r="AT244" s="220">
        <f>'4.c Electricity breakdown'!AO$17</f>
        <v>0.05</v>
      </c>
      <c r="AU244" s="220">
        <f>'4.c Electricity breakdown'!AP$17</f>
        <v>0.05</v>
      </c>
      <c r="AV244" s="220">
        <f>'4.c Electricity breakdown'!AQ$17</f>
        <v>0.05</v>
      </c>
      <c r="AW244" s="220">
        <f>'4.c Electricity breakdown'!AR$17</f>
        <v>0.05</v>
      </c>
      <c r="AX244" s="220">
        <f>'4.c Electricity breakdown'!AS$17</f>
        <v>0.05</v>
      </c>
      <c r="AY244" s="220">
        <f>'4.c Electricity breakdown'!AT$17</f>
        <v>0.05</v>
      </c>
      <c r="AZ244" s="220">
        <f>'4.c Electricity breakdown'!AU$17</f>
        <v>0.05</v>
      </c>
      <c r="BA244" s="220">
        <f>'4.c Electricity breakdown'!AV$17</f>
        <v>0.05</v>
      </c>
      <c r="BB244" s="220">
        <f>'4.c Electricity breakdown'!AW$17</f>
        <v>0.05</v>
      </c>
      <c r="BC244" s="220">
        <f>'4.c Electricity breakdown'!AX$17</f>
        <v>0.05</v>
      </c>
      <c r="BD244" s="220">
        <f>'4.c Electricity breakdown'!AY$17</f>
        <v>0.05</v>
      </c>
      <c r="BE244" s="220">
        <f>'4.c Electricity breakdown'!AZ$17</f>
        <v>0.05</v>
      </c>
      <c r="BF244" s="220">
        <f>'4.c Electricity breakdown'!BA$17</f>
        <v>0.05</v>
      </c>
      <c r="BG244" s="220">
        <f>'4.c Electricity breakdown'!BB$17</f>
        <v>0.05</v>
      </c>
      <c r="BH244" s="220">
        <f>'4.c Electricity breakdown'!BC$17</f>
        <v>0.05</v>
      </c>
      <c r="BI244" s="220">
        <f>'4.c Electricity breakdown'!BD$17</f>
        <v>0.05</v>
      </c>
    </row>
    <row r="245" spans="1:61" ht="15">
      <c r="A245" s="36" t="s">
        <v>7</v>
      </c>
      <c r="B245" s="36" t="s">
        <v>8</v>
      </c>
      <c r="C245" s="36" t="s">
        <v>39</v>
      </c>
      <c r="D245" s="1" t="s">
        <v>17</v>
      </c>
      <c r="E245" s="1" t="s">
        <v>105</v>
      </c>
      <c r="F245" s="1" t="s">
        <v>106</v>
      </c>
      <c r="G245" s="1" t="s">
        <v>13</v>
      </c>
      <c r="H245" s="220">
        <f>'1. Lighting'!C$59</f>
        <v>1.7071742313323573E-2</v>
      </c>
      <c r="I245" s="220">
        <f>'1. Lighting'!D$59</f>
        <v>1.7462371888726208E-2</v>
      </c>
      <c r="J245" s="220">
        <f>'1. Lighting'!E$59</f>
        <v>1.7853001464128843E-2</v>
      </c>
      <c r="K245" s="220">
        <f>'1. Lighting'!F$59</f>
        <v>1.8243631039531479E-2</v>
      </c>
      <c r="L245" s="220">
        <f>'1. Lighting'!G$59</f>
        <v>1.8634260614934114E-2</v>
      </c>
      <c r="M245" s="220">
        <f>'1. Lighting'!H$59</f>
        <v>1.9024890190336749E-2</v>
      </c>
      <c r="N245" s="220">
        <f>'1. Lighting'!I$59</f>
        <v>1.9415519765739384E-2</v>
      </c>
      <c r="O245" s="220">
        <f>'1. Lighting'!J$59</f>
        <v>1.9806149341142019E-2</v>
      </c>
      <c r="P245" s="220">
        <f>'1. Lighting'!K$59</f>
        <v>2.0196778916544655E-2</v>
      </c>
      <c r="Q245" s="220">
        <f>'1. Lighting'!L$59</f>
        <v>2.058740849194729E-2</v>
      </c>
      <c r="R245" s="220">
        <f>'1. Lighting'!M$59</f>
        <v>2.0978038067349925E-2</v>
      </c>
      <c r="S245" s="220">
        <f>'1. Lighting'!N$59</f>
        <v>2.136866764275256E-2</v>
      </c>
      <c r="T245" s="220">
        <f>'1. Lighting'!O$59</f>
        <v>2.1759297218155196E-2</v>
      </c>
      <c r="U245" s="220">
        <f>'1. Lighting'!P$59</f>
        <v>2.2149926793557831E-2</v>
      </c>
      <c r="V245" s="220">
        <f>'1. Lighting'!Q$59</f>
        <v>2.2540556368960466E-2</v>
      </c>
      <c r="W245" s="220">
        <f>'1. Lighting'!R$59</f>
        <v>2.2931185944363101E-2</v>
      </c>
      <c r="X245" s="220">
        <f>'1. Lighting'!S$59</f>
        <v>2.3321815519765737E-2</v>
      </c>
      <c r="Y245" s="220">
        <f>'1. Lighting'!T$59</f>
        <v>2.3712445095168372E-2</v>
      </c>
      <c r="Z245" s="220">
        <f>'1. Lighting'!U$59</f>
        <v>2.4103074670571007E-2</v>
      </c>
      <c r="AA245" s="220">
        <f>'1. Lighting'!V$59</f>
        <v>2.4493704245973642E-2</v>
      </c>
      <c r="AB245" s="220">
        <f>'1. Lighting'!W$59</f>
        <v>2.4884333821376278E-2</v>
      </c>
      <c r="AC245" s="220">
        <f>'1. Lighting'!X$59</f>
        <v>2.5274963396778913E-2</v>
      </c>
      <c r="AD245" s="220">
        <f>'1. Lighting'!Y$59</f>
        <v>2.5665592972181552E-2</v>
      </c>
      <c r="AE245" s="220">
        <f>'1. Lighting'!Z$59</f>
        <v>2.6056222547584187E-2</v>
      </c>
      <c r="AF245" s="220">
        <f>'1. Lighting'!AA$59</f>
        <v>2.6446852122986822E-2</v>
      </c>
      <c r="AG245" s="220">
        <f>'1. Lighting'!AB$59</f>
        <v>2.6837481698389457E-2</v>
      </c>
      <c r="AH245" s="220">
        <f>'1. Lighting'!AC$59</f>
        <v>2.7228111273792092E-2</v>
      </c>
      <c r="AI245" s="220">
        <f>'1. Lighting'!AD$59</f>
        <v>2.7618740849194728E-2</v>
      </c>
      <c r="AJ245" s="220">
        <f>'1. Lighting'!AE$59</f>
        <v>2.8009370424597363E-2</v>
      </c>
      <c r="AK245" s="220">
        <f>'1. Lighting'!AF$59</f>
        <v>2.8399999999999998E-2</v>
      </c>
      <c r="AL245" s="220">
        <f>'1. Lighting'!AG$59</f>
        <v>2.8790629575402633E-2</v>
      </c>
      <c r="AM245" s="220">
        <f>'1. Lighting'!AH$59</f>
        <v>2.9181259150805269E-2</v>
      </c>
      <c r="AN245" s="220">
        <f>'1. Lighting'!AI$59</f>
        <v>2.9571888726207904E-2</v>
      </c>
      <c r="AO245" s="220">
        <f>'1. Lighting'!AJ$59</f>
        <v>2.9962518301610539E-2</v>
      </c>
      <c r="AP245" s="220">
        <f>'1. Lighting'!AK$59</f>
        <v>3.0353147877013174E-2</v>
      </c>
      <c r="AQ245" s="220">
        <f>'1. Lighting'!AL$59</f>
        <v>3.074377745241581E-2</v>
      </c>
      <c r="AR245" s="220">
        <f>'1. Lighting'!AM$59</f>
        <v>3.1134407027818445E-2</v>
      </c>
      <c r="AS245" s="220">
        <f>'1. Lighting'!AN$59</f>
        <v>3.1525036603221077E-2</v>
      </c>
      <c r="AT245" s="220">
        <f>'1. Lighting'!AO$59</f>
        <v>3.1915666178623715E-2</v>
      </c>
      <c r="AU245" s="220">
        <f>'1. Lighting'!AP$59</f>
        <v>3.2306295754026347E-2</v>
      </c>
      <c r="AV245" s="220">
        <f>'1. Lighting'!AQ$59</f>
        <v>3.2696925329428986E-2</v>
      </c>
      <c r="AW245" s="220">
        <f>'1. Lighting'!AR$59</f>
        <v>3.3087554904831618E-2</v>
      </c>
      <c r="AX245" s="220">
        <f>'1. Lighting'!AS$59</f>
        <v>3.3478184480234256E-2</v>
      </c>
      <c r="AY245" s="220">
        <f>'1. Lighting'!AT$59</f>
        <v>3.3868814055636895E-2</v>
      </c>
      <c r="AZ245" s="220">
        <f>'1. Lighting'!AU$59</f>
        <v>3.4259443631039527E-2</v>
      </c>
      <c r="BA245" s="220">
        <f>'1. Lighting'!AV$59</f>
        <v>3.4650073206442165E-2</v>
      </c>
      <c r="BB245" s="220">
        <f>'1. Lighting'!AW$59</f>
        <v>3.5040702781844797E-2</v>
      </c>
      <c r="BC245" s="220">
        <f>'1. Lighting'!AX$59</f>
        <v>3.5431332357247436E-2</v>
      </c>
      <c r="BD245" s="220">
        <f>'1. Lighting'!AY$59</f>
        <v>3.5821961932650068E-2</v>
      </c>
      <c r="BE245" s="220">
        <f>'1. Lighting'!AZ$59</f>
        <v>3.6212591508052706E-2</v>
      </c>
      <c r="BF245" s="220">
        <f>'1. Lighting'!BA$59</f>
        <v>3.6603221083455345E-2</v>
      </c>
      <c r="BG245" s="220">
        <f>'1. Lighting'!BB$59</f>
        <v>3.6993850658857977E-2</v>
      </c>
      <c r="BH245" s="220">
        <f>'1. Lighting'!BC$59</f>
        <v>3.7384480234260616E-2</v>
      </c>
      <c r="BI245" s="220">
        <f>'1. Lighting'!BD$59</f>
        <v>3.7775109809663247E-2</v>
      </c>
    </row>
    <row r="246" spans="1:61" ht="15">
      <c r="A246" s="36" t="s">
        <v>7</v>
      </c>
      <c r="B246" s="36" t="s">
        <v>8</v>
      </c>
      <c r="C246" s="36" t="s">
        <v>39</v>
      </c>
      <c r="D246" s="1" t="s">
        <v>17</v>
      </c>
      <c r="E246" s="1" t="s">
        <v>105</v>
      </c>
      <c r="F246" s="1" t="s">
        <v>106</v>
      </c>
      <c r="G246" s="1" t="s">
        <v>14</v>
      </c>
      <c r="H246" s="220">
        <f>'1. Lighting'!C$60</f>
        <v>1</v>
      </c>
      <c r="I246" s="220">
        <f>'1. Lighting'!D$60</f>
        <v>1</v>
      </c>
      <c r="J246" s="220">
        <f>'1. Lighting'!E$60</f>
        <v>1</v>
      </c>
      <c r="K246" s="220">
        <f>'1. Lighting'!F$60</f>
        <v>1</v>
      </c>
      <c r="L246" s="220">
        <f>'1. Lighting'!G$60</f>
        <v>1</v>
      </c>
      <c r="M246" s="220">
        <f>'1. Lighting'!H$60</f>
        <v>1</v>
      </c>
      <c r="N246" s="220">
        <f>'1. Lighting'!I$60</f>
        <v>1</v>
      </c>
      <c r="O246" s="220">
        <f>'1. Lighting'!J$60</f>
        <v>1</v>
      </c>
      <c r="P246" s="220">
        <f>'1. Lighting'!K$60</f>
        <v>1</v>
      </c>
      <c r="Q246" s="220">
        <f>'1. Lighting'!L$60</f>
        <v>1</v>
      </c>
      <c r="R246" s="220">
        <f>'1. Lighting'!M$60</f>
        <v>1</v>
      </c>
      <c r="S246" s="220">
        <f>'1. Lighting'!N$60</f>
        <v>1</v>
      </c>
      <c r="T246" s="220">
        <f>'1. Lighting'!O$60</f>
        <v>1</v>
      </c>
      <c r="U246" s="220">
        <f>'1. Lighting'!P$60</f>
        <v>1</v>
      </c>
      <c r="V246" s="220">
        <f>'1. Lighting'!Q$60</f>
        <v>1</v>
      </c>
      <c r="W246" s="220">
        <f>'1. Lighting'!R$60</f>
        <v>1</v>
      </c>
      <c r="X246" s="220">
        <f>'1. Lighting'!S$60</f>
        <v>1</v>
      </c>
      <c r="Y246" s="220">
        <f>'1. Lighting'!T$60</f>
        <v>1</v>
      </c>
      <c r="Z246" s="220">
        <f>'1. Lighting'!U$60</f>
        <v>1</v>
      </c>
      <c r="AA246" s="220">
        <f>'1. Lighting'!V$60</f>
        <v>1</v>
      </c>
      <c r="AB246" s="220">
        <f>'1. Lighting'!W$60</f>
        <v>1</v>
      </c>
      <c r="AC246" s="220">
        <f>'1. Lighting'!X$60</f>
        <v>1</v>
      </c>
      <c r="AD246" s="220">
        <f>'1. Lighting'!Y$60</f>
        <v>1</v>
      </c>
      <c r="AE246" s="220">
        <f>'1. Lighting'!Z$60</f>
        <v>1</v>
      </c>
      <c r="AF246" s="220">
        <f>'1. Lighting'!AA$60</f>
        <v>1</v>
      </c>
      <c r="AG246" s="220">
        <f>'1. Lighting'!AB$60</f>
        <v>1</v>
      </c>
      <c r="AH246" s="220">
        <f>'1. Lighting'!AC$60</f>
        <v>1</v>
      </c>
      <c r="AI246" s="220">
        <f>'1. Lighting'!AD$60</f>
        <v>1</v>
      </c>
      <c r="AJ246" s="220">
        <f>'1. Lighting'!AE$60</f>
        <v>1</v>
      </c>
      <c r="AK246" s="220">
        <f>'1. Lighting'!AF$60</f>
        <v>1</v>
      </c>
      <c r="AL246" s="220">
        <f>'1. Lighting'!AG$60</f>
        <v>1</v>
      </c>
      <c r="AM246" s="220">
        <f>'1. Lighting'!AH$60</f>
        <v>1</v>
      </c>
      <c r="AN246" s="220">
        <f>'1. Lighting'!AI$60</f>
        <v>1</v>
      </c>
      <c r="AO246" s="220">
        <f>'1. Lighting'!AJ$60</f>
        <v>1</v>
      </c>
      <c r="AP246" s="220">
        <f>'1. Lighting'!AK$60</f>
        <v>1</v>
      </c>
      <c r="AQ246" s="220">
        <f>'1. Lighting'!AL$60</f>
        <v>1</v>
      </c>
      <c r="AR246" s="220">
        <f>'1. Lighting'!AM$60</f>
        <v>1</v>
      </c>
      <c r="AS246" s="220">
        <f>'1. Lighting'!AN$60</f>
        <v>1</v>
      </c>
      <c r="AT246" s="220">
        <f>'1. Lighting'!AO$60</f>
        <v>1</v>
      </c>
      <c r="AU246" s="220">
        <f>'1. Lighting'!AP$60</f>
        <v>1</v>
      </c>
      <c r="AV246" s="220">
        <f>'1. Lighting'!AQ$60</f>
        <v>1</v>
      </c>
      <c r="AW246" s="220">
        <f>'1. Lighting'!AR$60</f>
        <v>1</v>
      </c>
      <c r="AX246" s="220">
        <f>'1. Lighting'!AS$60</f>
        <v>1</v>
      </c>
      <c r="AY246" s="220">
        <f>'1. Lighting'!AT$60</f>
        <v>1</v>
      </c>
      <c r="AZ246" s="220">
        <f>'1. Lighting'!AU$60</f>
        <v>1</v>
      </c>
      <c r="BA246" s="220">
        <f>'1. Lighting'!AV$60</f>
        <v>1</v>
      </c>
      <c r="BB246" s="220">
        <f>'1. Lighting'!AW$60</f>
        <v>1</v>
      </c>
      <c r="BC246" s="220">
        <f>'1. Lighting'!AX$60</f>
        <v>1</v>
      </c>
      <c r="BD246" s="220">
        <f>'1. Lighting'!AY$60</f>
        <v>1</v>
      </c>
      <c r="BE246" s="220">
        <f>'1. Lighting'!AZ$60</f>
        <v>1</v>
      </c>
      <c r="BF246" s="220">
        <f>'1. Lighting'!BA$60</f>
        <v>1</v>
      </c>
      <c r="BG246" s="220">
        <f>'1. Lighting'!BB$60</f>
        <v>1</v>
      </c>
      <c r="BH246" s="220">
        <f>'1. Lighting'!BC$60</f>
        <v>1</v>
      </c>
      <c r="BI246" s="220">
        <f>'1. Lighting'!BD$60</f>
        <v>1</v>
      </c>
    </row>
    <row r="247" spans="1:61" s="5" customFormat="1" ht="15">
      <c r="A247" s="4" t="s">
        <v>7</v>
      </c>
      <c r="B247" s="4" t="s">
        <v>8</v>
      </c>
      <c r="C247" s="4" t="s">
        <v>39</v>
      </c>
      <c r="D247" s="4" t="s">
        <v>18</v>
      </c>
      <c r="E247" s="4"/>
      <c r="F247" s="4"/>
      <c r="G247" s="4" t="s">
        <v>11</v>
      </c>
      <c r="H247" s="4">
        <v>-268</v>
      </c>
      <c r="I247" s="4">
        <v>-261</v>
      </c>
      <c r="J247" s="4">
        <v>-201</v>
      </c>
      <c r="K247" s="4">
        <v>-137</v>
      </c>
      <c r="L247" s="4">
        <v>-243</v>
      </c>
      <c r="M247" s="4">
        <v>-324</v>
      </c>
      <c r="N247" s="4">
        <v>-486</v>
      </c>
      <c r="O247" s="4">
        <v>-367</v>
      </c>
      <c r="P247" s="4">
        <v>-657</v>
      </c>
      <c r="Q247" s="4">
        <v>-457</v>
      </c>
      <c r="R247" s="4">
        <v>-537</v>
      </c>
      <c r="S247" s="4">
        <v>-553</v>
      </c>
      <c r="T247" s="4">
        <v>-1035</v>
      </c>
      <c r="U247" s="4">
        <v>-1025</v>
      </c>
      <c r="V247" s="4">
        <v>-1453</v>
      </c>
      <c r="W247" s="4">
        <v>-1512</v>
      </c>
      <c r="X247" s="4">
        <v>-1678</v>
      </c>
      <c r="Y247" s="4">
        <v>-1653</v>
      </c>
      <c r="Z247" s="4">
        <v>-1574</v>
      </c>
      <c r="AA247" s="4">
        <v>-1495</v>
      </c>
      <c r="AB247" s="4">
        <v>-1470</v>
      </c>
      <c r="AC247" s="4">
        <v>-1303</v>
      </c>
      <c r="AD247" s="4">
        <v>-1265</v>
      </c>
      <c r="AE247" s="4">
        <v>-1129</v>
      </c>
      <c r="AF247" s="4">
        <v>-1055</v>
      </c>
      <c r="AG247" s="4">
        <v>-1151</v>
      </c>
      <c r="AH247" s="4">
        <v>-1570</v>
      </c>
      <c r="AI247" s="4">
        <v>-1659</v>
      </c>
      <c r="AJ247" s="4">
        <v>-1778</v>
      </c>
      <c r="AK247" s="4">
        <v>-1729</v>
      </c>
      <c r="AL247" s="4">
        <v>-1747</v>
      </c>
      <c r="AM247" s="4">
        <v>-1809</v>
      </c>
      <c r="AN247" s="4">
        <v>-1896</v>
      </c>
      <c r="AO247" s="4">
        <v>-1824</v>
      </c>
      <c r="AP247" s="4">
        <v>-1981</v>
      </c>
      <c r="AQ247" s="4">
        <v>-2018</v>
      </c>
      <c r="AR247" s="4">
        <v>-2018</v>
      </c>
      <c r="AS247" s="4">
        <v>-1930</v>
      </c>
      <c r="AT247" s="4">
        <v>-1991</v>
      </c>
      <c r="AU247" s="4">
        <v>-2037</v>
      </c>
      <c r="AV247" s="4">
        <v>-1981</v>
      </c>
      <c r="AW247" s="4">
        <v>-1801</v>
      </c>
      <c r="AX247" s="4">
        <v>-1672</v>
      </c>
      <c r="AY247" s="4">
        <v>-1139</v>
      </c>
      <c r="AZ247" s="4">
        <v>-538</v>
      </c>
      <c r="BA247" s="4">
        <v>-445</v>
      </c>
      <c r="BB247" s="4">
        <v>-415</v>
      </c>
      <c r="BC247" s="4">
        <v>-413</v>
      </c>
      <c r="BD247" s="4">
        <v>-472</v>
      </c>
      <c r="BE247" s="4">
        <v>-371</v>
      </c>
      <c r="BF247" s="4">
        <v>-291</v>
      </c>
      <c r="BG247" s="4">
        <v>-233</v>
      </c>
      <c r="BH247" s="4">
        <v>-216</v>
      </c>
      <c r="BI247" s="4">
        <v>-179</v>
      </c>
    </row>
    <row r="248" spans="1:61" ht="15">
      <c r="A248" s="36" t="s">
        <v>7</v>
      </c>
      <c r="B248" s="36" t="s">
        <v>8</v>
      </c>
      <c r="C248" s="36" t="s">
        <v>39</v>
      </c>
      <c r="D248" s="1" t="s">
        <v>18</v>
      </c>
      <c r="E248" s="1" t="s">
        <v>107</v>
      </c>
      <c r="F248" s="1" t="s">
        <v>108</v>
      </c>
      <c r="G248" s="1" t="s">
        <v>12</v>
      </c>
      <c r="H248" s="220">
        <v>0.5</v>
      </c>
      <c r="I248" s="220">
        <v>0.5</v>
      </c>
      <c r="J248" s="220">
        <v>0.5</v>
      </c>
      <c r="K248" s="220">
        <v>0.5</v>
      </c>
      <c r="L248" s="220">
        <v>0.5</v>
      </c>
      <c r="M248" s="220">
        <v>0.5</v>
      </c>
      <c r="N248" s="220">
        <v>0.5</v>
      </c>
      <c r="O248" s="220">
        <v>0.5</v>
      </c>
      <c r="P248" s="220">
        <v>0.5</v>
      </c>
      <c r="Q248" s="220">
        <v>0.5</v>
      </c>
      <c r="R248" s="220">
        <v>0.5</v>
      </c>
      <c r="S248" s="220">
        <v>0.5</v>
      </c>
      <c r="T248" s="220">
        <v>0.5</v>
      </c>
      <c r="U248" s="220">
        <v>0.5</v>
      </c>
      <c r="V248" s="220">
        <v>0.5</v>
      </c>
      <c r="W248" s="220">
        <v>0.5</v>
      </c>
      <c r="X248" s="220">
        <v>0.5</v>
      </c>
      <c r="Y248" s="220">
        <v>0.5</v>
      </c>
      <c r="Z248" s="220">
        <v>0.5</v>
      </c>
      <c r="AA248" s="220">
        <v>0.5</v>
      </c>
      <c r="AB248" s="220">
        <v>0.5</v>
      </c>
      <c r="AC248" s="220">
        <v>0.5</v>
      </c>
      <c r="AD248" s="220">
        <v>0.5</v>
      </c>
      <c r="AE248" s="220">
        <v>0.5</v>
      </c>
      <c r="AF248" s="220">
        <v>0.5</v>
      </c>
      <c r="AG248" s="220">
        <v>0.5</v>
      </c>
      <c r="AH248" s="220">
        <v>0.5</v>
      </c>
      <c r="AI248" s="220">
        <v>0.5</v>
      </c>
      <c r="AJ248" s="220">
        <v>0.5</v>
      </c>
      <c r="AK248" s="220">
        <v>0.5</v>
      </c>
      <c r="AL248" s="220">
        <v>0.5</v>
      </c>
      <c r="AM248" s="220">
        <v>0.5</v>
      </c>
      <c r="AN248" s="220">
        <v>0.5</v>
      </c>
      <c r="AO248" s="220">
        <v>0.5</v>
      </c>
      <c r="AP248" s="220">
        <v>0.5</v>
      </c>
      <c r="AQ248" s="220">
        <v>0.5</v>
      </c>
      <c r="AR248" s="220">
        <v>0.5</v>
      </c>
      <c r="AS248" s="220">
        <v>0.5</v>
      </c>
      <c r="AT248" s="220">
        <v>0.5</v>
      </c>
      <c r="AU248" s="220">
        <v>0.5</v>
      </c>
      <c r="AV248" s="220">
        <v>0.5</v>
      </c>
      <c r="AW248" s="220">
        <v>0.5</v>
      </c>
      <c r="AX248" s="220">
        <v>0.5</v>
      </c>
      <c r="AY248" s="220">
        <v>0.5</v>
      </c>
      <c r="AZ248" s="220">
        <v>0.5</v>
      </c>
      <c r="BA248" s="220">
        <v>0.5</v>
      </c>
      <c r="BB248" s="220">
        <v>0.5</v>
      </c>
      <c r="BC248" s="220">
        <v>0.5</v>
      </c>
      <c r="BD248" s="220">
        <v>0.5</v>
      </c>
      <c r="BE248" s="220">
        <v>0.5</v>
      </c>
      <c r="BF248" s="220">
        <v>0.5</v>
      </c>
      <c r="BG248" s="220">
        <v>0.5</v>
      </c>
      <c r="BH248" s="220">
        <v>0.5</v>
      </c>
      <c r="BI248" s="220">
        <v>0.5</v>
      </c>
    </row>
    <row r="249" spans="1:61" ht="15">
      <c r="A249" s="36" t="s">
        <v>7</v>
      </c>
      <c r="B249" s="36" t="s">
        <v>8</v>
      </c>
      <c r="C249" s="36" t="s">
        <v>39</v>
      </c>
      <c r="D249" s="1" t="s">
        <v>18</v>
      </c>
      <c r="E249" s="1" t="s">
        <v>107</v>
      </c>
      <c r="F249" s="1" t="s">
        <v>108</v>
      </c>
      <c r="G249" s="1" t="s">
        <v>13</v>
      </c>
      <c r="H249" s="220">
        <f>'2.b-MTH2-HTH'!C$60</f>
        <v>0.27096033581386358</v>
      </c>
      <c r="I249" s="220">
        <f>'2.b-MTH2-HTH'!D$60</f>
        <v>0.27803846841506513</v>
      </c>
      <c r="J249" s="220">
        <f>'2.b-MTH2-HTH'!E$60</f>
        <v>0.28512306108197533</v>
      </c>
      <c r="K249" s="220">
        <f>'2.b-MTH2-HTH'!F$60</f>
        <v>0.29221073523947788</v>
      </c>
      <c r="L249" s="220">
        <f>'2.b-MTH2-HTH'!G$60</f>
        <v>0.29929810301441867</v>
      </c>
      <c r="M249" s="220">
        <f>'2.b-MTH2-HTH'!H$60</f>
        <v>0.30638177745854617</v>
      </c>
      <c r="N249" s="220">
        <f>'2.b-MTH2-HTH'!I$60</f>
        <v>0.31345838276552329</v>
      </c>
      <c r="O249" s="220">
        <f>'2.b-MTH2-HTH'!J$60</f>
        <v>0.32052456441659938</v>
      </c>
      <c r="P249" s="220">
        <f>'2.b-MTH2-HTH'!K$60</f>
        <v>0.32757699919028938</v>
      </c>
      <c r="Q249" s="220">
        <f>'2.b-MTH2-HTH'!L$60</f>
        <v>0.33461240497291833</v>
      </c>
      <c r="R249" s="220">
        <f>'2.b-MTH2-HTH'!M$60</f>
        <v>0.33900064234710969</v>
      </c>
      <c r="S249" s="220">
        <f>'2.b-MTH2-HTH'!N$60</f>
        <v>0.348033858794222</v>
      </c>
      <c r="T249" s="220">
        <f>'2.b-MTH2-HTH'!O$60</f>
        <v>0.35255421330360076</v>
      </c>
      <c r="U249" s="220">
        <f>'2.b-MTH2-HTH'!P$60</f>
        <v>0.36316841586045356</v>
      </c>
      <c r="V249" s="220">
        <f>'2.b-MTH2-HTH'!Q$60</f>
        <v>0.37231292224020818</v>
      </c>
      <c r="W249" s="220">
        <f>'2.b-MTH2-HTH'!R$60</f>
        <v>0.38060310289556548</v>
      </c>
      <c r="X249" s="220">
        <f>'2.b-MTH2-HTH'!S$60</f>
        <v>0.3859322922417493</v>
      </c>
      <c r="Y249" s="220">
        <f>'2.b-MTH2-HTH'!T$60</f>
        <v>0.39113304875381116</v>
      </c>
      <c r="Z249" s="220">
        <f>'2.b-MTH2-HTH'!U$60</f>
        <v>0.39631175960093368</v>
      </c>
      <c r="AA249" s="220">
        <f>'2.b-MTH2-HTH'!V$60</f>
        <v>0.40146668545805714</v>
      </c>
      <c r="AB249" s="220">
        <f>'2.b-MTH2-HTH'!W$60</f>
        <v>0.40659623704207171</v>
      </c>
      <c r="AC249" s="220">
        <f>'2.b-MTH2-HTH'!X$60</f>
        <v>0.41162879886934722</v>
      </c>
      <c r="AD249" s="220">
        <f>'2.b-MTH2-HTH'!Y$60</f>
        <v>0.42718388736326346</v>
      </c>
      <c r="AE249" s="220">
        <f>'2.b-MTH2-HTH'!Z$60</f>
        <v>0.43090333569013051</v>
      </c>
      <c r="AF249" s="220">
        <f>'2.b-MTH2-HTH'!AA$60</f>
        <v>0.43731957379166619</v>
      </c>
      <c r="AG249" s="220">
        <f>'2.b-MTH2-HTH'!AB$60</f>
        <v>0.43403056707977594</v>
      </c>
      <c r="AH249" s="220">
        <f>'2.b-MTH2-HTH'!AC$60</f>
        <v>0.43611792365164642</v>
      </c>
      <c r="AI249" s="220">
        <f>'2.b-MTH2-HTH'!AD$60</f>
        <v>0.44774002617765807</v>
      </c>
      <c r="AJ249" s="220">
        <f>'2.b-MTH2-HTH'!AE$60</f>
        <v>0.45928152601857686</v>
      </c>
      <c r="AK249" s="220">
        <f>'2.b-MTH2-HTH'!AF$60</f>
        <v>0.45871837984852454</v>
      </c>
      <c r="AL249" s="220">
        <f>'2.b-MTH2-HTH'!AG$60</f>
        <v>0.47253270654066276</v>
      </c>
      <c r="AM249" s="220">
        <f>'2.b-MTH2-HTH'!AH$60</f>
        <v>0.4833633944813277</v>
      </c>
      <c r="AN249" s="220">
        <f>'2.b-MTH2-HTH'!AI$60</f>
        <v>0.4938596728161313</v>
      </c>
      <c r="AO249" s="220">
        <f>'2.b-MTH2-HTH'!AJ$60</f>
        <v>0.50009127836262857</v>
      </c>
      <c r="AP249" s="220">
        <f>'2.b-MTH2-HTH'!AK$60</f>
        <v>0.50828722629320966</v>
      </c>
      <c r="AQ249" s="220">
        <f>'2.b-MTH2-HTH'!AL$60</f>
        <v>0.50952544559500845</v>
      </c>
      <c r="AR249" s="220">
        <f>'2.b-MTH2-HTH'!AM$60</f>
        <v>0.52265149277349654</v>
      </c>
      <c r="AS249" s="220">
        <f>'2.b-MTH2-HTH'!AN$60</f>
        <v>0.52495202377414851</v>
      </c>
      <c r="AT249" s="220">
        <f>'2.b-MTH2-HTH'!AO$60</f>
        <v>0.53687106996244194</v>
      </c>
      <c r="AU249" s="220">
        <f>'2.b-MTH2-HTH'!AP$60</f>
        <v>0.53220331018778944</v>
      </c>
      <c r="AV249" s="220">
        <f>'2.b-MTH2-HTH'!AQ$60</f>
        <v>0.54099447518753085</v>
      </c>
      <c r="AW249" s="220">
        <f>'2.b-MTH2-HTH'!AR$60</f>
        <v>0.54069399515463346</v>
      </c>
      <c r="AX249" s="220">
        <f>'2.b-MTH2-HTH'!AS$60</f>
        <v>0.55120071864467934</v>
      </c>
      <c r="AY249" s="220">
        <f>'2.b-MTH2-HTH'!AT$60</f>
        <v>0.55975183037132925</v>
      </c>
      <c r="AZ249" s="220">
        <f>'2.b-MTH2-HTH'!AU$60</f>
        <v>0.56497102100313534</v>
      </c>
      <c r="BA249" s="220">
        <f>'2.b-MTH2-HTH'!AV$60</f>
        <v>0.56927952895042322</v>
      </c>
      <c r="BB249" s="220">
        <f>'2.b-MTH2-HTH'!AW$60</f>
        <v>0.57450751000950395</v>
      </c>
      <c r="BC249" s="220">
        <f>'2.b-MTH2-HTH'!AX$60</f>
        <v>0.57781775890094389</v>
      </c>
      <c r="BD249" s="220">
        <f>'2.b-MTH2-HTH'!AY$60</f>
        <v>0.57451595766849639</v>
      </c>
      <c r="BE249" s="220">
        <f>'2.b-MTH2-HTH'!AZ$60</f>
        <v>0.5749549285103237</v>
      </c>
      <c r="BF249" s="220">
        <f>'2.b-MTH2-HTH'!BA$60</f>
        <v>0.5807407629223017</v>
      </c>
      <c r="BG249" s="220">
        <f>'2.b-MTH2-HTH'!BB$60</f>
        <v>0.5810223934986205</v>
      </c>
      <c r="BH249" s="220">
        <f>'2.b-MTH2-HTH'!BC$60</f>
        <v>0.59258989819671504</v>
      </c>
      <c r="BI249" s="220">
        <f>'2.b-MTH2-HTH'!BD$60</f>
        <v>0.58065161948797872</v>
      </c>
    </row>
    <row r="250" spans="1:61" ht="15">
      <c r="A250" s="36" t="s">
        <v>7</v>
      </c>
      <c r="B250" s="36" t="s">
        <v>8</v>
      </c>
      <c r="C250" s="36" t="s">
        <v>39</v>
      </c>
      <c r="D250" s="1" t="s">
        <v>18</v>
      </c>
      <c r="E250" s="1" t="s">
        <v>107</v>
      </c>
      <c r="F250" s="1" t="s">
        <v>108</v>
      </c>
      <c r="G250" s="1" t="s">
        <v>14</v>
      </c>
      <c r="H250" s="220">
        <f>'2.b-MTH2-HTH'!C$61</f>
        <v>0.3911634117171473</v>
      </c>
      <c r="I250" s="220">
        <f>'2.b-MTH2-HTH'!D$61</f>
        <v>0.3911634117171473</v>
      </c>
      <c r="J250" s="220">
        <f>'2.b-MTH2-HTH'!E$61</f>
        <v>0.3911634117171473</v>
      </c>
      <c r="K250" s="220">
        <f>'2.b-MTH2-HTH'!F$61</f>
        <v>0.3911634117171473</v>
      </c>
      <c r="L250" s="220">
        <f>'2.b-MTH2-HTH'!G$61</f>
        <v>0.3911634117171473</v>
      </c>
      <c r="M250" s="220">
        <f>'2.b-MTH2-HTH'!H$61</f>
        <v>0.3911634117171473</v>
      </c>
      <c r="N250" s="220">
        <f>'2.b-MTH2-HTH'!I$61</f>
        <v>0.3911634117171473</v>
      </c>
      <c r="O250" s="220">
        <f>'2.b-MTH2-HTH'!J$61</f>
        <v>0.3911634117171473</v>
      </c>
      <c r="P250" s="220">
        <f>'2.b-MTH2-HTH'!K$61</f>
        <v>0.39116341171714725</v>
      </c>
      <c r="Q250" s="220">
        <f>'2.b-MTH2-HTH'!L$61</f>
        <v>0.3911634117171473</v>
      </c>
      <c r="R250" s="220">
        <f>'2.b-MTH2-HTH'!M$61</f>
        <v>0.3911634117171473</v>
      </c>
      <c r="S250" s="220">
        <f>'2.b-MTH2-HTH'!N$61</f>
        <v>0.3911634117171473</v>
      </c>
      <c r="T250" s="220">
        <f>'2.b-MTH2-HTH'!O$61</f>
        <v>0.39116341171714725</v>
      </c>
      <c r="U250" s="220">
        <f>'2.b-MTH2-HTH'!P$61</f>
        <v>0.39116341171714725</v>
      </c>
      <c r="V250" s="220">
        <f>'2.b-MTH2-HTH'!Q$61</f>
        <v>0.3911634117171473</v>
      </c>
      <c r="W250" s="220">
        <f>'2.b-MTH2-HTH'!R$61</f>
        <v>0.3911634117171473</v>
      </c>
      <c r="X250" s="220">
        <f>'2.b-MTH2-HTH'!S$61</f>
        <v>0.3911634117171473</v>
      </c>
      <c r="Y250" s="220">
        <f>'2.b-MTH2-HTH'!T$61</f>
        <v>0.3911634117171473</v>
      </c>
      <c r="Z250" s="220">
        <f>'2.b-MTH2-HTH'!U$61</f>
        <v>0.3911634117171473</v>
      </c>
      <c r="AA250" s="220">
        <f>'2.b-MTH2-HTH'!V$61</f>
        <v>0.3911634117171473</v>
      </c>
      <c r="AB250" s="220">
        <f>'2.b-MTH2-HTH'!W$61</f>
        <v>0.3911634117171473</v>
      </c>
      <c r="AC250" s="220">
        <f>'2.b-MTH2-HTH'!X$61</f>
        <v>0.3911634117171473</v>
      </c>
      <c r="AD250" s="220">
        <f>'2.b-MTH2-HTH'!Y$61</f>
        <v>0.3911634117171473</v>
      </c>
      <c r="AE250" s="220">
        <f>'2.b-MTH2-HTH'!Z$61</f>
        <v>0.3911634117171473</v>
      </c>
      <c r="AF250" s="220">
        <f>'2.b-MTH2-HTH'!AA$61</f>
        <v>0.3911634117171473</v>
      </c>
      <c r="AG250" s="220">
        <f>'2.b-MTH2-HTH'!AB$61</f>
        <v>0.3911634117171473</v>
      </c>
      <c r="AH250" s="220">
        <f>'2.b-MTH2-HTH'!AC$61</f>
        <v>0.3911634117171473</v>
      </c>
      <c r="AI250" s="220">
        <f>'2.b-MTH2-HTH'!AD$61</f>
        <v>0.3911634117171473</v>
      </c>
      <c r="AJ250" s="220">
        <f>'2.b-MTH2-HTH'!AE$61</f>
        <v>0.39116341171714736</v>
      </c>
      <c r="AK250" s="220">
        <f>'2.b-MTH2-HTH'!AF$61</f>
        <v>0.3911634117171473</v>
      </c>
      <c r="AL250" s="220">
        <f>'2.b-MTH2-HTH'!AG$61</f>
        <v>0.3911634117171473</v>
      </c>
      <c r="AM250" s="220">
        <f>'2.b-MTH2-HTH'!AH$61</f>
        <v>0.3911634117171473</v>
      </c>
      <c r="AN250" s="220">
        <f>'2.b-MTH2-HTH'!AI$61</f>
        <v>0.3911634117171473</v>
      </c>
      <c r="AO250" s="220">
        <f>'2.b-MTH2-HTH'!AJ$61</f>
        <v>0.3911634117171473</v>
      </c>
      <c r="AP250" s="220">
        <f>'2.b-MTH2-HTH'!AK$61</f>
        <v>0.3911634117171473</v>
      </c>
      <c r="AQ250" s="220">
        <f>'2.b-MTH2-HTH'!AL$61</f>
        <v>0.3911634117171473</v>
      </c>
      <c r="AR250" s="220">
        <f>'2.b-MTH2-HTH'!AM$61</f>
        <v>0.3911634117171473</v>
      </c>
      <c r="AS250" s="220">
        <f>'2.b-MTH2-HTH'!AN$61</f>
        <v>0.3911634117171473</v>
      </c>
      <c r="AT250" s="220">
        <f>'2.b-MTH2-HTH'!AO$61</f>
        <v>0.3911634117171473</v>
      </c>
      <c r="AU250" s="220">
        <f>'2.b-MTH2-HTH'!AP$61</f>
        <v>0.3911634117171473</v>
      </c>
      <c r="AV250" s="220">
        <f>'2.b-MTH2-HTH'!AQ$61</f>
        <v>0.3911634117171473</v>
      </c>
      <c r="AW250" s="220">
        <f>'2.b-MTH2-HTH'!AR$61</f>
        <v>0.3911634117171473</v>
      </c>
      <c r="AX250" s="220">
        <f>'2.b-MTH2-HTH'!AS$61</f>
        <v>0.3911634117171473</v>
      </c>
      <c r="AY250" s="220">
        <f>'2.b-MTH2-HTH'!AT$61</f>
        <v>0.3911634117171473</v>
      </c>
      <c r="AZ250" s="220">
        <f>'2.b-MTH2-HTH'!AU$61</f>
        <v>0.3911634117171473</v>
      </c>
      <c r="BA250" s="220">
        <f>'2.b-MTH2-HTH'!AV$61</f>
        <v>0.3911634117171473</v>
      </c>
      <c r="BB250" s="220">
        <f>'2.b-MTH2-HTH'!AW$61</f>
        <v>0.3911634117171473</v>
      </c>
      <c r="BC250" s="220">
        <f>'2.b-MTH2-HTH'!AX$61</f>
        <v>0.3911634117171473</v>
      </c>
      <c r="BD250" s="220">
        <f>'2.b-MTH2-HTH'!AY$61</f>
        <v>0.3911634117171473</v>
      </c>
      <c r="BE250" s="220">
        <f>'2.b-MTH2-HTH'!AZ$61</f>
        <v>0.3911634117171473</v>
      </c>
      <c r="BF250" s="220">
        <f>'2.b-MTH2-HTH'!BA$61</f>
        <v>0.3911634117171473</v>
      </c>
      <c r="BG250" s="220">
        <f>'2.b-MTH2-HTH'!BB$61</f>
        <v>0.3911634117171473</v>
      </c>
      <c r="BH250" s="220">
        <f>'2.b-MTH2-HTH'!BC$61</f>
        <v>0.3911634117171473</v>
      </c>
      <c r="BI250" s="220">
        <f>'2.b-MTH2-HTH'!BD$61</f>
        <v>0.3911634117171473</v>
      </c>
    </row>
    <row r="251" spans="1:61" ht="15">
      <c r="A251" s="36" t="s">
        <v>7</v>
      </c>
      <c r="B251" s="36" t="s">
        <v>8</v>
      </c>
      <c r="C251" s="36" t="s">
        <v>39</v>
      </c>
      <c r="D251" s="1" t="s">
        <v>18</v>
      </c>
      <c r="E251" s="18" t="s">
        <v>97</v>
      </c>
      <c r="F251" s="18" t="s">
        <v>98</v>
      </c>
      <c r="G251" s="1" t="s">
        <v>12</v>
      </c>
      <c r="H251" s="220">
        <v>0.5</v>
      </c>
      <c r="I251" s="220">
        <v>0.5</v>
      </c>
      <c r="J251" s="220">
        <v>0.5</v>
      </c>
      <c r="K251" s="220">
        <v>0.5</v>
      </c>
      <c r="L251" s="220">
        <v>0.5</v>
      </c>
      <c r="M251" s="220">
        <v>0.5</v>
      </c>
      <c r="N251" s="220">
        <v>0.5</v>
      </c>
      <c r="O251" s="220">
        <v>0.5</v>
      </c>
      <c r="P251" s="220">
        <v>0.5</v>
      </c>
      <c r="Q251" s="220">
        <v>0.5</v>
      </c>
      <c r="R251" s="220">
        <v>0.5</v>
      </c>
      <c r="S251" s="220">
        <v>0.5</v>
      </c>
      <c r="T251" s="220">
        <v>0.5</v>
      </c>
      <c r="U251" s="220">
        <v>0.5</v>
      </c>
      <c r="V251" s="220">
        <v>0.5</v>
      </c>
      <c r="W251" s="220">
        <v>0.5</v>
      </c>
      <c r="X251" s="220">
        <v>0.5</v>
      </c>
      <c r="Y251" s="220">
        <v>0.5</v>
      </c>
      <c r="Z251" s="220">
        <v>0.5</v>
      </c>
      <c r="AA251" s="220">
        <v>0.5</v>
      </c>
      <c r="AB251" s="220">
        <v>0.5</v>
      </c>
      <c r="AC251" s="220">
        <v>0.5</v>
      </c>
      <c r="AD251" s="220">
        <v>0.5</v>
      </c>
      <c r="AE251" s="220">
        <v>0.5</v>
      </c>
      <c r="AF251" s="220">
        <v>0.5</v>
      </c>
      <c r="AG251" s="220">
        <v>0.5</v>
      </c>
      <c r="AH251" s="220">
        <v>0.5</v>
      </c>
      <c r="AI251" s="220">
        <v>0.5</v>
      </c>
      <c r="AJ251" s="220">
        <v>0.5</v>
      </c>
      <c r="AK251" s="220">
        <v>0.5</v>
      </c>
      <c r="AL251" s="220">
        <v>0.5</v>
      </c>
      <c r="AM251" s="220">
        <v>0.5</v>
      </c>
      <c r="AN251" s="220">
        <v>0.5</v>
      </c>
      <c r="AO251" s="220">
        <v>0.5</v>
      </c>
      <c r="AP251" s="220">
        <v>0.5</v>
      </c>
      <c r="AQ251" s="220">
        <v>0.5</v>
      </c>
      <c r="AR251" s="220">
        <v>0.5</v>
      </c>
      <c r="AS251" s="220">
        <v>0.5</v>
      </c>
      <c r="AT251" s="220">
        <v>0.5</v>
      </c>
      <c r="AU251" s="220">
        <v>0.5</v>
      </c>
      <c r="AV251" s="220">
        <v>0.5</v>
      </c>
      <c r="AW251" s="220">
        <v>0.5</v>
      </c>
      <c r="AX251" s="220">
        <v>0.5</v>
      </c>
      <c r="AY251" s="220">
        <v>0.5</v>
      </c>
      <c r="AZ251" s="220">
        <v>0.5</v>
      </c>
      <c r="BA251" s="220">
        <v>0.5</v>
      </c>
      <c r="BB251" s="220">
        <v>0.5</v>
      </c>
      <c r="BC251" s="220">
        <v>0.5</v>
      </c>
      <c r="BD251" s="220">
        <v>0.5</v>
      </c>
      <c r="BE251" s="220">
        <v>0.5</v>
      </c>
      <c r="BF251" s="220">
        <v>0.5</v>
      </c>
      <c r="BG251" s="220">
        <v>0.5</v>
      </c>
      <c r="BH251" s="220">
        <v>0.5</v>
      </c>
      <c r="BI251" s="220">
        <v>0.5</v>
      </c>
    </row>
    <row r="252" spans="1:61" ht="15">
      <c r="A252" s="36" t="s">
        <v>7</v>
      </c>
      <c r="B252" s="36" t="s">
        <v>8</v>
      </c>
      <c r="C252" s="36" t="s">
        <v>39</v>
      </c>
      <c r="D252" s="1" t="s">
        <v>18</v>
      </c>
      <c r="E252" s="18" t="s">
        <v>97</v>
      </c>
      <c r="F252" s="18" t="s">
        <v>98</v>
      </c>
      <c r="G252" s="1" t="s">
        <v>13</v>
      </c>
      <c r="H252" s="220">
        <f>'2.b-MTH2-HTH'!C$66</f>
        <v>0.27096033581386358</v>
      </c>
      <c r="I252" s="220">
        <f>'2.b-MTH2-HTH'!D$66</f>
        <v>0.27803846841506513</v>
      </c>
      <c r="J252" s="220">
        <f>'2.b-MTH2-HTH'!E$66</f>
        <v>0.28512306108197533</v>
      </c>
      <c r="K252" s="220">
        <f>'2.b-MTH2-HTH'!F$66</f>
        <v>0.29221073523947788</v>
      </c>
      <c r="L252" s="220">
        <f>'2.b-MTH2-HTH'!G$66</f>
        <v>0.29929810301441867</v>
      </c>
      <c r="M252" s="220">
        <f>'2.b-MTH2-HTH'!H$66</f>
        <v>0.30638177745854617</v>
      </c>
      <c r="N252" s="220">
        <f>'2.b-MTH2-HTH'!I$66</f>
        <v>0.31345838276552329</v>
      </c>
      <c r="O252" s="220">
        <f>'2.b-MTH2-HTH'!J$66</f>
        <v>0.32052456441659938</v>
      </c>
      <c r="P252" s="220">
        <f>'2.b-MTH2-HTH'!K$66</f>
        <v>0.32757699919028938</v>
      </c>
      <c r="Q252" s="220">
        <f>'2.b-MTH2-HTH'!L$66</f>
        <v>0.33461240497291833</v>
      </c>
      <c r="R252" s="220">
        <f>'2.b-MTH2-HTH'!M$66</f>
        <v>0.33900064234710969</v>
      </c>
      <c r="S252" s="220">
        <f>'2.b-MTH2-HTH'!N$66</f>
        <v>0.348033858794222</v>
      </c>
      <c r="T252" s="220">
        <f>'2.b-MTH2-HTH'!O$66</f>
        <v>0.35255421330360076</v>
      </c>
      <c r="U252" s="220">
        <f>'2.b-MTH2-HTH'!P$66</f>
        <v>0.36316841586045356</v>
      </c>
      <c r="V252" s="220">
        <f>'2.b-MTH2-HTH'!Q$66</f>
        <v>0.37231292224020818</v>
      </c>
      <c r="W252" s="220">
        <f>'2.b-MTH2-HTH'!R$66</f>
        <v>0.38060310289556548</v>
      </c>
      <c r="X252" s="220">
        <f>'2.b-MTH2-HTH'!S$66</f>
        <v>0.3859322922417493</v>
      </c>
      <c r="Y252" s="220">
        <f>'2.b-MTH2-HTH'!T$66</f>
        <v>0.39113304875381116</v>
      </c>
      <c r="Z252" s="220">
        <f>'2.b-MTH2-HTH'!U$66</f>
        <v>0.39631175960093368</v>
      </c>
      <c r="AA252" s="220">
        <f>'2.b-MTH2-HTH'!V$66</f>
        <v>0.40146668545805714</v>
      </c>
      <c r="AB252" s="220">
        <f>'2.b-MTH2-HTH'!W$66</f>
        <v>0.40659623704207171</v>
      </c>
      <c r="AC252" s="220">
        <f>'2.b-MTH2-HTH'!X$66</f>
        <v>0.41162879886934722</v>
      </c>
      <c r="AD252" s="220">
        <f>'2.b-MTH2-HTH'!Y$66</f>
        <v>0.42718388736326346</v>
      </c>
      <c r="AE252" s="220">
        <f>'2.b-MTH2-HTH'!Z$66</f>
        <v>0.43090333569013051</v>
      </c>
      <c r="AF252" s="220">
        <f>'2.b-MTH2-HTH'!AA$66</f>
        <v>0.43731957379166619</v>
      </c>
      <c r="AG252" s="220">
        <f>'2.b-MTH2-HTH'!AB$66</f>
        <v>0.43403056707977594</v>
      </c>
      <c r="AH252" s="220">
        <f>'2.b-MTH2-HTH'!AC$66</f>
        <v>0.43611792365164642</v>
      </c>
      <c r="AI252" s="220">
        <f>'2.b-MTH2-HTH'!AD$66</f>
        <v>0.44774002617765807</v>
      </c>
      <c r="AJ252" s="220">
        <f>'2.b-MTH2-HTH'!AE$66</f>
        <v>0.45928152601857686</v>
      </c>
      <c r="AK252" s="220">
        <f>'2.b-MTH2-HTH'!AF$66</f>
        <v>0.45871837984852454</v>
      </c>
      <c r="AL252" s="220">
        <f>'2.b-MTH2-HTH'!AG$66</f>
        <v>0.47253270654066276</v>
      </c>
      <c r="AM252" s="220">
        <f>'2.b-MTH2-HTH'!AH$66</f>
        <v>0.4833633944813277</v>
      </c>
      <c r="AN252" s="220">
        <f>'2.b-MTH2-HTH'!AI$66</f>
        <v>0.4938596728161313</v>
      </c>
      <c r="AO252" s="220">
        <f>'2.b-MTH2-HTH'!AJ$66</f>
        <v>0.50009127836262857</v>
      </c>
      <c r="AP252" s="220">
        <f>'2.b-MTH2-HTH'!AK$66</f>
        <v>0.50828722629320966</v>
      </c>
      <c r="AQ252" s="220">
        <f>'2.b-MTH2-HTH'!AL$66</f>
        <v>0.50952544559500845</v>
      </c>
      <c r="AR252" s="220">
        <f>'2.b-MTH2-HTH'!AM$66</f>
        <v>0.52265149277349654</v>
      </c>
      <c r="AS252" s="220">
        <f>'2.b-MTH2-HTH'!AN$66</f>
        <v>0.52495202377414851</v>
      </c>
      <c r="AT252" s="220">
        <f>'2.b-MTH2-HTH'!AO$66</f>
        <v>0.53687106996244194</v>
      </c>
      <c r="AU252" s="220">
        <f>'2.b-MTH2-HTH'!AP$66</f>
        <v>0.53220331018778944</v>
      </c>
      <c r="AV252" s="220">
        <f>'2.b-MTH2-HTH'!AQ$66</f>
        <v>0.54099447518753085</v>
      </c>
      <c r="AW252" s="220">
        <f>'2.b-MTH2-HTH'!AR$66</f>
        <v>0.54069399515463346</v>
      </c>
      <c r="AX252" s="220">
        <f>'2.b-MTH2-HTH'!AS$66</f>
        <v>0.55120071864467934</v>
      </c>
      <c r="AY252" s="220">
        <f>'2.b-MTH2-HTH'!AT$66</f>
        <v>0.55975183037132925</v>
      </c>
      <c r="AZ252" s="220">
        <f>'2.b-MTH2-HTH'!AU$66</f>
        <v>0.56497102100313534</v>
      </c>
      <c r="BA252" s="220">
        <f>'2.b-MTH2-HTH'!AV$66</f>
        <v>0.56927952895042322</v>
      </c>
      <c r="BB252" s="220">
        <f>'2.b-MTH2-HTH'!AW$66</f>
        <v>0.57450751000950395</v>
      </c>
      <c r="BC252" s="220">
        <f>'2.b-MTH2-HTH'!AX$66</f>
        <v>0.57781775890094389</v>
      </c>
      <c r="BD252" s="220">
        <f>'2.b-MTH2-HTH'!AY$66</f>
        <v>0.57451595766849639</v>
      </c>
      <c r="BE252" s="220">
        <f>'2.b-MTH2-HTH'!AZ$66</f>
        <v>0.5749549285103237</v>
      </c>
      <c r="BF252" s="220">
        <f>'2.b-MTH2-HTH'!BA$66</f>
        <v>0.5807407629223017</v>
      </c>
      <c r="BG252" s="220">
        <f>'2.b-MTH2-HTH'!BB$66</f>
        <v>0.5810223934986205</v>
      </c>
      <c r="BH252" s="220">
        <f>'2.b-MTH2-HTH'!BC$66</f>
        <v>0.59258989819671504</v>
      </c>
      <c r="BI252" s="220">
        <f>'2.b-MTH2-HTH'!BD$66</f>
        <v>0.58065161948797872</v>
      </c>
    </row>
    <row r="253" spans="1:61" ht="15">
      <c r="A253" s="36" t="s">
        <v>7</v>
      </c>
      <c r="B253" s="36" t="s">
        <v>8</v>
      </c>
      <c r="C253" s="36" t="s">
        <v>39</v>
      </c>
      <c r="D253" s="1" t="s">
        <v>18</v>
      </c>
      <c r="E253" s="18" t="s">
        <v>97</v>
      </c>
      <c r="F253" s="18" t="s">
        <v>98</v>
      </c>
      <c r="G253" s="1" t="s">
        <v>14</v>
      </c>
      <c r="H253" s="220">
        <f>'2.b-MTH2-HTH'!C$67</f>
        <v>0.67007841522529721</v>
      </c>
      <c r="I253" s="220">
        <f>'2.b-MTH2-HTH'!D$67</f>
        <v>0.67007841522529721</v>
      </c>
      <c r="J253" s="220">
        <f>'2.b-MTH2-HTH'!E$67</f>
        <v>0.67007841522529721</v>
      </c>
      <c r="K253" s="220">
        <f>'2.b-MTH2-HTH'!F$67</f>
        <v>0.67007841522529721</v>
      </c>
      <c r="L253" s="220">
        <f>'2.b-MTH2-HTH'!G$67</f>
        <v>0.67007841522529721</v>
      </c>
      <c r="M253" s="220">
        <f>'2.b-MTH2-HTH'!H$67</f>
        <v>0.67007841522529721</v>
      </c>
      <c r="N253" s="220">
        <f>'2.b-MTH2-HTH'!I$67</f>
        <v>0.67007841522529721</v>
      </c>
      <c r="O253" s="220">
        <f>'2.b-MTH2-HTH'!J$67</f>
        <v>0.67007841522529721</v>
      </c>
      <c r="P253" s="220">
        <f>'2.b-MTH2-HTH'!K$67</f>
        <v>0.67007841522529721</v>
      </c>
      <c r="Q253" s="220">
        <f>'2.b-MTH2-HTH'!L$67</f>
        <v>0.67007841522529721</v>
      </c>
      <c r="R253" s="220">
        <f>'2.b-MTH2-HTH'!M$67</f>
        <v>0.67007841522529721</v>
      </c>
      <c r="S253" s="220">
        <f>'2.b-MTH2-HTH'!N$67</f>
        <v>0.67007841522529721</v>
      </c>
      <c r="T253" s="220">
        <f>'2.b-MTH2-HTH'!O$67</f>
        <v>0.67007841522529721</v>
      </c>
      <c r="U253" s="220">
        <f>'2.b-MTH2-HTH'!P$67</f>
        <v>0.67007841522529721</v>
      </c>
      <c r="V253" s="220">
        <f>'2.b-MTH2-HTH'!Q$67</f>
        <v>0.67007841522529721</v>
      </c>
      <c r="W253" s="220">
        <f>'2.b-MTH2-HTH'!R$67</f>
        <v>0.6700784152252971</v>
      </c>
      <c r="X253" s="220">
        <f>'2.b-MTH2-HTH'!S$67</f>
        <v>0.67007841522529721</v>
      </c>
      <c r="Y253" s="220">
        <f>'2.b-MTH2-HTH'!T$67</f>
        <v>0.67007841522529721</v>
      </c>
      <c r="Z253" s="220">
        <f>'2.b-MTH2-HTH'!U$67</f>
        <v>0.6700784152252971</v>
      </c>
      <c r="AA253" s="220">
        <f>'2.b-MTH2-HTH'!V$67</f>
        <v>0.67007841522529721</v>
      </c>
      <c r="AB253" s="220">
        <f>'2.b-MTH2-HTH'!W$67</f>
        <v>0.67007841522529721</v>
      </c>
      <c r="AC253" s="220">
        <f>'2.b-MTH2-HTH'!X$67</f>
        <v>0.67007841522529721</v>
      </c>
      <c r="AD253" s="220">
        <f>'2.b-MTH2-HTH'!Y$67</f>
        <v>0.67007841522529721</v>
      </c>
      <c r="AE253" s="220">
        <f>'2.b-MTH2-HTH'!Z$67</f>
        <v>0.67007841522529721</v>
      </c>
      <c r="AF253" s="220">
        <f>'2.b-MTH2-HTH'!AA$67</f>
        <v>0.67007841522529721</v>
      </c>
      <c r="AG253" s="220">
        <f>'2.b-MTH2-HTH'!AB$67</f>
        <v>0.6700784152252971</v>
      </c>
      <c r="AH253" s="220">
        <f>'2.b-MTH2-HTH'!AC$67</f>
        <v>0.67007841522529721</v>
      </c>
      <c r="AI253" s="220">
        <f>'2.b-MTH2-HTH'!AD$67</f>
        <v>0.67007841522529721</v>
      </c>
      <c r="AJ253" s="220">
        <f>'2.b-MTH2-HTH'!AE$67</f>
        <v>0.67007841522529721</v>
      </c>
      <c r="AK253" s="220">
        <f>'2.b-MTH2-HTH'!AF$67</f>
        <v>0.67007841522529721</v>
      </c>
      <c r="AL253" s="220">
        <f>'2.b-MTH2-HTH'!AG$67</f>
        <v>0.67007841522529732</v>
      </c>
      <c r="AM253" s="220">
        <f>'2.b-MTH2-HTH'!AH$67</f>
        <v>0.67007841522529721</v>
      </c>
      <c r="AN253" s="220">
        <f>'2.b-MTH2-HTH'!AI$67</f>
        <v>0.67007841522529721</v>
      </c>
      <c r="AO253" s="220">
        <f>'2.b-MTH2-HTH'!AJ$67</f>
        <v>0.67007841522529721</v>
      </c>
      <c r="AP253" s="220">
        <f>'2.b-MTH2-HTH'!AK$67</f>
        <v>0.67007841522529721</v>
      </c>
      <c r="AQ253" s="220">
        <f>'2.b-MTH2-HTH'!AL$67</f>
        <v>0.67007841522529721</v>
      </c>
      <c r="AR253" s="220">
        <f>'2.b-MTH2-HTH'!AM$67</f>
        <v>0.67007841522529721</v>
      </c>
      <c r="AS253" s="220">
        <f>'2.b-MTH2-HTH'!AN$67</f>
        <v>0.67007841522529721</v>
      </c>
      <c r="AT253" s="220">
        <f>'2.b-MTH2-HTH'!AO$67</f>
        <v>0.67007841522529721</v>
      </c>
      <c r="AU253" s="220">
        <f>'2.b-MTH2-HTH'!AP$67</f>
        <v>0.67007841522529721</v>
      </c>
      <c r="AV253" s="220">
        <f>'2.b-MTH2-HTH'!AQ$67</f>
        <v>0.67007841522529721</v>
      </c>
      <c r="AW253" s="220">
        <f>'2.b-MTH2-HTH'!AR$67</f>
        <v>0.67007841522529721</v>
      </c>
      <c r="AX253" s="220">
        <f>'2.b-MTH2-HTH'!AS$67</f>
        <v>0.67007841522529721</v>
      </c>
      <c r="AY253" s="220">
        <f>'2.b-MTH2-HTH'!AT$67</f>
        <v>0.67007841522529721</v>
      </c>
      <c r="AZ253" s="220">
        <f>'2.b-MTH2-HTH'!AU$67</f>
        <v>0.67007841522529721</v>
      </c>
      <c r="BA253" s="220">
        <f>'2.b-MTH2-HTH'!AV$67</f>
        <v>0.67007841522529721</v>
      </c>
      <c r="BB253" s="220">
        <f>'2.b-MTH2-HTH'!AW$67</f>
        <v>0.67007841522529721</v>
      </c>
      <c r="BC253" s="220">
        <f>'2.b-MTH2-HTH'!AX$67</f>
        <v>0.67007841522529721</v>
      </c>
      <c r="BD253" s="220">
        <f>'2.b-MTH2-HTH'!AY$67</f>
        <v>0.67007841522529721</v>
      </c>
      <c r="BE253" s="220">
        <f>'2.b-MTH2-HTH'!AZ$67</f>
        <v>0.67007841522529721</v>
      </c>
      <c r="BF253" s="220">
        <f>'2.b-MTH2-HTH'!BA$67</f>
        <v>0.67007841522529721</v>
      </c>
      <c r="BG253" s="220">
        <f>'2.b-MTH2-HTH'!BB$67</f>
        <v>0.67007841522529721</v>
      </c>
      <c r="BH253" s="220">
        <f>'2.b-MTH2-HTH'!BC$67</f>
        <v>0.67007841522529721</v>
      </c>
      <c r="BI253" s="220">
        <f>'2.b-MTH2-HTH'!BD$67</f>
        <v>0.67007841522529721</v>
      </c>
    </row>
    <row r="254" spans="1:61" s="5" customFormat="1" ht="15">
      <c r="A254" s="4" t="s">
        <v>7</v>
      </c>
      <c r="B254" s="4" t="s">
        <v>8</v>
      </c>
      <c r="C254" s="4" t="s">
        <v>39</v>
      </c>
      <c r="D254" s="4" t="s">
        <v>19</v>
      </c>
      <c r="E254" s="4"/>
      <c r="F254" s="4"/>
      <c r="G254" s="4" t="s">
        <v>11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>
        <v>-2</v>
      </c>
      <c r="X254" s="4"/>
      <c r="Y254" s="4"/>
      <c r="Z254" s="4"/>
      <c r="AA254" s="4"/>
      <c r="AB254" s="4"/>
      <c r="AC254" s="4"/>
      <c r="AD254" s="4">
        <v>-2</v>
      </c>
      <c r="AE254" s="4">
        <v>-19</v>
      </c>
      <c r="AF254" s="4">
        <v>-22</v>
      </c>
      <c r="AG254" s="4"/>
      <c r="AH254" s="4"/>
      <c r="AI254" s="4">
        <v>-4</v>
      </c>
      <c r="AJ254" s="4">
        <v>-2</v>
      </c>
      <c r="AK254" s="4"/>
      <c r="AL254" s="4">
        <v>-13</v>
      </c>
      <c r="AM254" s="4">
        <v>-9</v>
      </c>
      <c r="AN254" s="4">
        <v>-8</v>
      </c>
      <c r="AO254" s="4">
        <v>-19</v>
      </c>
      <c r="AP254" s="4">
        <v>-61</v>
      </c>
      <c r="AQ254" s="4">
        <v>-52</v>
      </c>
      <c r="AR254" s="4">
        <v>-25</v>
      </c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</row>
    <row r="255" spans="1:61" ht="15">
      <c r="A255" s="36" t="s">
        <v>7</v>
      </c>
      <c r="B255" s="36" t="s">
        <v>8</v>
      </c>
      <c r="C255" s="36" t="s">
        <v>39</v>
      </c>
      <c r="D255" s="1" t="s">
        <v>19</v>
      </c>
      <c r="E255" s="1" t="s">
        <v>107</v>
      </c>
      <c r="F255" s="1" t="s">
        <v>108</v>
      </c>
      <c r="G255" s="1" t="s">
        <v>12</v>
      </c>
      <c r="H255" s="220">
        <v>0.5</v>
      </c>
      <c r="I255" s="220">
        <v>0.5</v>
      </c>
      <c r="J255" s="220">
        <v>0.5</v>
      </c>
      <c r="K255" s="220">
        <v>0.5</v>
      </c>
      <c r="L255" s="220">
        <v>0.5</v>
      </c>
      <c r="M255" s="220">
        <v>0.5</v>
      </c>
      <c r="N255" s="220">
        <v>0.5</v>
      </c>
      <c r="O255" s="220">
        <v>0.5</v>
      </c>
      <c r="P255" s="220">
        <v>0.5</v>
      </c>
      <c r="Q255" s="220">
        <v>0.5</v>
      </c>
      <c r="R255" s="220">
        <v>0.5</v>
      </c>
      <c r="S255" s="220">
        <v>0.5</v>
      </c>
      <c r="T255" s="220">
        <v>0.5</v>
      </c>
      <c r="U255" s="220">
        <v>0.5</v>
      </c>
      <c r="V255" s="220">
        <v>0.5</v>
      </c>
      <c r="W255" s="220">
        <v>0.5</v>
      </c>
      <c r="X255" s="220">
        <v>0.5</v>
      </c>
      <c r="Y255" s="220">
        <v>0.5</v>
      </c>
      <c r="Z255" s="220">
        <v>0.5</v>
      </c>
      <c r="AA255" s="220">
        <v>0.5</v>
      </c>
      <c r="AB255" s="220">
        <v>0.5</v>
      </c>
      <c r="AC255" s="220">
        <v>0.5</v>
      </c>
      <c r="AD255" s="220">
        <v>0.5</v>
      </c>
      <c r="AE255" s="220">
        <v>0.5</v>
      </c>
      <c r="AF255" s="220">
        <v>0.5</v>
      </c>
      <c r="AG255" s="220">
        <v>0.5</v>
      </c>
      <c r="AH255" s="220">
        <v>0.5</v>
      </c>
      <c r="AI255" s="220">
        <v>0.5</v>
      </c>
      <c r="AJ255" s="220">
        <v>0.5</v>
      </c>
      <c r="AK255" s="220">
        <v>0.5</v>
      </c>
      <c r="AL255" s="220">
        <v>0.5</v>
      </c>
      <c r="AM255" s="220">
        <v>0.5</v>
      </c>
      <c r="AN255" s="220">
        <v>0.5</v>
      </c>
      <c r="AO255" s="220">
        <v>0.5</v>
      </c>
      <c r="AP255" s="220">
        <v>0.5</v>
      </c>
      <c r="AQ255" s="220">
        <v>0.5</v>
      </c>
      <c r="AR255" s="220">
        <v>0.5</v>
      </c>
      <c r="AS255" s="220">
        <v>0.5</v>
      </c>
      <c r="AT255" s="220">
        <v>0.5</v>
      </c>
      <c r="AU255" s="220">
        <v>0.5</v>
      </c>
      <c r="AV255" s="220">
        <v>0.5</v>
      </c>
      <c r="AW255" s="220">
        <v>0.5</v>
      </c>
      <c r="AX255" s="220">
        <v>0.5</v>
      </c>
      <c r="AY255" s="220">
        <v>0.5</v>
      </c>
      <c r="AZ255" s="220">
        <v>0.5</v>
      </c>
      <c r="BA255" s="220">
        <v>0.5</v>
      </c>
      <c r="BB255" s="220">
        <v>0.5</v>
      </c>
      <c r="BC255" s="220">
        <v>0.5</v>
      </c>
      <c r="BD255" s="220">
        <v>0.5</v>
      </c>
      <c r="BE255" s="220">
        <v>0.5</v>
      </c>
      <c r="BF255" s="220">
        <v>0.5</v>
      </c>
      <c r="BG255" s="220">
        <v>0.5</v>
      </c>
      <c r="BH255" s="220">
        <v>0.5</v>
      </c>
      <c r="BI255" s="220">
        <v>0.5</v>
      </c>
    </row>
    <row r="256" spans="1:61" ht="15">
      <c r="A256" s="36" t="s">
        <v>7</v>
      </c>
      <c r="B256" s="36" t="s">
        <v>8</v>
      </c>
      <c r="C256" s="36" t="s">
        <v>39</v>
      </c>
      <c r="D256" s="1" t="s">
        <v>19</v>
      </c>
      <c r="E256" s="1" t="s">
        <v>107</v>
      </c>
      <c r="F256" s="1" t="s">
        <v>108</v>
      </c>
      <c r="G256" s="1" t="s">
        <v>13</v>
      </c>
      <c r="H256" s="220">
        <f>'2.b-MTH2-HTH'!C$60</f>
        <v>0.27096033581386358</v>
      </c>
      <c r="I256" s="220">
        <f>'2.b-MTH2-HTH'!D$60</f>
        <v>0.27803846841506513</v>
      </c>
      <c r="J256" s="220">
        <f>'2.b-MTH2-HTH'!E$60</f>
        <v>0.28512306108197533</v>
      </c>
      <c r="K256" s="220">
        <f>'2.b-MTH2-HTH'!F$60</f>
        <v>0.29221073523947788</v>
      </c>
      <c r="L256" s="220">
        <f>'2.b-MTH2-HTH'!G$60</f>
        <v>0.29929810301441867</v>
      </c>
      <c r="M256" s="220">
        <f>'2.b-MTH2-HTH'!H$60</f>
        <v>0.30638177745854617</v>
      </c>
      <c r="N256" s="220">
        <f>'2.b-MTH2-HTH'!I$60</f>
        <v>0.31345838276552329</v>
      </c>
      <c r="O256" s="220">
        <f>'2.b-MTH2-HTH'!J$60</f>
        <v>0.32052456441659938</v>
      </c>
      <c r="P256" s="220">
        <f>'2.b-MTH2-HTH'!K$60</f>
        <v>0.32757699919028938</v>
      </c>
      <c r="Q256" s="220">
        <f>'2.b-MTH2-HTH'!L$60</f>
        <v>0.33461240497291833</v>
      </c>
      <c r="R256" s="220">
        <f>'2.b-MTH2-HTH'!M$60</f>
        <v>0.33900064234710969</v>
      </c>
      <c r="S256" s="220">
        <f>'2.b-MTH2-HTH'!N$60</f>
        <v>0.348033858794222</v>
      </c>
      <c r="T256" s="220">
        <f>'2.b-MTH2-HTH'!O$60</f>
        <v>0.35255421330360076</v>
      </c>
      <c r="U256" s="220">
        <f>'2.b-MTH2-HTH'!P$60</f>
        <v>0.36316841586045356</v>
      </c>
      <c r="V256" s="220">
        <f>'2.b-MTH2-HTH'!Q$60</f>
        <v>0.37231292224020818</v>
      </c>
      <c r="W256" s="220">
        <f>'2.b-MTH2-HTH'!R$60</f>
        <v>0.38060310289556548</v>
      </c>
      <c r="X256" s="220">
        <f>'2.b-MTH2-HTH'!S$60</f>
        <v>0.3859322922417493</v>
      </c>
      <c r="Y256" s="220">
        <f>'2.b-MTH2-HTH'!T$60</f>
        <v>0.39113304875381116</v>
      </c>
      <c r="Z256" s="220">
        <f>'2.b-MTH2-HTH'!U$60</f>
        <v>0.39631175960093368</v>
      </c>
      <c r="AA256" s="220">
        <f>'2.b-MTH2-HTH'!V$60</f>
        <v>0.40146668545805714</v>
      </c>
      <c r="AB256" s="220">
        <f>'2.b-MTH2-HTH'!W$60</f>
        <v>0.40659623704207171</v>
      </c>
      <c r="AC256" s="220">
        <f>'2.b-MTH2-HTH'!X$60</f>
        <v>0.41162879886934722</v>
      </c>
      <c r="AD256" s="220">
        <f>'2.b-MTH2-HTH'!Y$60</f>
        <v>0.42718388736326346</v>
      </c>
      <c r="AE256" s="220">
        <f>'2.b-MTH2-HTH'!Z$60</f>
        <v>0.43090333569013051</v>
      </c>
      <c r="AF256" s="220">
        <f>'2.b-MTH2-HTH'!AA$60</f>
        <v>0.43731957379166619</v>
      </c>
      <c r="AG256" s="220">
        <f>'2.b-MTH2-HTH'!AB$60</f>
        <v>0.43403056707977594</v>
      </c>
      <c r="AH256" s="220">
        <f>'2.b-MTH2-HTH'!AC$60</f>
        <v>0.43611792365164642</v>
      </c>
      <c r="AI256" s="220">
        <f>'2.b-MTH2-HTH'!AD$60</f>
        <v>0.44774002617765807</v>
      </c>
      <c r="AJ256" s="220">
        <f>'2.b-MTH2-HTH'!AE$60</f>
        <v>0.45928152601857686</v>
      </c>
      <c r="AK256" s="220">
        <f>'2.b-MTH2-HTH'!AF$60</f>
        <v>0.45871837984852454</v>
      </c>
      <c r="AL256" s="220">
        <f>'2.b-MTH2-HTH'!AG$60</f>
        <v>0.47253270654066276</v>
      </c>
      <c r="AM256" s="220">
        <f>'2.b-MTH2-HTH'!AH$60</f>
        <v>0.4833633944813277</v>
      </c>
      <c r="AN256" s="220">
        <f>'2.b-MTH2-HTH'!AI$60</f>
        <v>0.4938596728161313</v>
      </c>
      <c r="AO256" s="220">
        <f>'2.b-MTH2-HTH'!AJ$60</f>
        <v>0.50009127836262857</v>
      </c>
      <c r="AP256" s="220">
        <f>'2.b-MTH2-HTH'!AK$60</f>
        <v>0.50828722629320966</v>
      </c>
      <c r="AQ256" s="220">
        <f>'2.b-MTH2-HTH'!AL$60</f>
        <v>0.50952544559500845</v>
      </c>
      <c r="AR256" s="220">
        <f>'2.b-MTH2-HTH'!AM$60</f>
        <v>0.52265149277349654</v>
      </c>
      <c r="AS256" s="220">
        <f>'2.b-MTH2-HTH'!AN$60</f>
        <v>0.52495202377414851</v>
      </c>
      <c r="AT256" s="220">
        <f>'2.b-MTH2-HTH'!AO$60</f>
        <v>0.53687106996244194</v>
      </c>
      <c r="AU256" s="220">
        <f>'2.b-MTH2-HTH'!AP$60</f>
        <v>0.53220331018778944</v>
      </c>
      <c r="AV256" s="220">
        <f>'2.b-MTH2-HTH'!AQ$60</f>
        <v>0.54099447518753085</v>
      </c>
      <c r="AW256" s="220">
        <f>'2.b-MTH2-HTH'!AR$60</f>
        <v>0.54069399515463346</v>
      </c>
      <c r="AX256" s="220">
        <f>'2.b-MTH2-HTH'!AS$60</f>
        <v>0.55120071864467934</v>
      </c>
      <c r="AY256" s="220">
        <f>'2.b-MTH2-HTH'!AT$60</f>
        <v>0.55975183037132925</v>
      </c>
      <c r="AZ256" s="220">
        <f>'2.b-MTH2-HTH'!AU$60</f>
        <v>0.56497102100313534</v>
      </c>
      <c r="BA256" s="220">
        <f>'2.b-MTH2-HTH'!AV$60</f>
        <v>0.56927952895042322</v>
      </c>
      <c r="BB256" s="220">
        <f>'2.b-MTH2-HTH'!AW$60</f>
        <v>0.57450751000950395</v>
      </c>
      <c r="BC256" s="220">
        <f>'2.b-MTH2-HTH'!AX$60</f>
        <v>0.57781775890094389</v>
      </c>
      <c r="BD256" s="220">
        <f>'2.b-MTH2-HTH'!AY$60</f>
        <v>0.57451595766849639</v>
      </c>
      <c r="BE256" s="220">
        <f>'2.b-MTH2-HTH'!AZ$60</f>
        <v>0.5749549285103237</v>
      </c>
      <c r="BF256" s="220">
        <f>'2.b-MTH2-HTH'!BA$60</f>
        <v>0.5807407629223017</v>
      </c>
      <c r="BG256" s="220">
        <f>'2.b-MTH2-HTH'!BB$60</f>
        <v>0.5810223934986205</v>
      </c>
      <c r="BH256" s="220">
        <f>'2.b-MTH2-HTH'!BC$60</f>
        <v>0.59258989819671504</v>
      </c>
      <c r="BI256" s="220">
        <f>'2.b-MTH2-HTH'!BD$60</f>
        <v>0.58065161948797872</v>
      </c>
    </row>
    <row r="257" spans="1:61" ht="15">
      <c r="A257" s="36" t="s">
        <v>7</v>
      </c>
      <c r="B257" s="36" t="s">
        <v>8</v>
      </c>
      <c r="C257" s="36" t="s">
        <v>39</v>
      </c>
      <c r="D257" s="1" t="s">
        <v>19</v>
      </c>
      <c r="E257" s="1" t="s">
        <v>107</v>
      </c>
      <c r="F257" s="1" t="s">
        <v>108</v>
      </c>
      <c r="G257" s="1" t="s">
        <v>14</v>
      </c>
      <c r="H257" s="220">
        <f>'2.b-MTH2-HTH'!C$61</f>
        <v>0.3911634117171473</v>
      </c>
      <c r="I257" s="220">
        <f>'2.b-MTH2-HTH'!D$61</f>
        <v>0.3911634117171473</v>
      </c>
      <c r="J257" s="220">
        <f>'2.b-MTH2-HTH'!E$61</f>
        <v>0.3911634117171473</v>
      </c>
      <c r="K257" s="220">
        <f>'2.b-MTH2-HTH'!F$61</f>
        <v>0.3911634117171473</v>
      </c>
      <c r="L257" s="220">
        <f>'2.b-MTH2-HTH'!G$61</f>
        <v>0.3911634117171473</v>
      </c>
      <c r="M257" s="220">
        <f>'2.b-MTH2-HTH'!H$61</f>
        <v>0.3911634117171473</v>
      </c>
      <c r="N257" s="220">
        <f>'2.b-MTH2-HTH'!I$61</f>
        <v>0.3911634117171473</v>
      </c>
      <c r="O257" s="220">
        <f>'2.b-MTH2-HTH'!J$61</f>
        <v>0.3911634117171473</v>
      </c>
      <c r="P257" s="220">
        <f>'2.b-MTH2-HTH'!K$61</f>
        <v>0.39116341171714725</v>
      </c>
      <c r="Q257" s="220">
        <f>'2.b-MTH2-HTH'!L$61</f>
        <v>0.3911634117171473</v>
      </c>
      <c r="R257" s="220">
        <f>'2.b-MTH2-HTH'!M$61</f>
        <v>0.3911634117171473</v>
      </c>
      <c r="S257" s="220">
        <f>'2.b-MTH2-HTH'!N$61</f>
        <v>0.3911634117171473</v>
      </c>
      <c r="T257" s="220">
        <f>'2.b-MTH2-HTH'!O$61</f>
        <v>0.39116341171714725</v>
      </c>
      <c r="U257" s="220">
        <f>'2.b-MTH2-HTH'!P$61</f>
        <v>0.39116341171714725</v>
      </c>
      <c r="V257" s="220">
        <f>'2.b-MTH2-HTH'!Q$61</f>
        <v>0.3911634117171473</v>
      </c>
      <c r="W257" s="220">
        <f>'2.b-MTH2-HTH'!R$61</f>
        <v>0.3911634117171473</v>
      </c>
      <c r="X257" s="220">
        <f>'2.b-MTH2-HTH'!S$61</f>
        <v>0.3911634117171473</v>
      </c>
      <c r="Y257" s="220">
        <f>'2.b-MTH2-HTH'!T$61</f>
        <v>0.3911634117171473</v>
      </c>
      <c r="Z257" s="220">
        <f>'2.b-MTH2-HTH'!U$61</f>
        <v>0.3911634117171473</v>
      </c>
      <c r="AA257" s="220">
        <f>'2.b-MTH2-HTH'!V$61</f>
        <v>0.3911634117171473</v>
      </c>
      <c r="AB257" s="220">
        <f>'2.b-MTH2-HTH'!W$61</f>
        <v>0.3911634117171473</v>
      </c>
      <c r="AC257" s="220">
        <f>'2.b-MTH2-HTH'!X$61</f>
        <v>0.3911634117171473</v>
      </c>
      <c r="AD257" s="220">
        <f>'2.b-MTH2-HTH'!Y$61</f>
        <v>0.3911634117171473</v>
      </c>
      <c r="AE257" s="220">
        <f>'2.b-MTH2-HTH'!Z$61</f>
        <v>0.3911634117171473</v>
      </c>
      <c r="AF257" s="220">
        <f>'2.b-MTH2-HTH'!AA$61</f>
        <v>0.3911634117171473</v>
      </c>
      <c r="AG257" s="220">
        <f>'2.b-MTH2-HTH'!AB$61</f>
        <v>0.3911634117171473</v>
      </c>
      <c r="AH257" s="220">
        <f>'2.b-MTH2-HTH'!AC$61</f>
        <v>0.3911634117171473</v>
      </c>
      <c r="AI257" s="220">
        <f>'2.b-MTH2-HTH'!AD$61</f>
        <v>0.3911634117171473</v>
      </c>
      <c r="AJ257" s="220">
        <f>'2.b-MTH2-HTH'!AE$61</f>
        <v>0.39116341171714736</v>
      </c>
      <c r="AK257" s="220">
        <f>'2.b-MTH2-HTH'!AF$61</f>
        <v>0.3911634117171473</v>
      </c>
      <c r="AL257" s="220">
        <f>'2.b-MTH2-HTH'!AG$61</f>
        <v>0.3911634117171473</v>
      </c>
      <c r="AM257" s="220">
        <f>'2.b-MTH2-HTH'!AH$61</f>
        <v>0.3911634117171473</v>
      </c>
      <c r="AN257" s="220">
        <f>'2.b-MTH2-HTH'!AI$61</f>
        <v>0.3911634117171473</v>
      </c>
      <c r="AO257" s="220">
        <f>'2.b-MTH2-HTH'!AJ$61</f>
        <v>0.3911634117171473</v>
      </c>
      <c r="AP257" s="220">
        <f>'2.b-MTH2-HTH'!AK$61</f>
        <v>0.3911634117171473</v>
      </c>
      <c r="AQ257" s="220">
        <f>'2.b-MTH2-HTH'!AL$61</f>
        <v>0.3911634117171473</v>
      </c>
      <c r="AR257" s="220">
        <f>'2.b-MTH2-HTH'!AM$61</f>
        <v>0.3911634117171473</v>
      </c>
      <c r="AS257" s="220">
        <f>'2.b-MTH2-HTH'!AN$61</f>
        <v>0.3911634117171473</v>
      </c>
      <c r="AT257" s="220">
        <f>'2.b-MTH2-HTH'!AO$61</f>
        <v>0.3911634117171473</v>
      </c>
      <c r="AU257" s="220">
        <f>'2.b-MTH2-HTH'!AP$61</f>
        <v>0.3911634117171473</v>
      </c>
      <c r="AV257" s="220">
        <f>'2.b-MTH2-HTH'!AQ$61</f>
        <v>0.3911634117171473</v>
      </c>
      <c r="AW257" s="220">
        <f>'2.b-MTH2-HTH'!AR$61</f>
        <v>0.3911634117171473</v>
      </c>
      <c r="AX257" s="220">
        <f>'2.b-MTH2-HTH'!AS$61</f>
        <v>0.3911634117171473</v>
      </c>
      <c r="AY257" s="220">
        <f>'2.b-MTH2-HTH'!AT$61</f>
        <v>0.3911634117171473</v>
      </c>
      <c r="AZ257" s="220">
        <f>'2.b-MTH2-HTH'!AU$61</f>
        <v>0.3911634117171473</v>
      </c>
      <c r="BA257" s="220">
        <f>'2.b-MTH2-HTH'!AV$61</f>
        <v>0.3911634117171473</v>
      </c>
      <c r="BB257" s="220">
        <f>'2.b-MTH2-HTH'!AW$61</f>
        <v>0.3911634117171473</v>
      </c>
      <c r="BC257" s="220">
        <f>'2.b-MTH2-HTH'!AX$61</f>
        <v>0.3911634117171473</v>
      </c>
      <c r="BD257" s="220">
        <f>'2.b-MTH2-HTH'!AY$61</f>
        <v>0.3911634117171473</v>
      </c>
      <c r="BE257" s="220">
        <f>'2.b-MTH2-HTH'!AZ$61</f>
        <v>0.3911634117171473</v>
      </c>
      <c r="BF257" s="220">
        <f>'2.b-MTH2-HTH'!BA$61</f>
        <v>0.3911634117171473</v>
      </c>
      <c r="BG257" s="220">
        <f>'2.b-MTH2-HTH'!BB$61</f>
        <v>0.3911634117171473</v>
      </c>
      <c r="BH257" s="220">
        <f>'2.b-MTH2-HTH'!BC$61</f>
        <v>0.3911634117171473</v>
      </c>
      <c r="BI257" s="220">
        <f>'2.b-MTH2-HTH'!BD$61</f>
        <v>0.3911634117171473</v>
      </c>
    </row>
    <row r="258" spans="1:61" ht="15">
      <c r="A258" s="36" t="s">
        <v>7</v>
      </c>
      <c r="B258" s="36" t="s">
        <v>8</v>
      </c>
      <c r="C258" s="36" t="s">
        <v>39</v>
      </c>
      <c r="D258" s="1" t="s">
        <v>19</v>
      </c>
      <c r="E258" s="18" t="s">
        <v>97</v>
      </c>
      <c r="F258" s="18" t="s">
        <v>98</v>
      </c>
      <c r="G258" s="1" t="s">
        <v>12</v>
      </c>
      <c r="H258" s="220">
        <v>0.5</v>
      </c>
      <c r="I258" s="220">
        <v>0.5</v>
      </c>
      <c r="J258" s="220">
        <v>0.5</v>
      </c>
      <c r="K258" s="220">
        <v>0.5</v>
      </c>
      <c r="L258" s="220">
        <v>0.5</v>
      </c>
      <c r="M258" s="220">
        <v>0.5</v>
      </c>
      <c r="N258" s="220">
        <v>0.5</v>
      </c>
      <c r="O258" s="220">
        <v>0.5</v>
      </c>
      <c r="P258" s="220">
        <v>0.5</v>
      </c>
      <c r="Q258" s="220">
        <v>0.5</v>
      </c>
      <c r="R258" s="220">
        <v>0.5</v>
      </c>
      <c r="S258" s="220">
        <v>0.5</v>
      </c>
      <c r="T258" s="220">
        <v>0.5</v>
      </c>
      <c r="U258" s="220">
        <v>0.5</v>
      </c>
      <c r="V258" s="220">
        <v>0.5</v>
      </c>
      <c r="W258" s="220">
        <v>0.5</v>
      </c>
      <c r="X258" s="220">
        <v>0.5</v>
      </c>
      <c r="Y258" s="220">
        <v>0.5</v>
      </c>
      <c r="Z258" s="220">
        <v>0.5</v>
      </c>
      <c r="AA258" s="220">
        <v>0.5</v>
      </c>
      <c r="AB258" s="220">
        <v>0.5</v>
      </c>
      <c r="AC258" s="220">
        <v>0.5</v>
      </c>
      <c r="AD258" s="220">
        <v>0.5</v>
      </c>
      <c r="AE258" s="220">
        <v>0.5</v>
      </c>
      <c r="AF258" s="220">
        <v>0.5</v>
      </c>
      <c r="AG258" s="220">
        <v>0.5</v>
      </c>
      <c r="AH258" s="220">
        <v>0.5</v>
      </c>
      <c r="AI258" s="220">
        <v>0.5</v>
      </c>
      <c r="AJ258" s="220">
        <v>0.5</v>
      </c>
      <c r="AK258" s="220">
        <v>0.5</v>
      </c>
      <c r="AL258" s="220">
        <v>0.5</v>
      </c>
      <c r="AM258" s="220">
        <v>0.5</v>
      </c>
      <c r="AN258" s="220">
        <v>0.5</v>
      </c>
      <c r="AO258" s="220">
        <v>0.5</v>
      </c>
      <c r="AP258" s="220">
        <v>0.5</v>
      </c>
      <c r="AQ258" s="220">
        <v>0.5</v>
      </c>
      <c r="AR258" s="220">
        <v>0.5</v>
      </c>
      <c r="AS258" s="220">
        <v>0.5</v>
      </c>
      <c r="AT258" s="220">
        <v>0.5</v>
      </c>
      <c r="AU258" s="220">
        <v>0.5</v>
      </c>
      <c r="AV258" s="220">
        <v>0.5</v>
      </c>
      <c r="AW258" s="220">
        <v>0.5</v>
      </c>
      <c r="AX258" s="220">
        <v>0.5</v>
      </c>
      <c r="AY258" s="220">
        <v>0.5</v>
      </c>
      <c r="AZ258" s="220">
        <v>0.5</v>
      </c>
      <c r="BA258" s="220">
        <v>0.5</v>
      </c>
      <c r="BB258" s="220">
        <v>0.5</v>
      </c>
      <c r="BC258" s="220">
        <v>0.5</v>
      </c>
      <c r="BD258" s="220">
        <v>0.5</v>
      </c>
      <c r="BE258" s="220">
        <v>0.5</v>
      </c>
      <c r="BF258" s="220">
        <v>0.5</v>
      </c>
      <c r="BG258" s="220">
        <v>0.5</v>
      </c>
      <c r="BH258" s="220">
        <v>0.5</v>
      </c>
      <c r="BI258" s="220">
        <v>0.5</v>
      </c>
    </row>
    <row r="259" spans="1:61" ht="15">
      <c r="A259" s="36" t="s">
        <v>7</v>
      </c>
      <c r="B259" s="36" t="s">
        <v>8</v>
      </c>
      <c r="C259" s="36" t="s">
        <v>39</v>
      </c>
      <c r="D259" s="1" t="s">
        <v>19</v>
      </c>
      <c r="E259" s="18" t="s">
        <v>97</v>
      </c>
      <c r="F259" s="18" t="s">
        <v>98</v>
      </c>
      <c r="G259" s="1" t="s">
        <v>13</v>
      </c>
      <c r="H259" s="220">
        <f>'2.b-MTH2-HTH'!C$66</f>
        <v>0.27096033581386358</v>
      </c>
      <c r="I259" s="220">
        <f>'2.b-MTH2-HTH'!D$66</f>
        <v>0.27803846841506513</v>
      </c>
      <c r="J259" s="220">
        <f>'2.b-MTH2-HTH'!E$66</f>
        <v>0.28512306108197533</v>
      </c>
      <c r="K259" s="220">
        <f>'2.b-MTH2-HTH'!F$66</f>
        <v>0.29221073523947788</v>
      </c>
      <c r="L259" s="220">
        <f>'2.b-MTH2-HTH'!G$66</f>
        <v>0.29929810301441867</v>
      </c>
      <c r="M259" s="220">
        <f>'2.b-MTH2-HTH'!H$66</f>
        <v>0.30638177745854617</v>
      </c>
      <c r="N259" s="220">
        <f>'2.b-MTH2-HTH'!I$66</f>
        <v>0.31345838276552329</v>
      </c>
      <c r="O259" s="220">
        <f>'2.b-MTH2-HTH'!J$66</f>
        <v>0.32052456441659938</v>
      </c>
      <c r="P259" s="220">
        <f>'2.b-MTH2-HTH'!K$66</f>
        <v>0.32757699919028938</v>
      </c>
      <c r="Q259" s="220">
        <f>'2.b-MTH2-HTH'!L$66</f>
        <v>0.33461240497291833</v>
      </c>
      <c r="R259" s="220">
        <f>'2.b-MTH2-HTH'!M$66</f>
        <v>0.33900064234710969</v>
      </c>
      <c r="S259" s="220">
        <f>'2.b-MTH2-HTH'!N$66</f>
        <v>0.348033858794222</v>
      </c>
      <c r="T259" s="220">
        <f>'2.b-MTH2-HTH'!O$66</f>
        <v>0.35255421330360076</v>
      </c>
      <c r="U259" s="220">
        <f>'2.b-MTH2-HTH'!P$66</f>
        <v>0.36316841586045356</v>
      </c>
      <c r="V259" s="220">
        <f>'2.b-MTH2-HTH'!Q$66</f>
        <v>0.37231292224020818</v>
      </c>
      <c r="W259" s="220">
        <f>'2.b-MTH2-HTH'!R$66</f>
        <v>0.38060310289556548</v>
      </c>
      <c r="X259" s="220">
        <f>'2.b-MTH2-HTH'!S$66</f>
        <v>0.3859322922417493</v>
      </c>
      <c r="Y259" s="220">
        <f>'2.b-MTH2-HTH'!T$66</f>
        <v>0.39113304875381116</v>
      </c>
      <c r="Z259" s="220">
        <f>'2.b-MTH2-HTH'!U$66</f>
        <v>0.39631175960093368</v>
      </c>
      <c r="AA259" s="220">
        <f>'2.b-MTH2-HTH'!V$66</f>
        <v>0.40146668545805714</v>
      </c>
      <c r="AB259" s="220">
        <f>'2.b-MTH2-HTH'!W$66</f>
        <v>0.40659623704207171</v>
      </c>
      <c r="AC259" s="220">
        <f>'2.b-MTH2-HTH'!X$66</f>
        <v>0.41162879886934722</v>
      </c>
      <c r="AD259" s="220">
        <f>'2.b-MTH2-HTH'!Y$66</f>
        <v>0.42718388736326346</v>
      </c>
      <c r="AE259" s="220">
        <f>'2.b-MTH2-HTH'!Z$66</f>
        <v>0.43090333569013051</v>
      </c>
      <c r="AF259" s="220">
        <f>'2.b-MTH2-HTH'!AA$66</f>
        <v>0.43731957379166619</v>
      </c>
      <c r="AG259" s="220">
        <f>'2.b-MTH2-HTH'!AB$66</f>
        <v>0.43403056707977594</v>
      </c>
      <c r="AH259" s="220">
        <f>'2.b-MTH2-HTH'!AC$66</f>
        <v>0.43611792365164642</v>
      </c>
      <c r="AI259" s="220">
        <f>'2.b-MTH2-HTH'!AD$66</f>
        <v>0.44774002617765807</v>
      </c>
      <c r="AJ259" s="220">
        <f>'2.b-MTH2-HTH'!AE$66</f>
        <v>0.45928152601857686</v>
      </c>
      <c r="AK259" s="220">
        <f>'2.b-MTH2-HTH'!AF$66</f>
        <v>0.45871837984852454</v>
      </c>
      <c r="AL259" s="220">
        <f>'2.b-MTH2-HTH'!AG$66</f>
        <v>0.47253270654066276</v>
      </c>
      <c r="AM259" s="220">
        <f>'2.b-MTH2-HTH'!AH$66</f>
        <v>0.4833633944813277</v>
      </c>
      <c r="AN259" s="220">
        <f>'2.b-MTH2-HTH'!AI$66</f>
        <v>0.4938596728161313</v>
      </c>
      <c r="AO259" s="220">
        <f>'2.b-MTH2-HTH'!AJ$66</f>
        <v>0.50009127836262857</v>
      </c>
      <c r="AP259" s="220">
        <f>'2.b-MTH2-HTH'!AK$66</f>
        <v>0.50828722629320966</v>
      </c>
      <c r="AQ259" s="220">
        <f>'2.b-MTH2-HTH'!AL$66</f>
        <v>0.50952544559500845</v>
      </c>
      <c r="AR259" s="220">
        <f>'2.b-MTH2-HTH'!AM$66</f>
        <v>0.52265149277349654</v>
      </c>
      <c r="AS259" s="220">
        <f>'2.b-MTH2-HTH'!AN$66</f>
        <v>0.52495202377414851</v>
      </c>
      <c r="AT259" s="220">
        <f>'2.b-MTH2-HTH'!AO$66</f>
        <v>0.53687106996244194</v>
      </c>
      <c r="AU259" s="220">
        <f>'2.b-MTH2-HTH'!AP$66</f>
        <v>0.53220331018778944</v>
      </c>
      <c r="AV259" s="220">
        <f>'2.b-MTH2-HTH'!AQ$66</f>
        <v>0.54099447518753085</v>
      </c>
      <c r="AW259" s="220">
        <f>'2.b-MTH2-HTH'!AR$66</f>
        <v>0.54069399515463346</v>
      </c>
      <c r="AX259" s="220">
        <f>'2.b-MTH2-HTH'!AS$66</f>
        <v>0.55120071864467934</v>
      </c>
      <c r="AY259" s="220">
        <f>'2.b-MTH2-HTH'!AT$66</f>
        <v>0.55975183037132925</v>
      </c>
      <c r="AZ259" s="220">
        <f>'2.b-MTH2-HTH'!AU$66</f>
        <v>0.56497102100313534</v>
      </c>
      <c r="BA259" s="220">
        <f>'2.b-MTH2-HTH'!AV$66</f>
        <v>0.56927952895042322</v>
      </c>
      <c r="BB259" s="220">
        <f>'2.b-MTH2-HTH'!AW$66</f>
        <v>0.57450751000950395</v>
      </c>
      <c r="BC259" s="220">
        <f>'2.b-MTH2-HTH'!AX$66</f>
        <v>0.57781775890094389</v>
      </c>
      <c r="BD259" s="220">
        <f>'2.b-MTH2-HTH'!AY$66</f>
        <v>0.57451595766849639</v>
      </c>
      <c r="BE259" s="220">
        <f>'2.b-MTH2-HTH'!AZ$66</f>
        <v>0.5749549285103237</v>
      </c>
      <c r="BF259" s="220">
        <f>'2.b-MTH2-HTH'!BA$66</f>
        <v>0.5807407629223017</v>
      </c>
      <c r="BG259" s="220">
        <f>'2.b-MTH2-HTH'!BB$66</f>
        <v>0.5810223934986205</v>
      </c>
      <c r="BH259" s="220">
        <f>'2.b-MTH2-HTH'!BC$66</f>
        <v>0.59258989819671504</v>
      </c>
      <c r="BI259" s="220">
        <f>'2.b-MTH2-HTH'!BD$66</f>
        <v>0.58065161948797872</v>
      </c>
    </row>
    <row r="260" spans="1:61" ht="15">
      <c r="A260" s="36" t="s">
        <v>7</v>
      </c>
      <c r="B260" s="36" t="s">
        <v>8</v>
      </c>
      <c r="C260" s="36" t="s">
        <v>39</v>
      </c>
      <c r="D260" s="1" t="s">
        <v>19</v>
      </c>
      <c r="E260" s="18" t="s">
        <v>97</v>
      </c>
      <c r="F260" s="18" t="s">
        <v>98</v>
      </c>
      <c r="G260" s="1" t="s">
        <v>14</v>
      </c>
      <c r="H260" s="220">
        <f>'2.b-MTH2-HTH'!C$67</f>
        <v>0.67007841522529721</v>
      </c>
      <c r="I260" s="220">
        <f>'2.b-MTH2-HTH'!D$67</f>
        <v>0.67007841522529721</v>
      </c>
      <c r="J260" s="220">
        <f>'2.b-MTH2-HTH'!E$67</f>
        <v>0.67007841522529721</v>
      </c>
      <c r="K260" s="220">
        <f>'2.b-MTH2-HTH'!F$67</f>
        <v>0.67007841522529721</v>
      </c>
      <c r="L260" s="220">
        <f>'2.b-MTH2-HTH'!G$67</f>
        <v>0.67007841522529721</v>
      </c>
      <c r="M260" s="220">
        <f>'2.b-MTH2-HTH'!H$67</f>
        <v>0.67007841522529721</v>
      </c>
      <c r="N260" s="220">
        <f>'2.b-MTH2-HTH'!I$67</f>
        <v>0.67007841522529721</v>
      </c>
      <c r="O260" s="220">
        <f>'2.b-MTH2-HTH'!J$67</f>
        <v>0.67007841522529721</v>
      </c>
      <c r="P260" s="220">
        <f>'2.b-MTH2-HTH'!K$67</f>
        <v>0.67007841522529721</v>
      </c>
      <c r="Q260" s="220">
        <f>'2.b-MTH2-HTH'!L$67</f>
        <v>0.67007841522529721</v>
      </c>
      <c r="R260" s="220">
        <f>'2.b-MTH2-HTH'!M$67</f>
        <v>0.67007841522529721</v>
      </c>
      <c r="S260" s="220">
        <f>'2.b-MTH2-HTH'!N$67</f>
        <v>0.67007841522529721</v>
      </c>
      <c r="T260" s="220">
        <f>'2.b-MTH2-HTH'!O$67</f>
        <v>0.67007841522529721</v>
      </c>
      <c r="U260" s="220">
        <f>'2.b-MTH2-HTH'!P$67</f>
        <v>0.67007841522529721</v>
      </c>
      <c r="V260" s="220">
        <f>'2.b-MTH2-HTH'!Q$67</f>
        <v>0.67007841522529721</v>
      </c>
      <c r="W260" s="220">
        <f>'2.b-MTH2-HTH'!R$67</f>
        <v>0.6700784152252971</v>
      </c>
      <c r="X260" s="220">
        <f>'2.b-MTH2-HTH'!S$67</f>
        <v>0.67007841522529721</v>
      </c>
      <c r="Y260" s="220">
        <f>'2.b-MTH2-HTH'!T$67</f>
        <v>0.67007841522529721</v>
      </c>
      <c r="Z260" s="220">
        <f>'2.b-MTH2-HTH'!U$67</f>
        <v>0.6700784152252971</v>
      </c>
      <c r="AA260" s="220">
        <f>'2.b-MTH2-HTH'!V$67</f>
        <v>0.67007841522529721</v>
      </c>
      <c r="AB260" s="220">
        <f>'2.b-MTH2-HTH'!W$67</f>
        <v>0.67007841522529721</v>
      </c>
      <c r="AC260" s="220">
        <f>'2.b-MTH2-HTH'!X$67</f>
        <v>0.67007841522529721</v>
      </c>
      <c r="AD260" s="220">
        <f>'2.b-MTH2-HTH'!Y$67</f>
        <v>0.67007841522529721</v>
      </c>
      <c r="AE260" s="220">
        <f>'2.b-MTH2-HTH'!Z$67</f>
        <v>0.67007841522529721</v>
      </c>
      <c r="AF260" s="220">
        <f>'2.b-MTH2-HTH'!AA$67</f>
        <v>0.67007841522529721</v>
      </c>
      <c r="AG260" s="220">
        <f>'2.b-MTH2-HTH'!AB$67</f>
        <v>0.6700784152252971</v>
      </c>
      <c r="AH260" s="220">
        <f>'2.b-MTH2-HTH'!AC$67</f>
        <v>0.67007841522529721</v>
      </c>
      <c r="AI260" s="220">
        <f>'2.b-MTH2-HTH'!AD$67</f>
        <v>0.67007841522529721</v>
      </c>
      <c r="AJ260" s="220">
        <f>'2.b-MTH2-HTH'!AE$67</f>
        <v>0.67007841522529721</v>
      </c>
      <c r="AK260" s="220">
        <f>'2.b-MTH2-HTH'!AF$67</f>
        <v>0.67007841522529721</v>
      </c>
      <c r="AL260" s="220">
        <f>'2.b-MTH2-HTH'!AG$67</f>
        <v>0.67007841522529732</v>
      </c>
      <c r="AM260" s="220">
        <f>'2.b-MTH2-HTH'!AH$67</f>
        <v>0.67007841522529721</v>
      </c>
      <c r="AN260" s="220">
        <f>'2.b-MTH2-HTH'!AI$67</f>
        <v>0.67007841522529721</v>
      </c>
      <c r="AO260" s="220">
        <f>'2.b-MTH2-HTH'!AJ$67</f>
        <v>0.67007841522529721</v>
      </c>
      <c r="AP260" s="220">
        <f>'2.b-MTH2-HTH'!AK$67</f>
        <v>0.67007841522529721</v>
      </c>
      <c r="AQ260" s="220">
        <f>'2.b-MTH2-HTH'!AL$67</f>
        <v>0.67007841522529721</v>
      </c>
      <c r="AR260" s="220">
        <f>'2.b-MTH2-HTH'!AM$67</f>
        <v>0.67007841522529721</v>
      </c>
      <c r="AS260" s="220">
        <f>'2.b-MTH2-HTH'!AN$67</f>
        <v>0.67007841522529721</v>
      </c>
      <c r="AT260" s="220">
        <f>'2.b-MTH2-HTH'!AO$67</f>
        <v>0.67007841522529721</v>
      </c>
      <c r="AU260" s="220">
        <f>'2.b-MTH2-HTH'!AP$67</f>
        <v>0.67007841522529721</v>
      </c>
      <c r="AV260" s="220">
        <f>'2.b-MTH2-HTH'!AQ$67</f>
        <v>0.67007841522529721</v>
      </c>
      <c r="AW260" s="220">
        <f>'2.b-MTH2-HTH'!AR$67</f>
        <v>0.67007841522529721</v>
      </c>
      <c r="AX260" s="220">
        <f>'2.b-MTH2-HTH'!AS$67</f>
        <v>0.67007841522529721</v>
      </c>
      <c r="AY260" s="220">
        <f>'2.b-MTH2-HTH'!AT$67</f>
        <v>0.67007841522529721</v>
      </c>
      <c r="AZ260" s="220">
        <f>'2.b-MTH2-HTH'!AU$67</f>
        <v>0.67007841522529721</v>
      </c>
      <c r="BA260" s="220">
        <f>'2.b-MTH2-HTH'!AV$67</f>
        <v>0.67007841522529721</v>
      </c>
      <c r="BB260" s="220">
        <f>'2.b-MTH2-HTH'!AW$67</f>
        <v>0.67007841522529721</v>
      </c>
      <c r="BC260" s="220">
        <f>'2.b-MTH2-HTH'!AX$67</f>
        <v>0.67007841522529721</v>
      </c>
      <c r="BD260" s="220">
        <f>'2.b-MTH2-HTH'!AY$67</f>
        <v>0.67007841522529721</v>
      </c>
      <c r="BE260" s="220">
        <f>'2.b-MTH2-HTH'!AZ$67</f>
        <v>0.67007841522529721</v>
      </c>
      <c r="BF260" s="220">
        <f>'2.b-MTH2-HTH'!BA$67</f>
        <v>0.67007841522529721</v>
      </c>
      <c r="BG260" s="220">
        <f>'2.b-MTH2-HTH'!BB$67</f>
        <v>0.67007841522529721</v>
      </c>
      <c r="BH260" s="220">
        <f>'2.b-MTH2-HTH'!BC$67</f>
        <v>0.67007841522529721</v>
      </c>
      <c r="BI260" s="220">
        <f>'2.b-MTH2-HTH'!BD$67</f>
        <v>0.67007841522529721</v>
      </c>
    </row>
    <row r="261" spans="1:61" s="5" customFormat="1" ht="15">
      <c r="A261" s="4" t="s">
        <v>7</v>
      </c>
      <c r="B261" s="4" t="s">
        <v>8</v>
      </c>
      <c r="C261" s="4" t="s">
        <v>39</v>
      </c>
      <c r="D261" s="4" t="s">
        <v>40</v>
      </c>
      <c r="E261" s="4"/>
      <c r="F261" s="4"/>
      <c r="G261" s="4" t="s">
        <v>11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>
        <v>-3</v>
      </c>
      <c r="X261" s="4">
        <v>-4</v>
      </c>
      <c r="Y261" s="4">
        <v>-16</v>
      </c>
      <c r="Z261" s="4">
        <v>-14</v>
      </c>
      <c r="AA261" s="4">
        <v>-8</v>
      </c>
      <c r="AB261" s="4">
        <v>-4</v>
      </c>
      <c r="AC261" s="4">
        <v>-2</v>
      </c>
      <c r="AD261" s="4">
        <v>-2</v>
      </c>
      <c r="AE261" s="4">
        <v>-2</v>
      </c>
      <c r="AF261" s="4">
        <v>-2</v>
      </c>
      <c r="AG261" s="4">
        <v>-3</v>
      </c>
      <c r="AH261" s="4">
        <v>-10</v>
      </c>
      <c r="AI261" s="4">
        <v>-8</v>
      </c>
      <c r="AJ261" s="4">
        <v>-5</v>
      </c>
      <c r="AK261" s="4">
        <v>-5</v>
      </c>
      <c r="AL261" s="4">
        <v>-11</v>
      </c>
      <c r="AM261" s="4">
        <v>-21</v>
      </c>
      <c r="AN261" s="4">
        <v>-24</v>
      </c>
      <c r="AO261" s="4">
        <v>-22</v>
      </c>
      <c r="AP261" s="4">
        <v>-21</v>
      </c>
      <c r="AQ261" s="4">
        <v>-14</v>
      </c>
      <c r="AR261" s="4">
        <v>-11</v>
      </c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</row>
    <row r="262" spans="1:61" ht="15">
      <c r="A262" s="36" t="s">
        <v>7</v>
      </c>
      <c r="B262" s="36" t="s">
        <v>8</v>
      </c>
      <c r="C262" s="36" t="s">
        <v>39</v>
      </c>
      <c r="D262" s="1" t="s">
        <v>40</v>
      </c>
      <c r="E262" s="1" t="s">
        <v>107</v>
      </c>
      <c r="F262" s="1" t="s">
        <v>108</v>
      </c>
      <c r="G262" s="1" t="s">
        <v>12</v>
      </c>
      <c r="H262" s="220">
        <v>0.5</v>
      </c>
      <c r="I262" s="220">
        <v>0.5</v>
      </c>
      <c r="J262" s="220">
        <v>0.5</v>
      </c>
      <c r="K262" s="220">
        <v>0.5</v>
      </c>
      <c r="L262" s="220">
        <v>0.5</v>
      </c>
      <c r="M262" s="220">
        <v>0.5</v>
      </c>
      <c r="N262" s="220">
        <v>0.5</v>
      </c>
      <c r="O262" s="220">
        <v>0.5</v>
      </c>
      <c r="P262" s="220">
        <v>0.5</v>
      </c>
      <c r="Q262" s="220">
        <v>0.5</v>
      </c>
      <c r="R262" s="220">
        <v>0.5</v>
      </c>
      <c r="S262" s="220">
        <v>0.5</v>
      </c>
      <c r="T262" s="220">
        <v>0.5</v>
      </c>
      <c r="U262" s="220">
        <v>0.5</v>
      </c>
      <c r="V262" s="220">
        <v>0.5</v>
      </c>
      <c r="W262" s="220">
        <v>0.5</v>
      </c>
      <c r="X262" s="220">
        <v>0.5</v>
      </c>
      <c r="Y262" s="220">
        <v>0.5</v>
      </c>
      <c r="Z262" s="220">
        <v>0.5</v>
      </c>
      <c r="AA262" s="220">
        <v>0.5</v>
      </c>
      <c r="AB262" s="220">
        <v>0.5</v>
      </c>
      <c r="AC262" s="220">
        <v>0.5</v>
      </c>
      <c r="AD262" s="220">
        <v>0.5</v>
      </c>
      <c r="AE262" s="220">
        <v>0.5</v>
      </c>
      <c r="AF262" s="220">
        <v>0.5</v>
      </c>
      <c r="AG262" s="220">
        <v>0.5</v>
      </c>
      <c r="AH262" s="220">
        <v>0.5</v>
      </c>
      <c r="AI262" s="220">
        <v>0.5</v>
      </c>
      <c r="AJ262" s="220">
        <v>0.5</v>
      </c>
      <c r="AK262" s="220">
        <v>0.5</v>
      </c>
      <c r="AL262" s="220">
        <v>0.5</v>
      </c>
      <c r="AM262" s="220">
        <v>0.5</v>
      </c>
      <c r="AN262" s="220">
        <v>0.5</v>
      </c>
      <c r="AO262" s="220">
        <v>0.5</v>
      </c>
      <c r="AP262" s="220">
        <v>0.5</v>
      </c>
      <c r="AQ262" s="220">
        <v>0.5</v>
      </c>
      <c r="AR262" s="220">
        <v>0.5</v>
      </c>
      <c r="AS262" s="220">
        <v>0.5</v>
      </c>
      <c r="AT262" s="220">
        <v>0.5</v>
      </c>
      <c r="AU262" s="220">
        <v>0.5</v>
      </c>
      <c r="AV262" s="220">
        <v>0.5</v>
      </c>
      <c r="AW262" s="220">
        <v>0.5</v>
      </c>
      <c r="AX262" s="220">
        <v>0.5</v>
      </c>
      <c r="AY262" s="220">
        <v>0.5</v>
      </c>
      <c r="AZ262" s="220">
        <v>0.5</v>
      </c>
      <c r="BA262" s="220">
        <v>0.5</v>
      </c>
      <c r="BB262" s="220">
        <v>0.5</v>
      </c>
      <c r="BC262" s="220">
        <v>0.5</v>
      </c>
      <c r="BD262" s="220">
        <v>0.5</v>
      </c>
      <c r="BE262" s="220">
        <v>0.5</v>
      </c>
      <c r="BF262" s="220">
        <v>0.5</v>
      </c>
      <c r="BG262" s="220">
        <v>0.5</v>
      </c>
      <c r="BH262" s="220">
        <v>0.5</v>
      </c>
      <c r="BI262" s="220">
        <v>0.5</v>
      </c>
    </row>
    <row r="263" spans="1:61" ht="15">
      <c r="A263" s="36" t="s">
        <v>7</v>
      </c>
      <c r="B263" s="36" t="s">
        <v>8</v>
      </c>
      <c r="C263" s="36" t="s">
        <v>39</v>
      </c>
      <c r="D263" s="1" t="s">
        <v>40</v>
      </c>
      <c r="E263" s="1" t="s">
        <v>107</v>
      </c>
      <c r="F263" s="1" t="s">
        <v>108</v>
      </c>
      <c r="G263" s="1" t="s">
        <v>13</v>
      </c>
      <c r="H263" s="220">
        <f>'2.b-MTH2-HTH'!C$60</f>
        <v>0.27096033581386358</v>
      </c>
      <c r="I263" s="220">
        <f>'2.b-MTH2-HTH'!D$60</f>
        <v>0.27803846841506513</v>
      </c>
      <c r="J263" s="220">
        <f>'2.b-MTH2-HTH'!E$60</f>
        <v>0.28512306108197533</v>
      </c>
      <c r="K263" s="220">
        <f>'2.b-MTH2-HTH'!F$60</f>
        <v>0.29221073523947788</v>
      </c>
      <c r="L263" s="220">
        <f>'2.b-MTH2-HTH'!G$60</f>
        <v>0.29929810301441867</v>
      </c>
      <c r="M263" s="220">
        <f>'2.b-MTH2-HTH'!H$60</f>
        <v>0.30638177745854617</v>
      </c>
      <c r="N263" s="220">
        <f>'2.b-MTH2-HTH'!I$60</f>
        <v>0.31345838276552329</v>
      </c>
      <c r="O263" s="220">
        <f>'2.b-MTH2-HTH'!J$60</f>
        <v>0.32052456441659938</v>
      </c>
      <c r="P263" s="220">
        <f>'2.b-MTH2-HTH'!K$60</f>
        <v>0.32757699919028938</v>
      </c>
      <c r="Q263" s="220">
        <f>'2.b-MTH2-HTH'!L$60</f>
        <v>0.33461240497291833</v>
      </c>
      <c r="R263" s="220">
        <f>'2.b-MTH2-HTH'!M$60</f>
        <v>0.33900064234710969</v>
      </c>
      <c r="S263" s="220">
        <f>'2.b-MTH2-HTH'!N$60</f>
        <v>0.348033858794222</v>
      </c>
      <c r="T263" s="220">
        <f>'2.b-MTH2-HTH'!O$60</f>
        <v>0.35255421330360076</v>
      </c>
      <c r="U263" s="220">
        <f>'2.b-MTH2-HTH'!P$60</f>
        <v>0.36316841586045356</v>
      </c>
      <c r="V263" s="220">
        <f>'2.b-MTH2-HTH'!Q$60</f>
        <v>0.37231292224020818</v>
      </c>
      <c r="W263" s="220">
        <f>'2.b-MTH2-HTH'!R$60</f>
        <v>0.38060310289556548</v>
      </c>
      <c r="X263" s="220">
        <f>'2.b-MTH2-HTH'!S$60</f>
        <v>0.3859322922417493</v>
      </c>
      <c r="Y263" s="220">
        <f>'2.b-MTH2-HTH'!T$60</f>
        <v>0.39113304875381116</v>
      </c>
      <c r="Z263" s="220">
        <f>'2.b-MTH2-HTH'!U$60</f>
        <v>0.39631175960093368</v>
      </c>
      <c r="AA263" s="220">
        <f>'2.b-MTH2-HTH'!V$60</f>
        <v>0.40146668545805714</v>
      </c>
      <c r="AB263" s="220">
        <f>'2.b-MTH2-HTH'!W$60</f>
        <v>0.40659623704207171</v>
      </c>
      <c r="AC263" s="220">
        <f>'2.b-MTH2-HTH'!X$60</f>
        <v>0.41162879886934722</v>
      </c>
      <c r="AD263" s="220">
        <f>'2.b-MTH2-HTH'!Y$60</f>
        <v>0.42718388736326346</v>
      </c>
      <c r="AE263" s="220">
        <f>'2.b-MTH2-HTH'!Z$60</f>
        <v>0.43090333569013051</v>
      </c>
      <c r="AF263" s="220">
        <f>'2.b-MTH2-HTH'!AA$60</f>
        <v>0.43731957379166619</v>
      </c>
      <c r="AG263" s="220">
        <f>'2.b-MTH2-HTH'!AB$60</f>
        <v>0.43403056707977594</v>
      </c>
      <c r="AH263" s="220">
        <f>'2.b-MTH2-HTH'!AC$60</f>
        <v>0.43611792365164642</v>
      </c>
      <c r="AI263" s="220">
        <f>'2.b-MTH2-HTH'!AD$60</f>
        <v>0.44774002617765807</v>
      </c>
      <c r="AJ263" s="220">
        <f>'2.b-MTH2-HTH'!AE$60</f>
        <v>0.45928152601857686</v>
      </c>
      <c r="AK263" s="220">
        <f>'2.b-MTH2-HTH'!AF$60</f>
        <v>0.45871837984852454</v>
      </c>
      <c r="AL263" s="220">
        <f>'2.b-MTH2-HTH'!AG$60</f>
        <v>0.47253270654066276</v>
      </c>
      <c r="AM263" s="220">
        <f>'2.b-MTH2-HTH'!AH$60</f>
        <v>0.4833633944813277</v>
      </c>
      <c r="AN263" s="220">
        <f>'2.b-MTH2-HTH'!AI$60</f>
        <v>0.4938596728161313</v>
      </c>
      <c r="AO263" s="220">
        <f>'2.b-MTH2-HTH'!AJ$60</f>
        <v>0.50009127836262857</v>
      </c>
      <c r="AP263" s="220">
        <f>'2.b-MTH2-HTH'!AK$60</f>
        <v>0.50828722629320966</v>
      </c>
      <c r="AQ263" s="220">
        <f>'2.b-MTH2-HTH'!AL$60</f>
        <v>0.50952544559500845</v>
      </c>
      <c r="AR263" s="220">
        <f>'2.b-MTH2-HTH'!AM$60</f>
        <v>0.52265149277349654</v>
      </c>
      <c r="AS263" s="220">
        <f>'2.b-MTH2-HTH'!AN$60</f>
        <v>0.52495202377414851</v>
      </c>
      <c r="AT263" s="220">
        <f>'2.b-MTH2-HTH'!AO$60</f>
        <v>0.53687106996244194</v>
      </c>
      <c r="AU263" s="220">
        <f>'2.b-MTH2-HTH'!AP$60</f>
        <v>0.53220331018778944</v>
      </c>
      <c r="AV263" s="220">
        <f>'2.b-MTH2-HTH'!AQ$60</f>
        <v>0.54099447518753085</v>
      </c>
      <c r="AW263" s="220">
        <f>'2.b-MTH2-HTH'!AR$60</f>
        <v>0.54069399515463346</v>
      </c>
      <c r="AX263" s="220">
        <f>'2.b-MTH2-HTH'!AS$60</f>
        <v>0.55120071864467934</v>
      </c>
      <c r="AY263" s="220">
        <f>'2.b-MTH2-HTH'!AT$60</f>
        <v>0.55975183037132925</v>
      </c>
      <c r="AZ263" s="220">
        <f>'2.b-MTH2-HTH'!AU$60</f>
        <v>0.56497102100313534</v>
      </c>
      <c r="BA263" s="220">
        <f>'2.b-MTH2-HTH'!AV$60</f>
        <v>0.56927952895042322</v>
      </c>
      <c r="BB263" s="220">
        <f>'2.b-MTH2-HTH'!AW$60</f>
        <v>0.57450751000950395</v>
      </c>
      <c r="BC263" s="220">
        <f>'2.b-MTH2-HTH'!AX$60</f>
        <v>0.57781775890094389</v>
      </c>
      <c r="BD263" s="220">
        <f>'2.b-MTH2-HTH'!AY$60</f>
        <v>0.57451595766849639</v>
      </c>
      <c r="BE263" s="220">
        <f>'2.b-MTH2-HTH'!AZ$60</f>
        <v>0.5749549285103237</v>
      </c>
      <c r="BF263" s="220">
        <f>'2.b-MTH2-HTH'!BA$60</f>
        <v>0.5807407629223017</v>
      </c>
      <c r="BG263" s="220">
        <f>'2.b-MTH2-HTH'!BB$60</f>
        <v>0.5810223934986205</v>
      </c>
      <c r="BH263" s="220">
        <f>'2.b-MTH2-HTH'!BC$60</f>
        <v>0.59258989819671504</v>
      </c>
      <c r="BI263" s="220">
        <f>'2.b-MTH2-HTH'!BD$60</f>
        <v>0.58065161948797872</v>
      </c>
    </row>
    <row r="264" spans="1:61" ht="15">
      <c r="A264" s="36" t="s">
        <v>7</v>
      </c>
      <c r="B264" s="36" t="s">
        <v>8</v>
      </c>
      <c r="C264" s="36" t="s">
        <v>39</v>
      </c>
      <c r="D264" s="1" t="s">
        <v>40</v>
      </c>
      <c r="E264" s="1" t="s">
        <v>107</v>
      </c>
      <c r="F264" s="1" t="s">
        <v>108</v>
      </c>
      <c r="G264" s="1" t="s">
        <v>14</v>
      </c>
      <c r="H264" s="220">
        <f>'2.b-MTH2-HTH'!C$61</f>
        <v>0.3911634117171473</v>
      </c>
      <c r="I264" s="220">
        <f>'2.b-MTH2-HTH'!D$61</f>
        <v>0.3911634117171473</v>
      </c>
      <c r="J264" s="220">
        <f>'2.b-MTH2-HTH'!E$61</f>
        <v>0.3911634117171473</v>
      </c>
      <c r="K264" s="220">
        <f>'2.b-MTH2-HTH'!F$61</f>
        <v>0.3911634117171473</v>
      </c>
      <c r="L264" s="220">
        <f>'2.b-MTH2-HTH'!G$61</f>
        <v>0.3911634117171473</v>
      </c>
      <c r="M264" s="220">
        <f>'2.b-MTH2-HTH'!H$61</f>
        <v>0.3911634117171473</v>
      </c>
      <c r="N264" s="220">
        <f>'2.b-MTH2-HTH'!I$61</f>
        <v>0.3911634117171473</v>
      </c>
      <c r="O264" s="220">
        <f>'2.b-MTH2-HTH'!J$61</f>
        <v>0.3911634117171473</v>
      </c>
      <c r="P264" s="220">
        <f>'2.b-MTH2-HTH'!K$61</f>
        <v>0.39116341171714725</v>
      </c>
      <c r="Q264" s="220">
        <f>'2.b-MTH2-HTH'!L$61</f>
        <v>0.3911634117171473</v>
      </c>
      <c r="R264" s="220">
        <f>'2.b-MTH2-HTH'!M$61</f>
        <v>0.3911634117171473</v>
      </c>
      <c r="S264" s="220">
        <f>'2.b-MTH2-HTH'!N$61</f>
        <v>0.3911634117171473</v>
      </c>
      <c r="T264" s="220">
        <f>'2.b-MTH2-HTH'!O$61</f>
        <v>0.39116341171714725</v>
      </c>
      <c r="U264" s="220">
        <f>'2.b-MTH2-HTH'!P$61</f>
        <v>0.39116341171714725</v>
      </c>
      <c r="V264" s="220">
        <f>'2.b-MTH2-HTH'!Q$61</f>
        <v>0.3911634117171473</v>
      </c>
      <c r="W264" s="220">
        <f>'2.b-MTH2-HTH'!R$61</f>
        <v>0.3911634117171473</v>
      </c>
      <c r="X264" s="220">
        <f>'2.b-MTH2-HTH'!S$61</f>
        <v>0.3911634117171473</v>
      </c>
      <c r="Y264" s="220">
        <f>'2.b-MTH2-HTH'!T$61</f>
        <v>0.3911634117171473</v>
      </c>
      <c r="Z264" s="220">
        <f>'2.b-MTH2-HTH'!U$61</f>
        <v>0.3911634117171473</v>
      </c>
      <c r="AA264" s="220">
        <f>'2.b-MTH2-HTH'!V$61</f>
        <v>0.3911634117171473</v>
      </c>
      <c r="AB264" s="220">
        <f>'2.b-MTH2-HTH'!W$61</f>
        <v>0.3911634117171473</v>
      </c>
      <c r="AC264" s="220">
        <f>'2.b-MTH2-HTH'!X$61</f>
        <v>0.3911634117171473</v>
      </c>
      <c r="AD264" s="220">
        <f>'2.b-MTH2-HTH'!Y$61</f>
        <v>0.3911634117171473</v>
      </c>
      <c r="AE264" s="220">
        <f>'2.b-MTH2-HTH'!Z$61</f>
        <v>0.3911634117171473</v>
      </c>
      <c r="AF264" s="220">
        <f>'2.b-MTH2-HTH'!AA$61</f>
        <v>0.3911634117171473</v>
      </c>
      <c r="AG264" s="220">
        <f>'2.b-MTH2-HTH'!AB$61</f>
        <v>0.3911634117171473</v>
      </c>
      <c r="AH264" s="220">
        <f>'2.b-MTH2-HTH'!AC$61</f>
        <v>0.3911634117171473</v>
      </c>
      <c r="AI264" s="220">
        <f>'2.b-MTH2-HTH'!AD$61</f>
        <v>0.3911634117171473</v>
      </c>
      <c r="AJ264" s="220">
        <f>'2.b-MTH2-HTH'!AE$61</f>
        <v>0.39116341171714736</v>
      </c>
      <c r="AK264" s="220">
        <f>'2.b-MTH2-HTH'!AF$61</f>
        <v>0.3911634117171473</v>
      </c>
      <c r="AL264" s="220">
        <f>'2.b-MTH2-HTH'!AG$61</f>
        <v>0.3911634117171473</v>
      </c>
      <c r="AM264" s="220">
        <f>'2.b-MTH2-HTH'!AH$61</f>
        <v>0.3911634117171473</v>
      </c>
      <c r="AN264" s="220">
        <f>'2.b-MTH2-HTH'!AI$61</f>
        <v>0.3911634117171473</v>
      </c>
      <c r="AO264" s="220">
        <f>'2.b-MTH2-HTH'!AJ$61</f>
        <v>0.3911634117171473</v>
      </c>
      <c r="AP264" s="220">
        <f>'2.b-MTH2-HTH'!AK$61</f>
        <v>0.3911634117171473</v>
      </c>
      <c r="AQ264" s="220">
        <f>'2.b-MTH2-HTH'!AL$61</f>
        <v>0.3911634117171473</v>
      </c>
      <c r="AR264" s="220">
        <f>'2.b-MTH2-HTH'!AM$61</f>
        <v>0.3911634117171473</v>
      </c>
      <c r="AS264" s="220">
        <f>'2.b-MTH2-HTH'!AN$61</f>
        <v>0.3911634117171473</v>
      </c>
      <c r="AT264" s="220">
        <f>'2.b-MTH2-HTH'!AO$61</f>
        <v>0.3911634117171473</v>
      </c>
      <c r="AU264" s="220">
        <f>'2.b-MTH2-HTH'!AP$61</f>
        <v>0.3911634117171473</v>
      </c>
      <c r="AV264" s="220">
        <f>'2.b-MTH2-HTH'!AQ$61</f>
        <v>0.3911634117171473</v>
      </c>
      <c r="AW264" s="220">
        <f>'2.b-MTH2-HTH'!AR$61</f>
        <v>0.3911634117171473</v>
      </c>
      <c r="AX264" s="220">
        <f>'2.b-MTH2-HTH'!AS$61</f>
        <v>0.3911634117171473</v>
      </c>
      <c r="AY264" s="220">
        <f>'2.b-MTH2-HTH'!AT$61</f>
        <v>0.3911634117171473</v>
      </c>
      <c r="AZ264" s="220">
        <f>'2.b-MTH2-HTH'!AU$61</f>
        <v>0.3911634117171473</v>
      </c>
      <c r="BA264" s="220">
        <f>'2.b-MTH2-HTH'!AV$61</f>
        <v>0.3911634117171473</v>
      </c>
      <c r="BB264" s="220">
        <f>'2.b-MTH2-HTH'!AW$61</f>
        <v>0.3911634117171473</v>
      </c>
      <c r="BC264" s="220">
        <f>'2.b-MTH2-HTH'!AX$61</f>
        <v>0.3911634117171473</v>
      </c>
      <c r="BD264" s="220">
        <f>'2.b-MTH2-HTH'!AY$61</f>
        <v>0.3911634117171473</v>
      </c>
      <c r="BE264" s="220">
        <f>'2.b-MTH2-HTH'!AZ$61</f>
        <v>0.3911634117171473</v>
      </c>
      <c r="BF264" s="220">
        <f>'2.b-MTH2-HTH'!BA$61</f>
        <v>0.3911634117171473</v>
      </c>
      <c r="BG264" s="220">
        <f>'2.b-MTH2-HTH'!BB$61</f>
        <v>0.3911634117171473</v>
      </c>
      <c r="BH264" s="220">
        <f>'2.b-MTH2-HTH'!BC$61</f>
        <v>0.3911634117171473</v>
      </c>
      <c r="BI264" s="220">
        <f>'2.b-MTH2-HTH'!BD$61</f>
        <v>0.3911634117171473</v>
      </c>
    </row>
    <row r="265" spans="1:61" ht="15">
      <c r="A265" s="36" t="s">
        <v>7</v>
      </c>
      <c r="B265" s="36" t="s">
        <v>8</v>
      </c>
      <c r="C265" s="36" t="s">
        <v>39</v>
      </c>
      <c r="D265" s="1" t="s">
        <v>40</v>
      </c>
      <c r="E265" s="18" t="s">
        <v>97</v>
      </c>
      <c r="F265" s="18" t="s">
        <v>98</v>
      </c>
      <c r="G265" s="1" t="s">
        <v>12</v>
      </c>
      <c r="H265" s="220">
        <v>0.5</v>
      </c>
      <c r="I265" s="220">
        <v>0.5</v>
      </c>
      <c r="J265" s="220">
        <v>0.5</v>
      </c>
      <c r="K265" s="220">
        <v>0.5</v>
      </c>
      <c r="L265" s="220">
        <v>0.5</v>
      </c>
      <c r="M265" s="220">
        <v>0.5</v>
      </c>
      <c r="N265" s="220">
        <v>0.5</v>
      </c>
      <c r="O265" s="220">
        <v>0.5</v>
      </c>
      <c r="P265" s="220">
        <v>0.5</v>
      </c>
      <c r="Q265" s="220">
        <v>0.5</v>
      </c>
      <c r="R265" s="220">
        <v>0.5</v>
      </c>
      <c r="S265" s="220">
        <v>0.5</v>
      </c>
      <c r="T265" s="220">
        <v>0.5</v>
      </c>
      <c r="U265" s="220">
        <v>0.5</v>
      </c>
      <c r="V265" s="220">
        <v>0.5</v>
      </c>
      <c r="W265" s="220">
        <v>0.5</v>
      </c>
      <c r="X265" s="220">
        <v>0.5</v>
      </c>
      <c r="Y265" s="220">
        <v>0.5</v>
      </c>
      <c r="Z265" s="220">
        <v>0.5</v>
      </c>
      <c r="AA265" s="220">
        <v>0.5</v>
      </c>
      <c r="AB265" s="220">
        <v>0.5</v>
      </c>
      <c r="AC265" s="220">
        <v>0.5</v>
      </c>
      <c r="AD265" s="220">
        <v>0.5</v>
      </c>
      <c r="AE265" s="220">
        <v>0.5</v>
      </c>
      <c r="AF265" s="220">
        <v>0.5</v>
      </c>
      <c r="AG265" s="220">
        <v>0.5</v>
      </c>
      <c r="AH265" s="220">
        <v>0.5</v>
      </c>
      <c r="AI265" s="220">
        <v>0.5</v>
      </c>
      <c r="AJ265" s="220">
        <v>0.5</v>
      </c>
      <c r="AK265" s="220">
        <v>0.5</v>
      </c>
      <c r="AL265" s="220">
        <v>0.5</v>
      </c>
      <c r="AM265" s="220">
        <v>0.5</v>
      </c>
      <c r="AN265" s="220">
        <v>0.5</v>
      </c>
      <c r="AO265" s="220">
        <v>0.5</v>
      </c>
      <c r="AP265" s="220">
        <v>0.5</v>
      </c>
      <c r="AQ265" s="220">
        <v>0.5</v>
      </c>
      <c r="AR265" s="220">
        <v>0.5</v>
      </c>
      <c r="AS265" s="220">
        <v>0.5</v>
      </c>
      <c r="AT265" s="220">
        <v>0.5</v>
      </c>
      <c r="AU265" s="220">
        <v>0.5</v>
      </c>
      <c r="AV265" s="220">
        <v>0.5</v>
      </c>
      <c r="AW265" s="220">
        <v>0.5</v>
      </c>
      <c r="AX265" s="220">
        <v>0.5</v>
      </c>
      <c r="AY265" s="220">
        <v>0.5</v>
      </c>
      <c r="AZ265" s="220">
        <v>0.5</v>
      </c>
      <c r="BA265" s="220">
        <v>0.5</v>
      </c>
      <c r="BB265" s="220">
        <v>0.5</v>
      </c>
      <c r="BC265" s="220">
        <v>0.5</v>
      </c>
      <c r="BD265" s="220">
        <v>0.5</v>
      </c>
      <c r="BE265" s="220">
        <v>0.5</v>
      </c>
      <c r="BF265" s="220">
        <v>0.5</v>
      </c>
      <c r="BG265" s="220">
        <v>0.5</v>
      </c>
      <c r="BH265" s="220">
        <v>0.5</v>
      </c>
      <c r="BI265" s="220">
        <v>0.5</v>
      </c>
    </row>
    <row r="266" spans="1:61" ht="15">
      <c r="A266" s="36" t="s">
        <v>7</v>
      </c>
      <c r="B266" s="36" t="s">
        <v>8</v>
      </c>
      <c r="C266" s="36" t="s">
        <v>39</v>
      </c>
      <c r="D266" s="1" t="s">
        <v>40</v>
      </c>
      <c r="E266" s="18" t="s">
        <v>97</v>
      </c>
      <c r="F266" s="18" t="s">
        <v>98</v>
      </c>
      <c r="G266" s="1" t="s">
        <v>13</v>
      </c>
      <c r="H266" s="220">
        <f>'2.b-MTH2-HTH'!C$66</f>
        <v>0.27096033581386358</v>
      </c>
      <c r="I266" s="220">
        <f>'2.b-MTH2-HTH'!D$66</f>
        <v>0.27803846841506513</v>
      </c>
      <c r="J266" s="220">
        <f>'2.b-MTH2-HTH'!E$66</f>
        <v>0.28512306108197533</v>
      </c>
      <c r="K266" s="220">
        <f>'2.b-MTH2-HTH'!F$66</f>
        <v>0.29221073523947788</v>
      </c>
      <c r="L266" s="220">
        <f>'2.b-MTH2-HTH'!G$66</f>
        <v>0.29929810301441867</v>
      </c>
      <c r="M266" s="220">
        <f>'2.b-MTH2-HTH'!H$66</f>
        <v>0.30638177745854617</v>
      </c>
      <c r="N266" s="220">
        <f>'2.b-MTH2-HTH'!I$66</f>
        <v>0.31345838276552329</v>
      </c>
      <c r="O266" s="220">
        <f>'2.b-MTH2-HTH'!J$66</f>
        <v>0.32052456441659938</v>
      </c>
      <c r="P266" s="220">
        <f>'2.b-MTH2-HTH'!K$66</f>
        <v>0.32757699919028938</v>
      </c>
      <c r="Q266" s="220">
        <f>'2.b-MTH2-HTH'!L$66</f>
        <v>0.33461240497291833</v>
      </c>
      <c r="R266" s="220">
        <f>'2.b-MTH2-HTH'!M$66</f>
        <v>0.33900064234710969</v>
      </c>
      <c r="S266" s="220">
        <f>'2.b-MTH2-HTH'!N$66</f>
        <v>0.348033858794222</v>
      </c>
      <c r="T266" s="220">
        <f>'2.b-MTH2-HTH'!O$66</f>
        <v>0.35255421330360076</v>
      </c>
      <c r="U266" s="220">
        <f>'2.b-MTH2-HTH'!P$66</f>
        <v>0.36316841586045356</v>
      </c>
      <c r="V266" s="220">
        <f>'2.b-MTH2-HTH'!Q$66</f>
        <v>0.37231292224020818</v>
      </c>
      <c r="W266" s="220">
        <f>'2.b-MTH2-HTH'!R$66</f>
        <v>0.38060310289556548</v>
      </c>
      <c r="X266" s="220">
        <f>'2.b-MTH2-HTH'!S$66</f>
        <v>0.3859322922417493</v>
      </c>
      <c r="Y266" s="220">
        <f>'2.b-MTH2-HTH'!T$66</f>
        <v>0.39113304875381116</v>
      </c>
      <c r="Z266" s="220">
        <f>'2.b-MTH2-HTH'!U$66</f>
        <v>0.39631175960093368</v>
      </c>
      <c r="AA266" s="220">
        <f>'2.b-MTH2-HTH'!V$66</f>
        <v>0.40146668545805714</v>
      </c>
      <c r="AB266" s="220">
        <f>'2.b-MTH2-HTH'!W$66</f>
        <v>0.40659623704207171</v>
      </c>
      <c r="AC266" s="220">
        <f>'2.b-MTH2-HTH'!X$66</f>
        <v>0.41162879886934722</v>
      </c>
      <c r="AD266" s="220">
        <f>'2.b-MTH2-HTH'!Y$66</f>
        <v>0.42718388736326346</v>
      </c>
      <c r="AE266" s="220">
        <f>'2.b-MTH2-HTH'!Z$66</f>
        <v>0.43090333569013051</v>
      </c>
      <c r="AF266" s="220">
        <f>'2.b-MTH2-HTH'!AA$66</f>
        <v>0.43731957379166619</v>
      </c>
      <c r="AG266" s="220">
        <f>'2.b-MTH2-HTH'!AB$66</f>
        <v>0.43403056707977594</v>
      </c>
      <c r="AH266" s="220">
        <f>'2.b-MTH2-HTH'!AC$66</f>
        <v>0.43611792365164642</v>
      </c>
      <c r="AI266" s="220">
        <f>'2.b-MTH2-HTH'!AD$66</f>
        <v>0.44774002617765807</v>
      </c>
      <c r="AJ266" s="220">
        <f>'2.b-MTH2-HTH'!AE$66</f>
        <v>0.45928152601857686</v>
      </c>
      <c r="AK266" s="220">
        <f>'2.b-MTH2-HTH'!AF$66</f>
        <v>0.45871837984852454</v>
      </c>
      <c r="AL266" s="220">
        <f>'2.b-MTH2-HTH'!AG$66</f>
        <v>0.47253270654066276</v>
      </c>
      <c r="AM266" s="220">
        <f>'2.b-MTH2-HTH'!AH$66</f>
        <v>0.4833633944813277</v>
      </c>
      <c r="AN266" s="220">
        <f>'2.b-MTH2-HTH'!AI$66</f>
        <v>0.4938596728161313</v>
      </c>
      <c r="AO266" s="220">
        <f>'2.b-MTH2-HTH'!AJ$66</f>
        <v>0.50009127836262857</v>
      </c>
      <c r="AP266" s="220">
        <f>'2.b-MTH2-HTH'!AK$66</f>
        <v>0.50828722629320966</v>
      </c>
      <c r="AQ266" s="220">
        <f>'2.b-MTH2-HTH'!AL$66</f>
        <v>0.50952544559500845</v>
      </c>
      <c r="AR266" s="220">
        <f>'2.b-MTH2-HTH'!AM$66</f>
        <v>0.52265149277349654</v>
      </c>
      <c r="AS266" s="220">
        <f>'2.b-MTH2-HTH'!AN$66</f>
        <v>0.52495202377414851</v>
      </c>
      <c r="AT266" s="220">
        <f>'2.b-MTH2-HTH'!AO$66</f>
        <v>0.53687106996244194</v>
      </c>
      <c r="AU266" s="220">
        <f>'2.b-MTH2-HTH'!AP$66</f>
        <v>0.53220331018778944</v>
      </c>
      <c r="AV266" s="220">
        <f>'2.b-MTH2-HTH'!AQ$66</f>
        <v>0.54099447518753085</v>
      </c>
      <c r="AW266" s="220">
        <f>'2.b-MTH2-HTH'!AR$66</f>
        <v>0.54069399515463346</v>
      </c>
      <c r="AX266" s="220">
        <f>'2.b-MTH2-HTH'!AS$66</f>
        <v>0.55120071864467934</v>
      </c>
      <c r="AY266" s="220">
        <f>'2.b-MTH2-HTH'!AT$66</f>
        <v>0.55975183037132925</v>
      </c>
      <c r="AZ266" s="220">
        <f>'2.b-MTH2-HTH'!AU$66</f>
        <v>0.56497102100313534</v>
      </c>
      <c r="BA266" s="220">
        <f>'2.b-MTH2-HTH'!AV$66</f>
        <v>0.56927952895042322</v>
      </c>
      <c r="BB266" s="220">
        <f>'2.b-MTH2-HTH'!AW$66</f>
        <v>0.57450751000950395</v>
      </c>
      <c r="BC266" s="220">
        <f>'2.b-MTH2-HTH'!AX$66</f>
        <v>0.57781775890094389</v>
      </c>
      <c r="BD266" s="220">
        <f>'2.b-MTH2-HTH'!AY$66</f>
        <v>0.57451595766849639</v>
      </c>
      <c r="BE266" s="220">
        <f>'2.b-MTH2-HTH'!AZ$66</f>
        <v>0.5749549285103237</v>
      </c>
      <c r="BF266" s="220">
        <f>'2.b-MTH2-HTH'!BA$66</f>
        <v>0.5807407629223017</v>
      </c>
      <c r="BG266" s="220">
        <f>'2.b-MTH2-HTH'!BB$66</f>
        <v>0.5810223934986205</v>
      </c>
      <c r="BH266" s="220">
        <f>'2.b-MTH2-HTH'!BC$66</f>
        <v>0.59258989819671504</v>
      </c>
      <c r="BI266" s="220">
        <f>'2.b-MTH2-HTH'!BD$66</f>
        <v>0.58065161948797872</v>
      </c>
    </row>
    <row r="267" spans="1:61" ht="15">
      <c r="A267" s="36" t="s">
        <v>7</v>
      </c>
      <c r="B267" s="36" t="s">
        <v>8</v>
      </c>
      <c r="C267" s="36" t="s">
        <v>39</v>
      </c>
      <c r="D267" s="1" t="s">
        <v>40</v>
      </c>
      <c r="E267" s="18" t="s">
        <v>97</v>
      </c>
      <c r="F267" s="18" t="s">
        <v>98</v>
      </c>
      <c r="G267" s="1" t="s">
        <v>14</v>
      </c>
      <c r="H267" s="220">
        <f>'2.b-MTH2-HTH'!C$67</f>
        <v>0.67007841522529721</v>
      </c>
      <c r="I267" s="220">
        <f>'2.b-MTH2-HTH'!D$67</f>
        <v>0.67007841522529721</v>
      </c>
      <c r="J267" s="220">
        <f>'2.b-MTH2-HTH'!E$67</f>
        <v>0.67007841522529721</v>
      </c>
      <c r="K267" s="220">
        <f>'2.b-MTH2-HTH'!F$67</f>
        <v>0.67007841522529721</v>
      </c>
      <c r="L267" s="220">
        <f>'2.b-MTH2-HTH'!G$67</f>
        <v>0.67007841522529721</v>
      </c>
      <c r="M267" s="220">
        <f>'2.b-MTH2-HTH'!H$67</f>
        <v>0.67007841522529721</v>
      </c>
      <c r="N267" s="220">
        <f>'2.b-MTH2-HTH'!I$67</f>
        <v>0.67007841522529721</v>
      </c>
      <c r="O267" s="220">
        <f>'2.b-MTH2-HTH'!J$67</f>
        <v>0.67007841522529721</v>
      </c>
      <c r="P267" s="220">
        <f>'2.b-MTH2-HTH'!K$67</f>
        <v>0.67007841522529721</v>
      </c>
      <c r="Q267" s="220">
        <f>'2.b-MTH2-HTH'!L$67</f>
        <v>0.67007841522529721</v>
      </c>
      <c r="R267" s="220">
        <f>'2.b-MTH2-HTH'!M$67</f>
        <v>0.67007841522529721</v>
      </c>
      <c r="S267" s="220">
        <f>'2.b-MTH2-HTH'!N$67</f>
        <v>0.67007841522529721</v>
      </c>
      <c r="T267" s="220">
        <f>'2.b-MTH2-HTH'!O$67</f>
        <v>0.67007841522529721</v>
      </c>
      <c r="U267" s="220">
        <f>'2.b-MTH2-HTH'!P$67</f>
        <v>0.67007841522529721</v>
      </c>
      <c r="V267" s="220">
        <f>'2.b-MTH2-HTH'!Q$67</f>
        <v>0.67007841522529721</v>
      </c>
      <c r="W267" s="220">
        <f>'2.b-MTH2-HTH'!R$67</f>
        <v>0.6700784152252971</v>
      </c>
      <c r="X267" s="220">
        <f>'2.b-MTH2-HTH'!S$67</f>
        <v>0.67007841522529721</v>
      </c>
      <c r="Y267" s="220">
        <f>'2.b-MTH2-HTH'!T$67</f>
        <v>0.67007841522529721</v>
      </c>
      <c r="Z267" s="220">
        <f>'2.b-MTH2-HTH'!U$67</f>
        <v>0.6700784152252971</v>
      </c>
      <c r="AA267" s="220">
        <f>'2.b-MTH2-HTH'!V$67</f>
        <v>0.67007841522529721</v>
      </c>
      <c r="AB267" s="220">
        <f>'2.b-MTH2-HTH'!W$67</f>
        <v>0.67007841522529721</v>
      </c>
      <c r="AC267" s="220">
        <f>'2.b-MTH2-HTH'!X$67</f>
        <v>0.67007841522529721</v>
      </c>
      <c r="AD267" s="220">
        <f>'2.b-MTH2-HTH'!Y$67</f>
        <v>0.67007841522529721</v>
      </c>
      <c r="AE267" s="220">
        <f>'2.b-MTH2-HTH'!Z$67</f>
        <v>0.67007841522529721</v>
      </c>
      <c r="AF267" s="220">
        <f>'2.b-MTH2-HTH'!AA$67</f>
        <v>0.67007841522529721</v>
      </c>
      <c r="AG267" s="220">
        <f>'2.b-MTH2-HTH'!AB$67</f>
        <v>0.6700784152252971</v>
      </c>
      <c r="AH267" s="220">
        <f>'2.b-MTH2-HTH'!AC$67</f>
        <v>0.67007841522529721</v>
      </c>
      <c r="AI267" s="220">
        <f>'2.b-MTH2-HTH'!AD$67</f>
        <v>0.67007841522529721</v>
      </c>
      <c r="AJ267" s="220">
        <f>'2.b-MTH2-HTH'!AE$67</f>
        <v>0.67007841522529721</v>
      </c>
      <c r="AK267" s="220">
        <f>'2.b-MTH2-HTH'!AF$67</f>
        <v>0.67007841522529721</v>
      </c>
      <c r="AL267" s="220">
        <f>'2.b-MTH2-HTH'!AG$67</f>
        <v>0.67007841522529732</v>
      </c>
      <c r="AM267" s="220">
        <f>'2.b-MTH2-HTH'!AH$67</f>
        <v>0.67007841522529721</v>
      </c>
      <c r="AN267" s="220">
        <f>'2.b-MTH2-HTH'!AI$67</f>
        <v>0.67007841522529721</v>
      </c>
      <c r="AO267" s="220">
        <f>'2.b-MTH2-HTH'!AJ$67</f>
        <v>0.67007841522529721</v>
      </c>
      <c r="AP267" s="220">
        <f>'2.b-MTH2-HTH'!AK$67</f>
        <v>0.67007841522529721</v>
      </c>
      <c r="AQ267" s="220">
        <f>'2.b-MTH2-HTH'!AL$67</f>
        <v>0.67007841522529721</v>
      </c>
      <c r="AR267" s="220">
        <f>'2.b-MTH2-HTH'!AM$67</f>
        <v>0.67007841522529721</v>
      </c>
      <c r="AS267" s="220">
        <f>'2.b-MTH2-HTH'!AN$67</f>
        <v>0.67007841522529721</v>
      </c>
      <c r="AT267" s="220">
        <f>'2.b-MTH2-HTH'!AO$67</f>
        <v>0.67007841522529721</v>
      </c>
      <c r="AU267" s="220">
        <f>'2.b-MTH2-HTH'!AP$67</f>
        <v>0.67007841522529721</v>
      </c>
      <c r="AV267" s="220">
        <f>'2.b-MTH2-HTH'!AQ$67</f>
        <v>0.67007841522529721</v>
      </c>
      <c r="AW267" s="220">
        <f>'2.b-MTH2-HTH'!AR$67</f>
        <v>0.67007841522529721</v>
      </c>
      <c r="AX267" s="220">
        <f>'2.b-MTH2-HTH'!AS$67</f>
        <v>0.67007841522529721</v>
      </c>
      <c r="AY267" s="220">
        <f>'2.b-MTH2-HTH'!AT$67</f>
        <v>0.67007841522529721</v>
      </c>
      <c r="AZ267" s="220">
        <f>'2.b-MTH2-HTH'!AU$67</f>
        <v>0.67007841522529721</v>
      </c>
      <c r="BA267" s="220">
        <f>'2.b-MTH2-HTH'!AV$67</f>
        <v>0.67007841522529721</v>
      </c>
      <c r="BB267" s="220">
        <f>'2.b-MTH2-HTH'!AW$67</f>
        <v>0.67007841522529721</v>
      </c>
      <c r="BC267" s="220">
        <f>'2.b-MTH2-HTH'!AX$67</f>
        <v>0.67007841522529721</v>
      </c>
      <c r="BD267" s="220">
        <f>'2.b-MTH2-HTH'!AY$67</f>
        <v>0.67007841522529721</v>
      </c>
      <c r="BE267" s="220">
        <f>'2.b-MTH2-HTH'!AZ$67</f>
        <v>0.67007841522529721</v>
      </c>
      <c r="BF267" s="220">
        <f>'2.b-MTH2-HTH'!BA$67</f>
        <v>0.67007841522529721</v>
      </c>
      <c r="BG267" s="220">
        <f>'2.b-MTH2-HTH'!BB$67</f>
        <v>0.67007841522529721</v>
      </c>
      <c r="BH267" s="220">
        <f>'2.b-MTH2-HTH'!BC$67</f>
        <v>0.67007841522529721</v>
      </c>
      <c r="BI267" s="220">
        <f>'2.b-MTH2-HTH'!BD$67</f>
        <v>0.67007841522529721</v>
      </c>
    </row>
    <row r="268" spans="1:61" s="5" customFormat="1" ht="15">
      <c r="A268" s="4" t="s">
        <v>7</v>
      </c>
      <c r="B268" s="4" t="s">
        <v>8</v>
      </c>
      <c r="C268" s="4" t="s">
        <v>39</v>
      </c>
      <c r="D268" s="4" t="s">
        <v>41</v>
      </c>
      <c r="E268" s="4"/>
      <c r="F268" s="4"/>
      <c r="G268" s="4" t="s">
        <v>11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>
        <v>-1</v>
      </c>
      <c r="Z268" s="4"/>
      <c r="AA268" s="4"/>
      <c r="AB268" s="4"/>
      <c r="AC268" s="4"/>
      <c r="AD268" s="4">
        <v>-1</v>
      </c>
      <c r="AE268" s="4"/>
      <c r="AF268" s="4"/>
      <c r="AG268" s="4">
        <v>-1</v>
      </c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</row>
    <row r="269" spans="1:61" ht="15">
      <c r="A269" s="36" t="s">
        <v>7</v>
      </c>
      <c r="B269" s="36" t="s">
        <v>8</v>
      </c>
      <c r="C269" s="36" t="s">
        <v>39</v>
      </c>
      <c r="D269" s="1" t="s">
        <v>41</v>
      </c>
      <c r="E269" s="1" t="s">
        <v>107</v>
      </c>
      <c r="F269" s="1" t="s">
        <v>108</v>
      </c>
      <c r="G269" s="1" t="s">
        <v>12</v>
      </c>
      <c r="H269" s="220">
        <v>0.5</v>
      </c>
      <c r="I269" s="220">
        <v>0.5</v>
      </c>
      <c r="J269" s="220">
        <v>0.5</v>
      </c>
      <c r="K269" s="220">
        <v>0.5</v>
      </c>
      <c r="L269" s="220">
        <v>0.5</v>
      </c>
      <c r="M269" s="220">
        <v>0.5</v>
      </c>
      <c r="N269" s="220">
        <v>0.5</v>
      </c>
      <c r="O269" s="220">
        <v>0.5</v>
      </c>
      <c r="P269" s="220">
        <v>0.5</v>
      </c>
      <c r="Q269" s="220">
        <v>0.5</v>
      </c>
      <c r="R269" s="220">
        <v>0.5</v>
      </c>
      <c r="S269" s="220">
        <v>0.5</v>
      </c>
      <c r="T269" s="220">
        <v>0.5</v>
      </c>
      <c r="U269" s="220">
        <v>0.5</v>
      </c>
      <c r="V269" s="220">
        <v>0.5</v>
      </c>
      <c r="W269" s="220">
        <v>0.5</v>
      </c>
      <c r="X269" s="220">
        <v>0.5</v>
      </c>
      <c r="Y269" s="220">
        <v>0.5</v>
      </c>
      <c r="Z269" s="220">
        <v>0.5</v>
      </c>
      <c r="AA269" s="220">
        <v>0.5</v>
      </c>
      <c r="AB269" s="220">
        <v>0.5</v>
      </c>
      <c r="AC269" s="220">
        <v>0.5</v>
      </c>
      <c r="AD269" s="220">
        <v>0.5</v>
      </c>
      <c r="AE269" s="220">
        <v>0.5</v>
      </c>
      <c r="AF269" s="220">
        <v>0.5</v>
      </c>
      <c r="AG269" s="220">
        <v>0.5</v>
      </c>
      <c r="AH269" s="220">
        <v>0.5</v>
      </c>
      <c r="AI269" s="220">
        <v>0.5</v>
      </c>
      <c r="AJ269" s="220">
        <v>0.5</v>
      </c>
      <c r="AK269" s="220">
        <v>0.5</v>
      </c>
      <c r="AL269" s="220">
        <v>0.5</v>
      </c>
      <c r="AM269" s="220">
        <v>0.5</v>
      </c>
      <c r="AN269" s="220">
        <v>0.5</v>
      </c>
      <c r="AO269" s="220">
        <v>0.5</v>
      </c>
      <c r="AP269" s="220">
        <v>0.5</v>
      </c>
      <c r="AQ269" s="220">
        <v>0.5</v>
      </c>
      <c r="AR269" s="220">
        <v>0.5</v>
      </c>
      <c r="AS269" s="220">
        <v>0.5</v>
      </c>
      <c r="AT269" s="220">
        <v>0.5</v>
      </c>
      <c r="AU269" s="220">
        <v>0.5</v>
      </c>
      <c r="AV269" s="220">
        <v>0.5</v>
      </c>
      <c r="AW269" s="220">
        <v>0.5</v>
      </c>
      <c r="AX269" s="220">
        <v>0.5</v>
      </c>
      <c r="AY269" s="220">
        <v>0.5</v>
      </c>
      <c r="AZ269" s="220">
        <v>0.5</v>
      </c>
      <c r="BA269" s="220">
        <v>0.5</v>
      </c>
      <c r="BB269" s="220">
        <v>0.5</v>
      </c>
      <c r="BC269" s="220">
        <v>0.5</v>
      </c>
      <c r="BD269" s="220">
        <v>0.5</v>
      </c>
      <c r="BE269" s="220">
        <v>0.5</v>
      </c>
      <c r="BF269" s="220">
        <v>0.5</v>
      </c>
      <c r="BG269" s="220">
        <v>0.5</v>
      </c>
      <c r="BH269" s="220">
        <v>0.5</v>
      </c>
      <c r="BI269" s="220">
        <v>0.5</v>
      </c>
    </row>
    <row r="270" spans="1:61" ht="15">
      <c r="A270" s="36" t="s">
        <v>7</v>
      </c>
      <c r="B270" s="36" t="s">
        <v>8</v>
      </c>
      <c r="C270" s="36" t="s">
        <v>39</v>
      </c>
      <c r="D270" s="1" t="s">
        <v>41</v>
      </c>
      <c r="E270" s="1" t="s">
        <v>107</v>
      </c>
      <c r="F270" s="1" t="s">
        <v>108</v>
      </c>
      <c r="G270" s="1" t="s">
        <v>13</v>
      </c>
      <c r="H270" s="220">
        <f>'2.b-MTH2-HTH'!C$60</f>
        <v>0.27096033581386358</v>
      </c>
      <c r="I270" s="220">
        <f>'2.b-MTH2-HTH'!D$60</f>
        <v>0.27803846841506513</v>
      </c>
      <c r="J270" s="220">
        <f>'2.b-MTH2-HTH'!E$60</f>
        <v>0.28512306108197533</v>
      </c>
      <c r="K270" s="220">
        <f>'2.b-MTH2-HTH'!F$60</f>
        <v>0.29221073523947788</v>
      </c>
      <c r="L270" s="220">
        <f>'2.b-MTH2-HTH'!G$60</f>
        <v>0.29929810301441867</v>
      </c>
      <c r="M270" s="220">
        <f>'2.b-MTH2-HTH'!H$60</f>
        <v>0.30638177745854617</v>
      </c>
      <c r="N270" s="220">
        <f>'2.b-MTH2-HTH'!I$60</f>
        <v>0.31345838276552329</v>
      </c>
      <c r="O270" s="220">
        <f>'2.b-MTH2-HTH'!J$60</f>
        <v>0.32052456441659938</v>
      </c>
      <c r="P270" s="220">
        <f>'2.b-MTH2-HTH'!K$60</f>
        <v>0.32757699919028938</v>
      </c>
      <c r="Q270" s="220">
        <f>'2.b-MTH2-HTH'!L$60</f>
        <v>0.33461240497291833</v>
      </c>
      <c r="R270" s="220">
        <f>'2.b-MTH2-HTH'!M$60</f>
        <v>0.33900064234710969</v>
      </c>
      <c r="S270" s="220">
        <f>'2.b-MTH2-HTH'!N$60</f>
        <v>0.348033858794222</v>
      </c>
      <c r="T270" s="220">
        <f>'2.b-MTH2-HTH'!O$60</f>
        <v>0.35255421330360076</v>
      </c>
      <c r="U270" s="220">
        <f>'2.b-MTH2-HTH'!P$60</f>
        <v>0.36316841586045356</v>
      </c>
      <c r="V270" s="220">
        <f>'2.b-MTH2-HTH'!Q$60</f>
        <v>0.37231292224020818</v>
      </c>
      <c r="W270" s="220">
        <f>'2.b-MTH2-HTH'!R$60</f>
        <v>0.38060310289556548</v>
      </c>
      <c r="X270" s="220">
        <f>'2.b-MTH2-HTH'!S$60</f>
        <v>0.3859322922417493</v>
      </c>
      <c r="Y270" s="220">
        <f>'2.b-MTH2-HTH'!T$60</f>
        <v>0.39113304875381116</v>
      </c>
      <c r="Z270" s="220">
        <f>'2.b-MTH2-HTH'!U$60</f>
        <v>0.39631175960093368</v>
      </c>
      <c r="AA270" s="220">
        <f>'2.b-MTH2-HTH'!V$60</f>
        <v>0.40146668545805714</v>
      </c>
      <c r="AB270" s="220">
        <f>'2.b-MTH2-HTH'!W$60</f>
        <v>0.40659623704207171</v>
      </c>
      <c r="AC270" s="220">
        <f>'2.b-MTH2-HTH'!X$60</f>
        <v>0.41162879886934722</v>
      </c>
      <c r="AD270" s="220">
        <f>'2.b-MTH2-HTH'!Y$60</f>
        <v>0.42718388736326346</v>
      </c>
      <c r="AE270" s="220">
        <f>'2.b-MTH2-HTH'!Z$60</f>
        <v>0.43090333569013051</v>
      </c>
      <c r="AF270" s="220">
        <f>'2.b-MTH2-HTH'!AA$60</f>
        <v>0.43731957379166619</v>
      </c>
      <c r="AG270" s="220">
        <f>'2.b-MTH2-HTH'!AB$60</f>
        <v>0.43403056707977594</v>
      </c>
      <c r="AH270" s="220">
        <f>'2.b-MTH2-HTH'!AC$60</f>
        <v>0.43611792365164642</v>
      </c>
      <c r="AI270" s="220">
        <f>'2.b-MTH2-HTH'!AD$60</f>
        <v>0.44774002617765807</v>
      </c>
      <c r="AJ270" s="220">
        <f>'2.b-MTH2-HTH'!AE$60</f>
        <v>0.45928152601857686</v>
      </c>
      <c r="AK270" s="220">
        <f>'2.b-MTH2-HTH'!AF$60</f>
        <v>0.45871837984852454</v>
      </c>
      <c r="AL270" s="220">
        <f>'2.b-MTH2-HTH'!AG$60</f>
        <v>0.47253270654066276</v>
      </c>
      <c r="AM270" s="220">
        <f>'2.b-MTH2-HTH'!AH$60</f>
        <v>0.4833633944813277</v>
      </c>
      <c r="AN270" s="220">
        <f>'2.b-MTH2-HTH'!AI$60</f>
        <v>0.4938596728161313</v>
      </c>
      <c r="AO270" s="220">
        <f>'2.b-MTH2-HTH'!AJ$60</f>
        <v>0.50009127836262857</v>
      </c>
      <c r="AP270" s="220">
        <f>'2.b-MTH2-HTH'!AK$60</f>
        <v>0.50828722629320966</v>
      </c>
      <c r="AQ270" s="220">
        <f>'2.b-MTH2-HTH'!AL$60</f>
        <v>0.50952544559500845</v>
      </c>
      <c r="AR270" s="220">
        <f>'2.b-MTH2-HTH'!AM$60</f>
        <v>0.52265149277349654</v>
      </c>
      <c r="AS270" s="220">
        <f>'2.b-MTH2-HTH'!AN$60</f>
        <v>0.52495202377414851</v>
      </c>
      <c r="AT270" s="220">
        <f>'2.b-MTH2-HTH'!AO$60</f>
        <v>0.53687106996244194</v>
      </c>
      <c r="AU270" s="220">
        <f>'2.b-MTH2-HTH'!AP$60</f>
        <v>0.53220331018778944</v>
      </c>
      <c r="AV270" s="220">
        <f>'2.b-MTH2-HTH'!AQ$60</f>
        <v>0.54099447518753085</v>
      </c>
      <c r="AW270" s="220">
        <f>'2.b-MTH2-HTH'!AR$60</f>
        <v>0.54069399515463346</v>
      </c>
      <c r="AX270" s="220">
        <f>'2.b-MTH2-HTH'!AS$60</f>
        <v>0.55120071864467934</v>
      </c>
      <c r="AY270" s="220">
        <f>'2.b-MTH2-HTH'!AT$60</f>
        <v>0.55975183037132925</v>
      </c>
      <c r="AZ270" s="220">
        <f>'2.b-MTH2-HTH'!AU$60</f>
        <v>0.56497102100313534</v>
      </c>
      <c r="BA270" s="220">
        <f>'2.b-MTH2-HTH'!AV$60</f>
        <v>0.56927952895042322</v>
      </c>
      <c r="BB270" s="220">
        <f>'2.b-MTH2-HTH'!AW$60</f>
        <v>0.57450751000950395</v>
      </c>
      <c r="BC270" s="220">
        <f>'2.b-MTH2-HTH'!AX$60</f>
        <v>0.57781775890094389</v>
      </c>
      <c r="BD270" s="220">
        <f>'2.b-MTH2-HTH'!AY$60</f>
        <v>0.57451595766849639</v>
      </c>
      <c r="BE270" s="220">
        <f>'2.b-MTH2-HTH'!AZ$60</f>
        <v>0.5749549285103237</v>
      </c>
      <c r="BF270" s="220">
        <f>'2.b-MTH2-HTH'!BA$60</f>
        <v>0.5807407629223017</v>
      </c>
      <c r="BG270" s="220">
        <f>'2.b-MTH2-HTH'!BB$60</f>
        <v>0.5810223934986205</v>
      </c>
      <c r="BH270" s="220">
        <f>'2.b-MTH2-HTH'!BC$60</f>
        <v>0.59258989819671504</v>
      </c>
      <c r="BI270" s="220">
        <f>'2.b-MTH2-HTH'!BD$60</f>
        <v>0.58065161948797872</v>
      </c>
    </row>
    <row r="271" spans="1:61" ht="15">
      <c r="A271" s="36" t="s">
        <v>7</v>
      </c>
      <c r="B271" s="36" t="s">
        <v>8</v>
      </c>
      <c r="C271" s="36" t="s">
        <v>39</v>
      </c>
      <c r="D271" s="1" t="s">
        <v>41</v>
      </c>
      <c r="E271" s="1" t="s">
        <v>107</v>
      </c>
      <c r="F271" s="1" t="s">
        <v>108</v>
      </c>
      <c r="G271" s="1" t="s">
        <v>14</v>
      </c>
      <c r="H271" s="220">
        <f>'2.b-MTH2-HTH'!C$61</f>
        <v>0.3911634117171473</v>
      </c>
      <c r="I271" s="220">
        <f>'2.b-MTH2-HTH'!D$61</f>
        <v>0.3911634117171473</v>
      </c>
      <c r="J271" s="220">
        <f>'2.b-MTH2-HTH'!E$61</f>
        <v>0.3911634117171473</v>
      </c>
      <c r="K271" s="220">
        <f>'2.b-MTH2-HTH'!F$61</f>
        <v>0.3911634117171473</v>
      </c>
      <c r="L271" s="220">
        <f>'2.b-MTH2-HTH'!G$61</f>
        <v>0.3911634117171473</v>
      </c>
      <c r="M271" s="220">
        <f>'2.b-MTH2-HTH'!H$61</f>
        <v>0.3911634117171473</v>
      </c>
      <c r="N271" s="220">
        <f>'2.b-MTH2-HTH'!I$61</f>
        <v>0.3911634117171473</v>
      </c>
      <c r="O271" s="220">
        <f>'2.b-MTH2-HTH'!J$61</f>
        <v>0.3911634117171473</v>
      </c>
      <c r="P271" s="220">
        <f>'2.b-MTH2-HTH'!K$61</f>
        <v>0.39116341171714725</v>
      </c>
      <c r="Q271" s="220">
        <f>'2.b-MTH2-HTH'!L$61</f>
        <v>0.3911634117171473</v>
      </c>
      <c r="R271" s="220">
        <f>'2.b-MTH2-HTH'!M$61</f>
        <v>0.3911634117171473</v>
      </c>
      <c r="S271" s="220">
        <f>'2.b-MTH2-HTH'!N$61</f>
        <v>0.3911634117171473</v>
      </c>
      <c r="T271" s="220">
        <f>'2.b-MTH2-HTH'!O$61</f>
        <v>0.39116341171714725</v>
      </c>
      <c r="U271" s="220">
        <f>'2.b-MTH2-HTH'!P$61</f>
        <v>0.39116341171714725</v>
      </c>
      <c r="V271" s="220">
        <f>'2.b-MTH2-HTH'!Q$61</f>
        <v>0.3911634117171473</v>
      </c>
      <c r="W271" s="220">
        <f>'2.b-MTH2-HTH'!R$61</f>
        <v>0.3911634117171473</v>
      </c>
      <c r="X271" s="220">
        <f>'2.b-MTH2-HTH'!S$61</f>
        <v>0.3911634117171473</v>
      </c>
      <c r="Y271" s="220">
        <f>'2.b-MTH2-HTH'!T$61</f>
        <v>0.3911634117171473</v>
      </c>
      <c r="Z271" s="220">
        <f>'2.b-MTH2-HTH'!U$61</f>
        <v>0.3911634117171473</v>
      </c>
      <c r="AA271" s="220">
        <f>'2.b-MTH2-HTH'!V$61</f>
        <v>0.3911634117171473</v>
      </c>
      <c r="AB271" s="220">
        <f>'2.b-MTH2-HTH'!W$61</f>
        <v>0.3911634117171473</v>
      </c>
      <c r="AC271" s="220">
        <f>'2.b-MTH2-HTH'!X$61</f>
        <v>0.3911634117171473</v>
      </c>
      <c r="AD271" s="220">
        <f>'2.b-MTH2-HTH'!Y$61</f>
        <v>0.3911634117171473</v>
      </c>
      <c r="AE271" s="220">
        <f>'2.b-MTH2-HTH'!Z$61</f>
        <v>0.3911634117171473</v>
      </c>
      <c r="AF271" s="220">
        <f>'2.b-MTH2-HTH'!AA$61</f>
        <v>0.3911634117171473</v>
      </c>
      <c r="AG271" s="220">
        <f>'2.b-MTH2-HTH'!AB$61</f>
        <v>0.3911634117171473</v>
      </c>
      <c r="AH271" s="220">
        <f>'2.b-MTH2-HTH'!AC$61</f>
        <v>0.3911634117171473</v>
      </c>
      <c r="AI271" s="220">
        <f>'2.b-MTH2-HTH'!AD$61</f>
        <v>0.3911634117171473</v>
      </c>
      <c r="AJ271" s="220">
        <f>'2.b-MTH2-HTH'!AE$61</f>
        <v>0.39116341171714736</v>
      </c>
      <c r="AK271" s="220">
        <f>'2.b-MTH2-HTH'!AF$61</f>
        <v>0.3911634117171473</v>
      </c>
      <c r="AL271" s="220">
        <f>'2.b-MTH2-HTH'!AG$61</f>
        <v>0.3911634117171473</v>
      </c>
      <c r="AM271" s="220">
        <f>'2.b-MTH2-HTH'!AH$61</f>
        <v>0.3911634117171473</v>
      </c>
      <c r="AN271" s="220">
        <f>'2.b-MTH2-HTH'!AI$61</f>
        <v>0.3911634117171473</v>
      </c>
      <c r="AO271" s="220">
        <f>'2.b-MTH2-HTH'!AJ$61</f>
        <v>0.3911634117171473</v>
      </c>
      <c r="AP271" s="220">
        <f>'2.b-MTH2-HTH'!AK$61</f>
        <v>0.3911634117171473</v>
      </c>
      <c r="AQ271" s="220">
        <f>'2.b-MTH2-HTH'!AL$61</f>
        <v>0.3911634117171473</v>
      </c>
      <c r="AR271" s="220">
        <f>'2.b-MTH2-HTH'!AM$61</f>
        <v>0.3911634117171473</v>
      </c>
      <c r="AS271" s="220">
        <f>'2.b-MTH2-HTH'!AN$61</f>
        <v>0.3911634117171473</v>
      </c>
      <c r="AT271" s="220">
        <f>'2.b-MTH2-HTH'!AO$61</f>
        <v>0.3911634117171473</v>
      </c>
      <c r="AU271" s="220">
        <f>'2.b-MTH2-HTH'!AP$61</f>
        <v>0.3911634117171473</v>
      </c>
      <c r="AV271" s="220">
        <f>'2.b-MTH2-HTH'!AQ$61</f>
        <v>0.3911634117171473</v>
      </c>
      <c r="AW271" s="220">
        <f>'2.b-MTH2-HTH'!AR$61</f>
        <v>0.3911634117171473</v>
      </c>
      <c r="AX271" s="220">
        <f>'2.b-MTH2-HTH'!AS$61</f>
        <v>0.3911634117171473</v>
      </c>
      <c r="AY271" s="220">
        <f>'2.b-MTH2-HTH'!AT$61</f>
        <v>0.3911634117171473</v>
      </c>
      <c r="AZ271" s="220">
        <f>'2.b-MTH2-HTH'!AU$61</f>
        <v>0.3911634117171473</v>
      </c>
      <c r="BA271" s="220">
        <f>'2.b-MTH2-HTH'!AV$61</f>
        <v>0.3911634117171473</v>
      </c>
      <c r="BB271" s="220">
        <f>'2.b-MTH2-HTH'!AW$61</f>
        <v>0.3911634117171473</v>
      </c>
      <c r="BC271" s="220">
        <f>'2.b-MTH2-HTH'!AX$61</f>
        <v>0.3911634117171473</v>
      </c>
      <c r="BD271" s="220">
        <f>'2.b-MTH2-HTH'!AY$61</f>
        <v>0.3911634117171473</v>
      </c>
      <c r="BE271" s="220">
        <f>'2.b-MTH2-HTH'!AZ$61</f>
        <v>0.3911634117171473</v>
      </c>
      <c r="BF271" s="220">
        <f>'2.b-MTH2-HTH'!BA$61</f>
        <v>0.3911634117171473</v>
      </c>
      <c r="BG271" s="220">
        <f>'2.b-MTH2-HTH'!BB$61</f>
        <v>0.3911634117171473</v>
      </c>
      <c r="BH271" s="220">
        <f>'2.b-MTH2-HTH'!BC$61</f>
        <v>0.3911634117171473</v>
      </c>
      <c r="BI271" s="220">
        <f>'2.b-MTH2-HTH'!BD$61</f>
        <v>0.3911634117171473</v>
      </c>
    </row>
    <row r="272" spans="1:61" ht="15">
      <c r="A272" s="36" t="s">
        <v>7</v>
      </c>
      <c r="B272" s="36" t="s">
        <v>8</v>
      </c>
      <c r="C272" s="36" t="s">
        <v>39</v>
      </c>
      <c r="D272" s="1" t="s">
        <v>41</v>
      </c>
      <c r="E272" s="18" t="s">
        <v>97</v>
      </c>
      <c r="F272" s="18" t="s">
        <v>98</v>
      </c>
      <c r="G272" s="1" t="s">
        <v>12</v>
      </c>
      <c r="H272" s="220">
        <v>0.5</v>
      </c>
      <c r="I272" s="220">
        <v>0.5</v>
      </c>
      <c r="J272" s="220">
        <v>0.5</v>
      </c>
      <c r="K272" s="220">
        <v>0.5</v>
      </c>
      <c r="L272" s="220">
        <v>0.5</v>
      </c>
      <c r="M272" s="220">
        <v>0.5</v>
      </c>
      <c r="N272" s="220">
        <v>0.5</v>
      </c>
      <c r="O272" s="220">
        <v>0.5</v>
      </c>
      <c r="P272" s="220">
        <v>0.5</v>
      </c>
      <c r="Q272" s="220">
        <v>0.5</v>
      </c>
      <c r="R272" s="220">
        <v>0.5</v>
      </c>
      <c r="S272" s="220">
        <v>0.5</v>
      </c>
      <c r="T272" s="220">
        <v>0.5</v>
      </c>
      <c r="U272" s="220">
        <v>0.5</v>
      </c>
      <c r="V272" s="220">
        <v>0.5</v>
      </c>
      <c r="W272" s="220">
        <v>0.5</v>
      </c>
      <c r="X272" s="220">
        <v>0.5</v>
      </c>
      <c r="Y272" s="220">
        <v>0.5</v>
      </c>
      <c r="Z272" s="220">
        <v>0.5</v>
      </c>
      <c r="AA272" s="220">
        <v>0.5</v>
      </c>
      <c r="AB272" s="220">
        <v>0.5</v>
      </c>
      <c r="AC272" s="220">
        <v>0.5</v>
      </c>
      <c r="AD272" s="220">
        <v>0.5</v>
      </c>
      <c r="AE272" s="220">
        <v>0.5</v>
      </c>
      <c r="AF272" s="220">
        <v>0.5</v>
      </c>
      <c r="AG272" s="220">
        <v>0.5</v>
      </c>
      <c r="AH272" s="220">
        <v>0.5</v>
      </c>
      <c r="AI272" s="220">
        <v>0.5</v>
      </c>
      <c r="AJ272" s="220">
        <v>0.5</v>
      </c>
      <c r="AK272" s="220">
        <v>0.5</v>
      </c>
      <c r="AL272" s="220">
        <v>0.5</v>
      </c>
      <c r="AM272" s="220">
        <v>0.5</v>
      </c>
      <c r="AN272" s="220">
        <v>0.5</v>
      </c>
      <c r="AO272" s="220">
        <v>0.5</v>
      </c>
      <c r="AP272" s="220">
        <v>0.5</v>
      </c>
      <c r="AQ272" s="220">
        <v>0.5</v>
      </c>
      <c r="AR272" s="220">
        <v>0.5</v>
      </c>
      <c r="AS272" s="220">
        <v>0.5</v>
      </c>
      <c r="AT272" s="220">
        <v>0.5</v>
      </c>
      <c r="AU272" s="220">
        <v>0.5</v>
      </c>
      <c r="AV272" s="220">
        <v>0.5</v>
      </c>
      <c r="AW272" s="220">
        <v>0.5</v>
      </c>
      <c r="AX272" s="220">
        <v>0.5</v>
      </c>
      <c r="AY272" s="220">
        <v>0.5</v>
      </c>
      <c r="AZ272" s="220">
        <v>0.5</v>
      </c>
      <c r="BA272" s="220">
        <v>0.5</v>
      </c>
      <c r="BB272" s="220">
        <v>0.5</v>
      </c>
      <c r="BC272" s="220">
        <v>0.5</v>
      </c>
      <c r="BD272" s="220">
        <v>0.5</v>
      </c>
      <c r="BE272" s="220">
        <v>0.5</v>
      </c>
      <c r="BF272" s="220">
        <v>0.5</v>
      </c>
      <c r="BG272" s="220">
        <v>0.5</v>
      </c>
      <c r="BH272" s="220">
        <v>0.5</v>
      </c>
      <c r="BI272" s="220">
        <v>0.5</v>
      </c>
    </row>
    <row r="273" spans="1:61" ht="15">
      <c r="A273" s="36" t="s">
        <v>7</v>
      </c>
      <c r="B273" s="36" t="s">
        <v>8</v>
      </c>
      <c r="C273" s="36" t="s">
        <v>39</v>
      </c>
      <c r="D273" s="1" t="s">
        <v>41</v>
      </c>
      <c r="E273" s="18" t="s">
        <v>97</v>
      </c>
      <c r="F273" s="18" t="s">
        <v>98</v>
      </c>
      <c r="G273" s="1" t="s">
        <v>13</v>
      </c>
      <c r="H273" s="220">
        <f>'2.b-MTH2-HTH'!C$66</f>
        <v>0.27096033581386358</v>
      </c>
      <c r="I273" s="220">
        <f>'2.b-MTH2-HTH'!D$66</f>
        <v>0.27803846841506513</v>
      </c>
      <c r="J273" s="220">
        <f>'2.b-MTH2-HTH'!E$66</f>
        <v>0.28512306108197533</v>
      </c>
      <c r="K273" s="220">
        <f>'2.b-MTH2-HTH'!F$66</f>
        <v>0.29221073523947788</v>
      </c>
      <c r="L273" s="220">
        <f>'2.b-MTH2-HTH'!G$66</f>
        <v>0.29929810301441867</v>
      </c>
      <c r="M273" s="220">
        <f>'2.b-MTH2-HTH'!H$66</f>
        <v>0.30638177745854617</v>
      </c>
      <c r="N273" s="220">
        <f>'2.b-MTH2-HTH'!I$66</f>
        <v>0.31345838276552329</v>
      </c>
      <c r="O273" s="220">
        <f>'2.b-MTH2-HTH'!J$66</f>
        <v>0.32052456441659938</v>
      </c>
      <c r="P273" s="220">
        <f>'2.b-MTH2-HTH'!K$66</f>
        <v>0.32757699919028938</v>
      </c>
      <c r="Q273" s="220">
        <f>'2.b-MTH2-HTH'!L$66</f>
        <v>0.33461240497291833</v>
      </c>
      <c r="R273" s="220">
        <f>'2.b-MTH2-HTH'!M$66</f>
        <v>0.33900064234710969</v>
      </c>
      <c r="S273" s="220">
        <f>'2.b-MTH2-HTH'!N$66</f>
        <v>0.348033858794222</v>
      </c>
      <c r="T273" s="220">
        <f>'2.b-MTH2-HTH'!O$66</f>
        <v>0.35255421330360076</v>
      </c>
      <c r="U273" s="220">
        <f>'2.b-MTH2-HTH'!P$66</f>
        <v>0.36316841586045356</v>
      </c>
      <c r="V273" s="220">
        <f>'2.b-MTH2-HTH'!Q$66</f>
        <v>0.37231292224020818</v>
      </c>
      <c r="W273" s="220">
        <f>'2.b-MTH2-HTH'!R$66</f>
        <v>0.38060310289556548</v>
      </c>
      <c r="X273" s="220">
        <f>'2.b-MTH2-HTH'!S$66</f>
        <v>0.3859322922417493</v>
      </c>
      <c r="Y273" s="220">
        <f>'2.b-MTH2-HTH'!T$66</f>
        <v>0.39113304875381116</v>
      </c>
      <c r="Z273" s="220">
        <f>'2.b-MTH2-HTH'!U$66</f>
        <v>0.39631175960093368</v>
      </c>
      <c r="AA273" s="220">
        <f>'2.b-MTH2-HTH'!V$66</f>
        <v>0.40146668545805714</v>
      </c>
      <c r="AB273" s="220">
        <f>'2.b-MTH2-HTH'!W$66</f>
        <v>0.40659623704207171</v>
      </c>
      <c r="AC273" s="220">
        <f>'2.b-MTH2-HTH'!X$66</f>
        <v>0.41162879886934722</v>
      </c>
      <c r="AD273" s="220">
        <f>'2.b-MTH2-HTH'!Y$66</f>
        <v>0.42718388736326346</v>
      </c>
      <c r="AE273" s="220">
        <f>'2.b-MTH2-HTH'!Z$66</f>
        <v>0.43090333569013051</v>
      </c>
      <c r="AF273" s="220">
        <f>'2.b-MTH2-HTH'!AA$66</f>
        <v>0.43731957379166619</v>
      </c>
      <c r="AG273" s="220">
        <f>'2.b-MTH2-HTH'!AB$66</f>
        <v>0.43403056707977594</v>
      </c>
      <c r="AH273" s="220">
        <f>'2.b-MTH2-HTH'!AC$66</f>
        <v>0.43611792365164642</v>
      </c>
      <c r="AI273" s="220">
        <f>'2.b-MTH2-HTH'!AD$66</f>
        <v>0.44774002617765807</v>
      </c>
      <c r="AJ273" s="220">
        <f>'2.b-MTH2-HTH'!AE$66</f>
        <v>0.45928152601857686</v>
      </c>
      <c r="AK273" s="220">
        <f>'2.b-MTH2-HTH'!AF$66</f>
        <v>0.45871837984852454</v>
      </c>
      <c r="AL273" s="220">
        <f>'2.b-MTH2-HTH'!AG$66</f>
        <v>0.47253270654066276</v>
      </c>
      <c r="AM273" s="220">
        <f>'2.b-MTH2-HTH'!AH$66</f>
        <v>0.4833633944813277</v>
      </c>
      <c r="AN273" s="220">
        <f>'2.b-MTH2-HTH'!AI$66</f>
        <v>0.4938596728161313</v>
      </c>
      <c r="AO273" s="220">
        <f>'2.b-MTH2-HTH'!AJ$66</f>
        <v>0.50009127836262857</v>
      </c>
      <c r="AP273" s="220">
        <f>'2.b-MTH2-HTH'!AK$66</f>
        <v>0.50828722629320966</v>
      </c>
      <c r="AQ273" s="220">
        <f>'2.b-MTH2-HTH'!AL$66</f>
        <v>0.50952544559500845</v>
      </c>
      <c r="AR273" s="220">
        <f>'2.b-MTH2-HTH'!AM$66</f>
        <v>0.52265149277349654</v>
      </c>
      <c r="AS273" s="220">
        <f>'2.b-MTH2-HTH'!AN$66</f>
        <v>0.52495202377414851</v>
      </c>
      <c r="AT273" s="220">
        <f>'2.b-MTH2-HTH'!AO$66</f>
        <v>0.53687106996244194</v>
      </c>
      <c r="AU273" s="220">
        <f>'2.b-MTH2-HTH'!AP$66</f>
        <v>0.53220331018778944</v>
      </c>
      <c r="AV273" s="220">
        <f>'2.b-MTH2-HTH'!AQ$66</f>
        <v>0.54099447518753085</v>
      </c>
      <c r="AW273" s="220">
        <f>'2.b-MTH2-HTH'!AR$66</f>
        <v>0.54069399515463346</v>
      </c>
      <c r="AX273" s="220">
        <f>'2.b-MTH2-HTH'!AS$66</f>
        <v>0.55120071864467934</v>
      </c>
      <c r="AY273" s="220">
        <f>'2.b-MTH2-HTH'!AT$66</f>
        <v>0.55975183037132925</v>
      </c>
      <c r="AZ273" s="220">
        <f>'2.b-MTH2-HTH'!AU$66</f>
        <v>0.56497102100313534</v>
      </c>
      <c r="BA273" s="220">
        <f>'2.b-MTH2-HTH'!AV$66</f>
        <v>0.56927952895042322</v>
      </c>
      <c r="BB273" s="220">
        <f>'2.b-MTH2-HTH'!AW$66</f>
        <v>0.57450751000950395</v>
      </c>
      <c r="BC273" s="220">
        <f>'2.b-MTH2-HTH'!AX$66</f>
        <v>0.57781775890094389</v>
      </c>
      <c r="BD273" s="220">
        <f>'2.b-MTH2-HTH'!AY$66</f>
        <v>0.57451595766849639</v>
      </c>
      <c r="BE273" s="220">
        <f>'2.b-MTH2-HTH'!AZ$66</f>
        <v>0.5749549285103237</v>
      </c>
      <c r="BF273" s="220">
        <f>'2.b-MTH2-HTH'!BA$66</f>
        <v>0.5807407629223017</v>
      </c>
      <c r="BG273" s="220">
        <f>'2.b-MTH2-HTH'!BB$66</f>
        <v>0.5810223934986205</v>
      </c>
      <c r="BH273" s="220">
        <f>'2.b-MTH2-HTH'!BC$66</f>
        <v>0.59258989819671504</v>
      </c>
      <c r="BI273" s="220">
        <f>'2.b-MTH2-HTH'!BD$66</f>
        <v>0.58065161948797872</v>
      </c>
    </row>
    <row r="274" spans="1:61" ht="15">
      <c r="A274" s="36" t="s">
        <v>7</v>
      </c>
      <c r="B274" s="36" t="s">
        <v>8</v>
      </c>
      <c r="C274" s="36" t="s">
        <v>39</v>
      </c>
      <c r="D274" s="1" t="s">
        <v>41</v>
      </c>
      <c r="E274" s="18" t="s">
        <v>97</v>
      </c>
      <c r="F274" s="18" t="s">
        <v>98</v>
      </c>
      <c r="G274" s="1" t="s">
        <v>14</v>
      </c>
      <c r="H274" s="220">
        <f>'2.b-MTH2-HTH'!C$67</f>
        <v>0.67007841522529721</v>
      </c>
      <c r="I274" s="220">
        <f>'2.b-MTH2-HTH'!D$67</f>
        <v>0.67007841522529721</v>
      </c>
      <c r="J274" s="220">
        <f>'2.b-MTH2-HTH'!E$67</f>
        <v>0.67007841522529721</v>
      </c>
      <c r="K274" s="220">
        <f>'2.b-MTH2-HTH'!F$67</f>
        <v>0.67007841522529721</v>
      </c>
      <c r="L274" s="220">
        <f>'2.b-MTH2-HTH'!G$67</f>
        <v>0.67007841522529721</v>
      </c>
      <c r="M274" s="220">
        <f>'2.b-MTH2-HTH'!H$67</f>
        <v>0.67007841522529721</v>
      </c>
      <c r="N274" s="220">
        <f>'2.b-MTH2-HTH'!I$67</f>
        <v>0.67007841522529721</v>
      </c>
      <c r="O274" s="220">
        <f>'2.b-MTH2-HTH'!J$67</f>
        <v>0.67007841522529721</v>
      </c>
      <c r="P274" s="220">
        <f>'2.b-MTH2-HTH'!K$67</f>
        <v>0.67007841522529721</v>
      </c>
      <c r="Q274" s="220">
        <f>'2.b-MTH2-HTH'!L$67</f>
        <v>0.67007841522529721</v>
      </c>
      <c r="R274" s="220">
        <f>'2.b-MTH2-HTH'!M$67</f>
        <v>0.67007841522529721</v>
      </c>
      <c r="S274" s="220">
        <f>'2.b-MTH2-HTH'!N$67</f>
        <v>0.67007841522529721</v>
      </c>
      <c r="T274" s="220">
        <f>'2.b-MTH2-HTH'!O$67</f>
        <v>0.67007841522529721</v>
      </c>
      <c r="U274" s="220">
        <f>'2.b-MTH2-HTH'!P$67</f>
        <v>0.67007841522529721</v>
      </c>
      <c r="V274" s="220">
        <f>'2.b-MTH2-HTH'!Q$67</f>
        <v>0.67007841522529721</v>
      </c>
      <c r="W274" s="220">
        <f>'2.b-MTH2-HTH'!R$67</f>
        <v>0.6700784152252971</v>
      </c>
      <c r="X274" s="220">
        <f>'2.b-MTH2-HTH'!S$67</f>
        <v>0.67007841522529721</v>
      </c>
      <c r="Y274" s="220">
        <f>'2.b-MTH2-HTH'!T$67</f>
        <v>0.67007841522529721</v>
      </c>
      <c r="Z274" s="220">
        <f>'2.b-MTH2-HTH'!U$67</f>
        <v>0.6700784152252971</v>
      </c>
      <c r="AA274" s="220">
        <f>'2.b-MTH2-HTH'!V$67</f>
        <v>0.67007841522529721</v>
      </c>
      <c r="AB274" s="220">
        <f>'2.b-MTH2-HTH'!W$67</f>
        <v>0.67007841522529721</v>
      </c>
      <c r="AC274" s="220">
        <f>'2.b-MTH2-HTH'!X$67</f>
        <v>0.67007841522529721</v>
      </c>
      <c r="AD274" s="220">
        <f>'2.b-MTH2-HTH'!Y$67</f>
        <v>0.67007841522529721</v>
      </c>
      <c r="AE274" s="220">
        <f>'2.b-MTH2-HTH'!Z$67</f>
        <v>0.67007841522529721</v>
      </c>
      <c r="AF274" s="220">
        <f>'2.b-MTH2-HTH'!AA$67</f>
        <v>0.67007841522529721</v>
      </c>
      <c r="AG274" s="220">
        <f>'2.b-MTH2-HTH'!AB$67</f>
        <v>0.6700784152252971</v>
      </c>
      <c r="AH274" s="220">
        <f>'2.b-MTH2-HTH'!AC$67</f>
        <v>0.67007841522529721</v>
      </c>
      <c r="AI274" s="220">
        <f>'2.b-MTH2-HTH'!AD$67</f>
        <v>0.67007841522529721</v>
      </c>
      <c r="AJ274" s="220">
        <f>'2.b-MTH2-HTH'!AE$67</f>
        <v>0.67007841522529721</v>
      </c>
      <c r="AK274" s="220">
        <f>'2.b-MTH2-HTH'!AF$67</f>
        <v>0.67007841522529721</v>
      </c>
      <c r="AL274" s="220">
        <f>'2.b-MTH2-HTH'!AG$67</f>
        <v>0.67007841522529732</v>
      </c>
      <c r="AM274" s="220">
        <f>'2.b-MTH2-HTH'!AH$67</f>
        <v>0.67007841522529721</v>
      </c>
      <c r="AN274" s="220">
        <f>'2.b-MTH2-HTH'!AI$67</f>
        <v>0.67007841522529721</v>
      </c>
      <c r="AO274" s="220">
        <f>'2.b-MTH2-HTH'!AJ$67</f>
        <v>0.67007841522529721</v>
      </c>
      <c r="AP274" s="220">
        <f>'2.b-MTH2-HTH'!AK$67</f>
        <v>0.67007841522529721</v>
      </c>
      <c r="AQ274" s="220">
        <f>'2.b-MTH2-HTH'!AL$67</f>
        <v>0.67007841522529721</v>
      </c>
      <c r="AR274" s="220">
        <f>'2.b-MTH2-HTH'!AM$67</f>
        <v>0.67007841522529721</v>
      </c>
      <c r="AS274" s="220">
        <f>'2.b-MTH2-HTH'!AN$67</f>
        <v>0.67007841522529721</v>
      </c>
      <c r="AT274" s="220">
        <f>'2.b-MTH2-HTH'!AO$67</f>
        <v>0.67007841522529721</v>
      </c>
      <c r="AU274" s="220">
        <f>'2.b-MTH2-HTH'!AP$67</f>
        <v>0.67007841522529721</v>
      </c>
      <c r="AV274" s="220">
        <f>'2.b-MTH2-HTH'!AQ$67</f>
        <v>0.67007841522529721</v>
      </c>
      <c r="AW274" s="220">
        <f>'2.b-MTH2-HTH'!AR$67</f>
        <v>0.67007841522529721</v>
      </c>
      <c r="AX274" s="220">
        <f>'2.b-MTH2-HTH'!AS$67</f>
        <v>0.67007841522529721</v>
      </c>
      <c r="AY274" s="220">
        <f>'2.b-MTH2-HTH'!AT$67</f>
        <v>0.67007841522529721</v>
      </c>
      <c r="AZ274" s="220">
        <f>'2.b-MTH2-HTH'!AU$67</f>
        <v>0.67007841522529721</v>
      </c>
      <c r="BA274" s="220">
        <f>'2.b-MTH2-HTH'!AV$67</f>
        <v>0.67007841522529721</v>
      </c>
      <c r="BB274" s="220">
        <f>'2.b-MTH2-HTH'!AW$67</f>
        <v>0.67007841522529721</v>
      </c>
      <c r="BC274" s="220">
        <f>'2.b-MTH2-HTH'!AX$67</f>
        <v>0.67007841522529721</v>
      </c>
      <c r="BD274" s="220">
        <f>'2.b-MTH2-HTH'!AY$67</f>
        <v>0.67007841522529721</v>
      </c>
      <c r="BE274" s="220">
        <f>'2.b-MTH2-HTH'!AZ$67</f>
        <v>0.67007841522529721</v>
      </c>
      <c r="BF274" s="220">
        <f>'2.b-MTH2-HTH'!BA$67</f>
        <v>0.67007841522529721</v>
      </c>
      <c r="BG274" s="220">
        <f>'2.b-MTH2-HTH'!BB$67</f>
        <v>0.67007841522529721</v>
      </c>
      <c r="BH274" s="220">
        <f>'2.b-MTH2-HTH'!BC$67</f>
        <v>0.67007841522529721</v>
      </c>
      <c r="BI274" s="220">
        <f>'2.b-MTH2-HTH'!BD$67</f>
        <v>0.67007841522529721</v>
      </c>
    </row>
    <row r="275" spans="1:61" s="5" customFormat="1" ht="15">
      <c r="A275" s="4" t="s">
        <v>7</v>
      </c>
      <c r="B275" s="4" t="s">
        <v>8</v>
      </c>
      <c r="C275" s="4" t="s">
        <v>39</v>
      </c>
      <c r="D275" s="4" t="s">
        <v>42</v>
      </c>
      <c r="E275" s="4"/>
      <c r="F275" s="4"/>
      <c r="G275" s="4" t="s">
        <v>11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>
        <v>-6</v>
      </c>
      <c r="X275" s="4">
        <v>-6</v>
      </c>
      <c r="Y275" s="4">
        <v>-43</v>
      </c>
      <c r="Z275" s="4">
        <v>-25</v>
      </c>
      <c r="AA275" s="4"/>
      <c r="AB275" s="4">
        <v>-2</v>
      </c>
      <c r="AC275" s="4"/>
      <c r="AD275" s="4">
        <v>-1</v>
      </c>
      <c r="AE275" s="4">
        <v>-5</v>
      </c>
      <c r="AF275" s="4">
        <v>-4</v>
      </c>
      <c r="AG275" s="4">
        <v>-3</v>
      </c>
      <c r="AH275" s="4"/>
      <c r="AI275" s="4"/>
      <c r="AJ275" s="4"/>
      <c r="AK275" s="4"/>
      <c r="AL275" s="4">
        <v>-4</v>
      </c>
      <c r="AM275" s="4"/>
      <c r="AN275" s="4"/>
      <c r="AO275" s="4">
        <v>-3</v>
      </c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</row>
    <row r="276" spans="1:61" ht="15">
      <c r="A276" s="36" t="s">
        <v>7</v>
      </c>
      <c r="B276" s="36" t="s">
        <v>8</v>
      </c>
      <c r="C276" s="36" t="s">
        <v>39</v>
      </c>
      <c r="D276" s="1" t="s">
        <v>42</v>
      </c>
      <c r="E276" s="1" t="s">
        <v>107</v>
      </c>
      <c r="F276" s="1" t="s">
        <v>108</v>
      </c>
      <c r="G276" s="1" t="s">
        <v>12</v>
      </c>
      <c r="H276" s="220">
        <v>0.5</v>
      </c>
      <c r="I276" s="220">
        <v>0.5</v>
      </c>
      <c r="J276" s="220">
        <v>0.5</v>
      </c>
      <c r="K276" s="220">
        <v>0.5</v>
      </c>
      <c r="L276" s="220">
        <v>0.5</v>
      </c>
      <c r="M276" s="220">
        <v>0.5</v>
      </c>
      <c r="N276" s="220">
        <v>0.5</v>
      </c>
      <c r="O276" s="220">
        <v>0.5</v>
      </c>
      <c r="P276" s="220">
        <v>0.5</v>
      </c>
      <c r="Q276" s="220">
        <v>0.5</v>
      </c>
      <c r="R276" s="220">
        <v>0.5</v>
      </c>
      <c r="S276" s="220">
        <v>0.5</v>
      </c>
      <c r="T276" s="220">
        <v>0.5</v>
      </c>
      <c r="U276" s="220">
        <v>0.5</v>
      </c>
      <c r="V276" s="220">
        <v>0.5</v>
      </c>
      <c r="W276" s="220">
        <v>0.5</v>
      </c>
      <c r="X276" s="220">
        <v>0.5</v>
      </c>
      <c r="Y276" s="220">
        <v>0.5</v>
      </c>
      <c r="Z276" s="220">
        <v>0.5</v>
      </c>
      <c r="AA276" s="220">
        <v>0.5</v>
      </c>
      <c r="AB276" s="220">
        <v>0.5</v>
      </c>
      <c r="AC276" s="220">
        <v>0.5</v>
      </c>
      <c r="AD276" s="220">
        <v>0.5</v>
      </c>
      <c r="AE276" s="220">
        <v>0.5</v>
      </c>
      <c r="AF276" s="220">
        <v>0.5</v>
      </c>
      <c r="AG276" s="220">
        <v>0.5</v>
      </c>
      <c r="AH276" s="220">
        <v>0.5</v>
      </c>
      <c r="AI276" s="220">
        <v>0.5</v>
      </c>
      <c r="AJ276" s="220">
        <v>0.5</v>
      </c>
      <c r="AK276" s="220">
        <v>0.5</v>
      </c>
      <c r="AL276" s="220">
        <v>0.5</v>
      </c>
      <c r="AM276" s="220">
        <v>0.5</v>
      </c>
      <c r="AN276" s="220">
        <v>0.5</v>
      </c>
      <c r="AO276" s="220">
        <v>0.5</v>
      </c>
      <c r="AP276" s="220">
        <v>0.5</v>
      </c>
      <c r="AQ276" s="220">
        <v>0.5</v>
      </c>
      <c r="AR276" s="220">
        <v>0.5</v>
      </c>
      <c r="AS276" s="220">
        <v>0.5</v>
      </c>
      <c r="AT276" s="220">
        <v>0.5</v>
      </c>
      <c r="AU276" s="220">
        <v>0.5</v>
      </c>
      <c r="AV276" s="220">
        <v>0.5</v>
      </c>
      <c r="AW276" s="220">
        <v>0.5</v>
      </c>
      <c r="AX276" s="220">
        <v>0.5</v>
      </c>
      <c r="AY276" s="220">
        <v>0.5</v>
      </c>
      <c r="AZ276" s="220">
        <v>0.5</v>
      </c>
      <c r="BA276" s="220">
        <v>0.5</v>
      </c>
      <c r="BB276" s="220">
        <v>0.5</v>
      </c>
      <c r="BC276" s="220">
        <v>0.5</v>
      </c>
      <c r="BD276" s="220">
        <v>0.5</v>
      </c>
      <c r="BE276" s="220">
        <v>0.5</v>
      </c>
      <c r="BF276" s="220">
        <v>0.5</v>
      </c>
      <c r="BG276" s="220">
        <v>0.5</v>
      </c>
      <c r="BH276" s="220">
        <v>0.5</v>
      </c>
      <c r="BI276" s="220">
        <v>0.5</v>
      </c>
    </row>
    <row r="277" spans="1:61" ht="15">
      <c r="A277" s="36" t="s">
        <v>7</v>
      </c>
      <c r="B277" s="36" t="s">
        <v>8</v>
      </c>
      <c r="C277" s="36" t="s">
        <v>39</v>
      </c>
      <c r="D277" s="1" t="s">
        <v>42</v>
      </c>
      <c r="E277" s="1" t="s">
        <v>107</v>
      </c>
      <c r="F277" s="1" t="s">
        <v>108</v>
      </c>
      <c r="G277" s="1" t="s">
        <v>13</v>
      </c>
      <c r="H277" s="220">
        <f>'2.b-MTH2-HTH'!C$60</f>
        <v>0.27096033581386358</v>
      </c>
      <c r="I277" s="220">
        <f>'2.b-MTH2-HTH'!D$60</f>
        <v>0.27803846841506513</v>
      </c>
      <c r="J277" s="220">
        <f>'2.b-MTH2-HTH'!E$60</f>
        <v>0.28512306108197533</v>
      </c>
      <c r="K277" s="220">
        <f>'2.b-MTH2-HTH'!F$60</f>
        <v>0.29221073523947788</v>
      </c>
      <c r="L277" s="220">
        <f>'2.b-MTH2-HTH'!G$60</f>
        <v>0.29929810301441867</v>
      </c>
      <c r="M277" s="220">
        <f>'2.b-MTH2-HTH'!H$60</f>
        <v>0.30638177745854617</v>
      </c>
      <c r="N277" s="220">
        <f>'2.b-MTH2-HTH'!I$60</f>
        <v>0.31345838276552329</v>
      </c>
      <c r="O277" s="220">
        <f>'2.b-MTH2-HTH'!J$60</f>
        <v>0.32052456441659938</v>
      </c>
      <c r="P277" s="220">
        <f>'2.b-MTH2-HTH'!K$60</f>
        <v>0.32757699919028938</v>
      </c>
      <c r="Q277" s="220">
        <f>'2.b-MTH2-HTH'!L$60</f>
        <v>0.33461240497291833</v>
      </c>
      <c r="R277" s="220">
        <f>'2.b-MTH2-HTH'!M$60</f>
        <v>0.33900064234710969</v>
      </c>
      <c r="S277" s="220">
        <f>'2.b-MTH2-HTH'!N$60</f>
        <v>0.348033858794222</v>
      </c>
      <c r="T277" s="220">
        <f>'2.b-MTH2-HTH'!O$60</f>
        <v>0.35255421330360076</v>
      </c>
      <c r="U277" s="220">
        <f>'2.b-MTH2-HTH'!P$60</f>
        <v>0.36316841586045356</v>
      </c>
      <c r="V277" s="220">
        <f>'2.b-MTH2-HTH'!Q$60</f>
        <v>0.37231292224020818</v>
      </c>
      <c r="W277" s="220">
        <f>'2.b-MTH2-HTH'!R$60</f>
        <v>0.38060310289556548</v>
      </c>
      <c r="X277" s="220">
        <f>'2.b-MTH2-HTH'!S$60</f>
        <v>0.3859322922417493</v>
      </c>
      <c r="Y277" s="220">
        <f>'2.b-MTH2-HTH'!T$60</f>
        <v>0.39113304875381116</v>
      </c>
      <c r="Z277" s="220">
        <f>'2.b-MTH2-HTH'!U$60</f>
        <v>0.39631175960093368</v>
      </c>
      <c r="AA277" s="220">
        <f>'2.b-MTH2-HTH'!V$60</f>
        <v>0.40146668545805714</v>
      </c>
      <c r="AB277" s="220">
        <f>'2.b-MTH2-HTH'!W$60</f>
        <v>0.40659623704207171</v>
      </c>
      <c r="AC277" s="220">
        <f>'2.b-MTH2-HTH'!X$60</f>
        <v>0.41162879886934722</v>
      </c>
      <c r="AD277" s="220">
        <f>'2.b-MTH2-HTH'!Y$60</f>
        <v>0.42718388736326346</v>
      </c>
      <c r="AE277" s="220">
        <f>'2.b-MTH2-HTH'!Z$60</f>
        <v>0.43090333569013051</v>
      </c>
      <c r="AF277" s="220">
        <f>'2.b-MTH2-HTH'!AA$60</f>
        <v>0.43731957379166619</v>
      </c>
      <c r="AG277" s="220">
        <f>'2.b-MTH2-HTH'!AB$60</f>
        <v>0.43403056707977594</v>
      </c>
      <c r="AH277" s="220">
        <f>'2.b-MTH2-HTH'!AC$60</f>
        <v>0.43611792365164642</v>
      </c>
      <c r="AI277" s="220">
        <f>'2.b-MTH2-HTH'!AD$60</f>
        <v>0.44774002617765807</v>
      </c>
      <c r="AJ277" s="220">
        <f>'2.b-MTH2-HTH'!AE$60</f>
        <v>0.45928152601857686</v>
      </c>
      <c r="AK277" s="220">
        <f>'2.b-MTH2-HTH'!AF$60</f>
        <v>0.45871837984852454</v>
      </c>
      <c r="AL277" s="220">
        <f>'2.b-MTH2-HTH'!AG$60</f>
        <v>0.47253270654066276</v>
      </c>
      <c r="AM277" s="220">
        <f>'2.b-MTH2-HTH'!AH$60</f>
        <v>0.4833633944813277</v>
      </c>
      <c r="AN277" s="220">
        <f>'2.b-MTH2-HTH'!AI$60</f>
        <v>0.4938596728161313</v>
      </c>
      <c r="AO277" s="220">
        <f>'2.b-MTH2-HTH'!AJ$60</f>
        <v>0.50009127836262857</v>
      </c>
      <c r="AP277" s="220">
        <f>'2.b-MTH2-HTH'!AK$60</f>
        <v>0.50828722629320966</v>
      </c>
      <c r="AQ277" s="220">
        <f>'2.b-MTH2-HTH'!AL$60</f>
        <v>0.50952544559500845</v>
      </c>
      <c r="AR277" s="220">
        <f>'2.b-MTH2-HTH'!AM$60</f>
        <v>0.52265149277349654</v>
      </c>
      <c r="AS277" s="220">
        <f>'2.b-MTH2-HTH'!AN$60</f>
        <v>0.52495202377414851</v>
      </c>
      <c r="AT277" s="220">
        <f>'2.b-MTH2-HTH'!AO$60</f>
        <v>0.53687106996244194</v>
      </c>
      <c r="AU277" s="220">
        <f>'2.b-MTH2-HTH'!AP$60</f>
        <v>0.53220331018778944</v>
      </c>
      <c r="AV277" s="220">
        <f>'2.b-MTH2-HTH'!AQ$60</f>
        <v>0.54099447518753085</v>
      </c>
      <c r="AW277" s="220">
        <f>'2.b-MTH2-HTH'!AR$60</f>
        <v>0.54069399515463346</v>
      </c>
      <c r="AX277" s="220">
        <f>'2.b-MTH2-HTH'!AS$60</f>
        <v>0.55120071864467934</v>
      </c>
      <c r="AY277" s="220">
        <f>'2.b-MTH2-HTH'!AT$60</f>
        <v>0.55975183037132925</v>
      </c>
      <c r="AZ277" s="220">
        <f>'2.b-MTH2-HTH'!AU$60</f>
        <v>0.56497102100313534</v>
      </c>
      <c r="BA277" s="220">
        <f>'2.b-MTH2-HTH'!AV$60</f>
        <v>0.56927952895042322</v>
      </c>
      <c r="BB277" s="220">
        <f>'2.b-MTH2-HTH'!AW$60</f>
        <v>0.57450751000950395</v>
      </c>
      <c r="BC277" s="220">
        <f>'2.b-MTH2-HTH'!AX$60</f>
        <v>0.57781775890094389</v>
      </c>
      <c r="BD277" s="220">
        <f>'2.b-MTH2-HTH'!AY$60</f>
        <v>0.57451595766849639</v>
      </c>
      <c r="BE277" s="220">
        <f>'2.b-MTH2-HTH'!AZ$60</f>
        <v>0.5749549285103237</v>
      </c>
      <c r="BF277" s="220">
        <f>'2.b-MTH2-HTH'!BA$60</f>
        <v>0.5807407629223017</v>
      </c>
      <c r="BG277" s="220">
        <f>'2.b-MTH2-HTH'!BB$60</f>
        <v>0.5810223934986205</v>
      </c>
      <c r="BH277" s="220">
        <f>'2.b-MTH2-HTH'!BC$60</f>
        <v>0.59258989819671504</v>
      </c>
      <c r="BI277" s="220">
        <f>'2.b-MTH2-HTH'!BD$60</f>
        <v>0.58065161948797872</v>
      </c>
    </row>
    <row r="278" spans="1:61" ht="15">
      <c r="A278" s="36" t="s">
        <v>7</v>
      </c>
      <c r="B278" s="36" t="s">
        <v>8</v>
      </c>
      <c r="C278" s="36" t="s">
        <v>39</v>
      </c>
      <c r="D278" s="1" t="s">
        <v>42</v>
      </c>
      <c r="E278" s="1" t="s">
        <v>107</v>
      </c>
      <c r="F278" s="1" t="s">
        <v>108</v>
      </c>
      <c r="G278" s="1" t="s">
        <v>14</v>
      </c>
      <c r="H278" s="220">
        <f>'2.b-MTH2-HTH'!C$61</f>
        <v>0.3911634117171473</v>
      </c>
      <c r="I278" s="220">
        <f>'2.b-MTH2-HTH'!D$61</f>
        <v>0.3911634117171473</v>
      </c>
      <c r="J278" s="220">
        <f>'2.b-MTH2-HTH'!E$61</f>
        <v>0.3911634117171473</v>
      </c>
      <c r="K278" s="220">
        <f>'2.b-MTH2-HTH'!F$61</f>
        <v>0.3911634117171473</v>
      </c>
      <c r="L278" s="220">
        <f>'2.b-MTH2-HTH'!G$61</f>
        <v>0.3911634117171473</v>
      </c>
      <c r="M278" s="220">
        <f>'2.b-MTH2-HTH'!H$61</f>
        <v>0.3911634117171473</v>
      </c>
      <c r="N278" s="220">
        <f>'2.b-MTH2-HTH'!I$61</f>
        <v>0.3911634117171473</v>
      </c>
      <c r="O278" s="220">
        <f>'2.b-MTH2-HTH'!J$61</f>
        <v>0.3911634117171473</v>
      </c>
      <c r="P278" s="220">
        <f>'2.b-MTH2-HTH'!K$61</f>
        <v>0.39116341171714725</v>
      </c>
      <c r="Q278" s="220">
        <f>'2.b-MTH2-HTH'!L$61</f>
        <v>0.3911634117171473</v>
      </c>
      <c r="R278" s="220">
        <f>'2.b-MTH2-HTH'!M$61</f>
        <v>0.3911634117171473</v>
      </c>
      <c r="S278" s="220">
        <f>'2.b-MTH2-HTH'!N$61</f>
        <v>0.3911634117171473</v>
      </c>
      <c r="T278" s="220">
        <f>'2.b-MTH2-HTH'!O$61</f>
        <v>0.39116341171714725</v>
      </c>
      <c r="U278" s="220">
        <f>'2.b-MTH2-HTH'!P$61</f>
        <v>0.39116341171714725</v>
      </c>
      <c r="V278" s="220">
        <f>'2.b-MTH2-HTH'!Q$61</f>
        <v>0.3911634117171473</v>
      </c>
      <c r="W278" s="220">
        <f>'2.b-MTH2-HTH'!R$61</f>
        <v>0.3911634117171473</v>
      </c>
      <c r="X278" s="220">
        <f>'2.b-MTH2-HTH'!S$61</f>
        <v>0.3911634117171473</v>
      </c>
      <c r="Y278" s="220">
        <f>'2.b-MTH2-HTH'!T$61</f>
        <v>0.3911634117171473</v>
      </c>
      <c r="Z278" s="220">
        <f>'2.b-MTH2-HTH'!U$61</f>
        <v>0.3911634117171473</v>
      </c>
      <c r="AA278" s="220">
        <f>'2.b-MTH2-HTH'!V$61</f>
        <v>0.3911634117171473</v>
      </c>
      <c r="AB278" s="220">
        <f>'2.b-MTH2-HTH'!W$61</f>
        <v>0.3911634117171473</v>
      </c>
      <c r="AC278" s="220">
        <f>'2.b-MTH2-HTH'!X$61</f>
        <v>0.3911634117171473</v>
      </c>
      <c r="AD278" s="220">
        <f>'2.b-MTH2-HTH'!Y$61</f>
        <v>0.3911634117171473</v>
      </c>
      <c r="AE278" s="220">
        <f>'2.b-MTH2-HTH'!Z$61</f>
        <v>0.3911634117171473</v>
      </c>
      <c r="AF278" s="220">
        <f>'2.b-MTH2-HTH'!AA$61</f>
        <v>0.3911634117171473</v>
      </c>
      <c r="AG278" s="220">
        <f>'2.b-MTH2-HTH'!AB$61</f>
        <v>0.3911634117171473</v>
      </c>
      <c r="AH278" s="220">
        <f>'2.b-MTH2-HTH'!AC$61</f>
        <v>0.3911634117171473</v>
      </c>
      <c r="AI278" s="220">
        <f>'2.b-MTH2-HTH'!AD$61</f>
        <v>0.3911634117171473</v>
      </c>
      <c r="AJ278" s="220">
        <f>'2.b-MTH2-HTH'!AE$61</f>
        <v>0.39116341171714736</v>
      </c>
      <c r="AK278" s="220">
        <f>'2.b-MTH2-HTH'!AF$61</f>
        <v>0.3911634117171473</v>
      </c>
      <c r="AL278" s="220">
        <f>'2.b-MTH2-HTH'!AG$61</f>
        <v>0.3911634117171473</v>
      </c>
      <c r="AM278" s="220">
        <f>'2.b-MTH2-HTH'!AH$61</f>
        <v>0.3911634117171473</v>
      </c>
      <c r="AN278" s="220">
        <f>'2.b-MTH2-HTH'!AI$61</f>
        <v>0.3911634117171473</v>
      </c>
      <c r="AO278" s="220">
        <f>'2.b-MTH2-HTH'!AJ$61</f>
        <v>0.3911634117171473</v>
      </c>
      <c r="AP278" s="220">
        <f>'2.b-MTH2-HTH'!AK$61</f>
        <v>0.3911634117171473</v>
      </c>
      <c r="AQ278" s="220">
        <f>'2.b-MTH2-HTH'!AL$61</f>
        <v>0.3911634117171473</v>
      </c>
      <c r="AR278" s="220">
        <f>'2.b-MTH2-HTH'!AM$61</f>
        <v>0.3911634117171473</v>
      </c>
      <c r="AS278" s="220">
        <f>'2.b-MTH2-HTH'!AN$61</f>
        <v>0.3911634117171473</v>
      </c>
      <c r="AT278" s="220">
        <f>'2.b-MTH2-HTH'!AO$61</f>
        <v>0.3911634117171473</v>
      </c>
      <c r="AU278" s="220">
        <f>'2.b-MTH2-HTH'!AP$61</f>
        <v>0.3911634117171473</v>
      </c>
      <c r="AV278" s="220">
        <f>'2.b-MTH2-HTH'!AQ$61</f>
        <v>0.3911634117171473</v>
      </c>
      <c r="AW278" s="220">
        <f>'2.b-MTH2-HTH'!AR$61</f>
        <v>0.3911634117171473</v>
      </c>
      <c r="AX278" s="220">
        <f>'2.b-MTH2-HTH'!AS$61</f>
        <v>0.3911634117171473</v>
      </c>
      <c r="AY278" s="220">
        <f>'2.b-MTH2-HTH'!AT$61</f>
        <v>0.3911634117171473</v>
      </c>
      <c r="AZ278" s="220">
        <f>'2.b-MTH2-HTH'!AU$61</f>
        <v>0.3911634117171473</v>
      </c>
      <c r="BA278" s="220">
        <f>'2.b-MTH2-HTH'!AV$61</f>
        <v>0.3911634117171473</v>
      </c>
      <c r="BB278" s="220">
        <f>'2.b-MTH2-HTH'!AW$61</f>
        <v>0.3911634117171473</v>
      </c>
      <c r="BC278" s="220">
        <f>'2.b-MTH2-HTH'!AX$61</f>
        <v>0.3911634117171473</v>
      </c>
      <c r="BD278" s="220">
        <f>'2.b-MTH2-HTH'!AY$61</f>
        <v>0.3911634117171473</v>
      </c>
      <c r="BE278" s="220">
        <f>'2.b-MTH2-HTH'!AZ$61</f>
        <v>0.3911634117171473</v>
      </c>
      <c r="BF278" s="220">
        <f>'2.b-MTH2-HTH'!BA$61</f>
        <v>0.3911634117171473</v>
      </c>
      <c r="BG278" s="220">
        <f>'2.b-MTH2-HTH'!BB$61</f>
        <v>0.3911634117171473</v>
      </c>
      <c r="BH278" s="220">
        <f>'2.b-MTH2-HTH'!BC$61</f>
        <v>0.3911634117171473</v>
      </c>
      <c r="BI278" s="220">
        <f>'2.b-MTH2-HTH'!BD$61</f>
        <v>0.3911634117171473</v>
      </c>
    </row>
    <row r="279" spans="1:61" ht="15">
      <c r="A279" s="36" t="s">
        <v>7</v>
      </c>
      <c r="B279" s="36" t="s">
        <v>8</v>
      </c>
      <c r="C279" s="36" t="s">
        <v>39</v>
      </c>
      <c r="D279" s="1" t="s">
        <v>42</v>
      </c>
      <c r="E279" s="18" t="s">
        <v>97</v>
      </c>
      <c r="F279" s="18" t="s">
        <v>98</v>
      </c>
      <c r="G279" s="1" t="s">
        <v>12</v>
      </c>
      <c r="H279" s="220">
        <v>0.5</v>
      </c>
      <c r="I279" s="220">
        <v>0.5</v>
      </c>
      <c r="J279" s="220">
        <v>0.5</v>
      </c>
      <c r="K279" s="220">
        <v>0.5</v>
      </c>
      <c r="L279" s="220">
        <v>0.5</v>
      </c>
      <c r="M279" s="220">
        <v>0.5</v>
      </c>
      <c r="N279" s="220">
        <v>0.5</v>
      </c>
      <c r="O279" s="220">
        <v>0.5</v>
      </c>
      <c r="P279" s="220">
        <v>0.5</v>
      </c>
      <c r="Q279" s="220">
        <v>0.5</v>
      </c>
      <c r="R279" s="220">
        <v>0.5</v>
      </c>
      <c r="S279" s="220">
        <v>0.5</v>
      </c>
      <c r="T279" s="220">
        <v>0.5</v>
      </c>
      <c r="U279" s="220">
        <v>0.5</v>
      </c>
      <c r="V279" s="220">
        <v>0.5</v>
      </c>
      <c r="W279" s="220">
        <v>0.5</v>
      </c>
      <c r="X279" s="220">
        <v>0.5</v>
      </c>
      <c r="Y279" s="220">
        <v>0.5</v>
      </c>
      <c r="Z279" s="220">
        <v>0.5</v>
      </c>
      <c r="AA279" s="220">
        <v>0.5</v>
      </c>
      <c r="AB279" s="220">
        <v>0.5</v>
      </c>
      <c r="AC279" s="220">
        <v>0.5</v>
      </c>
      <c r="AD279" s="220">
        <v>0.5</v>
      </c>
      <c r="AE279" s="220">
        <v>0.5</v>
      </c>
      <c r="AF279" s="220">
        <v>0.5</v>
      </c>
      <c r="AG279" s="220">
        <v>0.5</v>
      </c>
      <c r="AH279" s="220">
        <v>0.5</v>
      </c>
      <c r="AI279" s="220">
        <v>0.5</v>
      </c>
      <c r="AJ279" s="220">
        <v>0.5</v>
      </c>
      <c r="AK279" s="220">
        <v>0.5</v>
      </c>
      <c r="AL279" s="220">
        <v>0.5</v>
      </c>
      <c r="AM279" s="220">
        <v>0.5</v>
      </c>
      <c r="AN279" s="220">
        <v>0.5</v>
      </c>
      <c r="AO279" s="220">
        <v>0.5</v>
      </c>
      <c r="AP279" s="220">
        <v>0.5</v>
      </c>
      <c r="AQ279" s="220">
        <v>0.5</v>
      </c>
      <c r="AR279" s="220">
        <v>0.5</v>
      </c>
      <c r="AS279" s="220">
        <v>0.5</v>
      </c>
      <c r="AT279" s="220">
        <v>0.5</v>
      </c>
      <c r="AU279" s="220">
        <v>0.5</v>
      </c>
      <c r="AV279" s="220">
        <v>0.5</v>
      </c>
      <c r="AW279" s="220">
        <v>0.5</v>
      </c>
      <c r="AX279" s="220">
        <v>0.5</v>
      </c>
      <c r="AY279" s="220">
        <v>0.5</v>
      </c>
      <c r="AZ279" s="220">
        <v>0.5</v>
      </c>
      <c r="BA279" s="220">
        <v>0.5</v>
      </c>
      <c r="BB279" s="220">
        <v>0.5</v>
      </c>
      <c r="BC279" s="220">
        <v>0.5</v>
      </c>
      <c r="BD279" s="220">
        <v>0.5</v>
      </c>
      <c r="BE279" s="220">
        <v>0.5</v>
      </c>
      <c r="BF279" s="220">
        <v>0.5</v>
      </c>
      <c r="BG279" s="220">
        <v>0.5</v>
      </c>
      <c r="BH279" s="220">
        <v>0.5</v>
      </c>
      <c r="BI279" s="220">
        <v>0.5</v>
      </c>
    </row>
    <row r="280" spans="1:61" ht="15">
      <c r="A280" s="36" t="s">
        <v>7</v>
      </c>
      <c r="B280" s="36" t="s">
        <v>8</v>
      </c>
      <c r="C280" s="36" t="s">
        <v>39</v>
      </c>
      <c r="D280" s="1" t="s">
        <v>42</v>
      </c>
      <c r="E280" s="18" t="s">
        <v>97</v>
      </c>
      <c r="F280" s="18" t="s">
        <v>98</v>
      </c>
      <c r="G280" s="1" t="s">
        <v>13</v>
      </c>
      <c r="H280" s="220">
        <f>'2.b-MTH2-HTH'!C$66</f>
        <v>0.27096033581386358</v>
      </c>
      <c r="I280" s="220">
        <f>'2.b-MTH2-HTH'!D$66</f>
        <v>0.27803846841506513</v>
      </c>
      <c r="J280" s="220">
        <f>'2.b-MTH2-HTH'!E$66</f>
        <v>0.28512306108197533</v>
      </c>
      <c r="K280" s="220">
        <f>'2.b-MTH2-HTH'!F$66</f>
        <v>0.29221073523947788</v>
      </c>
      <c r="L280" s="220">
        <f>'2.b-MTH2-HTH'!G$66</f>
        <v>0.29929810301441867</v>
      </c>
      <c r="M280" s="220">
        <f>'2.b-MTH2-HTH'!H$66</f>
        <v>0.30638177745854617</v>
      </c>
      <c r="N280" s="220">
        <f>'2.b-MTH2-HTH'!I$66</f>
        <v>0.31345838276552329</v>
      </c>
      <c r="O280" s="220">
        <f>'2.b-MTH2-HTH'!J$66</f>
        <v>0.32052456441659938</v>
      </c>
      <c r="P280" s="220">
        <f>'2.b-MTH2-HTH'!K$66</f>
        <v>0.32757699919028938</v>
      </c>
      <c r="Q280" s="220">
        <f>'2.b-MTH2-HTH'!L$66</f>
        <v>0.33461240497291833</v>
      </c>
      <c r="R280" s="220">
        <f>'2.b-MTH2-HTH'!M$66</f>
        <v>0.33900064234710969</v>
      </c>
      <c r="S280" s="220">
        <f>'2.b-MTH2-HTH'!N$66</f>
        <v>0.348033858794222</v>
      </c>
      <c r="T280" s="220">
        <f>'2.b-MTH2-HTH'!O$66</f>
        <v>0.35255421330360076</v>
      </c>
      <c r="U280" s="220">
        <f>'2.b-MTH2-HTH'!P$66</f>
        <v>0.36316841586045356</v>
      </c>
      <c r="V280" s="220">
        <f>'2.b-MTH2-HTH'!Q$66</f>
        <v>0.37231292224020818</v>
      </c>
      <c r="W280" s="220">
        <f>'2.b-MTH2-HTH'!R$66</f>
        <v>0.38060310289556548</v>
      </c>
      <c r="X280" s="220">
        <f>'2.b-MTH2-HTH'!S$66</f>
        <v>0.3859322922417493</v>
      </c>
      <c r="Y280" s="220">
        <f>'2.b-MTH2-HTH'!T$66</f>
        <v>0.39113304875381116</v>
      </c>
      <c r="Z280" s="220">
        <f>'2.b-MTH2-HTH'!U$66</f>
        <v>0.39631175960093368</v>
      </c>
      <c r="AA280" s="220">
        <f>'2.b-MTH2-HTH'!V$66</f>
        <v>0.40146668545805714</v>
      </c>
      <c r="AB280" s="220">
        <f>'2.b-MTH2-HTH'!W$66</f>
        <v>0.40659623704207171</v>
      </c>
      <c r="AC280" s="220">
        <f>'2.b-MTH2-HTH'!X$66</f>
        <v>0.41162879886934722</v>
      </c>
      <c r="AD280" s="220">
        <f>'2.b-MTH2-HTH'!Y$66</f>
        <v>0.42718388736326346</v>
      </c>
      <c r="AE280" s="220">
        <f>'2.b-MTH2-HTH'!Z$66</f>
        <v>0.43090333569013051</v>
      </c>
      <c r="AF280" s="220">
        <f>'2.b-MTH2-HTH'!AA$66</f>
        <v>0.43731957379166619</v>
      </c>
      <c r="AG280" s="220">
        <f>'2.b-MTH2-HTH'!AB$66</f>
        <v>0.43403056707977594</v>
      </c>
      <c r="AH280" s="220">
        <f>'2.b-MTH2-HTH'!AC$66</f>
        <v>0.43611792365164642</v>
      </c>
      <c r="AI280" s="220">
        <f>'2.b-MTH2-HTH'!AD$66</f>
        <v>0.44774002617765807</v>
      </c>
      <c r="AJ280" s="220">
        <f>'2.b-MTH2-HTH'!AE$66</f>
        <v>0.45928152601857686</v>
      </c>
      <c r="AK280" s="220">
        <f>'2.b-MTH2-HTH'!AF$66</f>
        <v>0.45871837984852454</v>
      </c>
      <c r="AL280" s="220">
        <f>'2.b-MTH2-HTH'!AG$66</f>
        <v>0.47253270654066276</v>
      </c>
      <c r="AM280" s="220">
        <f>'2.b-MTH2-HTH'!AH$66</f>
        <v>0.4833633944813277</v>
      </c>
      <c r="AN280" s="220">
        <f>'2.b-MTH2-HTH'!AI$66</f>
        <v>0.4938596728161313</v>
      </c>
      <c r="AO280" s="220">
        <f>'2.b-MTH2-HTH'!AJ$66</f>
        <v>0.50009127836262857</v>
      </c>
      <c r="AP280" s="220">
        <f>'2.b-MTH2-HTH'!AK$66</f>
        <v>0.50828722629320966</v>
      </c>
      <c r="AQ280" s="220">
        <f>'2.b-MTH2-HTH'!AL$66</f>
        <v>0.50952544559500845</v>
      </c>
      <c r="AR280" s="220">
        <f>'2.b-MTH2-HTH'!AM$66</f>
        <v>0.52265149277349654</v>
      </c>
      <c r="AS280" s="220">
        <f>'2.b-MTH2-HTH'!AN$66</f>
        <v>0.52495202377414851</v>
      </c>
      <c r="AT280" s="220">
        <f>'2.b-MTH2-HTH'!AO$66</f>
        <v>0.53687106996244194</v>
      </c>
      <c r="AU280" s="220">
        <f>'2.b-MTH2-HTH'!AP$66</f>
        <v>0.53220331018778944</v>
      </c>
      <c r="AV280" s="220">
        <f>'2.b-MTH2-HTH'!AQ$66</f>
        <v>0.54099447518753085</v>
      </c>
      <c r="AW280" s="220">
        <f>'2.b-MTH2-HTH'!AR$66</f>
        <v>0.54069399515463346</v>
      </c>
      <c r="AX280" s="220">
        <f>'2.b-MTH2-HTH'!AS$66</f>
        <v>0.55120071864467934</v>
      </c>
      <c r="AY280" s="220">
        <f>'2.b-MTH2-HTH'!AT$66</f>
        <v>0.55975183037132925</v>
      </c>
      <c r="AZ280" s="220">
        <f>'2.b-MTH2-HTH'!AU$66</f>
        <v>0.56497102100313534</v>
      </c>
      <c r="BA280" s="220">
        <f>'2.b-MTH2-HTH'!AV$66</f>
        <v>0.56927952895042322</v>
      </c>
      <c r="BB280" s="220">
        <f>'2.b-MTH2-HTH'!AW$66</f>
        <v>0.57450751000950395</v>
      </c>
      <c r="BC280" s="220">
        <f>'2.b-MTH2-HTH'!AX$66</f>
        <v>0.57781775890094389</v>
      </c>
      <c r="BD280" s="220">
        <f>'2.b-MTH2-HTH'!AY$66</f>
        <v>0.57451595766849639</v>
      </c>
      <c r="BE280" s="220">
        <f>'2.b-MTH2-HTH'!AZ$66</f>
        <v>0.5749549285103237</v>
      </c>
      <c r="BF280" s="220">
        <f>'2.b-MTH2-HTH'!BA$66</f>
        <v>0.5807407629223017</v>
      </c>
      <c r="BG280" s="220">
        <f>'2.b-MTH2-HTH'!BB$66</f>
        <v>0.5810223934986205</v>
      </c>
      <c r="BH280" s="220">
        <f>'2.b-MTH2-HTH'!BC$66</f>
        <v>0.59258989819671504</v>
      </c>
      <c r="BI280" s="220">
        <f>'2.b-MTH2-HTH'!BD$66</f>
        <v>0.58065161948797872</v>
      </c>
    </row>
    <row r="281" spans="1:61" ht="15">
      <c r="A281" s="36" t="s">
        <v>7</v>
      </c>
      <c r="B281" s="36" t="s">
        <v>8</v>
      </c>
      <c r="C281" s="36" t="s">
        <v>39</v>
      </c>
      <c r="D281" s="1" t="s">
        <v>42</v>
      </c>
      <c r="E281" s="18" t="s">
        <v>97</v>
      </c>
      <c r="F281" s="18" t="s">
        <v>98</v>
      </c>
      <c r="G281" s="1" t="s">
        <v>14</v>
      </c>
      <c r="H281" s="220">
        <f>'2.b-MTH2-HTH'!C$67</f>
        <v>0.67007841522529721</v>
      </c>
      <c r="I281" s="220">
        <f>'2.b-MTH2-HTH'!D$67</f>
        <v>0.67007841522529721</v>
      </c>
      <c r="J281" s="220">
        <f>'2.b-MTH2-HTH'!E$67</f>
        <v>0.67007841522529721</v>
      </c>
      <c r="K281" s="220">
        <f>'2.b-MTH2-HTH'!F$67</f>
        <v>0.67007841522529721</v>
      </c>
      <c r="L281" s="220">
        <f>'2.b-MTH2-HTH'!G$67</f>
        <v>0.67007841522529721</v>
      </c>
      <c r="M281" s="220">
        <f>'2.b-MTH2-HTH'!H$67</f>
        <v>0.67007841522529721</v>
      </c>
      <c r="N281" s="220">
        <f>'2.b-MTH2-HTH'!I$67</f>
        <v>0.67007841522529721</v>
      </c>
      <c r="O281" s="220">
        <f>'2.b-MTH2-HTH'!J$67</f>
        <v>0.67007841522529721</v>
      </c>
      <c r="P281" s="220">
        <f>'2.b-MTH2-HTH'!K$67</f>
        <v>0.67007841522529721</v>
      </c>
      <c r="Q281" s="220">
        <f>'2.b-MTH2-HTH'!L$67</f>
        <v>0.67007841522529721</v>
      </c>
      <c r="R281" s="220">
        <f>'2.b-MTH2-HTH'!M$67</f>
        <v>0.67007841522529721</v>
      </c>
      <c r="S281" s="220">
        <f>'2.b-MTH2-HTH'!N$67</f>
        <v>0.67007841522529721</v>
      </c>
      <c r="T281" s="220">
        <f>'2.b-MTH2-HTH'!O$67</f>
        <v>0.67007841522529721</v>
      </c>
      <c r="U281" s="220">
        <f>'2.b-MTH2-HTH'!P$67</f>
        <v>0.67007841522529721</v>
      </c>
      <c r="V281" s="220">
        <f>'2.b-MTH2-HTH'!Q$67</f>
        <v>0.67007841522529721</v>
      </c>
      <c r="W281" s="220">
        <f>'2.b-MTH2-HTH'!R$67</f>
        <v>0.6700784152252971</v>
      </c>
      <c r="X281" s="220">
        <f>'2.b-MTH2-HTH'!S$67</f>
        <v>0.67007841522529721</v>
      </c>
      <c r="Y281" s="220">
        <f>'2.b-MTH2-HTH'!T$67</f>
        <v>0.67007841522529721</v>
      </c>
      <c r="Z281" s="220">
        <f>'2.b-MTH2-HTH'!U$67</f>
        <v>0.6700784152252971</v>
      </c>
      <c r="AA281" s="220">
        <f>'2.b-MTH2-HTH'!V$67</f>
        <v>0.67007841522529721</v>
      </c>
      <c r="AB281" s="220">
        <f>'2.b-MTH2-HTH'!W$67</f>
        <v>0.67007841522529721</v>
      </c>
      <c r="AC281" s="220">
        <f>'2.b-MTH2-HTH'!X$67</f>
        <v>0.67007841522529721</v>
      </c>
      <c r="AD281" s="220">
        <f>'2.b-MTH2-HTH'!Y$67</f>
        <v>0.67007841522529721</v>
      </c>
      <c r="AE281" s="220">
        <f>'2.b-MTH2-HTH'!Z$67</f>
        <v>0.67007841522529721</v>
      </c>
      <c r="AF281" s="220">
        <f>'2.b-MTH2-HTH'!AA$67</f>
        <v>0.67007841522529721</v>
      </c>
      <c r="AG281" s="220">
        <f>'2.b-MTH2-HTH'!AB$67</f>
        <v>0.6700784152252971</v>
      </c>
      <c r="AH281" s="220">
        <f>'2.b-MTH2-HTH'!AC$67</f>
        <v>0.67007841522529721</v>
      </c>
      <c r="AI281" s="220">
        <f>'2.b-MTH2-HTH'!AD$67</f>
        <v>0.67007841522529721</v>
      </c>
      <c r="AJ281" s="220">
        <f>'2.b-MTH2-HTH'!AE$67</f>
        <v>0.67007841522529721</v>
      </c>
      <c r="AK281" s="220">
        <f>'2.b-MTH2-HTH'!AF$67</f>
        <v>0.67007841522529721</v>
      </c>
      <c r="AL281" s="220">
        <f>'2.b-MTH2-HTH'!AG$67</f>
        <v>0.67007841522529732</v>
      </c>
      <c r="AM281" s="220">
        <f>'2.b-MTH2-HTH'!AH$67</f>
        <v>0.67007841522529721</v>
      </c>
      <c r="AN281" s="220">
        <f>'2.b-MTH2-HTH'!AI$67</f>
        <v>0.67007841522529721</v>
      </c>
      <c r="AO281" s="220">
        <f>'2.b-MTH2-HTH'!AJ$67</f>
        <v>0.67007841522529721</v>
      </c>
      <c r="AP281" s="220">
        <f>'2.b-MTH2-HTH'!AK$67</f>
        <v>0.67007841522529721</v>
      </c>
      <c r="AQ281" s="220">
        <f>'2.b-MTH2-HTH'!AL$67</f>
        <v>0.67007841522529721</v>
      </c>
      <c r="AR281" s="220">
        <f>'2.b-MTH2-HTH'!AM$67</f>
        <v>0.67007841522529721</v>
      </c>
      <c r="AS281" s="220">
        <f>'2.b-MTH2-HTH'!AN$67</f>
        <v>0.67007841522529721</v>
      </c>
      <c r="AT281" s="220">
        <f>'2.b-MTH2-HTH'!AO$67</f>
        <v>0.67007841522529721</v>
      </c>
      <c r="AU281" s="220">
        <f>'2.b-MTH2-HTH'!AP$67</f>
        <v>0.67007841522529721</v>
      </c>
      <c r="AV281" s="220">
        <f>'2.b-MTH2-HTH'!AQ$67</f>
        <v>0.67007841522529721</v>
      </c>
      <c r="AW281" s="220">
        <f>'2.b-MTH2-HTH'!AR$67</f>
        <v>0.67007841522529721</v>
      </c>
      <c r="AX281" s="220">
        <f>'2.b-MTH2-HTH'!AS$67</f>
        <v>0.67007841522529721</v>
      </c>
      <c r="AY281" s="220">
        <f>'2.b-MTH2-HTH'!AT$67</f>
        <v>0.67007841522529721</v>
      </c>
      <c r="AZ281" s="220">
        <f>'2.b-MTH2-HTH'!AU$67</f>
        <v>0.67007841522529721</v>
      </c>
      <c r="BA281" s="220">
        <f>'2.b-MTH2-HTH'!AV$67</f>
        <v>0.67007841522529721</v>
      </c>
      <c r="BB281" s="220">
        <f>'2.b-MTH2-HTH'!AW$67</f>
        <v>0.67007841522529721</v>
      </c>
      <c r="BC281" s="220">
        <f>'2.b-MTH2-HTH'!AX$67</f>
        <v>0.67007841522529721</v>
      </c>
      <c r="BD281" s="220">
        <f>'2.b-MTH2-HTH'!AY$67</f>
        <v>0.67007841522529721</v>
      </c>
      <c r="BE281" s="220">
        <f>'2.b-MTH2-HTH'!AZ$67</f>
        <v>0.67007841522529721</v>
      </c>
      <c r="BF281" s="220">
        <f>'2.b-MTH2-HTH'!BA$67</f>
        <v>0.67007841522529721</v>
      </c>
      <c r="BG281" s="220">
        <f>'2.b-MTH2-HTH'!BB$67</f>
        <v>0.67007841522529721</v>
      </c>
      <c r="BH281" s="220">
        <f>'2.b-MTH2-HTH'!BC$67</f>
        <v>0.67007841522529721</v>
      </c>
      <c r="BI281" s="220">
        <f>'2.b-MTH2-HTH'!BD$67</f>
        <v>0.67007841522529721</v>
      </c>
    </row>
    <row r="282" spans="1:61" s="5" customFormat="1" ht="15">
      <c r="A282" s="4" t="s">
        <v>7</v>
      </c>
      <c r="B282" s="4" t="s">
        <v>8</v>
      </c>
      <c r="C282" s="4" t="s">
        <v>39</v>
      </c>
      <c r="D282" s="4" t="s">
        <v>21</v>
      </c>
      <c r="E282" s="4"/>
      <c r="F282" s="4"/>
      <c r="G282" s="4" t="s">
        <v>11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>
        <v>-514</v>
      </c>
      <c r="BH282" s="4">
        <v>-1303</v>
      </c>
      <c r="BI282" s="4">
        <v>-1284</v>
      </c>
    </row>
    <row r="283" spans="1:61" ht="15">
      <c r="A283" s="36" t="s">
        <v>7</v>
      </c>
      <c r="B283" s="36" t="s">
        <v>8</v>
      </c>
      <c r="C283" s="36" t="s">
        <v>39</v>
      </c>
      <c r="D283" s="1" t="s">
        <v>21</v>
      </c>
      <c r="E283" s="1" t="s">
        <v>107</v>
      </c>
      <c r="F283" s="1" t="s">
        <v>108</v>
      </c>
      <c r="G283" s="1" t="s">
        <v>12</v>
      </c>
      <c r="H283" s="220">
        <v>0.5</v>
      </c>
      <c r="I283" s="220">
        <v>0.5</v>
      </c>
      <c r="J283" s="220">
        <v>0.5</v>
      </c>
      <c r="K283" s="220">
        <v>0.5</v>
      </c>
      <c r="L283" s="220">
        <v>0.5</v>
      </c>
      <c r="M283" s="220">
        <v>0.5</v>
      </c>
      <c r="N283" s="220">
        <v>0.5</v>
      </c>
      <c r="O283" s="220">
        <v>0.5</v>
      </c>
      <c r="P283" s="220">
        <v>0.5</v>
      </c>
      <c r="Q283" s="220">
        <v>0.5</v>
      </c>
      <c r="R283" s="220">
        <v>0.5</v>
      </c>
      <c r="S283" s="220">
        <v>0.5</v>
      </c>
      <c r="T283" s="220">
        <v>0.5</v>
      </c>
      <c r="U283" s="220">
        <v>0.5</v>
      </c>
      <c r="V283" s="220">
        <v>0.5</v>
      </c>
      <c r="W283" s="220">
        <v>0.5</v>
      </c>
      <c r="X283" s="220">
        <v>0.5</v>
      </c>
      <c r="Y283" s="220">
        <v>0.5</v>
      </c>
      <c r="Z283" s="220">
        <v>0.5</v>
      </c>
      <c r="AA283" s="220">
        <v>0.5</v>
      </c>
      <c r="AB283" s="220">
        <v>0.5</v>
      </c>
      <c r="AC283" s="220">
        <v>0.5</v>
      </c>
      <c r="AD283" s="220">
        <v>0.5</v>
      </c>
      <c r="AE283" s="220">
        <v>0.5</v>
      </c>
      <c r="AF283" s="220">
        <v>0.5</v>
      </c>
      <c r="AG283" s="220">
        <v>0.5</v>
      </c>
      <c r="AH283" s="220">
        <v>0.5</v>
      </c>
      <c r="AI283" s="220">
        <v>0.5</v>
      </c>
      <c r="AJ283" s="220">
        <v>0.5</v>
      </c>
      <c r="AK283" s="220">
        <v>0.5</v>
      </c>
      <c r="AL283" s="220">
        <v>0.5</v>
      </c>
      <c r="AM283" s="220">
        <v>0.5</v>
      </c>
      <c r="AN283" s="220">
        <v>0.5</v>
      </c>
      <c r="AO283" s="220">
        <v>0.5</v>
      </c>
      <c r="AP283" s="220">
        <v>0.5</v>
      </c>
      <c r="AQ283" s="220">
        <v>0.5</v>
      </c>
      <c r="AR283" s="220">
        <v>0.5</v>
      </c>
      <c r="AS283" s="220">
        <v>0.5</v>
      </c>
      <c r="AT283" s="220">
        <v>0.5</v>
      </c>
      <c r="AU283" s="220">
        <v>0.5</v>
      </c>
      <c r="AV283" s="220">
        <v>0.5</v>
      </c>
      <c r="AW283" s="220">
        <v>0.5</v>
      </c>
      <c r="AX283" s="220">
        <v>0.5</v>
      </c>
      <c r="AY283" s="220">
        <v>0.5</v>
      </c>
      <c r="AZ283" s="220">
        <v>0.5</v>
      </c>
      <c r="BA283" s="220">
        <v>0.5</v>
      </c>
      <c r="BB283" s="220">
        <v>0.5</v>
      </c>
      <c r="BC283" s="220">
        <v>0.5</v>
      </c>
      <c r="BD283" s="220">
        <v>0.5</v>
      </c>
      <c r="BE283" s="220">
        <v>0.5</v>
      </c>
      <c r="BF283" s="220">
        <v>0.5</v>
      </c>
      <c r="BG283" s="220">
        <v>0.5</v>
      </c>
      <c r="BH283" s="220">
        <v>0.5</v>
      </c>
      <c r="BI283" s="220">
        <v>0.5</v>
      </c>
    </row>
    <row r="284" spans="1:61" ht="15">
      <c r="A284" s="36" t="s">
        <v>7</v>
      </c>
      <c r="B284" s="36" t="s">
        <v>8</v>
      </c>
      <c r="C284" s="36" t="s">
        <v>39</v>
      </c>
      <c r="D284" s="1" t="s">
        <v>21</v>
      </c>
      <c r="E284" s="1" t="s">
        <v>107</v>
      </c>
      <c r="F284" s="1" t="s">
        <v>108</v>
      </c>
      <c r="G284" s="1" t="s">
        <v>13</v>
      </c>
      <c r="H284" s="220">
        <f>'2.b-MTH2-HTH'!C$60</f>
        <v>0.27096033581386358</v>
      </c>
      <c r="I284" s="220">
        <f>'2.b-MTH2-HTH'!D$60</f>
        <v>0.27803846841506513</v>
      </c>
      <c r="J284" s="220">
        <f>'2.b-MTH2-HTH'!E$60</f>
        <v>0.28512306108197533</v>
      </c>
      <c r="K284" s="220">
        <f>'2.b-MTH2-HTH'!F$60</f>
        <v>0.29221073523947788</v>
      </c>
      <c r="L284" s="220">
        <f>'2.b-MTH2-HTH'!G$60</f>
        <v>0.29929810301441867</v>
      </c>
      <c r="M284" s="220">
        <f>'2.b-MTH2-HTH'!H$60</f>
        <v>0.30638177745854617</v>
      </c>
      <c r="N284" s="220">
        <f>'2.b-MTH2-HTH'!I$60</f>
        <v>0.31345838276552329</v>
      </c>
      <c r="O284" s="220">
        <f>'2.b-MTH2-HTH'!J$60</f>
        <v>0.32052456441659938</v>
      </c>
      <c r="P284" s="220">
        <f>'2.b-MTH2-HTH'!K$60</f>
        <v>0.32757699919028938</v>
      </c>
      <c r="Q284" s="220">
        <f>'2.b-MTH2-HTH'!L$60</f>
        <v>0.33461240497291833</v>
      </c>
      <c r="R284" s="220">
        <f>'2.b-MTH2-HTH'!M$60</f>
        <v>0.33900064234710969</v>
      </c>
      <c r="S284" s="220">
        <f>'2.b-MTH2-HTH'!N$60</f>
        <v>0.348033858794222</v>
      </c>
      <c r="T284" s="220">
        <f>'2.b-MTH2-HTH'!O$60</f>
        <v>0.35255421330360076</v>
      </c>
      <c r="U284" s="220">
        <f>'2.b-MTH2-HTH'!P$60</f>
        <v>0.36316841586045356</v>
      </c>
      <c r="V284" s="220">
        <f>'2.b-MTH2-HTH'!Q$60</f>
        <v>0.37231292224020818</v>
      </c>
      <c r="W284" s="220">
        <f>'2.b-MTH2-HTH'!R$60</f>
        <v>0.38060310289556548</v>
      </c>
      <c r="X284" s="220">
        <f>'2.b-MTH2-HTH'!S$60</f>
        <v>0.3859322922417493</v>
      </c>
      <c r="Y284" s="220">
        <f>'2.b-MTH2-HTH'!T$60</f>
        <v>0.39113304875381116</v>
      </c>
      <c r="Z284" s="220">
        <f>'2.b-MTH2-HTH'!U$60</f>
        <v>0.39631175960093368</v>
      </c>
      <c r="AA284" s="220">
        <f>'2.b-MTH2-HTH'!V$60</f>
        <v>0.40146668545805714</v>
      </c>
      <c r="AB284" s="220">
        <f>'2.b-MTH2-HTH'!W$60</f>
        <v>0.40659623704207171</v>
      </c>
      <c r="AC284" s="220">
        <f>'2.b-MTH2-HTH'!X$60</f>
        <v>0.41162879886934722</v>
      </c>
      <c r="AD284" s="220">
        <f>'2.b-MTH2-HTH'!Y$60</f>
        <v>0.42718388736326346</v>
      </c>
      <c r="AE284" s="220">
        <f>'2.b-MTH2-HTH'!Z$60</f>
        <v>0.43090333569013051</v>
      </c>
      <c r="AF284" s="220">
        <f>'2.b-MTH2-HTH'!AA$60</f>
        <v>0.43731957379166619</v>
      </c>
      <c r="AG284" s="220">
        <f>'2.b-MTH2-HTH'!AB$60</f>
        <v>0.43403056707977594</v>
      </c>
      <c r="AH284" s="220">
        <f>'2.b-MTH2-HTH'!AC$60</f>
        <v>0.43611792365164642</v>
      </c>
      <c r="AI284" s="220">
        <f>'2.b-MTH2-HTH'!AD$60</f>
        <v>0.44774002617765807</v>
      </c>
      <c r="AJ284" s="220">
        <f>'2.b-MTH2-HTH'!AE$60</f>
        <v>0.45928152601857686</v>
      </c>
      <c r="AK284" s="220">
        <f>'2.b-MTH2-HTH'!AF$60</f>
        <v>0.45871837984852454</v>
      </c>
      <c r="AL284" s="220">
        <f>'2.b-MTH2-HTH'!AG$60</f>
        <v>0.47253270654066276</v>
      </c>
      <c r="AM284" s="220">
        <f>'2.b-MTH2-HTH'!AH$60</f>
        <v>0.4833633944813277</v>
      </c>
      <c r="AN284" s="220">
        <f>'2.b-MTH2-HTH'!AI$60</f>
        <v>0.4938596728161313</v>
      </c>
      <c r="AO284" s="220">
        <f>'2.b-MTH2-HTH'!AJ$60</f>
        <v>0.50009127836262857</v>
      </c>
      <c r="AP284" s="220">
        <f>'2.b-MTH2-HTH'!AK$60</f>
        <v>0.50828722629320966</v>
      </c>
      <c r="AQ284" s="220">
        <f>'2.b-MTH2-HTH'!AL$60</f>
        <v>0.50952544559500845</v>
      </c>
      <c r="AR284" s="220">
        <f>'2.b-MTH2-HTH'!AM$60</f>
        <v>0.52265149277349654</v>
      </c>
      <c r="AS284" s="220">
        <f>'2.b-MTH2-HTH'!AN$60</f>
        <v>0.52495202377414851</v>
      </c>
      <c r="AT284" s="220">
        <f>'2.b-MTH2-HTH'!AO$60</f>
        <v>0.53687106996244194</v>
      </c>
      <c r="AU284" s="220">
        <f>'2.b-MTH2-HTH'!AP$60</f>
        <v>0.53220331018778944</v>
      </c>
      <c r="AV284" s="220">
        <f>'2.b-MTH2-HTH'!AQ$60</f>
        <v>0.54099447518753085</v>
      </c>
      <c r="AW284" s="220">
        <f>'2.b-MTH2-HTH'!AR$60</f>
        <v>0.54069399515463346</v>
      </c>
      <c r="AX284" s="220">
        <f>'2.b-MTH2-HTH'!AS$60</f>
        <v>0.55120071864467934</v>
      </c>
      <c r="AY284" s="220">
        <f>'2.b-MTH2-HTH'!AT$60</f>
        <v>0.55975183037132925</v>
      </c>
      <c r="AZ284" s="220">
        <f>'2.b-MTH2-HTH'!AU$60</f>
        <v>0.56497102100313534</v>
      </c>
      <c r="BA284" s="220">
        <f>'2.b-MTH2-HTH'!AV$60</f>
        <v>0.56927952895042322</v>
      </c>
      <c r="BB284" s="220">
        <f>'2.b-MTH2-HTH'!AW$60</f>
        <v>0.57450751000950395</v>
      </c>
      <c r="BC284" s="220">
        <f>'2.b-MTH2-HTH'!AX$60</f>
        <v>0.57781775890094389</v>
      </c>
      <c r="BD284" s="220">
        <f>'2.b-MTH2-HTH'!AY$60</f>
        <v>0.57451595766849639</v>
      </c>
      <c r="BE284" s="220">
        <f>'2.b-MTH2-HTH'!AZ$60</f>
        <v>0.5749549285103237</v>
      </c>
      <c r="BF284" s="220">
        <f>'2.b-MTH2-HTH'!BA$60</f>
        <v>0.5807407629223017</v>
      </c>
      <c r="BG284" s="220">
        <f>'2.b-MTH2-HTH'!BB$60</f>
        <v>0.5810223934986205</v>
      </c>
      <c r="BH284" s="220">
        <f>'2.b-MTH2-HTH'!BC$60</f>
        <v>0.59258989819671504</v>
      </c>
      <c r="BI284" s="220">
        <f>'2.b-MTH2-HTH'!BD$60</f>
        <v>0.58065161948797872</v>
      </c>
    </row>
    <row r="285" spans="1:61" ht="15">
      <c r="A285" s="36" t="s">
        <v>7</v>
      </c>
      <c r="B285" s="36" t="s">
        <v>8</v>
      </c>
      <c r="C285" s="36" t="s">
        <v>39</v>
      </c>
      <c r="D285" s="1" t="s">
        <v>21</v>
      </c>
      <c r="E285" s="1" t="s">
        <v>107</v>
      </c>
      <c r="F285" s="1" t="s">
        <v>108</v>
      </c>
      <c r="G285" s="1" t="s">
        <v>14</v>
      </c>
      <c r="H285" s="220">
        <f>'2.b-MTH2-HTH'!C$61</f>
        <v>0.3911634117171473</v>
      </c>
      <c r="I285" s="220">
        <f>'2.b-MTH2-HTH'!D$61</f>
        <v>0.3911634117171473</v>
      </c>
      <c r="J285" s="220">
        <f>'2.b-MTH2-HTH'!E$61</f>
        <v>0.3911634117171473</v>
      </c>
      <c r="K285" s="220">
        <f>'2.b-MTH2-HTH'!F$61</f>
        <v>0.3911634117171473</v>
      </c>
      <c r="L285" s="220">
        <f>'2.b-MTH2-HTH'!G$61</f>
        <v>0.3911634117171473</v>
      </c>
      <c r="M285" s="220">
        <f>'2.b-MTH2-HTH'!H$61</f>
        <v>0.3911634117171473</v>
      </c>
      <c r="N285" s="220">
        <f>'2.b-MTH2-HTH'!I$61</f>
        <v>0.3911634117171473</v>
      </c>
      <c r="O285" s="220">
        <f>'2.b-MTH2-HTH'!J$61</f>
        <v>0.3911634117171473</v>
      </c>
      <c r="P285" s="220">
        <f>'2.b-MTH2-HTH'!K$61</f>
        <v>0.39116341171714725</v>
      </c>
      <c r="Q285" s="220">
        <f>'2.b-MTH2-HTH'!L$61</f>
        <v>0.3911634117171473</v>
      </c>
      <c r="R285" s="220">
        <f>'2.b-MTH2-HTH'!M$61</f>
        <v>0.3911634117171473</v>
      </c>
      <c r="S285" s="220">
        <f>'2.b-MTH2-HTH'!N$61</f>
        <v>0.3911634117171473</v>
      </c>
      <c r="T285" s="220">
        <f>'2.b-MTH2-HTH'!O$61</f>
        <v>0.39116341171714725</v>
      </c>
      <c r="U285" s="220">
        <f>'2.b-MTH2-HTH'!P$61</f>
        <v>0.39116341171714725</v>
      </c>
      <c r="V285" s="220">
        <f>'2.b-MTH2-HTH'!Q$61</f>
        <v>0.3911634117171473</v>
      </c>
      <c r="W285" s="220">
        <f>'2.b-MTH2-HTH'!R$61</f>
        <v>0.3911634117171473</v>
      </c>
      <c r="X285" s="220">
        <f>'2.b-MTH2-HTH'!S$61</f>
        <v>0.3911634117171473</v>
      </c>
      <c r="Y285" s="220">
        <f>'2.b-MTH2-HTH'!T$61</f>
        <v>0.3911634117171473</v>
      </c>
      <c r="Z285" s="220">
        <f>'2.b-MTH2-HTH'!U$61</f>
        <v>0.3911634117171473</v>
      </c>
      <c r="AA285" s="220">
        <f>'2.b-MTH2-HTH'!V$61</f>
        <v>0.3911634117171473</v>
      </c>
      <c r="AB285" s="220">
        <f>'2.b-MTH2-HTH'!W$61</f>
        <v>0.3911634117171473</v>
      </c>
      <c r="AC285" s="220">
        <f>'2.b-MTH2-HTH'!X$61</f>
        <v>0.3911634117171473</v>
      </c>
      <c r="AD285" s="220">
        <f>'2.b-MTH2-HTH'!Y$61</f>
        <v>0.3911634117171473</v>
      </c>
      <c r="AE285" s="220">
        <f>'2.b-MTH2-HTH'!Z$61</f>
        <v>0.3911634117171473</v>
      </c>
      <c r="AF285" s="220">
        <f>'2.b-MTH2-HTH'!AA$61</f>
        <v>0.3911634117171473</v>
      </c>
      <c r="AG285" s="220">
        <f>'2.b-MTH2-HTH'!AB$61</f>
        <v>0.3911634117171473</v>
      </c>
      <c r="AH285" s="220">
        <f>'2.b-MTH2-HTH'!AC$61</f>
        <v>0.3911634117171473</v>
      </c>
      <c r="AI285" s="220">
        <f>'2.b-MTH2-HTH'!AD$61</f>
        <v>0.3911634117171473</v>
      </c>
      <c r="AJ285" s="220">
        <f>'2.b-MTH2-HTH'!AE$61</f>
        <v>0.39116341171714736</v>
      </c>
      <c r="AK285" s="220">
        <f>'2.b-MTH2-HTH'!AF$61</f>
        <v>0.3911634117171473</v>
      </c>
      <c r="AL285" s="220">
        <f>'2.b-MTH2-HTH'!AG$61</f>
        <v>0.3911634117171473</v>
      </c>
      <c r="AM285" s="220">
        <f>'2.b-MTH2-HTH'!AH$61</f>
        <v>0.3911634117171473</v>
      </c>
      <c r="AN285" s="220">
        <f>'2.b-MTH2-HTH'!AI$61</f>
        <v>0.3911634117171473</v>
      </c>
      <c r="AO285" s="220">
        <f>'2.b-MTH2-HTH'!AJ$61</f>
        <v>0.3911634117171473</v>
      </c>
      <c r="AP285" s="220">
        <f>'2.b-MTH2-HTH'!AK$61</f>
        <v>0.3911634117171473</v>
      </c>
      <c r="AQ285" s="220">
        <f>'2.b-MTH2-HTH'!AL$61</f>
        <v>0.3911634117171473</v>
      </c>
      <c r="AR285" s="220">
        <f>'2.b-MTH2-HTH'!AM$61</f>
        <v>0.3911634117171473</v>
      </c>
      <c r="AS285" s="220">
        <f>'2.b-MTH2-HTH'!AN$61</f>
        <v>0.3911634117171473</v>
      </c>
      <c r="AT285" s="220">
        <f>'2.b-MTH2-HTH'!AO$61</f>
        <v>0.3911634117171473</v>
      </c>
      <c r="AU285" s="220">
        <f>'2.b-MTH2-HTH'!AP$61</f>
        <v>0.3911634117171473</v>
      </c>
      <c r="AV285" s="220">
        <f>'2.b-MTH2-HTH'!AQ$61</f>
        <v>0.3911634117171473</v>
      </c>
      <c r="AW285" s="220">
        <f>'2.b-MTH2-HTH'!AR$61</f>
        <v>0.3911634117171473</v>
      </c>
      <c r="AX285" s="220">
        <f>'2.b-MTH2-HTH'!AS$61</f>
        <v>0.3911634117171473</v>
      </c>
      <c r="AY285" s="220">
        <f>'2.b-MTH2-HTH'!AT$61</f>
        <v>0.3911634117171473</v>
      </c>
      <c r="AZ285" s="220">
        <f>'2.b-MTH2-HTH'!AU$61</f>
        <v>0.3911634117171473</v>
      </c>
      <c r="BA285" s="220">
        <f>'2.b-MTH2-HTH'!AV$61</f>
        <v>0.3911634117171473</v>
      </c>
      <c r="BB285" s="220">
        <f>'2.b-MTH2-HTH'!AW$61</f>
        <v>0.3911634117171473</v>
      </c>
      <c r="BC285" s="220">
        <f>'2.b-MTH2-HTH'!AX$61</f>
        <v>0.3911634117171473</v>
      </c>
      <c r="BD285" s="220">
        <f>'2.b-MTH2-HTH'!AY$61</f>
        <v>0.3911634117171473</v>
      </c>
      <c r="BE285" s="220">
        <f>'2.b-MTH2-HTH'!AZ$61</f>
        <v>0.3911634117171473</v>
      </c>
      <c r="BF285" s="220">
        <f>'2.b-MTH2-HTH'!BA$61</f>
        <v>0.3911634117171473</v>
      </c>
      <c r="BG285" s="220">
        <f>'2.b-MTH2-HTH'!BB$61</f>
        <v>0.3911634117171473</v>
      </c>
      <c r="BH285" s="220">
        <f>'2.b-MTH2-HTH'!BC$61</f>
        <v>0.3911634117171473</v>
      </c>
      <c r="BI285" s="220">
        <f>'2.b-MTH2-HTH'!BD$61</f>
        <v>0.3911634117171473</v>
      </c>
    </row>
    <row r="286" spans="1:61" ht="15">
      <c r="A286" s="36" t="s">
        <v>7</v>
      </c>
      <c r="B286" s="36" t="s">
        <v>8</v>
      </c>
      <c r="C286" s="36" t="s">
        <v>39</v>
      </c>
      <c r="D286" s="1" t="s">
        <v>21</v>
      </c>
      <c r="E286" s="18" t="s">
        <v>97</v>
      </c>
      <c r="F286" s="18" t="s">
        <v>98</v>
      </c>
      <c r="G286" s="1" t="s">
        <v>12</v>
      </c>
      <c r="H286" s="220">
        <v>0.5</v>
      </c>
      <c r="I286" s="220">
        <v>0.5</v>
      </c>
      <c r="J286" s="220">
        <v>0.5</v>
      </c>
      <c r="K286" s="220">
        <v>0.5</v>
      </c>
      <c r="L286" s="220">
        <v>0.5</v>
      </c>
      <c r="M286" s="220">
        <v>0.5</v>
      </c>
      <c r="N286" s="220">
        <v>0.5</v>
      </c>
      <c r="O286" s="220">
        <v>0.5</v>
      </c>
      <c r="P286" s="220">
        <v>0.5</v>
      </c>
      <c r="Q286" s="220">
        <v>0.5</v>
      </c>
      <c r="R286" s="220">
        <v>0.5</v>
      </c>
      <c r="S286" s="220">
        <v>0.5</v>
      </c>
      <c r="T286" s="220">
        <v>0.5</v>
      </c>
      <c r="U286" s="220">
        <v>0.5</v>
      </c>
      <c r="V286" s="220">
        <v>0.5</v>
      </c>
      <c r="W286" s="220">
        <v>0.5</v>
      </c>
      <c r="X286" s="220">
        <v>0.5</v>
      </c>
      <c r="Y286" s="220">
        <v>0.5</v>
      </c>
      <c r="Z286" s="220">
        <v>0.5</v>
      </c>
      <c r="AA286" s="220">
        <v>0.5</v>
      </c>
      <c r="AB286" s="220">
        <v>0.5</v>
      </c>
      <c r="AC286" s="220">
        <v>0.5</v>
      </c>
      <c r="AD286" s="220">
        <v>0.5</v>
      </c>
      <c r="AE286" s="220">
        <v>0.5</v>
      </c>
      <c r="AF286" s="220">
        <v>0.5</v>
      </c>
      <c r="AG286" s="220">
        <v>0.5</v>
      </c>
      <c r="AH286" s="220">
        <v>0.5</v>
      </c>
      <c r="AI286" s="220">
        <v>0.5</v>
      </c>
      <c r="AJ286" s="220">
        <v>0.5</v>
      </c>
      <c r="AK286" s="220">
        <v>0.5</v>
      </c>
      <c r="AL286" s="220">
        <v>0.5</v>
      </c>
      <c r="AM286" s="220">
        <v>0.5</v>
      </c>
      <c r="AN286" s="220">
        <v>0.5</v>
      </c>
      <c r="AO286" s="220">
        <v>0.5</v>
      </c>
      <c r="AP286" s="220">
        <v>0.5</v>
      </c>
      <c r="AQ286" s="220">
        <v>0.5</v>
      </c>
      <c r="AR286" s="220">
        <v>0.5</v>
      </c>
      <c r="AS286" s="220">
        <v>0.5</v>
      </c>
      <c r="AT286" s="220">
        <v>0.5</v>
      </c>
      <c r="AU286" s="220">
        <v>0.5</v>
      </c>
      <c r="AV286" s="220">
        <v>0.5</v>
      </c>
      <c r="AW286" s="220">
        <v>0.5</v>
      </c>
      <c r="AX286" s="220">
        <v>0.5</v>
      </c>
      <c r="AY286" s="220">
        <v>0.5</v>
      </c>
      <c r="AZ286" s="220">
        <v>0.5</v>
      </c>
      <c r="BA286" s="220">
        <v>0.5</v>
      </c>
      <c r="BB286" s="220">
        <v>0.5</v>
      </c>
      <c r="BC286" s="220">
        <v>0.5</v>
      </c>
      <c r="BD286" s="220">
        <v>0.5</v>
      </c>
      <c r="BE286" s="220">
        <v>0.5</v>
      </c>
      <c r="BF286" s="220">
        <v>0.5</v>
      </c>
      <c r="BG286" s="220">
        <v>0.5</v>
      </c>
      <c r="BH286" s="220">
        <v>0.5</v>
      </c>
      <c r="BI286" s="220">
        <v>0.5</v>
      </c>
    </row>
    <row r="287" spans="1:61" ht="15">
      <c r="A287" s="36" t="s">
        <v>7</v>
      </c>
      <c r="B287" s="36" t="s">
        <v>8</v>
      </c>
      <c r="C287" s="36" t="s">
        <v>39</v>
      </c>
      <c r="D287" s="1" t="s">
        <v>21</v>
      </c>
      <c r="E287" s="18" t="s">
        <v>97</v>
      </c>
      <c r="F287" s="18" t="s">
        <v>98</v>
      </c>
      <c r="G287" s="1" t="s">
        <v>13</v>
      </c>
      <c r="H287" s="220">
        <f>'2.b-MTH2-HTH'!C$66</f>
        <v>0.27096033581386358</v>
      </c>
      <c r="I287" s="220">
        <f>'2.b-MTH2-HTH'!D$66</f>
        <v>0.27803846841506513</v>
      </c>
      <c r="J287" s="220">
        <f>'2.b-MTH2-HTH'!E$66</f>
        <v>0.28512306108197533</v>
      </c>
      <c r="K287" s="220">
        <f>'2.b-MTH2-HTH'!F$66</f>
        <v>0.29221073523947788</v>
      </c>
      <c r="L287" s="220">
        <f>'2.b-MTH2-HTH'!G$66</f>
        <v>0.29929810301441867</v>
      </c>
      <c r="M287" s="220">
        <f>'2.b-MTH2-HTH'!H$66</f>
        <v>0.30638177745854617</v>
      </c>
      <c r="N287" s="220">
        <f>'2.b-MTH2-HTH'!I$66</f>
        <v>0.31345838276552329</v>
      </c>
      <c r="O287" s="220">
        <f>'2.b-MTH2-HTH'!J$66</f>
        <v>0.32052456441659938</v>
      </c>
      <c r="P287" s="220">
        <f>'2.b-MTH2-HTH'!K$66</f>
        <v>0.32757699919028938</v>
      </c>
      <c r="Q287" s="220">
        <f>'2.b-MTH2-HTH'!L$66</f>
        <v>0.33461240497291833</v>
      </c>
      <c r="R287" s="220">
        <f>'2.b-MTH2-HTH'!M$66</f>
        <v>0.33900064234710969</v>
      </c>
      <c r="S287" s="220">
        <f>'2.b-MTH2-HTH'!N$66</f>
        <v>0.348033858794222</v>
      </c>
      <c r="T287" s="220">
        <f>'2.b-MTH2-HTH'!O$66</f>
        <v>0.35255421330360076</v>
      </c>
      <c r="U287" s="220">
        <f>'2.b-MTH2-HTH'!P$66</f>
        <v>0.36316841586045356</v>
      </c>
      <c r="V287" s="220">
        <f>'2.b-MTH2-HTH'!Q$66</f>
        <v>0.37231292224020818</v>
      </c>
      <c r="W287" s="220">
        <f>'2.b-MTH2-HTH'!R$66</f>
        <v>0.38060310289556548</v>
      </c>
      <c r="X287" s="220">
        <f>'2.b-MTH2-HTH'!S$66</f>
        <v>0.3859322922417493</v>
      </c>
      <c r="Y287" s="220">
        <f>'2.b-MTH2-HTH'!T$66</f>
        <v>0.39113304875381116</v>
      </c>
      <c r="Z287" s="220">
        <f>'2.b-MTH2-HTH'!U$66</f>
        <v>0.39631175960093368</v>
      </c>
      <c r="AA287" s="220">
        <f>'2.b-MTH2-HTH'!V$66</f>
        <v>0.40146668545805714</v>
      </c>
      <c r="AB287" s="220">
        <f>'2.b-MTH2-HTH'!W$66</f>
        <v>0.40659623704207171</v>
      </c>
      <c r="AC287" s="220">
        <f>'2.b-MTH2-HTH'!X$66</f>
        <v>0.41162879886934722</v>
      </c>
      <c r="AD287" s="220">
        <f>'2.b-MTH2-HTH'!Y$66</f>
        <v>0.42718388736326346</v>
      </c>
      <c r="AE287" s="220">
        <f>'2.b-MTH2-HTH'!Z$66</f>
        <v>0.43090333569013051</v>
      </c>
      <c r="AF287" s="220">
        <f>'2.b-MTH2-HTH'!AA$66</f>
        <v>0.43731957379166619</v>
      </c>
      <c r="AG287" s="220">
        <f>'2.b-MTH2-HTH'!AB$66</f>
        <v>0.43403056707977594</v>
      </c>
      <c r="AH287" s="220">
        <f>'2.b-MTH2-HTH'!AC$66</f>
        <v>0.43611792365164642</v>
      </c>
      <c r="AI287" s="220">
        <f>'2.b-MTH2-HTH'!AD$66</f>
        <v>0.44774002617765807</v>
      </c>
      <c r="AJ287" s="220">
        <f>'2.b-MTH2-HTH'!AE$66</f>
        <v>0.45928152601857686</v>
      </c>
      <c r="AK287" s="220">
        <f>'2.b-MTH2-HTH'!AF$66</f>
        <v>0.45871837984852454</v>
      </c>
      <c r="AL287" s="220">
        <f>'2.b-MTH2-HTH'!AG$66</f>
        <v>0.47253270654066276</v>
      </c>
      <c r="AM287" s="220">
        <f>'2.b-MTH2-HTH'!AH$66</f>
        <v>0.4833633944813277</v>
      </c>
      <c r="AN287" s="220">
        <f>'2.b-MTH2-HTH'!AI$66</f>
        <v>0.4938596728161313</v>
      </c>
      <c r="AO287" s="220">
        <f>'2.b-MTH2-HTH'!AJ$66</f>
        <v>0.50009127836262857</v>
      </c>
      <c r="AP287" s="220">
        <f>'2.b-MTH2-HTH'!AK$66</f>
        <v>0.50828722629320966</v>
      </c>
      <c r="AQ287" s="220">
        <f>'2.b-MTH2-HTH'!AL$66</f>
        <v>0.50952544559500845</v>
      </c>
      <c r="AR287" s="220">
        <f>'2.b-MTH2-HTH'!AM$66</f>
        <v>0.52265149277349654</v>
      </c>
      <c r="AS287" s="220">
        <f>'2.b-MTH2-HTH'!AN$66</f>
        <v>0.52495202377414851</v>
      </c>
      <c r="AT287" s="220">
        <f>'2.b-MTH2-HTH'!AO$66</f>
        <v>0.53687106996244194</v>
      </c>
      <c r="AU287" s="220">
        <f>'2.b-MTH2-HTH'!AP$66</f>
        <v>0.53220331018778944</v>
      </c>
      <c r="AV287" s="220">
        <f>'2.b-MTH2-HTH'!AQ$66</f>
        <v>0.54099447518753085</v>
      </c>
      <c r="AW287" s="220">
        <f>'2.b-MTH2-HTH'!AR$66</f>
        <v>0.54069399515463346</v>
      </c>
      <c r="AX287" s="220">
        <f>'2.b-MTH2-HTH'!AS$66</f>
        <v>0.55120071864467934</v>
      </c>
      <c r="AY287" s="220">
        <f>'2.b-MTH2-HTH'!AT$66</f>
        <v>0.55975183037132925</v>
      </c>
      <c r="AZ287" s="220">
        <f>'2.b-MTH2-HTH'!AU$66</f>
        <v>0.56497102100313534</v>
      </c>
      <c r="BA287" s="220">
        <f>'2.b-MTH2-HTH'!AV$66</f>
        <v>0.56927952895042322</v>
      </c>
      <c r="BB287" s="220">
        <f>'2.b-MTH2-HTH'!AW$66</f>
        <v>0.57450751000950395</v>
      </c>
      <c r="BC287" s="220">
        <f>'2.b-MTH2-HTH'!AX$66</f>
        <v>0.57781775890094389</v>
      </c>
      <c r="BD287" s="220">
        <f>'2.b-MTH2-HTH'!AY$66</f>
        <v>0.57451595766849639</v>
      </c>
      <c r="BE287" s="220">
        <f>'2.b-MTH2-HTH'!AZ$66</f>
        <v>0.5749549285103237</v>
      </c>
      <c r="BF287" s="220">
        <f>'2.b-MTH2-HTH'!BA$66</f>
        <v>0.5807407629223017</v>
      </c>
      <c r="BG287" s="220">
        <f>'2.b-MTH2-HTH'!BB$66</f>
        <v>0.5810223934986205</v>
      </c>
      <c r="BH287" s="220">
        <f>'2.b-MTH2-HTH'!BC$66</f>
        <v>0.59258989819671504</v>
      </c>
      <c r="BI287" s="220">
        <f>'2.b-MTH2-HTH'!BD$66</f>
        <v>0.58065161948797872</v>
      </c>
    </row>
    <row r="288" spans="1:61" ht="15">
      <c r="A288" s="36" t="s">
        <v>7</v>
      </c>
      <c r="B288" s="36" t="s">
        <v>8</v>
      </c>
      <c r="C288" s="36" t="s">
        <v>39</v>
      </c>
      <c r="D288" s="1" t="s">
        <v>21</v>
      </c>
      <c r="E288" s="18" t="s">
        <v>97</v>
      </c>
      <c r="F288" s="18" t="s">
        <v>98</v>
      </c>
      <c r="G288" s="1" t="s">
        <v>14</v>
      </c>
      <c r="H288" s="220">
        <f>'2.b-MTH2-HTH'!C$67</f>
        <v>0.67007841522529721</v>
      </c>
      <c r="I288" s="220">
        <f>'2.b-MTH2-HTH'!D$67</f>
        <v>0.67007841522529721</v>
      </c>
      <c r="J288" s="220">
        <f>'2.b-MTH2-HTH'!E$67</f>
        <v>0.67007841522529721</v>
      </c>
      <c r="K288" s="220">
        <f>'2.b-MTH2-HTH'!F$67</f>
        <v>0.67007841522529721</v>
      </c>
      <c r="L288" s="220">
        <f>'2.b-MTH2-HTH'!G$67</f>
        <v>0.67007841522529721</v>
      </c>
      <c r="M288" s="220">
        <f>'2.b-MTH2-HTH'!H$67</f>
        <v>0.67007841522529721</v>
      </c>
      <c r="N288" s="220">
        <f>'2.b-MTH2-HTH'!I$67</f>
        <v>0.67007841522529721</v>
      </c>
      <c r="O288" s="220">
        <f>'2.b-MTH2-HTH'!J$67</f>
        <v>0.67007841522529721</v>
      </c>
      <c r="P288" s="220">
        <f>'2.b-MTH2-HTH'!K$67</f>
        <v>0.67007841522529721</v>
      </c>
      <c r="Q288" s="220">
        <f>'2.b-MTH2-HTH'!L$67</f>
        <v>0.67007841522529721</v>
      </c>
      <c r="R288" s="220">
        <f>'2.b-MTH2-HTH'!M$67</f>
        <v>0.67007841522529721</v>
      </c>
      <c r="S288" s="220">
        <f>'2.b-MTH2-HTH'!N$67</f>
        <v>0.67007841522529721</v>
      </c>
      <c r="T288" s="220">
        <f>'2.b-MTH2-HTH'!O$67</f>
        <v>0.67007841522529721</v>
      </c>
      <c r="U288" s="220">
        <f>'2.b-MTH2-HTH'!P$67</f>
        <v>0.67007841522529721</v>
      </c>
      <c r="V288" s="220">
        <f>'2.b-MTH2-HTH'!Q$67</f>
        <v>0.67007841522529721</v>
      </c>
      <c r="W288" s="220">
        <f>'2.b-MTH2-HTH'!R$67</f>
        <v>0.6700784152252971</v>
      </c>
      <c r="X288" s="220">
        <f>'2.b-MTH2-HTH'!S$67</f>
        <v>0.67007841522529721</v>
      </c>
      <c r="Y288" s="220">
        <f>'2.b-MTH2-HTH'!T$67</f>
        <v>0.67007841522529721</v>
      </c>
      <c r="Z288" s="220">
        <f>'2.b-MTH2-HTH'!U$67</f>
        <v>0.6700784152252971</v>
      </c>
      <c r="AA288" s="220">
        <f>'2.b-MTH2-HTH'!V$67</f>
        <v>0.67007841522529721</v>
      </c>
      <c r="AB288" s="220">
        <f>'2.b-MTH2-HTH'!W$67</f>
        <v>0.67007841522529721</v>
      </c>
      <c r="AC288" s="220">
        <f>'2.b-MTH2-HTH'!X$67</f>
        <v>0.67007841522529721</v>
      </c>
      <c r="AD288" s="220">
        <f>'2.b-MTH2-HTH'!Y$67</f>
        <v>0.67007841522529721</v>
      </c>
      <c r="AE288" s="220">
        <f>'2.b-MTH2-HTH'!Z$67</f>
        <v>0.67007841522529721</v>
      </c>
      <c r="AF288" s="220">
        <f>'2.b-MTH2-HTH'!AA$67</f>
        <v>0.67007841522529721</v>
      </c>
      <c r="AG288" s="220">
        <f>'2.b-MTH2-HTH'!AB$67</f>
        <v>0.6700784152252971</v>
      </c>
      <c r="AH288" s="220">
        <f>'2.b-MTH2-HTH'!AC$67</f>
        <v>0.67007841522529721</v>
      </c>
      <c r="AI288" s="220">
        <f>'2.b-MTH2-HTH'!AD$67</f>
        <v>0.67007841522529721</v>
      </c>
      <c r="AJ288" s="220">
        <f>'2.b-MTH2-HTH'!AE$67</f>
        <v>0.67007841522529721</v>
      </c>
      <c r="AK288" s="220">
        <f>'2.b-MTH2-HTH'!AF$67</f>
        <v>0.67007841522529721</v>
      </c>
      <c r="AL288" s="220">
        <f>'2.b-MTH2-HTH'!AG$67</f>
        <v>0.67007841522529732</v>
      </c>
      <c r="AM288" s="220">
        <f>'2.b-MTH2-HTH'!AH$67</f>
        <v>0.67007841522529721</v>
      </c>
      <c r="AN288" s="220">
        <f>'2.b-MTH2-HTH'!AI$67</f>
        <v>0.67007841522529721</v>
      </c>
      <c r="AO288" s="220">
        <f>'2.b-MTH2-HTH'!AJ$67</f>
        <v>0.67007841522529721</v>
      </c>
      <c r="AP288" s="220">
        <f>'2.b-MTH2-HTH'!AK$67</f>
        <v>0.67007841522529721</v>
      </c>
      <c r="AQ288" s="220">
        <f>'2.b-MTH2-HTH'!AL$67</f>
        <v>0.67007841522529721</v>
      </c>
      <c r="AR288" s="220">
        <f>'2.b-MTH2-HTH'!AM$67</f>
        <v>0.67007841522529721</v>
      </c>
      <c r="AS288" s="220">
        <f>'2.b-MTH2-HTH'!AN$67</f>
        <v>0.67007841522529721</v>
      </c>
      <c r="AT288" s="220">
        <f>'2.b-MTH2-HTH'!AO$67</f>
        <v>0.67007841522529721</v>
      </c>
      <c r="AU288" s="220">
        <f>'2.b-MTH2-HTH'!AP$67</f>
        <v>0.67007841522529721</v>
      </c>
      <c r="AV288" s="220">
        <f>'2.b-MTH2-HTH'!AQ$67</f>
        <v>0.67007841522529721</v>
      </c>
      <c r="AW288" s="220">
        <f>'2.b-MTH2-HTH'!AR$67</f>
        <v>0.67007841522529721</v>
      </c>
      <c r="AX288" s="220">
        <f>'2.b-MTH2-HTH'!AS$67</f>
        <v>0.67007841522529721</v>
      </c>
      <c r="AY288" s="220">
        <f>'2.b-MTH2-HTH'!AT$67</f>
        <v>0.67007841522529721</v>
      </c>
      <c r="AZ288" s="220">
        <f>'2.b-MTH2-HTH'!AU$67</f>
        <v>0.67007841522529721</v>
      </c>
      <c r="BA288" s="220">
        <f>'2.b-MTH2-HTH'!AV$67</f>
        <v>0.67007841522529721</v>
      </c>
      <c r="BB288" s="220">
        <f>'2.b-MTH2-HTH'!AW$67</f>
        <v>0.67007841522529721</v>
      </c>
      <c r="BC288" s="220">
        <f>'2.b-MTH2-HTH'!AX$67</f>
        <v>0.67007841522529721</v>
      </c>
      <c r="BD288" s="220">
        <f>'2.b-MTH2-HTH'!AY$67</f>
        <v>0.67007841522529721</v>
      </c>
      <c r="BE288" s="220">
        <f>'2.b-MTH2-HTH'!AZ$67</f>
        <v>0.67007841522529721</v>
      </c>
      <c r="BF288" s="220">
        <f>'2.b-MTH2-HTH'!BA$67</f>
        <v>0.67007841522529721</v>
      </c>
      <c r="BG288" s="220">
        <f>'2.b-MTH2-HTH'!BB$67</f>
        <v>0.67007841522529721</v>
      </c>
      <c r="BH288" s="220">
        <f>'2.b-MTH2-HTH'!BC$67</f>
        <v>0.67007841522529721</v>
      </c>
      <c r="BI288" s="220">
        <f>'2.b-MTH2-HTH'!BD$67</f>
        <v>0.67007841522529721</v>
      </c>
    </row>
    <row r="289" spans="1:61" s="5" customFormat="1" ht="15">
      <c r="A289" s="4" t="s">
        <v>7</v>
      </c>
      <c r="B289" s="4" t="s">
        <v>8</v>
      </c>
      <c r="C289" s="4" t="s">
        <v>39</v>
      </c>
      <c r="D289" s="4" t="s">
        <v>35</v>
      </c>
      <c r="E289" s="4"/>
      <c r="F289" s="4"/>
      <c r="G289" s="4" t="s">
        <v>11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>
        <v>-3</v>
      </c>
      <c r="X289" s="4">
        <v>-2</v>
      </c>
      <c r="Y289" s="4">
        <v>-6</v>
      </c>
      <c r="Z289" s="4">
        <v>-11</v>
      </c>
      <c r="AA289" s="4"/>
      <c r="AB289" s="4">
        <v>-5</v>
      </c>
      <c r="AC289" s="4"/>
      <c r="AD289" s="4">
        <v>-6</v>
      </c>
      <c r="AE289" s="4">
        <v>-175</v>
      </c>
      <c r="AF289" s="4">
        <v>-226</v>
      </c>
      <c r="AG289" s="4">
        <v>-182</v>
      </c>
      <c r="AH289" s="4">
        <v>-109</v>
      </c>
      <c r="AI289" s="4">
        <v>-8</v>
      </c>
      <c r="AJ289" s="4"/>
      <c r="AK289" s="4"/>
      <c r="AL289" s="4">
        <v>-12</v>
      </c>
      <c r="AM289" s="4">
        <v>-11</v>
      </c>
      <c r="AN289" s="4">
        <v>-54</v>
      </c>
      <c r="AO289" s="4">
        <v>-74</v>
      </c>
      <c r="AP289" s="4">
        <v>-54</v>
      </c>
      <c r="AQ289" s="4">
        <v>-75</v>
      </c>
      <c r="AR289" s="4">
        <v>-200</v>
      </c>
      <c r="AS289" s="4">
        <v>-186</v>
      </c>
      <c r="AT289" s="4">
        <v>-105</v>
      </c>
      <c r="AU289" s="4">
        <v>-99</v>
      </c>
      <c r="AV289" s="4">
        <v>-73</v>
      </c>
      <c r="AW289" s="4">
        <v>-225</v>
      </c>
      <c r="AX289" s="4">
        <v>-161</v>
      </c>
      <c r="AY289" s="4">
        <v>-634</v>
      </c>
      <c r="AZ289" s="4">
        <v>-1075</v>
      </c>
      <c r="BA289" s="4">
        <v>-1166</v>
      </c>
      <c r="BB289" s="4">
        <v>-1274</v>
      </c>
      <c r="BC289" s="4">
        <v>-1038</v>
      </c>
      <c r="BD289" s="4">
        <v>-1012</v>
      </c>
      <c r="BE289" s="4">
        <v>-773</v>
      </c>
      <c r="BF289" s="4">
        <v>-802</v>
      </c>
      <c r="BG289" s="4">
        <v>-381</v>
      </c>
      <c r="BH289" s="4">
        <v>-236</v>
      </c>
      <c r="BI289" s="4">
        <v>-108</v>
      </c>
    </row>
    <row r="290" spans="1:61" ht="15">
      <c r="A290" s="36" t="s">
        <v>7</v>
      </c>
      <c r="B290" s="36" t="s">
        <v>8</v>
      </c>
      <c r="C290" s="36" t="s">
        <v>39</v>
      </c>
      <c r="D290" s="1" t="s">
        <v>35</v>
      </c>
      <c r="E290" s="1" t="s">
        <v>107</v>
      </c>
      <c r="F290" s="1" t="s">
        <v>108</v>
      </c>
      <c r="G290" s="1" t="s">
        <v>12</v>
      </c>
      <c r="H290" s="220">
        <v>0.5</v>
      </c>
      <c r="I290" s="220">
        <v>0.5</v>
      </c>
      <c r="J290" s="220">
        <v>0.5</v>
      </c>
      <c r="K290" s="220">
        <v>0.5</v>
      </c>
      <c r="L290" s="220">
        <v>0.5</v>
      </c>
      <c r="M290" s="220">
        <v>0.5</v>
      </c>
      <c r="N290" s="220">
        <v>0.5</v>
      </c>
      <c r="O290" s="220">
        <v>0.5</v>
      </c>
      <c r="P290" s="220">
        <v>0.5</v>
      </c>
      <c r="Q290" s="220">
        <v>0.5</v>
      </c>
      <c r="R290" s="220">
        <v>0.5</v>
      </c>
      <c r="S290" s="220">
        <v>0.5</v>
      </c>
      <c r="T290" s="220">
        <v>0.5</v>
      </c>
      <c r="U290" s="220">
        <v>0.5</v>
      </c>
      <c r="V290" s="220">
        <v>0.5</v>
      </c>
      <c r="W290" s="220">
        <v>0.5</v>
      </c>
      <c r="X290" s="220">
        <v>0.5</v>
      </c>
      <c r="Y290" s="220">
        <v>0.5</v>
      </c>
      <c r="Z290" s="220">
        <v>0.5</v>
      </c>
      <c r="AA290" s="220">
        <v>0.5</v>
      </c>
      <c r="AB290" s="220">
        <v>0.5</v>
      </c>
      <c r="AC290" s="220">
        <v>0.5</v>
      </c>
      <c r="AD290" s="220">
        <v>0.5</v>
      </c>
      <c r="AE290" s="220">
        <v>0.5</v>
      </c>
      <c r="AF290" s="220">
        <v>0.5</v>
      </c>
      <c r="AG290" s="220">
        <v>0.5</v>
      </c>
      <c r="AH290" s="220">
        <v>0.5</v>
      </c>
      <c r="AI290" s="220">
        <v>0.5</v>
      </c>
      <c r="AJ290" s="220">
        <v>0.5</v>
      </c>
      <c r="AK290" s="220">
        <v>0.5</v>
      </c>
      <c r="AL290" s="220">
        <v>0.5</v>
      </c>
      <c r="AM290" s="220">
        <v>0.5</v>
      </c>
      <c r="AN290" s="220">
        <v>0.5</v>
      </c>
      <c r="AO290" s="220">
        <v>0.5</v>
      </c>
      <c r="AP290" s="220">
        <v>0.5</v>
      </c>
      <c r="AQ290" s="220">
        <v>0.5</v>
      </c>
      <c r="AR290" s="220">
        <v>0.5</v>
      </c>
      <c r="AS290" s="220">
        <v>0.5</v>
      </c>
      <c r="AT290" s="220">
        <v>0.5</v>
      </c>
      <c r="AU290" s="220">
        <v>0.5</v>
      </c>
      <c r="AV290" s="220">
        <v>0.5</v>
      </c>
      <c r="AW290" s="220">
        <v>0.5</v>
      </c>
      <c r="AX290" s="220">
        <v>0.5</v>
      </c>
      <c r="AY290" s="220">
        <v>0.5</v>
      </c>
      <c r="AZ290" s="220">
        <v>0.5</v>
      </c>
      <c r="BA290" s="220">
        <v>0.5</v>
      </c>
      <c r="BB290" s="220">
        <v>0.5</v>
      </c>
      <c r="BC290" s="220">
        <v>0.5</v>
      </c>
      <c r="BD290" s="220">
        <v>0.5</v>
      </c>
      <c r="BE290" s="220">
        <v>0.5</v>
      </c>
      <c r="BF290" s="220">
        <v>0.5</v>
      </c>
      <c r="BG290" s="220">
        <v>0.5</v>
      </c>
      <c r="BH290" s="220">
        <v>0.5</v>
      </c>
      <c r="BI290" s="220">
        <v>0.5</v>
      </c>
    </row>
    <row r="291" spans="1:61" ht="15">
      <c r="A291" s="36" t="s">
        <v>7</v>
      </c>
      <c r="B291" s="36" t="s">
        <v>8</v>
      </c>
      <c r="C291" s="36" t="s">
        <v>39</v>
      </c>
      <c r="D291" s="1" t="s">
        <v>35</v>
      </c>
      <c r="E291" s="1" t="s">
        <v>107</v>
      </c>
      <c r="F291" s="1" t="s">
        <v>108</v>
      </c>
      <c r="G291" s="1" t="s">
        <v>13</v>
      </c>
      <c r="H291" s="220">
        <f>'2.b-MTH2-HTH'!C$60</f>
        <v>0.27096033581386358</v>
      </c>
      <c r="I291" s="220">
        <f>'2.b-MTH2-HTH'!D$60</f>
        <v>0.27803846841506513</v>
      </c>
      <c r="J291" s="220">
        <f>'2.b-MTH2-HTH'!E$60</f>
        <v>0.28512306108197533</v>
      </c>
      <c r="K291" s="220">
        <f>'2.b-MTH2-HTH'!F$60</f>
        <v>0.29221073523947788</v>
      </c>
      <c r="L291" s="220">
        <f>'2.b-MTH2-HTH'!G$60</f>
        <v>0.29929810301441867</v>
      </c>
      <c r="M291" s="220">
        <f>'2.b-MTH2-HTH'!H$60</f>
        <v>0.30638177745854617</v>
      </c>
      <c r="N291" s="220">
        <f>'2.b-MTH2-HTH'!I$60</f>
        <v>0.31345838276552329</v>
      </c>
      <c r="O291" s="220">
        <f>'2.b-MTH2-HTH'!J$60</f>
        <v>0.32052456441659938</v>
      </c>
      <c r="P291" s="220">
        <f>'2.b-MTH2-HTH'!K$60</f>
        <v>0.32757699919028938</v>
      </c>
      <c r="Q291" s="220">
        <f>'2.b-MTH2-HTH'!L$60</f>
        <v>0.33461240497291833</v>
      </c>
      <c r="R291" s="220">
        <f>'2.b-MTH2-HTH'!M$60</f>
        <v>0.33900064234710969</v>
      </c>
      <c r="S291" s="220">
        <f>'2.b-MTH2-HTH'!N$60</f>
        <v>0.348033858794222</v>
      </c>
      <c r="T291" s="220">
        <f>'2.b-MTH2-HTH'!O$60</f>
        <v>0.35255421330360076</v>
      </c>
      <c r="U291" s="220">
        <f>'2.b-MTH2-HTH'!P$60</f>
        <v>0.36316841586045356</v>
      </c>
      <c r="V291" s="220">
        <f>'2.b-MTH2-HTH'!Q$60</f>
        <v>0.37231292224020818</v>
      </c>
      <c r="W291" s="220">
        <f>'2.b-MTH2-HTH'!R$60</f>
        <v>0.38060310289556548</v>
      </c>
      <c r="X291" s="220">
        <f>'2.b-MTH2-HTH'!S$60</f>
        <v>0.3859322922417493</v>
      </c>
      <c r="Y291" s="220">
        <f>'2.b-MTH2-HTH'!T$60</f>
        <v>0.39113304875381116</v>
      </c>
      <c r="Z291" s="220">
        <f>'2.b-MTH2-HTH'!U$60</f>
        <v>0.39631175960093368</v>
      </c>
      <c r="AA291" s="220">
        <f>'2.b-MTH2-HTH'!V$60</f>
        <v>0.40146668545805714</v>
      </c>
      <c r="AB291" s="220">
        <f>'2.b-MTH2-HTH'!W$60</f>
        <v>0.40659623704207171</v>
      </c>
      <c r="AC291" s="220">
        <f>'2.b-MTH2-HTH'!X$60</f>
        <v>0.41162879886934722</v>
      </c>
      <c r="AD291" s="220">
        <f>'2.b-MTH2-HTH'!Y$60</f>
        <v>0.42718388736326346</v>
      </c>
      <c r="AE291" s="220">
        <f>'2.b-MTH2-HTH'!Z$60</f>
        <v>0.43090333569013051</v>
      </c>
      <c r="AF291" s="220">
        <f>'2.b-MTH2-HTH'!AA$60</f>
        <v>0.43731957379166619</v>
      </c>
      <c r="AG291" s="220">
        <f>'2.b-MTH2-HTH'!AB$60</f>
        <v>0.43403056707977594</v>
      </c>
      <c r="AH291" s="220">
        <f>'2.b-MTH2-HTH'!AC$60</f>
        <v>0.43611792365164642</v>
      </c>
      <c r="AI291" s="220">
        <f>'2.b-MTH2-HTH'!AD$60</f>
        <v>0.44774002617765807</v>
      </c>
      <c r="AJ291" s="220">
        <f>'2.b-MTH2-HTH'!AE$60</f>
        <v>0.45928152601857686</v>
      </c>
      <c r="AK291" s="220">
        <f>'2.b-MTH2-HTH'!AF$60</f>
        <v>0.45871837984852454</v>
      </c>
      <c r="AL291" s="220">
        <f>'2.b-MTH2-HTH'!AG$60</f>
        <v>0.47253270654066276</v>
      </c>
      <c r="AM291" s="220">
        <f>'2.b-MTH2-HTH'!AH$60</f>
        <v>0.4833633944813277</v>
      </c>
      <c r="AN291" s="220">
        <f>'2.b-MTH2-HTH'!AI$60</f>
        <v>0.4938596728161313</v>
      </c>
      <c r="AO291" s="220">
        <f>'2.b-MTH2-HTH'!AJ$60</f>
        <v>0.50009127836262857</v>
      </c>
      <c r="AP291" s="220">
        <f>'2.b-MTH2-HTH'!AK$60</f>
        <v>0.50828722629320966</v>
      </c>
      <c r="AQ291" s="220">
        <f>'2.b-MTH2-HTH'!AL$60</f>
        <v>0.50952544559500845</v>
      </c>
      <c r="AR291" s="220">
        <f>'2.b-MTH2-HTH'!AM$60</f>
        <v>0.52265149277349654</v>
      </c>
      <c r="AS291" s="220">
        <f>'2.b-MTH2-HTH'!AN$60</f>
        <v>0.52495202377414851</v>
      </c>
      <c r="AT291" s="220">
        <f>'2.b-MTH2-HTH'!AO$60</f>
        <v>0.53687106996244194</v>
      </c>
      <c r="AU291" s="220">
        <f>'2.b-MTH2-HTH'!AP$60</f>
        <v>0.53220331018778944</v>
      </c>
      <c r="AV291" s="220">
        <f>'2.b-MTH2-HTH'!AQ$60</f>
        <v>0.54099447518753085</v>
      </c>
      <c r="AW291" s="220">
        <f>'2.b-MTH2-HTH'!AR$60</f>
        <v>0.54069399515463346</v>
      </c>
      <c r="AX291" s="220">
        <f>'2.b-MTH2-HTH'!AS$60</f>
        <v>0.55120071864467934</v>
      </c>
      <c r="AY291" s="220">
        <f>'2.b-MTH2-HTH'!AT$60</f>
        <v>0.55975183037132925</v>
      </c>
      <c r="AZ291" s="220">
        <f>'2.b-MTH2-HTH'!AU$60</f>
        <v>0.56497102100313534</v>
      </c>
      <c r="BA291" s="220">
        <f>'2.b-MTH2-HTH'!AV$60</f>
        <v>0.56927952895042322</v>
      </c>
      <c r="BB291" s="220">
        <f>'2.b-MTH2-HTH'!AW$60</f>
        <v>0.57450751000950395</v>
      </c>
      <c r="BC291" s="220">
        <f>'2.b-MTH2-HTH'!AX$60</f>
        <v>0.57781775890094389</v>
      </c>
      <c r="BD291" s="220">
        <f>'2.b-MTH2-HTH'!AY$60</f>
        <v>0.57451595766849639</v>
      </c>
      <c r="BE291" s="220">
        <f>'2.b-MTH2-HTH'!AZ$60</f>
        <v>0.5749549285103237</v>
      </c>
      <c r="BF291" s="220">
        <f>'2.b-MTH2-HTH'!BA$60</f>
        <v>0.5807407629223017</v>
      </c>
      <c r="BG291" s="220">
        <f>'2.b-MTH2-HTH'!BB$60</f>
        <v>0.5810223934986205</v>
      </c>
      <c r="BH291" s="220">
        <f>'2.b-MTH2-HTH'!BC$60</f>
        <v>0.59258989819671504</v>
      </c>
      <c r="BI291" s="220">
        <f>'2.b-MTH2-HTH'!BD$60</f>
        <v>0.58065161948797872</v>
      </c>
    </row>
    <row r="292" spans="1:61" ht="15">
      <c r="A292" s="36" t="s">
        <v>7</v>
      </c>
      <c r="B292" s="36" t="s">
        <v>8</v>
      </c>
      <c r="C292" s="36" t="s">
        <v>39</v>
      </c>
      <c r="D292" s="1" t="s">
        <v>35</v>
      </c>
      <c r="E292" s="1" t="s">
        <v>107</v>
      </c>
      <c r="F292" s="1" t="s">
        <v>108</v>
      </c>
      <c r="G292" s="1" t="s">
        <v>14</v>
      </c>
      <c r="H292" s="220">
        <f>'2.b-MTH2-HTH'!C$61</f>
        <v>0.3911634117171473</v>
      </c>
      <c r="I292" s="220">
        <f>'2.b-MTH2-HTH'!D$61</f>
        <v>0.3911634117171473</v>
      </c>
      <c r="J292" s="220">
        <f>'2.b-MTH2-HTH'!E$61</f>
        <v>0.3911634117171473</v>
      </c>
      <c r="K292" s="220">
        <f>'2.b-MTH2-HTH'!F$61</f>
        <v>0.3911634117171473</v>
      </c>
      <c r="L292" s="220">
        <f>'2.b-MTH2-HTH'!G$61</f>
        <v>0.3911634117171473</v>
      </c>
      <c r="M292" s="220">
        <f>'2.b-MTH2-HTH'!H$61</f>
        <v>0.3911634117171473</v>
      </c>
      <c r="N292" s="220">
        <f>'2.b-MTH2-HTH'!I$61</f>
        <v>0.3911634117171473</v>
      </c>
      <c r="O292" s="220">
        <f>'2.b-MTH2-HTH'!J$61</f>
        <v>0.3911634117171473</v>
      </c>
      <c r="P292" s="220">
        <f>'2.b-MTH2-HTH'!K$61</f>
        <v>0.39116341171714725</v>
      </c>
      <c r="Q292" s="220">
        <f>'2.b-MTH2-HTH'!L$61</f>
        <v>0.3911634117171473</v>
      </c>
      <c r="R292" s="220">
        <f>'2.b-MTH2-HTH'!M$61</f>
        <v>0.3911634117171473</v>
      </c>
      <c r="S292" s="220">
        <f>'2.b-MTH2-HTH'!N$61</f>
        <v>0.3911634117171473</v>
      </c>
      <c r="T292" s="220">
        <f>'2.b-MTH2-HTH'!O$61</f>
        <v>0.39116341171714725</v>
      </c>
      <c r="U292" s="220">
        <f>'2.b-MTH2-HTH'!P$61</f>
        <v>0.39116341171714725</v>
      </c>
      <c r="V292" s="220">
        <f>'2.b-MTH2-HTH'!Q$61</f>
        <v>0.3911634117171473</v>
      </c>
      <c r="W292" s="220">
        <f>'2.b-MTH2-HTH'!R$61</f>
        <v>0.3911634117171473</v>
      </c>
      <c r="X292" s="220">
        <f>'2.b-MTH2-HTH'!S$61</f>
        <v>0.3911634117171473</v>
      </c>
      <c r="Y292" s="220">
        <f>'2.b-MTH2-HTH'!T$61</f>
        <v>0.3911634117171473</v>
      </c>
      <c r="Z292" s="220">
        <f>'2.b-MTH2-HTH'!U$61</f>
        <v>0.3911634117171473</v>
      </c>
      <c r="AA292" s="220">
        <f>'2.b-MTH2-HTH'!V$61</f>
        <v>0.3911634117171473</v>
      </c>
      <c r="AB292" s="220">
        <f>'2.b-MTH2-HTH'!W$61</f>
        <v>0.3911634117171473</v>
      </c>
      <c r="AC292" s="220">
        <f>'2.b-MTH2-HTH'!X$61</f>
        <v>0.3911634117171473</v>
      </c>
      <c r="AD292" s="220">
        <f>'2.b-MTH2-HTH'!Y$61</f>
        <v>0.3911634117171473</v>
      </c>
      <c r="AE292" s="220">
        <f>'2.b-MTH2-HTH'!Z$61</f>
        <v>0.3911634117171473</v>
      </c>
      <c r="AF292" s="220">
        <f>'2.b-MTH2-HTH'!AA$61</f>
        <v>0.3911634117171473</v>
      </c>
      <c r="AG292" s="220">
        <f>'2.b-MTH2-HTH'!AB$61</f>
        <v>0.3911634117171473</v>
      </c>
      <c r="AH292" s="220">
        <f>'2.b-MTH2-HTH'!AC$61</f>
        <v>0.3911634117171473</v>
      </c>
      <c r="AI292" s="220">
        <f>'2.b-MTH2-HTH'!AD$61</f>
        <v>0.3911634117171473</v>
      </c>
      <c r="AJ292" s="220">
        <f>'2.b-MTH2-HTH'!AE$61</f>
        <v>0.39116341171714736</v>
      </c>
      <c r="AK292" s="220">
        <f>'2.b-MTH2-HTH'!AF$61</f>
        <v>0.3911634117171473</v>
      </c>
      <c r="AL292" s="220">
        <f>'2.b-MTH2-HTH'!AG$61</f>
        <v>0.3911634117171473</v>
      </c>
      <c r="AM292" s="220">
        <f>'2.b-MTH2-HTH'!AH$61</f>
        <v>0.3911634117171473</v>
      </c>
      <c r="AN292" s="220">
        <f>'2.b-MTH2-HTH'!AI$61</f>
        <v>0.3911634117171473</v>
      </c>
      <c r="AO292" s="220">
        <f>'2.b-MTH2-HTH'!AJ$61</f>
        <v>0.3911634117171473</v>
      </c>
      <c r="AP292" s="220">
        <f>'2.b-MTH2-HTH'!AK$61</f>
        <v>0.3911634117171473</v>
      </c>
      <c r="AQ292" s="220">
        <f>'2.b-MTH2-HTH'!AL$61</f>
        <v>0.3911634117171473</v>
      </c>
      <c r="AR292" s="220">
        <f>'2.b-MTH2-HTH'!AM$61</f>
        <v>0.3911634117171473</v>
      </c>
      <c r="AS292" s="220">
        <f>'2.b-MTH2-HTH'!AN$61</f>
        <v>0.3911634117171473</v>
      </c>
      <c r="AT292" s="220">
        <f>'2.b-MTH2-HTH'!AO$61</f>
        <v>0.3911634117171473</v>
      </c>
      <c r="AU292" s="220">
        <f>'2.b-MTH2-HTH'!AP$61</f>
        <v>0.3911634117171473</v>
      </c>
      <c r="AV292" s="220">
        <f>'2.b-MTH2-HTH'!AQ$61</f>
        <v>0.3911634117171473</v>
      </c>
      <c r="AW292" s="220">
        <f>'2.b-MTH2-HTH'!AR$61</f>
        <v>0.3911634117171473</v>
      </c>
      <c r="AX292" s="220">
        <f>'2.b-MTH2-HTH'!AS$61</f>
        <v>0.3911634117171473</v>
      </c>
      <c r="AY292" s="220">
        <f>'2.b-MTH2-HTH'!AT$61</f>
        <v>0.3911634117171473</v>
      </c>
      <c r="AZ292" s="220">
        <f>'2.b-MTH2-HTH'!AU$61</f>
        <v>0.3911634117171473</v>
      </c>
      <c r="BA292" s="220">
        <f>'2.b-MTH2-HTH'!AV$61</f>
        <v>0.3911634117171473</v>
      </c>
      <c r="BB292" s="220">
        <f>'2.b-MTH2-HTH'!AW$61</f>
        <v>0.3911634117171473</v>
      </c>
      <c r="BC292" s="220">
        <f>'2.b-MTH2-HTH'!AX$61</f>
        <v>0.3911634117171473</v>
      </c>
      <c r="BD292" s="220">
        <f>'2.b-MTH2-HTH'!AY$61</f>
        <v>0.3911634117171473</v>
      </c>
      <c r="BE292" s="220">
        <f>'2.b-MTH2-HTH'!AZ$61</f>
        <v>0.3911634117171473</v>
      </c>
      <c r="BF292" s="220">
        <f>'2.b-MTH2-HTH'!BA$61</f>
        <v>0.3911634117171473</v>
      </c>
      <c r="BG292" s="220">
        <f>'2.b-MTH2-HTH'!BB$61</f>
        <v>0.3911634117171473</v>
      </c>
      <c r="BH292" s="220">
        <f>'2.b-MTH2-HTH'!BC$61</f>
        <v>0.3911634117171473</v>
      </c>
      <c r="BI292" s="220">
        <f>'2.b-MTH2-HTH'!BD$61</f>
        <v>0.3911634117171473</v>
      </c>
    </row>
    <row r="293" spans="1:61" ht="15">
      <c r="A293" s="36" t="s">
        <v>7</v>
      </c>
      <c r="B293" s="36" t="s">
        <v>8</v>
      </c>
      <c r="C293" s="36" t="s">
        <v>39</v>
      </c>
      <c r="D293" s="1" t="s">
        <v>35</v>
      </c>
      <c r="E293" s="18" t="s">
        <v>97</v>
      </c>
      <c r="F293" s="18" t="s">
        <v>98</v>
      </c>
      <c r="G293" s="1" t="s">
        <v>12</v>
      </c>
      <c r="H293" s="220">
        <v>0.5</v>
      </c>
      <c r="I293" s="220">
        <v>0.5</v>
      </c>
      <c r="J293" s="220">
        <v>0.5</v>
      </c>
      <c r="K293" s="220">
        <v>0.5</v>
      </c>
      <c r="L293" s="220">
        <v>0.5</v>
      </c>
      <c r="M293" s="220">
        <v>0.5</v>
      </c>
      <c r="N293" s="220">
        <v>0.5</v>
      </c>
      <c r="O293" s="220">
        <v>0.5</v>
      </c>
      <c r="P293" s="220">
        <v>0.5</v>
      </c>
      <c r="Q293" s="220">
        <v>0.5</v>
      </c>
      <c r="R293" s="220">
        <v>0.5</v>
      </c>
      <c r="S293" s="220">
        <v>0.5</v>
      </c>
      <c r="T293" s="220">
        <v>0.5</v>
      </c>
      <c r="U293" s="220">
        <v>0.5</v>
      </c>
      <c r="V293" s="220">
        <v>0.5</v>
      </c>
      <c r="W293" s="220">
        <v>0.5</v>
      </c>
      <c r="X293" s="220">
        <v>0.5</v>
      </c>
      <c r="Y293" s="220">
        <v>0.5</v>
      </c>
      <c r="Z293" s="220">
        <v>0.5</v>
      </c>
      <c r="AA293" s="220">
        <v>0.5</v>
      </c>
      <c r="AB293" s="220">
        <v>0.5</v>
      </c>
      <c r="AC293" s="220">
        <v>0.5</v>
      </c>
      <c r="AD293" s="220">
        <v>0.5</v>
      </c>
      <c r="AE293" s="220">
        <v>0.5</v>
      </c>
      <c r="AF293" s="220">
        <v>0.5</v>
      </c>
      <c r="AG293" s="220">
        <v>0.5</v>
      </c>
      <c r="AH293" s="220">
        <v>0.5</v>
      </c>
      <c r="AI293" s="220">
        <v>0.5</v>
      </c>
      <c r="AJ293" s="220">
        <v>0.5</v>
      </c>
      <c r="AK293" s="220">
        <v>0.5</v>
      </c>
      <c r="AL293" s="220">
        <v>0.5</v>
      </c>
      <c r="AM293" s="220">
        <v>0.5</v>
      </c>
      <c r="AN293" s="220">
        <v>0.5</v>
      </c>
      <c r="AO293" s="220">
        <v>0.5</v>
      </c>
      <c r="AP293" s="220">
        <v>0.5</v>
      </c>
      <c r="AQ293" s="220">
        <v>0.5</v>
      </c>
      <c r="AR293" s="220">
        <v>0.5</v>
      </c>
      <c r="AS293" s="220">
        <v>0.5</v>
      </c>
      <c r="AT293" s="220">
        <v>0.5</v>
      </c>
      <c r="AU293" s="220">
        <v>0.5</v>
      </c>
      <c r="AV293" s="220">
        <v>0.5</v>
      </c>
      <c r="AW293" s="220">
        <v>0.5</v>
      </c>
      <c r="AX293" s="220">
        <v>0.5</v>
      </c>
      <c r="AY293" s="220">
        <v>0.5</v>
      </c>
      <c r="AZ293" s="220">
        <v>0.5</v>
      </c>
      <c r="BA293" s="220">
        <v>0.5</v>
      </c>
      <c r="BB293" s="220">
        <v>0.5</v>
      </c>
      <c r="BC293" s="220">
        <v>0.5</v>
      </c>
      <c r="BD293" s="220">
        <v>0.5</v>
      </c>
      <c r="BE293" s="220">
        <v>0.5</v>
      </c>
      <c r="BF293" s="220">
        <v>0.5</v>
      </c>
      <c r="BG293" s="220">
        <v>0.5</v>
      </c>
      <c r="BH293" s="220">
        <v>0.5</v>
      </c>
      <c r="BI293" s="220">
        <v>0.5</v>
      </c>
    </row>
    <row r="294" spans="1:61" ht="15">
      <c r="A294" s="36" t="s">
        <v>7</v>
      </c>
      <c r="B294" s="36" t="s">
        <v>8</v>
      </c>
      <c r="C294" s="36" t="s">
        <v>39</v>
      </c>
      <c r="D294" s="1" t="s">
        <v>35</v>
      </c>
      <c r="E294" s="18" t="s">
        <v>97</v>
      </c>
      <c r="F294" s="18" t="s">
        <v>98</v>
      </c>
      <c r="G294" s="1" t="s">
        <v>13</v>
      </c>
      <c r="H294" s="220">
        <f>'2.b-MTH2-HTH'!C$66</f>
        <v>0.27096033581386358</v>
      </c>
      <c r="I294" s="220">
        <f>'2.b-MTH2-HTH'!D$66</f>
        <v>0.27803846841506513</v>
      </c>
      <c r="J294" s="220">
        <f>'2.b-MTH2-HTH'!E$66</f>
        <v>0.28512306108197533</v>
      </c>
      <c r="K294" s="220">
        <f>'2.b-MTH2-HTH'!F$66</f>
        <v>0.29221073523947788</v>
      </c>
      <c r="L294" s="220">
        <f>'2.b-MTH2-HTH'!G$66</f>
        <v>0.29929810301441867</v>
      </c>
      <c r="M294" s="220">
        <f>'2.b-MTH2-HTH'!H$66</f>
        <v>0.30638177745854617</v>
      </c>
      <c r="N294" s="220">
        <f>'2.b-MTH2-HTH'!I$66</f>
        <v>0.31345838276552329</v>
      </c>
      <c r="O294" s="220">
        <f>'2.b-MTH2-HTH'!J$66</f>
        <v>0.32052456441659938</v>
      </c>
      <c r="P294" s="220">
        <f>'2.b-MTH2-HTH'!K$66</f>
        <v>0.32757699919028938</v>
      </c>
      <c r="Q294" s="220">
        <f>'2.b-MTH2-HTH'!L$66</f>
        <v>0.33461240497291833</v>
      </c>
      <c r="R294" s="220">
        <f>'2.b-MTH2-HTH'!M$66</f>
        <v>0.33900064234710969</v>
      </c>
      <c r="S294" s="220">
        <f>'2.b-MTH2-HTH'!N$66</f>
        <v>0.348033858794222</v>
      </c>
      <c r="T294" s="220">
        <f>'2.b-MTH2-HTH'!O$66</f>
        <v>0.35255421330360076</v>
      </c>
      <c r="U294" s="220">
        <f>'2.b-MTH2-HTH'!P$66</f>
        <v>0.36316841586045356</v>
      </c>
      <c r="V294" s="220">
        <f>'2.b-MTH2-HTH'!Q$66</f>
        <v>0.37231292224020818</v>
      </c>
      <c r="W294" s="220">
        <f>'2.b-MTH2-HTH'!R$66</f>
        <v>0.38060310289556548</v>
      </c>
      <c r="X294" s="220">
        <f>'2.b-MTH2-HTH'!S$66</f>
        <v>0.3859322922417493</v>
      </c>
      <c r="Y294" s="220">
        <f>'2.b-MTH2-HTH'!T$66</f>
        <v>0.39113304875381116</v>
      </c>
      <c r="Z294" s="220">
        <f>'2.b-MTH2-HTH'!U$66</f>
        <v>0.39631175960093368</v>
      </c>
      <c r="AA294" s="220">
        <f>'2.b-MTH2-HTH'!V$66</f>
        <v>0.40146668545805714</v>
      </c>
      <c r="AB294" s="220">
        <f>'2.b-MTH2-HTH'!W$66</f>
        <v>0.40659623704207171</v>
      </c>
      <c r="AC294" s="220">
        <f>'2.b-MTH2-HTH'!X$66</f>
        <v>0.41162879886934722</v>
      </c>
      <c r="AD294" s="220">
        <f>'2.b-MTH2-HTH'!Y$66</f>
        <v>0.42718388736326346</v>
      </c>
      <c r="AE294" s="220">
        <f>'2.b-MTH2-HTH'!Z$66</f>
        <v>0.43090333569013051</v>
      </c>
      <c r="AF294" s="220">
        <f>'2.b-MTH2-HTH'!AA$66</f>
        <v>0.43731957379166619</v>
      </c>
      <c r="AG294" s="220">
        <f>'2.b-MTH2-HTH'!AB$66</f>
        <v>0.43403056707977594</v>
      </c>
      <c r="AH294" s="220">
        <f>'2.b-MTH2-HTH'!AC$66</f>
        <v>0.43611792365164642</v>
      </c>
      <c r="AI294" s="220">
        <f>'2.b-MTH2-HTH'!AD$66</f>
        <v>0.44774002617765807</v>
      </c>
      <c r="AJ294" s="220">
        <f>'2.b-MTH2-HTH'!AE$66</f>
        <v>0.45928152601857686</v>
      </c>
      <c r="AK294" s="220">
        <f>'2.b-MTH2-HTH'!AF$66</f>
        <v>0.45871837984852454</v>
      </c>
      <c r="AL294" s="220">
        <f>'2.b-MTH2-HTH'!AG$66</f>
        <v>0.47253270654066276</v>
      </c>
      <c r="AM294" s="220">
        <f>'2.b-MTH2-HTH'!AH$66</f>
        <v>0.4833633944813277</v>
      </c>
      <c r="AN294" s="220">
        <f>'2.b-MTH2-HTH'!AI$66</f>
        <v>0.4938596728161313</v>
      </c>
      <c r="AO294" s="220">
        <f>'2.b-MTH2-HTH'!AJ$66</f>
        <v>0.50009127836262857</v>
      </c>
      <c r="AP294" s="220">
        <f>'2.b-MTH2-HTH'!AK$66</f>
        <v>0.50828722629320966</v>
      </c>
      <c r="AQ294" s="220">
        <f>'2.b-MTH2-HTH'!AL$66</f>
        <v>0.50952544559500845</v>
      </c>
      <c r="AR294" s="220">
        <f>'2.b-MTH2-HTH'!AM$66</f>
        <v>0.52265149277349654</v>
      </c>
      <c r="AS294" s="220">
        <f>'2.b-MTH2-HTH'!AN$66</f>
        <v>0.52495202377414851</v>
      </c>
      <c r="AT294" s="220">
        <f>'2.b-MTH2-HTH'!AO$66</f>
        <v>0.53687106996244194</v>
      </c>
      <c r="AU294" s="220">
        <f>'2.b-MTH2-HTH'!AP$66</f>
        <v>0.53220331018778944</v>
      </c>
      <c r="AV294" s="220">
        <f>'2.b-MTH2-HTH'!AQ$66</f>
        <v>0.54099447518753085</v>
      </c>
      <c r="AW294" s="220">
        <f>'2.b-MTH2-HTH'!AR$66</f>
        <v>0.54069399515463346</v>
      </c>
      <c r="AX294" s="220">
        <f>'2.b-MTH2-HTH'!AS$66</f>
        <v>0.55120071864467934</v>
      </c>
      <c r="AY294" s="220">
        <f>'2.b-MTH2-HTH'!AT$66</f>
        <v>0.55975183037132925</v>
      </c>
      <c r="AZ294" s="220">
        <f>'2.b-MTH2-HTH'!AU$66</f>
        <v>0.56497102100313534</v>
      </c>
      <c r="BA294" s="220">
        <f>'2.b-MTH2-HTH'!AV$66</f>
        <v>0.56927952895042322</v>
      </c>
      <c r="BB294" s="220">
        <f>'2.b-MTH2-HTH'!AW$66</f>
        <v>0.57450751000950395</v>
      </c>
      <c r="BC294" s="220">
        <f>'2.b-MTH2-HTH'!AX$66</f>
        <v>0.57781775890094389</v>
      </c>
      <c r="BD294" s="220">
        <f>'2.b-MTH2-HTH'!AY$66</f>
        <v>0.57451595766849639</v>
      </c>
      <c r="BE294" s="220">
        <f>'2.b-MTH2-HTH'!AZ$66</f>
        <v>0.5749549285103237</v>
      </c>
      <c r="BF294" s="220">
        <f>'2.b-MTH2-HTH'!BA$66</f>
        <v>0.5807407629223017</v>
      </c>
      <c r="BG294" s="220">
        <f>'2.b-MTH2-HTH'!BB$66</f>
        <v>0.5810223934986205</v>
      </c>
      <c r="BH294" s="220">
        <f>'2.b-MTH2-HTH'!BC$66</f>
        <v>0.59258989819671504</v>
      </c>
      <c r="BI294" s="220">
        <f>'2.b-MTH2-HTH'!BD$66</f>
        <v>0.58065161948797872</v>
      </c>
    </row>
    <row r="295" spans="1:61" ht="15">
      <c r="A295" s="36" t="s">
        <v>7</v>
      </c>
      <c r="B295" s="36" t="s">
        <v>8</v>
      </c>
      <c r="C295" s="36" t="s">
        <v>39</v>
      </c>
      <c r="D295" s="1" t="s">
        <v>35</v>
      </c>
      <c r="E295" s="18" t="s">
        <v>97</v>
      </c>
      <c r="F295" s="18" t="s">
        <v>98</v>
      </c>
      <c r="G295" s="1" t="s">
        <v>14</v>
      </c>
      <c r="H295" s="220">
        <f>'2.b-MTH2-HTH'!C$67</f>
        <v>0.67007841522529721</v>
      </c>
      <c r="I295" s="220">
        <f>'2.b-MTH2-HTH'!D$67</f>
        <v>0.67007841522529721</v>
      </c>
      <c r="J295" s="220">
        <f>'2.b-MTH2-HTH'!E$67</f>
        <v>0.67007841522529721</v>
      </c>
      <c r="K295" s="220">
        <f>'2.b-MTH2-HTH'!F$67</f>
        <v>0.67007841522529721</v>
      </c>
      <c r="L295" s="220">
        <f>'2.b-MTH2-HTH'!G$67</f>
        <v>0.67007841522529721</v>
      </c>
      <c r="M295" s="220">
        <f>'2.b-MTH2-HTH'!H$67</f>
        <v>0.67007841522529721</v>
      </c>
      <c r="N295" s="220">
        <f>'2.b-MTH2-HTH'!I$67</f>
        <v>0.67007841522529721</v>
      </c>
      <c r="O295" s="220">
        <f>'2.b-MTH2-HTH'!J$67</f>
        <v>0.67007841522529721</v>
      </c>
      <c r="P295" s="220">
        <f>'2.b-MTH2-HTH'!K$67</f>
        <v>0.67007841522529721</v>
      </c>
      <c r="Q295" s="220">
        <f>'2.b-MTH2-HTH'!L$67</f>
        <v>0.67007841522529721</v>
      </c>
      <c r="R295" s="220">
        <f>'2.b-MTH2-HTH'!M$67</f>
        <v>0.67007841522529721</v>
      </c>
      <c r="S295" s="220">
        <f>'2.b-MTH2-HTH'!N$67</f>
        <v>0.67007841522529721</v>
      </c>
      <c r="T295" s="220">
        <f>'2.b-MTH2-HTH'!O$67</f>
        <v>0.67007841522529721</v>
      </c>
      <c r="U295" s="220">
        <f>'2.b-MTH2-HTH'!P$67</f>
        <v>0.67007841522529721</v>
      </c>
      <c r="V295" s="220">
        <f>'2.b-MTH2-HTH'!Q$67</f>
        <v>0.67007841522529721</v>
      </c>
      <c r="W295" s="220">
        <f>'2.b-MTH2-HTH'!R$67</f>
        <v>0.6700784152252971</v>
      </c>
      <c r="X295" s="220">
        <f>'2.b-MTH2-HTH'!S$67</f>
        <v>0.67007841522529721</v>
      </c>
      <c r="Y295" s="220">
        <f>'2.b-MTH2-HTH'!T$67</f>
        <v>0.67007841522529721</v>
      </c>
      <c r="Z295" s="220">
        <f>'2.b-MTH2-HTH'!U$67</f>
        <v>0.6700784152252971</v>
      </c>
      <c r="AA295" s="220">
        <f>'2.b-MTH2-HTH'!V$67</f>
        <v>0.67007841522529721</v>
      </c>
      <c r="AB295" s="220">
        <f>'2.b-MTH2-HTH'!W$67</f>
        <v>0.67007841522529721</v>
      </c>
      <c r="AC295" s="220">
        <f>'2.b-MTH2-HTH'!X$67</f>
        <v>0.67007841522529721</v>
      </c>
      <c r="AD295" s="220">
        <f>'2.b-MTH2-HTH'!Y$67</f>
        <v>0.67007841522529721</v>
      </c>
      <c r="AE295" s="220">
        <f>'2.b-MTH2-HTH'!Z$67</f>
        <v>0.67007841522529721</v>
      </c>
      <c r="AF295" s="220">
        <f>'2.b-MTH2-HTH'!AA$67</f>
        <v>0.67007841522529721</v>
      </c>
      <c r="AG295" s="220">
        <f>'2.b-MTH2-HTH'!AB$67</f>
        <v>0.6700784152252971</v>
      </c>
      <c r="AH295" s="220">
        <f>'2.b-MTH2-HTH'!AC$67</f>
        <v>0.67007841522529721</v>
      </c>
      <c r="AI295" s="220">
        <f>'2.b-MTH2-HTH'!AD$67</f>
        <v>0.67007841522529721</v>
      </c>
      <c r="AJ295" s="220">
        <f>'2.b-MTH2-HTH'!AE$67</f>
        <v>0.67007841522529721</v>
      </c>
      <c r="AK295" s="220">
        <f>'2.b-MTH2-HTH'!AF$67</f>
        <v>0.67007841522529721</v>
      </c>
      <c r="AL295" s="220">
        <f>'2.b-MTH2-HTH'!AG$67</f>
        <v>0.67007841522529732</v>
      </c>
      <c r="AM295" s="220">
        <f>'2.b-MTH2-HTH'!AH$67</f>
        <v>0.67007841522529721</v>
      </c>
      <c r="AN295" s="220">
        <f>'2.b-MTH2-HTH'!AI$67</f>
        <v>0.67007841522529721</v>
      </c>
      <c r="AO295" s="220">
        <f>'2.b-MTH2-HTH'!AJ$67</f>
        <v>0.67007841522529721</v>
      </c>
      <c r="AP295" s="220">
        <f>'2.b-MTH2-HTH'!AK$67</f>
        <v>0.67007841522529721</v>
      </c>
      <c r="AQ295" s="220">
        <f>'2.b-MTH2-HTH'!AL$67</f>
        <v>0.67007841522529721</v>
      </c>
      <c r="AR295" s="220">
        <f>'2.b-MTH2-HTH'!AM$67</f>
        <v>0.67007841522529721</v>
      </c>
      <c r="AS295" s="220">
        <f>'2.b-MTH2-HTH'!AN$67</f>
        <v>0.67007841522529721</v>
      </c>
      <c r="AT295" s="220">
        <f>'2.b-MTH2-HTH'!AO$67</f>
        <v>0.67007841522529721</v>
      </c>
      <c r="AU295" s="220">
        <f>'2.b-MTH2-HTH'!AP$67</f>
        <v>0.67007841522529721</v>
      </c>
      <c r="AV295" s="220">
        <f>'2.b-MTH2-HTH'!AQ$67</f>
        <v>0.67007841522529721</v>
      </c>
      <c r="AW295" s="220">
        <f>'2.b-MTH2-HTH'!AR$67</f>
        <v>0.67007841522529721</v>
      </c>
      <c r="AX295" s="220">
        <f>'2.b-MTH2-HTH'!AS$67</f>
        <v>0.67007841522529721</v>
      </c>
      <c r="AY295" s="220">
        <f>'2.b-MTH2-HTH'!AT$67</f>
        <v>0.67007841522529721</v>
      </c>
      <c r="AZ295" s="220">
        <f>'2.b-MTH2-HTH'!AU$67</f>
        <v>0.67007841522529721</v>
      </c>
      <c r="BA295" s="220">
        <f>'2.b-MTH2-HTH'!AV$67</f>
        <v>0.67007841522529721</v>
      </c>
      <c r="BB295" s="220">
        <f>'2.b-MTH2-HTH'!AW$67</f>
        <v>0.67007841522529721</v>
      </c>
      <c r="BC295" s="220">
        <f>'2.b-MTH2-HTH'!AX$67</f>
        <v>0.67007841522529721</v>
      </c>
      <c r="BD295" s="220">
        <f>'2.b-MTH2-HTH'!AY$67</f>
        <v>0.67007841522529721</v>
      </c>
      <c r="BE295" s="220">
        <f>'2.b-MTH2-HTH'!AZ$67</f>
        <v>0.67007841522529721</v>
      </c>
      <c r="BF295" s="220">
        <f>'2.b-MTH2-HTH'!BA$67</f>
        <v>0.67007841522529721</v>
      </c>
      <c r="BG295" s="220">
        <f>'2.b-MTH2-HTH'!BB$67</f>
        <v>0.67007841522529721</v>
      </c>
      <c r="BH295" s="220">
        <f>'2.b-MTH2-HTH'!BC$67</f>
        <v>0.67007841522529721</v>
      </c>
      <c r="BI295" s="220">
        <f>'2.b-MTH2-HTH'!BD$67</f>
        <v>0.67007841522529721</v>
      </c>
    </row>
    <row r="296" spans="1:61" s="5" customFormat="1" ht="15">
      <c r="A296" s="4" t="s">
        <v>7</v>
      </c>
      <c r="B296" s="4" t="s">
        <v>8</v>
      </c>
      <c r="C296" s="4" t="s">
        <v>39</v>
      </c>
      <c r="D296" s="4" t="s">
        <v>10</v>
      </c>
      <c r="E296" s="4"/>
      <c r="F296" s="4"/>
      <c r="G296" s="4" t="s">
        <v>11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>
        <v>-1</v>
      </c>
      <c r="AK296" s="4"/>
      <c r="AL296" s="4"/>
      <c r="AM296" s="4"/>
      <c r="AN296" s="4"/>
      <c r="AO296" s="4"/>
      <c r="AP296" s="4"/>
      <c r="AQ296" s="4"/>
      <c r="AR296" s="4">
        <v>-19</v>
      </c>
      <c r="AS296" s="4">
        <v>-109</v>
      </c>
      <c r="AT296" s="4">
        <v>-112</v>
      </c>
      <c r="AU296" s="4">
        <v>-115</v>
      </c>
      <c r="AV296" s="4">
        <v>-121</v>
      </c>
      <c r="AW296" s="4">
        <v>-147</v>
      </c>
      <c r="AX296" s="4">
        <v>-139</v>
      </c>
      <c r="AY296" s="4">
        <v>-137</v>
      </c>
      <c r="AZ296" s="4">
        <v>-144</v>
      </c>
      <c r="BA296" s="4">
        <v>-155</v>
      </c>
      <c r="BB296" s="4">
        <v>-155</v>
      </c>
      <c r="BC296" s="4">
        <v>-154</v>
      </c>
      <c r="BD296" s="4">
        <v>-160</v>
      </c>
      <c r="BE296" s="4">
        <v>-277</v>
      </c>
      <c r="BF296" s="4">
        <v>-112</v>
      </c>
      <c r="BG296" s="4">
        <v>-113</v>
      </c>
      <c r="BH296" s="4">
        <v>-113</v>
      </c>
      <c r="BI296" s="4">
        <v>-110</v>
      </c>
    </row>
    <row r="297" spans="1:61" ht="15">
      <c r="A297" s="36" t="s">
        <v>7</v>
      </c>
      <c r="B297" s="36" t="s">
        <v>8</v>
      </c>
      <c r="C297" s="36" t="s">
        <v>39</v>
      </c>
      <c r="D297" s="1" t="s">
        <v>10</v>
      </c>
      <c r="E297" s="1" t="s">
        <v>107</v>
      </c>
      <c r="F297" s="1" t="s">
        <v>108</v>
      </c>
      <c r="G297" s="1" t="s">
        <v>12</v>
      </c>
      <c r="H297" s="220">
        <v>0.5</v>
      </c>
      <c r="I297" s="220">
        <v>0.5</v>
      </c>
      <c r="J297" s="220">
        <v>0.5</v>
      </c>
      <c r="K297" s="220">
        <v>0.5</v>
      </c>
      <c r="L297" s="220">
        <v>0.5</v>
      </c>
      <c r="M297" s="220">
        <v>0.5</v>
      </c>
      <c r="N297" s="220">
        <v>0.5</v>
      </c>
      <c r="O297" s="220">
        <v>0.5</v>
      </c>
      <c r="P297" s="220">
        <v>0.5</v>
      </c>
      <c r="Q297" s="220">
        <v>0.5</v>
      </c>
      <c r="R297" s="220">
        <v>0.5</v>
      </c>
      <c r="S297" s="220">
        <v>0.5</v>
      </c>
      <c r="T297" s="220">
        <v>0.5</v>
      </c>
      <c r="U297" s="220">
        <v>0.5</v>
      </c>
      <c r="V297" s="220">
        <v>0.5</v>
      </c>
      <c r="W297" s="220">
        <v>0.5</v>
      </c>
      <c r="X297" s="220">
        <v>0.5</v>
      </c>
      <c r="Y297" s="220">
        <v>0.5</v>
      </c>
      <c r="Z297" s="220">
        <v>0.5</v>
      </c>
      <c r="AA297" s="220">
        <v>0.5</v>
      </c>
      <c r="AB297" s="220">
        <v>0.5</v>
      </c>
      <c r="AC297" s="220">
        <v>0.5</v>
      </c>
      <c r="AD297" s="220">
        <v>0.5</v>
      </c>
      <c r="AE297" s="220">
        <v>0.5</v>
      </c>
      <c r="AF297" s="220">
        <v>0.5</v>
      </c>
      <c r="AG297" s="220">
        <v>0.5</v>
      </c>
      <c r="AH297" s="220">
        <v>0.5</v>
      </c>
      <c r="AI297" s="220">
        <v>0.5</v>
      </c>
      <c r="AJ297" s="220">
        <v>0.5</v>
      </c>
      <c r="AK297" s="220">
        <v>0.5</v>
      </c>
      <c r="AL297" s="220">
        <v>0.5</v>
      </c>
      <c r="AM297" s="220">
        <v>0.5</v>
      </c>
      <c r="AN297" s="220">
        <v>0.5</v>
      </c>
      <c r="AO297" s="220">
        <v>0.5</v>
      </c>
      <c r="AP297" s="220">
        <v>0.5</v>
      </c>
      <c r="AQ297" s="220">
        <v>0.5</v>
      </c>
      <c r="AR297" s="220">
        <v>0.5</v>
      </c>
      <c r="AS297" s="220">
        <v>0.5</v>
      </c>
      <c r="AT297" s="220">
        <v>0.5</v>
      </c>
      <c r="AU297" s="220">
        <v>0.5</v>
      </c>
      <c r="AV297" s="220">
        <v>0.5</v>
      </c>
      <c r="AW297" s="220">
        <v>0.5</v>
      </c>
      <c r="AX297" s="220">
        <v>0.5</v>
      </c>
      <c r="AY297" s="220">
        <v>0.5</v>
      </c>
      <c r="AZ297" s="220">
        <v>0.5</v>
      </c>
      <c r="BA297" s="220">
        <v>0.5</v>
      </c>
      <c r="BB297" s="220">
        <v>0.5</v>
      </c>
      <c r="BC297" s="220">
        <v>0.5</v>
      </c>
      <c r="BD297" s="220">
        <v>0.5</v>
      </c>
      <c r="BE297" s="220">
        <v>0.5</v>
      </c>
      <c r="BF297" s="220">
        <v>0.5</v>
      </c>
      <c r="BG297" s="220">
        <v>0.5</v>
      </c>
      <c r="BH297" s="220">
        <v>0.5</v>
      </c>
      <c r="BI297" s="220">
        <v>0.5</v>
      </c>
    </row>
    <row r="298" spans="1:61" ht="15">
      <c r="A298" s="36" t="s">
        <v>7</v>
      </c>
      <c r="B298" s="36" t="s">
        <v>8</v>
      </c>
      <c r="C298" s="36" t="s">
        <v>39</v>
      </c>
      <c r="D298" s="1" t="s">
        <v>10</v>
      </c>
      <c r="E298" s="1" t="s">
        <v>107</v>
      </c>
      <c r="F298" s="1" t="s">
        <v>108</v>
      </c>
      <c r="G298" s="1" t="s">
        <v>13</v>
      </c>
      <c r="H298" s="220">
        <f>'2.b-MTH2-HTH'!C$60</f>
        <v>0.27096033581386358</v>
      </c>
      <c r="I298" s="220">
        <f>'2.b-MTH2-HTH'!D$60</f>
        <v>0.27803846841506513</v>
      </c>
      <c r="J298" s="220">
        <f>'2.b-MTH2-HTH'!E$60</f>
        <v>0.28512306108197533</v>
      </c>
      <c r="K298" s="220">
        <f>'2.b-MTH2-HTH'!F$60</f>
        <v>0.29221073523947788</v>
      </c>
      <c r="L298" s="220">
        <f>'2.b-MTH2-HTH'!G$60</f>
        <v>0.29929810301441867</v>
      </c>
      <c r="M298" s="220">
        <f>'2.b-MTH2-HTH'!H$60</f>
        <v>0.30638177745854617</v>
      </c>
      <c r="N298" s="220">
        <f>'2.b-MTH2-HTH'!I$60</f>
        <v>0.31345838276552329</v>
      </c>
      <c r="O298" s="220">
        <f>'2.b-MTH2-HTH'!J$60</f>
        <v>0.32052456441659938</v>
      </c>
      <c r="P298" s="220">
        <f>'2.b-MTH2-HTH'!K$60</f>
        <v>0.32757699919028938</v>
      </c>
      <c r="Q298" s="220">
        <f>'2.b-MTH2-HTH'!L$60</f>
        <v>0.33461240497291833</v>
      </c>
      <c r="R298" s="220">
        <f>'2.b-MTH2-HTH'!M$60</f>
        <v>0.33900064234710969</v>
      </c>
      <c r="S298" s="220">
        <f>'2.b-MTH2-HTH'!N$60</f>
        <v>0.348033858794222</v>
      </c>
      <c r="T298" s="220">
        <f>'2.b-MTH2-HTH'!O$60</f>
        <v>0.35255421330360076</v>
      </c>
      <c r="U298" s="220">
        <f>'2.b-MTH2-HTH'!P$60</f>
        <v>0.36316841586045356</v>
      </c>
      <c r="V298" s="220">
        <f>'2.b-MTH2-HTH'!Q$60</f>
        <v>0.37231292224020818</v>
      </c>
      <c r="W298" s="220">
        <f>'2.b-MTH2-HTH'!R$60</f>
        <v>0.38060310289556548</v>
      </c>
      <c r="X298" s="220">
        <f>'2.b-MTH2-HTH'!S$60</f>
        <v>0.3859322922417493</v>
      </c>
      <c r="Y298" s="220">
        <f>'2.b-MTH2-HTH'!T$60</f>
        <v>0.39113304875381116</v>
      </c>
      <c r="Z298" s="220">
        <f>'2.b-MTH2-HTH'!U$60</f>
        <v>0.39631175960093368</v>
      </c>
      <c r="AA298" s="220">
        <f>'2.b-MTH2-HTH'!V$60</f>
        <v>0.40146668545805714</v>
      </c>
      <c r="AB298" s="220">
        <f>'2.b-MTH2-HTH'!W$60</f>
        <v>0.40659623704207171</v>
      </c>
      <c r="AC298" s="220">
        <f>'2.b-MTH2-HTH'!X$60</f>
        <v>0.41162879886934722</v>
      </c>
      <c r="AD298" s="220">
        <f>'2.b-MTH2-HTH'!Y$60</f>
        <v>0.42718388736326346</v>
      </c>
      <c r="AE298" s="220">
        <f>'2.b-MTH2-HTH'!Z$60</f>
        <v>0.43090333569013051</v>
      </c>
      <c r="AF298" s="220">
        <f>'2.b-MTH2-HTH'!AA$60</f>
        <v>0.43731957379166619</v>
      </c>
      <c r="AG298" s="220">
        <f>'2.b-MTH2-HTH'!AB$60</f>
        <v>0.43403056707977594</v>
      </c>
      <c r="AH298" s="220">
        <f>'2.b-MTH2-HTH'!AC$60</f>
        <v>0.43611792365164642</v>
      </c>
      <c r="AI298" s="220">
        <f>'2.b-MTH2-HTH'!AD$60</f>
        <v>0.44774002617765807</v>
      </c>
      <c r="AJ298" s="220">
        <f>'2.b-MTH2-HTH'!AE$60</f>
        <v>0.45928152601857686</v>
      </c>
      <c r="AK298" s="220">
        <f>'2.b-MTH2-HTH'!AF$60</f>
        <v>0.45871837984852454</v>
      </c>
      <c r="AL298" s="220">
        <f>'2.b-MTH2-HTH'!AG$60</f>
        <v>0.47253270654066276</v>
      </c>
      <c r="AM298" s="220">
        <f>'2.b-MTH2-HTH'!AH$60</f>
        <v>0.4833633944813277</v>
      </c>
      <c r="AN298" s="220">
        <f>'2.b-MTH2-HTH'!AI$60</f>
        <v>0.4938596728161313</v>
      </c>
      <c r="AO298" s="220">
        <f>'2.b-MTH2-HTH'!AJ$60</f>
        <v>0.50009127836262857</v>
      </c>
      <c r="AP298" s="220">
        <f>'2.b-MTH2-HTH'!AK$60</f>
        <v>0.50828722629320966</v>
      </c>
      <c r="AQ298" s="220">
        <f>'2.b-MTH2-HTH'!AL$60</f>
        <v>0.50952544559500845</v>
      </c>
      <c r="AR298" s="220">
        <f>'2.b-MTH2-HTH'!AM$60</f>
        <v>0.52265149277349654</v>
      </c>
      <c r="AS298" s="220">
        <f>'2.b-MTH2-HTH'!AN$60</f>
        <v>0.52495202377414851</v>
      </c>
      <c r="AT298" s="220">
        <f>'2.b-MTH2-HTH'!AO$60</f>
        <v>0.53687106996244194</v>
      </c>
      <c r="AU298" s="220">
        <f>'2.b-MTH2-HTH'!AP$60</f>
        <v>0.53220331018778944</v>
      </c>
      <c r="AV298" s="220">
        <f>'2.b-MTH2-HTH'!AQ$60</f>
        <v>0.54099447518753085</v>
      </c>
      <c r="AW298" s="220">
        <f>'2.b-MTH2-HTH'!AR$60</f>
        <v>0.54069399515463346</v>
      </c>
      <c r="AX298" s="220">
        <f>'2.b-MTH2-HTH'!AS$60</f>
        <v>0.55120071864467934</v>
      </c>
      <c r="AY298" s="220">
        <f>'2.b-MTH2-HTH'!AT$60</f>
        <v>0.55975183037132925</v>
      </c>
      <c r="AZ298" s="220">
        <f>'2.b-MTH2-HTH'!AU$60</f>
        <v>0.56497102100313534</v>
      </c>
      <c r="BA298" s="220">
        <f>'2.b-MTH2-HTH'!AV$60</f>
        <v>0.56927952895042322</v>
      </c>
      <c r="BB298" s="220">
        <f>'2.b-MTH2-HTH'!AW$60</f>
        <v>0.57450751000950395</v>
      </c>
      <c r="BC298" s="220">
        <f>'2.b-MTH2-HTH'!AX$60</f>
        <v>0.57781775890094389</v>
      </c>
      <c r="BD298" s="220">
        <f>'2.b-MTH2-HTH'!AY$60</f>
        <v>0.57451595766849639</v>
      </c>
      <c r="BE298" s="220">
        <f>'2.b-MTH2-HTH'!AZ$60</f>
        <v>0.5749549285103237</v>
      </c>
      <c r="BF298" s="220">
        <f>'2.b-MTH2-HTH'!BA$60</f>
        <v>0.5807407629223017</v>
      </c>
      <c r="BG298" s="220">
        <f>'2.b-MTH2-HTH'!BB$60</f>
        <v>0.5810223934986205</v>
      </c>
      <c r="BH298" s="220">
        <f>'2.b-MTH2-HTH'!BC$60</f>
        <v>0.59258989819671504</v>
      </c>
      <c r="BI298" s="220">
        <f>'2.b-MTH2-HTH'!BD$60</f>
        <v>0.58065161948797872</v>
      </c>
    </row>
    <row r="299" spans="1:61" ht="15">
      <c r="A299" s="36" t="s">
        <v>7</v>
      </c>
      <c r="B299" s="36" t="s">
        <v>8</v>
      </c>
      <c r="C299" s="36" t="s">
        <v>39</v>
      </c>
      <c r="D299" s="1" t="s">
        <v>10</v>
      </c>
      <c r="E299" s="1" t="s">
        <v>107</v>
      </c>
      <c r="F299" s="1" t="s">
        <v>108</v>
      </c>
      <c r="G299" s="1" t="s">
        <v>14</v>
      </c>
      <c r="H299" s="220">
        <f>'2.b-MTH2-HTH'!C$61</f>
        <v>0.3911634117171473</v>
      </c>
      <c r="I299" s="220">
        <f>'2.b-MTH2-HTH'!D$61</f>
        <v>0.3911634117171473</v>
      </c>
      <c r="J299" s="220">
        <f>'2.b-MTH2-HTH'!E$61</f>
        <v>0.3911634117171473</v>
      </c>
      <c r="K299" s="220">
        <f>'2.b-MTH2-HTH'!F$61</f>
        <v>0.3911634117171473</v>
      </c>
      <c r="L299" s="220">
        <f>'2.b-MTH2-HTH'!G$61</f>
        <v>0.3911634117171473</v>
      </c>
      <c r="M299" s="220">
        <f>'2.b-MTH2-HTH'!H$61</f>
        <v>0.3911634117171473</v>
      </c>
      <c r="N299" s="220">
        <f>'2.b-MTH2-HTH'!I$61</f>
        <v>0.3911634117171473</v>
      </c>
      <c r="O299" s="220">
        <f>'2.b-MTH2-HTH'!J$61</f>
        <v>0.3911634117171473</v>
      </c>
      <c r="P299" s="220">
        <f>'2.b-MTH2-HTH'!K$61</f>
        <v>0.39116341171714725</v>
      </c>
      <c r="Q299" s="220">
        <f>'2.b-MTH2-HTH'!L$61</f>
        <v>0.3911634117171473</v>
      </c>
      <c r="R299" s="220">
        <f>'2.b-MTH2-HTH'!M$61</f>
        <v>0.3911634117171473</v>
      </c>
      <c r="S299" s="220">
        <f>'2.b-MTH2-HTH'!N$61</f>
        <v>0.3911634117171473</v>
      </c>
      <c r="T299" s="220">
        <f>'2.b-MTH2-HTH'!O$61</f>
        <v>0.39116341171714725</v>
      </c>
      <c r="U299" s="220">
        <f>'2.b-MTH2-HTH'!P$61</f>
        <v>0.39116341171714725</v>
      </c>
      <c r="V299" s="220">
        <f>'2.b-MTH2-HTH'!Q$61</f>
        <v>0.3911634117171473</v>
      </c>
      <c r="W299" s="220">
        <f>'2.b-MTH2-HTH'!R$61</f>
        <v>0.3911634117171473</v>
      </c>
      <c r="X299" s="220">
        <f>'2.b-MTH2-HTH'!S$61</f>
        <v>0.3911634117171473</v>
      </c>
      <c r="Y299" s="220">
        <f>'2.b-MTH2-HTH'!T$61</f>
        <v>0.3911634117171473</v>
      </c>
      <c r="Z299" s="220">
        <f>'2.b-MTH2-HTH'!U$61</f>
        <v>0.3911634117171473</v>
      </c>
      <c r="AA299" s="220">
        <f>'2.b-MTH2-HTH'!V$61</f>
        <v>0.3911634117171473</v>
      </c>
      <c r="AB299" s="220">
        <f>'2.b-MTH2-HTH'!W$61</f>
        <v>0.3911634117171473</v>
      </c>
      <c r="AC299" s="220">
        <f>'2.b-MTH2-HTH'!X$61</f>
        <v>0.3911634117171473</v>
      </c>
      <c r="AD299" s="220">
        <f>'2.b-MTH2-HTH'!Y$61</f>
        <v>0.3911634117171473</v>
      </c>
      <c r="AE299" s="220">
        <f>'2.b-MTH2-HTH'!Z$61</f>
        <v>0.3911634117171473</v>
      </c>
      <c r="AF299" s="220">
        <f>'2.b-MTH2-HTH'!AA$61</f>
        <v>0.3911634117171473</v>
      </c>
      <c r="AG299" s="220">
        <f>'2.b-MTH2-HTH'!AB$61</f>
        <v>0.3911634117171473</v>
      </c>
      <c r="AH299" s="220">
        <f>'2.b-MTH2-HTH'!AC$61</f>
        <v>0.3911634117171473</v>
      </c>
      <c r="AI299" s="220">
        <f>'2.b-MTH2-HTH'!AD$61</f>
        <v>0.3911634117171473</v>
      </c>
      <c r="AJ299" s="220">
        <f>'2.b-MTH2-HTH'!AE$61</f>
        <v>0.39116341171714736</v>
      </c>
      <c r="AK299" s="220">
        <f>'2.b-MTH2-HTH'!AF$61</f>
        <v>0.3911634117171473</v>
      </c>
      <c r="AL299" s="220">
        <f>'2.b-MTH2-HTH'!AG$61</f>
        <v>0.3911634117171473</v>
      </c>
      <c r="AM299" s="220">
        <f>'2.b-MTH2-HTH'!AH$61</f>
        <v>0.3911634117171473</v>
      </c>
      <c r="AN299" s="220">
        <f>'2.b-MTH2-HTH'!AI$61</f>
        <v>0.3911634117171473</v>
      </c>
      <c r="AO299" s="220">
        <f>'2.b-MTH2-HTH'!AJ$61</f>
        <v>0.3911634117171473</v>
      </c>
      <c r="AP299" s="220">
        <f>'2.b-MTH2-HTH'!AK$61</f>
        <v>0.3911634117171473</v>
      </c>
      <c r="AQ299" s="220">
        <f>'2.b-MTH2-HTH'!AL$61</f>
        <v>0.3911634117171473</v>
      </c>
      <c r="AR299" s="220">
        <f>'2.b-MTH2-HTH'!AM$61</f>
        <v>0.3911634117171473</v>
      </c>
      <c r="AS299" s="220">
        <f>'2.b-MTH2-HTH'!AN$61</f>
        <v>0.3911634117171473</v>
      </c>
      <c r="AT299" s="220">
        <f>'2.b-MTH2-HTH'!AO$61</f>
        <v>0.3911634117171473</v>
      </c>
      <c r="AU299" s="220">
        <f>'2.b-MTH2-HTH'!AP$61</f>
        <v>0.3911634117171473</v>
      </c>
      <c r="AV299" s="220">
        <f>'2.b-MTH2-HTH'!AQ$61</f>
        <v>0.3911634117171473</v>
      </c>
      <c r="AW299" s="220">
        <f>'2.b-MTH2-HTH'!AR$61</f>
        <v>0.3911634117171473</v>
      </c>
      <c r="AX299" s="220">
        <f>'2.b-MTH2-HTH'!AS$61</f>
        <v>0.3911634117171473</v>
      </c>
      <c r="AY299" s="220">
        <f>'2.b-MTH2-HTH'!AT$61</f>
        <v>0.3911634117171473</v>
      </c>
      <c r="AZ299" s="220">
        <f>'2.b-MTH2-HTH'!AU$61</f>
        <v>0.3911634117171473</v>
      </c>
      <c r="BA299" s="220">
        <f>'2.b-MTH2-HTH'!AV$61</f>
        <v>0.3911634117171473</v>
      </c>
      <c r="BB299" s="220">
        <f>'2.b-MTH2-HTH'!AW$61</f>
        <v>0.3911634117171473</v>
      </c>
      <c r="BC299" s="220">
        <f>'2.b-MTH2-HTH'!AX$61</f>
        <v>0.3911634117171473</v>
      </c>
      <c r="BD299" s="220">
        <f>'2.b-MTH2-HTH'!AY$61</f>
        <v>0.3911634117171473</v>
      </c>
      <c r="BE299" s="220">
        <f>'2.b-MTH2-HTH'!AZ$61</f>
        <v>0.3911634117171473</v>
      </c>
      <c r="BF299" s="220">
        <f>'2.b-MTH2-HTH'!BA$61</f>
        <v>0.3911634117171473</v>
      </c>
      <c r="BG299" s="220">
        <f>'2.b-MTH2-HTH'!BB$61</f>
        <v>0.3911634117171473</v>
      </c>
      <c r="BH299" s="220">
        <f>'2.b-MTH2-HTH'!BC$61</f>
        <v>0.3911634117171473</v>
      </c>
      <c r="BI299" s="220">
        <f>'2.b-MTH2-HTH'!BD$61</f>
        <v>0.3911634117171473</v>
      </c>
    </row>
    <row r="300" spans="1:61" ht="15">
      <c r="A300" s="36" t="s">
        <v>7</v>
      </c>
      <c r="B300" s="36" t="s">
        <v>8</v>
      </c>
      <c r="C300" s="36" t="s">
        <v>39</v>
      </c>
      <c r="D300" s="1" t="s">
        <v>10</v>
      </c>
      <c r="E300" s="18" t="s">
        <v>97</v>
      </c>
      <c r="F300" s="18" t="s">
        <v>98</v>
      </c>
      <c r="G300" s="1" t="s">
        <v>12</v>
      </c>
      <c r="H300" s="220">
        <v>0.5</v>
      </c>
      <c r="I300" s="220">
        <v>0.5</v>
      </c>
      <c r="J300" s="220">
        <v>0.5</v>
      </c>
      <c r="K300" s="220">
        <v>0.5</v>
      </c>
      <c r="L300" s="220">
        <v>0.5</v>
      </c>
      <c r="M300" s="220">
        <v>0.5</v>
      </c>
      <c r="N300" s="220">
        <v>0.5</v>
      </c>
      <c r="O300" s="220">
        <v>0.5</v>
      </c>
      <c r="P300" s="220">
        <v>0.5</v>
      </c>
      <c r="Q300" s="220">
        <v>0.5</v>
      </c>
      <c r="R300" s="220">
        <v>0.5</v>
      </c>
      <c r="S300" s="220">
        <v>0.5</v>
      </c>
      <c r="T300" s="220">
        <v>0.5</v>
      </c>
      <c r="U300" s="220">
        <v>0.5</v>
      </c>
      <c r="V300" s="220">
        <v>0.5</v>
      </c>
      <c r="W300" s="220">
        <v>0.5</v>
      </c>
      <c r="X300" s="220">
        <v>0.5</v>
      </c>
      <c r="Y300" s="220">
        <v>0.5</v>
      </c>
      <c r="Z300" s="220">
        <v>0.5</v>
      </c>
      <c r="AA300" s="220">
        <v>0.5</v>
      </c>
      <c r="AB300" s="220">
        <v>0.5</v>
      </c>
      <c r="AC300" s="220">
        <v>0.5</v>
      </c>
      <c r="AD300" s="220">
        <v>0.5</v>
      </c>
      <c r="AE300" s="220">
        <v>0.5</v>
      </c>
      <c r="AF300" s="220">
        <v>0.5</v>
      </c>
      <c r="AG300" s="220">
        <v>0.5</v>
      </c>
      <c r="AH300" s="220">
        <v>0.5</v>
      </c>
      <c r="AI300" s="220">
        <v>0.5</v>
      </c>
      <c r="AJ300" s="220">
        <v>0.5</v>
      </c>
      <c r="AK300" s="220">
        <v>0.5</v>
      </c>
      <c r="AL300" s="220">
        <v>0.5</v>
      </c>
      <c r="AM300" s="220">
        <v>0.5</v>
      </c>
      <c r="AN300" s="220">
        <v>0.5</v>
      </c>
      <c r="AO300" s="220">
        <v>0.5</v>
      </c>
      <c r="AP300" s="220">
        <v>0.5</v>
      </c>
      <c r="AQ300" s="220">
        <v>0.5</v>
      </c>
      <c r="AR300" s="220">
        <v>0.5</v>
      </c>
      <c r="AS300" s="220">
        <v>0.5</v>
      </c>
      <c r="AT300" s="220">
        <v>0.5</v>
      </c>
      <c r="AU300" s="220">
        <v>0.5</v>
      </c>
      <c r="AV300" s="220">
        <v>0.5</v>
      </c>
      <c r="AW300" s="220">
        <v>0.5</v>
      </c>
      <c r="AX300" s="220">
        <v>0.5</v>
      </c>
      <c r="AY300" s="220">
        <v>0.5</v>
      </c>
      <c r="AZ300" s="220">
        <v>0.5</v>
      </c>
      <c r="BA300" s="220">
        <v>0.5</v>
      </c>
      <c r="BB300" s="220">
        <v>0.5</v>
      </c>
      <c r="BC300" s="220">
        <v>0.5</v>
      </c>
      <c r="BD300" s="220">
        <v>0.5</v>
      </c>
      <c r="BE300" s="220">
        <v>0.5</v>
      </c>
      <c r="BF300" s="220">
        <v>0.5</v>
      </c>
      <c r="BG300" s="220">
        <v>0.5</v>
      </c>
      <c r="BH300" s="220">
        <v>0.5</v>
      </c>
      <c r="BI300" s="220">
        <v>0.5</v>
      </c>
    </row>
    <row r="301" spans="1:61" ht="15">
      <c r="A301" s="36" t="s">
        <v>7</v>
      </c>
      <c r="B301" s="36" t="s">
        <v>8</v>
      </c>
      <c r="C301" s="36" t="s">
        <v>39</v>
      </c>
      <c r="D301" s="1" t="s">
        <v>10</v>
      </c>
      <c r="E301" s="18" t="s">
        <v>97</v>
      </c>
      <c r="F301" s="18" t="s">
        <v>98</v>
      </c>
      <c r="G301" s="1" t="s">
        <v>13</v>
      </c>
      <c r="H301" s="220">
        <f>'2.b-MTH2-HTH'!C$66</f>
        <v>0.27096033581386358</v>
      </c>
      <c r="I301" s="220">
        <f>'2.b-MTH2-HTH'!D$66</f>
        <v>0.27803846841506513</v>
      </c>
      <c r="J301" s="220">
        <f>'2.b-MTH2-HTH'!E$66</f>
        <v>0.28512306108197533</v>
      </c>
      <c r="K301" s="220">
        <f>'2.b-MTH2-HTH'!F$66</f>
        <v>0.29221073523947788</v>
      </c>
      <c r="L301" s="220">
        <f>'2.b-MTH2-HTH'!G$66</f>
        <v>0.29929810301441867</v>
      </c>
      <c r="M301" s="220">
        <f>'2.b-MTH2-HTH'!H$66</f>
        <v>0.30638177745854617</v>
      </c>
      <c r="N301" s="220">
        <f>'2.b-MTH2-HTH'!I$66</f>
        <v>0.31345838276552329</v>
      </c>
      <c r="O301" s="220">
        <f>'2.b-MTH2-HTH'!J$66</f>
        <v>0.32052456441659938</v>
      </c>
      <c r="P301" s="220">
        <f>'2.b-MTH2-HTH'!K$66</f>
        <v>0.32757699919028938</v>
      </c>
      <c r="Q301" s="220">
        <f>'2.b-MTH2-HTH'!L$66</f>
        <v>0.33461240497291833</v>
      </c>
      <c r="R301" s="220">
        <f>'2.b-MTH2-HTH'!M$66</f>
        <v>0.33900064234710969</v>
      </c>
      <c r="S301" s="220">
        <f>'2.b-MTH2-HTH'!N$66</f>
        <v>0.348033858794222</v>
      </c>
      <c r="T301" s="220">
        <f>'2.b-MTH2-HTH'!O$66</f>
        <v>0.35255421330360076</v>
      </c>
      <c r="U301" s="220">
        <f>'2.b-MTH2-HTH'!P$66</f>
        <v>0.36316841586045356</v>
      </c>
      <c r="V301" s="220">
        <f>'2.b-MTH2-HTH'!Q$66</f>
        <v>0.37231292224020818</v>
      </c>
      <c r="W301" s="220">
        <f>'2.b-MTH2-HTH'!R$66</f>
        <v>0.38060310289556548</v>
      </c>
      <c r="X301" s="220">
        <f>'2.b-MTH2-HTH'!S$66</f>
        <v>0.3859322922417493</v>
      </c>
      <c r="Y301" s="220">
        <f>'2.b-MTH2-HTH'!T$66</f>
        <v>0.39113304875381116</v>
      </c>
      <c r="Z301" s="220">
        <f>'2.b-MTH2-HTH'!U$66</f>
        <v>0.39631175960093368</v>
      </c>
      <c r="AA301" s="220">
        <f>'2.b-MTH2-HTH'!V$66</f>
        <v>0.40146668545805714</v>
      </c>
      <c r="AB301" s="220">
        <f>'2.b-MTH2-HTH'!W$66</f>
        <v>0.40659623704207171</v>
      </c>
      <c r="AC301" s="220">
        <f>'2.b-MTH2-HTH'!X$66</f>
        <v>0.41162879886934722</v>
      </c>
      <c r="AD301" s="220">
        <f>'2.b-MTH2-HTH'!Y$66</f>
        <v>0.42718388736326346</v>
      </c>
      <c r="AE301" s="220">
        <f>'2.b-MTH2-HTH'!Z$66</f>
        <v>0.43090333569013051</v>
      </c>
      <c r="AF301" s="220">
        <f>'2.b-MTH2-HTH'!AA$66</f>
        <v>0.43731957379166619</v>
      </c>
      <c r="AG301" s="220">
        <f>'2.b-MTH2-HTH'!AB$66</f>
        <v>0.43403056707977594</v>
      </c>
      <c r="AH301" s="220">
        <f>'2.b-MTH2-HTH'!AC$66</f>
        <v>0.43611792365164642</v>
      </c>
      <c r="AI301" s="220">
        <f>'2.b-MTH2-HTH'!AD$66</f>
        <v>0.44774002617765807</v>
      </c>
      <c r="AJ301" s="220">
        <f>'2.b-MTH2-HTH'!AE$66</f>
        <v>0.45928152601857686</v>
      </c>
      <c r="AK301" s="220">
        <f>'2.b-MTH2-HTH'!AF$66</f>
        <v>0.45871837984852454</v>
      </c>
      <c r="AL301" s="220">
        <f>'2.b-MTH2-HTH'!AG$66</f>
        <v>0.47253270654066276</v>
      </c>
      <c r="AM301" s="220">
        <f>'2.b-MTH2-HTH'!AH$66</f>
        <v>0.4833633944813277</v>
      </c>
      <c r="AN301" s="220">
        <f>'2.b-MTH2-HTH'!AI$66</f>
        <v>0.4938596728161313</v>
      </c>
      <c r="AO301" s="220">
        <f>'2.b-MTH2-HTH'!AJ$66</f>
        <v>0.50009127836262857</v>
      </c>
      <c r="AP301" s="220">
        <f>'2.b-MTH2-HTH'!AK$66</f>
        <v>0.50828722629320966</v>
      </c>
      <c r="AQ301" s="220">
        <f>'2.b-MTH2-HTH'!AL$66</f>
        <v>0.50952544559500845</v>
      </c>
      <c r="AR301" s="220">
        <f>'2.b-MTH2-HTH'!AM$66</f>
        <v>0.52265149277349654</v>
      </c>
      <c r="AS301" s="220">
        <f>'2.b-MTH2-HTH'!AN$66</f>
        <v>0.52495202377414851</v>
      </c>
      <c r="AT301" s="220">
        <f>'2.b-MTH2-HTH'!AO$66</f>
        <v>0.53687106996244194</v>
      </c>
      <c r="AU301" s="220">
        <f>'2.b-MTH2-HTH'!AP$66</f>
        <v>0.53220331018778944</v>
      </c>
      <c r="AV301" s="220">
        <f>'2.b-MTH2-HTH'!AQ$66</f>
        <v>0.54099447518753085</v>
      </c>
      <c r="AW301" s="220">
        <f>'2.b-MTH2-HTH'!AR$66</f>
        <v>0.54069399515463346</v>
      </c>
      <c r="AX301" s="220">
        <f>'2.b-MTH2-HTH'!AS$66</f>
        <v>0.55120071864467934</v>
      </c>
      <c r="AY301" s="220">
        <f>'2.b-MTH2-HTH'!AT$66</f>
        <v>0.55975183037132925</v>
      </c>
      <c r="AZ301" s="220">
        <f>'2.b-MTH2-HTH'!AU$66</f>
        <v>0.56497102100313534</v>
      </c>
      <c r="BA301" s="220">
        <f>'2.b-MTH2-HTH'!AV$66</f>
        <v>0.56927952895042322</v>
      </c>
      <c r="BB301" s="220">
        <f>'2.b-MTH2-HTH'!AW$66</f>
        <v>0.57450751000950395</v>
      </c>
      <c r="BC301" s="220">
        <f>'2.b-MTH2-HTH'!AX$66</f>
        <v>0.57781775890094389</v>
      </c>
      <c r="BD301" s="220">
        <f>'2.b-MTH2-HTH'!AY$66</f>
        <v>0.57451595766849639</v>
      </c>
      <c r="BE301" s="220">
        <f>'2.b-MTH2-HTH'!AZ$66</f>
        <v>0.5749549285103237</v>
      </c>
      <c r="BF301" s="220">
        <f>'2.b-MTH2-HTH'!BA$66</f>
        <v>0.5807407629223017</v>
      </c>
      <c r="BG301" s="220">
        <f>'2.b-MTH2-HTH'!BB$66</f>
        <v>0.5810223934986205</v>
      </c>
      <c r="BH301" s="220">
        <f>'2.b-MTH2-HTH'!BC$66</f>
        <v>0.59258989819671504</v>
      </c>
      <c r="BI301" s="220">
        <f>'2.b-MTH2-HTH'!BD$66</f>
        <v>0.58065161948797872</v>
      </c>
    </row>
    <row r="302" spans="1:61" ht="15">
      <c r="A302" s="36" t="s">
        <v>7</v>
      </c>
      <c r="B302" s="36" t="s">
        <v>8</v>
      </c>
      <c r="C302" s="36" t="s">
        <v>39</v>
      </c>
      <c r="D302" s="1" t="s">
        <v>10</v>
      </c>
      <c r="E302" s="18" t="s">
        <v>97</v>
      </c>
      <c r="F302" s="18" t="s">
        <v>98</v>
      </c>
      <c r="G302" s="1" t="s">
        <v>14</v>
      </c>
      <c r="H302" s="220">
        <f>'2.b-MTH2-HTH'!C$67</f>
        <v>0.67007841522529721</v>
      </c>
      <c r="I302" s="220">
        <f>'2.b-MTH2-HTH'!D$67</f>
        <v>0.67007841522529721</v>
      </c>
      <c r="J302" s="220">
        <f>'2.b-MTH2-HTH'!E$67</f>
        <v>0.67007841522529721</v>
      </c>
      <c r="K302" s="220">
        <f>'2.b-MTH2-HTH'!F$67</f>
        <v>0.67007841522529721</v>
      </c>
      <c r="L302" s="220">
        <f>'2.b-MTH2-HTH'!G$67</f>
        <v>0.67007841522529721</v>
      </c>
      <c r="M302" s="220">
        <f>'2.b-MTH2-HTH'!H$67</f>
        <v>0.67007841522529721</v>
      </c>
      <c r="N302" s="220">
        <f>'2.b-MTH2-HTH'!I$67</f>
        <v>0.67007841522529721</v>
      </c>
      <c r="O302" s="220">
        <f>'2.b-MTH2-HTH'!J$67</f>
        <v>0.67007841522529721</v>
      </c>
      <c r="P302" s="220">
        <f>'2.b-MTH2-HTH'!K$67</f>
        <v>0.67007841522529721</v>
      </c>
      <c r="Q302" s="220">
        <f>'2.b-MTH2-HTH'!L$67</f>
        <v>0.67007841522529721</v>
      </c>
      <c r="R302" s="220">
        <f>'2.b-MTH2-HTH'!M$67</f>
        <v>0.67007841522529721</v>
      </c>
      <c r="S302" s="220">
        <f>'2.b-MTH2-HTH'!N$67</f>
        <v>0.67007841522529721</v>
      </c>
      <c r="T302" s="220">
        <f>'2.b-MTH2-HTH'!O$67</f>
        <v>0.67007841522529721</v>
      </c>
      <c r="U302" s="220">
        <f>'2.b-MTH2-HTH'!P$67</f>
        <v>0.67007841522529721</v>
      </c>
      <c r="V302" s="220">
        <f>'2.b-MTH2-HTH'!Q$67</f>
        <v>0.67007841522529721</v>
      </c>
      <c r="W302" s="220">
        <f>'2.b-MTH2-HTH'!R$67</f>
        <v>0.6700784152252971</v>
      </c>
      <c r="X302" s="220">
        <f>'2.b-MTH2-HTH'!S$67</f>
        <v>0.67007841522529721</v>
      </c>
      <c r="Y302" s="220">
        <f>'2.b-MTH2-HTH'!T$67</f>
        <v>0.67007841522529721</v>
      </c>
      <c r="Z302" s="220">
        <f>'2.b-MTH2-HTH'!U$67</f>
        <v>0.6700784152252971</v>
      </c>
      <c r="AA302" s="220">
        <f>'2.b-MTH2-HTH'!V$67</f>
        <v>0.67007841522529721</v>
      </c>
      <c r="AB302" s="220">
        <f>'2.b-MTH2-HTH'!W$67</f>
        <v>0.67007841522529721</v>
      </c>
      <c r="AC302" s="220">
        <f>'2.b-MTH2-HTH'!X$67</f>
        <v>0.67007841522529721</v>
      </c>
      <c r="AD302" s="220">
        <f>'2.b-MTH2-HTH'!Y$67</f>
        <v>0.67007841522529721</v>
      </c>
      <c r="AE302" s="220">
        <f>'2.b-MTH2-HTH'!Z$67</f>
        <v>0.67007841522529721</v>
      </c>
      <c r="AF302" s="220">
        <f>'2.b-MTH2-HTH'!AA$67</f>
        <v>0.67007841522529721</v>
      </c>
      <c r="AG302" s="220">
        <f>'2.b-MTH2-HTH'!AB$67</f>
        <v>0.6700784152252971</v>
      </c>
      <c r="AH302" s="220">
        <f>'2.b-MTH2-HTH'!AC$67</f>
        <v>0.67007841522529721</v>
      </c>
      <c r="AI302" s="220">
        <f>'2.b-MTH2-HTH'!AD$67</f>
        <v>0.67007841522529721</v>
      </c>
      <c r="AJ302" s="220">
        <f>'2.b-MTH2-HTH'!AE$67</f>
        <v>0.67007841522529721</v>
      </c>
      <c r="AK302" s="220">
        <f>'2.b-MTH2-HTH'!AF$67</f>
        <v>0.67007841522529721</v>
      </c>
      <c r="AL302" s="220">
        <f>'2.b-MTH2-HTH'!AG$67</f>
        <v>0.67007841522529732</v>
      </c>
      <c r="AM302" s="220">
        <f>'2.b-MTH2-HTH'!AH$67</f>
        <v>0.67007841522529721</v>
      </c>
      <c r="AN302" s="220">
        <f>'2.b-MTH2-HTH'!AI$67</f>
        <v>0.67007841522529721</v>
      </c>
      <c r="AO302" s="220">
        <f>'2.b-MTH2-HTH'!AJ$67</f>
        <v>0.67007841522529721</v>
      </c>
      <c r="AP302" s="220">
        <f>'2.b-MTH2-HTH'!AK$67</f>
        <v>0.67007841522529721</v>
      </c>
      <c r="AQ302" s="220">
        <f>'2.b-MTH2-HTH'!AL$67</f>
        <v>0.67007841522529721</v>
      </c>
      <c r="AR302" s="220">
        <f>'2.b-MTH2-HTH'!AM$67</f>
        <v>0.67007841522529721</v>
      </c>
      <c r="AS302" s="220">
        <f>'2.b-MTH2-HTH'!AN$67</f>
        <v>0.67007841522529721</v>
      </c>
      <c r="AT302" s="220">
        <f>'2.b-MTH2-HTH'!AO$67</f>
        <v>0.67007841522529721</v>
      </c>
      <c r="AU302" s="220">
        <f>'2.b-MTH2-HTH'!AP$67</f>
        <v>0.67007841522529721</v>
      </c>
      <c r="AV302" s="220">
        <f>'2.b-MTH2-HTH'!AQ$67</f>
        <v>0.67007841522529721</v>
      </c>
      <c r="AW302" s="220">
        <f>'2.b-MTH2-HTH'!AR$67</f>
        <v>0.67007841522529721</v>
      </c>
      <c r="AX302" s="220">
        <f>'2.b-MTH2-HTH'!AS$67</f>
        <v>0.67007841522529721</v>
      </c>
      <c r="AY302" s="220">
        <f>'2.b-MTH2-HTH'!AT$67</f>
        <v>0.67007841522529721</v>
      </c>
      <c r="AZ302" s="220">
        <f>'2.b-MTH2-HTH'!AU$67</f>
        <v>0.67007841522529721</v>
      </c>
      <c r="BA302" s="220">
        <f>'2.b-MTH2-HTH'!AV$67</f>
        <v>0.67007841522529721</v>
      </c>
      <c r="BB302" s="220">
        <f>'2.b-MTH2-HTH'!AW$67</f>
        <v>0.67007841522529721</v>
      </c>
      <c r="BC302" s="220">
        <f>'2.b-MTH2-HTH'!AX$67</f>
        <v>0.67007841522529721</v>
      </c>
      <c r="BD302" s="220">
        <f>'2.b-MTH2-HTH'!AY$67</f>
        <v>0.67007841522529721</v>
      </c>
      <c r="BE302" s="220">
        <f>'2.b-MTH2-HTH'!AZ$67</f>
        <v>0.67007841522529721</v>
      </c>
      <c r="BF302" s="220">
        <f>'2.b-MTH2-HTH'!BA$67</f>
        <v>0.67007841522529721</v>
      </c>
      <c r="BG302" s="220">
        <f>'2.b-MTH2-HTH'!BB$67</f>
        <v>0.67007841522529721</v>
      </c>
      <c r="BH302" s="220">
        <f>'2.b-MTH2-HTH'!BC$67</f>
        <v>0.67007841522529721</v>
      </c>
      <c r="BI302" s="220">
        <f>'2.b-MTH2-HTH'!BD$67</f>
        <v>0.67007841522529721</v>
      </c>
    </row>
    <row r="303" spans="1:61" s="5" customFormat="1" ht="15">
      <c r="A303" s="4" t="s">
        <v>7</v>
      </c>
      <c r="B303" s="4" t="s">
        <v>8</v>
      </c>
      <c r="C303" s="4" t="s">
        <v>39</v>
      </c>
      <c r="D303" s="4" t="s">
        <v>43</v>
      </c>
      <c r="E303" s="4"/>
      <c r="F303" s="4"/>
      <c r="G303" s="4" t="s">
        <v>11</v>
      </c>
      <c r="H303" s="4">
        <v>-59</v>
      </c>
      <c r="I303" s="4">
        <v>-79</v>
      </c>
      <c r="J303" s="4">
        <v>-284</v>
      </c>
      <c r="K303" s="4">
        <v>-355</v>
      </c>
      <c r="L303" s="4">
        <v>-350</v>
      </c>
      <c r="M303" s="4">
        <v>-361</v>
      </c>
      <c r="N303" s="4">
        <v>-336</v>
      </c>
      <c r="O303" s="4">
        <v>-484</v>
      </c>
      <c r="P303" s="4">
        <v>-682</v>
      </c>
      <c r="Q303" s="4">
        <v>-666</v>
      </c>
      <c r="R303" s="4">
        <v>-609</v>
      </c>
      <c r="S303" s="4">
        <v>-622</v>
      </c>
      <c r="T303" s="4">
        <v>-741</v>
      </c>
      <c r="U303" s="4">
        <v>-656</v>
      </c>
      <c r="V303" s="4">
        <v>-703</v>
      </c>
      <c r="W303" s="4">
        <v>-808</v>
      </c>
      <c r="X303" s="4">
        <v>-871</v>
      </c>
      <c r="Y303" s="4">
        <v>-887</v>
      </c>
      <c r="Z303" s="4">
        <v>-799</v>
      </c>
      <c r="AA303" s="4">
        <v>-867</v>
      </c>
      <c r="AB303" s="4">
        <v>-899</v>
      </c>
      <c r="AC303" s="4">
        <v>-895</v>
      </c>
      <c r="AD303" s="4">
        <v>-867</v>
      </c>
      <c r="AE303" s="4">
        <v>-994</v>
      </c>
      <c r="AF303" s="4">
        <v>-1105</v>
      </c>
      <c r="AG303" s="4">
        <v>-1157</v>
      </c>
      <c r="AH303" s="4">
        <v>-1152</v>
      </c>
      <c r="AI303" s="4">
        <v>-1159</v>
      </c>
      <c r="AJ303" s="4">
        <v>-1383</v>
      </c>
      <c r="AK303" s="4">
        <v>-1502</v>
      </c>
      <c r="AL303" s="4">
        <v>-1543</v>
      </c>
      <c r="AM303" s="4">
        <v>-1637</v>
      </c>
      <c r="AN303" s="4">
        <v>-1771</v>
      </c>
      <c r="AO303" s="4">
        <v>-1559</v>
      </c>
      <c r="AP303" s="4">
        <v>-1567</v>
      </c>
      <c r="AQ303" s="4">
        <v>-1513</v>
      </c>
      <c r="AR303" s="4">
        <v>-1713</v>
      </c>
      <c r="AS303" s="4">
        <v>-1896</v>
      </c>
      <c r="AT303" s="4">
        <v>-1925</v>
      </c>
      <c r="AU303" s="4">
        <v>-1909</v>
      </c>
      <c r="AV303" s="4">
        <v>-2000</v>
      </c>
      <c r="AW303" s="4">
        <v>-1828</v>
      </c>
      <c r="AX303" s="4">
        <v>-1733</v>
      </c>
      <c r="AY303" s="4">
        <v>-2138</v>
      </c>
      <c r="AZ303" s="4">
        <v>-2411</v>
      </c>
      <c r="BA303" s="4">
        <v>-2517</v>
      </c>
      <c r="BB303" s="4">
        <v>-2612</v>
      </c>
      <c r="BC303" s="4">
        <v>-2679</v>
      </c>
      <c r="BD303" s="4">
        <v>-2536</v>
      </c>
      <c r="BE303" s="4">
        <v>-2615</v>
      </c>
      <c r="BF303" s="4">
        <v>-2939</v>
      </c>
      <c r="BG303" s="4">
        <v>-3607</v>
      </c>
      <c r="BH303" s="4">
        <v>-4153</v>
      </c>
      <c r="BI303" s="4">
        <v>-4404</v>
      </c>
    </row>
    <row r="304" spans="1:61" ht="15">
      <c r="A304" s="36" t="s">
        <v>7</v>
      </c>
      <c r="B304" s="36" t="s">
        <v>8</v>
      </c>
      <c r="C304" s="36" t="s">
        <v>39</v>
      </c>
      <c r="D304" s="1" t="s">
        <v>43</v>
      </c>
      <c r="E304" s="1" t="s">
        <v>107</v>
      </c>
      <c r="F304" s="1" t="s">
        <v>108</v>
      </c>
      <c r="G304" s="1" t="s">
        <v>12</v>
      </c>
      <c r="H304" s="220">
        <v>0.5</v>
      </c>
      <c r="I304" s="220">
        <v>0.5</v>
      </c>
      <c r="J304" s="220">
        <v>0.5</v>
      </c>
      <c r="K304" s="220">
        <v>0.5</v>
      </c>
      <c r="L304" s="220">
        <v>0.5</v>
      </c>
      <c r="M304" s="220">
        <v>0.5</v>
      </c>
      <c r="N304" s="220">
        <v>0.5</v>
      </c>
      <c r="O304" s="220">
        <v>0.5</v>
      </c>
      <c r="P304" s="220">
        <v>0.5</v>
      </c>
      <c r="Q304" s="220">
        <v>0.5</v>
      </c>
      <c r="R304" s="220">
        <v>0.5</v>
      </c>
      <c r="S304" s="220">
        <v>0.5</v>
      </c>
      <c r="T304" s="220">
        <v>0.5</v>
      </c>
      <c r="U304" s="220">
        <v>0.5</v>
      </c>
      <c r="V304" s="220">
        <v>0.5</v>
      </c>
      <c r="W304" s="220">
        <v>0.5</v>
      </c>
      <c r="X304" s="220">
        <v>0.5</v>
      </c>
      <c r="Y304" s="220">
        <v>0.5</v>
      </c>
      <c r="Z304" s="220">
        <v>0.5</v>
      </c>
      <c r="AA304" s="220">
        <v>0.5</v>
      </c>
      <c r="AB304" s="220">
        <v>0.5</v>
      </c>
      <c r="AC304" s="220">
        <v>0.5</v>
      </c>
      <c r="AD304" s="220">
        <v>0.5</v>
      </c>
      <c r="AE304" s="220">
        <v>0.5</v>
      </c>
      <c r="AF304" s="220">
        <v>0.5</v>
      </c>
      <c r="AG304" s="220">
        <v>0.5</v>
      </c>
      <c r="AH304" s="220">
        <v>0.5</v>
      </c>
      <c r="AI304" s="220">
        <v>0.5</v>
      </c>
      <c r="AJ304" s="220">
        <v>0.5</v>
      </c>
      <c r="AK304" s="220">
        <v>0.5</v>
      </c>
      <c r="AL304" s="220">
        <v>0.5</v>
      </c>
      <c r="AM304" s="220">
        <v>0.5</v>
      </c>
      <c r="AN304" s="220">
        <v>0.5</v>
      </c>
      <c r="AO304" s="220">
        <v>0.5</v>
      </c>
      <c r="AP304" s="220">
        <v>0.5</v>
      </c>
      <c r="AQ304" s="220">
        <v>0.5</v>
      </c>
      <c r="AR304" s="220">
        <v>0.5</v>
      </c>
      <c r="AS304" s="220">
        <v>0.5</v>
      </c>
      <c r="AT304" s="220">
        <v>0.5</v>
      </c>
      <c r="AU304" s="220">
        <v>0.5</v>
      </c>
      <c r="AV304" s="220">
        <v>0.5</v>
      </c>
      <c r="AW304" s="220">
        <v>0.5</v>
      </c>
      <c r="AX304" s="220">
        <v>0.5</v>
      </c>
      <c r="AY304" s="220">
        <v>0.5</v>
      </c>
      <c r="AZ304" s="220">
        <v>0.5</v>
      </c>
      <c r="BA304" s="220">
        <v>0.5</v>
      </c>
      <c r="BB304" s="220">
        <v>0.5</v>
      </c>
      <c r="BC304" s="220">
        <v>0.5</v>
      </c>
      <c r="BD304" s="220">
        <v>0.5</v>
      </c>
      <c r="BE304" s="220">
        <v>0.5</v>
      </c>
      <c r="BF304" s="220">
        <v>0.5</v>
      </c>
      <c r="BG304" s="220">
        <v>0.5</v>
      </c>
      <c r="BH304" s="220">
        <v>0.5</v>
      </c>
      <c r="BI304" s="220">
        <v>0.5</v>
      </c>
    </row>
    <row r="305" spans="1:61" ht="15">
      <c r="A305" s="36" t="s">
        <v>7</v>
      </c>
      <c r="B305" s="36" t="s">
        <v>8</v>
      </c>
      <c r="C305" s="36" t="s">
        <v>39</v>
      </c>
      <c r="D305" s="1" t="s">
        <v>43</v>
      </c>
      <c r="E305" s="1" t="s">
        <v>107</v>
      </c>
      <c r="F305" s="1" t="s">
        <v>108</v>
      </c>
      <c r="G305" s="1" t="s">
        <v>13</v>
      </c>
      <c r="H305" s="220">
        <f>'2.b-MTH2-HTH'!C$60</f>
        <v>0.27096033581386358</v>
      </c>
      <c r="I305" s="220">
        <f>'2.b-MTH2-HTH'!D$60</f>
        <v>0.27803846841506513</v>
      </c>
      <c r="J305" s="220">
        <f>'2.b-MTH2-HTH'!E$60</f>
        <v>0.28512306108197533</v>
      </c>
      <c r="K305" s="220">
        <f>'2.b-MTH2-HTH'!F$60</f>
        <v>0.29221073523947788</v>
      </c>
      <c r="L305" s="220">
        <f>'2.b-MTH2-HTH'!G$60</f>
        <v>0.29929810301441867</v>
      </c>
      <c r="M305" s="220">
        <f>'2.b-MTH2-HTH'!H$60</f>
        <v>0.30638177745854617</v>
      </c>
      <c r="N305" s="220">
        <f>'2.b-MTH2-HTH'!I$60</f>
        <v>0.31345838276552329</v>
      </c>
      <c r="O305" s="220">
        <f>'2.b-MTH2-HTH'!J$60</f>
        <v>0.32052456441659938</v>
      </c>
      <c r="P305" s="220">
        <f>'2.b-MTH2-HTH'!K$60</f>
        <v>0.32757699919028938</v>
      </c>
      <c r="Q305" s="220">
        <f>'2.b-MTH2-HTH'!L$60</f>
        <v>0.33461240497291833</v>
      </c>
      <c r="R305" s="220">
        <f>'2.b-MTH2-HTH'!M$60</f>
        <v>0.33900064234710969</v>
      </c>
      <c r="S305" s="220">
        <f>'2.b-MTH2-HTH'!N$60</f>
        <v>0.348033858794222</v>
      </c>
      <c r="T305" s="220">
        <f>'2.b-MTH2-HTH'!O$60</f>
        <v>0.35255421330360076</v>
      </c>
      <c r="U305" s="220">
        <f>'2.b-MTH2-HTH'!P$60</f>
        <v>0.36316841586045356</v>
      </c>
      <c r="V305" s="220">
        <f>'2.b-MTH2-HTH'!Q$60</f>
        <v>0.37231292224020818</v>
      </c>
      <c r="W305" s="220">
        <f>'2.b-MTH2-HTH'!R$60</f>
        <v>0.38060310289556548</v>
      </c>
      <c r="X305" s="220">
        <f>'2.b-MTH2-HTH'!S$60</f>
        <v>0.3859322922417493</v>
      </c>
      <c r="Y305" s="220">
        <f>'2.b-MTH2-HTH'!T$60</f>
        <v>0.39113304875381116</v>
      </c>
      <c r="Z305" s="220">
        <f>'2.b-MTH2-HTH'!U$60</f>
        <v>0.39631175960093368</v>
      </c>
      <c r="AA305" s="220">
        <f>'2.b-MTH2-HTH'!V$60</f>
        <v>0.40146668545805714</v>
      </c>
      <c r="AB305" s="220">
        <f>'2.b-MTH2-HTH'!W$60</f>
        <v>0.40659623704207171</v>
      </c>
      <c r="AC305" s="220">
        <f>'2.b-MTH2-HTH'!X$60</f>
        <v>0.41162879886934722</v>
      </c>
      <c r="AD305" s="220">
        <f>'2.b-MTH2-HTH'!Y$60</f>
        <v>0.42718388736326346</v>
      </c>
      <c r="AE305" s="220">
        <f>'2.b-MTH2-HTH'!Z$60</f>
        <v>0.43090333569013051</v>
      </c>
      <c r="AF305" s="220">
        <f>'2.b-MTH2-HTH'!AA$60</f>
        <v>0.43731957379166619</v>
      </c>
      <c r="AG305" s="220">
        <f>'2.b-MTH2-HTH'!AB$60</f>
        <v>0.43403056707977594</v>
      </c>
      <c r="AH305" s="220">
        <f>'2.b-MTH2-HTH'!AC$60</f>
        <v>0.43611792365164642</v>
      </c>
      <c r="AI305" s="220">
        <f>'2.b-MTH2-HTH'!AD$60</f>
        <v>0.44774002617765807</v>
      </c>
      <c r="AJ305" s="220">
        <f>'2.b-MTH2-HTH'!AE$60</f>
        <v>0.45928152601857686</v>
      </c>
      <c r="AK305" s="220">
        <f>'2.b-MTH2-HTH'!AF$60</f>
        <v>0.45871837984852454</v>
      </c>
      <c r="AL305" s="220">
        <f>'2.b-MTH2-HTH'!AG$60</f>
        <v>0.47253270654066276</v>
      </c>
      <c r="AM305" s="220">
        <f>'2.b-MTH2-HTH'!AH$60</f>
        <v>0.4833633944813277</v>
      </c>
      <c r="AN305" s="220">
        <f>'2.b-MTH2-HTH'!AI$60</f>
        <v>0.4938596728161313</v>
      </c>
      <c r="AO305" s="220">
        <f>'2.b-MTH2-HTH'!AJ$60</f>
        <v>0.50009127836262857</v>
      </c>
      <c r="AP305" s="220">
        <f>'2.b-MTH2-HTH'!AK$60</f>
        <v>0.50828722629320966</v>
      </c>
      <c r="AQ305" s="220">
        <f>'2.b-MTH2-HTH'!AL$60</f>
        <v>0.50952544559500845</v>
      </c>
      <c r="AR305" s="220">
        <f>'2.b-MTH2-HTH'!AM$60</f>
        <v>0.52265149277349654</v>
      </c>
      <c r="AS305" s="220">
        <f>'2.b-MTH2-HTH'!AN$60</f>
        <v>0.52495202377414851</v>
      </c>
      <c r="AT305" s="220">
        <f>'2.b-MTH2-HTH'!AO$60</f>
        <v>0.53687106996244194</v>
      </c>
      <c r="AU305" s="220">
        <f>'2.b-MTH2-HTH'!AP$60</f>
        <v>0.53220331018778944</v>
      </c>
      <c r="AV305" s="220">
        <f>'2.b-MTH2-HTH'!AQ$60</f>
        <v>0.54099447518753085</v>
      </c>
      <c r="AW305" s="220">
        <f>'2.b-MTH2-HTH'!AR$60</f>
        <v>0.54069399515463346</v>
      </c>
      <c r="AX305" s="220">
        <f>'2.b-MTH2-HTH'!AS$60</f>
        <v>0.55120071864467934</v>
      </c>
      <c r="AY305" s="220">
        <f>'2.b-MTH2-HTH'!AT$60</f>
        <v>0.55975183037132925</v>
      </c>
      <c r="AZ305" s="220">
        <f>'2.b-MTH2-HTH'!AU$60</f>
        <v>0.56497102100313534</v>
      </c>
      <c r="BA305" s="220">
        <f>'2.b-MTH2-HTH'!AV$60</f>
        <v>0.56927952895042322</v>
      </c>
      <c r="BB305" s="220">
        <f>'2.b-MTH2-HTH'!AW$60</f>
        <v>0.57450751000950395</v>
      </c>
      <c r="BC305" s="220">
        <f>'2.b-MTH2-HTH'!AX$60</f>
        <v>0.57781775890094389</v>
      </c>
      <c r="BD305" s="220">
        <f>'2.b-MTH2-HTH'!AY$60</f>
        <v>0.57451595766849639</v>
      </c>
      <c r="BE305" s="220">
        <f>'2.b-MTH2-HTH'!AZ$60</f>
        <v>0.5749549285103237</v>
      </c>
      <c r="BF305" s="220">
        <f>'2.b-MTH2-HTH'!BA$60</f>
        <v>0.5807407629223017</v>
      </c>
      <c r="BG305" s="220">
        <f>'2.b-MTH2-HTH'!BB$60</f>
        <v>0.5810223934986205</v>
      </c>
      <c r="BH305" s="220">
        <f>'2.b-MTH2-HTH'!BC$60</f>
        <v>0.59258989819671504</v>
      </c>
      <c r="BI305" s="220">
        <f>'2.b-MTH2-HTH'!BD$60</f>
        <v>0.58065161948797872</v>
      </c>
    </row>
    <row r="306" spans="1:61" ht="15">
      <c r="A306" s="36" t="s">
        <v>7</v>
      </c>
      <c r="B306" s="36" t="s">
        <v>8</v>
      </c>
      <c r="C306" s="36" t="s">
        <v>39</v>
      </c>
      <c r="D306" s="1" t="s">
        <v>43</v>
      </c>
      <c r="E306" s="1" t="s">
        <v>107</v>
      </c>
      <c r="F306" s="1" t="s">
        <v>108</v>
      </c>
      <c r="G306" s="1" t="s">
        <v>14</v>
      </c>
      <c r="H306" s="220">
        <f>'2.b-MTH2-HTH'!C$61</f>
        <v>0.3911634117171473</v>
      </c>
      <c r="I306" s="220">
        <f>'2.b-MTH2-HTH'!D$61</f>
        <v>0.3911634117171473</v>
      </c>
      <c r="J306" s="220">
        <f>'2.b-MTH2-HTH'!E$61</f>
        <v>0.3911634117171473</v>
      </c>
      <c r="K306" s="220">
        <f>'2.b-MTH2-HTH'!F$61</f>
        <v>0.3911634117171473</v>
      </c>
      <c r="L306" s="220">
        <f>'2.b-MTH2-HTH'!G$61</f>
        <v>0.3911634117171473</v>
      </c>
      <c r="M306" s="220">
        <f>'2.b-MTH2-HTH'!H$61</f>
        <v>0.3911634117171473</v>
      </c>
      <c r="N306" s="220">
        <f>'2.b-MTH2-HTH'!I$61</f>
        <v>0.3911634117171473</v>
      </c>
      <c r="O306" s="220">
        <f>'2.b-MTH2-HTH'!J$61</f>
        <v>0.3911634117171473</v>
      </c>
      <c r="P306" s="220">
        <f>'2.b-MTH2-HTH'!K$61</f>
        <v>0.39116341171714725</v>
      </c>
      <c r="Q306" s="220">
        <f>'2.b-MTH2-HTH'!L$61</f>
        <v>0.3911634117171473</v>
      </c>
      <c r="R306" s="220">
        <f>'2.b-MTH2-HTH'!M$61</f>
        <v>0.3911634117171473</v>
      </c>
      <c r="S306" s="220">
        <f>'2.b-MTH2-HTH'!N$61</f>
        <v>0.3911634117171473</v>
      </c>
      <c r="T306" s="220">
        <f>'2.b-MTH2-HTH'!O$61</f>
        <v>0.39116341171714725</v>
      </c>
      <c r="U306" s="220">
        <f>'2.b-MTH2-HTH'!P$61</f>
        <v>0.39116341171714725</v>
      </c>
      <c r="V306" s="220">
        <f>'2.b-MTH2-HTH'!Q$61</f>
        <v>0.3911634117171473</v>
      </c>
      <c r="W306" s="220">
        <f>'2.b-MTH2-HTH'!R$61</f>
        <v>0.3911634117171473</v>
      </c>
      <c r="X306" s="220">
        <f>'2.b-MTH2-HTH'!S$61</f>
        <v>0.3911634117171473</v>
      </c>
      <c r="Y306" s="220">
        <f>'2.b-MTH2-HTH'!T$61</f>
        <v>0.3911634117171473</v>
      </c>
      <c r="Z306" s="220">
        <f>'2.b-MTH2-HTH'!U$61</f>
        <v>0.3911634117171473</v>
      </c>
      <c r="AA306" s="220">
        <f>'2.b-MTH2-HTH'!V$61</f>
        <v>0.3911634117171473</v>
      </c>
      <c r="AB306" s="220">
        <f>'2.b-MTH2-HTH'!W$61</f>
        <v>0.3911634117171473</v>
      </c>
      <c r="AC306" s="220">
        <f>'2.b-MTH2-HTH'!X$61</f>
        <v>0.3911634117171473</v>
      </c>
      <c r="AD306" s="220">
        <f>'2.b-MTH2-HTH'!Y$61</f>
        <v>0.3911634117171473</v>
      </c>
      <c r="AE306" s="220">
        <f>'2.b-MTH2-HTH'!Z$61</f>
        <v>0.3911634117171473</v>
      </c>
      <c r="AF306" s="220">
        <f>'2.b-MTH2-HTH'!AA$61</f>
        <v>0.3911634117171473</v>
      </c>
      <c r="AG306" s="220">
        <f>'2.b-MTH2-HTH'!AB$61</f>
        <v>0.3911634117171473</v>
      </c>
      <c r="AH306" s="220">
        <f>'2.b-MTH2-HTH'!AC$61</f>
        <v>0.3911634117171473</v>
      </c>
      <c r="AI306" s="220">
        <f>'2.b-MTH2-HTH'!AD$61</f>
        <v>0.3911634117171473</v>
      </c>
      <c r="AJ306" s="220">
        <f>'2.b-MTH2-HTH'!AE$61</f>
        <v>0.39116341171714736</v>
      </c>
      <c r="AK306" s="220">
        <f>'2.b-MTH2-HTH'!AF$61</f>
        <v>0.3911634117171473</v>
      </c>
      <c r="AL306" s="220">
        <f>'2.b-MTH2-HTH'!AG$61</f>
        <v>0.3911634117171473</v>
      </c>
      <c r="AM306" s="220">
        <f>'2.b-MTH2-HTH'!AH$61</f>
        <v>0.3911634117171473</v>
      </c>
      <c r="AN306" s="220">
        <f>'2.b-MTH2-HTH'!AI$61</f>
        <v>0.3911634117171473</v>
      </c>
      <c r="AO306" s="220">
        <f>'2.b-MTH2-HTH'!AJ$61</f>
        <v>0.3911634117171473</v>
      </c>
      <c r="AP306" s="220">
        <f>'2.b-MTH2-HTH'!AK$61</f>
        <v>0.3911634117171473</v>
      </c>
      <c r="AQ306" s="220">
        <f>'2.b-MTH2-HTH'!AL$61</f>
        <v>0.3911634117171473</v>
      </c>
      <c r="AR306" s="220">
        <f>'2.b-MTH2-HTH'!AM$61</f>
        <v>0.3911634117171473</v>
      </c>
      <c r="AS306" s="220">
        <f>'2.b-MTH2-HTH'!AN$61</f>
        <v>0.3911634117171473</v>
      </c>
      <c r="AT306" s="220">
        <f>'2.b-MTH2-HTH'!AO$61</f>
        <v>0.3911634117171473</v>
      </c>
      <c r="AU306" s="220">
        <f>'2.b-MTH2-HTH'!AP$61</f>
        <v>0.3911634117171473</v>
      </c>
      <c r="AV306" s="220">
        <f>'2.b-MTH2-HTH'!AQ$61</f>
        <v>0.3911634117171473</v>
      </c>
      <c r="AW306" s="220">
        <f>'2.b-MTH2-HTH'!AR$61</f>
        <v>0.3911634117171473</v>
      </c>
      <c r="AX306" s="220">
        <f>'2.b-MTH2-HTH'!AS$61</f>
        <v>0.3911634117171473</v>
      </c>
      <c r="AY306" s="220">
        <f>'2.b-MTH2-HTH'!AT$61</f>
        <v>0.3911634117171473</v>
      </c>
      <c r="AZ306" s="220">
        <f>'2.b-MTH2-HTH'!AU$61</f>
        <v>0.3911634117171473</v>
      </c>
      <c r="BA306" s="220">
        <f>'2.b-MTH2-HTH'!AV$61</f>
        <v>0.3911634117171473</v>
      </c>
      <c r="BB306" s="220">
        <f>'2.b-MTH2-HTH'!AW$61</f>
        <v>0.3911634117171473</v>
      </c>
      <c r="BC306" s="220">
        <f>'2.b-MTH2-HTH'!AX$61</f>
        <v>0.3911634117171473</v>
      </c>
      <c r="BD306" s="220">
        <f>'2.b-MTH2-HTH'!AY$61</f>
        <v>0.3911634117171473</v>
      </c>
      <c r="BE306" s="220">
        <f>'2.b-MTH2-HTH'!AZ$61</f>
        <v>0.3911634117171473</v>
      </c>
      <c r="BF306" s="220">
        <f>'2.b-MTH2-HTH'!BA$61</f>
        <v>0.3911634117171473</v>
      </c>
      <c r="BG306" s="220">
        <f>'2.b-MTH2-HTH'!BB$61</f>
        <v>0.3911634117171473</v>
      </c>
      <c r="BH306" s="220">
        <f>'2.b-MTH2-HTH'!BC$61</f>
        <v>0.3911634117171473</v>
      </c>
      <c r="BI306" s="220">
        <f>'2.b-MTH2-HTH'!BD$61</f>
        <v>0.3911634117171473</v>
      </c>
    </row>
    <row r="307" spans="1:61" ht="15">
      <c r="A307" s="36" t="s">
        <v>7</v>
      </c>
      <c r="B307" s="36" t="s">
        <v>8</v>
      </c>
      <c r="C307" s="36" t="s">
        <v>39</v>
      </c>
      <c r="D307" s="1" t="s">
        <v>43</v>
      </c>
      <c r="E307" s="18" t="s">
        <v>97</v>
      </c>
      <c r="F307" s="18" t="s">
        <v>98</v>
      </c>
      <c r="G307" s="1" t="s">
        <v>12</v>
      </c>
      <c r="H307" s="220">
        <v>0.5</v>
      </c>
      <c r="I307" s="220">
        <v>0.5</v>
      </c>
      <c r="J307" s="220">
        <v>0.5</v>
      </c>
      <c r="K307" s="220">
        <v>0.5</v>
      </c>
      <c r="L307" s="220">
        <v>0.5</v>
      </c>
      <c r="M307" s="220">
        <v>0.5</v>
      </c>
      <c r="N307" s="220">
        <v>0.5</v>
      </c>
      <c r="O307" s="220">
        <v>0.5</v>
      </c>
      <c r="P307" s="220">
        <v>0.5</v>
      </c>
      <c r="Q307" s="220">
        <v>0.5</v>
      </c>
      <c r="R307" s="220">
        <v>0.5</v>
      </c>
      <c r="S307" s="220">
        <v>0.5</v>
      </c>
      <c r="T307" s="220">
        <v>0.5</v>
      </c>
      <c r="U307" s="220">
        <v>0.5</v>
      </c>
      <c r="V307" s="220">
        <v>0.5</v>
      </c>
      <c r="W307" s="220">
        <v>0.5</v>
      </c>
      <c r="X307" s="220">
        <v>0.5</v>
      </c>
      <c r="Y307" s="220">
        <v>0.5</v>
      </c>
      <c r="Z307" s="220">
        <v>0.5</v>
      </c>
      <c r="AA307" s="220">
        <v>0.5</v>
      </c>
      <c r="AB307" s="220">
        <v>0.5</v>
      </c>
      <c r="AC307" s="220">
        <v>0.5</v>
      </c>
      <c r="AD307" s="220">
        <v>0.5</v>
      </c>
      <c r="AE307" s="220">
        <v>0.5</v>
      </c>
      <c r="AF307" s="220">
        <v>0.5</v>
      </c>
      <c r="AG307" s="220">
        <v>0.5</v>
      </c>
      <c r="AH307" s="220">
        <v>0.5</v>
      </c>
      <c r="AI307" s="220">
        <v>0.5</v>
      </c>
      <c r="AJ307" s="220">
        <v>0.5</v>
      </c>
      <c r="AK307" s="220">
        <v>0.5</v>
      </c>
      <c r="AL307" s="220">
        <v>0.5</v>
      </c>
      <c r="AM307" s="220">
        <v>0.5</v>
      </c>
      <c r="AN307" s="220">
        <v>0.5</v>
      </c>
      <c r="AO307" s="220">
        <v>0.5</v>
      </c>
      <c r="AP307" s="220">
        <v>0.5</v>
      </c>
      <c r="AQ307" s="220">
        <v>0.5</v>
      </c>
      <c r="AR307" s="220">
        <v>0.5</v>
      </c>
      <c r="AS307" s="220">
        <v>0.5</v>
      </c>
      <c r="AT307" s="220">
        <v>0.5</v>
      </c>
      <c r="AU307" s="220">
        <v>0.5</v>
      </c>
      <c r="AV307" s="220">
        <v>0.5</v>
      </c>
      <c r="AW307" s="220">
        <v>0.5</v>
      </c>
      <c r="AX307" s="220">
        <v>0.5</v>
      </c>
      <c r="AY307" s="220">
        <v>0.5</v>
      </c>
      <c r="AZ307" s="220">
        <v>0.5</v>
      </c>
      <c r="BA307" s="220">
        <v>0.5</v>
      </c>
      <c r="BB307" s="220">
        <v>0.5</v>
      </c>
      <c r="BC307" s="220">
        <v>0.5</v>
      </c>
      <c r="BD307" s="220">
        <v>0.5</v>
      </c>
      <c r="BE307" s="220">
        <v>0.5</v>
      </c>
      <c r="BF307" s="220">
        <v>0.5</v>
      </c>
      <c r="BG307" s="220">
        <v>0.5</v>
      </c>
      <c r="BH307" s="220">
        <v>0.5</v>
      </c>
      <c r="BI307" s="220">
        <v>0.5</v>
      </c>
    </row>
    <row r="308" spans="1:61" ht="15">
      <c r="A308" s="36" t="s">
        <v>7</v>
      </c>
      <c r="B308" s="36" t="s">
        <v>8</v>
      </c>
      <c r="C308" s="36" t="s">
        <v>39</v>
      </c>
      <c r="D308" s="1" t="s">
        <v>43</v>
      </c>
      <c r="E308" s="18" t="s">
        <v>97</v>
      </c>
      <c r="F308" s="18" t="s">
        <v>98</v>
      </c>
      <c r="G308" s="1" t="s">
        <v>13</v>
      </c>
      <c r="H308" s="220">
        <f>'2.b-MTH2-HTH'!C$66</f>
        <v>0.27096033581386358</v>
      </c>
      <c r="I308" s="220">
        <f>'2.b-MTH2-HTH'!D$66</f>
        <v>0.27803846841506513</v>
      </c>
      <c r="J308" s="220">
        <f>'2.b-MTH2-HTH'!E$66</f>
        <v>0.28512306108197533</v>
      </c>
      <c r="K308" s="220">
        <f>'2.b-MTH2-HTH'!F$66</f>
        <v>0.29221073523947788</v>
      </c>
      <c r="L308" s="220">
        <f>'2.b-MTH2-HTH'!G$66</f>
        <v>0.29929810301441867</v>
      </c>
      <c r="M308" s="220">
        <f>'2.b-MTH2-HTH'!H$66</f>
        <v>0.30638177745854617</v>
      </c>
      <c r="N308" s="220">
        <f>'2.b-MTH2-HTH'!I$66</f>
        <v>0.31345838276552329</v>
      </c>
      <c r="O308" s="220">
        <f>'2.b-MTH2-HTH'!J$66</f>
        <v>0.32052456441659938</v>
      </c>
      <c r="P308" s="220">
        <f>'2.b-MTH2-HTH'!K$66</f>
        <v>0.32757699919028938</v>
      </c>
      <c r="Q308" s="220">
        <f>'2.b-MTH2-HTH'!L$66</f>
        <v>0.33461240497291833</v>
      </c>
      <c r="R308" s="220">
        <f>'2.b-MTH2-HTH'!M$66</f>
        <v>0.33900064234710969</v>
      </c>
      <c r="S308" s="220">
        <f>'2.b-MTH2-HTH'!N$66</f>
        <v>0.348033858794222</v>
      </c>
      <c r="T308" s="220">
        <f>'2.b-MTH2-HTH'!O$66</f>
        <v>0.35255421330360076</v>
      </c>
      <c r="U308" s="220">
        <f>'2.b-MTH2-HTH'!P$66</f>
        <v>0.36316841586045356</v>
      </c>
      <c r="V308" s="220">
        <f>'2.b-MTH2-HTH'!Q$66</f>
        <v>0.37231292224020818</v>
      </c>
      <c r="W308" s="220">
        <f>'2.b-MTH2-HTH'!R$66</f>
        <v>0.38060310289556548</v>
      </c>
      <c r="X308" s="220">
        <f>'2.b-MTH2-HTH'!S$66</f>
        <v>0.3859322922417493</v>
      </c>
      <c r="Y308" s="220">
        <f>'2.b-MTH2-HTH'!T$66</f>
        <v>0.39113304875381116</v>
      </c>
      <c r="Z308" s="220">
        <f>'2.b-MTH2-HTH'!U$66</f>
        <v>0.39631175960093368</v>
      </c>
      <c r="AA308" s="220">
        <f>'2.b-MTH2-HTH'!V$66</f>
        <v>0.40146668545805714</v>
      </c>
      <c r="AB308" s="220">
        <f>'2.b-MTH2-HTH'!W$66</f>
        <v>0.40659623704207171</v>
      </c>
      <c r="AC308" s="220">
        <f>'2.b-MTH2-HTH'!X$66</f>
        <v>0.41162879886934722</v>
      </c>
      <c r="AD308" s="220">
        <f>'2.b-MTH2-HTH'!Y$66</f>
        <v>0.42718388736326346</v>
      </c>
      <c r="AE308" s="220">
        <f>'2.b-MTH2-HTH'!Z$66</f>
        <v>0.43090333569013051</v>
      </c>
      <c r="AF308" s="220">
        <f>'2.b-MTH2-HTH'!AA$66</f>
        <v>0.43731957379166619</v>
      </c>
      <c r="AG308" s="220">
        <f>'2.b-MTH2-HTH'!AB$66</f>
        <v>0.43403056707977594</v>
      </c>
      <c r="AH308" s="220">
        <f>'2.b-MTH2-HTH'!AC$66</f>
        <v>0.43611792365164642</v>
      </c>
      <c r="AI308" s="220">
        <f>'2.b-MTH2-HTH'!AD$66</f>
        <v>0.44774002617765807</v>
      </c>
      <c r="AJ308" s="220">
        <f>'2.b-MTH2-HTH'!AE$66</f>
        <v>0.45928152601857686</v>
      </c>
      <c r="AK308" s="220">
        <f>'2.b-MTH2-HTH'!AF$66</f>
        <v>0.45871837984852454</v>
      </c>
      <c r="AL308" s="220">
        <f>'2.b-MTH2-HTH'!AG$66</f>
        <v>0.47253270654066276</v>
      </c>
      <c r="AM308" s="220">
        <f>'2.b-MTH2-HTH'!AH$66</f>
        <v>0.4833633944813277</v>
      </c>
      <c r="AN308" s="220">
        <f>'2.b-MTH2-HTH'!AI$66</f>
        <v>0.4938596728161313</v>
      </c>
      <c r="AO308" s="220">
        <f>'2.b-MTH2-HTH'!AJ$66</f>
        <v>0.50009127836262857</v>
      </c>
      <c r="AP308" s="220">
        <f>'2.b-MTH2-HTH'!AK$66</f>
        <v>0.50828722629320966</v>
      </c>
      <c r="AQ308" s="220">
        <f>'2.b-MTH2-HTH'!AL$66</f>
        <v>0.50952544559500845</v>
      </c>
      <c r="AR308" s="220">
        <f>'2.b-MTH2-HTH'!AM$66</f>
        <v>0.52265149277349654</v>
      </c>
      <c r="AS308" s="220">
        <f>'2.b-MTH2-HTH'!AN$66</f>
        <v>0.52495202377414851</v>
      </c>
      <c r="AT308" s="220">
        <f>'2.b-MTH2-HTH'!AO$66</f>
        <v>0.53687106996244194</v>
      </c>
      <c r="AU308" s="220">
        <f>'2.b-MTH2-HTH'!AP$66</f>
        <v>0.53220331018778944</v>
      </c>
      <c r="AV308" s="220">
        <f>'2.b-MTH2-HTH'!AQ$66</f>
        <v>0.54099447518753085</v>
      </c>
      <c r="AW308" s="220">
        <f>'2.b-MTH2-HTH'!AR$66</f>
        <v>0.54069399515463346</v>
      </c>
      <c r="AX308" s="220">
        <f>'2.b-MTH2-HTH'!AS$66</f>
        <v>0.55120071864467934</v>
      </c>
      <c r="AY308" s="220">
        <f>'2.b-MTH2-HTH'!AT$66</f>
        <v>0.55975183037132925</v>
      </c>
      <c r="AZ308" s="220">
        <f>'2.b-MTH2-HTH'!AU$66</f>
        <v>0.56497102100313534</v>
      </c>
      <c r="BA308" s="220">
        <f>'2.b-MTH2-HTH'!AV$66</f>
        <v>0.56927952895042322</v>
      </c>
      <c r="BB308" s="220">
        <f>'2.b-MTH2-HTH'!AW$66</f>
        <v>0.57450751000950395</v>
      </c>
      <c r="BC308" s="220">
        <f>'2.b-MTH2-HTH'!AX$66</f>
        <v>0.57781775890094389</v>
      </c>
      <c r="BD308" s="220">
        <f>'2.b-MTH2-HTH'!AY$66</f>
        <v>0.57451595766849639</v>
      </c>
      <c r="BE308" s="220">
        <f>'2.b-MTH2-HTH'!AZ$66</f>
        <v>0.5749549285103237</v>
      </c>
      <c r="BF308" s="220">
        <f>'2.b-MTH2-HTH'!BA$66</f>
        <v>0.5807407629223017</v>
      </c>
      <c r="BG308" s="220">
        <f>'2.b-MTH2-HTH'!BB$66</f>
        <v>0.5810223934986205</v>
      </c>
      <c r="BH308" s="220">
        <f>'2.b-MTH2-HTH'!BC$66</f>
        <v>0.59258989819671504</v>
      </c>
      <c r="BI308" s="220">
        <f>'2.b-MTH2-HTH'!BD$66</f>
        <v>0.58065161948797872</v>
      </c>
    </row>
    <row r="309" spans="1:61" ht="15">
      <c r="A309" s="36" t="s">
        <v>7</v>
      </c>
      <c r="B309" s="36" t="s">
        <v>8</v>
      </c>
      <c r="C309" s="36" t="s">
        <v>39</v>
      </c>
      <c r="D309" s="1" t="s">
        <v>43</v>
      </c>
      <c r="E309" s="18" t="s">
        <v>97</v>
      </c>
      <c r="F309" s="18" t="s">
        <v>98</v>
      </c>
      <c r="G309" s="1" t="s">
        <v>14</v>
      </c>
      <c r="H309" s="220">
        <f>'2.b-MTH2-HTH'!C$67</f>
        <v>0.67007841522529721</v>
      </c>
      <c r="I309" s="220">
        <f>'2.b-MTH2-HTH'!D$67</f>
        <v>0.67007841522529721</v>
      </c>
      <c r="J309" s="220">
        <f>'2.b-MTH2-HTH'!E$67</f>
        <v>0.67007841522529721</v>
      </c>
      <c r="K309" s="220">
        <f>'2.b-MTH2-HTH'!F$67</f>
        <v>0.67007841522529721</v>
      </c>
      <c r="L309" s="220">
        <f>'2.b-MTH2-HTH'!G$67</f>
        <v>0.67007841522529721</v>
      </c>
      <c r="M309" s="220">
        <f>'2.b-MTH2-HTH'!H$67</f>
        <v>0.67007841522529721</v>
      </c>
      <c r="N309" s="220">
        <f>'2.b-MTH2-HTH'!I$67</f>
        <v>0.67007841522529721</v>
      </c>
      <c r="O309" s="220">
        <f>'2.b-MTH2-HTH'!J$67</f>
        <v>0.67007841522529721</v>
      </c>
      <c r="P309" s="220">
        <f>'2.b-MTH2-HTH'!K$67</f>
        <v>0.67007841522529721</v>
      </c>
      <c r="Q309" s="220">
        <f>'2.b-MTH2-HTH'!L$67</f>
        <v>0.67007841522529721</v>
      </c>
      <c r="R309" s="220">
        <f>'2.b-MTH2-HTH'!M$67</f>
        <v>0.67007841522529721</v>
      </c>
      <c r="S309" s="220">
        <f>'2.b-MTH2-HTH'!N$67</f>
        <v>0.67007841522529721</v>
      </c>
      <c r="T309" s="220">
        <f>'2.b-MTH2-HTH'!O$67</f>
        <v>0.67007841522529721</v>
      </c>
      <c r="U309" s="220">
        <f>'2.b-MTH2-HTH'!P$67</f>
        <v>0.67007841522529721</v>
      </c>
      <c r="V309" s="220">
        <f>'2.b-MTH2-HTH'!Q$67</f>
        <v>0.67007841522529721</v>
      </c>
      <c r="W309" s="220">
        <f>'2.b-MTH2-HTH'!R$67</f>
        <v>0.6700784152252971</v>
      </c>
      <c r="X309" s="220">
        <f>'2.b-MTH2-HTH'!S$67</f>
        <v>0.67007841522529721</v>
      </c>
      <c r="Y309" s="220">
        <f>'2.b-MTH2-HTH'!T$67</f>
        <v>0.67007841522529721</v>
      </c>
      <c r="Z309" s="220">
        <f>'2.b-MTH2-HTH'!U$67</f>
        <v>0.6700784152252971</v>
      </c>
      <c r="AA309" s="220">
        <f>'2.b-MTH2-HTH'!V$67</f>
        <v>0.67007841522529721</v>
      </c>
      <c r="AB309" s="220">
        <f>'2.b-MTH2-HTH'!W$67</f>
        <v>0.67007841522529721</v>
      </c>
      <c r="AC309" s="220">
        <f>'2.b-MTH2-HTH'!X$67</f>
        <v>0.67007841522529721</v>
      </c>
      <c r="AD309" s="220">
        <f>'2.b-MTH2-HTH'!Y$67</f>
        <v>0.67007841522529721</v>
      </c>
      <c r="AE309" s="220">
        <f>'2.b-MTH2-HTH'!Z$67</f>
        <v>0.67007841522529721</v>
      </c>
      <c r="AF309" s="220">
        <f>'2.b-MTH2-HTH'!AA$67</f>
        <v>0.67007841522529721</v>
      </c>
      <c r="AG309" s="220">
        <f>'2.b-MTH2-HTH'!AB$67</f>
        <v>0.6700784152252971</v>
      </c>
      <c r="AH309" s="220">
        <f>'2.b-MTH2-HTH'!AC$67</f>
        <v>0.67007841522529721</v>
      </c>
      <c r="AI309" s="220">
        <f>'2.b-MTH2-HTH'!AD$67</f>
        <v>0.67007841522529721</v>
      </c>
      <c r="AJ309" s="220">
        <f>'2.b-MTH2-HTH'!AE$67</f>
        <v>0.67007841522529721</v>
      </c>
      <c r="AK309" s="220">
        <f>'2.b-MTH2-HTH'!AF$67</f>
        <v>0.67007841522529721</v>
      </c>
      <c r="AL309" s="220">
        <f>'2.b-MTH2-HTH'!AG$67</f>
        <v>0.67007841522529732</v>
      </c>
      <c r="AM309" s="220">
        <f>'2.b-MTH2-HTH'!AH$67</f>
        <v>0.67007841522529721</v>
      </c>
      <c r="AN309" s="220">
        <f>'2.b-MTH2-HTH'!AI$67</f>
        <v>0.67007841522529721</v>
      </c>
      <c r="AO309" s="220">
        <f>'2.b-MTH2-HTH'!AJ$67</f>
        <v>0.67007841522529721</v>
      </c>
      <c r="AP309" s="220">
        <f>'2.b-MTH2-HTH'!AK$67</f>
        <v>0.67007841522529721</v>
      </c>
      <c r="AQ309" s="220">
        <f>'2.b-MTH2-HTH'!AL$67</f>
        <v>0.67007841522529721</v>
      </c>
      <c r="AR309" s="220">
        <f>'2.b-MTH2-HTH'!AM$67</f>
        <v>0.67007841522529721</v>
      </c>
      <c r="AS309" s="220">
        <f>'2.b-MTH2-HTH'!AN$67</f>
        <v>0.67007841522529721</v>
      </c>
      <c r="AT309" s="220">
        <f>'2.b-MTH2-HTH'!AO$67</f>
        <v>0.67007841522529721</v>
      </c>
      <c r="AU309" s="220">
        <f>'2.b-MTH2-HTH'!AP$67</f>
        <v>0.67007841522529721</v>
      </c>
      <c r="AV309" s="220">
        <f>'2.b-MTH2-HTH'!AQ$67</f>
        <v>0.67007841522529721</v>
      </c>
      <c r="AW309" s="220">
        <f>'2.b-MTH2-HTH'!AR$67</f>
        <v>0.67007841522529721</v>
      </c>
      <c r="AX309" s="220">
        <f>'2.b-MTH2-HTH'!AS$67</f>
        <v>0.67007841522529721</v>
      </c>
      <c r="AY309" s="220">
        <f>'2.b-MTH2-HTH'!AT$67</f>
        <v>0.67007841522529721</v>
      </c>
      <c r="AZ309" s="220">
        <f>'2.b-MTH2-HTH'!AU$67</f>
        <v>0.67007841522529721</v>
      </c>
      <c r="BA309" s="220">
        <f>'2.b-MTH2-HTH'!AV$67</f>
        <v>0.67007841522529721</v>
      </c>
      <c r="BB309" s="220">
        <f>'2.b-MTH2-HTH'!AW$67</f>
        <v>0.67007841522529721</v>
      </c>
      <c r="BC309" s="220">
        <f>'2.b-MTH2-HTH'!AX$67</f>
        <v>0.67007841522529721</v>
      </c>
      <c r="BD309" s="220">
        <f>'2.b-MTH2-HTH'!AY$67</f>
        <v>0.67007841522529721</v>
      </c>
      <c r="BE309" s="220">
        <f>'2.b-MTH2-HTH'!AZ$67</f>
        <v>0.67007841522529721</v>
      </c>
      <c r="BF309" s="220">
        <f>'2.b-MTH2-HTH'!BA$67</f>
        <v>0.67007841522529721</v>
      </c>
      <c r="BG309" s="220">
        <f>'2.b-MTH2-HTH'!BB$67</f>
        <v>0.67007841522529721</v>
      </c>
      <c r="BH309" s="220">
        <f>'2.b-MTH2-HTH'!BC$67</f>
        <v>0.67007841522529721</v>
      </c>
      <c r="BI309" s="220">
        <f>'2.b-MTH2-HTH'!BD$67</f>
        <v>0.67007841522529721</v>
      </c>
    </row>
    <row r="310" spans="1:61" s="5" customFormat="1" ht="15">
      <c r="A310" s="4" t="s">
        <v>7</v>
      </c>
      <c r="B310" s="4" t="s">
        <v>8</v>
      </c>
      <c r="C310" s="4" t="s">
        <v>44</v>
      </c>
      <c r="D310" s="4" t="s">
        <v>17</v>
      </c>
      <c r="E310" s="4"/>
      <c r="F310" s="4"/>
      <c r="G310" s="4" t="s">
        <v>11</v>
      </c>
      <c r="H310" s="4">
        <v>-38</v>
      </c>
      <c r="I310" s="4">
        <v>-52</v>
      </c>
      <c r="J310" s="4">
        <v>-64</v>
      </c>
      <c r="K310" s="4">
        <v>-59</v>
      </c>
      <c r="L310" s="4">
        <v>-93</v>
      </c>
      <c r="M310" s="4">
        <v>-100</v>
      </c>
      <c r="N310" s="4">
        <v>-101</v>
      </c>
      <c r="O310" s="4">
        <v>-143</v>
      </c>
      <c r="P310" s="4">
        <v>-169</v>
      </c>
      <c r="Q310" s="4">
        <v>-181</v>
      </c>
      <c r="R310" s="4">
        <v>-218</v>
      </c>
      <c r="S310" s="4">
        <v>-222</v>
      </c>
      <c r="T310" s="4">
        <v>-248</v>
      </c>
      <c r="U310" s="4">
        <v>-288</v>
      </c>
      <c r="V310" s="4">
        <v>-314</v>
      </c>
      <c r="W310" s="4">
        <v>-340</v>
      </c>
      <c r="X310" s="4">
        <v>-374</v>
      </c>
      <c r="Y310" s="4">
        <v>-354</v>
      </c>
      <c r="Z310" s="4">
        <v>-370</v>
      </c>
      <c r="AA310" s="4">
        <v>-389</v>
      </c>
      <c r="AB310" s="4">
        <v>-453</v>
      </c>
      <c r="AC310" s="4">
        <v>-508</v>
      </c>
      <c r="AD310" s="4">
        <v>-509</v>
      </c>
      <c r="AE310" s="4">
        <v>-516</v>
      </c>
      <c r="AF310" s="4">
        <v>-508</v>
      </c>
      <c r="AG310" s="4">
        <v>-550</v>
      </c>
      <c r="AH310" s="4">
        <v>-569</v>
      </c>
      <c r="AI310" s="4">
        <v>-563</v>
      </c>
      <c r="AJ310" s="4">
        <v>-544</v>
      </c>
      <c r="AK310" s="4">
        <v>-632</v>
      </c>
      <c r="AL310" s="4">
        <v>-625</v>
      </c>
      <c r="AM310" s="4">
        <v>-615</v>
      </c>
      <c r="AN310" s="4">
        <v>-651</v>
      </c>
      <c r="AO310" s="4">
        <v>-622</v>
      </c>
      <c r="AP310" s="4">
        <v>-620</v>
      </c>
      <c r="AQ310" s="4">
        <v>-687</v>
      </c>
      <c r="AR310" s="4">
        <v>-591</v>
      </c>
      <c r="AS310" s="4">
        <v>-690</v>
      </c>
      <c r="AT310" s="4">
        <v>-681</v>
      </c>
      <c r="AU310" s="4">
        <v>-805</v>
      </c>
      <c r="AV310" s="4">
        <v>-863</v>
      </c>
      <c r="AW310" s="4">
        <v>-867</v>
      </c>
      <c r="AX310" s="4">
        <v>-1051</v>
      </c>
      <c r="AY310" s="4">
        <v>-905</v>
      </c>
      <c r="AZ310" s="4">
        <v>-969</v>
      </c>
      <c r="BA310" s="4">
        <v>-1027</v>
      </c>
      <c r="BB310" s="4">
        <v>-1010</v>
      </c>
      <c r="BC310" s="4">
        <v>-1017</v>
      </c>
      <c r="BD310" s="4">
        <v>-1050</v>
      </c>
      <c r="BE310" s="4">
        <v>-961</v>
      </c>
      <c r="BF310" s="4">
        <v>-910</v>
      </c>
      <c r="BG310" s="4">
        <v>-909</v>
      </c>
      <c r="BH310" s="4">
        <v>-945</v>
      </c>
      <c r="BI310" s="4">
        <v>-782</v>
      </c>
    </row>
    <row r="311" spans="1:61" ht="15">
      <c r="A311" s="36" t="s">
        <v>7</v>
      </c>
      <c r="B311" s="36" t="s">
        <v>8</v>
      </c>
      <c r="C311" s="36" t="s">
        <v>44</v>
      </c>
      <c r="D311" s="1" t="s">
        <v>17</v>
      </c>
      <c r="E311" s="1" t="s">
        <v>101</v>
      </c>
      <c r="F311" s="1" t="s">
        <v>102</v>
      </c>
      <c r="G311" s="1" t="s">
        <v>12</v>
      </c>
      <c r="H311" s="220">
        <f>'4.c Electricity breakdown'!C$16</f>
        <v>0.47499999999999998</v>
      </c>
      <c r="I311" s="220">
        <f>'4.c Electricity breakdown'!D$16</f>
        <v>0.47499999999999998</v>
      </c>
      <c r="J311" s="220">
        <f>'4.c Electricity breakdown'!E$16</f>
        <v>0.47499999999999998</v>
      </c>
      <c r="K311" s="220">
        <f>'4.c Electricity breakdown'!F$16</f>
        <v>0.47499999999999998</v>
      </c>
      <c r="L311" s="220">
        <f>'4.c Electricity breakdown'!G$16</f>
        <v>0.47499999999999998</v>
      </c>
      <c r="M311" s="220">
        <f>'4.c Electricity breakdown'!H$16</f>
        <v>0.47499999999999998</v>
      </c>
      <c r="N311" s="220">
        <f>'4.c Electricity breakdown'!I$16</f>
        <v>0.47499999999999998</v>
      </c>
      <c r="O311" s="220">
        <f>'4.c Electricity breakdown'!J$16</f>
        <v>0.47499999999999998</v>
      </c>
      <c r="P311" s="220">
        <f>'4.c Electricity breakdown'!K$16</f>
        <v>0.47499999999999998</v>
      </c>
      <c r="Q311" s="220">
        <f>'4.c Electricity breakdown'!L$16</f>
        <v>0.47499999999999998</v>
      </c>
      <c r="R311" s="220">
        <f>'4.c Electricity breakdown'!M$16</f>
        <v>0.47499999999999998</v>
      </c>
      <c r="S311" s="220">
        <f>'4.c Electricity breakdown'!N$16</f>
        <v>0.47499999999999998</v>
      </c>
      <c r="T311" s="220">
        <f>'4.c Electricity breakdown'!O$16</f>
        <v>0.47499999999999998</v>
      </c>
      <c r="U311" s="220">
        <f>'4.c Electricity breakdown'!P$16</f>
        <v>0.47499999999999998</v>
      </c>
      <c r="V311" s="220">
        <f>'4.c Electricity breakdown'!Q$16</f>
        <v>0.47499999999999998</v>
      </c>
      <c r="W311" s="220">
        <f>'4.c Electricity breakdown'!R$16</f>
        <v>0.47499999999999998</v>
      </c>
      <c r="X311" s="220">
        <f>'4.c Electricity breakdown'!S$16</f>
        <v>0.47499999999999998</v>
      </c>
      <c r="Y311" s="220">
        <f>'4.c Electricity breakdown'!T$16</f>
        <v>0.47499999999999998</v>
      </c>
      <c r="Z311" s="220">
        <f>'4.c Electricity breakdown'!U$16</f>
        <v>0.47499999999999998</v>
      </c>
      <c r="AA311" s="220">
        <f>'4.c Electricity breakdown'!V$16</f>
        <v>0.47499999999999998</v>
      </c>
      <c r="AB311" s="220">
        <f>'4.c Electricity breakdown'!W$16</f>
        <v>0.47499999999999998</v>
      </c>
      <c r="AC311" s="220">
        <f>'4.c Electricity breakdown'!X$16</f>
        <v>0.47499999999999998</v>
      </c>
      <c r="AD311" s="220">
        <f>'4.c Electricity breakdown'!Y$16</f>
        <v>0.47499999999999998</v>
      </c>
      <c r="AE311" s="220">
        <f>'4.c Electricity breakdown'!Z$16</f>
        <v>0.47499999999999998</v>
      </c>
      <c r="AF311" s="220">
        <f>'4.c Electricity breakdown'!AA$16</f>
        <v>0.47499999999999998</v>
      </c>
      <c r="AG311" s="220">
        <f>'4.c Electricity breakdown'!AB$16</f>
        <v>0.47499999999999998</v>
      </c>
      <c r="AH311" s="220">
        <f>'4.c Electricity breakdown'!AC$16</f>
        <v>0.47499999999999998</v>
      </c>
      <c r="AI311" s="220">
        <f>'4.c Electricity breakdown'!AD$16</f>
        <v>0.47499999999999998</v>
      </c>
      <c r="AJ311" s="220">
        <f>'4.c Electricity breakdown'!AE$16</f>
        <v>0.47499999999999998</v>
      </c>
      <c r="AK311" s="220">
        <f>'4.c Electricity breakdown'!AF$16</f>
        <v>0.47499999999999998</v>
      </c>
      <c r="AL311" s="220">
        <f>'4.c Electricity breakdown'!AG$16</f>
        <v>0.47499999999999998</v>
      </c>
      <c r="AM311" s="220">
        <f>'4.c Electricity breakdown'!AH$16</f>
        <v>0.47499999999999998</v>
      </c>
      <c r="AN311" s="220">
        <f>'4.c Electricity breakdown'!AI$16</f>
        <v>0.47499999999999998</v>
      </c>
      <c r="AO311" s="220">
        <f>'4.c Electricity breakdown'!AJ$16</f>
        <v>0.47499999999999998</v>
      </c>
      <c r="AP311" s="220">
        <f>'4.c Electricity breakdown'!AK$16</f>
        <v>0.47499999999999998</v>
      </c>
      <c r="AQ311" s="220">
        <f>'4.c Electricity breakdown'!AL$16</f>
        <v>0.47499999999999998</v>
      </c>
      <c r="AR311" s="220">
        <f>'4.c Electricity breakdown'!AM$16</f>
        <v>0.47499999999999998</v>
      </c>
      <c r="AS311" s="220">
        <f>'4.c Electricity breakdown'!AN$16</f>
        <v>0.47499999999999998</v>
      </c>
      <c r="AT311" s="220">
        <f>'4.c Electricity breakdown'!AO$16</f>
        <v>0.47499999999999998</v>
      </c>
      <c r="AU311" s="220">
        <f>'4.c Electricity breakdown'!AP$16</f>
        <v>0.47499999999999998</v>
      </c>
      <c r="AV311" s="220">
        <f>'4.c Electricity breakdown'!AQ$16</f>
        <v>0.47499999999999998</v>
      </c>
      <c r="AW311" s="220">
        <f>'4.c Electricity breakdown'!AR$16</f>
        <v>0.47499999999999998</v>
      </c>
      <c r="AX311" s="220">
        <f>'4.c Electricity breakdown'!AS$16</f>
        <v>0.47499999999999998</v>
      </c>
      <c r="AY311" s="220">
        <f>'4.c Electricity breakdown'!AT$16</f>
        <v>0.47499999999999998</v>
      </c>
      <c r="AZ311" s="220">
        <f>'4.c Electricity breakdown'!AU$16</f>
        <v>0.47499999999999998</v>
      </c>
      <c r="BA311" s="220">
        <f>'4.c Electricity breakdown'!AV$16</f>
        <v>0.47499999999999998</v>
      </c>
      <c r="BB311" s="220">
        <f>'4.c Electricity breakdown'!AW$16</f>
        <v>0.47499999999999998</v>
      </c>
      <c r="BC311" s="220">
        <f>'4.c Electricity breakdown'!AX$16</f>
        <v>0.47499999999999998</v>
      </c>
      <c r="BD311" s="220">
        <f>'4.c Electricity breakdown'!AY$16</f>
        <v>0.47499999999999998</v>
      </c>
      <c r="BE311" s="220">
        <f>'4.c Electricity breakdown'!AZ$16</f>
        <v>0.47499999999999998</v>
      </c>
      <c r="BF311" s="220">
        <f>'4.c Electricity breakdown'!BA$16</f>
        <v>0.47499999999999998</v>
      </c>
      <c r="BG311" s="220">
        <f>'4.c Electricity breakdown'!BB$16</f>
        <v>0.47499999999999998</v>
      </c>
      <c r="BH311" s="220">
        <f>'4.c Electricity breakdown'!BC$16</f>
        <v>0.47499999999999998</v>
      </c>
      <c r="BI311" s="220">
        <f>'4.c Electricity breakdown'!BD$16</f>
        <v>0.47499999999999998</v>
      </c>
    </row>
    <row r="312" spans="1:61" ht="15">
      <c r="A312" s="36" t="s">
        <v>7</v>
      </c>
      <c r="B312" s="36" t="s">
        <v>8</v>
      </c>
      <c r="C312" s="36" t="s">
        <v>44</v>
      </c>
      <c r="D312" s="1" t="s">
        <v>17</v>
      </c>
      <c r="E312" s="1" t="s">
        <v>101</v>
      </c>
      <c r="F312" s="1" t="s">
        <v>102</v>
      </c>
      <c r="G312" s="1" t="s">
        <v>13</v>
      </c>
      <c r="H312" s="220">
        <f>'4.b Electricity other'!C$21</f>
        <v>0.8</v>
      </c>
      <c r="I312" s="220">
        <f>'4.b Electricity other'!D$21</f>
        <v>0.80249999999999999</v>
      </c>
      <c r="J312" s="220">
        <f>'4.b Electricity other'!E$21</f>
        <v>0.80499999999999994</v>
      </c>
      <c r="K312" s="220">
        <f>'4.b Electricity other'!F$21</f>
        <v>0.80749999999999988</v>
      </c>
      <c r="L312" s="220">
        <f>'4.b Electricity other'!G$21</f>
        <v>0.80999999999999983</v>
      </c>
      <c r="M312" s="220">
        <f>'4.b Electricity other'!H$21</f>
        <v>0.81249999999999978</v>
      </c>
      <c r="N312" s="220">
        <f>'4.b Electricity other'!I$21</f>
        <v>0.81499999999999972</v>
      </c>
      <c r="O312" s="220">
        <f>'4.b Electricity other'!J$21</f>
        <v>0.81749999999999967</v>
      </c>
      <c r="P312" s="220">
        <f>'4.b Electricity other'!K$21</f>
        <v>0.81999999999999962</v>
      </c>
      <c r="Q312" s="220">
        <f>'4.b Electricity other'!L$21</f>
        <v>0.82249999999999956</v>
      </c>
      <c r="R312" s="220">
        <f>'4.b Electricity other'!M$21</f>
        <v>0.82499999999999951</v>
      </c>
      <c r="S312" s="220">
        <f>'4.b Electricity other'!N$21</f>
        <v>0.82749999999999946</v>
      </c>
      <c r="T312" s="220">
        <f>'4.b Electricity other'!O$21</f>
        <v>0.8299999999999994</v>
      </c>
      <c r="U312" s="220">
        <f>'4.b Electricity other'!P$21</f>
        <v>0.83249999999999935</v>
      </c>
      <c r="V312" s="220">
        <f>'4.b Electricity other'!Q$21</f>
        <v>0.8349999999999993</v>
      </c>
      <c r="W312" s="220">
        <f>'4.b Electricity other'!R$21</f>
        <v>0.83749999999999925</v>
      </c>
      <c r="X312" s="220">
        <f>'4.b Electricity other'!S$21</f>
        <v>0.83999999999999919</v>
      </c>
      <c r="Y312" s="220">
        <f>'4.b Electricity other'!T$21</f>
        <v>0.84249999999999914</v>
      </c>
      <c r="Z312" s="220">
        <f>'4.b Electricity other'!U$21</f>
        <v>0.84499999999999909</v>
      </c>
      <c r="AA312" s="220">
        <f>'4.b Electricity other'!V$21</f>
        <v>0.84749999999999903</v>
      </c>
      <c r="AB312" s="220">
        <f>'4.b Electricity other'!W$21</f>
        <v>0.84999999999999898</v>
      </c>
      <c r="AC312" s="220">
        <f>'4.b Electricity other'!X$21</f>
        <v>0.85249999999999893</v>
      </c>
      <c r="AD312" s="220">
        <f>'4.b Electricity other'!Y$21</f>
        <v>0.85499999999999887</v>
      </c>
      <c r="AE312" s="220">
        <f>'4.b Electricity other'!Z$21</f>
        <v>0.85749999999999882</v>
      </c>
      <c r="AF312" s="220">
        <f>'4.b Electricity other'!AA$21</f>
        <v>0.85999999999999877</v>
      </c>
      <c r="AG312" s="220">
        <f>'4.b Electricity other'!AB$21</f>
        <v>0.86249999999999871</v>
      </c>
      <c r="AH312" s="220">
        <f>'4.b Electricity other'!AC$21</f>
        <v>0.86499999999999866</v>
      </c>
      <c r="AI312" s="220">
        <f>'4.b Electricity other'!AD$21</f>
        <v>0.86749999999999861</v>
      </c>
      <c r="AJ312" s="220">
        <f>'4.b Electricity other'!AE$21</f>
        <v>0.86999999999999855</v>
      </c>
      <c r="AK312" s="220">
        <f>'4.b Electricity other'!AF$21</f>
        <v>0.8724999999999985</v>
      </c>
      <c r="AL312" s="220">
        <f>'4.b Electricity other'!AG$21</f>
        <v>0.87499999999999845</v>
      </c>
      <c r="AM312" s="220">
        <f>'4.b Electricity other'!AH$21</f>
        <v>0.87749999999999839</v>
      </c>
      <c r="AN312" s="220">
        <f>'4.b Electricity other'!AI$21</f>
        <v>0.87999999999999834</v>
      </c>
      <c r="AO312" s="220">
        <f>'4.b Electricity other'!AJ$21</f>
        <v>0.88249999999999829</v>
      </c>
      <c r="AP312" s="220">
        <f>'4.b Electricity other'!AK$21</f>
        <v>0.88499999999999823</v>
      </c>
      <c r="AQ312" s="220">
        <f>'4.b Electricity other'!AL$21</f>
        <v>0.88749999999999818</v>
      </c>
      <c r="AR312" s="220">
        <f>'4.b Electricity other'!AM$21</f>
        <v>0.88999999999999813</v>
      </c>
      <c r="AS312" s="220">
        <f>'4.b Electricity other'!AN$21</f>
        <v>0.89249999999999807</v>
      </c>
      <c r="AT312" s="220">
        <f>'4.b Electricity other'!AO$21</f>
        <v>0.89499999999999802</v>
      </c>
      <c r="AU312" s="220">
        <f>'4.b Electricity other'!AP$21</f>
        <v>0.89749999999999797</v>
      </c>
      <c r="AV312" s="220">
        <f>'4.b Electricity other'!AQ$21</f>
        <v>0.9</v>
      </c>
      <c r="AW312" s="220">
        <f>'4.b Electricity other'!AR$21</f>
        <v>0.90249999999999997</v>
      </c>
      <c r="AX312" s="220">
        <f>'4.b Electricity other'!AS$21</f>
        <v>0.90499999999999992</v>
      </c>
      <c r="AY312" s="220">
        <f>'4.b Electricity other'!AT$21</f>
        <v>0.90749999999999986</v>
      </c>
      <c r="AZ312" s="220">
        <f>'4.b Electricity other'!AU$21</f>
        <v>0.90999999999999981</v>
      </c>
      <c r="BA312" s="220">
        <f>'4.b Electricity other'!AV$21</f>
        <v>0.91249999999999976</v>
      </c>
      <c r="BB312" s="220">
        <f>'4.b Electricity other'!AW$21</f>
        <v>0.9149999999999997</v>
      </c>
      <c r="BC312" s="220">
        <f>'4.b Electricity other'!AX$21</f>
        <v>0.91749999999999965</v>
      </c>
      <c r="BD312" s="220">
        <f>'4.b Electricity other'!AY$21</f>
        <v>0.9199999999999996</v>
      </c>
      <c r="BE312" s="220">
        <f>'4.b Electricity other'!AZ$21</f>
        <v>0.92249999999999954</v>
      </c>
      <c r="BF312" s="220">
        <f>'4.b Electricity other'!BA$21</f>
        <v>0.92499999999999949</v>
      </c>
      <c r="BG312" s="220">
        <f>'4.b Electricity other'!BB$21</f>
        <v>0.92749999999999944</v>
      </c>
      <c r="BH312" s="220">
        <f>'4.b Electricity other'!BC$21</f>
        <v>0.92999999999999938</v>
      </c>
      <c r="BI312" s="220">
        <f>'4.b Electricity other'!BD$21</f>
        <v>0.93249999999999933</v>
      </c>
    </row>
    <row r="313" spans="1:61" ht="15">
      <c r="A313" s="36" t="s">
        <v>7</v>
      </c>
      <c r="B313" s="36" t="s">
        <v>8</v>
      </c>
      <c r="C313" s="36" t="s">
        <v>44</v>
      </c>
      <c r="D313" s="1" t="s">
        <v>17</v>
      </c>
      <c r="E313" s="1" t="s">
        <v>101</v>
      </c>
      <c r="F313" s="1" t="s">
        <v>102</v>
      </c>
      <c r="G313" s="1" t="s">
        <v>14</v>
      </c>
      <c r="H313" s="220">
        <f>'4.b Electricity other'!C$25</f>
        <v>1</v>
      </c>
      <c r="I313" s="220">
        <f>'4.b Electricity other'!D$25</f>
        <v>1</v>
      </c>
      <c r="J313" s="220">
        <f>'4.b Electricity other'!E$25</f>
        <v>1</v>
      </c>
      <c r="K313" s="220">
        <f>'4.b Electricity other'!F$25</f>
        <v>1</v>
      </c>
      <c r="L313" s="220">
        <f>'4.b Electricity other'!G$25</f>
        <v>1</v>
      </c>
      <c r="M313" s="220">
        <f>'4.b Electricity other'!H$25</f>
        <v>1</v>
      </c>
      <c r="N313" s="220">
        <f>'4.b Electricity other'!I$25</f>
        <v>1</v>
      </c>
      <c r="O313" s="220">
        <f>'4.b Electricity other'!J$25</f>
        <v>1</v>
      </c>
      <c r="P313" s="220">
        <f>'4.b Electricity other'!K$25</f>
        <v>1</v>
      </c>
      <c r="Q313" s="220">
        <f>'4.b Electricity other'!L$25</f>
        <v>1</v>
      </c>
      <c r="R313" s="220">
        <f>'4.b Electricity other'!M$25</f>
        <v>1</v>
      </c>
      <c r="S313" s="220">
        <f>'4.b Electricity other'!N$25</f>
        <v>1</v>
      </c>
      <c r="T313" s="220">
        <f>'4.b Electricity other'!O$25</f>
        <v>1</v>
      </c>
      <c r="U313" s="220">
        <f>'4.b Electricity other'!P$25</f>
        <v>1</v>
      </c>
      <c r="V313" s="220">
        <f>'4.b Electricity other'!Q$25</f>
        <v>1</v>
      </c>
      <c r="W313" s="220">
        <f>'4.b Electricity other'!R$25</f>
        <v>1</v>
      </c>
      <c r="X313" s="220">
        <f>'4.b Electricity other'!S$25</f>
        <v>1</v>
      </c>
      <c r="Y313" s="220">
        <f>'4.b Electricity other'!T$25</f>
        <v>1</v>
      </c>
      <c r="Z313" s="220">
        <f>'4.b Electricity other'!U$25</f>
        <v>1</v>
      </c>
      <c r="AA313" s="220">
        <f>'4.b Electricity other'!V$25</f>
        <v>1</v>
      </c>
      <c r="AB313" s="220">
        <f>'4.b Electricity other'!W$25</f>
        <v>1</v>
      </c>
      <c r="AC313" s="220">
        <f>'4.b Electricity other'!X$25</f>
        <v>1</v>
      </c>
      <c r="AD313" s="220">
        <f>'4.b Electricity other'!Y$25</f>
        <v>1</v>
      </c>
      <c r="AE313" s="220">
        <f>'4.b Electricity other'!Z$25</f>
        <v>1</v>
      </c>
      <c r="AF313" s="220">
        <f>'4.b Electricity other'!AA$25</f>
        <v>1</v>
      </c>
      <c r="AG313" s="220">
        <f>'4.b Electricity other'!AB$25</f>
        <v>1</v>
      </c>
      <c r="AH313" s="220">
        <f>'4.b Electricity other'!AC$25</f>
        <v>1</v>
      </c>
      <c r="AI313" s="220">
        <f>'4.b Electricity other'!AD$25</f>
        <v>1</v>
      </c>
      <c r="AJ313" s="220">
        <f>'4.b Electricity other'!AE$25</f>
        <v>1</v>
      </c>
      <c r="AK313" s="220">
        <f>'4.b Electricity other'!AF$25</f>
        <v>1</v>
      </c>
      <c r="AL313" s="220">
        <f>'4.b Electricity other'!AG$25</f>
        <v>1</v>
      </c>
      <c r="AM313" s="220">
        <f>'4.b Electricity other'!AH$25</f>
        <v>1</v>
      </c>
      <c r="AN313" s="220">
        <f>'4.b Electricity other'!AI$25</f>
        <v>1</v>
      </c>
      <c r="AO313" s="220">
        <f>'4.b Electricity other'!AJ$25</f>
        <v>1</v>
      </c>
      <c r="AP313" s="220">
        <f>'4.b Electricity other'!AK$25</f>
        <v>1</v>
      </c>
      <c r="AQ313" s="220">
        <f>'4.b Electricity other'!AL$25</f>
        <v>1</v>
      </c>
      <c r="AR313" s="220">
        <f>'4.b Electricity other'!AM$25</f>
        <v>1</v>
      </c>
      <c r="AS313" s="220">
        <f>'4.b Electricity other'!AN$25</f>
        <v>1</v>
      </c>
      <c r="AT313" s="220">
        <f>'4.b Electricity other'!AO$25</f>
        <v>1</v>
      </c>
      <c r="AU313" s="220">
        <f>'4.b Electricity other'!AP$25</f>
        <v>1</v>
      </c>
      <c r="AV313" s="220">
        <f>'4.b Electricity other'!AQ$25</f>
        <v>1</v>
      </c>
      <c r="AW313" s="220">
        <f>'4.b Electricity other'!AR$25</f>
        <v>1</v>
      </c>
      <c r="AX313" s="220">
        <f>'4.b Electricity other'!AS$25</f>
        <v>1</v>
      </c>
      <c r="AY313" s="220">
        <f>'4.b Electricity other'!AT$25</f>
        <v>1</v>
      </c>
      <c r="AZ313" s="220">
        <f>'4.b Electricity other'!AU$25</f>
        <v>1</v>
      </c>
      <c r="BA313" s="220">
        <f>'4.b Electricity other'!AV$25</f>
        <v>1</v>
      </c>
      <c r="BB313" s="220">
        <f>'4.b Electricity other'!AW$25</f>
        <v>1</v>
      </c>
      <c r="BC313" s="220">
        <f>'4.b Electricity other'!AX$25</f>
        <v>1</v>
      </c>
      <c r="BD313" s="220">
        <f>'4.b Electricity other'!AY$25</f>
        <v>1</v>
      </c>
      <c r="BE313" s="220">
        <f>'4.b Electricity other'!AZ$25</f>
        <v>1</v>
      </c>
      <c r="BF313" s="220">
        <f>'4.b Electricity other'!BA$25</f>
        <v>1</v>
      </c>
      <c r="BG313" s="220">
        <f>'4.b Electricity other'!BB$25</f>
        <v>1</v>
      </c>
      <c r="BH313" s="220">
        <f>'4.b Electricity other'!BC$25</f>
        <v>1</v>
      </c>
      <c r="BI313" s="220">
        <f>'4.b Electricity other'!BD$25</f>
        <v>1</v>
      </c>
    </row>
    <row r="314" spans="1:61" ht="15">
      <c r="A314" s="36" t="s">
        <v>7</v>
      </c>
      <c r="B314" s="36" t="s">
        <v>8</v>
      </c>
      <c r="C314" s="36" t="s">
        <v>44</v>
      </c>
      <c r="D314" s="1" t="s">
        <v>17</v>
      </c>
      <c r="E314" s="17" t="s">
        <v>103</v>
      </c>
      <c r="F314" s="17" t="s">
        <v>423</v>
      </c>
      <c r="G314" s="1" t="s">
        <v>12</v>
      </c>
      <c r="H314" s="220">
        <f>'4.c Electricity breakdown'!C$15</f>
        <v>0.47499999999999998</v>
      </c>
      <c r="I314" s="220">
        <f>'4.c Electricity breakdown'!D$15</f>
        <v>0.47499999999999998</v>
      </c>
      <c r="J314" s="220">
        <f>'4.c Electricity breakdown'!E$15</f>
        <v>0.47499999999999998</v>
      </c>
      <c r="K314" s="220">
        <f>'4.c Electricity breakdown'!F$15</f>
        <v>0.47499999999999998</v>
      </c>
      <c r="L314" s="220">
        <f>'4.c Electricity breakdown'!G$15</f>
        <v>0.47499999999999998</v>
      </c>
      <c r="M314" s="220">
        <f>'4.c Electricity breakdown'!H$15</f>
        <v>0.47499999999999998</v>
      </c>
      <c r="N314" s="220">
        <f>'4.c Electricity breakdown'!I$15</f>
        <v>0.47499999999999998</v>
      </c>
      <c r="O314" s="220">
        <f>'4.c Electricity breakdown'!J$15</f>
        <v>0.47499999999999998</v>
      </c>
      <c r="P314" s="220">
        <f>'4.c Electricity breakdown'!K$15</f>
        <v>0.47499999999999998</v>
      </c>
      <c r="Q314" s="220">
        <f>'4.c Electricity breakdown'!L$15</f>
        <v>0.47499999999999998</v>
      </c>
      <c r="R314" s="220">
        <f>'4.c Electricity breakdown'!M$15</f>
        <v>0.47499999999999998</v>
      </c>
      <c r="S314" s="220">
        <f>'4.c Electricity breakdown'!N$15</f>
        <v>0.47499999999999998</v>
      </c>
      <c r="T314" s="220">
        <f>'4.c Electricity breakdown'!O$15</f>
        <v>0.47499999999999998</v>
      </c>
      <c r="U314" s="220">
        <f>'4.c Electricity breakdown'!P$15</f>
        <v>0.47499999999999998</v>
      </c>
      <c r="V314" s="220">
        <f>'4.c Electricity breakdown'!Q$15</f>
        <v>0.47499999999999998</v>
      </c>
      <c r="W314" s="220">
        <f>'4.c Electricity breakdown'!R$15</f>
        <v>0.47499999999999998</v>
      </c>
      <c r="X314" s="220">
        <f>'4.c Electricity breakdown'!S$15</f>
        <v>0.47499999999999998</v>
      </c>
      <c r="Y314" s="220">
        <f>'4.c Electricity breakdown'!T$15</f>
        <v>0.47499999999999998</v>
      </c>
      <c r="Z314" s="220">
        <f>'4.c Electricity breakdown'!U$15</f>
        <v>0.47499999999999998</v>
      </c>
      <c r="AA314" s="220">
        <f>'4.c Electricity breakdown'!V$15</f>
        <v>0.47499999999999998</v>
      </c>
      <c r="AB314" s="220">
        <f>'4.c Electricity breakdown'!W$15</f>
        <v>0.47499999999999998</v>
      </c>
      <c r="AC314" s="220">
        <f>'4.c Electricity breakdown'!X$15</f>
        <v>0.47499999999999998</v>
      </c>
      <c r="AD314" s="220">
        <f>'4.c Electricity breakdown'!Y$15</f>
        <v>0.47499999999999998</v>
      </c>
      <c r="AE314" s="220">
        <f>'4.c Electricity breakdown'!Z$15</f>
        <v>0.47499999999999998</v>
      </c>
      <c r="AF314" s="220">
        <f>'4.c Electricity breakdown'!AA$15</f>
        <v>0.47499999999999998</v>
      </c>
      <c r="AG314" s="220">
        <f>'4.c Electricity breakdown'!AB$15</f>
        <v>0.47499999999999998</v>
      </c>
      <c r="AH314" s="220">
        <f>'4.c Electricity breakdown'!AC$15</f>
        <v>0.47499999999999998</v>
      </c>
      <c r="AI314" s="220">
        <f>'4.c Electricity breakdown'!AD$15</f>
        <v>0.47499999999999998</v>
      </c>
      <c r="AJ314" s="220">
        <f>'4.c Electricity breakdown'!AE$15</f>
        <v>0.47499999999999998</v>
      </c>
      <c r="AK314" s="220">
        <f>'4.c Electricity breakdown'!AF$15</f>
        <v>0.47499999999999998</v>
      </c>
      <c r="AL314" s="220">
        <f>'4.c Electricity breakdown'!AG$15</f>
        <v>0.47499999999999998</v>
      </c>
      <c r="AM314" s="220">
        <f>'4.c Electricity breakdown'!AH$15</f>
        <v>0.47499999999999998</v>
      </c>
      <c r="AN314" s="220">
        <f>'4.c Electricity breakdown'!AI$15</f>
        <v>0.47499999999999998</v>
      </c>
      <c r="AO314" s="220">
        <f>'4.c Electricity breakdown'!AJ$15</f>
        <v>0.47499999999999998</v>
      </c>
      <c r="AP314" s="220">
        <f>'4.c Electricity breakdown'!AK$15</f>
        <v>0.47499999999999998</v>
      </c>
      <c r="AQ314" s="220">
        <f>'4.c Electricity breakdown'!AL$15</f>
        <v>0.47499999999999998</v>
      </c>
      <c r="AR314" s="220">
        <f>'4.c Electricity breakdown'!AM$15</f>
        <v>0.47499999999999998</v>
      </c>
      <c r="AS314" s="220">
        <f>'4.c Electricity breakdown'!AN$15</f>
        <v>0.47499999999999998</v>
      </c>
      <c r="AT314" s="220">
        <f>'4.c Electricity breakdown'!AO$15</f>
        <v>0.47499999999999998</v>
      </c>
      <c r="AU314" s="220">
        <f>'4.c Electricity breakdown'!AP$15</f>
        <v>0.47499999999999998</v>
      </c>
      <c r="AV314" s="220">
        <f>'4.c Electricity breakdown'!AQ$15</f>
        <v>0.47499999999999998</v>
      </c>
      <c r="AW314" s="220">
        <f>'4.c Electricity breakdown'!AR$15</f>
        <v>0.47499999999999998</v>
      </c>
      <c r="AX314" s="220">
        <f>'4.c Electricity breakdown'!AS$15</f>
        <v>0.47499999999999998</v>
      </c>
      <c r="AY314" s="220">
        <f>'4.c Electricity breakdown'!AT$15</f>
        <v>0.47499999999999998</v>
      </c>
      <c r="AZ314" s="220">
        <f>'4.c Electricity breakdown'!AU$15</f>
        <v>0.47499999999999998</v>
      </c>
      <c r="BA314" s="220">
        <f>'4.c Electricity breakdown'!AV$15</f>
        <v>0.47499999999999998</v>
      </c>
      <c r="BB314" s="220">
        <f>'4.c Electricity breakdown'!AW$15</f>
        <v>0.47499999999999998</v>
      </c>
      <c r="BC314" s="220">
        <f>'4.c Electricity breakdown'!AX$15</f>
        <v>0.47499999999999998</v>
      </c>
      <c r="BD314" s="220">
        <f>'4.c Electricity breakdown'!AY$15</f>
        <v>0.47499999999999998</v>
      </c>
      <c r="BE314" s="220">
        <f>'4.c Electricity breakdown'!AZ$15</f>
        <v>0.47499999999999998</v>
      </c>
      <c r="BF314" s="220">
        <f>'4.c Electricity breakdown'!BA$15</f>
        <v>0.47499999999999998</v>
      </c>
      <c r="BG314" s="220">
        <f>'4.c Electricity breakdown'!BB$15</f>
        <v>0.47499999999999998</v>
      </c>
      <c r="BH314" s="220">
        <f>'4.c Electricity breakdown'!BC$15</f>
        <v>0.47499999999999998</v>
      </c>
      <c r="BI314" s="220">
        <f>'4.c Electricity breakdown'!BD$15</f>
        <v>0.47499999999999998</v>
      </c>
    </row>
    <row r="315" spans="1:61" ht="15">
      <c r="A315" s="36" t="s">
        <v>7</v>
      </c>
      <c r="B315" s="36" t="s">
        <v>8</v>
      </c>
      <c r="C315" s="36" t="s">
        <v>44</v>
      </c>
      <c r="D315" s="1" t="s">
        <v>17</v>
      </c>
      <c r="E315" s="17" t="s">
        <v>103</v>
      </c>
      <c r="F315" s="17" t="s">
        <v>423</v>
      </c>
      <c r="G315" s="1" t="s">
        <v>13</v>
      </c>
      <c r="H315" s="220">
        <f>'4.a Electric heating'!C43</f>
        <v>0.83647459611253905</v>
      </c>
      <c r="I315" s="220">
        <f>'4.a Electric heating'!D43</f>
        <v>0.84037925512344003</v>
      </c>
      <c r="J315" s="220">
        <f>'4.a Electric heating'!E43</f>
        <v>0.84414961501300501</v>
      </c>
      <c r="K315" s="220">
        <f>'4.a Electric heating'!F43</f>
        <v>0.84779029494360902</v>
      </c>
      <c r="L315" s="220">
        <f>'4.a Electric heating'!G43</f>
        <v>0.85130575520346097</v>
      </c>
      <c r="M315" s="220">
        <f>'4.a Electric heating'!H43</f>
        <v>0.85470030267101105</v>
      </c>
      <c r="N315" s="220">
        <f>'4.a Electric heating'!I43</f>
        <v>0.85797809609142195</v>
      </c>
      <c r="O315" s="220">
        <f>'4.a Electric heating'!J43</f>
        <v>0.86114315117154405</v>
      </c>
      <c r="P315" s="220">
        <f>'4.a Electric heating'!K43</f>
        <v>0.86419934549966304</v>
      </c>
      <c r="Q315" s="220">
        <f>'4.a Electric heating'!L43</f>
        <v>0.86715042329602998</v>
      </c>
      <c r="R315" s="220">
        <f>'4.a Electric heating'!M43</f>
        <v>0.87</v>
      </c>
      <c r="S315" s="220">
        <f>'4.a Electric heating'!N43</f>
        <v>0.87275156669939502</v>
      </c>
      <c r="T315" s="220">
        <f>'4.a Electric heating'!O43</f>
        <v>0.875408494407524</v>
      </c>
      <c r="U315" s="220">
        <f>'4.a Electric heating'!P43</f>
        <v>0.87797403819309905</v>
      </c>
      <c r="V315" s="220">
        <f>'4.a Electric heating'!Q43</f>
        <v>0.88045134116809598</v>
      </c>
      <c r="W315" s="220">
        <f>'4.a Electric heating'!R43</f>
        <v>0.88284343833846302</v>
      </c>
      <c r="X315" s="220">
        <f>'4.a Electric heating'!S43</f>
        <v>0.88515326032238495</v>
      </c>
      <c r="Y315" s="220">
        <f>'4.a Electric heating'!T43</f>
        <v>0.88738363694065103</v>
      </c>
      <c r="Z315" s="220">
        <f>'4.a Electric heating'!U43</f>
        <v>0.88953730068354198</v>
      </c>
      <c r="AA315" s="220">
        <f>'4.a Electric heating'!V43</f>
        <v>0.891616890058475</v>
      </c>
      <c r="AB315" s="220">
        <f>'4.a Electric heating'!W43</f>
        <v>0.89362495282250298</v>
      </c>
      <c r="AC315" s="220">
        <f>'4.a Electric heating'!X43</f>
        <v>0.89556394910363302</v>
      </c>
      <c r="AD315" s="220">
        <f>'4.a Electric heating'!Y43</f>
        <v>0.89743625441479502</v>
      </c>
      <c r="AE315" s="220">
        <f>'4.a Electric heating'!Z43</f>
        <v>0.89924416256414197</v>
      </c>
      <c r="AF315" s="220">
        <f>'4.a Electric heating'!AA43</f>
        <v>0.90098988846524697</v>
      </c>
      <c r="AG315" s="220">
        <f>'4.a Electric heating'!AB43</f>
        <v>0.90267557085065497</v>
      </c>
      <c r="AH315" s="220">
        <f>'4.a Electric heating'!AC43</f>
        <v>0.90430327489209505</v>
      </c>
      <c r="AI315" s="220">
        <f>'4.a Electric heating'!AD43</f>
        <v>0.90587499473057398</v>
      </c>
      <c r="AJ315" s="220">
        <f>'4.a Electric heating'!AE43</f>
        <v>0.90739265591944795</v>
      </c>
      <c r="AK315" s="220">
        <f>'4.a Electric heating'!AF43</f>
        <v>0.90885811778346903</v>
      </c>
      <c r="AL315" s="220">
        <f>'4.a Electric heating'!AG43</f>
        <v>0.91027317569668698</v>
      </c>
      <c r="AM315" s="220">
        <f>'4.a Electric heating'!AH43</f>
        <v>0.91163956328200801</v>
      </c>
      <c r="AN315" s="220">
        <f>'4.a Electric heating'!AI43</f>
        <v>0.91295895453510201</v>
      </c>
      <c r="AO315" s="220">
        <f>'4.a Electric heating'!AJ43</f>
        <v>0.91423296587525105</v>
      </c>
      <c r="AP315" s="220">
        <f>'4.a Electric heating'!AK43</f>
        <v>0.91546315812567403</v>
      </c>
      <c r="AQ315" s="220">
        <f>'4.a Electric heating'!AL43</f>
        <v>0.91665103842571904</v>
      </c>
      <c r="AR315" s="220">
        <f>'4.a Electric heating'!AM43</f>
        <v>0.91779806207730896</v>
      </c>
      <c r="AS315" s="220">
        <f>'4.a Electric heating'!AN43</f>
        <v>0.91890563432785999</v>
      </c>
      <c r="AT315" s="220">
        <f>'4.a Electric heating'!AO43</f>
        <v>0.91997511209188798</v>
      </c>
      <c r="AU315" s="220">
        <f>'4.a Electric heating'!AP43</f>
        <v>0.92100780561340101</v>
      </c>
      <c r="AV315" s="220">
        <f>'4.a Electric heating'!AQ43</f>
        <v>0.92200498007110798</v>
      </c>
      <c r="AW315" s="220">
        <f>'4.a Electric heating'!AR43</f>
        <v>0.922967857128423</v>
      </c>
      <c r="AX315" s="220">
        <f>'4.a Electric heating'!AS43</f>
        <v>0.923897616430157</v>
      </c>
      <c r="AY315" s="220">
        <f>'4.a Electric heating'!AT43</f>
        <v>0.92479539704772695</v>
      </c>
      <c r="AZ315" s="220">
        <f>'4.a Electric heating'!AU43</f>
        <v>0.925662298874664</v>
      </c>
      <c r="BA315" s="220">
        <f>'4.a Electric heating'!AV43</f>
        <v>0.92649938397411702</v>
      </c>
      <c r="BB315" s="220">
        <f>'4.a Electric heating'!AW43</f>
        <v>0.927307677880018</v>
      </c>
      <c r="BC315" s="220">
        <f>'4.a Electric heating'!AX43</f>
        <v>0.92808817085348405</v>
      </c>
      <c r="BD315" s="220">
        <f>'4.a Electric heating'!AY43</f>
        <v>0.92884181909601404</v>
      </c>
      <c r="BE315" s="220">
        <f>'4.a Electric heating'!AZ43</f>
        <v>0.92956954592095398</v>
      </c>
      <c r="BF315" s="220">
        <f>'4.a Electric heating'!BA43</f>
        <v>0.93027224288467103</v>
      </c>
      <c r="BG315" s="220">
        <f>'4.a Electric heating'!BB43</f>
        <v>0.93095077087882505</v>
      </c>
      <c r="BH315" s="220">
        <f>'4.a Electric heating'!BC43</f>
        <v>0.931605961185062</v>
      </c>
      <c r="BI315" s="220">
        <f>'4.a Electric heating'!BD43</f>
        <v>0.93223861649344397</v>
      </c>
    </row>
    <row r="316" spans="1:61" ht="15">
      <c r="A316" s="36" t="s">
        <v>7</v>
      </c>
      <c r="B316" s="36" t="s">
        <v>8</v>
      </c>
      <c r="C316" s="36" t="s">
        <v>44</v>
      </c>
      <c r="D316" s="1" t="s">
        <v>17</v>
      </c>
      <c r="E316" s="17" t="s">
        <v>103</v>
      </c>
      <c r="F316" s="17" t="s">
        <v>423</v>
      </c>
      <c r="G316" s="1" t="s">
        <v>14</v>
      </c>
      <c r="H316" s="220">
        <f>'2.a-LTH-MTH1'!C60</f>
        <v>0.22800205883416391</v>
      </c>
      <c r="I316" s="220">
        <f>'2.a-LTH-MTH1'!D60</f>
        <v>0.22800205883416391</v>
      </c>
      <c r="J316" s="220">
        <f>'2.a-LTH-MTH1'!E60</f>
        <v>0.22800205883416391</v>
      </c>
      <c r="K316" s="220">
        <f>'2.a-LTH-MTH1'!F60</f>
        <v>0.22800205883416391</v>
      </c>
      <c r="L316" s="220">
        <f>'2.a-LTH-MTH1'!G60</f>
        <v>0.22800205883416391</v>
      </c>
      <c r="M316" s="220">
        <f>'2.a-LTH-MTH1'!H60</f>
        <v>0.22800205883416391</v>
      </c>
      <c r="N316" s="220">
        <f>'2.a-LTH-MTH1'!I60</f>
        <v>0.22800205883416391</v>
      </c>
      <c r="O316" s="220">
        <f>'2.a-LTH-MTH1'!J60</f>
        <v>0.22800205883416391</v>
      </c>
      <c r="P316" s="220">
        <f>'2.a-LTH-MTH1'!K60</f>
        <v>0.22800205883416391</v>
      </c>
      <c r="Q316" s="220">
        <f>'2.a-LTH-MTH1'!L60</f>
        <v>0.22800205883416391</v>
      </c>
      <c r="R316" s="220">
        <f>'2.a-LTH-MTH1'!M60</f>
        <v>0.22800205883416391</v>
      </c>
      <c r="S316" s="220">
        <f>'2.a-LTH-MTH1'!N60</f>
        <v>0.22800205883416391</v>
      </c>
      <c r="T316" s="220">
        <f>'2.a-LTH-MTH1'!O60</f>
        <v>0.22800205883416391</v>
      </c>
      <c r="U316" s="220">
        <f>'2.a-LTH-MTH1'!P60</f>
        <v>0.22800205883416391</v>
      </c>
      <c r="V316" s="220">
        <f>'2.a-LTH-MTH1'!Q60</f>
        <v>0.22800205883416391</v>
      </c>
      <c r="W316" s="220">
        <f>'2.a-LTH-MTH1'!R60</f>
        <v>0.22800205883416391</v>
      </c>
      <c r="X316" s="220">
        <f>'2.a-LTH-MTH1'!S60</f>
        <v>0.22800205883416391</v>
      </c>
      <c r="Y316" s="220">
        <f>'2.a-LTH-MTH1'!T60</f>
        <v>0.22800205883416391</v>
      </c>
      <c r="Z316" s="220">
        <f>'2.a-LTH-MTH1'!U60</f>
        <v>0.22800205883416391</v>
      </c>
      <c r="AA316" s="220">
        <f>'2.a-LTH-MTH1'!V60</f>
        <v>0.22800205883416391</v>
      </c>
      <c r="AB316" s="220">
        <f>'2.a-LTH-MTH1'!W60</f>
        <v>0.22800205883416394</v>
      </c>
      <c r="AC316" s="220">
        <f>'2.a-LTH-MTH1'!X60</f>
        <v>0.22800205883416391</v>
      </c>
      <c r="AD316" s="220">
        <f>'2.a-LTH-MTH1'!Y60</f>
        <v>0.22800205883416391</v>
      </c>
      <c r="AE316" s="220">
        <f>'2.a-LTH-MTH1'!Z60</f>
        <v>0.22800205883416391</v>
      </c>
      <c r="AF316" s="220">
        <f>'2.a-LTH-MTH1'!AA60</f>
        <v>0.22800205883416391</v>
      </c>
      <c r="AG316" s="220">
        <f>'2.a-LTH-MTH1'!AB60</f>
        <v>0.22800205883416391</v>
      </c>
      <c r="AH316" s="220">
        <f>'2.a-LTH-MTH1'!AC60</f>
        <v>0.22800205883416391</v>
      </c>
      <c r="AI316" s="220">
        <f>'2.a-LTH-MTH1'!AD60</f>
        <v>0.22800205883416391</v>
      </c>
      <c r="AJ316" s="220">
        <f>'2.a-LTH-MTH1'!AE60</f>
        <v>0.22800205883416391</v>
      </c>
      <c r="AK316" s="220">
        <f>'2.a-LTH-MTH1'!AF60</f>
        <v>0.22800205883416391</v>
      </c>
      <c r="AL316" s="220">
        <f>'2.a-LTH-MTH1'!AG60</f>
        <v>0.22800205883416391</v>
      </c>
      <c r="AM316" s="220">
        <f>'2.a-LTH-MTH1'!AH60</f>
        <v>0.22800205883416391</v>
      </c>
      <c r="AN316" s="220">
        <f>'2.a-LTH-MTH1'!AI60</f>
        <v>0.22800205883416391</v>
      </c>
      <c r="AO316" s="220">
        <f>'2.a-LTH-MTH1'!AJ60</f>
        <v>0.22800205883416391</v>
      </c>
      <c r="AP316" s="220">
        <f>'2.a-LTH-MTH1'!AK60</f>
        <v>0.22800205883416391</v>
      </c>
      <c r="AQ316" s="220">
        <f>'2.a-LTH-MTH1'!AL60</f>
        <v>0.22800205883416391</v>
      </c>
      <c r="AR316" s="220">
        <f>'2.a-LTH-MTH1'!AM60</f>
        <v>0.22800205883416391</v>
      </c>
      <c r="AS316" s="220">
        <f>'2.a-LTH-MTH1'!AN60</f>
        <v>0.22800205883416391</v>
      </c>
      <c r="AT316" s="220">
        <f>'2.a-LTH-MTH1'!AO60</f>
        <v>0.22800205883416391</v>
      </c>
      <c r="AU316" s="220">
        <f>'2.a-LTH-MTH1'!AP60</f>
        <v>0.22800205883416391</v>
      </c>
      <c r="AV316" s="220">
        <f>'2.a-LTH-MTH1'!AQ60</f>
        <v>0.22800205883416388</v>
      </c>
      <c r="AW316" s="220">
        <f>'2.a-LTH-MTH1'!AR60</f>
        <v>0.22800205883416391</v>
      </c>
      <c r="AX316" s="220">
        <f>'2.a-LTH-MTH1'!AS60</f>
        <v>0.22800205883416391</v>
      </c>
      <c r="AY316" s="220">
        <f>'2.a-LTH-MTH1'!AT60</f>
        <v>0.22800205883416391</v>
      </c>
      <c r="AZ316" s="220">
        <f>'2.a-LTH-MTH1'!AU60</f>
        <v>0.22800205883416391</v>
      </c>
      <c r="BA316" s="220">
        <f>'2.a-LTH-MTH1'!AV60</f>
        <v>0.22800205883416391</v>
      </c>
      <c r="BB316" s="220">
        <f>'2.a-LTH-MTH1'!AW60</f>
        <v>0.22800205883416391</v>
      </c>
      <c r="BC316" s="220">
        <f>'2.a-LTH-MTH1'!AX60</f>
        <v>0.22800205883416391</v>
      </c>
      <c r="BD316" s="220">
        <f>'2.a-LTH-MTH1'!AY60</f>
        <v>0.22800205883416391</v>
      </c>
      <c r="BE316" s="220">
        <f>'2.a-LTH-MTH1'!AZ60</f>
        <v>0.22800205883416391</v>
      </c>
      <c r="BF316" s="220">
        <f>'2.a-LTH-MTH1'!BA60</f>
        <v>0.22800205883416391</v>
      </c>
      <c r="BG316" s="220">
        <f>'2.a-LTH-MTH1'!BB60</f>
        <v>0.22800205883416391</v>
      </c>
      <c r="BH316" s="220">
        <f>'2.a-LTH-MTH1'!BC60</f>
        <v>0.22800205883416391</v>
      </c>
      <c r="BI316" s="220">
        <f>'2.a-LTH-MTH1'!BD60</f>
        <v>0.22800205883416391</v>
      </c>
    </row>
    <row r="317" spans="1:61" ht="15">
      <c r="A317" s="36" t="s">
        <v>7</v>
      </c>
      <c r="B317" s="36" t="s">
        <v>8</v>
      </c>
      <c r="C317" s="36" t="s">
        <v>44</v>
      </c>
      <c r="D317" s="1" t="s">
        <v>17</v>
      </c>
      <c r="E317" s="1" t="s">
        <v>105</v>
      </c>
      <c r="F317" s="1" t="s">
        <v>106</v>
      </c>
      <c r="G317" s="1" t="s">
        <v>12</v>
      </c>
      <c r="H317" s="220">
        <f>'4.c Electricity breakdown'!C$17</f>
        <v>0.05</v>
      </c>
      <c r="I317" s="220">
        <f>'4.c Electricity breakdown'!D$17</f>
        <v>0.05</v>
      </c>
      <c r="J317" s="220">
        <f>'4.c Electricity breakdown'!E$17</f>
        <v>0.05</v>
      </c>
      <c r="K317" s="220">
        <f>'4.c Electricity breakdown'!F$17</f>
        <v>0.05</v>
      </c>
      <c r="L317" s="220">
        <f>'4.c Electricity breakdown'!G$17</f>
        <v>0.05</v>
      </c>
      <c r="M317" s="220">
        <f>'4.c Electricity breakdown'!H$17</f>
        <v>0.05</v>
      </c>
      <c r="N317" s="220">
        <f>'4.c Electricity breakdown'!I$17</f>
        <v>0.05</v>
      </c>
      <c r="O317" s="220">
        <f>'4.c Electricity breakdown'!J$17</f>
        <v>0.05</v>
      </c>
      <c r="P317" s="220">
        <f>'4.c Electricity breakdown'!K$17</f>
        <v>0.05</v>
      </c>
      <c r="Q317" s="220">
        <f>'4.c Electricity breakdown'!L$17</f>
        <v>0.05</v>
      </c>
      <c r="R317" s="220">
        <f>'4.c Electricity breakdown'!M$17</f>
        <v>0.05</v>
      </c>
      <c r="S317" s="220">
        <f>'4.c Electricity breakdown'!N$17</f>
        <v>0.05</v>
      </c>
      <c r="T317" s="220">
        <f>'4.c Electricity breakdown'!O$17</f>
        <v>0.05</v>
      </c>
      <c r="U317" s="220">
        <f>'4.c Electricity breakdown'!P$17</f>
        <v>0.05</v>
      </c>
      <c r="V317" s="220">
        <f>'4.c Electricity breakdown'!Q$17</f>
        <v>0.05</v>
      </c>
      <c r="W317" s="220">
        <f>'4.c Electricity breakdown'!R$17</f>
        <v>0.05</v>
      </c>
      <c r="X317" s="220">
        <f>'4.c Electricity breakdown'!S$17</f>
        <v>0.05</v>
      </c>
      <c r="Y317" s="220">
        <f>'4.c Electricity breakdown'!T$17</f>
        <v>0.05</v>
      </c>
      <c r="Z317" s="220">
        <f>'4.c Electricity breakdown'!U$17</f>
        <v>0.05</v>
      </c>
      <c r="AA317" s="220">
        <f>'4.c Electricity breakdown'!V$17</f>
        <v>0.05</v>
      </c>
      <c r="AB317" s="220">
        <f>'4.c Electricity breakdown'!W$17</f>
        <v>0.05</v>
      </c>
      <c r="AC317" s="220">
        <f>'4.c Electricity breakdown'!X$17</f>
        <v>0.05</v>
      </c>
      <c r="AD317" s="220">
        <f>'4.c Electricity breakdown'!Y$17</f>
        <v>0.05</v>
      </c>
      <c r="AE317" s="220">
        <f>'4.c Electricity breakdown'!Z$17</f>
        <v>0.05</v>
      </c>
      <c r="AF317" s="220">
        <f>'4.c Electricity breakdown'!AA$17</f>
        <v>0.05</v>
      </c>
      <c r="AG317" s="220">
        <f>'4.c Electricity breakdown'!AB$17</f>
        <v>0.05</v>
      </c>
      <c r="AH317" s="220">
        <f>'4.c Electricity breakdown'!AC$17</f>
        <v>0.05</v>
      </c>
      <c r="AI317" s="220">
        <f>'4.c Electricity breakdown'!AD$17</f>
        <v>0.05</v>
      </c>
      <c r="AJ317" s="220">
        <f>'4.c Electricity breakdown'!AE$17</f>
        <v>0.05</v>
      </c>
      <c r="AK317" s="220">
        <f>'4.c Electricity breakdown'!AF$17</f>
        <v>0.05</v>
      </c>
      <c r="AL317" s="220">
        <f>'4.c Electricity breakdown'!AG$17</f>
        <v>0.05</v>
      </c>
      <c r="AM317" s="220">
        <f>'4.c Electricity breakdown'!AH$17</f>
        <v>0.05</v>
      </c>
      <c r="AN317" s="220">
        <f>'4.c Electricity breakdown'!AI$17</f>
        <v>0.05</v>
      </c>
      <c r="AO317" s="220">
        <f>'4.c Electricity breakdown'!AJ$17</f>
        <v>0.05</v>
      </c>
      <c r="AP317" s="220">
        <f>'4.c Electricity breakdown'!AK$17</f>
        <v>0.05</v>
      </c>
      <c r="AQ317" s="220">
        <f>'4.c Electricity breakdown'!AL$17</f>
        <v>0.05</v>
      </c>
      <c r="AR317" s="220">
        <f>'4.c Electricity breakdown'!AM$17</f>
        <v>0.05</v>
      </c>
      <c r="AS317" s="220">
        <f>'4.c Electricity breakdown'!AN$17</f>
        <v>0.05</v>
      </c>
      <c r="AT317" s="220">
        <f>'4.c Electricity breakdown'!AO$17</f>
        <v>0.05</v>
      </c>
      <c r="AU317" s="220">
        <f>'4.c Electricity breakdown'!AP$17</f>
        <v>0.05</v>
      </c>
      <c r="AV317" s="220">
        <f>'4.c Electricity breakdown'!AQ$17</f>
        <v>0.05</v>
      </c>
      <c r="AW317" s="220">
        <f>'4.c Electricity breakdown'!AR$17</f>
        <v>0.05</v>
      </c>
      <c r="AX317" s="220">
        <f>'4.c Electricity breakdown'!AS$17</f>
        <v>0.05</v>
      </c>
      <c r="AY317" s="220">
        <f>'4.c Electricity breakdown'!AT$17</f>
        <v>0.05</v>
      </c>
      <c r="AZ317" s="220">
        <f>'4.c Electricity breakdown'!AU$17</f>
        <v>0.05</v>
      </c>
      <c r="BA317" s="220">
        <f>'4.c Electricity breakdown'!AV$17</f>
        <v>0.05</v>
      </c>
      <c r="BB317" s="220">
        <f>'4.c Electricity breakdown'!AW$17</f>
        <v>0.05</v>
      </c>
      <c r="BC317" s="220">
        <f>'4.c Electricity breakdown'!AX$17</f>
        <v>0.05</v>
      </c>
      <c r="BD317" s="220">
        <f>'4.c Electricity breakdown'!AY$17</f>
        <v>0.05</v>
      </c>
      <c r="BE317" s="220">
        <f>'4.c Electricity breakdown'!AZ$17</f>
        <v>0.05</v>
      </c>
      <c r="BF317" s="220">
        <f>'4.c Electricity breakdown'!BA$17</f>
        <v>0.05</v>
      </c>
      <c r="BG317" s="220">
        <f>'4.c Electricity breakdown'!BB$17</f>
        <v>0.05</v>
      </c>
      <c r="BH317" s="220">
        <f>'4.c Electricity breakdown'!BC$17</f>
        <v>0.05</v>
      </c>
      <c r="BI317" s="220">
        <f>'4.c Electricity breakdown'!BD$17</f>
        <v>0.05</v>
      </c>
    </row>
    <row r="318" spans="1:61" ht="15">
      <c r="A318" s="36" t="s">
        <v>7</v>
      </c>
      <c r="B318" s="36" t="s">
        <v>8</v>
      </c>
      <c r="C318" s="36" t="s">
        <v>44</v>
      </c>
      <c r="D318" s="1" t="s">
        <v>17</v>
      </c>
      <c r="E318" s="1" t="s">
        <v>105</v>
      </c>
      <c r="F318" s="1" t="s">
        <v>106</v>
      </c>
      <c r="G318" s="1" t="s">
        <v>13</v>
      </c>
      <c r="H318" s="220">
        <f>'1. Lighting'!C$59</f>
        <v>1.7071742313323573E-2</v>
      </c>
      <c r="I318" s="220">
        <f>'1. Lighting'!D$59</f>
        <v>1.7462371888726208E-2</v>
      </c>
      <c r="J318" s="220">
        <f>'1. Lighting'!E$59</f>
        <v>1.7853001464128843E-2</v>
      </c>
      <c r="K318" s="220">
        <f>'1. Lighting'!F$59</f>
        <v>1.8243631039531479E-2</v>
      </c>
      <c r="L318" s="220">
        <f>'1. Lighting'!G$59</f>
        <v>1.8634260614934114E-2</v>
      </c>
      <c r="M318" s="220">
        <f>'1. Lighting'!H$59</f>
        <v>1.9024890190336749E-2</v>
      </c>
      <c r="N318" s="220">
        <f>'1. Lighting'!I$59</f>
        <v>1.9415519765739384E-2</v>
      </c>
      <c r="O318" s="220">
        <f>'1. Lighting'!J$59</f>
        <v>1.9806149341142019E-2</v>
      </c>
      <c r="P318" s="220">
        <f>'1. Lighting'!K$59</f>
        <v>2.0196778916544655E-2</v>
      </c>
      <c r="Q318" s="220">
        <f>'1. Lighting'!L$59</f>
        <v>2.058740849194729E-2</v>
      </c>
      <c r="R318" s="220">
        <f>'1. Lighting'!M$59</f>
        <v>2.0978038067349925E-2</v>
      </c>
      <c r="S318" s="220">
        <f>'1. Lighting'!N$59</f>
        <v>2.136866764275256E-2</v>
      </c>
      <c r="T318" s="220">
        <f>'1. Lighting'!O$59</f>
        <v>2.1759297218155196E-2</v>
      </c>
      <c r="U318" s="220">
        <f>'1. Lighting'!P$59</f>
        <v>2.2149926793557831E-2</v>
      </c>
      <c r="V318" s="220">
        <f>'1. Lighting'!Q$59</f>
        <v>2.2540556368960466E-2</v>
      </c>
      <c r="W318" s="220">
        <f>'1. Lighting'!R$59</f>
        <v>2.2931185944363101E-2</v>
      </c>
      <c r="X318" s="220">
        <f>'1. Lighting'!S$59</f>
        <v>2.3321815519765737E-2</v>
      </c>
      <c r="Y318" s="220">
        <f>'1. Lighting'!T$59</f>
        <v>2.3712445095168372E-2</v>
      </c>
      <c r="Z318" s="220">
        <f>'1. Lighting'!U$59</f>
        <v>2.4103074670571007E-2</v>
      </c>
      <c r="AA318" s="220">
        <f>'1. Lighting'!V$59</f>
        <v>2.4493704245973642E-2</v>
      </c>
      <c r="AB318" s="220">
        <f>'1. Lighting'!W$59</f>
        <v>2.4884333821376278E-2</v>
      </c>
      <c r="AC318" s="220">
        <f>'1. Lighting'!X$59</f>
        <v>2.5274963396778913E-2</v>
      </c>
      <c r="AD318" s="220">
        <f>'1. Lighting'!Y$59</f>
        <v>2.5665592972181552E-2</v>
      </c>
      <c r="AE318" s="220">
        <f>'1. Lighting'!Z$59</f>
        <v>2.6056222547584187E-2</v>
      </c>
      <c r="AF318" s="220">
        <f>'1. Lighting'!AA$59</f>
        <v>2.6446852122986822E-2</v>
      </c>
      <c r="AG318" s="220">
        <f>'1. Lighting'!AB$59</f>
        <v>2.6837481698389457E-2</v>
      </c>
      <c r="AH318" s="220">
        <f>'1. Lighting'!AC$59</f>
        <v>2.7228111273792092E-2</v>
      </c>
      <c r="AI318" s="220">
        <f>'1. Lighting'!AD$59</f>
        <v>2.7618740849194728E-2</v>
      </c>
      <c r="AJ318" s="220">
        <f>'1. Lighting'!AE$59</f>
        <v>2.8009370424597363E-2</v>
      </c>
      <c r="AK318" s="220">
        <f>'1. Lighting'!AF$59</f>
        <v>2.8399999999999998E-2</v>
      </c>
      <c r="AL318" s="220">
        <f>'1. Lighting'!AG$59</f>
        <v>2.8790629575402633E-2</v>
      </c>
      <c r="AM318" s="220">
        <f>'1. Lighting'!AH$59</f>
        <v>2.9181259150805269E-2</v>
      </c>
      <c r="AN318" s="220">
        <f>'1. Lighting'!AI$59</f>
        <v>2.9571888726207904E-2</v>
      </c>
      <c r="AO318" s="220">
        <f>'1. Lighting'!AJ$59</f>
        <v>2.9962518301610539E-2</v>
      </c>
      <c r="AP318" s="220">
        <f>'1. Lighting'!AK$59</f>
        <v>3.0353147877013174E-2</v>
      </c>
      <c r="AQ318" s="220">
        <f>'1. Lighting'!AL$59</f>
        <v>3.074377745241581E-2</v>
      </c>
      <c r="AR318" s="220">
        <f>'1. Lighting'!AM$59</f>
        <v>3.1134407027818445E-2</v>
      </c>
      <c r="AS318" s="220">
        <f>'1. Lighting'!AN$59</f>
        <v>3.1525036603221077E-2</v>
      </c>
      <c r="AT318" s="220">
        <f>'1. Lighting'!AO$59</f>
        <v>3.1915666178623715E-2</v>
      </c>
      <c r="AU318" s="220">
        <f>'1. Lighting'!AP$59</f>
        <v>3.2306295754026347E-2</v>
      </c>
      <c r="AV318" s="220">
        <f>'1. Lighting'!AQ$59</f>
        <v>3.2696925329428986E-2</v>
      </c>
      <c r="AW318" s="220">
        <f>'1. Lighting'!AR$59</f>
        <v>3.3087554904831618E-2</v>
      </c>
      <c r="AX318" s="220">
        <f>'1. Lighting'!AS$59</f>
        <v>3.3478184480234256E-2</v>
      </c>
      <c r="AY318" s="220">
        <f>'1. Lighting'!AT$59</f>
        <v>3.3868814055636895E-2</v>
      </c>
      <c r="AZ318" s="220">
        <f>'1. Lighting'!AU$59</f>
        <v>3.4259443631039527E-2</v>
      </c>
      <c r="BA318" s="220">
        <f>'1. Lighting'!AV$59</f>
        <v>3.4650073206442165E-2</v>
      </c>
      <c r="BB318" s="220">
        <f>'1. Lighting'!AW$59</f>
        <v>3.5040702781844797E-2</v>
      </c>
      <c r="BC318" s="220">
        <f>'1. Lighting'!AX$59</f>
        <v>3.5431332357247436E-2</v>
      </c>
      <c r="BD318" s="220">
        <f>'1. Lighting'!AY$59</f>
        <v>3.5821961932650068E-2</v>
      </c>
      <c r="BE318" s="220">
        <f>'1. Lighting'!AZ$59</f>
        <v>3.6212591508052706E-2</v>
      </c>
      <c r="BF318" s="220">
        <f>'1. Lighting'!BA$59</f>
        <v>3.6603221083455345E-2</v>
      </c>
      <c r="BG318" s="220">
        <f>'1. Lighting'!BB$59</f>
        <v>3.6993850658857977E-2</v>
      </c>
      <c r="BH318" s="220">
        <f>'1. Lighting'!BC$59</f>
        <v>3.7384480234260616E-2</v>
      </c>
      <c r="BI318" s="220">
        <f>'1. Lighting'!BD$59</f>
        <v>3.7775109809663247E-2</v>
      </c>
    </row>
    <row r="319" spans="1:61" ht="15">
      <c r="A319" s="36" t="s">
        <v>7</v>
      </c>
      <c r="B319" s="36" t="s">
        <v>8</v>
      </c>
      <c r="C319" s="36" t="s">
        <v>44</v>
      </c>
      <c r="D319" s="1" t="s">
        <v>17</v>
      </c>
      <c r="E319" s="1" t="s">
        <v>105</v>
      </c>
      <c r="F319" s="1" t="s">
        <v>106</v>
      </c>
      <c r="G319" s="1" t="s">
        <v>14</v>
      </c>
      <c r="H319" s="220">
        <f>'1. Lighting'!C$60</f>
        <v>1</v>
      </c>
      <c r="I319" s="220">
        <f>'1. Lighting'!D$60</f>
        <v>1</v>
      </c>
      <c r="J319" s="220">
        <f>'1. Lighting'!E$60</f>
        <v>1</v>
      </c>
      <c r="K319" s="220">
        <f>'1. Lighting'!F$60</f>
        <v>1</v>
      </c>
      <c r="L319" s="220">
        <f>'1. Lighting'!G$60</f>
        <v>1</v>
      </c>
      <c r="M319" s="220">
        <f>'1. Lighting'!H$60</f>
        <v>1</v>
      </c>
      <c r="N319" s="220">
        <f>'1. Lighting'!I$60</f>
        <v>1</v>
      </c>
      <c r="O319" s="220">
        <f>'1. Lighting'!J$60</f>
        <v>1</v>
      </c>
      <c r="P319" s="220">
        <f>'1. Lighting'!K$60</f>
        <v>1</v>
      </c>
      <c r="Q319" s="220">
        <f>'1. Lighting'!L$60</f>
        <v>1</v>
      </c>
      <c r="R319" s="220">
        <f>'1. Lighting'!M$60</f>
        <v>1</v>
      </c>
      <c r="S319" s="220">
        <f>'1. Lighting'!N$60</f>
        <v>1</v>
      </c>
      <c r="T319" s="220">
        <f>'1. Lighting'!O$60</f>
        <v>1</v>
      </c>
      <c r="U319" s="220">
        <f>'1. Lighting'!P$60</f>
        <v>1</v>
      </c>
      <c r="V319" s="220">
        <f>'1. Lighting'!Q$60</f>
        <v>1</v>
      </c>
      <c r="W319" s="220">
        <f>'1. Lighting'!R$60</f>
        <v>1</v>
      </c>
      <c r="X319" s="220">
        <f>'1. Lighting'!S$60</f>
        <v>1</v>
      </c>
      <c r="Y319" s="220">
        <f>'1. Lighting'!T$60</f>
        <v>1</v>
      </c>
      <c r="Z319" s="220">
        <f>'1. Lighting'!U$60</f>
        <v>1</v>
      </c>
      <c r="AA319" s="220">
        <f>'1. Lighting'!V$60</f>
        <v>1</v>
      </c>
      <c r="AB319" s="220">
        <f>'1. Lighting'!W$60</f>
        <v>1</v>
      </c>
      <c r="AC319" s="220">
        <f>'1. Lighting'!X$60</f>
        <v>1</v>
      </c>
      <c r="AD319" s="220">
        <f>'1. Lighting'!Y$60</f>
        <v>1</v>
      </c>
      <c r="AE319" s="220">
        <f>'1. Lighting'!Z$60</f>
        <v>1</v>
      </c>
      <c r="AF319" s="220">
        <f>'1. Lighting'!AA$60</f>
        <v>1</v>
      </c>
      <c r="AG319" s="220">
        <f>'1. Lighting'!AB$60</f>
        <v>1</v>
      </c>
      <c r="AH319" s="220">
        <f>'1. Lighting'!AC$60</f>
        <v>1</v>
      </c>
      <c r="AI319" s="220">
        <f>'1. Lighting'!AD$60</f>
        <v>1</v>
      </c>
      <c r="AJ319" s="220">
        <f>'1. Lighting'!AE$60</f>
        <v>1</v>
      </c>
      <c r="AK319" s="220">
        <f>'1. Lighting'!AF$60</f>
        <v>1</v>
      </c>
      <c r="AL319" s="220">
        <f>'1. Lighting'!AG$60</f>
        <v>1</v>
      </c>
      <c r="AM319" s="220">
        <f>'1. Lighting'!AH$60</f>
        <v>1</v>
      </c>
      <c r="AN319" s="220">
        <f>'1. Lighting'!AI$60</f>
        <v>1</v>
      </c>
      <c r="AO319" s="220">
        <f>'1. Lighting'!AJ$60</f>
        <v>1</v>
      </c>
      <c r="AP319" s="220">
        <f>'1. Lighting'!AK$60</f>
        <v>1</v>
      </c>
      <c r="AQ319" s="220">
        <f>'1. Lighting'!AL$60</f>
        <v>1</v>
      </c>
      <c r="AR319" s="220">
        <f>'1. Lighting'!AM$60</f>
        <v>1</v>
      </c>
      <c r="AS319" s="220">
        <f>'1. Lighting'!AN$60</f>
        <v>1</v>
      </c>
      <c r="AT319" s="220">
        <f>'1. Lighting'!AO$60</f>
        <v>1</v>
      </c>
      <c r="AU319" s="220">
        <f>'1. Lighting'!AP$60</f>
        <v>1</v>
      </c>
      <c r="AV319" s="220">
        <f>'1. Lighting'!AQ$60</f>
        <v>1</v>
      </c>
      <c r="AW319" s="220">
        <f>'1. Lighting'!AR$60</f>
        <v>1</v>
      </c>
      <c r="AX319" s="220">
        <f>'1. Lighting'!AS$60</f>
        <v>1</v>
      </c>
      <c r="AY319" s="220">
        <f>'1. Lighting'!AT$60</f>
        <v>1</v>
      </c>
      <c r="AZ319" s="220">
        <f>'1. Lighting'!AU$60</f>
        <v>1</v>
      </c>
      <c r="BA319" s="220">
        <f>'1. Lighting'!AV$60</f>
        <v>1</v>
      </c>
      <c r="BB319" s="220">
        <f>'1. Lighting'!AW$60</f>
        <v>1</v>
      </c>
      <c r="BC319" s="220">
        <f>'1. Lighting'!AX$60</f>
        <v>1</v>
      </c>
      <c r="BD319" s="220">
        <f>'1. Lighting'!AY$60</f>
        <v>1</v>
      </c>
      <c r="BE319" s="220">
        <f>'1. Lighting'!AZ$60</f>
        <v>1</v>
      </c>
      <c r="BF319" s="220">
        <f>'1. Lighting'!BA$60</f>
        <v>1</v>
      </c>
      <c r="BG319" s="220">
        <f>'1. Lighting'!BB$60</f>
        <v>1</v>
      </c>
      <c r="BH319" s="220">
        <f>'1. Lighting'!BC$60</f>
        <v>1</v>
      </c>
      <c r="BI319" s="220">
        <f>'1. Lighting'!BD$60</f>
        <v>1</v>
      </c>
    </row>
    <row r="320" spans="1:61" s="5" customFormat="1" ht="15">
      <c r="A320" s="4" t="s">
        <v>7</v>
      </c>
      <c r="B320" s="4" t="s">
        <v>8</v>
      </c>
      <c r="C320" s="4" t="s">
        <v>44</v>
      </c>
      <c r="D320" s="4" t="s">
        <v>45</v>
      </c>
      <c r="E320" s="4"/>
      <c r="F320" s="4"/>
      <c r="G320" s="4" t="s">
        <v>11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>
        <v>-19</v>
      </c>
      <c r="AJ320" s="4">
        <v>-16</v>
      </c>
      <c r="AK320" s="4">
        <v>-16</v>
      </c>
      <c r="AL320" s="4">
        <v>-4</v>
      </c>
      <c r="AM320" s="4">
        <v>-4</v>
      </c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</row>
    <row r="321" spans="1:61" ht="15">
      <c r="A321" s="36" t="s">
        <v>7</v>
      </c>
      <c r="B321" s="36" t="s">
        <v>8</v>
      </c>
      <c r="C321" s="36" t="s">
        <v>44</v>
      </c>
      <c r="D321" s="1" t="s">
        <v>45</v>
      </c>
      <c r="E321" s="16" t="s">
        <v>113</v>
      </c>
      <c r="F321" s="16" t="s">
        <v>113</v>
      </c>
      <c r="G321" s="1" t="s">
        <v>12</v>
      </c>
      <c r="H321" s="219"/>
      <c r="I321" s="219"/>
      <c r="J321" s="219"/>
      <c r="K321" s="219"/>
      <c r="L321" s="219"/>
      <c r="M321" s="219"/>
      <c r="N321" s="219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19"/>
      <c r="Z321" s="219"/>
      <c r="AA321" s="219"/>
      <c r="AB321" s="219"/>
      <c r="AC321" s="219"/>
      <c r="AD321" s="219"/>
      <c r="AE321" s="219"/>
      <c r="AF321" s="219"/>
      <c r="AG321" s="219"/>
      <c r="AH321" s="219"/>
      <c r="AI321" s="220">
        <v>1</v>
      </c>
      <c r="AJ321" s="220">
        <v>1</v>
      </c>
      <c r="AK321" s="220">
        <v>1</v>
      </c>
      <c r="AL321" s="220">
        <v>1</v>
      </c>
      <c r="AM321" s="220">
        <v>1</v>
      </c>
      <c r="AN321" s="219"/>
      <c r="AO321" s="219"/>
      <c r="AP321" s="219"/>
      <c r="AQ321" s="219"/>
      <c r="AR321" s="219"/>
      <c r="AS321" s="219"/>
      <c r="AT321" s="219"/>
      <c r="AU321" s="219"/>
      <c r="AV321" s="219"/>
      <c r="AW321" s="219"/>
      <c r="AX321" s="219"/>
      <c r="AY321" s="219"/>
      <c r="AZ321" s="219"/>
      <c r="BA321" s="219"/>
      <c r="BB321" s="219"/>
      <c r="BC321" s="219"/>
      <c r="BD321" s="219"/>
      <c r="BE321" s="219"/>
      <c r="BF321" s="219"/>
      <c r="BG321" s="219"/>
      <c r="BH321" s="219"/>
      <c r="BI321" s="219"/>
    </row>
    <row r="322" spans="1:61" ht="15">
      <c r="A322" s="36" t="s">
        <v>7</v>
      </c>
      <c r="B322" s="36" t="s">
        <v>8</v>
      </c>
      <c r="C322" s="36" t="s">
        <v>44</v>
      </c>
      <c r="D322" s="1" t="s">
        <v>45</v>
      </c>
      <c r="E322" s="16" t="s">
        <v>113</v>
      </c>
      <c r="F322" s="16" t="s">
        <v>113</v>
      </c>
      <c r="G322" s="1" t="s">
        <v>13</v>
      </c>
      <c r="H322" s="219"/>
      <c r="I322" s="219"/>
      <c r="J322" s="219"/>
      <c r="K322" s="219"/>
      <c r="L322" s="219"/>
      <c r="M322" s="219"/>
      <c r="N322" s="219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19"/>
      <c r="Z322" s="219"/>
      <c r="AA322" s="219"/>
      <c r="AB322" s="219"/>
      <c r="AC322" s="219"/>
      <c r="AD322" s="219"/>
      <c r="AE322" s="219"/>
      <c r="AF322" s="219"/>
      <c r="AG322" s="219"/>
      <c r="AH322" s="219"/>
      <c r="AI322" s="227">
        <f>1</f>
        <v>1</v>
      </c>
      <c r="AJ322" s="227">
        <f>1</f>
        <v>1</v>
      </c>
      <c r="AK322" s="227">
        <f>1</f>
        <v>1</v>
      </c>
      <c r="AL322" s="227">
        <f>1</f>
        <v>1</v>
      </c>
      <c r="AM322" s="227">
        <f>1</f>
        <v>1</v>
      </c>
      <c r="AN322" s="219"/>
      <c r="AO322" s="219"/>
      <c r="AP322" s="219"/>
      <c r="AQ322" s="219"/>
      <c r="AR322" s="219"/>
      <c r="AS322" s="219"/>
      <c r="AT322" s="219"/>
      <c r="AU322" s="219"/>
      <c r="AV322" s="219"/>
      <c r="AW322" s="219"/>
      <c r="AX322" s="219"/>
      <c r="AY322" s="219"/>
      <c r="AZ322" s="219"/>
      <c r="BA322" s="219"/>
      <c r="BB322" s="219"/>
      <c r="BC322" s="219"/>
      <c r="BD322" s="219"/>
      <c r="BE322" s="219"/>
      <c r="BF322" s="219"/>
      <c r="BG322" s="219"/>
      <c r="BH322" s="219"/>
      <c r="BI322" s="219"/>
    </row>
    <row r="323" spans="1:61" ht="15">
      <c r="A323" s="36" t="s">
        <v>7</v>
      </c>
      <c r="B323" s="36" t="s">
        <v>8</v>
      </c>
      <c r="C323" s="36" t="s">
        <v>44</v>
      </c>
      <c r="D323" s="1" t="s">
        <v>45</v>
      </c>
      <c r="E323" s="16" t="s">
        <v>113</v>
      </c>
      <c r="F323" s="16" t="s">
        <v>113</v>
      </c>
      <c r="G323" s="1" t="s">
        <v>14</v>
      </c>
      <c r="H323" s="219"/>
      <c r="I323" s="219"/>
      <c r="J323" s="219"/>
      <c r="K323" s="219"/>
      <c r="L323" s="219"/>
      <c r="M323" s="219"/>
      <c r="N323" s="219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19"/>
      <c r="Z323" s="219"/>
      <c r="AA323" s="219"/>
      <c r="AB323" s="219"/>
      <c r="AC323" s="219"/>
      <c r="AD323" s="219"/>
      <c r="AE323" s="219"/>
      <c r="AF323" s="219"/>
      <c r="AG323" s="219"/>
      <c r="AH323" s="219"/>
      <c r="AI323" s="220">
        <f>'2.a-LTH-MTH1'!AD$60</f>
        <v>0.22800205883416391</v>
      </c>
      <c r="AJ323" s="220">
        <f>'2.a-LTH-MTH1'!AE$60</f>
        <v>0.22800205883416391</v>
      </c>
      <c r="AK323" s="220">
        <f>'2.a-LTH-MTH1'!AF$60</f>
        <v>0.22800205883416391</v>
      </c>
      <c r="AL323" s="220">
        <f>'2.a-LTH-MTH1'!AG$60</f>
        <v>0.22800205883416391</v>
      </c>
      <c r="AM323" s="220">
        <f>'2.a-LTH-MTH1'!AH$60</f>
        <v>0.22800205883416391</v>
      </c>
      <c r="AN323" s="219"/>
      <c r="AO323" s="219"/>
      <c r="AP323" s="219"/>
      <c r="AQ323" s="219"/>
      <c r="AR323" s="219"/>
      <c r="AS323" s="219"/>
      <c r="AT323" s="219"/>
      <c r="AU323" s="219"/>
      <c r="AV323" s="219"/>
      <c r="AW323" s="219"/>
      <c r="AX323" s="219"/>
      <c r="AY323" s="219"/>
      <c r="AZ323" s="219"/>
      <c r="BA323" s="219"/>
      <c r="BB323" s="219"/>
      <c r="BC323" s="219"/>
      <c r="BD323" s="219"/>
      <c r="BE323" s="219"/>
      <c r="BF323" s="219"/>
      <c r="BG323" s="219"/>
      <c r="BH323" s="219"/>
      <c r="BI323" s="219"/>
    </row>
    <row r="324" spans="1:61" s="5" customFormat="1" ht="15">
      <c r="A324" s="4" t="s">
        <v>7</v>
      </c>
      <c r="B324" s="4" t="s">
        <v>8</v>
      </c>
      <c r="C324" s="4" t="s">
        <v>44</v>
      </c>
      <c r="D324" s="4" t="s">
        <v>46</v>
      </c>
      <c r="E324" s="4"/>
      <c r="F324" s="4"/>
      <c r="G324" s="4" t="s">
        <v>11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>
        <v>-1</v>
      </c>
      <c r="AL324" s="4">
        <v>-1</v>
      </c>
      <c r="AM324" s="4">
        <v>-1</v>
      </c>
      <c r="AN324" s="4">
        <v>-1</v>
      </c>
      <c r="AO324" s="4">
        <v>-1</v>
      </c>
      <c r="AP324" s="4">
        <v>-1</v>
      </c>
      <c r="AQ324" s="4">
        <v>-1</v>
      </c>
      <c r="AR324" s="4">
        <v>-1</v>
      </c>
      <c r="AS324" s="4">
        <v>-1</v>
      </c>
      <c r="AT324" s="4">
        <v>-1</v>
      </c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</row>
    <row r="325" spans="1:61" ht="15">
      <c r="A325" s="36" t="s">
        <v>7</v>
      </c>
      <c r="B325" s="36" t="s">
        <v>8</v>
      </c>
      <c r="C325" s="36" t="s">
        <v>44</v>
      </c>
      <c r="D325" s="1" t="s">
        <v>46</v>
      </c>
      <c r="E325" s="16" t="s">
        <v>113</v>
      </c>
      <c r="F325" s="16" t="s">
        <v>113</v>
      </c>
      <c r="G325" s="1" t="s">
        <v>12</v>
      </c>
      <c r="H325" s="219"/>
      <c r="I325" s="219"/>
      <c r="J325" s="219"/>
      <c r="K325" s="219"/>
      <c r="L325" s="219"/>
      <c r="M325" s="219"/>
      <c r="N325" s="219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19"/>
      <c r="Z325" s="219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20">
        <v>1</v>
      </c>
      <c r="AL325" s="220">
        <v>1</v>
      </c>
      <c r="AM325" s="220">
        <v>1</v>
      </c>
      <c r="AN325" s="220">
        <v>1</v>
      </c>
      <c r="AO325" s="220">
        <v>1</v>
      </c>
      <c r="AP325" s="220">
        <v>1</v>
      </c>
      <c r="AQ325" s="220">
        <v>1</v>
      </c>
      <c r="AR325" s="220">
        <v>1</v>
      </c>
      <c r="AS325" s="220">
        <v>1</v>
      </c>
      <c r="AT325" s="220">
        <v>1</v>
      </c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</row>
    <row r="326" spans="1:61" ht="15">
      <c r="A326" s="36" t="s">
        <v>7</v>
      </c>
      <c r="B326" s="36" t="s">
        <v>8</v>
      </c>
      <c r="C326" s="36" t="s">
        <v>44</v>
      </c>
      <c r="D326" s="1" t="s">
        <v>46</v>
      </c>
      <c r="E326" s="16" t="s">
        <v>113</v>
      </c>
      <c r="F326" s="16" t="s">
        <v>113</v>
      </c>
      <c r="G326" s="1" t="s">
        <v>13</v>
      </c>
      <c r="H326" s="219"/>
      <c r="I326" s="219"/>
      <c r="J326" s="219"/>
      <c r="K326" s="219"/>
      <c r="L326" s="219"/>
      <c r="M326" s="219"/>
      <c r="N326" s="219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19"/>
      <c r="Z326" s="219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20">
        <f>'2.a-LTH-MTH1'!AF$59</f>
        <v>0.91013573271842596</v>
      </c>
      <c r="AL326" s="220">
        <f>'2.a-LTH-MTH1'!AG$59</f>
        <v>0.91150684759777301</v>
      </c>
      <c r="AM326" s="220">
        <f>'2.a-LTH-MTH1'!AH$59</f>
        <v>0.91283080355158197</v>
      </c>
      <c r="AN326" s="220">
        <f>'2.a-LTH-MTH1'!AI$59</f>
        <v>0.91410922259146599</v>
      </c>
      <c r="AO326" s="220">
        <f>'2.a-LTH-MTH1'!AJ$59</f>
        <v>0.91534367094062496</v>
      </c>
      <c r="AP326" s="220">
        <f>'2.a-LTH-MTH1'!AK$59</f>
        <v>0.91653566095266203</v>
      </c>
      <c r="AQ326" s="220">
        <f>'2.a-LTH-MTH1'!AL$59</f>
        <v>0.91768665296441099</v>
      </c>
      <c r="AR326" s="220">
        <f>'2.a-LTH-MTH1'!AM$59</f>
        <v>0.91879805708502504</v>
      </c>
      <c r="AS326" s="220">
        <f>'2.a-LTH-MTH1'!AN$59</f>
        <v>0.91987123492354095</v>
      </c>
      <c r="AT326" s="220">
        <f>'2.a-LTH-MTH1'!AO$59</f>
        <v>0.92090750125701903</v>
      </c>
      <c r="AU326" s="219"/>
      <c r="AV326" s="219"/>
      <c r="AW326" s="219"/>
      <c r="AX326" s="219"/>
      <c r="AY326" s="219"/>
      <c r="AZ326" s="219"/>
      <c r="BA326" s="219"/>
      <c r="BB326" s="219"/>
      <c r="BC326" s="219"/>
      <c r="BD326" s="219"/>
      <c r="BE326" s="219"/>
      <c r="BF326" s="219"/>
      <c r="BG326" s="219"/>
      <c r="BH326" s="219"/>
      <c r="BI326" s="219"/>
    </row>
    <row r="327" spans="1:61" ht="15">
      <c r="A327" s="36" t="s">
        <v>7</v>
      </c>
      <c r="B327" s="36" t="s">
        <v>8</v>
      </c>
      <c r="C327" s="36" t="s">
        <v>44</v>
      </c>
      <c r="D327" s="1" t="s">
        <v>46</v>
      </c>
      <c r="E327" s="16" t="s">
        <v>113</v>
      </c>
      <c r="F327" s="16" t="s">
        <v>113</v>
      </c>
      <c r="G327" s="1" t="s">
        <v>14</v>
      </c>
      <c r="H327" s="219"/>
      <c r="I327" s="219"/>
      <c r="J327" s="219"/>
      <c r="K327" s="219"/>
      <c r="L327" s="219"/>
      <c r="M327" s="219"/>
      <c r="N327" s="219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19"/>
      <c r="Z327" s="219"/>
      <c r="AA327" s="219"/>
      <c r="AB327" s="219"/>
      <c r="AC327" s="219"/>
      <c r="AD327" s="219"/>
      <c r="AE327" s="219"/>
      <c r="AF327" s="219"/>
      <c r="AG327" s="219"/>
      <c r="AH327" s="219"/>
      <c r="AI327" s="219"/>
      <c r="AJ327" s="219"/>
      <c r="AK327" s="220">
        <f>'2.a-LTH-MTH1'!AF$60</f>
        <v>0.22800205883416391</v>
      </c>
      <c r="AL327" s="220">
        <f>'2.a-LTH-MTH1'!AG$60</f>
        <v>0.22800205883416391</v>
      </c>
      <c r="AM327" s="220">
        <f>'2.a-LTH-MTH1'!AH$60</f>
        <v>0.22800205883416391</v>
      </c>
      <c r="AN327" s="220">
        <f>'2.a-LTH-MTH1'!AI$60</f>
        <v>0.22800205883416391</v>
      </c>
      <c r="AO327" s="220">
        <f>'2.a-LTH-MTH1'!AJ$60</f>
        <v>0.22800205883416391</v>
      </c>
      <c r="AP327" s="220">
        <f>'2.a-LTH-MTH1'!AK$60</f>
        <v>0.22800205883416391</v>
      </c>
      <c r="AQ327" s="220">
        <f>'2.a-LTH-MTH1'!AL$60</f>
        <v>0.22800205883416391</v>
      </c>
      <c r="AR327" s="220">
        <f>'2.a-LTH-MTH1'!AM$60</f>
        <v>0.22800205883416391</v>
      </c>
      <c r="AS327" s="220">
        <f>'2.a-LTH-MTH1'!AN$60</f>
        <v>0.22800205883416391</v>
      </c>
      <c r="AT327" s="220">
        <f>'2.a-LTH-MTH1'!AO$60</f>
        <v>0.22800205883416391</v>
      </c>
      <c r="AU327" s="219"/>
      <c r="AV327" s="219"/>
      <c r="AW327" s="219"/>
      <c r="AX327" s="219"/>
      <c r="AY327" s="219"/>
      <c r="AZ327" s="219"/>
      <c r="BA327" s="219"/>
      <c r="BB327" s="219"/>
      <c r="BC327" s="219"/>
      <c r="BD327" s="219"/>
      <c r="BE327" s="219"/>
      <c r="BF327" s="219"/>
      <c r="BG327" s="219"/>
      <c r="BH327" s="219"/>
      <c r="BI327" s="219"/>
    </row>
    <row r="328" spans="1:61" s="5" customFormat="1" ht="15">
      <c r="A328" s="4" t="s">
        <v>7</v>
      </c>
      <c r="B328" s="4" t="s">
        <v>8</v>
      </c>
      <c r="C328" s="4" t="s">
        <v>44</v>
      </c>
      <c r="D328" s="4" t="s">
        <v>47</v>
      </c>
      <c r="E328" s="4"/>
      <c r="F328" s="4"/>
      <c r="G328" s="4" t="s">
        <v>11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>
        <v>-1</v>
      </c>
      <c r="AL328" s="4">
        <v>-1</v>
      </c>
      <c r="AM328" s="4">
        <v>-1</v>
      </c>
      <c r="AN328" s="4">
        <v>-1</v>
      </c>
      <c r="AO328" s="4">
        <v>-1</v>
      </c>
      <c r="AP328" s="4">
        <v>-1</v>
      </c>
      <c r="AQ328" s="4">
        <v>-1</v>
      </c>
      <c r="AR328" s="4">
        <v>-1</v>
      </c>
      <c r="AS328" s="4">
        <v>-1</v>
      </c>
      <c r="AT328" s="4">
        <v>-1</v>
      </c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</row>
    <row r="329" spans="1:61" ht="15">
      <c r="A329" s="36" t="s">
        <v>7</v>
      </c>
      <c r="B329" s="36" t="s">
        <v>8</v>
      </c>
      <c r="C329" s="36" t="s">
        <v>44</v>
      </c>
      <c r="D329" s="1" t="s">
        <v>47</v>
      </c>
      <c r="E329" s="16" t="s">
        <v>113</v>
      </c>
      <c r="F329" s="16" t="s">
        <v>113</v>
      </c>
      <c r="G329" s="1" t="s">
        <v>12</v>
      </c>
      <c r="H329" s="219"/>
      <c r="I329" s="219"/>
      <c r="J329" s="219"/>
      <c r="K329" s="219"/>
      <c r="L329" s="219"/>
      <c r="M329" s="219"/>
      <c r="N329" s="219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19"/>
      <c r="Z329" s="219"/>
      <c r="AA329" s="219"/>
      <c r="AB329" s="219"/>
      <c r="AC329" s="219"/>
      <c r="AD329" s="219"/>
      <c r="AE329" s="219"/>
      <c r="AF329" s="219"/>
      <c r="AG329" s="219"/>
      <c r="AH329" s="219"/>
      <c r="AI329" s="219"/>
      <c r="AJ329" s="219"/>
      <c r="AK329" s="220">
        <v>1</v>
      </c>
      <c r="AL329" s="220">
        <v>1</v>
      </c>
      <c r="AM329" s="220">
        <v>1</v>
      </c>
      <c r="AN329" s="220">
        <v>1</v>
      </c>
      <c r="AO329" s="220">
        <v>1</v>
      </c>
      <c r="AP329" s="220">
        <v>1</v>
      </c>
      <c r="AQ329" s="220">
        <v>1</v>
      </c>
      <c r="AR329" s="220">
        <v>1</v>
      </c>
      <c r="AS329" s="220">
        <v>1</v>
      </c>
      <c r="AT329" s="220">
        <v>1</v>
      </c>
      <c r="AU329" s="219"/>
      <c r="AV329" s="219"/>
      <c r="AW329" s="219"/>
      <c r="AX329" s="219"/>
      <c r="AY329" s="219"/>
      <c r="AZ329" s="219"/>
      <c r="BA329" s="219"/>
      <c r="BB329" s="219"/>
      <c r="BC329" s="219"/>
      <c r="BD329" s="219"/>
      <c r="BE329" s="219"/>
      <c r="BF329" s="219"/>
      <c r="BG329" s="219"/>
      <c r="BH329" s="219"/>
      <c r="BI329" s="219"/>
    </row>
    <row r="330" spans="1:61" ht="15">
      <c r="A330" s="36" t="s">
        <v>7</v>
      </c>
      <c r="B330" s="36" t="s">
        <v>8</v>
      </c>
      <c r="C330" s="36" t="s">
        <v>44</v>
      </c>
      <c r="D330" s="1" t="s">
        <v>47</v>
      </c>
      <c r="E330" s="16" t="s">
        <v>113</v>
      </c>
      <c r="F330" s="16" t="s">
        <v>113</v>
      </c>
      <c r="G330" s="1" t="s">
        <v>13</v>
      </c>
      <c r="H330" s="219"/>
      <c r="I330" s="219"/>
      <c r="J330" s="219"/>
      <c r="K330" s="219"/>
      <c r="L330" s="219"/>
      <c r="M330" s="219"/>
      <c r="N330" s="219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19"/>
      <c r="Z330" s="219"/>
      <c r="AA330" s="219"/>
      <c r="AB330" s="219"/>
      <c r="AC330" s="219"/>
      <c r="AD330" s="219"/>
      <c r="AE330" s="219"/>
      <c r="AF330" s="219"/>
      <c r="AG330" s="219"/>
      <c r="AH330" s="219"/>
      <c r="AI330" s="219"/>
      <c r="AJ330" s="219"/>
      <c r="AK330" s="220">
        <f>'2.a-LTH-MTH1'!AF$59</f>
        <v>0.91013573271842596</v>
      </c>
      <c r="AL330" s="220">
        <f>'2.a-LTH-MTH1'!AG$59</f>
        <v>0.91150684759777301</v>
      </c>
      <c r="AM330" s="220">
        <f>'2.a-LTH-MTH1'!AH$59</f>
        <v>0.91283080355158197</v>
      </c>
      <c r="AN330" s="220">
        <f>'2.a-LTH-MTH1'!AI$59</f>
        <v>0.91410922259146599</v>
      </c>
      <c r="AO330" s="220">
        <f>'2.a-LTH-MTH1'!AJ$59</f>
        <v>0.91534367094062496</v>
      </c>
      <c r="AP330" s="220">
        <f>'2.a-LTH-MTH1'!AK$59</f>
        <v>0.91653566095266203</v>
      </c>
      <c r="AQ330" s="220">
        <f>'2.a-LTH-MTH1'!AL$59</f>
        <v>0.91768665296441099</v>
      </c>
      <c r="AR330" s="220">
        <f>'2.a-LTH-MTH1'!AM$59</f>
        <v>0.91879805708502504</v>
      </c>
      <c r="AS330" s="220">
        <f>'2.a-LTH-MTH1'!AN$59</f>
        <v>0.91987123492354095</v>
      </c>
      <c r="AT330" s="220">
        <f>'2.a-LTH-MTH1'!AO$59</f>
        <v>0.92090750125701903</v>
      </c>
      <c r="AU330" s="219"/>
      <c r="AV330" s="219"/>
      <c r="AW330" s="219"/>
      <c r="AX330" s="219"/>
      <c r="AY330" s="219"/>
      <c r="AZ330" s="219"/>
      <c r="BA330" s="219"/>
      <c r="BB330" s="219"/>
      <c r="BC330" s="219"/>
      <c r="BD330" s="219"/>
      <c r="BE330" s="219"/>
      <c r="BF330" s="219"/>
      <c r="BG330" s="219"/>
      <c r="BH330" s="219"/>
      <c r="BI330" s="219"/>
    </row>
    <row r="331" spans="1:61" ht="15">
      <c r="A331" s="36" t="s">
        <v>7</v>
      </c>
      <c r="B331" s="36" t="s">
        <v>8</v>
      </c>
      <c r="C331" s="36" t="s">
        <v>44</v>
      </c>
      <c r="D331" s="1" t="s">
        <v>47</v>
      </c>
      <c r="E331" s="16" t="s">
        <v>113</v>
      </c>
      <c r="F331" s="16" t="s">
        <v>113</v>
      </c>
      <c r="G331" s="1" t="s">
        <v>14</v>
      </c>
      <c r="H331" s="219"/>
      <c r="I331" s="219"/>
      <c r="J331" s="219"/>
      <c r="K331" s="219"/>
      <c r="L331" s="219"/>
      <c r="M331" s="219"/>
      <c r="N331" s="219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19"/>
      <c r="Z331" s="219"/>
      <c r="AA331" s="219"/>
      <c r="AB331" s="219"/>
      <c r="AC331" s="219"/>
      <c r="AD331" s="219"/>
      <c r="AE331" s="219"/>
      <c r="AF331" s="219"/>
      <c r="AG331" s="219"/>
      <c r="AH331" s="219"/>
      <c r="AI331" s="219"/>
      <c r="AJ331" s="219"/>
      <c r="AK331" s="220">
        <f>'2.a-LTH-MTH1'!AF$60</f>
        <v>0.22800205883416391</v>
      </c>
      <c r="AL331" s="220">
        <f>'2.a-LTH-MTH1'!AG$60</f>
        <v>0.22800205883416391</v>
      </c>
      <c r="AM331" s="220">
        <f>'2.a-LTH-MTH1'!AH$60</f>
        <v>0.22800205883416391</v>
      </c>
      <c r="AN331" s="220">
        <f>'2.a-LTH-MTH1'!AI$60</f>
        <v>0.22800205883416391</v>
      </c>
      <c r="AO331" s="220">
        <f>'2.a-LTH-MTH1'!AJ$60</f>
        <v>0.22800205883416391</v>
      </c>
      <c r="AP331" s="220">
        <f>'2.a-LTH-MTH1'!AK$60</f>
        <v>0.22800205883416391</v>
      </c>
      <c r="AQ331" s="220">
        <f>'2.a-LTH-MTH1'!AL$60</f>
        <v>0.22800205883416391</v>
      </c>
      <c r="AR331" s="220">
        <f>'2.a-LTH-MTH1'!AM$60</f>
        <v>0.22800205883416391</v>
      </c>
      <c r="AS331" s="220">
        <f>'2.a-LTH-MTH1'!AN$60</f>
        <v>0.22800205883416391</v>
      </c>
      <c r="AT331" s="220">
        <f>'2.a-LTH-MTH1'!AO$60</f>
        <v>0.22800205883416391</v>
      </c>
      <c r="AU331" s="219"/>
      <c r="AV331" s="219"/>
      <c r="AW331" s="219"/>
      <c r="AX331" s="219"/>
      <c r="AY331" s="219"/>
      <c r="AZ331" s="219"/>
      <c r="BA331" s="219"/>
      <c r="BB331" s="219"/>
      <c r="BC331" s="219"/>
      <c r="BD331" s="219"/>
      <c r="BE331" s="219"/>
      <c r="BF331" s="219"/>
      <c r="BG331" s="219"/>
      <c r="BH331" s="219"/>
      <c r="BI331" s="219"/>
    </row>
    <row r="332" spans="1:61" s="5" customFormat="1" ht="15">
      <c r="A332" s="4" t="s">
        <v>7</v>
      </c>
      <c r="B332" s="4" t="s">
        <v>8</v>
      </c>
      <c r="C332" s="4" t="s">
        <v>44</v>
      </c>
      <c r="D332" s="4" t="s">
        <v>21</v>
      </c>
      <c r="E332" s="4"/>
      <c r="F332" s="4"/>
      <c r="G332" s="4" t="s">
        <v>11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>
        <v>-71</v>
      </c>
      <c r="BH332" s="4">
        <v>-63</v>
      </c>
      <c r="BI332" s="4">
        <v>-72</v>
      </c>
    </row>
    <row r="333" spans="1:61" ht="15">
      <c r="A333" s="36" t="s">
        <v>7</v>
      </c>
      <c r="B333" s="36" t="s">
        <v>8</v>
      </c>
      <c r="C333" s="36" t="s">
        <v>44</v>
      </c>
      <c r="D333" s="1" t="s">
        <v>21</v>
      </c>
      <c r="E333" s="16" t="s">
        <v>113</v>
      </c>
      <c r="F333" s="16" t="s">
        <v>113</v>
      </c>
      <c r="G333" s="1" t="s">
        <v>12</v>
      </c>
      <c r="H333" s="219"/>
      <c r="I333" s="219"/>
      <c r="J333" s="219"/>
      <c r="K333" s="219"/>
      <c r="L333" s="219"/>
      <c r="M333" s="219"/>
      <c r="N333" s="219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19"/>
      <c r="Z333" s="219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19"/>
      <c r="AL333" s="219"/>
      <c r="AM333" s="219"/>
      <c r="AN333" s="219"/>
      <c r="AO333" s="219"/>
      <c r="AP333" s="219"/>
      <c r="AQ333" s="219"/>
      <c r="AR333" s="219"/>
      <c r="AS333" s="219"/>
      <c r="AT333" s="219"/>
      <c r="AU333" s="219"/>
      <c r="AV333" s="219"/>
      <c r="AW333" s="219"/>
      <c r="AX333" s="219"/>
      <c r="AY333" s="219"/>
      <c r="AZ333" s="219"/>
      <c r="BA333" s="219"/>
      <c r="BB333" s="219"/>
      <c r="BC333" s="219"/>
      <c r="BD333" s="219"/>
      <c r="BE333" s="219"/>
      <c r="BF333" s="219"/>
      <c r="BG333" s="220">
        <v>1</v>
      </c>
      <c r="BH333" s="220">
        <v>1</v>
      </c>
      <c r="BI333" s="220">
        <v>1</v>
      </c>
    </row>
    <row r="334" spans="1:61" ht="15">
      <c r="A334" s="36" t="s">
        <v>7</v>
      </c>
      <c r="B334" s="36" t="s">
        <v>8</v>
      </c>
      <c r="C334" s="36" t="s">
        <v>44</v>
      </c>
      <c r="D334" s="1" t="s">
        <v>21</v>
      </c>
      <c r="E334" s="16" t="s">
        <v>113</v>
      </c>
      <c r="F334" s="16" t="s">
        <v>113</v>
      </c>
      <c r="G334" s="1" t="s">
        <v>13</v>
      </c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19"/>
      <c r="Z334" s="219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19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219"/>
      <c r="BD334" s="219"/>
      <c r="BE334" s="219"/>
      <c r="BF334" s="219"/>
      <c r="BG334" s="220">
        <f>'2.a-LTH-MTH1'!BB$59</f>
        <v>0.93154232328997999</v>
      </c>
      <c r="BH334" s="220">
        <f>'2.a-LTH-MTH1'!BC$59</f>
        <v>0.93217716739727297</v>
      </c>
      <c r="BI334" s="220">
        <f>'2.a-LTH-MTH1'!BD$59</f>
        <v>0.932790176305755</v>
      </c>
    </row>
    <row r="335" spans="1:61" ht="15">
      <c r="A335" s="36" t="s">
        <v>7</v>
      </c>
      <c r="B335" s="36" t="s">
        <v>8</v>
      </c>
      <c r="C335" s="36" t="s">
        <v>44</v>
      </c>
      <c r="D335" s="1" t="s">
        <v>21</v>
      </c>
      <c r="E335" s="16" t="s">
        <v>113</v>
      </c>
      <c r="F335" s="16" t="s">
        <v>113</v>
      </c>
      <c r="G335" s="1" t="s">
        <v>14</v>
      </c>
      <c r="H335" s="219"/>
      <c r="I335" s="219"/>
      <c r="J335" s="219"/>
      <c r="K335" s="219"/>
      <c r="L335" s="219"/>
      <c r="M335" s="219"/>
      <c r="N335" s="219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19"/>
      <c r="Z335" s="219"/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219"/>
      <c r="AL335" s="219"/>
      <c r="AM335" s="219"/>
      <c r="AN335" s="219"/>
      <c r="AO335" s="219"/>
      <c r="AP335" s="219"/>
      <c r="AQ335" s="219"/>
      <c r="AR335" s="219"/>
      <c r="AS335" s="219"/>
      <c r="AT335" s="219"/>
      <c r="AU335" s="219"/>
      <c r="AV335" s="219"/>
      <c r="AW335" s="219"/>
      <c r="AX335" s="219"/>
      <c r="AY335" s="219"/>
      <c r="AZ335" s="219"/>
      <c r="BA335" s="219"/>
      <c r="BB335" s="219"/>
      <c r="BC335" s="219"/>
      <c r="BD335" s="219"/>
      <c r="BE335" s="219"/>
      <c r="BF335" s="219"/>
      <c r="BG335" s="220">
        <f>'2.a-LTH-MTH1'!BB$60</f>
        <v>0.22800205883416391</v>
      </c>
      <c r="BH335" s="220">
        <f>'2.a-LTH-MTH1'!BC$60</f>
        <v>0.22800205883416391</v>
      </c>
      <c r="BI335" s="220">
        <f>'2.a-LTH-MTH1'!BD$60</f>
        <v>0.22800205883416391</v>
      </c>
    </row>
    <row r="336" spans="1:61" s="5" customFormat="1" ht="15">
      <c r="A336" s="4" t="s">
        <v>7</v>
      </c>
      <c r="B336" s="4" t="s">
        <v>8</v>
      </c>
      <c r="C336" s="4" t="s">
        <v>44</v>
      </c>
      <c r="D336" s="4" t="s">
        <v>36</v>
      </c>
      <c r="E336" s="4"/>
      <c r="F336" s="4"/>
      <c r="G336" s="4" t="s">
        <v>11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>
        <v>-3</v>
      </c>
      <c r="AW336" s="4">
        <v>-3</v>
      </c>
      <c r="AX336" s="4">
        <v>-3</v>
      </c>
      <c r="AY336" s="4">
        <v>-3</v>
      </c>
      <c r="AZ336" s="4">
        <v>-4</v>
      </c>
      <c r="BA336" s="4">
        <v>-4</v>
      </c>
      <c r="BB336" s="4"/>
      <c r="BC336" s="4"/>
      <c r="BD336" s="4">
        <v>-93</v>
      </c>
      <c r="BE336" s="4">
        <v>-131</v>
      </c>
      <c r="BF336" s="4">
        <v>-97</v>
      </c>
      <c r="BG336" s="4">
        <v>-118</v>
      </c>
      <c r="BH336" s="4">
        <v>-111</v>
      </c>
      <c r="BI336" s="4">
        <v>-162</v>
      </c>
    </row>
    <row r="337" spans="1:61" ht="15">
      <c r="A337" s="36" t="s">
        <v>7</v>
      </c>
      <c r="B337" s="36" t="s">
        <v>8</v>
      </c>
      <c r="C337" s="36" t="s">
        <v>44</v>
      </c>
      <c r="D337" s="1" t="s">
        <v>36</v>
      </c>
      <c r="E337" s="16" t="s">
        <v>113</v>
      </c>
      <c r="F337" s="16" t="s">
        <v>113</v>
      </c>
      <c r="G337" s="1" t="s">
        <v>12</v>
      </c>
      <c r="H337" s="219"/>
      <c r="I337" s="219"/>
      <c r="J337" s="219"/>
      <c r="K337" s="219"/>
      <c r="L337" s="219"/>
      <c r="M337" s="219"/>
      <c r="N337" s="219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19"/>
      <c r="Z337" s="219"/>
      <c r="AA337" s="219"/>
      <c r="AB337" s="219"/>
      <c r="AC337" s="219"/>
      <c r="AD337" s="219"/>
      <c r="AE337" s="219"/>
      <c r="AF337" s="219"/>
      <c r="AG337" s="219"/>
      <c r="AH337" s="219"/>
      <c r="AI337" s="219"/>
      <c r="AJ337" s="219"/>
      <c r="AK337" s="219"/>
      <c r="AL337" s="219"/>
      <c r="AM337" s="219"/>
      <c r="AN337" s="219"/>
      <c r="AO337" s="219"/>
      <c r="AP337" s="219"/>
      <c r="AQ337" s="219"/>
      <c r="AR337" s="219"/>
      <c r="AS337" s="219"/>
      <c r="AT337" s="219"/>
      <c r="AU337" s="219"/>
      <c r="AV337" s="220">
        <v>1</v>
      </c>
      <c r="AW337" s="220">
        <v>1</v>
      </c>
      <c r="AX337" s="220">
        <v>1</v>
      </c>
      <c r="AY337" s="220">
        <v>1</v>
      </c>
      <c r="AZ337" s="220">
        <v>1</v>
      </c>
      <c r="BA337" s="220">
        <v>1</v>
      </c>
      <c r="BB337" s="219"/>
      <c r="BC337" s="219"/>
      <c r="BD337" s="220">
        <v>1</v>
      </c>
      <c r="BE337" s="220">
        <v>1</v>
      </c>
      <c r="BF337" s="220">
        <v>1</v>
      </c>
      <c r="BG337" s="220">
        <v>1</v>
      </c>
      <c r="BH337" s="220">
        <v>1</v>
      </c>
      <c r="BI337" s="220">
        <v>1</v>
      </c>
    </row>
    <row r="338" spans="1:61" ht="15">
      <c r="A338" s="36" t="s">
        <v>7</v>
      </c>
      <c r="B338" s="36" t="s">
        <v>8</v>
      </c>
      <c r="C338" s="36" t="s">
        <v>44</v>
      </c>
      <c r="D338" s="1" t="s">
        <v>36</v>
      </c>
      <c r="E338" s="16" t="s">
        <v>113</v>
      </c>
      <c r="F338" s="16" t="s">
        <v>113</v>
      </c>
      <c r="G338" s="1" t="s">
        <v>13</v>
      </c>
      <c r="H338" s="219"/>
      <c r="I338" s="219"/>
      <c r="J338" s="219"/>
      <c r="K338" s="219"/>
      <c r="L338" s="219"/>
      <c r="M338" s="219"/>
      <c r="N338" s="219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19"/>
      <c r="Z338" s="219"/>
      <c r="AA338" s="219"/>
      <c r="AB338" s="219"/>
      <c r="AC338" s="219"/>
      <c r="AD338" s="219"/>
      <c r="AE338" s="219"/>
      <c r="AF338" s="219"/>
      <c r="AG338" s="219"/>
      <c r="AH338" s="219"/>
      <c r="AI338" s="219"/>
      <c r="AJ338" s="219"/>
      <c r="AK338" s="219"/>
      <c r="AL338" s="219"/>
      <c r="AM338" s="219"/>
      <c r="AN338" s="219"/>
      <c r="AO338" s="219"/>
      <c r="AP338" s="219"/>
      <c r="AQ338" s="219"/>
      <c r="AR338" s="219"/>
      <c r="AS338" s="219"/>
      <c r="AT338" s="219"/>
      <c r="AU338" s="219"/>
      <c r="AV338" s="220">
        <f>'2.a-LTH-MTH1'!AQ$59</f>
        <v>0.92287433396642304</v>
      </c>
      <c r="AW338" s="220">
        <f>'2.a-LTH-MTH1'!AR$59</f>
        <v>0.923807309958384</v>
      </c>
      <c r="AX338" s="220">
        <f>'2.a-LTH-MTH1'!AS$59</f>
        <v>0.92470819662946002</v>
      </c>
      <c r="AY338" s="220">
        <f>'2.a-LTH-MTH1'!AT$59</f>
        <v>0.92557809767848598</v>
      </c>
      <c r="AZ338" s="220">
        <f>'2.a-LTH-MTH1'!AU$59</f>
        <v>0.92641807884303196</v>
      </c>
      <c r="BA338" s="220">
        <f>'2.a-LTH-MTH1'!AV$59</f>
        <v>0.92722916920507303</v>
      </c>
      <c r="BB338" s="219"/>
      <c r="BC338" s="219"/>
      <c r="BD338" s="220">
        <f>'2.a-LTH-MTH1'!AY$59</f>
        <v>0.92949886263566495</v>
      </c>
      <c r="BE338" s="220">
        <f>'2.a-LTH-MTH1'!AZ$59</f>
        <v>0.93020399072155802</v>
      </c>
      <c r="BF338" s="220">
        <f>'2.a-LTH-MTH1'!BA$59</f>
        <v>0.93088486622045097</v>
      </c>
      <c r="BG338" s="220">
        <f>'2.a-LTH-MTH1'!BB$59</f>
        <v>0.93154232328997999</v>
      </c>
      <c r="BH338" s="220">
        <f>'2.a-LTH-MTH1'!BC$59</f>
        <v>0.93217716739727297</v>
      </c>
      <c r="BI338" s="220">
        <f>'2.a-LTH-MTH1'!BD$59</f>
        <v>0.932790176305755</v>
      </c>
    </row>
    <row r="339" spans="1:61" ht="15">
      <c r="A339" s="36" t="s">
        <v>7</v>
      </c>
      <c r="B339" s="36" t="s">
        <v>8</v>
      </c>
      <c r="C339" s="36" t="s">
        <v>44</v>
      </c>
      <c r="D339" s="1" t="s">
        <v>36</v>
      </c>
      <c r="E339" s="16" t="s">
        <v>113</v>
      </c>
      <c r="F339" s="16" t="s">
        <v>113</v>
      </c>
      <c r="G339" s="1" t="s">
        <v>14</v>
      </c>
      <c r="H339" s="219"/>
      <c r="I339" s="219"/>
      <c r="J339" s="219"/>
      <c r="K339" s="219"/>
      <c r="L339" s="219"/>
      <c r="M339" s="219"/>
      <c r="N339" s="219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19"/>
      <c r="Z339" s="219"/>
      <c r="AA339" s="219"/>
      <c r="AB339" s="219"/>
      <c r="AC339" s="219"/>
      <c r="AD339" s="219"/>
      <c r="AE339" s="219"/>
      <c r="AF339" s="219"/>
      <c r="AG339" s="219"/>
      <c r="AH339" s="219"/>
      <c r="AI339" s="219"/>
      <c r="AJ339" s="219"/>
      <c r="AK339" s="219"/>
      <c r="AL339" s="219"/>
      <c r="AM339" s="219"/>
      <c r="AN339" s="219"/>
      <c r="AO339" s="219"/>
      <c r="AP339" s="219"/>
      <c r="AQ339" s="219"/>
      <c r="AR339" s="219"/>
      <c r="AS339" s="219"/>
      <c r="AT339" s="219"/>
      <c r="AU339" s="219"/>
      <c r="AV339" s="220">
        <f>'2.a-LTH-MTH1'!AQ$60</f>
        <v>0.22800205883416388</v>
      </c>
      <c r="AW339" s="220">
        <f>'2.a-LTH-MTH1'!AR$60</f>
        <v>0.22800205883416391</v>
      </c>
      <c r="AX339" s="220">
        <f>'2.a-LTH-MTH1'!AS$60</f>
        <v>0.22800205883416391</v>
      </c>
      <c r="AY339" s="220">
        <f>'2.a-LTH-MTH1'!AT$60</f>
        <v>0.22800205883416391</v>
      </c>
      <c r="AZ339" s="220">
        <f>'2.a-LTH-MTH1'!AU$60</f>
        <v>0.22800205883416391</v>
      </c>
      <c r="BA339" s="220">
        <f>'2.a-LTH-MTH1'!AV$60</f>
        <v>0.22800205883416391</v>
      </c>
      <c r="BB339" s="219"/>
      <c r="BC339" s="219"/>
      <c r="BD339" s="220">
        <f>'2.a-LTH-MTH1'!AY$60</f>
        <v>0.22800205883416391</v>
      </c>
      <c r="BE339" s="220">
        <f>'2.a-LTH-MTH1'!AZ$60</f>
        <v>0.22800205883416391</v>
      </c>
      <c r="BF339" s="220">
        <f>'2.a-LTH-MTH1'!BA$60</f>
        <v>0.22800205883416391</v>
      </c>
      <c r="BG339" s="220">
        <f>'2.a-LTH-MTH1'!BB$60</f>
        <v>0.22800205883416391</v>
      </c>
      <c r="BH339" s="220">
        <f>'2.a-LTH-MTH1'!BC$60</f>
        <v>0.22800205883416391</v>
      </c>
      <c r="BI339" s="220">
        <f>'2.a-LTH-MTH1'!BD$60</f>
        <v>0.22800205883416391</v>
      </c>
    </row>
    <row r="340" spans="1:61" s="5" customFormat="1" ht="15">
      <c r="A340" s="4" t="s">
        <v>7</v>
      </c>
      <c r="B340" s="4" t="s">
        <v>8</v>
      </c>
      <c r="C340" s="4" t="s">
        <v>48</v>
      </c>
      <c r="D340" s="4" t="s">
        <v>17</v>
      </c>
      <c r="E340" s="4"/>
      <c r="F340" s="4"/>
      <c r="G340" s="4" t="s">
        <v>11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>
        <v>-1</v>
      </c>
      <c r="X340" s="4">
        <v>-1</v>
      </c>
      <c r="Y340" s="4">
        <v>-1</v>
      </c>
      <c r="Z340" s="4">
        <v>-1</v>
      </c>
      <c r="AA340" s="4">
        <v>-1</v>
      </c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</row>
    <row r="341" spans="1:61" ht="15">
      <c r="A341" s="36" t="s">
        <v>7</v>
      </c>
      <c r="B341" s="36" t="s">
        <v>8</v>
      </c>
      <c r="C341" s="36" t="s">
        <v>48</v>
      </c>
      <c r="D341" s="1" t="s">
        <v>17</v>
      </c>
      <c r="E341" s="1" t="s">
        <v>101</v>
      </c>
      <c r="F341" s="1" t="s">
        <v>102</v>
      </c>
      <c r="G341" s="1" t="s">
        <v>12</v>
      </c>
      <c r="H341" s="219"/>
      <c r="I341" s="219"/>
      <c r="J341" s="219"/>
      <c r="K341" s="219"/>
      <c r="L341" s="219"/>
      <c r="M341" s="219"/>
      <c r="N341" s="219"/>
      <c r="O341" s="219"/>
      <c r="P341" s="219"/>
      <c r="Q341" s="219"/>
      <c r="R341" s="219"/>
      <c r="S341" s="219"/>
      <c r="T341" s="219"/>
      <c r="U341" s="219"/>
      <c r="V341" s="219"/>
      <c r="W341" s="220">
        <f>'4.c Electricity breakdown'!R$16</f>
        <v>0.47499999999999998</v>
      </c>
      <c r="X341" s="220">
        <f>'4.c Electricity breakdown'!S$16</f>
        <v>0.47499999999999998</v>
      </c>
      <c r="Y341" s="220">
        <f>'4.c Electricity breakdown'!T$16</f>
        <v>0.47499999999999998</v>
      </c>
      <c r="Z341" s="220">
        <f>'4.c Electricity breakdown'!U$16</f>
        <v>0.47499999999999998</v>
      </c>
      <c r="AA341" s="220">
        <f>'4.c Electricity breakdown'!V$16</f>
        <v>0.47499999999999998</v>
      </c>
      <c r="AB341" s="219"/>
      <c r="AC341" s="219"/>
      <c r="AD341" s="219"/>
      <c r="AE341" s="219"/>
      <c r="AF341" s="219"/>
      <c r="AG341" s="219"/>
      <c r="AH341" s="219"/>
      <c r="AI341" s="219"/>
      <c r="AJ341" s="219"/>
      <c r="AK341" s="219"/>
      <c r="AL341" s="219"/>
      <c r="AM341" s="219"/>
      <c r="AN341" s="219"/>
      <c r="AO341" s="219"/>
      <c r="AP341" s="219"/>
      <c r="AQ341" s="219"/>
      <c r="AR341" s="219"/>
      <c r="AS341" s="219"/>
      <c r="AT341" s="219"/>
      <c r="AU341" s="219"/>
      <c r="AV341" s="219"/>
      <c r="AW341" s="219"/>
      <c r="AX341" s="219"/>
      <c r="AY341" s="219"/>
      <c r="AZ341" s="219"/>
      <c r="BA341" s="219"/>
      <c r="BB341" s="219"/>
      <c r="BC341" s="219"/>
      <c r="BD341" s="219"/>
      <c r="BE341" s="219"/>
      <c r="BF341" s="219"/>
      <c r="BG341" s="219"/>
      <c r="BH341" s="219"/>
      <c r="BI341" s="219"/>
    </row>
    <row r="342" spans="1:61" ht="15">
      <c r="A342" s="36" t="s">
        <v>7</v>
      </c>
      <c r="B342" s="36" t="s">
        <v>8</v>
      </c>
      <c r="C342" s="36" t="s">
        <v>48</v>
      </c>
      <c r="D342" s="1" t="s">
        <v>17</v>
      </c>
      <c r="E342" s="1" t="s">
        <v>101</v>
      </c>
      <c r="F342" s="1" t="s">
        <v>102</v>
      </c>
      <c r="G342" s="1" t="s">
        <v>13</v>
      </c>
      <c r="H342" s="219"/>
      <c r="I342" s="219"/>
      <c r="J342" s="219"/>
      <c r="K342" s="219"/>
      <c r="L342" s="219"/>
      <c r="M342" s="219"/>
      <c r="N342" s="219"/>
      <c r="O342" s="219"/>
      <c r="P342" s="219"/>
      <c r="Q342" s="219"/>
      <c r="R342" s="219"/>
      <c r="S342" s="219"/>
      <c r="T342" s="219"/>
      <c r="U342" s="219"/>
      <c r="V342" s="219"/>
      <c r="W342" s="220">
        <f>'4.b Electricity other'!R$21</f>
        <v>0.83749999999999925</v>
      </c>
      <c r="X342" s="220">
        <f>'4.b Electricity other'!S$21</f>
        <v>0.83999999999999919</v>
      </c>
      <c r="Y342" s="220">
        <f>'4.b Electricity other'!T$21</f>
        <v>0.84249999999999914</v>
      </c>
      <c r="Z342" s="220">
        <f>'4.b Electricity other'!U$21</f>
        <v>0.84499999999999909</v>
      </c>
      <c r="AA342" s="220">
        <f>'4.b Electricity other'!V$21</f>
        <v>0.84749999999999903</v>
      </c>
      <c r="AB342" s="219"/>
      <c r="AC342" s="219"/>
      <c r="AD342" s="219"/>
      <c r="AE342" s="219"/>
      <c r="AF342" s="219"/>
      <c r="AG342" s="219"/>
      <c r="AH342" s="219"/>
      <c r="AI342" s="219"/>
      <c r="AJ342" s="219"/>
      <c r="AK342" s="219"/>
      <c r="AL342" s="219"/>
      <c r="AM342" s="219"/>
      <c r="AN342" s="219"/>
      <c r="AO342" s="219"/>
      <c r="AP342" s="219"/>
      <c r="AQ342" s="219"/>
      <c r="AR342" s="219"/>
      <c r="AS342" s="219"/>
      <c r="AT342" s="219"/>
      <c r="AU342" s="219"/>
      <c r="AV342" s="219"/>
      <c r="AW342" s="219"/>
      <c r="AX342" s="219"/>
      <c r="AY342" s="219"/>
      <c r="AZ342" s="219"/>
      <c r="BA342" s="219"/>
      <c r="BB342" s="219"/>
      <c r="BC342" s="219"/>
      <c r="BD342" s="219"/>
      <c r="BE342" s="219"/>
      <c r="BF342" s="219"/>
      <c r="BG342" s="219"/>
      <c r="BH342" s="219"/>
      <c r="BI342" s="219"/>
    </row>
    <row r="343" spans="1:61" ht="15">
      <c r="A343" s="36" t="s">
        <v>7</v>
      </c>
      <c r="B343" s="36" t="s">
        <v>8</v>
      </c>
      <c r="C343" s="36" t="s">
        <v>48</v>
      </c>
      <c r="D343" s="1" t="s">
        <v>17</v>
      </c>
      <c r="E343" s="1" t="s">
        <v>101</v>
      </c>
      <c r="F343" s="1" t="s">
        <v>102</v>
      </c>
      <c r="G343" s="1" t="s">
        <v>14</v>
      </c>
      <c r="H343" s="219"/>
      <c r="I343" s="219"/>
      <c r="J343" s="219"/>
      <c r="K343" s="219"/>
      <c r="L343" s="219"/>
      <c r="M343" s="219"/>
      <c r="N343" s="219"/>
      <c r="O343" s="219"/>
      <c r="P343" s="219"/>
      <c r="Q343" s="219"/>
      <c r="R343" s="219"/>
      <c r="S343" s="219"/>
      <c r="T343" s="219"/>
      <c r="U343" s="219"/>
      <c r="V343" s="219"/>
      <c r="W343" s="220">
        <f>'4.b Electricity other'!R$25</f>
        <v>1</v>
      </c>
      <c r="X343" s="220">
        <f>'4.b Electricity other'!S$25</f>
        <v>1</v>
      </c>
      <c r="Y343" s="220">
        <f>'4.b Electricity other'!T$25</f>
        <v>1</v>
      </c>
      <c r="Z343" s="220">
        <f>'4.b Electricity other'!U$25</f>
        <v>1</v>
      </c>
      <c r="AA343" s="220">
        <f>'4.b Electricity other'!V$25</f>
        <v>1</v>
      </c>
      <c r="AB343" s="219"/>
      <c r="AC343" s="219"/>
      <c r="AD343" s="219"/>
      <c r="AE343" s="219"/>
      <c r="AF343" s="219"/>
      <c r="AG343" s="219"/>
      <c r="AH343" s="219"/>
      <c r="AI343" s="219"/>
      <c r="AJ343" s="219"/>
      <c r="AK343" s="219"/>
      <c r="AL343" s="219"/>
      <c r="AM343" s="219"/>
      <c r="AN343" s="219"/>
      <c r="AO343" s="219"/>
      <c r="AP343" s="219"/>
      <c r="AQ343" s="219"/>
      <c r="AR343" s="219"/>
      <c r="AS343" s="219"/>
      <c r="AT343" s="219"/>
      <c r="AU343" s="219"/>
      <c r="AV343" s="219"/>
      <c r="AW343" s="219"/>
      <c r="AX343" s="219"/>
      <c r="AY343" s="219"/>
      <c r="AZ343" s="219"/>
      <c r="BA343" s="219"/>
      <c r="BB343" s="219"/>
      <c r="BC343" s="219"/>
      <c r="BD343" s="219"/>
      <c r="BE343" s="219"/>
      <c r="BF343" s="219"/>
      <c r="BG343" s="219"/>
      <c r="BH343" s="219"/>
      <c r="BI343" s="219"/>
    </row>
    <row r="344" spans="1:61" ht="15">
      <c r="A344" s="36" t="s">
        <v>7</v>
      </c>
      <c r="B344" s="36" t="s">
        <v>8</v>
      </c>
      <c r="C344" s="36" t="s">
        <v>48</v>
      </c>
      <c r="D344" s="1" t="s">
        <v>17</v>
      </c>
      <c r="E344" s="17" t="s">
        <v>103</v>
      </c>
      <c r="F344" s="17" t="s">
        <v>104</v>
      </c>
      <c r="G344" s="1" t="s">
        <v>12</v>
      </c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219"/>
      <c r="T344" s="219"/>
      <c r="U344" s="219"/>
      <c r="V344" s="219"/>
      <c r="W344" s="220">
        <f>'4.c Electricity breakdown'!R$15</f>
        <v>0.47499999999999998</v>
      </c>
      <c r="X344" s="220">
        <f>'4.c Electricity breakdown'!S$15</f>
        <v>0.47499999999999998</v>
      </c>
      <c r="Y344" s="220">
        <f>'4.c Electricity breakdown'!T$15</f>
        <v>0.47499999999999998</v>
      </c>
      <c r="Z344" s="220">
        <f>'4.c Electricity breakdown'!U$15</f>
        <v>0.47499999999999998</v>
      </c>
      <c r="AA344" s="220">
        <f>'4.c Electricity breakdown'!V$15</f>
        <v>0.47499999999999998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19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219"/>
      <c r="BD344" s="219"/>
      <c r="BE344" s="219"/>
      <c r="BF344" s="219"/>
      <c r="BG344" s="219"/>
      <c r="BH344" s="219"/>
      <c r="BI344" s="219"/>
    </row>
    <row r="345" spans="1:61" ht="15">
      <c r="A345" s="36" t="s">
        <v>7</v>
      </c>
      <c r="B345" s="36" t="s">
        <v>8</v>
      </c>
      <c r="C345" s="36" t="s">
        <v>48</v>
      </c>
      <c r="D345" s="1" t="s">
        <v>17</v>
      </c>
      <c r="E345" s="17" t="s">
        <v>103</v>
      </c>
      <c r="F345" s="17" t="s">
        <v>104</v>
      </c>
      <c r="G345" s="1" t="s">
        <v>13</v>
      </c>
      <c r="H345" s="219"/>
      <c r="I345" s="219"/>
      <c r="J345" s="219"/>
      <c r="K345" s="219"/>
      <c r="L345" s="219"/>
      <c r="M345" s="219"/>
      <c r="N345" s="219"/>
      <c r="O345" s="219"/>
      <c r="P345" s="219"/>
      <c r="Q345" s="219"/>
      <c r="R345" s="219"/>
      <c r="S345" s="219"/>
      <c r="T345" s="219"/>
      <c r="U345" s="219"/>
      <c r="V345" s="219"/>
      <c r="W345" s="220">
        <f>'4.a Electric heating'!R$47</f>
        <v>0.11866559603672551</v>
      </c>
      <c r="X345" s="220">
        <f>'4.a Electric heating'!S$47</f>
        <v>0.12001946124982064</v>
      </c>
      <c r="Y345" s="220">
        <f>'4.a Electric heating'!T$47</f>
        <v>0.12126533801019942</v>
      </c>
      <c r="Z345" s="220">
        <f>'4.a Electric heating'!U$47</f>
        <v>0.12253735204527143</v>
      </c>
      <c r="AA345" s="220">
        <f>'4.a Electric heating'!V$47</f>
        <v>0.12383633457578669</v>
      </c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19"/>
      <c r="AL345" s="219"/>
      <c r="AM345" s="219"/>
      <c r="AN345" s="219"/>
      <c r="AO345" s="219"/>
      <c r="AP345" s="219"/>
      <c r="AQ345" s="219"/>
      <c r="AR345" s="219"/>
      <c r="AS345" s="219"/>
      <c r="AT345" s="219"/>
      <c r="AU345" s="219"/>
      <c r="AV345" s="219"/>
      <c r="AW345" s="219"/>
      <c r="AX345" s="219"/>
      <c r="AY345" s="219"/>
      <c r="AZ345" s="219"/>
      <c r="BA345" s="219"/>
      <c r="BB345" s="219"/>
      <c r="BC345" s="219"/>
      <c r="BD345" s="219"/>
      <c r="BE345" s="219"/>
      <c r="BF345" s="219"/>
      <c r="BG345" s="219"/>
      <c r="BH345" s="219"/>
      <c r="BI345" s="219"/>
    </row>
    <row r="346" spans="1:61" ht="15">
      <c r="A346" s="36" t="s">
        <v>7</v>
      </c>
      <c r="B346" s="36" t="s">
        <v>8</v>
      </c>
      <c r="C346" s="36" t="s">
        <v>48</v>
      </c>
      <c r="D346" s="1" t="s">
        <v>17</v>
      </c>
      <c r="E346" s="17" t="s">
        <v>103</v>
      </c>
      <c r="F346" s="17" t="s">
        <v>104</v>
      </c>
      <c r="G346" s="1" t="s">
        <v>14</v>
      </c>
      <c r="H346" s="219"/>
      <c r="I346" s="219"/>
      <c r="J346" s="219"/>
      <c r="K346" s="219"/>
      <c r="L346" s="219"/>
      <c r="M346" s="219"/>
      <c r="N346" s="219"/>
      <c r="O346" s="219"/>
      <c r="P346" s="219"/>
      <c r="Q346" s="219"/>
      <c r="R346" s="219"/>
      <c r="S346" s="219"/>
      <c r="T346" s="219"/>
      <c r="U346" s="219"/>
      <c r="V346" s="219"/>
      <c r="W346" s="220">
        <f>'2.b-MTH2-HTH'!R$61</f>
        <v>0.3911634117171473</v>
      </c>
      <c r="X346" s="220">
        <f>'2.b-MTH2-HTH'!S$61</f>
        <v>0.3911634117171473</v>
      </c>
      <c r="Y346" s="220">
        <f>'2.b-MTH2-HTH'!T$61</f>
        <v>0.3911634117171473</v>
      </c>
      <c r="Z346" s="220">
        <f>'2.b-MTH2-HTH'!U$61</f>
        <v>0.3911634117171473</v>
      </c>
      <c r="AA346" s="220">
        <f>'2.b-MTH2-HTH'!V$61</f>
        <v>0.3911634117171473</v>
      </c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19"/>
      <c r="AL346" s="219"/>
      <c r="AM346" s="219"/>
      <c r="AN346" s="219"/>
      <c r="AO346" s="219"/>
      <c r="AP346" s="219"/>
      <c r="AQ346" s="219"/>
      <c r="AR346" s="219"/>
      <c r="AS346" s="219"/>
      <c r="AT346" s="219"/>
      <c r="AU346" s="219"/>
      <c r="AV346" s="219"/>
      <c r="AW346" s="219"/>
      <c r="AX346" s="219"/>
      <c r="AY346" s="219"/>
      <c r="AZ346" s="219"/>
      <c r="BA346" s="219"/>
      <c r="BB346" s="219"/>
      <c r="BC346" s="219"/>
      <c r="BD346" s="219"/>
      <c r="BE346" s="219"/>
      <c r="BF346" s="219"/>
      <c r="BG346" s="219"/>
      <c r="BH346" s="219"/>
      <c r="BI346" s="219"/>
    </row>
    <row r="347" spans="1:61" ht="15">
      <c r="A347" s="36" t="s">
        <v>7</v>
      </c>
      <c r="B347" s="36" t="s">
        <v>8</v>
      </c>
      <c r="C347" s="36" t="s">
        <v>48</v>
      </c>
      <c r="D347" s="1" t="s">
        <v>17</v>
      </c>
      <c r="E347" s="1" t="s">
        <v>105</v>
      </c>
      <c r="F347" s="1" t="s">
        <v>106</v>
      </c>
      <c r="G347" s="1" t="s">
        <v>12</v>
      </c>
      <c r="H347" s="219"/>
      <c r="I347" s="219"/>
      <c r="J347" s="219"/>
      <c r="K347" s="219"/>
      <c r="L347" s="219"/>
      <c r="M347" s="219"/>
      <c r="N347" s="219"/>
      <c r="O347" s="219"/>
      <c r="P347" s="219"/>
      <c r="Q347" s="219"/>
      <c r="R347" s="219"/>
      <c r="S347" s="219"/>
      <c r="T347" s="219"/>
      <c r="U347" s="219"/>
      <c r="V347" s="219"/>
      <c r="W347" s="220">
        <f>'4.c Electricity breakdown'!R$17</f>
        <v>0.05</v>
      </c>
      <c r="X347" s="220">
        <f>'4.c Electricity breakdown'!S$17</f>
        <v>0.05</v>
      </c>
      <c r="Y347" s="220">
        <f>'4.c Electricity breakdown'!T$17</f>
        <v>0.05</v>
      </c>
      <c r="Z347" s="220">
        <f>'4.c Electricity breakdown'!U$17</f>
        <v>0.05</v>
      </c>
      <c r="AA347" s="220">
        <f>'4.c Electricity breakdown'!V$17</f>
        <v>0.05</v>
      </c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19"/>
      <c r="AL347" s="219"/>
      <c r="AM347" s="219"/>
      <c r="AN347" s="219"/>
      <c r="AO347" s="219"/>
      <c r="AP347" s="219"/>
      <c r="AQ347" s="219"/>
      <c r="AR347" s="219"/>
      <c r="AS347" s="219"/>
      <c r="AT347" s="219"/>
      <c r="AU347" s="219"/>
      <c r="AV347" s="219"/>
      <c r="AW347" s="219"/>
      <c r="AX347" s="219"/>
      <c r="AY347" s="219"/>
      <c r="AZ347" s="219"/>
      <c r="BA347" s="219"/>
      <c r="BB347" s="219"/>
      <c r="BC347" s="219"/>
      <c r="BD347" s="219"/>
      <c r="BE347" s="219"/>
      <c r="BF347" s="219"/>
      <c r="BG347" s="219"/>
      <c r="BH347" s="219"/>
      <c r="BI347" s="219"/>
    </row>
    <row r="348" spans="1:61" ht="15">
      <c r="A348" s="36" t="s">
        <v>7</v>
      </c>
      <c r="B348" s="36" t="s">
        <v>8</v>
      </c>
      <c r="C348" s="36" t="s">
        <v>48</v>
      </c>
      <c r="D348" s="1" t="s">
        <v>17</v>
      </c>
      <c r="E348" s="1" t="s">
        <v>105</v>
      </c>
      <c r="F348" s="1" t="s">
        <v>106</v>
      </c>
      <c r="G348" s="1" t="s">
        <v>13</v>
      </c>
      <c r="H348" s="219"/>
      <c r="I348" s="219"/>
      <c r="J348" s="219"/>
      <c r="K348" s="219"/>
      <c r="L348" s="219"/>
      <c r="M348" s="219"/>
      <c r="N348" s="219"/>
      <c r="O348" s="219"/>
      <c r="P348" s="219"/>
      <c r="Q348" s="219"/>
      <c r="R348" s="219"/>
      <c r="S348" s="219"/>
      <c r="T348" s="219"/>
      <c r="U348" s="219"/>
      <c r="V348" s="219"/>
      <c r="W348" s="220">
        <f>'1. Lighting'!R$59</f>
        <v>2.2931185944363101E-2</v>
      </c>
      <c r="X348" s="220">
        <f>'1. Lighting'!S$59</f>
        <v>2.3321815519765737E-2</v>
      </c>
      <c r="Y348" s="220">
        <f>'1. Lighting'!T$59</f>
        <v>2.3712445095168372E-2</v>
      </c>
      <c r="Z348" s="220">
        <f>'1. Lighting'!U$59</f>
        <v>2.4103074670571007E-2</v>
      </c>
      <c r="AA348" s="220">
        <f>'1. Lighting'!V$59</f>
        <v>2.4493704245973642E-2</v>
      </c>
      <c r="AB348" s="219"/>
      <c r="AC348" s="219"/>
      <c r="AD348" s="219"/>
      <c r="AE348" s="219"/>
      <c r="AF348" s="219"/>
      <c r="AG348" s="219"/>
      <c r="AH348" s="219"/>
      <c r="AI348" s="219"/>
      <c r="AJ348" s="219"/>
      <c r="AK348" s="219"/>
      <c r="AL348" s="219"/>
      <c r="AM348" s="219"/>
      <c r="AN348" s="219"/>
      <c r="AO348" s="219"/>
      <c r="AP348" s="219"/>
      <c r="AQ348" s="219"/>
      <c r="AR348" s="219"/>
      <c r="AS348" s="219"/>
      <c r="AT348" s="219"/>
      <c r="AU348" s="219"/>
      <c r="AV348" s="219"/>
      <c r="AW348" s="219"/>
      <c r="AX348" s="219"/>
      <c r="AY348" s="219"/>
      <c r="AZ348" s="219"/>
      <c r="BA348" s="219"/>
      <c r="BB348" s="219"/>
      <c r="BC348" s="219"/>
      <c r="BD348" s="219"/>
      <c r="BE348" s="219"/>
      <c r="BF348" s="219"/>
      <c r="BG348" s="219"/>
      <c r="BH348" s="219"/>
      <c r="BI348" s="219"/>
    </row>
    <row r="349" spans="1:61" ht="15">
      <c r="A349" s="36" t="s">
        <v>7</v>
      </c>
      <c r="B349" s="36" t="s">
        <v>8</v>
      </c>
      <c r="C349" s="36" t="s">
        <v>48</v>
      </c>
      <c r="D349" s="1" t="s">
        <v>17</v>
      </c>
      <c r="E349" s="1" t="s">
        <v>105</v>
      </c>
      <c r="F349" s="1" t="s">
        <v>106</v>
      </c>
      <c r="G349" s="1" t="s">
        <v>14</v>
      </c>
      <c r="H349" s="219"/>
      <c r="I349" s="219"/>
      <c r="J349" s="219"/>
      <c r="K349" s="219"/>
      <c r="L349" s="219"/>
      <c r="M349" s="219"/>
      <c r="N349" s="219"/>
      <c r="O349" s="219"/>
      <c r="P349" s="219"/>
      <c r="Q349" s="219"/>
      <c r="R349" s="219"/>
      <c r="S349" s="219"/>
      <c r="T349" s="219"/>
      <c r="U349" s="219"/>
      <c r="V349" s="219"/>
      <c r="W349" s="220">
        <f>'1. Lighting'!R$60</f>
        <v>1</v>
      </c>
      <c r="X349" s="220">
        <f>'1. Lighting'!S$60</f>
        <v>1</v>
      </c>
      <c r="Y349" s="220">
        <f>'1. Lighting'!T$60</f>
        <v>1</v>
      </c>
      <c r="Z349" s="220">
        <f>'1. Lighting'!U$60</f>
        <v>1</v>
      </c>
      <c r="AA349" s="220">
        <f>'1. Lighting'!V$60</f>
        <v>1</v>
      </c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19"/>
      <c r="AL349" s="219"/>
      <c r="AM349" s="219"/>
      <c r="AN349" s="219"/>
      <c r="AO349" s="219"/>
      <c r="AP349" s="219"/>
      <c r="AQ349" s="219"/>
      <c r="AR349" s="219"/>
      <c r="AS349" s="219"/>
      <c r="AT349" s="219"/>
      <c r="AU349" s="219"/>
      <c r="AV349" s="219"/>
      <c r="AW349" s="219"/>
      <c r="AX349" s="219"/>
      <c r="AY349" s="219"/>
      <c r="AZ349" s="219"/>
      <c r="BA349" s="219"/>
      <c r="BB349" s="219"/>
      <c r="BC349" s="219"/>
      <c r="BD349" s="219"/>
      <c r="BE349" s="219"/>
      <c r="BF349" s="219"/>
      <c r="BG349" s="219"/>
      <c r="BH349" s="219"/>
      <c r="BI349" s="219"/>
    </row>
    <row r="350" spans="1:61" s="5" customFormat="1" ht="15">
      <c r="A350" s="4" t="s">
        <v>7</v>
      </c>
      <c r="B350" s="4" t="s">
        <v>8</v>
      </c>
      <c r="C350" s="4" t="s">
        <v>48</v>
      </c>
      <c r="D350" s="4" t="s">
        <v>22</v>
      </c>
      <c r="E350" s="4"/>
      <c r="F350" s="4"/>
      <c r="G350" s="4" t="s">
        <v>11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>
        <v>-1</v>
      </c>
      <c r="AE350" s="4">
        <v>-1</v>
      </c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</row>
    <row r="351" spans="1:61" ht="15">
      <c r="A351" s="36" t="s">
        <v>7</v>
      </c>
      <c r="B351" s="36" t="s">
        <v>8</v>
      </c>
      <c r="C351" s="36" t="s">
        <v>48</v>
      </c>
      <c r="D351" s="1" t="s">
        <v>22</v>
      </c>
      <c r="E351" s="16" t="s">
        <v>107</v>
      </c>
      <c r="F351" s="16" t="s">
        <v>108</v>
      </c>
      <c r="G351" s="1" t="s">
        <v>12</v>
      </c>
      <c r="H351" s="219"/>
      <c r="I351" s="219"/>
      <c r="J351" s="219"/>
      <c r="K351" s="219"/>
      <c r="L351" s="219"/>
      <c r="M351" s="219"/>
      <c r="N351" s="219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19"/>
      <c r="Z351" s="219"/>
      <c r="AA351" s="219"/>
      <c r="AB351" s="219"/>
      <c r="AC351" s="219"/>
      <c r="AD351" s="220">
        <v>1</v>
      </c>
      <c r="AE351" s="220">
        <v>1</v>
      </c>
      <c r="AF351" s="219"/>
      <c r="AG351" s="219"/>
      <c r="AH351" s="219"/>
      <c r="AI351" s="219"/>
      <c r="AJ351" s="219"/>
      <c r="AK351" s="219"/>
      <c r="AL351" s="219"/>
      <c r="AM351" s="219"/>
      <c r="AN351" s="219"/>
      <c r="AO351" s="219"/>
      <c r="AP351" s="219"/>
      <c r="AQ351" s="219"/>
      <c r="AR351" s="219"/>
      <c r="AS351" s="219"/>
      <c r="AT351" s="219"/>
      <c r="AU351" s="219"/>
      <c r="AV351" s="219"/>
      <c r="AW351" s="219"/>
      <c r="AX351" s="219"/>
      <c r="AY351" s="219"/>
      <c r="AZ351" s="219"/>
      <c r="BA351" s="219"/>
      <c r="BB351" s="219"/>
      <c r="BC351" s="219"/>
      <c r="BD351" s="219"/>
      <c r="BE351" s="219"/>
      <c r="BF351" s="219"/>
      <c r="BG351" s="219"/>
      <c r="BH351" s="219"/>
      <c r="BI351" s="219"/>
    </row>
    <row r="352" spans="1:61" ht="15">
      <c r="A352" s="36" t="s">
        <v>7</v>
      </c>
      <c r="B352" s="36" t="s">
        <v>8</v>
      </c>
      <c r="C352" s="36" t="s">
        <v>48</v>
      </c>
      <c r="D352" s="1" t="s">
        <v>22</v>
      </c>
      <c r="E352" s="16" t="s">
        <v>107</v>
      </c>
      <c r="F352" s="16" t="s">
        <v>108</v>
      </c>
      <c r="G352" s="1" t="s">
        <v>13</v>
      </c>
      <c r="H352" s="219"/>
      <c r="I352" s="219"/>
      <c r="J352" s="219"/>
      <c r="K352" s="219"/>
      <c r="L352" s="219"/>
      <c r="M352" s="219"/>
      <c r="N352" s="219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19"/>
      <c r="Z352" s="219"/>
      <c r="AA352" s="219"/>
      <c r="AB352" s="219"/>
      <c r="AC352" s="219"/>
      <c r="AD352" s="220">
        <f>'2.b-MTH2-HTH'!Y$60</f>
        <v>0.42718388736326346</v>
      </c>
      <c r="AE352" s="220">
        <f>'2.b-MTH2-HTH'!Z$60</f>
        <v>0.43090333569013051</v>
      </c>
      <c r="AF352" s="219"/>
      <c r="AG352" s="219"/>
      <c r="AH352" s="219"/>
      <c r="AI352" s="219"/>
      <c r="AJ352" s="219"/>
      <c r="AK352" s="219"/>
      <c r="AL352" s="219"/>
      <c r="AM352" s="219"/>
      <c r="AN352" s="219"/>
      <c r="AO352" s="219"/>
      <c r="AP352" s="219"/>
      <c r="AQ352" s="219"/>
      <c r="AR352" s="219"/>
      <c r="AS352" s="219"/>
      <c r="AT352" s="219"/>
      <c r="AU352" s="219"/>
      <c r="AV352" s="219"/>
      <c r="AW352" s="219"/>
      <c r="AX352" s="219"/>
      <c r="AY352" s="219"/>
      <c r="AZ352" s="219"/>
      <c r="BA352" s="219"/>
      <c r="BB352" s="219"/>
      <c r="BC352" s="219"/>
      <c r="BD352" s="219"/>
      <c r="BE352" s="219"/>
      <c r="BF352" s="219"/>
      <c r="BG352" s="219"/>
      <c r="BH352" s="219"/>
      <c r="BI352" s="219"/>
    </row>
    <row r="353" spans="1:61" ht="15">
      <c r="A353" s="36" t="s">
        <v>7</v>
      </c>
      <c r="B353" s="36" t="s">
        <v>8</v>
      </c>
      <c r="C353" s="36" t="s">
        <v>48</v>
      </c>
      <c r="D353" s="1" t="s">
        <v>22</v>
      </c>
      <c r="E353" s="16" t="s">
        <v>107</v>
      </c>
      <c r="F353" s="16" t="s">
        <v>108</v>
      </c>
      <c r="G353" s="1" t="s">
        <v>14</v>
      </c>
      <c r="H353" s="219"/>
      <c r="I353" s="219"/>
      <c r="J353" s="219"/>
      <c r="K353" s="219"/>
      <c r="L353" s="219"/>
      <c r="M353" s="219"/>
      <c r="N353" s="219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19"/>
      <c r="Z353" s="219"/>
      <c r="AA353" s="219"/>
      <c r="AB353" s="219"/>
      <c r="AC353" s="219"/>
      <c r="AD353" s="220">
        <f>'2.b-MTH2-HTH'!Y$61</f>
        <v>0.3911634117171473</v>
      </c>
      <c r="AE353" s="220">
        <f>'2.b-MTH2-HTH'!Z$61</f>
        <v>0.3911634117171473</v>
      </c>
      <c r="AF353" s="219"/>
      <c r="AG353" s="219"/>
      <c r="AH353" s="219"/>
      <c r="AI353" s="219"/>
      <c r="AJ353" s="219"/>
      <c r="AK353" s="219"/>
      <c r="AL353" s="219"/>
      <c r="AM353" s="219"/>
      <c r="AN353" s="219"/>
      <c r="AO353" s="219"/>
      <c r="AP353" s="219"/>
      <c r="AQ353" s="219"/>
      <c r="AR353" s="219"/>
      <c r="AS353" s="219"/>
      <c r="AT353" s="219"/>
      <c r="AU353" s="219"/>
      <c r="AV353" s="219"/>
      <c r="AW353" s="219"/>
      <c r="AX353" s="219"/>
      <c r="AY353" s="219"/>
      <c r="AZ353" s="219"/>
      <c r="BA353" s="219"/>
      <c r="BB353" s="219"/>
      <c r="BC353" s="219"/>
      <c r="BD353" s="219"/>
      <c r="BE353" s="219"/>
      <c r="BF353" s="219"/>
      <c r="BG353" s="219"/>
      <c r="BH353" s="219"/>
      <c r="BI353" s="219"/>
    </row>
    <row r="354" spans="1:61" s="5" customFormat="1" ht="15">
      <c r="A354" s="4" t="s">
        <v>7</v>
      </c>
      <c r="B354" s="4" t="s">
        <v>8</v>
      </c>
      <c r="C354" s="4" t="s">
        <v>48</v>
      </c>
      <c r="D354" s="4" t="s">
        <v>49</v>
      </c>
      <c r="E354" s="4"/>
      <c r="F354" s="4"/>
      <c r="G354" s="4" t="s">
        <v>11</v>
      </c>
      <c r="H354" s="4">
        <v>-4</v>
      </c>
      <c r="I354" s="4">
        <v>-4</v>
      </c>
      <c r="J354" s="4">
        <v>-4</v>
      </c>
      <c r="K354" s="4">
        <v>-15</v>
      </c>
      <c r="L354" s="4">
        <v>-5</v>
      </c>
      <c r="M354" s="4">
        <v>-4</v>
      </c>
      <c r="N354" s="4">
        <v>-2</v>
      </c>
      <c r="O354" s="4">
        <v>-11</v>
      </c>
      <c r="P354" s="4">
        <v>-11</v>
      </c>
      <c r="Q354" s="4">
        <v>-7</v>
      </c>
      <c r="R354" s="4">
        <v>-1</v>
      </c>
      <c r="S354" s="4">
        <v>-1</v>
      </c>
      <c r="T354" s="4">
        <v>-1</v>
      </c>
      <c r="U354" s="4">
        <v>-1</v>
      </c>
      <c r="V354" s="4">
        <v>-4</v>
      </c>
      <c r="W354" s="4">
        <v>-13</v>
      </c>
      <c r="X354" s="4">
        <v>-11</v>
      </c>
      <c r="Y354" s="4">
        <v>-8</v>
      </c>
      <c r="Z354" s="4">
        <v>-7</v>
      </c>
      <c r="AA354" s="4">
        <v>-3</v>
      </c>
      <c r="AB354" s="4">
        <v>-5</v>
      </c>
      <c r="AC354" s="4">
        <v>-5</v>
      </c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</row>
    <row r="355" spans="1:61" ht="15">
      <c r="A355" s="36" t="s">
        <v>7</v>
      </c>
      <c r="B355" s="36" t="s">
        <v>8</v>
      </c>
      <c r="C355" s="36" t="s">
        <v>48</v>
      </c>
      <c r="D355" s="1" t="s">
        <v>49</v>
      </c>
      <c r="E355" s="1" t="s">
        <v>107</v>
      </c>
      <c r="F355" s="1" t="s">
        <v>108</v>
      </c>
      <c r="G355" s="1" t="s">
        <v>12</v>
      </c>
      <c r="H355" s="220">
        <v>1</v>
      </c>
      <c r="I355" s="220">
        <v>1</v>
      </c>
      <c r="J355" s="220">
        <v>1</v>
      </c>
      <c r="K355" s="220">
        <v>1</v>
      </c>
      <c r="L355" s="220">
        <v>1</v>
      </c>
      <c r="M355" s="220">
        <v>1</v>
      </c>
      <c r="N355" s="220">
        <v>1</v>
      </c>
      <c r="O355" s="220">
        <v>1</v>
      </c>
      <c r="P355" s="220">
        <v>1</v>
      </c>
      <c r="Q355" s="220">
        <v>1</v>
      </c>
      <c r="R355" s="220">
        <v>1</v>
      </c>
      <c r="S355" s="220">
        <v>1</v>
      </c>
      <c r="T355" s="220">
        <v>1</v>
      </c>
      <c r="U355" s="220">
        <v>1</v>
      </c>
      <c r="V355" s="220">
        <v>1</v>
      </c>
      <c r="W355" s="220">
        <v>1</v>
      </c>
      <c r="X355" s="220">
        <v>1</v>
      </c>
      <c r="Y355" s="220">
        <v>1</v>
      </c>
      <c r="Z355" s="220">
        <v>1</v>
      </c>
      <c r="AA355" s="220">
        <v>1</v>
      </c>
      <c r="AB355" s="220">
        <v>1</v>
      </c>
      <c r="AC355" s="220">
        <v>1</v>
      </c>
      <c r="AD355" s="219"/>
      <c r="AE355" s="219"/>
      <c r="AF355" s="219"/>
      <c r="AG355" s="219"/>
      <c r="AH355" s="219"/>
      <c r="AI355" s="219"/>
      <c r="AJ355" s="219"/>
      <c r="AK355" s="219"/>
      <c r="AL355" s="219"/>
      <c r="AM355" s="219"/>
      <c r="AN355" s="219"/>
      <c r="AO355" s="219"/>
      <c r="AP355" s="219"/>
      <c r="AQ355" s="219"/>
      <c r="AR355" s="219"/>
      <c r="AS355" s="219"/>
      <c r="AT355" s="219"/>
      <c r="AU355" s="219"/>
      <c r="AV355" s="219"/>
      <c r="AW355" s="219"/>
      <c r="AX355" s="219"/>
      <c r="AY355" s="219"/>
      <c r="AZ355" s="219"/>
      <c r="BA355" s="219"/>
      <c r="BB355" s="219"/>
      <c r="BC355" s="219"/>
      <c r="BD355" s="219"/>
      <c r="BE355" s="219"/>
      <c r="BF355" s="219"/>
      <c r="BG355" s="219"/>
      <c r="BH355" s="219"/>
      <c r="BI355" s="219"/>
    </row>
    <row r="356" spans="1:61" ht="15">
      <c r="A356" s="36" t="s">
        <v>7</v>
      </c>
      <c r="B356" s="36" t="s">
        <v>8</v>
      </c>
      <c r="C356" s="36" t="s">
        <v>48</v>
      </c>
      <c r="D356" s="1" t="s">
        <v>49</v>
      </c>
      <c r="E356" s="1" t="s">
        <v>107</v>
      </c>
      <c r="F356" s="1" t="s">
        <v>108</v>
      </c>
      <c r="G356" s="1" t="s">
        <v>13</v>
      </c>
      <c r="H356" s="220">
        <f>'2.b-MTH2-HTH'!C$60</f>
        <v>0.27096033581386358</v>
      </c>
      <c r="I356" s="220">
        <f>'2.b-MTH2-HTH'!D$60</f>
        <v>0.27803846841506513</v>
      </c>
      <c r="J356" s="220">
        <f>'2.b-MTH2-HTH'!E$60</f>
        <v>0.28512306108197533</v>
      </c>
      <c r="K356" s="220">
        <f>'2.b-MTH2-HTH'!F$60</f>
        <v>0.29221073523947788</v>
      </c>
      <c r="L356" s="220">
        <f>'2.b-MTH2-HTH'!G$60</f>
        <v>0.29929810301441867</v>
      </c>
      <c r="M356" s="220">
        <f>'2.b-MTH2-HTH'!H$60</f>
        <v>0.30638177745854617</v>
      </c>
      <c r="N356" s="220">
        <f>'2.b-MTH2-HTH'!I$60</f>
        <v>0.31345838276552329</v>
      </c>
      <c r="O356" s="220">
        <f>'2.b-MTH2-HTH'!J$60</f>
        <v>0.32052456441659938</v>
      </c>
      <c r="P356" s="220">
        <f>'2.b-MTH2-HTH'!K$60</f>
        <v>0.32757699919028938</v>
      </c>
      <c r="Q356" s="220">
        <f>'2.b-MTH2-HTH'!L$60</f>
        <v>0.33461240497291833</v>
      </c>
      <c r="R356" s="220">
        <f>'2.b-MTH2-HTH'!M$60</f>
        <v>0.33900064234710969</v>
      </c>
      <c r="S356" s="220">
        <f>'2.b-MTH2-HTH'!N$60</f>
        <v>0.348033858794222</v>
      </c>
      <c r="T356" s="220">
        <f>'2.b-MTH2-HTH'!O$60</f>
        <v>0.35255421330360076</v>
      </c>
      <c r="U356" s="220">
        <f>'2.b-MTH2-HTH'!P$60</f>
        <v>0.36316841586045356</v>
      </c>
      <c r="V356" s="220">
        <f>'2.b-MTH2-HTH'!Q$60</f>
        <v>0.37231292224020818</v>
      </c>
      <c r="W356" s="220">
        <f>'2.b-MTH2-HTH'!R$60</f>
        <v>0.38060310289556548</v>
      </c>
      <c r="X356" s="220">
        <f>'2.b-MTH2-HTH'!S$60</f>
        <v>0.3859322922417493</v>
      </c>
      <c r="Y356" s="220">
        <f>'2.b-MTH2-HTH'!T$60</f>
        <v>0.39113304875381116</v>
      </c>
      <c r="Z356" s="220">
        <f>'2.b-MTH2-HTH'!U$60</f>
        <v>0.39631175960093368</v>
      </c>
      <c r="AA356" s="220">
        <f>'2.b-MTH2-HTH'!V$60</f>
        <v>0.40146668545805714</v>
      </c>
      <c r="AB356" s="220">
        <f>'2.b-MTH2-HTH'!W$60</f>
        <v>0.40659623704207171</v>
      </c>
      <c r="AC356" s="220">
        <f>'2.b-MTH2-HTH'!X$60</f>
        <v>0.41162879886934722</v>
      </c>
      <c r="AD356" s="219"/>
      <c r="AE356" s="219"/>
      <c r="AF356" s="219"/>
      <c r="AG356" s="219"/>
      <c r="AH356" s="219"/>
      <c r="AI356" s="219"/>
      <c r="AJ356" s="219"/>
      <c r="AK356" s="219"/>
      <c r="AL356" s="219"/>
      <c r="AM356" s="219"/>
      <c r="AN356" s="219"/>
      <c r="AO356" s="219"/>
      <c r="AP356" s="219"/>
      <c r="AQ356" s="219"/>
      <c r="AR356" s="219"/>
      <c r="AS356" s="219"/>
      <c r="AT356" s="219"/>
      <c r="AU356" s="219"/>
      <c r="AV356" s="219"/>
      <c r="AW356" s="219"/>
      <c r="AX356" s="219"/>
      <c r="AY356" s="219"/>
      <c r="AZ356" s="219"/>
      <c r="BA356" s="219"/>
      <c r="BB356" s="219"/>
      <c r="BC356" s="219"/>
      <c r="BD356" s="219"/>
      <c r="BE356" s="219"/>
      <c r="BF356" s="219"/>
      <c r="BG356" s="219"/>
      <c r="BH356" s="219"/>
      <c r="BI356" s="219"/>
    </row>
    <row r="357" spans="1:61" ht="15">
      <c r="A357" s="36" t="s">
        <v>7</v>
      </c>
      <c r="B357" s="36" t="s">
        <v>8</v>
      </c>
      <c r="C357" s="36" t="s">
        <v>48</v>
      </c>
      <c r="D357" s="1" t="s">
        <v>49</v>
      </c>
      <c r="E357" s="1" t="s">
        <v>107</v>
      </c>
      <c r="F357" s="1" t="s">
        <v>108</v>
      </c>
      <c r="G357" s="1" t="s">
        <v>14</v>
      </c>
      <c r="H357" s="220">
        <f>'2.b-MTH2-HTH'!C$61</f>
        <v>0.3911634117171473</v>
      </c>
      <c r="I357" s="220">
        <f>'2.b-MTH2-HTH'!D$61</f>
        <v>0.3911634117171473</v>
      </c>
      <c r="J357" s="220">
        <f>'2.b-MTH2-HTH'!E$61</f>
        <v>0.3911634117171473</v>
      </c>
      <c r="K357" s="220">
        <f>'2.b-MTH2-HTH'!F$61</f>
        <v>0.3911634117171473</v>
      </c>
      <c r="L357" s="220">
        <f>'2.b-MTH2-HTH'!G$61</f>
        <v>0.3911634117171473</v>
      </c>
      <c r="M357" s="220">
        <f>'2.b-MTH2-HTH'!H$61</f>
        <v>0.3911634117171473</v>
      </c>
      <c r="N357" s="220">
        <f>'2.b-MTH2-HTH'!I$61</f>
        <v>0.3911634117171473</v>
      </c>
      <c r="O357" s="220">
        <f>'2.b-MTH2-HTH'!J$61</f>
        <v>0.3911634117171473</v>
      </c>
      <c r="P357" s="220">
        <f>'2.b-MTH2-HTH'!K$61</f>
        <v>0.39116341171714725</v>
      </c>
      <c r="Q357" s="220">
        <f>'2.b-MTH2-HTH'!L$61</f>
        <v>0.3911634117171473</v>
      </c>
      <c r="R357" s="220">
        <f>'2.b-MTH2-HTH'!M$61</f>
        <v>0.3911634117171473</v>
      </c>
      <c r="S357" s="220">
        <f>'2.b-MTH2-HTH'!N$61</f>
        <v>0.3911634117171473</v>
      </c>
      <c r="T357" s="220">
        <f>'2.b-MTH2-HTH'!O$61</f>
        <v>0.39116341171714725</v>
      </c>
      <c r="U357" s="220">
        <f>'2.b-MTH2-HTH'!P$61</f>
        <v>0.39116341171714725</v>
      </c>
      <c r="V357" s="220">
        <f>'2.b-MTH2-HTH'!Q$61</f>
        <v>0.3911634117171473</v>
      </c>
      <c r="W357" s="220">
        <f>'2.b-MTH2-HTH'!R$61</f>
        <v>0.3911634117171473</v>
      </c>
      <c r="X357" s="220">
        <f>'2.b-MTH2-HTH'!S$61</f>
        <v>0.3911634117171473</v>
      </c>
      <c r="Y357" s="220">
        <f>'2.b-MTH2-HTH'!T$61</f>
        <v>0.3911634117171473</v>
      </c>
      <c r="Z357" s="220">
        <f>'2.b-MTH2-HTH'!U$61</f>
        <v>0.3911634117171473</v>
      </c>
      <c r="AA357" s="220">
        <f>'2.b-MTH2-HTH'!V$61</f>
        <v>0.3911634117171473</v>
      </c>
      <c r="AB357" s="220">
        <f>'2.b-MTH2-HTH'!W$61</f>
        <v>0.3911634117171473</v>
      </c>
      <c r="AC357" s="220">
        <f>'2.b-MTH2-HTH'!X$61</f>
        <v>0.3911634117171473</v>
      </c>
      <c r="AD357" s="219"/>
      <c r="AE357" s="219"/>
      <c r="AF357" s="219"/>
      <c r="AG357" s="219"/>
      <c r="AH357" s="219"/>
      <c r="AI357" s="219"/>
      <c r="AJ357" s="219"/>
      <c r="AK357" s="219"/>
      <c r="AL357" s="219"/>
      <c r="AM357" s="219"/>
      <c r="AN357" s="219"/>
      <c r="AO357" s="219"/>
      <c r="AP357" s="219"/>
      <c r="AQ357" s="219"/>
      <c r="AR357" s="219"/>
      <c r="AS357" s="219"/>
      <c r="AT357" s="219"/>
      <c r="AU357" s="219"/>
      <c r="AV357" s="219"/>
      <c r="AW357" s="219"/>
      <c r="AX357" s="219"/>
      <c r="AY357" s="219"/>
      <c r="AZ357" s="219"/>
      <c r="BA357" s="219"/>
      <c r="BB357" s="219"/>
      <c r="BC357" s="219"/>
      <c r="BD357" s="219"/>
      <c r="BE357" s="219"/>
      <c r="BF357" s="219"/>
      <c r="BG357" s="219"/>
      <c r="BH357" s="219"/>
      <c r="BI357" s="219"/>
    </row>
    <row r="358" spans="1:61" s="5" customFormat="1" ht="15">
      <c r="A358" s="4" t="s">
        <v>7</v>
      </c>
      <c r="B358" s="4" t="s">
        <v>8</v>
      </c>
      <c r="C358" s="4" t="s">
        <v>50</v>
      </c>
      <c r="D358" s="4" t="s">
        <v>17</v>
      </c>
      <c r="E358" s="4"/>
      <c r="F358" s="4"/>
      <c r="G358" s="4" t="s">
        <v>11</v>
      </c>
      <c r="H358" s="4"/>
      <c r="I358" s="4"/>
      <c r="J358" s="4"/>
      <c r="K358" s="4"/>
      <c r="L358" s="4"/>
      <c r="M358" s="4"/>
      <c r="N358" s="4">
        <v>-1</v>
      </c>
      <c r="O358" s="4">
        <v>-1</v>
      </c>
      <c r="P358" s="4">
        <v>-1</v>
      </c>
      <c r="Q358" s="4">
        <v>-3</v>
      </c>
      <c r="R358" s="4">
        <v>-7</v>
      </c>
      <c r="S358" s="4">
        <v>-18</v>
      </c>
      <c r="T358" s="4">
        <v>-36</v>
      </c>
      <c r="U358" s="4">
        <v>-76</v>
      </c>
      <c r="V358" s="4">
        <v>-29</v>
      </c>
      <c r="W358" s="4">
        <v>-14</v>
      </c>
      <c r="X358" s="4">
        <v>-58</v>
      </c>
      <c r="Y358" s="4">
        <v>-41</v>
      </c>
      <c r="Z358" s="4">
        <v>-46</v>
      </c>
      <c r="AA358" s="4">
        <v>-42</v>
      </c>
      <c r="AB358" s="4">
        <v>-52</v>
      </c>
      <c r="AC358" s="4">
        <v>-45</v>
      </c>
      <c r="AD358" s="4">
        <v>-38</v>
      </c>
      <c r="AE358" s="4">
        <v>-67</v>
      </c>
      <c r="AF358" s="4">
        <v>-71</v>
      </c>
      <c r="AG358" s="4">
        <v>-63</v>
      </c>
      <c r="AH358" s="4">
        <v>-37</v>
      </c>
      <c r="AI358" s="4">
        <v>-29</v>
      </c>
      <c r="AJ358" s="4">
        <v>-38</v>
      </c>
      <c r="AK358" s="4">
        <v>-20</v>
      </c>
      <c r="AL358" s="4">
        <v>-27</v>
      </c>
      <c r="AM358" s="4">
        <v>-26</v>
      </c>
      <c r="AN358" s="4">
        <v>-58</v>
      </c>
      <c r="AO358" s="4">
        <v>-45</v>
      </c>
      <c r="AP358" s="4">
        <v>-34</v>
      </c>
      <c r="AQ358" s="4">
        <v>-51</v>
      </c>
      <c r="AR358" s="4">
        <v>-38</v>
      </c>
      <c r="AS358" s="4">
        <v>-44</v>
      </c>
      <c r="AT358" s="4">
        <v>-65</v>
      </c>
      <c r="AU358" s="4">
        <v>-91</v>
      </c>
      <c r="AV358" s="4">
        <v>-117</v>
      </c>
      <c r="AW358" s="4">
        <v>-99</v>
      </c>
      <c r="AX358" s="4">
        <v>-164</v>
      </c>
      <c r="AY358" s="4">
        <v>-109</v>
      </c>
      <c r="AZ358" s="4">
        <v>-108</v>
      </c>
      <c r="BA358" s="4">
        <v>-149</v>
      </c>
      <c r="BB358" s="4">
        <v>-119</v>
      </c>
      <c r="BC358" s="4">
        <v>-98</v>
      </c>
      <c r="BD358" s="4">
        <v>-82</v>
      </c>
      <c r="BE358" s="4">
        <v>-85</v>
      </c>
      <c r="BF358" s="4">
        <v>-108</v>
      </c>
      <c r="BG358" s="4">
        <v>-77</v>
      </c>
      <c r="BH358" s="4">
        <v>-121</v>
      </c>
      <c r="BI358" s="4">
        <v>-144</v>
      </c>
    </row>
    <row r="359" spans="1:61" ht="15">
      <c r="A359" s="36" t="s">
        <v>7</v>
      </c>
      <c r="B359" s="36" t="s">
        <v>8</v>
      </c>
      <c r="C359" s="36" t="s">
        <v>50</v>
      </c>
      <c r="D359" s="1" t="s">
        <v>17</v>
      </c>
      <c r="E359" s="16" t="s">
        <v>101</v>
      </c>
      <c r="F359" s="16" t="s">
        <v>102</v>
      </c>
      <c r="G359" s="1" t="s">
        <v>12</v>
      </c>
      <c r="H359" s="219"/>
      <c r="I359" s="219"/>
      <c r="J359" s="219"/>
      <c r="K359" s="219"/>
      <c r="L359" s="219"/>
      <c r="M359" s="219"/>
      <c r="N359" s="220">
        <f>1</f>
        <v>1</v>
      </c>
      <c r="O359" s="220">
        <f>1</f>
        <v>1</v>
      </c>
      <c r="P359" s="220">
        <f>1</f>
        <v>1</v>
      </c>
      <c r="Q359" s="220">
        <f>1</f>
        <v>1</v>
      </c>
      <c r="R359" s="220">
        <f>1</f>
        <v>1</v>
      </c>
      <c r="S359" s="220">
        <f>1</f>
        <v>1</v>
      </c>
      <c r="T359" s="220">
        <f>1</f>
        <v>1</v>
      </c>
      <c r="U359" s="220">
        <f>1</f>
        <v>1</v>
      </c>
      <c r="V359" s="220">
        <f>1</f>
        <v>1</v>
      </c>
      <c r="W359" s="220">
        <f>1</f>
        <v>1</v>
      </c>
      <c r="X359" s="220">
        <f>1</f>
        <v>1</v>
      </c>
      <c r="Y359" s="220">
        <f>1</f>
        <v>1</v>
      </c>
      <c r="Z359" s="220">
        <f>1</f>
        <v>1</v>
      </c>
      <c r="AA359" s="220">
        <f>1</f>
        <v>1</v>
      </c>
      <c r="AB359" s="220">
        <f>1</f>
        <v>1</v>
      </c>
      <c r="AC359" s="220">
        <f>1</f>
        <v>1</v>
      </c>
      <c r="AD359" s="220">
        <f>1</f>
        <v>1</v>
      </c>
      <c r="AE359" s="220">
        <f>1</f>
        <v>1</v>
      </c>
      <c r="AF359" s="220">
        <f>1</f>
        <v>1</v>
      </c>
      <c r="AG359" s="220">
        <f>1</f>
        <v>1</v>
      </c>
      <c r="AH359" s="220">
        <f>1</f>
        <v>1</v>
      </c>
      <c r="AI359" s="220">
        <f>1</f>
        <v>1</v>
      </c>
      <c r="AJ359" s="220">
        <f>1</f>
        <v>1</v>
      </c>
      <c r="AK359" s="220">
        <f>1</f>
        <v>1</v>
      </c>
      <c r="AL359" s="220">
        <f>1</f>
        <v>1</v>
      </c>
      <c r="AM359" s="220">
        <f>1</f>
        <v>1</v>
      </c>
      <c r="AN359" s="220">
        <f>1</f>
        <v>1</v>
      </c>
      <c r="AO359" s="220">
        <f>1</f>
        <v>1</v>
      </c>
      <c r="AP359" s="220">
        <f>1</f>
        <v>1</v>
      </c>
      <c r="AQ359" s="220">
        <f>1</f>
        <v>1</v>
      </c>
      <c r="AR359" s="220">
        <f>1</f>
        <v>1</v>
      </c>
      <c r="AS359" s="220">
        <f>1</f>
        <v>1</v>
      </c>
      <c r="AT359" s="220">
        <f>1</f>
        <v>1</v>
      </c>
      <c r="AU359" s="220">
        <f>1</f>
        <v>1</v>
      </c>
      <c r="AV359" s="220">
        <f>1</f>
        <v>1</v>
      </c>
      <c r="AW359" s="220">
        <f>1</f>
        <v>1</v>
      </c>
      <c r="AX359" s="220">
        <f>1</f>
        <v>1</v>
      </c>
      <c r="AY359" s="220">
        <f>1</f>
        <v>1</v>
      </c>
      <c r="AZ359" s="220">
        <f>1</f>
        <v>1</v>
      </c>
      <c r="BA359" s="220">
        <f>1</f>
        <v>1</v>
      </c>
      <c r="BB359" s="220">
        <f>1</f>
        <v>1</v>
      </c>
      <c r="BC359" s="220">
        <f>1</f>
        <v>1</v>
      </c>
      <c r="BD359" s="220">
        <f>1</f>
        <v>1</v>
      </c>
      <c r="BE359" s="220">
        <f>1</f>
        <v>1</v>
      </c>
      <c r="BF359" s="220">
        <f>1</f>
        <v>1</v>
      </c>
      <c r="BG359" s="220">
        <f>1</f>
        <v>1</v>
      </c>
      <c r="BH359" s="220">
        <f>1</f>
        <v>1</v>
      </c>
      <c r="BI359" s="220">
        <f>1</f>
        <v>1</v>
      </c>
    </row>
    <row r="360" spans="1:61" ht="15">
      <c r="A360" s="36" t="s">
        <v>7</v>
      </c>
      <c r="B360" s="36" t="s">
        <v>8</v>
      </c>
      <c r="C360" s="36" t="s">
        <v>50</v>
      </c>
      <c r="D360" s="1" t="s">
        <v>17</v>
      </c>
      <c r="E360" s="16" t="s">
        <v>101</v>
      </c>
      <c r="F360" s="16" t="s">
        <v>102</v>
      </c>
      <c r="G360" s="1" t="s">
        <v>13</v>
      </c>
      <c r="H360" s="219"/>
      <c r="I360" s="219"/>
      <c r="J360" s="219"/>
      <c r="K360" s="219"/>
      <c r="L360" s="219"/>
      <c r="M360" s="219"/>
      <c r="N360" s="220">
        <f>'4.b Electricity other'!I21</f>
        <v>0.81499999999999972</v>
      </c>
      <c r="O360" s="220">
        <f>'4.b Electricity other'!J21</f>
        <v>0.81749999999999967</v>
      </c>
      <c r="P360" s="220">
        <f>'4.b Electricity other'!K21</f>
        <v>0.81999999999999962</v>
      </c>
      <c r="Q360" s="220">
        <f>'4.b Electricity other'!L21</f>
        <v>0.82249999999999956</v>
      </c>
      <c r="R360" s="220">
        <f>'4.b Electricity other'!M21</f>
        <v>0.82499999999999951</v>
      </c>
      <c r="S360" s="220">
        <f>'4.b Electricity other'!N21</f>
        <v>0.82749999999999946</v>
      </c>
      <c r="T360" s="220">
        <f>'4.b Electricity other'!O21</f>
        <v>0.8299999999999994</v>
      </c>
      <c r="U360" s="220">
        <f>'4.b Electricity other'!P21</f>
        <v>0.83249999999999935</v>
      </c>
      <c r="V360" s="220">
        <f>'4.b Electricity other'!Q21</f>
        <v>0.8349999999999993</v>
      </c>
      <c r="W360" s="220">
        <f>'4.b Electricity other'!R21</f>
        <v>0.83749999999999925</v>
      </c>
      <c r="X360" s="220">
        <f>'4.b Electricity other'!S21</f>
        <v>0.83999999999999919</v>
      </c>
      <c r="Y360" s="220">
        <f>'4.b Electricity other'!T21</f>
        <v>0.84249999999999914</v>
      </c>
      <c r="Z360" s="220">
        <f>'4.b Electricity other'!U21</f>
        <v>0.84499999999999909</v>
      </c>
      <c r="AA360" s="220">
        <f>'4.b Electricity other'!V21</f>
        <v>0.84749999999999903</v>
      </c>
      <c r="AB360" s="220">
        <f>'4.b Electricity other'!W21</f>
        <v>0.84999999999999898</v>
      </c>
      <c r="AC360" s="220">
        <f>'4.b Electricity other'!X21</f>
        <v>0.85249999999999893</v>
      </c>
      <c r="AD360" s="220">
        <f>'4.b Electricity other'!Y21</f>
        <v>0.85499999999999887</v>
      </c>
      <c r="AE360" s="220">
        <f>'4.b Electricity other'!Z21</f>
        <v>0.85749999999999882</v>
      </c>
      <c r="AF360" s="220">
        <f>'4.b Electricity other'!AA21</f>
        <v>0.85999999999999877</v>
      </c>
      <c r="AG360" s="220">
        <f>'4.b Electricity other'!AB21</f>
        <v>0.86249999999999871</v>
      </c>
      <c r="AH360" s="220">
        <f>'4.b Electricity other'!AC21</f>
        <v>0.86499999999999866</v>
      </c>
      <c r="AI360" s="220">
        <f>'4.b Electricity other'!AD21</f>
        <v>0.86749999999999861</v>
      </c>
      <c r="AJ360" s="220">
        <f>'4.b Electricity other'!AE21</f>
        <v>0.86999999999999855</v>
      </c>
      <c r="AK360" s="220">
        <f>'4.b Electricity other'!AF21</f>
        <v>0.8724999999999985</v>
      </c>
      <c r="AL360" s="220">
        <f>'4.b Electricity other'!AG21</f>
        <v>0.87499999999999845</v>
      </c>
      <c r="AM360" s="220">
        <f>'4.b Electricity other'!AH21</f>
        <v>0.87749999999999839</v>
      </c>
      <c r="AN360" s="220">
        <f>'4.b Electricity other'!AI21</f>
        <v>0.87999999999999834</v>
      </c>
      <c r="AO360" s="220">
        <f>'4.b Electricity other'!AJ21</f>
        <v>0.88249999999999829</v>
      </c>
      <c r="AP360" s="220">
        <f>'4.b Electricity other'!AK21</f>
        <v>0.88499999999999823</v>
      </c>
      <c r="AQ360" s="220">
        <f>'4.b Electricity other'!AL21</f>
        <v>0.88749999999999818</v>
      </c>
      <c r="AR360" s="220">
        <f>'4.b Electricity other'!AM21</f>
        <v>0.88999999999999813</v>
      </c>
      <c r="AS360" s="220">
        <f>'4.b Electricity other'!AN21</f>
        <v>0.89249999999999807</v>
      </c>
      <c r="AT360" s="220">
        <f>'4.b Electricity other'!AO21</f>
        <v>0.89499999999999802</v>
      </c>
      <c r="AU360" s="220">
        <f>'4.b Electricity other'!AP21</f>
        <v>0.89749999999999797</v>
      </c>
      <c r="AV360" s="220">
        <f>'4.b Electricity other'!AQ21</f>
        <v>0.9</v>
      </c>
      <c r="AW360" s="220">
        <f>'4.b Electricity other'!AR21</f>
        <v>0.90249999999999997</v>
      </c>
      <c r="AX360" s="220">
        <f>'4.b Electricity other'!AS21</f>
        <v>0.90499999999999992</v>
      </c>
      <c r="AY360" s="220">
        <f>'4.b Electricity other'!AT21</f>
        <v>0.90749999999999986</v>
      </c>
      <c r="AZ360" s="220">
        <f>'4.b Electricity other'!AU21</f>
        <v>0.90999999999999981</v>
      </c>
      <c r="BA360" s="220">
        <f>'4.b Electricity other'!AV21</f>
        <v>0.91249999999999976</v>
      </c>
      <c r="BB360" s="220">
        <f>'4.b Electricity other'!AW21</f>
        <v>0.9149999999999997</v>
      </c>
      <c r="BC360" s="220">
        <f>'4.b Electricity other'!AX21</f>
        <v>0.91749999999999965</v>
      </c>
      <c r="BD360" s="220">
        <f>'4.b Electricity other'!AY21</f>
        <v>0.9199999999999996</v>
      </c>
      <c r="BE360" s="220">
        <f>'4.b Electricity other'!AZ21</f>
        <v>0.92249999999999954</v>
      </c>
      <c r="BF360" s="220">
        <f>'4.b Electricity other'!BA21</f>
        <v>0.92499999999999949</v>
      </c>
      <c r="BG360" s="220">
        <f>'4.b Electricity other'!BB21</f>
        <v>0.92749999999999944</v>
      </c>
      <c r="BH360" s="220">
        <f>'4.b Electricity other'!BC21</f>
        <v>0.92999999999999938</v>
      </c>
      <c r="BI360" s="220">
        <f>'4.b Electricity other'!BD21</f>
        <v>0.93249999999999933</v>
      </c>
    </row>
    <row r="361" spans="1:61" ht="15">
      <c r="A361" s="36" t="s">
        <v>7</v>
      </c>
      <c r="B361" s="36" t="s">
        <v>8</v>
      </c>
      <c r="C361" s="36" t="s">
        <v>50</v>
      </c>
      <c r="D361" s="1" t="s">
        <v>17</v>
      </c>
      <c r="E361" s="16" t="s">
        <v>101</v>
      </c>
      <c r="F361" s="16" t="s">
        <v>102</v>
      </c>
      <c r="G361" s="1" t="s">
        <v>14</v>
      </c>
      <c r="H361" s="219"/>
      <c r="I361" s="219"/>
      <c r="J361" s="219"/>
      <c r="K361" s="219"/>
      <c r="L361" s="219"/>
      <c r="M361" s="219"/>
      <c r="N361" s="220">
        <f>'4.b Electricity other'!I25</f>
        <v>1</v>
      </c>
      <c r="O361" s="220">
        <f>'4.b Electricity other'!J25</f>
        <v>1</v>
      </c>
      <c r="P361" s="220">
        <f>'4.b Electricity other'!K25</f>
        <v>1</v>
      </c>
      <c r="Q361" s="220">
        <f>'4.b Electricity other'!L25</f>
        <v>1</v>
      </c>
      <c r="R361" s="220">
        <f>'4.b Electricity other'!M25</f>
        <v>1</v>
      </c>
      <c r="S361" s="220">
        <f>'4.b Electricity other'!N25</f>
        <v>1</v>
      </c>
      <c r="T361" s="220">
        <f>'4.b Electricity other'!O25</f>
        <v>1</v>
      </c>
      <c r="U361" s="220">
        <f>'4.b Electricity other'!P25</f>
        <v>1</v>
      </c>
      <c r="V361" s="220">
        <f>'4.b Electricity other'!Q25</f>
        <v>1</v>
      </c>
      <c r="W361" s="220">
        <f>'4.b Electricity other'!R25</f>
        <v>1</v>
      </c>
      <c r="X361" s="220">
        <f>'4.b Electricity other'!S25</f>
        <v>1</v>
      </c>
      <c r="Y361" s="220">
        <f>'4.b Electricity other'!T25</f>
        <v>1</v>
      </c>
      <c r="Z361" s="220">
        <f>'4.b Electricity other'!U25</f>
        <v>1</v>
      </c>
      <c r="AA361" s="220">
        <f>'4.b Electricity other'!V25</f>
        <v>1</v>
      </c>
      <c r="AB361" s="220">
        <f>'4.b Electricity other'!W25</f>
        <v>1</v>
      </c>
      <c r="AC361" s="220">
        <f>'4.b Electricity other'!X25</f>
        <v>1</v>
      </c>
      <c r="AD361" s="220">
        <f>'4.b Electricity other'!Y25</f>
        <v>1</v>
      </c>
      <c r="AE361" s="220">
        <f>'4.b Electricity other'!Z25</f>
        <v>1</v>
      </c>
      <c r="AF361" s="220">
        <f>'4.b Electricity other'!AA25</f>
        <v>1</v>
      </c>
      <c r="AG361" s="220">
        <f>'4.b Electricity other'!AB25</f>
        <v>1</v>
      </c>
      <c r="AH361" s="220">
        <f>'4.b Electricity other'!AC25</f>
        <v>1</v>
      </c>
      <c r="AI361" s="220">
        <f>'4.b Electricity other'!AD25</f>
        <v>1</v>
      </c>
      <c r="AJ361" s="220">
        <f>'4.b Electricity other'!AE25</f>
        <v>1</v>
      </c>
      <c r="AK361" s="220">
        <f>'4.b Electricity other'!AF25</f>
        <v>1</v>
      </c>
      <c r="AL361" s="220">
        <f>'4.b Electricity other'!AG25</f>
        <v>1</v>
      </c>
      <c r="AM361" s="220">
        <f>'4.b Electricity other'!AH25</f>
        <v>1</v>
      </c>
      <c r="AN361" s="220">
        <f>'4.b Electricity other'!AI25</f>
        <v>1</v>
      </c>
      <c r="AO361" s="220">
        <f>'4.b Electricity other'!AJ25</f>
        <v>1</v>
      </c>
      <c r="AP361" s="220">
        <f>'4.b Electricity other'!AK25</f>
        <v>1</v>
      </c>
      <c r="AQ361" s="220">
        <f>'4.b Electricity other'!AL25</f>
        <v>1</v>
      </c>
      <c r="AR361" s="220">
        <f>'4.b Electricity other'!AM25</f>
        <v>1</v>
      </c>
      <c r="AS361" s="220">
        <f>'4.b Electricity other'!AN25</f>
        <v>1</v>
      </c>
      <c r="AT361" s="220">
        <f>'4.b Electricity other'!AO25</f>
        <v>1</v>
      </c>
      <c r="AU361" s="220">
        <f>'4.b Electricity other'!AP25</f>
        <v>1</v>
      </c>
      <c r="AV361" s="220">
        <f>'4.b Electricity other'!AQ25</f>
        <v>1</v>
      </c>
      <c r="AW361" s="220">
        <f>'4.b Electricity other'!AR25</f>
        <v>1</v>
      </c>
      <c r="AX361" s="220">
        <f>'4.b Electricity other'!AS25</f>
        <v>1</v>
      </c>
      <c r="AY361" s="220">
        <f>'4.b Electricity other'!AT25</f>
        <v>1</v>
      </c>
      <c r="AZ361" s="220">
        <f>'4.b Electricity other'!AU25</f>
        <v>1</v>
      </c>
      <c r="BA361" s="220">
        <f>'4.b Electricity other'!AV25</f>
        <v>1</v>
      </c>
      <c r="BB361" s="220">
        <f>'4.b Electricity other'!AW25</f>
        <v>1</v>
      </c>
      <c r="BC361" s="220">
        <f>'4.b Electricity other'!AX25</f>
        <v>1</v>
      </c>
      <c r="BD361" s="220">
        <f>'4.b Electricity other'!AY25</f>
        <v>1</v>
      </c>
      <c r="BE361" s="220">
        <f>'4.b Electricity other'!AZ25</f>
        <v>1</v>
      </c>
      <c r="BF361" s="220">
        <f>'4.b Electricity other'!BA25</f>
        <v>1</v>
      </c>
      <c r="BG361" s="220">
        <f>'4.b Electricity other'!BB25</f>
        <v>1</v>
      </c>
      <c r="BH361" s="220">
        <f>'4.b Electricity other'!BC25</f>
        <v>1</v>
      </c>
      <c r="BI361" s="220">
        <f>'4.b Electricity other'!BD25</f>
        <v>1</v>
      </c>
    </row>
  </sheetData>
  <pageMargins left="0.7" right="0.7" top="0.75" bottom="0.75" header="0.3" footer="0.3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R92"/>
  <sheetViews>
    <sheetView topLeftCell="A47" workbookViewId="0">
      <selection activeCell="C53" sqref="C53"/>
    </sheetView>
  </sheetViews>
  <sheetFormatPr baseColWidth="10" defaultColWidth="8.83203125" defaultRowHeight="13"/>
  <cols>
    <col min="1" max="1" width="16" customWidth="1"/>
    <col min="2" max="2" width="19.6640625" customWidth="1"/>
  </cols>
  <sheetData>
    <row r="2" spans="1:13" ht="16">
      <c r="A2" s="323" t="s">
        <v>484</v>
      </c>
      <c r="B2" s="323"/>
      <c r="C2" s="323"/>
      <c r="D2" s="323"/>
    </row>
    <row r="5" spans="1:13">
      <c r="M5" s="20"/>
    </row>
    <row r="18" spans="1:13">
      <c r="M18" s="20" t="s">
        <v>407</v>
      </c>
    </row>
    <row r="24" spans="1:13">
      <c r="B24" s="20" t="s">
        <v>406</v>
      </c>
    </row>
    <row r="26" spans="1:13">
      <c r="A26" s="324" t="s">
        <v>409</v>
      </c>
      <c r="B26" s="324"/>
    </row>
    <row r="28" spans="1:13">
      <c r="A28" s="10" t="s">
        <v>408</v>
      </c>
      <c r="B28" s="10" t="s">
        <v>410</v>
      </c>
    </row>
    <row r="29" spans="1:13">
      <c r="A29" s="10">
        <v>1900</v>
      </c>
      <c r="B29" s="10">
        <v>0.497</v>
      </c>
    </row>
    <row r="30" spans="1:13">
      <c r="A30" s="10">
        <v>1950</v>
      </c>
      <c r="B30" s="10">
        <v>0.88700000000000001</v>
      </c>
    </row>
    <row r="31" spans="1:13">
      <c r="A31" s="10">
        <v>2000</v>
      </c>
      <c r="B31" s="10"/>
    </row>
    <row r="33" spans="1:13">
      <c r="A33" s="324" t="s">
        <v>419</v>
      </c>
      <c r="B33" s="324"/>
    </row>
    <row r="35" spans="1:13">
      <c r="A35" s="10" t="s">
        <v>408</v>
      </c>
      <c r="B35" s="10" t="s">
        <v>410</v>
      </c>
    </row>
    <row r="36" spans="1:13">
      <c r="A36" s="10">
        <v>1900</v>
      </c>
      <c r="B36" s="10">
        <v>1.31</v>
      </c>
    </row>
    <row r="37" spans="1:13">
      <c r="A37" s="10">
        <v>1950</v>
      </c>
      <c r="B37" s="10">
        <v>11.66</v>
      </c>
    </row>
    <row r="38" spans="1:13">
      <c r="A38" s="10">
        <v>2000</v>
      </c>
      <c r="B38" s="10">
        <v>25</v>
      </c>
    </row>
    <row r="40" spans="1:13">
      <c r="A40" s="324" t="s">
        <v>420</v>
      </c>
      <c r="B40" s="324"/>
      <c r="C40" s="324"/>
      <c r="D40" s="324"/>
      <c r="E40" s="324"/>
    </row>
    <row r="42" spans="1:13">
      <c r="A42" s="10" t="s">
        <v>411</v>
      </c>
      <c r="B42" s="10">
        <v>1902</v>
      </c>
      <c r="C42" s="10">
        <v>1910</v>
      </c>
      <c r="D42" s="10">
        <v>1920</v>
      </c>
      <c r="E42" s="10">
        <v>1930</v>
      </c>
      <c r="F42" s="10">
        <v>1940</v>
      </c>
      <c r="G42" s="10">
        <v>1950</v>
      </c>
      <c r="H42" s="10">
        <v>1960</v>
      </c>
      <c r="I42" s="10">
        <v>1970</v>
      </c>
      <c r="J42" s="10">
        <v>1980</v>
      </c>
      <c r="K42" s="10">
        <v>1990</v>
      </c>
      <c r="L42" s="10">
        <v>1998</v>
      </c>
      <c r="M42" s="10">
        <v>2000</v>
      </c>
    </row>
    <row r="43" spans="1:13" ht="54.75" customHeight="1">
      <c r="A43" s="44" t="s">
        <v>412</v>
      </c>
      <c r="B43" s="10">
        <v>1.4</v>
      </c>
      <c r="C43" s="10">
        <v>3</v>
      </c>
      <c r="D43" s="10">
        <v>5</v>
      </c>
      <c r="E43" s="10">
        <v>5.92</v>
      </c>
      <c r="F43" s="10">
        <v>7</v>
      </c>
      <c r="G43" s="10">
        <v>7.71</v>
      </c>
      <c r="H43" s="10">
        <v>8.5</v>
      </c>
      <c r="I43" s="10">
        <v>9.67</v>
      </c>
      <c r="J43" s="10">
        <v>11</v>
      </c>
      <c r="K43" s="10">
        <v>11.96</v>
      </c>
      <c r="L43" s="10">
        <v>12.78</v>
      </c>
      <c r="M43" s="10">
        <v>13</v>
      </c>
    </row>
    <row r="44" spans="1:13">
      <c r="A44" s="10" t="s">
        <v>413</v>
      </c>
      <c r="B44" s="10">
        <f>400*B43/100</f>
        <v>5.6</v>
      </c>
      <c r="C44" s="10">
        <f t="shared" ref="C44:L44" si="0">400*C43/100</f>
        <v>12</v>
      </c>
      <c r="D44" s="10">
        <f>400*D43/100</f>
        <v>20</v>
      </c>
      <c r="E44" s="10">
        <f t="shared" si="0"/>
        <v>23.68</v>
      </c>
      <c r="F44" s="10">
        <f t="shared" si="0"/>
        <v>28</v>
      </c>
      <c r="G44" s="10">
        <f t="shared" si="0"/>
        <v>30.84</v>
      </c>
      <c r="H44" s="10">
        <f t="shared" si="0"/>
        <v>34</v>
      </c>
      <c r="I44" s="10">
        <f t="shared" si="0"/>
        <v>38.68</v>
      </c>
      <c r="J44" s="10">
        <f t="shared" si="0"/>
        <v>44</v>
      </c>
      <c r="K44" s="10">
        <f t="shared" si="0"/>
        <v>47.84</v>
      </c>
      <c r="L44" s="10">
        <f t="shared" si="0"/>
        <v>51.12</v>
      </c>
      <c r="M44" s="10">
        <f>400*M43/100</f>
        <v>52</v>
      </c>
    </row>
    <row r="47" spans="1:13">
      <c r="A47" s="324" t="s">
        <v>421</v>
      </c>
      <c r="B47" s="324"/>
    </row>
    <row r="49" spans="1:70">
      <c r="A49" s="325" t="s">
        <v>474</v>
      </c>
      <c r="B49" s="325"/>
      <c r="C49" s="325"/>
      <c r="D49" s="325"/>
      <c r="E49" s="325"/>
      <c r="F49" s="325"/>
      <c r="G49" s="325"/>
    </row>
    <row r="51" spans="1:70" ht="14">
      <c r="A51" s="330" t="s">
        <v>414</v>
      </c>
      <c r="B51" s="48" t="s">
        <v>411</v>
      </c>
      <c r="C51" s="38">
        <v>1950</v>
      </c>
      <c r="D51" s="38">
        <f>C51+1</f>
        <v>1951</v>
      </c>
      <c r="E51" s="38">
        <f t="shared" ref="E51:BG51" si="1">D51+1</f>
        <v>1952</v>
      </c>
      <c r="F51" s="38">
        <f t="shared" si="1"/>
        <v>1953</v>
      </c>
      <c r="G51" s="38">
        <f t="shared" si="1"/>
        <v>1954</v>
      </c>
      <c r="H51" s="38">
        <f t="shared" si="1"/>
        <v>1955</v>
      </c>
      <c r="I51" s="38">
        <f t="shared" si="1"/>
        <v>1956</v>
      </c>
      <c r="J51" s="38">
        <f t="shared" si="1"/>
        <v>1957</v>
      </c>
      <c r="K51" s="38">
        <f t="shared" si="1"/>
        <v>1958</v>
      </c>
      <c r="L51" s="38">
        <f t="shared" si="1"/>
        <v>1959</v>
      </c>
      <c r="M51" s="38">
        <f t="shared" si="1"/>
        <v>1960</v>
      </c>
      <c r="N51" s="38">
        <f t="shared" si="1"/>
        <v>1961</v>
      </c>
      <c r="O51" s="38">
        <f t="shared" si="1"/>
        <v>1962</v>
      </c>
      <c r="P51" s="38">
        <f t="shared" si="1"/>
        <v>1963</v>
      </c>
      <c r="Q51" s="38">
        <f t="shared" si="1"/>
        <v>1964</v>
      </c>
      <c r="R51" s="38">
        <f t="shared" si="1"/>
        <v>1965</v>
      </c>
      <c r="S51" s="38">
        <f t="shared" si="1"/>
        <v>1966</v>
      </c>
      <c r="T51" s="38">
        <f t="shared" si="1"/>
        <v>1967</v>
      </c>
      <c r="U51" s="38">
        <f t="shared" si="1"/>
        <v>1968</v>
      </c>
      <c r="V51" s="38">
        <f t="shared" si="1"/>
        <v>1969</v>
      </c>
      <c r="W51" s="38">
        <f t="shared" si="1"/>
        <v>1970</v>
      </c>
      <c r="X51" s="38">
        <f t="shared" si="1"/>
        <v>1971</v>
      </c>
      <c r="Y51" s="38">
        <f t="shared" si="1"/>
        <v>1972</v>
      </c>
      <c r="Z51" s="38">
        <f t="shared" si="1"/>
        <v>1973</v>
      </c>
      <c r="AA51" s="38">
        <f t="shared" si="1"/>
        <v>1974</v>
      </c>
      <c r="AB51" s="38">
        <f t="shared" si="1"/>
        <v>1975</v>
      </c>
      <c r="AC51" s="38">
        <f t="shared" si="1"/>
        <v>1976</v>
      </c>
      <c r="AD51" s="38">
        <f t="shared" si="1"/>
        <v>1977</v>
      </c>
      <c r="AE51" s="38">
        <f t="shared" si="1"/>
        <v>1978</v>
      </c>
      <c r="AF51" s="38">
        <f t="shared" si="1"/>
        <v>1979</v>
      </c>
      <c r="AG51" s="38">
        <f t="shared" si="1"/>
        <v>1980</v>
      </c>
      <c r="AH51" s="38">
        <f t="shared" si="1"/>
        <v>1981</v>
      </c>
      <c r="AI51" s="38">
        <f t="shared" si="1"/>
        <v>1982</v>
      </c>
      <c r="AJ51" s="38">
        <f t="shared" si="1"/>
        <v>1983</v>
      </c>
      <c r="AK51" s="38">
        <f>AJ51+1</f>
        <v>1984</v>
      </c>
      <c r="AL51" s="38">
        <f t="shared" si="1"/>
        <v>1985</v>
      </c>
      <c r="AM51" s="38">
        <f t="shared" si="1"/>
        <v>1986</v>
      </c>
      <c r="AN51" s="38">
        <f t="shared" si="1"/>
        <v>1987</v>
      </c>
      <c r="AO51" s="38">
        <f t="shared" si="1"/>
        <v>1988</v>
      </c>
      <c r="AP51" s="38">
        <f t="shared" si="1"/>
        <v>1989</v>
      </c>
      <c r="AQ51" s="38">
        <f t="shared" si="1"/>
        <v>1990</v>
      </c>
      <c r="AR51" s="38">
        <f t="shared" si="1"/>
        <v>1991</v>
      </c>
      <c r="AS51" s="38">
        <f t="shared" si="1"/>
        <v>1992</v>
      </c>
      <c r="AT51" s="38">
        <f t="shared" si="1"/>
        <v>1993</v>
      </c>
      <c r="AU51" s="38">
        <f t="shared" si="1"/>
        <v>1994</v>
      </c>
      <c r="AV51" s="38">
        <f t="shared" si="1"/>
        <v>1995</v>
      </c>
      <c r="AW51" s="38">
        <f>AV51+1</f>
        <v>1996</v>
      </c>
      <c r="AX51" s="38">
        <f t="shared" si="1"/>
        <v>1997</v>
      </c>
      <c r="AY51" s="38">
        <f t="shared" si="1"/>
        <v>1998</v>
      </c>
      <c r="AZ51" s="38">
        <f t="shared" si="1"/>
        <v>1999</v>
      </c>
      <c r="BA51" s="38">
        <f t="shared" si="1"/>
        <v>2000</v>
      </c>
      <c r="BB51" s="38">
        <f t="shared" si="1"/>
        <v>2001</v>
      </c>
      <c r="BC51" s="38">
        <f t="shared" si="1"/>
        <v>2002</v>
      </c>
      <c r="BD51" s="38">
        <f t="shared" si="1"/>
        <v>2003</v>
      </c>
      <c r="BE51" s="38">
        <f t="shared" si="1"/>
        <v>2004</v>
      </c>
      <c r="BF51" s="38">
        <f t="shared" si="1"/>
        <v>2005</v>
      </c>
      <c r="BG51" s="38">
        <f t="shared" si="1"/>
        <v>2006</v>
      </c>
      <c r="BH51" s="38">
        <f>BG51+1</f>
        <v>2007</v>
      </c>
      <c r="BI51" s="38">
        <f t="shared" ref="BI51:BR51" si="2">BH51+1</f>
        <v>2008</v>
      </c>
      <c r="BJ51" s="38">
        <f t="shared" si="2"/>
        <v>2009</v>
      </c>
      <c r="BK51" s="38">
        <f t="shared" si="2"/>
        <v>2010</v>
      </c>
      <c r="BL51" s="38">
        <f t="shared" si="2"/>
        <v>2011</v>
      </c>
      <c r="BM51" s="38">
        <f t="shared" si="2"/>
        <v>2012</v>
      </c>
      <c r="BN51" s="38">
        <f t="shared" si="2"/>
        <v>2013</v>
      </c>
      <c r="BO51" s="38">
        <f t="shared" si="2"/>
        <v>2014</v>
      </c>
      <c r="BP51" s="38">
        <f t="shared" si="2"/>
        <v>2015</v>
      </c>
      <c r="BQ51" s="38">
        <f t="shared" si="2"/>
        <v>2016</v>
      </c>
      <c r="BR51" s="38">
        <f t="shared" si="2"/>
        <v>2017</v>
      </c>
    </row>
    <row r="52" spans="1:70" s="22" customFormat="1" ht="28.5" customHeight="1">
      <c r="A52" s="330"/>
      <c r="B52" s="28" t="s">
        <v>415</v>
      </c>
      <c r="C52" s="29">
        <f>B30</f>
        <v>0.88700000000000001</v>
      </c>
      <c r="D52" s="30">
        <f>C52+0.01</f>
        <v>0.89700000000000002</v>
      </c>
      <c r="E52" s="30">
        <f>D52+0.01</f>
        <v>0.90700000000000003</v>
      </c>
      <c r="F52" s="30">
        <f t="shared" ref="F52:BP52" si="3">E52+0.01</f>
        <v>0.91700000000000004</v>
      </c>
      <c r="G52" s="30">
        <f t="shared" si="3"/>
        <v>0.92700000000000005</v>
      </c>
      <c r="H52" s="30">
        <f>G52+0.01</f>
        <v>0.93700000000000006</v>
      </c>
      <c r="I52" s="30">
        <f t="shared" si="3"/>
        <v>0.94700000000000006</v>
      </c>
      <c r="J52" s="30">
        <f t="shared" si="3"/>
        <v>0.95700000000000007</v>
      </c>
      <c r="K52" s="30">
        <f t="shared" si="3"/>
        <v>0.96700000000000008</v>
      </c>
      <c r="L52" s="30">
        <f t="shared" si="3"/>
        <v>0.97700000000000009</v>
      </c>
      <c r="M52" s="30">
        <f t="shared" si="3"/>
        <v>0.9870000000000001</v>
      </c>
      <c r="N52" s="30">
        <f t="shared" si="3"/>
        <v>0.99700000000000011</v>
      </c>
      <c r="O52" s="30">
        <f t="shared" si="3"/>
        <v>1.0070000000000001</v>
      </c>
      <c r="P52" s="30">
        <f t="shared" si="3"/>
        <v>1.0170000000000001</v>
      </c>
      <c r="Q52" s="30">
        <f t="shared" si="3"/>
        <v>1.0270000000000001</v>
      </c>
      <c r="R52" s="30">
        <f t="shared" si="3"/>
        <v>1.0370000000000001</v>
      </c>
      <c r="S52" s="30">
        <f t="shared" si="3"/>
        <v>1.0470000000000002</v>
      </c>
      <c r="T52" s="30">
        <f t="shared" si="3"/>
        <v>1.0570000000000002</v>
      </c>
      <c r="U52" s="30">
        <f t="shared" si="3"/>
        <v>1.0670000000000002</v>
      </c>
      <c r="V52" s="30">
        <f t="shared" si="3"/>
        <v>1.0770000000000002</v>
      </c>
      <c r="W52" s="30">
        <f t="shared" si="3"/>
        <v>1.0870000000000002</v>
      </c>
      <c r="X52" s="30">
        <f t="shared" si="3"/>
        <v>1.0970000000000002</v>
      </c>
      <c r="Y52" s="30">
        <f t="shared" si="3"/>
        <v>1.1070000000000002</v>
      </c>
      <c r="Z52" s="30">
        <f t="shared" si="3"/>
        <v>1.1170000000000002</v>
      </c>
      <c r="AA52" s="30">
        <f t="shared" si="3"/>
        <v>1.1270000000000002</v>
      </c>
      <c r="AB52" s="30">
        <f t="shared" si="3"/>
        <v>1.1370000000000002</v>
      </c>
      <c r="AC52" s="30">
        <f t="shared" si="3"/>
        <v>1.1470000000000002</v>
      </c>
      <c r="AD52" s="30">
        <f t="shared" si="3"/>
        <v>1.1570000000000003</v>
      </c>
      <c r="AE52" s="30">
        <f t="shared" si="3"/>
        <v>1.1670000000000003</v>
      </c>
      <c r="AF52" s="30">
        <f t="shared" si="3"/>
        <v>1.1770000000000003</v>
      </c>
      <c r="AG52" s="30">
        <f t="shared" si="3"/>
        <v>1.1870000000000003</v>
      </c>
      <c r="AH52" s="30">
        <f t="shared" si="3"/>
        <v>1.1970000000000003</v>
      </c>
      <c r="AI52" s="30">
        <f t="shared" si="3"/>
        <v>1.2070000000000003</v>
      </c>
      <c r="AJ52" s="30">
        <f t="shared" si="3"/>
        <v>1.2170000000000003</v>
      </c>
      <c r="AK52" s="30">
        <f t="shared" si="3"/>
        <v>1.2270000000000003</v>
      </c>
      <c r="AL52" s="30">
        <f t="shared" si="3"/>
        <v>1.2370000000000003</v>
      </c>
      <c r="AM52" s="30">
        <f t="shared" si="3"/>
        <v>1.2470000000000003</v>
      </c>
      <c r="AN52" s="30">
        <f t="shared" si="3"/>
        <v>1.2570000000000003</v>
      </c>
      <c r="AO52" s="30">
        <f t="shared" si="3"/>
        <v>1.2670000000000003</v>
      </c>
      <c r="AP52" s="30">
        <f t="shared" si="3"/>
        <v>1.2770000000000004</v>
      </c>
      <c r="AQ52" s="30">
        <f t="shared" si="3"/>
        <v>1.2870000000000004</v>
      </c>
      <c r="AR52" s="30">
        <f t="shared" si="3"/>
        <v>1.2970000000000004</v>
      </c>
      <c r="AS52" s="30">
        <f t="shared" si="3"/>
        <v>1.3070000000000004</v>
      </c>
      <c r="AT52" s="30">
        <f t="shared" si="3"/>
        <v>1.3170000000000004</v>
      </c>
      <c r="AU52" s="30">
        <f t="shared" si="3"/>
        <v>1.3270000000000004</v>
      </c>
      <c r="AV52" s="30">
        <f t="shared" si="3"/>
        <v>1.3370000000000004</v>
      </c>
      <c r="AW52" s="30">
        <f t="shared" si="3"/>
        <v>1.3470000000000004</v>
      </c>
      <c r="AX52" s="30">
        <f t="shared" si="3"/>
        <v>1.3570000000000004</v>
      </c>
      <c r="AY52" s="30">
        <f t="shared" si="3"/>
        <v>1.3670000000000004</v>
      </c>
      <c r="AZ52" s="30">
        <f t="shared" si="3"/>
        <v>1.3770000000000004</v>
      </c>
      <c r="BA52" s="30">
        <f t="shared" si="3"/>
        <v>1.3870000000000005</v>
      </c>
      <c r="BB52" s="30">
        <f t="shared" si="3"/>
        <v>1.3970000000000005</v>
      </c>
      <c r="BC52" s="30">
        <f t="shared" si="3"/>
        <v>1.4070000000000005</v>
      </c>
      <c r="BD52" s="30">
        <f t="shared" si="3"/>
        <v>1.4170000000000005</v>
      </c>
      <c r="BE52" s="30">
        <f t="shared" si="3"/>
        <v>1.4270000000000005</v>
      </c>
      <c r="BF52" s="30">
        <f t="shared" si="3"/>
        <v>1.4370000000000005</v>
      </c>
      <c r="BG52" s="30">
        <f t="shared" si="3"/>
        <v>1.4470000000000005</v>
      </c>
      <c r="BH52" s="30">
        <f t="shared" si="3"/>
        <v>1.4570000000000005</v>
      </c>
      <c r="BI52" s="30">
        <f t="shared" si="3"/>
        <v>1.4670000000000005</v>
      </c>
      <c r="BJ52" s="30">
        <f t="shared" si="3"/>
        <v>1.4770000000000005</v>
      </c>
      <c r="BK52" s="30">
        <f t="shared" si="3"/>
        <v>1.4870000000000005</v>
      </c>
      <c r="BL52" s="30">
        <f t="shared" si="3"/>
        <v>1.4970000000000006</v>
      </c>
      <c r="BM52" s="30">
        <f t="shared" si="3"/>
        <v>1.5070000000000006</v>
      </c>
      <c r="BN52" s="30">
        <f t="shared" si="3"/>
        <v>1.5170000000000006</v>
      </c>
      <c r="BO52" s="30">
        <f t="shared" si="3"/>
        <v>1.5270000000000006</v>
      </c>
      <c r="BP52" s="30">
        <f t="shared" si="3"/>
        <v>1.5370000000000006</v>
      </c>
      <c r="BQ52" s="30">
        <f t="shared" ref="BQ52:BR52" si="4">BP52+0.01</f>
        <v>1.5470000000000006</v>
      </c>
      <c r="BR52" s="30">
        <f t="shared" si="4"/>
        <v>1.5570000000000006</v>
      </c>
    </row>
    <row r="53" spans="1:70" s="22" customFormat="1" ht="14">
      <c r="A53" s="330"/>
      <c r="B53" s="28" t="s">
        <v>416</v>
      </c>
      <c r="C53" s="31">
        <f>C52/683</f>
        <v>1.2986822840409956E-3</v>
      </c>
      <c r="D53" s="31">
        <f t="shared" ref="D53:BO53" si="5">D52/683</f>
        <v>1.3133235724743777E-3</v>
      </c>
      <c r="E53" s="31">
        <f t="shared" si="5"/>
        <v>1.3279648609077598E-3</v>
      </c>
      <c r="F53" s="31">
        <f t="shared" si="5"/>
        <v>1.342606149341142E-3</v>
      </c>
      <c r="G53" s="31">
        <f t="shared" si="5"/>
        <v>1.3572474377745243E-3</v>
      </c>
      <c r="H53" s="31">
        <f t="shared" si="5"/>
        <v>1.3718887262079065E-3</v>
      </c>
      <c r="I53" s="31">
        <f t="shared" si="5"/>
        <v>1.3865300146412886E-3</v>
      </c>
      <c r="J53" s="31">
        <f t="shared" si="5"/>
        <v>1.4011713030746707E-3</v>
      </c>
      <c r="K53" s="31">
        <f t="shared" si="5"/>
        <v>1.4158125915080528E-3</v>
      </c>
      <c r="L53" s="31">
        <f t="shared" si="5"/>
        <v>1.430453879941435E-3</v>
      </c>
      <c r="M53" s="31">
        <f t="shared" si="5"/>
        <v>1.4450951683748171E-3</v>
      </c>
      <c r="N53" s="31">
        <f t="shared" si="5"/>
        <v>1.4597364568081992E-3</v>
      </c>
      <c r="O53" s="31">
        <f t="shared" si="5"/>
        <v>1.4743777452415814E-3</v>
      </c>
      <c r="P53" s="31">
        <f t="shared" si="5"/>
        <v>1.4890190336749635E-3</v>
      </c>
      <c r="Q53" s="31">
        <f t="shared" si="5"/>
        <v>1.5036603221083458E-3</v>
      </c>
      <c r="R53" s="31">
        <f t="shared" si="5"/>
        <v>1.518301610541728E-3</v>
      </c>
      <c r="S53" s="31">
        <f t="shared" si="5"/>
        <v>1.5329428989751101E-3</v>
      </c>
      <c r="T53" s="31">
        <f t="shared" si="5"/>
        <v>1.5475841874084922E-3</v>
      </c>
      <c r="U53" s="31">
        <f t="shared" si="5"/>
        <v>1.5622254758418744E-3</v>
      </c>
      <c r="V53" s="31">
        <f t="shared" si="5"/>
        <v>1.5768667642752565E-3</v>
      </c>
      <c r="W53" s="31">
        <f t="shared" si="5"/>
        <v>1.5915080527086386E-3</v>
      </c>
      <c r="X53" s="31">
        <f t="shared" si="5"/>
        <v>1.6061493411420207E-3</v>
      </c>
      <c r="Y53" s="31">
        <f t="shared" si="5"/>
        <v>1.6207906295754029E-3</v>
      </c>
      <c r="Z53" s="31">
        <f t="shared" si="5"/>
        <v>1.635431918008785E-3</v>
      </c>
      <c r="AA53" s="31">
        <f t="shared" si="5"/>
        <v>1.6500732064421673E-3</v>
      </c>
      <c r="AB53" s="31">
        <f t="shared" si="5"/>
        <v>1.6647144948755495E-3</v>
      </c>
      <c r="AC53" s="31">
        <f t="shared" si="5"/>
        <v>1.6793557833089316E-3</v>
      </c>
      <c r="AD53" s="31">
        <f t="shared" si="5"/>
        <v>1.6939970717423137E-3</v>
      </c>
      <c r="AE53" s="31">
        <f t="shared" si="5"/>
        <v>1.7086383601756959E-3</v>
      </c>
      <c r="AF53" s="31">
        <f t="shared" si="5"/>
        <v>1.723279648609078E-3</v>
      </c>
      <c r="AG53" s="31">
        <f t="shared" si="5"/>
        <v>1.7379209370424601E-3</v>
      </c>
      <c r="AH53" s="31">
        <f t="shared" si="5"/>
        <v>1.7525622254758423E-3</v>
      </c>
      <c r="AI53" s="31">
        <f t="shared" si="5"/>
        <v>1.7672035139092244E-3</v>
      </c>
      <c r="AJ53" s="31">
        <f t="shared" si="5"/>
        <v>1.7818448023426065E-3</v>
      </c>
      <c r="AK53" s="31">
        <f t="shared" si="5"/>
        <v>1.7964860907759886E-3</v>
      </c>
      <c r="AL53" s="31">
        <f t="shared" si="5"/>
        <v>1.811127379209371E-3</v>
      </c>
      <c r="AM53" s="31">
        <f t="shared" si="5"/>
        <v>1.8257686676427531E-3</v>
      </c>
      <c r="AN53" s="31">
        <f t="shared" si="5"/>
        <v>1.8404099560761352E-3</v>
      </c>
      <c r="AO53" s="31">
        <f t="shared" si="5"/>
        <v>1.8550512445095174E-3</v>
      </c>
      <c r="AP53" s="31">
        <f t="shared" si="5"/>
        <v>1.8696925329428995E-3</v>
      </c>
      <c r="AQ53" s="31">
        <f t="shared" si="5"/>
        <v>1.8843338213762816E-3</v>
      </c>
      <c r="AR53" s="31">
        <f t="shared" si="5"/>
        <v>1.8989751098096638E-3</v>
      </c>
      <c r="AS53" s="31">
        <f t="shared" si="5"/>
        <v>1.9136163982430459E-3</v>
      </c>
      <c r="AT53" s="31">
        <f t="shared" si="5"/>
        <v>1.928257686676428E-3</v>
      </c>
      <c r="AU53" s="31">
        <f t="shared" si="5"/>
        <v>1.9428989751098101E-3</v>
      </c>
      <c r="AV53" s="31">
        <f t="shared" si="5"/>
        <v>1.9575402635431923E-3</v>
      </c>
      <c r="AW53" s="31">
        <f t="shared" si="5"/>
        <v>1.9721815519765746E-3</v>
      </c>
      <c r="AX53" s="31">
        <f t="shared" si="5"/>
        <v>1.9868228404099565E-3</v>
      </c>
      <c r="AY53" s="31">
        <f t="shared" si="5"/>
        <v>2.0014641288433389E-3</v>
      </c>
      <c r="AZ53" s="31">
        <f t="shared" si="5"/>
        <v>2.0161054172767208E-3</v>
      </c>
      <c r="BA53" s="31">
        <f t="shared" si="5"/>
        <v>2.0307467057101031E-3</v>
      </c>
      <c r="BB53" s="31">
        <f t="shared" si="5"/>
        <v>2.0453879941434855E-3</v>
      </c>
      <c r="BC53" s="31">
        <f t="shared" si="5"/>
        <v>2.0600292825768674E-3</v>
      </c>
      <c r="BD53" s="31">
        <f t="shared" si="5"/>
        <v>2.0746705710102497E-3</v>
      </c>
      <c r="BE53" s="31">
        <f t="shared" si="5"/>
        <v>2.0893118594436317E-3</v>
      </c>
      <c r="BF53" s="31">
        <f t="shared" si="5"/>
        <v>2.103953147877014E-3</v>
      </c>
      <c r="BG53" s="31">
        <f t="shared" si="5"/>
        <v>2.1185944363103959E-3</v>
      </c>
      <c r="BH53" s="31">
        <f t="shared" si="5"/>
        <v>2.1332357247437783E-3</v>
      </c>
      <c r="BI53" s="31">
        <f t="shared" si="5"/>
        <v>2.1478770131771602E-3</v>
      </c>
      <c r="BJ53" s="31">
        <f t="shared" si="5"/>
        <v>2.1625183016105425E-3</v>
      </c>
      <c r="BK53" s="31">
        <f t="shared" si="5"/>
        <v>2.1771595900439249E-3</v>
      </c>
      <c r="BL53" s="31">
        <f t="shared" si="5"/>
        <v>2.1918008784773068E-3</v>
      </c>
      <c r="BM53" s="31">
        <f t="shared" si="5"/>
        <v>2.2064421669106891E-3</v>
      </c>
      <c r="BN53" s="31">
        <f t="shared" si="5"/>
        <v>2.221083455344071E-3</v>
      </c>
      <c r="BO53" s="31">
        <f t="shared" si="5"/>
        <v>2.2357247437774534E-3</v>
      </c>
      <c r="BP53" s="31">
        <f t="shared" ref="BP53:BR53" si="6">BP52/683</f>
        <v>2.2503660322108353E-3</v>
      </c>
      <c r="BQ53" s="31">
        <f t="shared" si="6"/>
        <v>2.2650073206442176E-3</v>
      </c>
      <c r="BR53" s="31">
        <f t="shared" si="6"/>
        <v>2.2796486090775996E-3</v>
      </c>
    </row>
    <row r="54" spans="1:70" s="22" customFormat="1" ht="28">
      <c r="A54" s="330"/>
      <c r="B54" s="28" t="s">
        <v>417</v>
      </c>
      <c r="C54" s="30">
        <f>(C52/683)/C53</f>
        <v>1</v>
      </c>
      <c r="D54" s="30">
        <f t="shared" ref="D54:BO54" si="7">(D52/683)/D53</f>
        <v>1</v>
      </c>
      <c r="E54" s="30">
        <f t="shared" si="7"/>
        <v>1</v>
      </c>
      <c r="F54" s="30">
        <f t="shared" si="7"/>
        <v>1</v>
      </c>
      <c r="G54" s="30">
        <f t="shared" si="7"/>
        <v>1</v>
      </c>
      <c r="H54" s="30">
        <f t="shared" si="7"/>
        <v>1</v>
      </c>
      <c r="I54" s="30">
        <f t="shared" si="7"/>
        <v>1</v>
      </c>
      <c r="J54" s="30">
        <f t="shared" si="7"/>
        <v>1</v>
      </c>
      <c r="K54" s="30">
        <f t="shared" si="7"/>
        <v>1</v>
      </c>
      <c r="L54" s="30">
        <f t="shared" si="7"/>
        <v>1</v>
      </c>
      <c r="M54" s="30">
        <f t="shared" si="7"/>
        <v>1</v>
      </c>
      <c r="N54" s="30">
        <f t="shared" si="7"/>
        <v>1</v>
      </c>
      <c r="O54" s="30">
        <f t="shared" si="7"/>
        <v>1</v>
      </c>
      <c r="P54" s="30">
        <f t="shared" si="7"/>
        <v>1</v>
      </c>
      <c r="Q54" s="30">
        <f t="shared" si="7"/>
        <v>1</v>
      </c>
      <c r="R54" s="30">
        <f t="shared" si="7"/>
        <v>1</v>
      </c>
      <c r="S54" s="30">
        <f t="shared" si="7"/>
        <v>1</v>
      </c>
      <c r="T54" s="30">
        <f t="shared" si="7"/>
        <v>1</v>
      </c>
      <c r="U54" s="30">
        <f t="shared" si="7"/>
        <v>1</v>
      </c>
      <c r="V54" s="30">
        <f t="shared" si="7"/>
        <v>1</v>
      </c>
      <c r="W54" s="30">
        <f t="shared" si="7"/>
        <v>1</v>
      </c>
      <c r="X54" s="30">
        <f t="shared" si="7"/>
        <v>1</v>
      </c>
      <c r="Y54" s="30">
        <f t="shared" si="7"/>
        <v>1</v>
      </c>
      <c r="Z54" s="30">
        <f t="shared" si="7"/>
        <v>1</v>
      </c>
      <c r="AA54" s="30">
        <f t="shared" si="7"/>
        <v>1</v>
      </c>
      <c r="AB54" s="30">
        <f t="shared" si="7"/>
        <v>1</v>
      </c>
      <c r="AC54" s="30">
        <f t="shared" si="7"/>
        <v>1</v>
      </c>
      <c r="AD54" s="30">
        <f t="shared" si="7"/>
        <v>1</v>
      </c>
      <c r="AE54" s="30">
        <f t="shared" si="7"/>
        <v>1</v>
      </c>
      <c r="AF54" s="30">
        <f t="shared" si="7"/>
        <v>1</v>
      </c>
      <c r="AG54" s="30">
        <f t="shared" si="7"/>
        <v>1</v>
      </c>
      <c r="AH54" s="30">
        <f t="shared" si="7"/>
        <v>1</v>
      </c>
      <c r="AI54" s="30">
        <f t="shared" si="7"/>
        <v>1</v>
      </c>
      <c r="AJ54" s="30">
        <f t="shared" si="7"/>
        <v>1</v>
      </c>
      <c r="AK54" s="30">
        <f t="shared" si="7"/>
        <v>1</v>
      </c>
      <c r="AL54" s="30">
        <f t="shared" si="7"/>
        <v>1</v>
      </c>
      <c r="AM54" s="30">
        <f t="shared" si="7"/>
        <v>1</v>
      </c>
      <c r="AN54" s="30">
        <f t="shared" si="7"/>
        <v>1</v>
      </c>
      <c r="AO54" s="30">
        <f t="shared" si="7"/>
        <v>1</v>
      </c>
      <c r="AP54" s="30">
        <f t="shared" si="7"/>
        <v>1</v>
      </c>
      <c r="AQ54" s="30">
        <f t="shared" si="7"/>
        <v>1</v>
      </c>
      <c r="AR54" s="30">
        <f t="shared" si="7"/>
        <v>1</v>
      </c>
      <c r="AS54" s="30">
        <f t="shared" si="7"/>
        <v>1</v>
      </c>
      <c r="AT54" s="30">
        <f t="shared" si="7"/>
        <v>1</v>
      </c>
      <c r="AU54" s="30">
        <f t="shared" si="7"/>
        <v>1</v>
      </c>
      <c r="AV54" s="30">
        <f t="shared" si="7"/>
        <v>1</v>
      </c>
      <c r="AW54" s="30">
        <f t="shared" si="7"/>
        <v>1</v>
      </c>
      <c r="AX54" s="30">
        <f t="shared" si="7"/>
        <v>1</v>
      </c>
      <c r="AY54" s="30">
        <f t="shared" si="7"/>
        <v>1</v>
      </c>
      <c r="AZ54" s="30">
        <f t="shared" si="7"/>
        <v>1</v>
      </c>
      <c r="BA54" s="30">
        <f t="shared" si="7"/>
        <v>1</v>
      </c>
      <c r="BB54" s="30">
        <f t="shared" si="7"/>
        <v>1</v>
      </c>
      <c r="BC54" s="30">
        <f t="shared" si="7"/>
        <v>1</v>
      </c>
      <c r="BD54" s="30">
        <f t="shared" si="7"/>
        <v>1</v>
      </c>
      <c r="BE54" s="30">
        <f t="shared" si="7"/>
        <v>1</v>
      </c>
      <c r="BF54" s="30">
        <f t="shared" si="7"/>
        <v>1</v>
      </c>
      <c r="BG54" s="30">
        <f t="shared" si="7"/>
        <v>1</v>
      </c>
      <c r="BH54" s="30">
        <f t="shared" si="7"/>
        <v>1</v>
      </c>
      <c r="BI54" s="30">
        <f t="shared" si="7"/>
        <v>1</v>
      </c>
      <c r="BJ54" s="30">
        <f t="shared" si="7"/>
        <v>1</v>
      </c>
      <c r="BK54" s="30">
        <f t="shared" si="7"/>
        <v>1</v>
      </c>
      <c r="BL54" s="30">
        <f t="shared" si="7"/>
        <v>1</v>
      </c>
      <c r="BM54" s="30">
        <f t="shared" si="7"/>
        <v>1</v>
      </c>
      <c r="BN54" s="30">
        <f t="shared" si="7"/>
        <v>1</v>
      </c>
      <c r="BO54" s="30">
        <f t="shared" si="7"/>
        <v>1</v>
      </c>
      <c r="BP54" s="30">
        <f t="shared" ref="BP54:BR54" si="8">(BP52/683)/BP53</f>
        <v>1</v>
      </c>
      <c r="BQ54" s="30">
        <f t="shared" si="8"/>
        <v>1</v>
      </c>
      <c r="BR54" s="30">
        <f t="shared" si="8"/>
        <v>1</v>
      </c>
    </row>
    <row r="57" spans="1:70" ht="14">
      <c r="A57" s="329" t="s">
        <v>422</v>
      </c>
      <c r="B57" s="49" t="s">
        <v>411</v>
      </c>
      <c r="C57" s="38">
        <v>1950</v>
      </c>
      <c r="D57" s="38">
        <f>C57+1</f>
        <v>1951</v>
      </c>
      <c r="E57" s="38">
        <f t="shared" ref="E57" si="9">D57+1</f>
        <v>1952</v>
      </c>
      <c r="F57" s="38">
        <f t="shared" ref="F57" si="10">E57+1</f>
        <v>1953</v>
      </c>
      <c r="G57" s="38">
        <f t="shared" ref="G57" si="11">F57+1</f>
        <v>1954</v>
      </c>
      <c r="H57" s="38">
        <f t="shared" ref="H57" si="12">G57+1</f>
        <v>1955</v>
      </c>
      <c r="I57" s="38">
        <f t="shared" ref="I57" si="13">H57+1</f>
        <v>1956</v>
      </c>
      <c r="J57" s="38">
        <f t="shared" ref="J57" si="14">I57+1</f>
        <v>1957</v>
      </c>
      <c r="K57" s="38">
        <f t="shared" ref="K57" si="15">J57+1</f>
        <v>1958</v>
      </c>
      <c r="L57" s="38">
        <f t="shared" ref="L57" si="16">K57+1</f>
        <v>1959</v>
      </c>
      <c r="M57" s="38">
        <f t="shared" ref="M57" si="17">L57+1</f>
        <v>1960</v>
      </c>
      <c r="N57" s="38">
        <f t="shared" ref="N57" si="18">M57+1</f>
        <v>1961</v>
      </c>
      <c r="O57" s="38">
        <f t="shared" ref="O57" si="19">N57+1</f>
        <v>1962</v>
      </c>
      <c r="P57" s="38">
        <f t="shared" ref="P57" si="20">O57+1</f>
        <v>1963</v>
      </c>
      <c r="Q57" s="38">
        <f t="shared" ref="Q57" si="21">P57+1</f>
        <v>1964</v>
      </c>
      <c r="R57" s="38">
        <f t="shared" ref="R57" si="22">Q57+1</f>
        <v>1965</v>
      </c>
      <c r="S57" s="38">
        <f t="shared" ref="S57" si="23">R57+1</f>
        <v>1966</v>
      </c>
      <c r="T57" s="38">
        <f t="shared" ref="T57" si="24">S57+1</f>
        <v>1967</v>
      </c>
      <c r="U57" s="38">
        <f t="shared" ref="U57" si="25">T57+1</f>
        <v>1968</v>
      </c>
      <c r="V57" s="38">
        <f t="shared" ref="V57" si="26">U57+1</f>
        <v>1969</v>
      </c>
      <c r="W57" s="38">
        <f t="shared" ref="W57" si="27">V57+1</f>
        <v>1970</v>
      </c>
      <c r="X57" s="38">
        <f t="shared" ref="X57" si="28">W57+1</f>
        <v>1971</v>
      </c>
      <c r="Y57" s="38">
        <f t="shared" ref="Y57" si="29">X57+1</f>
        <v>1972</v>
      </c>
      <c r="Z57" s="38">
        <f t="shared" ref="Z57" si="30">Y57+1</f>
        <v>1973</v>
      </c>
      <c r="AA57" s="38">
        <f t="shared" ref="AA57" si="31">Z57+1</f>
        <v>1974</v>
      </c>
      <c r="AB57" s="38">
        <f t="shared" ref="AB57" si="32">AA57+1</f>
        <v>1975</v>
      </c>
      <c r="AC57" s="38">
        <f t="shared" ref="AC57" si="33">AB57+1</f>
        <v>1976</v>
      </c>
      <c r="AD57" s="38">
        <f t="shared" ref="AD57" si="34">AC57+1</f>
        <v>1977</v>
      </c>
      <c r="AE57" s="38">
        <f t="shared" ref="AE57" si="35">AD57+1</f>
        <v>1978</v>
      </c>
      <c r="AF57" s="38">
        <f t="shared" ref="AF57" si="36">AE57+1</f>
        <v>1979</v>
      </c>
      <c r="AG57" s="38">
        <f t="shared" ref="AG57" si="37">AF57+1</f>
        <v>1980</v>
      </c>
      <c r="AH57" s="38">
        <f t="shared" ref="AH57" si="38">AG57+1</f>
        <v>1981</v>
      </c>
      <c r="AI57" s="38">
        <f t="shared" ref="AI57" si="39">AH57+1</f>
        <v>1982</v>
      </c>
      <c r="AJ57" s="38">
        <f t="shared" ref="AJ57" si="40">AI57+1</f>
        <v>1983</v>
      </c>
      <c r="AK57" s="38">
        <f>AJ57+1</f>
        <v>1984</v>
      </c>
      <c r="AL57" s="38">
        <f t="shared" ref="AL57" si="41">AK57+1</f>
        <v>1985</v>
      </c>
      <c r="AM57" s="38">
        <f t="shared" ref="AM57" si="42">AL57+1</f>
        <v>1986</v>
      </c>
      <c r="AN57" s="38">
        <f t="shared" ref="AN57" si="43">AM57+1</f>
        <v>1987</v>
      </c>
      <c r="AO57" s="38">
        <f t="shared" ref="AO57" si="44">AN57+1</f>
        <v>1988</v>
      </c>
      <c r="AP57" s="38">
        <f t="shared" ref="AP57" si="45">AO57+1</f>
        <v>1989</v>
      </c>
      <c r="AQ57" s="38">
        <f t="shared" ref="AQ57" si="46">AP57+1</f>
        <v>1990</v>
      </c>
      <c r="AR57" s="38">
        <f t="shared" ref="AR57" si="47">AQ57+1</f>
        <v>1991</v>
      </c>
      <c r="AS57" s="38">
        <f t="shared" ref="AS57" si="48">AR57+1</f>
        <v>1992</v>
      </c>
      <c r="AT57" s="38">
        <f t="shared" ref="AT57" si="49">AS57+1</f>
        <v>1993</v>
      </c>
      <c r="AU57" s="38">
        <f t="shared" ref="AU57" si="50">AT57+1</f>
        <v>1994</v>
      </c>
      <c r="AV57" s="38">
        <f t="shared" ref="AV57" si="51">AU57+1</f>
        <v>1995</v>
      </c>
      <c r="AW57" s="38">
        <f>AV57+1</f>
        <v>1996</v>
      </c>
      <c r="AX57" s="38">
        <f t="shared" ref="AX57" si="52">AW57+1</f>
        <v>1997</v>
      </c>
      <c r="AY57" s="38">
        <f t="shared" ref="AY57" si="53">AX57+1</f>
        <v>1998</v>
      </c>
      <c r="AZ57" s="38">
        <f t="shared" ref="AZ57" si="54">AY57+1</f>
        <v>1999</v>
      </c>
      <c r="BA57" s="38">
        <f t="shared" ref="BA57" si="55">AZ57+1</f>
        <v>2000</v>
      </c>
      <c r="BB57" s="38">
        <f t="shared" ref="BB57" si="56">BA57+1</f>
        <v>2001</v>
      </c>
      <c r="BC57" s="38">
        <f t="shared" ref="BC57" si="57">BB57+1</f>
        <v>2002</v>
      </c>
      <c r="BD57" s="38">
        <f t="shared" ref="BD57" si="58">BC57+1</f>
        <v>2003</v>
      </c>
      <c r="BE57" s="38">
        <f t="shared" ref="BE57" si="59">BD57+1</f>
        <v>2004</v>
      </c>
      <c r="BF57" s="38">
        <f t="shared" ref="BF57" si="60">BE57+1</f>
        <v>2005</v>
      </c>
      <c r="BG57" s="38">
        <f t="shared" ref="BG57" si="61">BF57+1</f>
        <v>2006</v>
      </c>
      <c r="BH57" s="38">
        <f>BG57+1</f>
        <v>2007</v>
      </c>
      <c r="BI57" s="38">
        <f t="shared" ref="BI57" si="62">BH57+1</f>
        <v>2008</v>
      </c>
      <c r="BJ57" s="38">
        <f t="shared" ref="BJ57" si="63">BI57+1</f>
        <v>2009</v>
      </c>
      <c r="BK57" s="38">
        <f t="shared" ref="BK57" si="64">BJ57+1</f>
        <v>2010</v>
      </c>
      <c r="BL57" s="38">
        <f t="shared" ref="BL57" si="65">BK57+1</f>
        <v>2011</v>
      </c>
      <c r="BM57" s="38">
        <f t="shared" ref="BM57" si="66">BL57+1</f>
        <v>2012</v>
      </c>
      <c r="BN57" s="38">
        <f t="shared" ref="BN57" si="67">BM57+1</f>
        <v>2013</v>
      </c>
      <c r="BO57" s="38">
        <f t="shared" ref="BO57" si="68">BN57+1</f>
        <v>2014</v>
      </c>
      <c r="BP57" s="38">
        <f t="shared" ref="BP57" si="69">BO57+1</f>
        <v>2015</v>
      </c>
      <c r="BQ57" s="38">
        <f t="shared" ref="BQ57" si="70">BP57+1</f>
        <v>2016</v>
      </c>
      <c r="BR57" s="38">
        <f t="shared" ref="BR57" si="71">BQ57+1</f>
        <v>2017</v>
      </c>
    </row>
    <row r="58" spans="1:70" s="22" customFormat="1" ht="28">
      <c r="A58" s="329"/>
      <c r="B58" s="28" t="s">
        <v>415</v>
      </c>
      <c r="C58" s="29">
        <f>B37</f>
        <v>11.66</v>
      </c>
      <c r="D58" s="30">
        <f>C58+($BA$58-$C$58)/50</f>
        <v>11.9268</v>
      </c>
      <c r="E58" s="30">
        <f t="shared" ref="E58:AZ58" si="72">D58+($BA$58-$C$58)/50</f>
        <v>12.1936</v>
      </c>
      <c r="F58" s="30">
        <f t="shared" si="72"/>
        <v>12.4604</v>
      </c>
      <c r="G58" s="30">
        <f t="shared" si="72"/>
        <v>12.7272</v>
      </c>
      <c r="H58" s="30">
        <f t="shared" si="72"/>
        <v>12.994</v>
      </c>
      <c r="I58" s="30">
        <f t="shared" si="72"/>
        <v>13.2608</v>
      </c>
      <c r="J58" s="30">
        <f t="shared" si="72"/>
        <v>13.5276</v>
      </c>
      <c r="K58" s="30">
        <f t="shared" si="72"/>
        <v>13.7944</v>
      </c>
      <c r="L58" s="30">
        <f t="shared" si="72"/>
        <v>14.061199999999999</v>
      </c>
      <c r="M58" s="30">
        <f t="shared" si="72"/>
        <v>14.327999999999999</v>
      </c>
      <c r="N58" s="30">
        <f t="shared" si="72"/>
        <v>14.594799999999999</v>
      </c>
      <c r="O58" s="30">
        <f t="shared" si="72"/>
        <v>14.861599999999999</v>
      </c>
      <c r="P58" s="30">
        <f t="shared" si="72"/>
        <v>15.128399999999999</v>
      </c>
      <c r="Q58" s="30">
        <f t="shared" si="72"/>
        <v>15.395199999999999</v>
      </c>
      <c r="R58" s="30">
        <f t="shared" si="72"/>
        <v>15.661999999999999</v>
      </c>
      <c r="S58" s="30">
        <f t="shared" si="72"/>
        <v>15.928799999999999</v>
      </c>
      <c r="T58" s="30">
        <f t="shared" si="72"/>
        <v>16.195599999999999</v>
      </c>
      <c r="U58" s="30">
        <f t="shared" si="72"/>
        <v>16.462399999999999</v>
      </c>
      <c r="V58" s="30">
        <f t="shared" si="72"/>
        <v>16.729199999999999</v>
      </c>
      <c r="W58" s="30">
        <f t="shared" si="72"/>
        <v>16.995999999999999</v>
      </c>
      <c r="X58" s="30">
        <f t="shared" si="72"/>
        <v>17.262799999999999</v>
      </c>
      <c r="Y58" s="30">
        <f t="shared" si="72"/>
        <v>17.529599999999999</v>
      </c>
      <c r="Z58" s="30">
        <f t="shared" si="72"/>
        <v>17.796399999999998</v>
      </c>
      <c r="AA58" s="30">
        <f t="shared" si="72"/>
        <v>18.063199999999998</v>
      </c>
      <c r="AB58" s="30">
        <f t="shared" si="72"/>
        <v>18.329999999999998</v>
      </c>
      <c r="AC58" s="30">
        <f t="shared" si="72"/>
        <v>18.596799999999998</v>
      </c>
      <c r="AD58" s="30">
        <f t="shared" si="72"/>
        <v>18.863599999999998</v>
      </c>
      <c r="AE58" s="30">
        <f t="shared" si="72"/>
        <v>19.130399999999998</v>
      </c>
      <c r="AF58" s="30">
        <f t="shared" si="72"/>
        <v>19.397199999999998</v>
      </c>
      <c r="AG58" s="30">
        <f t="shared" si="72"/>
        <v>19.663999999999998</v>
      </c>
      <c r="AH58" s="30">
        <f t="shared" si="72"/>
        <v>19.930799999999998</v>
      </c>
      <c r="AI58" s="30">
        <f t="shared" si="72"/>
        <v>20.197599999999998</v>
      </c>
      <c r="AJ58" s="30">
        <f t="shared" si="72"/>
        <v>20.464399999999998</v>
      </c>
      <c r="AK58" s="30">
        <f t="shared" si="72"/>
        <v>20.731199999999998</v>
      </c>
      <c r="AL58" s="30">
        <f t="shared" si="72"/>
        <v>20.997999999999998</v>
      </c>
      <c r="AM58" s="30">
        <f t="shared" si="72"/>
        <v>21.264799999999997</v>
      </c>
      <c r="AN58" s="30">
        <f t="shared" si="72"/>
        <v>21.531599999999997</v>
      </c>
      <c r="AO58" s="30">
        <f t="shared" si="72"/>
        <v>21.798399999999997</v>
      </c>
      <c r="AP58" s="30">
        <f t="shared" si="72"/>
        <v>22.065199999999997</v>
      </c>
      <c r="AQ58" s="30">
        <f t="shared" si="72"/>
        <v>22.331999999999997</v>
      </c>
      <c r="AR58" s="30">
        <f t="shared" si="72"/>
        <v>22.598799999999997</v>
      </c>
      <c r="AS58" s="30">
        <f t="shared" si="72"/>
        <v>22.865599999999997</v>
      </c>
      <c r="AT58" s="30">
        <f t="shared" si="72"/>
        <v>23.132399999999997</v>
      </c>
      <c r="AU58" s="30">
        <f t="shared" si="72"/>
        <v>23.399199999999997</v>
      </c>
      <c r="AV58" s="30">
        <f t="shared" si="72"/>
        <v>23.665999999999997</v>
      </c>
      <c r="AW58" s="30">
        <f t="shared" si="72"/>
        <v>23.932799999999997</v>
      </c>
      <c r="AX58" s="30">
        <f t="shared" si="72"/>
        <v>24.199599999999997</v>
      </c>
      <c r="AY58" s="30">
        <f t="shared" si="72"/>
        <v>24.466399999999997</v>
      </c>
      <c r="AZ58" s="30">
        <f t="shared" si="72"/>
        <v>24.733199999999997</v>
      </c>
      <c r="BA58" s="29">
        <f>B38</f>
        <v>25</v>
      </c>
      <c r="BB58" s="30">
        <f>BA58+($BA$58-$C$58)/50</f>
        <v>25.2668</v>
      </c>
      <c r="BC58" s="30">
        <f t="shared" ref="BC58:BR58" si="73">BB58+($BA$58-$C$58)/50</f>
        <v>25.5336</v>
      </c>
      <c r="BD58" s="30">
        <f t="shared" si="73"/>
        <v>25.8004</v>
      </c>
      <c r="BE58" s="30">
        <f t="shared" si="73"/>
        <v>26.0672</v>
      </c>
      <c r="BF58" s="30">
        <f t="shared" si="73"/>
        <v>26.334</v>
      </c>
      <c r="BG58" s="30">
        <f t="shared" si="73"/>
        <v>26.6008</v>
      </c>
      <c r="BH58" s="30">
        <f t="shared" si="73"/>
        <v>26.867599999999999</v>
      </c>
      <c r="BI58" s="30">
        <f t="shared" si="73"/>
        <v>27.134399999999999</v>
      </c>
      <c r="BJ58" s="30">
        <f t="shared" si="73"/>
        <v>27.401199999999999</v>
      </c>
      <c r="BK58" s="30">
        <f t="shared" si="73"/>
        <v>27.667999999999999</v>
      </c>
      <c r="BL58" s="30">
        <f t="shared" si="73"/>
        <v>27.934799999999999</v>
      </c>
      <c r="BM58" s="30">
        <f t="shared" si="73"/>
        <v>28.201599999999999</v>
      </c>
      <c r="BN58" s="30">
        <f t="shared" si="73"/>
        <v>28.468399999999999</v>
      </c>
      <c r="BO58" s="30">
        <f t="shared" si="73"/>
        <v>28.735199999999999</v>
      </c>
      <c r="BP58" s="30">
        <f t="shared" si="73"/>
        <v>29.001999999999999</v>
      </c>
      <c r="BQ58" s="30">
        <f t="shared" si="73"/>
        <v>29.268799999999999</v>
      </c>
      <c r="BR58" s="30">
        <f t="shared" si="73"/>
        <v>29.535599999999999</v>
      </c>
    </row>
    <row r="59" spans="1:70" s="23" customFormat="1" ht="14">
      <c r="A59" s="329"/>
      <c r="B59" s="32" t="s">
        <v>416</v>
      </c>
      <c r="C59" s="33">
        <f>C58/683</f>
        <v>1.7071742313323573E-2</v>
      </c>
      <c r="D59" s="33">
        <f t="shared" ref="D59:BO59" si="74">D58/683</f>
        <v>1.7462371888726208E-2</v>
      </c>
      <c r="E59" s="33">
        <f t="shared" si="74"/>
        <v>1.7853001464128843E-2</v>
      </c>
      <c r="F59" s="33">
        <f t="shared" si="74"/>
        <v>1.8243631039531479E-2</v>
      </c>
      <c r="G59" s="33">
        <f t="shared" si="74"/>
        <v>1.8634260614934114E-2</v>
      </c>
      <c r="H59" s="33">
        <f t="shared" si="74"/>
        <v>1.9024890190336749E-2</v>
      </c>
      <c r="I59" s="33">
        <f t="shared" si="74"/>
        <v>1.9415519765739384E-2</v>
      </c>
      <c r="J59" s="33">
        <f t="shared" si="74"/>
        <v>1.9806149341142019E-2</v>
      </c>
      <c r="K59" s="33">
        <f t="shared" si="74"/>
        <v>2.0196778916544655E-2</v>
      </c>
      <c r="L59" s="33">
        <f t="shared" si="74"/>
        <v>2.058740849194729E-2</v>
      </c>
      <c r="M59" s="33">
        <f t="shared" si="74"/>
        <v>2.0978038067349925E-2</v>
      </c>
      <c r="N59" s="33">
        <f t="shared" si="74"/>
        <v>2.136866764275256E-2</v>
      </c>
      <c r="O59" s="33">
        <f t="shared" si="74"/>
        <v>2.1759297218155196E-2</v>
      </c>
      <c r="P59" s="33">
        <f t="shared" si="74"/>
        <v>2.2149926793557831E-2</v>
      </c>
      <c r="Q59" s="33">
        <f t="shared" si="74"/>
        <v>2.2540556368960466E-2</v>
      </c>
      <c r="R59" s="33">
        <f t="shared" si="74"/>
        <v>2.2931185944363101E-2</v>
      </c>
      <c r="S59" s="33">
        <f t="shared" si="74"/>
        <v>2.3321815519765737E-2</v>
      </c>
      <c r="T59" s="33">
        <f t="shared" si="74"/>
        <v>2.3712445095168372E-2</v>
      </c>
      <c r="U59" s="33">
        <f t="shared" si="74"/>
        <v>2.4103074670571007E-2</v>
      </c>
      <c r="V59" s="33">
        <f t="shared" si="74"/>
        <v>2.4493704245973642E-2</v>
      </c>
      <c r="W59" s="33">
        <f t="shared" si="74"/>
        <v>2.4884333821376278E-2</v>
      </c>
      <c r="X59" s="33">
        <f t="shared" si="74"/>
        <v>2.5274963396778913E-2</v>
      </c>
      <c r="Y59" s="33">
        <f t="shared" si="74"/>
        <v>2.5665592972181552E-2</v>
      </c>
      <c r="Z59" s="33">
        <f t="shared" si="74"/>
        <v>2.6056222547584187E-2</v>
      </c>
      <c r="AA59" s="33">
        <f t="shared" si="74"/>
        <v>2.6446852122986822E-2</v>
      </c>
      <c r="AB59" s="33">
        <f t="shared" si="74"/>
        <v>2.6837481698389457E-2</v>
      </c>
      <c r="AC59" s="33">
        <f t="shared" si="74"/>
        <v>2.7228111273792092E-2</v>
      </c>
      <c r="AD59" s="33">
        <f t="shared" si="74"/>
        <v>2.7618740849194728E-2</v>
      </c>
      <c r="AE59" s="33">
        <f t="shared" si="74"/>
        <v>2.8009370424597363E-2</v>
      </c>
      <c r="AF59" s="33">
        <f t="shared" si="74"/>
        <v>2.8399999999999998E-2</v>
      </c>
      <c r="AG59" s="33">
        <f t="shared" si="74"/>
        <v>2.8790629575402633E-2</v>
      </c>
      <c r="AH59" s="33">
        <f t="shared" si="74"/>
        <v>2.9181259150805269E-2</v>
      </c>
      <c r="AI59" s="33">
        <f t="shared" si="74"/>
        <v>2.9571888726207904E-2</v>
      </c>
      <c r="AJ59" s="33">
        <f t="shared" si="74"/>
        <v>2.9962518301610539E-2</v>
      </c>
      <c r="AK59" s="33">
        <f t="shared" si="74"/>
        <v>3.0353147877013174E-2</v>
      </c>
      <c r="AL59" s="33">
        <f t="shared" si="74"/>
        <v>3.074377745241581E-2</v>
      </c>
      <c r="AM59" s="33">
        <f t="shared" si="74"/>
        <v>3.1134407027818445E-2</v>
      </c>
      <c r="AN59" s="33">
        <f t="shared" si="74"/>
        <v>3.1525036603221077E-2</v>
      </c>
      <c r="AO59" s="33">
        <f t="shared" si="74"/>
        <v>3.1915666178623715E-2</v>
      </c>
      <c r="AP59" s="33">
        <f t="shared" si="74"/>
        <v>3.2306295754026347E-2</v>
      </c>
      <c r="AQ59" s="33">
        <f t="shared" si="74"/>
        <v>3.2696925329428986E-2</v>
      </c>
      <c r="AR59" s="33">
        <f t="shared" si="74"/>
        <v>3.3087554904831618E-2</v>
      </c>
      <c r="AS59" s="33">
        <f t="shared" si="74"/>
        <v>3.3478184480234256E-2</v>
      </c>
      <c r="AT59" s="33">
        <f t="shared" si="74"/>
        <v>3.3868814055636895E-2</v>
      </c>
      <c r="AU59" s="33">
        <f t="shared" si="74"/>
        <v>3.4259443631039527E-2</v>
      </c>
      <c r="AV59" s="33">
        <f t="shared" si="74"/>
        <v>3.4650073206442165E-2</v>
      </c>
      <c r="AW59" s="33">
        <f t="shared" si="74"/>
        <v>3.5040702781844797E-2</v>
      </c>
      <c r="AX59" s="33">
        <f t="shared" si="74"/>
        <v>3.5431332357247436E-2</v>
      </c>
      <c r="AY59" s="33">
        <f t="shared" si="74"/>
        <v>3.5821961932650068E-2</v>
      </c>
      <c r="AZ59" s="33">
        <f t="shared" si="74"/>
        <v>3.6212591508052706E-2</v>
      </c>
      <c r="BA59" s="33">
        <f t="shared" si="74"/>
        <v>3.6603221083455345E-2</v>
      </c>
      <c r="BB59" s="33">
        <f t="shared" si="74"/>
        <v>3.6993850658857977E-2</v>
      </c>
      <c r="BC59" s="33">
        <f t="shared" si="74"/>
        <v>3.7384480234260616E-2</v>
      </c>
      <c r="BD59" s="33">
        <f t="shared" si="74"/>
        <v>3.7775109809663247E-2</v>
      </c>
      <c r="BE59" s="33">
        <f t="shared" si="74"/>
        <v>3.8165739385065886E-2</v>
      </c>
      <c r="BF59" s="33">
        <f t="shared" si="74"/>
        <v>3.8556368960468518E-2</v>
      </c>
      <c r="BG59" s="33">
        <f t="shared" si="74"/>
        <v>3.8946998535871157E-2</v>
      </c>
      <c r="BH59" s="33">
        <f t="shared" si="74"/>
        <v>3.9337628111273788E-2</v>
      </c>
      <c r="BI59" s="33">
        <f t="shared" si="74"/>
        <v>3.9728257686676427E-2</v>
      </c>
      <c r="BJ59" s="33">
        <f t="shared" si="74"/>
        <v>4.0118887262079059E-2</v>
      </c>
      <c r="BK59" s="33">
        <f t="shared" si="74"/>
        <v>4.0509516837481697E-2</v>
      </c>
      <c r="BL59" s="33">
        <f t="shared" si="74"/>
        <v>4.0900146412884329E-2</v>
      </c>
      <c r="BM59" s="33">
        <f t="shared" si="74"/>
        <v>4.1290775988286968E-2</v>
      </c>
      <c r="BN59" s="33">
        <f t="shared" si="74"/>
        <v>4.1681405563689607E-2</v>
      </c>
      <c r="BO59" s="33">
        <f t="shared" si="74"/>
        <v>4.2072035139092238E-2</v>
      </c>
      <c r="BP59" s="33">
        <f t="shared" ref="BP59:BR59" si="75">BP58/683</f>
        <v>4.2462664714494877E-2</v>
      </c>
      <c r="BQ59" s="33">
        <f t="shared" si="75"/>
        <v>4.2853294289897509E-2</v>
      </c>
      <c r="BR59" s="33">
        <f t="shared" si="75"/>
        <v>4.3243923865300148E-2</v>
      </c>
    </row>
    <row r="60" spans="1:70" ht="28">
      <c r="A60" s="329"/>
      <c r="B60" s="28" t="s">
        <v>417</v>
      </c>
      <c r="C60" s="10">
        <f>(C58/683)/C59</f>
        <v>1</v>
      </c>
      <c r="D60" s="10">
        <f t="shared" ref="D60:BO60" si="76">(D58/683)/D59</f>
        <v>1</v>
      </c>
      <c r="E60" s="10">
        <f t="shared" si="76"/>
        <v>1</v>
      </c>
      <c r="F60" s="10">
        <f t="shared" si="76"/>
        <v>1</v>
      </c>
      <c r="G60" s="10">
        <f t="shared" si="76"/>
        <v>1</v>
      </c>
      <c r="H60" s="10">
        <f t="shared" si="76"/>
        <v>1</v>
      </c>
      <c r="I60" s="10">
        <f t="shared" si="76"/>
        <v>1</v>
      </c>
      <c r="J60" s="10">
        <f t="shared" si="76"/>
        <v>1</v>
      </c>
      <c r="K60" s="10">
        <f t="shared" si="76"/>
        <v>1</v>
      </c>
      <c r="L60" s="10">
        <f t="shared" si="76"/>
        <v>1</v>
      </c>
      <c r="M60" s="10">
        <f t="shared" si="76"/>
        <v>1</v>
      </c>
      <c r="N60" s="10">
        <f t="shared" si="76"/>
        <v>1</v>
      </c>
      <c r="O60" s="10">
        <f t="shared" si="76"/>
        <v>1</v>
      </c>
      <c r="P60" s="10">
        <f t="shared" si="76"/>
        <v>1</v>
      </c>
      <c r="Q60" s="10">
        <f t="shared" si="76"/>
        <v>1</v>
      </c>
      <c r="R60" s="10">
        <f t="shared" si="76"/>
        <v>1</v>
      </c>
      <c r="S60" s="10">
        <f t="shared" si="76"/>
        <v>1</v>
      </c>
      <c r="T60" s="10">
        <f t="shared" si="76"/>
        <v>1</v>
      </c>
      <c r="U60" s="10">
        <f t="shared" si="76"/>
        <v>1</v>
      </c>
      <c r="V60" s="10">
        <f t="shared" si="76"/>
        <v>1</v>
      </c>
      <c r="W60" s="10">
        <f t="shared" si="76"/>
        <v>1</v>
      </c>
      <c r="X60" s="10">
        <f t="shared" si="76"/>
        <v>1</v>
      </c>
      <c r="Y60" s="10">
        <f t="shared" si="76"/>
        <v>1</v>
      </c>
      <c r="Z60" s="10">
        <f t="shared" si="76"/>
        <v>1</v>
      </c>
      <c r="AA60" s="10">
        <f t="shared" si="76"/>
        <v>1</v>
      </c>
      <c r="AB60" s="10">
        <f t="shared" si="76"/>
        <v>1</v>
      </c>
      <c r="AC60" s="10">
        <f t="shared" si="76"/>
        <v>1</v>
      </c>
      <c r="AD60" s="10">
        <f t="shared" si="76"/>
        <v>1</v>
      </c>
      <c r="AE60" s="10">
        <f t="shared" si="76"/>
        <v>1</v>
      </c>
      <c r="AF60" s="10">
        <f t="shared" si="76"/>
        <v>1</v>
      </c>
      <c r="AG60" s="10">
        <f t="shared" si="76"/>
        <v>1</v>
      </c>
      <c r="AH60" s="10">
        <f t="shared" si="76"/>
        <v>1</v>
      </c>
      <c r="AI60" s="10">
        <f t="shared" si="76"/>
        <v>1</v>
      </c>
      <c r="AJ60" s="10">
        <f t="shared" si="76"/>
        <v>1</v>
      </c>
      <c r="AK60" s="10">
        <f t="shared" si="76"/>
        <v>1</v>
      </c>
      <c r="AL60" s="10">
        <f t="shared" si="76"/>
        <v>1</v>
      </c>
      <c r="AM60" s="10">
        <f t="shared" si="76"/>
        <v>1</v>
      </c>
      <c r="AN60" s="10">
        <f t="shared" si="76"/>
        <v>1</v>
      </c>
      <c r="AO60" s="10">
        <f t="shared" si="76"/>
        <v>1</v>
      </c>
      <c r="AP60" s="10">
        <f t="shared" si="76"/>
        <v>1</v>
      </c>
      <c r="AQ60" s="10">
        <f t="shared" si="76"/>
        <v>1</v>
      </c>
      <c r="AR60" s="10">
        <f t="shared" si="76"/>
        <v>1</v>
      </c>
      <c r="AS60" s="10">
        <f t="shared" si="76"/>
        <v>1</v>
      </c>
      <c r="AT60" s="10">
        <f t="shared" si="76"/>
        <v>1</v>
      </c>
      <c r="AU60" s="10">
        <f t="shared" si="76"/>
        <v>1</v>
      </c>
      <c r="AV60" s="10">
        <f t="shared" si="76"/>
        <v>1</v>
      </c>
      <c r="AW60" s="10">
        <f t="shared" si="76"/>
        <v>1</v>
      </c>
      <c r="AX60" s="10">
        <f t="shared" si="76"/>
        <v>1</v>
      </c>
      <c r="AY60" s="10">
        <f t="shared" si="76"/>
        <v>1</v>
      </c>
      <c r="AZ60" s="10">
        <f t="shared" si="76"/>
        <v>1</v>
      </c>
      <c r="BA60" s="10">
        <f t="shared" si="76"/>
        <v>1</v>
      </c>
      <c r="BB60" s="10">
        <f t="shared" si="76"/>
        <v>1</v>
      </c>
      <c r="BC60" s="10">
        <f t="shared" si="76"/>
        <v>1</v>
      </c>
      <c r="BD60" s="10">
        <f t="shared" si="76"/>
        <v>1</v>
      </c>
      <c r="BE60" s="10">
        <f t="shared" si="76"/>
        <v>1</v>
      </c>
      <c r="BF60" s="10">
        <f t="shared" si="76"/>
        <v>1</v>
      </c>
      <c r="BG60" s="10">
        <f t="shared" si="76"/>
        <v>1</v>
      </c>
      <c r="BH60" s="10">
        <f t="shared" si="76"/>
        <v>1</v>
      </c>
      <c r="BI60" s="10">
        <f t="shared" si="76"/>
        <v>1</v>
      </c>
      <c r="BJ60" s="10">
        <f t="shared" si="76"/>
        <v>1</v>
      </c>
      <c r="BK60" s="10">
        <f t="shared" si="76"/>
        <v>1</v>
      </c>
      <c r="BL60" s="10">
        <f t="shared" si="76"/>
        <v>1</v>
      </c>
      <c r="BM60" s="10">
        <f t="shared" si="76"/>
        <v>1</v>
      </c>
      <c r="BN60" s="10">
        <f t="shared" si="76"/>
        <v>1</v>
      </c>
      <c r="BO60" s="10">
        <f t="shared" si="76"/>
        <v>1</v>
      </c>
      <c r="BP60" s="10">
        <f t="shared" ref="BP60:BR60" si="77">(BP58/683)/BP59</f>
        <v>1</v>
      </c>
      <c r="BQ60" s="10">
        <f t="shared" si="77"/>
        <v>1</v>
      </c>
      <c r="BR60" s="10">
        <f t="shared" si="77"/>
        <v>1</v>
      </c>
    </row>
    <row r="63" spans="1:70" ht="14">
      <c r="A63" s="331" t="s">
        <v>418</v>
      </c>
      <c r="B63" s="50" t="s">
        <v>411</v>
      </c>
      <c r="C63" s="42">
        <v>1950</v>
      </c>
      <c r="D63" s="42">
        <f>C63+1</f>
        <v>1951</v>
      </c>
      <c r="E63" s="42">
        <f t="shared" ref="E63:BG63" si="78">D63+1</f>
        <v>1952</v>
      </c>
      <c r="F63" s="42">
        <f t="shared" si="78"/>
        <v>1953</v>
      </c>
      <c r="G63" s="42">
        <f t="shared" si="78"/>
        <v>1954</v>
      </c>
      <c r="H63" s="42">
        <f t="shared" si="78"/>
        <v>1955</v>
      </c>
      <c r="I63" s="42">
        <f t="shared" si="78"/>
        <v>1956</v>
      </c>
      <c r="J63" s="42">
        <f t="shared" si="78"/>
        <v>1957</v>
      </c>
      <c r="K63" s="42">
        <f t="shared" si="78"/>
        <v>1958</v>
      </c>
      <c r="L63" s="42">
        <f t="shared" si="78"/>
        <v>1959</v>
      </c>
      <c r="M63" s="42">
        <f t="shared" si="78"/>
        <v>1960</v>
      </c>
      <c r="N63" s="42">
        <f t="shared" si="78"/>
        <v>1961</v>
      </c>
      <c r="O63" s="42">
        <f t="shared" si="78"/>
        <v>1962</v>
      </c>
      <c r="P63" s="42">
        <f t="shared" si="78"/>
        <v>1963</v>
      </c>
      <c r="Q63" s="42">
        <f t="shared" si="78"/>
        <v>1964</v>
      </c>
      <c r="R63" s="42">
        <f t="shared" si="78"/>
        <v>1965</v>
      </c>
      <c r="S63" s="42">
        <f t="shared" si="78"/>
        <v>1966</v>
      </c>
      <c r="T63" s="42">
        <f t="shared" si="78"/>
        <v>1967</v>
      </c>
      <c r="U63" s="42">
        <f t="shared" si="78"/>
        <v>1968</v>
      </c>
      <c r="V63" s="42">
        <f t="shared" si="78"/>
        <v>1969</v>
      </c>
      <c r="W63" s="42">
        <f t="shared" si="78"/>
        <v>1970</v>
      </c>
      <c r="X63" s="42">
        <f t="shared" si="78"/>
        <v>1971</v>
      </c>
      <c r="Y63" s="42">
        <f t="shared" si="78"/>
        <v>1972</v>
      </c>
      <c r="Z63" s="42">
        <f t="shared" si="78"/>
        <v>1973</v>
      </c>
      <c r="AA63" s="42">
        <f t="shared" si="78"/>
        <v>1974</v>
      </c>
      <c r="AB63" s="42">
        <f t="shared" si="78"/>
        <v>1975</v>
      </c>
      <c r="AC63" s="42">
        <f t="shared" si="78"/>
        <v>1976</v>
      </c>
      <c r="AD63" s="42">
        <f t="shared" si="78"/>
        <v>1977</v>
      </c>
      <c r="AE63" s="42">
        <f t="shared" si="78"/>
        <v>1978</v>
      </c>
      <c r="AF63" s="42">
        <f t="shared" si="78"/>
        <v>1979</v>
      </c>
      <c r="AG63" s="42">
        <f t="shared" si="78"/>
        <v>1980</v>
      </c>
      <c r="AH63" s="42">
        <f t="shared" si="78"/>
        <v>1981</v>
      </c>
      <c r="AI63" s="42">
        <f t="shared" si="78"/>
        <v>1982</v>
      </c>
      <c r="AJ63" s="42">
        <f t="shared" si="78"/>
        <v>1983</v>
      </c>
      <c r="AK63" s="42">
        <f>AJ63+1</f>
        <v>1984</v>
      </c>
      <c r="AL63" s="42">
        <f t="shared" si="78"/>
        <v>1985</v>
      </c>
      <c r="AM63" s="42">
        <f t="shared" si="78"/>
        <v>1986</v>
      </c>
      <c r="AN63" s="42">
        <f t="shared" si="78"/>
        <v>1987</v>
      </c>
      <c r="AO63" s="42">
        <f t="shared" si="78"/>
        <v>1988</v>
      </c>
      <c r="AP63" s="42">
        <f t="shared" si="78"/>
        <v>1989</v>
      </c>
      <c r="AQ63" s="42">
        <f t="shared" si="78"/>
        <v>1990</v>
      </c>
      <c r="AR63" s="42">
        <f t="shared" si="78"/>
        <v>1991</v>
      </c>
      <c r="AS63" s="42">
        <f t="shared" si="78"/>
        <v>1992</v>
      </c>
      <c r="AT63" s="42">
        <f t="shared" si="78"/>
        <v>1993</v>
      </c>
      <c r="AU63" s="42">
        <f t="shared" si="78"/>
        <v>1994</v>
      </c>
      <c r="AV63" s="42">
        <f t="shared" si="78"/>
        <v>1995</v>
      </c>
      <c r="AW63" s="42">
        <f>AV63+1</f>
        <v>1996</v>
      </c>
      <c r="AX63" s="42">
        <f t="shared" si="78"/>
        <v>1997</v>
      </c>
      <c r="AY63" s="42">
        <f t="shared" si="78"/>
        <v>1998</v>
      </c>
      <c r="AZ63" s="42">
        <f t="shared" si="78"/>
        <v>1999</v>
      </c>
      <c r="BA63" s="42">
        <f t="shared" si="78"/>
        <v>2000</v>
      </c>
      <c r="BB63" s="42">
        <f t="shared" si="78"/>
        <v>2001</v>
      </c>
      <c r="BC63" s="42">
        <f t="shared" si="78"/>
        <v>2002</v>
      </c>
      <c r="BD63" s="42">
        <f t="shared" si="78"/>
        <v>2003</v>
      </c>
      <c r="BE63" s="42">
        <f t="shared" si="78"/>
        <v>2004</v>
      </c>
      <c r="BF63" s="42">
        <f t="shared" si="78"/>
        <v>2005</v>
      </c>
      <c r="BG63" s="42">
        <f t="shared" si="78"/>
        <v>2006</v>
      </c>
      <c r="BH63" s="42">
        <f>BG63+1</f>
        <v>2007</v>
      </c>
      <c r="BI63" s="42">
        <f t="shared" ref="BI63:BR63" si="79">BH63+1</f>
        <v>2008</v>
      </c>
      <c r="BJ63" s="42">
        <f t="shared" si="79"/>
        <v>2009</v>
      </c>
      <c r="BK63" s="42">
        <f t="shared" si="79"/>
        <v>2010</v>
      </c>
      <c r="BL63" s="42">
        <f t="shared" si="79"/>
        <v>2011</v>
      </c>
      <c r="BM63" s="42">
        <f t="shared" si="79"/>
        <v>2012</v>
      </c>
      <c r="BN63" s="42">
        <f t="shared" si="79"/>
        <v>2013</v>
      </c>
      <c r="BO63" s="42">
        <f t="shared" si="79"/>
        <v>2014</v>
      </c>
      <c r="BP63" s="42">
        <f t="shared" si="79"/>
        <v>2015</v>
      </c>
      <c r="BQ63" s="42">
        <f t="shared" si="79"/>
        <v>2016</v>
      </c>
      <c r="BR63" s="42">
        <f t="shared" si="79"/>
        <v>2017</v>
      </c>
    </row>
    <row r="64" spans="1:70" ht="38.25" customHeight="1">
      <c r="A64" s="331"/>
      <c r="B64" s="28" t="s">
        <v>415</v>
      </c>
      <c r="C64" s="34">
        <v>30.84</v>
      </c>
      <c r="D64" s="10">
        <f t="shared" ref="D64:L64" si="80">$C$64+(D63-$C$63)/($M$63-$C$63)*($M$64-$C$64)</f>
        <v>31.155999999999999</v>
      </c>
      <c r="E64" s="10">
        <f t="shared" si="80"/>
        <v>31.472000000000001</v>
      </c>
      <c r="F64" s="10">
        <f t="shared" si="80"/>
        <v>31.788</v>
      </c>
      <c r="G64" s="10">
        <f t="shared" si="80"/>
        <v>32.103999999999999</v>
      </c>
      <c r="H64" s="10">
        <f t="shared" si="80"/>
        <v>32.42</v>
      </c>
      <c r="I64" s="10">
        <f t="shared" si="80"/>
        <v>32.735999999999997</v>
      </c>
      <c r="J64" s="10">
        <f t="shared" si="80"/>
        <v>33.052</v>
      </c>
      <c r="K64" s="10">
        <f t="shared" si="80"/>
        <v>33.368000000000002</v>
      </c>
      <c r="L64" s="10">
        <f t="shared" si="80"/>
        <v>33.683999999999997</v>
      </c>
      <c r="M64" s="34">
        <v>34</v>
      </c>
      <c r="N64" s="10">
        <f t="shared" ref="N64:V64" si="81">M64+($W$64-$M$64)/10</f>
        <v>34.468000000000004</v>
      </c>
      <c r="O64" s="10">
        <f t="shared" si="81"/>
        <v>34.936000000000007</v>
      </c>
      <c r="P64" s="10">
        <f t="shared" si="81"/>
        <v>35.404000000000011</v>
      </c>
      <c r="Q64" s="10">
        <f t="shared" si="81"/>
        <v>35.872000000000014</v>
      </c>
      <c r="R64" s="10">
        <f t="shared" si="81"/>
        <v>36.340000000000018</v>
      </c>
      <c r="S64" s="10">
        <f t="shared" si="81"/>
        <v>36.808000000000021</v>
      </c>
      <c r="T64" s="10">
        <f t="shared" si="81"/>
        <v>37.276000000000025</v>
      </c>
      <c r="U64" s="10">
        <f t="shared" si="81"/>
        <v>37.744000000000028</v>
      </c>
      <c r="V64" s="10">
        <f t="shared" si="81"/>
        <v>38.212000000000032</v>
      </c>
      <c r="W64" s="34">
        <v>38.68</v>
      </c>
      <c r="X64" s="10">
        <f t="shared" ref="X64:AF64" si="82">W64+($AG$64-$W$64)/10</f>
        <v>39.212000000000003</v>
      </c>
      <c r="Y64" s="10">
        <f t="shared" si="82"/>
        <v>39.744</v>
      </c>
      <c r="Z64" s="10">
        <f t="shared" si="82"/>
        <v>40.275999999999996</v>
      </c>
      <c r="AA64" s="10">
        <f t="shared" si="82"/>
        <v>40.807999999999993</v>
      </c>
      <c r="AB64" s="10">
        <f t="shared" si="82"/>
        <v>41.339999999999989</v>
      </c>
      <c r="AC64" s="10">
        <f t="shared" si="82"/>
        <v>41.871999999999986</v>
      </c>
      <c r="AD64" s="10">
        <f t="shared" si="82"/>
        <v>42.403999999999982</v>
      </c>
      <c r="AE64" s="10">
        <f t="shared" si="82"/>
        <v>42.935999999999979</v>
      </c>
      <c r="AF64" s="10">
        <f t="shared" si="82"/>
        <v>43.467999999999975</v>
      </c>
      <c r="AG64" s="34">
        <v>44</v>
      </c>
      <c r="AH64" s="10">
        <f t="shared" ref="AH64:AP64" si="83">AG64+($AQ$64-$AG$64)/10</f>
        <v>44.384</v>
      </c>
      <c r="AI64" s="10">
        <f t="shared" si="83"/>
        <v>44.768000000000001</v>
      </c>
      <c r="AJ64" s="10">
        <f t="shared" si="83"/>
        <v>45.152000000000001</v>
      </c>
      <c r="AK64" s="10">
        <f t="shared" si="83"/>
        <v>45.536000000000001</v>
      </c>
      <c r="AL64" s="10">
        <f t="shared" si="83"/>
        <v>45.92</v>
      </c>
      <c r="AM64" s="10">
        <f t="shared" si="83"/>
        <v>46.304000000000002</v>
      </c>
      <c r="AN64" s="10">
        <f t="shared" si="83"/>
        <v>46.688000000000002</v>
      </c>
      <c r="AO64" s="10">
        <f t="shared" si="83"/>
        <v>47.072000000000003</v>
      </c>
      <c r="AP64" s="10">
        <f t="shared" si="83"/>
        <v>47.456000000000003</v>
      </c>
      <c r="AQ64" s="34">
        <v>47.84</v>
      </c>
      <c r="AR64" s="10">
        <f t="shared" ref="AR64:AX64" si="84">AQ64+($AY$64-$AQ$64)/8</f>
        <v>48.25</v>
      </c>
      <c r="AS64" s="10">
        <f t="shared" si="84"/>
        <v>48.66</v>
      </c>
      <c r="AT64" s="10">
        <f t="shared" si="84"/>
        <v>49.069999999999993</v>
      </c>
      <c r="AU64" s="10">
        <f t="shared" si="84"/>
        <v>49.47999999999999</v>
      </c>
      <c r="AV64" s="10">
        <f t="shared" si="84"/>
        <v>49.889999999999986</v>
      </c>
      <c r="AW64" s="10">
        <f t="shared" si="84"/>
        <v>50.299999999999983</v>
      </c>
      <c r="AX64" s="10">
        <f t="shared" si="84"/>
        <v>50.70999999999998</v>
      </c>
      <c r="AY64" s="34">
        <v>51.12</v>
      </c>
      <c r="AZ64" s="10">
        <f>AY64+(BA64-AY64)/2</f>
        <v>51.56</v>
      </c>
      <c r="BA64" s="34">
        <v>52</v>
      </c>
      <c r="BB64" s="10">
        <f t="shared" ref="BB64:BR64" si="85">BA64+($BA$64-$AQ$64)/10</f>
        <v>52.415999999999997</v>
      </c>
      <c r="BC64" s="10">
        <f t="shared" si="85"/>
        <v>52.831999999999994</v>
      </c>
      <c r="BD64" s="10">
        <f t="shared" si="85"/>
        <v>53.24799999999999</v>
      </c>
      <c r="BE64" s="10">
        <f t="shared" si="85"/>
        <v>53.663999999999987</v>
      </c>
      <c r="BF64" s="10">
        <f t="shared" si="85"/>
        <v>54.079999999999984</v>
      </c>
      <c r="BG64" s="10">
        <f t="shared" si="85"/>
        <v>54.495999999999981</v>
      </c>
      <c r="BH64" s="10">
        <f t="shared" si="85"/>
        <v>54.911999999999978</v>
      </c>
      <c r="BI64" s="10">
        <f t="shared" si="85"/>
        <v>55.327999999999975</v>
      </c>
      <c r="BJ64" s="10">
        <f t="shared" si="85"/>
        <v>55.743999999999971</v>
      </c>
      <c r="BK64" s="10">
        <f t="shared" si="85"/>
        <v>56.159999999999968</v>
      </c>
      <c r="BL64" s="10">
        <f t="shared" si="85"/>
        <v>56.575999999999965</v>
      </c>
      <c r="BM64" s="10">
        <f t="shared" si="85"/>
        <v>56.991999999999962</v>
      </c>
      <c r="BN64" s="10">
        <f t="shared" si="85"/>
        <v>57.407999999999959</v>
      </c>
      <c r="BO64" s="10">
        <f t="shared" si="85"/>
        <v>57.823999999999955</v>
      </c>
      <c r="BP64" s="10">
        <f t="shared" si="85"/>
        <v>58.239999999999952</v>
      </c>
      <c r="BQ64" s="10">
        <f t="shared" si="85"/>
        <v>58.655999999999949</v>
      </c>
      <c r="BR64" s="10">
        <f t="shared" si="85"/>
        <v>59.071999999999946</v>
      </c>
    </row>
    <row r="65" spans="1:70" ht="14">
      <c r="A65" s="331"/>
      <c r="B65" s="28" t="s">
        <v>416</v>
      </c>
      <c r="C65" s="35">
        <f>C64/683</f>
        <v>4.515373352855051E-2</v>
      </c>
      <c r="D65" s="35">
        <f t="shared" ref="D65:BG65" si="86">D64/683</f>
        <v>4.5616398243045385E-2</v>
      </c>
      <c r="E65" s="35">
        <f>E64/683</f>
        <v>4.6079062957540266E-2</v>
      </c>
      <c r="F65" s="35">
        <f t="shared" si="86"/>
        <v>4.6541727672035141E-2</v>
      </c>
      <c r="G65" s="35">
        <f t="shared" si="86"/>
        <v>4.7004392386530015E-2</v>
      </c>
      <c r="H65" s="35">
        <f t="shared" si="86"/>
        <v>4.746705710102489E-2</v>
      </c>
      <c r="I65" s="35">
        <f t="shared" si="86"/>
        <v>4.7929721815519764E-2</v>
      </c>
      <c r="J65" s="35">
        <f t="shared" si="86"/>
        <v>4.8392386530014639E-2</v>
      </c>
      <c r="K65" s="35">
        <f t="shared" si="86"/>
        <v>4.885505124450952E-2</v>
      </c>
      <c r="L65" s="35">
        <f t="shared" si="86"/>
        <v>4.9317715959004388E-2</v>
      </c>
      <c r="M65" s="35">
        <f t="shared" si="86"/>
        <v>4.9780380673499269E-2</v>
      </c>
      <c r="N65" s="35">
        <f t="shared" si="86"/>
        <v>5.0465592972181554E-2</v>
      </c>
      <c r="O65" s="35">
        <f t="shared" si="86"/>
        <v>5.1150805270863846E-2</v>
      </c>
      <c r="P65" s="35">
        <f t="shared" si="86"/>
        <v>5.1836017569546138E-2</v>
      </c>
      <c r="Q65" s="35">
        <f t="shared" si="86"/>
        <v>5.2521229868228422E-2</v>
      </c>
      <c r="R65" s="35">
        <f t="shared" si="86"/>
        <v>5.3206442166910714E-2</v>
      </c>
      <c r="S65" s="35">
        <f t="shared" si="86"/>
        <v>5.3891654465593006E-2</v>
      </c>
      <c r="T65" s="35">
        <f t="shared" si="86"/>
        <v>5.4576866764275291E-2</v>
      </c>
      <c r="U65" s="35">
        <f t="shared" si="86"/>
        <v>5.5262079062957582E-2</v>
      </c>
      <c r="V65" s="35">
        <f t="shared" si="86"/>
        <v>5.5947291361639874E-2</v>
      </c>
      <c r="W65" s="35">
        <f t="shared" si="86"/>
        <v>5.663250366032211E-2</v>
      </c>
      <c r="X65" s="35">
        <f t="shared" si="86"/>
        <v>5.7411420204978046E-2</v>
      </c>
      <c r="Y65" s="35">
        <f t="shared" si="86"/>
        <v>5.8190336749633968E-2</v>
      </c>
      <c r="Z65" s="35">
        <f t="shared" si="86"/>
        <v>5.896925329428989E-2</v>
      </c>
      <c r="AA65" s="35">
        <f t="shared" si="86"/>
        <v>5.9748169838945819E-2</v>
      </c>
      <c r="AB65" s="35">
        <f t="shared" si="86"/>
        <v>6.0527086383601741E-2</v>
      </c>
      <c r="AC65" s="35">
        <f t="shared" si="86"/>
        <v>6.1306002928257664E-2</v>
      </c>
      <c r="AD65" s="35">
        <f t="shared" si="86"/>
        <v>6.2084919472913593E-2</v>
      </c>
      <c r="AE65" s="35">
        <f t="shared" si="86"/>
        <v>6.2863836017569522E-2</v>
      </c>
      <c r="AF65" s="35">
        <f t="shared" si="86"/>
        <v>6.3642752562225444E-2</v>
      </c>
      <c r="AG65" s="35">
        <f t="shared" si="86"/>
        <v>6.4421669106881407E-2</v>
      </c>
      <c r="AH65" s="35">
        <f t="shared" si="86"/>
        <v>6.4983894582723287E-2</v>
      </c>
      <c r="AI65" s="35">
        <f t="shared" si="86"/>
        <v>6.5546120058565152E-2</v>
      </c>
      <c r="AJ65" s="35">
        <f t="shared" si="86"/>
        <v>6.6108345534407031E-2</v>
      </c>
      <c r="AK65" s="35">
        <f t="shared" si="86"/>
        <v>6.6670571010248911E-2</v>
      </c>
      <c r="AL65" s="35">
        <f t="shared" si="86"/>
        <v>6.7232796486090776E-2</v>
      </c>
      <c r="AM65" s="35">
        <f t="shared" si="86"/>
        <v>6.7795021961932656E-2</v>
      </c>
      <c r="AN65" s="35">
        <f t="shared" si="86"/>
        <v>6.8357247437774521E-2</v>
      </c>
      <c r="AO65" s="35">
        <f t="shared" si="86"/>
        <v>6.89194729136164E-2</v>
      </c>
      <c r="AP65" s="35">
        <f t="shared" si="86"/>
        <v>6.948169838945828E-2</v>
      </c>
      <c r="AQ65" s="35">
        <f t="shared" si="86"/>
        <v>7.0043923865300145E-2</v>
      </c>
      <c r="AR65" s="35">
        <f t="shared" si="86"/>
        <v>7.0644216691068809E-2</v>
      </c>
      <c r="AS65" s="35">
        <f t="shared" si="86"/>
        <v>7.1244509516837473E-2</v>
      </c>
      <c r="AT65" s="35">
        <f t="shared" si="86"/>
        <v>7.1844802342606137E-2</v>
      </c>
      <c r="AU65" s="35">
        <f t="shared" si="86"/>
        <v>7.2445095168374801E-2</v>
      </c>
      <c r="AV65" s="35">
        <f t="shared" si="86"/>
        <v>7.3045387994143465E-2</v>
      </c>
      <c r="AW65" s="35">
        <f t="shared" si="86"/>
        <v>7.3645680819912129E-2</v>
      </c>
      <c r="AX65" s="35">
        <f t="shared" si="86"/>
        <v>7.4245973645680793E-2</v>
      </c>
      <c r="AY65" s="35">
        <f t="shared" si="86"/>
        <v>7.4846266471449485E-2</v>
      </c>
      <c r="AZ65" s="35">
        <f t="shared" si="86"/>
        <v>7.5490483162518301E-2</v>
      </c>
      <c r="BA65" s="35">
        <f t="shared" si="86"/>
        <v>7.6134699853587118E-2</v>
      </c>
      <c r="BB65" s="35">
        <f t="shared" si="86"/>
        <v>7.6743777452415812E-2</v>
      </c>
      <c r="BC65" s="35">
        <f t="shared" si="86"/>
        <v>7.7352855051244507E-2</v>
      </c>
      <c r="BD65" s="35">
        <f t="shared" si="86"/>
        <v>7.7961932650073187E-2</v>
      </c>
      <c r="BE65" s="35">
        <f t="shared" si="86"/>
        <v>7.8571010248901882E-2</v>
      </c>
      <c r="BF65" s="35">
        <f t="shared" si="86"/>
        <v>7.9180087847730576E-2</v>
      </c>
      <c r="BG65" s="35">
        <f t="shared" si="86"/>
        <v>7.9789165446559271E-2</v>
      </c>
      <c r="BH65" s="35">
        <f>BH64/683</f>
        <v>8.0398243045387965E-2</v>
      </c>
      <c r="BI65" s="35">
        <f t="shared" ref="BI65:BR65" si="87">BI64/683</f>
        <v>8.100732064421666E-2</v>
      </c>
      <c r="BJ65" s="35">
        <f t="shared" si="87"/>
        <v>8.1616398243045341E-2</v>
      </c>
      <c r="BK65" s="35">
        <f t="shared" si="87"/>
        <v>8.2225475841874035E-2</v>
      </c>
      <c r="BL65" s="35">
        <f t="shared" si="87"/>
        <v>8.283455344070273E-2</v>
      </c>
      <c r="BM65" s="35">
        <f t="shared" si="87"/>
        <v>8.3443631039531424E-2</v>
      </c>
      <c r="BN65" s="35">
        <f t="shared" si="87"/>
        <v>8.4052708638360119E-2</v>
      </c>
      <c r="BO65" s="35">
        <f t="shared" si="87"/>
        <v>8.4661786237188813E-2</v>
      </c>
      <c r="BP65" s="35">
        <f t="shared" si="87"/>
        <v>8.5270863836017494E-2</v>
      </c>
      <c r="BQ65" s="35">
        <f t="shared" si="87"/>
        <v>8.5879941434846188E-2</v>
      </c>
      <c r="BR65" s="35">
        <f t="shared" si="87"/>
        <v>8.6489019033674883E-2</v>
      </c>
    </row>
    <row r="66" spans="1:70" ht="28">
      <c r="A66" s="331"/>
      <c r="B66" s="28" t="s">
        <v>417</v>
      </c>
      <c r="C66" s="10">
        <f>(C64/683)/C65</f>
        <v>1</v>
      </c>
      <c r="D66" s="10">
        <f t="shared" ref="D66:BH66" si="88">(D64/683)/D65</f>
        <v>1</v>
      </c>
      <c r="E66" s="10">
        <f t="shared" si="88"/>
        <v>1</v>
      </c>
      <c r="F66" s="10">
        <f t="shared" si="88"/>
        <v>1</v>
      </c>
      <c r="G66" s="10">
        <f t="shared" si="88"/>
        <v>1</v>
      </c>
      <c r="H66" s="10">
        <f t="shared" si="88"/>
        <v>1</v>
      </c>
      <c r="I66" s="10">
        <f t="shared" si="88"/>
        <v>1</v>
      </c>
      <c r="J66" s="10">
        <f t="shared" si="88"/>
        <v>1</v>
      </c>
      <c r="K66" s="10">
        <f t="shared" si="88"/>
        <v>1</v>
      </c>
      <c r="L66" s="10">
        <f t="shared" si="88"/>
        <v>1</v>
      </c>
      <c r="M66" s="10">
        <f t="shared" si="88"/>
        <v>1</v>
      </c>
      <c r="N66" s="10">
        <f t="shared" si="88"/>
        <v>1</v>
      </c>
      <c r="O66" s="10">
        <f t="shared" si="88"/>
        <v>1</v>
      </c>
      <c r="P66" s="10">
        <f t="shared" si="88"/>
        <v>1</v>
      </c>
      <c r="Q66" s="10">
        <f t="shared" si="88"/>
        <v>1</v>
      </c>
      <c r="R66" s="10">
        <f t="shared" si="88"/>
        <v>1</v>
      </c>
      <c r="S66" s="10">
        <f t="shared" si="88"/>
        <v>1</v>
      </c>
      <c r="T66" s="10">
        <f t="shared" si="88"/>
        <v>1</v>
      </c>
      <c r="U66" s="10">
        <f t="shared" si="88"/>
        <v>1</v>
      </c>
      <c r="V66" s="10">
        <f t="shared" si="88"/>
        <v>1</v>
      </c>
      <c r="W66" s="10">
        <f t="shared" si="88"/>
        <v>1</v>
      </c>
      <c r="X66" s="10">
        <f t="shared" si="88"/>
        <v>1</v>
      </c>
      <c r="Y66" s="10">
        <f t="shared" si="88"/>
        <v>1</v>
      </c>
      <c r="Z66" s="10">
        <f t="shared" si="88"/>
        <v>1</v>
      </c>
      <c r="AA66" s="10">
        <f t="shared" si="88"/>
        <v>1</v>
      </c>
      <c r="AB66" s="10">
        <f t="shared" si="88"/>
        <v>1</v>
      </c>
      <c r="AC66" s="10">
        <f t="shared" si="88"/>
        <v>1</v>
      </c>
      <c r="AD66" s="10">
        <f t="shared" si="88"/>
        <v>1</v>
      </c>
      <c r="AE66" s="10">
        <f t="shared" si="88"/>
        <v>1</v>
      </c>
      <c r="AF66" s="10">
        <f t="shared" si="88"/>
        <v>1</v>
      </c>
      <c r="AG66" s="10">
        <f t="shared" si="88"/>
        <v>1</v>
      </c>
      <c r="AH66" s="10">
        <f t="shared" si="88"/>
        <v>1</v>
      </c>
      <c r="AI66" s="10">
        <f t="shared" si="88"/>
        <v>1</v>
      </c>
      <c r="AJ66" s="10">
        <f t="shared" si="88"/>
        <v>1</v>
      </c>
      <c r="AK66" s="10">
        <f t="shared" si="88"/>
        <v>1</v>
      </c>
      <c r="AL66" s="10">
        <f t="shared" si="88"/>
        <v>1</v>
      </c>
      <c r="AM66" s="10">
        <f t="shared" si="88"/>
        <v>1</v>
      </c>
      <c r="AN66" s="10">
        <f t="shared" si="88"/>
        <v>1</v>
      </c>
      <c r="AO66" s="10">
        <f t="shared" si="88"/>
        <v>1</v>
      </c>
      <c r="AP66" s="10">
        <f t="shared" si="88"/>
        <v>1</v>
      </c>
      <c r="AQ66" s="10">
        <f t="shared" si="88"/>
        <v>1</v>
      </c>
      <c r="AR66" s="10">
        <f t="shared" si="88"/>
        <v>1</v>
      </c>
      <c r="AS66" s="10">
        <f t="shared" si="88"/>
        <v>1</v>
      </c>
      <c r="AT66" s="10">
        <f t="shared" si="88"/>
        <v>1</v>
      </c>
      <c r="AU66" s="10">
        <f t="shared" si="88"/>
        <v>1</v>
      </c>
      <c r="AV66" s="10">
        <f t="shared" si="88"/>
        <v>1</v>
      </c>
      <c r="AW66" s="10">
        <f t="shared" si="88"/>
        <v>1</v>
      </c>
      <c r="AX66" s="10">
        <f t="shared" si="88"/>
        <v>1</v>
      </c>
      <c r="AY66" s="10">
        <f t="shared" si="88"/>
        <v>1</v>
      </c>
      <c r="AZ66" s="10">
        <f t="shared" si="88"/>
        <v>1</v>
      </c>
      <c r="BA66" s="10">
        <f t="shared" si="88"/>
        <v>1</v>
      </c>
      <c r="BB66" s="10">
        <f t="shared" si="88"/>
        <v>1</v>
      </c>
      <c r="BC66" s="10">
        <f t="shared" si="88"/>
        <v>1</v>
      </c>
      <c r="BD66" s="10">
        <f t="shared" si="88"/>
        <v>1</v>
      </c>
      <c r="BE66" s="10">
        <f t="shared" si="88"/>
        <v>1</v>
      </c>
      <c r="BF66" s="10">
        <f t="shared" si="88"/>
        <v>1</v>
      </c>
      <c r="BG66" s="10">
        <f t="shared" si="88"/>
        <v>1</v>
      </c>
      <c r="BH66" s="10">
        <f t="shared" si="88"/>
        <v>1</v>
      </c>
      <c r="BI66" s="10">
        <f t="shared" ref="BI66" si="89">(BI64/683)/BI65</f>
        <v>1</v>
      </c>
      <c r="BJ66" s="10">
        <f t="shared" ref="BJ66" si="90">(BJ64/683)/BJ65</f>
        <v>1</v>
      </c>
      <c r="BK66" s="10">
        <f t="shared" ref="BK66" si="91">(BK64/683)/BK65</f>
        <v>1</v>
      </c>
      <c r="BL66" s="10">
        <f t="shared" ref="BL66" si="92">(BL64/683)/BL65</f>
        <v>1</v>
      </c>
      <c r="BM66" s="10">
        <f t="shared" ref="BM66" si="93">(BM64/683)/BM65</f>
        <v>1</v>
      </c>
      <c r="BN66" s="10">
        <f t="shared" ref="BN66" si="94">(BN64/683)/BN65</f>
        <v>1</v>
      </c>
      <c r="BO66" s="10">
        <f t="shared" ref="BO66" si="95">(BO64/683)/BO65</f>
        <v>1</v>
      </c>
      <c r="BP66" s="10">
        <f t="shared" ref="BP66" si="96">(BP64/683)/BP65</f>
        <v>1</v>
      </c>
      <c r="BQ66" s="10">
        <f t="shared" ref="BQ66" si="97">(BQ64/683)/BQ65</f>
        <v>1</v>
      </c>
      <c r="BR66" s="10">
        <f t="shared" ref="BR66" si="98">(BR64/683)/BR65</f>
        <v>1</v>
      </c>
    </row>
    <row r="69" spans="1:70">
      <c r="A69" s="324" t="s">
        <v>453</v>
      </c>
      <c r="B69" s="324"/>
    </row>
    <row r="71" spans="1:70">
      <c r="A71" s="327" t="s">
        <v>482</v>
      </c>
      <c r="B71" s="328"/>
      <c r="C71" s="328"/>
      <c r="D71" s="328"/>
      <c r="E71" s="328"/>
      <c r="F71" s="328"/>
    </row>
    <row r="72" spans="1:70">
      <c r="A72" s="327" t="s">
        <v>481</v>
      </c>
      <c r="B72" s="327"/>
      <c r="C72" s="327"/>
      <c r="D72" s="327"/>
      <c r="E72" s="327"/>
      <c r="F72" s="327"/>
    </row>
    <row r="74" spans="1:70">
      <c r="A74" s="326" t="s">
        <v>414</v>
      </c>
      <c r="B74" s="43" t="s">
        <v>411</v>
      </c>
      <c r="C74" s="42">
        <v>1960</v>
      </c>
      <c r="D74" s="42">
        <f>C74+1</f>
        <v>1961</v>
      </c>
      <c r="E74" s="42">
        <f t="shared" ref="E74:BH74" si="99">D74+1</f>
        <v>1962</v>
      </c>
      <c r="F74" s="42">
        <f t="shared" si="99"/>
        <v>1963</v>
      </c>
      <c r="G74" s="42">
        <f t="shared" si="99"/>
        <v>1964</v>
      </c>
      <c r="H74" s="42">
        <f t="shared" si="99"/>
        <v>1965</v>
      </c>
      <c r="I74" s="42">
        <f t="shared" si="99"/>
        <v>1966</v>
      </c>
      <c r="J74" s="42">
        <f t="shared" si="99"/>
        <v>1967</v>
      </c>
      <c r="K74" s="42">
        <f t="shared" si="99"/>
        <v>1968</v>
      </c>
      <c r="L74" s="42">
        <f t="shared" si="99"/>
        <v>1969</v>
      </c>
      <c r="M74" s="42">
        <f t="shared" si="99"/>
        <v>1970</v>
      </c>
      <c r="N74" s="42">
        <f t="shared" si="99"/>
        <v>1971</v>
      </c>
      <c r="O74" s="42">
        <f t="shared" si="99"/>
        <v>1972</v>
      </c>
      <c r="P74" s="42">
        <f t="shared" si="99"/>
        <v>1973</v>
      </c>
      <c r="Q74" s="42">
        <f t="shared" si="99"/>
        <v>1974</v>
      </c>
      <c r="R74" s="42">
        <f t="shared" si="99"/>
        <v>1975</v>
      </c>
      <c r="S74" s="42">
        <f t="shared" si="99"/>
        <v>1976</v>
      </c>
      <c r="T74" s="42">
        <f t="shared" si="99"/>
        <v>1977</v>
      </c>
      <c r="U74" s="42">
        <f t="shared" si="99"/>
        <v>1978</v>
      </c>
      <c r="V74" s="42">
        <f t="shared" si="99"/>
        <v>1979</v>
      </c>
      <c r="W74" s="42">
        <f t="shared" si="99"/>
        <v>1980</v>
      </c>
      <c r="X74" s="42">
        <f t="shared" si="99"/>
        <v>1981</v>
      </c>
      <c r="Y74" s="42">
        <f t="shared" si="99"/>
        <v>1982</v>
      </c>
      <c r="Z74" s="42">
        <f t="shared" si="99"/>
        <v>1983</v>
      </c>
      <c r="AA74" s="42">
        <f t="shared" si="99"/>
        <v>1984</v>
      </c>
      <c r="AB74" s="42">
        <f t="shared" si="99"/>
        <v>1985</v>
      </c>
      <c r="AC74" s="42">
        <f t="shared" si="99"/>
        <v>1986</v>
      </c>
      <c r="AD74" s="42">
        <f t="shared" si="99"/>
        <v>1987</v>
      </c>
      <c r="AE74" s="42">
        <f t="shared" si="99"/>
        <v>1988</v>
      </c>
      <c r="AF74" s="42">
        <f t="shared" si="99"/>
        <v>1989</v>
      </c>
      <c r="AG74" s="42">
        <f t="shared" si="99"/>
        <v>1990</v>
      </c>
      <c r="AH74" s="42">
        <f t="shared" si="99"/>
        <v>1991</v>
      </c>
      <c r="AI74" s="42">
        <f t="shared" si="99"/>
        <v>1992</v>
      </c>
      <c r="AJ74" s="42">
        <f t="shared" si="99"/>
        <v>1993</v>
      </c>
      <c r="AK74" s="42">
        <f t="shared" si="99"/>
        <v>1994</v>
      </c>
      <c r="AL74" s="42">
        <f t="shared" si="99"/>
        <v>1995</v>
      </c>
      <c r="AM74" s="42">
        <f t="shared" si="99"/>
        <v>1996</v>
      </c>
      <c r="AN74" s="42">
        <f t="shared" si="99"/>
        <v>1997</v>
      </c>
      <c r="AO74" s="42">
        <f t="shared" si="99"/>
        <v>1998</v>
      </c>
      <c r="AP74" s="42">
        <f t="shared" si="99"/>
        <v>1999</v>
      </c>
      <c r="AQ74" s="42">
        <f t="shared" si="99"/>
        <v>2000</v>
      </c>
      <c r="AR74" s="42">
        <f t="shared" si="99"/>
        <v>2001</v>
      </c>
      <c r="AS74" s="42">
        <f t="shared" si="99"/>
        <v>2002</v>
      </c>
      <c r="AT74" s="42">
        <f t="shared" si="99"/>
        <v>2003</v>
      </c>
      <c r="AU74" s="42">
        <f t="shared" si="99"/>
        <v>2004</v>
      </c>
      <c r="AV74" s="42">
        <f t="shared" si="99"/>
        <v>2005</v>
      </c>
      <c r="AW74" s="42">
        <f t="shared" si="99"/>
        <v>2006</v>
      </c>
      <c r="AX74" s="42">
        <f t="shared" si="99"/>
        <v>2007</v>
      </c>
      <c r="AY74" s="42">
        <f t="shared" si="99"/>
        <v>2008</v>
      </c>
      <c r="AZ74" s="42">
        <f t="shared" si="99"/>
        <v>2009</v>
      </c>
      <c r="BA74" s="42">
        <f t="shared" si="99"/>
        <v>2010</v>
      </c>
      <c r="BB74" s="42">
        <f t="shared" si="99"/>
        <v>2011</v>
      </c>
      <c r="BC74" s="42">
        <f t="shared" si="99"/>
        <v>2012</v>
      </c>
      <c r="BD74" s="42">
        <f t="shared" si="99"/>
        <v>2013</v>
      </c>
      <c r="BE74" s="42">
        <f t="shared" si="99"/>
        <v>2014</v>
      </c>
      <c r="BF74" s="42">
        <f t="shared" si="99"/>
        <v>2015</v>
      </c>
      <c r="BG74" s="42">
        <f t="shared" si="99"/>
        <v>2016</v>
      </c>
      <c r="BH74" s="42">
        <f t="shared" si="99"/>
        <v>2017</v>
      </c>
    </row>
    <row r="75" spans="1:70">
      <c r="A75" s="326"/>
      <c r="B75" s="38" t="s">
        <v>475</v>
      </c>
      <c r="C75" s="39">
        <f>C53</f>
        <v>1.2986822840409956E-3</v>
      </c>
      <c r="D75" s="39">
        <f t="shared" ref="D75:BH75" si="100">D53</f>
        <v>1.3133235724743777E-3</v>
      </c>
      <c r="E75" s="39">
        <f t="shared" si="100"/>
        <v>1.3279648609077598E-3</v>
      </c>
      <c r="F75" s="39">
        <f t="shared" si="100"/>
        <v>1.342606149341142E-3</v>
      </c>
      <c r="G75" s="39">
        <f t="shared" si="100"/>
        <v>1.3572474377745243E-3</v>
      </c>
      <c r="H75" s="39">
        <f t="shared" si="100"/>
        <v>1.3718887262079065E-3</v>
      </c>
      <c r="I75" s="39">
        <f t="shared" si="100"/>
        <v>1.3865300146412886E-3</v>
      </c>
      <c r="J75" s="39">
        <f t="shared" si="100"/>
        <v>1.4011713030746707E-3</v>
      </c>
      <c r="K75" s="39">
        <f t="shared" si="100"/>
        <v>1.4158125915080528E-3</v>
      </c>
      <c r="L75" s="39">
        <f t="shared" si="100"/>
        <v>1.430453879941435E-3</v>
      </c>
      <c r="M75" s="39">
        <f t="shared" si="100"/>
        <v>1.4450951683748171E-3</v>
      </c>
      <c r="N75" s="39">
        <f t="shared" si="100"/>
        <v>1.4597364568081992E-3</v>
      </c>
      <c r="O75" s="39">
        <f t="shared" si="100"/>
        <v>1.4743777452415814E-3</v>
      </c>
      <c r="P75" s="39">
        <f t="shared" si="100"/>
        <v>1.4890190336749635E-3</v>
      </c>
      <c r="Q75" s="39">
        <f t="shared" si="100"/>
        <v>1.5036603221083458E-3</v>
      </c>
      <c r="R75" s="39">
        <f t="shared" si="100"/>
        <v>1.518301610541728E-3</v>
      </c>
      <c r="S75" s="39">
        <f t="shared" si="100"/>
        <v>1.5329428989751101E-3</v>
      </c>
      <c r="T75" s="39">
        <f t="shared" si="100"/>
        <v>1.5475841874084922E-3</v>
      </c>
      <c r="U75" s="39">
        <f t="shared" si="100"/>
        <v>1.5622254758418744E-3</v>
      </c>
      <c r="V75" s="39">
        <f t="shared" si="100"/>
        <v>1.5768667642752565E-3</v>
      </c>
      <c r="W75" s="39">
        <f t="shared" si="100"/>
        <v>1.5915080527086386E-3</v>
      </c>
      <c r="X75" s="39">
        <f t="shared" si="100"/>
        <v>1.6061493411420207E-3</v>
      </c>
      <c r="Y75" s="39">
        <f t="shared" si="100"/>
        <v>1.6207906295754029E-3</v>
      </c>
      <c r="Z75" s="39">
        <f t="shared" si="100"/>
        <v>1.635431918008785E-3</v>
      </c>
      <c r="AA75" s="39">
        <f t="shared" si="100"/>
        <v>1.6500732064421673E-3</v>
      </c>
      <c r="AB75" s="39">
        <f t="shared" si="100"/>
        <v>1.6647144948755495E-3</v>
      </c>
      <c r="AC75" s="39">
        <f t="shared" si="100"/>
        <v>1.6793557833089316E-3</v>
      </c>
      <c r="AD75" s="39">
        <f t="shared" si="100"/>
        <v>1.6939970717423137E-3</v>
      </c>
      <c r="AE75" s="39">
        <f t="shared" si="100"/>
        <v>1.7086383601756959E-3</v>
      </c>
      <c r="AF75" s="39">
        <f t="shared" si="100"/>
        <v>1.723279648609078E-3</v>
      </c>
      <c r="AG75" s="39">
        <f t="shared" si="100"/>
        <v>1.7379209370424601E-3</v>
      </c>
      <c r="AH75" s="39">
        <f t="shared" si="100"/>
        <v>1.7525622254758423E-3</v>
      </c>
      <c r="AI75" s="39">
        <f t="shared" si="100"/>
        <v>1.7672035139092244E-3</v>
      </c>
      <c r="AJ75" s="39">
        <f t="shared" si="100"/>
        <v>1.7818448023426065E-3</v>
      </c>
      <c r="AK75" s="39">
        <f t="shared" si="100"/>
        <v>1.7964860907759886E-3</v>
      </c>
      <c r="AL75" s="39">
        <f t="shared" si="100"/>
        <v>1.811127379209371E-3</v>
      </c>
      <c r="AM75" s="39">
        <f t="shared" si="100"/>
        <v>1.8257686676427531E-3</v>
      </c>
      <c r="AN75" s="39">
        <f t="shared" si="100"/>
        <v>1.8404099560761352E-3</v>
      </c>
      <c r="AO75" s="39">
        <f t="shared" si="100"/>
        <v>1.8550512445095174E-3</v>
      </c>
      <c r="AP75" s="39">
        <f t="shared" si="100"/>
        <v>1.8696925329428995E-3</v>
      </c>
      <c r="AQ75" s="39">
        <f t="shared" si="100"/>
        <v>1.8843338213762816E-3</v>
      </c>
      <c r="AR75" s="39">
        <f t="shared" si="100"/>
        <v>1.8989751098096638E-3</v>
      </c>
      <c r="AS75" s="39">
        <f t="shared" si="100"/>
        <v>1.9136163982430459E-3</v>
      </c>
      <c r="AT75" s="39">
        <f t="shared" si="100"/>
        <v>1.928257686676428E-3</v>
      </c>
      <c r="AU75" s="39">
        <f t="shared" si="100"/>
        <v>1.9428989751098101E-3</v>
      </c>
      <c r="AV75" s="39">
        <f t="shared" si="100"/>
        <v>1.9575402635431923E-3</v>
      </c>
      <c r="AW75" s="39">
        <f t="shared" si="100"/>
        <v>1.9721815519765746E-3</v>
      </c>
      <c r="AX75" s="39">
        <f t="shared" si="100"/>
        <v>1.9868228404099565E-3</v>
      </c>
      <c r="AY75" s="39">
        <f t="shared" si="100"/>
        <v>2.0014641288433389E-3</v>
      </c>
      <c r="AZ75" s="39">
        <f t="shared" si="100"/>
        <v>2.0161054172767208E-3</v>
      </c>
      <c r="BA75" s="39">
        <f t="shared" si="100"/>
        <v>2.0307467057101031E-3</v>
      </c>
      <c r="BB75" s="39">
        <f t="shared" si="100"/>
        <v>2.0453879941434855E-3</v>
      </c>
      <c r="BC75" s="39">
        <f t="shared" si="100"/>
        <v>2.0600292825768674E-3</v>
      </c>
      <c r="BD75" s="39">
        <f t="shared" si="100"/>
        <v>2.0746705710102497E-3</v>
      </c>
      <c r="BE75" s="39">
        <f t="shared" si="100"/>
        <v>2.0893118594436317E-3</v>
      </c>
      <c r="BF75" s="39">
        <f t="shared" si="100"/>
        <v>2.103953147877014E-3</v>
      </c>
      <c r="BG75" s="39">
        <f t="shared" si="100"/>
        <v>2.1185944363103959E-3</v>
      </c>
      <c r="BH75" s="39">
        <f t="shared" si="100"/>
        <v>2.1332357247437783E-3</v>
      </c>
    </row>
    <row r="76" spans="1:70">
      <c r="A76" s="326"/>
      <c r="B76" s="10" t="s">
        <v>476</v>
      </c>
      <c r="C76" s="10">
        <f>C75/2</f>
        <v>6.4934114202049779E-4</v>
      </c>
      <c r="D76" s="10">
        <f t="shared" ref="D76:BH76" si="101">D75/2</f>
        <v>6.5666178623718886E-4</v>
      </c>
      <c r="E76" s="10">
        <f t="shared" si="101"/>
        <v>6.6398243045387992E-4</v>
      </c>
      <c r="F76" s="10">
        <f t="shared" si="101"/>
        <v>6.7130307467057099E-4</v>
      </c>
      <c r="G76" s="10">
        <f t="shared" si="101"/>
        <v>6.7862371888726216E-4</v>
      </c>
      <c r="H76" s="10">
        <f t="shared" si="101"/>
        <v>6.8594436310395323E-4</v>
      </c>
      <c r="I76" s="10">
        <f t="shared" si="101"/>
        <v>6.9326500732064429E-4</v>
      </c>
      <c r="J76" s="10">
        <f t="shared" si="101"/>
        <v>7.0058565153733536E-4</v>
      </c>
      <c r="K76" s="10">
        <f t="shared" si="101"/>
        <v>7.0790629575402642E-4</v>
      </c>
      <c r="L76" s="10">
        <f t="shared" si="101"/>
        <v>7.1522693997071749E-4</v>
      </c>
      <c r="M76" s="10">
        <f t="shared" si="101"/>
        <v>7.2254758418740855E-4</v>
      </c>
      <c r="N76" s="10">
        <f t="shared" si="101"/>
        <v>7.2986822840409961E-4</v>
      </c>
      <c r="O76" s="10">
        <f t="shared" si="101"/>
        <v>7.3718887262079068E-4</v>
      </c>
      <c r="P76" s="10">
        <f t="shared" si="101"/>
        <v>7.4450951683748174E-4</v>
      </c>
      <c r="Q76" s="10">
        <f t="shared" si="101"/>
        <v>7.5183016105417292E-4</v>
      </c>
      <c r="R76" s="10">
        <f t="shared" si="101"/>
        <v>7.5915080527086398E-4</v>
      </c>
      <c r="S76" s="10">
        <f t="shared" si="101"/>
        <v>7.6647144948755505E-4</v>
      </c>
      <c r="T76" s="10">
        <f t="shared" si="101"/>
        <v>7.7379209370424611E-4</v>
      </c>
      <c r="U76" s="10">
        <f t="shared" si="101"/>
        <v>7.8111273792093718E-4</v>
      </c>
      <c r="V76" s="10">
        <f t="shared" si="101"/>
        <v>7.8843338213762824E-4</v>
      </c>
      <c r="W76" s="10">
        <f t="shared" si="101"/>
        <v>7.9575402635431931E-4</v>
      </c>
      <c r="X76" s="10">
        <f t="shared" si="101"/>
        <v>8.0307467057101037E-4</v>
      </c>
      <c r="Y76" s="10">
        <f t="shared" si="101"/>
        <v>8.1039531478770143E-4</v>
      </c>
      <c r="Z76" s="10">
        <f t="shared" si="101"/>
        <v>8.177159590043925E-4</v>
      </c>
      <c r="AA76" s="10">
        <f t="shared" si="101"/>
        <v>8.2503660322108367E-4</v>
      </c>
      <c r="AB76" s="10">
        <f t="shared" si="101"/>
        <v>8.3235724743777474E-4</v>
      </c>
      <c r="AC76" s="10">
        <f t="shared" si="101"/>
        <v>8.396778916544658E-4</v>
      </c>
      <c r="AD76" s="10">
        <f t="shared" si="101"/>
        <v>8.4699853587115687E-4</v>
      </c>
      <c r="AE76" s="10">
        <f t="shared" si="101"/>
        <v>8.5431918008784793E-4</v>
      </c>
      <c r="AF76" s="10">
        <f t="shared" si="101"/>
        <v>8.61639824304539E-4</v>
      </c>
      <c r="AG76" s="10">
        <f t="shared" si="101"/>
        <v>8.6896046852123006E-4</v>
      </c>
      <c r="AH76" s="10">
        <f t="shared" si="101"/>
        <v>8.7628111273792113E-4</v>
      </c>
      <c r="AI76" s="10">
        <f t="shared" si="101"/>
        <v>8.8360175695461219E-4</v>
      </c>
      <c r="AJ76" s="10">
        <f t="shared" si="101"/>
        <v>8.9092240117130325E-4</v>
      </c>
      <c r="AK76" s="10">
        <f t="shared" si="101"/>
        <v>8.9824304538799432E-4</v>
      </c>
      <c r="AL76" s="10">
        <f t="shared" si="101"/>
        <v>9.0556368960468549E-4</v>
      </c>
      <c r="AM76" s="10">
        <f t="shared" si="101"/>
        <v>9.1288433382137656E-4</v>
      </c>
      <c r="AN76" s="10">
        <f t="shared" si="101"/>
        <v>9.2020497803806762E-4</v>
      </c>
      <c r="AO76" s="10">
        <f t="shared" si="101"/>
        <v>9.2752562225475869E-4</v>
      </c>
      <c r="AP76" s="10">
        <f t="shared" si="101"/>
        <v>9.3484626647144975E-4</v>
      </c>
      <c r="AQ76" s="10">
        <f t="shared" si="101"/>
        <v>9.4216691068814082E-4</v>
      </c>
      <c r="AR76" s="10">
        <f t="shared" si="101"/>
        <v>9.4948755490483188E-4</v>
      </c>
      <c r="AS76" s="10">
        <f t="shared" si="101"/>
        <v>9.5680819912152295E-4</v>
      </c>
      <c r="AT76" s="10">
        <f t="shared" si="101"/>
        <v>9.6412884333821401E-4</v>
      </c>
      <c r="AU76" s="10">
        <f t="shared" si="101"/>
        <v>9.7144948755490507E-4</v>
      </c>
      <c r="AV76" s="10">
        <f t="shared" si="101"/>
        <v>9.7877013177159614E-4</v>
      </c>
      <c r="AW76" s="10">
        <f t="shared" si="101"/>
        <v>9.8609077598828731E-4</v>
      </c>
      <c r="AX76" s="10">
        <f t="shared" si="101"/>
        <v>9.9341142020497827E-4</v>
      </c>
      <c r="AY76" s="10">
        <f t="shared" si="101"/>
        <v>1.0007320644216694E-3</v>
      </c>
      <c r="AZ76" s="10">
        <f t="shared" si="101"/>
        <v>1.0080527086383604E-3</v>
      </c>
      <c r="BA76" s="10">
        <f t="shared" si="101"/>
        <v>1.0153733528550516E-3</v>
      </c>
      <c r="BB76" s="10">
        <f t="shared" si="101"/>
        <v>1.0226939970717427E-3</v>
      </c>
      <c r="BC76" s="10">
        <f t="shared" si="101"/>
        <v>1.0300146412884337E-3</v>
      </c>
      <c r="BD76" s="10">
        <f t="shared" si="101"/>
        <v>1.0373352855051249E-3</v>
      </c>
      <c r="BE76" s="10">
        <f t="shared" si="101"/>
        <v>1.0446559297218158E-3</v>
      </c>
      <c r="BF76" s="10">
        <f t="shared" si="101"/>
        <v>1.051976573938507E-3</v>
      </c>
      <c r="BG76" s="10">
        <f t="shared" si="101"/>
        <v>1.059297218155198E-3</v>
      </c>
      <c r="BH76" s="10">
        <f t="shared" si="101"/>
        <v>1.0666178623718891E-3</v>
      </c>
    </row>
    <row r="77" spans="1:70">
      <c r="A77" s="326"/>
      <c r="B77" s="10" t="s">
        <v>477</v>
      </c>
      <c r="C77" s="37">
        <f>C75*2</f>
        <v>2.5973645680819912E-3</v>
      </c>
      <c r="D77" s="37">
        <f t="shared" ref="D77:BH77" si="102">D75*2</f>
        <v>2.6266471449487554E-3</v>
      </c>
      <c r="E77" s="37">
        <f t="shared" si="102"/>
        <v>2.6559297218155197E-3</v>
      </c>
      <c r="F77" s="37">
        <f t="shared" si="102"/>
        <v>2.685212298682284E-3</v>
      </c>
      <c r="G77" s="37">
        <f t="shared" si="102"/>
        <v>2.7144948755490486E-3</v>
      </c>
      <c r="H77" s="37">
        <f t="shared" si="102"/>
        <v>2.7437774524158129E-3</v>
      </c>
      <c r="I77" s="37">
        <f t="shared" si="102"/>
        <v>2.7730600292825772E-3</v>
      </c>
      <c r="J77" s="37">
        <f t="shared" si="102"/>
        <v>2.8023426061493414E-3</v>
      </c>
      <c r="K77" s="37">
        <f t="shared" si="102"/>
        <v>2.8316251830161057E-3</v>
      </c>
      <c r="L77" s="37">
        <f t="shared" si="102"/>
        <v>2.8609077598828699E-3</v>
      </c>
      <c r="M77" s="37">
        <f t="shared" si="102"/>
        <v>2.8901903367496342E-3</v>
      </c>
      <c r="N77" s="37">
        <f t="shared" si="102"/>
        <v>2.9194729136163985E-3</v>
      </c>
      <c r="O77" s="37">
        <f t="shared" si="102"/>
        <v>2.9487554904831627E-3</v>
      </c>
      <c r="P77" s="37">
        <f t="shared" si="102"/>
        <v>2.978038067349927E-3</v>
      </c>
      <c r="Q77" s="37">
        <f t="shared" si="102"/>
        <v>3.0073206442166917E-3</v>
      </c>
      <c r="R77" s="37">
        <f t="shared" si="102"/>
        <v>3.0366032210834559E-3</v>
      </c>
      <c r="S77" s="37">
        <f t="shared" si="102"/>
        <v>3.0658857979502202E-3</v>
      </c>
      <c r="T77" s="37">
        <f t="shared" si="102"/>
        <v>3.0951683748169844E-3</v>
      </c>
      <c r="U77" s="37">
        <f t="shared" si="102"/>
        <v>3.1244509516837487E-3</v>
      </c>
      <c r="V77" s="37">
        <f t="shared" si="102"/>
        <v>3.153733528550513E-3</v>
      </c>
      <c r="W77" s="37">
        <f t="shared" si="102"/>
        <v>3.1830161054172772E-3</v>
      </c>
      <c r="X77" s="37">
        <f t="shared" si="102"/>
        <v>3.2122986822840415E-3</v>
      </c>
      <c r="Y77" s="37">
        <f t="shared" si="102"/>
        <v>3.2415812591508057E-3</v>
      </c>
      <c r="Z77" s="37">
        <f t="shared" si="102"/>
        <v>3.27086383601757E-3</v>
      </c>
      <c r="AA77" s="37">
        <f t="shared" si="102"/>
        <v>3.3001464128843347E-3</v>
      </c>
      <c r="AB77" s="37">
        <f t="shared" si="102"/>
        <v>3.3294289897510989E-3</v>
      </c>
      <c r="AC77" s="37">
        <f t="shared" si="102"/>
        <v>3.3587115666178632E-3</v>
      </c>
      <c r="AD77" s="37">
        <f t="shared" si="102"/>
        <v>3.3879941434846275E-3</v>
      </c>
      <c r="AE77" s="37">
        <f t="shared" si="102"/>
        <v>3.4172767203513917E-3</v>
      </c>
      <c r="AF77" s="37">
        <f t="shared" si="102"/>
        <v>3.446559297218156E-3</v>
      </c>
      <c r="AG77" s="37">
        <f t="shared" si="102"/>
        <v>3.4758418740849202E-3</v>
      </c>
      <c r="AH77" s="37">
        <f t="shared" si="102"/>
        <v>3.5051244509516845E-3</v>
      </c>
      <c r="AI77" s="37">
        <f t="shared" si="102"/>
        <v>3.5344070278184488E-3</v>
      </c>
      <c r="AJ77" s="37">
        <f t="shared" si="102"/>
        <v>3.563689604685213E-3</v>
      </c>
      <c r="AK77" s="37">
        <f t="shared" si="102"/>
        <v>3.5929721815519773E-3</v>
      </c>
      <c r="AL77" s="37">
        <f t="shared" si="102"/>
        <v>3.622254758418742E-3</v>
      </c>
      <c r="AM77" s="37">
        <f t="shared" si="102"/>
        <v>3.6515373352855062E-3</v>
      </c>
      <c r="AN77" s="37">
        <f t="shared" si="102"/>
        <v>3.6808199121522705E-3</v>
      </c>
      <c r="AO77" s="37">
        <f t="shared" si="102"/>
        <v>3.7101024890190347E-3</v>
      </c>
      <c r="AP77" s="37">
        <f t="shared" si="102"/>
        <v>3.739385065885799E-3</v>
      </c>
      <c r="AQ77" s="37">
        <f t="shared" si="102"/>
        <v>3.7686676427525633E-3</v>
      </c>
      <c r="AR77" s="37">
        <f t="shared" si="102"/>
        <v>3.7979502196193275E-3</v>
      </c>
      <c r="AS77" s="37">
        <f t="shared" si="102"/>
        <v>3.8272327964860918E-3</v>
      </c>
      <c r="AT77" s="37">
        <f t="shared" si="102"/>
        <v>3.856515373352856E-3</v>
      </c>
      <c r="AU77" s="37">
        <f t="shared" si="102"/>
        <v>3.8857979502196203E-3</v>
      </c>
      <c r="AV77" s="37">
        <f t="shared" si="102"/>
        <v>3.9150805270863846E-3</v>
      </c>
      <c r="AW77" s="37">
        <f t="shared" si="102"/>
        <v>3.9443631039531492E-3</v>
      </c>
      <c r="AX77" s="37">
        <f t="shared" si="102"/>
        <v>3.9736456808199131E-3</v>
      </c>
      <c r="AY77" s="37">
        <f t="shared" si="102"/>
        <v>4.0029282576866778E-3</v>
      </c>
      <c r="AZ77" s="37">
        <f t="shared" si="102"/>
        <v>4.0322108345534416E-3</v>
      </c>
      <c r="BA77" s="37">
        <f t="shared" si="102"/>
        <v>4.0614934114202063E-3</v>
      </c>
      <c r="BB77" s="37">
        <f t="shared" si="102"/>
        <v>4.090775988286971E-3</v>
      </c>
      <c r="BC77" s="37">
        <f t="shared" si="102"/>
        <v>4.1200585651537348E-3</v>
      </c>
      <c r="BD77" s="37">
        <f t="shared" si="102"/>
        <v>4.1493411420204995E-3</v>
      </c>
      <c r="BE77" s="37">
        <f t="shared" si="102"/>
        <v>4.1786237188872633E-3</v>
      </c>
      <c r="BF77" s="37">
        <f t="shared" si="102"/>
        <v>4.207906295754028E-3</v>
      </c>
      <c r="BG77" s="37">
        <f t="shared" si="102"/>
        <v>4.2371888726207918E-3</v>
      </c>
      <c r="BH77" s="37">
        <f t="shared" si="102"/>
        <v>4.2664714494875565E-3</v>
      </c>
    </row>
    <row r="78" spans="1:70">
      <c r="A78" s="326"/>
      <c r="B78" s="38" t="s">
        <v>478</v>
      </c>
      <c r="C78" s="38">
        <f>C54</f>
        <v>1</v>
      </c>
      <c r="D78" s="38">
        <f t="shared" ref="D78:BH78" si="103">D54</f>
        <v>1</v>
      </c>
      <c r="E78" s="38">
        <f t="shared" si="103"/>
        <v>1</v>
      </c>
      <c r="F78" s="38">
        <f t="shared" si="103"/>
        <v>1</v>
      </c>
      <c r="G78" s="38">
        <f t="shared" si="103"/>
        <v>1</v>
      </c>
      <c r="H78" s="38">
        <f t="shared" si="103"/>
        <v>1</v>
      </c>
      <c r="I78" s="38">
        <f t="shared" si="103"/>
        <v>1</v>
      </c>
      <c r="J78" s="38">
        <f t="shared" si="103"/>
        <v>1</v>
      </c>
      <c r="K78" s="38">
        <f t="shared" si="103"/>
        <v>1</v>
      </c>
      <c r="L78" s="38">
        <f t="shared" si="103"/>
        <v>1</v>
      </c>
      <c r="M78" s="38">
        <f t="shared" si="103"/>
        <v>1</v>
      </c>
      <c r="N78" s="38">
        <f t="shared" si="103"/>
        <v>1</v>
      </c>
      <c r="O78" s="38">
        <f t="shared" si="103"/>
        <v>1</v>
      </c>
      <c r="P78" s="38">
        <f t="shared" si="103"/>
        <v>1</v>
      </c>
      <c r="Q78" s="38">
        <f t="shared" si="103"/>
        <v>1</v>
      </c>
      <c r="R78" s="38">
        <f t="shared" si="103"/>
        <v>1</v>
      </c>
      <c r="S78" s="38">
        <f t="shared" si="103"/>
        <v>1</v>
      </c>
      <c r="T78" s="38">
        <f t="shared" si="103"/>
        <v>1</v>
      </c>
      <c r="U78" s="38">
        <f t="shared" si="103"/>
        <v>1</v>
      </c>
      <c r="V78" s="38">
        <f t="shared" si="103"/>
        <v>1</v>
      </c>
      <c r="W78" s="38">
        <f t="shared" si="103"/>
        <v>1</v>
      </c>
      <c r="X78" s="38">
        <f t="shared" si="103"/>
        <v>1</v>
      </c>
      <c r="Y78" s="38">
        <f t="shared" si="103"/>
        <v>1</v>
      </c>
      <c r="Z78" s="38">
        <f t="shared" si="103"/>
        <v>1</v>
      </c>
      <c r="AA78" s="38">
        <f t="shared" si="103"/>
        <v>1</v>
      </c>
      <c r="AB78" s="38">
        <f t="shared" si="103"/>
        <v>1</v>
      </c>
      <c r="AC78" s="38">
        <f t="shared" si="103"/>
        <v>1</v>
      </c>
      <c r="AD78" s="38">
        <f t="shared" si="103"/>
        <v>1</v>
      </c>
      <c r="AE78" s="38">
        <f t="shared" si="103"/>
        <v>1</v>
      </c>
      <c r="AF78" s="38">
        <f t="shared" si="103"/>
        <v>1</v>
      </c>
      <c r="AG78" s="38">
        <f t="shared" si="103"/>
        <v>1</v>
      </c>
      <c r="AH78" s="38">
        <f t="shared" si="103"/>
        <v>1</v>
      </c>
      <c r="AI78" s="38">
        <f t="shared" si="103"/>
        <v>1</v>
      </c>
      <c r="AJ78" s="38">
        <f t="shared" si="103"/>
        <v>1</v>
      </c>
      <c r="AK78" s="38">
        <f t="shared" si="103"/>
        <v>1</v>
      </c>
      <c r="AL78" s="38">
        <f t="shared" si="103"/>
        <v>1</v>
      </c>
      <c r="AM78" s="38">
        <f t="shared" si="103"/>
        <v>1</v>
      </c>
      <c r="AN78" s="38">
        <f t="shared" si="103"/>
        <v>1</v>
      </c>
      <c r="AO78" s="38">
        <f t="shared" si="103"/>
        <v>1</v>
      </c>
      <c r="AP78" s="38">
        <f t="shared" si="103"/>
        <v>1</v>
      </c>
      <c r="AQ78" s="38">
        <f t="shared" si="103"/>
        <v>1</v>
      </c>
      <c r="AR78" s="38">
        <f t="shared" si="103"/>
        <v>1</v>
      </c>
      <c r="AS78" s="38">
        <f t="shared" si="103"/>
        <v>1</v>
      </c>
      <c r="AT78" s="38">
        <f t="shared" si="103"/>
        <v>1</v>
      </c>
      <c r="AU78" s="38">
        <f t="shared" si="103"/>
        <v>1</v>
      </c>
      <c r="AV78" s="38">
        <f t="shared" si="103"/>
        <v>1</v>
      </c>
      <c r="AW78" s="38">
        <f t="shared" si="103"/>
        <v>1</v>
      </c>
      <c r="AX78" s="38">
        <f t="shared" si="103"/>
        <v>1</v>
      </c>
      <c r="AY78" s="38">
        <f t="shared" si="103"/>
        <v>1</v>
      </c>
      <c r="AZ78" s="38">
        <f t="shared" si="103"/>
        <v>1</v>
      </c>
      <c r="BA78" s="38">
        <f t="shared" si="103"/>
        <v>1</v>
      </c>
      <c r="BB78" s="38">
        <f t="shared" si="103"/>
        <v>1</v>
      </c>
      <c r="BC78" s="38">
        <f t="shared" si="103"/>
        <v>1</v>
      </c>
      <c r="BD78" s="38">
        <f t="shared" si="103"/>
        <v>1</v>
      </c>
      <c r="BE78" s="38">
        <f t="shared" si="103"/>
        <v>1</v>
      </c>
      <c r="BF78" s="38">
        <f t="shared" si="103"/>
        <v>1</v>
      </c>
      <c r="BG78" s="38">
        <f t="shared" si="103"/>
        <v>1</v>
      </c>
      <c r="BH78" s="38">
        <f t="shared" si="103"/>
        <v>1</v>
      </c>
    </row>
    <row r="79" spans="1:70">
      <c r="A79" s="326"/>
      <c r="B79" s="10" t="s">
        <v>479</v>
      </c>
      <c r="C79" s="10">
        <v>1</v>
      </c>
      <c r="D79" s="10">
        <v>1</v>
      </c>
      <c r="E79" s="10">
        <v>1</v>
      </c>
      <c r="F79" s="10">
        <v>1</v>
      </c>
      <c r="G79" s="10">
        <v>1</v>
      </c>
      <c r="H79" s="10">
        <v>1</v>
      </c>
      <c r="I79" s="10">
        <v>1</v>
      </c>
      <c r="J79" s="10">
        <v>1</v>
      </c>
      <c r="K79" s="10">
        <v>1</v>
      </c>
      <c r="L79" s="10">
        <v>1</v>
      </c>
      <c r="M79" s="10">
        <v>1</v>
      </c>
      <c r="N79" s="10">
        <v>1</v>
      </c>
      <c r="O79" s="10">
        <v>1</v>
      </c>
      <c r="P79" s="10">
        <v>1</v>
      </c>
      <c r="Q79" s="10">
        <v>1</v>
      </c>
      <c r="R79" s="10">
        <v>1</v>
      </c>
      <c r="S79" s="10">
        <v>1</v>
      </c>
      <c r="T79" s="10">
        <v>1</v>
      </c>
      <c r="U79" s="10">
        <v>1</v>
      </c>
      <c r="V79" s="10">
        <v>1</v>
      </c>
      <c r="W79" s="10">
        <v>1</v>
      </c>
      <c r="X79" s="10">
        <v>1</v>
      </c>
      <c r="Y79" s="10">
        <v>1</v>
      </c>
      <c r="Z79" s="10">
        <v>1</v>
      </c>
      <c r="AA79" s="10">
        <v>1</v>
      </c>
      <c r="AB79" s="10">
        <v>1</v>
      </c>
      <c r="AC79" s="10">
        <v>1</v>
      </c>
      <c r="AD79" s="10">
        <v>1</v>
      </c>
      <c r="AE79" s="10">
        <v>1</v>
      </c>
      <c r="AF79" s="10">
        <v>1</v>
      </c>
      <c r="AG79" s="10">
        <v>1</v>
      </c>
      <c r="AH79" s="10">
        <v>1</v>
      </c>
      <c r="AI79" s="10">
        <v>1</v>
      </c>
      <c r="AJ79" s="10">
        <v>1</v>
      </c>
      <c r="AK79" s="10">
        <v>1</v>
      </c>
      <c r="AL79" s="10">
        <v>1</v>
      </c>
      <c r="AM79" s="10">
        <v>1</v>
      </c>
      <c r="AN79" s="10">
        <v>1</v>
      </c>
      <c r="AO79" s="10">
        <v>1</v>
      </c>
      <c r="AP79" s="10">
        <v>1</v>
      </c>
      <c r="AQ79" s="10">
        <v>1</v>
      </c>
      <c r="AR79" s="10">
        <v>1</v>
      </c>
      <c r="AS79" s="10">
        <v>1</v>
      </c>
      <c r="AT79" s="10">
        <v>1</v>
      </c>
      <c r="AU79" s="10">
        <v>1</v>
      </c>
      <c r="AV79" s="10">
        <v>1</v>
      </c>
      <c r="AW79" s="10">
        <v>1</v>
      </c>
      <c r="AX79" s="10">
        <v>1</v>
      </c>
      <c r="AY79" s="10">
        <v>1</v>
      </c>
      <c r="AZ79" s="10">
        <v>1</v>
      </c>
      <c r="BA79" s="10">
        <v>1</v>
      </c>
      <c r="BB79" s="10">
        <v>1</v>
      </c>
      <c r="BC79" s="10">
        <v>1</v>
      </c>
      <c r="BD79" s="10">
        <v>1</v>
      </c>
      <c r="BE79" s="10">
        <v>1</v>
      </c>
      <c r="BF79" s="10">
        <v>1</v>
      </c>
      <c r="BG79" s="10">
        <v>1</v>
      </c>
      <c r="BH79" s="10">
        <v>1</v>
      </c>
    </row>
    <row r="80" spans="1:70">
      <c r="A80" s="326"/>
      <c r="B80" s="10" t="s">
        <v>480</v>
      </c>
      <c r="C80" s="10">
        <v>1</v>
      </c>
      <c r="D80" s="10">
        <v>1</v>
      </c>
      <c r="E80" s="10">
        <v>1</v>
      </c>
      <c r="F80" s="10">
        <v>1</v>
      </c>
      <c r="G80" s="10">
        <v>1</v>
      </c>
      <c r="H80" s="10">
        <v>1</v>
      </c>
      <c r="I80" s="10">
        <v>1</v>
      </c>
      <c r="J80" s="10">
        <v>1</v>
      </c>
      <c r="K80" s="10">
        <v>1</v>
      </c>
      <c r="L80" s="10">
        <v>1</v>
      </c>
      <c r="M80" s="10">
        <v>1</v>
      </c>
      <c r="N80" s="10">
        <v>1</v>
      </c>
      <c r="O80" s="10">
        <v>1</v>
      </c>
      <c r="P80" s="10">
        <v>1</v>
      </c>
      <c r="Q80" s="10">
        <v>1</v>
      </c>
      <c r="R80" s="10">
        <v>1</v>
      </c>
      <c r="S80" s="10">
        <v>1</v>
      </c>
      <c r="T80" s="10">
        <v>1</v>
      </c>
      <c r="U80" s="10">
        <v>1</v>
      </c>
      <c r="V80" s="10">
        <v>1</v>
      </c>
      <c r="W80" s="10">
        <v>1</v>
      </c>
      <c r="X80" s="10">
        <v>1</v>
      </c>
      <c r="Y80" s="10">
        <v>1</v>
      </c>
      <c r="Z80" s="10">
        <v>1</v>
      </c>
      <c r="AA80" s="10">
        <v>1</v>
      </c>
      <c r="AB80" s="10">
        <v>1</v>
      </c>
      <c r="AC80" s="10">
        <v>1</v>
      </c>
      <c r="AD80" s="10">
        <v>1</v>
      </c>
      <c r="AE80" s="10">
        <v>1</v>
      </c>
      <c r="AF80" s="10">
        <v>1</v>
      </c>
      <c r="AG80" s="10">
        <v>1</v>
      </c>
      <c r="AH80" s="10">
        <v>1</v>
      </c>
      <c r="AI80" s="10">
        <v>1</v>
      </c>
      <c r="AJ80" s="10">
        <v>1</v>
      </c>
      <c r="AK80" s="10">
        <v>1</v>
      </c>
      <c r="AL80" s="10">
        <v>1</v>
      </c>
      <c r="AM80" s="10">
        <v>1</v>
      </c>
      <c r="AN80" s="10">
        <v>1</v>
      </c>
      <c r="AO80" s="10">
        <v>1</v>
      </c>
      <c r="AP80" s="10">
        <v>1</v>
      </c>
      <c r="AQ80" s="10">
        <v>1</v>
      </c>
      <c r="AR80" s="10">
        <v>1</v>
      </c>
      <c r="AS80" s="10">
        <v>1</v>
      </c>
      <c r="AT80" s="10">
        <v>1</v>
      </c>
      <c r="AU80" s="10">
        <v>1</v>
      </c>
      <c r="AV80" s="10">
        <v>1</v>
      </c>
      <c r="AW80" s="10">
        <v>1</v>
      </c>
      <c r="AX80" s="10">
        <v>1</v>
      </c>
      <c r="AY80" s="10">
        <v>1</v>
      </c>
      <c r="AZ80" s="10">
        <v>1</v>
      </c>
      <c r="BA80" s="10">
        <v>1</v>
      </c>
      <c r="BB80" s="10">
        <v>1</v>
      </c>
      <c r="BC80" s="10">
        <v>1</v>
      </c>
      <c r="BD80" s="10">
        <v>1</v>
      </c>
      <c r="BE80" s="10">
        <v>1</v>
      </c>
      <c r="BF80" s="10">
        <v>1</v>
      </c>
      <c r="BG80" s="10">
        <v>1</v>
      </c>
      <c r="BH80" s="10">
        <v>1</v>
      </c>
    </row>
    <row r="83" spans="1:60">
      <c r="A83" s="327" t="s">
        <v>483</v>
      </c>
      <c r="B83" s="328"/>
      <c r="C83" s="328"/>
      <c r="D83" s="328"/>
      <c r="E83" s="328"/>
      <c r="F83" s="328"/>
    </row>
    <row r="84" spans="1:60">
      <c r="A84" s="327" t="s">
        <v>481</v>
      </c>
      <c r="B84" s="327"/>
      <c r="C84" s="327"/>
      <c r="D84" s="327"/>
      <c r="E84" s="327"/>
      <c r="F84" s="327"/>
    </row>
    <row r="86" spans="1:60">
      <c r="A86" s="326" t="s">
        <v>17</v>
      </c>
      <c r="B86" s="43" t="s">
        <v>411</v>
      </c>
      <c r="C86" s="42">
        <v>1960</v>
      </c>
      <c r="D86" s="42">
        <f>C86+1</f>
        <v>1961</v>
      </c>
      <c r="E86" s="42">
        <f t="shared" ref="E86:BH86" si="104">D86+1</f>
        <v>1962</v>
      </c>
      <c r="F86" s="42">
        <f t="shared" si="104"/>
        <v>1963</v>
      </c>
      <c r="G86" s="42">
        <f t="shared" si="104"/>
        <v>1964</v>
      </c>
      <c r="H86" s="42">
        <f t="shared" si="104"/>
        <v>1965</v>
      </c>
      <c r="I86" s="42">
        <f t="shared" si="104"/>
        <v>1966</v>
      </c>
      <c r="J86" s="42">
        <f t="shared" si="104"/>
        <v>1967</v>
      </c>
      <c r="K86" s="42">
        <f t="shared" si="104"/>
        <v>1968</v>
      </c>
      <c r="L86" s="42">
        <f t="shared" si="104"/>
        <v>1969</v>
      </c>
      <c r="M86" s="42">
        <f t="shared" si="104"/>
        <v>1970</v>
      </c>
      <c r="N86" s="42">
        <f t="shared" si="104"/>
        <v>1971</v>
      </c>
      <c r="O86" s="42">
        <f t="shared" si="104"/>
        <v>1972</v>
      </c>
      <c r="P86" s="42">
        <f t="shared" si="104"/>
        <v>1973</v>
      </c>
      <c r="Q86" s="42">
        <f t="shared" si="104"/>
        <v>1974</v>
      </c>
      <c r="R86" s="42">
        <f t="shared" si="104"/>
        <v>1975</v>
      </c>
      <c r="S86" s="42">
        <f t="shared" si="104"/>
        <v>1976</v>
      </c>
      <c r="T86" s="42">
        <f t="shared" si="104"/>
        <v>1977</v>
      </c>
      <c r="U86" s="42">
        <f t="shared" si="104"/>
        <v>1978</v>
      </c>
      <c r="V86" s="42">
        <f t="shared" si="104"/>
        <v>1979</v>
      </c>
      <c r="W86" s="42">
        <f t="shared" si="104"/>
        <v>1980</v>
      </c>
      <c r="X86" s="42">
        <f t="shared" si="104"/>
        <v>1981</v>
      </c>
      <c r="Y86" s="42">
        <f t="shared" si="104"/>
        <v>1982</v>
      </c>
      <c r="Z86" s="42">
        <f t="shared" si="104"/>
        <v>1983</v>
      </c>
      <c r="AA86" s="42">
        <f t="shared" si="104"/>
        <v>1984</v>
      </c>
      <c r="AB86" s="42">
        <f t="shared" si="104"/>
        <v>1985</v>
      </c>
      <c r="AC86" s="42">
        <f t="shared" si="104"/>
        <v>1986</v>
      </c>
      <c r="AD86" s="42">
        <f t="shared" si="104"/>
        <v>1987</v>
      </c>
      <c r="AE86" s="42">
        <f t="shared" si="104"/>
        <v>1988</v>
      </c>
      <c r="AF86" s="42">
        <f t="shared" si="104"/>
        <v>1989</v>
      </c>
      <c r="AG86" s="42">
        <f t="shared" si="104"/>
        <v>1990</v>
      </c>
      <c r="AH86" s="42">
        <f t="shared" si="104"/>
        <v>1991</v>
      </c>
      <c r="AI86" s="42">
        <f t="shared" si="104"/>
        <v>1992</v>
      </c>
      <c r="AJ86" s="42">
        <f t="shared" si="104"/>
        <v>1993</v>
      </c>
      <c r="AK86" s="42">
        <f t="shared" si="104"/>
        <v>1994</v>
      </c>
      <c r="AL86" s="42">
        <f t="shared" si="104"/>
        <v>1995</v>
      </c>
      <c r="AM86" s="42">
        <f t="shared" si="104"/>
        <v>1996</v>
      </c>
      <c r="AN86" s="42">
        <f t="shared" si="104"/>
        <v>1997</v>
      </c>
      <c r="AO86" s="42">
        <f t="shared" si="104"/>
        <v>1998</v>
      </c>
      <c r="AP86" s="42">
        <f t="shared" si="104"/>
        <v>1999</v>
      </c>
      <c r="AQ86" s="42">
        <f t="shared" si="104"/>
        <v>2000</v>
      </c>
      <c r="AR86" s="42">
        <f t="shared" si="104"/>
        <v>2001</v>
      </c>
      <c r="AS86" s="42">
        <f t="shared" si="104"/>
        <v>2002</v>
      </c>
      <c r="AT86" s="42">
        <f t="shared" si="104"/>
        <v>2003</v>
      </c>
      <c r="AU86" s="42">
        <f t="shared" si="104"/>
        <v>2004</v>
      </c>
      <c r="AV86" s="42">
        <f t="shared" si="104"/>
        <v>2005</v>
      </c>
      <c r="AW86" s="42">
        <f t="shared" si="104"/>
        <v>2006</v>
      </c>
      <c r="AX86" s="42">
        <f t="shared" si="104"/>
        <v>2007</v>
      </c>
      <c r="AY86" s="42">
        <f t="shared" si="104"/>
        <v>2008</v>
      </c>
      <c r="AZ86" s="42">
        <f t="shared" si="104"/>
        <v>2009</v>
      </c>
      <c r="BA86" s="42">
        <f t="shared" si="104"/>
        <v>2010</v>
      </c>
      <c r="BB86" s="42">
        <f t="shared" si="104"/>
        <v>2011</v>
      </c>
      <c r="BC86" s="42">
        <f t="shared" si="104"/>
        <v>2012</v>
      </c>
      <c r="BD86" s="42">
        <f t="shared" si="104"/>
        <v>2013</v>
      </c>
      <c r="BE86" s="42">
        <f t="shared" si="104"/>
        <v>2014</v>
      </c>
      <c r="BF86" s="42">
        <f t="shared" si="104"/>
        <v>2015</v>
      </c>
      <c r="BG86" s="42">
        <f t="shared" si="104"/>
        <v>2016</v>
      </c>
      <c r="BH86" s="42">
        <f t="shared" si="104"/>
        <v>2017</v>
      </c>
    </row>
    <row r="87" spans="1:60">
      <c r="A87" s="326"/>
      <c r="B87" s="38" t="s">
        <v>475</v>
      </c>
      <c r="C87" s="41">
        <f>C59</f>
        <v>1.7071742313323573E-2</v>
      </c>
      <c r="D87" s="41">
        <f t="shared" ref="D87:BH87" si="105">D59</f>
        <v>1.7462371888726208E-2</v>
      </c>
      <c r="E87" s="41">
        <f t="shared" si="105"/>
        <v>1.7853001464128843E-2</v>
      </c>
      <c r="F87" s="41">
        <f t="shared" si="105"/>
        <v>1.8243631039531479E-2</v>
      </c>
      <c r="G87" s="41">
        <f t="shared" si="105"/>
        <v>1.8634260614934114E-2</v>
      </c>
      <c r="H87" s="41">
        <f t="shared" si="105"/>
        <v>1.9024890190336749E-2</v>
      </c>
      <c r="I87" s="41">
        <f t="shared" si="105"/>
        <v>1.9415519765739384E-2</v>
      </c>
      <c r="J87" s="41">
        <f t="shared" si="105"/>
        <v>1.9806149341142019E-2</v>
      </c>
      <c r="K87" s="41">
        <f t="shared" si="105"/>
        <v>2.0196778916544655E-2</v>
      </c>
      <c r="L87" s="41">
        <f t="shared" si="105"/>
        <v>2.058740849194729E-2</v>
      </c>
      <c r="M87" s="41">
        <f t="shared" si="105"/>
        <v>2.0978038067349925E-2</v>
      </c>
      <c r="N87" s="41">
        <f t="shared" si="105"/>
        <v>2.136866764275256E-2</v>
      </c>
      <c r="O87" s="41">
        <f t="shared" si="105"/>
        <v>2.1759297218155196E-2</v>
      </c>
      <c r="P87" s="41">
        <f t="shared" si="105"/>
        <v>2.2149926793557831E-2</v>
      </c>
      <c r="Q87" s="41">
        <f t="shared" si="105"/>
        <v>2.2540556368960466E-2</v>
      </c>
      <c r="R87" s="41">
        <f t="shared" si="105"/>
        <v>2.2931185944363101E-2</v>
      </c>
      <c r="S87" s="41">
        <f t="shared" si="105"/>
        <v>2.3321815519765737E-2</v>
      </c>
      <c r="T87" s="41">
        <f t="shared" si="105"/>
        <v>2.3712445095168372E-2</v>
      </c>
      <c r="U87" s="41">
        <f t="shared" si="105"/>
        <v>2.4103074670571007E-2</v>
      </c>
      <c r="V87" s="41">
        <f t="shared" si="105"/>
        <v>2.4493704245973642E-2</v>
      </c>
      <c r="W87" s="41">
        <f t="shared" si="105"/>
        <v>2.4884333821376278E-2</v>
      </c>
      <c r="X87" s="41">
        <f t="shared" si="105"/>
        <v>2.5274963396778913E-2</v>
      </c>
      <c r="Y87" s="41">
        <f t="shared" si="105"/>
        <v>2.5665592972181552E-2</v>
      </c>
      <c r="Z87" s="41">
        <f t="shared" si="105"/>
        <v>2.6056222547584187E-2</v>
      </c>
      <c r="AA87" s="41">
        <f t="shared" si="105"/>
        <v>2.6446852122986822E-2</v>
      </c>
      <c r="AB87" s="41">
        <f t="shared" si="105"/>
        <v>2.6837481698389457E-2</v>
      </c>
      <c r="AC87" s="41">
        <f t="shared" si="105"/>
        <v>2.7228111273792092E-2</v>
      </c>
      <c r="AD87" s="41">
        <f t="shared" si="105"/>
        <v>2.7618740849194728E-2</v>
      </c>
      <c r="AE87" s="41">
        <f t="shared" si="105"/>
        <v>2.8009370424597363E-2</v>
      </c>
      <c r="AF87" s="41">
        <f t="shared" si="105"/>
        <v>2.8399999999999998E-2</v>
      </c>
      <c r="AG87" s="41">
        <f t="shared" si="105"/>
        <v>2.8790629575402633E-2</v>
      </c>
      <c r="AH87" s="41">
        <f t="shared" si="105"/>
        <v>2.9181259150805269E-2</v>
      </c>
      <c r="AI87" s="41">
        <f t="shared" si="105"/>
        <v>2.9571888726207904E-2</v>
      </c>
      <c r="AJ87" s="41">
        <f t="shared" si="105"/>
        <v>2.9962518301610539E-2</v>
      </c>
      <c r="AK87" s="41">
        <f t="shared" si="105"/>
        <v>3.0353147877013174E-2</v>
      </c>
      <c r="AL87" s="41">
        <f t="shared" si="105"/>
        <v>3.074377745241581E-2</v>
      </c>
      <c r="AM87" s="41">
        <f t="shared" si="105"/>
        <v>3.1134407027818445E-2</v>
      </c>
      <c r="AN87" s="41">
        <f t="shared" si="105"/>
        <v>3.1525036603221077E-2</v>
      </c>
      <c r="AO87" s="41">
        <f t="shared" si="105"/>
        <v>3.1915666178623715E-2</v>
      </c>
      <c r="AP87" s="41">
        <f t="shared" si="105"/>
        <v>3.2306295754026347E-2</v>
      </c>
      <c r="AQ87" s="41">
        <f t="shared" si="105"/>
        <v>3.2696925329428986E-2</v>
      </c>
      <c r="AR87" s="41">
        <f t="shared" si="105"/>
        <v>3.3087554904831618E-2</v>
      </c>
      <c r="AS87" s="41">
        <f t="shared" si="105"/>
        <v>3.3478184480234256E-2</v>
      </c>
      <c r="AT87" s="41">
        <f t="shared" si="105"/>
        <v>3.3868814055636895E-2</v>
      </c>
      <c r="AU87" s="41">
        <f t="shared" si="105"/>
        <v>3.4259443631039527E-2</v>
      </c>
      <c r="AV87" s="41">
        <f t="shared" si="105"/>
        <v>3.4650073206442165E-2</v>
      </c>
      <c r="AW87" s="41">
        <f t="shared" si="105"/>
        <v>3.5040702781844797E-2</v>
      </c>
      <c r="AX87" s="41">
        <f t="shared" si="105"/>
        <v>3.5431332357247436E-2</v>
      </c>
      <c r="AY87" s="41">
        <f t="shared" si="105"/>
        <v>3.5821961932650068E-2</v>
      </c>
      <c r="AZ87" s="41">
        <f t="shared" si="105"/>
        <v>3.6212591508052706E-2</v>
      </c>
      <c r="BA87" s="41">
        <f t="shared" si="105"/>
        <v>3.6603221083455345E-2</v>
      </c>
      <c r="BB87" s="41">
        <f t="shared" si="105"/>
        <v>3.6993850658857977E-2</v>
      </c>
      <c r="BC87" s="41">
        <f t="shared" si="105"/>
        <v>3.7384480234260616E-2</v>
      </c>
      <c r="BD87" s="41">
        <f t="shared" si="105"/>
        <v>3.7775109809663247E-2</v>
      </c>
      <c r="BE87" s="41">
        <f t="shared" si="105"/>
        <v>3.8165739385065886E-2</v>
      </c>
      <c r="BF87" s="41">
        <f t="shared" si="105"/>
        <v>3.8556368960468518E-2</v>
      </c>
      <c r="BG87" s="41">
        <f t="shared" si="105"/>
        <v>3.8946998535871157E-2</v>
      </c>
      <c r="BH87" s="41">
        <f t="shared" si="105"/>
        <v>3.9337628111273788E-2</v>
      </c>
    </row>
    <row r="88" spans="1:60">
      <c r="A88" s="326"/>
      <c r="B88" s="10" t="s">
        <v>476</v>
      </c>
      <c r="C88" s="10">
        <f>C87/2</f>
        <v>8.5358711566617864E-3</v>
      </c>
      <c r="D88" s="10">
        <f t="shared" ref="D88:BH88" si="106">D87/2</f>
        <v>8.731185944363104E-3</v>
      </c>
      <c r="E88" s="10">
        <f t="shared" si="106"/>
        <v>8.9265007320644216E-3</v>
      </c>
      <c r="F88" s="10">
        <f t="shared" si="106"/>
        <v>9.1218155197657393E-3</v>
      </c>
      <c r="G88" s="10">
        <f t="shared" si="106"/>
        <v>9.3171303074670569E-3</v>
      </c>
      <c r="H88" s="10">
        <f t="shared" si="106"/>
        <v>9.5124450951683745E-3</v>
      </c>
      <c r="I88" s="10">
        <f t="shared" si="106"/>
        <v>9.7077598828696921E-3</v>
      </c>
      <c r="J88" s="10">
        <f t="shared" si="106"/>
        <v>9.9030746705710097E-3</v>
      </c>
      <c r="K88" s="10">
        <f t="shared" si="106"/>
        <v>1.0098389458272327E-2</v>
      </c>
      <c r="L88" s="10">
        <f t="shared" si="106"/>
        <v>1.0293704245973645E-2</v>
      </c>
      <c r="M88" s="10">
        <f t="shared" si="106"/>
        <v>1.0489019033674963E-2</v>
      </c>
      <c r="N88" s="10">
        <f t="shared" si="106"/>
        <v>1.068433382137628E-2</v>
      </c>
      <c r="O88" s="10">
        <f t="shared" si="106"/>
        <v>1.0879648609077598E-2</v>
      </c>
      <c r="P88" s="10">
        <f t="shared" si="106"/>
        <v>1.1074963396778915E-2</v>
      </c>
      <c r="Q88" s="10">
        <f t="shared" si="106"/>
        <v>1.1270278184480233E-2</v>
      </c>
      <c r="R88" s="10">
        <f t="shared" si="106"/>
        <v>1.1465592972181551E-2</v>
      </c>
      <c r="S88" s="10">
        <f t="shared" si="106"/>
        <v>1.1660907759882868E-2</v>
      </c>
      <c r="T88" s="10">
        <f t="shared" si="106"/>
        <v>1.1856222547584186E-2</v>
      </c>
      <c r="U88" s="10">
        <f t="shared" si="106"/>
        <v>1.2051537335285504E-2</v>
      </c>
      <c r="V88" s="10">
        <f t="shared" si="106"/>
        <v>1.2246852122986821E-2</v>
      </c>
      <c r="W88" s="10">
        <f t="shared" si="106"/>
        <v>1.2442166910688139E-2</v>
      </c>
      <c r="X88" s="10">
        <f t="shared" si="106"/>
        <v>1.2637481698389456E-2</v>
      </c>
      <c r="Y88" s="10">
        <f t="shared" si="106"/>
        <v>1.2832796486090776E-2</v>
      </c>
      <c r="Z88" s="10">
        <f t="shared" si="106"/>
        <v>1.3028111273792093E-2</v>
      </c>
      <c r="AA88" s="10">
        <f t="shared" si="106"/>
        <v>1.3223426061493411E-2</v>
      </c>
      <c r="AB88" s="10">
        <f t="shared" si="106"/>
        <v>1.3418740849194729E-2</v>
      </c>
      <c r="AC88" s="10">
        <f t="shared" si="106"/>
        <v>1.3614055636896046E-2</v>
      </c>
      <c r="AD88" s="10">
        <f t="shared" si="106"/>
        <v>1.3809370424597364E-2</v>
      </c>
      <c r="AE88" s="10">
        <f t="shared" si="106"/>
        <v>1.4004685212298681E-2</v>
      </c>
      <c r="AF88" s="10">
        <f t="shared" si="106"/>
        <v>1.4199999999999999E-2</v>
      </c>
      <c r="AG88" s="10">
        <f t="shared" si="106"/>
        <v>1.4395314787701317E-2</v>
      </c>
      <c r="AH88" s="10">
        <f t="shared" si="106"/>
        <v>1.4590629575402634E-2</v>
      </c>
      <c r="AI88" s="10">
        <f t="shared" si="106"/>
        <v>1.4785944363103952E-2</v>
      </c>
      <c r="AJ88" s="10">
        <f t="shared" si="106"/>
        <v>1.498125915080527E-2</v>
      </c>
      <c r="AK88" s="10">
        <f t="shared" si="106"/>
        <v>1.5176573938506587E-2</v>
      </c>
      <c r="AL88" s="10">
        <f t="shared" si="106"/>
        <v>1.5371888726207905E-2</v>
      </c>
      <c r="AM88" s="10">
        <f t="shared" si="106"/>
        <v>1.5567203513909222E-2</v>
      </c>
      <c r="AN88" s="10">
        <f t="shared" si="106"/>
        <v>1.5762518301610538E-2</v>
      </c>
      <c r="AO88" s="10">
        <f t="shared" si="106"/>
        <v>1.5957833089311858E-2</v>
      </c>
      <c r="AP88" s="10">
        <f t="shared" si="106"/>
        <v>1.6153147877013174E-2</v>
      </c>
      <c r="AQ88" s="10">
        <f t="shared" si="106"/>
        <v>1.6348462664714493E-2</v>
      </c>
      <c r="AR88" s="10">
        <f t="shared" si="106"/>
        <v>1.6543777452415809E-2</v>
      </c>
      <c r="AS88" s="10">
        <f t="shared" si="106"/>
        <v>1.6739092240117128E-2</v>
      </c>
      <c r="AT88" s="10">
        <f t="shared" si="106"/>
        <v>1.6934407027818447E-2</v>
      </c>
      <c r="AU88" s="10">
        <f t="shared" si="106"/>
        <v>1.7129721815519763E-2</v>
      </c>
      <c r="AV88" s="10">
        <f t="shared" si="106"/>
        <v>1.7325036603221083E-2</v>
      </c>
      <c r="AW88" s="10">
        <f t="shared" si="106"/>
        <v>1.7520351390922399E-2</v>
      </c>
      <c r="AX88" s="10">
        <f t="shared" si="106"/>
        <v>1.7715666178623718E-2</v>
      </c>
      <c r="AY88" s="10">
        <f t="shared" si="106"/>
        <v>1.7910980966325034E-2</v>
      </c>
      <c r="AZ88" s="10">
        <f t="shared" si="106"/>
        <v>1.8106295754026353E-2</v>
      </c>
      <c r="BA88" s="10">
        <f t="shared" si="106"/>
        <v>1.8301610541727673E-2</v>
      </c>
      <c r="BB88" s="10">
        <f t="shared" si="106"/>
        <v>1.8496925329428988E-2</v>
      </c>
      <c r="BC88" s="10">
        <f t="shared" si="106"/>
        <v>1.8692240117130308E-2</v>
      </c>
      <c r="BD88" s="10">
        <f t="shared" si="106"/>
        <v>1.8887554904831624E-2</v>
      </c>
      <c r="BE88" s="10">
        <f t="shared" si="106"/>
        <v>1.9082869692532943E-2</v>
      </c>
      <c r="BF88" s="10">
        <f t="shared" si="106"/>
        <v>1.9278184480234259E-2</v>
      </c>
      <c r="BG88" s="10">
        <f t="shared" si="106"/>
        <v>1.9473499267935578E-2</v>
      </c>
      <c r="BH88" s="10">
        <f t="shared" si="106"/>
        <v>1.9668814055636894E-2</v>
      </c>
    </row>
    <row r="89" spans="1:60">
      <c r="A89" s="326"/>
      <c r="B89" s="10" t="s">
        <v>477</v>
      </c>
      <c r="C89" s="37">
        <f>M65</f>
        <v>4.9780380673499269E-2</v>
      </c>
      <c r="D89" s="37">
        <f t="shared" ref="D89:BH89" si="107">N65</f>
        <v>5.0465592972181554E-2</v>
      </c>
      <c r="E89" s="37">
        <f t="shared" si="107"/>
        <v>5.1150805270863846E-2</v>
      </c>
      <c r="F89" s="37">
        <f t="shared" si="107"/>
        <v>5.1836017569546138E-2</v>
      </c>
      <c r="G89" s="37">
        <f t="shared" si="107"/>
        <v>5.2521229868228422E-2</v>
      </c>
      <c r="H89" s="37">
        <f t="shared" si="107"/>
        <v>5.3206442166910714E-2</v>
      </c>
      <c r="I89" s="37">
        <f t="shared" si="107"/>
        <v>5.3891654465593006E-2</v>
      </c>
      <c r="J89" s="37">
        <f t="shared" si="107"/>
        <v>5.4576866764275291E-2</v>
      </c>
      <c r="K89" s="37">
        <f t="shared" si="107"/>
        <v>5.5262079062957582E-2</v>
      </c>
      <c r="L89" s="37">
        <f t="shared" si="107"/>
        <v>5.5947291361639874E-2</v>
      </c>
      <c r="M89" s="37">
        <f t="shared" si="107"/>
        <v>5.663250366032211E-2</v>
      </c>
      <c r="N89" s="37">
        <f t="shared" si="107"/>
        <v>5.7411420204978046E-2</v>
      </c>
      <c r="O89" s="37">
        <f t="shared" si="107"/>
        <v>5.8190336749633968E-2</v>
      </c>
      <c r="P89" s="37">
        <f t="shared" si="107"/>
        <v>5.896925329428989E-2</v>
      </c>
      <c r="Q89" s="37">
        <f t="shared" si="107"/>
        <v>5.9748169838945819E-2</v>
      </c>
      <c r="R89" s="37">
        <f t="shared" si="107"/>
        <v>6.0527086383601741E-2</v>
      </c>
      <c r="S89" s="37">
        <f t="shared" si="107"/>
        <v>6.1306002928257664E-2</v>
      </c>
      <c r="T89" s="37">
        <f t="shared" si="107"/>
        <v>6.2084919472913593E-2</v>
      </c>
      <c r="U89" s="37">
        <f t="shared" si="107"/>
        <v>6.2863836017569522E-2</v>
      </c>
      <c r="V89" s="37">
        <f t="shared" si="107"/>
        <v>6.3642752562225444E-2</v>
      </c>
      <c r="W89" s="37">
        <f t="shared" si="107"/>
        <v>6.4421669106881407E-2</v>
      </c>
      <c r="X89" s="37">
        <f t="shared" si="107"/>
        <v>6.4983894582723287E-2</v>
      </c>
      <c r="Y89" s="37">
        <f t="shared" si="107"/>
        <v>6.5546120058565152E-2</v>
      </c>
      <c r="Z89" s="37">
        <f t="shared" si="107"/>
        <v>6.6108345534407031E-2</v>
      </c>
      <c r="AA89" s="37">
        <f t="shared" si="107"/>
        <v>6.6670571010248911E-2</v>
      </c>
      <c r="AB89" s="37">
        <f t="shared" si="107"/>
        <v>6.7232796486090776E-2</v>
      </c>
      <c r="AC89" s="37">
        <f t="shared" si="107"/>
        <v>6.7795021961932656E-2</v>
      </c>
      <c r="AD89" s="37">
        <f t="shared" si="107"/>
        <v>6.8357247437774521E-2</v>
      </c>
      <c r="AE89" s="37">
        <f t="shared" si="107"/>
        <v>6.89194729136164E-2</v>
      </c>
      <c r="AF89" s="37">
        <f t="shared" si="107"/>
        <v>6.948169838945828E-2</v>
      </c>
      <c r="AG89" s="37">
        <f t="shared" si="107"/>
        <v>7.0043923865300145E-2</v>
      </c>
      <c r="AH89" s="37">
        <f t="shared" si="107"/>
        <v>7.0644216691068809E-2</v>
      </c>
      <c r="AI89" s="37">
        <f t="shared" si="107"/>
        <v>7.1244509516837473E-2</v>
      </c>
      <c r="AJ89" s="37">
        <f t="shared" si="107"/>
        <v>7.1844802342606137E-2</v>
      </c>
      <c r="AK89" s="37">
        <f t="shared" si="107"/>
        <v>7.2445095168374801E-2</v>
      </c>
      <c r="AL89" s="37">
        <f t="shared" si="107"/>
        <v>7.3045387994143465E-2</v>
      </c>
      <c r="AM89" s="37">
        <f t="shared" si="107"/>
        <v>7.3645680819912129E-2</v>
      </c>
      <c r="AN89" s="37">
        <f t="shared" si="107"/>
        <v>7.4245973645680793E-2</v>
      </c>
      <c r="AO89" s="37">
        <f t="shared" si="107"/>
        <v>7.4846266471449485E-2</v>
      </c>
      <c r="AP89" s="37">
        <f t="shared" si="107"/>
        <v>7.5490483162518301E-2</v>
      </c>
      <c r="AQ89" s="37">
        <f t="shared" si="107"/>
        <v>7.6134699853587118E-2</v>
      </c>
      <c r="AR89" s="37">
        <f t="shared" si="107"/>
        <v>7.6743777452415812E-2</v>
      </c>
      <c r="AS89" s="37">
        <f t="shared" si="107"/>
        <v>7.7352855051244507E-2</v>
      </c>
      <c r="AT89" s="37">
        <f t="shared" si="107"/>
        <v>7.7961932650073187E-2</v>
      </c>
      <c r="AU89" s="37">
        <f t="shared" si="107"/>
        <v>7.8571010248901882E-2</v>
      </c>
      <c r="AV89" s="37">
        <f t="shared" si="107"/>
        <v>7.9180087847730576E-2</v>
      </c>
      <c r="AW89" s="37">
        <f t="shared" si="107"/>
        <v>7.9789165446559271E-2</v>
      </c>
      <c r="AX89" s="37">
        <f t="shared" si="107"/>
        <v>8.0398243045387965E-2</v>
      </c>
      <c r="AY89" s="37">
        <f t="shared" si="107"/>
        <v>8.100732064421666E-2</v>
      </c>
      <c r="AZ89" s="37">
        <f t="shared" si="107"/>
        <v>8.1616398243045341E-2</v>
      </c>
      <c r="BA89" s="37">
        <f t="shared" si="107"/>
        <v>8.2225475841874035E-2</v>
      </c>
      <c r="BB89" s="37">
        <f t="shared" si="107"/>
        <v>8.283455344070273E-2</v>
      </c>
      <c r="BC89" s="37">
        <f t="shared" si="107"/>
        <v>8.3443631039531424E-2</v>
      </c>
      <c r="BD89" s="37">
        <f t="shared" si="107"/>
        <v>8.4052708638360119E-2</v>
      </c>
      <c r="BE89" s="37">
        <f t="shared" si="107"/>
        <v>8.4661786237188813E-2</v>
      </c>
      <c r="BF89" s="37">
        <f t="shared" si="107"/>
        <v>8.5270863836017494E-2</v>
      </c>
      <c r="BG89" s="37">
        <f t="shared" si="107"/>
        <v>8.5879941434846188E-2</v>
      </c>
      <c r="BH89" s="37">
        <f t="shared" si="107"/>
        <v>8.6489019033674883E-2</v>
      </c>
    </row>
    <row r="90" spans="1:60">
      <c r="A90" s="326"/>
      <c r="B90" s="38" t="s">
        <v>478</v>
      </c>
      <c r="C90" s="38">
        <f>C60</f>
        <v>1</v>
      </c>
      <c r="D90" s="38">
        <f t="shared" ref="D90:BH90" si="108">D60</f>
        <v>1</v>
      </c>
      <c r="E90" s="38">
        <f t="shared" si="108"/>
        <v>1</v>
      </c>
      <c r="F90" s="38">
        <f t="shared" si="108"/>
        <v>1</v>
      </c>
      <c r="G90" s="38">
        <f t="shared" si="108"/>
        <v>1</v>
      </c>
      <c r="H90" s="38">
        <f t="shared" si="108"/>
        <v>1</v>
      </c>
      <c r="I90" s="38">
        <f t="shared" si="108"/>
        <v>1</v>
      </c>
      <c r="J90" s="38">
        <f t="shared" si="108"/>
        <v>1</v>
      </c>
      <c r="K90" s="38">
        <f t="shared" si="108"/>
        <v>1</v>
      </c>
      <c r="L90" s="38">
        <f t="shared" si="108"/>
        <v>1</v>
      </c>
      <c r="M90" s="38">
        <f t="shared" si="108"/>
        <v>1</v>
      </c>
      <c r="N90" s="38">
        <f t="shared" si="108"/>
        <v>1</v>
      </c>
      <c r="O90" s="38">
        <f t="shared" si="108"/>
        <v>1</v>
      </c>
      <c r="P90" s="38">
        <f t="shared" si="108"/>
        <v>1</v>
      </c>
      <c r="Q90" s="38">
        <f t="shared" si="108"/>
        <v>1</v>
      </c>
      <c r="R90" s="38">
        <f t="shared" si="108"/>
        <v>1</v>
      </c>
      <c r="S90" s="38">
        <f t="shared" si="108"/>
        <v>1</v>
      </c>
      <c r="T90" s="38">
        <f t="shared" si="108"/>
        <v>1</v>
      </c>
      <c r="U90" s="38">
        <f t="shared" si="108"/>
        <v>1</v>
      </c>
      <c r="V90" s="38">
        <f t="shared" si="108"/>
        <v>1</v>
      </c>
      <c r="W90" s="38">
        <f t="shared" si="108"/>
        <v>1</v>
      </c>
      <c r="X90" s="38">
        <f t="shared" si="108"/>
        <v>1</v>
      </c>
      <c r="Y90" s="38">
        <f t="shared" si="108"/>
        <v>1</v>
      </c>
      <c r="Z90" s="38">
        <f t="shared" si="108"/>
        <v>1</v>
      </c>
      <c r="AA90" s="38">
        <f t="shared" si="108"/>
        <v>1</v>
      </c>
      <c r="AB90" s="38">
        <f t="shared" si="108"/>
        <v>1</v>
      </c>
      <c r="AC90" s="38">
        <f t="shared" si="108"/>
        <v>1</v>
      </c>
      <c r="AD90" s="38">
        <f t="shared" si="108"/>
        <v>1</v>
      </c>
      <c r="AE90" s="38">
        <f t="shared" si="108"/>
        <v>1</v>
      </c>
      <c r="AF90" s="38">
        <f t="shared" si="108"/>
        <v>1</v>
      </c>
      <c r="AG90" s="38">
        <f t="shared" si="108"/>
        <v>1</v>
      </c>
      <c r="AH90" s="38">
        <f t="shared" si="108"/>
        <v>1</v>
      </c>
      <c r="AI90" s="38">
        <f t="shared" si="108"/>
        <v>1</v>
      </c>
      <c r="AJ90" s="38">
        <f t="shared" si="108"/>
        <v>1</v>
      </c>
      <c r="AK90" s="38">
        <f t="shared" si="108"/>
        <v>1</v>
      </c>
      <c r="AL90" s="38">
        <f t="shared" si="108"/>
        <v>1</v>
      </c>
      <c r="AM90" s="38">
        <f t="shared" si="108"/>
        <v>1</v>
      </c>
      <c r="AN90" s="38">
        <f t="shared" si="108"/>
        <v>1</v>
      </c>
      <c r="AO90" s="38">
        <f t="shared" si="108"/>
        <v>1</v>
      </c>
      <c r="AP90" s="38">
        <f t="shared" si="108"/>
        <v>1</v>
      </c>
      <c r="AQ90" s="38">
        <f t="shared" si="108"/>
        <v>1</v>
      </c>
      <c r="AR90" s="38">
        <f t="shared" si="108"/>
        <v>1</v>
      </c>
      <c r="AS90" s="38">
        <f t="shared" si="108"/>
        <v>1</v>
      </c>
      <c r="AT90" s="38">
        <f t="shared" si="108"/>
        <v>1</v>
      </c>
      <c r="AU90" s="38">
        <f t="shared" si="108"/>
        <v>1</v>
      </c>
      <c r="AV90" s="38">
        <f t="shared" si="108"/>
        <v>1</v>
      </c>
      <c r="AW90" s="38">
        <f t="shared" si="108"/>
        <v>1</v>
      </c>
      <c r="AX90" s="38">
        <f t="shared" si="108"/>
        <v>1</v>
      </c>
      <c r="AY90" s="38">
        <f t="shared" si="108"/>
        <v>1</v>
      </c>
      <c r="AZ90" s="38">
        <f t="shared" si="108"/>
        <v>1</v>
      </c>
      <c r="BA90" s="38">
        <f t="shared" si="108"/>
        <v>1</v>
      </c>
      <c r="BB90" s="38">
        <f t="shared" si="108"/>
        <v>1</v>
      </c>
      <c r="BC90" s="38">
        <f t="shared" si="108"/>
        <v>1</v>
      </c>
      <c r="BD90" s="38">
        <f t="shared" si="108"/>
        <v>1</v>
      </c>
      <c r="BE90" s="38">
        <f t="shared" si="108"/>
        <v>1</v>
      </c>
      <c r="BF90" s="38">
        <f t="shared" si="108"/>
        <v>1</v>
      </c>
      <c r="BG90" s="38">
        <f t="shared" si="108"/>
        <v>1</v>
      </c>
      <c r="BH90" s="38">
        <f t="shared" si="108"/>
        <v>1</v>
      </c>
    </row>
    <row r="91" spans="1:60">
      <c r="A91" s="326"/>
      <c r="B91" s="10" t="s">
        <v>479</v>
      </c>
      <c r="C91" s="10">
        <v>1</v>
      </c>
      <c r="D91" s="10">
        <v>1</v>
      </c>
      <c r="E91" s="10">
        <v>1</v>
      </c>
      <c r="F91" s="10">
        <v>1</v>
      </c>
      <c r="G91" s="10">
        <v>1</v>
      </c>
      <c r="H91" s="10">
        <v>1</v>
      </c>
      <c r="I91" s="10">
        <v>1</v>
      </c>
      <c r="J91" s="10">
        <v>1</v>
      </c>
      <c r="K91" s="10">
        <v>1</v>
      </c>
      <c r="L91" s="10">
        <v>1</v>
      </c>
      <c r="M91" s="10">
        <v>1</v>
      </c>
      <c r="N91" s="10">
        <v>1</v>
      </c>
      <c r="O91" s="10">
        <v>1</v>
      </c>
      <c r="P91" s="10">
        <v>1</v>
      </c>
      <c r="Q91" s="10">
        <v>1</v>
      </c>
      <c r="R91" s="10">
        <v>1</v>
      </c>
      <c r="S91" s="10">
        <v>1</v>
      </c>
      <c r="T91" s="10">
        <v>1</v>
      </c>
      <c r="U91" s="10">
        <v>1</v>
      </c>
      <c r="V91" s="10">
        <v>1</v>
      </c>
      <c r="W91" s="10">
        <v>1</v>
      </c>
      <c r="X91" s="10">
        <v>1</v>
      </c>
      <c r="Y91" s="10">
        <v>1</v>
      </c>
      <c r="Z91" s="10">
        <v>1</v>
      </c>
      <c r="AA91" s="10">
        <v>1</v>
      </c>
      <c r="AB91" s="10">
        <v>1</v>
      </c>
      <c r="AC91" s="10">
        <v>1</v>
      </c>
      <c r="AD91" s="10">
        <v>1</v>
      </c>
      <c r="AE91" s="10">
        <v>1</v>
      </c>
      <c r="AF91" s="10">
        <v>1</v>
      </c>
      <c r="AG91" s="10">
        <v>1</v>
      </c>
      <c r="AH91" s="10">
        <v>1</v>
      </c>
      <c r="AI91" s="10">
        <v>1</v>
      </c>
      <c r="AJ91" s="10">
        <v>1</v>
      </c>
      <c r="AK91" s="10">
        <v>1</v>
      </c>
      <c r="AL91" s="10">
        <v>1</v>
      </c>
      <c r="AM91" s="10">
        <v>1</v>
      </c>
      <c r="AN91" s="10">
        <v>1</v>
      </c>
      <c r="AO91" s="10">
        <v>1</v>
      </c>
      <c r="AP91" s="10">
        <v>1</v>
      </c>
      <c r="AQ91" s="10">
        <v>1</v>
      </c>
      <c r="AR91" s="10">
        <v>1</v>
      </c>
      <c r="AS91" s="10">
        <v>1</v>
      </c>
      <c r="AT91" s="10">
        <v>1</v>
      </c>
      <c r="AU91" s="10">
        <v>1</v>
      </c>
      <c r="AV91" s="10">
        <v>1</v>
      </c>
      <c r="AW91" s="10">
        <v>1</v>
      </c>
      <c r="AX91" s="10">
        <v>1</v>
      </c>
      <c r="AY91" s="10">
        <v>1</v>
      </c>
      <c r="AZ91" s="10">
        <v>1</v>
      </c>
      <c r="BA91" s="10">
        <v>1</v>
      </c>
      <c r="BB91" s="10">
        <v>1</v>
      </c>
      <c r="BC91" s="10">
        <v>1</v>
      </c>
      <c r="BD91" s="10">
        <v>1</v>
      </c>
      <c r="BE91" s="10">
        <v>1</v>
      </c>
      <c r="BF91" s="10">
        <v>1</v>
      </c>
      <c r="BG91" s="10">
        <v>1</v>
      </c>
      <c r="BH91" s="10">
        <v>1</v>
      </c>
    </row>
    <row r="92" spans="1:60">
      <c r="A92" s="326"/>
      <c r="B92" s="10" t="s">
        <v>480</v>
      </c>
      <c r="C92" s="10">
        <v>1</v>
      </c>
      <c r="D92" s="10">
        <v>1</v>
      </c>
      <c r="E92" s="10">
        <v>1</v>
      </c>
      <c r="F92" s="10">
        <v>1</v>
      </c>
      <c r="G92" s="10">
        <v>1</v>
      </c>
      <c r="H92" s="10">
        <v>1</v>
      </c>
      <c r="I92" s="10">
        <v>1</v>
      </c>
      <c r="J92" s="10">
        <v>1</v>
      </c>
      <c r="K92" s="10">
        <v>1</v>
      </c>
      <c r="L92" s="10">
        <v>1</v>
      </c>
      <c r="M92" s="10">
        <v>1</v>
      </c>
      <c r="N92" s="10">
        <v>1</v>
      </c>
      <c r="O92" s="10">
        <v>1</v>
      </c>
      <c r="P92" s="10">
        <v>1</v>
      </c>
      <c r="Q92" s="10">
        <v>1</v>
      </c>
      <c r="R92" s="10">
        <v>1</v>
      </c>
      <c r="S92" s="10">
        <v>1</v>
      </c>
      <c r="T92" s="10">
        <v>1</v>
      </c>
      <c r="U92" s="10">
        <v>1</v>
      </c>
      <c r="V92" s="10">
        <v>1</v>
      </c>
      <c r="W92" s="10">
        <v>1</v>
      </c>
      <c r="X92" s="10">
        <v>1</v>
      </c>
      <c r="Y92" s="10">
        <v>1</v>
      </c>
      <c r="Z92" s="10">
        <v>1</v>
      </c>
      <c r="AA92" s="10">
        <v>1</v>
      </c>
      <c r="AB92" s="10">
        <v>1</v>
      </c>
      <c r="AC92" s="10">
        <v>1</v>
      </c>
      <c r="AD92" s="10">
        <v>1</v>
      </c>
      <c r="AE92" s="10">
        <v>1</v>
      </c>
      <c r="AF92" s="10">
        <v>1</v>
      </c>
      <c r="AG92" s="10">
        <v>1</v>
      </c>
      <c r="AH92" s="10">
        <v>1</v>
      </c>
      <c r="AI92" s="10">
        <v>1</v>
      </c>
      <c r="AJ92" s="10">
        <v>1</v>
      </c>
      <c r="AK92" s="10">
        <v>1</v>
      </c>
      <c r="AL92" s="10">
        <v>1</v>
      </c>
      <c r="AM92" s="10">
        <v>1</v>
      </c>
      <c r="AN92" s="10">
        <v>1</v>
      </c>
      <c r="AO92" s="10">
        <v>1</v>
      </c>
      <c r="AP92" s="10">
        <v>1</v>
      </c>
      <c r="AQ92" s="10">
        <v>1</v>
      </c>
      <c r="AR92" s="10">
        <v>1</v>
      </c>
      <c r="AS92" s="10">
        <v>1</v>
      </c>
      <c r="AT92" s="10">
        <v>1</v>
      </c>
      <c r="AU92" s="10">
        <v>1</v>
      </c>
      <c r="AV92" s="10">
        <v>1</v>
      </c>
      <c r="AW92" s="10">
        <v>1</v>
      </c>
      <c r="AX92" s="10">
        <v>1</v>
      </c>
      <c r="AY92" s="10">
        <v>1</v>
      </c>
      <c r="AZ92" s="10">
        <v>1</v>
      </c>
      <c r="BA92" s="10">
        <v>1</v>
      </c>
      <c r="BB92" s="10">
        <v>1</v>
      </c>
      <c r="BC92" s="10">
        <v>1</v>
      </c>
      <c r="BD92" s="10">
        <v>1</v>
      </c>
      <c r="BE92" s="10">
        <v>1</v>
      </c>
      <c r="BF92" s="10">
        <v>1</v>
      </c>
      <c r="BG92" s="10">
        <v>1</v>
      </c>
      <c r="BH92" s="10">
        <v>1</v>
      </c>
    </row>
  </sheetData>
  <mergeCells count="16">
    <mergeCell ref="A49:G49"/>
    <mergeCell ref="A74:A80"/>
    <mergeCell ref="A86:A92"/>
    <mergeCell ref="A71:F71"/>
    <mergeCell ref="A72:F72"/>
    <mergeCell ref="A83:F83"/>
    <mergeCell ref="A84:F84"/>
    <mergeCell ref="A57:A60"/>
    <mergeCell ref="A51:A54"/>
    <mergeCell ref="A63:A66"/>
    <mergeCell ref="A69:B69"/>
    <mergeCell ref="A2:D2"/>
    <mergeCell ref="A26:B26"/>
    <mergeCell ref="A33:B33"/>
    <mergeCell ref="A40:E40"/>
    <mergeCell ref="A47:B47"/>
  </mergeCells>
  <pageMargins left="0.7" right="0.7" top="0.75" bottom="0.75" header="0.3" footer="0.3"/>
  <pageSetup paperSize="9" orientation="portrait" horizontalDpi="300" verticalDpi="0" copies="0" r:id="rId1"/>
  <drawing r:id="rId2"/>
  <mc:AlternateContent xmlns:mc="http://schemas.openxmlformats.org/markup-compatibility/2006">
    <mc:Choice Requires="v">
      <legacyDrawing r:id="rId3"/>
    </mc:Choice>
  </mc:AlternateContent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R96"/>
  <sheetViews>
    <sheetView topLeftCell="A36" workbookViewId="0">
      <pane xSplit="2" topLeftCell="C1" activePane="topRight" state="frozen"/>
      <selection pane="topRight" activeCell="C31" sqref="C31"/>
    </sheetView>
  </sheetViews>
  <sheetFormatPr baseColWidth="10" defaultColWidth="8.83203125" defaultRowHeight="13"/>
  <cols>
    <col min="1" max="1" width="10.6640625" customWidth="1"/>
    <col min="2" max="2" width="27.5" customWidth="1"/>
    <col min="3" max="3" width="9.5" customWidth="1"/>
    <col min="54" max="54" width="10.5" customWidth="1"/>
    <col min="55" max="55" width="9" customWidth="1"/>
    <col min="56" max="56" width="9.5" customWidth="1"/>
    <col min="57" max="57" width="9.1640625" customWidth="1"/>
    <col min="58" max="58" width="9.33203125" customWidth="1"/>
    <col min="59" max="59" width="9.1640625" customWidth="1"/>
  </cols>
  <sheetData>
    <row r="2" spans="1:70">
      <c r="A2" s="324" t="s">
        <v>485</v>
      </c>
      <c r="B2" s="324"/>
      <c r="C2" s="324"/>
      <c r="D2" s="324"/>
      <c r="E2" s="324"/>
    </row>
    <row r="4" spans="1:70" s="20" customFormat="1">
      <c r="B4" s="26" t="s">
        <v>408</v>
      </c>
      <c r="C4" s="26">
        <v>1950</v>
      </c>
      <c r="D4" s="26">
        <f>C4+1</f>
        <v>1951</v>
      </c>
      <c r="E4" s="26">
        <f t="shared" ref="E4:BP4" si="0">D4+1</f>
        <v>1952</v>
      </c>
      <c r="F4" s="26">
        <f t="shared" si="0"/>
        <v>1953</v>
      </c>
      <c r="G4" s="26">
        <f t="shared" si="0"/>
        <v>1954</v>
      </c>
      <c r="H4" s="26">
        <f t="shared" si="0"/>
        <v>1955</v>
      </c>
      <c r="I4" s="26">
        <f t="shared" si="0"/>
        <v>1956</v>
      </c>
      <c r="J4" s="26">
        <f t="shared" si="0"/>
        <v>1957</v>
      </c>
      <c r="K4" s="26">
        <f t="shared" si="0"/>
        <v>1958</v>
      </c>
      <c r="L4" s="26">
        <f t="shared" si="0"/>
        <v>1959</v>
      </c>
      <c r="M4" s="26">
        <f t="shared" si="0"/>
        <v>1960</v>
      </c>
      <c r="N4" s="26">
        <f t="shared" si="0"/>
        <v>1961</v>
      </c>
      <c r="O4" s="26">
        <f t="shared" si="0"/>
        <v>1962</v>
      </c>
      <c r="P4" s="26">
        <f t="shared" si="0"/>
        <v>1963</v>
      </c>
      <c r="Q4" s="26">
        <f t="shared" si="0"/>
        <v>1964</v>
      </c>
      <c r="R4" s="26">
        <f t="shared" si="0"/>
        <v>1965</v>
      </c>
      <c r="S4" s="26">
        <f t="shared" si="0"/>
        <v>1966</v>
      </c>
      <c r="T4" s="26">
        <f t="shared" si="0"/>
        <v>1967</v>
      </c>
      <c r="U4" s="26">
        <f t="shared" si="0"/>
        <v>1968</v>
      </c>
      <c r="V4" s="26">
        <f t="shared" si="0"/>
        <v>1969</v>
      </c>
      <c r="W4" s="26">
        <f t="shared" si="0"/>
        <v>1970</v>
      </c>
      <c r="X4" s="26">
        <f t="shared" si="0"/>
        <v>1971</v>
      </c>
      <c r="Y4" s="26">
        <f t="shared" si="0"/>
        <v>1972</v>
      </c>
      <c r="Z4" s="26">
        <f t="shared" si="0"/>
        <v>1973</v>
      </c>
      <c r="AA4" s="26">
        <f t="shared" si="0"/>
        <v>1974</v>
      </c>
      <c r="AB4" s="26">
        <f t="shared" si="0"/>
        <v>1975</v>
      </c>
      <c r="AC4" s="26">
        <f t="shared" si="0"/>
        <v>1976</v>
      </c>
      <c r="AD4" s="26">
        <f t="shared" si="0"/>
        <v>1977</v>
      </c>
      <c r="AE4" s="26">
        <f t="shared" si="0"/>
        <v>1978</v>
      </c>
      <c r="AF4" s="26">
        <f t="shared" si="0"/>
        <v>1979</v>
      </c>
      <c r="AG4" s="26">
        <f t="shared" si="0"/>
        <v>1980</v>
      </c>
      <c r="AH4" s="26">
        <f t="shared" si="0"/>
        <v>1981</v>
      </c>
      <c r="AI4" s="26">
        <f t="shared" si="0"/>
        <v>1982</v>
      </c>
      <c r="AJ4" s="26">
        <f t="shared" si="0"/>
        <v>1983</v>
      </c>
      <c r="AK4" s="26">
        <f t="shared" si="0"/>
        <v>1984</v>
      </c>
      <c r="AL4" s="26">
        <f t="shared" si="0"/>
        <v>1985</v>
      </c>
      <c r="AM4" s="26">
        <f t="shared" si="0"/>
        <v>1986</v>
      </c>
      <c r="AN4" s="26">
        <f t="shared" si="0"/>
        <v>1987</v>
      </c>
      <c r="AO4" s="26">
        <f t="shared" si="0"/>
        <v>1988</v>
      </c>
      <c r="AP4" s="26">
        <f t="shared" si="0"/>
        <v>1989</v>
      </c>
      <c r="AQ4" s="26">
        <f t="shared" si="0"/>
        <v>1990</v>
      </c>
      <c r="AR4" s="26">
        <f t="shared" si="0"/>
        <v>1991</v>
      </c>
      <c r="AS4" s="26">
        <f t="shared" si="0"/>
        <v>1992</v>
      </c>
      <c r="AT4" s="26">
        <f t="shared" si="0"/>
        <v>1993</v>
      </c>
      <c r="AU4" s="26">
        <f>AT4+1</f>
        <v>1994</v>
      </c>
      <c r="AV4" s="26">
        <f t="shared" si="0"/>
        <v>1995</v>
      </c>
      <c r="AW4" s="26">
        <f t="shared" si="0"/>
        <v>1996</v>
      </c>
      <c r="AX4" s="26">
        <f t="shared" si="0"/>
        <v>1997</v>
      </c>
      <c r="AY4" s="26">
        <f t="shared" si="0"/>
        <v>1998</v>
      </c>
      <c r="AZ4" s="26">
        <f t="shared" si="0"/>
        <v>1999</v>
      </c>
      <c r="BA4" s="26">
        <f t="shared" si="0"/>
        <v>2000</v>
      </c>
      <c r="BB4" s="26">
        <f t="shared" si="0"/>
        <v>2001</v>
      </c>
      <c r="BC4" s="26">
        <f t="shared" si="0"/>
        <v>2002</v>
      </c>
      <c r="BD4" s="26">
        <f t="shared" si="0"/>
        <v>2003</v>
      </c>
      <c r="BE4" s="26">
        <f t="shared" si="0"/>
        <v>2004</v>
      </c>
      <c r="BF4" s="26">
        <f t="shared" si="0"/>
        <v>2005</v>
      </c>
      <c r="BG4" s="26">
        <f t="shared" si="0"/>
        <v>2006</v>
      </c>
      <c r="BH4" s="26">
        <f t="shared" si="0"/>
        <v>2007</v>
      </c>
      <c r="BI4" s="26">
        <f t="shared" si="0"/>
        <v>2008</v>
      </c>
      <c r="BJ4" s="26">
        <f t="shared" si="0"/>
        <v>2009</v>
      </c>
      <c r="BK4" s="26">
        <f>BJ4+1</f>
        <v>2010</v>
      </c>
      <c r="BL4" s="26">
        <f t="shared" si="0"/>
        <v>2011</v>
      </c>
      <c r="BM4" s="26">
        <f t="shared" si="0"/>
        <v>2012</v>
      </c>
      <c r="BN4" s="26">
        <f t="shared" si="0"/>
        <v>2013</v>
      </c>
      <c r="BO4" s="26">
        <f t="shared" si="0"/>
        <v>2014</v>
      </c>
      <c r="BP4" s="26">
        <f t="shared" si="0"/>
        <v>2015</v>
      </c>
      <c r="BQ4" s="26">
        <f t="shared" ref="BQ4:BR4" si="1">BP4+1</f>
        <v>2016</v>
      </c>
      <c r="BR4" s="26">
        <f t="shared" si="1"/>
        <v>2017</v>
      </c>
    </row>
    <row r="5" spans="1:70" ht="26.25" customHeight="1">
      <c r="B5" s="45" t="s">
        <v>486</v>
      </c>
      <c r="C5" s="10">
        <v>41</v>
      </c>
      <c r="D5" s="10">
        <v>41.6</v>
      </c>
      <c r="E5" s="10">
        <v>42.3</v>
      </c>
      <c r="F5" s="10">
        <v>42.9</v>
      </c>
      <c r="G5" s="10">
        <v>43.6</v>
      </c>
      <c r="H5" s="10">
        <v>44.3</v>
      </c>
      <c r="I5" s="10">
        <v>45</v>
      </c>
      <c r="J5" s="10">
        <v>45.7</v>
      </c>
      <c r="K5" s="10">
        <v>46.4</v>
      </c>
      <c r="L5" s="10">
        <v>47.1</v>
      </c>
      <c r="M5" s="10">
        <v>47.8</v>
      </c>
      <c r="N5" s="10">
        <v>48.6</v>
      </c>
      <c r="O5" s="10">
        <v>49.3</v>
      </c>
      <c r="P5" s="10">
        <v>50.1</v>
      </c>
      <c r="Q5" s="10">
        <v>50.9</v>
      </c>
      <c r="R5" s="10">
        <v>51.7</v>
      </c>
      <c r="S5" s="10">
        <v>52.5</v>
      </c>
      <c r="T5" s="10">
        <v>53.3</v>
      </c>
      <c r="U5" s="10">
        <v>54.1</v>
      </c>
      <c r="V5" s="10">
        <v>55</v>
      </c>
      <c r="W5" s="10">
        <v>55.8</v>
      </c>
      <c r="X5" s="10">
        <v>56.7</v>
      </c>
      <c r="Y5" s="10">
        <v>57.6</v>
      </c>
      <c r="Z5" s="10">
        <v>58.5</v>
      </c>
      <c r="AA5" s="10">
        <v>59.4</v>
      </c>
      <c r="AB5" s="10">
        <v>60.3</v>
      </c>
      <c r="AC5" s="10">
        <v>61.2</v>
      </c>
      <c r="AD5" s="10">
        <v>62.1</v>
      </c>
      <c r="AE5" s="10">
        <v>63.1</v>
      </c>
      <c r="AF5" s="10">
        <v>64</v>
      </c>
      <c r="AG5" s="10">
        <v>65</v>
      </c>
      <c r="AH5" s="10">
        <v>66</v>
      </c>
      <c r="AI5" s="10">
        <v>67</v>
      </c>
      <c r="AJ5" s="10">
        <v>68</v>
      </c>
      <c r="AK5" s="10">
        <v>69</v>
      </c>
      <c r="AL5" s="10">
        <v>70</v>
      </c>
      <c r="AM5" s="10">
        <v>71.099999999999994</v>
      </c>
      <c r="AN5" s="10">
        <v>72.099999999999994</v>
      </c>
      <c r="AO5" s="10">
        <v>73.2</v>
      </c>
      <c r="AP5" s="10">
        <v>74.2</v>
      </c>
      <c r="AQ5" s="10">
        <v>75.3</v>
      </c>
      <c r="AR5" s="10">
        <v>76.400000000000006</v>
      </c>
      <c r="AS5" s="10">
        <v>77.5</v>
      </c>
      <c r="AT5" s="10">
        <v>78.599999999999994</v>
      </c>
      <c r="AU5" s="10">
        <v>79.8</v>
      </c>
      <c r="AV5" s="10">
        <v>80.900000000000006</v>
      </c>
      <c r="AW5" s="10">
        <v>82.1</v>
      </c>
      <c r="AX5" s="10">
        <v>83.2</v>
      </c>
      <c r="AY5" s="10">
        <v>84.4</v>
      </c>
      <c r="AZ5" s="10">
        <v>85.6</v>
      </c>
      <c r="BA5" s="10">
        <v>86.8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ht="26.25" customHeight="1">
      <c r="B6" s="45" t="s">
        <v>487</v>
      </c>
      <c r="C6" s="46">
        <f>C5/100</f>
        <v>0.41</v>
      </c>
      <c r="D6" s="46">
        <f t="shared" ref="D6:AZ6" si="2">D5/100</f>
        <v>0.41600000000000004</v>
      </c>
      <c r="E6" s="46">
        <f t="shared" si="2"/>
        <v>0.42299999999999999</v>
      </c>
      <c r="F6" s="46">
        <f t="shared" si="2"/>
        <v>0.42899999999999999</v>
      </c>
      <c r="G6" s="46">
        <f t="shared" si="2"/>
        <v>0.436</v>
      </c>
      <c r="H6" s="46">
        <f t="shared" si="2"/>
        <v>0.44299999999999995</v>
      </c>
      <c r="I6" s="46">
        <f t="shared" si="2"/>
        <v>0.45</v>
      </c>
      <c r="J6" s="46">
        <f t="shared" si="2"/>
        <v>0.45700000000000002</v>
      </c>
      <c r="K6" s="46">
        <f t="shared" si="2"/>
        <v>0.46399999999999997</v>
      </c>
      <c r="L6" s="46">
        <f t="shared" si="2"/>
        <v>0.47100000000000003</v>
      </c>
      <c r="M6" s="46">
        <f t="shared" si="2"/>
        <v>0.47799999999999998</v>
      </c>
      <c r="N6" s="46">
        <f t="shared" si="2"/>
        <v>0.48599999999999999</v>
      </c>
      <c r="O6" s="46">
        <f t="shared" si="2"/>
        <v>0.49299999999999999</v>
      </c>
      <c r="P6" s="46">
        <f t="shared" si="2"/>
        <v>0.501</v>
      </c>
      <c r="Q6" s="46">
        <f t="shared" si="2"/>
        <v>0.50900000000000001</v>
      </c>
      <c r="R6" s="46">
        <f t="shared" si="2"/>
        <v>0.51700000000000002</v>
      </c>
      <c r="S6" s="46">
        <f t="shared" si="2"/>
        <v>0.52500000000000002</v>
      </c>
      <c r="T6" s="46">
        <f t="shared" si="2"/>
        <v>0.53299999999999992</v>
      </c>
      <c r="U6" s="46">
        <f t="shared" si="2"/>
        <v>0.54100000000000004</v>
      </c>
      <c r="V6" s="46">
        <f t="shared" si="2"/>
        <v>0.55000000000000004</v>
      </c>
      <c r="W6" s="46">
        <f t="shared" si="2"/>
        <v>0.55799999999999994</v>
      </c>
      <c r="X6" s="46">
        <f t="shared" si="2"/>
        <v>0.56700000000000006</v>
      </c>
      <c r="Y6" s="46">
        <f t="shared" si="2"/>
        <v>0.57600000000000007</v>
      </c>
      <c r="Z6" s="46">
        <f t="shared" si="2"/>
        <v>0.58499999999999996</v>
      </c>
      <c r="AA6" s="46">
        <f t="shared" si="2"/>
        <v>0.59399999999999997</v>
      </c>
      <c r="AB6" s="46">
        <f t="shared" si="2"/>
        <v>0.60299999999999998</v>
      </c>
      <c r="AC6" s="46">
        <f t="shared" si="2"/>
        <v>0.61199999999999999</v>
      </c>
      <c r="AD6" s="46">
        <f t="shared" si="2"/>
        <v>0.621</v>
      </c>
      <c r="AE6" s="46">
        <f t="shared" si="2"/>
        <v>0.63100000000000001</v>
      </c>
      <c r="AF6" s="46">
        <f t="shared" si="2"/>
        <v>0.64</v>
      </c>
      <c r="AG6" s="46">
        <f t="shared" si="2"/>
        <v>0.65</v>
      </c>
      <c r="AH6" s="46">
        <f t="shared" si="2"/>
        <v>0.66</v>
      </c>
      <c r="AI6" s="46">
        <f t="shared" si="2"/>
        <v>0.67</v>
      </c>
      <c r="AJ6" s="46">
        <f t="shared" si="2"/>
        <v>0.68</v>
      </c>
      <c r="AK6" s="46">
        <f t="shared" si="2"/>
        <v>0.69</v>
      </c>
      <c r="AL6" s="46">
        <f t="shared" si="2"/>
        <v>0.7</v>
      </c>
      <c r="AM6" s="46">
        <f t="shared" si="2"/>
        <v>0.71099999999999997</v>
      </c>
      <c r="AN6" s="46">
        <f t="shared" si="2"/>
        <v>0.72099999999999997</v>
      </c>
      <c r="AO6" s="46">
        <f t="shared" si="2"/>
        <v>0.73199999999999998</v>
      </c>
      <c r="AP6" s="46">
        <f t="shared" si="2"/>
        <v>0.74199999999999999</v>
      </c>
      <c r="AQ6" s="46">
        <f t="shared" si="2"/>
        <v>0.753</v>
      </c>
      <c r="AR6" s="46">
        <f t="shared" si="2"/>
        <v>0.76400000000000001</v>
      </c>
      <c r="AS6" s="46">
        <f t="shared" si="2"/>
        <v>0.77500000000000002</v>
      </c>
      <c r="AT6" s="46">
        <f t="shared" si="2"/>
        <v>0.78599999999999992</v>
      </c>
      <c r="AU6" s="46">
        <f t="shared" si="2"/>
        <v>0.79799999999999993</v>
      </c>
      <c r="AV6" s="46">
        <f t="shared" si="2"/>
        <v>0.80900000000000005</v>
      </c>
      <c r="AW6" s="46">
        <f t="shared" si="2"/>
        <v>0.82099999999999995</v>
      </c>
      <c r="AX6" s="46">
        <f t="shared" si="2"/>
        <v>0.83200000000000007</v>
      </c>
      <c r="AY6" s="46">
        <f t="shared" si="2"/>
        <v>0.84400000000000008</v>
      </c>
      <c r="AZ6" s="46">
        <f t="shared" si="2"/>
        <v>0.85599999999999998</v>
      </c>
      <c r="BA6" s="46">
        <f>BA5/100</f>
        <v>0.86799999999999999</v>
      </c>
      <c r="BB6" s="55"/>
      <c r="BC6" s="55"/>
      <c r="BD6" s="55"/>
      <c r="BE6" s="55"/>
      <c r="BF6" s="55"/>
      <c r="BG6" s="55"/>
      <c r="BH6" s="55"/>
      <c r="BI6" s="55"/>
      <c r="BJ6" s="55"/>
      <c r="BK6" s="55"/>
      <c r="BL6" s="55"/>
      <c r="BM6" s="55"/>
      <c r="BN6" s="55"/>
      <c r="BO6" s="10"/>
      <c r="BP6" s="10"/>
      <c r="BQ6" s="10"/>
      <c r="BR6" s="10"/>
    </row>
    <row r="8" spans="1:70" ht="24.75" customHeight="1">
      <c r="B8" s="45" t="s">
        <v>488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46">
        <v>0.50580000000000003</v>
      </c>
      <c r="N8" s="46">
        <v>0.51331800000000005</v>
      </c>
      <c r="O8" s="46">
        <v>0.52095200000000008</v>
      </c>
      <c r="P8" s="46">
        <v>0.52870200000000012</v>
      </c>
      <c r="Q8" s="46">
        <v>0.53656800000000016</v>
      </c>
      <c r="R8" s="46">
        <v>0.54455000000000009</v>
      </c>
      <c r="S8" s="46">
        <v>0.55264800000000014</v>
      </c>
      <c r="T8" s="46">
        <v>0.56086200000000019</v>
      </c>
      <c r="U8" s="46">
        <v>0.56919200000000025</v>
      </c>
      <c r="V8" s="46">
        <v>0.57763800000000032</v>
      </c>
      <c r="W8" s="46">
        <v>0.58620000000000028</v>
      </c>
      <c r="X8" s="46">
        <v>0.59487800000000024</v>
      </c>
      <c r="Y8" s="46">
        <v>0.60367200000000021</v>
      </c>
      <c r="Z8" s="46">
        <v>0.61258200000000029</v>
      </c>
      <c r="AA8" s="46">
        <v>0.62160800000000038</v>
      </c>
      <c r="AB8" s="46">
        <v>0.63075000000000037</v>
      </c>
      <c r="AC8" s="46">
        <v>0.64000800000000035</v>
      </c>
      <c r="AD8" s="46">
        <v>0.64938200000000035</v>
      </c>
      <c r="AE8" s="46">
        <v>0.65887200000000035</v>
      </c>
      <c r="AF8" s="46">
        <v>0.66847800000000035</v>
      </c>
      <c r="AG8" s="46">
        <v>0.67820000000000036</v>
      </c>
      <c r="AH8" s="46">
        <v>0.68803800000000048</v>
      </c>
      <c r="AI8" s="46">
        <v>0.6979920000000005</v>
      </c>
      <c r="AJ8" s="46">
        <v>0.70806200000000041</v>
      </c>
      <c r="AK8" s="46">
        <v>0.71824800000000055</v>
      </c>
      <c r="AL8" s="46">
        <v>0.72855000000000047</v>
      </c>
      <c r="AM8" s="46">
        <v>0.73896800000000051</v>
      </c>
      <c r="AN8" s="46">
        <v>0.74950200000000056</v>
      </c>
      <c r="AO8" s="46">
        <v>0.7601520000000006</v>
      </c>
      <c r="AP8" s="46">
        <v>0.77091800000000055</v>
      </c>
      <c r="AQ8" s="46">
        <v>0.78180000000000061</v>
      </c>
      <c r="AR8" s="46">
        <v>0.79279800000000056</v>
      </c>
      <c r="AS8" s="46">
        <v>0.80391200000000052</v>
      </c>
      <c r="AT8" s="46">
        <v>0.8151420000000007</v>
      </c>
      <c r="AU8" s="46">
        <v>0.82648800000000056</v>
      </c>
      <c r="AV8" s="46">
        <v>0.83795000000000064</v>
      </c>
      <c r="AW8" s="46">
        <v>0.84952800000000073</v>
      </c>
      <c r="AX8" s="46">
        <v>0.86122200000000071</v>
      </c>
      <c r="AY8" s="46">
        <v>0.8730320000000007</v>
      </c>
      <c r="AZ8" s="46">
        <v>0.8849580000000008</v>
      </c>
      <c r="BA8" s="46">
        <v>0.89700000000000002</v>
      </c>
      <c r="BB8" s="46">
        <v>0.89700000000000002</v>
      </c>
      <c r="BC8" s="46">
        <v>0.89700000000000002</v>
      </c>
      <c r="BD8" s="46">
        <v>0.89700000000000002</v>
      </c>
      <c r="BE8" s="46">
        <v>0.89700000000000002</v>
      </c>
      <c r="BF8" s="46">
        <v>0.89700000000000002</v>
      </c>
      <c r="BG8" s="46">
        <v>0.89700000000000002</v>
      </c>
      <c r="BH8" s="46">
        <v>0.89700000000000002</v>
      </c>
      <c r="BI8" s="46">
        <v>0.89700000000000002</v>
      </c>
      <c r="BJ8" s="46">
        <v>0.89700000000000002</v>
      </c>
      <c r="BK8" s="46">
        <v>0.89700000000000002</v>
      </c>
      <c r="BL8" s="46">
        <v>0.89700000000000002</v>
      </c>
      <c r="BM8" s="46">
        <v>0.89700000000000002</v>
      </c>
      <c r="BN8" s="46">
        <v>0.89700000000000002</v>
      </c>
      <c r="BO8" s="46">
        <v>0.89700000000000002</v>
      </c>
      <c r="BP8" s="46">
        <v>0.89700000000000002</v>
      </c>
    </row>
    <row r="9" spans="1:70" ht="28">
      <c r="B9" s="45" t="s">
        <v>489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46">
        <v>0.50580000000000003</v>
      </c>
      <c r="N9" s="46">
        <v>0.51331800000000005</v>
      </c>
      <c r="O9" s="46">
        <v>0.52095200000000008</v>
      </c>
      <c r="P9" s="46">
        <v>0.52870200000000012</v>
      </c>
      <c r="Q9" s="46">
        <v>0.53656800000000016</v>
      </c>
      <c r="R9" s="46">
        <v>0.54455000000000009</v>
      </c>
      <c r="S9" s="46">
        <v>0.55264800000000014</v>
      </c>
      <c r="T9" s="46">
        <v>0.56086200000000019</v>
      </c>
      <c r="U9" s="46">
        <v>0.56919200000000025</v>
      </c>
      <c r="V9" s="46">
        <v>0.57763800000000032</v>
      </c>
      <c r="W9" s="46">
        <v>0.58620000000000028</v>
      </c>
      <c r="X9" s="46">
        <v>0.59487800000000024</v>
      </c>
      <c r="Y9" s="46">
        <v>0.60367200000000021</v>
      </c>
      <c r="Z9" s="46">
        <v>0.61258200000000029</v>
      </c>
      <c r="AA9" s="46">
        <v>0.62160800000000038</v>
      </c>
      <c r="AB9" s="46">
        <v>0.63075000000000037</v>
      </c>
      <c r="AC9" s="46">
        <v>0.64000800000000035</v>
      </c>
      <c r="AD9" s="46">
        <v>0.64938200000000035</v>
      </c>
      <c r="AE9" s="46">
        <v>0.65887200000000035</v>
      </c>
      <c r="AF9" s="46">
        <v>0.66847800000000035</v>
      </c>
      <c r="AG9" s="46">
        <v>0.67820000000000036</v>
      </c>
      <c r="AH9" s="46">
        <v>0.68803800000000048</v>
      </c>
      <c r="AI9" s="46">
        <v>0.6979920000000005</v>
      </c>
      <c r="AJ9" s="46">
        <v>0.70806200000000041</v>
      </c>
      <c r="AK9" s="46">
        <v>0.71824800000000055</v>
      </c>
      <c r="AL9" s="46">
        <v>0.73</v>
      </c>
      <c r="AM9" s="46">
        <v>0.73499999999999999</v>
      </c>
      <c r="AN9" s="46">
        <v>0.74299999999999999</v>
      </c>
      <c r="AO9" s="46">
        <v>0.75</v>
      </c>
      <c r="AP9" s="46">
        <v>0.75700000000000001</v>
      </c>
      <c r="AQ9" s="46">
        <v>0.76300000000000001</v>
      </c>
      <c r="AR9" s="46">
        <v>0.77</v>
      </c>
      <c r="AS9" s="46">
        <v>0.77600000000000002</v>
      </c>
      <c r="AT9" s="46">
        <v>0.78200000000000003</v>
      </c>
      <c r="AU9" s="46">
        <v>0.79</v>
      </c>
      <c r="AV9" s="46">
        <v>0.79700000000000004</v>
      </c>
      <c r="AW9" s="46">
        <v>0.80400000000000005</v>
      </c>
      <c r="AX9" s="46">
        <v>0.81</v>
      </c>
      <c r="AY9" s="46">
        <v>0.81599999999999995</v>
      </c>
      <c r="AZ9" s="46">
        <v>0.82099999999999995</v>
      </c>
      <c r="BA9" s="46">
        <v>0.82599999999999996</v>
      </c>
      <c r="BB9" s="46">
        <v>0.83199999999999996</v>
      </c>
      <c r="BC9" s="46">
        <v>0.83699999999999997</v>
      </c>
      <c r="BD9" s="46">
        <v>0.84099999999999997</v>
      </c>
      <c r="BE9" s="46">
        <v>0.84499999999999997</v>
      </c>
      <c r="BF9" s="46">
        <v>0.84899999999999998</v>
      </c>
      <c r="BG9" s="46">
        <v>0.85199999999999998</v>
      </c>
      <c r="BH9" s="46">
        <v>0.85499999999999998</v>
      </c>
      <c r="BI9" s="46">
        <v>0.85799999999999998</v>
      </c>
      <c r="BJ9" s="46">
        <v>0.86</v>
      </c>
      <c r="BK9" s="46">
        <v>0.86199999999999999</v>
      </c>
      <c r="BL9" s="46">
        <v>0.86399999999999999</v>
      </c>
      <c r="BM9" s="46">
        <v>0.86599999999999999</v>
      </c>
      <c r="BN9" s="46">
        <v>0.86799999999999999</v>
      </c>
      <c r="BO9" s="46">
        <v>0.87</v>
      </c>
      <c r="BP9" s="46">
        <v>0.872</v>
      </c>
    </row>
    <row r="13" spans="1:70">
      <c r="A13" s="324" t="s">
        <v>491</v>
      </c>
      <c r="B13" s="324"/>
      <c r="C13" s="324"/>
      <c r="D13" s="324"/>
      <c r="E13" s="324"/>
    </row>
    <row r="15" spans="1:70" ht="36.75" customHeight="1">
      <c r="B15" s="333" t="s">
        <v>596</v>
      </c>
      <c r="C15" s="333"/>
      <c r="D15" s="333"/>
      <c r="E15" s="333"/>
      <c r="F15" s="333"/>
      <c r="G15" s="333"/>
      <c r="H15" s="333"/>
      <c r="I15" s="333"/>
      <c r="J15" s="333"/>
      <c r="K15" s="333"/>
    </row>
    <row r="17" spans="1:60">
      <c r="A17" s="330" t="s">
        <v>492</v>
      </c>
      <c r="B17" s="27" t="s">
        <v>408</v>
      </c>
      <c r="C17" s="38">
        <f>1960</f>
        <v>1960</v>
      </c>
      <c r="D17" s="38">
        <f>C17+1</f>
        <v>1961</v>
      </c>
      <c r="E17" s="38">
        <f t="shared" ref="E17:BH17" si="3">D17+1</f>
        <v>1962</v>
      </c>
      <c r="F17" s="38">
        <f t="shared" si="3"/>
        <v>1963</v>
      </c>
      <c r="G17" s="38">
        <f t="shared" si="3"/>
        <v>1964</v>
      </c>
      <c r="H17" s="38">
        <f t="shared" si="3"/>
        <v>1965</v>
      </c>
      <c r="I17" s="38">
        <f t="shared" si="3"/>
        <v>1966</v>
      </c>
      <c r="J17" s="38">
        <f t="shared" si="3"/>
        <v>1967</v>
      </c>
      <c r="K17" s="38">
        <f t="shared" si="3"/>
        <v>1968</v>
      </c>
      <c r="L17" s="38">
        <f t="shared" si="3"/>
        <v>1969</v>
      </c>
      <c r="M17" s="38">
        <f t="shared" si="3"/>
        <v>1970</v>
      </c>
      <c r="N17" s="38">
        <f t="shared" si="3"/>
        <v>1971</v>
      </c>
      <c r="O17" s="38">
        <f t="shared" si="3"/>
        <v>1972</v>
      </c>
      <c r="P17" s="38">
        <f t="shared" si="3"/>
        <v>1973</v>
      </c>
      <c r="Q17" s="38">
        <f t="shared" si="3"/>
        <v>1974</v>
      </c>
      <c r="R17" s="38">
        <f t="shared" si="3"/>
        <v>1975</v>
      </c>
      <c r="S17" s="38">
        <f t="shared" si="3"/>
        <v>1976</v>
      </c>
      <c r="T17" s="38">
        <f t="shared" si="3"/>
        <v>1977</v>
      </c>
      <c r="U17" s="38">
        <f t="shared" si="3"/>
        <v>1978</v>
      </c>
      <c r="V17" s="38">
        <f t="shared" si="3"/>
        <v>1979</v>
      </c>
      <c r="W17" s="38">
        <f t="shared" si="3"/>
        <v>1980</v>
      </c>
      <c r="X17" s="38">
        <f t="shared" si="3"/>
        <v>1981</v>
      </c>
      <c r="Y17" s="38">
        <f t="shared" si="3"/>
        <v>1982</v>
      </c>
      <c r="Z17" s="38">
        <f t="shared" si="3"/>
        <v>1983</v>
      </c>
      <c r="AA17" s="38">
        <f t="shared" si="3"/>
        <v>1984</v>
      </c>
      <c r="AB17" s="38">
        <f t="shared" si="3"/>
        <v>1985</v>
      </c>
      <c r="AC17" s="38">
        <f t="shared" si="3"/>
        <v>1986</v>
      </c>
      <c r="AD17" s="38">
        <f t="shared" si="3"/>
        <v>1987</v>
      </c>
      <c r="AE17" s="38">
        <f t="shared" si="3"/>
        <v>1988</v>
      </c>
      <c r="AF17" s="38">
        <f t="shared" si="3"/>
        <v>1989</v>
      </c>
      <c r="AG17" s="38">
        <f t="shared" si="3"/>
        <v>1990</v>
      </c>
      <c r="AH17" s="38">
        <f t="shared" si="3"/>
        <v>1991</v>
      </c>
      <c r="AI17" s="38">
        <f t="shared" si="3"/>
        <v>1992</v>
      </c>
      <c r="AJ17" s="38">
        <f t="shared" si="3"/>
        <v>1993</v>
      </c>
      <c r="AK17" s="38">
        <f t="shared" si="3"/>
        <v>1994</v>
      </c>
      <c r="AL17" s="38">
        <f t="shared" si="3"/>
        <v>1995</v>
      </c>
      <c r="AM17" s="38">
        <f t="shared" si="3"/>
        <v>1996</v>
      </c>
      <c r="AN17" s="38">
        <f t="shared" si="3"/>
        <v>1997</v>
      </c>
      <c r="AO17" s="38">
        <f t="shared" si="3"/>
        <v>1998</v>
      </c>
      <c r="AP17" s="38">
        <f t="shared" si="3"/>
        <v>1999</v>
      </c>
      <c r="AQ17" s="38">
        <f t="shared" si="3"/>
        <v>2000</v>
      </c>
      <c r="AR17" s="38">
        <f t="shared" si="3"/>
        <v>2001</v>
      </c>
      <c r="AS17" s="38">
        <f t="shared" si="3"/>
        <v>2002</v>
      </c>
      <c r="AT17" s="38">
        <f t="shared" si="3"/>
        <v>2003</v>
      </c>
      <c r="AU17" s="38">
        <f t="shared" si="3"/>
        <v>2004</v>
      </c>
      <c r="AV17" s="38">
        <f t="shared" si="3"/>
        <v>2005</v>
      </c>
      <c r="AW17" s="38">
        <f t="shared" si="3"/>
        <v>2006</v>
      </c>
      <c r="AX17" s="38">
        <f t="shared" si="3"/>
        <v>2007</v>
      </c>
      <c r="AY17" s="38">
        <f t="shared" si="3"/>
        <v>2008</v>
      </c>
      <c r="AZ17" s="38">
        <f t="shared" si="3"/>
        <v>2009</v>
      </c>
      <c r="BA17" s="38">
        <f t="shared" si="3"/>
        <v>2010</v>
      </c>
      <c r="BB17" s="38">
        <f t="shared" si="3"/>
        <v>2011</v>
      </c>
      <c r="BC17" s="38">
        <f t="shared" si="3"/>
        <v>2012</v>
      </c>
      <c r="BD17" s="38">
        <f t="shared" si="3"/>
        <v>2013</v>
      </c>
      <c r="BE17" s="38">
        <f t="shared" si="3"/>
        <v>2014</v>
      </c>
      <c r="BF17" s="38">
        <f t="shared" si="3"/>
        <v>2015</v>
      </c>
      <c r="BG17" s="38">
        <f t="shared" si="3"/>
        <v>2016</v>
      </c>
      <c r="BH17" s="38">
        <f t="shared" si="3"/>
        <v>2017</v>
      </c>
    </row>
    <row r="18" spans="1:60" ht="28">
      <c r="A18" s="330"/>
      <c r="B18" s="45" t="s">
        <v>490</v>
      </c>
      <c r="C18" s="47">
        <f>C6</f>
        <v>0.41</v>
      </c>
      <c r="D18" s="47">
        <f>D6</f>
        <v>0.41600000000000004</v>
      </c>
      <c r="E18" s="47">
        <f t="shared" ref="E18:BA18" si="4">E6</f>
        <v>0.42299999999999999</v>
      </c>
      <c r="F18" s="47">
        <f t="shared" si="4"/>
        <v>0.42899999999999999</v>
      </c>
      <c r="G18" s="47">
        <f t="shared" si="4"/>
        <v>0.436</v>
      </c>
      <c r="H18" s="47">
        <f t="shared" si="4"/>
        <v>0.44299999999999995</v>
      </c>
      <c r="I18" s="47">
        <f t="shared" si="4"/>
        <v>0.45</v>
      </c>
      <c r="J18" s="47">
        <f t="shared" si="4"/>
        <v>0.45700000000000002</v>
      </c>
      <c r="K18" s="47">
        <f t="shared" si="4"/>
        <v>0.46399999999999997</v>
      </c>
      <c r="L18" s="47">
        <f t="shared" si="4"/>
        <v>0.47100000000000003</v>
      </c>
      <c r="M18" s="47">
        <f t="shared" si="4"/>
        <v>0.47799999999999998</v>
      </c>
      <c r="N18" s="47">
        <f>N6</f>
        <v>0.48599999999999999</v>
      </c>
      <c r="O18" s="47">
        <f t="shared" si="4"/>
        <v>0.49299999999999999</v>
      </c>
      <c r="P18" s="47">
        <f t="shared" si="4"/>
        <v>0.501</v>
      </c>
      <c r="Q18" s="47">
        <f t="shared" si="4"/>
        <v>0.50900000000000001</v>
      </c>
      <c r="R18" s="47">
        <f t="shared" si="4"/>
        <v>0.51700000000000002</v>
      </c>
      <c r="S18" s="47">
        <f t="shared" si="4"/>
        <v>0.52500000000000002</v>
      </c>
      <c r="T18" s="47">
        <f t="shared" si="4"/>
        <v>0.53299999999999992</v>
      </c>
      <c r="U18" s="47">
        <f t="shared" si="4"/>
        <v>0.54100000000000004</v>
      </c>
      <c r="V18" s="47">
        <f t="shared" si="4"/>
        <v>0.55000000000000004</v>
      </c>
      <c r="W18" s="47">
        <f t="shared" si="4"/>
        <v>0.55799999999999994</v>
      </c>
      <c r="X18" s="47">
        <f t="shared" si="4"/>
        <v>0.56700000000000006</v>
      </c>
      <c r="Y18" s="47">
        <f t="shared" si="4"/>
        <v>0.57600000000000007</v>
      </c>
      <c r="Z18" s="47">
        <f t="shared" si="4"/>
        <v>0.58499999999999996</v>
      </c>
      <c r="AA18" s="47">
        <f t="shared" si="4"/>
        <v>0.59399999999999997</v>
      </c>
      <c r="AB18" s="47">
        <f t="shared" si="4"/>
        <v>0.60299999999999998</v>
      </c>
      <c r="AC18" s="47">
        <f t="shared" si="4"/>
        <v>0.61199999999999999</v>
      </c>
      <c r="AD18" s="47">
        <f t="shared" si="4"/>
        <v>0.621</v>
      </c>
      <c r="AE18" s="47">
        <f t="shared" si="4"/>
        <v>0.63100000000000001</v>
      </c>
      <c r="AF18" s="47">
        <f t="shared" si="4"/>
        <v>0.64</v>
      </c>
      <c r="AG18" s="47">
        <f t="shared" si="4"/>
        <v>0.65</v>
      </c>
      <c r="AH18" s="47">
        <f t="shared" si="4"/>
        <v>0.66</v>
      </c>
      <c r="AI18" s="47">
        <f t="shared" si="4"/>
        <v>0.67</v>
      </c>
      <c r="AJ18" s="47">
        <f t="shared" si="4"/>
        <v>0.68</v>
      </c>
      <c r="AK18" s="47">
        <f t="shared" si="4"/>
        <v>0.69</v>
      </c>
      <c r="AL18" s="47">
        <f t="shared" si="4"/>
        <v>0.7</v>
      </c>
      <c r="AM18" s="47">
        <f t="shared" si="4"/>
        <v>0.71099999999999997</v>
      </c>
      <c r="AN18" s="47">
        <f t="shared" si="4"/>
        <v>0.72099999999999997</v>
      </c>
      <c r="AO18" s="47">
        <f t="shared" si="4"/>
        <v>0.73199999999999998</v>
      </c>
      <c r="AP18" s="47">
        <f t="shared" si="4"/>
        <v>0.74199999999999999</v>
      </c>
      <c r="AQ18" s="47">
        <f t="shared" si="4"/>
        <v>0.753</v>
      </c>
      <c r="AR18" s="47">
        <f t="shared" si="4"/>
        <v>0.76400000000000001</v>
      </c>
      <c r="AS18" s="47">
        <f t="shared" si="4"/>
        <v>0.77500000000000002</v>
      </c>
      <c r="AT18" s="47">
        <f t="shared" si="4"/>
        <v>0.78599999999999992</v>
      </c>
      <c r="AU18" s="47">
        <f t="shared" si="4"/>
        <v>0.79799999999999993</v>
      </c>
      <c r="AV18" s="47">
        <f t="shared" si="4"/>
        <v>0.80900000000000005</v>
      </c>
      <c r="AW18" s="47">
        <f t="shared" si="4"/>
        <v>0.82099999999999995</v>
      </c>
      <c r="AX18" s="47">
        <f t="shared" si="4"/>
        <v>0.83200000000000007</v>
      </c>
      <c r="AY18" s="47">
        <f t="shared" si="4"/>
        <v>0.84400000000000008</v>
      </c>
      <c r="AZ18" s="47">
        <f t="shared" si="4"/>
        <v>0.85599999999999998</v>
      </c>
      <c r="BA18" s="47">
        <f t="shared" si="4"/>
        <v>0.86799999999999999</v>
      </c>
      <c r="BB18" s="40">
        <v>0.875</v>
      </c>
      <c r="BC18" s="40">
        <v>0.88</v>
      </c>
      <c r="BD18" s="40">
        <v>0.88500000000000001</v>
      </c>
      <c r="BE18" s="40">
        <v>0.88900000000000001</v>
      </c>
      <c r="BF18" s="40">
        <v>0.89300000000000002</v>
      </c>
      <c r="BG18" s="40">
        <v>0.89500000000000002</v>
      </c>
      <c r="BH18" s="47">
        <v>0.89700000000000002</v>
      </c>
    </row>
    <row r="21" spans="1:60">
      <c r="A21" s="330" t="s">
        <v>493</v>
      </c>
      <c r="B21" s="27" t="s">
        <v>408</v>
      </c>
      <c r="C21" s="38">
        <f>1960</f>
        <v>1960</v>
      </c>
      <c r="D21" s="38">
        <f>C21+1</f>
        <v>1961</v>
      </c>
      <c r="E21" s="38">
        <f t="shared" ref="E21:BH21" si="5">D21+1</f>
        <v>1962</v>
      </c>
      <c r="F21" s="38">
        <f t="shared" si="5"/>
        <v>1963</v>
      </c>
      <c r="G21" s="38">
        <f t="shared" si="5"/>
        <v>1964</v>
      </c>
      <c r="H21" s="38">
        <f t="shared" si="5"/>
        <v>1965</v>
      </c>
      <c r="I21" s="38">
        <f t="shared" si="5"/>
        <v>1966</v>
      </c>
      <c r="J21" s="38">
        <f t="shared" si="5"/>
        <v>1967</v>
      </c>
      <c r="K21" s="38">
        <f t="shared" si="5"/>
        <v>1968</v>
      </c>
      <c r="L21" s="38">
        <f t="shared" si="5"/>
        <v>1969</v>
      </c>
      <c r="M21" s="38">
        <f t="shared" si="5"/>
        <v>1970</v>
      </c>
      <c r="N21" s="38">
        <f t="shared" si="5"/>
        <v>1971</v>
      </c>
      <c r="O21" s="38">
        <f t="shared" si="5"/>
        <v>1972</v>
      </c>
      <c r="P21" s="38">
        <f t="shared" si="5"/>
        <v>1973</v>
      </c>
      <c r="Q21" s="38">
        <f t="shared" si="5"/>
        <v>1974</v>
      </c>
      <c r="R21" s="38">
        <f t="shared" si="5"/>
        <v>1975</v>
      </c>
      <c r="S21" s="38">
        <f t="shared" si="5"/>
        <v>1976</v>
      </c>
      <c r="T21" s="38">
        <f t="shared" si="5"/>
        <v>1977</v>
      </c>
      <c r="U21" s="38">
        <f t="shared" si="5"/>
        <v>1978</v>
      </c>
      <c r="V21" s="38">
        <f t="shared" si="5"/>
        <v>1979</v>
      </c>
      <c r="W21" s="38">
        <f t="shared" si="5"/>
        <v>1980</v>
      </c>
      <c r="X21" s="38">
        <f t="shared" si="5"/>
        <v>1981</v>
      </c>
      <c r="Y21" s="38">
        <f t="shared" si="5"/>
        <v>1982</v>
      </c>
      <c r="Z21" s="38">
        <f t="shared" si="5"/>
        <v>1983</v>
      </c>
      <c r="AA21" s="38">
        <f t="shared" si="5"/>
        <v>1984</v>
      </c>
      <c r="AB21" s="38">
        <f t="shared" si="5"/>
        <v>1985</v>
      </c>
      <c r="AC21" s="38">
        <f t="shared" si="5"/>
        <v>1986</v>
      </c>
      <c r="AD21" s="38">
        <f t="shared" si="5"/>
        <v>1987</v>
      </c>
      <c r="AE21" s="38">
        <f t="shared" si="5"/>
        <v>1988</v>
      </c>
      <c r="AF21" s="38">
        <f t="shared" si="5"/>
        <v>1989</v>
      </c>
      <c r="AG21" s="38">
        <f t="shared" si="5"/>
        <v>1990</v>
      </c>
      <c r="AH21" s="38">
        <f t="shared" si="5"/>
        <v>1991</v>
      </c>
      <c r="AI21" s="38">
        <f t="shared" si="5"/>
        <v>1992</v>
      </c>
      <c r="AJ21" s="38">
        <f t="shared" si="5"/>
        <v>1993</v>
      </c>
      <c r="AK21" s="38">
        <f t="shared" si="5"/>
        <v>1994</v>
      </c>
      <c r="AL21" s="38">
        <f t="shared" si="5"/>
        <v>1995</v>
      </c>
      <c r="AM21" s="38">
        <f t="shared" si="5"/>
        <v>1996</v>
      </c>
      <c r="AN21" s="38">
        <f t="shared" si="5"/>
        <v>1997</v>
      </c>
      <c r="AO21" s="38">
        <f t="shared" si="5"/>
        <v>1998</v>
      </c>
      <c r="AP21" s="38">
        <f t="shared" si="5"/>
        <v>1999</v>
      </c>
      <c r="AQ21" s="38">
        <f t="shared" si="5"/>
        <v>2000</v>
      </c>
      <c r="AR21" s="38">
        <f t="shared" si="5"/>
        <v>2001</v>
      </c>
      <c r="AS21" s="38">
        <f t="shared" si="5"/>
        <v>2002</v>
      </c>
      <c r="AT21" s="38">
        <f t="shared" si="5"/>
        <v>2003</v>
      </c>
      <c r="AU21" s="38">
        <f t="shared" si="5"/>
        <v>2004</v>
      </c>
      <c r="AV21" s="38">
        <f t="shared" si="5"/>
        <v>2005</v>
      </c>
      <c r="AW21" s="38">
        <f t="shared" si="5"/>
        <v>2006</v>
      </c>
      <c r="AX21" s="38">
        <f t="shared" si="5"/>
        <v>2007</v>
      </c>
      <c r="AY21" s="38">
        <f t="shared" si="5"/>
        <v>2008</v>
      </c>
      <c r="AZ21" s="38">
        <f t="shared" si="5"/>
        <v>2009</v>
      </c>
      <c r="BA21" s="38">
        <f t="shared" si="5"/>
        <v>2010</v>
      </c>
      <c r="BB21" s="38">
        <f t="shared" si="5"/>
        <v>2011</v>
      </c>
      <c r="BC21" s="38">
        <f t="shared" si="5"/>
        <v>2012</v>
      </c>
      <c r="BD21" s="38">
        <f t="shared" si="5"/>
        <v>2013</v>
      </c>
      <c r="BE21" s="38">
        <f t="shared" si="5"/>
        <v>2014</v>
      </c>
      <c r="BF21" s="38">
        <f t="shared" si="5"/>
        <v>2015</v>
      </c>
      <c r="BG21" s="38">
        <f t="shared" si="5"/>
        <v>2016</v>
      </c>
      <c r="BH21" s="38">
        <f t="shared" si="5"/>
        <v>2017</v>
      </c>
    </row>
    <row r="22" spans="1:60" ht="28">
      <c r="A22" s="330"/>
      <c r="B22" s="45" t="s">
        <v>490</v>
      </c>
      <c r="C22" s="55">
        <f>'2.b-MTH2-HTH'!C10</f>
        <v>0.84</v>
      </c>
      <c r="D22" s="55">
        <f>'2.b-MTH2-HTH'!D10</f>
        <v>0.84378340421166798</v>
      </c>
      <c r="E22" s="55">
        <f>'2.b-MTH2-HTH'!E10</f>
        <v>0.84743667981034598</v>
      </c>
      <c r="F22" s="55">
        <f>'2.b-MTH2-HTH'!F10</f>
        <v>0.85096430251551103</v>
      </c>
      <c r="G22" s="55">
        <f>'2.b-MTH2-HTH'!G10</f>
        <v>0.85437059410613103</v>
      </c>
      <c r="H22" s="55">
        <f>'2.b-MTH2-HTH'!H10</f>
        <v>0.85765972771538701</v>
      </c>
      <c r="I22" s="55">
        <f>'2.b-MTH2-HTH'!I10</f>
        <v>0.86083573294327898</v>
      </c>
      <c r="J22" s="55">
        <f>'2.b-MTH2-HTH'!J10</f>
        <v>0.86390250079339403</v>
      </c>
      <c r="K22" s="55">
        <f>'2.b-MTH2-HTH'!K10</f>
        <v>0.86686378843987</v>
      </c>
      <c r="L22" s="55">
        <f>'2.b-MTH2-HTH'!L10</f>
        <v>0.86972322383040401</v>
      </c>
      <c r="M22" s="55">
        <f>'2.b-MTH2-HTH'!M10</f>
        <v>0.87248431013094196</v>
      </c>
      <c r="N22" s="55">
        <f>'2.b-MTH2-HTH'!N10</f>
        <v>0.87515043001749504</v>
      </c>
      <c r="O22" s="55">
        <f>'2.b-MTH2-HTH'!O10</f>
        <v>0.87772484982034404</v>
      </c>
      <c r="P22" s="55">
        <f>'2.b-MTH2-HTH'!P10</f>
        <v>0.88021072352569496</v>
      </c>
      <c r="Q22" s="55">
        <f>'2.b-MTH2-HTH'!Q10</f>
        <v>0.88261109663971404</v>
      </c>
      <c r="R22" s="55">
        <f>'2.b-MTH2-HTH'!R10</f>
        <v>0.88492890991965001</v>
      </c>
      <c r="S22" s="55">
        <f>'2.b-MTH2-HTH'!S10</f>
        <v>0.88716700297662998</v>
      </c>
      <c r="T22" s="55">
        <f>'2.b-MTH2-HTH'!T10</f>
        <v>0.88932811775453902</v>
      </c>
      <c r="U22" s="55">
        <f>'2.b-MTH2-HTH'!U10</f>
        <v>0.891414901889241</v>
      </c>
      <c r="V22" s="55">
        <f>'2.b-MTH2-HTH'!V10</f>
        <v>0.89342991195227095</v>
      </c>
      <c r="W22" s="55">
        <f>'2.b-MTH2-HTH'!W10</f>
        <v>0.89537561658294496</v>
      </c>
      <c r="X22" s="55">
        <f>'2.b-MTH2-HTH'!X10</f>
        <v>0.89725439951276198</v>
      </c>
      <c r="Y22" s="55">
        <f>'2.b-MTH2-HTH'!Y10</f>
        <v>0.89906856248576505</v>
      </c>
      <c r="Z22" s="55">
        <f>'2.b-MTH2-HTH'!Z10</f>
        <v>0.90082032807847101</v>
      </c>
      <c r="AA22" s="55">
        <f>'2.b-MTH2-HTH'!AA10</f>
        <v>0.90251184242280102</v>
      </c>
      <c r="AB22" s="55">
        <f>'2.b-MTH2-HTH'!AB10</f>
        <v>0.90414517783536397</v>
      </c>
      <c r="AC22" s="55">
        <f>'2.b-MTH2-HTH'!AC10</f>
        <v>0.90572233535629998</v>
      </c>
      <c r="AD22" s="55">
        <f>'2.b-MTH2-HTH'!AD10</f>
        <v>0.90724524720080701</v>
      </c>
      <c r="AE22" s="55">
        <f>'2.b-MTH2-HTH'!AE10</f>
        <v>0.90871577912634605</v>
      </c>
      <c r="AF22" s="55">
        <f>'2.b-MTH2-HTH'!AF10</f>
        <v>0.91013573271842596</v>
      </c>
      <c r="AG22" s="55">
        <f>'2.b-MTH2-HTH'!AG10</f>
        <v>0.91150684759777301</v>
      </c>
      <c r="AH22" s="55">
        <f>'2.b-MTH2-HTH'!AH10</f>
        <v>0.91283080355158197</v>
      </c>
      <c r="AI22" s="55">
        <f>'2.b-MTH2-HTH'!AI10</f>
        <v>0.91410922259146599</v>
      </c>
      <c r="AJ22" s="55">
        <f>'2.b-MTH2-HTH'!AJ10</f>
        <v>0.91534367094062496</v>
      </c>
      <c r="AK22" s="55">
        <f>'2.b-MTH2-HTH'!AK10</f>
        <v>0.91653566095266203</v>
      </c>
      <c r="AL22" s="55">
        <f>'2.b-MTH2-HTH'!AL10</f>
        <v>0.91768665296441099</v>
      </c>
      <c r="AM22" s="55">
        <f>'2.b-MTH2-HTH'!AM10</f>
        <v>0.91879805708502504</v>
      </c>
      <c r="AN22" s="55">
        <f>'2.b-MTH2-HTH'!AN10</f>
        <v>0.91987123492354095</v>
      </c>
      <c r="AO22" s="55">
        <f>'2.b-MTH2-HTH'!AO10</f>
        <v>0.92090750125701903</v>
      </c>
      <c r="AP22" s="55">
        <f>'2.b-MTH2-HTH'!AP10</f>
        <v>0.92190812564131097</v>
      </c>
      <c r="AQ22" s="55">
        <f>'2.b-MTH2-HTH'!AQ10</f>
        <v>0.92287433396642304</v>
      </c>
      <c r="AR22" s="55">
        <f>'2.b-MTH2-HTH'!AR10</f>
        <v>0.923807309958384</v>
      </c>
      <c r="AS22" s="55">
        <f>'2.b-MTH2-HTH'!AS10</f>
        <v>0.92470819662946002</v>
      </c>
      <c r="AT22" s="55">
        <f>'2.b-MTH2-HTH'!AT10</f>
        <v>0.92557809767848598</v>
      </c>
      <c r="AU22" s="55">
        <f>'2.b-MTH2-HTH'!AU10</f>
        <v>0.92641807884303196</v>
      </c>
      <c r="AV22" s="55">
        <f>'2.b-MTH2-HTH'!AV10</f>
        <v>0.92722916920507303</v>
      </c>
      <c r="AW22" s="55">
        <f>'2.b-MTH2-HTH'!AW10</f>
        <v>0.92801236245173402</v>
      </c>
      <c r="AX22" s="55">
        <f>'2.b-MTH2-HTH'!AX10</f>
        <v>0.92876861809268596</v>
      </c>
      <c r="AY22" s="55">
        <f>'2.b-MTH2-HTH'!AY10</f>
        <v>0.92949886263566495</v>
      </c>
      <c r="AZ22" s="55">
        <f>'2.b-MTH2-HTH'!AZ10</f>
        <v>0.93020399072155802</v>
      </c>
      <c r="BA22" s="55">
        <f>'2.b-MTH2-HTH'!BA10</f>
        <v>0.93088486622045097</v>
      </c>
      <c r="BB22" s="55">
        <f>'2.b-MTH2-HTH'!BB10</f>
        <v>0.93154232328997999</v>
      </c>
      <c r="BC22" s="55">
        <f>'2.b-MTH2-HTH'!BC10</f>
        <v>0.93217716739727297</v>
      </c>
      <c r="BD22" s="55">
        <f>'2.b-MTH2-HTH'!BD10</f>
        <v>0.932790176305755</v>
      </c>
      <c r="BE22" s="55">
        <f>'2.b-MTH2-HTH'!BE10</f>
        <v>0.93338210102799901</v>
      </c>
      <c r="BF22" s="55">
        <f>'2.b-MTH2-HTH'!BF10</f>
        <v>0.93395366674581504</v>
      </c>
      <c r="BG22" s="55">
        <f>'2.b-MTH2-HTH'!BG10</f>
        <v>0.93450557369868503</v>
      </c>
      <c r="BH22" s="55">
        <f>'2.b-MTH2-HTH'!BH10</f>
        <v>0.93503849804164696</v>
      </c>
    </row>
    <row r="25" spans="1:60">
      <c r="A25" s="324" t="s">
        <v>494</v>
      </c>
      <c r="B25" s="324"/>
      <c r="C25" s="324"/>
      <c r="D25" s="324"/>
      <c r="E25" s="324"/>
    </row>
    <row r="27" spans="1:60" ht="25.5" customHeight="1">
      <c r="B27" s="332" t="s">
        <v>510</v>
      </c>
      <c r="C27" s="332"/>
      <c r="D27" s="332"/>
      <c r="E27" s="332"/>
      <c r="F27" s="332"/>
      <c r="G27" s="332"/>
      <c r="H27" s="332"/>
      <c r="I27" s="332"/>
      <c r="J27" s="332"/>
    </row>
    <row r="29" spans="1:60">
      <c r="A29" s="330" t="s">
        <v>498</v>
      </c>
      <c r="B29" s="27" t="s">
        <v>408</v>
      </c>
      <c r="C29" s="38">
        <f>1960</f>
        <v>1960</v>
      </c>
      <c r="D29" s="38">
        <f>C29+1</f>
        <v>1961</v>
      </c>
      <c r="E29" s="38">
        <f t="shared" ref="E29:BH29" si="6">D29+1</f>
        <v>1962</v>
      </c>
      <c r="F29" s="38">
        <f t="shared" si="6"/>
        <v>1963</v>
      </c>
      <c r="G29" s="38">
        <f t="shared" si="6"/>
        <v>1964</v>
      </c>
      <c r="H29" s="38">
        <f t="shared" si="6"/>
        <v>1965</v>
      </c>
      <c r="I29" s="38">
        <f t="shared" si="6"/>
        <v>1966</v>
      </c>
      <c r="J29" s="38">
        <f t="shared" si="6"/>
        <v>1967</v>
      </c>
      <c r="K29" s="38">
        <f t="shared" si="6"/>
        <v>1968</v>
      </c>
      <c r="L29" s="38">
        <f t="shared" si="6"/>
        <v>1969</v>
      </c>
      <c r="M29" s="38">
        <f t="shared" si="6"/>
        <v>1970</v>
      </c>
      <c r="N29" s="38">
        <f t="shared" si="6"/>
        <v>1971</v>
      </c>
      <c r="O29" s="38">
        <f t="shared" si="6"/>
        <v>1972</v>
      </c>
      <c r="P29" s="38">
        <f t="shared" si="6"/>
        <v>1973</v>
      </c>
      <c r="Q29" s="38">
        <f t="shared" si="6"/>
        <v>1974</v>
      </c>
      <c r="R29" s="38">
        <f t="shared" si="6"/>
        <v>1975</v>
      </c>
      <c r="S29" s="38">
        <f t="shared" si="6"/>
        <v>1976</v>
      </c>
      <c r="T29" s="38">
        <f t="shared" si="6"/>
        <v>1977</v>
      </c>
      <c r="U29" s="38">
        <f t="shared" si="6"/>
        <v>1978</v>
      </c>
      <c r="V29" s="38">
        <f t="shared" si="6"/>
        <v>1979</v>
      </c>
      <c r="W29" s="38">
        <f t="shared" si="6"/>
        <v>1980</v>
      </c>
      <c r="X29" s="38">
        <f t="shared" si="6"/>
        <v>1981</v>
      </c>
      <c r="Y29" s="38">
        <f t="shared" si="6"/>
        <v>1982</v>
      </c>
      <c r="Z29" s="38">
        <f t="shared" si="6"/>
        <v>1983</v>
      </c>
      <c r="AA29" s="38">
        <f t="shared" si="6"/>
        <v>1984</v>
      </c>
      <c r="AB29" s="38">
        <f t="shared" si="6"/>
        <v>1985</v>
      </c>
      <c r="AC29" s="38">
        <f t="shared" si="6"/>
        <v>1986</v>
      </c>
      <c r="AD29" s="38">
        <f t="shared" si="6"/>
        <v>1987</v>
      </c>
      <c r="AE29" s="38">
        <f t="shared" si="6"/>
        <v>1988</v>
      </c>
      <c r="AF29" s="38">
        <f t="shared" si="6"/>
        <v>1989</v>
      </c>
      <c r="AG29" s="38">
        <f t="shared" si="6"/>
        <v>1990</v>
      </c>
      <c r="AH29" s="38">
        <f t="shared" si="6"/>
        <v>1991</v>
      </c>
      <c r="AI29" s="38">
        <f t="shared" si="6"/>
        <v>1992</v>
      </c>
      <c r="AJ29" s="38">
        <f t="shared" si="6"/>
        <v>1993</v>
      </c>
      <c r="AK29" s="38">
        <f t="shared" si="6"/>
        <v>1994</v>
      </c>
      <c r="AL29" s="38">
        <f t="shared" si="6"/>
        <v>1995</v>
      </c>
      <c r="AM29" s="38">
        <f t="shared" si="6"/>
        <v>1996</v>
      </c>
      <c r="AN29" s="38">
        <f t="shared" si="6"/>
        <v>1997</v>
      </c>
      <c r="AO29" s="38">
        <f t="shared" si="6"/>
        <v>1998</v>
      </c>
      <c r="AP29" s="38">
        <f t="shared" si="6"/>
        <v>1999</v>
      </c>
      <c r="AQ29" s="38">
        <f t="shared" si="6"/>
        <v>2000</v>
      </c>
      <c r="AR29" s="38">
        <f t="shared" si="6"/>
        <v>2001</v>
      </c>
      <c r="AS29" s="38">
        <f t="shared" si="6"/>
        <v>2002</v>
      </c>
      <c r="AT29" s="38">
        <f t="shared" si="6"/>
        <v>2003</v>
      </c>
      <c r="AU29" s="38">
        <f t="shared" si="6"/>
        <v>2004</v>
      </c>
      <c r="AV29" s="38">
        <f t="shared" si="6"/>
        <v>2005</v>
      </c>
      <c r="AW29" s="38">
        <f t="shared" si="6"/>
        <v>2006</v>
      </c>
      <c r="AX29" s="38">
        <f t="shared" si="6"/>
        <v>2007</v>
      </c>
      <c r="AY29" s="38">
        <f t="shared" si="6"/>
        <v>2008</v>
      </c>
      <c r="AZ29" s="38">
        <f t="shared" si="6"/>
        <v>2009</v>
      </c>
      <c r="BA29" s="38">
        <f t="shared" si="6"/>
        <v>2010</v>
      </c>
      <c r="BB29" s="38">
        <f t="shared" si="6"/>
        <v>2011</v>
      </c>
      <c r="BC29" s="38">
        <f t="shared" si="6"/>
        <v>2012</v>
      </c>
      <c r="BD29" s="38">
        <f t="shared" si="6"/>
        <v>2013</v>
      </c>
      <c r="BE29" s="38">
        <f t="shared" si="6"/>
        <v>2014</v>
      </c>
      <c r="BF29" s="38">
        <f t="shared" si="6"/>
        <v>2015</v>
      </c>
      <c r="BG29" s="38">
        <f t="shared" si="6"/>
        <v>2016</v>
      </c>
      <c r="BH29" s="38">
        <f t="shared" si="6"/>
        <v>2017</v>
      </c>
    </row>
    <row r="30" spans="1:60">
      <c r="A30" s="330"/>
      <c r="B30" s="51" t="s">
        <v>495</v>
      </c>
      <c r="C30" s="10">
        <f>'Calculations-tests'!B76</f>
        <v>7.4764814814814819</v>
      </c>
      <c r="D30" s="10">
        <f>'Calculations-tests'!C76</f>
        <v>7.4764814814814819</v>
      </c>
      <c r="E30" s="10">
        <f>'Calculations-tests'!D76</f>
        <v>7.4764814814814819</v>
      </c>
      <c r="F30" s="10">
        <f>'Calculations-tests'!E76</f>
        <v>7.4764814814814819</v>
      </c>
      <c r="G30" s="10">
        <f>'Calculations-tests'!F76</f>
        <v>7.4764814814814819</v>
      </c>
      <c r="H30" s="10">
        <f>'Calculations-tests'!G76</f>
        <v>7.4764814814814819</v>
      </c>
      <c r="I30" s="10">
        <f>'Calculations-tests'!H76</f>
        <v>7.4764814814814819</v>
      </c>
      <c r="J30" s="10">
        <f>'Calculations-tests'!I76</f>
        <v>7.4764814814814819</v>
      </c>
      <c r="K30" s="10">
        <f>'Calculations-tests'!J76</f>
        <v>7.4764814814814819</v>
      </c>
      <c r="L30" s="10">
        <f>'Calculations-tests'!K76</f>
        <v>7.4764814814814819</v>
      </c>
      <c r="M30" s="10">
        <f>'Calculations-tests'!L76</f>
        <v>7.4764814814814819</v>
      </c>
      <c r="N30" s="10">
        <f>'Calculations-tests'!M76</f>
        <v>7.4764814814814819</v>
      </c>
      <c r="O30" s="10">
        <f>'Calculations-tests'!N76</f>
        <v>7.4764814814814819</v>
      </c>
      <c r="P30" s="10">
        <f>'Calculations-tests'!O76</f>
        <v>7.4764814814814819</v>
      </c>
      <c r="Q30" s="10">
        <f>'Calculations-tests'!P76</f>
        <v>7.4764814814814819</v>
      </c>
      <c r="R30" s="10">
        <f>'Calculations-tests'!Q76</f>
        <v>7.4764814814814819</v>
      </c>
      <c r="S30" s="10">
        <f>'Calculations-tests'!R76</f>
        <v>7.4764814814814819</v>
      </c>
      <c r="T30" s="10">
        <f>'Calculations-tests'!S76</f>
        <v>7.4764814814814819</v>
      </c>
      <c r="U30" s="10">
        <f>'Calculations-tests'!T76</f>
        <v>7.4764814814814819</v>
      </c>
      <c r="V30" s="10">
        <f>'Calculations-tests'!U76</f>
        <v>7.4764814814814819</v>
      </c>
      <c r="W30" s="10">
        <f>'Calculations-tests'!V76</f>
        <v>7.4764814814814819</v>
      </c>
      <c r="X30" s="10">
        <f>'Calculations-tests'!W76</f>
        <v>7.4764814814814819</v>
      </c>
      <c r="Y30" s="10">
        <f>'Calculations-tests'!X76</f>
        <v>7.4764814814814819</v>
      </c>
      <c r="Z30" s="10">
        <f>'Calculations-tests'!Y76</f>
        <v>7.4764814814814819</v>
      </c>
      <c r="AA30" s="10">
        <f>'Calculations-tests'!Z76</f>
        <v>7.4764814814814819</v>
      </c>
      <c r="AB30" s="10">
        <f>'Calculations-tests'!AA76</f>
        <v>7.4764814814814819</v>
      </c>
      <c r="AC30" s="10">
        <f>'Calculations-tests'!AB76</f>
        <v>7.4764814814814819</v>
      </c>
      <c r="AD30" s="10">
        <f>'Calculations-tests'!AC76</f>
        <v>7.4764814814814819</v>
      </c>
      <c r="AE30" s="10">
        <f>'Calculations-tests'!AD76</f>
        <v>7.4764814814814819</v>
      </c>
      <c r="AF30" s="10">
        <f>'Calculations-tests'!AE76</f>
        <v>7.4764814814814819</v>
      </c>
      <c r="AG30" s="10">
        <f>'Calculations-tests'!AF76</f>
        <v>7.4764814814814819</v>
      </c>
      <c r="AH30" s="10">
        <f>'Calculations-tests'!AG76</f>
        <v>7.4764814814814819</v>
      </c>
      <c r="AI30" s="10">
        <f>'Calculations-tests'!AH76</f>
        <v>7.4764814814814819</v>
      </c>
      <c r="AJ30" s="10">
        <f>'Calculations-tests'!AI76</f>
        <v>7.4764814814814819</v>
      </c>
      <c r="AK30" s="10">
        <f>'Calculations-tests'!AJ76</f>
        <v>7.4764814814814819</v>
      </c>
      <c r="AL30" s="10">
        <f>'Calculations-tests'!AK76</f>
        <v>7.4764814814814819</v>
      </c>
      <c r="AM30" s="10">
        <f>'Calculations-tests'!AL76</f>
        <v>7.4764814814814819</v>
      </c>
      <c r="AN30" s="10">
        <f>'Calculations-tests'!AM76</f>
        <v>7.4764814814814819</v>
      </c>
      <c r="AO30" s="10">
        <f>'Calculations-tests'!AN76</f>
        <v>7.4764814814814819</v>
      </c>
      <c r="AP30" s="10">
        <f>'Calculations-tests'!AO76</f>
        <v>7.4764814814814819</v>
      </c>
      <c r="AQ30" s="10">
        <f>'Calculations-tests'!AP76</f>
        <v>7.4764814814814819</v>
      </c>
      <c r="AR30" s="10">
        <f>'Calculations-tests'!AQ76</f>
        <v>7.4764814814814819</v>
      </c>
      <c r="AS30" s="10">
        <f>'Calculations-tests'!AR76</f>
        <v>7.4764814814814819</v>
      </c>
      <c r="AT30" s="10">
        <f>'Calculations-tests'!AS76</f>
        <v>7.4764814814814819</v>
      </c>
      <c r="AU30" s="10">
        <f>'Calculations-tests'!AT76</f>
        <v>7.4764814814814819</v>
      </c>
      <c r="AV30" s="10">
        <f>'Calculations-tests'!AU76</f>
        <v>7.4764814814814819</v>
      </c>
      <c r="AW30" s="10">
        <f>'Calculations-tests'!AV76</f>
        <v>7.4764814814814819</v>
      </c>
      <c r="AX30" s="10">
        <f>'Calculations-tests'!AW76</f>
        <v>7.4764814814814819</v>
      </c>
      <c r="AY30" s="10">
        <f>'Calculations-tests'!AX76</f>
        <v>7.4764814814814819</v>
      </c>
      <c r="AZ30" s="10">
        <f>'Calculations-tests'!AY76</f>
        <v>7.4764814814814819</v>
      </c>
      <c r="BA30" s="10">
        <f>'Calculations-tests'!AZ76</f>
        <v>7.4764814814814819</v>
      </c>
      <c r="BB30" s="10">
        <f>'Calculations-tests'!BA76</f>
        <v>7.4764814814814819</v>
      </c>
      <c r="BC30" s="10">
        <f>'Calculations-tests'!BB76</f>
        <v>7.4764814814814819</v>
      </c>
      <c r="BD30" s="10">
        <f>'Calculations-tests'!BC76</f>
        <v>7.4764814814814819</v>
      </c>
      <c r="BE30" s="10">
        <f>'Calculations-tests'!BD76</f>
        <v>7.4764814814814819</v>
      </c>
      <c r="BF30" s="10">
        <f>'Calculations-tests'!BE76</f>
        <v>7.4764814814814819</v>
      </c>
      <c r="BG30" s="10">
        <f>'Calculations-tests'!BF76</f>
        <v>7.4764814814814819</v>
      </c>
      <c r="BH30" s="10">
        <f>'Calculations-tests'!BG76</f>
        <v>7.4764814814814819</v>
      </c>
    </row>
    <row r="31" spans="1:60">
      <c r="A31" s="330"/>
      <c r="B31" s="51" t="s">
        <v>496</v>
      </c>
      <c r="C31" s="10">
        <f>'Calculations-tests'!B77</f>
        <v>14.921031746031746</v>
      </c>
      <c r="D31" s="10">
        <f>'Calculations-tests'!C77</f>
        <v>14.921031746031746</v>
      </c>
      <c r="E31" s="10">
        <f>'Calculations-tests'!D77</f>
        <v>14.921031746031746</v>
      </c>
      <c r="F31" s="10">
        <f>'Calculations-tests'!E77</f>
        <v>14.921031746031746</v>
      </c>
      <c r="G31" s="10">
        <f>'Calculations-tests'!F77</f>
        <v>14.921031746031746</v>
      </c>
      <c r="H31" s="10">
        <f>'Calculations-tests'!G77</f>
        <v>14.921031746031746</v>
      </c>
      <c r="I31" s="10">
        <f>'Calculations-tests'!H77</f>
        <v>14.921031746031746</v>
      </c>
      <c r="J31" s="10">
        <f>'Calculations-tests'!I77</f>
        <v>14.921031746031746</v>
      </c>
      <c r="K31" s="10">
        <f>'Calculations-tests'!J77</f>
        <v>14.921031746031746</v>
      </c>
      <c r="L31" s="10">
        <f>'Calculations-tests'!K77</f>
        <v>14.921031746031746</v>
      </c>
      <c r="M31" s="10">
        <f>'Calculations-tests'!L77</f>
        <v>14.921031746031746</v>
      </c>
      <c r="N31" s="10">
        <f>'Calculations-tests'!M77</f>
        <v>14.921031746031746</v>
      </c>
      <c r="O31" s="10">
        <f>'Calculations-tests'!N77</f>
        <v>14.921031746031746</v>
      </c>
      <c r="P31" s="10">
        <f>'Calculations-tests'!O77</f>
        <v>14.921031746031746</v>
      </c>
      <c r="Q31" s="10">
        <f>'Calculations-tests'!P77</f>
        <v>14.921031746031746</v>
      </c>
      <c r="R31" s="10">
        <f>'Calculations-tests'!Q77</f>
        <v>14.921031746031746</v>
      </c>
      <c r="S31" s="10">
        <f>'Calculations-tests'!R77</f>
        <v>14.921031746031746</v>
      </c>
      <c r="T31" s="10">
        <f>'Calculations-tests'!S77</f>
        <v>14.921031746031746</v>
      </c>
      <c r="U31" s="10">
        <f>'Calculations-tests'!T77</f>
        <v>14.921031746031746</v>
      </c>
      <c r="V31" s="10">
        <f>'Calculations-tests'!U77</f>
        <v>14.921031746031746</v>
      </c>
      <c r="W31" s="10">
        <f>'Calculations-tests'!V77</f>
        <v>14.921031746031746</v>
      </c>
      <c r="X31" s="10">
        <f>'Calculations-tests'!W77</f>
        <v>14.921031746031746</v>
      </c>
      <c r="Y31" s="10">
        <f>'Calculations-tests'!X77</f>
        <v>14.921031746031746</v>
      </c>
      <c r="Z31" s="10">
        <f>'Calculations-tests'!Y77</f>
        <v>14.921031746031746</v>
      </c>
      <c r="AA31" s="10">
        <f>'Calculations-tests'!Z77</f>
        <v>14.921031746031746</v>
      </c>
      <c r="AB31" s="10">
        <f>'Calculations-tests'!AA77</f>
        <v>14.921031746031746</v>
      </c>
      <c r="AC31" s="10">
        <f>'Calculations-tests'!AB77</f>
        <v>14.921031746031746</v>
      </c>
      <c r="AD31" s="10">
        <f>'Calculations-tests'!AC77</f>
        <v>14.921031746031746</v>
      </c>
      <c r="AE31" s="10">
        <f>'Calculations-tests'!AD77</f>
        <v>14.921031746031746</v>
      </c>
      <c r="AF31" s="10">
        <f>'Calculations-tests'!AE77</f>
        <v>14.921031746031746</v>
      </c>
      <c r="AG31" s="10">
        <f>'Calculations-tests'!AF77</f>
        <v>14.921031746031746</v>
      </c>
      <c r="AH31" s="10">
        <f>'Calculations-tests'!AG77</f>
        <v>14.921031746031746</v>
      </c>
      <c r="AI31" s="10">
        <f>'Calculations-tests'!AH77</f>
        <v>14.921031746031746</v>
      </c>
      <c r="AJ31" s="10">
        <f>'Calculations-tests'!AI77</f>
        <v>14.921031746031746</v>
      </c>
      <c r="AK31" s="10">
        <f>'Calculations-tests'!AJ77</f>
        <v>14.921031746031746</v>
      </c>
      <c r="AL31" s="10">
        <f>'Calculations-tests'!AK77</f>
        <v>14.921031746031746</v>
      </c>
      <c r="AM31" s="10">
        <f>'Calculations-tests'!AL77</f>
        <v>14.921031746031746</v>
      </c>
      <c r="AN31" s="10">
        <f>'Calculations-tests'!AM77</f>
        <v>14.921031746031746</v>
      </c>
      <c r="AO31" s="10">
        <f>'Calculations-tests'!AN77</f>
        <v>14.921031746031746</v>
      </c>
      <c r="AP31" s="10">
        <f>'Calculations-tests'!AO77</f>
        <v>14.921031746031746</v>
      </c>
      <c r="AQ31" s="10">
        <f>'Calculations-tests'!AP77</f>
        <v>14.921031746031746</v>
      </c>
      <c r="AR31" s="10">
        <f>'Calculations-tests'!AQ77</f>
        <v>14.921031746031746</v>
      </c>
      <c r="AS31" s="10">
        <f>'Calculations-tests'!AR77</f>
        <v>14.921031746031746</v>
      </c>
      <c r="AT31" s="10">
        <f>'Calculations-tests'!AS77</f>
        <v>14.921031746031746</v>
      </c>
      <c r="AU31" s="10">
        <f>'Calculations-tests'!AT77</f>
        <v>14.921031746031746</v>
      </c>
      <c r="AV31" s="10">
        <f>'Calculations-tests'!AU77</f>
        <v>14.921031746031746</v>
      </c>
      <c r="AW31" s="10">
        <f>'Calculations-tests'!AV77</f>
        <v>14.921031746031746</v>
      </c>
      <c r="AX31" s="10">
        <f>'Calculations-tests'!AW77</f>
        <v>14.921031746031746</v>
      </c>
      <c r="AY31" s="10">
        <f>'Calculations-tests'!AX77</f>
        <v>14.921031746031746</v>
      </c>
      <c r="AZ31" s="10">
        <f>'Calculations-tests'!AY77</f>
        <v>14.921031746031746</v>
      </c>
      <c r="BA31" s="10">
        <f>'Calculations-tests'!AZ77</f>
        <v>14.921031746031746</v>
      </c>
      <c r="BB31" s="10">
        <f>'Calculations-tests'!BA77</f>
        <v>14.921031746031746</v>
      </c>
      <c r="BC31" s="10">
        <f>'Calculations-tests'!BB77</f>
        <v>14.921031746031746</v>
      </c>
      <c r="BD31" s="10">
        <f>'Calculations-tests'!BC77</f>
        <v>14.921031746031746</v>
      </c>
      <c r="BE31" s="10">
        <f>'Calculations-tests'!BD77</f>
        <v>14.921031746031746</v>
      </c>
      <c r="BF31" s="10">
        <f>'Calculations-tests'!BE77</f>
        <v>14.921031746031746</v>
      </c>
      <c r="BG31" s="10">
        <f>'Calculations-tests'!BF77</f>
        <v>14.921031746031746</v>
      </c>
      <c r="BH31" s="10">
        <f>'Calculations-tests'!BG77</f>
        <v>14.921031746031746</v>
      </c>
    </row>
    <row r="32" spans="1:60">
      <c r="A32" s="330"/>
      <c r="B32" s="51" t="s">
        <v>497</v>
      </c>
      <c r="C32" s="10">
        <f>'Calculations-tests'!B75</f>
        <v>11.982187512190933</v>
      </c>
      <c r="D32" s="10">
        <f>'Calculations-tests'!C75</f>
        <v>12.782322490280446</v>
      </c>
      <c r="E32" s="10">
        <f>'Calculations-tests'!D75</f>
        <v>12.600383900676116</v>
      </c>
      <c r="F32" s="10">
        <f>'Calculations-tests'!E75</f>
        <v>12.574317820717233</v>
      </c>
      <c r="G32" s="10">
        <f>'Calculations-tests'!F75</f>
        <v>13.346357777101153</v>
      </c>
      <c r="H32" s="10">
        <f>'Calculations-tests'!G75</f>
        <v>12.962754603782425</v>
      </c>
      <c r="I32" s="10">
        <f>'Calculations-tests'!H75</f>
        <v>12.365350067996395</v>
      </c>
      <c r="J32" s="10">
        <f>'Calculations-tests'!I75</f>
        <v>13.449636718160006</v>
      </c>
      <c r="K32" s="10">
        <f>'Calculations-tests'!J75</f>
        <v>13.557204461006428</v>
      </c>
      <c r="L32" s="10">
        <f>'Calculations-tests'!K75</f>
        <v>12.765492088282601</v>
      </c>
      <c r="M32" s="10">
        <f>'Calculations-tests'!L75</f>
        <v>13.360515514323664</v>
      </c>
      <c r="N32" s="10">
        <f>'Calculations-tests'!M75</f>
        <v>12.810820447815072</v>
      </c>
      <c r="O32" s="10">
        <f>'Calculations-tests'!N75</f>
        <v>13.564780596386283</v>
      </c>
      <c r="P32" s="10">
        <f>'Calculations-tests'!O75</f>
        <v>14.078074032328832</v>
      </c>
      <c r="Q32" s="10">
        <f>'Calculations-tests'!P75</f>
        <v>13.588970454728415</v>
      </c>
      <c r="R32" s="10">
        <f>'Calculations-tests'!Q75</f>
        <v>13.321580326762358</v>
      </c>
      <c r="S32" s="10">
        <f>'Calculations-tests'!R75</f>
        <v>14.0942158927972</v>
      </c>
      <c r="T32" s="10">
        <f>'Calculations-tests'!S75</f>
        <v>13.833572171493593</v>
      </c>
      <c r="U32" s="10">
        <f>'Calculations-tests'!T75</f>
        <v>14.924270262496393</v>
      </c>
      <c r="V32" s="10">
        <f>'Calculations-tests'!U75</f>
        <v>15.249248495883398</v>
      </c>
      <c r="W32" s="10">
        <f>'Calculations-tests'!V75</f>
        <v>16.137471493338865</v>
      </c>
      <c r="X32" s="10">
        <f>'Calculations-tests'!W75</f>
        <v>15.420522104913097</v>
      </c>
      <c r="Y32" s="10">
        <f>'Calculations-tests'!X75</f>
        <v>15.558218467971784</v>
      </c>
      <c r="Z32" s="10">
        <f>'Calculations-tests'!Y75</f>
        <v>15.910418402457612</v>
      </c>
      <c r="AA32" s="10">
        <f>'Calculations-tests'!Z75</f>
        <v>16.674172130923175</v>
      </c>
      <c r="AB32" s="10">
        <f>'Calculations-tests'!AA75</f>
        <v>16.265827247205621</v>
      </c>
      <c r="AC32" s="10">
        <f>'Calculations-tests'!AB75</f>
        <v>16.311919681974725</v>
      </c>
      <c r="AD32" s="10">
        <f>'Calculations-tests'!AC75</f>
        <v>17.296422316994562</v>
      </c>
      <c r="AE32" s="10">
        <f>'Calculations-tests'!AD75</f>
        <v>17.809122141257927</v>
      </c>
      <c r="AF32" s="10">
        <f>'Calculations-tests'!AE75</f>
        <v>17.512952973350401</v>
      </c>
      <c r="AG32" s="10">
        <f>'Calculations-tests'!AF75</f>
        <v>17.693511969198916</v>
      </c>
      <c r="AH32" s="10">
        <f>'Calculations-tests'!AG75</f>
        <v>17.545843283198721</v>
      </c>
      <c r="AI32" s="10">
        <f>'Calculations-tests'!AH75</f>
        <v>18.397263929419317</v>
      </c>
      <c r="AJ32" s="10">
        <f>'Calculations-tests'!AI75</f>
        <v>17.650724946209174</v>
      </c>
      <c r="AK32" s="10">
        <f>'Calculations-tests'!AJ75</f>
        <v>18.144268512612403</v>
      </c>
      <c r="AL32" s="10">
        <f>'Calculations-tests'!AK75</f>
        <v>18.539696388141007</v>
      </c>
      <c r="AM32" s="10">
        <f>'Calculations-tests'!AL75</f>
        <v>17.869944028648128</v>
      </c>
      <c r="AN32" s="10">
        <f>'Calculations-tests'!AM75</f>
        <v>17.510102480775124</v>
      </c>
      <c r="AO32" s="10">
        <f>'Calculations-tests'!AN75</f>
        <v>17.271849650758401</v>
      </c>
      <c r="AP32" s="10">
        <f>'Calculations-tests'!AO75</f>
        <v>17.8</v>
      </c>
      <c r="AQ32" s="10">
        <f>'Calculations-tests'!AP75</f>
        <v>18.2</v>
      </c>
      <c r="AR32" s="10">
        <f>'Calculations-tests'!AQ75</f>
        <v>18.600000000000001</v>
      </c>
      <c r="AS32" s="10">
        <f>'Calculations-tests'!AR75</f>
        <v>18.899999999999999</v>
      </c>
      <c r="AT32" s="10">
        <f>'Calculations-tests'!AS75</f>
        <v>19.2</v>
      </c>
      <c r="AU32" s="10">
        <f>'Calculations-tests'!AT75</f>
        <v>19.5</v>
      </c>
      <c r="AV32" s="10">
        <f>'Calculations-tests'!AU75</f>
        <v>19.7</v>
      </c>
      <c r="AW32" s="10">
        <f>'Calculations-tests'!AV75</f>
        <v>19.899999999999999</v>
      </c>
      <c r="AX32" s="10">
        <f>'Calculations-tests'!AW75</f>
        <v>20.0548</v>
      </c>
      <c r="AY32" s="10">
        <f>'Calculations-tests'!AX75</f>
        <v>20.0548</v>
      </c>
      <c r="AZ32" s="10">
        <f>'Calculations-tests'!AY75</f>
        <v>20.0548</v>
      </c>
      <c r="BA32" s="10">
        <f>'Calculations-tests'!AZ75</f>
        <v>20.0548</v>
      </c>
      <c r="BB32" s="10">
        <f>'Calculations-tests'!BA75</f>
        <v>20.0548</v>
      </c>
      <c r="BC32" s="10">
        <f>'Calculations-tests'!BB75</f>
        <v>20.0548</v>
      </c>
      <c r="BD32" s="10">
        <f>'Calculations-tests'!BC75</f>
        <v>20.0548</v>
      </c>
      <c r="BE32" s="10">
        <f>'Calculations-tests'!BD75</f>
        <v>20.0548</v>
      </c>
      <c r="BF32" s="10">
        <f>'Calculations-tests'!BE75</f>
        <v>20.0548</v>
      </c>
      <c r="BG32" s="10">
        <f>'Calculations-tests'!BF75</f>
        <v>20.0548</v>
      </c>
      <c r="BH32" s="10">
        <f>'Calculations-tests'!BG75</f>
        <v>20.0548</v>
      </c>
    </row>
    <row r="33" spans="1:61">
      <c r="A33" s="330"/>
      <c r="B33" s="10" t="s">
        <v>500</v>
      </c>
      <c r="C33" s="10">
        <v>100</v>
      </c>
      <c r="D33" s="10">
        <v>100</v>
      </c>
      <c r="E33" s="10">
        <v>100</v>
      </c>
      <c r="F33" s="10">
        <v>100</v>
      </c>
      <c r="G33" s="10">
        <v>100</v>
      </c>
      <c r="H33" s="10">
        <v>100</v>
      </c>
      <c r="I33" s="10">
        <v>100</v>
      </c>
      <c r="J33" s="10">
        <v>100</v>
      </c>
      <c r="K33" s="10">
        <v>100</v>
      </c>
      <c r="L33" s="10">
        <v>100</v>
      </c>
      <c r="M33" s="10">
        <v>100</v>
      </c>
      <c r="N33" s="10">
        <v>100</v>
      </c>
      <c r="O33" s="10">
        <v>100</v>
      </c>
      <c r="P33" s="10">
        <v>100</v>
      </c>
      <c r="Q33" s="10">
        <v>100</v>
      </c>
      <c r="R33" s="10">
        <v>100</v>
      </c>
      <c r="S33" s="10">
        <v>100</v>
      </c>
      <c r="T33" s="10">
        <v>100</v>
      </c>
      <c r="U33" s="10">
        <v>100</v>
      </c>
      <c r="V33" s="10">
        <v>100</v>
      </c>
      <c r="W33" s="10">
        <v>100</v>
      </c>
      <c r="X33" s="10">
        <v>100</v>
      </c>
      <c r="Y33" s="10">
        <v>100</v>
      </c>
      <c r="Z33" s="10">
        <v>100</v>
      </c>
      <c r="AA33" s="10">
        <v>100</v>
      </c>
      <c r="AB33" s="10">
        <v>100</v>
      </c>
      <c r="AC33" s="10">
        <v>100</v>
      </c>
      <c r="AD33" s="10">
        <v>100</v>
      </c>
      <c r="AE33" s="10">
        <v>100</v>
      </c>
      <c r="AF33" s="10">
        <v>100</v>
      </c>
      <c r="AG33" s="10">
        <v>100</v>
      </c>
      <c r="AH33" s="10">
        <v>100</v>
      </c>
      <c r="AI33" s="10">
        <v>100</v>
      </c>
      <c r="AJ33" s="10">
        <v>100</v>
      </c>
      <c r="AK33" s="10">
        <v>100</v>
      </c>
      <c r="AL33" s="10">
        <v>100</v>
      </c>
      <c r="AM33" s="10">
        <v>100</v>
      </c>
      <c r="AN33" s="10">
        <v>100</v>
      </c>
      <c r="AO33" s="10">
        <v>100</v>
      </c>
      <c r="AP33" s="10">
        <v>100</v>
      </c>
      <c r="AQ33" s="10">
        <v>100</v>
      </c>
      <c r="AR33" s="10">
        <v>100</v>
      </c>
      <c r="AS33" s="10">
        <v>100</v>
      </c>
      <c r="AT33" s="10">
        <v>100</v>
      </c>
      <c r="AU33" s="10">
        <v>100</v>
      </c>
      <c r="AV33" s="10">
        <v>100</v>
      </c>
      <c r="AW33" s="10">
        <v>100</v>
      </c>
      <c r="AX33" s="10">
        <v>100</v>
      </c>
      <c r="AY33" s="10">
        <v>100</v>
      </c>
      <c r="AZ33" s="10">
        <v>100</v>
      </c>
      <c r="BA33" s="10">
        <v>100</v>
      </c>
      <c r="BB33" s="10">
        <v>100</v>
      </c>
      <c r="BC33" s="10">
        <v>100</v>
      </c>
      <c r="BD33" s="10">
        <v>100</v>
      </c>
      <c r="BE33" s="10">
        <v>100</v>
      </c>
      <c r="BF33" s="10">
        <v>100</v>
      </c>
      <c r="BG33" s="10">
        <v>100</v>
      </c>
      <c r="BH33" s="10">
        <v>100</v>
      </c>
    </row>
    <row r="36" spans="1:61">
      <c r="A36" s="330" t="s">
        <v>499</v>
      </c>
      <c r="B36" s="27" t="s">
        <v>408</v>
      </c>
      <c r="C36" s="38">
        <f>1960</f>
        <v>1960</v>
      </c>
      <c r="D36" s="38">
        <f>C36+1</f>
        <v>1961</v>
      </c>
      <c r="E36" s="38">
        <f t="shared" ref="E36:BH36" si="7">D36+1</f>
        <v>1962</v>
      </c>
      <c r="F36" s="38">
        <f t="shared" si="7"/>
        <v>1963</v>
      </c>
      <c r="G36" s="38">
        <f t="shared" si="7"/>
        <v>1964</v>
      </c>
      <c r="H36" s="38">
        <f t="shared" si="7"/>
        <v>1965</v>
      </c>
      <c r="I36" s="38">
        <f t="shared" si="7"/>
        <v>1966</v>
      </c>
      <c r="J36" s="38">
        <f t="shared" si="7"/>
        <v>1967</v>
      </c>
      <c r="K36" s="38">
        <f t="shared" si="7"/>
        <v>1968</v>
      </c>
      <c r="L36" s="38">
        <f t="shared" si="7"/>
        <v>1969</v>
      </c>
      <c r="M36" s="38">
        <f t="shared" si="7"/>
        <v>1970</v>
      </c>
      <c r="N36" s="38">
        <f t="shared" si="7"/>
        <v>1971</v>
      </c>
      <c r="O36" s="38">
        <f t="shared" si="7"/>
        <v>1972</v>
      </c>
      <c r="P36" s="38">
        <f t="shared" si="7"/>
        <v>1973</v>
      </c>
      <c r="Q36" s="38">
        <f t="shared" si="7"/>
        <v>1974</v>
      </c>
      <c r="R36" s="38">
        <f t="shared" si="7"/>
        <v>1975</v>
      </c>
      <c r="S36" s="38">
        <f t="shared" si="7"/>
        <v>1976</v>
      </c>
      <c r="T36" s="38">
        <f t="shared" si="7"/>
        <v>1977</v>
      </c>
      <c r="U36" s="38">
        <f t="shared" si="7"/>
        <v>1978</v>
      </c>
      <c r="V36" s="38">
        <f t="shared" si="7"/>
        <v>1979</v>
      </c>
      <c r="W36" s="38">
        <f t="shared" si="7"/>
        <v>1980</v>
      </c>
      <c r="X36" s="38">
        <f t="shared" si="7"/>
        <v>1981</v>
      </c>
      <c r="Y36" s="38">
        <f t="shared" si="7"/>
        <v>1982</v>
      </c>
      <c r="Z36" s="38">
        <f t="shared" si="7"/>
        <v>1983</v>
      </c>
      <c r="AA36" s="38">
        <f t="shared" si="7"/>
        <v>1984</v>
      </c>
      <c r="AB36" s="38">
        <f t="shared" si="7"/>
        <v>1985</v>
      </c>
      <c r="AC36" s="38">
        <f t="shared" si="7"/>
        <v>1986</v>
      </c>
      <c r="AD36" s="38">
        <f t="shared" si="7"/>
        <v>1987</v>
      </c>
      <c r="AE36" s="38">
        <f t="shared" si="7"/>
        <v>1988</v>
      </c>
      <c r="AF36" s="38">
        <f t="shared" si="7"/>
        <v>1989</v>
      </c>
      <c r="AG36" s="38">
        <f t="shared" si="7"/>
        <v>1990</v>
      </c>
      <c r="AH36" s="38">
        <f t="shared" si="7"/>
        <v>1991</v>
      </c>
      <c r="AI36" s="38">
        <f t="shared" si="7"/>
        <v>1992</v>
      </c>
      <c r="AJ36" s="38">
        <f t="shared" si="7"/>
        <v>1993</v>
      </c>
      <c r="AK36" s="38">
        <f t="shared" si="7"/>
        <v>1994</v>
      </c>
      <c r="AL36" s="38">
        <f t="shared" si="7"/>
        <v>1995</v>
      </c>
      <c r="AM36" s="38">
        <f t="shared" si="7"/>
        <v>1996</v>
      </c>
      <c r="AN36" s="38">
        <f t="shared" si="7"/>
        <v>1997</v>
      </c>
      <c r="AO36" s="38">
        <f t="shared" si="7"/>
        <v>1998</v>
      </c>
      <c r="AP36" s="38">
        <f t="shared" si="7"/>
        <v>1999</v>
      </c>
      <c r="AQ36" s="38">
        <f t="shared" si="7"/>
        <v>2000</v>
      </c>
      <c r="AR36" s="38">
        <f t="shared" si="7"/>
        <v>2001</v>
      </c>
      <c r="AS36" s="38">
        <f t="shared" si="7"/>
        <v>2002</v>
      </c>
      <c r="AT36" s="38">
        <f t="shared" si="7"/>
        <v>2003</v>
      </c>
      <c r="AU36" s="38">
        <f t="shared" si="7"/>
        <v>2004</v>
      </c>
      <c r="AV36" s="38">
        <f t="shared" si="7"/>
        <v>2005</v>
      </c>
      <c r="AW36" s="38">
        <f t="shared" si="7"/>
        <v>2006</v>
      </c>
      <c r="AX36" s="38">
        <f t="shared" si="7"/>
        <v>2007</v>
      </c>
      <c r="AY36" s="38">
        <f t="shared" si="7"/>
        <v>2008</v>
      </c>
      <c r="AZ36" s="38">
        <f t="shared" si="7"/>
        <v>2009</v>
      </c>
      <c r="BA36" s="38">
        <f t="shared" si="7"/>
        <v>2010</v>
      </c>
      <c r="BB36" s="38">
        <f t="shared" si="7"/>
        <v>2011</v>
      </c>
      <c r="BC36" s="38">
        <f t="shared" si="7"/>
        <v>2012</v>
      </c>
      <c r="BD36" s="38">
        <f t="shared" si="7"/>
        <v>2013</v>
      </c>
      <c r="BE36" s="38">
        <f t="shared" si="7"/>
        <v>2014</v>
      </c>
      <c r="BF36" s="38">
        <f t="shared" si="7"/>
        <v>2015</v>
      </c>
      <c r="BG36" s="38">
        <f t="shared" si="7"/>
        <v>2016</v>
      </c>
      <c r="BH36" s="38">
        <f t="shared" si="7"/>
        <v>2017</v>
      </c>
    </row>
    <row r="37" spans="1:61">
      <c r="A37" s="330"/>
      <c r="B37" s="51" t="s">
        <v>495</v>
      </c>
      <c r="C37" s="10">
        <f>C30+273.15</f>
        <v>280.62648148148145</v>
      </c>
      <c r="D37" s="10">
        <f t="shared" ref="D37:BH37" si="8">D30+273.15</f>
        <v>280.62648148148145</v>
      </c>
      <c r="E37" s="10">
        <f t="shared" si="8"/>
        <v>280.62648148148145</v>
      </c>
      <c r="F37" s="10">
        <f t="shared" si="8"/>
        <v>280.62648148148145</v>
      </c>
      <c r="G37" s="10">
        <f t="shared" si="8"/>
        <v>280.62648148148145</v>
      </c>
      <c r="H37" s="10">
        <f t="shared" si="8"/>
        <v>280.62648148148145</v>
      </c>
      <c r="I37" s="10">
        <f t="shared" si="8"/>
        <v>280.62648148148145</v>
      </c>
      <c r="J37" s="10">
        <f t="shared" si="8"/>
        <v>280.62648148148145</v>
      </c>
      <c r="K37" s="10">
        <f t="shared" si="8"/>
        <v>280.62648148148145</v>
      </c>
      <c r="L37" s="10">
        <f t="shared" si="8"/>
        <v>280.62648148148145</v>
      </c>
      <c r="M37" s="10">
        <f t="shared" si="8"/>
        <v>280.62648148148145</v>
      </c>
      <c r="N37" s="10">
        <f t="shared" si="8"/>
        <v>280.62648148148145</v>
      </c>
      <c r="O37" s="10">
        <f t="shared" si="8"/>
        <v>280.62648148148145</v>
      </c>
      <c r="P37" s="10">
        <f t="shared" si="8"/>
        <v>280.62648148148145</v>
      </c>
      <c r="Q37" s="10">
        <f t="shared" si="8"/>
        <v>280.62648148148145</v>
      </c>
      <c r="R37" s="10">
        <f t="shared" si="8"/>
        <v>280.62648148148145</v>
      </c>
      <c r="S37" s="10">
        <f t="shared" si="8"/>
        <v>280.62648148148145</v>
      </c>
      <c r="T37" s="10">
        <f t="shared" si="8"/>
        <v>280.62648148148145</v>
      </c>
      <c r="U37" s="10">
        <f t="shared" si="8"/>
        <v>280.62648148148145</v>
      </c>
      <c r="V37" s="10">
        <f t="shared" si="8"/>
        <v>280.62648148148145</v>
      </c>
      <c r="W37" s="10">
        <f t="shared" si="8"/>
        <v>280.62648148148145</v>
      </c>
      <c r="X37" s="10">
        <f t="shared" si="8"/>
        <v>280.62648148148145</v>
      </c>
      <c r="Y37" s="10">
        <f t="shared" si="8"/>
        <v>280.62648148148145</v>
      </c>
      <c r="Z37" s="10">
        <f t="shared" si="8"/>
        <v>280.62648148148145</v>
      </c>
      <c r="AA37" s="10">
        <f t="shared" si="8"/>
        <v>280.62648148148145</v>
      </c>
      <c r="AB37" s="10">
        <f t="shared" si="8"/>
        <v>280.62648148148145</v>
      </c>
      <c r="AC37" s="10">
        <f t="shared" si="8"/>
        <v>280.62648148148145</v>
      </c>
      <c r="AD37" s="10">
        <f t="shared" si="8"/>
        <v>280.62648148148145</v>
      </c>
      <c r="AE37" s="10">
        <f t="shared" si="8"/>
        <v>280.62648148148145</v>
      </c>
      <c r="AF37" s="10">
        <f t="shared" si="8"/>
        <v>280.62648148148145</v>
      </c>
      <c r="AG37" s="10">
        <f t="shared" si="8"/>
        <v>280.62648148148145</v>
      </c>
      <c r="AH37" s="10">
        <f t="shared" si="8"/>
        <v>280.62648148148145</v>
      </c>
      <c r="AI37" s="10">
        <f t="shared" si="8"/>
        <v>280.62648148148145</v>
      </c>
      <c r="AJ37" s="10">
        <f t="shared" si="8"/>
        <v>280.62648148148145</v>
      </c>
      <c r="AK37" s="10">
        <f t="shared" si="8"/>
        <v>280.62648148148145</v>
      </c>
      <c r="AL37" s="10">
        <f t="shared" si="8"/>
        <v>280.62648148148145</v>
      </c>
      <c r="AM37" s="10">
        <f t="shared" si="8"/>
        <v>280.62648148148145</v>
      </c>
      <c r="AN37" s="10">
        <f t="shared" si="8"/>
        <v>280.62648148148145</v>
      </c>
      <c r="AO37" s="10">
        <f t="shared" si="8"/>
        <v>280.62648148148145</v>
      </c>
      <c r="AP37" s="10">
        <f t="shared" si="8"/>
        <v>280.62648148148145</v>
      </c>
      <c r="AQ37" s="10">
        <f t="shared" si="8"/>
        <v>280.62648148148145</v>
      </c>
      <c r="AR37" s="10">
        <f t="shared" si="8"/>
        <v>280.62648148148145</v>
      </c>
      <c r="AS37" s="10">
        <f t="shared" si="8"/>
        <v>280.62648148148145</v>
      </c>
      <c r="AT37" s="10">
        <f t="shared" si="8"/>
        <v>280.62648148148145</v>
      </c>
      <c r="AU37" s="10">
        <f t="shared" si="8"/>
        <v>280.62648148148145</v>
      </c>
      <c r="AV37" s="10">
        <f t="shared" si="8"/>
        <v>280.62648148148145</v>
      </c>
      <c r="AW37" s="10">
        <f t="shared" si="8"/>
        <v>280.62648148148145</v>
      </c>
      <c r="AX37" s="10">
        <f t="shared" si="8"/>
        <v>280.62648148148145</v>
      </c>
      <c r="AY37" s="10">
        <f t="shared" si="8"/>
        <v>280.62648148148145</v>
      </c>
      <c r="AZ37" s="10">
        <f t="shared" si="8"/>
        <v>280.62648148148145</v>
      </c>
      <c r="BA37" s="10">
        <f t="shared" si="8"/>
        <v>280.62648148148145</v>
      </c>
      <c r="BB37" s="10">
        <f t="shared" si="8"/>
        <v>280.62648148148145</v>
      </c>
      <c r="BC37" s="10">
        <f t="shared" si="8"/>
        <v>280.62648148148145</v>
      </c>
      <c r="BD37" s="10">
        <f t="shared" si="8"/>
        <v>280.62648148148145</v>
      </c>
      <c r="BE37" s="10">
        <f t="shared" si="8"/>
        <v>280.62648148148145</v>
      </c>
      <c r="BF37" s="10">
        <f t="shared" si="8"/>
        <v>280.62648148148145</v>
      </c>
      <c r="BG37" s="10">
        <f t="shared" si="8"/>
        <v>280.62648148148145</v>
      </c>
      <c r="BH37" s="10">
        <f t="shared" si="8"/>
        <v>280.62648148148145</v>
      </c>
    </row>
    <row r="38" spans="1:61">
      <c r="A38" s="330"/>
      <c r="B38" s="51" t="s">
        <v>496</v>
      </c>
      <c r="C38" s="10">
        <f t="shared" ref="C38:BH38" si="9">C31+273.15</f>
        <v>288.07103174603174</v>
      </c>
      <c r="D38" s="10">
        <f t="shared" si="9"/>
        <v>288.07103174603174</v>
      </c>
      <c r="E38" s="10">
        <f t="shared" si="9"/>
        <v>288.07103174603174</v>
      </c>
      <c r="F38" s="10">
        <f t="shared" si="9"/>
        <v>288.07103174603174</v>
      </c>
      <c r="G38" s="10">
        <f t="shared" si="9"/>
        <v>288.07103174603174</v>
      </c>
      <c r="H38" s="10">
        <f t="shared" si="9"/>
        <v>288.07103174603174</v>
      </c>
      <c r="I38" s="10">
        <f t="shared" si="9"/>
        <v>288.07103174603174</v>
      </c>
      <c r="J38" s="10">
        <f t="shared" si="9"/>
        <v>288.07103174603174</v>
      </c>
      <c r="K38" s="10">
        <f t="shared" si="9"/>
        <v>288.07103174603174</v>
      </c>
      <c r="L38" s="10">
        <f t="shared" si="9"/>
        <v>288.07103174603174</v>
      </c>
      <c r="M38" s="10">
        <f t="shared" si="9"/>
        <v>288.07103174603174</v>
      </c>
      <c r="N38" s="10">
        <f t="shared" si="9"/>
        <v>288.07103174603174</v>
      </c>
      <c r="O38" s="10">
        <f t="shared" si="9"/>
        <v>288.07103174603174</v>
      </c>
      <c r="P38" s="10">
        <f t="shared" si="9"/>
        <v>288.07103174603174</v>
      </c>
      <c r="Q38" s="10">
        <f t="shared" si="9"/>
        <v>288.07103174603174</v>
      </c>
      <c r="R38" s="10">
        <f t="shared" si="9"/>
        <v>288.07103174603174</v>
      </c>
      <c r="S38" s="10">
        <f t="shared" si="9"/>
        <v>288.07103174603174</v>
      </c>
      <c r="T38" s="10">
        <f t="shared" si="9"/>
        <v>288.07103174603174</v>
      </c>
      <c r="U38" s="10">
        <f t="shared" si="9"/>
        <v>288.07103174603174</v>
      </c>
      <c r="V38" s="10">
        <f t="shared" si="9"/>
        <v>288.07103174603174</v>
      </c>
      <c r="W38" s="10">
        <f t="shared" si="9"/>
        <v>288.07103174603174</v>
      </c>
      <c r="X38" s="10">
        <f t="shared" si="9"/>
        <v>288.07103174603174</v>
      </c>
      <c r="Y38" s="10">
        <f t="shared" si="9"/>
        <v>288.07103174603174</v>
      </c>
      <c r="Z38" s="10">
        <f t="shared" si="9"/>
        <v>288.07103174603174</v>
      </c>
      <c r="AA38" s="10">
        <f t="shared" si="9"/>
        <v>288.07103174603174</v>
      </c>
      <c r="AB38" s="10">
        <f t="shared" si="9"/>
        <v>288.07103174603174</v>
      </c>
      <c r="AC38" s="10">
        <f t="shared" si="9"/>
        <v>288.07103174603174</v>
      </c>
      <c r="AD38" s="10">
        <f t="shared" si="9"/>
        <v>288.07103174603174</v>
      </c>
      <c r="AE38" s="10">
        <f t="shared" si="9"/>
        <v>288.07103174603174</v>
      </c>
      <c r="AF38" s="10">
        <f t="shared" si="9"/>
        <v>288.07103174603174</v>
      </c>
      <c r="AG38" s="10">
        <f t="shared" si="9"/>
        <v>288.07103174603174</v>
      </c>
      <c r="AH38" s="10">
        <f t="shared" si="9"/>
        <v>288.07103174603174</v>
      </c>
      <c r="AI38" s="10">
        <f t="shared" si="9"/>
        <v>288.07103174603174</v>
      </c>
      <c r="AJ38" s="10">
        <f t="shared" si="9"/>
        <v>288.07103174603174</v>
      </c>
      <c r="AK38" s="10">
        <f t="shared" si="9"/>
        <v>288.07103174603174</v>
      </c>
      <c r="AL38" s="10">
        <f t="shared" si="9"/>
        <v>288.07103174603174</v>
      </c>
      <c r="AM38" s="10">
        <f t="shared" si="9"/>
        <v>288.07103174603174</v>
      </c>
      <c r="AN38" s="10">
        <f t="shared" si="9"/>
        <v>288.07103174603174</v>
      </c>
      <c r="AO38" s="10">
        <f t="shared" si="9"/>
        <v>288.07103174603174</v>
      </c>
      <c r="AP38" s="10">
        <f t="shared" si="9"/>
        <v>288.07103174603174</v>
      </c>
      <c r="AQ38" s="10">
        <f t="shared" si="9"/>
        <v>288.07103174603174</v>
      </c>
      <c r="AR38" s="10">
        <f t="shared" si="9"/>
        <v>288.07103174603174</v>
      </c>
      <c r="AS38" s="10">
        <f t="shared" si="9"/>
        <v>288.07103174603174</v>
      </c>
      <c r="AT38" s="10">
        <f t="shared" si="9"/>
        <v>288.07103174603174</v>
      </c>
      <c r="AU38" s="10">
        <f t="shared" si="9"/>
        <v>288.07103174603174</v>
      </c>
      <c r="AV38" s="10">
        <f t="shared" si="9"/>
        <v>288.07103174603174</v>
      </c>
      <c r="AW38" s="10">
        <f t="shared" si="9"/>
        <v>288.07103174603174</v>
      </c>
      <c r="AX38" s="10">
        <f t="shared" si="9"/>
        <v>288.07103174603174</v>
      </c>
      <c r="AY38" s="10">
        <f t="shared" si="9"/>
        <v>288.07103174603174</v>
      </c>
      <c r="AZ38" s="10">
        <f t="shared" si="9"/>
        <v>288.07103174603174</v>
      </c>
      <c r="BA38" s="10">
        <f t="shared" si="9"/>
        <v>288.07103174603174</v>
      </c>
      <c r="BB38" s="10">
        <f t="shared" si="9"/>
        <v>288.07103174603174</v>
      </c>
      <c r="BC38" s="10">
        <f t="shared" si="9"/>
        <v>288.07103174603174</v>
      </c>
      <c r="BD38" s="10">
        <f t="shared" si="9"/>
        <v>288.07103174603174</v>
      </c>
      <c r="BE38" s="10">
        <f t="shared" si="9"/>
        <v>288.07103174603174</v>
      </c>
      <c r="BF38" s="10">
        <f t="shared" si="9"/>
        <v>288.07103174603174</v>
      </c>
      <c r="BG38" s="10">
        <f t="shared" si="9"/>
        <v>288.07103174603174</v>
      </c>
      <c r="BH38" s="10">
        <f t="shared" si="9"/>
        <v>288.07103174603174</v>
      </c>
    </row>
    <row r="39" spans="1:61">
      <c r="A39" s="330"/>
      <c r="B39" s="51" t="s">
        <v>497</v>
      </c>
      <c r="C39" s="10">
        <f t="shared" ref="C39:BH39" si="10">C32+273.15</f>
        <v>285.13218751219091</v>
      </c>
      <c r="D39" s="10">
        <f t="shared" si="10"/>
        <v>285.9323224902804</v>
      </c>
      <c r="E39" s="10">
        <f t="shared" si="10"/>
        <v>285.75038390067607</v>
      </c>
      <c r="F39" s="10">
        <f t="shared" si="10"/>
        <v>285.7243178207172</v>
      </c>
      <c r="G39" s="10">
        <f t="shared" si="10"/>
        <v>286.49635777710114</v>
      </c>
      <c r="H39" s="10">
        <f t="shared" si="10"/>
        <v>286.11275460378238</v>
      </c>
      <c r="I39" s="10">
        <f t="shared" si="10"/>
        <v>285.51535006799639</v>
      </c>
      <c r="J39" s="10">
        <f t="shared" si="10"/>
        <v>286.59963671815996</v>
      </c>
      <c r="K39" s="10">
        <f t="shared" si="10"/>
        <v>286.70720446100643</v>
      </c>
      <c r="L39" s="10">
        <f t="shared" si="10"/>
        <v>285.91549208828258</v>
      </c>
      <c r="M39" s="10">
        <f t="shared" si="10"/>
        <v>286.51051551432363</v>
      </c>
      <c r="N39" s="10">
        <f t="shared" si="10"/>
        <v>285.96082044781502</v>
      </c>
      <c r="O39" s="10">
        <f t="shared" si="10"/>
        <v>286.71478059638628</v>
      </c>
      <c r="P39" s="10">
        <f t="shared" si="10"/>
        <v>287.22807403232883</v>
      </c>
      <c r="Q39" s="10">
        <f t="shared" si="10"/>
        <v>286.73897045472842</v>
      </c>
      <c r="R39" s="10">
        <f t="shared" si="10"/>
        <v>286.47158032676236</v>
      </c>
      <c r="S39" s="10">
        <f t="shared" si="10"/>
        <v>287.24421589279717</v>
      </c>
      <c r="T39" s="10">
        <f t="shared" si="10"/>
        <v>286.98357217149356</v>
      </c>
      <c r="U39" s="10">
        <f t="shared" si="10"/>
        <v>288.07427026249638</v>
      </c>
      <c r="V39" s="10">
        <f t="shared" si="10"/>
        <v>288.3992484958834</v>
      </c>
      <c r="W39" s="10">
        <f t="shared" si="10"/>
        <v>289.28747149333884</v>
      </c>
      <c r="X39" s="10">
        <f t="shared" si="10"/>
        <v>288.5705221049131</v>
      </c>
      <c r="Y39" s="10">
        <f t="shared" si="10"/>
        <v>288.70821846797173</v>
      </c>
      <c r="Z39" s="10">
        <f t="shared" si="10"/>
        <v>289.06041840245757</v>
      </c>
      <c r="AA39" s="10">
        <f t="shared" si="10"/>
        <v>289.82417213092316</v>
      </c>
      <c r="AB39" s="10">
        <f t="shared" si="10"/>
        <v>289.41582724720558</v>
      </c>
      <c r="AC39" s="10">
        <f t="shared" si="10"/>
        <v>289.46191968197468</v>
      </c>
      <c r="AD39" s="10">
        <f t="shared" si="10"/>
        <v>290.44642231699453</v>
      </c>
      <c r="AE39" s="10">
        <f t="shared" si="10"/>
        <v>290.95912214125792</v>
      </c>
      <c r="AF39" s="10">
        <f t="shared" si="10"/>
        <v>290.6629529733504</v>
      </c>
      <c r="AG39" s="10">
        <f t="shared" si="10"/>
        <v>290.84351196919891</v>
      </c>
      <c r="AH39" s="10">
        <f t="shared" si="10"/>
        <v>290.69584328319871</v>
      </c>
      <c r="AI39" s="10">
        <f t="shared" si="10"/>
        <v>291.54726392941927</v>
      </c>
      <c r="AJ39" s="10">
        <f t="shared" si="10"/>
        <v>290.80072494620913</v>
      </c>
      <c r="AK39" s="10">
        <f t="shared" si="10"/>
        <v>291.2942685126124</v>
      </c>
      <c r="AL39" s="10">
        <f t="shared" si="10"/>
        <v>291.68969638814099</v>
      </c>
      <c r="AM39" s="10">
        <f t="shared" si="10"/>
        <v>291.01994402864813</v>
      </c>
      <c r="AN39" s="10">
        <f t="shared" si="10"/>
        <v>290.66010248077509</v>
      </c>
      <c r="AO39" s="10">
        <f t="shared" si="10"/>
        <v>290.42184965075836</v>
      </c>
      <c r="AP39" s="10">
        <f t="shared" si="10"/>
        <v>290.95</v>
      </c>
      <c r="AQ39" s="10">
        <f t="shared" si="10"/>
        <v>291.34999999999997</v>
      </c>
      <c r="AR39" s="10">
        <f t="shared" si="10"/>
        <v>291.75</v>
      </c>
      <c r="AS39" s="10">
        <f t="shared" si="10"/>
        <v>292.04999999999995</v>
      </c>
      <c r="AT39" s="10">
        <f t="shared" si="10"/>
        <v>292.34999999999997</v>
      </c>
      <c r="AU39" s="10">
        <f t="shared" si="10"/>
        <v>292.64999999999998</v>
      </c>
      <c r="AV39" s="10">
        <f t="shared" si="10"/>
        <v>292.84999999999997</v>
      </c>
      <c r="AW39" s="10">
        <f t="shared" si="10"/>
        <v>293.04999999999995</v>
      </c>
      <c r="AX39" s="10">
        <f t="shared" si="10"/>
        <v>293.20479999999998</v>
      </c>
      <c r="AY39" s="10">
        <f t="shared" si="10"/>
        <v>293.20479999999998</v>
      </c>
      <c r="AZ39" s="10">
        <f t="shared" si="10"/>
        <v>293.20479999999998</v>
      </c>
      <c r="BA39" s="10">
        <f t="shared" si="10"/>
        <v>293.20479999999998</v>
      </c>
      <c r="BB39" s="10">
        <f t="shared" si="10"/>
        <v>293.20479999999998</v>
      </c>
      <c r="BC39" s="10">
        <f t="shared" si="10"/>
        <v>293.20479999999998</v>
      </c>
      <c r="BD39" s="10">
        <f t="shared" si="10"/>
        <v>293.20479999999998</v>
      </c>
      <c r="BE39" s="10">
        <f t="shared" si="10"/>
        <v>293.20479999999998</v>
      </c>
      <c r="BF39" s="10">
        <f t="shared" si="10"/>
        <v>293.20479999999998</v>
      </c>
      <c r="BG39" s="10">
        <f t="shared" si="10"/>
        <v>293.20479999999998</v>
      </c>
      <c r="BH39" s="10">
        <f t="shared" si="10"/>
        <v>293.20479999999998</v>
      </c>
    </row>
    <row r="40" spans="1:61">
      <c r="A40" s="330"/>
      <c r="B40" s="10" t="s">
        <v>500</v>
      </c>
      <c r="C40" s="10">
        <f t="shared" ref="C40:BH40" si="11">C33+273.15</f>
        <v>373.15</v>
      </c>
      <c r="D40" s="10">
        <f t="shared" si="11"/>
        <v>373.15</v>
      </c>
      <c r="E40" s="10">
        <f t="shared" si="11"/>
        <v>373.15</v>
      </c>
      <c r="F40" s="10">
        <f t="shared" si="11"/>
        <v>373.15</v>
      </c>
      <c r="G40" s="10">
        <f t="shared" si="11"/>
        <v>373.15</v>
      </c>
      <c r="H40" s="10">
        <f t="shared" si="11"/>
        <v>373.15</v>
      </c>
      <c r="I40" s="10">
        <f t="shared" si="11"/>
        <v>373.15</v>
      </c>
      <c r="J40" s="10">
        <f t="shared" si="11"/>
        <v>373.15</v>
      </c>
      <c r="K40" s="10">
        <f t="shared" si="11"/>
        <v>373.15</v>
      </c>
      <c r="L40" s="10">
        <f t="shared" si="11"/>
        <v>373.15</v>
      </c>
      <c r="M40" s="10">
        <f t="shared" si="11"/>
        <v>373.15</v>
      </c>
      <c r="N40" s="10">
        <f t="shared" si="11"/>
        <v>373.15</v>
      </c>
      <c r="O40" s="10">
        <f t="shared" si="11"/>
        <v>373.15</v>
      </c>
      <c r="P40" s="10">
        <f t="shared" si="11"/>
        <v>373.15</v>
      </c>
      <c r="Q40" s="10">
        <f t="shared" si="11"/>
        <v>373.15</v>
      </c>
      <c r="R40" s="10">
        <f t="shared" si="11"/>
        <v>373.15</v>
      </c>
      <c r="S40" s="10">
        <f t="shared" si="11"/>
        <v>373.15</v>
      </c>
      <c r="T40" s="10">
        <f t="shared" si="11"/>
        <v>373.15</v>
      </c>
      <c r="U40" s="10">
        <f t="shared" si="11"/>
        <v>373.15</v>
      </c>
      <c r="V40" s="10">
        <f t="shared" si="11"/>
        <v>373.15</v>
      </c>
      <c r="W40" s="10">
        <f t="shared" si="11"/>
        <v>373.15</v>
      </c>
      <c r="X40" s="10">
        <f t="shared" si="11"/>
        <v>373.15</v>
      </c>
      <c r="Y40" s="10">
        <f t="shared" si="11"/>
        <v>373.15</v>
      </c>
      <c r="Z40" s="10">
        <f t="shared" si="11"/>
        <v>373.15</v>
      </c>
      <c r="AA40" s="10">
        <f t="shared" si="11"/>
        <v>373.15</v>
      </c>
      <c r="AB40" s="10">
        <f t="shared" si="11"/>
        <v>373.15</v>
      </c>
      <c r="AC40" s="10">
        <f t="shared" si="11"/>
        <v>373.15</v>
      </c>
      <c r="AD40" s="10">
        <f t="shared" si="11"/>
        <v>373.15</v>
      </c>
      <c r="AE40" s="10">
        <f t="shared" si="11"/>
        <v>373.15</v>
      </c>
      <c r="AF40" s="10">
        <f t="shared" si="11"/>
        <v>373.15</v>
      </c>
      <c r="AG40" s="10">
        <f t="shared" si="11"/>
        <v>373.15</v>
      </c>
      <c r="AH40" s="10">
        <f t="shared" si="11"/>
        <v>373.15</v>
      </c>
      <c r="AI40" s="10">
        <f t="shared" si="11"/>
        <v>373.15</v>
      </c>
      <c r="AJ40" s="10">
        <f t="shared" si="11"/>
        <v>373.15</v>
      </c>
      <c r="AK40" s="10">
        <f t="shared" si="11"/>
        <v>373.15</v>
      </c>
      <c r="AL40" s="10">
        <f t="shared" si="11"/>
        <v>373.15</v>
      </c>
      <c r="AM40" s="10">
        <f t="shared" si="11"/>
        <v>373.15</v>
      </c>
      <c r="AN40" s="10">
        <f t="shared" si="11"/>
        <v>373.15</v>
      </c>
      <c r="AO40" s="10">
        <f t="shared" si="11"/>
        <v>373.15</v>
      </c>
      <c r="AP40" s="10">
        <f t="shared" si="11"/>
        <v>373.15</v>
      </c>
      <c r="AQ40" s="10">
        <f t="shared" si="11"/>
        <v>373.15</v>
      </c>
      <c r="AR40" s="10">
        <f t="shared" si="11"/>
        <v>373.15</v>
      </c>
      <c r="AS40" s="10">
        <f t="shared" si="11"/>
        <v>373.15</v>
      </c>
      <c r="AT40" s="10">
        <f t="shared" si="11"/>
        <v>373.15</v>
      </c>
      <c r="AU40" s="10">
        <f t="shared" si="11"/>
        <v>373.15</v>
      </c>
      <c r="AV40" s="10">
        <f t="shared" si="11"/>
        <v>373.15</v>
      </c>
      <c r="AW40" s="10">
        <f t="shared" si="11"/>
        <v>373.15</v>
      </c>
      <c r="AX40" s="10">
        <f t="shared" si="11"/>
        <v>373.15</v>
      </c>
      <c r="AY40" s="10">
        <f t="shared" si="11"/>
        <v>373.15</v>
      </c>
      <c r="AZ40" s="10">
        <f t="shared" si="11"/>
        <v>373.15</v>
      </c>
      <c r="BA40" s="10">
        <f t="shared" si="11"/>
        <v>373.15</v>
      </c>
      <c r="BB40" s="10">
        <f t="shared" si="11"/>
        <v>373.15</v>
      </c>
      <c r="BC40" s="10">
        <f t="shared" si="11"/>
        <v>373.15</v>
      </c>
      <c r="BD40" s="10">
        <f t="shared" si="11"/>
        <v>373.15</v>
      </c>
      <c r="BE40" s="10">
        <f t="shared" si="11"/>
        <v>373.15</v>
      </c>
      <c r="BF40" s="10">
        <f t="shared" si="11"/>
        <v>373.15</v>
      </c>
      <c r="BG40" s="10">
        <f t="shared" si="11"/>
        <v>373.15</v>
      </c>
      <c r="BH40" s="10">
        <f t="shared" si="11"/>
        <v>373.15</v>
      </c>
    </row>
    <row r="41" spans="1:61">
      <c r="A41" s="329" t="s">
        <v>502</v>
      </c>
      <c r="B41" s="51" t="s">
        <v>492</v>
      </c>
      <c r="C41" s="46">
        <f>1-(C37/C39)</f>
        <v>1.5802165550028668E-2</v>
      </c>
      <c r="D41" s="46">
        <f t="shared" ref="D41:BH41" si="12">1-(D37/D39)</f>
        <v>1.8556282698607096E-2</v>
      </c>
      <c r="E41" s="46">
        <f t="shared" si="12"/>
        <v>1.7931392949503966E-2</v>
      </c>
      <c r="F41" s="46">
        <f t="shared" si="12"/>
        <v>1.7841800719372025E-2</v>
      </c>
      <c r="G41" s="46">
        <f t="shared" si="12"/>
        <v>2.0488484883938951E-2</v>
      </c>
      <c r="H41" s="46">
        <f t="shared" si="12"/>
        <v>1.9175213387108481E-2</v>
      </c>
      <c r="I41" s="46">
        <f t="shared" si="12"/>
        <v>1.7122962339330083E-2</v>
      </c>
      <c r="J41" s="46">
        <f t="shared" si="12"/>
        <v>2.0841461297986474E-2</v>
      </c>
      <c r="K41" s="46">
        <f t="shared" si="12"/>
        <v>2.1208825187900016E-2</v>
      </c>
      <c r="L41" s="46">
        <f t="shared" si="12"/>
        <v>1.8498510060336426E-2</v>
      </c>
      <c r="M41" s="46">
        <f t="shared" si="12"/>
        <v>2.0536886830417322E-2</v>
      </c>
      <c r="N41" s="46">
        <f t="shared" si="12"/>
        <v>1.8654090298034554E-2</v>
      </c>
      <c r="O41" s="46">
        <f t="shared" si="12"/>
        <v>2.1234688711341487E-2</v>
      </c>
      <c r="P41" s="46">
        <f t="shared" si="12"/>
        <v>2.2983799801214233E-2</v>
      </c>
      <c r="Q41" s="46">
        <f t="shared" si="12"/>
        <v>2.1317259260411725E-2</v>
      </c>
      <c r="R41" s="46">
        <f t="shared" si="12"/>
        <v>2.0403765143522157E-2</v>
      </c>
      <c r="S41" s="46">
        <f t="shared" si="12"/>
        <v>2.3038703810786321E-2</v>
      </c>
      <c r="T41" s="46">
        <f t="shared" si="12"/>
        <v>2.2151409719763593E-2</v>
      </c>
      <c r="U41" s="46">
        <f t="shared" si="12"/>
        <v>2.5853710483162651E-2</v>
      </c>
      <c r="V41" s="46">
        <f t="shared" si="12"/>
        <v>2.6951412165392319E-2</v>
      </c>
      <c r="W41" s="46">
        <f t="shared" si="12"/>
        <v>2.9939042873679433E-2</v>
      </c>
      <c r="X41" s="46">
        <f t="shared" si="12"/>
        <v>2.7528940120028933E-2</v>
      </c>
      <c r="Y41" s="46">
        <f t="shared" si="12"/>
        <v>2.7992750013754231E-2</v>
      </c>
      <c r="Z41" s="46">
        <f t="shared" si="12"/>
        <v>2.9177072971760531E-2</v>
      </c>
      <c r="AA41" s="46">
        <f t="shared" si="12"/>
        <v>3.1735415931031463E-2</v>
      </c>
      <c r="AB41" s="46">
        <f t="shared" si="12"/>
        <v>3.0369264353385494E-2</v>
      </c>
      <c r="AC41" s="46">
        <f t="shared" si="12"/>
        <v>3.0523663389645628E-2</v>
      </c>
      <c r="AD41" s="46">
        <f t="shared" si="12"/>
        <v>3.3809818544762615E-2</v>
      </c>
      <c r="AE41" s="46">
        <f t="shared" si="12"/>
        <v>3.5512344771098325E-2</v>
      </c>
      <c r="AF41" s="46">
        <f t="shared" si="12"/>
        <v>3.4529586206980989E-2</v>
      </c>
      <c r="AG41" s="46">
        <f t="shared" si="12"/>
        <v>3.5128961339180531E-2</v>
      </c>
      <c r="AH41" s="46">
        <f t="shared" si="12"/>
        <v>3.4638822791516866E-2</v>
      </c>
      <c r="AI41" s="46">
        <f t="shared" si="12"/>
        <v>3.7458017272223976E-2</v>
      </c>
      <c r="AJ41" s="46">
        <f t="shared" si="12"/>
        <v>3.4986994845386477E-2</v>
      </c>
      <c r="AK41" s="46">
        <f t="shared" si="12"/>
        <v>3.6622028595351686E-2</v>
      </c>
      <c r="AL41" s="46">
        <f t="shared" si="12"/>
        <v>3.7928027776264361E-2</v>
      </c>
      <c r="AM41" s="46">
        <f t="shared" si="12"/>
        <v>3.5713918445890225E-2</v>
      </c>
      <c r="AN41" s="46">
        <f t="shared" si="12"/>
        <v>3.4520117875336154E-2</v>
      </c>
      <c r="AO41" s="46">
        <f t="shared" si="12"/>
        <v>3.3728068948862377E-2</v>
      </c>
      <c r="AP41" s="46">
        <f t="shared" si="12"/>
        <v>3.5482105236358641E-2</v>
      </c>
      <c r="AQ41" s="46">
        <f t="shared" si="12"/>
        <v>3.6806310343293402E-2</v>
      </c>
      <c r="AR41" s="46">
        <f t="shared" si="12"/>
        <v>3.81268843822401E-2</v>
      </c>
      <c r="AS41" s="46">
        <f t="shared" si="12"/>
        <v>3.9114940998180137E-2</v>
      </c>
      <c r="AT41" s="46">
        <f t="shared" si="12"/>
        <v>4.0100969791409313E-2</v>
      </c>
      <c r="AU41" s="46">
        <f t="shared" si="12"/>
        <v>4.108497699818392E-2</v>
      </c>
      <c r="AV41" s="46">
        <f t="shared" si="12"/>
        <v>4.1739861767179476E-2</v>
      </c>
      <c r="AW41" s="46">
        <f t="shared" si="12"/>
        <v>4.2393852648075492E-2</v>
      </c>
      <c r="AX41" s="46">
        <f t="shared" si="12"/>
        <v>4.2899429062957073E-2</v>
      </c>
      <c r="AY41" s="46">
        <f t="shared" si="12"/>
        <v>4.2899429062957073E-2</v>
      </c>
      <c r="AZ41" s="46">
        <f t="shared" si="12"/>
        <v>4.2899429062957073E-2</v>
      </c>
      <c r="BA41" s="46">
        <f t="shared" si="12"/>
        <v>4.2899429062957073E-2</v>
      </c>
      <c r="BB41" s="46">
        <f t="shared" si="12"/>
        <v>4.2899429062957073E-2</v>
      </c>
      <c r="BC41" s="46">
        <f t="shared" si="12"/>
        <v>4.2899429062957073E-2</v>
      </c>
      <c r="BD41" s="46">
        <f t="shared" si="12"/>
        <v>4.2899429062957073E-2</v>
      </c>
      <c r="BE41" s="46">
        <f t="shared" si="12"/>
        <v>4.2899429062957073E-2</v>
      </c>
      <c r="BF41" s="46">
        <f t="shared" si="12"/>
        <v>4.2899429062957073E-2</v>
      </c>
      <c r="BG41" s="46">
        <f t="shared" si="12"/>
        <v>4.2899429062957073E-2</v>
      </c>
      <c r="BH41" s="46">
        <f t="shared" si="12"/>
        <v>4.2899429062957073E-2</v>
      </c>
    </row>
    <row r="42" spans="1:61">
      <c r="A42" s="329"/>
      <c r="B42" s="51" t="s">
        <v>493</v>
      </c>
      <c r="C42" s="46">
        <f>1-(C38/C40)</f>
        <v>0.22800205883416391</v>
      </c>
      <c r="D42" s="46">
        <f t="shared" ref="D42:BH42" si="13">1-(D38/D40)</f>
        <v>0.22800205883416391</v>
      </c>
      <c r="E42" s="46">
        <f t="shared" si="13"/>
        <v>0.22800205883416391</v>
      </c>
      <c r="F42" s="46">
        <f t="shared" si="13"/>
        <v>0.22800205883416391</v>
      </c>
      <c r="G42" s="46">
        <f t="shared" si="13"/>
        <v>0.22800205883416391</v>
      </c>
      <c r="H42" s="46">
        <f t="shared" si="13"/>
        <v>0.22800205883416391</v>
      </c>
      <c r="I42" s="46">
        <f t="shared" si="13"/>
        <v>0.22800205883416391</v>
      </c>
      <c r="J42" s="46">
        <f t="shared" si="13"/>
        <v>0.22800205883416391</v>
      </c>
      <c r="K42" s="46">
        <f t="shared" si="13"/>
        <v>0.22800205883416391</v>
      </c>
      <c r="L42" s="46">
        <f t="shared" si="13"/>
        <v>0.22800205883416391</v>
      </c>
      <c r="M42" s="46">
        <f t="shared" si="13"/>
        <v>0.22800205883416391</v>
      </c>
      <c r="N42" s="46">
        <f t="shared" si="13"/>
        <v>0.22800205883416391</v>
      </c>
      <c r="O42" s="46">
        <f t="shared" si="13"/>
        <v>0.22800205883416391</v>
      </c>
      <c r="P42" s="46">
        <f t="shared" si="13"/>
        <v>0.22800205883416391</v>
      </c>
      <c r="Q42" s="46">
        <f t="shared" si="13"/>
        <v>0.22800205883416391</v>
      </c>
      <c r="R42" s="46">
        <f t="shared" si="13"/>
        <v>0.22800205883416391</v>
      </c>
      <c r="S42" s="46">
        <f t="shared" si="13"/>
        <v>0.22800205883416391</v>
      </c>
      <c r="T42" s="46">
        <f t="shared" si="13"/>
        <v>0.22800205883416391</v>
      </c>
      <c r="U42" s="46">
        <f t="shared" si="13"/>
        <v>0.22800205883416391</v>
      </c>
      <c r="V42" s="46">
        <f t="shared" si="13"/>
        <v>0.22800205883416391</v>
      </c>
      <c r="W42" s="46">
        <f t="shared" si="13"/>
        <v>0.22800205883416391</v>
      </c>
      <c r="X42" s="46">
        <f t="shared" si="13"/>
        <v>0.22800205883416391</v>
      </c>
      <c r="Y42" s="46">
        <f t="shared" si="13"/>
        <v>0.22800205883416391</v>
      </c>
      <c r="Z42" s="46">
        <f t="shared" si="13"/>
        <v>0.22800205883416391</v>
      </c>
      <c r="AA42" s="46">
        <f t="shared" si="13"/>
        <v>0.22800205883416391</v>
      </c>
      <c r="AB42" s="46">
        <f t="shared" si="13"/>
        <v>0.22800205883416391</v>
      </c>
      <c r="AC42" s="46">
        <f t="shared" si="13"/>
        <v>0.22800205883416391</v>
      </c>
      <c r="AD42" s="46">
        <f t="shared" si="13"/>
        <v>0.22800205883416391</v>
      </c>
      <c r="AE42" s="46">
        <f t="shared" si="13"/>
        <v>0.22800205883416391</v>
      </c>
      <c r="AF42" s="46">
        <f t="shared" si="13"/>
        <v>0.22800205883416391</v>
      </c>
      <c r="AG42" s="46">
        <f t="shared" si="13"/>
        <v>0.22800205883416391</v>
      </c>
      <c r="AH42" s="46">
        <f t="shared" si="13"/>
        <v>0.22800205883416391</v>
      </c>
      <c r="AI42" s="46">
        <f t="shared" si="13"/>
        <v>0.22800205883416391</v>
      </c>
      <c r="AJ42" s="46">
        <f t="shared" si="13"/>
        <v>0.22800205883416391</v>
      </c>
      <c r="AK42" s="46">
        <f t="shared" si="13"/>
        <v>0.22800205883416391</v>
      </c>
      <c r="AL42" s="46">
        <f t="shared" si="13"/>
        <v>0.22800205883416391</v>
      </c>
      <c r="AM42" s="46">
        <f t="shared" si="13"/>
        <v>0.22800205883416391</v>
      </c>
      <c r="AN42" s="46">
        <f t="shared" si="13"/>
        <v>0.22800205883416391</v>
      </c>
      <c r="AO42" s="46">
        <f t="shared" si="13"/>
        <v>0.22800205883416391</v>
      </c>
      <c r="AP42" s="46">
        <f t="shared" si="13"/>
        <v>0.22800205883416391</v>
      </c>
      <c r="AQ42" s="46">
        <f t="shared" si="13"/>
        <v>0.22800205883416391</v>
      </c>
      <c r="AR42" s="46">
        <f t="shared" si="13"/>
        <v>0.22800205883416391</v>
      </c>
      <c r="AS42" s="46">
        <f t="shared" si="13"/>
        <v>0.22800205883416391</v>
      </c>
      <c r="AT42" s="46">
        <f t="shared" si="13"/>
        <v>0.22800205883416391</v>
      </c>
      <c r="AU42" s="46">
        <f t="shared" si="13"/>
        <v>0.22800205883416391</v>
      </c>
      <c r="AV42" s="46">
        <f t="shared" si="13"/>
        <v>0.22800205883416391</v>
      </c>
      <c r="AW42" s="46">
        <f t="shared" si="13"/>
        <v>0.22800205883416391</v>
      </c>
      <c r="AX42" s="46">
        <f t="shared" si="13"/>
        <v>0.22800205883416391</v>
      </c>
      <c r="AY42" s="46">
        <f t="shared" si="13"/>
        <v>0.22800205883416391</v>
      </c>
      <c r="AZ42" s="46">
        <f t="shared" si="13"/>
        <v>0.22800205883416391</v>
      </c>
      <c r="BA42" s="46">
        <f t="shared" si="13"/>
        <v>0.22800205883416391</v>
      </c>
      <c r="BB42" s="46">
        <f t="shared" si="13"/>
        <v>0.22800205883416391</v>
      </c>
      <c r="BC42" s="46">
        <f t="shared" si="13"/>
        <v>0.22800205883416391</v>
      </c>
      <c r="BD42" s="46">
        <f t="shared" si="13"/>
        <v>0.22800205883416391</v>
      </c>
      <c r="BE42" s="46">
        <f t="shared" si="13"/>
        <v>0.22800205883416391</v>
      </c>
      <c r="BF42" s="46">
        <f t="shared" si="13"/>
        <v>0.22800205883416391</v>
      </c>
      <c r="BG42" s="46">
        <f t="shared" si="13"/>
        <v>0.22800205883416391</v>
      </c>
      <c r="BH42" s="46">
        <f t="shared" si="13"/>
        <v>0.22800205883416391</v>
      </c>
    </row>
    <row r="43" spans="1:61">
      <c r="A43" s="329" t="s">
        <v>501</v>
      </c>
      <c r="B43" s="51" t="s">
        <v>492</v>
      </c>
      <c r="C43" s="46">
        <f>C41*C18</f>
        <v>6.4788878755117534E-3</v>
      </c>
      <c r="D43" s="46">
        <f t="shared" ref="D43:BH43" si="14">D41*D18</f>
        <v>7.7194136026205529E-3</v>
      </c>
      <c r="E43" s="46">
        <f t="shared" si="14"/>
        <v>7.5849792176401771E-3</v>
      </c>
      <c r="F43" s="46">
        <f t="shared" si="14"/>
        <v>7.6541325086105991E-3</v>
      </c>
      <c r="G43" s="46">
        <f t="shared" si="14"/>
        <v>8.9329794093973829E-3</v>
      </c>
      <c r="H43" s="46">
        <f t="shared" si="14"/>
        <v>8.4946195304890556E-3</v>
      </c>
      <c r="I43" s="46">
        <f t="shared" si="14"/>
        <v>7.7053330526985373E-3</v>
      </c>
      <c r="J43" s="46">
        <f t="shared" si="14"/>
        <v>9.5245478131798199E-3</v>
      </c>
      <c r="K43" s="46">
        <f t="shared" si="14"/>
        <v>9.8408948871856073E-3</v>
      </c>
      <c r="L43" s="46">
        <f t="shared" si="14"/>
        <v>8.7127982384184576E-3</v>
      </c>
      <c r="M43" s="46">
        <f t="shared" si="14"/>
        <v>9.8166319049394803E-3</v>
      </c>
      <c r="N43" s="46">
        <f t="shared" si="14"/>
        <v>9.0658878848447928E-3</v>
      </c>
      <c r="O43" s="46">
        <f t="shared" si="14"/>
        <v>1.0468701534691352E-2</v>
      </c>
      <c r="P43" s="46">
        <f t="shared" si="14"/>
        <v>1.151488370040833E-2</v>
      </c>
      <c r="Q43" s="46">
        <f t="shared" si="14"/>
        <v>1.0850484963549569E-2</v>
      </c>
      <c r="R43" s="46">
        <f t="shared" si="14"/>
        <v>1.0548746579200956E-2</v>
      </c>
      <c r="S43" s="46">
        <f t="shared" si="14"/>
        <v>1.2095319500662819E-2</v>
      </c>
      <c r="T43" s="46">
        <f t="shared" si="14"/>
        <v>1.1806701380633992E-2</v>
      </c>
      <c r="U43" s="46">
        <f t="shared" si="14"/>
        <v>1.3986857371390994E-2</v>
      </c>
      <c r="V43" s="46">
        <f t="shared" si="14"/>
        <v>1.4823276690965776E-2</v>
      </c>
      <c r="W43" s="46">
        <f t="shared" si="14"/>
        <v>1.6705985923513123E-2</v>
      </c>
      <c r="X43" s="46">
        <f t="shared" si="14"/>
        <v>1.5608909048056407E-2</v>
      </c>
      <c r="Y43" s="46">
        <f t="shared" si="14"/>
        <v>1.6123824007922439E-2</v>
      </c>
      <c r="Z43" s="46">
        <f t="shared" si="14"/>
        <v>1.7068587688479912E-2</v>
      </c>
      <c r="AA43" s="46">
        <f t="shared" si="14"/>
        <v>1.8850837063032689E-2</v>
      </c>
      <c r="AB43" s="46">
        <f t="shared" si="14"/>
        <v>1.8312666405091452E-2</v>
      </c>
      <c r="AC43" s="46">
        <f t="shared" si="14"/>
        <v>1.8680481994463125E-2</v>
      </c>
      <c r="AD43" s="46">
        <f t="shared" si="14"/>
        <v>2.0995897316297585E-2</v>
      </c>
      <c r="AE43" s="46">
        <f t="shared" si="14"/>
        <v>2.2408289550563044E-2</v>
      </c>
      <c r="AF43" s="46">
        <f t="shared" si="14"/>
        <v>2.2098935172467832E-2</v>
      </c>
      <c r="AG43" s="46">
        <f t="shared" si="14"/>
        <v>2.2833824870467347E-2</v>
      </c>
      <c r="AH43" s="46">
        <f t="shared" si="14"/>
        <v>2.2861623042401132E-2</v>
      </c>
      <c r="AI43" s="46">
        <f t="shared" si="14"/>
        <v>2.5096871572390066E-2</v>
      </c>
      <c r="AJ43" s="46">
        <f t="shared" si="14"/>
        <v>2.3791156494862804E-2</v>
      </c>
      <c r="AK43" s="46">
        <f t="shared" si="14"/>
        <v>2.5269199730792662E-2</v>
      </c>
      <c r="AL43" s="46">
        <f t="shared" si="14"/>
        <v>2.6549619443385051E-2</v>
      </c>
      <c r="AM43" s="46">
        <f t="shared" si="14"/>
        <v>2.5392596015027948E-2</v>
      </c>
      <c r="AN43" s="46">
        <f t="shared" si="14"/>
        <v>2.4889004988117365E-2</v>
      </c>
      <c r="AO43" s="46">
        <f t="shared" si="14"/>
        <v>2.4688946470567259E-2</v>
      </c>
      <c r="AP43" s="46">
        <f t="shared" si="14"/>
        <v>2.6327722085378112E-2</v>
      </c>
      <c r="AQ43" s="46">
        <f t="shared" si="14"/>
        <v>2.7715151688499931E-2</v>
      </c>
      <c r="AR43" s="46">
        <f t="shared" si="14"/>
        <v>2.9128939668031439E-2</v>
      </c>
      <c r="AS43" s="46">
        <f t="shared" si="14"/>
        <v>3.0314079273589607E-2</v>
      </c>
      <c r="AT43" s="46">
        <f t="shared" si="14"/>
        <v>3.151936225604772E-2</v>
      </c>
      <c r="AU43" s="46">
        <f t="shared" si="14"/>
        <v>3.2785811644550765E-2</v>
      </c>
      <c r="AV43" s="46">
        <f t="shared" si="14"/>
        <v>3.37675481696482E-2</v>
      </c>
      <c r="AW43" s="46">
        <f t="shared" si="14"/>
        <v>3.4805353024069979E-2</v>
      </c>
      <c r="AX43" s="46">
        <f t="shared" si="14"/>
        <v>3.5692324980380288E-2</v>
      </c>
      <c r="AY43" s="46">
        <f t="shared" si="14"/>
        <v>3.6207118129135775E-2</v>
      </c>
      <c r="AZ43" s="46">
        <f t="shared" si="14"/>
        <v>3.6721911277891255E-2</v>
      </c>
      <c r="BA43" s="46">
        <f t="shared" si="14"/>
        <v>3.7236704426646741E-2</v>
      </c>
      <c r="BB43" s="46">
        <f t="shared" si="14"/>
        <v>3.7537000430087439E-2</v>
      </c>
      <c r="BC43" s="46">
        <f t="shared" si="14"/>
        <v>3.7751497575402228E-2</v>
      </c>
      <c r="BD43" s="46">
        <f t="shared" si="14"/>
        <v>3.796599472071701E-2</v>
      </c>
      <c r="BE43" s="46">
        <f t="shared" si="14"/>
        <v>3.8137592436968841E-2</v>
      </c>
      <c r="BF43" s="46">
        <f t="shared" si="14"/>
        <v>3.8309190153220665E-2</v>
      </c>
      <c r="BG43" s="46">
        <f t="shared" si="14"/>
        <v>3.8394989011346581E-2</v>
      </c>
      <c r="BH43" s="46">
        <f t="shared" si="14"/>
        <v>3.8480787869472496E-2</v>
      </c>
    </row>
    <row r="44" spans="1:61">
      <c r="A44" s="329"/>
      <c r="B44" s="51" t="s">
        <v>493</v>
      </c>
      <c r="C44" s="46">
        <f>C42*C22</f>
        <v>0.19152172942069767</v>
      </c>
      <c r="D44" s="46">
        <f t="shared" ref="D44:BH44" si="15">D42*D22</f>
        <v>0.19238435337035983</v>
      </c>
      <c r="E44" s="46">
        <f t="shared" si="15"/>
        <v>0.19321730772834703</v>
      </c>
      <c r="F44" s="46">
        <f t="shared" si="15"/>
        <v>0.19402161296791481</v>
      </c>
      <c r="G44" s="46">
        <f t="shared" si="15"/>
        <v>0.19479825446356566</v>
      </c>
      <c r="H44" s="46">
        <f t="shared" si="15"/>
        <v>0.19554818369825666</v>
      </c>
      <c r="I44" s="46">
        <f t="shared" si="15"/>
        <v>0.1962723194290841</v>
      </c>
      <c r="J44" s="46">
        <f t="shared" si="15"/>
        <v>0.19697154881287676</v>
      </c>
      <c r="K44" s="46">
        <f t="shared" si="15"/>
        <v>0.19764672849307346</v>
      </c>
      <c r="L44" s="46">
        <f t="shared" si="15"/>
        <v>0.19829868564921849</v>
      </c>
      <c r="M44" s="46">
        <f t="shared" si="15"/>
        <v>0.19892821901035995</v>
      </c>
      <c r="N44" s="46">
        <f t="shared" si="15"/>
        <v>0.19953609983359274</v>
      </c>
      <c r="O44" s="46">
        <f t="shared" si="15"/>
        <v>0.20012307284894576</v>
      </c>
      <c r="P44" s="46">
        <f t="shared" si="15"/>
        <v>0.20068985717176749</v>
      </c>
      <c r="Q44" s="46">
        <f t="shared" si="15"/>
        <v>0.20123714718373401</v>
      </c>
      <c r="R44" s="46">
        <f t="shared" si="15"/>
        <v>0.20176561338355259</v>
      </c>
      <c r="S44" s="46">
        <f t="shared" si="15"/>
        <v>0.20227590320840647</v>
      </c>
      <c r="T44" s="46">
        <f t="shared" si="15"/>
        <v>0.20276864182714666</v>
      </c>
      <c r="U44" s="46">
        <f t="shared" si="15"/>
        <v>0.20324443290620117</v>
      </c>
      <c r="V44" s="46">
        <f t="shared" si="15"/>
        <v>0.20370385934914356</v>
      </c>
      <c r="W44" s="46">
        <f t="shared" si="15"/>
        <v>0.20414748401082042</v>
      </c>
      <c r="X44" s="46">
        <f t="shared" si="15"/>
        <v>0.20457585038692117</v>
      </c>
      <c r="Y44" s="46">
        <f t="shared" si="15"/>
        <v>0.20498948327982658</v>
      </c>
      <c r="Z44" s="46">
        <f t="shared" si="15"/>
        <v>0.20538888944155839</v>
      </c>
      <c r="AA44" s="46">
        <f t="shared" si="15"/>
        <v>0.20577455819461316</v>
      </c>
      <c r="AB44" s="46">
        <f t="shared" si="15"/>
        <v>0.20614696203144425</v>
      </c>
      <c r="AC44" s="46">
        <f t="shared" si="15"/>
        <v>0.20650655719332345</v>
      </c>
      <c r="AD44" s="46">
        <f t="shared" si="15"/>
        <v>0.20685378422929399</v>
      </c>
      <c r="AE44" s="46">
        <f t="shared" si="15"/>
        <v>0.20718906853589825</v>
      </c>
      <c r="AF44" s="46">
        <f t="shared" si="15"/>
        <v>0.20751282087834144</v>
      </c>
      <c r="AG44" s="46">
        <f t="shared" si="15"/>
        <v>0.20782543789373073</v>
      </c>
      <c r="AH44" s="46">
        <f t="shared" si="15"/>
        <v>0.2081273025770049</v>
      </c>
      <c r="AI44" s="46">
        <f t="shared" si="15"/>
        <v>0.20841878475015127</v>
      </c>
      <c r="AJ44" s="46">
        <f t="shared" si="15"/>
        <v>0.20870024151528394</v>
      </c>
      <c r="AK44" s="46">
        <f t="shared" si="15"/>
        <v>0.20897201769213816</v>
      </c>
      <c r="AL44" s="46">
        <f t="shared" si="15"/>
        <v>0.2092344462405186</v>
      </c>
      <c r="AM44" s="46">
        <f t="shared" si="15"/>
        <v>0.20948784866821538</v>
      </c>
      <c r="AN44" s="46">
        <f t="shared" si="15"/>
        <v>0.2097325354248922</v>
      </c>
      <c r="AO44" s="46">
        <f t="shared" si="15"/>
        <v>0.20996880628242573</v>
      </c>
      <c r="AP44" s="46">
        <f t="shared" si="15"/>
        <v>0.21019695070216396</v>
      </c>
      <c r="AQ44" s="46">
        <f t="shared" si="15"/>
        <v>0.21041724818955221</v>
      </c>
      <c r="AR44" s="46">
        <f t="shared" si="15"/>
        <v>0.21062996863656216</v>
      </c>
      <c r="AS44" s="46">
        <f t="shared" si="15"/>
        <v>0.21083537265234376</v>
      </c>
      <c r="AT44" s="46">
        <f t="shared" si="15"/>
        <v>0.21103371188250367</v>
      </c>
      <c r="AU44" s="46">
        <f t="shared" si="15"/>
        <v>0.21122522931740206</v>
      </c>
      <c r="AV44" s="46">
        <f t="shared" si="15"/>
        <v>0.21141015958984799</v>
      </c>
      <c r="AW44" s="46">
        <f t="shared" si="15"/>
        <v>0.21158872926255171</v>
      </c>
      <c r="AX44" s="46">
        <f t="shared" si="15"/>
        <v>0.21176115710569371</v>
      </c>
      <c r="AY44" s="46">
        <f t="shared" si="15"/>
        <v>0.21192765436494532</v>
      </c>
      <c r="AZ44" s="46">
        <f t="shared" si="15"/>
        <v>0.21208842502027073</v>
      </c>
      <c r="BA44" s="46">
        <f t="shared" si="15"/>
        <v>0.21224366603582806</v>
      </c>
      <c r="BB44" s="46">
        <f t="shared" si="15"/>
        <v>0.21239356760127576</v>
      </c>
      <c r="BC44" s="46">
        <f t="shared" si="15"/>
        <v>0.2125383133647773</v>
      </c>
      <c r="BD44" s="46">
        <f t="shared" si="15"/>
        <v>0.21267808065799487</v>
      </c>
      <c r="BE44" s="46">
        <f t="shared" si="15"/>
        <v>0.21281304071334137</v>
      </c>
      <c r="BF44" s="46">
        <f t="shared" si="15"/>
        <v>0.21294335887376242</v>
      </c>
      <c r="BG44" s="46">
        <f t="shared" si="15"/>
        <v>0.21306919479530168</v>
      </c>
      <c r="BH44" s="46">
        <f t="shared" si="15"/>
        <v>0.21319070264269985</v>
      </c>
    </row>
    <row r="47" spans="1:61">
      <c r="A47" s="324" t="s">
        <v>421</v>
      </c>
      <c r="B47" s="324"/>
      <c r="C47" s="324"/>
      <c r="D47" s="324"/>
      <c r="E47" s="324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</row>
    <row r="48" spans="1:61"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</row>
    <row r="49" spans="1:60">
      <c r="B49" s="25" t="s">
        <v>503</v>
      </c>
    </row>
    <row r="51" spans="1:60">
      <c r="A51" s="330" t="s">
        <v>492</v>
      </c>
      <c r="B51" s="27" t="s">
        <v>408</v>
      </c>
      <c r="C51" s="38">
        <f>1960</f>
        <v>1960</v>
      </c>
      <c r="D51" s="38">
        <f>C51+1</f>
        <v>1961</v>
      </c>
      <c r="E51" s="38">
        <f t="shared" ref="E51:BH51" si="16">D51+1</f>
        <v>1962</v>
      </c>
      <c r="F51" s="38">
        <f t="shared" si="16"/>
        <v>1963</v>
      </c>
      <c r="G51" s="38">
        <f t="shared" si="16"/>
        <v>1964</v>
      </c>
      <c r="H51" s="38">
        <f t="shared" si="16"/>
        <v>1965</v>
      </c>
      <c r="I51" s="38">
        <f t="shared" si="16"/>
        <v>1966</v>
      </c>
      <c r="J51" s="38">
        <f t="shared" si="16"/>
        <v>1967</v>
      </c>
      <c r="K51" s="38">
        <f t="shared" si="16"/>
        <v>1968</v>
      </c>
      <c r="L51" s="38">
        <f t="shared" si="16"/>
        <v>1969</v>
      </c>
      <c r="M51" s="38">
        <f t="shared" si="16"/>
        <v>1970</v>
      </c>
      <c r="N51" s="38">
        <f t="shared" si="16"/>
        <v>1971</v>
      </c>
      <c r="O51" s="38">
        <f t="shared" si="16"/>
        <v>1972</v>
      </c>
      <c r="P51" s="38">
        <f t="shared" si="16"/>
        <v>1973</v>
      </c>
      <c r="Q51" s="38">
        <f t="shared" si="16"/>
        <v>1974</v>
      </c>
      <c r="R51" s="38">
        <f t="shared" si="16"/>
        <v>1975</v>
      </c>
      <c r="S51" s="38">
        <f t="shared" si="16"/>
        <v>1976</v>
      </c>
      <c r="T51" s="38">
        <f t="shared" si="16"/>
        <v>1977</v>
      </c>
      <c r="U51" s="38">
        <f t="shared" si="16"/>
        <v>1978</v>
      </c>
      <c r="V51" s="38">
        <f t="shared" si="16"/>
        <v>1979</v>
      </c>
      <c r="W51" s="38">
        <f t="shared" si="16"/>
        <v>1980</v>
      </c>
      <c r="X51" s="38">
        <f t="shared" si="16"/>
        <v>1981</v>
      </c>
      <c r="Y51" s="38">
        <f t="shared" si="16"/>
        <v>1982</v>
      </c>
      <c r="Z51" s="38">
        <f t="shared" si="16"/>
        <v>1983</v>
      </c>
      <c r="AA51" s="38">
        <f t="shared" si="16"/>
        <v>1984</v>
      </c>
      <c r="AB51" s="38">
        <f t="shared" si="16"/>
        <v>1985</v>
      </c>
      <c r="AC51" s="38">
        <f t="shared" si="16"/>
        <v>1986</v>
      </c>
      <c r="AD51" s="38">
        <f t="shared" si="16"/>
        <v>1987</v>
      </c>
      <c r="AE51" s="38">
        <f t="shared" si="16"/>
        <v>1988</v>
      </c>
      <c r="AF51" s="38">
        <f t="shared" si="16"/>
        <v>1989</v>
      </c>
      <c r="AG51" s="38">
        <f t="shared" si="16"/>
        <v>1990</v>
      </c>
      <c r="AH51" s="38">
        <f t="shared" si="16"/>
        <v>1991</v>
      </c>
      <c r="AI51" s="38">
        <f t="shared" si="16"/>
        <v>1992</v>
      </c>
      <c r="AJ51" s="38">
        <f t="shared" si="16"/>
        <v>1993</v>
      </c>
      <c r="AK51" s="38">
        <f t="shared" si="16"/>
        <v>1994</v>
      </c>
      <c r="AL51" s="38">
        <f t="shared" si="16"/>
        <v>1995</v>
      </c>
      <c r="AM51" s="38">
        <f t="shared" si="16"/>
        <v>1996</v>
      </c>
      <c r="AN51" s="38">
        <f t="shared" si="16"/>
        <v>1997</v>
      </c>
      <c r="AO51" s="38">
        <f t="shared" si="16"/>
        <v>1998</v>
      </c>
      <c r="AP51" s="38">
        <f t="shared" si="16"/>
        <v>1999</v>
      </c>
      <c r="AQ51" s="38">
        <f t="shared" si="16"/>
        <v>2000</v>
      </c>
      <c r="AR51" s="38">
        <f t="shared" si="16"/>
        <v>2001</v>
      </c>
      <c r="AS51" s="38">
        <f t="shared" si="16"/>
        <v>2002</v>
      </c>
      <c r="AT51" s="38">
        <f t="shared" si="16"/>
        <v>2003</v>
      </c>
      <c r="AU51" s="38">
        <f t="shared" si="16"/>
        <v>2004</v>
      </c>
      <c r="AV51" s="38">
        <f t="shared" si="16"/>
        <v>2005</v>
      </c>
      <c r="AW51" s="38">
        <f t="shared" si="16"/>
        <v>2006</v>
      </c>
      <c r="AX51" s="38">
        <f t="shared" si="16"/>
        <v>2007</v>
      </c>
      <c r="AY51" s="38">
        <f t="shared" si="16"/>
        <v>2008</v>
      </c>
      <c r="AZ51" s="38">
        <f t="shared" si="16"/>
        <v>2009</v>
      </c>
      <c r="BA51" s="38">
        <f t="shared" si="16"/>
        <v>2010</v>
      </c>
      <c r="BB51" s="38">
        <f t="shared" si="16"/>
        <v>2011</v>
      </c>
      <c r="BC51" s="38">
        <f t="shared" si="16"/>
        <v>2012</v>
      </c>
      <c r="BD51" s="38">
        <f t="shared" si="16"/>
        <v>2013</v>
      </c>
      <c r="BE51" s="38">
        <f t="shared" si="16"/>
        <v>2014</v>
      </c>
      <c r="BF51" s="38">
        <f t="shared" si="16"/>
        <v>2015</v>
      </c>
      <c r="BG51" s="38">
        <f t="shared" si="16"/>
        <v>2016</v>
      </c>
      <c r="BH51" s="38">
        <f t="shared" si="16"/>
        <v>2017</v>
      </c>
    </row>
    <row r="52" spans="1:60" s="53" customFormat="1">
      <c r="A52" s="330"/>
      <c r="B52" s="52" t="s">
        <v>501</v>
      </c>
      <c r="C52" s="54">
        <f>C43</f>
        <v>6.4788878755117534E-3</v>
      </c>
      <c r="D52" s="54">
        <f t="shared" ref="D52:BH52" si="17">D43</f>
        <v>7.7194136026205529E-3</v>
      </c>
      <c r="E52" s="54">
        <f t="shared" si="17"/>
        <v>7.5849792176401771E-3</v>
      </c>
      <c r="F52" s="54">
        <f t="shared" si="17"/>
        <v>7.6541325086105991E-3</v>
      </c>
      <c r="G52" s="54">
        <f t="shared" si="17"/>
        <v>8.9329794093973829E-3</v>
      </c>
      <c r="H52" s="54">
        <f t="shared" si="17"/>
        <v>8.4946195304890556E-3</v>
      </c>
      <c r="I52" s="54">
        <f t="shared" si="17"/>
        <v>7.7053330526985373E-3</v>
      </c>
      <c r="J52" s="54">
        <f t="shared" si="17"/>
        <v>9.5245478131798199E-3</v>
      </c>
      <c r="K52" s="54">
        <f t="shared" si="17"/>
        <v>9.8408948871856073E-3</v>
      </c>
      <c r="L52" s="54">
        <f t="shared" si="17"/>
        <v>8.7127982384184576E-3</v>
      </c>
      <c r="M52" s="54">
        <f t="shared" si="17"/>
        <v>9.8166319049394803E-3</v>
      </c>
      <c r="N52" s="54">
        <f t="shared" si="17"/>
        <v>9.0658878848447928E-3</v>
      </c>
      <c r="O52" s="54">
        <f t="shared" si="17"/>
        <v>1.0468701534691352E-2</v>
      </c>
      <c r="P52" s="54">
        <f t="shared" si="17"/>
        <v>1.151488370040833E-2</v>
      </c>
      <c r="Q52" s="54">
        <f t="shared" si="17"/>
        <v>1.0850484963549569E-2</v>
      </c>
      <c r="R52" s="54">
        <f t="shared" si="17"/>
        <v>1.0548746579200956E-2</v>
      </c>
      <c r="S52" s="54">
        <f t="shared" si="17"/>
        <v>1.2095319500662819E-2</v>
      </c>
      <c r="T52" s="54">
        <f t="shared" si="17"/>
        <v>1.1806701380633992E-2</v>
      </c>
      <c r="U52" s="54">
        <f t="shared" si="17"/>
        <v>1.3986857371390994E-2</v>
      </c>
      <c r="V52" s="54">
        <f t="shared" si="17"/>
        <v>1.4823276690965776E-2</v>
      </c>
      <c r="W52" s="54">
        <f t="shared" si="17"/>
        <v>1.6705985923513123E-2</v>
      </c>
      <c r="X52" s="54">
        <f t="shared" si="17"/>
        <v>1.5608909048056407E-2</v>
      </c>
      <c r="Y52" s="54">
        <f t="shared" si="17"/>
        <v>1.6123824007922439E-2</v>
      </c>
      <c r="Z52" s="54">
        <f t="shared" si="17"/>
        <v>1.7068587688479912E-2</v>
      </c>
      <c r="AA52" s="54">
        <f t="shared" si="17"/>
        <v>1.8850837063032689E-2</v>
      </c>
      <c r="AB52" s="54">
        <f t="shared" si="17"/>
        <v>1.8312666405091452E-2</v>
      </c>
      <c r="AC52" s="54">
        <f t="shared" si="17"/>
        <v>1.8680481994463125E-2</v>
      </c>
      <c r="AD52" s="54">
        <f t="shared" si="17"/>
        <v>2.0995897316297585E-2</v>
      </c>
      <c r="AE52" s="54">
        <f t="shared" si="17"/>
        <v>2.2408289550563044E-2</v>
      </c>
      <c r="AF52" s="54">
        <f t="shared" si="17"/>
        <v>2.2098935172467832E-2</v>
      </c>
      <c r="AG52" s="54">
        <f t="shared" si="17"/>
        <v>2.2833824870467347E-2</v>
      </c>
      <c r="AH52" s="54">
        <f t="shared" si="17"/>
        <v>2.2861623042401132E-2</v>
      </c>
      <c r="AI52" s="54">
        <f t="shared" si="17"/>
        <v>2.5096871572390066E-2</v>
      </c>
      <c r="AJ52" s="54">
        <f t="shared" si="17"/>
        <v>2.3791156494862804E-2</v>
      </c>
      <c r="AK52" s="54">
        <f t="shared" si="17"/>
        <v>2.5269199730792662E-2</v>
      </c>
      <c r="AL52" s="54">
        <f t="shared" si="17"/>
        <v>2.6549619443385051E-2</v>
      </c>
      <c r="AM52" s="54">
        <f t="shared" si="17"/>
        <v>2.5392596015027948E-2</v>
      </c>
      <c r="AN52" s="54">
        <f t="shared" si="17"/>
        <v>2.4889004988117365E-2</v>
      </c>
      <c r="AO52" s="54">
        <f t="shared" si="17"/>
        <v>2.4688946470567259E-2</v>
      </c>
      <c r="AP52" s="54">
        <f t="shared" si="17"/>
        <v>2.6327722085378112E-2</v>
      </c>
      <c r="AQ52" s="54">
        <f t="shared" si="17"/>
        <v>2.7715151688499931E-2</v>
      </c>
      <c r="AR52" s="54">
        <f t="shared" si="17"/>
        <v>2.9128939668031439E-2</v>
      </c>
      <c r="AS52" s="54">
        <f t="shared" si="17"/>
        <v>3.0314079273589607E-2</v>
      </c>
      <c r="AT52" s="54">
        <f t="shared" si="17"/>
        <v>3.151936225604772E-2</v>
      </c>
      <c r="AU52" s="54">
        <f t="shared" si="17"/>
        <v>3.2785811644550765E-2</v>
      </c>
      <c r="AV52" s="54">
        <f t="shared" si="17"/>
        <v>3.37675481696482E-2</v>
      </c>
      <c r="AW52" s="54">
        <f t="shared" si="17"/>
        <v>3.4805353024069979E-2</v>
      </c>
      <c r="AX52" s="54">
        <f t="shared" si="17"/>
        <v>3.5692324980380288E-2</v>
      </c>
      <c r="AY52" s="54">
        <f t="shared" si="17"/>
        <v>3.6207118129135775E-2</v>
      </c>
      <c r="AZ52" s="54">
        <f t="shared" si="17"/>
        <v>3.6721911277891255E-2</v>
      </c>
      <c r="BA52" s="54">
        <f t="shared" si="17"/>
        <v>3.7236704426646741E-2</v>
      </c>
      <c r="BB52" s="54">
        <f t="shared" si="17"/>
        <v>3.7537000430087439E-2</v>
      </c>
      <c r="BC52" s="54">
        <f t="shared" si="17"/>
        <v>3.7751497575402228E-2</v>
      </c>
      <c r="BD52" s="54">
        <f t="shared" si="17"/>
        <v>3.796599472071701E-2</v>
      </c>
      <c r="BE52" s="54">
        <f t="shared" si="17"/>
        <v>3.8137592436968841E-2</v>
      </c>
      <c r="BF52" s="54">
        <f t="shared" si="17"/>
        <v>3.8309190153220665E-2</v>
      </c>
      <c r="BG52" s="54">
        <f t="shared" si="17"/>
        <v>3.8394989011346581E-2</v>
      </c>
      <c r="BH52" s="54">
        <f t="shared" si="17"/>
        <v>3.8480787869472496E-2</v>
      </c>
    </row>
    <row r="53" spans="1:60" ht="14">
      <c r="A53" s="330"/>
      <c r="B53" s="32" t="s">
        <v>416</v>
      </c>
      <c r="C53" s="47">
        <f>C18</f>
        <v>0.41</v>
      </c>
      <c r="D53" s="47">
        <f t="shared" ref="D53:BG53" si="18">D18</f>
        <v>0.41600000000000004</v>
      </c>
      <c r="E53" s="47">
        <f t="shared" si="18"/>
        <v>0.42299999999999999</v>
      </c>
      <c r="F53" s="47">
        <f t="shared" si="18"/>
        <v>0.42899999999999999</v>
      </c>
      <c r="G53" s="47">
        <f t="shared" si="18"/>
        <v>0.436</v>
      </c>
      <c r="H53" s="47">
        <f t="shared" si="18"/>
        <v>0.44299999999999995</v>
      </c>
      <c r="I53" s="47">
        <f t="shared" si="18"/>
        <v>0.45</v>
      </c>
      <c r="J53" s="47">
        <f t="shared" si="18"/>
        <v>0.45700000000000002</v>
      </c>
      <c r="K53" s="47">
        <f t="shared" si="18"/>
        <v>0.46399999999999997</v>
      </c>
      <c r="L53" s="47">
        <f t="shared" si="18"/>
        <v>0.47100000000000003</v>
      </c>
      <c r="M53" s="47">
        <f t="shared" si="18"/>
        <v>0.47799999999999998</v>
      </c>
      <c r="N53" s="47">
        <f t="shared" si="18"/>
        <v>0.48599999999999999</v>
      </c>
      <c r="O53" s="47">
        <f t="shared" si="18"/>
        <v>0.49299999999999999</v>
      </c>
      <c r="P53" s="47">
        <f t="shared" si="18"/>
        <v>0.501</v>
      </c>
      <c r="Q53" s="47">
        <f t="shared" si="18"/>
        <v>0.50900000000000001</v>
      </c>
      <c r="R53" s="47">
        <f t="shared" si="18"/>
        <v>0.51700000000000002</v>
      </c>
      <c r="S53" s="47">
        <f t="shared" si="18"/>
        <v>0.52500000000000002</v>
      </c>
      <c r="T53" s="47">
        <f t="shared" si="18"/>
        <v>0.53299999999999992</v>
      </c>
      <c r="U53" s="47">
        <f t="shared" si="18"/>
        <v>0.54100000000000004</v>
      </c>
      <c r="V53" s="47">
        <f t="shared" si="18"/>
        <v>0.55000000000000004</v>
      </c>
      <c r="W53" s="47">
        <f t="shared" si="18"/>
        <v>0.55799999999999994</v>
      </c>
      <c r="X53" s="47">
        <f t="shared" si="18"/>
        <v>0.56700000000000006</v>
      </c>
      <c r="Y53" s="47">
        <f t="shared" si="18"/>
        <v>0.57600000000000007</v>
      </c>
      <c r="Z53" s="47">
        <f t="shared" si="18"/>
        <v>0.58499999999999996</v>
      </c>
      <c r="AA53" s="47">
        <f t="shared" si="18"/>
        <v>0.59399999999999997</v>
      </c>
      <c r="AB53" s="47">
        <f t="shared" si="18"/>
        <v>0.60299999999999998</v>
      </c>
      <c r="AC53" s="47">
        <f t="shared" si="18"/>
        <v>0.61199999999999999</v>
      </c>
      <c r="AD53" s="47">
        <f t="shared" si="18"/>
        <v>0.621</v>
      </c>
      <c r="AE53" s="47">
        <f t="shared" si="18"/>
        <v>0.63100000000000001</v>
      </c>
      <c r="AF53" s="47">
        <f t="shared" si="18"/>
        <v>0.64</v>
      </c>
      <c r="AG53" s="47">
        <f t="shared" si="18"/>
        <v>0.65</v>
      </c>
      <c r="AH53" s="47">
        <f t="shared" si="18"/>
        <v>0.66</v>
      </c>
      <c r="AI53" s="47">
        <f t="shared" si="18"/>
        <v>0.67</v>
      </c>
      <c r="AJ53" s="47">
        <f t="shared" si="18"/>
        <v>0.68</v>
      </c>
      <c r="AK53" s="47">
        <f t="shared" si="18"/>
        <v>0.69</v>
      </c>
      <c r="AL53" s="47">
        <f t="shared" si="18"/>
        <v>0.7</v>
      </c>
      <c r="AM53" s="47">
        <f t="shared" si="18"/>
        <v>0.71099999999999997</v>
      </c>
      <c r="AN53" s="47">
        <f t="shared" si="18"/>
        <v>0.72099999999999997</v>
      </c>
      <c r="AO53" s="47">
        <f t="shared" si="18"/>
        <v>0.73199999999999998</v>
      </c>
      <c r="AP53" s="47">
        <f t="shared" si="18"/>
        <v>0.74199999999999999</v>
      </c>
      <c r="AQ53" s="47">
        <f t="shared" si="18"/>
        <v>0.753</v>
      </c>
      <c r="AR53" s="47">
        <f t="shared" si="18"/>
        <v>0.76400000000000001</v>
      </c>
      <c r="AS53" s="47">
        <f t="shared" si="18"/>
        <v>0.77500000000000002</v>
      </c>
      <c r="AT53" s="47">
        <f t="shared" si="18"/>
        <v>0.78599999999999992</v>
      </c>
      <c r="AU53" s="47">
        <f t="shared" si="18"/>
        <v>0.79799999999999993</v>
      </c>
      <c r="AV53" s="47">
        <f t="shared" si="18"/>
        <v>0.80900000000000005</v>
      </c>
      <c r="AW53" s="47">
        <f t="shared" si="18"/>
        <v>0.82099999999999995</v>
      </c>
      <c r="AX53" s="47">
        <f t="shared" si="18"/>
        <v>0.83200000000000007</v>
      </c>
      <c r="AY53" s="47">
        <f t="shared" si="18"/>
        <v>0.84400000000000008</v>
      </c>
      <c r="AZ53" s="47">
        <f t="shared" si="18"/>
        <v>0.85599999999999998</v>
      </c>
      <c r="BA53" s="47">
        <f t="shared" si="18"/>
        <v>0.86799999999999999</v>
      </c>
      <c r="BB53" s="47">
        <f t="shared" si="18"/>
        <v>0.875</v>
      </c>
      <c r="BC53" s="47">
        <f t="shared" si="18"/>
        <v>0.88</v>
      </c>
      <c r="BD53" s="47">
        <f>BD18</f>
        <v>0.88500000000000001</v>
      </c>
      <c r="BE53" s="47">
        <f t="shared" si="18"/>
        <v>0.88900000000000001</v>
      </c>
      <c r="BF53" s="47">
        <f t="shared" si="18"/>
        <v>0.89300000000000002</v>
      </c>
      <c r="BG53" s="47">
        <f t="shared" si="18"/>
        <v>0.89500000000000002</v>
      </c>
      <c r="BH53" s="47">
        <f>BH18</f>
        <v>0.89700000000000002</v>
      </c>
    </row>
    <row r="54" spans="1:60" ht="14">
      <c r="A54" s="330"/>
      <c r="B54" s="28" t="s">
        <v>417</v>
      </c>
      <c r="C54" s="40">
        <f>C52/C53</f>
        <v>1.5802165550028668E-2</v>
      </c>
      <c r="D54" s="40">
        <f t="shared" ref="D54:BH54" si="19">D52/D53</f>
        <v>1.8556282698607096E-2</v>
      </c>
      <c r="E54" s="40">
        <f>E52/E53</f>
        <v>1.7931392949503966E-2</v>
      </c>
      <c r="F54" s="40">
        <f t="shared" si="19"/>
        <v>1.7841800719372025E-2</v>
      </c>
      <c r="G54" s="40">
        <f t="shared" si="19"/>
        <v>2.0488484883938951E-2</v>
      </c>
      <c r="H54" s="40">
        <f t="shared" si="19"/>
        <v>1.9175213387108481E-2</v>
      </c>
      <c r="I54" s="40">
        <f t="shared" si="19"/>
        <v>1.7122962339330083E-2</v>
      </c>
      <c r="J54" s="40">
        <f t="shared" si="19"/>
        <v>2.0841461297986474E-2</v>
      </c>
      <c r="K54" s="40">
        <f t="shared" si="19"/>
        <v>2.1208825187900016E-2</v>
      </c>
      <c r="L54" s="40">
        <f t="shared" si="19"/>
        <v>1.8498510060336426E-2</v>
      </c>
      <c r="M54" s="40">
        <f t="shared" si="19"/>
        <v>2.0536886830417322E-2</v>
      </c>
      <c r="N54" s="40">
        <f t="shared" si="19"/>
        <v>1.8654090298034554E-2</v>
      </c>
      <c r="O54" s="40">
        <f t="shared" si="19"/>
        <v>2.1234688711341487E-2</v>
      </c>
      <c r="P54" s="40">
        <f t="shared" si="19"/>
        <v>2.2983799801214233E-2</v>
      </c>
      <c r="Q54" s="40">
        <f t="shared" si="19"/>
        <v>2.1317259260411725E-2</v>
      </c>
      <c r="R54" s="40">
        <f t="shared" si="19"/>
        <v>2.0403765143522157E-2</v>
      </c>
      <c r="S54" s="40">
        <f t="shared" si="19"/>
        <v>2.3038703810786321E-2</v>
      </c>
      <c r="T54" s="40">
        <f t="shared" si="19"/>
        <v>2.2151409719763593E-2</v>
      </c>
      <c r="U54" s="40">
        <f t="shared" si="19"/>
        <v>2.5853710483162651E-2</v>
      </c>
      <c r="V54" s="40">
        <f t="shared" si="19"/>
        <v>2.6951412165392319E-2</v>
      </c>
      <c r="W54" s="40">
        <f t="shared" si="19"/>
        <v>2.9939042873679437E-2</v>
      </c>
      <c r="X54" s="40">
        <f t="shared" si="19"/>
        <v>2.7528940120028933E-2</v>
      </c>
      <c r="Y54" s="40">
        <f t="shared" si="19"/>
        <v>2.7992750013754231E-2</v>
      </c>
      <c r="Z54" s="40">
        <f t="shared" si="19"/>
        <v>2.9177072971760535E-2</v>
      </c>
      <c r="AA54" s="40">
        <f t="shared" si="19"/>
        <v>3.1735415931031463E-2</v>
      </c>
      <c r="AB54" s="40">
        <f t="shared" si="19"/>
        <v>3.0369264353385494E-2</v>
      </c>
      <c r="AC54" s="40">
        <f t="shared" si="19"/>
        <v>3.0523663389645631E-2</v>
      </c>
      <c r="AD54" s="40">
        <f t="shared" si="19"/>
        <v>3.3809818544762615E-2</v>
      </c>
      <c r="AE54" s="40">
        <f t="shared" si="19"/>
        <v>3.5512344771098325E-2</v>
      </c>
      <c r="AF54" s="40">
        <f t="shared" si="19"/>
        <v>3.4529586206980989E-2</v>
      </c>
      <c r="AG54" s="40">
        <f t="shared" si="19"/>
        <v>3.5128961339180531E-2</v>
      </c>
      <c r="AH54" s="40">
        <f t="shared" si="19"/>
        <v>3.4638822791516866E-2</v>
      </c>
      <c r="AI54" s="40">
        <f t="shared" si="19"/>
        <v>3.7458017272223976E-2</v>
      </c>
      <c r="AJ54" s="40">
        <f t="shared" si="19"/>
        <v>3.4986994845386477E-2</v>
      </c>
      <c r="AK54" s="40">
        <f t="shared" si="19"/>
        <v>3.6622028595351686E-2</v>
      </c>
      <c r="AL54" s="40">
        <f t="shared" si="19"/>
        <v>3.7928027776264361E-2</v>
      </c>
      <c r="AM54" s="40">
        <f t="shared" si="19"/>
        <v>3.5713918445890225E-2</v>
      </c>
      <c r="AN54" s="40">
        <f t="shared" si="19"/>
        <v>3.4520117875336154E-2</v>
      </c>
      <c r="AO54" s="40">
        <f t="shared" si="19"/>
        <v>3.3728068948862377E-2</v>
      </c>
      <c r="AP54" s="40">
        <f>AP52/AP53</f>
        <v>3.5482105236358641E-2</v>
      </c>
      <c r="AQ54" s="40">
        <f t="shared" si="19"/>
        <v>3.6806310343293402E-2</v>
      </c>
      <c r="AR54" s="40">
        <f t="shared" si="19"/>
        <v>3.81268843822401E-2</v>
      </c>
      <c r="AS54" s="40">
        <f t="shared" si="19"/>
        <v>3.9114940998180137E-2</v>
      </c>
      <c r="AT54" s="40">
        <f t="shared" si="19"/>
        <v>4.010096979140932E-2</v>
      </c>
      <c r="AU54" s="40">
        <f t="shared" si="19"/>
        <v>4.108497699818392E-2</v>
      </c>
      <c r="AV54" s="40">
        <f t="shared" si="19"/>
        <v>4.1739861767179476E-2</v>
      </c>
      <c r="AW54" s="40">
        <f t="shared" si="19"/>
        <v>4.2393852648075492E-2</v>
      </c>
      <c r="AX54" s="40">
        <f t="shared" si="19"/>
        <v>4.2899429062957073E-2</v>
      </c>
      <c r="AY54" s="40">
        <f t="shared" si="19"/>
        <v>4.2899429062957073E-2</v>
      </c>
      <c r="AZ54" s="40">
        <f t="shared" si="19"/>
        <v>4.2899429062957073E-2</v>
      </c>
      <c r="BA54" s="40">
        <f t="shared" si="19"/>
        <v>4.2899429062957073E-2</v>
      </c>
      <c r="BB54" s="40">
        <f t="shared" si="19"/>
        <v>4.2899429062957073E-2</v>
      </c>
      <c r="BC54" s="40">
        <f t="shared" si="19"/>
        <v>4.289942906295708E-2</v>
      </c>
      <c r="BD54" s="40">
        <f t="shared" si="19"/>
        <v>4.2899429062957073E-2</v>
      </c>
      <c r="BE54" s="40">
        <f t="shared" si="19"/>
        <v>4.2899429062957073E-2</v>
      </c>
      <c r="BF54" s="40">
        <f t="shared" si="19"/>
        <v>4.2899429062957073E-2</v>
      </c>
      <c r="BG54" s="40">
        <f t="shared" si="19"/>
        <v>4.2899429062957073E-2</v>
      </c>
      <c r="BH54" s="40">
        <f t="shared" si="19"/>
        <v>4.2899429062957073E-2</v>
      </c>
    </row>
    <row r="57" spans="1:60">
      <c r="A57" s="330" t="s">
        <v>493</v>
      </c>
      <c r="B57" s="27" t="s">
        <v>408</v>
      </c>
      <c r="C57" s="38">
        <f>1960</f>
        <v>1960</v>
      </c>
      <c r="D57" s="38">
        <f>C57+1</f>
        <v>1961</v>
      </c>
      <c r="E57" s="38">
        <f t="shared" ref="E57:BH57" si="20">D57+1</f>
        <v>1962</v>
      </c>
      <c r="F57" s="38">
        <f t="shared" si="20"/>
        <v>1963</v>
      </c>
      <c r="G57" s="38">
        <f t="shared" si="20"/>
        <v>1964</v>
      </c>
      <c r="H57" s="38">
        <f t="shared" si="20"/>
        <v>1965</v>
      </c>
      <c r="I57" s="38">
        <f t="shared" si="20"/>
        <v>1966</v>
      </c>
      <c r="J57" s="38">
        <f t="shared" si="20"/>
        <v>1967</v>
      </c>
      <c r="K57" s="38">
        <f t="shared" si="20"/>
        <v>1968</v>
      </c>
      <c r="L57" s="38">
        <f t="shared" si="20"/>
        <v>1969</v>
      </c>
      <c r="M57" s="38">
        <f t="shared" si="20"/>
        <v>1970</v>
      </c>
      <c r="N57" s="38">
        <f t="shared" si="20"/>
        <v>1971</v>
      </c>
      <c r="O57" s="38">
        <f t="shared" si="20"/>
        <v>1972</v>
      </c>
      <c r="P57" s="38">
        <f t="shared" si="20"/>
        <v>1973</v>
      </c>
      <c r="Q57" s="38">
        <f t="shared" si="20"/>
        <v>1974</v>
      </c>
      <c r="R57" s="38">
        <f t="shared" si="20"/>
        <v>1975</v>
      </c>
      <c r="S57" s="38">
        <f t="shared" si="20"/>
        <v>1976</v>
      </c>
      <c r="T57" s="38">
        <f t="shared" si="20"/>
        <v>1977</v>
      </c>
      <c r="U57" s="38">
        <f t="shared" si="20"/>
        <v>1978</v>
      </c>
      <c r="V57" s="38">
        <f t="shared" si="20"/>
        <v>1979</v>
      </c>
      <c r="W57" s="38">
        <f t="shared" si="20"/>
        <v>1980</v>
      </c>
      <c r="X57" s="38">
        <f t="shared" si="20"/>
        <v>1981</v>
      </c>
      <c r="Y57" s="38">
        <f t="shared" si="20"/>
        <v>1982</v>
      </c>
      <c r="Z57" s="38">
        <f t="shared" si="20"/>
        <v>1983</v>
      </c>
      <c r="AA57" s="38">
        <f t="shared" si="20"/>
        <v>1984</v>
      </c>
      <c r="AB57" s="38">
        <f t="shared" si="20"/>
        <v>1985</v>
      </c>
      <c r="AC57" s="38">
        <f t="shared" si="20"/>
        <v>1986</v>
      </c>
      <c r="AD57" s="38">
        <f t="shared" si="20"/>
        <v>1987</v>
      </c>
      <c r="AE57" s="38">
        <f t="shared" si="20"/>
        <v>1988</v>
      </c>
      <c r="AF57" s="38">
        <f t="shared" si="20"/>
        <v>1989</v>
      </c>
      <c r="AG57" s="38">
        <f t="shared" si="20"/>
        <v>1990</v>
      </c>
      <c r="AH57" s="38">
        <f t="shared" si="20"/>
        <v>1991</v>
      </c>
      <c r="AI57" s="38">
        <f t="shared" si="20"/>
        <v>1992</v>
      </c>
      <c r="AJ57" s="38">
        <f t="shared" si="20"/>
        <v>1993</v>
      </c>
      <c r="AK57" s="38">
        <f t="shared" si="20"/>
        <v>1994</v>
      </c>
      <c r="AL57" s="38">
        <f t="shared" si="20"/>
        <v>1995</v>
      </c>
      <c r="AM57" s="38">
        <f t="shared" si="20"/>
        <v>1996</v>
      </c>
      <c r="AN57" s="38">
        <f t="shared" si="20"/>
        <v>1997</v>
      </c>
      <c r="AO57" s="38">
        <f t="shared" si="20"/>
        <v>1998</v>
      </c>
      <c r="AP57" s="38">
        <f t="shared" si="20"/>
        <v>1999</v>
      </c>
      <c r="AQ57" s="38">
        <f t="shared" si="20"/>
        <v>2000</v>
      </c>
      <c r="AR57" s="38">
        <f t="shared" si="20"/>
        <v>2001</v>
      </c>
      <c r="AS57" s="38">
        <f t="shared" si="20"/>
        <v>2002</v>
      </c>
      <c r="AT57" s="38">
        <f t="shared" si="20"/>
        <v>2003</v>
      </c>
      <c r="AU57" s="38">
        <f t="shared" si="20"/>
        <v>2004</v>
      </c>
      <c r="AV57" s="38">
        <f t="shared" si="20"/>
        <v>2005</v>
      </c>
      <c r="AW57" s="38">
        <f t="shared" si="20"/>
        <v>2006</v>
      </c>
      <c r="AX57" s="38">
        <f t="shared" si="20"/>
        <v>2007</v>
      </c>
      <c r="AY57" s="38">
        <f t="shared" si="20"/>
        <v>2008</v>
      </c>
      <c r="AZ57" s="38">
        <f t="shared" si="20"/>
        <v>2009</v>
      </c>
      <c r="BA57" s="38">
        <f t="shared" si="20"/>
        <v>2010</v>
      </c>
      <c r="BB57" s="38">
        <f t="shared" si="20"/>
        <v>2011</v>
      </c>
      <c r="BC57" s="38">
        <f t="shared" si="20"/>
        <v>2012</v>
      </c>
      <c r="BD57" s="38">
        <f t="shared" si="20"/>
        <v>2013</v>
      </c>
      <c r="BE57" s="38">
        <f t="shared" si="20"/>
        <v>2014</v>
      </c>
      <c r="BF57" s="38">
        <f t="shared" si="20"/>
        <v>2015</v>
      </c>
      <c r="BG57" s="38">
        <f t="shared" si="20"/>
        <v>2016</v>
      </c>
      <c r="BH57" s="38">
        <f t="shared" si="20"/>
        <v>2017</v>
      </c>
    </row>
    <row r="58" spans="1:60" s="8" customFormat="1">
      <c r="A58" s="330"/>
      <c r="B58" s="52" t="s">
        <v>501</v>
      </c>
      <c r="C58" s="55">
        <f>C44</f>
        <v>0.19152172942069767</v>
      </c>
      <c r="D58" s="55">
        <f t="shared" ref="D58:BH58" si="21">D44</f>
        <v>0.19238435337035983</v>
      </c>
      <c r="E58" s="55">
        <f t="shared" si="21"/>
        <v>0.19321730772834703</v>
      </c>
      <c r="F58" s="55">
        <f t="shared" si="21"/>
        <v>0.19402161296791481</v>
      </c>
      <c r="G58" s="55">
        <f t="shared" si="21"/>
        <v>0.19479825446356566</v>
      </c>
      <c r="H58" s="55">
        <f t="shared" si="21"/>
        <v>0.19554818369825666</v>
      </c>
      <c r="I58" s="55">
        <f t="shared" si="21"/>
        <v>0.1962723194290841</v>
      </c>
      <c r="J58" s="55">
        <f t="shared" si="21"/>
        <v>0.19697154881287676</v>
      </c>
      <c r="K58" s="55">
        <f t="shared" si="21"/>
        <v>0.19764672849307346</v>
      </c>
      <c r="L58" s="55">
        <f t="shared" si="21"/>
        <v>0.19829868564921849</v>
      </c>
      <c r="M58" s="55">
        <f t="shared" si="21"/>
        <v>0.19892821901035995</v>
      </c>
      <c r="N58" s="55">
        <f t="shared" si="21"/>
        <v>0.19953609983359274</v>
      </c>
      <c r="O58" s="55">
        <f t="shared" si="21"/>
        <v>0.20012307284894576</v>
      </c>
      <c r="P58" s="55">
        <f t="shared" si="21"/>
        <v>0.20068985717176749</v>
      </c>
      <c r="Q58" s="55">
        <f t="shared" si="21"/>
        <v>0.20123714718373401</v>
      </c>
      <c r="R58" s="55">
        <f t="shared" si="21"/>
        <v>0.20176561338355259</v>
      </c>
      <c r="S58" s="55">
        <f t="shared" si="21"/>
        <v>0.20227590320840647</v>
      </c>
      <c r="T58" s="55">
        <f t="shared" si="21"/>
        <v>0.20276864182714666</v>
      </c>
      <c r="U58" s="55">
        <f t="shared" si="21"/>
        <v>0.20324443290620117</v>
      </c>
      <c r="V58" s="55">
        <f t="shared" si="21"/>
        <v>0.20370385934914356</v>
      </c>
      <c r="W58" s="55">
        <f t="shared" si="21"/>
        <v>0.20414748401082042</v>
      </c>
      <c r="X58" s="55">
        <f t="shared" si="21"/>
        <v>0.20457585038692117</v>
      </c>
      <c r="Y58" s="55">
        <f t="shared" si="21"/>
        <v>0.20498948327982658</v>
      </c>
      <c r="Z58" s="55">
        <f t="shared" si="21"/>
        <v>0.20538888944155839</v>
      </c>
      <c r="AA58" s="55">
        <f t="shared" si="21"/>
        <v>0.20577455819461316</v>
      </c>
      <c r="AB58" s="55">
        <f t="shared" si="21"/>
        <v>0.20614696203144425</v>
      </c>
      <c r="AC58" s="55">
        <f t="shared" si="21"/>
        <v>0.20650655719332345</v>
      </c>
      <c r="AD58" s="55">
        <f t="shared" si="21"/>
        <v>0.20685378422929399</v>
      </c>
      <c r="AE58" s="55">
        <f t="shared" si="21"/>
        <v>0.20718906853589825</v>
      </c>
      <c r="AF58" s="55">
        <f t="shared" si="21"/>
        <v>0.20751282087834144</v>
      </c>
      <c r="AG58" s="55">
        <f t="shared" si="21"/>
        <v>0.20782543789373073</v>
      </c>
      <c r="AH58" s="55">
        <f t="shared" si="21"/>
        <v>0.2081273025770049</v>
      </c>
      <c r="AI58" s="55">
        <f t="shared" si="21"/>
        <v>0.20841878475015127</v>
      </c>
      <c r="AJ58" s="55">
        <f t="shared" si="21"/>
        <v>0.20870024151528394</v>
      </c>
      <c r="AK58" s="55">
        <f t="shared" si="21"/>
        <v>0.20897201769213816</v>
      </c>
      <c r="AL58" s="55">
        <f t="shared" si="21"/>
        <v>0.2092344462405186</v>
      </c>
      <c r="AM58" s="55">
        <f t="shared" si="21"/>
        <v>0.20948784866821538</v>
      </c>
      <c r="AN58" s="55">
        <f t="shared" si="21"/>
        <v>0.2097325354248922</v>
      </c>
      <c r="AO58" s="55">
        <f t="shared" si="21"/>
        <v>0.20996880628242573</v>
      </c>
      <c r="AP58" s="55">
        <f t="shared" si="21"/>
        <v>0.21019695070216396</v>
      </c>
      <c r="AQ58" s="55">
        <f t="shared" si="21"/>
        <v>0.21041724818955221</v>
      </c>
      <c r="AR58" s="55">
        <f t="shared" si="21"/>
        <v>0.21062996863656216</v>
      </c>
      <c r="AS58" s="55">
        <f t="shared" si="21"/>
        <v>0.21083537265234376</v>
      </c>
      <c r="AT58" s="55">
        <f t="shared" si="21"/>
        <v>0.21103371188250367</v>
      </c>
      <c r="AU58" s="55">
        <f t="shared" si="21"/>
        <v>0.21122522931740206</v>
      </c>
      <c r="AV58" s="55">
        <f t="shared" si="21"/>
        <v>0.21141015958984799</v>
      </c>
      <c r="AW58" s="55">
        <f t="shared" si="21"/>
        <v>0.21158872926255171</v>
      </c>
      <c r="AX58" s="55">
        <f t="shared" si="21"/>
        <v>0.21176115710569371</v>
      </c>
      <c r="AY58" s="55">
        <f t="shared" si="21"/>
        <v>0.21192765436494532</v>
      </c>
      <c r="AZ58" s="55">
        <f t="shared" si="21"/>
        <v>0.21208842502027073</v>
      </c>
      <c r="BA58" s="55">
        <f t="shared" si="21"/>
        <v>0.21224366603582806</v>
      </c>
      <c r="BB58" s="55">
        <f t="shared" si="21"/>
        <v>0.21239356760127576</v>
      </c>
      <c r="BC58" s="55">
        <f t="shared" si="21"/>
        <v>0.2125383133647773</v>
      </c>
      <c r="BD58" s="55">
        <f t="shared" si="21"/>
        <v>0.21267808065799487</v>
      </c>
      <c r="BE58" s="55">
        <f t="shared" si="21"/>
        <v>0.21281304071334137</v>
      </c>
      <c r="BF58" s="55">
        <f t="shared" si="21"/>
        <v>0.21294335887376242</v>
      </c>
      <c r="BG58" s="55">
        <f t="shared" si="21"/>
        <v>0.21306919479530168</v>
      </c>
      <c r="BH58" s="55">
        <f t="shared" si="21"/>
        <v>0.21319070264269985</v>
      </c>
    </row>
    <row r="59" spans="1:60" ht="14">
      <c r="A59" s="330"/>
      <c r="B59" s="32" t="s">
        <v>416</v>
      </c>
      <c r="C59" s="47">
        <f>C22</f>
        <v>0.84</v>
      </c>
      <c r="D59" s="47">
        <f t="shared" ref="D59:BH59" si="22">D22</f>
        <v>0.84378340421166798</v>
      </c>
      <c r="E59" s="47">
        <f t="shared" si="22"/>
        <v>0.84743667981034598</v>
      </c>
      <c r="F59" s="47">
        <f t="shared" si="22"/>
        <v>0.85096430251551103</v>
      </c>
      <c r="G59" s="47">
        <f t="shared" si="22"/>
        <v>0.85437059410613103</v>
      </c>
      <c r="H59" s="47">
        <f t="shared" si="22"/>
        <v>0.85765972771538701</v>
      </c>
      <c r="I59" s="47">
        <f t="shared" si="22"/>
        <v>0.86083573294327898</v>
      </c>
      <c r="J59" s="47">
        <f t="shared" si="22"/>
        <v>0.86390250079339403</v>
      </c>
      <c r="K59" s="47">
        <f t="shared" si="22"/>
        <v>0.86686378843987</v>
      </c>
      <c r="L59" s="47">
        <f t="shared" si="22"/>
        <v>0.86972322383040401</v>
      </c>
      <c r="M59" s="47">
        <f t="shared" si="22"/>
        <v>0.87248431013094196</v>
      </c>
      <c r="N59" s="47">
        <f t="shared" si="22"/>
        <v>0.87515043001749504</v>
      </c>
      <c r="O59" s="47">
        <f t="shared" si="22"/>
        <v>0.87772484982034404</v>
      </c>
      <c r="P59" s="47">
        <f t="shared" si="22"/>
        <v>0.88021072352569496</v>
      </c>
      <c r="Q59" s="47">
        <f t="shared" si="22"/>
        <v>0.88261109663971404</v>
      </c>
      <c r="R59" s="47">
        <f t="shared" si="22"/>
        <v>0.88492890991965001</v>
      </c>
      <c r="S59" s="47">
        <f t="shared" si="22"/>
        <v>0.88716700297662998</v>
      </c>
      <c r="T59" s="47">
        <f t="shared" si="22"/>
        <v>0.88932811775453902</v>
      </c>
      <c r="U59" s="47">
        <f t="shared" si="22"/>
        <v>0.891414901889241</v>
      </c>
      <c r="V59" s="47">
        <f t="shared" si="22"/>
        <v>0.89342991195227095</v>
      </c>
      <c r="W59" s="47">
        <f t="shared" si="22"/>
        <v>0.89537561658294496</v>
      </c>
      <c r="X59" s="47">
        <f t="shared" si="22"/>
        <v>0.89725439951276198</v>
      </c>
      <c r="Y59" s="47">
        <f t="shared" si="22"/>
        <v>0.89906856248576505</v>
      </c>
      <c r="Z59" s="47">
        <f t="shared" si="22"/>
        <v>0.90082032807847101</v>
      </c>
      <c r="AA59" s="47">
        <f t="shared" si="22"/>
        <v>0.90251184242280102</v>
      </c>
      <c r="AB59" s="47">
        <f t="shared" si="22"/>
        <v>0.90414517783536397</v>
      </c>
      <c r="AC59" s="47">
        <f t="shared" si="22"/>
        <v>0.90572233535629998</v>
      </c>
      <c r="AD59" s="47">
        <f t="shared" si="22"/>
        <v>0.90724524720080701</v>
      </c>
      <c r="AE59" s="47">
        <f t="shared" si="22"/>
        <v>0.90871577912634605</v>
      </c>
      <c r="AF59" s="47">
        <f t="shared" si="22"/>
        <v>0.91013573271842596</v>
      </c>
      <c r="AG59" s="47">
        <f t="shared" si="22"/>
        <v>0.91150684759777301</v>
      </c>
      <c r="AH59" s="47">
        <f t="shared" si="22"/>
        <v>0.91283080355158197</v>
      </c>
      <c r="AI59" s="47">
        <f t="shared" si="22"/>
        <v>0.91410922259146599</v>
      </c>
      <c r="AJ59" s="47">
        <f t="shared" si="22"/>
        <v>0.91534367094062496</v>
      </c>
      <c r="AK59" s="47">
        <f t="shared" si="22"/>
        <v>0.91653566095266203</v>
      </c>
      <c r="AL59" s="47">
        <f t="shared" si="22"/>
        <v>0.91768665296441099</v>
      </c>
      <c r="AM59" s="47">
        <f t="shared" si="22"/>
        <v>0.91879805708502504</v>
      </c>
      <c r="AN59" s="47">
        <f t="shared" si="22"/>
        <v>0.91987123492354095</v>
      </c>
      <c r="AO59" s="47">
        <f t="shared" si="22"/>
        <v>0.92090750125701903</v>
      </c>
      <c r="AP59" s="47">
        <f t="shared" si="22"/>
        <v>0.92190812564131097</v>
      </c>
      <c r="AQ59" s="47">
        <f t="shared" si="22"/>
        <v>0.92287433396642304</v>
      </c>
      <c r="AR59" s="47">
        <f t="shared" si="22"/>
        <v>0.923807309958384</v>
      </c>
      <c r="AS59" s="47">
        <f t="shared" si="22"/>
        <v>0.92470819662946002</v>
      </c>
      <c r="AT59" s="47">
        <f t="shared" si="22"/>
        <v>0.92557809767848598</v>
      </c>
      <c r="AU59" s="47">
        <f t="shared" si="22"/>
        <v>0.92641807884303196</v>
      </c>
      <c r="AV59" s="47">
        <f t="shared" si="22"/>
        <v>0.92722916920507303</v>
      </c>
      <c r="AW59" s="47">
        <f t="shared" si="22"/>
        <v>0.92801236245173402</v>
      </c>
      <c r="AX59" s="47">
        <f t="shared" si="22"/>
        <v>0.92876861809268596</v>
      </c>
      <c r="AY59" s="47">
        <f t="shared" si="22"/>
        <v>0.92949886263566495</v>
      </c>
      <c r="AZ59" s="47">
        <f t="shared" si="22"/>
        <v>0.93020399072155802</v>
      </c>
      <c r="BA59" s="47">
        <f t="shared" si="22"/>
        <v>0.93088486622045097</v>
      </c>
      <c r="BB59" s="47">
        <f t="shared" si="22"/>
        <v>0.93154232328997999</v>
      </c>
      <c r="BC59" s="47">
        <f t="shared" si="22"/>
        <v>0.93217716739727297</v>
      </c>
      <c r="BD59" s="47">
        <f t="shared" si="22"/>
        <v>0.932790176305755</v>
      </c>
      <c r="BE59" s="47">
        <f t="shared" si="22"/>
        <v>0.93338210102799901</v>
      </c>
      <c r="BF59" s="47">
        <f t="shared" si="22"/>
        <v>0.93395366674581504</v>
      </c>
      <c r="BG59" s="47">
        <f t="shared" si="22"/>
        <v>0.93450557369868503</v>
      </c>
      <c r="BH59" s="47">
        <f t="shared" si="22"/>
        <v>0.93503849804164696</v>
      </c>
    </row>
    <row r="60" spans="1:60" ht="14">
      <c r="A60" s="330"/>
      <c r="B60" s="28" t="s">
        <v>417</v>
      </c>
      <c r="C60" s="40">
        <f>C58/C59</f>
        <v>0.22800205883416391</v>
      </c>
      <c r="D60" s="40">
        <f t="shared" ref="D60:BH60" si="23">D58/D59</f>
        <v>0.22800205883416391</v>
      </c>
      <c r="E60" s="40">
        <f t="shared" si="23"/>
        <v>0.22800205883416391</v>
      </c>
      <c r="F60" s="40">
        <f t="shared" si="23"/>
        <v>0.22800205883416391</v>
      </c>
      <c r="G60" s="40">
        <f t="shared" si="23"/>
        <v>0.22800205883416391</v>
      </c>
      <c r="H60" s="40">
        <f t="shared" si="23"/>
        <v>0.22800205883416391</v>
      </c>
      <c r="I60" s="40">
        <f t="shared" si="23"/>
        <v>0.22800205883416391</v>
      </c>
      <c r="J60" s="40">
        <f t="shared" si="23"/>
        <v>0.22800205883416391</v>
      </c>
      <c r="K60" s="40">
        <f t="shared" si="23"/>
        <v>0.22800205883416391</v>
      </c>
      <c r="L60" s="40">
        <f t="shared" si="23"/>
        <v>0.22800205883416391</v>
      </c>
      <c r="M60" s="40">
        <f t="shared" si="23"/>
        <v>0.22800205883416391</v>
      </c>
      <c r="N60" s="40">
        <f t="shared" si="23"/>
        <v>0.22800205883416391</v>
      </c>
      <c r="O60" s="40">
        <f t="shared" si="23"/>
        <v>0.22800205883416391</v>
      </c>
      <c r="P60" s="40">
        <f t="shared" si="23"/>
        <v>0.22800205883416391</v>
      </c>
      <c r="Q60" s="40">
        <f t="shared" si="23"/>
        <v>0.22800205883416391</v>
      </c>
      <c r="R60" s="40">
        <f t="shared" si="23"/>
        <v>0.22800205883416391</v>
      </c>
      <c r="S60" s="40">
        <f t="shared" si="23"/>
        <v>0.22800205883416391</v>
      </c>
      <c r="T60" s="40">
        <f t="shared" si="23"/>
        <v>0.22800205883416391</v>
      </c>
      <c r="U60" s="40">
        <f t="shared" si="23"/>
        <v>0.22800205883416391</v>
      </c>
      <c r="V60" s="40">
        <f t="shared" si="23"/>
        <v>0.22800205883416391</v>
      </c>
      <c r="W60" s="40">
        <f t="shared" si="23"/>
        <v>0.22800205883416394</v>
      </c>
      <c r="X60" s="40">
        <f t="shared" si="23"/>
        <v>0.22800205883416391</v>
      </c>
      <c r="Y60" s="40">
        <f t="shared" si="23"/>
        <v>0.22800205883416391</v>
      </c>
      <c r="Z60" s="40">
        <f t="shared" si="23"/>
        <v>0.22800205883416391</v>
      </c>
      <c r="AA60" s="40">
        <f t="shared" si="23"/>
        <v>0.22800205883416391</v>
      </c>
      <c r="AB60" s="40">
        <f t="shared" si="23"/>
        <v>0.22800205883416391</v>
      </c>
      <c r="AC60" s="40">
        <f t="shared" si="23"/>
        <v>0.22800205883416391</v>
      </c>
      <c r="AD60" s="40">
        <f t="shared" si="23"/>
        <v>0.22800205883416391</v>
      </c>
      <c r="AE60" s="40">
        <f t="shared" si="23"/>
        <v>0.22800205883416391</v>
      </c>
      <c r="AF60" s="40">
        <f t="shared" si="23"/>
        <v>0.22800205883416391</v>
      </c>
      <c r="AG60" s="40">
        <f t="shared" si="23"/>
        <v>0.22800205883416391</v>
      </c>
      <c r="AH60" s="40">
        <f t="shared" si="23"/>
        <v>0.22800205883416391</v>
      </c>
      <c r="AI60" s="40">
        <f t="shared" si="23"/>
        <v>0.22800205883416391</v>
      </c>
      <c r="AJ60" s="40">
        <f t="shared" si="23"/>
        <v>0.22800205883416391</v>
      </c>
      <c r="AK60" s="40">
        <f t="shared" si="23"/>
        <v>0.22800205883416391</v>
      </c>
      <c r="AL60" s="40">
        <f t="shared" si="23"/>
        <v>0.22800205883416391</v>
      </c>
      <c r="AM60" s="40">
        <f t="shared" si="23"/>
        <v>0.22800205883416391</v>
      </c>
      <c r="AN60" s="40">
        <f t="shared" si="23"/>
        <v>0.22800205883416391</v>
      </c>
      <c r="AO60" s="40">
        <f t="shared" si="23"/>
        <v>0.22800205883416391</v>
      </c>
      <c r="AP60" s="40">
        <f t="shared" si="23"/>
        <v>0.22800205883416391</v>
      </c>
      <c r="AQ60" s="40">
        <f t="shared" si="23"/>
        <v>0.22800205883416388</v>
      </c>
      <c r="AR60" s="40">
        <f t="shared" si="23"/>
        <v>0.22800205883416391</v>
      </c>
      <c r="AS60" s="40">
        <f t="shared" si="23"/>
        <v>0.22800205883416391</v>
      </c>
      <c r="AT60" s="40">
        <f t="shared" si="23"/>
        <v>0.22800205883416391</v>
      </c>
      <c r="AU60" s="40">
        <f t="shared" si="23"/>
        <v>0.22800205883416391</v>
      </c>
      <c r="AV60" s="40">
        <f t="shared" si="23"/>
        <v>0.22800205883416391</v>
      </c>
      <c r="AW60" s="40">
        <f t="shared" si="23"/>
        <v>0.22800205883416391</v>
      </c>
      <c r="AX60" s="40">
        <f t="shared" si="23"/>
        <v>0.22800205883416391</v>
      </c>
      <c r="AY60" s="40">
        <f t="shared" si="23"/>
        <v>0.22800205883416391</v>
      </c>
      <c r="AZ60" s="40">
        <f t="shared" si="23"/>
        <v>0.22800205883416391</v>
      </c>
      <c r="BA60" s="40">
        <f t="shared" si="23"/>
        <v>0.22800205883416391</v>
      </c>
      <c r="BB60" s="40">
        <f t="shared" si="23"/>
        <v>0.22800205883416391</v>
      </c>
      <c r="BC60" s="40">
        <f t="shared" si="23"/>
        <v>0.22800205883416391</v>
      </c>
      <c r="BD60" s="40">
        <f t="shared" si="23"/>
        <v>0.22800205883416391</v>
      </c>
      <c r="BE60" s="40">
        <f t="shared" si="23"/>
        <v>0.22800205883416391</v>
      </c>
      <c r="BF60" s="40">
        <f t="shared" si="23"/>
        <v>0.22800205883416391</v>
      </c>
      <c r="BG60" s="40">
        <f t="shared" si="23"/>
        <v>0.22800205883416391</v>
      </c>
      <c r="BH60" s="40">
        <f t="shared" si="23"/>
        <v>0.22800205883416391</v>
      </c>
    </row>
    <row r="64" spans="1:60">
      <c r="A64" s="324" t="s">
        <v>453</v>
      </c>
      <c r="B64" s="324"/>
      <c r="C64" s="324"/>
      <c r="D64" s="324"/>
      <c r="E64" s="324"/>
    </row>
    <row r="67" spans="1:60">
      <c r="A67" s="327" t="s">
        <v>514</v>
      </c>
      <c r="B67" s="328"/>
      <c r="C67" s="328"/>
      <c r="D67" s="328"/>
      <c r="E67" s="328"/>
      <c r="F67" s="328"/>
    </row>
    <row r="68" spans="1:60">
      <c r="A68" s="327" t="s">
        <v>515</v>
      </c>
      <c r="B68" s="327"/>
      <c r="C68" s="327"/>
      <c r="D68" s="327"/>
      <c r="E68" s="327"/>
      <c r="F68" s="327"/>
    </row>
    <row r="70" spans="1:60">
      <c r="A70" s="326" t="s">
        <v>492</v>
      </c>
      <c r="B70" s="43" t="s">
        <v>411</v>
      </c>
      <c r="C70" s="42">
        <v>1960</v>
      </c>
      <c r="D70" s="42">
        <f>C70+1</f>
        <v>1961</v>
      </c>
      <c r="E70" s="42">
        <f t="shared" ref="E70:BH70" si="24">D70+1</f>
        <v>1962</v>
      </c>
      <c r="F70" s="42">
        <f t="shared" si="24"/>
        <v>1963</v>
      </c>
      <c r="G70" s="42">
        <f t="shared" si="24"/>
        <v>1964</v>
      </c>
      <c r="H70" s="42">
        <f t="shared" si="24"/>
        <v>1965</v>
      </c>
      <c r="I70" s="42">
        <f t="shared" si="24"/>
        <v>1966</v>
      </c>
      <c r="J70" s="42">
        <f t="shared" si="24"/>
        <v>1967</v>
      </c>
      <c r="K70" s="42">
        <f t="shared" si="24"/>
        <v>1968</v>
      </c>
      <c r="L70" s="42">
        <f t="shared" si="24"/>
        <v>1969</v>
      </c>
      <c r="M70" s="42">
        <f t="shared" si="24"/>
        <v>1970</v>
      </c>
      <c r="N70" s="42">
        <f t="shared" si="24"/>
        <v>1971</v>
      </c>
      <c r="O70" s="42">
        <f t="shared" si="24"/>
        <v>1972</v>
      </c>
      <c r="P70" s="42">
        <f t="shared" si="24"/>
        <v>1973</v>
      </c>
      <c r="Q70" s="42">
        <f t="shared" si="24"/>
        <v>1974</v>
      </c>
      <c r="R70" s="42">
        <f t="shared" si="24"/>
        <v>1975</v>
      </c>
      <c r="S70" s="42">
        <f t="shared" si="24"/>
        <v>1976</v>
      </c>
      <c r="T70" s="42">
        <f t="shared" si="24"/>
        <v>1977</v>
      </c>
      <c r="U70" s="42">
        <f t="shared" si="24"/>
        <v>1978</v>
      </c>
      <c r="V70" s="42">
        <f t="shared" si="24"/>
        <v>1979</v>
      </c>
      <c r="W70" s="42">
        <f t="shared" si="24"/>
        <v>1980</v>
      </c>
      <c r="X70" s="42">
        <f t="shared" si="24"/>
        <v>1981</v>
      </c>
      <c r="Y70" s="42">
        <f t="shared" si="24"/>
        <v>1982</v>
      </c>
      <c r="Z70" s="42">
        <f t="shared" si="24"/>
        <v>1983</v>
      </c>
      <c r="AA70" s="42">
        <f t="shared" si="24"/>
        <v>1984</v>
      </c>
      <c r="AB70" s="42">
        <f t="shared" si="24"/>
        <v>1985</v>
      </c>
      <c r="AC70" s="42">
        <f t="shared" si="24"/>
        <v>1986</v>
      </c>
      <c r="AD70" s="42">
        <f t="shared" si="24"/>
        <v>1987</v>
      </c>
      <c r="AE70" s="42">
        <f t="shared" si="24"/>
        <v>1988</v>
      </c>
      <c r="AF70" s="42">
        <f t="shared" si="24"/>
        <v>1989</v>
      </c>
      <c r="AG70" s="42">
        <f t="shared" si="24"/>
        <v>1990</v>
      </c>
      <c r="AH70" s="42">
        <f t="shared" si="24"/>
        <v>1991</v>
      </c>
      <c r="AI70" s="42">
        <f t="shared" si="24"/>
        <v>1992</v>
      </c>
      <c r="AJ70" s="42">
        <f t="shared" si="24"/>
        <v>1993</v>
      </c>
      <c r="AK70" s="42">
        <f t="shared" si="24"/>
        <v>1994</v>
      </c>
      <c r="AL70" s="42">
        <f t="shared" si="24"/>
        <v>1995</v>
      </c>
      <c r="AM70" s="42">
        <f t="shared" si="24"/>
        <v>1996</v>
      </c>
      <c r="AN70" s="42">
        <f t="shared" si="24"/>
        <v>1997</v>
      </c>
      <c r="AO70" s="42">
        <f t="shared" si="24"/>
        <v>1998</v>
      </c>
      <c r="AP70" s="42">
        <f t="shared" si="24"/>
        <v>1999</v>
      </c>
      <c r="AQ70" s="42">
        <f t="shared" si="24"/>
        <v>2000</v>
      </c>
      <c r="AR70" s="42">
        <f t="shared" si="24"/>
        <v>2001</v>
      </c>
      <c r="AS70" s="42">
        <f t="shared" si="24"/>
        <v>2002</v>
      </c>
      <c r="AT70" s="42">
        <f t="shared" si="24"/>
        <v>2003</v>
      </c>
      <c r="AU70" s="42">
        <f t="shared" si="24"/>
        <v>2004</v>
      </c>
      <c r="AV70" s="42">
        <f t="shared" si="24"/>
        <v>2005</v>
      </c>
      <c r="AW70" s="42">
        <f t="shared" si="24"/>
        <v>2006</v>
      </c>
      <c r="AX70" s="42">
        <f t="shared" si="24"/>
        <v>2007</v>
      </c>
      <c r="AY70" s="42">
        <f t="shared" si="24"/>
        <v>2008</v>
      </c>
      <c r="AZ70" s="42">
        <f t="shared" si="24"/>
        <v>2009</v>
      </c>
      <c r="BA70" s="42">
        <f t="shared" si="24"/>
        <v>2010</v>
      </c>
      <c r="BB70" s="42">
        <f t="shared" si="24"/>
        <v>2011</v>
      </c>
      <c r="BC70" s="42">
        <f t="shared" si="24"/>
        <v>2012</v>
      </c>
      <c r="BD70" s="42">
        <f t="shared" si="24"/>
        <v>2013</v>
      </c>
      <c r="BE70" s="42">
        <f t="shared" si="24"/>
        <v>2014</v>
      </c>
      <c r="BF70" s="42">
        <f t="shared" si="24"/>
        <v>2015</v>
      </c>
      <c r="BG70" s="42">
        <f t="shared" si="24"/>
        <v>2016</v>
      </c>
      <c r="BH70" s="42">
        <f t="shared" si="24"/>
        <v>2017</v>
      </c>
    </row>
    <row r="71" spans="1:60">
      <c r="A71" s="326"/>
      <c r="B71" s="38" t="s">
        <v>475</v>
      </c>
      <c r="C71" s="39">
        <f>C53</f>
        <v>0.41</v>
      </c>
      <c r="D71" s="39">
        <f t="shared" ref="D71:BH71" si="25">D53</f>
        <v>0.41600000000000004</v>
      </c>
      <c r="E71" s="39">
        <f t="shared" si="25"/>
        <v>0.42299999999999999</v>
      </c>
      <c r="F71" s="39">
        <f t="shared" si="25"/>
        <v>0.42899999999999999</v>
      </c>
      <c r="G71" s="39">
        <f t="shared" si="25"/>
        <v>0.436</v>
      </c>
      <c r="H71" s="39">
        <f t="shared" si="25"/>
        <v>0.44299999999999995</v>
      </c>
      <c r="I71" s="39">
        <f t="shared" si="25"/>
        <v>0.45</v>
      </c>
      <c r="J71" s="39">
        <f t="shared" si="25"/>
        <v>0.45700000000000002</v>
      </c>
      <c r="K71" s="39">
        <f t="shared" si="25"/>
        <v>0.46399999999999997</v>
      </c>
      <c r="L71" s="39">
        <f t="shared" si="25"/>
        <v>0.47100000000000003</v>
      </c>
      <c r="M71" s="39">
        <f t="shared" si="25"/>
        <v>0.47799999999999998</v>
      </c>
      <c r="N71" s="39">
        <f t="shared" si="25"/>
        <v>0.48599999999999999</v>
      </c>
      <c r="O71" s="39">
        <f t="shared" si="25"/>
        <v>0.49299999999999999</v>
      </c>
      <c r="P71" s="39">
        <f t="shared" si="25"/>
        <v>0.501</v>
      </c>
      <c r="Q71" s="39">
        <f t="shared" si="25"/>
        <v>0.50900000000000001</v>
      </c>
      <c r="R71" s="39">
        <f t="shared" si="25"/>
        <v>0.51700000000000002</v>
      </c>
      <c r="S71" s="39">
        <f t="shared" si="25"/>
        <v>0.52500000000000002</v>
      </c>
      <c r="T71" s="39">
        <f t="shared" si="25"/>
        <v>0.53299999999999992</v>
      </c>
      <c r="U71" s="39">
        <f t="shared" si="25"/>
        <v>0.54100000000000004</v>
      </c>
      <c r="V71" s="39">
        <f t="shared" si="25"/>
        <v>0.55000000000000004</v>
      </c>
      <c r="W71" s="39">
        <f t="shared" si="25"/>
        <v>0.55799999999999994</v>
      </c>
      <c r="X71" s="39">
        <f t="shared" si="25"/>
        <v>0.56700000000000006</v>
      </c>
      <c r="Y71" s="39">
        <f t="shared" si="25"/>
        <v>0.57600000000000007</v>
      </c>
      <c r="Z71" s="39">
        <f t="shared" si="25"/>
        <v>0.58499999999999996</v>
      </c>
      <c r="AA71" s="39">
        <f t="shared" si="25"/>
        <v>0.59399999999999997</v>
      </c>
      <c r="AB71" s="39">
        <f t="shared" si="25"/>
        <v>0.60299999999999998</v>
      </c>
      <c r="AC71" s="39">
        <f t="shared" si="25"/>
        <v>0.61199999999999999</v>
      </c>
      <c r="AD71" s="39">
        <f t="shared" si="25"/>
        <v>0.621</v>
      </c>
      <c r="AE71" s="39">
        <f t="shared" si="25"/>
        <v>0.63100000000000001</v>
      </c>
      <c r="AF71" s="39">
        <f t="shared" si="25"/>
        <v>0.64</v>
      </c>
      <c r="AG71" s="39">
        <f t="shared" si="25"/>
        <v>0.65</v>
      </c>
      <c r="AH71" s="39">
        <f t="shared" si="25"/>
        <v>0.66</v>
      </c>
      <c r="AI71" s="39">
        <f t="shared" si="25"/>
        <v>0.67</v>
      </c>
      <c r="AJ71" s="39">
        <f t="shared" si="25"/>
        <v>0.68</v>
      </c>
      <c r="AK71" s="39">
        <f t="shared" si="25"/>
        <v>0.69</v>
      </c>
      <c r="AL71" s="39">
        <f t="shared" si="25"/>
        <v>0.7</v>
      </c>
      <c r="AM71" s="39">
        <f t="shared" si="25"/>
        <v>0.71099999999999997</v>
      </c>
      <c r="AN71" s="39">
        <f t="shared" si="25"/>
        <v>0.72099999999999997</v>
      </c>
      <c r="AO71" s="39">
        <f t="shared" si="25"/>
        <v>0.73199999999999998</v>
      </c>
      <c r="AP71" s="39">
        <f t="shared" si="25"/>
        <v>0.74199999999999999</v>
      </c>
      <c r="AQ71" s="39">
        <f t="shared" si="25"/>
        <v>0.753</v>
      </c>
      <c r="AR71" s="39">
        <f t="shared" si="25"/>
        <v>0.76400000000000001</v>
      </c>
      <c r="AS71" s="39">
        <f t="shared" si="25"/>
        <v>0.77500000000000002</v>
      </c>
      <c r="AT71" s="39">
        <f t="shared" si="25"/>
        <v>0.78599999999999992</v>
      </c>
      <c r="AU71" s="39">
        <f t="shared" si="25"/>
        <v>0.79799999999999993</v>
      </c>
      <c r="AV71" s="39">
        <f t="shared" si="25"/>
        <v>0.80900000000000005</v>
      </c>
      <c r="AW71" s="39">
        <f t="shared" si="25"/>
        <v>0.82099999999999995</v>
      </c>
      <c r="AX71" s="39">
        <f t="shared" si="25"/>
        <v>0.83200000000000007</v>
      </c>
      <c r="AY71" s="39">
        <f t="shared" si="25"/>
        <v>0.84400000000000008</v>
      </c>
      <c r="AZ71" s="39">
        <f t="shared" si="25"/>
        <v>0.85599999999999998</v>
      </c>
      <c r="BA71" s="39">
        <f t="shared" si="25"/>
        <v>0.86799999999999999</v>
      </c>
      <c r="BB71" s="39">
        <f t="shared" si="25"/>
        <v>0.875</v>
      </c>
      <c r="BC71" s="39">
        <f t="shared" si="25"/>
        <v>0.88</v>
      </c>
      <c r="BD71" s="39">
        <f t="shared" si="25"/>
        <v>0.88500000000000001</v>
      </c>
      <c r="BE71" s="39">
        <f t="shared" si="25"/>
        <v>0.88900000000000001</v>
      </c>
      <c r="BF71" s="39">
        <f t="shared" si="25"/>
        <v>0.89300000000000002</v>
      </c>
      <c r="BG71" s="39">
        <f t="shared" si="25"/>
        <v>0.89500000000000002</v>
      </c>
      <c r="BH71" s="39">
        <f t="shared" si="25"/>
        <v>0.89700000000000002</v>
      </c>
    </row>
    <row r="72" spans="1:60">
      <c r="A72" s="326"/>
      <c r="B72" s="10" t="s">
        <v>476</v>
      </c>
      <c r="C72" s="37">
        <f>C71-6%</f>
        <v>0.35</v>
      </c>
      <c r="D72" s="37">
        <f t="shared" ref="D72:BH72" si="26">D71-6%</f>
        <v>0.35600000000000004</v>
      </c>
      <c r="E72" s="37">
        <f t="shared" si="26"/>
        <v>0.36299999999999999</v>
      </c>
      <c r="F72" s="37">
        <f t="shared" si="26"/>
        <v>0.36899999999999999</v>
      </c>
      <c r="G72" s="37">
        <f t="shared" si="26"/>
        <v>0.376</v>
      </c>
      <c r="H72" s="37">
        <f t="shared" si="26"/>
        <v>0.38299999999999995</v>
      </c>
      <c r="I72" s="37">
        <f t="shared" si="26"/>
        <v>0.39</v>
      </c>
      <c r="J72" s="37">
        <f t="shared" si="26"/>
        <v>0.39700000000000002</v>
      </c>
      <c r="K72" s="37">
        <f t="shared" si="26"/>
        <v>0.40399999999999997</v>
      </c>
      <c r="L72" s="37">
        <f t="shared" si="26"/>
        <v>0.41100000000000003</v>
      </c>
      <c r="M72" s="37">
        <f t="shared" si="26"/>
        <v>0.41799999999999998</v>
      </c>
      <c r="N72" s="37">
        <f t="shared" si="26"/>
        <v>0.42599999999999999</v>
      </c>
      <c r="O72" s="37">
        <f t="shared" si="26"/>
        <v>0.433</v>
      </c>
      <c r="P72" s="37">
        <f t="shared" si="26"/>
        <v>0.441</v>
      </c>
      <c r="Q72" s="37">
        <f t="shared" si="26"/>
        <v>0.44900000000000001</v>
      </c>
      <c r="R72" s="37">
        <f t="shared" si="26"/>
        <v>0.45700000000000002</v>
      </c>
      <c r="S72" s="37">
        <f t="shared" si="26"/>
        <v>0.46500000000000002</v>
      </c>
      <c r="T72" s="37">
        <f t="shared" si="26"/>
        <v>0.47299999999999992</v>
      </c>
      <c r="U72" s="37">
        <f t="shared" si="26"/>
        <v>0.48100000000000004</v>
      </c>
      <c r="V72" s="37">
        <f t="shared" si="26"/>
        <v>0.49000000000000005</v>
      </c>
      <c r="W72" s="37">
        <f t="shared" si="26"/>
        <v>0.49799999999999994</v>
      </c>
      <c r="X72" s="37">
        <f t="shared" si="26"/>
        <v>0.50700000000000012</v>
      </c>
      <c r="Y72" s="37">
        <f t="shared" si="26"/>
        <v>0.51600000000000001</v>
      </c>
      <c r="Z72" s="37">
        <f t="shared" si="26"/>
        <v>0.52499999999999991</v>
      </c>
      <c r="AA72" s="37">
        <f t="shared" si="26"/>
        <v>0.53400000000000003</v>
      </c>
      <c r="AB72" s="37">
        <f t="shared" si="26"/>
        <v>0.54299999999999993</v>
      </c>
      <c r="AC72" s="37">
        <f t="shared" si="26"/>
        <v>0.55200000000000005</v>
      </c>
      <c r="AD72" s="37">
        <f t="shared" si="26"/>
        <v>0.56099999999999994</v>
      </c>
      <c r="AE72" s="37">
        <f t="shared" si="26"/>
        <v>0.57099999999999995</v>
      </c>
      <c r="AF72" s="37">
        <f t="shared" si="26"/>
        <v>0.58000000000000007</v>
      </c>
      <c r="AG72" s="37">
        <f t="shared" si="26"/>
        <v>0.59000000000000008</v>
      </c>
      <c r="AH72" s="37">
        <f t="shared" si="26"/>
        <v>0.60000000000000009</v>
      </c>
      <c r="AI72" s="37">
        <f t="shared" si="26"/>
        <v>0.6100000000000001</v>
      </c>
      <c r="AJ72" s="37">
        <f t="shared" si="26"/>
        <v>0.62000000000000011</v>
      </c>
      <c r="AK72" s="37">
        <f t="shared" si="26"/>
        <v>0.62999999999999989</v>
      </c>
      <c r="AL72" s="37">
        <f t="shared" si="26"/>
        <v>0.6399999999999999</v>
      </c>
      <c r="AM72" s="37">
        <f t="shared" si="26"/>
        <v>0.65100000000000002</v>
      </c>
      <c r="AN72" s="37">
        <f t="shared" si="26"/>
        <v>0.66100000000000003</v>
      </c>
      <c r="AO72" s="37">
        <f t="shared" si="26"/>
        <v>0.67199999999999993</v>
      </c>
      <c r="AP72" s="37">
        <f t="shared" si="26"/>
        <v>0.68199999999999994</v>
      </c>
      <c r="AQ72" s="37">
        <f t="shared" si="26"/>
        <v>0.69300000000000006</v>
      </c>
      <c r="AR72" s="37">
        <f t="shared" si="26"/>
        <v>0.70399999999999996</v>
      </c>
      <c r="AS72" s="37">
        <f t="shared" si="26"/>
        <v>0.71500000000000008</v>
      </c>
      <c r="AT72" s="37">
        <f t="shared" si="26"/>
        <v>0.72599999999999998</v>
      </c>
      <c r="AU72" s="37">
        <f t="shared" si="26"/>
        <v>0.73799999999999999</v>
      </c>
      <c r="AV72" s="37">
        <f t="shared" si="26"/>
        <v>0.74900000000000011</v>
      </c>
      <c r="AW72" s="37">
        <f t="shared" si="26"/>
        <v>0.7609999999999999</v>
      </c>
      <c r="AX72" s="37">
        <f t="shared" si="26"/>
        <v>0.77200000000000002</v>
      </c>
      <c r="AY72" s="37">
        <f t="shared" si="26"/>
        <v>0.78400000000000003</v>
      </c>
      <c r="AZ72" s="37">
        <f t="shared" si="26"/>
        <v>0.79600000000000004</v>
      </c>
      <c r="BA72" s="37">
        <f t="shared" si="26"/>
        <v>0.80800000000000005</v>
      </c>
      <c r="BB72" s="37">
        <f t="shared" si="26"/>
        <v>0.81499999999999995</v>
      </c>
      <c r="BC72" s="37">
        <f t="shared" si="26"/>
        <v>0.82000000000000006</v>
      </c>
      <c r="BD72" s="37">
        <f t="shared" si="26"/>
        <v>0.82499999999999996</v>
      </c>
      <c r="BE72" s="37">
        <f t="shared" si="26"/>
        <v>0.82899999999999996</v>
      </c>
      <c r="BF72" s="37">
        <f t="shared" si="26"/>
        <v>0.83299999999999996</v>
      </c>
      <c r="BG72" s="37">
        <f t="shared" si="26"/>
        <v>0.83499999999999996</v>
      </c>
      <c r="BH72" s="37">
        <f t="shared" si="26"/>
        <v>0.83699999999999997</v>
      </c>
    </row>
    <row r="73" spans="1:60">
      <c r="A73" s="326"/>
      <c r="B73" s="10" t="s">
        <v>477</v>
      </c>
      <c r="C73" s="37">
        <f>M9</f>
        <v>0.50580000000000003</v>
      </c>
      <c r="D73" s="37">
        <f t="shared" ref="D73:BF73" si="27">N9</f>
        <v>0.51331800000000005</v>
      </c>
      <c r="E73" s="37">
        <f t="shared" si="27"/>
        <v>0.52095200000000008</v>
      </c>
      <c r="F73" s="37">
        <f t="shared" si="27"/>
        <v>0.52870200000000012</v>
      </c>
      <c r="G73" s="37">
        <f t="shared" si="27"/>
        <v>0.53656800000000016</v>
      </c>
      <c r="H73" s="37">
        <f t="shared" si="27"/>
        <v>0.54455000000000009</v>
      </c>
      <c r="I73" s="37">
        <f t="shared" si="27"/>
        <v>0.55264800000000014</v>
      </c>
      <c r="J73" s="37">
        <f t="shared" si="27"/>
        <v>0.56086200000000019</v>
      </c>
      <c r="K73" s="37">
        <f t="shared" si="27"/>
        <v>0.56919200000000025</v>
      </c>
      <c r="L73" s="37">
        <f t="shared" si="27"/>
        <v>0.57763800000000032</v>
      </c>
      <c r="M73" s="37">
        <f t="shared" si="27"/>
        <v>0.58620000000000028</v>
      </c>
      <c r="N73" s="37">
        <f t="shared" si="27"/>
        <v>0.59487800000000024</v>
      </c>
      <c r="O73" s="37">
        <f t="shared" si="27"/>
        <v>0.60367200000000021</v>
      </c>
      <c r="P73" s="37">
        <f t="shared" si="27"/>
        <v>0.61258200000000029</v>
      </c>
      <c r="Q73" s="37">
        <f t="shared" si="27"/>
        <v>0.62160800000000038</v>
      </c>
      <c r="R73" s="37">
        <f t="shared" si="27"/>
        <v>0.63075000000000037</v>
      </c>
      <c r="S73" s="37">
        <f t="shared" si="27"/>
        <v>0.64000800000000035</v>
      </c>
      <c r="T73" s="37">
        <f t="shared" si="27"/>
        <v>0.64938200000000035</v>
      </c>
      <c r="U73" s="37">
        <f t="shared" si="27"/>
        <v>0.65887200000000035</v>
      </c>
      <c r="V73" s="37">
        <f t="shared" si="27"/>
        <v>0.66847800000000035</v>
      </c>
      <c r="W73" s="37">
        <f t="shared" si="27"/>
        <v>0.67820000000000036</v>
      </c>
      <c r="X73" s="37">
        <f t="shared" si="27"/>
        <v>0.68803800000000048</v>
      </c>
      <c r="Y73" s="37">
        <f t="shared" si="27"/>
        <v>0.6979920000000005</v>
      </c>
      <c r="Z73" s="37">
        <f t="shared" si="27"/>
        <v>0.70806200000000041</v>
      </c>
      <c r="AA73" s="37">
        <f t="shared" si="27"/>
        <v>0.71824800000000055</v>
      </c>
      <c r="AB73" s="37">
        <f t="shared" si="27"/>
        <v>0.73</v>
      </c>
      <c r="AC73" s="37">
        <f t="shared" si="27"/>
        <v>0.73499999999999999</v>
      </c>
      <c r="AD73" s="37">
        <f t="shared" si="27"/>
        <v>0.74299999999999999</v>
      </c>
      <c r="AE73" s="37">
        <f t="shared" si="27"/>
        <v>0.75</v>
      </c>
      <c r="AF73" s="37">
        <f t="shared" si="27"/>
        <v>0.75700000000000001</v>
      </c>
      <c r="AG73" s="37">
        <f t="shared" si="27"/>
        <v>0.76300000000000001</v>
      </c>
      <c r="AH73" s="37">
        <f t="shared" si="27"/>
        <v>0.77</v>
      </c>
      <c r="AI73" s="37">
        <f t="shared" si="27"/>
        <v>0.77600000000000002</v>
      </c>
      <c r="AJ73" s="37">
        <f t="shared" si="27"/>
        <v>0.78200000000000003</v>
      </c>
      <c r="AK73" s="37">
        <f t="shared" si="27"/>
        <v>0.79</v>
      </c>
      <c r="AL73" s="37">
        <f t="shared" si="27"/>
        <v>0.79700000000000004</v>
      </c>
      <c r="AM73" s="37">
        <f t="shared" si="27"/>
        <v>0.80400000000000005</v>
      </c>
      <c r="AN73" s="37">
        <f t="shared" si="27"/>
        <v>0.81</v>
      </c>
      <c r="AO73" s="37">
        <f t="shared" si="27"/>
        <v>0.81599999999999995</v>
      </c>
      <c r="AP73" s="37">
        <f t="shared" si="27"/>
        <v>0.82099999999999995</v>
      </c>
      <c r="AQ73" s="37">
        <f t="shared" si="27"/>
        <v>0.82599999999999996</v>
      </c>
      <c r="AR73" s="37">
        <f t="shared" si="27"/>
        <v>0.83199999999999996</v>
      </c>
      <c r="AS73" s="37">
        <f t="shared" si="27"/>
        <v>0.83699999999999997</v>
      </c>
      <c r="AT73" s="37">
        <f t="shared" si="27"/>
        <v>0.84099999999999997</v>
      </c>
      <c r="AU73" s="37">
        <f t="shared" si="27"/>
        <v>0.84499999999999997</v>
      </c>
      <c r="AV73" s="37">
        <f t="shared" si="27"/>
        <v>0.84899999999999998</v>
      </c>
      <c r="AW73" s="37">
        <f t="shared" si="27"/>
        <v>0.85199999999999998</v>
      </c>
      <c r="AX73" s="37">
        <f t="shared" si="27"/>
        <v>0.85499999999999998</v>
      </c>
      <c r="AY73" s="37">
        <f t="shared" si="27"/>
        <v>0.85799999999999998</v>
      </c>
      <c r="AZ73" s="37">
        <f t="shared" si="27"/>
        <v>0.86</v>
      </c>
      <c r="BA73" s="37">
        <f t="shared" si="27"/>
        <v>0.86199999999999999</v>
      </c>
      <c r="BB73" s="37">
        <f t="shared" si="27"/>
        <v>0.86399999999999999</v>
      </c>
      <c r="BC73" s="37">
        <f t="shared" si="27"/>
        <v>0.86599999999999999</v>
      </c>
      <c r="BD73" s="37">
        <f t="shared" si="27"/>
        <v>0.86799999999999999</v>
      </c>
      <c r="BE73" s="37">
        <f t="shared" si="27"/>
        <v>0.87</v>
      </c>
      <c r="BF73" s="37">
        <f t="shared" si="27"/>
        <v>0.872</v>
      </c>
      <c r="BG73" s="62">
        <f>BF73+0.2%</f>
        <v>0.874</v>
      </c>
      <c r="BH73" s="63">
        <f>BG73+0.2%</f>
        <v>0.876</v>
      </c>
    </row>
    <row r="74" spans="1:60">
      <c r="A74" s="326"/>
      <c r="B74" s="38" t="s">
        <v>478</v>
      </c>
      <c r="C74" s="41">
        <f>C54</f>
        <v>1.5802165550028668E-2</v>
      </c>
      <c r="D74" s="41">
        <f t="shared" ref="D74:BH74" si="28">D54</f>
        <v>1.8556282698607096E-2</v>
      </c>
      <c r="E74" s="41">
        <f t="shared" si="28"/>
        <v>1.7931392949503966E-2</v>
      </c>
      <c r="F74" s="41">
        <f t="shared" si="28"/>
        <v>1.7841800719372025E-2</v>
      </c>
      <c r="G74" s="41">
        <f t="shared" si="28"/>
        <v>2.0488484883938951E-2</v>
      </c>
      <c r="H74" s="41">
        <f t="shared" si="28"/>
        <v>1.9175213387108481E-2</v>
      </c>
      <c r="I74" s="41">
        <f t="shared" si="28"/>
        <v>1.7122962339330083E-2</v>
      </c>
      <c r="J74" s="41">
        <f t="shared" si="28"/>
        <v>2.0841461297986474E-2</v>
      </c>
      <c r="K74" s="41">
        <f t="shared" si="28"/>
        <v>2.1208825187900016E-2</v>
      </c>
      <c r="L74" s="41">
        <f t="shared" si="28"/>
        <v>1.8498510060336426E-2</v>
      </c>
      <c r="M74" s="41">
        <f t="shared" si="28"/>
        <v>2.0536886830417322E-2</v>
      </c>
      <c r="N74" s="41">
        <f t="shared" si="28"/>
        <v>1.8654090298034554E-2</v>
      </c>
      <c r="O74" s="41">
        <f t="shared" si="28"/>
        <v>2.1234688711341487E-2</v>
      </c>
      <c r="P74" s="41">
        <f t="shared" si="28"/>
        <v>2.2983799801214233E-2</v>
      </c>
      <c r="Q74" s="41">
        <f t="shared" si="28"/>
        <v>2.1317259260411725E-2</v>
      </c>
      <c r="R74" s="41">
        <f t="shared" si="28"/>
        <v>2.0403765143522157E-2</v>
      </c>
      <c r="S74" s="41">
        <f t="shared" si="28"/>
        <v>2.3038703810786321E-2</v>
      </c>
      <c r="T74" s="41">
        <f t="shared" si="28"/>
        <v>2.2151409719763593E-2</v>
      </c>
      <c r="U74" s="41">
        <f t="shared" si="28"/>
        <v>2.5853710483162651E-2</v>
      </c>
      <c r="V74" s="41">
        <f t="shared" si="28"/>
        <v>2.6951412165392319E-2</v>
      </c>
      <c r="W74" s="41">
        <f t="shared" si="28"/>
        <v>2.9939042873679437E-2</v>
      </c>
      <c r="X74" s="41">
        <f t="shared" si="28"/>
        <v>2.7528940120028933E-2</v>
      </c>
      <c r="Y74" s="41">
        <f t="shared" si="28"/>
        <v>2.7992750013754231E-2</v>
      </c>
      <c r="Z74" s="41">
        <f t="shared" si="28"/>
        <v>2.9177072971760535E-2</v>
      </c>
      <c r="AA74" s="41">
        <f t="shared" si="28"/>
        <v>3.1735415931031463E-2</v>
      </c>
      <c r="AB74" s="41">
        <f t="shared" si="28"/>
        <v>3.0369264353385494E-2</v>
      </c>
      <c r="AC74" s="41">
        <f t="shared" si="28"/>
        <v>3.0523663389645631E-2</v>
      </c>
      <c r="AD74" s="41">
        <f t="shared" si="28"/>
        <v>3.3809818544762615E-2</v>
      </c>
      <c r="AE74" s="41">
        <f t="shared" si="28"/>
        <v>3.5512344771098325E-2</v>
      </c>
      <c r="AF74" s="41">
        <f t="shared" si="28"/>
        <v>3.4529586206980989E-2</v>
      </c>
      <c r="AG74" s="41">
        <f t="shared" si="28"/>
        <v>3.5128961339180531E-2</v>
      </c>
      <c r="AH74" s="41">
        <f t="shared" si="28"/>
        <v>3.4638822791516866E-2</v>
      </c>
      <c r="AI74" s="41">
        <f t="shared" si="28"/>
        <v>3.7458017272223976E-2</v>
      </c>
      <c r="AJ74" s="41">
        <f t="shared" si="28"/>
        <v>3.4986994845386477E-2</v>
      </c>
      <c r="AK74" s="41">
        <f t="shared" si="28"/>
        <v>3.6622028595351686E-2</v>
      </c>
      <c r="AL74" s="41">
        <f t="shared" si="28"/>
        <v>3.7928027776264361E-2</v>
      </c>
      <c r="AM74" s="41">
        <f t="shared" si="28"/>
        <v>3.5713918445890225E-2</v>
      </c>
      <c r="AN74" s="41">
        <f t="shared" si="28"/>
        <v>3.4520117875336154E-2</v>
      </c>
      <c r="AO74" s="41">
        <f t="shared" si="28"/>
        <v>3.3728068948862377E-2</v>
      </c>
      <c r="AP74" s="41">
        <f t="shared" si="28"/>
        <v>3.5482105236358641E-2</v>
      </c>
      <c r="AQ74" s="41">
        <f t="shared" si="28"/>
        <v>3.6806310343293402E-2</v>
      </c>
      <c r="AR74" s="41">
        <f t="shared" si="28"/>
        <v>3.81268843822401E-2</v>
      </c>
      <c r="AS74" s="41">
        <f t="shared" si="28"/>
        <v>3.9114940998180137E-2</v>
      </c>
      <c r="AT74" s="41">
        <f t="shared" si="28"/>
        <v>4.010096979140932E-2</v>
      </c>
      <c r="AU74" s="41">
        <f t="shared" si="28"/>
        <v>4.108497699818392E-2</v>
      </c>
      <c r="AV74" s="41">
        <f t="shared" si="28"/>
        <v>4.1739861767179476E-2</v>
      </c>
      <c r="AW74" s="41">
        <f t="shared" si="28"/>
        <v>4.2393852648075492E-2</v>
      </c>
      <c r="AX74" s="41">
        <f t="shared" si="28"/>
        <v>4.2899429062957073E-2</v>
      </c>
      <c r="AY74" s="41">
        <f t="shared" si="28"/>
        <v>4.2899429062957073E-2</v>
      </c>
      <c r="AZ74" s="41">
        <f t="shared" si="28"/>
        <v>4.2899429062957073E-2</v>
      </c>
      <c r="BA74" s="41">
        <f t="shared" si="28"/>
        <v>4.2899429062957073E-2</v>
      </c>
      <c r="BB74" s="41">
        <f t="shared" si="28"/>
        <v>4.2899429062957073E-2</v>
      </c>
      <c r="BC74" s="41">
        <f t="shared" si="28"/>
        <v>4.289942906295708E-2</v>
      </c>
      <c r="BD74" s="41">
        <f t="shared" si="28"/>
        <v>4.2899429062957073E-2</v>
      </c>
      <c r="BE74" s="41">
        <f t="shared" si="28"/>
        <v>4.2899429062957073E-2</v>
      </c>
      <c r="BF74" s="41">
        <f t="shared" si="28"/>
        <v>4.2899429062957073E-2</v>
      </c>
      <c r="BG74" s="41">
        <f t="shared" si="28"/>
        <v>4.2899429062957073E-2</v>
      </c>
      <c r="BH74" s="41">
        <f t="shared" si="28"/>
        <v>4.2899429062957073E-2</v>
      </c>
    </row>
    <row r="75" spans="1:60">
      <c r="A75" s="326"/>
      <c r="B75" s="10" t="s">
        <v>479</v>
      </c>
      <c r="C75" s="46">
        <f>1-(($C$96+273.15)/($C$94+273.15))</f>
        <v>1.0520778537611797E-2</v>
      </c>
      <c r="D75" s="46">
        <f t="shared" ref="D75:BH75" si="29">1-(($C$96+273.15)/($C$94+273.15))</f>
        <v>1.0520778537611797E-2</v>
      </c>
      <c r="E75" s="46">
        <f t="shared" si="29"/>
        <v>1.0520778537611797E-2</v>
      </c>
      <c r="F75" s="46">
        <f t="shared" si="29"/>
        <v>1.0520778537611797E-2</v>
      </c>
      <c r="G75" s="46">
        <f t="shared" si="29"/>
        <v>1.0520778537611797E-2</v>
      </c>
      <c r="H75" s="46">
        <f t="shared" si="29"/>
        <v>1.0520778537611797E-2</v>
      </c>
      <c r="I75" s="46">
        <f t="shared" si="29"/>
        <v>1.0520778537611797E-2</v>
      </c>
      <c r="J75" s="46">
        <f t="shared" si="29"/>
        <v>1.0520778537611797E-2</v>
      </c>
      <c r="K75" s="46">
        <f t="shared" si="29"/>
        <v>1.0520778537611797E-2</v>
      </c>
      <c r="L75" s="46">
        <f t="shared" si="29"/>
        <v>1.0520778537611797E-2</v>
      </c>
      <c r="M75" s="46">
        <f t="shared" si="29"/>
        <v>1.0520778537611797E-2</v>
      </c>
      <c r="N75" s="46">
        <f t="shared" si="29"/>
        <v>1.0520778537611797E-2</v>
      </c>
      <c r="O75" s="46">
        <f t="shared" si="29"/>
        <v>1.0520778537611797E-2</v>
      </c>
      <c r="P75" s="46">
        <f t="shared" si="29"/>
        <v>1.0520778537611797E-2</v>
      </c>
      <c r="Q75" s="46">
        <f t="shared" si="29"/>
        <v>1.0520778537611797E-2</v>
      </c>
      <c r="R75" s="46">
        <f t="shared" si="29"/>
        <v>1.0520778537611797E-2</v>
      </c>
      <c r="S75" s="46">
        <f t="shared" si="29"/>
        <v>1.0520778537611797E-2</v>
      </c>
      <c r="T75" s="46">
        <f t="shared" si="29"/>
        <v>1.0520778537611797E-2</v>
      </c>
      <c r="U75" s="46">
        <f t="shared" si="29"/>
        <v>1.0520778537611797E-2</v>
      </c>
      <c r="V75" s="46">
        <f t="shared" si="29"/>
        <v>1.0520778537611797E-2</v>
      </c>
      <c r="W75" s="46">
        <f t="shared" si="29"/>
        <v>1.0520778537611797E-2</v>
      </c>
      <c r="X75" s="46">
        <f t="shared" si="29"/>
        <v>1.0520778537611797E-2</v>
      </c>
      <c r="Y75" s="46">
        <f t="shared" si="29"/>
        <v>1.0520778537611797E-2</v>
      </c>
      <c r="Z75" s="46">
        <f t="shared" si="29"/>
        <v>1.0520778537611797E-2</v>
      </c>
      <c r="AA75" s="46">
        <f t="shared" si="29"/>
        <v>1.0520778537611797E-2</v>
      </c>
      <c r="AB75" s="46">
        <f t="shared" si="29"/>
        <v>1.0520778537611797E-2</v>
      </c>
      <c r="AC75" s="46">
        <f t="shared" si="29"/>
        <v>1.0520778537611797E-2</v>
      </c>
      <c r="AD75" s="46">
        <f t="shared" si="29"/>
        <v>1.0520778537611797E-2</v>
      </c>
      <c r="AE75" s="46">
        <f t="shared" si="29"/>
        <v>1.0520778537611797E-2</v>
      </c>
      <c r="AF75" s="46">
        <f t="shared" si="29"/>
        <v>1.0520778537611797E-2</v>
      </c>
      <c r="AG75" s="46">
        <f t="shared" si="29"/>
        <v>1.0520778537611797E-2</v>
      </c>
      <c r="AH75" s="46">
        <f t="shared" si="29"/>
        <v>1.0520778537611797E-2</v>
      </c>
      <c r="AI75" s="46">
        <f t="shared" si="29"/>
        <v>1.0520778537611797E-2</v>
      </c>
      <c r="AJ75" s="46">
        <f t="shared" si="29"/>
        <v>1.0520778537611797E-2</v>
      </c>
      <c r="AK75" s="46">
        <f t="shared" si="29"/>
        <v>1.0520778537611797E-2</v>
      </c>
      <c r="AL75" s="46">
        <f t="shared" si="29"/>
        <v>1.0520778537611797E-2</v>
      </c>
      <c r="AM75" s="46">
        <f t="shared" si="29"/>
        <v>1.0520778537611797E-2</v>
      </c>
      <c r="AN75" s="46">
        <f t="shared" si="29"/>
        <v>1.0520778537611797E-2</v>
      </c>
      <c r="AO75" s="46">
        <f t="shared" si="29"/>
        <v>1.0520778537611797E-2</v>
      </c>
      <c r="AP75" s="46">
        <f t="shared" si="29"/>
        <v>1.0520778537611797E-2</v>
      </c>
      <c r="AQ75" s="46">
        <f t="shared" si="29"/>
        <v>1.0520778537611797E-2</v>
      </c>
      <c r="AR75" s="46">
        <f t="shared" si="29"/>
        <v>1.0520778537611797E-2</v>
      </c>
      <c r="AS75" s="46">
        <f t="shared" si="29"/>
        <v>1.0520778537611797E-2</v>
      </c>
      <c r="AT75" s="46">
        <f t="shared" si="29"/>
        <v>1.0520778537611797E-2</v>
      </c>
      <c r="AU75" s="46">
        <f t="shared" si="29"/>
        <v>1.0520778537611797E-2</v>
      </c>
      <c r="AV75" s="46">
        <f t="shared" si="29"/>
        <v>1.0520778537611797E-2</v>
      </c>
      <c r="AW75" s="46">
        <f t="shared" si="29"/>
        <v>1.0520778537611797E-2</v>
      </c>
      <c r="AX75" s="46">
        <f t="shared" si="29"/>
        <v>1.0520778537611797E-2</v>
      </c>
      <c r="AY75" s="46">
        <f t="shared" si="29"/>
        <v>1.0520778537611797E-2</v>
      </c>
      <c r="AZ75" s="46">
        <f t="shared" si="29"/>
        <v>1.0520778537611797E-2</v>
      </c>
      <c r="BA75" s="46">
        <f t="shared" si="29"/>
        <v>1.0520778537611797E-2</v>
      </c>
      <c r="BB75" s="46">
        <f t="shared" si="29"/>
        <v>1.0520778537611797E-2</v>
      </c>
      <c r="BC75" s="46">
        <f t="shared" si="29"/>
        <v>1.0520778537611797E-2</v>
      </c>
      <c r="BD75" s="46">
        <f t="shared" si="29"/>
        <v>1.0520778537611797E-2</v>
      </c>
      <c r="BE75" s="46">
        <f t="shared" si="29"/>
        <v>1.0520778537611797E-2</v>
      </c>
      <c r="BF75" s="46">
        <f t="shared" si="29"/>
        <v>1.0520778537611797E-2</v>
      </c>
      <c r="BG75" s="46">
        <f t="shared" si="29"/>
        <v>1.0520778537611797E-2</v>
      </c>
      <c r="BH75" s="46">
        <f t="shared" si="29"/>
        <v>1.0520778537611797E-2</v>
      </c>
    </row>
    <row r="76" spans="1:60">
      <c r="A76" s="326"/>
      <c r="B76" s="10" t="s">
        <v>480</v>
      </c>
      <c r="C76" s="46">
        <f>1-(($C$95+273.15)/($C$93+273.15))</f>
        <v>5.1362504689471677E-2</v>
      </c>
      <c r="D76" s="46">
        <f t="shared" ref="D76:BH76" si="30">1-(($C$95+273.15)/($C$93+273.15))</f>
        <v>5.1362504689471677E-2</v>
      </c>
      <c r="E76" s="46">
        <f t="shared" si="30"/>
        <v>5.1362504689471677E-2</v>
      </c>
      <c r="F76" s="46">
        <f t="shared" si="30"/>
        <v>5.1362504689471677E-2</v>
      </c>
      <c r="G76" s="46">
        <f t="shared" si="30"/>
        <v>5.1362504689471677E-2</v>
      </c>
      <c r="H76" s="46">
        <f t="shared" si="30"/>
        <v>5.1362504689471677E-2</v>
      </c>
      <c r="I76" s="46">
        <f t="shared" si="30"/>
        <v>5.1362504689471677E-2</v>
      </c>
      <c r="J76" s="46">
        <f t="shared" si="30"/>
        <v>5.1362504689471677E-2</v>
      </c>
      <c r="K76" s="46">
        <f t="shared" si="30"/>
        <v>5.1362504689471677E-2</v>
      </c>
      <c r="L76" s="46">
        <f t="shared" si="30"/>
        <v>5.1362504689471677E-2</v>
      </c>
      <c r="M76" s="46">
        <f t="shared" si="30"/>
        <v>5.1362504689471677E-2</v>
      </c>
      <c r="N76" s="46">
        <f t="shared" si="30"/>
        <v>5.1362504689471677E-2</v>
      </c>
      <c r="O76" s="46">
        <f t="shared" si="30"/>
        <v>5.1362504689471677E-2</v>
      </c>
      <c r="P76" s="46">
        <f t="shared" si="30"/>
        <v>5.1362504689471677E-2</v>
      </c>
      <c r="Q76" s="46">
        <f t="shared" si="30"/>
        <v>5.1362504689471677E-2</v>
      </c>
      <c r="R76" s="46">
        <f t="shared" si="30"/>
        <v>5.1362504689471677E-2</v>
      </c>
      <c r="S76" s="46">
        <f t="shared" si="30"/>
        <v>5.1362504689471677E-2</v>
      </c>
      <c r="T76" s="46">
        <f t="shared" si="30"/>
        <v>5.1362504689471677E-2</v>
      </c>
      <c r="U76" s="46">
        <f t="shared" si="30"/>
        <v>5.1362504689471677E-2</v>
      </c>
      <c r="V76" s="46">
        <f t="shared" si="30"/>
        <v>5.1362504689471677E-2</v>
      </c>
      <c r="W76" s="46">
        <f t="shared" si="30"/>
        <v>5.1362504689471677E-2</v>
      </c>
      <c r="X76" s="46">
        <f t="shared" si="30"/>
        <v>5.1362504689471677E-2</v>
      </c>
      <c r="Y76" s="46">
        <f t="shared" si="30"/>
        <v>5.1362504689471677E-2</v>
      </c>
      <c r="Z76" s="46">
        <f t="shared" si="30"/>
        <v>5.1362504689471677E-2</v>
      </c>
      <c r="AA76" s="46">
        <f t="shared" si="30"/>
        <v>5.1362504689471677E-2</v>
      </c>
      <c r="AB76" s="46">
        <f t="shared" si="30"/>
        <v>5.1362504689471677E-2</v>
      </c>
      <c r="AC76" s="46">
        <f t="shared" si="30"/>
        <v>5.1362504689471677E-2</v>
      </c>
      <c r="AD76" s="46">
        <f t="shared" si="30"/>
        <v>5.1362504689471677E-2</v>
      </c>
      <c r="AE76" s="46">
        <f t="shared" si="30"/>
        <v>5.1362504689471677E-2</v>
      </c>
      <c r="AF76" s="46">
        <f t="shared" si="30"/>
        <v>5.1362504689471677E-2</v>
      </c>
      <c r="AG76" s="46">
        <f t="shared" si="30"/>
        <v>5.1362504689471677E-2</v>
      </c>
      <c r="AH76" s="46">
        <f t="shared" si="30"/>
        <v>5.1362504689471677E-2</v>
      </c>
      <c r="AI76" s="46">
        <f t="shared" si="30"/>
        <v>5.1362504689471677E-2</v>
      </c>
      <c r="AJ76" s="46">
        <f t="shared" si="30"/>
        <v>5.1362504689471677E-2</v>
      </c>
      <c r="AK76" s="46">
        <f t="shared" si="30"/>
        <v>5.1362504689471677E-2</v>
      </c>
      <c r="AL76" s="46">
        <f t="shared" si="30"/>
        <v>5.1362504689471677E-2</v>
      </c>
      <c r="AM76" s="46">
        <f t="shared" si="30"/>
        <v>5.1362504689471677E-2</v>
      </c>
      <c r="AN76" s="46">
        <f t="shared" si="30"/>
        <v>5.1362504689471677E-2</v>
      </c>
      <c r="AO76" s="46">
        <f t="shared" si="30"/>
        <v>5.1362504689471677E-2</v>
      </c>
      <c r="AP76" s="46">
        <f t="shared" si="30"/>
        <v>5.1362504689471677E-2</v>
      </c>
      <c r="AQ76" s="46">
        <f t="shared" si="30"/>
        <v>5.1362504689471677E-2</v>
      </c>
      <c r="AR76" s="46">
        <f t="shared" si="30"/>
        <v>5.1362504689471677E-2</v>
      </c>
      <c r="AS76" s="46">
        <f t="shared" si="30"/>
        <v>5.1362504689471677E-2</v>
      </c>
      <c r="AT76" s="46">
        <f t="shared" si="30"/>
        <v>5.1362504689471677E-2</v>
      </c>
      <c r="AU76" s="46">
        <f t="shared" si="30"/>
        <v>5.1362504689471677E-2</v>
      </c>
      <c r="AV76" s="46">
        <f t="shared" si="30"/>
        <v>5.1362504689471677E-2</v>
      </c>
      <c r="AW76" s="46">
        <f t="shared" si="30"/>
        <v>5.1362504689471677E-2</v>
      </c>
      <c r="AX76" s="46">
        <f t="shared" si="30"/>
        <v>5.1362504689471677E-2</v>
      </c>
      <c r="AY76" s="46">
        <f t="shared" si="30"/>
        <v>5.1362504689471677E-2</v>
      </c>
      <c r="AZ76" s="46">
        <f t="shared" si="30"/>
        <v>5.1362504689471677E-2</v>
      </c>
      <c r="BA76" s="46">
        <f t="shared" si="30"/>
        <v>5.1362504689471677E-2</v>
      </c>
      <c r="BB76" s="46">
        <f t="shared" si="30"/>
        <v>5.1362504689471677E-2</v>
      </c>
      <c r="BC76" s="46">
        <f t="shared" si="30"/>
        <v>5.1362504689471677E-2</v>
      </c>
      <c r="BD76" s="46">
        <f t="shared" si="30"/>
        <v>5.1362504689471677E-2</v>
      </c>
      <c r="BE76" s="46">
        <f t="shared" si="30"/>
        <v>5.1362504689471677E-2</v>
      </c>
      <c r="BF76" s="46">
        <f t="shared" si="30"/>
        <v>5.1362504689471677E-2</v>
      </c>
      <c r="BG76" s="46">
        <f t="shared" si="30"/>
        <v>5.1362504689471677E-2</v>
      </c>
      <c r="BH76" s="46">
        <f t="shared" si="30"/>
        <v>5.1362504689471677E-2</v>
      </c>
    </row>
    <row r="79" spans="1:60">
      <c r="A79" s="327" t="s">
        <v>514</v>
      </c>
      <c r="B79" s="328"/>
      <c r="C79" s="328"/>
      <c r="D79" s="328"/>
      <c r="E79" s="328"/>
      <c r="F79" s="328"/>
    </row>
    <row r="80" spans="1:60">
      <c r="A80" s="327" t="s">
        <v>515</v>
      </c>
      <c r="B80" s="327"/>
      <c r="C80" s="327"/>
      <c r="D80" s="327"/>
      <c r="E80" s="327"/>
      <c r="F80" s="327"/>
    </row>
    <row r="82" spans="1:60">
      <c r="A82" s="326" t="s">
        <v>493</v>
      </c>
      <c r="B82" s="43" t="s">
        <v>411</v>
      </c>
      <c r="C82" s="42">
        <v>1960</v>
      </c>
      <c r="D82" s="42">
        <f>C82+1</f>
        <v>1961</v>
      </c>
      <c r="E82" s="42">
        <f t="shared" ref="E82:BH82" si="31">D82+1</f>
        <v>1962</v>
      </c>
      <c r="F82" s="42">
        <f t="shared" si="31"/>
        <v>1963</v>
      </c>
      <c r="G82" s="42">
        <f t="shared" si="31"/>
        <v>1964</v>
      </c>
      <c r="H82" s="42">
        <f t="shared" si="31"/>
        <v>1965</v>
      </c>
      <c r="I82" s="42">
        <f t="shared" si="31"/>
        <v>1966</v>
      </c>
      <c r="J82" s="42">
        <f t="shared" si="31"/>
        <v>1967</v>
      </c>
      <c r="K82" s="42">
        <f t="shared" si="31"/>
        <v>1968</v>
      </c>
      <c r="L82" s="42">
        <f t="shared" si="31"/>
        <v>1969</v>
      </c>
      <c r="M82" s="42">
        <f t="shared" si="31"/>
        <v>1970</v>
      </c>
      <c r="N82" s="42">
        <f t="shared" si="31"/>
        <v>1971</v>
      </c>
      <c r="O82" s="42">
        <f t="shared" si="31"/>
        <v>1972</v>
      </c>
      <c r="P82" s="42">
        <f t="shared" si="31"/>
        <v>1973</v>
      </c>
      <c r="Q82" s="42">
        <f t="shared" si="31"/>
        <v>1974</v>
      </c>
      <c r="R82" s="42">
        <f t="shared" si="31"/>
        <v>1975</v>
      </c>
      <c r="S82" s="42">
        <f t="shared" si="31"/>
        <v>1976</v>
      </c>
      <c r="T82" s="42">
        <f t="shared" si="31"/>
        <v>1977</v>
      </c>
      <c r="U82" s="42">
        <f t="shared" si="31"/>
        <v>1978</v>
      </c>
      <c r="V82" s="42">
        <f t="shared" si="31"/>
        <v>1979</v>
      </c>
      <c r="W82" s="42">
        <f t="shared" si="31"/>
        <v>1980</v>
      </c>
      <c r="X82" s="42">
        <f t="shared" si="31"/>
        <v>1981</v>
      </c>
      <c r="Y82" s="42">
        <f t="shared" si="31"/>
        <v>1982</v>
      </c>
      <c r="Z82" s="42">
        <f t="shared" si="31"/>
        <v>1983</v>
      </c>
      <c r="AA82" s="42">
        <f t="shared" si="31"/>
        <v>1984</v>
      </c>
      <c r="AB82" s="42">
        <f t="shared" si="31"/>
        <v>1985</v>
      </c>
      <c r="AC82" s="42">
        <f t="shared" si="31"/>
        <v>1986</v>
      </c>
      <c r="AD82" s="42">
        <f t="shared" si="31"/>
        <v>1987</v>
      </c>
      <c r="AE82" s="42">
        <f t="shared" si="31"/>
        <v>1988</v>
      </c>
      <c r="AF82" s="42">
        <f t="shared" si="31"/>
        <v>1989</v>
      </c>
      <c r="AG82" s="42">
        <f t="shared" si="31"/>
        <v>1990</v>
      </c>
      <c r="AH82" s="42">
        <f t="shared" si="31"/>
        <v>1991</v>
      </c>
      <c r="AI82" s="42">
        <f t="shared" si="31"/>
        <v>1992</v>
      </c>
      <c r="AJ82" s="42">
        <f t="shared" si="31"/>
        <v>1993</v>
      </c>
      <c r="AK82" s="42">
        <f t="shared" si="31"/>
        <v>1994</v>
      </c>
      <c r="AL82" s="42">
        <f t="shared" si="31"/>
        <v>1995</v>
      </c>
      <c r="AM82" s="42">
        <f t="shared" si="31"/>
        <v>1996</v>
      </c>
      <c r="AN82" s="42">
        <f t="shared" si="31"/>
        <v>1997</v>
      </c>
      <c r="AO82" s="42">
        <f t="shared" si="31"/>
        <v>1998</v>
      </c>
      <c r="AP82" s="42">
        <f t="shared" si="31"/>
        <v>1999</v>
      </c>
      <c r="AQ82" s="42">
        <f t="shared" si="31"/>
        <v>2000</v>
      </c>
      <c r="AR82" s="42">
        <f t="shared" si="31"/>
        <v>2001</v>
      </c>
      <c r="AS82" s="42">
        <f t="shared" si="31"/>
        <v>2002</v>
      </c>
      <c r="AT82" s="42">
        <f t="shared" si="31"/>
        <v>2003</v>
      </c>
      <c r="AU82" s="42">
        <f t="shared" si="31"/>
        <v>2004</v>
      </c>
      <c r="AV82" s="42">
        <f t="shared" si="31"/>
        <v>2005</v>
      </c>
      <c r="AW82" s="42">
        <f t="shared" si="31"/>
        <v>2006</v>
      </c>
      <c r="AX82" s="42">
        <f t="shared" si="31"/>
        <v>2007</v>
      </c>
      <c r="AY82" s="42">
        <f t="shared" si="31"/>
        <v>2008</v>
      </c>
      <c r="AZ82" s="42">
        <f t="shared" si="31"/>
        <v>2009</v>
      </c>
      <c r="BA82" s="42">
        <f t="shared" si="31"/>
        <v>2010</v>
      </c>
      <c r="BB82" s="42">
        <f t="shared" si="31"/>
        <v>2011</v>
      </c>
      <c r="BC82" s="42">
        <f t="shared" si="31"/>
        <v>2012</v>
      </c>
      <c r="BD82" s="42">
        <f t="shared" si="31"/>
        <v>2013</v>
      </c>
      <c r="BE82" s="42">
        <f t="shared" si="31"/>
        <v>2014</v>
      </c>
      <c r="BF82" s="42">
        <f t="shared" si="31"/>
        <v>2015</v>
      </c>
      <c r="BG82" s="42">
        <f t="shared" si="31"/>
        <v>2016</v>
      </c>
      <c r="BH82" s="42">
        <f t="shared" si="31"/>
        <v>2017</v>
      </c>
    </row>
    <row r="83" spans="1:60">
      <c r="A83" s="326"/>
      <c r="B83" s="38" t="s">
        <v>475</v>
      </c>
      <c r="C83" s="41">
        <f>C59</f>
        <v>0.84</v>
      </c>
      <c r="D83" s="41">
        <f t="shared" ref="D83:BH83" si="32">D59</f>
        <v>0.84378340421166798</v>
      </c>
      <c r="E83" s="41">
        <f t="shared" si="32"/>
        <v>0.84743667981034598</v>
      </c>
      <c r="F83" s="41">
        <f t="shared" si="32"/>
        <v>0.85096430251551103</v>
      </c>
      <c r="G83" s="41">
        <f t="shared" si="32"/>
        <v>0.85437059410613103</v>
      </c>
      <c r="H83" s="41">
        <f t="shared" si="32"/>
        <v>0.85765972771538701</v>
      </c>
      <c r="I83" s="41">
        <f t="shared" si="32"/>
        <v>0.86083573294327898</v>
      </c>
      <c r="J83" s="41">
        <f t="shared" si="32"/>
        <v>0.86390250079339403</v>
      </c>
      <c r="K83" s="41">
        <f t="shared" si="32"/>
        <v>0.86686378843987</v>
      </c>
      <c r="L83" s="41">
        <f t="shared" si="32"/>
        <v>0.86972322383040401</v>
      </c>
      <c r="M83" s="41">
        <f t="shared" si="32"/>
        <v>0.87248431013094196</v>
      </c>
      <c r="N83" s="41">
        <f t="shared" si="32"/>
        <v>0.87515043001749504</v>
      </c>
      <c r="O83" s="41">
        <f t="shared" si="32"/>
        <v>0.87772484982034404</v>
      </c>
      <c r="P83" s="41">
        <f t="shared" si="32"/>
        <v>0.88021072352569496</v>
      </c>
      <c r="Q83" s="41">
        <f t="shared" si="32"/>
        <v>0.88261109663971404</v>
      </c>
      <c r="R83" s="41">
        <f t="shared" si="32"/>
        <v>0.88492890991965001</v>
      </c>
      <c r="S83" s="41">
        <f t="shared" si="32"/>
        <v>0.88716700297662998</v>
      </c>
      <c r="T83" s="41">
        <f t="shared" si="32"/>
        <v>0.88932811775453902</v>
      </c>
      <c r="U83" s="41">
        <f t="shared" si="32"/>
        <v>0.891414901889241</v>
      </c>
      <c r="V83" s="41">
        <f t="shared" si="32"/>
        <v>0.89342991195227095</v>
      </c>
      <c r="W83" s="41">
        <f t="shared" si="32"/>
        <v>0.89537561658294496</v>
      </c>
      <c r="X83" s="41">
        <f t="shared" si="32"/>
        <v>0.89725439951276198</v>
      </c>
      <c r="Y83" s="41">
        <f t="shared" si="32"/>
        <v>0.89906856248576505</v>
      </c>
      <c r="Z83" s="41">
        <f t="shared" si="32"/>
        <v>0.90082032807847101</v>
      </c>
      <c r="AA83" s="41">
        <f t="shared" si="32"/>
        <v>0.90251184242280102</v>
      </c>
      <c r="AB83" s="41">
        <f t="shared" si="32"/>
        <v>0.90414517783536397</v>
      </c>
      <c r="AC83" s="41">
        <f t="shared" si="32"/>
        <v>0.90572233535629998</v>
      </c>
      <c r="AD83" s="41">
        <f t="shared" si="32"/>
        <v>0.90724524720080701</v>
      </c>
      <c r="AE83" s="41">
        <f t="shared" si="32"/>
        <v>0.90871577912634605</v>
      </c>
      <c r="AF83" s="41">
        <f t="shared" si="32"/>
        <v>0.91013573271842596</v>
      </c>
      <c r="AG83" s="41">
        <f t="shared" si="32"/>
        <v>0.91150684759777301</v>
      </c>
      <c r="AH83" s="41">
        <f t="shared" si="32"/>
        <v>0.91283080355158197</v>
      </c>
      <c r="AI83" s="41">
        <f t="shared" si="32"/>
        <v>0.91410922259146599</v>
      </c>
      <c r="AJ83" s="41">
        <f t="shared" si="32"/>
        <v>0.91534367094062496</v>
      </c>
      <c r="AK83" s="41">
        <f t="shared" si="32"/>
        <v>0.91653566095266203</v>
      </c>
      <c r="AL83" s="41">
        <f t="shared" si="32"/>
        <v>0.91768665296441099</v>
      </c>
      <c r="AM83" s="41">
        <f t="shared" si="32"/>
        <v>0.91879805708502504</v>
      </c>
      <c r="AN83" s="41">
        <f t="shared" si="32"/>
        <v>0.91987123492354095</v>
      </c>
      <c r="AO83" s="41">
        <f t="shared" si="32"/>
        <v>0.92090750125701903</v>
      </c>
      <c r="AP83" s="41">
        <f t="shared" si="32"/>
        <v>0.92190812564131097</v>
      </c>
      <c r="AQ83" s="41">
        <f t="shared" si="32"/>
        <v>0.92287433396642304</v>
      </c>
      <c r="AR83" s="41">
        <f t="shared" si="32"/>
        <v>0.923807309958384</v>
      </c>
      <c r="AS83" s="41">
        <f t="shared" si="32"/>
        <v>0.92470819662946002</v>
      </c>
      <c r="AT83" s="41">
        <f t="shared" si="32"/>
        <v>0.92557809767848598</v>
      </c>
      <c r="AU83" s="41">
        <f t="shared" si="32"/>
        <v>0.92641807884303196</v>
      </c>
      <c r="AV83" s="41">
        <f t="shared" si="32"/>
        <v>0.92722916920507303</v>
      </c>
      <c r="AW83" s="41">
        <f t="shared" si="32"/>
        <v>0.92801236245173402</v>
      </c>
      <c r="AX83" s="41">
        <f t="shared" si="32"/>
        <v>0.92876861809268596</v>
      </c>
      <c r="AY83" s="41">
        <f t="shared" si="32"/>
        <v>0.92949886263566495</v>
      </c>
      <c r="AZ83" s="41">
        <f t="shared" si="32"/>
        <v>0.93020399072155802</v>
      </c>
      <c r="BA83" s="41">
        <f t="shared" si="32"/>
        <v>0.93088486622045097</v>
      </c>
      <c r="BB83" s="41">
        <f t="shared" si="32"/>
        <v>0.93154232328997999</v>
      </c>
      <c r="BC83" s="41">
        <f t="shared" si="32"/>
        <v>0.93217716739727297</v>
      </c>
      <c r="BD83" s="41">
        <f t="shared" si="32"/>
        <v>0.932790176305755</v>
      </c>
      <c r="BE83" s="41">
        <f t="shared" si="32"/>
        <v>0.93338210102799901</v>
      </c>
      <c r="BF83" s="41">
        <f t="shared" si="32"/>
        <v>0.93395366674581504</v>
      </c>
      <c r="BG83" s="41">
        <f t="shared" si="32"/>
        <v>0.93450557369868503</v>
      </c>
      <c r="BH83" s="41">
        <f t="shared" si="32"/>
        <v>0.93503849804164696</v>
      </c>
    </row>
    <row r="84" spans="1:60">
      <c r="A84" s="326"/>
      <c r="B84" s="10" t="s">
        <v>476</v>
      </c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85"/>
      <c r="AM84" s="85"/>
      <c r="AN84" s="85"/>
      <c r="AO84" s="85"/>
      <c r="AP84" s="85"/>
      <c r="AQ84" s="85"/>
      <c r="AR84" s="85"/>
      <c r="AS84" s="85"/>
      <c r="AT84" s="85"/>
      <c r="AU84" s="85"/>
      <c r="AV84" s="85"/>
      <c r="AW84" s="85"/>
      <c r="AX84" s="85"/>
      <c r="AY84" s="85"/>
      <c r="AZ84" s="85"/>
      <c r="BA84" s="85"/>
      <c r="BB84" s="85"/>
      <c r="BC84" s="85"/>
      <c r="BD84" s="85"/>
      <c r="BE84" s="85"/>
      <c r="BF84" s="85"/>
      <c r="BG84" s="85"/>
      <c r="BH84" s="85"/>
    </row>
    <row r="85" spans="1:60">
      <c r="A85" s="326"/>
      <c r="B85" s="10" t="s">
        <v>477</v>
      </c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/>
      <c r="AR85" s="85"/>
      <c r="AS85" s="85"/>
      <c r="AT85" s="85"/>
      <c r="AU85" s="85"/>
      <c r="AV85" s="85"/>
      <c r="AW85" s="85"/>
      <c r="AX85" s="85"/>
      <c r="AY85" s="85"/>
      <c r="AZ85" s="85"/>
      <c r="BA85" s="85"/>
      <c r="BB85" s="85"/>
      <c r="BC85" s="85"/>
      <c r="BD85" s="85"/>
      <c r="BE85" s="85"/>
      <c r="BF85" s="85"/>
      <c r="BG85" s="86"/>
      <c r="BH85" s="85"/>
    </row>
    <row r="86" spans="1:60">
      <c r="A86" s="326"/>
      <c r="B86" s="38" t="s">
        <v>478</v>
      </c>
      <c r="C86" s="41">
        <f>C60</f>
        <v>0.22800205883416391</v>
      </c>
      <c r="D86" s="41">
        <f t="shared" ref="D86:BH86" si="33">D60</f>
        <v>0.22800205883416391</v>
      </c>
      <c r="E86" s="41">
        <f t="shared" si="33"/>
        <v>0.22800205883416391</v>
      </c>
      <c r="F86" s="41">
        <f t="shared" si="33"/>
        <v>0.22800205883416391</v>
      </c>
      <c r="G86" s="41">
        <f t="shared" si="33"/>
        <v>0.22800205883416391</v>
      </c>
      <c r="H86" s="41">
        <f t="shared" si="33"/>
        <v>0.22800205883416391</v>
      </c>
      <c r="I86" s="41">
        <f t="shared" si="33"/>
        <v>0.22800205883416391</v>
      </c>
      <c r="J86" s="41">
        <f t="shared" si="33"/>
        <v>0.22800205883416391</v>
      </c>
      <c r="K86" s="41">
        <f t="shared" si="33"/>
        <v>0.22800205883416391</v>
      </c>
      <c r="L86" s="41">
        <f t="shared" si="33"/>
        <v>0.22800205883416391</v>
      </c>
      <c r="M86" s="41">
        <f t="shared" si="33"/>
        <v>0.22800205883416391</v>
      </c>
      <c r="N86" s="41">
        <f t="shared" si="33"/>
        <v>0.22800205883416391</v>
      </c>
      <c r="O86" s="41">
        <f t="shared" si="33"/>
        <v>0.22800205883416391</v>
      </c>
      <c r="P86" s="41">
        <f t="shared" si="33"/>
        <v>0.22800205883416391</v>
      </c>
      <c r="Q86" s="41">
        <f t="shared" si="33"/>
        <v>0.22800205883416391</v>
      </c>
      <c r="R86" s="41">
        <f t="shared" si="33"/>
        <v>0.22800205883416391</v>
      </c>
      <c r="S86" s="41">
        <f t="shared" si="33"/>
        <v>0.22800205883416391</v>
      </c>
      <c r="T86" s="41">
        <f t="shared" si="33"/>
        <v>0.22800205883416391</v>
      </c>
      <c r="U86" s="41">
        <f t="shared" si="33"/>
        <v>0.22800205883416391</v>
      </c>
      <c r="V86" s="41">
        <f t="shared" si="33"/>
        <v>0.22800205883416391</v>
      </c>
      <c r="W86" s="41">
        <f t="shared" si="33"/>
        <v>0.22800205883416394</v>
      </c>
      <c r="X86" s="41">
        <f t="shared" si="33"/>
        <v>0.22800205883416391</v>
      </c>
      <c r="Y86" s="41">
        <f t="shared" si="33"/>
        <v>0.22800205883416391</v>
      </c>
      <c r="Z86" s="41">
        <f t="shared" si="33"/>
        <v>0.22800205883416391</v>
      </c>
      <c r="AA86" s="41">
        <f t="shared" si="33"/>
        <v>0.22800205883416391</v>
      </c>
      <c r="AB86" s="41">
        <f t="shared" si="33"/>
        <v>0.22800205883416391</v>
      </c>
      <c r="AC86" s="41">
        <f t="shared" si="33"/>
        <v>0.22800205883416391</v>
      </c>
      <c r="AD86" s="41">
        <f t="shared" si="33"/>
        <v>0.22800205883416391</v>
      </c>
      <c r="AE86" s="41">
        <f t="shared" si="33"/>
        <v>0.22800205883416391</v>
      </c>
      <c r="AF86" s="41">
        <f t="shared" si="33"/>
        <v>0.22800205883416391</v>
      </c>
      <c r="AG86" s="41">
        <f t="shared" si="33"/>
        <v>0.22800205883416391</v>
      </c>
      <c r="AH86" s="41">
        <f t="shared" si="33"/>
        <v>0.22800205883416391</v>
      </c>
      <c r="AI86" s="41">
        <f t="shared" si="33"/>
        <v>0.22800205883416391</v>
      </c>
      <c r="AJ86" s="41">
        <f t="shared" si="33"/>
        <v>0.22800205883416391</v>
      </c>
      <c r="AK86" s="41">
        <f t="shared" si="33"/>
        <v>0.22800205883416391</v>
      </c>
      <c r="AL86" s="41">
        <f t="shared" si="33"/>
        <v>0.22800205883416391</v>
      </c>
      <c r="AM86" s="41">
        <f t="shared" si="33"/>
        <v>0.22800205883416391</v>
      </c>
      <c r="AN86" s="41">
        <f t="shared" si="33"/>
        <v>0.22800205883416391</v>
      </c>
      <c r="AO86" s="41">
        <f t="shared" si="33"/>
        <v>0.22800205883416391</v>
      </c>
      <c r="AP86" s="41">
        <f t="shared" si="33"/>
        <v>0.22800205883416391</v>
      </c>
      <c r="AQ86" s="41">
        <f t="shared" si="33"/>
        <v>0.22800205883416388</v>
      </c>
      <c r="AR86" s="41">
        <f t="shared" si="33"/>
        <v>0.22800205883416391</v>
      </c>
      <c r="AS86" s="41">
        <f t="shared" si="33"/>
        <v>0.22800205883416391</v>
      </c>
      <c r="AT86" s="41">
        <f t="shared" si="33"/>
        <v>0.22800205883416391</v>
      </c>
      <c r="AU86" s="41">
        <f t="shared" si="33"/>
        <v>0.22800205883416391</v>
      </c>
      <c r="AV86" s="41">
        <f t="shared" si="33"/>
        <v>0.22800205883416391</v>
      </c>
      <c r="AW86" s="41">
        <f t="shared" si="33"/>
        <v>0.22800205883416391</v>
      </c>
      <c r="AX86" s="41">
        <f t="shared" si="33"/>
        <v>0.22800205883416391</v>
      </c>
      <c r="AY86" s="41">
        <f t="shared" si="33"/>
        <v>0.22800205883416391</v>
      </c>
      <c r="AZ86" s="41">
        <f t="shared" si="33"/>
        <v>0.22800205883416391</v>
      </c>
      <c r="BA86" s="41">
        <f t="shared" si="33"/>
        <v>0.22800205883416391</v>
      </c>
      <c r="BB86" s="41">
        <f t="shared" si="33"/>
        <v>0.22800205883416391</v>
      </c>
      <c r="BC86" s="41">
        <f t="shared" si="33"/>
        <v>0.22800205883416391</v>
      </c>
      <c r="BD86" s="41">
        <f t="shared" si="33"/>
        <v>0.22800205883416391</v>
      </c>
      <c r="BE86" s="41">
        <f t="shared" si="33"/>
        <v>0.22800205883416391</v>
      </c>
      <c r="BF86" s="41">
        <f t="shared" si="33"/>
        <v>0.22800205883416391</v>
      </c>
      <c r="BG86" s="41">
        <f t="shared" si="33"/>
        <v>0.22800205883416391</v>
      </c>
      <c r="BH86" s="41">
        <f t="shared" si="33"/>
        <v>0.22800205883416391</v>
      </c>
    </row>
    <row r="87" spans="1:60">
      <c r="A87" s="326"/>
      <c r="B87" s="10" t="s">
        <v>479</v>
      </c>
      <c r="C87" s="46">
        <f>1-(($C$91+273.15)/(100+273.15))</f>
        <v>0.22243065791236771</v>
      </c>
      <c r="D87" s="46">
        <f>1-(($C$91+273.15)/(100+273.15))</f>
        <v>0.22243065791236771</v>
      </c>
      <c r="E87" s="46">
        <f t="shared" ref="E87:BH87" si="34">1-(($C$91+273.15)/(100+273.15))</f>
        <v>0.22243065791236771</v>
      </c>
      <c r="F87" s="46">
        <f t="shared" si="34"/>
        <v>0.22243065791236771</v>
      </c>
      <c r="G87" s="46">
        <f t="shared" si="34"/>
        <v>0.22243065791236771</v>
      </c>
      <c r="H87" s="46">
        <f t="shared" si="34"/>
        <v>0.22243065791236771</v>
      </c>
      <c r="I87" s="46">
        <f t="shared" si="34"/>
        <v>0.22243065791236771</v>
      </c>
      <c r="J87" s="46">
        <f t="shared" si="34"/>
        <v>0.22243065791236771</v>
      </c>
      <c r="K87" s="46">
        <f t="shared" si="34"/>
        <v>0.22243065791236771</v>
      </c>
      <c r="L87" s="46">
        <f t="shared" si="34"/>
        <v>0.22243065791236771</v>
      </c>
      <c r="M87" s="46">
        <f t="shared" si="34"/>
        <v>0.22243065791236771</v>
      </c>
      <c r="N87" s="46">
        <f t="shared" si="34"/>
        <v>0.22243065791236771</v>
      </c>
      <c r="O87" s="46">
        <f t="shared" si="34"/>
        <v>0.22243065791236771</v>
      </c>
      <c r="P87" s="46">
        <f t="shared" si="34"/>
        <v>0.22243065791236771</v>
      </c>
      <c r="Q87" s="46">
        <f t="shared" si="34"/>
        <v>0.22243065791236771</v>
      </c>
      <c r="R87" s="46">
        <f t="shared" si="34"/>
        <v>0.22243065791236771</v>
      </c>
      <c r="S87" s="46">
        <f t="shared" si="34"/>
        <v>0.22243065791236771</v>
      </c>
      <c r="T87" s="46">
        <f t="shared" si="34"/>
        <v>0.22243065791236771</v>
      </c>
      <c r="U87" s="46">
        <f t="shared" si="34"/>
        <v>0.22243065791236771</v>
      </c>
      <c r="V87" s="46">
        <f t="shared" si="34"/>
        <v>0.22243065791236771</v>
      </c>
      <c r="W87" s="46">
        <f t="shared" si="34"/>
        <v>0.22243065791236771</v>
      </c>
      <c r="X87" s="46">
        <f t="shared" si="34"/>
        <v>0.22243065791236771</v>
      </c>
      <c r="Y87" s="46">
        <f t="shared" si="34"/>
        <v>0.22243065791236771</v>
      </c>
      <c r="Z87" s="46">
        <f t="shared" si="34"/>
        <v>0.22243065791236771</v>
      </c>
      <c r="AA87" s="46">
        <f t="shared" si="34"/>
        <v>0.22243065791236771</v>
      </c>
      <c r="AB87" s="46">
        <f t="shared" si="34"/>
        <v>0.22243065791236771</v>
      </c>
      <c r="AC87" s="46">
        <f t="shared" si="34"/>
        <v>0.22243065791236771</v>
      </c>
      <c r="AD87" s="46">
        <f t="shared" si="34"/>
        <v>0.22243065791236771</v>
      </c>
      <c r="AE87" s="46">
        <f t="shared" si="34"/>
        <v>0.22243065791236771</v>
      </c>
      <c r="AF87" s="46">
        <f t="shared" si="34"/>
        <v>0.22243065791236771</v>
      </c>
      <c r="AG87" s="46">
        <f t="shared" si="34"/>
        <v>0.22243065791236771</v>
      </c>
      <c r="AH87" s="46">
        <f t="shared" si="34"/>
        <v>0.22243065791236771</v>
      </c>
      <c r="AI87" s="46">
        <f t="shared" si="34"/>
        <v>0.22243065791236771</v>
      </c>
      <c r="AJ87" s="46">
        <f t="shared" si="34"/>
        <v>0.22243065791236771</v>
      </c>
      <c r="AK87" s="46">
        <f t="shared" si="34"/>
        <v>0.22243065791236771</v>
      </c>
      <c r="AL87" s="46">
        <f t="shared" si="34"/>
        <v>0.22243065791236771</v>
      </c>
      <c r="AM87" s="46">
        <f t="shared" si="34"/>
        <v>0.22243065791236771</v>
      </c>
      <c r="AN87" s="46">
        <f t="shared" si="34"/>
        <v>0.22243065791236771</v>
      </c>
      <c r="AO87" s="46">
        <f t="shared" si="34"/>
        <v>0.22243065791236771</v>
      </c>
      <c r="AP87" s="46">
        <f t="shared" si="34"/>
        <v>0.22243065791236771</v>
      </c>
      <c r="AQ87" s="46">
        <f t="shared" si="34"/>
        <v>0.22243065791236771</v>
      </c>
      <c r="AR87" s="46">
        <f t="shared" si="34"/>
        <v>0.22243065791236771</v>
      </c>
      <c r="AS87" s="46">
        <f t="shared" si="34"/>
        <v>0.22243065791236771</v>
      </c>
      <c r="AT87" s="46">
        <f t="shared" si="34"/>
        <v>0.22243065791236771</v>
      </c>
      <c r="AU87" s="46">
        <f t="shared" si="34"/>
        <v>0.22243065791236771</v>
      </c>
      <c r="AV87" s="46">
        <f t="shared" si="34"/>
        <v>0.22243065791236771</v>
      </c>
      <c r="AW87" s="46">
        <f t="shared" si="34"/>
        <v>0.22243065791236771</v>
      </c>
      <c r="AX87" s="46">
        <f t="shared" si="34"/>
        <v>0.22243065791236771</v>
      </c>
      <c r="AY87" s="46">
        <f t="shared" si="34"/>
        <v>0.22243065791236771</v>
      </c>
      <c r="AZ87" s="46">
        <f t="shared" si="34"/>
        <v>0.22243065791236771</v>
      </c>
      <c r="BA87" s="46">
        <f t="shared" si="34"/>
        <v>0.22243065791236771</v>
      </c>
      <c r="BB87" s="46">
        <f t="shared" si="34"/>
        <v>0.22243065791236771</v>
      </c>
      <c r="BC87" s="46">
        <f t="shared" si="34"/>
        <v>0.22243065791236771</v>
      </c>
      <c r="BD87" s="46">
        <f t="shared" si="34"/>
        <v>0.22243065791236771</v>
      </c>
      <c r="BE87" s="46">
        <f t="shared" si="34"/>
        <v>0.22243065791236771</v>
      </c>
      <c r="BF87" s="46">
        <f t="shared" si="34"/>
        <v>0.22243065791236771</v>
      </c>
      <c r="BG87" s="46">
        <f t="shared" si="34"/>
        <v>0.22243065791236771</v>
      </c>
      <c r="BH87" s="46">
        <f t="shared" si="34"/>
        <v>0.22243065791236771</v>
      </c>
    </row>
    <row r="88" spans="1:60">
      <c r="A88" s="326"/>
      <c r="B88" s="10" t="s">
        <v>480</v>
      </c>
      <c r="C88" s="46">
        <f>1-(($C$90+273.15)/(100+273.15))</f>
        <v>0.241189870025459</v>
      </c>
      <c r="D88" s="46">
        <f t="shared" ref="D88:BH88" si="35">1-(($C$90+273.15)/(100+273.15))</f>
        <v>0.241189870025459</v>
      </c>
      <c r="E88" s="46">
        <f t="shared" si="35"/>
        <v>0.241189870025459</v>
      </c>
      <c r="F88" s="46">
        <f t="shared" si="35"/>
        <v>0.241189870025459</v>
      </c>
      <c r="G88" s="46">
        <f t="shared" si="35"/>
        <v>0.241189870025459</v>
      </c>
      <c r="H88" s="46">
        <f t="shared" si="35"/>
        <v>0.241189870025459</v>
      </c>
      <c r="I88" s="46">
        <f t="shared" si="35"/>
        <v>0.241189870025459</v>
      </c>
      <c r="J88" s="46">
        <f t="shared" si="35"/>
        <v>0.241189870025459</v>
      </c>
      <c r="K88" s="46">
        <f t="shared" si="35"/>
        <v>0.241189870025459</v>
      </c>
      <c r="L88" s="46">
        <f t="shared" si="35"/>
        <v>0.241189870025459</v>
      </c>
      <c r="M88" s="46">
        <f t="shared" si="35"/>
        <v>0.241189870025459</v>
      </c>
      <c r="N88" s="46">
        <f t="shared" si="35"/>
        <v>0.241189870025459</v>
      </c>
      <c r="O88" s="46">
        <f t="shared" si="35"/>
        <v>0.241189870025459</v>
      </c>
      <c r="P88" s="46">
        <f t="shared" si="35"/>
        <v>0.241189870025459</v>
      </c>
      <c r="Q88" s="46">
        <f t="shared" si="35"/>
        <v>0.241189870025459</v>
      </c>
      <c r="R88" s="46">
        <f t="shared" si="35"/>
        <v>0.241189870025459</v>
      </c>
      <c r="S88" s="46">
        <f t="shared" si="35"/>
        <v>0.241189870025459</v>
      </c>
      <c r="T88" s="46">
        <f t="shared" si="35"/>
        <v>0.241189870025459</v>
      </c>
      <c r="U88" s="46">
        <f t="shared" si="35"/>
        <v>0.241189870025459</v>
      </c>
      <c r="V88" s="46">
        <f t="shared" si="35"/>
        <v>0.241189870025459</v>
      </c>
      <c r="W88" s="46">
        <f t="shared" si="35"/>
        <v>0.241189870025459</v>
      </c>
      <c r="X88" s="46">
        <f t="shared" si="35"/>
        <v>0.241189870025459</v>
      </c>
      <c r="Y88" s="46">
        <f t="shared" si="35"/>
        <v>0.241189870025459</v>
      </c>
      <c r="Z88" s="46">
        <f t="shared" si="35"/>
        <v>0.241189870025459</v>
      </c>
      <c r="AA88" s="46">
        <f t="shared" si="35"/>
        <v>0.241189870025459</v>
      </c>
      <c r="AB88" s="46">
        <f t="shared" si="35"/>
        <v>0.241189870025459</v>
      </c>
      <c r="AC88" s="46">
        <f t="shared" si="35"/>
        <v>0.241189870025459</v>
      </c>
      <c r="AD88" s="46">
        <f t="shared" si="35"/>
        <v>0.241189870025459</v>
      </c>
      <c r="AE88" s="46">
        <f t="shared" si="35"/>
        <v>0.241189870025459</v>
      </c>
      <c r="AF88" s="46">
        <f t="shared" si="35"/>
        <v>0.241189870025459</v>
      </c>
      <c r="AG88" s="46">
        <f t="shared" si="35"/>
        <v>0.241189870025459</v>
      </c>
      <c r="AH88" s="46">
        <f t="shared" si="35"/>
        <v>0.241189870025459</v>
      </c>
      <c r="AI88" s="46">
        <f t="shared" si="35"/>
        <v>0.241189870025459</v>
      </c>
      <c r="AJ88" s="46">
        <f t="shared" si="35"/>
        <v>0.241189870025459</v>
      </c>
      <c r="AK88" s="46">
        <f t="shared" si="35"/>
        <v>0.241189870025459</v>
      </c>
      <c r="AL88" s="46">
        <f t="shared" si="35"/>
        <v>0.241189870025459</v>
      </c>
      <c r="AM88" s="46">
        <f t="shared" si="35"/>
        <v>0.241189870025459</v>
      </c>
      <c r="AN88" s="46">
        <f t="shared" si="35"/>
        <v>0.241189870025459</v>
      </c>
      <c r="AO88" s="46">
        <f t="shared" si="35"/>
        <v>0.241189870025459</v>
      </c>
      <c r="AP88" s="46">
        <f t="shared" si="35"/>
        <v>0.241189870025459</v>
      </c>
      <c r="AQ88" s="46">
        <f t="shared" si="35"/>
        <v>0.241189870025459</v>
      </c>
      <c r="AR88" s="46">
        <f t="shared" si="35"/>
        <v>0.241189870025459</v>
      </c>
      <c r="AS88" s="46">
        <f t="shared" si="35"/>
        <v>0.241189870025459</v>
      </c>
      <c r="AT88" s="46">
        <f t="shared" si="35"/>
        <v>0.241189870025459</v>
      </c>
      <c r="AU88" s="46">
        <f t="shared" si="35"/>
        <v>0.241189870025459</v>
      </c>
      <c r="AV88" s="46">
        <f t="shared" si="35"/>
        <v>0.241189870025459</v>
      </c>
      <c r="AW88" s="46">
        <f t="shared" si="35"/>
        <v>0.241189870025459</v>
      </c>
      <c r="AX88" s="46">
        <f t="shared" si="35"/>
        <v>0.241189870025459</v>
      </c>
      <c r="AY88" s="46">
        <f t="shared" si="35"/>
        <v>0.241189870025459</v>
      </c>
      <c r="AZ88" s="46">
        <f t="shared" si="35"/>
        <v>0.241189870025459</v>
      </c>
      <c r="BA88" s="46">
        <f t="shared" si="35"/>
        <v>0.241189870025459</v>
      </c>
      <c r="BB88" s="46">
        <f t="shared" si="35"/>
        <v>0.241189870025459</v>
      </c>
      <c r="BC88" s="46">
        <f t="shared" si="35"/>
        <v>0.241189870025459</v>
      </c>
      <c r="BD88" s="46">
        <f t="shared" si="35"/>
        <v>0.241189870025459</v>
      </c>
      <c r="BE88" s="46">
        <f t="shared" si="35"/>
        <v>0.241189870025459</v>
      </c>
      <c r="BF88" s="46">
        <f t="shared" si="35"/>
        <v>0.241189870025459</v>
      </c>
      <c r="BG88" s="46">
        <f t="shared" si="35"/>
        <v>0.241189870025459</v>
      </c>
      <c r="BH88" s="46">
        <f t="shared" si="35"/>
        <v>0.241189870025459</v>
      </c>
    </row>
    <row r="90" spans="1:60" ht="28">
      <c r="B90" s="44" t="s">
        <v>516</v>
      </c>
      <c r="C90" s="65">
        <v>10</v>
      </c>
    </row>
    <row r="91" spans="1:60" ht="28">
      <c r="B91" s="64" t="s">
        <v>517</v>
      </c>
      <c r="C91" s="65">
        <v>17</v>
      </c>
    </row>
    <row r="93" spans="1:60" ht="14">
      <c r="B93" s="44" t="s">
        <v>518</v>
      </c>
      <c r="C93" s="65">
        <v>20.059999999999999</v>
      </c>
    </row>
    <row r="94" spans="1:60" ht="14">
      <c r="B94" s="64" t="s">
        <v>519</v>
      </c>
      <c r="C94" s="65">
        <v>12</v>
      </c>
    </row>
    <row r="95" spans="1:60" ht="14">
      <c r="B95" s="64" t="s">
        <v>520</v>
      </c>
      <c r="C95" s="65">
        <v>5</v>
      </c>
    </row>
    <row r="96" spans="1:60" ht="14">
      <c r="B96" s="64" t="s">
        <v>521</v>
      </c>
      <c r="C96" s="65">
        <v>9</v>
      </c>
    </row>
  </sheetData>
  <mergeCells count="21">
    <mergeCell ref="A2:E2"/>
    <mergeCell ref="A13:E13"/>
    <mergeCell ref="A25:E25"/>
    <mergeCell ref="A17:A18"/>
    <mergeCell ref="A21:A22"/>
    <mergeCell ref="B15:K15"/>
    <mergeCell ref="A79:F79"/>
    <mergeCell ref="A80:F80"/>
    <mergeCell ref="A82:A88"/>
    <mergeCell ref="B27:J27"/>
    <mergeCell ref="A67:F67"/>
    <mergeCell ref="A68:F68"/>
    <mergeCell ref="A70:A76"/>
    <mergeCell ref="A47:E47"/>
    <mergeCell ref="A64:E64"/>
    <mergeCell ref="A29:A33"/>
    <mergeCell ref="A36:A40"/>
    <mergeCell ref="A41:A42"/>
    <mergeCell ref="A51:A54"/>
    <mergeCell ref="A57:A60"/>
    <mergeCell ref="A43:A44"/>
  </mergeCells>
  <pageMargins left="0.7" right="0.7" top="0.75" bottom="0.75" header="0.3" footer="0.3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CG126"/>
  <sheetViews>
    <sheetView topLeftCell="A42" workbookViewId="0">
      <pane xSplit="2" topLeftCell="C1" activePane="topRight" state="frozen"/>
      <selection pane="topRight" activeCell="BD25" sqref="BD25"/>
    </sheetView>
  </sheetViews>
  <sheetFormatPr baseColWidth="10" defaultColWidth="8.83203125" defaultRowHeight="13"/>
  <cols>
    <col min="1" max="1" width="10.6640625" customWidth="1"/>
    <col min="2" max="2" width="27.5" customWidth="1"/>
    <col min="3" max="3" width="9.5" customWidth="1"/>
    <col min="4" max="4" width="9.6640625" customWidth="1"/>
    <col min="49" max="49" width="12.5" customWidth="1"/>
    <col min="54" max="54" width="10.5" customWidth="1"/>
    <col min="55" max="55" width="9" customWidth="1"/>
    <col min="56" max="56" width="9.5" customWidth="1"/>
    <col min="57" max="57" width="9.1640625" customWidth="1"/>
    <col min="58" max="58" width="9.33203125" customWidth="1"/>
    <col min="59" max="59" width="9.1640625" customWidth="1"/>
  </cols>
  <sheetData>
    <row r="2" spans="1:85">
      <c r="A2" s="324" t="s">
        <v>485</v>
      </c>
      <c r="B2" s="324"/>
      <c r="C2" s="324"/>
      <c r="D2" s="324"/>
      <c r="E2" s="324"/>
    </row>
    <row r="4" spans="1:85">
      <c r="B4" t="s">
        <v>618</v>
      </c>
    </row>
    <row r="6" spans="1:85" s="20" customFormat="1">
      <c r="B6" s="26" t="s">
        <v>408</v>
      </c>
      <c r="C6" s="26">
        <v>1940</v>
      </c>
      <c r="D6" s="26">
        <f>C6+1</f>
        <v>1941</v>
      </c>
      <c r="E6" s="26">
        <f t="shared" ref="E6:BP6" si="0">D6+1</f>
        <v>1942</v>
      </c>
      <c r="F6" s="26">
        <f t="shared" si="0"/>
        <v>1943</v>
      </c>
      <c r="G6" s="26">
        <f t="shared" si="0"/>
        <v>1944</v>
      </c>
      <c r="H6" s="26">
        <f t="shared" si="0"/>
        <v>1945</v>
      </c>
      <c r="I6" s="26">
        <f t="shared" si="0"/>
        <v>1946</v>
      </c>
      <c r="J6" s="26">
        <f t="shared" si="0"/>
        <v>1947</v>
      </c>
      <c r="K6" s="26">
        <f t="shared" si="0"/>
        <v>1948</v>
      </c>
      <c r="L6" s="26">
        <f t="shared" si="0"/>
        <v>1949</v>
      </c>
      <c r="M6" s="26">
        <f t="shared" si="0"/>
        <v>1950</v>
      </c>
      <c r="N6" s="26">
        <f t="shared" si="0"/>
        <v>1951</v>
      </c>
      <c r="O6" s="26">
        <f t="shared" si="0"/>
        <v>1952</v>
      </c>
      <c r="P6" s="26">
        <f t="shared" si="0"/>
        <v>1953</v>
      </c>
      <c r="Q6" s="26">
        <f t="shared" si="0"/>
        <v>1954</v>
      </c>
      <c r="R6" s="26">
        <f t="shared" si="0"/>
        <v>1955</v>
      </c>
      <c r="S6" s="26">
        <f t="shared" si="0"/>
        <v>1956</v>
      </c>
      <c r="T6" s="26">
        <f t="shared" si="0"/>
        <v>1957</v>
      </c>
      <c r="U6" s="26">
        <f t="shared" si="0"/>
        <v>1958</v>
      </c>
      <c r="V6" s="26">
        <f t="shared" si="0"/>
        <v>1959</v>
      </c>
      <c r="W6" s="26">
        <f t="shared" si="0"/>
        <v>1960</v>
      </c>
      <c r="X6" s="26">
        <f t="shared" si="0"/>
        <v>1961</v>
      </c>
      <c r="Y6" s="26">
        <f t="shared" si="0"/>
        <v>1962</v>
      </c>
      <c r="Z6" s="26">
        <f t="shared" si="0"/>
        <v>1963</v>
      </c>
      <c r="AA6" s="26">
        <f t="shared" si="0"/>
        <v>1964</v>
      </c>
      <c r="AB6" s="26">
        <f t="shared" si="0"/>
        <v>1965</v>
      </c>
      <c r="AC6" s="26">
        <f t="shared" si="0"/>
        <v>1966</v>
      </c>
      <c r="AD6" s="26">
        <f t="shared" si="0"/>
        <v>1967</v>
      </c>
      <c r="AE6" s="26">
        <f t="shared" si="0"/>
        <v>1968</v>
      </c>
      <c r="AF6" s="26">
        <f t="shared" si="0"/>
        <v>1969</v>
      </c>
      <c r="AG6" s="26">
        <f t="shared" si="0"/>
        <v>1970</v>
      </c>
      <c r="AH6" s="26">
        <f t="shared" si="0"/>
        <v>1971</v>
      </c>
      <c r="AI6" s="26">
        <f t="shared" si="0"/>
        <v>1972</v>
      </c>
      <c r="AJ6" s="26">
        <f t="shared" si="0"/>
        <v>1973</v>
      </c>
      <c r="AK6" s="26">
        <f t="shared" si="0"/>
        <v>1974</v>
      </c>
      <c r="AL6" s="26">
        <f t="shared" si="0"/>
        <v>1975</v>
      </c>
      <c r="AM6" s="26">
        <f t="shared" si="0"/>
        <v>1976</v>
      </c>
      <c r="AN6" s="26">
        <f t="shared" si="0"/>
        <v>1977</v>
      </c>
      <c r="AO6" s="26">
        <f t="shared" si="0"/>
        <v>1978</v>
      </c>
      <c r="AP6" s="26">
        <f t="shared" si="0"/>
        <v>1979</v>
      </c>
      <c r="AQ6" s="26">
        <f t="shared" si="0"/>
        <v>1980</v>
      </c>
      <c r="AR6" s="26">
        <f t="shared" si="0"/>
        <v>1981</v>
      </c>
      <c r="AS6" s="26">
        <f t="shared" si="0"/>
        <v>1982</v>
      </c>
      <c r="AT6" s="26">
        <f t="shared" si="0"/>
        <v>1983</v>
      </c>
      <c r="AU6" s="26">
        <f>AT6+1</f>
        <v>1984</v>
      </c>
      <c r="AV6" s="26">
        <f t="shared" si="0"/>
        <v>1985</v>
      </c>
      <c r="AW6" s="26">
        <f t="shared" si="0"/>
        <v>1986</v>
      </c>
      <c r="AX6" s="26">
        <f t="shared" si="0"/>
        <v>1987</v>
      </c>
      <c r="AY6" s="26">
        <f t="shared" si="0"/>
        <v>1988</v>
      </c>
      <c r="AZ6" s="26">
        <f t="shared" si="0"/>
        <v>1989</v>
      </c>
      <c r="BA6" s="26">
        <f t="shared" si="0"/>
        <v>1990</v>
      </c>
      <c r="BB6" s="26">
        <f t="shared" si="0"/>
        <v>1991</v>
      </c>
      <c r="BC6" s="26">
        <f t="shared" si="0"/>
        <v>1992</v>
      </c>
      <c r="BD6" s="26">
        <f t="shared" si="0"/>
        <v>1993</v>
      </c>
      <c r="BE6" s="26">
        <f t="shared" si="0"/>
        <v>1994</v>
      </c>
      <c r="BF6" s="26">
        <f t="shared" si="0"/>
        <v>1995</v>
      </c>
      <c r="BG6" s="26">
        <f t="shared" si="0"/>
        <v>1996</v>
      </c>
      <c r="BH6" s="26">
        <f t="shared" si="0"/>
        <v>1997</v>
      </c>
      <c r="BI6" s="26">
        <f t="shared" si="0"/>
        <v>1998</v>
      </c>
      <c r="BJ6" s="26">
        <f t="shared" si="0"/>
        <v>1999</v>
      </c>
      <c r="BK6" s="26">
        <f>BJ6+1</f>
        <v>2000</v>
      </c>
      <c r="BL6" s="26">
        <f t="shared" si="0"/>
        <v>2001</v>
      </c>
      <c r="BM6" s="26">
        <f t="shared" si="0"/>
        <v>2002</v>
      </c>
      <c r="BN6" s="26">
        <f t="shared" si="0"/>
        <v>2003</v>
      </c>
      <c r="BO6" s="26">
        <f t="shared" si="0"/>
        <v>2004</v>
      </c>
      <c r="BP6" s="26">
        <f t="shared" si="0"/>
        <v>2005</v>
      </c>
      <c r="BQ6" s="26">
        <f t="shared" ref="BQ6:BR6" si="1">BP6+1</f>
        <v>2006</v>
      </c>
      <c r="BR6" s="26">
        <f t="shared" si="1"/>
        <v>2007</v>
      </c>
      <c r="BS6" s="26">
        <f t="shared" ref="BS6" si="2">BR6+1</f>
        <v>2008</v>
      </c>
      <c r="BT6" s="26">
        <f t="shared" ref="BT6" si="3">BS6+1</f>
        <v>2009</v>
      </c>
      <c r="BU6" s="26">
        <f t="shared" ref="BU6" si="4">BT6+1</f>
        <v>2010</v>
      </c>
      <c r="BV6" s="26">
        <f t="shared" ref="BV6" si="5">BU6+1</f>
        <v>2011</v>
      </c>
      <c r="BW6" s="26">
        <f t="shared" ref="BW6" si="6">BV6+1</f>
        <v>2012</v>
      </c>
      <c r="BX6" s="26">
        <f t="shared" ref="BX6" si="7">BW6+1</f>
        <v>2013</v>
      </c>
      <c r="BY6" s="26">
        <f t="shared" ref="BY6" si="8">BX6+1</f>
        <v>2014</v>
      </c>
      <c r="BZ6" s="26">
        <f t="shared" ref="BZ6" si="9">BY6+1</f>
        <v>2015</v>
      </c>
      <c r="CA6" s="26">
        <f t="shared" ref="CA6" si="10">BZ6+1</f>
        <v>2016</v>
      </c>
      <c r="CB6" s="26">
        <f t="shared" ref="CB6" si="11">CA6+1</f>
        <v>2017</v>
      </c>
      <c r="CC6"/>
      <c r="CD6"/>
    </row>
    <row r="7" spans="1:85" s="77" customFormat="1" ht="56">
      <c r="A7" s="22"/>
      <c r="B7" s="76" t="s">
        <v>590</v>
      </c>
      <c r="C7" s="99">
        <v>0.79390256965474204</v>
      </c>
      <c r="D7" s="99">
        <v>0.79927147579473001</v>
      </c>
      <c r="E7" s="99">
        <v>0.80445572064288196</v>
      </c>
      <c r="F7" s="99">
        <v>0.80946165554746197</v>
      </c>
      <c r="G7" s="99">
        <v>0.81429541340475797</v>
      </c>
      <c r="H7" s="99">
        <v>0.81896291617264105</v>
      </c>
      <c r="I7" s="99">
        <v>0.82346988212570504</v>
      </c>
      <c r="J7" s="99">
        <v>0.82782183286087196</v>
      </c>
      <c r="K7" s="99">
        <v>0.83202410006203598</v>
      </c>
      <c r="L7" s="99">
        <v>0.83608183203204101</v>
      </c>
      <c r="M7" s="100">
        <v>0.84</v>
      </c>
      <c r="N7" s="99">
        <v>0.84378340421166798</v>
      </c>
      <c r="O7" s="99">
        <v>0.84743667981034598</v>
      </c>
      <c r="P7" s="99">
        <v>0.85096430251551103</v>
      </c>
      <c r="Q7" s="99">
        <v>0.85437059410613103</v>
      </c>
      <c r="R7" s="99">
        <v>0.85765972771538701</v>
      </c>
      <c r="S7" s="99">
        <v>0.86083573294327898</v>
      </c>
      <c r="T7" s="99">
        <v>0.86390250079339403</v>
      </c>
      <c r="U7" s="99">
        <v>0.86686378843987</v>
      </c>
      <c r="V7" s="99">
        <v>0.86972322383040401</v>
      </c>
      <c r="W7" s="99">
        <v>0.87248431013094196</v>
      </c>
      <c r="X7" s="99">
        <v>0.87515043001749504</v>
      </c>
      <c r="Y7" s="99">
        <v>0.87772484982034404</v>
      </c>
      <c r="Z7" s="99">
        <v>0.88021072352569496</v>
      </c>
      <c r="AA7" s="99">
        <v>0.88261109663971404</v>
      </c>
      <c r="AB7" s="99">
        <v>0.88492890991965001</v>
      </c>
      <c r="AC7" s="99">
        <v>0.88716700297662998</v>
      </c>
      <c r="AD7" s="99">
        <v>0.88932811775453902</v>
      </c>
      <c r="AE7" s="99">
        <v>0.891414901889241</v>
      </c>
      <c r="AF7" s="99">
        <v>0.89342991195227095</v>
      </c>
      <c r="AG7" s="99">
        <v>0.89537561658294496</v>
      </c>
      <c r="AH7" s="99">
        <v>0.89725439951276198</v>
      </c>
      <c r="AI7" s="99">
        <v>0.89906856248576505</v>
      </c>
      <c r="AJ7" s="99">
        <v>0.90082032807847101</v>
      </c>
      <c r="AK7" s="99">
        <v>0.90251184242280102</v>
      </c>
      <c r="AL7" s="99">
        <v>0.90414517783536397</v>
      </c>
      <c r="AM7" s="99">
        <v>0.90572233535629998</v>
      </c>
      <c r="AN7" s="99">
        <v>0.90724524720080701</v>
      </c>
      <c r="AO7" s="99">
        <v>0.90871577912634605</v>
      </c>
      <c r="AP7" s="99">
        <v>0.91013573271842596</v>
      </c>
      <c r="AQ7" s="99">
        <v>0.91150684759777301</v>
      </c>
      <c r="AR7" s="99">
        <v>0.91283080355158197</v>
      </c>
      <c r="AS7" s="99">
        <v>0.91410922259146599</v>
      </c>
      <c r="AT7" s="99">
        <v>0.91534367094062496</v>
      </c>
      <c r="AU7" s="99">
        <v>0.91653566095266203</v>
      </c>
      <c r="AV7" s="99">
        <v>0.91768665296441099</v>
      </c>
      <c r="AW7" s="99">
        <v>0.91879805708502504</v>
      </c>
      <c r="AX7" s="99">
        <v>0.91987123492354095</v>
      </c>
      <c r="AY7" s="99">
        <v>0.92090750125701903</v>
      </c>
      <c r="AZ7" s="99">
        <v>0.92190812564131097</v>
      </c>
      <c r="BA7" s="99">
        <v>0.92287433396642304</v>
      </c>
      <c r="BB7" s="99">
        <v>0.923807309958384</v>
      </c>
      <c r="BC7" s="99">
        <v>0.92470819662946002</v>
      </c>
      <c r="BD7" s="99">
        <v>0.92557809767848598</v>
      </c>
      <c r="BE7" s="99">
        <v>0.92641807884303196</v>
      </c>
      <c r="BF7" s="99">
        <v>0.92722916920507303</v>
      </c>
      <c r="BG7" s="99">
        <v>0.92801236245173402</v>
      </c>
      <c r="BH7" s="99">
        <v>0.92876861809268596</v>
      </c>
      <c r="BI7" s="99">
        <v>0.92949886263566495</v>
      </c>
      <c r="BJ7" s="99">
        <v>0.93020399072155802</v>
      </c>
      <c r="BK7" s="99">
        <v>0.93088486622045097</v>
      </c>
      <c r="BL7" s="99">
        <v>0.93154232328997999</v>
      </c>
      <c r="BM7" s="99">
        <v>0.93217716739727297</v>
      </c>
      <c r="BN7" s="99">
        <v>0.932790176305755</v>
      </c>
      <c r="BO7" s="99">
        <v>0.93338210102799901</v>
      </c>
      <c r="BP7" s="99">
        <v>0.93395366674581504</v>
      </c>
      <c r="BQ7" s="99">
        <v>0.93450557369868503</v>
      </c>
      <c r="BR7" s="99">
        <v>0.93503849804164696</v>
      </c>
      <c r="BS7" s="99">
        <v>0.93555309267366604</v>
      </c>
      <c r="BT7" s="99">
        <v>0.93604998803752004</v>
      </c>
      <c r="BU7" s="99">
        <v>0.93652979289217198</v>
      </c>
      <c r="BV7" s="99">
        <v>0.93699309505856998</v>
      </c>
      <c r="BW7" s="99">
        <v>0.93744046213980803</v>
      </c>
      <c r="BX7" s="99">
        <v>0.93787244221650701</v>
      </c>
      <c r="BY7" s="99">
        <v>0.93828956451828205</v>
      </c>
      <c r="BZ7" s="99">
        <v>0.93869234007211799</v>
      </c>
      <c r="CA7" s="99">
        <v>0.93908126232843903</v>
      </c>
      <c r="CB7" s="99">
        <v>0.939456807765645</v>
      </c>
      <c r="CC7"/>
      <c r="CD7"/>
    </row>
    <row r="9" spans="1:85" s="20" customFormat="1">
      <c r="B9" s="26" t="s">
        <v>408</v>
      </c>
      <c r="C9" s="26">
        <v>1960</v>
      </c>
      <c r="D9" s="26">
        <f>C9+1</f>
        <v>1961</v>
      </c>
      <c r="E9" s="26">
        <f t="shared" ref="E9" si="12">D9+1</f>
        <v>1962</v>
      </c>
      <c r="F9" s="26">
        <f t="shared" ref="F9" si="13">E9+1</f>
        <v>1963</v>
      </c>
      <c r="G9" s="26">
        <f t="shared" ref="G9" si="14">F9+1</f>
        <v>1964</v>
      </c>
      <c r="H9" s="26">
        <f t="shared" ref="H9" si="15">G9+1</f>
        <v>1965</v>
      </c>
      <c r="I9" s="26">
        <f t="shared" ref="I9" si="16">H9+1</f>
        <v>1966</v>
      </c>
      <c r="J9" s="26">
        <f t="shared" ref="J9" si="17">I9+1</f>
        <v>1967</v>
      </c>
      <c r="K9" s="26">
        <f t="shared" ref="K9" si="18">J9+1</f>
        <v>1968</v>
      </c>
      <c r="L9" s="26">
        <f t="shared" ref="L9" si="19">K9+1</f>
        <v>1969</v>
      </c>
      <c r="M9" s="26">
        <f t="shared" ref="M9" si="20">L9+1</f>
        <v>1970</v>
      </c>
      <c r="N9" s="26">
        <f t="shared" ref="N9" si="21">M9+1</f>
        <v>1971</v>
      </c>
      <c r="O9" s="26">
        <f t="shared" ref="O9" si="22">N9+1</f>
        <v>1972</v>
      </c>
      <c r="P9" s="26">
        <f t="shared" ref="P9" si="23">O9+1</f>
        <v>1973</v>
      </c>
      <c r="Q9" s="26">
        <f t="shared" ref="Q9" si="24">P9+1</f>
        <v>1974</v>
      </c>
      <c r="R9" s="26">
        <f t="shared" ref="R9" si="25">Q9+1</f>
        <v>1975</v>
      </c>
      <c r="S9" s="26">
        <f t="shared" ref="S9" si="26">R9+1</f>
        <v>1976</v>
      </c>
      <c r="T9" s="26">
        <f t="shared" ref="T9" si="27">S9+1</f>
        <v>1977</v>
      </c>
      <c r="U9" s="26">
        <f t="shared" ref="U9" si="28">T9+1</f>
        <v>1978</v>
      </c>
      <c r="V9" s="26">
        <f t="shared" ref="V9" si="29">U9+1</f>
        <v>1979</v>
      </c>
      <c r="W9" s="26">
        <f t="shared" ref="W9" si="30">V9+1</f>
        <v>1980</v>
      </c>
      <c r="X9" s="26">
        <f t="shared" ref="X9" si="31">W9+1</f>
        <v>1981</v>
      </c>
      <c r="Y9" s="26">
        <f t="shared" ref="Y9" si="32">X9+1</f>
        <v>1982</v>
      </c>
      <c r="Z9" s="26">
        <f t="shared" ref="Z9" si="33">Y9+1</f>
        <v>1983</v>
      </c>
      <c r="AA9" s="26">
        <f t="shared" ref="AA9" si="34">Z9+1</f>
        <v>1984</v>
      </c>
      <c r="AB9" s="26">
        <f t="shared" ref="AB9" si="35">AA9+1</f>
        <v>1985</v>
      </c>
      <c r="AC9" s="26">
        <f t="shared" ref="AC9" si="36">AB9+1</f>
        <v>1986</v>
      </c>
      <c r="AD9" s="26">
        <f t="shared" ref="AD9" si="37">AC9+1</f>
        <v>1987</v>
      </c>
      <c r="AE9" s="26">
        <f t="shared" ref="AE9" si="38">AD9+1</f>
        <v>1988</v>
      </c>
      <c r="AF9" s="26">
        <f t="shared" ref="AF9" si="39">AE9+1</f>
        <v>1989</v>
      </c>
      <c r="AG9" s="26">
        <f t="shared" ref="AG9" si="40">AF9+1</f>
        <v>1990</v>
      </c>
      <c r="AH9" s="26">
        <f t="shared" ref="AH9" si="41">AG9+1</f>
        <v>1991</v>
      </c>
      <c r="AI9" s="26">
        <f t="shared" ref="AI9" si="42">AH9+1</f>
        <v>1992</v>
      </c>
      <c r="AJ9" s="26">
        <f t="shared" ref="AJ9" si="43">AI9+1</f>
        <v>1993</v>
      </c>
      <c r="AK9" s="26">
        <f t="shared" ref="AK9" si="44">AJ9+1</f>
        <v>1994</v>
      </c>
      <c r="AL9" s="26">
        <f t="shared" ref="AL9" si="45">AK9+1</f>
        <v>1995</v>
      </c>
      <c r="AM9" s="26">
        <f t="shared" ref="AM9" si="46">AL9+1</f>
        <v>1996</v>
      </c>
      <c r="AN9" s="26">
        <f t="shared" ref="AN9" si="47">AM9+1</f>
        <v>1997</v>
      </c>
      <c r="AO9" s="26">
        <f t="shared" ref="AO9" si="48">AN9+1</f>
        <v>1998</v>
      </c>
      <c r="AP9" s="26">
        <f t="shared" ref="AP9" si="49">AO9+1</f>
        <v>1999</v>
      </c>
      <c r="AQ9" s="26">
        <f t="shared" ref="AQ9" si="50">AP9+1</f>
        <v>2000</v>
      </c>
      <c r="AR9" s="26">
        <f t="shared" ref="AR9" si="51">AQ9+1</f>
        <v>2001</v>
      </c>
      <c r="AS9" s="26">
        <f t="shared" ref="AS9" si="52">AR9+1</f>
        <v>2002</v>
      </c>
      <c r="AT9" s="26">
        <f t="shared" ref="AT9" si="53">AS9+1</f>
        <v>2003</v>
      </c>
      <c r="AU9" s="26">
        <f>AT9+1</f>
        <v>2004</v>
      </c>
      <c r="AV9" s="26">
        <f t="shared" ref="AV9" si="54">AU9+1</f>
        <v>2005</v>
      </c>
      <c r="AW9" s="26">
        <f t="shared" ref="AW9" si="55">AV9+1</f>
        <v>2006</v>
      </c>
      <c r="AX9" s="26">
        <f t="shared" ref="AX9" si="56">AW9+1</f>
        <v>2007</v>
      </c>
      <c r="AY9" s="26">
        <f t="shared" ref="AY9" si="57">AX9+1</f>
        <v>2008</v>
      </c>
      <c r="AZ9" s="26">
        <f t="shared" ref="AZ9" si="58">AY9+1</f>
        <v>2009</v>
      </c>
      <c r="BA9" s="26">
        <f t="shared" ref="BA9" si="59">AZ9+1</f>
        <v>2010</v>
      </c>
      <c r="BB9" s="26">
        <f t="shared" ref="BB9" si="60">BA9+1</f>
        <v>2011</v>
      </c>
      <c r="BC9" s="26">
        <f t="shared" ref="BC9" si="61">BB9+1</f>
        <v>2012</v>
      </c>
      <c r="BD9" s="26">
        <f t="shared" ref="BD9" si="62">BC9+1</f>
        <v>2013</v>
      </c>
      <c r="BE9" s="26">
        <f t="shared" ref="BE9" si="63">BD9+1</f>
        <v>2014</v>
      </c>
      <c r="BF9" s="26">
        <f t="shared" ref="BF9" si="64">BE9+1</f>
        <v>2015</v>
      </c>
      <c r="BG9" s="26">
        <f t="shared" ref="BG9" si="65">BF9+1</f>
        <v>2016</v>
      </c>
      <c r="BH9" s="26">
        <f t="shared" ref="BH9" si="66">BG9+1</f>
        <v>2017</v>
      </c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</row>
    <row r="10" spans="1:85" ht="28">
      <c r="B10" s="84" t="s">
        <v>950</v>
      </c>
      <c r="C10" s="88">
        <f>M7</f>
        <v>0.84</v>
      </c>
      <c r="D10" s="88">
        <f t="shared" ref="D10:BH10" si="67">N7</f>
        <v>0.84378340421166798</v>
      </c>
      <c r="E10" s="88">
        <f t="shared" si="67"/>
        <v>0.84743667981034598</v>
      </c>
      <c r="F10" s="88">
        <f t="shared" si="67"/>
        <v>0.85096430251551103</v>
      </c>
      <c r="G10" s="88">
        <f t="shared" si="67"/>
        <v>0.85437059410613103</v>
      </c>
      <c r="H10" s="88">
        <f t="shared" si="67"/>
        <v>0.85765972771538701</v>
      </c>
      <c r="I10" s="88">
        <f t="shared" si="67"/>
        <v>0.86083573294327898</v>
      </c>
      <c r="J10" s="88">
        <f t="shared" si="67"/>
        <v>0.86390250079339403</v>
      </c>
      <c r="K10" s="88">
        <f t="shared" si="67"/>
        <v>0.86686378843987</v>
      </c>
      <c r="L10" s="88">
        <f t="shared" si="67"/>
        <v>0.86972322383040401</v>
      </c>
      <c r="M10" s="88">
        <f t="shared" si="67"/>
        <v>0.87248431013094196</v>
      </c>
      <c r="N10" s="88">
        <f t="shared" si="67"/>
        <v>0.87515043001749504</v>
      </c>
      <c r="O10" s="88">
        <f t="shared" si="67"/>
        <v>0.87772484982034404</v>
      </c>
      <c r="P10" s="88">
        <f t="shared" si="67"/>
        <v>0.88021072352569496</v>
      </c>
      <c r="Q10" s="88">
        <f t="shared" si="67"/>
        <v>0.88261109663971404</v>
      </c>
      <c r="R10" s="88">
        <f t="shared" si="67"/>
        <v>0.88492890991965001</v>
      </c>
      <c r="S10" s="88">
        <f t="shared" si="67"/>
        <v>0.88716700297662998</v>
      </c>
      <c r="T10" s="88">
        <f t="shared" si="67"/>
        <v>0.88932811775453902</v>
      </c>
      <c r="U10" s="88">
        <f t="shared" si="67"/>
        <v>0.891414901889241</v>
      </c>
      <c r="V10" s="88">
        <f t="shared" si="67"/>
        <v>0.89342991195227095</v>
      </c>
      <c r="W10" s="88">
        <f t="shared" si="67"/>
        <v>0.89537561658294496</v>
      </c>
      <c r="X10" s="88">
        <f t="shared" si="67"/>
        <v>0.89725439951276198</v>
      </c>
      <c r="Y10" s="88">
        <f t="shared" si="67"/>
        <v>0.89906856248576505</v>
      </c>
      <c r="Z10" s="88">
        <f t="shared" si="67"/>
        <v>0.90082032807847101</v>
      </c>
      <c r="AA10" s="88">
        <f t="shared" si="67"/>
        <v>0.90251184242280102</v>
      </c>
      <c r="AB10" s="88">
        <f t="shared" si="67"/>
        <v>0.90414517783536397</v>
      </c>
      <c r="AC10" s="88">
        <f t="shared" si="67"/>
        <v>0.90572233535629998</v>
      </c>
      <c r="AD10" s="88">
        <f t="shared" si="67"/>
        <v>0.90724524720080701</v>
      </c>
      <c r="AE10" s="88">
        <f t="shared" si="67"/>
        <v>0.90871577912634605</v>
      </c>
      <c r="AF10" s="88">
        <f t="shared" si="67"/>
        <v>0.91013573271842596</v>
      </c>
      <c r="AG10" s="88">
        <f t="shared" si="67"/>
        <v>0.91150684759777301</v>
      </c>
      <c r="AH10" s="88">
        <f t="shared" si="67"/>
        <v>0.91283080355158197</v>
      </c>
      <c r="AI10" s="88">
        <f t="shared" si="67"/>
        <v>0.91410922259146599</v>
      </c>
      <c r="AJ10" s="88">
        <f t="shared" si="67"/>
        <v>0.91534367094062496</v>
      </c>
      <c r="AK10" s="88">
        <f t="shared" si="67"/>
        <v>0.91653566095266203</v>
      </c>
      <c r="AL10" s="88">
        <f t="shared" si="67"/>
        <v>0.91768665296441099</v>
      </c>
      <c r="AM10" s="88">
        <f t="shared" si="67"/>
        <v>0.91879805708502504</v>
      </c>
      <c r="AN10" s="88">
        <f t="shared" si="67"/>
        <v>0.91987123492354095</v>
      </c>
      <c r="AO10" s="88">
        <f t="shared" si="67"/>
        <v>0.92090750125701903</v>
      </c>
      <c r="AP10" s="88">
        <f t="shared" si="67"/>
        <v>0.92190812564131097</v>
      </c>
      <c r="AQ10" s="88">
        <f t="shared" si="67"/>
        <v>0.92287433396642304</v>
      </c>
      <c r="AR10" s="88">
        <f t="shared" si="67"/>
        <v>0.923807309958384</v>
      </c>
      <c r="AS10" s="88">
        <f t="shared" si="67"/>
        <v>0.92470819662946002</v>
      </c>
      <c r="AT10" s="88">
        <f t="shared" si="67"/>
        <v>0.92557809767848598</v>
      </c>
      <c r="AU10" s="88">
        <f t="shared" si="67"/>
        <v>0.92641807884303196</v>
      </c>
      <c r="AV10" s="88">
        <f t="shared" si="67"/>
        <v>0.92722916920507303</v>
      </c>
      <c r="AW10" s="88">
        <f t="shared" si="67"/>
        <v>0.92801236245173402</v>
      </c>
      <c r="AX10" s="88">
        <f t="shared" si="67"/>
        <v>0.92876861809268596</v>
      </c>
      <c r="AY10" s="88">
        <f t="shared" si="67"/>
        <v>0.92949886263566495</v>
      </c>
      <c r="AZ10" s="88">
        <f t="shared" si="67"/>
        <v>0.93020399072155802</v>
      </c>
      <c r="BA10" s="88">
        <f t="shared" si="67"/>
        <v>0.93088486622045097</v>
      </c>
      <c r="BB10" s="88">
        <f t="shared" si="67"/>
        <v>0.93154232328997999</v>
      </c>
      <c r="BC10" s="88">
        <f t="shared" si="67"/>
        <v>0.93217716739727297</v>
      </c>
      <c r="BD10" s="88">
        <f t="shared" si="67"/>
        <v>0.932790176305755</v>
      </c>
      <c r="BE10" s="88">
        <f t="shared" si="67"/>
        <v>0.93338210102799901</v>
      </c>
      <c r="BF10" s="88">
        <f t="shared" si="67"/>
        <v>0.93395366674581504</v>
      </c>
      <c r="BG10" s="88">
        <f t="shared" si="67"/>
        <v>0.93450557369868503</v>
      </c>
      <c r="BH10" s="88">
        <f t="shared" si="67"/>
        <v>0.93503849804164696</v>
      </c>
    </row>
    <row r="12" spans="1:85">
      <c r="A12" s="324" t="s">
        <v>491</v>
      </c>
      <c r="B12" s="324"/>
      <c r="C12" s="324"/>
      <c r="D12" s="324"/>
      <c r="E12" s="324"/>
    </row>
    <row r="14" spans="1:85" ht="27" customHeight="1">
      <c r="B14" s="334" t="s">
        <v>949</v>
      </c>
      <c r="C14" s="334"/>
      <c r="D14" s="334"/>
      <c r="E14" s="334"/>
      <c r="F14" s="334"/>
      <c r="G14" s="334"/>
      <c r="H14" s="334"/>
      <c r="I14" s="334"/>
      <c r="J14" s="334"/>
      <c r="K14" s="334"/>
    </row>
    <row r="16" spans="1:85">
      <c r="A16" s="329" t="s">
        <v>530</v>
      </c>
      <c r="B16" s="27" t="s">
        <v>408</v>
      </c>
      <c r="C16" s="38">
        <f>1960</f>
        <v>1960</v>
      </c>
      <c r="D16" s="38">
        <f>C16+1</f>
        <v>1961</v>
      </c>
      <c r="E16" s="38">
        <f t="shared" ref="E16:BH16" si="68">D16+1</f>
        <v>1962</v>
      </c>
      <c r="F16" s="38">
        <f t="shared" si="68"/>
        <v>1963</v>
      </c>
      <c r="G16" s="38">
        <f t="shared" si="68"/>
        <v>1964</v>
      </c>
      <c r="H16" s="38">
        <f t="shared" si="68"/>
        <v>1965</v>
      </c>
      <c r="I16" s="38">
        <f t="shared" si="68"/>
        <v>1966</v>
      </c>
      <c r="J16" s="38">
        <f t="shared" si="68"/>
        <v>1967</v>
      </c>
      <c r="K16" s="38">
        <f t="shared" si="68"/>
        <v>1968</v>
      </c>
      <c r="L16" s="38">
        <f t="shared" si="68"/>
        <v>1969</v>
      </c>
      <c r="M16" s="38">
        <f t="shared" si="68"/>
        <v>1970</v>
      </c>
      <c r="N16" s="38">
        <f t="shared" si="68"/>
        <v>1971</v>
      </c>
      <c r="O16" s="38">
        <f t="shared" si="68"/>
        <v>1972</v>
      </c>
      <c r="P16" s="38">
        <f t="shared" si="68"/>
        <v>1973</v>
      </c>
      <c r="Q16" s="38">
        <f t="shared" si="68"/>
        <v>1974</v>
      </c>
      <c r="R16" s="38">
        <f t="shared" si="68"/>
        <v>1975</v>
      </c>
      <c r="S16" s="38">
        <f t="shared" si="68"/>
        <v>1976</v>
      </c>
      <c r="T16" s="38">
        <f t="shared" si="68"/>
        <v>1977</v>
      </c>
      <c r="U16" s="38">
        <f t="shared" si="68"/>
        <v>1978</v>
      </c>
      <c r="V16" s="38">
        <f t="shared" si="68"/>
        <v>1979</v>
      </c>
      <c r="W16" s="38">
        <f t="shared" si="68"/>
        <v>1980</v>
      </c>
      <c r="X16" s="38">
        <f t="shared" si="68"/>
        <v>1981</v>
      </c>
      <c r="Y16" s="38">
        <f t="shared" si="68"/>
        <v>1982</v>
      </c>
      <c r="Z16" s="38">
        <f t="shared" si="68"/>
        <v>1983</v>
      </c>
      <c r="AA16" s="38">
        <f t="shared" si="68"/>
        <v>1984</v>
      </c>
      <c r="AB16" s="38">
        <f t="shared" si="68"/>
        <v>1985</v>
      </c>
      <c r="AC16" s="38">
        <f t="shared" si="68"/>
        <v>1986</v>
      </c>
      <c r="AD16" s="38">
        <f t="shared" si="68"/>
        <v>1987</v>
      </c>
      <c r="AE16" s="38">
        <f t="shared" si="68"/>
        <v>1988</v>
      </c>
      <c r="AF16" s="38">
        <f t="shared" si="68"/>
        <v>1989</v>
      </c>
      <c r="AG16" s="38">
        <f t="shared" si="68"/>
        <v>1990</v>
      </c>
      <c r="AH16" s="38">
        <f t="shared" si="68"/>
        <v>1991</v>
      </c>
      <c r="AI16" s="38">
        <f t="shared" si="68"/>
        <v>1992</v>
      </c>
      <c r="AJ16" s="38">
        <f t="shared" si="68"/>
        <v>1993</v>
      </c>
      <c r="AK16" s="38">
        <f t="shared" si="68"/>
        <v>1994</v>
      </c>
      <c r="AL16" s="38">
        <f t="shared" si="68"/>
        <v>1995</v>
      </c>
      <c r="AM16" s="38">
        <f t="shared" si="68"/>
        <v>1996</v>
      </c>
      <c r="AN16" s="38">
        <f t="shared" si="68"/>
        <v>1997</v>
      </c>
      <c r="AO16" s="38">
        <f t="shared" si="68"/>
        <v>1998</v>
      </c>
      <c r="AP16" s="38">
        <f t="shared" si="68"/>
        <v>1999</v>
      </c>
      <c r="AQ16" s="38">
        <f t="shared" si="68"/>
        <v>2000</v>
      </c>
      <c r="AR16" s="38">
        <f t="shared" si="68"/>
        <v>2001</v>
      </c>
      <c r="AS16" s="38">
        <f t="shared" si="68"/>
        <v>2002</v>
      </c>
      <c r="AT16" s="38">
        <f t="shared" si="68"/>
        <v>2003</v>
      </c>
      <c r="AU16" s="38">
        <f t="shared" si="68"/>
        <v>2004</v>
      </c>
      <c r="AV16" s="38">
        <f t="shared" si="68"/>
        <v>2005</v>
      </c>
      <c r="AW16" s="38">
        <f t="shared" si="68"/>
        <v>2006</v>
      </c>
      <c r="AX16" s="38">
        <f t="shared" si="68"/>
        <v>2007</v>
      </c>
      <c r="AY16" s="38">
        <f t="shared" si="68"/>
        <v>2008</v>
      </c>
      <c r="AZ16" s="38">
        <f t="shared" si="68"/>
        <v>2009</v>
      </c>
      <c r="BA16" s="38">
        <f t="shared" si="68"/>
        <v>2010</v>
      </c>
      <c r="BB16" s="38">
        <f t="shared" si="68"/>
        <v>2011</v>
      </c>
      <c r="BC16" s="38">
        <f t="shared" si="68"/>
        <v>2012</v>
      </c>
      <c r="BD16" s="38">
        <f t="shared" si="68"/>
        <v>2013</v>
      </c>
      <c r="BE16" s="38">
        <f t="shared" si="68"/>
        <v>2014</v>
      </c>
      <c r="BF16" s="38">
        <f t="shared" si="68"/>
        <v>2015</v>
      </c>
      <c r="BG16" s="38">
        <f t="shared" si="68"/>
        <v>2016</v>
      </c>
      <c r="BH16" s="38">
        <f t="shared" si="68"/>
        <v>2017</v>
      </c>
    </row>
    <row r="17" spans="1:60" ht="66" customHeight="1">
      <c r="A17" s="330"/>
      <c r="B17" s="44" t="s">
        <v>951</v>
      </c>
      <c r="C17" s="96">
        <f>'2.b-MTH-HTH-method2'!C45</f>
        <v>0.27096033581386358</v>
      </c>
      <c r="D17" s="96">
        <f>'2.b-MTH-HTH-method2'!D45</f>
        <v>0.27803846841506513</v>
      </c>
      <c r="E17" s="96">
        <f>'2.b-MTH-HTH-method2'!E45</f>
        <v>0.28512306108197533</v>
      </c>
      <c r="F17" s="96">
        <f>'2.b-MTH-HTH-method2'!F45</f>
        <v>0.29221073523947788</v>
      </c>
      <c r="G17" s="96">
        <f>'2.b-MTH-HTH-method2'!G45</f>
        <v>0.29929810301441867</v>
      </c>
      <c r="H17" s="96">
        <f>'2.b-MTH-HTH-method2'!H45</f>
        <v>0.30638177745854617</v>
      </c>
      <c r="I17" s="96">
        <f>'2.b-MTH-HTH-method2'!I45</f>
        <v>0.31345838276552329</v>
      </c>
      <c r="J17" s="96">
        <f>'2.b-MTH-HTH-method2'!J45</f>
        <v>0.32052456441659938</v>
      </c>
      <c r="K17" s="96">
        <f>'2.b-MTH-HTH-method2'!K45</f>
        <v>0.32757699919028938</v>
      </c>
      <c r="L17" s="96">
        <f>'2.b-MTH-HTH-method2'!L45</f>
        <v>0.33461240497291833</v>
      </c>
      <c r="M17" s="96">
        <f>'2.b-MTH-HTH-method2'!M45</f>
        <v>0.33900064234710969</v>
      </c>
      <c r="N17" s="96">
        <f>'2.b-MTH-HTH-method2'!N45</f>
        <v>0.348033858794222</v>
      </c>
      <c r="O17" s="96">
        <f>'2.b-MTH-HTH-method2'!O45</f>
        <v>0.35255421330360076</v>
      </c>
      <c r="P17" s="96">
        <f>'2.b-MTH-HTH-method2'!P45</f>
        <v>0.36316841586045356</v>
      </c>
      <c r="Q17" s="96">
        <f>'2.b-MTH-HTH-method2'!Q45</f>
        <v>0.37231292224020818</v>
      </c>
      <c r="R17" s="96">
        <f>'2.b-MTH-HTH-method2'!R45</f>
        <v>0.38060310289556548</v>
      </c>
      <c r="S17" s="96">
        <f>'2.b-MTH-HTH-method2'!S45</f>
        <v>0.3859322922417493</v>
      </c>
      <c r="T17" s="96">
        <f>'2.b-MTH-HTH-method2'!T45</f>
        <v>0.39113304875381116</v>
      </c>
      <c r="U17" s="96">
        <f>'2.b-MTH-HTH-method2'!U45</f>
        <v>0.39631175960093368</v>
      </c>
      <c r="V17" s="96">
        <f>'2.b-MTH-HTH-method2'!V45</f>
        <v>0.40146668545805714</v>
      </c>
      <c r="W17" s="96">
        <f>'2.b-MTH-HTH-method2'!W45</f>
        <v>0.40659623704207171</v>
      </c>
      <c r="X17" s="96">
        <f>'2.b-MTH-HTH-method2'!X45</f>
        <v>0.41162879886934722</v>
      </c>
      <c r="Y17" s="96">
        <f>'2.b-MTH-HTH-method2'!Y45</f>
        <v>0.42718388736326346</v>
      </c>
      <c r="Z17" s="96">
        <f>'2.b-MTH-HTH-method2'!Z45</f>
        <v>0.43090333569013051</v>
      </c>
      <c r="AA17" s="96">
        <f>'2.b-MTH-HTH-method2'!AA45</f>
        <v>0.43731957379166619</v>
      </c>
      <c r="AB17" s="96">
        <f>'2.b-MTH-HTH-method2'!AB45</f>
        <v>0.43403056707977594</v>
      </c>
      <c r="AC17" s="96">
        <f>'2.b-MTH-HTH-method2'!AC45</f>
        <v>0.43611792365164642</v>
      </c>
      <c r="AD17" s="96">
        <f>'2.b-MTH-HTH-method2'!AD45</f>
        <v>0.44774002617765807</v>
      </c>
      <c r="AE17" s="96">
        <f>'2.b-MTH-HTH-method2'!AE45</f>
        <v>0.45928152601857686</v>
      </c>
      <c r="AF17" s="96">
        <f>'2.b-MTH-HTH-method2'!AF45</f>
        <v>0.45871837984852454</v>
      </c>
      <c r="AG17" s="96">
        <f>'2.b-MTH-HTH-method2'!AG45</f>
        <v>0.47253270654066276</v>
      </c>
      <c r="AH17" s="96">
        <f>'2.b-MTH-HTH-method2'!AH45</f>
        <v>0.4833633944813277</v>
      </c>
      <c r="AI17" s="96">
        <f>'2.b-MTH-HTH-method2'!AI45</f>
        <v>0.4938596728161313</v>
      </c>
      <c r="AJ17" s="96">
        <f>'2.b-MTH-HTH-method2'!AJ45</f>
        <v>0.50009127836262857</v>
      </c>
      <c r="AK17" s="96">
        <f>'2.b-MTH-HTH-method2'!AK45</f>
        <v>0.50828722629320966</v>
      </c>
      <c r="AL17" s="96">
        <f>'2.b-MTH-HTH-method2'!AL45</f>
        <v>0.50952544559500845</v>
      </c>
      <c r="AM17" s="96">
        <f>'2.b-MTH-HTH-method2'!AM45</f>
        <v>0.52265149277349654</v>
      </c>
      <c r="AN17" s="96">
        <f>'2.b-MTH-HTH-method2'!AN45</f>
        <v>0.52495202377414851</v>
      </c>
      <c r="AO17" s="96">
        <f>'2.b-MTH-HTH-method2'!AO45</f>
        <v>0.53687106996244194</v>
      </c>
      <c r="AP17" s="96">
        <f>'2.b-MTH-HTH-method2'!AP45</f>
        <v>0.53220331018778944</v>
      </c>
      <c r="AQ17" s="96">
        <f>'2.b-MTH-HTH-method2'!AQ45</f>
        <v>0.54099447518753085</v>
      </c>
      <c r="AR17" s="96">
        <f>'2.b-MTH-HTH-method2'!AR45</f>
        <v>0.54069399515463346</v>
      </c>
      <c r="AS17" s="96">
        <f>'2.b-MTH-HTH-method2'!AS45</f>
        <v>0.55120071864467934</v>
      </c>
      <c r="AT17" s="96">
        <f>'2.b-MTH-HTH-method2'!AT45</f>
        <v>0.55975183037132925</v>
      </c>
      <c r="AU17" s="96">
        <f>'2.b-MTH-HTH-method2'!AU45</f>
        <v>0.56497102100313534</v>
      </c>
      <c r="AV17" s="96">
        <f>'2.b-MTH-HTH-method2'!AV45</f>
        <v>0.56927952895042322</v>
      </c>
      <c r="AW17" s="96">
        <f>'2.b-MTH-HTH-method2'!AW45</f>
        <v>0.57450751000950395</v>
      </c>
      <c r="AX17" s="96">
        <f>'2.b-MTH-HTH-method2'!AX45</f>
        <v>0.57781775890094389</v>
      </c>
      <c r="AY17" s="96">
        <f>'2.b-MTH-HTH-method2'!AY45</f>
        <v>0.57451595766849639</v>
      </c>
      <c r="AZ17" s="96">
        <f>'2.b-MTH-HTH-method2'!AZ45</f>
        <v>0.5749549285103237</v>
      </c>
      <c r="BA17" s="96">
        <f>'2.b-MTH-HTH-method2'!BA45</f>
        <v>0.5807407629223017</v>
      </c>
      <c r="BB17" s="96">
        <f>'2.b-MTH-HTH-method2'!BB45</f>
        <v>0.5810223934986205</v>
      </c>
      <c r="BC17" s="96">
        <f>'2.b-MTH-HTH-method2'!BC45</f>
        <v>0.59258989819671504</v>
      </c>
      <c r="BD17" s="96">
        <f>'2.b-MTH-HTH-method2'!BD45</f>
        <v>0.58065161948797872</v>
      </c>
      <c r="BE17" s="96">
        <f>'2.b-MTH-HTH-method2'!BE45</f>
        <v>0.59355556017253441</v>
      </c>
      <c r="BF17" s="96">
        <f>'2.b-MTH-HTH-method2'!BF45</f>
        <v>0.59070062988818917</v>
      </c>
      <c r="BG17" s="96">
        <f>'2.b-MTH-HTH-method2'!BG45</f>
        <v>0.59628957550154083</v>
      </c>
      <c r="BH17" s="96">
        <f>'2.b-MTH-HTH-method2'!BH45</f>
        <v>0.60607696374633591</v>
      </c>
    </row>
    <row r="20" spans="1:60">
      <c r="A20" s="330" t="s">
        <v>523</v>
      </c>
      <c r="B20" s="27" t="s">
        <v>408</v>
      </c>
      <c r="C20" s="38">
        <f>1960</f>
        <v>1960</v>
      </c>
      <c r="D20" s="38">
        <f>C20+1</f>
        <v>1961</v>
      </c>
      <c r="E20" s="38">
        <f t="shared" ref="E20:BH20" si="69">D20+1</f>
        <v>1962</v>
      </c>
      <c r="F20" s="38">
        <f t="shared" si="69"/>
        <v>1963</v>
      </c>
      <c r="G20" s="38">
        <f t="shared" si="69"/>
        <v>1964</v>
      </c>
      <c r="H20" s="38">
        <f t="shared" si="69"/>
        <v>1965</v>
      </c>
      <c r="I20" s="38">
        <f t="shared" si="69"/>
        <v>1966</v>
      </c>
      <c r="J20" s="38">
        <f t="shared" si="69"/>
        <v>1967</v>
      </c>
      <c r="K20" s="38">
        <f t="shared" si="69"/>
        <v>1968</v>
      </c>
      <c r="L20" s="38">
        <f t="shared" si="69"/>
        <v>1969</v>
      </c>
      <c r="M20" s="38">
        <f t="shared" si="69"/>
        <v>1970</v>
      </c>
      <c r="N20" s="38">
        <f t="shared" si="69"/>
        <v>1971</v>
      </c>
      <c r="O20" s="38">
        <f t="shared" si="69"/>
        <v>1972</v>
      </c>
      <c r="P20" s="38">
        <f t="shared" si="69"/>
        <v>1973</v>
      </c>
      <c r="Q20" s="38">
        <f t="shared" si="69"/>
        <v>1974</v>
      </c>
      <c r="R20" s="38">
        <f t="shared" si="69"/>
        <v>1975</v>
      </c>
      <c r="S20" s="38">
        <f t="shared" si="69"/>
        <v>1976</v>
      </c>
      <c r="T20" s="38">
        <f t="shared" si="69"/>
        <v>1977</v>
      </c>
      <c r="U20" s="38">
        <f t="shared" si="69"/>
        <v>1978</v>
      </c>
      <c r="V20" s="38">
        <f t="shared" si="69"/>
        <v>1979</v>
      </c>
      <c r="W20" s="38">
        <f t="shared" si="69"/>
        <v>1980</v>
      </c>
      <c r="X20" s="38">
        <f t="shared" si="69"/>
        <v>1981</v>
      </c>
      <c r="Y20" s="38">
        <f t="shared" si="69"/>
        <v>1982</v>
      </c>
      <c r="Z20" s="38">
        <f t="shared" si="69"/>
        <v>1983</v>
      </c>
      <c r="AA20" s="38">
        <f t="shared" si="69"/>
        <v>1984</v>
      </c>
      <c r="AB20" s="38">
        <f t="shared" si="69"/>
        <v>1985</v>
      </c>
      <c r="AC20" s="38">
        <f t="shared" si="69"/>
        <v>1986</v>
      </c>
      <c r="AD20" s="38">
        <f t="shared" si="69"/>
        <v>1987</v>
      </c>
      <c r="AE20" s="38">
        <f t="shared" si="69"/>
        <v>1988</v>
      </c>
      <c r="AF20" s="38">
        <f t="shared" si="69"/>
        <v>1989</v>
      </c>
      <c r="AG20" s="38">
        <f t="shared" si="69"/>
        <v>1990</v>
      </c>
      <c r="AH20" s="38">
        <f t="shared" si="69"/>
        <v>1991</v>
      </c>
      <c r="AI20" s="38">
        <f t="shared" si="69"/>
        <v>1992</v>
      </c>
      <c r="AJ20" s="38">
        <f t="shared" si="69"/>
        <v>1993</v>
      </c>
      <c r="AK20" s="38">
        <f t="shared" si="69"/>
        <v>1994</v>
      </c>
      <c r="AL20" s="38">
        <f t="shared" si="69"/>
        <v>1995</v>
      </c>
      <c r="AM20" s="38">
        <f t="shared" si="69"/>
        <v>1996</v>
      </c>
      <c r="AN20" s="38">
        <f t="shared" si="69"/>
        <v>1997</v>
      </c>
      <c r="AO20" s="38">
        <f t="shared" si="69"/>
        <v>1998</v>
      </c>
      <c r="AP20" s="38">
        <f t="shared" si="69"/>
        <v>1999</v>
      </c>
      <c r="AQ20" s="38">
        <f t="shared" si="69"/>
        <v>2000</v>
      </c>
      <c r="AR20" s="38">
        <f t="shared" si="69"/>
        <v>2001</v>
      </c>
      <c r="AS20" s="38">
        <f t="shared" si="69"/>
        <v>2002</v>
      </c>
      <c r="AT20" s="38">
        <f t="shared" si="69"/>
        <v>2003</v>
      </c>
      <c r="AU20" s="38">
        <f t="shared" si="69"/>
        <v>2004</v>
      </c>
      <c r="AV20" s="38">
        <f t="shared" si="69"/>
        <v>2005</v>
      </c>
      <c r="AW20" s="38">
        <f t="shared" si="69"/>
        <v>2006</v>
      </c>
      <c r="AX20" s="38">
        <f t="shared" si="69"/>
        <v>2007</v>
      </c>
      <c r="AY20" s="38">
        <f t="shared" si="69"/>
        <v>2008</v>
      </c>
      <c r="AZ20" s="38">
        <f t="shared" si="69"/>
        <v>2009</v>
      </c>
      <c r="BA20" s="38">
        <f t="shared" si="69"/>
        <v>2010</v>
      </c>
      <c r="BB20" s="38">
        <f t="shared" si="69"/>
        <v>2011</v>
      </c>
      <c r="BC20" s="38">
        <f t="shared" si="69"/>
        <v>2012</v>
      </c>
      <c r="BD20" s="38">
        <f t="shared" si="69"/>
        <v>2013</v>
      </c>
      <c r="BE20" s="38">
        <f t="shared" si="69"/>
        <v>2014</v>
      </c>
      <c r="BF20" s="38">
        <f t="shared" si="69"/>
        <v>2015</v>
      </c>
      <c r="BG20" s="38">
        <f t="shared" si="69"/>
        <v>2016</v>
      </c>
      <c r="BH20" s="38">
        <f t="shared" si="69"/>
        <v>2017</v>
      </c>
    </row>
    <row r="21" spans="1:60" ht="28">
      <c r="A21" s="330"/>
      <c r="B21" s="45" t="s">
        <v>951</v>
      </c>
      <c r="C21" s="318">
        <f>'2.b-MTH-HTH-method2'!C45</f>
        <v>0.27096033581386358</v>
      </c>
      <c r="D21" s="318">
        <f>'2.b-MTH-HTH-method2'!D45</f>
        <v>0.27803846841506513</v>
      </c>
      <c r="E21" s="318">
        <f>'2.b-MTH-HTH-method2'!E45</f>
        <v>0.28512306108197533</v>
      </c>
      <c r="F21" s="318">
        <f>'2.b-MTH-HTH-method2'!F45</f>
        <v>0.29221073523947788</v>
      </c>
      <c r="G21" s="318">
        <f>'2.b-MTH-HTH-method2'!G45</f>
        <v>0.29929810301441867</v>
      </c>
      <c r="H21" s="318">
        <f>'2.b-MTH-HTH-method2'!H45</f>
        <v>0.30638177745854617</v>
      </c>
      <c r="I21" s="318">
        <f>'2.b-MTH-HTH-method2'!I45</f>
        <v>0.31345838276552329</v>
      </c>
      <c r="J21" s="318">
        <f>'2.b-MTH-HTH-method2'!J45</f>
        <v>0.32052456441659938</v>
      </c>
      <c r="K21" s="318">
        <f>'2.b-MTH-HTH-method2'!K45</f>
        <v>0.32757699919028938</v>
      </c>
      <c r="L21" s="318">
        <f>'2.b-MTH-HTH-method2'!L45</f>
        <v>0.33461240497291833</v>
      </c>
      <c r="M21" s="318">
        <f>'2.b-MTH-HTH-method2'!M45</f>
        <v>0.33900064234710969</v>
      </c>
      <c r="N21" s="318">
        <f>'2.b-MTH-HTH-method2'!N45</f>
        <v>0.348033858794222</v>
      </c>
      <c r="O21" s="318">
        <f>'2.b-MTH-HTH-method2'!O45</f>
        <v>0.35255421330360076</v>
      </c>
      <c r="P21" s="318">
        <f>'2.b-MTH-HTH-method2'!P45</f>
        <v>0.36316841586045356</v>
      </c>
      <c r="Q21" s="318">
        <f>'2.b-MTH-HTH-method2'!Q45</f>
        <v>0.37231292224020818</v>
      </c>
      <c r="R21" s="318">
        <f>'2.b-MTH-HTH-method2'!R45</f>
        <v>0.38060310289556548</v>
      </c>
      <c r="S21" s="318">
        <f>'2.b-MTH-HTH-method2'!S45</f>
        <v>0.3859322922417493</v>
      </c>
      <c r="T21" s="318">
        <f>'2.b-MTH-HTH-method2'!T45</f>
        <v>0.39113304875381116</v>
      </c>
      <c r="U21" s="318">
        <f>'2.b-MTH-HTH-method2'!U45</f>
        <v>0.39631175960093368</v>
      </c>
      <c r="V21" s="318">
        <f>'2.b-MTH-HTH-method2'!V45</f>
        <v>0.40146668545805714</v>
      </c>
      <c r="W21" s="318">
        <f>'2.b-MTH-HTH-method2'!W45</f>
        <v>0.40659623704207171</v>
      </c>
      <c r="X21" s="318">
        <f>'2.b-MTH-HTH-method2'!X45</f>
        <v>0.41162879886934722</v>
      </c>
      <c r="Y21" s="318">
        <f>'2.b-MTH-HTH-method2'!Y45</f>
        <v>0.42718388736326346</v>
      </c>
      <c r="Z21" s="318">
        <f>'2.b-MTH-HTH-method2'!Z45</f>
        <v>0.43090333569013051</v>
      </c>
      <c r="AA21" s="318">
        <f>'2.b-MTH-HTH-method2'!AA45</f>
        <v>0.43731957379166619</v>
      </c>
      <c r="AB21" s="318">
        <f>'2.b-MTH-HTH-method2'!AB45</f>
        <v>0.43403056707977594</v>
      </c>
      <c r="AC21" s="318">
        <f>'2.b-MTH-HTH-method2'!AC45</f>
        <v>0.43611792365164642</v>
      </c>
      <c r="AD21" s="318">
        <f>'2.b-MTH-HTH-method2'!AD45</f>
        <v>0.44774002617765807</v>
      </c>
      <c r="AE21" s="318">
        <f>'2.b-MTH-HTH-method2'!AE45</f>
        <v>0.45928152601857686</v>
      </c>
      <c r="AF21" s="318">
        <f>'2.b-MTH-HTH-method2'!AF45</f>
        <v>0.45871837984852454</v>
      </c>
      <c r="AG21" s="318">
        <f>'2.b-MTH-HTH-method2'!AG45</f>
        <v>0.47253270654066276</v>
      </c>
      <c r="AH21" s="318">
        <f>'2.b-MTH-HTH-method2'!AH45</f>
        <v>0.4833633944813277</v>
      </c>
      <c r="AI21" s="318">
        <f>'2.b-MTH-HTH-method2'!AI45</f>
        <v>0.4938596728161313</v>
      </c>
      <c r="AJ21" s="318">
        <f>'2.b-MTH-HTH-method2'!AJ45</f>
        <v>0.50009127836262857</v>
      </c>
      <c r="AK21" s="318">
        <f>'2.b-MTH-HTH-method2'!AK45</f>
        <v>0.50828722629320966</v>
      </c>
      <c r="AL21" s="318">
        <f>'2.b-MTH-HTH-method2'!AL45</f>
        <v>0.50952544559500845</v>
      </c>
      <c r="AM21" s="318">
        <f>'2.b-MTH-HTH-method2'!AM45</f>
        <v>0.52265149277349654</v>
      </c>
      <c r="AN21" s="318">
        <f>'2.b-MTH-HTH-method2'!AN45</f>
        <v>0.52495202377414851</v>
      </c>
      <c r="AO21" s="318">
        <f>'2.b-MTH-HTH-method2'!AO45</f>
        <v>0.53687106996244194</v>
      </c>
      <c r="AP21" s="318">
        <f>'2.b-MTH-HTH-method2'!AP45</f>
        <v>0.53220331018778944</v>
      </c>
      <c r="AQ21" s="318">
        <f>'2.b-MTH-HTH-method2'!AQ45</f>
        <v>0.54099447518753085</v>
      </c>
      <c r="AR21" s="318">
        <f>'2.b-MTH-HTH-method2'!AR45</f>
        <v>0.54069399515463346</v>
      </c>
      <c r="AS21" s="318">
        <f>'2.b-MTH-HTH-method2'!AS45</f>
        <v>0.55120071864467934</v>
      </c>
      <c r="AT21" s="318">
        <f>'2.b-MTH-HTH-method2'!AT45</f>
        <v>0.55975183037132925</v>
      </c>
      <c r="AU21" s="318">
        <f>'2.b-MTH-HTH-method2'!AU45</f>
        <v>0.56497102100313534</v>
      </c>
      <c r="AV21" s="318">
        <f>'2.b-MTH-HTH-method2'!AV45</f>
        <v>0.56927952895042322</v>
      </c>
      <c r="AW21" s="318">
        <f>'2.b-MTH-HTH-method2'!AW45</f>
        <v>0.57450751000950395</v>
      </c>
      <c r="AX21" s="318">
        <f>'2.b-MTH-HTH-method2'!AX45</f>
        <v>0.57781775890094389</v>
      </c>
      <c r="AY21" s="318">
        <f>'2.b-MTH-HTH-method2'!AY45</f>
        <v>0.57451595766849639</v>
      </c>
      <c r="AZ21" s="318">
        <f>'2.b-MTH-HTH-method2'!AZ45</f>
        <v>0.5749549285103237</v>
      </c>
      <c r="BA21" s="318">
        <f>'2.b-MTH-HTH-method2'!BA45</f>
        <v>0.5807407629223017</v>
      </c>
      <c r="BB21" s="318">
        <f>'2.b-MTH-HTH-method2'!BB45</f>
        <v>0.5810223934986205</v>
      </c>
      <c r="BC21" s="318">
        <f>'2.b-MTH-HTH-method2'!BC45</f>
        <v>0.59258989819671504</v>
      </c>
      <c r="BD21" s="318">
        <f>'2.b-MTH-HTH-method2'!BD45</f>
        <v>0.58065161948797872</v>
      </c>
      <c r="BE21" s="318">
        <f>'2.b-MTH-HTH-method2'!BE45</f>
        <v>0.59355556017253441</v>
      </c>
      <c r="BF21" s="318">
        <f>'2.b-MTH-HTH-method2'!BF45</f>
        <v>0.59070062988818917</v>
      </c>
      <c r="BG21" s="318">
        <f>'2.b-MTH-HTH-method2'!BG45</f>
        <v>0.59628957550154083</v>
      </c>
      <c r="BH21" s="318">
        <f>'2.b-MTH-HTH-method2'!BH45</f>
        <v>0.60607696374633591</v>
      </c>
    </row>
    <row r="24" spans="1:60">
      <c r="A24" s="324" t="s">
        <v>494</v>
      </c>
      <c r="B24" s="324"/>
      <c r="C24" s="324"/>
      <c r="D24" s="324"/>
      <c r="E24" s="324"/>
    </row>
    <row r="26" spans="1:60" s="22" customFormat="1" ht="25.5" customHeight="1">
      <c r="B26" s="337" t="s">
        <v>595</v>
      </c>
      <c r="C26" s="337"/>
      <c r="D26" s="337"/>
      <c r="E26" s="337"/>
      <c r="F26" s="337"/>
      <c r="G26" s="337"/>
      <c r="H26" s="337"/>
      <c r="I26" s="337"/>
      <c r="J26" s="337"/>
    </row>
    <row r="28" spans="1:60">
      <c r="A28" s="330" t="s">
        <v>498</v>
      </c>
      <c r="B28" s="27" t="s">
        <v>408</v>
      </c>
      <c r="C28" s="38">
        <f>1960</f>
        <v>1960</v>
      </c>
      <c r="D28" s="38">
        <f>C28+1</f>
        <v>1961</v>
      </c>
      <c r="E28" s="38">
        <f t="shared" ref="E28:BH28" si="70">D28+1</f>
        <v>1962</v>
      </c>
      <c r="F28" s="38">
        <f t="shared" si="70"/>
        <v>1963</v>
      </c>
      <c r="G28" s="38">
        <f t="shared" si="70"/>
        <v>1964</v>
      </c>
      <c r="H28" s="38">
        <f t="shared" si="70"/>
        <v>1965</v>
      </c>
      <c r="I28" s="38">
        <f t="shared" si="70"/>
        <v>1966</v>
      </c>
      <c r="J28" s="38">
        <f t="shared" si="70"/>
        <v>1967</v>
      </c>
      <c r="K28" s="38">
        <f t="shared" si="70"/>
        <v>1968</v>
      </c>
      <c r="L28" s="38">
        <f t="shared" si="70"/>
        <v>1969</v>
      </c>
      <c r="M28" s="38">
        <f t="shared" si="70"/>
        <v>1970</v>
      </c>
      <c r="N28" s="38">
        <f t="shared" si="70"/>
        <v>1971</v>
      </c>
      <c r="O28" s="38">
        <f t="shared" si="70"/>
        <v>1972</v>
      </c>
      <c r="P28" s="38">
        <f t="shared" si="70"/>
        <v>1973</v>
      </c>
      <c r="Q28" s="38">
        <f t="shared" si="70"/>
        <v>1974</v>
      </c>
      <c r="R28" s="38">
        <f t="shared" si="70"/>
        <v>1975</v>
      </c>
      <c r="S28" s="38">
        <f t="shared" si="70"/>
        <v>1976</v>
      </c>
      <c r="T28" s="38">
        <f t="shared" si="70"/>
        <v>1977</v>
      </c>
      <c r="U28" s="38">
        <f t="shared" si="70"/>
        <v>1978</v>
      </c>
      <c r="V28" s="38">
        <f t="shared" si="70"/>
        <v>1979</v>
      </c>
      <c r="W28" s="38">
        <f t="shared" si="70"/>
        <v>1980</v>
      </c>
      <c r="X28" s="38">
        <f t="shared" si="70"/>
        <v>1981</v>
      </c>
      <c r="Y28" s="38">
        <f t="shared" si="70"/>
        <v>1982</v>
      </c>
      <c r="Z28" s="38">
        <f t="shared" si="70"/>
        <v>1983</v>
      </c>
      <c r="AA28" s="38">
        <f t="shared" si="70"/>
        <v>1984</v>
      </c>
      <c r="AB28" s="38">
        <f t="shared" si="70"/>
        <v>1985</v>
      </c>
      <c r="AC28" s="38">
        <f t="shared" si="70"/>
        <v>1986</v>
      </c>
      <c r="AD28" s="38">
        <f t="shared" si="70"/>
        <v>1987</v>
      </c>
      <c r="AE28" s="38">
        <f t="shared" si="70"/>
        <v>1988</v>
      </c>
      <c r="AF28" s="38">
        <f t="shared" si="70"/>
        <v>1989</v>
      </c>
      <c r="AG28" s="38">
        <f t="shared" si="70"/>
        <v>1990</v>
      </c>
      <c r="AH28" s="38">
        <f t="shared" si="70"/>
        <v>1991</v>
      </c>
      <c r="AI28" s="38">
        <f t="shared" si="70"/>
        <v>1992</v>
      </c>
      <c r="AJ28" s="38">
        <f t="shared" si="70"/>
        <v>1993</v>
      </c>
      <c r="AK28" s="38">
        <f t="shared" si="70"/>
        <v>1994</v>
      </c>
      <c r="AL28" s="38">
        <f t="shared" si="70"/>
        <v>1995</v>
      </c>
      <c r="AM28" s="38">
        <f t="shared" si="70"/>
        <v>1996</v>
      </c>
      <c r="AN28" s="38">
        <f t="shared" si="70"/>
        <v>1997</v>
      </c>
      <c r="AO28" s="38">
        <f t="shared" si="70"/>
        <v>1998</v>
      </c>
      <c r="AP28" s="38">
        <f t="shared" si="70"/>
        <v>1999</v>
      </c>
      <c r="AQ28" s="38">
        <f t="shared" si="70"/>
        <v>2000</v>
      </c>
      <c r="AR28" s="38">
        <f t="shared" si="70"/>
        <v>2001</v>
      </c>
      <c r="AS28" s="38">
        <f t="shared" si="70"/>
        <v>2002</v>
      </c>
      <c r="AT28" s="38">
        <f t="shared" si="70"/>
        <v>2003</v>
      </c>
      <c r="AU28" s="38">
        <f t="shared" si="70"/>
        <v>2004</v>
      </c>
      <c r="AV28" s="38">
        <f t="shared" si="70"/>
        <v>2005</v>
      </c>
      <c r="AW28" s="38">
        <f t="shared" si="70"/>
        <v>2006</v>
      </c>
      <c r="AX28" s="38">
        <f t="shared" si="70"/>
        <v>2007</v>
      </c>
      <c r="AY28" s="38">
        <f t="shared" si="70"/>
        <v>2008</v>
      </c>
      <c r="AZ28" s="38">
        <f t="shared" si="70"/>
        <v>2009</v>
      </c>
      <c r="BA28" s="38">
        <f t="shared" si="70"/>
        <v>2010</v>
      </c>
      <c r="BB28" s="38">
        <f t="shared" si="70"/>
        <v>2011</v>
      </c>
      <c r="BC28" s="38">
        <f t="shared" si="70"/>
        <v>2012</v>
      </c>
      <c r="BD28" s="38">
        <f t="shared" si="70"/>
        <v>2013</v>
      </c>
      <c r="BE28" s="38">
        <f t="shared" si="70"/>
        <v>2014</v>
      </c>
      <c r="BF28" s="38">
        <f t="shared" si="70"/>
        <v>2015</v>
      </c>
      <c r="BG28" s="38">
        <f t="shared" si="70"/>
        <v>2016</v>
      </c>
      <c r="BH28" s="38">
        <f t="shared" si="70"/>
        <v>2017</v>
      </c>
    </row>
    <row r="29" spans="1:60">
      <c r="A29" s="330"/>
      <c r="B29" s="51" t="s">
        <v>496</v>
      </c>
      <c r="C29" s="10">
        <f>'Calculations-tests'!B77</f>
        <v>14.921031746031746</v>
      </c>
      <c r="D29" s="10">
        <f>'Calculations-tests'!C77</f>
        <v>14.921031746031746</v>
      </c>
      <c r="E29" s="10">
        <f>'Calculations-tests'!D77</f>
        <v>14.921031746031746</v>
      </c>
      <c r="F29" s="10">
        <f>'Calculations-tests'!E77</f>
        <v>14.921031746031746</v>
      </c>
      <c r="G29" s="10">
        <f>'Calculations-tests'!F77</f>
        <v>14.921031746031746</v>
      </c>
      <c r="H29" s="10">
        <f>'Calculations-tests'!G77</f>
        <v>14.921031746031746</v>
      </c>
      <c r="I29" s="10">
        <f>'Calculations-tests'!H77</f>
        <v>14.921031746031746</v>
      </c>
      <c r="J29" s="10">
        <f>'Calculations-tests'!I77</f>
        <v>14.921031746031746</v>
      </c>
      <c r="K29" s="10">
        <f>'Calculations-tests'!J77</f>
        <v>14.921031746031746</v>
      </c>
      <c r="L29" s="10">
        <f>'Calculations-tests'!K77</f>
        <v>14.921031746031746</v>
      </c>
      <c r="M29" s="10">
        <f>'Calculations-tests'!L77</f>
        <v>14.921031746031746</v>
      </c>
      <c r="N29" s="10">
        <f>'Calculations-tests'!M77</f>
        <v>14.921031746031746</v>
      </c>
      <c r="O29" s="10">
        <f>'Calculations-tests'!N77</f>
        <v>14.921031746031746</v>
      </c>
      <c r="P29" s="10">
        <f>'Calculations-tests'!O77</f>
        <v>14.921031746031746</v>
      </c>
      <c r="Q29" s="10">
        <f>'Calculations-tests'!P77</f>
        <v>14.921031746031746</v>
      </c>
      <c r="R29" s="10">
        <f>'Calculations-tests'!Q77</f>
        <v>14.921031746031746</v>
      </c>
      <c r="S29" s="10">
        <f>'Calculations-tests'!R77</f>
        <v>14.921031746031746</v>
      </c>
      <c r="T29" s="10">
        <f>'Calculations-tests'!S77</f>
        <v>14.921031746031746</v>
      </c>
      <c r="U29" s="10">
        <f>'Calculations-tests'!T77</f>
        <v>14.921031746031746</v>
      </c>
      <c r="V29" s="10">
        <f>'Calculations-tests'!U77</f>
        <v>14.921031746031746</v>
      </c>
      <c r="W29" s="10">
        <f>'Calculations-tests'!V77</f>
        <v>14.921031746031746</v>
      </c>
      <c r="X29" s="10">
        <f>'Calculations-tests'!W77</f>
        <v>14.921031746031746</v>
      </c>
      <c r="Y29" s="10">
        <f>'Calculations-tests'!X77</f>
        <v>14.921031746031746</v>
      </c>
      <c r="Z29" s="10">
        <f>'Calculations-tests'!Y77</f>
        <v>14.921031746031746</v>
      </c>
      <c r="AA29" s="10">
        <f>'Calculations-tests'!Z77</f>
        <v>14.921031746031746</v>
      </c>
      <c r="AB29" s="10">
        <f>'Calculations-tests'!AA77</f>
        <v>14.921031746031746</v>
      </c>
      <c r="AC29" s="10">
        <f>'Calculations-tests'!AB77</f>
        <v>14.921031746031746</v>
      </c>
      <c r="AD29" s="10">
        <f>'Calculations-tests'!AC77</f>
        <v>14.921031746031746</v>
      </c>
      <c r="AE29" s="10">
        <f>'Calculations-tests'!AD77</f>
        <v>14.921031746031746</v>
      </c>
      <c r="AF29" s="10">
        <f>'Calculations-tests'!AE77</f>
        <v>14.921031746031746</v>
      </c>
      <c r="AG29" s="10">
        <f>'Calculations-tests'!AF77</f>
        <v>14.921031746031746</v>
      </c>
      <c r="AH29" s="10">
        <f>'Calculations-tests'!AG77</f>
        <v>14.921031746031746</v>
      </c>
      <c r="AI29" s="10">
        <f>'Calculations-tests'!AH77</f>
        <v>14.921031746031746</v>
      </c>
      <c r="AJ29" s="10">
        <f>'Calculations-tests'!AI77</f>
        <v>14.921031746031746</v>
      </c>
      <c r="AK29" s="10">
        <f>'Calculations-tests'!AJ77</f>
        <v>14.921031746031746</v>
      </c>
      <c r="AL29" s="10">
        <f>'Calculations-tests'!AK77</f>
        <v>14.921031746031746</v>
      </c>
      <c r="AM29" s="10">
        <f>'Calculations-tests'!AL77</f>
        <v>14.921031746031746</v>
      </c>
      <c r="AN29" s="10">
        <f>'Calculations-tests'!AM77</f>
        <v>14.921031746031746</v>
      </c>
      <c r="AO29" s="10">
        <f>'Calculations-tests'!AN77</f>
        <v>14.921031746031746</v>
      </c>
      <c r="AP29" s="10">
        <f>'Calculations-tests'!AO77</f>
        <v>14.921031746031746</v>
      </c>
      <c r="AQ29" s="10">
        <f>'Calculations-tests'!AP77</f>
        <v>14.921031746031746</v>
      </c>
      <c r="AR29" s="10">
        <f>'Calculations-tests'!AQ77</f>
        <v>14.921031746031746</v>
      </c>
      <c r="AS29" s="10">
        <f>'Calculations-tests'!AR77</f>
        <v>14.921031746031746</v>
      </c>
      <c r="AT29" s="10">
        <f>'Calculations-tests'!AS77</f>
        <v>14.921031746031746</v>
      </c>
      <c r="AU29" s="10">
        <f>'Calculations-tests'!AT77</f>
        <v>14.921031746031746</v>
      </c>
      <c r="AV29" s="10">
        <f>'Calculations-tests'!AU77</f>
        <v>14.921031746031746</v>
      </c>
      <c r="AW29" s="10">
        <f>'Calculations-tests'!AV77</f>
        <v>14.921031746031746</v>
      </c>
      <c r="AX29" s="10">
        <f>'Calculations-tests'!AW77</f>
        <v>14.921031746031746</v>
      </c>
      <c r="AY29" s="10">
        <f>'Calculations-tests'!AX77</f>
        <v>14.921031746031746</v>
      </c>
      <c r="AZ29" s="10">
        <f>'Calculations-tests'!AY77</f>
        <v>14.921031746031746</v>
      </c>
      <c r="BA29" s="10">
        <f>'Calculations-tests'!AZ77</f>
        <v>14.921031746031746</v>
      </c>
      <c r="BB29" s="10">
        <f>'Calculations-tests'!BA77</f>
        <v>14.921031746031746</v>
      </c>
      <c r="BC29" s="10">
        <f>'Calculations-tests'!BB77</f>
        <v>14.921031746031746</v>
      </c>
      <c r="BD29" s="10">
        <f>'Calculations-tests'!BC77</f>
        <v>14.921031746031746</v>
      </c>
      <c r="BE29" s="10">
        <f>'Calculations-tests'!BD77</f>
        <v>14.921031746031746</v>
      </c>
      <c r="BF29" s="10">
        <f>'Calculations-tests'!BE77</f>
        <v>14.921031746031746</v>
      </c>
      <c r="BG29" s="10">
        <f>'Calculations-tests'!BF77</f>
        <v>14.921031746031746</v>
      </c>
      <c r="BH29" s="10">
        <f>'Calculations-tests'!BG77</f>
        <v>14.921031746031746</v>
      </c>
    </row>
    <row r="32" spans="1:60">
      <c r="A32" s="330" t="s">
        <v>499</v>
      </c>
      <c r="B32" s="27" t="s">
        <v>408</v>
      </c>
      <c r="C32" s="38">
        <f>1960</f>
        <v>1960</v>
      </c>
      <c r="D32" s="38">
        <f>C32+1</f>
        <v>1961</v>
      </c>
      <c r="E32" s="38">
        <f t="shared" ref="E32:BH32" si="71">D32+1</f>
        <v>1962</v>
      </c>
      <c r="F32" s="38">
        <f t="shared" si="71"/>
        <v>1963</v>
      </c>
      <c r="G32" s="38">
        <f t="shared" si="71"/>
        <v>1964</v>
      </c>
      <c r="H32" s="38">
        <f t="shared" si="71"/>
        <v>1965</v>
      </c>
      <c r="I32" s="38">
        <f t="shared" si="71"/>
        <v>1966</v>
      </c>
      <c r="J32" s="38">
        <f t="shared" si="71"/>
        <v>1967</v>
      </c>
      <c r="K32" s="38">
        <f t="shared" si="71"/>
        <v>1968</v>
      </c>
      <c r="L32" s="38">
        <f t="shared" si="71"/>
        <v>1969</v>
      </c>
      <c r="M32" s="38">
        <f t="shared" si="71"/>
        <v>1970</v>
      </c>
      <c r="N32" s="38">
        <f t="shared" si="71"/>
        <v>1971</v>
      </c>
      <c r="O32" s="38">
        <f t="shared" si="71"/>
        <v>1972</v>
      </c>
      <c r="P32" s="38">
        <f t="shared" si="71"/>
        <v>1973</v>
      </c>
      <c r="Q32" s="38">
        <f t="shared" si="71"/>
        <v>1974</v>
      </c>
      <c r="R32" s="38">
        <f t="shared" si="71"/>
        <v>1975</v>
      </c>
      <c r="S32" s="38">
        <f t="shared" si="71"/>
        <v>1976</v>
      </c>
      <c r="T32" s="38">
        <f t="shared" si="71"/>
        <v>1977</v>
      </c>
      <c r="U32" s="38">
        <f t="shared" si="71"/>
        <v>1978</v>
      </c>
      <c r="V32" s="38">
        <f t="shared" si="71"/>
        <v>1979</v>
      </c>
      <c r="W32" s="38">
        <f t="shared" si="71"/>
        <v>1980</v>
      </c>
      <c r="X32" s="38">
        <f t="shared" si="71"/>
        <v>1981</v>
      </c>
      <c r="Y32" s="38">
        <f t="shared" si="71"/>
        <v>1982</v>
      </c>
      <c r="Z32" s="38">
        <f t="shared" si="71"/>
        <v>1983</v>
      </c>
      <c r="AA32" s="38">
        <f t="shared" si="71"/>
        <v>1984</v>
      </c>
      <c r="AB32" s="38">
        <f t="shared" si="71"/>
        <v>1985</v>
      </c>
      <c r="AC32" s="38">
        <f t="shared" si="71"/>
        <v>1986</v>
      </c>
      <c r="AD32" s="38">
        <f t="shared" si="71"/>
        <v>1987</v>
      </c>
      <c r="AE32" s="38">
        <f t="shared" si="71"/>
        <v>1988</v>
      </c>
      <c r="AF32" s="38">
        <f t="shared" si="71"/>
        <v>1989</v>
      </c>
      <c r="AG32" s="38">
        <f t="shared" si="71"/>
        <v>1990</v>
      </c>
      <c r="AH32" s="38">
        <f t="shared" si="71"/>
        <v>1991</v>
      </c>
      <c r="AI32" s="38">
        <f t="shared" si="71"/>
        <v>1992</v>
      </c>
      <c r="AJ32" s="38">
        <f t="shared" si="71"/>
        <v>1993</v>
      </c>
      <c r="AK32" s="38">
        <f t="shared" si="71"/>
        <v>1994</v>
      </c>
      <c r="AL32" s="38">
        <f t="shared" si="71"/>
        <v>1995</v>
      </c>
      <c r="AM32" s="38">
        <f t="shared" si="71"/>
        <v>1996</v>
      </c>
      <c r="AN32" s="38">
        <f t="shared" si="71"/>
        <v>1997</v>
      </c>
      <c r="AO32" s="38">
        <f t="shared" si="71"/>
        <v>1998</v>
      </c>
      <c r="AP32" s="38">
        <f t="shared" si="71"/>
        <v>1999</v>
      </c>
      <c r="AQ32" s="38">
        <f t="shared" si="71"/>
        <v>2000</v>
      </c>
      <c r="AR32" s="38">
        <f t="shared" si="71"/>
        <v>2001</v>
      </c>
      <c r="AS32" s="38">
        <f t="shared" si="71"/>
        <v>2002</v>
      </c>
      <c r="AT32" s="38">
        <f t="shared" si="71"/>
        <v>2003</v>
      </c>
      <c r="AU32" s="38">
        <f t="shared" si="71"/>
        <v>2004</v>
      </c>
      <c r="AV32" s="38">
        <f t="shared" si="71"/>
        <v>2005</v>
      </c>
      <c r="AW32" s="38">
        <f t="shared" si="71"/>
        <v>2006</v>
      </c>
      <c r="AX32" s="38">
        <f t="shared" si="71"/>
        <v>2007</v>
      </c>
      <c r="AY32" s="38">
        <f t="shared" si="71"/>
        <v>2008</v>
      </c>
      <c r="AZ32" s="38">
        <f t="shared" si="71"/>
        <v>2009</v>
      </c>
      <c r="BA32" s="38">
        <f t="shared" si="71"/>
        <v>2010</v>
      </c>
      <c r="BB32" s="38">
        <f t="shared" si="71"/>
        <v>2011</v>
      </c>
      <c r="BC32" s="38">
        <f t="shared" si="71"/>
        <v>2012</v>
      </c>
      <c r="BD32" s="38">
        <f t="shared" si="71"/>
        <v>2013</v>
      </c>
      <c r="BE32" s="38">
        <f t="shared" si="71"/>
        <v>2014</v>
      </c>
      <c r="BF32" s="38">
        <f t="shared" si="71"/>
        <v>2015</v>
      </c>
      <c r="BG32" s="38">
        <f t="shared" si="71"/>
        <v>2016</v>
      </c>
      <c r="BH32" s="38">
        <f t="shared" si="71"/>
        <v>2017</v>
      </c>
    </row>
    <row r="33" spans="1:60">
      <c r="A33" s="330"/>
      <c r="B33" s="51" t="s">
        <v>496</v>
      </c>
      <c r="C33" s="10">
        <f>C29+273.15</f>
        <v>288.07103174603174</v>
      </c>
      <c r="D33" s="10">
        <f t="shared" ref="D33:BH33" si="72">D29+273.15</f>
        <v>288.07103174603174</v>
      </c>
      <c r="E33" s="10">
        <f t="shared" si="72"/>
        <v>288.07103174603174</v>
      </c>
      <c r="F33" s="10">
        <f t="shared" si="72"/>
        <v>288.07103174603174</v>
      </c>
      <c r="G33" s="10">
        <f t="shared" si="72"/>
        <v>288.07103174603174</v>
      </c>
      <c r="H33" s="10">
        <f t="shared" si="72"/>
        <v>288.07103174603174</v>
      </c>
      <c r="I33" s="10">
        <f t="shared" si="72"/>
        <v>288.07103174603174</v>
      </c>
      <c r="J33" s="10">
        <f t="shared" si="72"/>
        <v>288.07103174603174</v>
      </c>
      <c r="K33" s="10">
        <f t="shared" si="72"/>
        <v>288.07103174603174</v>
      </c>
      <c r="L33" s="10">
        <f t="shared" si="72"/>
        <v>288.07103174603174</v>
      </c>
      <c r="M33" s="10">
        <f t="shared" si="72"/>
        <v>288.07103174603174</v>
      </c>
      <c r="N33" s="10">
        <f t="shared" si="72"/>
        <v>288.07103174603174</v>
      </c>
      <c r="O33" s="10">
        <f t="shared" si="72"/>
        <v>288.07103174603174</v>
      </c>
      <c r="P33" s="10">
        <f t="shared" si="72"/>
        <v>288.07103174603174</v>
      </c>
      <c r="Q33" s="10">
        <f t="shared" si="72"/>
        <v>288.07103174603174</v>
      </c>
      <c r="R33" s="10">
        <f t="shared" si="72"/>
        <v>288.07103174603174</v>
      </c>
      <c r="S33" s="10">
        <f t="shared" si="72"/>
        <v>288.07103174603174</v>
      </c>
      <c r="T33" s="10">
        <f t="shared" si="72"/>
        <v>288.07103174603174</v>
      </c>
      <c r="U33" s="10">
        <f t="shared" si="72"/>
        <v>288.07103174603174</v>
      </c>
      <c r="V33" s="10">
        <f t="shared" si="72"/>
        <v>288.07103174603174</v>
      </c>
      <c r="W33" s="10">
        <f t="shared" si="72"/>
        <v>288.07103174603174</v>
      </c>
      <c r="X33" s="10">
        <f t="shared" si="72"/>
        <v>288.07103174603174</v>
      </c>
      <c r="Y33" s="10">
        <f t="shared" si="72"/>
        <v>288.07103174603174</v>
      </c>
      <c r="Z33" s="10">
        <f t="shared" si="72"/>
        <v>288.07103174603174</v>
      </c>
      <c r="AA33" s="10">
        <f t="shared" si="72"/>
        <v>288.07103174603174</v>
      </c>
      <c r="AB33" s="10">
        <f t="shared" si="72"/>
        <v>288.07103174603174</v>
      </c>
      <c r="AC33" s="10">
        <f t="shared" si="72"/>
        <v>288.07103174603174</v>
      </c>
      <c r="AD33" s="10">
        <f t="shared" si="72"/>
        <v>288.07103174603174</v>
      </c>
      <c r="AE33" s="10">
        <f t="shared" si="72"/>
        <v>288.07103174603174</v>
      </c>
      <c r="AF33" s="10">
        <f t="shared" si="72"/>
        <v>288.07103174603174</v>
      </c>
      <c r="AG33" s="10">
        <f t="shared" si="72"/>
        <v>288.07103174603174</v>
      </c>
      <c r="AH33" s="10">
        <f t="shared" si="72"/>
        <v>288.07103174603174</v>
      </c>
      <c r="AI33" s="10">
        <f t="shared" si="72"/>
        <v>288.07103174603174</v>
      </c>
      <c r="AJ33" s="10">
        <f t="shared" si="72"/>
        <v>288.07103174603174</v>
      </c>
      <c r="AK33" s="10">
        <f t="shared" si="72"/>
        <v>288.07103174603174</v>
      </c>
      <c r="AL33" s="10">
        <f t="shared" si="72"/>
        <v>288.07103174603174</v>
      </c>
      <c r="AM33" s="10">
        <f t="shared" si="72"/>
        <v>288.07103174603174</v>
      </c>
      <c r="AN33" s="10">
        <f t="shared" si="72"/>
        <v>288.07103174603174</v>
      </c>
      <c r="AO33" s="10">
        <f t="shared" si="72"/>
        <v>288.07103174603174</v>
      </c>
      <c r="AP33" s="10">
        <f t="shared" si="72"/>
        <v>288.07103174603174</v>
      </c>
      <c r="AQ33" s="10">
        <f t="shared" si="72"/>
        <v>288.07103174603174</v>
      </c>
      <c r="AR33" s="10">
        <f t="shared" si="72"/>
        <v>288.07103174603174</v>
      </c>
      <c r="AS33" s="10">
        <f t="shared" si="72"/>
        <v>288.07103174603174</v>
      </c>
      <c r="AT33" s="10">
        <f t="shared" si="72"/>
        <v>288.07103174603174</v>
      </c>
      <c r="AU33" s="10">
        <f t="shared" si="72"/>
        <v>288.07103174603174</v>
      </c>
      <c r="AV33" s="10">
        <f t="shared" si="72"/>
        <v>288.07103174603174</v>
      </c>
      <c r="AW33" s="10">
        <f t="shared" si="72"/>
        <v>288.07103174603174</v>
      </c>
      <c r="AX33" s="10">
        <f t="shared" si="72"/>
        <v>288.07103174603174</v>
      </c>
      <c r="AY33" s="10">
        <f t="shared" si="72"/>
        <v>288.07103174603174</v>
      </c>
      <c r="AZ33" s="10">
        <f t="shared" si="72"/>
        <v>288.07103174603174</v>
      </c>
      <c r="BA33" s="10">
        <f t="shared" si="72"/>
        <v>288.07103174603174</v>
      </c>
      <c r="BB33" s="10">
        <f t="shared" si="72"/>
        <v>288.07103174603174</v>
      </c>
      <c r="BC33" s="10">
        <f t="shared" si="72"/>
        <v>288.07103174603174</v>
      </c>
      <c r="BD33" s="10">
        <f t="shared" si="72"/>
        <v>288.07103174603174</v>
      </c>
      <c r="BE33" s="10">
        <f t="shared" si="72"/>
        <v>288.07103174603174</v>
      </c>
      <c r="BF33" s="10">
        <f t="shared" si="72"/>
        <v>288.07103174603174</v>
      </c>
      <c r="BG33" s="10">
        <f t="shared" si="72"/>
        <v>288.07103174603174</v>
      </c>
      <c r="BH33" s="10">
        <f t="shared" si="72"/>
        <v>288.07103174603174</v>
      </c>
    </row>
    <row r="34" spans="1:60">
      <c r="A34" s="335" t="s">
        <v>528</v>
      </c>
      <c r="B34" s="51" t="s">
        <v>522</v>
      </c>
      <c r="C34" s="46">
        <f>C17</f>
        <v>0.27096033581386358</v>
      </c>
      <c r="D34" s="46">
        <f t="shared" ref="D34:BH34" si="73">D17</f>
        <v>0.27803846841506513</v>
      </c>
      <c r="E34" s="46">
        <f t="shared" si="73"/>
        <v>0.28512306108197533</v>
      </c>
      <c r="F34" s="46">
        <f t="shared" si="73"/>
        <v>0.29221073523947788</v>
      </c>
      <c r="G34" s="46">
        <f t="shared" si="73"/>
        <v>0.29929810301441867</v>
      </c>
      <c r="H34" s="46">
        <f t="shared" si="73"/>
        <v>0.30638177745854617</v>
      </c>
      <c r="I34" s="46">
        <f t="shared" si="73"/>
        <v>0.31345838276552329</v>
      </c>
      <c r="J34" s="46">
        <f t="shared" si="73"/>
        <v>0.32052456441659938</v>
      </c>
      <c r="K34" s="46">
        <f t="shared" si="73"/>
        <v>0.32757699919028938</v>
      </c>
      <c r="L34" s="46">
        <f t="shared" si="73"/>
        <v>0.33461240497291833</v>
      </c>
      <c r="M34" s="46">
        <f t="shared" si="73"/>
        <v>0.33900064234710969</v>
      </c>
      <c r="N34" s="46">
        <f t="shared" si="73"/>
        <v>0.348033858794222</v>
      </c>
      <c r="O34" s="46">
        <f t="shared" si="73"/>
        <v>0.35255421330360076</v>
      </c>
      <c r="P34" s="46">
        <f t="shared" si="73"/>
        <v>0.36316841586045356</v>
      </c>
      <c r="Q34" s="46">
        <f t="shared" si="73"/>
        <v>0.37231292224020818</v>
      </c>
      <c r="R34" s="46">
        <f t="shared" si="73"/>
        <v>0.38060310289556548</v>
      </c>
      <c r="S34" s="46">
        <f t="shared" si="73"/>
        <v>0.3859322922417493</v>
      </c>
      <c r="T34" s="46">
        <f t="shared" si="73"/>
        <v>0.39113304875381116</v>
      </c>
      <c r="U34" s="46">
        <f t="shared" si="73"/>
        <v>0.39631175960093368</v>
      </c>
      <c r="V34" s="46">
        <f t="shared" si="73"/>
        <v>0.40146668545805714</v>
      </c>
      <c r="W34" s="46">
        <f t="shared" si="73"/>
        <v>0.40659623704207171</v>
      </c>
      <c r="X34" s="46">
        <f t="shared" si="73"/>
        <v>0.41162879886934722</v>
      </c>
      <c r="Y34" s="46">
        <f t="shared" si="73"/>
        <v>0.42718388736326346</v>
      </c>
      <c r="Z34" s="46">
        <f t="shared" si="73"/>
        <v>0.43090333569013051</v>
      </c>
      <c r="AA34" s="46">
        <f t="shared" si="73"/>
        <v>0.43731957379166619</v>
      </c>
      <c r="AB34" s="46">
        <f t="shared" si="73"/>
        <v>0.43403056707977594</v>
      </c>
      <c r="AC34" s="46">
        <f t="shared" si="73"/>
        <v>0.43611792365164642</v>
      </c>
      <c r="AD34" s="46">
        <f t="shared" si="73"/>
        <v>0.44774002617765807</v>
      </c>
      <c r="AE34" s="46">
        <f t="shared" si="73"/>
        <v>0.45928152601857686</v>
      </c>
      <c r="AF34" s="46">
        <f t="shared" si="73"/>
        <v>0.45871837984852454</v>
      </c>
      <c r="AG34" s="46">
        <f t="shared" si="73"/>
        <v>0.47253270654066276</v>
      </c>
      <c r="AH34" s="46">
        <f t="shared" si="73"/>
        <v>0.4833633944813277</v>
      </c>
      <c r="AI34" s="46">
        <f t="shared" si="73"/>
        <v>0.4938596728161313</v>
      </c>
      <c r="AJ34" s="46">
        <f t="shared" si="73"/>
        <v>0.50009127836262857</v>
      </c>
      <c r="AK34" s="46">
        <f t="shared" si="73"/>
        <v>0.50828722629320966</v>
      </c>
      <c r="AL34" s="46">
        <f t="shared" si="73"/>
        <v>0.50952544559500845</v>
      </c>
      <c r="AM34" s="46">
        <f t="shared" si="73"/>
        <v>0.52265149277349654</v>
      </c>
      <c r="AN34" s="46">
        <f t="shared" si="73"/>
        <v>0.52495202377414851</v>
      </c>
      <c r="AO34" s="46">
        <f t="shared" si="73"/>
        <v>0.53687106996244194</v>
      </c>
      <c r="AP34" s="46">
        <f t="shared" si="73"/>
        <v>0.53220331018778944</v>
      </c>
      <c r="AQ34" s="46">
        <f t="shared" si="73"/>
        <v>0.54099447518753085</v>
      </c>
      <c r="AR34" s="46">
        <f t="shared" si="73"/>
        <v>0.54069399515463346</v>
      </c>
      <c r="AS34" s="46">
        <f t="shared" si="73"/>
        <v>0.55120071864467934</v>
      </c>
      <c r="AT34" s="46">
        <f t="shared" si="73"/>
        <v>0.55975183037132925</v>
      </c>
      <c r="AU34" s="46">
        <f t="shared" si="73"/>
        <v>0.56497102100313534</v>
      </c>
      <c r="AV34" s="46">
        <f t="shared" si="73"/>
        <v>0.56927952895042322</v>
      </c>
      <c r="AW34" s="46">
        <f t="shared" si="73"/>
        <v>0.57450751000950395</v>
      </c>
      <c r="AX34" s="46">
        <f t="shared" si="73"/>
        <v>0.57781775890094389</v>
      </c>
      <c r="AY34" s="46">
        <f t="shared" si="73"/>
        <v>0.57451595766849639</v>
      </c>
      <c r="AZ34" s="46">
        <f t="shared" si="73"/>
        <v>0.5749549285103237</v>
      </c>
      <c r="BA34" s="46">
        <f t="shared" si="73"/>
        <v>0.5807407629223017</v>
      </c>
      <c r="BB34" s="46">
        <f t="shared" si="73"/>
        <v>0.5810223934986205</v>
      </c>
      <c r="BC34" s="46">
        <f t="shared" si="73"/>
        <v>0.59258989819671504</v>
      </c>
      <c r="BD34" s="46">
        <f t="shared" si="73"/>
        <v>0.58065161948797872</v>
      </c>
      <c r="BE34" s="46">
        <f t="shared" si="73"/>
        <v>0.59355556017253441</v>
      </c>
      <c r="BF34" s="46">
        <f t="shared" si="73"/>
        <v>0.59070062988818917</v>
      </c>
      <c r="BG34" s="46">
        <f t="shared" si="73"/>
        <v>0.59628957550154083</v>
      </c>
      <c r="BH34" s="46">
        <f t="shared" si="73"/>
        <v>0.60607696374633591</v>
      </c>
    </row>
    <row r="35" spans="1:60">
      <c r="A35" s="335"/>
      <c r="B35" s="51" t="s">
        <v>524</v>
      </c>
      <c r="C35" s="46">
        <f>C$21</f>
        <v>0.27096033581386358</v>
      </c>
      <c r="D35" s="46">
        <f t="shared" ref="D35:BH39" si="74">D$21</f>
        <v>0.27803846841506513</v>
      </c>
      <c r="E35" s="46">
        <f t="shared" si="74"/>
        <v>0.28512306108197533</v>
      </c>
      <c r="F35" s="46">
        <f t="shared" si="74"/>
        <v>0.29221073523947788</v>
      </c>
      <c r="G35" s="46">
        <f t="shared" si="74"/>
        <v>0.29929810301441867</v>
      </c>
      <c r="H35" s="46">
        <f t="shared" si="74"/>
        <v>0.30638177745854617</v>
      </c>
      <c r="I35" s="46">
        <f t="shared" si="74"/>
        <v>0.31345838276552329</v>
      </c>
      <c r="J35" s="46">
        <f t="shared" si="74"/>
        <v>0.32052456441659938</v>
      </c>
      <c r="K35" s="46">
        <f t="shared" si="74"/>
        <v>0.32757699919028938</v>
      </c>
      <c r="L35" s="46">
        <f t="shared" si="74"/>
        <v>0.33461240497291833</v>
      </c>
      <c r="M35" s="46">
        <f t="shared" si="74"/>
        <v>0.33900064234710969</v>
      </c>
      <c r="N35" s="46">
        <f t="shared" si="74"/>
        <v>0.348033858794222</v>
      </c>
      <c r="O35" s="46">
        <f t="shared" si="74"/>
        <v>0.35255421330360076</v>
      </c>
      <c r="P35" s="46">
        <f t="shared" si="74"/>
        <v>0.36316841586045356</v>
      </c>
      <c r="Q35" s="46">
        <f t="shared" si="74"/>
        <v>0.37231292224020818</v>
      </c>
      <c r="R35" s="46">
        <f t="shared" si="74"/>
        <v>0.38060310289556548</v>
      </c>
      <c r="S35" s="46">
        <f t="shared" si="74"/>
        <v>0.3859322922417493</v>
      </c>
      <c r="T35" s="46">
        <f t="shared" si="74"/>
        <v>0.39113304875381116</v>
      </c>
      <c r="U35" s="46">
        <f t="shared" si="74"/>
        <v>0.39631175960093368</v>
      </c>
      <c r="V35" s="46">
        <f t="shared" si="74"/>
        <v>0.40146668545805714</v>
      </c>
      <c r="W35" s="46">
        <f t="shared" si="74"/>
        <v>0.40659623704207171</v>
      </c>
      <c r="X35" s="46">
        <f t="shared" si="74"/>
        <v>0.41162879886934722</v>
      </c>
      <c r="Y35" s="46">
        <f t="shared" si="74"/>
        <v>0.42718388736326346</v>
      </c>
      <c r="Z35" s="46">
        <f t="shared" si="74"/>
        <v>0.43090333569013051</v>
      </c>
      <c r="AA35" s="46">
        <f t="shared" si="74"/>
        <v>0.43731957379166619</v>
      </c>
      <c r="AB35" s="46">
        <f t="shared" si="74"/>
        <v>0.43403056707977594</v>
      </c>
      <c r="AC35" s="46">
        <f t="shared" si="74"/>
        <v>0.43611792365164642</v>
      </c>
      <c r="AD35" s="46">
        <f t="shared" si="74"/>
        <v>0.44774002617765807</v>
      </c>
      <c r="AE35" s="46">
        <f t="shared" si="74"/>
        <v>0.45928152601857686</v>
      </c>
      <c r="AF35" s="46">
        <f t="shared" si="74"/>
        <v>0.45871837984852454</v>
      </c>
      <c r="AG35" s="46">
        <f t="shared" si="74"/>
        <v>0.47253270654066276</v>
      </c>
      <c r="AH35" s="46">
        <f t="shared" si="74"/>
        <v>0.4833633944813277</v>
      </c>
      <c r="AI35" s="46">
        <f t="shared" si="74"/>
        <v>0.4938596728161313</v>
      </c>
      <c r="AJ35" s="46">
        <f t="shared" si="74"/>
        <v>0.50009127836262857</v>
      </c>
      <c r="AK35" s="46">
        <f t="shared" si="74"/>
        <v>0.50828722629320966</v>
      </c>
      <c r="AL35" s="46">
        <f t="shared" si="74"/>
        <v>0.50952544559500845</v>
      </c>
      <c r="AM35" s="46">
        <f t="shared" si="74"/>
        <v>0.52265149277349654</v>
      </c>
      <c r="AN35" s="46">
        <f t="shared" si="74"/>
        <v>0.52495202377414851</v>
      </c>
      <c r="AO35" s="46">
        <f t="shared" si="74"/>
        <v>0.53687106996244194</v>
      </c>
      <c r="AP35" s="46">
        <f t="shared" si="74"/>
        <v>0.53220331018778944</v>
      </c>
      <c r="AQ35" s="46">
        <f t="shared" si="74"/>
        <v>0.54099447518753085</v>
      </c>
      <c r="AR35" s="46">
        <f t="shared" si="74"/>
        <v>0.54069399515463346</v>
      </c>
      <c r="AS35" s="46">
        <f t="shared" si="74"/>
        <v>0.55120071864467934</v>
      </c>
      <c r="AT35" s="46">
        <f t="shared" si="74"/>
        <v>0.55975183037132925</v>
      </c>
      <c r="AU35" s="46">
        <f t="shared" si="74"/>
        <v>0.56497102100313534</v>
      </c>
      <c r="AV35" s="46">
        <f t="shared" si="74"/>
        <v>0.56927952895042322</v>
      </c>
      <c r="AW35" s="46">
        <f t="shared" si="74"/>
        <v>0.57450751000950395</v>
      </c>
      <c r="AX35" s="46">
        <f t="shared" si="74"/>
        <v>0.57781775890094389</v>
      </c>
      <c r="AY35" s="46">
        <f t="shared" si="74"/>
        <v>0.57451595766849639</v>
      </c>
      <c r="AZ35" s="46">
        <f t="shared" si="74"/>
        <v>0.5749549285103237</v>
      </c>
      <c r="BA35" s="46">
        <f t="shared" si="74"/>
        <v>0.5807407629223017</v>
      </c>
      <c r="BB35" s="46">
        <f t="shared" si="74"/>
        <v>0.5810223934986205</v>
      </c>
      <c r="BC35" s="46">
        <f t="shared" si="74"/>
        <v>0.59258989819671504</v>
      </c>
      <c r="BD35" s="46">
        <f t="shared" si="74"/>
        <v>0.58065161948797872</v>
      </c>
      <c r="BE35" s="46">
        <f t="shared" si="74"/>
        <v>0.59355556017253441</v>
      </c>
      <c r="BF35" s="46">
        <f t="shared" si="74"/>
        <v>0.59070062988818917</v>
      </c>
      <c r="BG35" s="46">
        <f t="shared" si="74"/>
        <v>0.59628957550154083</v>
      </c>
      <c r="BH35" s="46">
        <f t="shared" si="74"/>
        <v>0.60607696374633591</v>
      </c>
    </row>
    <row r="36" spans="1:60">
      <c r="A36" s="335"/>
      <c r="B36" s="51" t="s">
        <v>525</v>
      </c>
      <c r="C36" s="46">
        <f t="shared" ref="C36:R39" si="75">C$21</f>
        <v>0.27096033581386358</v>
      </c>
      <c r="D36" s="46">
        <f t="shared" si="75"/>
        <v>0.27803846841506513</v>
      </c>
      <c r="E36" s="46">
        <f t="shared" si="75"/>
        <v>0.28512306108197533</v>
      </c>
      <c r="F36" s="46">
        <f t="shared" si="75"/>
        <v>0.29221073523947788</v>
      </c>
      <c r="G36" s="46">
        <f t="shared" si="75"/>
        <v>0.29929810301441867</v>
      </c>
      <c r="H36" s="46">
        <f t="shared" si="75"/>
        <v>0.30638177745854617</v>
      </c>
      <c r="I36" s="46">
        <f t="shared" si="75"/>
        <v>0.31345838276552329</v>
      </c>
      <c r="J36" s="46">
        <f t="shared" si="75"/>
        <v>0.32052456441659938</v>
      </c>
      <c r="K36" s="46">
        <f t="shared" si="75"/>
        <v>0.32757699919028938</v>
      </c>
      <c r="L36" s="46">
        <f t="shared" si="75"/>
        <v>0.33461240497291833</v>
      </c>
      <c r="M36" s="46">
        <f t="shared" si="75"/>
        <v>0.33900064234710969</v>
      </c>
      <c r="N36" s="46">
        <f t="shared" si="75"/>
        <v>0.348033858794222</v>
      </c>
      <c r="O36" s="46">
        <f t="shared" si="75"/>
        <v>0.35255421330360076</v>
      </c>
      <c r="P36" s="46">
        <f t="shared" si="75"/>
        <v>0.36316841586045356</v>
      </c>
      <c r="Q36" s="46">
        <f t="shared" si="75"/>
        <v>0.37231292224020818</v>
      </c>
      <c r="R36" s="46">
        <f t="shared" si="75"/>
        <v>0.38060310289556548</v>
      </c>
      <c r="S36" s="46">
        <f t="shared" si="74"/>
        <v>0.3859322922417493</v>
      </c>
      <c r="T36" s="46">
        <f t="shared" si="74"/>
        <v>0.39113304875381116</v>
      </c>
      <c r="U36" s="46">
        <f t="shared" si="74"/>
        <v>0.39631175960093368</v>
      </c>
      <c r="V36" s="46">
        <f t="shared" si="74"/>
        <v>0.40146668545805714</v>
      </c>
      <c r="W36" s="46">
        <f t="shared" si="74"/>
        <v>0.40659623704207171</v>
      </c>
      <c r="X36" s="46">
        <f t="shared" si="74"/>
        <v>0.41162879886934722</v>
      </c>
      <c r="Y36" s="46">
        <f t="shared" si="74"/>
        <v>0.42718388736326346</v>
      </c>
      <c r="Z36" s="46">
        <f t="shared" si="74"/>
        <v>0.43090333569013051</v>
      </c>
      <c r="AA36" s="46">
        <f t="shared" si="74"/>
        <v>0.43731957379166619</v>
      </c>
      <c r="AB36" s="46">
        <f t="shared" si="74"/>
        <v>0.43403056707977594</v>
      </c>
      <c r="AC36" s="46">
        <f t="shared" si="74"/>
        <v>0.43611792365164642</v>
      </c>
      <c r="AD36" s="46">
        <f t="shared" si="74"/>
        <v>0.44774002617765807</v>
      </c>
      <c r="AE36" s="46">
        <f t="shared" si="74"/>
        <v>0.45928152601857686</v>
      </c>
      <c r="AF36" s="46">
        <f t="shared" si="74"/>
        <v>0.45871837984852454</v>
      </c>
      <c r="AG36" s="46">
        <f t="shared" si="74"/>
        <v>0.47253270654066276</v>
      </c>
      <c r="AH36" s="46">
        <f t="shared" si="74"/>
        <v>0.4833633944813277</v>
      </c>
      <c r="AI36" s="46">
        <f t="shared" si="74"/>
        <v>0.4938596728161313</v>
      </c>
      <c r="AJ36" s="46">
        <f t="shared" si="74"/>
        <v>0.50009127836262857</v>
      </c>
      <c r="AK36" s="46">
        <f t="shared" si="74"/>
        <v>0.50828722629320966</v>
      </c>
      <c r="AL36" s="46">
        <f t="shared" si="74"/>
        <v>0.50952544559500845</v>
      </c>
      <c r="AM36" s="46">
        <f t="shared" si="74"/>
        <v>0.52265149277349654</v>
      </c>
      <c r="AN36" s="46">
        <f t="shared" si="74"/>
        <v>0.52495202377414851</v>
      </c>
      <c r="AO36" s="46">
        <f t="shared" si="74"/>
        <v>0.53687106996244194</v>
      </c>
      <c r="AP36" s="46">
        <f t="shared" si="74"/>
        <v>0.53220331018778944</v>
      </c>
      <c r="AQ36" s="46">
        <f t="shared" si="74"/>
        <v>0.54099447518753085</v>
      </c>
      <c r="AR36" s="46">
        <f t="shared" si="74"/>
        <v>0.54069399515463346</v>
      </c>
      <c r="AS36" s="46">
        <f t="shared" si="74"/>
        <v>0.55120071864467934</v>
      </c>
      <c r="AT36" s="46">
        <f t="shared" si="74"/>
        <v>0.55975183037132925</v>
      </c>
      <c r="AU36" s="46">
        <f t="shared" si="74"/>
        <v>0.56497102100313534</v>
      </c>
      <c r="AV36" s="46">
        <f t="shared" si="74"/>
        <v>0.56927952895042322</v>
      </c>
      <c r="AW36" s="46">
        <f t="shared" si="74"/>
        <v>0.57450751000950395</v>
      </c>
      <c r="AX36" s="46">
        <f t="shared" si="74"/>
        <v>0.57781775890094389</v>
      </c>
      <c r="AY36" s="46">
        <f t="shared" si="74"/>
        <v>0.57451595766849639</v>
      </c>
      <c r="AZ36" s="46">
        <f t="shared" si="74"/>
        <v>0.5749549285103237</v>
      </c>
      <c r="BA36" s="46">
        <f t="shared" si="74"/>
        <v>0.5807407629223017</v>
      </c>
      <c r="BB36" s="46">
        <f t="shared" si="74"/>
        <v>0.5810223934986205</v>
      </c>
      <c r="BC36" s="46">
        <f t="shared" si="74"/>
        <v>0.59258989819671504</v>
      </c>
      <c r="BD36" s="46">
        <f t="shared" si="74"/>
        <v>0.58065161948797872</v>
      </c>
      <c r="BE36" s="46">
        <f t="shared" si="74"/>
        <v>0.59355556017253441</v>
      </c>
      <c r="BF36" s="46">
        <f t="shared" si="74"/>
        <v>0.59070062988818917</v>
      </c>
      <c r="BG36" s="46">
        <f t="shared" si="74"/>
        <v>0.59628957550154083</v>
      </c>
      <c r="BH36" s="46">
        <f t="shared" si="74"/>
        <v>0.60607696374633591</v>
      </c>
    </row>
    <row r="37" spans="1:60">
      <c r="A37" s="335"/>
      <c r="B37" s="51" t="s">
        <v>526</v>
      </c>
      <c r="C37" s="46">
        <f t="shared" si="75"/>
        <v>0.27096033581386358</v>
      </c>
      <c r="D37" s="46">
        <f t="shared" si="74"/>
        <v>0.27803846841506513</v>
      </c>
      <c r="E37" s="46">
        <f t="shared" si="74"/>
        <v>0.28512306108197533</v>
      </c>
      <c r="F37" s="46">
        <f t="shared" si="74"/>
        <v>0.29221073523947788</v>
      </c>
      <c r="G37" s="46">
        <f t="shared" si="74"/>
        <v>0.29929810301441867</v>
      </c>
      <c r="H37" s="46">
        <f t="shared" si="74"/>
        <v>0.30638177745854617</v>
      </c>
      <c r="I37" s="46">
        <f t="shared" si="74"/>
        <v>0.31345838276552329</v>
      </c>
      <c r="J37" s="46">
        <f t="shared" si="74"/>
        <v>0.32052456441659938</v>
      </c>
      <c r="K37" s="46">
        <f t="shared" si="74"/>
        <v>0.32757699919028938</v>
      </c>
      <c r="L37" s="46">
        <f t="shared" si="74"/>
        <v>0.33461240497291833</v>
      </c>
      <c r="M37" s="46">
        <f t="shared" si="74"/>
        <v>0.33900064234710969</v>
      </c>
      <c r="N37" s="46">
        <f t="shared" si="74"/>
        <v>0.348033858794222</v>
      </c>
      <c r="O37" s="46">
        <f t="shared" si="74"/>
        <v>0.35255421330360076</v>
      </c>
      <c r="P37" s="46">
        <f t="shared" si="74"/>
        <v>0.36316841586045356</v>
      </c>
      <c r="Q37" s="46">
        <f t="shared" si="74"/>
        <v>0.37231292224020818</v>
      </c>
      <c r="R37" s="46">
        <f t="shared" si="74"/>
        <v>0.38060310289556548</v>
      </c>
      <c r="S37" s="46">
        <f t="shared" si="74"/>
        <v>0.3859322922417493</v>
      </c>
      <c r="T37" s="46">
        <f t="shared" si="74"/>
        <v>0.39113304875381116</v>
      </c>
      <c r="U37" s="46">
        <f t="shared" si="74"/>
        <v>0.39631175960093368</v>
      </c>
      <c r="V37" s="46">
        <f t="shared" si="74"/>
        <v>0.40146668545805714</v>
      </c>
      <c r="W37" s="46">
        <f t="shared" si="74"/>
        <v>0.40659623704207171</v>
      </c>
      <c r="X37" s="46">
        <f t="shared" si="74"/>
        <v>0.41162879886934722</v>
      </c>
      <c r="Y37" s="46">
        <f t="shared" si="74"/>
        <v>0.42718388736326346</v>
      </c>
      <c r="Z37" s="46">
        <f t="shared" si="74"/>
        <v>0.43090333569013051</v>
      </c>
      <c r="AA37" s="46">
        <f t="shared" si="74"/>
        <v>0.43731957379166619</v>
      </c>
      <c r="AB37" s="46">
        <f t="shared" si="74"/>
        <v>0.43403056707977594</v>
      </c>
      <c r="AC37" s="46">
        <f t="shared" si="74"/>
        <v>0.43611792365164642</v>
      </c>
      <c r="AD37" s="46">
        <f t="shared" si="74"/>
        <v>0.44774002617765807</v>
      </c>
      <c r="AE37" s="46">
        <f t="shared" si="74"/>
        <v>0.45928152601857686</v>
      </c>
      <c r="AF37" s="46">
        <f t="shared" si="74"/>
        <v>0.45871837984852454</v>
      </c>
      <c r="AG37" s="46">
        <f t="shared" si="74"/>
        <v>0.47253270654066276</v>
      </c>
      <c r="AH37" s="46">
        <f t="shared" si="74"/>
        <v>0.4833633944813277</v>
      </c>
      <c r="AI37" s="46">
        <f t="shared" si="74"/>
        <v>0.4938596728161313</v>
      </c>
      <c r="AJ37" s="46">
        <f t="shared" si="74"/>
        <v>0.50009127836262857</v>
      </c>
      <c r="AK37" s="46">
        <f t="shared" si="74"/>
        <v>0.50828722629320966</v>
      </c>
      <c r="AL37" s="46">
        <f t="shared" si="74"/>
        <v>0.50952544559500845</v>
      </c>
      <c r="AM37" s="46">
        <f t="shared" si="74"/>
        <v>0.52265149277349654</v>
      </c>
      <c r="AN37" s="46">
        <f t="shared" si="74"/>
        <v>0.52495202377414851</v>
      </c>
      <c r="AO37" s="46">
        <f t="shared" si="74"/>
        <v>0.53687106996244194</v>
      </c>
      <c r="AP37" s="46">
        <f t="shared" si="74"/>
        <v>0.53220331018778944</v>
      </c>
      <c r="AQ37" s="46">
        <f t="shared" si="74"/>
        <v>0.54099447518753085</v>
      </c>
      <c r="AR37" s="46">
        <f t="shared" si="74"/>
        <v>0.54069399515463346</v>
      </c>
      <c r="AS37" s="46">
        <f t="shared" si="74"/>
        <v>0.55120071864467934</v>
      </c>
      <c r="AT37" s="46">
        <f t="shared" si="74"/>
        <v>0.55975183037132925</v>
      </c>
      <c r="AU37" s="46">
        <f t="shared" si="74"/>
        <v>0.56497102100313534</v>
      </c>
      <c r="AV37" s="46">
        <f t="shared" si="74"/>
        <v>0.56927952895042322</v>
      </c>
      <c r="AW37" s="46">
        <f t="shared" si="74"/>
        <v>0.57450751000950395</v>
      </c>
      <c r="AX37" s="46">
        <f t="shared" si="74"/>
        <v>0.57781775890094389</v>
      </c>
      <c r="AY37" s="46">
        <f t="shared" si="74"/>
        <v>0.57451595766849639</v>
      </c>
      <c r="AZ37" s="46">
        <f t="shared" si="74"/>
        <v>0.5749549285103237</v>
      </c>
      <c r="BA37" s="46">
        <f t="shared" si="74"/>
        <v>0.5807407629223017</v>
      </c>
      <c r="BB37" s="46">
        <f t="shared" si="74"/>
        <v>0.5810223934986205</v>
      </c>
      <c r="BC37" s="46">
        <f t="shared" si="74"/>
        <v>0.59258989819671504</v>
      </c>
      <c r="BD37" s="46">
        <f t="shared" si="74"/>
        <v>0.58065161948797872</v>
      </c>
      <c r="BE37" s="46">
        <f t="shared" si="74"/>
        <v>0.59355556017253441</v>
      </c>
      <c r="BF37" s="46">
        <f t="shared" si="74"/>
        <v>0.59070062988818917</v>
      </c>
      <c r="BG37" s="46">
        <f t="shared" si="74"/>
        <v>0.59628957550154083</v>
      </c>
      <c r="BH37" s="46">
        <f t="shared" si="74"/>
        <v>0.60607696374633591</v>
      </c>
    </row>
    <row r="38" spans="1:60">
      <c r="A38" s="335"/>
      <c r="B38" s="51" t="s">
        <v>527</v>
      </c>
      <c r="C38" s="46">
        <f t="shared" si="75"/>
        <v>0.27096033581386358</v>
      </c>
      <c r="D38" s="46">
        <f t="shared" si="74"/>
        <v>0.27803846841506513</v>
      </c>
      <c r="E38" s="46">
        <f t="shared" si="74"/>
        <v>0.28512306108197533</v>
      </c>
      <c r="F38" s="46">
        <f t="shared" si="74"/>
        <v>0.29221073523947788</v>
      </c>
      <c r="G38" s="46">
        <f t="shared" si="74"/>
        <v>0.29929810301441867</v>
      </c>
      <c r="H38" s="46">
        <f t="shared" si="74"/>
        <v>0.30638177745854617</v>
      </c>
      <c r="I38" s="46">
        <f t="shared" si="74"/>
        <v>0.31345838276552329</v>
      </c>
      <c r="J38" s="46">
        <f t="shared" si="74"/>
        <v>0.32052456441659938</v>
      </c>
      <c r="K38" s="46">
        <f t="shared" si="74"/>
        <v>0.32757699919028938</v>
      </c>
      <c r="L38" s="46">
        <f t="shared" si="74"/>
        <v>0.33461240497291833</v>
      </c>
      <c r="M38" s="46">
        <f t="shared" si="74"/>
        <v>0.33900064234710969</v>
      </c>
      <c r="N38" s="46">
        <f t="shared" si="74"/>
        <v>0.348033858794222</v>
      </c>
      <c r="O38" s="46">
        <f t="shared" si="74"/>
        <v>0.35255421330360076</v>
      </c>
      <c r="P38" s="46">
        <f t="shared" si="74"/>
        <v>0.36316841586045356</v>
      </c>
      <c r="Q38" s="46">
        <f t="shared" si="74"/>
        <v>0.37231292224020818</v>
      </c>
      <c r="R38" s="46">
        <f t="shared" si="74"/>
        <v>0.38060310289556548</v>
      </c>
      <c r="S38" s="46">
        <f t="shared" si="74"/>
        <v>0.3859322922417493</v>
      </c>
      <c r="T38" s="46">
        <f t="shared" si="74"/>
        <v>0.39113304875381116</v>
      </c>
      <c r="U38" s="46">
        <f t="shared" si="74"/>
        <v>0.39631175960093368</v>
      </c>
      <c r="V38" s="46">
        <f t="shared" si="74"/>
        <v>0.40146668545805714</v>
      </c>
      <c r="W38" s="46">
        <f t="shared" si="74"/>
        <v>0.40659623704207171</v>
      </c>
      <c r="X38" s="46">
        <f t="shared" si="74"/>
        <v>0.41162879886934722</v>
      </c>
      <c r="Y38" s="46">
        <f t="shared" si="74"/>
        <v>0.42718388736326346</v>
      </c>
      <c r="Z38" s="46">
        <f t="shared" si="74"/>
        <v>0.43090333569013051</v>
      </c>
      <c r="AA38" s="46">
        <f t="shared" si="74"/>
        <v>0.43731957379166619</v>
      </c>
      <c r="AB38" s="46">
        <f t="shared" si="74"/>
        <v>0.43403056707977594</v>
      </c>
      <c r="AC38" s="46">
        <f t="shared" si="74"/>
        <v>0.43611792365164642</v>
      </c>
      <c r="AD38" s="46">
        <f t="shared" si="74"/>
        <v>0.44774002617765807</v>
      </c>
      <c r="AE38" s="46">
        <f t="shared" si="74"/>
        <v>0.45928152601857686</v>
      </c>
      <c r="AF38" s="46">
        <f t="shared" si="74"/>
        <v>0.45871837984852454</v>
      </c>
      <c r="AG38" s="46">
        <f t="shared" si="74"/>
        <v>0.47253270654066276</v>
      </c>
      <c r="AH38" s="46">
        <f t="shared" si="74"/>
        <v>0.4833633944813277</v>
      </c>
      <c r="AI38" s="46">
        <f t="shared" si="74"/>
        <v>0.4938596728161313</v>
      </c>
      <c r="AJ38" s="46">
        <f t="shared" si="74"/>
        <v>0.50009127836262857</v>
      </c>
      <c r="AK38" s="46">
        <f t="shared" si="74"/>
        <v>0.50828722629320966</v>
      </c>
      <c r="AL38" s="46">
        <f t="shared" si="74"/>
        <v>0.50952544559500845</v>
      </c>
      <c r="AM38" s="46">
        <f t="shared" si="74"/>
        <v>0.52265149277349654</v>
      </c>
      <c r="AN38" s="46">
        <f t="shared" si="74"/>
        <v>0.52495202377414851</v>
      </c>
      <c r="AO38" s="46">
        <f t="shared" si="74"/>
        <v>0.53687106996244194</v>
      </c>
      <c r="AP38" s="46">
        <f t="shared" si="74"/>
        <v>0.53220331018778944</v>
      </c>
      <c r="AQ38" s="46">
        <f t="shared" si="74"/>
        <v>0.54099447518753085</v>
      </c>
      <c r="AR38" s="46">
        <f t="shared" si="74"/>
        <v>0.54069399515463346</v>
      </c>
      <c r="AS38" s="46">
        <f t="shared" si="74"/>
        <v>0.55120071864467934</v>
      </c>
      <c r="AT38" s="46">
        <f t="shared" si="74"/>
        <v>0.55975183037132925</v>
      </c>
      <c r="AU38" s="46">
        <f t="shared" si="74"/>
        <v>0.56497102100313534</v>
      </c>
      <c r="AV38" s="46">
        <f t="shared" si="74"/>
        <v>0.56927952895042322</v>
      </c>
      <c r="AW38" s="46">
        <f t="shared" si="74"/>
        <v>0.57450751000950395</v>
      </c>
      <c r="AX38" s="46">
        <f t="shared" si="74"/>
        <v>0.57781775890094389</v>
      </c>
      <c r="AY38" s="46">
        <f t="shared" si="74"/>
        <v>0.57451595766849639</v>
      </c>
      <c r="AZ38" s="46">
        <f t="shared" si="74"/>
        <v>0.5749549285103237</v>
      </c>
      <c r="BA38" s="46">
        <f t="shared" si="74"/>
        <v>0.5807407629223017</v>
      </c>
      <c r="BB38" s="46">
        <f t="shared" si="74"/>
        <v>0.5810223934986205</v>
      </c>
      <c r="BC38" s="46">
        <f t="shared" si="74"/>
        <v>0.59258989819671504</v>
      </c>
      <c r="BD38" s="46">
        <f t="shared" si="74"/>
        <v>0.58065161948797872</v>
      </c>
      <c r="BE38" s="46">
        <f t="shared" si="74"/>
        <v>0.59355556017253441</v>
      </c>
      <c r="BF38" s="46">
        <f t="shared" si="74"/>
        <v>0.59070062988818917</v>
      </c>
      <c r="BG38" s="46">
        <f t="shared" si="74"/>
        <v>0.59628957550154083</v>
      </c>
      <c r="BH38" s="46">
        <f t="shared" si="74"/>
        <v>0.60607696374633591</v>
      </c>
    </row>
    <row r="39" spans="1:60">
      <c r="A39" s="336"/>
      <c r="B39" s="51" t="s">
        <v>529</v>
      </c>
      <c r="C39" s="46">
        <f t="shared" si="75"/>
        <v>0.27096033581386358</v>
      </c>
      <c r="D39" s="46">
        <f t="shared" si="74"/>
        <v>0.27803846841506513</v>
      </c>
      <c r="E39" s="46">
        <f t="shared" si="74"/>
        <v>0.28512306108197533</v>
      </c>
      <c r="F39" s="46">
        <f t="shared" si="74"/>
        <v>0.29221073523947788</v>
      </c>
      <c r="G39" s="46">
        <f t="shared" si="74"/>
        <v>0.29929810301441867</v>
      </c>
      <c r="H39" s="46">
        <f t="shared" si="74"/>
        <v>0.30638177745854617</v>
      </c>
      <c r="I39" s="46">
        <f t="shared" si="74"/>
        <v>0.31345838276552329</v>
      </c>
      <c r="J39" s="46">
        <f t="shared" si="74"/>
        <v>0.32052456441659938</v>
      </c>
      <c r="K39" s="46">
        <f t="shared" si="74"/>
        <v>0.32757699919028938</v>
      </c>
      <c r="L39" s="46">
        <f t="shared" si="74"/>
        <v>0.33461240497291833</v>
      </c>
      <c r="M39" s="46">
        <f t="shared" si="74"/>
        <v>0.33900064234710969</v>
      </c>
      <c r="N39" s="46">
        <f t="shared" si="74"/>
        <v>0.348033858794222</v>
      </c>
      <c r="O39" s="46">
        <f t="shared" si="74"/>
        <v>0.35255421330360076</v>
      </c>
      <c r="P39" s="46">
        <f t="shared" si="74"/>
        <v>0.36316841586045356</v>
      </c>
      <c r="Q39" s="46">
        <f t="shared" si="74"/>
        <v>0.37231292224020818</v>
      </c>
      <c r="R39" s="46">
        <f t="shared" si="74"/>
        <v>0.38060310289556548</v>
      </c>
      <c r="S39" s="46">
        <f t="shared" si="74"/>
        <v>0.3859322922417493</v>
      </c>
      <c r="T39" s="46">
        <f t="shared" si="74"/>
        <v>0.39113304875381116</v>
      </c>
      <c r="U39" s="46">
        <f t="shared" si="74"/>
        <v>0.39631175960093368</v>
      </c>
      <c r="V39" s="46">
        <f t="shared" si="74"/>
        <v>0.40146668545805714</v>
      </c>
      <c r="W39" s="46">
        <f t="shared" si="74"/>
        <v>0.40659623704207171</v>
      </c>
      <c r="X39" s="46">
        <f t="shared" si="74"/>
        <v>0.41162879886934722</v>
      </c>
      <c r="Y39" s="46">
        <f t="shared" si="74"/>
        <v>0.42718388736326346</v>
      </c>
      <c r="Z39" s="46">
        <f t="shared" si="74"/>
        <v>0.43090333569013051</v>
      </c>
      <c r="AA39" s="46">
        <f t="shared" si="74"/>
        <v>0.43731957379166619</v>
      </c>
      <c r="AB39" s="46">
        <f t="shared" si="74"/>
        <v>0.43403056707977594</v>
      </c>
      <c r="AC39" s="46">
        <f t="shared" si="74"/>
        <v>0.43611792365164642</v>
      </c>
      <c r="AD39" s="46">
        <f t="shared" si="74"/>
        <v>0.44774002617765807</v>
      </c>
      <c r="AE39" s="46">
        <f t="shared" si="74"/>
        <v>0.45928152601857686</v>
      </c>
      <c r="AF39" s="46">
        <f t="shared" si="74"/>
        <v>0.45871837984852454</v>
      </c>
      <c r="AG39" s="46">
        <f t="shared" si="74"/>
        <v>0.47253270654066276</v>
      </c>
      <c r="AH39" s="46">
        <f t="shared" si="74"/>
        <v>0.4833633944813277</v>
      </c>
      <c r="AI39" s="46">
        <f t="shared" si="74"/>
        <v>0.4938596728161313</v>
      </c>
      <c r="AJ39" s="46">
        <f t="shared" si="74"/>
        <v>0.50009127836262857</v>
      </c>
      <c r="AK39" s="46">
        <f t="shared" si="74"/>
        <v>0.50828722629320966</v>
      </c>
      <c r="AL39" s="46">
        <f t="shared" si="74"/>
        <v>0.50952544559500845</v>
      </c>
      <c r="AM39" s="46">
        <f t="shared" si="74"/>
        <v>0.52265149277349654</v>
      </c>
      <c r="AN39" s="46">
        <f t="shared" si="74"/>
        <v>0.52495202377414851</v>
      </c>
      <c r="AO39" s="46">
        <f t="shared" si="74"/>
        <v>0.53687106996244194</v>
      </c>
      <c r="AP39" s="46">
        <f t="shared" si="74"/>
        <v>0.53220331018778944</v>
      </c>
      <c r="AQ39" s="46">
        <f t="shared" si="74"/>
        <v>0.54099447518753085</v>
      </c>
      <c r="AR39" s="46">
        <f t="shared" si="74"/>
        <v>0.54069399515463346</v>
      </c>
      <c r="AS39" s="46">
        <f t="shared" si="74"/>
        <v>0.55120071864467934</v>
      </c>
      <c r="AT39" s="46">
        <f t="shared" ref="AT39:BH39" si="76">AT$21</f>
        <v>0.55975183037132925</v>
      </c>
      <c r="AU39" s="46">
        <f t="shared" si="76"/>
        <v>0.56497102100313534</v>
      </c>
      <c r="AV39" s="46">
        <f t="shared" si="76"/>
        <v>0.56927952895042322</v>
      </c>
      <c r="AW39" s="46">
        <f t="shared" si="76"/>
        <v>0.57450751000950395</v>
      </c>
      <c r="AX39" s="46">
        <f t="shared" si="76"/>
        <v>0.57781775890094389</v>
      </c>
      <c r="AY39" s="46">
        <f t="shared" si="76"/>
        <v>0.57451595766849639</v>
      </c>
      <c r="AZ39" s="46">
        <f t="shared" si="76"/>
        <v>0.5749549285103237</v>
      </c>
      <c r="BA39" s="46">
        <f t="shared" si="76"/>
        <v>0.5807407629223017</v>
      </c>
      <c r="BB39" s="46">
        <f t="shared" si="76"/>
        <v>0.5810223934986205</v>
      </c>
      <c r="BC39" s="46">
        <f t="shared" si="76"/>
        <v>0.59258989819671504</v>
      </c>
      <c r="BD39" s="46">
        <f t="shared" si="76"/>
        <v>0.58065161948797872</v>
      </c>
      <c r="BE39" s="46">
        <f t="shared" si="76"/>
        <v>0.59355556017253441</v>
      </c>
      <c r="BF39" s="46">
        <f t="shared" si="76"/>
        <v>0.59070062988818917</v>
      </c>
      <c r="BG39" s="46">
        <f t="shared" si="76"/>
        <v>0.59628957550154083</v>
      </c>
      <c r="BH39" s="46">
        <f t="shared" si="76"/>
        <v>0.60607696374633591</v>
      </c>
    </row>
    <row r="40" spans="1:60" ht="12.75" customHeight="1">
      <c r="A40" s="329" t="s">
        <v>502</v>
      </c>
      <c r="B40" s="51" t="s">
        <v>522</v>
      </c>
      <c r="C40" s="46">
        <f>1-(C$33/(200+273.15))</f>
        <v>0.3911634117171473</v>
      </c>
      <c r="D40" s="46">
        <f t="shared" ref="D40:BH40" si="77">1-(D$33/(200+273.15))</f>
        <v>0.3911634117171473</v>
      </c>
      <c r="E40" s="46">
        <f t="shared" si="77"/>
        <v>0.3911634117171473</v>
      </c>
      <c r="F40" s="46">
        <f t="shared" si="77"/>
        <v>0.3911634117171473</v>
      </c>
      <c r="G40" s="46">
        <f t="shared" si="77"/>
        <v>0.3911634117171473</v>
      </c>
      <c r="H40" s="46">
        <f t="shared" si="77"/>
        <v>0.3911634117171473</v>
      </c>
      <c r="I40" s="46">
        <f t="shared" si="77"/>
        <v>0.3911634117171473</v>
      </c>
      <c r="J40" s="46">
        <f t="shared" si="77"/>
        <v>0.3911634117171473</v>
      </c>
      <c r="K40" s="46">
        <f t="shared" si="77"/>
        <v>0.3911634117171473</v>
      </c>
      <c r="L40" s="46">
        <f t="shared" si="77"/>
        <v>0.3911634117171473</v>
      </c>
      <c r="M40" s="46">
        <f t="shared" si="77"/>
        <v>0.3911634117171473</v>
      </c>
      <c r="N40" s="46">
        <f t="shared" si="77"/>
        <v>0.3911634117171473</v>
      </c>
      <c r="O40" s="46">
        <f t="shared" si="77"/>
        <v>0.3911634117171473</v>
      </c>
      <c r="P40" s="46">
        <f t="shared" si="77"/>
        <v>0.3911634117171473</v>
      </c>
      <c r="Q40" s="46">
        <f t="shared" si="77"/>
        <v>0.3911634117171473</v>
      </c>
      <c r="R40" s="46">
        <f t="shared" si="77"/>
        <v>0.3911634117171473</v>
      </c>
      <c r="S40" s="46">
        <f t="shared" si="77"/>
        <v>0.3911634117171473</v>
      </c>
      <c r="T40" s="46">
        <f t="shared" si="77"/>
        <v>0.3911634117171473</v>
      </c>
      <c r="U40" s="46">
        <f t="shared" si="77"/>
        <v>0.3911634117171473</v>
      </c>
      <c r="V40" s="46">
        <f t="shared" si="77"/>
        <v>0.3911634117171473</v>
      </c>
      <c r="W40" s="46">
        <f t="shared" si="77"/>
        <v>0.3911634117171473</v>
      </c>
      <c r="X40" s="46">
        <f t="shared" si="77"/>
        <v>0.3911634117171473</v>
      </c>
      <c r="Y40" s="46">
        <f t="shared" si="77"/>
        <v>0.3911634117171473</v>
      </c>
      <c r="Z40" s="46">
        <f t="shared" si="77"/>
        <v>0.3911634117171473</v>
      </c>
      <c r="AA40" s="46">
        <f t="shared" si="77"/>
        <v>0.3911634117171473</v>
      </c>
      <c r="AB40" s="46">
        <f t="shared" si="77"/>
        <v>0.3911634117171473</v>
      </c>
      <c r="AC40" s="46">
        <f t="shared" si="77"/>
        <v>0.3911634117171473</v>
      </c>
      <c r="AD40" s="46">
        <f t="shared" si="77"/>
        <v>0.3911634117171473</v>
      </c>
      <c r="AE40" s="46">
        <f t="shared" si="77"/>
        <v>0.3911634117171473</v>
      </c>
      <c r="AF40" s="46">
        <f t="shared" si="77"/>
        <v>0.3911634117171473</v>
      </c>
      <c r="AG40" s="46">
        <f t="shared" si="77"/>
        <v>0.3911634117171473</v>
      </c>
      <c r="AH40" s="46">
        <f t="shared" si="77"/>
        <v>0.3911634117171473</v>
      </c>
      <c r="AI40" s="46">
        <f t="shared" si="77"/>
        <v>0.3911634117171473</v>
      </c>
      <c r="AJ40" s="46">
        <f t="shared" si="77"/>
        <v>0.3911634117171473</v>
      </c>
      <c r="AK40" s="46">
        <f t="shared" si="77"/>
        <v>0.3911634117171473</v>
      </c>
      <c r="AL40" s="46">
        <f t="shared" si="77"/>
        <v>0.3911634117171473</v>
      </c>
      <c r="AM40" s="46">
        <f t="shared" si="77"/>
        <v>0.3911634117171473</v>
      </c>
      <c r="AN40" s="46">
        <f t="shared" si="77"/>
        <v>0.3911634117171473</v>
      </c>
      <c r="AO40" s="46">
        <f t="shared" si="77"/>
        <v>0.3911634117171473</v>
      </c>
      <c r="AP40" s="46">
        <f t="shared" si="77"/>
        <v>0.3911634117171473</v>
      </c>
      <c r="AQ40" s="46">
        <f t="shared" si="77"/>
        <v>0.3911634117171473</v>
      </c>
      <c r="AR40" s="46">
        <f t="shared" si="77"/>
        <v>0.3911634117171473</v>
      </c>
      <c r="AS40" s="46">
        <f t="shared" si="77"/>
        <v>0.3911634117171473</v>
      </c>
      <c r="AT40" s="46">
        <f t="shared" si="77"/>
        <v>0.3911634117171473</v>
      </c>
      <c r="AU40" s="46">
        <f t="shared" si="77"/>
        <v>0.3911634117171473</v>
      </c>
      <c r="AV40" s="46">
        <f t="shared" si="77"/>
        <v>0.3911634117171473</v>
      </c>
      <c r="AW40" s="46">
        <f t="shared" si="77"/>
        <v>0.3911634117171473</v>
      </c>
      <c r="AX40" s="46">
        <f t="shared" si="77"/>
        <v>0.3911634117171473</v>
      </c>
      <c r="AY40" s="46">
        <f t="shared" si="77"/>
        <v>0.3911634117171473</v>
      </c>
      <c r="AZ40" s="46">
        <f t="shared" si="77"/>
        <v>0.3911634117171473</v>
      </c>
      <c r="BA40" s="46">
        <f t="shared" si="77"/>
        <v>0.3911634117171473</v>
      </c>
      <c r="BB40" s="46">
        <f t="shared" si="77"/>
        <v>0.3911634117171473</v>
      </c>
      <c r="BC40" s="46">
        <f t="shared" si="77"/>
        <v>0.3911634117171473</v>
      </c>
      <c r="BD40" s="46">
        <f t="shared" si="77"/>
        <v>0.3911634117171473</v>
      </c>
      <c r="BE40" s="46">
        <f t="shared" si="77"/>
        <v>0.3911634117171473</v>
      </c>
      <c r="BF40" s="46">
        <f t="shared" si="77"/>
        <v>0.3911634117171473</v>
      </c>
      <c r="BG40" s="46">
        <f t="shared" si="77"/>
        <v>0.3911634117171473</v>
      </c>
      <c r="BH40" s="46">
        <f t="shared" si="77"/>
        <v>0.3911634117171473</v>
      </c>
    </row>
    <row r="41" spans="1:60">
      <c r="A41" s="329"/>
      <c r="B41" s="51" t="s">
        <v>524</v>
      </c>
      <c r="C41" s="46">
        <f>1-(C$33/(600+273.15))</f>
        <v>0.67007841522529721</v>
      </c>
      <c r="D41" s="46">
        <f t="shared" ref="D41:BH41" si="78">1-(D$33/(600+273.15))</f>
        <v>0.67007841522529721</v>
      </c>
      <c r="E41" s="46">
        <f t="shared" si="78"/>
        <v>0.67007841522529721</v>
      </c>
      <c r="F41" s="46">
        <f t="shared" si="78"/>
        <v>0.67007841522529721</v>
      </c>
      <c r="G41" s="46">
        <f t="shared" si="78"/>
        <v>0.67007841522529721</v>
      </c>
      <c r="H41" s="46">
        <f t="shared" si="78"/>
        <v>0.67007841522529721</v>
      </c>
      <c r="I41" s="46">
        <f t="shared" si="78"/>
        <v>0.67007841522529721</v>
      </c>
      <c r="J41" s="46">
        <f t="shared" si="78"/>
        <v>0.67007841522529721</v>
      </c>
      <c r="K41" s="46">
        <f t="shared" si="78"/>
        <v>0.67007841522529721</v>
      </c>
      <c r="L41" s="46">
        <f t="shared" si="78"/>
        <v>0.67007841522529721</v>
      </c>
      <c r="M41" s="46">
        <f t="shared" si="78"/>
        <v>0.67007841522529721</v>
      </c>
      <c r="N41" s="46">
        <f t="shared" si="78"/>
        <v>0.67007841522529721</v>
      </c>
      <c r="O41" s="46">
        <f t="shared" si="78"/>
        <v>0.67007841522529721</v>
      </c>
      <c r="P41" s="46">
        <f t="shared" si="78"/>
        <v>0.67007841522529721</v>
      </c>
      <c r="Q41" s="46">
        <f t="shared" si="78"/>
        <v>0.67007841522529721</v>
      </c>
      <c r="R41" s="46">
        <f t="shared" si="78"/>
        <v>0.67007841522529721</v>
      </c>
      <c r="S41" s="46">
        <f t="shared" si="78"/>
        <v>0.67007841522529721</v>
      </c>
      <c r="T41" s="46">
        <f t="shared" si="78"/>
        <v>0.67007841522529721</v>
      </c>
      <c r="U41" s="46">
        <f t="shared" si="78"/>
        <v>0.67007841522529721</v>
      </c>
      <c r="V41" s="46">
        <f t="shared" si="78"/>
        <v>0.67007841522529721</v>
      </c>
      <c r="W41" s="46">
        <f t="shared" si="78"/>
        <v>0.67007841522529721</v>
      </c>
      <c r="X41" s="46">
        <f t="shared" si="78"/>
        <v>0.67007841522529721</v>
      </c>
      <c r="Y41" s="46">
        <f t="shared" si="78"/>
        <v>0.67007841522529721</v>
      </c>
      <c r="Z41" s="46">
        <f t="shared" si="78"/>
        <v>0.67007841522529721</v>
      </c>
      <c r="AA41" s="46">
        <f t="shared" si="78"/>
        <v>0.67007841522529721</v>
      </c>
      <c r="AB41" s="46">
        <f t="shared" si="78"/>
        <v>0.67007841522529721</v>
      </c>
      <c r="AC41" s="46">
        <f t="shared" si="78"/>
        <v>0.67007841522529721</v>
      </c>
      <c r="AD41" s="46">
        <f t="shared" si="78"/>
        <v>0.67007841522529721</v>
      </c>
      <c r="AE41" s="46">
        <f t="shared" si="78"/>
        <v>0.67007841522529721</v>
      </c>
      <c r="AF41" s="46">
        <f t="shared" si="78"/>
        <v>0.67007841522529721</v>
      </c>
      <c r="AG41" s="46">
        <f t="shared" si="78"/>
        <v>0.67007841522529721</v>
      </c>
      <c r="AH41" s="46">
        <f t="shared" si="78"/>
        <v>0.67007841522529721</v>
      </c>
      <c r="AI41" s="46">
        <f t="shared" si="78"/>
        <v>0.67007841522529721</v>
      </c>
      <c r="AJ41" s="46">
        <f t="shared" si="78"/>
        <v>0.67007841522529721</v>
      </c>
      <c r="AK41" s="46">
        <f t="shared" si="78"/>
        <v>0.67007841522529721</v>
      </c>
      <c r="AL41" s="46">
        <f t="shared" si="78"/>
        <v>0.67007841522529721</v>
      </c>
      <c r="AM41" s="46">
        <f t="shared" si="78"/>
        <v>0.67007841522529721</v>
      </c>
      <c r="AN41" s="46">
        <f t="shared" si="78"/>
        <v>0.67007841522529721</v>
      </c>
      <c r="AO41" s="46">
        <f t="shared" si="78"/>
        <v>0.67007841522529721</v>
      </c>
      <c r="AP41" s="46">
        <f t="shared" si="78"/>
        <v>0.67007841522529721</v>
      </c>
      <c r="AQ41" s="46">
        <f t="shared" si="78"/>
        <v>0.67007841522529721</v>
      </c>
      <c r="AR41" s="46">
        <f t="shared" si="78"/>
        <v>0.67007841522529721</v>
      </c>
      <c r="AS41" s="46">
        <f t="shared" si="78"/>
        <v>0.67007841522529721</v>
      </c>
      <c r="AT41" s="46">
        <f t="shared" si="78"/>
        <v>0.67007841522529721</v>
      </c>
      <c r="AU41" s="46">
        <f t="shared" si="78"/>
        <v>0.67007841522529721</v>
      </c>
      <c r="AV41" s="46">
        <f t="shared" si="78"/>
        <v>0.67007841522529721</v>
      </c>
      <c r="AW41" s="46">
        <f t="shared" si="78"/>
        <v>0.67007841522529721</v>
      </c>
      <c r="AX41" s="46">
        <f t="shared" si="78"/>
        <v>0.67007841522529721</v>
      </c>
      <c r="AY41" s="46">
        <f t="shared" si="78"/>
        <v>0.67007841522529721</v>
      </c>
      <c r="AZ41" s="46">
        <f t="shared" si="78"/>
        <v>0.67007841522529721</v>
      </c>
      <c r="BA41" s="46">
        <f t="shared" si="78"/>
        <v>0.67007841522529721</v>
      </c>
      <c r="BB41" s="46">
        <f t="shared" si="78"/>
        <v>0.67007841522529721</v>
      </c>
      <c r="BC41" s="46">
        <f t="shared" si="78"/>
        <v>0.67007841522529721</v>
      </c>
      <c r="BD41" s="46">
        <f t="shared" si="78"/>
        <v>0.67007841522529721</v>
      </c>
      <c r="BE41" s="46">
        <f t="shared" si="78"/>
        <v>0.67007841522529721</v>
      </c>
      <c r="BF41" s="46">
        <f t="shared" si="78"/>
        <v>0.67007841522529721</v>
      </c>
      <c r="BG41" s="46">
        <f t="shared" si="78"/>
        <v>0.67007841522529721</v>
      </c>
      <c r="BH41" s="46">
        <f t="shared" si="78"/>
        <v>0.67007841522529721</v>
      </c>
    </row>
    <row r="42" spans="1:60">
      <c r="A42" s="329"/>
      <c r="B42" s="51" t="s">
        <v>525</v>
      </c>
      <c r="C42" s="46">
        <f>1-(C$33/(800+273.15))</f>
        <v>0.73156498928758174</v>
      </c>
      <c r="D42" s="46">
        <f t="shared" ref="D42:BH42" si="79">1-(D$33/(800+273.15))</f>
        <v>0.73156498928758174</v>
      </c>
      <c r="E42" s="46">
        <f t="shared" si="79"/>
        <v>0.73156498928758174</v>
      </c>
      <c r="F42" s="46">
        <f t="shared" si="79"/>
        <v>0.73156498928758174</v>
      </c>
      <c r="G42" s="46">
        <f t="shared" si="79"/>
        <v>0.73156498928758174</v>
      </c>
      <c r="H42" s="46">
        <f t="shared" si="79"/>
        <v>0.73156498928758174</v>
      </c>
      <c r="I42" s="46">
        <f t="shared" si="79"/>
        <v>0.73156498928758174</v>
      </c>
      <c r="J42" s="46">
        <f t="shared" si="79"/>
        <v>0.73156498928758174</v>
      </c>
      <c r="K42" s="46">
        <f t="shared" si="79"/>
        <v>0.73156498928758174</v>
      </c>
      <c r="L42" s="46">
        <f t="shared" si="79"/>
        <v>0.73156498928758174</v>
      </c>
      <c r="M42" s="46">
        <f t="shared" si="79"/>
        <v>0.73156498928758174</v>
      </c>
      <c r="N42" s="46">
        <f t="shared" si="79"/>
        <v>0.73156498928758174</v>
      </c>
      <c r="O42" s="46">
        <f t="shared" si="79"/>
        <v>0.73156498928758174</v>
      </c>
      <c r="P42" s="46">
        <f t="shared" si="79"/>
        <v>0.73156498928758174</v>
      </c>
      <c r="Q42" s="46">
        <f t="shared" si="79"/>
        <v>0.73156498928758174</v>
      </c>
      <c r="R42" s="46">
        <f t="shared" si="79"/>
        <v>0.73156498928758174</v>
      </c>
      <c r="S42" s="46">
        <f t="shared" si="79"/>
        <v>0.73156498928758174</v>
      </c>
      <c r="T42" s="46">
        <f t="shared" si="79"/>
        <v>0.73156498928758174</v>
      </c>
      <c r="U42" s="46">
        <f t="shared" si="79"/>
        <v>0.73156498928758174</v>
      </c>
      <c r="V42" s="46">
        <f t="shared" si="79"/>
        <v>0.73156498928758174</v>
      </c>
      <c r="W42" s="46">
        <f t="shared" si="79"/>
        <v>0.73156498928758174</v>
      </c>
      <c r="X42" s="46">
        <f t="shared" si="79"/>
        <v>0.73156498928758174</v>
      </c>
      <c r="Y42" s="46">
        <f t="shared" si="79"/>
        <v>0.73156498928758174</v>
      </c>
      <c r="Z42" s="46">
        <f t="shared" si="79"/>
        <v>0.73156498928758174</v>
      </c>
      <c r="AA42" s="46">
        <f t="shared" si="79"/>
        <v>0.73156498928758174</v>
      </c>
      <c r="AB42" s="46">
        <f t="shared" si="79"/>
        <v>0.73156498928758174</v>
      </c>
      <c r="AC42" s="46">
        <f t="shared" si="79"/>
        <v>0.73156498928758174</v>
      </c>
      <c r="AD42" s="46">
        <f t="shared" si="79"/>
        <v>0.73156498928758174</v>
      </c>
      <c r="AE42" s="46">
        <f t="shared" si="79"/>
        <v>0.73156498928758174</v>
      </c>
      <c r="AF42" s="46">
        <f t="shared" si="79"/>
        <v>0.73156498928758174</v>
      </c>
      <c r="AG42" s="46">
        <f t="shared" si="79"/>
        <v>0.73156498928758174</v>
      </c>
      <c r="AH42" s="46">
        <f t="shared" si="79"/>
        <v>0.73156498928758174</v>
      </c>
      <c r="AI42" s="46">
        <f t="shared" si="79"/>
        <v>0.73156498928758174</v>
      </c>
      <c r="AJ42" s="46">
        <f t="shared" si="79"/>
        <v>0.73156498928758174</v>
      </c>
      <c r="AK42" s="46">
        <f t="shared" si="79"/>
        <v>0.73156498928758174</v>
      </c>
      <c r="AL42" s="46">
        <f t="shared" si="79"/>
        <v>0.73156498928758174</v>
      </c>
      <c r="AM42" s="46">
        <f t="shared" si="79"/>
        <v>0.73156498928758174</v>
      </c>
      <c r="AN42" s="46">
        <f t="shared" si="79"/>
        <v>0.73156498928758174</v>
      </c>
      <c r="AO42" s="46">
        <f t="shared" si="79"/>
        <v>0.73156498928758174</v>
      </c>
      <c r="AP42" s="46">
        <f t="shared" si="79"/>
        <v>0.73156498928758174</v>
      </c>
      <c r="AQ42" s="46">
        <f t="shared" si="79"/>
        <v>0.73156498928758174</v>
      </c>
      <c r="AR42" s="46">
        <f t="shared" si="79"/>
        <v>0.73156498928758174</v>
      </c>
      <c r="AS42" s="46">
        <f t="shared" si="79"/>
        <v>0.73156498928758174</v>
      </c>
      <c r="AT42" s="46">
        <f t="shared" si="79"/>
        <v>0.73156498928758174</v>
      </c>
      <c r="AU42" s="46">
        <f t="shared" si="79"/>
        <v>0.73156498928758174</v>
      </c>
      <c r="AV42" s="46">
        <f t="shared" si="79"/>
        <v>0.73156498928758174</v>
      </c>
      <c r="AW42" s="46">
        <f t="shared" si="79"/>
        <v>0.73156498928758174</v>
      </c>
      <c r="AX42" s="46">
        <f t="shared" si="79"/>
        <v>0.73156498928758174</v>
      </c>
      <c r="AY42" s="46">
        <f t="shared" si="79"/>
        <v>0.73156498928758174</v>
      </c>
      <c r="AZ42" s="46">
        <f t="shared" si="79"/>
        <v>0.73156498928758174</v>
      </c>
      <c r="BA42" s="46">
        <f t="shared" si="79"/>
        <v>0.73156498928758174</v>
      </c>
      <c r="BB42" s="46">
        <f t="shared" si="79"/>
        <v>0.73156498928758174</v>
      </c>
      <c r="BC42" s="46">
        <f t="shared" si="79"/>
        <v>0.73156498928758174</v>
      </c>
      <c r="BD42" s="46">
        <f t="shared" si="79"/>
        <v>0.73156498928758174</v>
      </c>
      <c r="BE42" s="46">
        <f t="shared" si="79"/>
        <v>0.73156498928758174</v>
      </c>
      <c r="BF42" s="46">
        <f t="shared" si="79"/>
        <v>0.73156498928758174</v>
      </c>
      <c r="BG42" s="46">
        <f t="shared" si="79"/>
        <v>0.73156498928758174</v>
      </c>
      <c r="BH42" s="46">
        <f t="shared" si="79"/>
        <v>0.73156498928758174</v>
      </c>
    </row>
    <row r="43" spans="1:60">
      <c r="A43" s="329"/>
      <c r="B43" s="51" t="s">
        <v>526</v>
      </c>
      <c r="C43" s="46">
        <f>1-(C$33/(1000+273.15))</f>
        <v>0.77373362781602184</v>
      </c>
      <c r="D43" s="46">
        <f t="shared" ref="D43:BH43" si="80">1-(D$33/(1000+273.15))</f>
        <v>0.77373362781602184</v>
      </c>
      <c r="E43" s="46">
        <f t="shared" si="80"/>
        <v>0.77373362781602184</v>
      </c>
      <c r="F43" s="46">
        <f t="shared" si="80"/>
        <v>0.77373362781602184</v>
      </c>
      <c r="G43" s="46">
        <f t="shared" si="80"/>
        <v>0.77373362781602184</v>
      </c>
      <c r="H43" s="46">
        <f t="shared" si="80"/>
        <v>0.77373362781602184</v>
      </c>
      <c r="I43" s="46">
        <f t="shared" si="80"/>
        <v>0.77373362781602184</v>
      </c>
      <c r="J43" s="46">
        <f t="shared" si="80"/>
        <v>0.77373362781602184</v>
      </c>
      <c r="K43" s="46">
        <f t="shared" si="80"/>
        <v>0.77373362781602184</v>
      </c>
      <c r="L43" s="46">
        <f t="shared" si="80"/>
        <v>0.77373362781602184</v>
      </c>
      <c r="M43" s="46">
        <f t="shared" si="80"/>
        <v>0.77373362781602184</v>
      </c>
      <c r="N43" s="46">
        <f t="shared" si="80"/>
        <v>0.77373362781602184</v>
      </c>
      <c r="O43" s="46">
        <f t="shared" si="80"/>
        <v>0.77373362781602184</v>
      </c>
      <c r="P43" s="46">
        <f t="shared" si="80"/>
        <v>0.77373362781602184</v>
      </c>
      <c r="Q43" s="46">
        <f t="shared" si="80"/>
        <v>0.77373362781602184</v>
      </c>
      <c r="R43" s="46">
        <f t="shared" si="80"/>
        <v>0.77373362781602184</v>
      </c>
      <c r="S43" s="46">
        <f t="shared" si="80"/>
        <v>0.77373362781602184</v>
      </c>
      <c r="T43" s="46">
        <f t="shared" si="80"/>
        <v>0.77373362781602184</v>
      </c>
      <c r="U43" s="46">
        <f t="shared" si="80"/>
        <v>0.77373362781602184</v>
      </c>
      <c r="V43" s="46">
        <f t="shared" si="80"/>
        <v>0.77373362781602184</v>
      </c>
      <c r="W43" s="46">
        <f t="shared" si="80"/>
        <v>0.77373362781602184</v>
      </c>
      <c r="X43" s="46">
        <f t="shared" si="80"/>
        <v>0.77373362781602184</v>
      </c>
      <c r="Y43" s="46">
        <f t="shared" si="80"/>
        <v>0.77373362781602184</v>
      </c>
      <c r="Z43" s="46">
        <f t="shared" si="80"/>
        <v>0.77373362781602184</v>
      </c>
      <c r="AA43" s="46">
        <f t="shared" si="80"/>
        <v>0.77373362781602184</v>
      </c>
      <c r="AB43" s="46">
        <f t="shared" si="80"/>
        <v>0.77373362781602184</v>
      </c>
      <c r="AC43" s="46">
        <f t="shared" si="80"/>
        <v>0.77373362781602184</v>
      </c>
      <c r="AD43" s="46">
        <f t="shared" si="80"/>
        <v>0.77373362781602184</v>
      </c>
      <c r="AE43" s="46">
        <f t="shared" si="80"/>
        <v>0.77373362781602184</v>
      </c>
      <c r="AF43" s="46">
        <f t="shared" si="80"/>
        <v>0.77373362781602184</v>
      </c>
      <c r="AG43" s="46">
        <f t="shared" si="80"/>
        <v>0.77373362781602184</v>
      </c>
      <c r="AH43" s="46">
        <f t="shared" si="80"/>
        <v>0.77373362781602184</v>
      </c>
      <c r="AI43" s="46">
        <f t="shared" si="80"/>
        <v>0.77373362781602184</v>
      </c>
      <c r="AJ43" s="46">
        <f t="shared" si="80"/>
        <v>0.77373362781602184</v>
      </c>
      <c r="AK43" s="46">
        <f t="shared" si="80"/>
        <v>0.77373362781602184</v>
      </c>
      <c r="AL43" s="46">
        <f t="shared" si="80"/>
        <v>0.77373362781602184</v>
      </c>
      <c r="AM43" s="46">
        <f t="shared" si="80"/>
        <v>0.77373362781602184</v>
      </c>
      <c r="AN43" s="46">
        <f t="shared" si="80"/>
        <v>0.77373362781602184</v>
      </c>
      <c r="AO43" s="46">
        <f t="shared" si="80"/>
        <v>0.77373362781602184</v>
      </c>
      <c r="AP43" s="46">
        <f t="shared" si="80"/>
        <v>0.77373362781602184</v>
      </c>
      <c r="AQ43" s="46">
        <f t="shared" si="80"/>
        <v>0.77373362781602184</v>
      </c>
      <c r="AR43" s="46">
        <f t="shared" si="80"/>
        <v>0.77373362781602184</v>
      </c>
      <c r="AS43" s="46">
        <f t="shared" si="80"/>
        <v>0.77373362781602184</v>
      </c>
      <c r="AT43" s="46">
        <f t="shared" si="80"/>
        <v>0.77373362781602184</v>
      </c>
      <c r="AU43" s="46">
        <f t="shared" si="80"/>
        <v>0.77373362781602184</v>
      </c>
      <c r="AV43" s="46">
        <f t="shared" si="80"/>
        <v>0.77373362781602184</v>
      </c>
      <c r="AW43" s="46">
        <f t="shared" si="80"/>
        <v>0.77373362781602184</v>
      </c>
      <c r="AX43" s="46">
        <f t="shared" si="80"/>
        <v>0.77373362781602184</v>
      </c>
      <c r="AY43" s="46">
        <f t="shared" si="80"/>
        <v>0.77373362781602184</v>
      </c>
      <c r="AZ43" s="46">
        <f t="shared" si="80"/>
        <v>0.77373362781602184</v>
      </c>
      <c r="BA43" s="46">
        <f t="shared" si="80"/>
        <v>0.77373362781602184</v>
      </c>
      <c r="BB43" s="46">
        <f t="shared" si="80"/>
        <v>0.77373362781602184</v>
      </c>
      <c r="BC43" s="46">
        <f t="shared" si="80"/>
        <v>0.77373362781602184</v>
      </c>
      <c r="BD43" s="46">
        <f t="shared" si="80"/>
        <v>0.77373362781602184</v>
      </c>
      <c r="BE43" s="46">
        <f t="shared" si="80"/>
        <v>0.77373362781602184</v>
      </c>
      <c r="BF43" s="46">
        <f t="shared" si="80"/>
        <v>0.77373362781602184</v>
      </c>
      <c r="BG43" s="46">
        <f t="shared" si="80"/>
        <v>0.77373362781602184</v>
      </c>
      <c r="BH43" s="46">
        <f t="shared" si="80"/>
        <v>0.77373362781602184</v>
      </c>
    </row>
    <row r="44" spans="1:60">
      <c r="A44" s="329"/>
      <c r="B44" s="51" t="s">
        <v>527</v>
      </c>
      <c r="C44" s="46">
        <f>1-(C$33/(1200+273.15))</f>
        <v>0.80445234243218156</v>
      </c>
      <c r="D44" s="46">
        <f t="shared" ref="D44:BH44" si="81">1-(D$33/(1200+273.15))</f>
        <v>0.80445234243218156</v>
      </c>
      <c r="E44" s="46">
        <f t="shared" si="81"/>
        <v>0.80445234243218156</v>
      </c>
      <c r="F44" s="46">
        <f t="shared" si="81"/>
        <v>0.80445234243218156</v>
      </c>
      <c r="G44" s="46">
        <f t="shared" si="81"/>
        <v>0.80445234243218156</v>
      </c>
      <c r="H44" s="46">
        <f t="shared" si="81"/>
        <v>0.80445234243218156</v>
      </c>
      <c r="I44" s="46">
        <f t="shared" si="81"/>
        <v>0.80445234243218156</v>
      </c>
      <c r="J44" s="46">
        <f t="shared" si="81"/>
        <v>0.80445234243218156</v>
      </c>
      <c r="K44" s="46">
        <f t="shared" si="81"/>
        <v>0.80445234243218156</v>
      </c>
      <c r="L44" s="46">
        <f t="shared" si="81"/>
        <v>0.80445234243218156</v>
      </c>
      <c r="M44" s="46">
        <f t="shared" si="81"/>
        <v>0.80445234243218156</v>
      </c>
      <c r="N44" s="46">
        <f t="shared" si="81"/>
        <v>0.80445234243218156</v>
      </c>
      <c r="O44" s="46">
        <f t="shared" si="81"/>
        <v>0.80445234243218156</v>
      </c>
      <c r="P44" s="46">
        <f t="shared" si="81"/>
        <v>0.80445234243218156</v>
      </c>
      <c r="Q44" s="46">
        <f t="shared" si="81"/>
        <v>0.80445234243218156</v>
      </c>
      <c r="R44" s="46">
        <f t="shared" si="81"/>
        <v>0.80445234243218156</v>
      </c>
      <c r="S44" s="46">
        <f t="shared" si="81"/>
        <v>0.80445234243218156</v>
      </c>
      <c r="T44" s="46">
        <f t="shared" si="81"/>
        <v>0.80445234243218156</v>
      </c>
      <c r="U44" s="46">
        <f t="shared" si="81"/>
        <v>0.80445234243218156</v>
      </c>
      <c r="V44" s="46">
        <f t="shared" si="81"/>
        <v>0.80445234243218156</v>
      </c>
      <c r="W44" s="46">
        <f t="shared" si="81"/>
        <v>0.80445234243218156</v>
      </c>
      <c r="X44" s="46">
        <f t="shared" si="81"/>
        <v>0.80445234243218156</v>
      </c>
      <c r="Y44" s="46">
        <f t="shared" si="81"/>
        <v>0.80445234243218156</v>
      </c>
      <c r="Z44" s="46">
        <f t="shared" si="81"/>
        <v>0.80445234243218156</v>
      </c>
      <c r="AA44" s="46">
        <f t="shared" si="81"/>
        <v>0.80445234243218156</v>
      </c>
      <c r="AB44" s="46">
        <f t="shared" si="81"/>
        <v>0.80445234243218156</v>
      </c>
      <c r="AC44" s="46">
        <f t="shared" si="81"/>
        <v>0.80445234243218156</v>
      </c>
      <c r="AD44" s="46">
        <f t="shared" si="81"/>
        <v>0.80445234243218156</v>
      </c>
      <c r="AE44" s="46">
        <f t="shared" si="81"/>
        <v>0.80445234243218156</v>
      </c>
      <c r="AF44" s="46">
        <f t="shared" si="81"/>
        <v>0.80445234243218156</v>
      </c>
      <c r="AG44" s="46">
        <f t="shared" si="81"/>
        <v>0.80445234243218156</v>
      </c>
      <c r="AH44" s="46">
        <f t="shared" si="81"/>
        <v>0.80445234243218156</v>
      </c>
      <c r="AI44" s="46">
        <f t="shared" si="81"/>
        <v>0.80445234243218156</v>
      </c>
      <c r="AJ44" s="46">
        <f t="shared" si="81"/>
        <v>0.80445234243218156</v>
      </c>
      <c r="AK44" s="46">
        <f t="shared" si="81"/>
        <v>0.80445234243218156</v>
      </c>
      <c r="AL44" s="46">
        <f t="shared" si="81"/>
        <v>0.80445234243218156</v>
      </c>
      <c r="AM44" s="46">
        <f t="shared" si="81"/>
        <v>0.80445234243218156</v>
      </c>
      <c r="AN44" s="46">
        <f t="shared" si="81"/>
        <v>0.80445234243218156</v>
      </c>
      <c r="AO44" s="46">
        <f t="shared" si="81"/>
        <v>0.80445234243218156</v>
      </c>
      <c r="AP44" s="46">
        <f t="shared" si="81"/>
        <v>0.80445234243218156</v>
      </c>
      <c r="AQ44" s="46">
        <f t="shared" si="81"/>
        <v>0.80445234243218156</v>
      </c>
      <c r="AR44" s="46">
        <f t="shared" si="81"/>
        <v>0.80445234243218156</v>
      </c>
      <c r="AS44" s="46">
        <f t="shared" si="81"/>
        <v>0.80445234243218156</v>
      </c>
      <c r="AT44" s="46">
        <f t="shared" si="81"/>
        <v>0.80445234243218156</v>
      </c>
      <c r="AU44" s="46">
        <f t="shared" si="81"/>
        <v>0.80445234243218156</v>
      </c>
      <c r="AV44" s="46">
        <f t="shared" si="81"/>
        <v>0.80445234243218156</v>
      </c>
      <c r="AW44" s="46">
        <f t="shared" si="81"/>
        <v>0.80445234243218156</v>
      </c>
      <c r="AX44" s="46">
        <f t="shared" si="81"/>
        <v>0.80445234243218156</v>
      </c>
      <c r="AY44" s="46">
        <f t="shared" si="81"/>
        <v>0.80445234243218156</v>
      </c>
      <c r="AZ44" s="46">
        <f t="shared" si="81"/>
        <v>0.80445234243218156</v>
      </c>
      <c r="BA44" s="46">
        <f t="shared" si="81"/>
        <v>0.80445234243218156</v>
      </c>
      <c r="BB44" s="46">
        <f t="shared" si="81"/>
        <v>0.80445234243218156</v>
      </c>
      <c r="BC44" s="46">
        <f t="shared" si="81"/>
        <v>0.80445234243218156</v>
      </c>
      <c r="BD44" s="46">
        <f t="shared" si="81"/>
        <v>0.80445234243218156</v>
      </c>
      <c r="BE44" s="46">
        <f t="shared" si="81"/>
        <v>0.80445234243218156</v>
      </c>
      <c r="BF44" s="46">
        <f t="shared" si="81"/>
        <v>0.80445234243218156</v>
      </c>
      <c r="BG44" s="46">
        <f t="shared" si="81"/>
        <v>0.80445234243218156</v>
      </c>
      <c r="BH44" s="46">
        <f t="shared" si="81"/>
        <v>0.80445234243218156</v>
      </c>
    </row>
    <row r="45" spans="1:60">
      <c r="A45" s="329"/>
      <c r="B45" s="51" t="s">
        <v>529</v>
      </c>
      <c r="C45" s="46">
        <f>1-(C$33/(1600+273.15))</f>
        <v>0.84621037730772675</v>
      </c>
      <c r="D45" s="46">
        <f t="shared" ref="D45:BH45" si="82">1-(D$33/(1600+273.15))</f>
        <v>0.84621037730772675</v>
      </c>
      <c r="E45" s="46">
        <f t="shared" si="82"/>
        <v>0.84621037730772675</v>
      </c>
      <c r="F45" s="46">
        <f t="shared" si="82"/>
        <v>0.84621037730772675</v>
      </c>
      <c r="G45" s="46">
        <f t="shared" si="82"/>
        <v>0.84621037730772675</v>
      </c>
      <c r="H45" s="46">
        <f t="shared" si="82"/>
        <v>0.84621037730772675</v>
      </c>
      <c r="I45" s="46">
        <f t="shared" si="82"/>
        <v>0.84621037730772675</v>
      </c>
      <c r="J45" s="46">
        <f t="shared" si="82"/>
        <v>0.84621037730772675</v>
      </c>
      <c r="K45" s="46">
        <f t="shared" si="82"/>
        <v>0.84621037730772675</v>
      </c>
      <c r="L45" s="46">
        <f t="shared" si="82"/>
        <v>0.84621037730772675</v>
      </c>
      <c r="M45" s="46">
        <f t="shared" si="82"/>
        <v>0.84621037730772675</v>
      </c>
      <c r="N45" s="46">
        <f t="shared" si="82"/>
        <v>0.84621037730772675</v>
      </c>
      <c r="O45" s="46">
        <f t="shared" si="82"/>
        <v>0.84621037730772675</v>
      </c>
      <c r="P45" s="46">
        <f t="shared" si="82"/>
        <v>0.84621037730772675</v>
      </c>
      <c r="Q45" s="46">
        <f t="shared" si="82"/>
        <v>0.84621037730772675</v>
      </c>
      <c r="R45" s="46">
        <f t="shared" si="82"/>
        <v>0.84621037730772675</v>
      </c>
      <c r="S45" s="46">
        <f t="shared" si="82"/>
        <v>0.84621037730772675</v>
      </c>
      <c r="T45" s="46">
        <f t="shared" si="82"/>
        <v>0.84621037730772675</v>
      </c>
      <c r="U45" s="46">
        <f t="shared" si="82"/>
        <v>0.84621037730772675</v>
      </c>
      <c r="V45" s="46">
        <f t="shared" si="82"/>
        <v>0.84621037730772675</v>
      </c>
      <c r="W45" s="46">
        <f t="shared" si="82"/>
        <v>0.84621037730772675</v>
      </c>
      <c r="X45" s="46">
        <f t="shared" si="82"/>
        <v>0.84621037730772675</v>
      </c>
      <c r="Y45" s="46">
        <f t="shared" si="82"/>
        <v>0.84621037730772675</v>
      </c>
      <c r="Z45" s="46">
        <f t="shared" si="82"/>
        <v>0.84621037730772675</v>
      </c>
      <c r="AA45" s="46">
        <f t="shared" si="82"/>
        <v>0.84621037730772675</v>
      </c>
      <c r="AB45" s="46">
        <f t="shared" si="82"/>
        <v>0.84621037730772675</v>
      </c>
      <c r="AC45" s="46">
        <f t="shared" si="82"/>
        <v>0.84621037730772675</v>
      </c>
      <c r="AD45" s="46">
        <f t="shared" si="82"/>
        <v>0.84621037730772675</v>
      </c>
      <c r="AE45" s="46">
        <f t="shared" si="82"/>
        <v>0.84621037730772675</v>
      </c>
      <c r="AF45" s="46">
        <f t="shared" si="82"/>
        <v>0.84621037730772675</v>
      </c>
      <c r="AG45" s="46">
        <f t="shared" si="82"/>
        <v>0.84621037730772675</v>
      </c>
      <c r="AH45" s="46">
        <f t="shared" si="82"/>
        <v>0.84621037730772675</v>
      </c>
      <c r="AI45" s="46">
        <f t="shared" si="82"/>
        <v>0.84621037730772675</v>
      </c>
      <c r="AJ45" s="46">
        <f t="shared" si="82"/>
        <v>0.84621037730772675</v>
      </c>
      <c r="AK45" s="46">
        <f t="shared" si="82"/>
        <v>0.84621037730772675</v>
      </c>
      <c r="AL45" s="46">
        <f t="shared" si="82"/>
        <v>0.84621037730772675</v>
      </c>
      <c r="AM45" s="46">
        <f t="shared" si="82"/>
        <v>0.84621037730772675</v>
      </c>
      <c r="AN45" s="46">
        <f t="shared" si="82"/>
        <v>0.84621037730772675</v>
      </c>
      <c r="AO45" s="46">
        <f t="shared" si="82"/>
        <v>0.84621037730772675</v>
      </c>
      <c r="AP45" s="46">
        <f t="shared" si="82"/>
        <v>0.84621037730772675</v>
      </c>
      <c r="AQ45" s="46">
        <f t="shared" si="82"/>
        <v>0.84621037730772675</v>
      </c>
      <c r="AR45" s="46">
        <f t="shared" si="82"/>
        <v>0.84621037730772675</v>
      </c>
      <c r="AS45" s="46">
        <f t="shared" si="82"/>
        <v>0.84621037730772675</v>
      </c>
      <c r="AT45" s="46">
        <f t="shared" si="82"/>
        <v>0.84621037730772675</v>
      </c>
      <c r="AU45" s="46">
        <f t="shared" si="82"/>
        <v>0.84621037730772675</v>
      </c>
      <c r="AV45" s="46">
        <f t="shared" si="82"/>
        <v>0.84621037730772675</v>
      </c>
      <c r="AW45" s="46">
        <f t="shared" si="82"/>
        <v>0.84621037730772675</v>
      </c>
      <c r="AX45" s="46">
        <f t="shared" si="82"/>
        <v>0.84621037730772675</v>
      </c>
      <c r="AY45" s="46">
        <f t="shared" si="82"/>
        <v>0.84621037730772675</v>
      </c>
      <c r="AZ45" s="46">
        <f t="shared" si="82"/>
        <v>0.84621037730772675</v>
      </c>
      <c r="BA45" s="46">
        <f t="shared" si="82"/>
        <v>0.84621037730772675</v>
      </c>
      <c r="BB45" s="46">
        <f t="shared" si="82"/>
        <v>0.84621037730772675</v>
      </c>
      <c r="BC45" s="46">
        <f t="shared" si="82"/>
        <v>0.84621037730772675</v>
      </c>
      <c r="BD45" s="46">
        <f t="shared" si="82"/>
        <v>0.84621037730772675</v>
      </c>
      <c r="BE45" s="46">
        <f t="shared" si="82"/>
        <v>0.84621037730772675</v>
      </c>
      <c r="BF45" s="46">
        <f t="shared" si="82"/>
        <v>0.84621037730772675</v>
      </c>
      <c r="BG45" s="46">
        <f t="shared" si="82"/>
        <v>0.84621037730772675</v>
      </c>
      <c r="BH45" s="46">
        <f t="shared" si="82"/>
        <v>0.84621037730772675</v>
      </c>
    </row>
    <row r="46" spans="1:60" ht="12.75" customHeight="1">
      <c r="A46" s="329" t="s">
        <v>501</v>
      </c>
      <c r="B46" s="51" t="s">
        <v>522</v>
      </c>
      <c r="C46" s="46">
        <f>C34*C40</f>
        <v>0.10598976939697481</v>
      </c>
      <c r="D46" s="46">
        <f t="shared" ref="D46:BH50" si="83">D34*D40</f>
        <v>0.10875847589384718</v>
      </c>
      <c r="E46" s="46">
        <f t="shared" si="83"/>
        <v>0.11152970933206205</v>
      </c>
      <c r="F46" s="46">
        <f t="shared" si="83"/>
        <v>0.11430214813665021</v>
      </c>
      <c r="G46" s="46">
        <f t="shared" si="83"/>
        <v>0.11707446709559022</v>
      </c>
      <c r="H46" s="46">
        <f t="shared" si="83"/>
        <v>0.11984534135864869</v>
      </c>
      <c r="I46" s="46">
        <f t="shared" si="83"/>
        <v>0.12261345043390154</v>
      </c>
      <c r="J46" s="46">
        <f t="shared" si="83"/>
        <v>0.12537748215634956</v>
      </c>
      <c r="K46" s="46">
        <f t="shared" si="83"/>
        <v>0.12813613660333878</v>
      </c>
      <c r="L46" s="46">
        <f t="shared" si="83"/>
        <v>0.13088812993208648</v>
      </c>
      <c r="M46" s="46">
        <f t="shared" si="83"/>
        <v>0.13260464783479986</v>
      </c>
      <c r="N46" s="46">
        <f t="shared" si="83"/>
        <v>0.13613811159903177</v>
      </c>
      <c r="O46" s="46">
        <f t="shared" si="83"/>
        <v>0.13790630889109134</v>
      </c>
      <c r="P46" s="46">
        <f t="shared" si="83"/>
        <v>0.14205819657588675</v>
      </c>
      <c r="Q46" s="46">
        <f t="shared" si="83"/>
        <v>0.14563519288986079</v>
      </c>
      <c r="R46" s="46">
        <f t="shared" si="83"/>
        <v>0.14887800823876185</v>
      </c>
      <c r="S46" s="46">
        <f t="shared" si="83"/>
        <v>0.1509625921251018</v>
      </c>
      <c r="T46" s="46">
        <f t="shared" si="83"/>
        <v>0.15299693778587009</v>
      </c>
      <c r="U46" s="46">
        <f t="shared" si="83"/>
        <v>0.15502265998912712</v>
      </c>
      <c r="V46" s="46">
        <f t="shared" si="83"/>
        <v>0.15703907837454847</v>
      </c>
      <c r="W46" s="46">
        <f t="shared" si="83"/>
        <v>0.15904557127273072</v>
      </c>
      <c r="X46" s="46">
        <f t="shared" si="83"/>
        <v>0.16101412532676529</v>
      </c>
      <c r="Y46" s="46">
        <f t="shared" si="83"/>
        <v>0.16709870681160771</v>
      </c>
      <c r="Z46" s="46">
        <f t="shared" si="83"/>
        <v>0.16855361890885065</v>
      </c>
      <c r="AA46" s="46">
        <f t="shared" si="83"/>
        <v>0.1710634164950369</v>
      </c>
      <c r="AB46" s="46">
        <f t="shared" si="83"/>
        <v>0.16977687740845332</v>
      </c>
      <c r="AC46" s="46">
        <f t="shared" si="83"/>
        <v>0.17059337492657639</v>
      </c>
      <c r="AD46" s="46">
        <f t="shared" si="83"/>
        <v>0.17513951620197757</v>
      </c>
      <c r="AE46" s="46">
        <f t="shared" si="83"/>
        <v>0.17965412865608429</v>
      </c>
      <c r="AF46" s="46">
        <f t="shared" si="83"/>
        <v>0.17943384647891117</v>
      </c>
      <c r="AG46" s="46">
        <f t="shared" si="83"/>
        <v>0.18483750563838322</v>
      </c>
      <c r="AH46" s="46">
        <f t="shared" si="83"/>
        <v>0.18907407448449748</v>
      </c>
      <c r="AI46" s="46">
        <f t="shared" si="83"/>
        <v>0.19317983452827203</v>
      </c>
      <c r="AJ46" s="46">
        <f t="shared" si="83"/>
        <v>0.1956174106143154</v>
      </c>
      <c r="AK46" s="46">
        <f t="shared" si="83"/>
        <v>0.19882336556909758</v>
      </c>
      <c r="AL46" s="46">
        <f t="shared" si="83"/>
        <v>0.19930771165564323</v>
      </c>
      <c r="AM46" s="46">
        <f t="shared" si="83"/>
        <v>0.20444214105234088</v>
      </c>
      <c r="AN46" s="46">
        <f t="shared" si="83"/>
        <v>0.20534202460731696</v>
      </c>
      <c r="AO46" s="46">
        <f t="shared" si="83"/>
        <v>0.21000431937874406</v>
      </c>
      <c r="AP46" s="46">
        <f t="shared" si="83"/>
        <v>0.20817846254021494</v>
      </c>
      <c r="AQ46" s="46">
        <f t="shared" si="83"/>
        <v>0.21161724463448217</v>
      </c>
      <c r="AR46" s="46">
        <f t="shared" si="83"/>
        <v>0.21149970783966113</v>
      </c>
      <c r="AS46" s="46">
        <f t="shared" si="83"/>
        <v>0.21560955364599618</v>
      </c>
      <c r="AT46" s="46">
        <f t="shared" si="83"/>
        <v>0.21895443568296707</v>
      </c>
      <c r="AU46" s="46">
        <f t="shared" si="83"/>
        <v>0.22099599209690651</v>
      </c>
      <c r="AV46" s="46">
        <f t="shared" si="83"/>
        <v>0.22268132276497807</v>
      </c>
      <c r="AW46" s="46">
        <f t="shared" si="83"/>
        <v>0.22472631767244072</v>
      </c>
      <c r="AX46" s="46">
        <f t="shared" si="83"/>
        <v>0.22602116592244928</v>
      </c>
      <c r="AY46" s="46">
        <f t="shared" si="83"/>
        <v>0.22472962208755323</v>
      </c>
      <c r="AZ46" s="46">
        <f t="shared" si="83"/>
        <v>0.22490133141968674</v>
      </c>
      <c r="BA46" s="46">
        <f t="shared" si="83"/>
        <v>0.22716453814790652</v>
      </c>
      <c r="BB46" s="46">
        <f t="shared" si="83"/>
        <v>0.22727470172498326</v>
      </c>
      <c r="BC46" s="46">
        <f t="shared" si="83"/>
        <v>0.23179948632774405</v>
      </c>
      <c r="BD46" s="46">
        <f t="shared" si="83"/>
        <v>0.22712966849800456</v>
      </c>
      <c r="BE46" s="46">
        <f t="shared" si="83"/>
        <v>0.23217721796077107</v>
      </c>
      <c r="BF46" s="46">
        <f t="shared" si="83"/>
        <v>0.23106047369053198</v>
      </c>
      <c r="BG46" s="46">
        <f t="shared" si="83"/>
        <v>0.23324666472455222</v>
      </c>
      <c r="BH46" s="46">
        <f t="shared" si="83"/>
        <v>0.23707513290218654</v>
      </c>
    </row>
    <row r="47" spans="1:60">
      <c r="A47" s="329"/>
      <c r="B47" s="51" t="s">
        <v>524</v>
      </c>
      <c r="C47" s="46">
        <f t="shared" ref="C47:R51" si="84">C35*C41</f>
        <v>0.18156467241106805</v>
      </c>
      <c r="D47" s="46">
        <f t="shared" si="84"/>
        <v>0.18630757628723571</v>
      </c>
      <c r="E47" s="46">
        <f t="shared" si="84"/>
        <v>0.19105480891399565</v>
      </c>
      <c r="F47" s="46">
        <f t="shared" si="84"/>
        <v>0.19580410638108825</v>
      </c>
      <c r="G47" s="46">
        <f t="shared" si="84"/>
        <v>0.2005531985478394</v>
      </c>
      <c r="H47" s="46">
        <f t="shared" si="84"/>
        <v>0.20529981589333229</v>
      </c>
      <c r="I47" s="46">
        <f t="shared" si="84"/>
        <v>0.21004169636260647</v>
      </c>
      <c r="J47" s="46">
        <f t="shared" si="84"/>
        <v>0.2147765921650536</v>
      </c>
      <c r="K47" s="46">
        <f t="shared" si="84"/>
        <v>0.21950227648168757</v>
      </c>
      <c r="L47" s="46">
        <f t="shared" si="84"/>
        <v>0.22421655003897847</v>
      </c>
      <c r="M47" s="46">
        <f t="shared" si="84"/>
        <v>0.22715701318430903</v>
      </c>
      <c r="N47" s="46">
        <f t="shared" si="84"/>
        <v>0.23320997654557715</v>
      </c>
      <c r="O47" s="46">
        <f t="shared" si="84"/>
        <v>0.23623896853147819</v>
      </c>
      <c r="P47" s="46">
        <f t="shared" si="84"/>
        <v>0.24335131655965442</v>
      </c>
      <c r="Q47" s="46">
        <f t="shared" si="84"/>
        <v>0.24947885290261801</v>
      </c>
      <c r="R47" s="46">
        <f t="shared" si="84"/>
        <v>0.25503392401809122</v>
      </c>
      <c r="S47" s="46">
        <f t="shared" si="83"/>
        <v>0.25860489876961762</v>
      </c>
      <c r="T47" s="46">
        <f t="shared" si="83"/>
        <v>0.2620898134511927</v>
      </c>
      <c r="U47" s="46">
        <f t="shared" si="83"/>
        <v>0.26555995580854258</v>
      </c>
      <c r="V47" s="46">
        <f t="shared" si="83"/>
        <v>0.26901416035748782</v>
      </c>
      <c r="W47" s="46">
        <f t="shared" si="83"/>
        <v>0.27245136215372068</v>
      </c>
      <c r="X47" s="46">
        <f t="shared" si="83"/>
        <v>0.27582357320746481</v>
      </c>
      <c r="Y47" s="46">
        <f t="shared" si="83"/>
        <v>0.28624670225415744</v>
      </c>
      <c r="Z47" s="46">
        <f t="shared" si="83"/>
        <v>0.28873902429453691</v>
      </c>
      <c r="AA47" s="46">
        <f t="shared" si="83"/>
        <v>0.29303840695332212</v>
      </c>
      <c r="AB47" s="46">
        <f t="shared" si="83"/>
        <v>0.29083451454815329</v>
      </c>
      <c r="AC47" s="46">
        <f t="shared" si="83"/>
        <v>0.29223320713184242</v>
      </c>
      <c r="AD47" s="46">
        <f t="shared" si="83"/>
        <v>0.30002092717405821</v>
      </c>
      <c r="AE47" s="46">
        <f t="shared" si="83"/>
        <v>0.30775463709678408</v>
      </c>
      <c r="AF47" s="46">
        <f t="shared" si="83"/>
        <v>0.30737728500361522</v>
      </c>
      <c r="AG47" s="46">
        <f t="shared" si="83"/>
        <v>0.31663396714088776</v>
      </c>
      <c r="AH47" s="46">
        <f t="shared" si="83"/>
        <v>0.32389137735196821</v>
      </c>
      <c r="AI47" s="46">
        <f t="shared" si="83"/>
        <v>0.33092470690431708</v>
      </c>
      <c r="AJ47" s="46">
        <f t="shared" si="83"/>
        <v>0.33510037127322312</v>
      </c>
      <c r="AK47" s="46">
        <f t="shared" si="83"/>
        <v>0.34059229907381594</v>
      </c>
      <c r="AL47" s="46">
        <f t="shared" si="83"/>
        <v>0.34142200310126664</v>
      </c>
      <c r="AM47" s="46">
        <f t="shared" si="83"/>
        <v>0.35021748399280045</v>
      </c>
      <c r="AN47" s="46">
        <f t="shared" si="83"/>
        <v>0.35175902015989396</v>
      </c>
      <c r="AO47" s="46">
        <f t="shared" si="83"/>
        <v>0.35974571574074277</v>
      </c>
      <c r="AP47" s="46">
        <f t="shared" si="83"/>
        <v>0.35661795066829122</v>
      </c>
      <c r="AQ47" s="46">
        <f t="shared" si="83"/>
        <v>0.36250872057930206</v>
      </c>
      <c r="AR47" s="46">
        <f t="shared" si="83"/>
        <v>0.36230737539505131</v>
      </c>
      <c r="AS47" s="46">
        <f t="shared" si="83"/>
        <v>0.36934770402047168</v>
      </c>
      <c r="AT47" s="46">
        <f t="shared" si="83"/>
        <v>0.37507761941467971</v>
      </c>
      <c r="AU47" s="46">
        <f t="shared" si="83"/>
        <v>0.37857488640199904</v>
      </c>
      <c r="AV47" s="46">
        <f t="shared" si="83"/>
        <v>0.38146192457930328</v>
      </c>
      <c r="AW47" s="46">
        <f t="shared" si="83"/>
        <v>0.38496508184219996</v>
      </c>
      <c r="AX47" s="46">
        <f t="shared" si="83"/>
        <v>0.38718320817337737</v>
      </c>
      <c r="AY47" s="46">
        <f t="shared" si="83"/>
        <v>0.38497074243614998</v>
      </c>
      <c r="AZ47" s="46">
        <f t="shared" si="83"/>
        <v>0.38526488732217173</v>
      </c>
      <c r="BA47" s="46">
        <f t="shared" si="83"/>
        <v>0.38914185007570595</v>
      </c>
      <c r="BB47" s="46">
        <f>BB35*BB41</f>
        <v>0.38933056464596466</v>
      </c>
      <c r="BC47" s="46">
        <f t="shared" si="83"/>
        <v>0.39708169986217501</v>
      </c>
      <c r="BD47" s="46">
        <f t="shared" si="83"/>
        <v>0.38908211698450706</v>
      </c>
      <c r="BE47" s="46">
        <f t="shared" si="83"/>
        <v>0.39772876910857541</v>
      </c>
      <c r="BF47" s="46">
        <f t="shared" si="83"/>
        <v>0.39581574194806263</v>
      </c>
      <c r="BG47" s="46">
        <f t="shared" si="83"/>
        <v>0.3995607737674377</v>
      </c>
      <c r="BH47" s="46">
        <f t="shared" si="83"/>
        <v>0.40611909137170465</v>
      </c>
    </row>
    <row r="48" spans="1:60">
      <c r="A48" s="329"/>
      <c r="B48" s="51" t="s">
        <v>525</v>
      </c>
      <c r="C48" s="46">
        <f t="shared" si="84"/>
        <v>0.19822509516702866</v>
      </c>
      <c r="D48" s="46">
        <f t="shared" si="83"/>
        <v>0.20340320916760277</v>
      </c>
      <c r="E48" s="46">
        <f t="shared" si="83"/>
        <v>0.20858604912607778</v>
      </c>
      <c r="F48" s="46">
        <f t="shared" si="83"/>
        <v>0.21377114339518502</v>
      </c>
      <c r="G48" s="46">
        <f t="shared" si="83"/>
        <v>0.21895601352553673</v>
      </c>
      <c r="H48" s="46">
        <f t="shared" si="83"/>
        <v>0.22413818174437158</v>
      </c>
      <c r="I48" s="46">
        <f t="shared" si="83"/>
        <v>0.22931517842996274</v>
      </c>
      <c r="J48" s="46">
        <f t="shared" si="83"/>
        <v>0.23448454953383632</v>
      </c>
      <c r="K48" s="46">
        <f t="shared" si="83"/>
        <v>0.23964386390350223</v>
      </c>
      <c r="L48" s="46">
        <f t="shared" si="83"/>
        <v>0.24479072045950495</v>
      </c>
      <c r="M48" s="46">
        <f t="shared" si="83"/>
        <v>0.24800100128714664</v>
      </c>
      <c r="N48" s="46">
        <f t="shared" si="83"/>
        <v>0.25460938618051077</v>
      </c>
      <c r="O48" s="46">
        <f t="shared" si="83"/>
        <v>0.25791631927874048</v>
      </c>
      <c r="P48" s="46">
        <f t="shared" si="83"/>
        <v>0.26568129825854075</v>
      </c>
      <c r="Q48" s="46">
        <f t="shared" si="83"/>
        <v>0.27237109897028616</v>
      </c>
      <c r="R48" s="46">
        <f t="shared" si="83"/>
        <v>0.27843590489261472</v>
      </c>
      <c r="S48" s="46">
        <f t="shared" si="83"/>
        <v>0.28233455323956719</v>
      </c>
      <c r="T48" s="46">
        <f t="shared" si="83"/>
        <v>0.28613924462160106</v>
      </c>
      <c r="U48" s="46">
        <f t="shared" si="83"/>
        <v>0.2899278081669997</v>
      </c>
      <c r="V48" s="46">
        <f t="shared" si="83"/>
        <v>0.29369897144644452</v>
      </c>
      <c r="W48" s="46">
        <f t="shared" si="83"/>
        <v>0.29745157179605425</v>
      </c>
      <c r="X48" s="46">
        <f t="shared" si="83"/>
        <v>0.30113321783531416</v>
      </c>
      <c r="Y48" s="46">
        <f t="shared" si="83"/>
        <v>0.31251277598273336</v>
      </c>
      <c r="Z48" s="46">
        <f t="shared" si="83"/>
        <v>0.31523379415813357</v>
      </c>
      <c r="AA48" s="46">
        <f t="shared" si="83"/>
        <v>0.31992768931615007</v>
      </c>
      <c r="AB48" s="46">
        <f t="shared" si="83"/>
        <v>0.31752156715619934</v>
      </c>
      <c r="AC48" s="46">
        <f t="shared" si="83"/>
        <v>0.31904860414433911</v>
      </c>
      <c r="AD48" s="46">
        <f t="shared" si="83"/>
        <v>0.32755092745427999</v>
      </c>
      <c r="AE48" s="46">
        <f t="shared" si="83"/>
        <v>0.3359942846617644</v>
      </c>
      <c r="AF48" s="46">
        <f t="shared" si="83"/>
        <v>0.33558230663990268</v>
      </c>
      <c r="AG48" s="46">
        <f t="shared" si="83"/>
        <v>0.34568838439845195</v>
      </c>
      <c r="AH48" s="46">
        <f t="shared" si="83"/>
        <v>0.35361173650574163</v>
      </c>
      <c r="AI48" s="46">
        <f t="shared" si="83"/>
        <v>0.3612904462533017</v>
      </c>
      <c r="AJ48" s="46">
        <f t="shared" si="83"/>
        <v>0.36584927069816942</v>
      </c>
      <c r="AK48" s="46">
        <f t="shared" si="83"/>
        <v>0.37184513925820656</v>
      </c>
      <c r="AL48" s="46">
        <f t="shared" si="83"/>
        <v>0.37275097714846267</v>
      </c>
      <c r="AM48" s="46">
        <f t="shared" si="83"/>
        <v>0.38235353371198161</v>
      </c>
      <c r="AN48" s="46">
        <f t="shared" si="83"/>
        <v>0.38403652164882929</v>
      </c>
      <c r="AO48" s="46">
        <f t="shared" si="83"/>
        <v>0.3927560785458864</v>
      </c>
      <c r="AP48" s="46">
        <f t="shared" si="83"/>
        <v>0.38934130891634572</v>
      </c>
      <c r="AQ48" s="46">
        <f t="shared" si="83"/>
        <v>0.39577261744520692</v>
      </c>
      <c r="AR48" s="46">
        <f t="shared" si="83"/>
        <v>0.39555279677315919</v>
      </c>
      <c r="AS48" s="46">
        <f t="shared" si="83"/>
        <v>0.40323914783060222</v>
      </c>
      <c r="AT48" s="46">
        <f t="shared" si="83"/>
        <v>0.40949484178930573</v>
      </c>
      <c r="AU48" s="46">
        <f t="shared" si="83"/>
        <v>0.4133130189279528</v>
      </c>
      <c r="AV48" s="46">
        <f t="shared" si="83"/>
        <v>0.41646497249825593</v>
      </c>
      <c r="AW48" s="46">
        <f t="shared" si="83"/>
        <v>0.42028958040573799</v>
      </c>
      <c r="AX48" s="46">
        <f t="shared" si="83"/>
        <v>0.42271124260054349</v>
      </c>
      <c r="AY48" s="46">
        <f t="shared" si="83"/>
        <v>0.42029576041729833</v>
      </c>
      <c r="AZ48" s="46">
        <f t="shared" si="83"/>
        <v>0.42061689611649727</v>
      </c>
      <c r="BA48" s="46">
        <f t="shared" si="83"/>
        <v>0.42484961000611571</v>
      </c>
      <c r="BB48" s="46">
        <f t="shared" si="83"/>
        <v>0.4250556410756634</v>
      </c>
      <c r="BC48" s="46">
        <f t="shared" si="83"/>
        <v>0.43351802252620897</v>
      </c>
      <c r="BD48" s="46">
        <f t="shared" si="83"/>
        <v>0.42478439579054011</v>
      </c>
      <c r="BE48" s="46">
        <f t="shared" si="83"/>
        <v>0.4342244670192047</v>
      </c>
      <c r="BF48" s="46">
        <f t="shared" si="83"/>
        <v>0.4321358999763209</v>
      </c>
      <c r="BG48" s="46">
        <f t="shared" si="83"/>
        <v>0.4362245769140814</v>
      </c>
      <c r="BH48" s="46">
        <f t="shared" si="83"/>
        <v>0.44338468749053828</v>
      </c>
    </row>
    <row r="49" spans="1:61">
      <c r="A49" s="329"/>
      <c r="B49" s="51" t="s">
        <v>526</v>
      </c>
      <c r="C49" s="46">
        <f>C37*C43</f>
        <v>0.20965112362350821</v>
      </c>
      <c r="D49" s="46">
        <f t="shared" si="83"/>
        <v>0.21512771283919874</v>
      </c>
      <c r="E49" s="46">
        <f t="shared" si="83"/>
        <v>0.22060930042496596</v>
      </c>
      <c r="F49" s="46">
        <f t="shared" si="83"/>
        <v>0.22609327226362827</v>
      </c>
      <c r="G49" s="46">
        <f t="shared" si="83"/>
        <v>0.23157700704379958</v>
      </c>
      <c r="H49" s="46">
        <f t="shared" si="83"/>
        <v>0.23705788416972198</v>
      </c>
      <c r="I49" s="46">
        <f t="shared" si="83"/>
        <v>0.24253329166651152</v>
      </c>
      <c r="J49" s="46">
        <f t="shared" si="83"/>
        <v>0.24800063403020561</v>
      </c>
      <c r="K49" s="46">
        <f t="shared" si="83"/>
        <v>0.25345733997258862</v>
      </c>
      <c r="L49" s="46">
        <f t="shared" si="83"/>
        <v>0.25890087001193995</v>
      </c>
      <c r="M49" s="46">
        <f t="shared" si="83"/>
        <v>0.2622961968351909</v>
      </c>
      <c r="N49" s="46">
        <f t="shared" si="83"/>
        <v>0.26928550016766245</v>
      </c>
      <c r="O49" s="46">
        <f t="shared" si="83"/>
        <v>0.27278305046121859</v>
      </c>
      <c r="P49" s="46">
        <f t="shared" si="83"/>
        <v>0.28099561591190642</v>
      </c>
      <c r="Q49" s="46">
        <f t="shared" si="83"/>
        <v>0.28807102800770074</v>
      </c>
      <c r="R49" s="46">
        <f t="shared" si="83"/>
        <v>0.29448541956142055</v>
      </c>
      <c r="S49" s="46">
        <f t="shared" si="83"/>
        <v>0.29860879256756184</v>
      </c>
      <c r="T49" s="46">
        <f t="shared" si="83"/>
        <v>0.30263279277102723</v>
      </c>
      <c r="U49" s="46">
        <f t="shared" si="83"/>
        <v>0.30663973550218154</v>
      </c>
      <c r="V49" s="46">
        <f t="shared" si="83"/>
        <v>0.31062827498673629</v>
      </c>
      <c r="W49" s="46">
        <f t="shared" si="83"/>
        <v>0.31459718154290528</v>
      </c>
      <c r="X49" s="46">
        <f t="shared" si="83"/>
        <v>0.31849104386273164</v>
      </c>
      <c r="Y49" s="46">
        <f t="shared" si="83"/>
        <v>0.3305265389141287</v>
      </c>
      <c r="Z49" s="46">
        <f t="shared" si="83"/>
        <v>0.33340440116154973</v>
      </c>
      <c r="AA49" s="46">
        <f t="shared" si="83"/>
        <v>0.33836886034478236</v>
      </c>
      <c r="AB49" s="46">
        <f t="shared" si="83"/>
        <v>0.33582404524968024</v>
      </c>
      <c r="AC49" s="46">
        <f t="shared" si="83"/>
        <v>0.3374391032225792</v>
      </c>
      <c r="AD49" s="46">
        <f t="shared" si="83"/>
        <v>0.34643151477287998</v>
      </c>
      <c r="AE49" s="46">
        <f t="shared" si="83"/>
        <v>0.35536156131523211</v>
      </c>
      <c r="AF49" s="46">
        <f t="shared" si="83"/>
        <v>0.35492583618608681</v>
      </c>
      <c r="AG49" s="46">
        <f t="shared" si="83"/>
        <v>0.36561444529343062</v>
      </c>
      <c r="AH49" s="46">
        <f t="shared" si="83"/>
        <v>0.37399451276550455</v>
      </c>
      <c r="AI49" s="46">
        <f t="shared" si="83"/>
        <v>0.38211583628005885</v>
      </c>
      <c r="AJ49" s="46">
        <f t="shared" si="83"/>
        <v>0.38693743904666861</v>
      </c>
      <c r="AK49" s="46">
        <f t="shared" si="83"/>
        <v>0.39327891957238836</v>
      </c>
      <c r="AL49" s="46">
        <f t="shared" si="83"/>
        <v>0.39423697148480097</v>
      </c>
      <c r="AM49" s="46">
        <f t="shared" si="83"/>
        <v>0.40439303558709683</v>
      </c>
      <c r="AN49" s="46">
        <f t="shared" si="83"/>
        <v>0.4061730337841345</v>
      </c>
      <c r="AO49" s="46">
        <f t="shared" si="83"/>
        <v>0.41539520063150948</v>
      </c>
      <c r="AP49" s="46">
        <f t="shared" si="83"/>
        <v>0.41178359792729391</v>
      </c>
      <c r="AQ49" s="46">
        <f t="shared" si="83"/>
        <v>0.41858561791527304</v>
      </c>
      <c r="AR49" s="46">
        <f t="shared" si="83"/>
        <v>0.41835312640933309</v>
      </c>
      <c r="AS49" s="46">
        <f t="shared" si="83"/>
        <v>0.4264825316917461</v>
      </c>
      <c r="AT49" s="46">
        <f t="shared" si="83"/>
        <v>0.43309881438986708</v>
      </c>
      <c r="AU49" s="46">
        <f t="shared" si="83"/>
        <v>0.43713707769167776</v>
      </c>
      <c r="AV49" s="46">
        <f t="shared" si="83"/>
        <v>0.44047071517620701</v>
      </c>
      <c r="AW49" s="46">
        <f t="shared" si="83"/>
        <v>0.44451577992720298</v>
      </c>
      <c r="AX49" s="46">
        <f t="shared" si="83"/>
        <v>0.44707703081095074</v>
      </c>
      <c r="AY49" s="46">
        <f t="shared" si="83"/>
        <v>0.44452231616504173</v>
      </c>
      <c r="AZ49" s="46">
        <f t="shared" si="83"/>
        <v>0.44486196266699424</v>
      </c>
      <c r="BA49" s="46">
        <f t="shared" si="83"/>
        <v>0.44933865731651679</v>
      </c>
      <c r="BB49" s="46">
        <f t="shared" si="83"/>
        <v>0.44955656436403585</v>
      </c>
      <c r="BC49" s="46">
        <f t="shared" si="83"/>
        <v>0.45850673173887141</v>
      </c>
      <c r="BD49" s="46">
        <f t="shared" si="83"/>
        <v>0.44926968404368206</v>
      </c>
      <c r="BE49" s="46">
        <f t="shared" si="83"/>
        <v>0.4592538968826661</v>
      </c>
      <c r="BF49" s="46">
        <f t="shared" si="83"/>
        <v>0.45704494131659784</v>
      </c>
      <c r="BG49" s="46">
        <f t="shared" si="83"/>
        <v>0.46136929648168284</v>
      </c>
      <c r="BH49" s="46">
        <f t="shared" si="83"/>
        <v>0.46894212789517203</v>
      </c>
    </row>
    <row r="50" spans="1:61">
      <c r="A50" s="329"/>
      <c r="B50" s="51" t="s">
        <v>527</v>
      </c>
      <c r="C50" s="98">
        <f>C38*C44</f>
        <v>0.2179746768516731</v>
      </c>
      <c r="D50" s="46">
        <f t="shared" si="83"/>
        <v>0.22366869720275528</v>
      </c>
      <c r="E50" s="46">
        <f t="shared" si="83"/>
        <v>0.22936791436882903</v>
      </c>
      <c r="F50" s="46">
        <f t="shared" si="83"/>
        <v>0.23506961044722799</v>
      </c>
      <c r="G50" s="46">
        <f t="shared" si="83"/>
        <v>0.24077106005545748</v>
      </c>
      <c r="H50" s="46">
        <f t="shared" si="83"/>
        <v>0.24646953855506282</v>
      </c>
      <c r="I50" s="46">
        <f t="shared" si="83"/>
        <v>0.2521623302707286</v>
      </c>
      <c r="J50" s="46">
        <f t="shared" si="83"/>
        <v>0.25784673665198804</v>
      </c>
      <c r="K50" s="46">
        <f t="shared" si="83"/>
        <v>0.26352008432553314</v>
      </c>
      <c r="L50" s="46">
        <f t="shared" si="83"/>
        <v>0.26917973298732989</v>
      </c>
      <c r="M50" s="46">
        <f t="shared" si="83"/>
        <v>0.2727098608221466</v>
      </c>
      <c r="N50" s="46">
        <f t="shared" si="83"/>
        <v>0.279976652952723</v>
      </c>
      <c r="O50" s="46">
        <f t="shared" si="83"/>
        <v>0.28361306272641662</v>
      </c>
      <c r="P50" s="46">
        <f t="shared" si="83"/>
        <v>0.29215168283632653</v>
      </c>
      <c r="Q50" s="46">
        <f t="shared" si="83"/>
        <v>0.29950800241390613</v>
      </c>
      <c r="R50" s="46">
        <f t="shared" si="83"/>
        <v>0.30617705766129427</v>
      </c>
      <c r="S50" s="46">
        <f t="shared" si="83"/>
        <v>0.31046413651409649</v>
      </c>
      <c r="T50" s="46">
        <f t="shared" si="83"/>
        <v>0.31464789727264408</v>
      </c>
      <c r="U50" s="46">
        <f t="shared" si="83"/>
        <v>0.31881392334439074</v>
      </c>
      <c r="V50" s="46">
        <f t="shared" si="83"/>
        <v>0.32296081552521788</v>
      </c>
      <c r="W50" s="46">
        <f t="shared" si="83"/>
        <v>0.32708729531260511</v>
      </c>
      <c r="X50" s="46">
        <f t="shared" si="83"/>
        <v>0.33113575146299168</v>
      </c>
      <c r="Y50" s="46">
        <f t="shared" si="83"/>
        <v>0.34364907883866247</v>
      </c>
      <c r="Z50" s="46">
        <f t="shared" si="83"/>
        <v>0.34664119775776614</v>
      </c>
      <c r="AA50" s="46">
        <f t="shared" si="83"/>
        <v>0.35180275552814916</v>
      </c>
      <c r="AB50" s="46">
        <f t="shared" si="83"/>
        <v>0.34915690637449387</v>
      </c>
      <c r="AC50" s="46">
        <f t="shared" si="83"/>
        <v>0.35083608525822629</v>
      </c>
      <c r="AD50" s="46">
        <f t="shared" si="83"/>
        <v>0.36018551285926331</v>
      </c>
      <c r="AE50" s="46">
        <f t="shared" si="83"/>
        <v>0.36947009944147108</v>
      </c>
      <c r="AF50" s="46">
        <f t="shared" si="83"/>
        <v>0.36901707518584081</v>
      </c>
      <c r="AG50" s="46">
        <f t="shared" si="83"/>
        <v>0.38013004265245481</v>
      </c>
      <c r="AH50" s="46">
        <f t="shared" si="83"/>
        <v>0.38884281493647471</v>
      </c>
      <c r="AI50" s="46">
        <f t="shared" si="83"/>
        <v>0.39728657062972761</v>
      </c>
      <c r="AJ50" s="46">
        <f t="shared" si="83"/>
        <v>0.4022996003087207</v>
      </c>
      <c r="AK50" s="46">
        <f t="shared" si="83"/>
        <v>0.40889284981992885</v>
      </c>
      <c r="AL50" s="46">
        <f t="shared" si="83"/>
        <v>0.40988893823770561</v>
      </c>
      <c r="AM50" s="46">
        <f t="shared" si="83"/>
        <v>0.42044821763731571</v>
      </c>
      <c r="AN50" s="46">
        <f t="shared" si="83"/>
        <v>0.42229888518962805</v>
      </c>
      <c r="AO50" s="46">
        <f t="shared" si="83"/>
        <v>0.43188718981535806</v>
      </c>
      <c r="AP50" s="46">
        <f t="shared" si="83"/>
        <v>0.42813219953072812</v>
      </c>
      <c r="AQ50" s="46">
        <f t="shared" si="83"/>
        <v>0.43520427280747792</v>
      </c>
      <c r="AR50" s="46">
        <f t="shared" si="83"/>
        <v>0.43496255094115949</v>
      </c>
      <c r="AS50" s="46">
        <f t="shared" si="83"/>
        <v>0.44341470926401416</v>
      </c>
      <c r="AT50" s="46">
        <f t="shared" ref="D50:BH51" si="85">AT38*AT44</f>
        <v>0.45029367112291696</v>
      </c>
      <c r="AU50" s="46">
        <f t="shared" si="85"/>
        <v>0.45449226125227349</v>
      </c>
      <c r="AV50" s="46">
        <f t="shared" si="85"/>
        <v>0.45795825056285688</v>
      </c>
      <c r="AW50" s="46">
        <f t="shared" si="85"/>
        <v>0.46216391217202546</v>
      </c>
      <c r="AX50" s="46">
        <f t="shared" si="85"/>
        <v>0.46482684964677784</v>
      </c>
      <c r="AY50" s="46">
        <f t="shared" si="85"/>
        <v>0.46217070791109</v>
      </c>
      <c r="AZ50" s="46">
        <f t="shared" si="85"/>
        <v>0.46252383903305738</v>
      </c>
      <c r="BA50" s="46">
        <f t="shared" si="85"/>
        <v>0.46717826707869781</v>
      </c>
      <c r="BB50" s="46">
        <f t="shared" si="85"/>
        <v>0.46740482545551798</v>
      </c>
      <c r="BC50" s="46">
        <f t="shared" si="85"/>
        <v>0.47671033170599542</v>
      </c>
      <c r="BD50" s="46">
        <f t="shared" si="85"/>
        <v>0.46710655543414425</v>
      </c>
      <c r="BE50" s="46">
        <f t="shared" si="85"/>
        <v>0.47748716074444097</v>
      </c>
      <c r="BF50" s="46">
        <f t="shared" si="85"/>
        <v>0.47519050538971891</v>
      </c>
      <c r="BG50" s="46">
        <f t="shared" si="85"/>
        <v>0.47968654578010572</v>
      </c>
      <c r="BH50" s="46">
        <f t="shared" si="85"/>
        <v>0.4875600331799243</v>
      </c>
    </row>
    <row r="51" spans="1:61">
      <c r="A51" s="329"/>
      <c r="B51" s="51" t="s">
        <v>529</v>
      </c>
      <c r="C51" s="46">
        <f t="shared" si="84"/>
        <v>0.22928944800447784</v>
      </c>
      <c r="D51" s="46">
        <f t="shared" si="85"/>
        <v>0.23527903726357474</v>
      </c>
      <c r="E51" s="46">
        <f t="shared" si="85"/>
        <v>0.24127409309731235</v>
      </c>
      <c r="F51" s="46">
        <f t="shared" si="85"/>
        <v>0.24727175652036681</v>
      </c>
      <c r="G51" s="46">
        <f t="shared" si="85"/>
        <v>0.25326916067931809</v>
      </c>
      <c r="H51" s="46">
        <f t="shared" si="85"/>
        <v>0.2592634395034083</v>
      </c>
      <c r="I51" s="46">
        <f t="shared" si="85"/>
        <v>0.26525173635028332</v>
      </c>
      <c r="J51" s="46">
        <f t="shared" si="85"/>
        <v>0.27123121259136534</v>
      </c>
      <c r="K51" s="46">
        <f t="shared" si="85"/>
        <v>0.27719905608214768</v>
      </c>
      <c r="L51" s="46">
        <f t="shared" si="85"/>
        <v>0.28315248946397908</v>
      </c>
      <c r="M51" s="46">
        <f t="shared" si="85"/>
        <v>0.28686586146810944</v>
      </c>
      <c r="N51" s="46">
        <f t="shared" si="85"/>
        <v>0.29450986296612269</v>
      </c>
      <c r="O51" s="46">
        <f t="shared" si="85"/>
        <v>0.2983350338610688</v>
      </c>
      <c r="P51" s="46">
        <f t="shared" si="85"/>
        <v>0.30731688221152381</v>
      </c>
      <c r="Q51" s="46">
        <f t="shared" si="85"/>
        <v>0.31505505840542891</v>
      </c>
      <c r="R51" s="46">
        <f t="shared" si="85"/>
        <v>0.32207029530574799</v>
      </c>
      <c r="S51" s="46">
        <f t="shared" si="85"/>
        <v>0.32657991063312652</v>
      </c>
      <c r="T51" s="46">
        <f t="shared" si="85"/>
        <v>0.33098084476348405</v>
      </c>
      <c r="U51" s="46">
        <f t="shared" si="85"/>
        <v>0.33536312362339521</v>
      </c>
      <c r="V51" s="46">
        <f t="shared" si="85"/>
        <v>0.339725275377945</v>
      </c>
      <c r="W51" s="46">
        <f t="shared" si="85"/>
        <v>0.34406595515927341</v>
      </c>
      <c r="X51" s="46">
        <f t="shared" si="85"/>
        <v>0.34832456120195671</v>
      </c>
      <c r="Y51" s="46">
        <f t="shared" si="85"/>
        <v>0.36148743850544862</v>
      </c>
      <c r="Z51" s="46">
        <f t="shared" si="85"/>
        <v>0.36463487427750335</v>
      </c>
      <c r="AA51" s="46">
        <f t="shared" si="85"/>
        <v>0.3700643615423001</v>
      </c>
      <c r="AB51" s="46">
        <f t="shared" si="85"/>
        <v>0.36728116993166382</v>
      </c>
      <c r="AC51" s="46">
        <f t="shared" si="85"/>
        <v>0.36904751272392211</v>
      </c>
      <c r="AD51" s="46">
        <f t="shared" si="85"/>
        <v>0.37888225648756746</v>
      </c>
      <c r="AE51" s="46">
        <f t="shared" si="85"/>
        <v>0.38864879342264846</v>
      </c>
      <c r="AF51" s="46">
        <f t="shared" si="85"/>
        <v>0.38817225328960908</v>
      </c>
      <c r="AG51" s="46">
        <f t="shared" si="85"/>
        <v>0.39986207989201555</v>
      </c>
      <c r="AH51" s="46">
        <f t="shared" si="85"/>
        <v>0.40902712042078787</v>
      </c>
      <c r="AI51" s="46">
        <f t="shared" si="85"/>
        <v>0.41790918007080896</v>
      </c>
      <c r="AJ51" s="46">
        <f t="shared" si="85"/>
        <v>0.42318242935154332</v>
      </c>
      <c r="AK51" s="46">
        <f t="shared" si="85"/>
        <v>0.43011792554227485</v>
      </c>
      <c r="AL51" s="46">
        <f t="shared" si="85"/>
        <v>0.43116571956483968</v>
      </c>
      <c r="AM51" s="46">
        <f t="shared" si="85"/>
        <v>0.44227311690030713</v>
      </c>
      <c r="AN51" s="46">
        <f t="shared" si="85"/>
        <v>0.44421985010637693</v>
      </c>
      <c r="AO51" s="46">
        <f t="shared" si="85"/>
        <v>0.45430587067852096</v>
      </c>
      <c r="AP51" s="46">
        <f t="shared" si="85"/>
        <v>0.45035596391843041</v>
      </c>
      <c r="AQ51" s="46">
        <f t="shared" si="85"/>
        <v>0.45779513896983609</v>
      </c>
      <c r="AR51" s="46">
        <f t="shared" si="85"/>
        <v>0.45754086964782453</v>
      </c>
      <c r="AS51" s="46">
        <f t="shared" si="85"/>
        <v>0.46643176809660425</v>
      </c>
      <c r="AT51" s="46">
        <f t="shared" si="85"/>
        <v>0.47366780757721316</v>
      </c>
      <c r="AU51" s="46">
        <f t="shared" si="85"/>
        <v>0.47808434085099477</v>
      </c>
      <c r="AV51" s="46">
        <f t="shared" si="85"/>
        <v>0.48173024498670258</v>
      </c>
      <c r="AW51" s="46">
        <f t="shared" si="85"/>
        <v>0.48615421681126492</v>
      </c>
      <c r="AX51" s="46">
        <f t="shared" si="85"/>
        <v>0.48895538377467279</v>
      </c>
      <c r="AY51" s="46">
        <f t="shared" si="85"/>
        <v>0.48616136530796827</v>
      </c>
      <c r="AZ51" s="46">
        <f t="shared" si="85"/>
        <v>0.48653282698965811</v>
      </c>
      <c r="BA51" s="46">
        <f t="shared" si="85"/>
        <v>0.491428860110458</v>
      </c>
      <c r="BB51" s="46">
        <f t="shared" si="85"/>
        <v>0.49166717882670613</v>
      </c>
      <c r="BC51" s="46">
        <f t="shared" si="85"/>
        <v>0.50145572134178962</v>
      </c>
      <c r="BD51" s="46">
        <f t="shared" si="85"/>
        <v>0.49135342601126503</v>
      </c>
      <c r="BE51" s="46">
        <f t="shared" si="85"/>
        <v>0.50227287452669944</v>
      </c>
      <c r="BF51" s="46">
        <f t="shared" si="85"/>
        <v>0.49985700289359641</v>
      </c>
      <c r="BG51" s="46">
        <f t="shared" si="85"/>
        <v>0.50458642666982312</v>
      </c>
      <c r="BH51" s="46">
        <f t="shared" si="85"/>
        <v>0.51286861616930834</v>
      </c>
    </row>
    <row r="54" spans="1:61">
      <c r="A54" s="324" t="s">
        <v>421</v>
      </c>
      <c r="B54" s="324"/>
      <c r="C54" s="324"/>
      <c r="D54" s="324"/>
      <c r="E54" s="324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</row>
    <row r="55" spans="1:61"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</row>
    <row r="56" spans="1:61">
      <c r="B56" s="25" t="s">
        <v>503</v>
      </c>
    </row>
    <row r="58" spans="1:61">
      <c r="A58" s="329" t="s">
        <v>532</v>
      </c>
      <c r="B58" s="27" t="s">
        <v>408</v>
      </c>
      <c r="C58" s="38">
        <f>1960</f>
        <v>1960</v>
      </c>
      <c r="D58" s="38">
        <f>C58+1</f>
        <v>1961</v>
      </c>
      <c r="E58" s="38">
        <f t="shared" ref="E58:BH58" si="86">D58+1</f>
        <v>1962</v>
      </c>
      <c r="F58" s="38">
        <f t="shared" si="86"/>
        <v>1963</v>
      </c>
      <c r="G58" s="38">
        <f t="shared" si="86"/>
        <v>1964</v>
      </c>
      <c r="H58" s="38">
        <f t="shared" si="86"/>
        <v>1965</v>
      </c>
      <c r="I58" s="38">
        <f t="shared" si="86"/>
        <v>1966</v>
      </c>
      <c r="J58" s="38">
        <f t="shared" si="86"/>
        <v>1967</v>
      </c>
      <c r="K58" s="38">
        <f t="shared" si="86"/>
        <v>1968</v>
      </c>
      <c r="L58" s="38">
        <f t="shared" si="86"/>
        <v>1969</v>
      </c>
      <c r="M58" s="38">
        <f t="shared" si="86"/>
        <v>1970</v>
      </c>
      <c r="N58" s="38">
        <f t="shared" si="86"/>
        <v>1971</v>
      </c>
      <c r="O58" s="38">
        <f t="shared" si="86"/>
        <v>1972</v>
      </c>
      <c r="P58" s="38">
        <f t="shared" si="86"/>
        <v>1973</v>
      </c>
      <c r="Q58" s="38">
        <f t="shared" si="86"/>
        <v>1974</v>
      </c>
      <c r="R58" s="38">
        <f t="shared" si="86"/>
        <v>1975</v>
      </c>
      <c r="S58" s="38">
        <f t="shared" si="86"/>
        <v>1976</v>
      </c>
      <c r="T58" s="38">
        <f t="shared" si="86"/>
        <v>1977</v>
      </c>
      <c r="U58" s="38">
        <f t="shared" si="86"/>
        <v>1978</v>
      </c>
      <c r="V58" s="38">
        <f t="shared" si="86"/>
        <v>1979</v>
      </c>
      <c r="W58" s="38">
        <f t="shared" si="86"/>
        <v>1980</v>
      </c>
      <c r="X58" s="38">
        <f t="shared" si="86"/>
        <v>1981</v>
      </c>
      <c r="Y58" s="38">
        <f t="shared" si="86"/>
        <v>1982</v>
      </c>
      <c r="Z58" s="38">
        <f t="shared" si="86"/>
        <v>1983</v>
      </c>
      <c r="AA58" s="38">
        <f t="shared" si="86"/>
        <v>1984</v>
      </c>
      <c r="AB58" s="38">
        <f t="shared" si="86"/>
        <v>1985</v>
      </c>
      <c r="AC58" s="38">
        <f t="shared" si="86"/>
        <v>1986</v>
      </c>
      <c r="AD58" s="38">
        <f t="shared" si="86"/>
        <v>1987</v>
      </c>
      <c r="AE58" s="38">
        <f t="shared" si="86"/>
        <v>1988</v>
      </c>
      <c r="AF58" s="38">
        <f t="shared" si="86"/>
        <v>1989</v>
      </c>
      <c r="AG58" s="38">
        <f t="shared" si="86"/>
        <v>1990</v>
      </c>
      <c r="AH58" s="38">
        <f t="shared" si="86"/>
        <v>1991</v>
      </c>
      <c r="AI58" s="38">
        <f t="shared" si="86"/>
        <v>1992</v>
      </c>
      <c r="AJ58" s="38">
        <f t="shared" si="86"/>
        <v>1993</v>
      </c>
      <c r="AK58" s="38">
        <f t="shared" si="86"/>
        <v>1994</v>
      </c>
      <c r="AL58" s="38">
        <f t="shared" si="86"/>
        <v>1995</v>
      </c>
      <c r="AM58" s="38">
        <f t="shared" si="86"/>
        <v>1996</v>
      </c>
      <c r="AN58" s="38">
        <f t="shared" si="86"/>
        <v>1997</v>
      </c>
      <c r="AO58" s="38">
        <f t="shared" si="86"/>
        <v>1998</v>
      </c>
      <c r="AP58" s="38">
        <f t="shared" si="86"/>
        <v>1999</v>
      </c>
      <c r="AQ58" s="38">
        <f t="shared" si="86"/>
        <v>2000</v>
      </c>
      <c r="AR58" s="38">
        <f t="shared" si="86"/>
        <v>2001</v>
      </c>
      <c r="AS58" s="38">
        <f t="shared" si="86"/>
        <v>2002</v>
      </c>
      <c r="AT58" s="38">
        <f t="shared" si="86"/>
        <v>2003</v>
      </c>
      <c r="AU58" s="38">
        <f t="shared" si="86"/>
        <v>2004</v>
      </c>
      <c r="AV58" s="38">
        <f t="shared" si="86"/>
        <v>2005</v>
      </c>
      <c r="AW58" s="38">
        <f t="shared" si="86"/>
        <v>2006</v>
      </c>
      <c r="AX58" s="38">
        <f t="shared" si="86"/>
        <v>2007</v>
      </c>
      <c r="AY58" s="38">
        <f t="shared" si="86"/>
        <v>2008</v>
      </c>
      <c r="AZ58" s="38">
        <f t="shared" si="86"/>
        <v>2009</v>
      </c>
      <c r="BA58" s="38">
        <f t="shared" si="86"/>
        <v>2010</v>
      </c>
      <c r="BB58" s="38">
        <f t="shared" si="86"/>
        <v>2011</v>
      </c>
      <c r="BC58" s="38">
        <f t="shared" si="86"/>
        <v>2012</v>
      </c>
      <c r="BD58" s="38">
        <f t="shared" si="86"/>
        <v>2013</v>
      </c>
      <c r="BE58" s="38">
        <f t="shared" si="86"/>
        <v>2014</v>
      </c>
      <c r="BF58" s="38">
        <f t="shared" si="86"/>
        <v>2015</v>
      </c>
      <c r="BG58" s="38">
        <f t="shared" si="86"/>
        <v>2016</v>
      </c>
      <c r="BH58" s="38">
        <f t="shared" si="86"/>
        <v>2017</v>
      </c>
    </row>
    <row r="59" spans="1:61" s="53" customFormat="1">
      <c r="A59" s="330"/>
      <c r="B59" s="52" t="s">
        <v>501</v>
      </c>
      <c r="C59" s="54">
        <f>C46</f>
        <v>0.10598976939697481</v>
      </c>
      <c r="D59" s="54">
        <f t="shared" ref="D59:BH59" si="87">D46</f>
        <v>0.10875847589384718</v>
      </c>
      <c r="E59" s="54">
        <f t="shared" si="87"/>
        <v>0.11152970933206205</v>
      </c>
      <c r="F59" s="54">
        <f t="shared" si="87"/>
        <v>0.11430214813665021</v>
      </c>
      <c r="G59" s="54">
        <f t="shared" si="87"/>
        <v>0.11707446709559022</v>
      </c>
      <c r="H59" s="54">
        <f t="shared" si="87"/>
        <v>0.11984534135864869</v>
      </c>
      <c r="I59" s="54">
        <f t="shared" si="87"/>
        <v>0.12261345043390154</v>
      </c>
      <c r="J59" s="54">
        <f t="shared" si="87"/>
        <v>0.12537748215634956</v>
      </c>
      <c r="K59" s="54">
        <f t="shared" si="87"/>
        <v>0.12813613660333878</v>
      </c>
      <c r="L59" s="54">
        <f t="shared" si="87"/>
        <v>0.13088812993208648</v>
      </c>
      <c r="M59" s="54">
        <f t="shared" si="87"/>
        <v>0.13260464783479986</v>
      </c>
      <c r="N59" s="54">
        <f t="shared" si="87"/>
        <v>0.13613811159903177</v>
      </c>
      <c r="O59" s="54">
        <f t="shared" si="87"/>
        <v>0.13790630889109134</v>
      </c>
      <c r="P59" s="54">
        <f t="shared" si="87"/>
        <v>0.14205819657588675</v>
      </c>
      <c r="Q59" s="54">
        <f t="shared" si="87"/>
        <v>0.14563519288986079</v>
      </c>
      <c r="R59" s="54">
        <f t="shared" si="87"/>
        <v>0.14887800823876185</v>
      </c>
      <c r="S59" s="54">
        <f t="shared" si="87"/>
        <v>0.1509625921251018</v>
      </c>
      <c r="T59" s="54">
        <f t="shared" si="87"/>
        <v>0.15299693778587009</v>
      </c>
      <c r="U59" s="54">
        <f t="shared" si="87"/>
        <v>0.15502265998912712</v>
      </c>
      <c r="V59" s="54">
        <f t="shared" si="87"/>
        <v>0.15703907837454847</v>
      </c>
      <c r="W59" s="54">
        <f t="shared" si="87"/>
        <v>0.15904557127273072</v>
      </c>
      <c r="X59" s="54">
        <f t="shared" si="87"/>
        <v>0.16101412532676529</v>
      </c>
      <c r="Y59" s="54">
        <f t="shared" si="87"/>
        <v>0.16709870681160771</v>
      </c>
      <c r="Z59" s="54">
        <f t="shared" si="87"/>
        <v>0.16855361890885065</v>
      </c>
      <c r="AA59" s="54">
        <f t="shared" si="87"/>
        <v>0.1710634164950369</v>
      </c>
      <c r="AB59" s="54">
        <f t="shared" si="87"/>
        <v>0.16977687740845332</v>
      </c>
      <c r="AC59" s="54">
        <f t="shared" si="87"/>
        <v>0.17059337492657639</v>
      </c>
      <c r="AD59" s="54">
        <f t="shared" si="87"/>
        <v>0.17513951620197757</v>
      </c>
      <c r="AE59" s="54">
        <f t="shared" si="87"/>
        <v>0.17965412865608429</v>
      </c>
      <c r="AF59" s="54">
        <f t="shared" si="87"/>
        <v>0.17943384647891117</v>
      </c>
      <c r="AG59" s="54">
        <f t="shared" si="87"/>
        <v>0.18483750563838322</v>
      </c>
      <c r="AH59" s="54">
        <f t="shared" si="87"/>
        <v>0.18907407448449748</v>
      </c>
      <c r="AI59" s="54">
        <f t="shared" si="87"/>
        <v>0.19317983452827203</v>
      </c>
      <c r="AJ59" s="54">
        <f t="shared" si="87"/>
        <v>0.1956174106143154</v>
      </c>
      <c r="AK59" s="54">
        <f t="shared" si="87"/>
        <v>0.19882336556909758</v>
      </c>
      <c r="AL59" s="54">
        <f t="shared" si="87"/>
        <v>0.19930771165564323</v>
      </c>
      <c r="AM59" s="54">
        <f t="shared" si="87"/>
        <v>0.20444214105234088</v>
      </c>
      <c r="AN59" s="54">
        <f t="shared" si="87"/>
        <v>0.20534202460731696</v>
      </c>
      <c r="AO59" s="54">
        <f t="shared" si="87"/>
        <v>0.21000431937874406</v>
      </c>
      <c r="AP59" s="54">
        <f t="shared" si="87"/>
        <v>0.20817846254021494</v>
      </c>
      <c r="AQ59" s="54">
        <f t="shared" si="87"/>
        <v>0.21161724463448217</v>
      </c>
      <c r="AR59" s="54">
        <f t="shared" si="87"/>
        <v>0.21149970783966113</v>
      </c>
      <c r="AS59" s="54">
        <f t="shared" si="87"/>
        <v>0.21560955364599618</v>
      </c>
      <c r="AT59" s="54">
        <f t="shared" si="87"/>
        <v>0.21895443568296707</v>
      </c>
      <c r="AU59" s="54">
        <f t="shared" si="87"/>
        <v>0.22099599209690651</v>
      </c>
      <c r="AV59" s="54">
        <f t="shared" si="87"/>
        <v>0.22268132276497807</v>
      </c>
      <c r="AW59" s="54">
        <f t="shared" si="87"/>
        <v>0.22472631767244072</v>
      </c>
      <c r="AX59" s="54">
        <f t="shared" si="87"/>
        <v>0.22602116592244928</v>
      </c>
      <c r="AY59" s="54">
        <f t="shared" si="87"/>
        <v>0.22472962208755323</v>
      </c>
      <c r="AZ59" s="54">
        <f t="shared" si="87"/>
        <v>0.22490133141968674</v>
      </c>
      <c r="BA59" s="54">
        <f t="shared" si="87"/>
        <v>0.22716453814790652</v>
      </c>
      <c r="BB59" s="54">
        <f t="shared" si="87"/>
        <v>0.22727470172498326</v>
      </c>
      <c r="BC59" s="54">
        <f t="shared" si="87"/>
        <v>0.23179948632774405</v>
      </c>
      <c r="BD59" s="54">
        <f t="shared" si="87"/>
        <v>0.22712966849800456</v>
      </c>
      <c r="BE59" s="54">
        <f t="shared" si="87"/>
        <v>0.23217721796077107</v>
      </c>
      <c r="BF59" s="54">
        <f t="shared" si="87"/>
        <v>0.23106047369053198</v>
      </c>
      <c r="BG59" s="54">
        <f t="shared" si="87"/>
        <v>0.23324666472455222</v>
      </c>
      <c r="BH59" s="54">
        <f t="shared" si="87"/>
        <v>0.23707513290218654</v>
      </c>
    </row>
    <row r="60" spans="1:61" ht="14">
      <c r="A60" s="330"/>
      <c r="B60" s="217" t="s">
        <v>416</v>
      </c>
      <c r="C60" s="218">
        <f>C17</f>
        <v>0.27096033581386358</v>
      </c>
      <c r="D60" s="218">
        <f t="shared" ref="D60:BH60" si="88">D17</f>
        <v>0.27803846841506513</v>
      </c>
      <c r="E60" s="218">
        <f t="shared" si="88"/>
        <v>0.28512306108197533</v>
      </c>
      <c r="F60" s="218">
        <f t="shared" si="88"/>
        <v>0.29221073523947788</v>
      </c>
      <c r="G60" s="218">
        <f t="shared" si="88"/>
        <v>0.29929810301441867</v>
      </c>
      <c r="H60" s="218">
        <f t="shared" si="88"/>
        <v>0.30638177745854617</v>
      </c>
      <c r="I60" s="218">
        <f t="shared" si="88"/>
        <v>0.31345838276552329</v>
      </c>
      <c r="J60" s="218">
        <f t="shared" si="88"/>
        <v>0.32052456441659938</v>
      </c>
      <c r="K60" s="218">
        <f t="shared" si="88"/>
        <v>0.32757699919028938</v>
      </c>
      <c r="L60" s="218">
        <f t="shared" si="88"/>
        <v>0.33461240497291833</v>
      </c>
      <c r="M60" s="218">
        <f t="shared" si="88"/>
        <v>0.33900064234710969</v>
      </c>
      <c r="N60" s="218">
        <f t="shared" si="88"/>
        <v>0.348033858794222</v>
      </c>
      <c r="O60" s="218">
        <f t="shared" si="88"/>
        <v>0.35255421330360076</v>
      </c>
      <c r="P60" s="218">
        <f t="shared" si="88"/>
        <v>0.36316841586045356</v>
      </c>
      <c r="Q60" s="218">
        <f t="shared" si="88"/>
        <v>0.37231292224020818</v>
      </c>
      <c r="R60" s="218">
        <f t="shared" si="88"/>
        <v>0.38060310289556548</v>
      </c>
      <c r="S60" s="218">
        <f t="shared" si="88"/>
        <v>0.3859322922417493</v>
      </c>
      <c r="T60" s="218">
        <f t="shared" si="88"/>
        <v>0.39113304875381116</v>
      </c>
      <c r="U60" s="218">
        <f t="shared" si="88"/>
        <v>0.39631175960093368</v>
      </c>
      <c r="V60" s="218">
        <f t="shared" si="88"/>
        <v>0.40146668545805714</v>
      </c>
      <c r="W60" s="218">
        <f t="shared" si="88"/>
        <v>0.40659623704207171</v>
      </c>
      <c r="X60" s="218">
        <f t="shared" si="88"/>
        <v>0.41162879886934722</v>
      </c>
      <c r="Y60" s="218">
        <f t="shared" si="88"/>
        <v>0.42718388736326346</v>
      </c>
      <c r="Z60" s="218">
        <f t="shared" si="88"/>
        <v>0.43090333569013051</v>
      </c>
      <c r="AA60" s="218">
        <f t="shared" si="88"/>
        <v>0.43731957379166619</v>
      </c>
      <c r="AB60" s="218">
        <f t="shared" si="88"/>
        <v>0.43403056707977594</v>
      </c>
      <c r="AC60" s="218">
        <f t="shared" si="88"/>
        <v>0.43611792365164642</v>
      </c>
      <c r="AD60" s="218">
        <f t="shared" si="88"/>
        <v>0.44774002617765807</v>
      </c>
      <c r="AE60" s="218">
        <f t="shared" si="88"/>
        <v>0.45928152601857686</v>
      </c>
      <c r="AF60" s="218">
        <f t="shared" si="88"/>
        <v>0.45871837984852454</v>
      </c>
      <c r="AG60" s="218">
        <f t="shared" si="88"/>
        <v>0.47253270654066276</v>
      </c>
      <c r="AH60" s="218">
        <f t="shared" si="88"/>
        <v>0.4833633944813277</v>
      </c>
      <c r="AI60" s="218">
        <f t="shared" si="88"/>
        <v>0.4938596728161313</v>
      </c>
      <c r="AJ60" s="218">
        <f t="shared" si="88"/>
        <v>0.50009127836262857</v>
      </c>
      <c r="AK60" s="218">
        <f t="shared" si="88"/>
        <v>0.50828722629320966</v>
      </c>
      <c r="AL60" s="218">
        <f t="shared" si="88"/>
        <v>0.50952544559500845</v>
      </c>
      <c r="AM60" s="218">
        <f t="shared" si="88"/>
        <v>0.52265149277349654</v>
      </c>
      <c r="AN60" s="218">
        <f t="shared" si="88"/>
        <v>0.52495202377414851</v>
      </c>
      <c r="AO60" s="218">
        <f t="shared" si="88"/>
        <v>0.53687106996244194</v>
      </c>
      <c r="AP60" s="218">
        <f t="shared" si="88"/>
        <v>0.53220331018778944</v>
      </c>
      <c r="AQ60" s="218">
        <f t="shared" si="88"/>
        <v>0.54099447518753085</v>
      </c>
      <c r="AR60" s="218">
        <f t="shared" si="88"/>
        <v>0.54069399515463346</v>
      </c>
      <c r="AS60" s="218">
        <f t="shared" si="88"/>
        <v>0.55120071864467934</v>
      </c>
      <c r="AT60" s="218">
        <f t="shared" si="88"/>
        <v>0.55975183037132925</v>
      </c>
      <c r="AU60" s="218">
        <f t="shared" si="88"/>
        <v>0.56497102100313534</v>
      </c>
      <c r="AV60" s="218">
        <f t="shared" si="88"/>
        <v>0.56927952895042322</v>
      </c>
      <c r="AW60" s="218">
        <f t="shared" si="88"/>
        <v>0.57450751000950395</v>
      </c>
      <c r="AX60" s="218">
        <f t="shared" si="88"/>
        <v>0.57781775890094389</v>
      </c>
      <c r="AY60" s="218">
        <f t="shared" si="88"/>
        <v>0.57451595766849639</v>
      </c>
      <c r="AZ60" s="218">
        <f t="shared" si="88"/>
        <v>0.5749549285103237</v>
      </c>
      <c r="BA60" s="218">
        <f t="shared" si="88"/>
        <v>0.5807407629223017</v>
      </c>
      <c r="BB60" s="218">
        <f t="shared" si="88"/>
        <v>0.5810223934986205</v>
      </c>
      <c r="BC60" s="218">
        <f t="shared" si="88"/>
        <v>0.59258989819671504</v>
      </c>
      <c r="BD60" s="218">
        <f t="shared" si="88"/>
        <v>0.58065161948797872</v>
      </c>
      <c r="BE60" s="218">
        <f t="shared" si="88"/>
        <v>0.59355556017253441</v>
      </c>
      <c r="BF60" s="218">
        <f t="shared" si="88"/>
        <v>0.59070062988818917</v>
      </c>
      <c r="BG60" s="218">
        <f t="shared" si="88"/>
        <v>0.59628957550154083</v>
      </c>
      <c r="BH60" s="218">
        <f t="shared" si="88"/>
        <v>0.60607696374633591</v>
      </c>
    </row>
    <row r="61" spans="1:61" ht="14">
      <c r="A61" s="330"/>
      <c r="B61" s="28" t="s">
        <v>417</v>
      </c>
      <c r="C61" s="46">
        <f>C59/C60</f>
        <v>0.3911634117171473</v>
      </c>
      <c r="D61" s="46">
        <f t="shared" ref="D61:BH61" si="89">D59/D60</f>
        <v>0.3911634117171473</v>
      </c>
      <c r="E61" s="46">
        <f t="shared" si="89"/>
        <v>0.3911634117171473</v>
      </c>
      <c r="F61" s="46">
        <f t="shared" si="89"/>
        <v>0.3911634117171473</v>
      </c>
      <c r="G61" s="46">
        <f t="shared" si="89"/>
        <v>0.3911634117171473</v>
      </c>
      <c r="H61" s="46">
        <f t="shared" si="89"/>
        <v>0.3911634117171473</v>
      </c>
      <c r="I61" s="46">
        <f t="shared" si="89"/>
        <v>0.3911634117171473</v>
      </c>
      <c r="J61" s="46">
        <f t="shared" si="89"/>
        <v>0.3911634117171473</v>
      </c>
      <c r="K61" s="46">
        <f t="shared" si="89"/>
        <v>0.39116341171714725</v>
      </c>
      <c r="L61" s="46">
        <f t="shared" si="89"/>
        <v>0.3911634117171473</v>
      </c>
      <c r="M61" s="46">
        <f t="shared" si="89"/>
        <v>0.3911634117171473</v>
      </c>
      <c r="N61" s="46">
        <f t="shared" si="89"/>
        <v>0.3911634117171473</v>
      </c>
      <c r="O61" s="46">
        <f t="shared" si="89"/>
        <v>0.39116341171714725</v>
      </c>
      <c r="P61" s="46">
        <f t="shared" si="89"/>
        <v>0.39116341171714725</v>
      </c>
      <c r="Q61" s="46">
        <f t="shared" si="89"/>
        <v>0.3911634117171473</v>
      </c>
      <c r="R61" s="46">
        <f t="shared" si="89"/>
        <v>0.3911634117171473</v>
      </c>
      <c r="S61" s="46">
        <f t="shared" si="89"/>
        <v>0.3911634117171473</v>
      </c>
      <c r="T61" s="46">
        <f t="shared" si="89"/>
        <v>0.3911634117171473</v>
      </c>
      <c r="U61" s="46">
        <f t="shared" si="89"/>
        <v>0.3911634117171473</v>
      </c>
      <c r="V61" s="46">
        <f t="shared" si="89"/>
        <v>0.3911634117171473</v>
      </c>
      <c r="W61" s="46">
        <f t="shared" si="89"/>
        <v>0.3911634117171473</v>
      </c>
      <c r="X61" s="46">
        <f t="shared" si="89"/>
        <v>0.3911634117171473</v>
      </c>
      <c r="Y61" s="46">
        <f t="shared" si="89"/>
        <v>0.3911634117171473</v>
      </c>
      <c r="Z61" s="46">
        <f t="shared" si="89"/>
        <v>0.3911634117171473</v>
      </c>
      <c r="AA61" s="46">
        <f t="shared" si="89"/>
        <v>0.3911634117171473</v>
      </c>
      <c r="AB61" s="46">
        <f t="shared" si="89"/>
        <v>0.3911634117171473</v>
      </c>
      <c r="AC61" s="46">
        <f t="shared" si="89"/>
        <v>0.3911634117171473</v>
      </c>
      <c r="AD61" s="46">
        <f t="shared" si="89"/>
        <v>0.3911634117171473</v>
      </c>
      <c r="AE61" s="46">
        <f t="shared" si="89"/>
        <v>0.39116341171714736</v>
      </c>
      <c r="AF61" s="46">
        <f t="shared" si="89"/>
        <v>0.3911634117171473</v>
      </c>
      <c r="AG61" s="46">
        <f t="shared" si="89"/>
        <v>0.3911634117171473</v>
      </c>
      <c r="AH61" s="46">
        <f t="shared" si="89"/>
        <v>0.3911634117171473</v>
      </c>
      <c r="AI61" s="46">
        <f t="shared" si="89"/>
        <v>0.3911634117171473</v>
      </c>
      <c r="AJ61" s="46">
        <f t="shared" si="89"/>
        <v>0.3911634117171473</v>
      </c>
      <c r="AK61" s="46">
        <f t="shared" si="89"/>
        <v>0.3911634117171473</v>
      </c>
      <c r="AL61" s="46">
        <f t="shared" si="89"/>
        <v>0.3911634117171473</v>
      </c>
      <c r="AM61" s="46">
        <f t="shared" si="89"/>
        <v>0.3911634117171473</v>
      </c>
      <c r="AN61" s="46">
        <f t="shared" si="89"/>
        <v>0.3911634117171473</v>
      </c>
      <c r="AO61" s="46">
        <f t="shared" si="89"/>
        <v>0.3911634117171473</v>
      </c>
      <c r="AP61" s="46">
        <f t="shared" si="89"/>
        <v>0.3911634117171473</v>
      </c>
      <c r="AQ61" s="46">
        <f t="shared" si="89"/>
        <v>0.3911634117171473</v>
      </c>
      <c r="AR61" s="46">
        <f t="shared" si="89"/>
        <v>0.3911634117171473</v>
      </c>
      <c r="AS61" s="46">
        <f t="shared" si="89"/>
        <v>0.3911634117171473</v>
      </c>
      <c r="AT61" s="46">
        <f t="shared" si="89"/>
        <v>0.3911634117171473</v>
      </c>
      <c r="AU61" s="46">
        <f t="shared" si="89"/>
        <v>0.3911634117171473</v>
      </c>
      <c r="AV61" s="46">
        <f t="shared" si="89"/>
        <v>0.3911634117171473</v>
      </c>
      <c r="AW61" s="46">
        <f t="shared" si="89"/>
        <v>0.3911634117171473</v>
      </c>
      <c r="AX61" s="46">
        <f t="shared" si="89"/>
        <v>0.3911634117171473</v>
      </c>
      <c r="AY61" s="46">
        <f t="shared" si="89"/>
        <v>0.3911634117171473</v>
      </c>
      <c r="AZ61" s="46">
        <f t="shared" si="89"/>
        <v>0.3911634117171473</v>
      </c>
      <c r="BA61" s="46">
        <f t="shared" si="89"/>
        <v>0.3911634117171473</v>
      </c>
      <c r="BB61" s="46">
        <f t="shared" si="89"/>
        <v>0.3911634117171473</v>
      </c>
      <c r="BC61" s="46">
        <f t="shared" si="89"/>
        <v>0.3911634117171473</v>
      </c>
      <c r="BD61" s="46">
        <f t="shared" si="89"/>
        <v>0.3911634117171473</v>
      </c>
      <c r="BE61" s="46">
        <f t="shared" si="89"/>
        <v>0.3911634117171473</v>
      </c>
      <c r="BF61" s="46">
        <f t="shared" si="89"/>
        <v>0.3911634117171473</v>
      </c>
      <c r="BG61" s="46">
        <f t="shared" si="89"/>
        <v>0.3911634117171473</v>
      </c>
      <c r="BH61" s="46">
        <f t="shared" si="89"/>
        <v>0.3911634117171473</v>
      </c>
    </row>
    <row r="64" spans="1:61">
      <c r="A64" s="329" t="s">
        <v>531</v>
      </c>
      <c r="B64" s="27" t="s">
        <v>408</v>
      </c>
      <c r="C64" s="38">
        <f>1960</f>
        <v>1960</v>
      </c>
      <c r="D64" s="38">
        <f>C64+1</f>
        <v>1961</v>
      </c>
      <c r="E64" s="38">
        <f t="shared" ref="E64:BH64" si="90">D64+1</f>
        <v>1962</v>
      </c>
      <c r="F64" s="38">
        <f t="shared" si="90"/>
        <v>1963</v>
      </c>
      <c r="G64" s="38">
        <f t="shared" si="90"/>
        <v>1964</v>
      </c>
      <c r="H64" s="38">
        <f t="shared" si="90"/>
        <v>1965</v>
      </c>
      <c r="I64" s="38">
        <f t="shared" si="90"/>
        <v>1966</v>
      </c>
      <c r="J64" s="38">
        <f t="shared" si="90"/>
        <v>1967</v>
      </c>
      <c r="K64" s="38">
        <f t="shared" si="90"/>
        <v>1968</v>
      </c>
      <c r="L64" s="38">
        <f t="shared" si="90"/>
        <v>1969</v>
      </c>
      <c r="M64" s="38">
        <f t="shared" si="90"/>
        <v>1970</v>
      </c>
      <c r="N64" s="38">
        <f t="shared" si="90"/>
        <v>1971</v>
      </c>
      <c r="O64" s="38">
        <f t="shared" si="90"/>
        <v>1972</v>
      </c>
      <c r="P64" s="38">
        <f t="shared" si="90"/>
        <v>1973</v>
      </c>
      <c r="Q64" s="38">
        <f t="shared" si="90"/>
        <v>1974</v>
      </c>
      <c r="R64" s="38">
        <f t="shared" si="90"/>
        <v>1975</v>
      </c>
      <c r="S64" s="38">
        <f t="shared" si="90"/>
        <v>1976</v>
      </c>
      <c r="T64" s="38">
        <f t="shared" si="90"/>
        <v>1977</v>
      </c>
      <c r="U64" s="38">
        <f t="shared" si="90"/>
        <v>1978</v>
      </c>
      <c r="V64" s="38">
        <f t="shared" si="90"/>
        <v>1979</v>
      </c>
      <c r="W64" s="38">
        <f t="shared" si="90"/>
        <v>1980</v>
      </c>
      <c r="X64" s="38">
        <f t="shared" si="90"/>
        <v>1981</v>
      </c>
      <c r="Y64" s="38">
        <f t="shared" si="90"/>
        <v>1982</v>
      </c>
      <c r="Z64" s="38">
        <f t="shared" si="90"/>
        <v>1983</v>
      </c>
      <c r="AA64" s="38">
        <f t="shared" si="90"/>
        <v>1984</v>
      </c>
      <c r="AB64" s="38">
        <f t="shared" si="90"/>
        <v>1985</v>
      </c>
      <c r="AC64" s="38">
        <f t="shared" si="90"/>
        <v>1986</v>
      </c>
      <c r="AD64" s="38">
        <f t="shared" si="90"/>
        <v>1987</v>
      </c>
      <c r="AE64" s="38">
        <f t="shared" si="90"/>
        <v>1988</v>
      </c>
      <c r="AF64" s="38">
        <f t="shared" si="90"/>
        <v>1989</v>
      </c>
      <c r="AG64" s="38">
        <f t="shared" si="90"/>
        <v>1990</v>
      </c>
      <c r="AH64" s="38">
        <f t="shared" si="90"/>
        <v>1991</v>
      </c>
      <c r="AI64" s="38">
        <f t="shared" si="90"/>
        <v>1992</v>
      </c>
      <c r="AJ64" s="38">
        <f t="shared" si="90"/>
        <v>1993</v>
      </c>
      <c r="AK64" s="38">
        <f t="shared" si="90"/>
        <v>1994</v>
      </c>
      <c r="AL64" s="38">
        <f t="shared" si="90"/>
        <v>1995</v>
      </c>
      <c r="AM64" s="38">
        <f t="shared" si="90"/>
        <v>1996</v>
      </c>
      <c r="AN64" s="38">
        <f t="shared" si="90"/>
        <v>1997</v>
      </c>
      <c r="AO64" s="38">
        <f t="shared" si="90"/>
        <v>1998</v>
      </c>
      <c r="AP64" s="38">
        <f t="shared" si="90"/>
        <v>1999</v>
      </c>
      <c r="AQ64" s="38">
        <f t="shared" si="90"/>
        <v>2000</v>
      </c>
      <c r="AR64" s="38">
        <f t="shared" si="90"/>
        <v>2001</v>
      </c>
      <c r="AS64" s="38">
        <f t="shared" si="90"/>
        <v>2002</v>
      </c>
      <c r="AT64" s="38">
        <f t="shared" si="90"/>
        <v>2003</v>
      </c>
      <c r="AU64" s="38">
        <f t="shared" si="90"/>
        <v>2004</v>
      </c>
      <c r="AV64" s="38">
        <f t="shared" si="90"/>
        <v>2005</v>
      </c>
      <c r="AW64" s="38">
        <f t="shared" si="90"/>
        <v>2006</v>
      </c>
      <c r="AX64" s="38">
        <f t="shared" si="90"/>
        <v>2007</v>
      </c>
      <c r="AY64" s="38">
        <f t="shared" si="90"/>
        <v>2008</v>
      </c>
      <c r="AZ64" s="38">
        <f t="shared" si="90"/>
        <v>2009</v>
      </c>
      <c r="BA64" s="38">
        <f t="shared" si="90"/>
        <v>2010</v>
      </c>
      <c r="BB64" s="38">
        <f t="shared" si="90"/>
        <v>2011</v>
      </c>
      <c r="BC64" s="38">
        <f t="shared" si="90"/>
        <v>2012</v>
      </c>
      <c r="BD64" s="38">
        <f t="shared" si="90"/>
        <v>2013</v>
      </c>
      <c r="BE64" s="38">
        <f t="shared" si="90"/>
        <v>2014</v>
      </c>
      <c r="BF64" s="38">
        <f t="shared" si="90"/>
        <v>2015</v>
      </c>
      <c r="BG64" s="38">
        <f t="shared" si="90"/>
        <v>2016</v>
      </c>
      <c r="BH64" s="38">
        <f t="shared" si="90"/>
        <v>2017</v>
      </c>
    </row>
    <row r="65" spans="1:60" s="8" customFormat="1">
      <c r="A65" s="330"/>
      <c r="B65" s="52" t="s">
        <v>501</v>
      </c>
      <c r="C65" s="55">
        <f>C47</f>
        <v>0.18156467241106805</v>
      </c>
      <c r="D65" s="55">
        <f t="shared" ref="D65:BH65" si="91">D47</f>
        <v>0.18630757628723571</v>
      </c>
      <c r="E65" s="55">
        <f t="shared" si="91"/>
        <v>0.19105480891399565</v>
      </c>
      <c r="F65" s="55">
        <f t="shared" si="91"/>
        <v>0.19580410638108825</v>
      </c>
      <c r="G65" s="55">
        <f t="shared" si="91"/>
        <v>0.2005531985478394</v>
      </c>
      <c r="H65" s="55">
        <f t="shared" si="91"/>
        <v>0.20529981589333229</v>
      </c>
      <c r="I65" s="55">
        <f t="shared" si="91"/>
        <v>0.21004169636260647</v>
      </c>
      <c r="J65" s="55">
        <f t="shared" si="91"/>
        <v>0.2147765921650536</v>
      </c>
      <c r="K65" s="55">
        <f t="shared" si="91"/>
        <v>0.21950227648168757</v>
      </c>
      <c r="L65" s="55">
        <f t="shared" si="91"/>
        <v>0.22421655003897847</v>
      </c>
      <c r="M65" s="55">
        <f t="shared" si="91"/>
        <v>0.22715701318430903</v>
      </c>
      <c r="N65" s="55">
        <f t="shared" si="91"/>
        <v>0.23320997654557715</v>
      </c>
      <c r="O65" s="55">
        <f t="shared" si="91"/>
        <v>0.23623896853147819</v>
      </c>
      <c r="P65" s="55">
        <f t="shared" si="91"/>
        <v>0.24335131655965442</v>
      </c>
      <c r="Q65" s="55">
        <f t="shared" si="91"/>
        <v>0.24947885290261801</v>
      </c>
      <c r="R65" s="55">
        <f t="shared" si="91"/>
        <v>0.25503392401809122</v>
      </c>
      <c r="S65" s="55">
        <f t="shared" si="91"/>
        <v>0.25860489876961762</v>
      </c>
      <c r="T65" s="55">
        <f t="shared" si="91"/>
        <v>0.2620898134511927</v>
      </c>
      <c r="U65" s="55">
        <f t="shared" si="91"/>
        <v>0.26555995580854258</v>
      </c>
      <c r="V65" s="55">
        <f t="shared" si="91"/>
        <v>0.26901416035748782</v>
      </c>
      <c r="W65" s="55">
        <f t="shared" si="91"/>
        <v>0.27245136215372068</v>
      </c>
      <c r="X65" s="55">
        <f t="shared" si="91"/>
        <v>0.27582357320746481</v>
      </c>
      <c r="Y65" s="55">
        <f t="shared" si="91"/>
        <v>0.28624670225415744</v>
      </c>
      <c r="Z65" s="55">
        <f t="shared" si="91"/>
        <v>0.28873902429453691</v>
      </c>
      <c r="AA65" s="55">
        <f t="shared" si="91"/>
        <v>0.29303840695332212</v>
      </c>
      <c r="AB65" s="55">
        <f t="shared" si="91"/>
        <v>0.29083451454815329</v>
      </c>
      <c r="AC65" s="55">
        <f t="shared" si="91"/>
        <v>0.29223320713184242</v>
      </c>
      <c r="AD65" s="55">
        <f t="shared" si="91"/>
        <v>0.30002092717405821</v>
      </c>
      <c r="AE65" s="55">
        <f t="shared" si="91"/>
        <v>0.30775463709678408</v>
      </c>
      <c r="AF65" s="55">
        <f t="shared" si="91"/>
        <v>0.30737728500361522</v>
      </c>
      <c r="AG65" s="55">
        <f t="shared" si="91"/>
        <v>0.31663396714088776</v>
      </c>
      <c r="AH65" s="55">
        <f t="shared" si="91"/>
        <v>0.32389137735196821</v>
      </c>
      <c r="AI65" s="55">
        <f t="shared" si="91"/>
        <v>0.33092470690431708</v>
      </c>
      <c r="AJ65" s="55">
        <f t="shared" si="91"/>
        <v>0.33510037127322312</v>
      </c>
      <c r="AK65" s="55">
        <f t="shared" si="91"/>
        <v>0.34059229907381594</v>
      </c>
      <c r="AL65" s="55">
        <f t="shared" si="91"/>
        <v>0.34142200310126664</v>
      </c>
      <c r="AM65" s="55">
        <f t="shared" si="91"/>
        <v>0.35021748399280045</v>
      </c>
      <c r="AN65" s="55">
        <f t="shared" si="91"/>
        <v>0.35175902015989396</v>
      </c>
      <c r="AO65" s="55">
        <f t="shared" si="91"/>
        <v>0.35974571574074277</v>
      </c>
      <c r="AP65" s="55">
        <f t="shared" si="91"/>
        <v>0.35661795066829122</v>
      </c>
      <c r="AQ65" s="55">
        <f t="shared" si="91"/>
        <v>0.36250872057930206</v>
      </c>
      <c r="AR65" s="55">
        <f t="shared" si="91"/>
        <v>0.36230737539505131</v>
      </c>
      <c r="AS65" s="55">
        <f t="shared" si="91"/>
        <v>0.36934770402047168</v>
      </c>
      <c r="AT65" s="55">
        <f t="shared" si="91"/>
        <v>0.37507761941467971</v>
      </c>
      <c r="AU65" s="55">
        <f t="shared" si="91"/>
        <v>0.37857488640199904</v>
      </c>
      <c r="AV65" s="55">
        <f t="shared" si="91"/>
        <v>0.38146192457930328</v>
      </c>
      <c r="AW65" s="55">
        <f t="shared" si="91"/>
        <v>0.38496508184219996</v>
      </c>
      <c r="AX65" s="55">
        <f t="shared" si="91"/>
        <v>0.38718320817337737</v>
      </c>
      <c r="AY65" s="55">
        <f t="shared" si="91"/>
        <v>0.38497074243614998</v>
      </c>
      <c r="AZ65" s="55">
        <f t="shared" si="91"/>
        <v>0.38526488732217173</v>
      </c>
      <c r="BA65" s="55">
        <f t="shared" si="91"/>
        <v>0.38914185007570595</v>
      </c>
      <c r="BB65" s="55">
        <f t="shared" si="91"/>
        <v>0.38933056464596466</v>
      </c>
      <c r="BC65" s="55">
        <f t="shared" si="91"/>
        <v>0.39708169986217501</v>
      </c>
      <c r="BD65" s="55">
        <f t="shared" si="91"/>
        <v>0.38908211698450706</v>
      </c>
      <c r="BE65" s="55">
        <f t="shared" si="91"/>
        <v>0.39772876910857541</v>
      </c>
      <c r="BF65" s="55">
        <f t="shared" si="91"/>
        <v>0.39581574194806263</v>
      </c>
      <c r="BG65" s="55">
        <f t="shared" si="91"/>
        <v>0.3995607737674377</v>
      </c>
      <c r="BH65" s="55">
        <f t="shared" si="91"/>
        <v>0.40611909137170465</v>
      </c>
    </row>
    <row r="66" spans="1:60" ht="14">
      <c r="A66" s="330"/>
      <c r="B66" s="217" t="s">
        <v>416</v>
      </c>
      <c r="C66" s="218">
        <f>C21</f>
        <v>0.27096033581386358</v>
      </c>
      <c r="D66" s="218">
        <f t="shared" ref="D66:BH66" si="92">D21</f>
        <v>0.27803846841506513</v>
      </c>
      <c r="E66" s="218">
        <f t="shared" si="92"/>
        <v>0.28512306108197533</v>
      </c>
      <c r="F66" s="218">
        <f t="shared" si="92"/>
        <v>0.29221073523947788</v>
      </c>
      <c r="G66" s="218">
        <f t="shared" si="92"/>
        <v>0.29929810301441867</v>
      </c>
      <c r="H66" s="218">
        <f t="shared" si="92"/>
        <v>0.30638177745854617</v>
      </c>
      <c r="I66" s="218">
        <f t="shared" si="92"/>
        <v>0.31345838276552329</v>
      </c>
      <c r="J66" s="218">
        <f t="shared" si="92"/>
        <v>0.32052456441659938</v>
      </c>
      <c r="K66" s="218">
        <f t="shared" si="92"/>
        <v>0.32757699919028938</v>
      </c>
      <c r="L66" s="218">
        <f t="shared" si="92"/>
        <v>0.33461240497291833</v>
      </c>
      <c r="M66" s="218">
        <f t="shared" si="92"/>
        <v>0.33900064234710969</v>
      </c>
      <c r="N66" s="218">
        <f t="shared" si="92"/>
        <v>0.348033858794222</v>
      </c>
      <c r="O66" s="218">
        <f t="shared" si="92"/>
        <v>0.35255421330360076</v>
      </c>
      <c r="P66" s="218">
        <f t="shared" si="92"/>
        <v>0.36316841586045356</v>
      </c>
      <c r="Q66" s="218">
        <f t="shared" si="92"/>
        <v>0.37231292224020818</v>
      </c>
      <c r="R66" s="218">
        <f t="shared" si="92"/>
        <v>0.38060310289556548</v>
      </c>
      <c r="S66" s="218">
        <f t="shared" si="92"/>
        <v>0.3859322922417493</v>
      </c>
      <c r="T66" s="218">
        <f t="shared" si="92"/>
        <v>0.39113304875381116</v>
      </c>
      <c r="U66" s="218">
        <f t="shared" si="92"/>
        <v>0.39631175960093368</v>
      </c>
      <c r="V66" s="218">
        <f t="shared" si="92"/>
        <v>0.40146668545805714</v>
      </c>
      <c r="W66" s="218">
        <f t="shared" si="92"/>
        <v>0.40659623704207171</v>
      </c>
      <c r="X66" s="218">
        <f t="shared" si="92"/>
        <v>0.41162879886934722</v>
      </c>
      <c r="Y66" s="218">
        <f t="shared" si="92"/>
        <v>0.42718388736326346</v>
      </c>
      <c r="Z66" s="218">
        <f t="shared" si="92"/>
        <v>0.43090333569013051</v>
      </c>
      <c r="AA66" s="218">
        <f t="shared" si="92"/>
        <v>0.43731957379166619</v>
      </c>
      <c r="AB66" s="218">
        <f t="shared" si="92"/>
        <v>0.43403056707977594</v>
      </c>
      <c r="AC66" s="218">
        <f t="shared" si="92"/>
        <v>0.43611792365164642</v>
      </c>
      <c r="AD66" s="218">
        <f t="shared" si="92"/>
        <v>0.44774002617765807</v>
      </c>
      <c r="AE66" s="218">
        <f t="shared" si="92"/>
        <v>0.45928152601857686</v>
      </c>
      <c r="AF66" s="218">
        <f t="shared" si="92"/>
        <v>0.45871837984852454</v>
      </c>
      <c r="AG66" s="218">
        <f t="shared" si="92"/>
        <v>0.47253270654066276</v>
      </c>
      <c r="AH66" s="218">
        <f t="shared" si="92"/>
        <v>0.4833633944813277</v>
      </c>
      <c r="AI66" s="218">
        <f t="shared" si="92"/>
        <v>0.4938596728161313</v>
      </c>
      <c r="AJ66" s="218">
        <f t="shared" si="92"/>
        <v>0.50009127836262857</v>
      </c>
      <c r="AK66" s="218">
        <f t="shared" si="92"/>
        <v>0.50828722629320966</v>
      </c>
      <c r="AL66" s="218">
        <f t="shared" si="92"/>
        <v>0.50952544559500845</v>
      </c>
      <c r="AM66" s="218">
        <f t="shared" si="92"/>
        <v>0.52265149277349654</v>
      </c>
      <c r="AN66" s="218">
        <f t="shared" si="92"/>
        <v>0.52495202377414851</v>
      </c>
      <c r="AO66" s="218">
        <f t="shared" si="92"/>
        <v>0.53687106996244194</v>
      </c>
      <c r="AP66" s="218">
        <f t="shared" si="92"/>
        <v>0.53220331018778944</v>
      </c>
      <c r="AQ66" s="218">
        <f t="shared" si="92"/>
        <v>0.54099447518753085</v>
      </c>
      <c r="AR66" s="218">
        <f t="shared" si="92"/>
        <v>0.54069399515463346</v>
      </c>
      <c r="AS66" s="218">
        <f t="shared" si="92"/>
        <v>0.55120071864467934</v>
      </c>
      <c r="AT66" s="218">
        <f t="shared" si="92"/>
        <v>0.55975183037132925</v>
      </c>
      <c r="AU66" s="218">
        <f t="shared" si="92"/>
        <v>0.56497102100313534</v>
      </c>
      <c r="AV66" s="218">
        <f t="shared" si="92"/>
        <v>0.56927952895042322</v>
      </c>
      <c r="AW66" s="218">
        <f t="shared" si="92"/>
        <v>0.57450751000950395</v>
      </c>
      <c r="AX66" s="218">
        <f t="shared" si="92"/>
        <v>0.57781775890094389</v>
      </c>
      <c r="AY66" s="218">
        <f t="shared" si="92"/>
        <v>0.57451595766849639</v>
      </c>
      <c r="AZ66" s="218">
        <f t="shared" si="92"/>
        <v>0.5749549285103237</v>
      </c>
      <c r="BA66" s="218">
        <f t="shared" si="92"/>
        <v>0.5807407629223017</v>
      </c>
      <c r="BB66" s="218">
        <f t="shared" si="92"/>
        <v>0.5810223934986205</v>
      </c>
      <c r="BC66" s="218">
        <f t="shared" si="92"/>
        <v>0.59258989819671504</v>
      </c>
      <c r="BD66" s="218">
        <f t="shared" si="92"/>
        <v>0.58065161948797872</v>
      </c>
      <c r="BE66" s="218">
        <f t="shared" si="92"/>
        <v>0.59355556017253441</v>
      </c>
      <c r="BF66" s="218">
        <f t="shared" si="92"/>
        <v>0.59070062988818917</v>
      </c>
      <c r="BG66" s="218">
        <f t="shared" si="92"/>
        <v>0.59628957550154083</v>
      </c>
      <c r="BH66" s="218">
        <f t="shared" si="92"/>
        <v>0.60607696374633591</v>
      </c>
    </row>
    <row r="67" spans="1:60" ht="14">
      <c r="A67" s="330"/>
      <c r="B67" s="28" t="s">
        <v>417</v>
      </c>
      <c r="C67" s="46">
        <f>C65/C66</f>
        <v>0.67007841522529721</v>
      </c>
      <c r="D67" s="46">
        <f t="shared" ref="D67:BH67" si="93">D65/D66</f>
        <v>0.67007841522529721</v>
      </c>
      <c r="E67" s="46">
        <f t="shared" si="93"/>
        <v>0.67007841522529721</v>
      </c>
      <c r="F67" s="46">
        <f t="shared" si="93"/>
        <v>0.67007841522529721</v>
      </c>
      <c r="G67" s="46">
        <f t="shared" si="93"/>
        <v>0.67007841522529721</v>
      </c>
      <c r="H67" s="46">
        <f t="shared" si="93"/>
        <v>0.67007841522529721</v>
      </c>
      <c r="I67" s="46">
        <f t="shared" si="93"/>
        <v>0.67007841522529721</v>
      </c>
      <c r="J67" s="46">
        <f t="shared" si="93"/>
        <v>0.67007841522529721</v>
      </c>
      <c r="K67" s="46">
        <f t="shared" si="93"/>
        <v>0.67007841522529721</v>
      </c>
      <c r="L67" s="46">
        <f t="shared" si="93"/>
        <v>0.67007841522529721</v>
      </c>
      <c r="M67" s="46">
        <f t="shared" si="93"/>
        <v>0.67007841522529721</v>
      </c>
      <c r="N67" s="46">
        <f t="shared" si="93"/>
        <v>0.67007841522529721</v>
      </c>
      <c r="O67" s="46">
        <f t="shared" si="93"/>
        <v>0.67007841522529721</v>
      </c>
      <c r="P67" s="46">
        <f t="shared" si="93"/>
        <v>0.67007841522529721</v>
      </c>
      <c r="Q67" s="46">
        <f t="shared" si="93"/>
        <v>0.67007841522529721</v>
      </c>
      <c r="R67" s="46">
        <f t="shared" si="93"/>
        <v>0.6700784152252971</v>
      </c>
      <c r="S67" s="46">
        <f t="shared" si="93"/>
        <v>0.67007841522529721</v>
      </c>
      <c r="T67" s="46">
        <f t="shared" si="93"/>
        <v>0.67007841522529721</v>
      </c>
      <c r="U67" s="46">
        <f t="shared" si="93"/>
        <v>0.6700784152252971</v>
      </c>
      <c r="V67" s="46">
        <f t="shared" si="93"/>
        <v>0.67007841522529721</v>
      </c>
      <c r="W67" s="46">
        <f t="shared" si="93"/>
        <v>0.67007841522529721</v>
      </c>
      <c r="X67" s="46">
        <f t="shared" si="93"/>
        <v>0.67007841522529721</v>
      </c>
      <c r="Y67" s="46">
        <f t="shared" si="93"/>
        <v>0.67007841522529721</v>
      </c>
      <c r="Z67" s="46">
        <f t="shared" si="93"/>
        <v>0.67007841522529721</v>
      </c>
      <c r="AA67" s="46">
        <f t="shared" si="93"/>
        <v>0.67007841522529721</v>
      </c>
      <c r="AB67" s="46">
        <f t="shared" si="93"/>
        <v>0.6700784152252971</v>
      </c>
      <c r="AC67" s="46">
        <f t="shared" si="93"/>
        <v>0.67007841522529721</v>
      </c>
      <c r="AD67" s="46">
        <f t="shared" si="93"/>
        <v>0.67007841522529721</v>
      </c>
      <c r="AE67" s="46">
        <f t="shared" si="93"/>
        <v>0.67007841522529721</v>
      </c>
      <c r="AF67" s="46">
        <f t="shared" si="93"/>
        <v>0.67007841522529721</v>
      </c>
      <c r="AG67" s="46">
        <f t="shared" si="93"/>
        <v>0.67007841522529732</v>
      </c>
      <c r="AH67" s="46">
        <f t="shared" si="93"/>
        <v>0.67007841522529721</v>
      </c>
      <c r="AI67" s="46">
        <f t="shared" si="93"/>
        <v>0.67007841522529721</v>
      </c>
      <c r="AJ67" s="46">
        <f t="shared" si="93"/>
        <v>0.67007841522529721</v>
      </c>
      <c r="AK67" s="46">
        <f t="shared" si="93"/>
        <v>0.67007841522529721</v>
      </c>
      <c r="AL67" s="46">
        <f t="shared" si="93"/>
        <v>0.67007841522529721</v>
      </c>
      <c r="AM67" s="46">
        <f t="shared" si="93"/>
        <v>0.67007841522529721</v>
      </c>
      <c r="AN67" s="46">
        <f t="shared" si="93"/>
        <v>0.67007841522529721</v>
      </c>
      <c r="AO67" s="46">
        <f t="shared" si="93"/>
        <v>0.67007841522529721</v>
      </c>
      <c r="AP67" s="46">
        <f t="shared" si="93"/>
        <v>0.67007841522529721</v>
      </c>
      <c r="AQ67" s="46">
        <f t="shared" si="93"/>
        <v>0.67007841522529721</v>
      </c>
      <c r="AR67" s="46">
        <f t="shared" si="93"/>
        <v>0.67007841522529721</v>
      </c>
      <c r="AS67" s="46">
        <f t="shared" si="93"/>
        <v>0.67007841522529721</v>
      </c>
      <c r="AT67" s="46">
        <f t="shared" si="93"/>
        <v>0.67007841522529721</v>
      </c>
      <c r="AU67" s="46">
        <f t="shared" si="93"/>
        <v>0.67007841522529721</v>
      </c>
      <c r="AV67" s="46">
        <f t="shared" si="93"/>
        <v>0.67007841522529721</v>
      </c>
      <c r="AW67" s="46">
        <f t="shared" si="93"/>
        <v>0.67007841522529721</v>
      </c>
      <c r="AX67" s="46">
        <f t="shared" si="93"/>
        <v>0.67007841522529721</v>
      </c>
      <c r="AY67" s="46">
        <f t="shared" si="93"/>
        <v>0.67007841522529721</v>
      </c>
      <c r="AZ67" s="46">
        <f t="shared" si="93"/>
        <v>0.67007841522529721</v>
      </c>
      <c r="BA67" s="46">
        <f t="shared" si="93"/>
        <v>0.67007841522529721</v>
      </c>
      <c r="BB67" s="46">
        <f t="shared" si="93"/>
        <v>0.67007841522529721</v>
      </c>
      <c r="BC67" s="46">
        <f t="shared" si="93"/>
        <v>0.67007841522529721</v>
      </c>
      <c r="BD67" s="46">
        <f t="shared" si="93"/>
        <v>0.67007841522529721</v>
      </c>
      <c r="BE67" s="46">
        <f t="shared" si="93"/>
        <v>0.67007841522529721</v>
      </c>
      <c r="BF67" s="46">
        <f t="shared" si="93"/>
        <v>0.67007841522529721</v>
      </c>
      <c r="BG67" s="46">
        <f t="shared" si="93"/>
        <v>0.67007841522529721</v>
      </c>
      <c r="BH67" s="46">
        <f t="shared" si="93"/>
        <v>0.67007841522529721</v>
      </c>
    </row>
    <row r="70" spans="1:60">
      <c r="A70" s="329" t="s">
        <v>533</v>
      </c>
      <c r="B70" s="27" t="s">
        <v>408</v>
      </c>
      <c r="C70" s="38">
        <f>1960</f>
        <v>1960</v>
      </c>
      <c r="D70" s="38">
        <f>C70+1</f>
        <v>1961</v>
      </c>
      <c r="E70" s="38">
        <f t="shared" ref="E70" si="94">D70+1</f>
        <v>1962</v>
      </c>
      <c r="F70" s="38">
        <f t="shared" ref="F70" si="95">E70+1</f>
        <v>1963</v>
      </c>
      <c r="G70" s="38">
        <f t="shared" ref="G70" si="96">F70+1</f>
        <v>1964</v>
      </c>
      <c r="H70" s="38">
        <f t="shared" ref="H70" si="97">G70+1</f>
        <v>1965</v>
      </c>
      <c r="I70" s="38">
        <f t="shared" ref="I70" si="98">H70+1</f>
        <v>1966</v>
      </c>
      <c r="J70" s="38">
        <f t="shared" ref="J70" si="99">I70+1</f>
        <v>1967</v>
      </c>
      <c r="K70" s="38">
        <f t="shared" ref="K70" si="100">J70+1</f>
        <v>1968</v>
      </c>
      <c r="L70" s="38">
        <f t="shared" ref="L70" si="101">K70+1</f>
        <v>1969</v>
      </c>
      <c r="M70" s="38">
        <f t="shared" ref="M70" si="102">L70+1</f>
        <v>1970</v>
      </c>
      <c r="N70" s="38">
        <f t="shared" ref="N70" si="103">M70+1</f>
        <v>1971</v>
      </c>
      <c r="O70" s="38">
        <f t="shared" ref="O70" si="104">N70+1</f>
        <v>1972</v>
      </c>
      <c r="P70" s="38">
        <f t="shared" ref="P70" si="105">O70+1</f>
        <v>1973</v>
      </c>
      <c r="Q70" s="38">
        <f t="shared" ref="Q70" si="106">P70+1</f>
        <v>1974</v>
      </c>
      <c r="R70" s="38">
        <f t="shared" ref="R70" si="107">Q70+1</f>
        <v>1975</v>
      </c>
      <c r="S70" s="38">
        <f t="shared" ref="S70" si="108">R70+1</f>
        <v>1976</v>
      </c>
      <c r="T70" s="38">
        <f t="shared" ref="T70" si="109">S70+1</f>
        <v>1977</v>
      </c>
      <c r="U70" s="38">
        <f t="shared" ref="U70" si="110">T70+1</f>
        <v>1978</v>
      </c>
      <c r="V70" s="38">
        <f t="shared" ref="V70" si="111">U70+1</f>
        <v>1979</v>
      </c>
      <c r="W70" s="38">
        <f t="shared" ref="W70" si="112">V70+1</f>
        <v>1980</v>
      </c>
      <c r="X70" s="38">
        <f t="shared" ref="X70" si="113">W70+1</f>
        <v>1981</v>
      </c>
      <c r="Y70" s="38">
        <f t="shared" ref="Y70" si="114">X70+1</f>
        <v>1982</v>
      </c>
      <c r="Z70" s="38">
        <f t="shared" ref="Z70" si="115">Y70+1</f>
        <v>1983</v>
      </c>
      <c r="AA70" s="38">
        <f t="shared" ref="AA70" si="116">Z70+1</f>
        <v>1984</v>
      </c>
      <c r="AB70" s="38">
        <f t="shared" ref="AB70" si="117">AA70+1</f>
        <v>1985</v>
      </c>
      <c r="AC70" s="38">
        <f t="shared" ref="AC70" si="118">AB70+1</f>
        <v>1986</v>
      </c>
      <c r="AD70" s="38">
        <f t="shared" ref="AD70" si="119">AC70+1</f>
        <v>1987</v>
      </c>
      <c r="AE70" s="38">
        <f t="shared" ref="AE70" si="120">AD70+1</f>
        <v>1988</v>
      </c>
      <c r="AF70" s="38">
        <f t="shared" ref="AF70" si="121">AE70+1</f>
        <v>1989</v>
      </c>
      <c r="AG70" s="38">
        <f t="shared" ref="AG70" si="122">AF70+1</f>
        <v>1990</v>
      </c>
      <c r="AH70" s="38">
        <f t="shared" ref="AH70" si="123">AG70+1</f>
        <v>1991</v>
      </c>
      <c r="AI70" s="38">
        <f t="shared" ref="AI70" si="124">AH70+1</f>
        <v>1992</v>
      </c>
      <c r="AJ70" s="38">
        <f t="shared" ref="AJ70" si="125">AI70+1</f>
        <v>1993</v>
      </c>
      <c r="AK70" s="38">
        <f t="shared" ref="AK70" si="126">AJ70+1</f>
        <v>1994</v>
      </c>
      <c r="AL70" s="38">
        <f t="shared" ref="AL70" si="127">AK70+1</f>
        <v>1995</v>
      </c>
      <c r="AM70" s="38">
        <f t="shared" ref="AM70" si="128">AL70+1</f>
        <v>1996</v>
      </c>
      <c r="AN70" s="38">
        <f t="shared" ref="AN70" si="129">AM70+1</f>
        <v>1997</v>
      </c>
      <c r="AO70" s="38">
        <f t="shared" ref="AO70" si="130">AN70+1</f>
        <v>1998</v>
      </c>
      <c r="AP70" s="38">
        <f t="shared" ref="AP70" si="131">AO70+1</f>
        <v>1999</v>
      </c>
      <c r="AQ70" s="38">
        <f t="shared" ref="AQ70" si="132">AP70+1</f>
        <v>2000</v>
      </c>
      <c r="AR70" s="38">
        <f t="shared" ref="AR70" si="133">AQ70+1</f>
        <v>2001</v>
      </c>
      <c r="AS70" s="38">
        <f t="shared" ref="AS70" si="134">AR70+1</f>
        <v>2002</v>
      </c>
      <c r="AT70" s="38">
        <f t="shared" ref="AT70" si="135">AS70+1</f>
        <v>2003</v>
      </c>
      <c r="AU70" s="38">
        <f t="shared" ref="AU70" si="136">AT70+1</f>
        <v>2004</v>
      </c>
      <c r="AV70" s="38">
        <f t="shared" ref="AV70" si="137">AU70+1</f>
        <v>2005</v>
      </c>
      <c r="AW70" s="38">
        <f t="shared" ref="AW70" si="138">AV70+1</f>
        <v>2006</v>
      </c>
      <c r="AX70" s="38">
        <f t="shared" ref="AX70" si="139">AW70+1</f>
        <v>2007</v>
      </c>
      <c r="AY70" s="38">
        <f t="shared" ref="AY70" si="140">AX70+1</f>
        <v>2008</v>
      </c>
      <c r="AZ70" s="38">
        <f t="shared" ref="AZ70" si="141">AY70+1</f>
        <v>2009</v>
      </c>
      <c r="BA70" s="38">
        <f t="shared" ref="BA70" si="142">AZ70+1</f>
        <v>2010</v>
      </c>
      <c r="BB70" s="38">
        <f t="shared" ref="BB70" si="143">BA70+1</f>
        <v>2011</v>
      </c>
      <c r="BC70" s="38">
        <f t="shared" ref="BC70" si="144">BB70+1</f>
        <v>2012</v>
      </c>
      <c r="BD70" s="38">
        <f t="shared" ref="BD70" si="145">BC70+1</f>
        <v>2013</v>
      </c>
      <c r="BE70" s="38">
        <f t="shared" ref="BE70" si="146">BD70+1</f>
        <v>2014</v>
      </c>
      <c r="BF70" s="38">
        <f t="shared" ref="BF70" si="147">BE70+1</f>
        <v>2015</v>
      </c>
      <c r="BG70" s="38">
        <f t="shared" ref="BG70" si="148">BF70+1</f>
        <v>2016</v>
      </c>
      <c r="BH70" s="38">
        <f t="shared" ref="BH70" si="149">BG70+1</f>
        <v>2017</v>
      </c>
    </row>
    <row r="71" spans="1:60" s="8" customFormat="1">
      <c r="A71" s="330"/>
      <c r="B71" s="52" t="s">
        <v>501</v>
      </c>
      <c r="C71" s="55">
        <f>C48</f>
        <v>0.19822509516702866</v>
      </c>
      <c r="D71" s="55">
        <f t="shared" ref="D71:BH71" si="150">D48</f>
        <v>0.20340320916760277</v>
      </c>
      <c r="E71" s="55">
        <f t="shared" si="150"/>
        <v>0.20858604912607778</v>
      </c>
      <c r="F71" s="55">
        <f t="shared" si="150"/>
        <v>0.21377114339518502</v>
      </c>
      <c r="G71" s="55">
        <f t="shared" si="150"/>
        <v>0.21895601352553673</v>
      </c>
      <c r="H71" s="55">
        <f t="shared" si="150"/>
        <v>0.22413818174437158</v>
      </c>
      <c r="I71" s="55">
        <f t="shared" si="150"/>
        <v>0.22931517842996274</v>
      </c>
      <c r="J71" s="55">
        <f t="shared" si="150"/>
        <v>0.23448454953383632</v>
      </c>
      <c r="K71" s="55">
        <f t="shared" si="150"/>
        <v>0.23964386390350223</v>
      </c>
      <c r="L71" s="55">
        <f t="shared" si="150"/>
        <v>0.24479072045950495</v>
      </c>
      <c r="M71" s="55">
        <f t="shared" si="150"/>
        <v>0.24800100128714664</v>
      </c>
      <c r="N71" s="55">
        <f t="shared" si="150"/>
        <v>0.25460938618051077</v>
      </c>
      <c r="O71" s="55">
        <f t="shared" si="150"/>
        <v>0.25791631927874048</v>
      </c>
      <c r="P71" s="55">
        <f t="shared" si="150"/>
        <v>0.26568129825854075</v>
      </c>
      <c r="Q71" s="55">
        <f t="shared" si="150"/>
        <v>0.27237109897028616</v>
      </c>
      <c r="R71" s="55">
        <f t="shared" si="150"/>
        <v>0.27843590489261472</v>
      </c>
      <c r="S71" s="55">
        <f t="shared" si="150"/>
        <v>0.28233455323956719</v>
      </c>
      <c r="T71" s="55">
        <f t="shared" si="150"/>
        <v>0.28613924462160106</v>
      </c>
      <c r="U71" s="55">
        <f t="shared" si="150"/>
        <v>0.2899278081669997</v>
      </c>
      <c r="V71" s="55">
        <f t="shared" si="150"/>
        <v>0.29369897144644452</v>
      </c>
      <c r="W71" s="55">
        <f t="shared" si="150"/>
        <v>0.29745157179605425</v>
      </c>
      <c r="X71" s="55">
        <f t="shared" si="150"/>
        <v>0.30113321783531416</v>
      </c>
      <c r="Y71" s="55">
        <f t="shared" si="150"/>
        <v>0.31251277598273336</v>
      </c>
      <c r="Z71" s="55">
        <f t="shared" si="150"/>
        <v>0.31523379415813357</v>
      </c>
      <c r="AA71" s="55">
        <f t="shared" si="150"/>
        <v>0.31992768931615007</v>
      </c>
      <c r="AB71" s="55">
        <f t="shared" si="150"/>
        <v>0.31752156715619934</v>
      </c>
      <c r="AC71" s="55">
        <f t="shared" si="150"/>
        <v>0.31904860414433911</v>
      </c>
      <c r="AD71" s="55">
        <f t="shared" si="150"/>
        <v>0.32755092745427999</v>
      </c>
      <c r="AE71" s="55">
        <f t="shared" si="150"/>
        <v>0.3359942846617644</v>
      </c>
      <c r="AF71" s="55">
        <f t="shared" si="150"/>
        <v>0.33558230663990268</v>
      </c>
      <c r="AG71" s="55">
        <f t="shared" si="150"/>
        <v>0.34568838439845195</v>
      </c>
      <c r="AH71" s="55">
        <f t="shared" si="150"/>
        <v>0.35361173650574163</v>
      </c>
      <c r="AI71" s="55">
        <f t="shared" si="150"/>
        <v>0.3612904462533017</v>
      </c>
      <c r="AJ71" s="55">
        <f t="shared" si="150"/>
        <v>0.36584927069816942</v>
      </c>
      <c r="AK71" s="55">
        <f t="shared" si="150"/>
        <v>0.37184513925820656</v>
      </c>
      <c r="AL71" s="55">
        <f t="shared" si="150"/>
        <v>0.37275097714846267</v>
      </c>
      <c r="AM71" s="55">
        <f t="shared" si="150"/>
        <v>0.38235353371198161</v>
      </c>
      <c r="AN71" s="55">
        <f t="shared" si="150"/>
        <v>0.38403652164882929</v>
      </c>
      <c r="AO71" s="55">
        <f t="shared" si="150"/>
        <v>0.3927560785458864</v>
      </c>
      <c r="AP71" s="55">
        <f t="shared" si="150"/>
        <v>0.38934130891634572</v>
      </c>
      <c r="AQ71" s="55">
        <f t="shared" si="150"/>
        <v>0.39577261744520692</v>
      </c>
      <c r="AR71" s="55">
        <f t="shared" si="150"/>
        <v>0.39555279677315919</v>
      </c>
      <c r="AS71" s="55">
        <f t="shared" si="150"/>
        <v>0.40323914783060222</v>
      </c>
      <c r="AT71" s="55">
        <f t="shared" si="150"/>
        <v>0.40949484178930573</v>
      </c>
      <c r="AU71" s="55">
        <f t="shared" si="150"/>
        <v>0.4133130189279528</v>
      </c>
      <c r="AV71" s="55">
        <f t="shared" si="150"/>
        <v>0.41646497249825593</v>
      </c>
      <c r="AW71" s="55">
        <f t="shared" si="150"/>
        <v>0.42028958040573799</v>
      </c>
      <c r="AX71" s="55">
        <f t="shared" si="150"/>
        <v>0.42271124260054349</v>
      </c>
      <c r="AY71" s="55">
        <f t="shared" si="150"/>
        <v>0.42029576041729833</v>
      </c>
      <c r="AZ71" s="55">
        <f t="shared" si="150"/>
        <v>0.42061689611649727</v>
      </c>
      <c r="BA71" s="55">
        <f t="shared" si="150"/>
        <v>0.42484961000611571</v>
      </c>
      <c r="BB71" s="55">
        <f t="shared" si="150"/>
        <v>0.4250556410756634</v>
      </c>
      <c r="BC71" s="55">
        <f t="shared" si="150"/>
        <v>0.43351802252620897</v>
      </c>
      <c r="BD71" s="55">
        <f t="shared" si="150"/>
        <v>0.42478439579054011</v>
      </c>
      <c r="BE71" s="55">
        <f t="shared" si="150"/>
        <v>0.4342244670192047</v>
      </c>
      <c r="BF71" s="55">
        <f t="shared" si="150"/>
        <v>0.4321358999763209</v>
      </c>
      <c r="BG71" s="55">
        <f t="shared" si="150"/>
        <v>0.4362245769140814</v>
      </c>
      <c r="BH71" s="55">
        <f t="shared" si="150"/>
        <v>0.44338468749053828</v>
      </c>
    </row>
    <row r="72" spans="1:60" ht="14">
      <c r="A72" s="330"/>
      <c r="B72" s="217" t="s">
        <v>416</v>
      </c>
      <c r="C72" s="218">
        <f>C21</f>
        <v>0.27096033581386358</v>
      </c>
      <c r="D72" s="218">
        <f t="shared" ref="D72:BH72" si="151">D21</f>
        <v>0.27803846841506513</v>
      </c>
      <c r="E72" s="218">
        <f t="shared" si="151"/>
        <v>0.28512306108197533</v>
      </c>
      <c r="F72" s="218">
        <f t="shared" si="151"/>
        <v>0.29221073523947788</v>
      </c>
      <c r="G72" s="218">
        <f t="shared" si="151"/>
        <v>0.29929810301441867</v>
      </c>
      <c r="H72" s="218">
        <f t="shared" si="151"/>
        <v>0.30638177745854617</v>
      </c>
      <c r="I72" s="218">
        <f t="shared" si="151"/>
        <v>0.31345838276552329</v>
      </c>
      <c r="J72" s="218">
        <f t="shared" si="151"/>
        <v>0.32052456441659938</v>
      </c>
      <c r="K72" s="218">
        <f t="shared" si="151"/>
        <v>0.32757699919028938</v>
      </c>
      <c r="L72" s="218">
        <f t="shared" si="151"/>
        <v>0.33461240497291833</v>
      </c>
      <c r="M72" s="218">
        <f t="shared" si="151"/>
        <v>0.33900064234710969</v>
      </c>
      <c r="N72" s="218">
        <f t="shared" si="151"/>
        <v>0.348033858794222</v>
      </c>
      <c r="O72" s="218">
        <f t="shared" si="151"/>
        <v>0.35255421330360076</v>
      </c>
      <c r="P72" s="218">
        <f t="shared" si="151"/>
        <v>0.36316841586045356</v>
      </c>
      <c r="Q72" s="218">
        <f t="shared" si="151"/>
        <v>0.37231292224020818</v>
      </c>
      <c r="R72" s="218">
        <f t="shared" si="151"/>
        <v>0.38060310289556548</v>
      </c>
      <c r="S72" s="218">
        <f t="shared" si="151"/>
        <v>0.3859322922417493</v>
      </c>
      <c r="T72" s="218">
        <f t="shared" si="151"/>
        <v>0.39113304875381116</v>
      </c>
      <c r="U72" s="218">
        <f t="shared" si="151"/>
        <v>0.39631175960093368</v>
      </c>
      <c r="V72" s="218">
        <f t="shared" si="151"/>
        <v>0.40146668545805714</v>
      </c>
      <c r="W72" s="218">
        <f t="shared" si="151"/>
        <v>0.40659623704207171</v>
      </c>
      <c r="X72" s="218">
        <f t="shared" si="151"/>
        <v>0.41162879886934722</v>
      </c>
      <c r="Y72" s="218">
        <f t="shared" si="151"/>
        <v>0.42718388736326346</v>
      </c>
      <c r="Z72" s="218">
        <f t="shared" si="151"/>
        <v>0.43090333569013051</v>
      </c>
      <c r="AA72" s="218">
        <f t="shared" si="151"/>
        <v>0.43731957379166619</v>
      </c>
      <c r="AB72" s="218">
        <f t="shared" si="151"/>
        <v>0.43403056707977594</v>
      </c>
      <c r="AC72" s="218">
        <f t="shared" si="151"/>
        <v>0.43611792365164642</v>
      </c>
      <c r="AD72" s="218">
        <f t="shared" si="151"/>
        <v>0.44774002617765807</v>
      </c>
      <c r="AE72" s="218">
        <f t="shared" si="151"/>
        <v>0.45928152601857686</v>
      </c>
      <c r="AF72" s="218">
        <f t="shared" si="151"/>
        <v>0.45871837984852454</v>
      </c>
      <c r="AG72" s="218">
        <f t="shared" si="151"/>
        <v>0.47253270654066276</v>
      </c>
      <c r="AH72" s="218">
        <f t="shared" si="151"/>
        <v>0.4833633944813277</v>
      </c>
      <c r="AI72" s="218">
        <f t="shared" si="151"/>
        <v>0.4938596728161313</v>
      </c>
      <c r="AJ72" s="218">
        <f t="shared" si="151"/>
        <v>0.50009127836262857</v>
      </c>
      <c r="AK72" s="218">
        <f t="shared" si="151"/>
        <v>0.50828722629320966</v>
      </c>
      <c r="AL72" s="218">
        <f t="shared" si="151"/>
        <v>0.50952544559500845</v>
      </c>
      <c r="AM72" s="218">
        <f t="shared" si="151"/>
        <v>0.52265149277349654</v>
      </c>
      <c r="AN72" s="218">
        <f t="shared" si="151"/>
        <v>0.52495202377414851</v>
      </c>
      <c r="AO72" s="218">
        <f t="shared" si="151"/>
        <v>0.53687106996244194</v>
      </c>
      <c r="AP72" s="218">
        <f t="shared" si="151"/>
        <v>0.53220331018778944</v>
      </c>
      <c r="AQ72" s="218">
        <f t="shared" si="151"/>
        <v>0.54099447518753085</v>
      </c>
      <c r="AR72" s="218">
        <f t="shared" si="151"/>
        <v>0.54069399515463346</v>
      </c>
      <c r="AS72" s="218">
        <f t="shared" si="151"/>
        <v>0.55120071864467934</v>
      </c>
      <c r="AT72" s="218">
        <f t="shared" si="151"/>
        <v>0.55975183037132925</v>
      </c>
      <c r="AU72" s="218">
        <f t="shared" si="151"/>
        <v>0.56497102100313534</v>
      </c>
      <c r="AV72" s="218">
        <f t="shared" si="151"/>
        <v>0.56927952895042322</v>
      </c>
      <c r="AW72" s="218">
        <f t="shared" si="151"/>
        <v>0.57450751000950395</v>
      </c>
      <c r="AX72" s="218">
        <f t="shared" si="151"/>
        <v>0.57781775890094389</v>
      </c>
      <c r="AY72" s="218">
        <f t="shared" si="151"/>
        <v>0.57451595766849639</v>
      </c>
      <c r="AZ72" s="218">
        <f t="shared" si="151"/>
        <v>0.5749549285103237</v>
      </c>
      <c r="BA72" s="218">
        <f t="shared" si="151"/>
        <v>0.5807407629223017</v>
      </c>
      <c r="BB72" s="218">
        <f t="shared" si="151"/>
        <v>0.5810223934986205</v>
      </c>
      <c r="BC72" s="218">
        <f t="shared" si="151"/>
        <v>0.59258989819671504</v>
      </c>
      <c r="BD72" s="218">
        <f t="shared" si="151"/>
        <v>0.58065161948797872</v>
      </c>
      <c r="BE72" s="218">
        <f t="shared" si="151"/>
        <v>0.59355556017253441</v>
      </c>
      <c r="BF72" s="218">
        <f t="shared" si="151"/>
        <v>0.59070062988818917</v>
      </c>
      <c r="BG72" s="218">
        <f t="shared" si="151"/>
        <v>0.59628957550154083</v>
      </c>
      <c r="BH72" s="218">
        <f t="shared" si="151"/>
        <v>0.60607696374633591</v>
      </c>
    </row>
    <row r="73" spans="1:60" ht="14">
      <c r="A73" s="330"/>
      <c r="B73" s="28" t="s">
        <v>417</v>
      </c>
      <c r="C73" s="40">
        <f>C71/C72</f>
        <v>0.73156498928758174</v>
      </c>
      <c r="D73" s="40">
        <f t="shared" ref="D73:BH73" si="152">D71/D72</f>
        <v>0.73156498928758174</v>
      </c>
      <c r="E73" s="40">
        <f t="shared" si="152"/>
        <v>0.73156498928758174</v>
      </c>
      <c r="F73" s="40">
        <f t="shared" si="152"/>
        <v>0.73156498928758174</v>
      </c>
      <c r="G73" s="40">
        <f t="shared" si="152"/>
        <v>0.73156498928758174</v>
      </c>
      <c r="H73" s="40">
        <f t="shared" si="152"/>
        <v>0.73156498928758174</v>
      </c>
      <c r="I73" s="40">
        <f t="shared" si="152"/>
        <v>0.73156498928758174</v>
      </c>
      <c r="J73" s="40">
        <f t="shared" si="152"/>
        <v>0.73156498928758174</v>
      </c>
      <c r="K73" s="40">
        <f t="shared" si="152"/>
        <v>0.73156498928758174</v>
      </c>
      <c r="L73" s="40">
        <f t="shared" si="152"/>
        <v>0.73156498928758174</v>
      </c>
      <c r="M73" s="40">
        <f t="shared" si="152"/>
        <v>0.73156498928758174</v>
      </c>
      <c r="N73" s="40">
        <f t="shared" si="152"/>
        <v>0.73156498928758174</v>
      </c>
      <c r="O73" s="40">
        <f t="shared" si="152"/>
        <v>0.73156498928758174</v>
      </c>
      <c r="P73" s="40">
        <f t="shared" si="152"/>
        <v>0.73156498928758174</v>
      </c>
      <c r="Q73" s="40">
        <f t="shared" si="152"/>
        <v>0.73156498928758174</v>
      </c>
      <c r="R73" s="40">
        <f t="shared" si="152"/>
        <v>0.73156498928758174</v>
      </c>
      <c r="S73" s="40">
        <f t="shared" si="152"/>
        <v>0.73156498928758174</v>
      </c>
      <c r="T73" s="40">
        <f t="shared" si="152"/>
        <v>0.73156498928758174</v>
      </c>
      <c r="U73" s="40">
        <f t="shared" si="152"/>
        <v>0.73156498928758174</v>
      </c>
      <c r="V73" s="40">
        <f t="shared" si="152"/>
        <v>0.73156498928758174</v>
      </c>
      <c r="W73" s="40">
        <f t="shared" si="152"/>
        <v>0.73156498928758174</v>
      </c>
      <c r="X73" s="40">
        <f t="shared" si="152"/>
        <v>0.73156498928758174</v>
      </c>
      <c r="Y73" s="40">
        <f t="shared" si="152"/>
        <v>0.73156498928758174</v>
      </c>
      <c r="Z73" s="40">
        <f t="shared" si="152"/>
        <v>0.73156498928758174</v>
      </c>
      <c r="AA73" s="40">
        <f t="shared" si="152"/>
        <v>0.73156498928758174</v>
      </c>
      <c r="AB73" s="40">
        <f t="shared" si="152"/>
        <v>0.73156498928758174</v>
      </c>
      <c r="AC73" s="40">
        <f t="shared" si="152"/>
        <v>0.73156498928758174</v>
      </c>
      <c r="AD73" s="40">
        <f t="shared" si="152"/>
        <v>0.73156498928758174</v>
      </c>
      <c r="AE73" s="40">
        <f t="shared" si="152"/>
        <v>0.73156498928758185</v>
      </c>
      <c r="AF73" s="40">
        <f t="shared" si="152"/>
        <v>0.73156498928758174</v>
      </c>
      <c r="AG73" s="40">
        <f t="shared" si="152"/>
        <v>0.73156498928758174</v>
      </c>
      <c r="AH73" s="40">
        <f t="shared" si="152"/>
        <v>0.73156498928758174</v>
      </c>
      <c r="AI73" s="40">
        <f t="shared" si="152"/>
        <v>0.73156498928758174</v>
      </c>
      <c r="AJ73" s="40">
        <f t="shared" si="152"/>
        <v>0.73156498928758174</v>
      </c>
      <c r="AK73" s="40">
        <f t="shared" si="152"/>
        <v>0.73156498928758174</v>
      </c>
      <c r="AL73" s="40">
        <f t="shared" si="152"/>
        <v>0.73156498928758174</v>
      </c>
      <c r="AM73" s="40">
        <f t="shared" si="152"/>
        <v>0.73156498928758174</v>
      </c>
      <c r="AN73" s="40">
        <f t="shared" si="152"/>
        <v>0.73156498928758174</v>
      </c>
      <c r="AO73" s="40">
        <f t="shared" si="152"/>
        <v>0.73156498928758174</v>
      </c>
      <c r="AP73" s="40">
        <f t="shared" si="152"/>
        <v>0.73156498928758174</v>
      </c>
      <c r="AQ73" s="40">
        <f t="shared" si="152"/>
        <v>0.73156498928758174</v>
      </c>
      <c r="AR73" s="40">
        <f t="shared" si="152"/>
        <v>0.73156498928758174</v>
      </c>
      <c r="AS73" s="40">
        <f t="shared" si="152"/>
        <v>0.73156498928758174</v>
      </c>
      <c r="AT73" s="40">
        <f t="shared" si="152"/>
        <v>0.73156498928758174</v>
      </c>
      <c r="AU73" s="40">
        <f t="shared" si="152"/>
        <v>0.73156498928758174</v>
      </c>
      <c r="AV73" s="40">
        <f t="shared" si="152"/>
        <v>0.73156498928758174</v>
      </c>
      <c r="AW73" s="40">
        <f t="shared" si="152"/>
        <v>0.73156498928758174</v>
      </c>
      <c r="AX73" s="40">
        <f t="shared" si="152"/>
        <v>0.73156498928758174</v>
      </c>
      <c r="AY73" s="40">
        <f t="shared" si="152"/>
        <v>0.73156498928758174</v>
      </c>
      <c r="AZ73" s="40">
        <f t="shared" si="152"/>
        <v>0.73156498928758174</v>
      </c>
      <c r="BA73" s="40">
        <f t="shared" si="152"/>
        <v>0.73156498928758174</v>
      </c>
      <c r="BB73" s="40">
        <f t="shared" si="152"/>
        <v>0.73156498928758174</v>
      </c>
      <c r="BC73" s="40">
        <f t="shared" si="152"/>
        <v>0.73156498928758174</v>
      </c>
      <c r="BD73" s="40">
        <f t="shared" si="152"/>
        <v>0.73156498928758174</v>
      </c>
      <c r="BE73" s="40">
        <f t="shared" si="152"/>
        <v>0.73156498928758174</v>
      </c>
      <c r="BF73" s="40">
        <f t="shared" si="152"/>
        <v>0.73156498928758174</v>
      </c>
      <c r="BG73" s="40">
        <f t="shared" si="152"/>
        <v>0.73156498928758174</v>
      </c>
      <c r="BH73" s="40">
        <f t="shared" si="152"/>
        <v>0.73156498928758174</v>
      </c>
    </row>
    <row r="76" spans="1:60">
      <c r="A76" s="329" t="s">
        <v>534</v>
      </c>
      <c r="B76" s="27" t="s">
        <v>408</v>
      </c>
      <c r="C76" s="38">
        <f>1960</f>
        <v>1960</v>
      </c>
      <c r="D76" s="38">
        <f>C76+1</f>
        <v>1961</v>
      </c>
      <c r="E76" s="38">
        <f t="shared" ref="E76" si="153">D76+1</f>
        <v>1962</v>
      </c>
      <c r="F76" s="38">
        <f t="shared" ref="F76" si="154">E76+1</f>
        <v>1963</v>
      </c>
      <c r="G76" s="38">
        <f t="shared" ref="G76" si="155">F76+1</f>
        <v>1964</v>
      </c>
      <c r="H76" s="38">
        <f t="shared" ref="H76" si="156">G76+1</f>
        <v>1965</v>
      </c>
      <c r="I76" s="38">
        <f t="shared" ref="I76" si="157">H76+1</f>
        <v>1966</v>
      </c>
      <c r="J76" s="38">
        <f t="shared" ref="J76" si="158">I76+1</f>
        <v>1967</v>
      </c>
      <c r="K76" s="38">
        <f t="shared" ref="K76" si="159">J76+1</f>
        <v>1968</v>
      </c>
      <c r="L76" s="38">
        <f t="shared" ref="L76" si="160">K76+1</f>
        <v>1969</v>
      </c>
      <c r="M76" s="38">
        <f t="shared" ref="M76" si="161">L76+1</f>
        <v>1970</v>
      </c>
      <c r="N76" s="38">
        <f t="shared" ref="N76" si="162">M76+1</f>
        <v>1971</v>
      </c>
      <c r="O76" s="38">
        <f t="shared" ref="O76" si="163">N76+1</f>
        <v>1972</v>
      </c>
      <c r="P76" s="38">
        <f t="shared" ref="P76" si="164">O76+1</f>
        <v>1973</v>
      </c>
      <c r="Q76" s="38">
        <f t="shared" ref="Q76" si="165">P76+1</f>
        <v>1974</v>
      </c>
      <c r="R76" s="38">
        <f t="shared" ref="R76" si="166">Q76+1</f>
        <v>1975</v>
      </c>
      <c r="S76" s="38">
        <f t="shared" ref="S76" si="167">R76+1</f>
        <v>1976</v>
      </c>
      <c r="T76" s="38">
        <f t="shared" ref="T76" si="168">S76+1</f>
        <v>1977</v>
      </c>
      <c r="U76" s="38">
        <f t="shared" ref="U76" si="169">T76+1</f>
        <v>1978</v>
      </c>
      <c r="V76" s="38">
        <f t="shared" ref="V76" si="170">U76+1</f>
        <v>1979</v>
      </c>
      <c r="W76" s="38">
        <f t="shared" ref="W76" si="171">V76+1</f>
        <v>1980</v>
      </c>
      <c r="X76" s="38">
        <f t="shared" ref="X76" si="172">W76+1</f>
        <v>1981</v>
      </c>
      <c r="Y76" s="38">
        <f t="shared" ref="Y76" si="173">X76+1</f>
        <v>1982</v>
      </c>
      <c r="Z76" s="38">
        <f t="shared" ref="Z76" si="174">Y76+1</f>
        <v>1983</v>
      </c>
      <c r="AA76" s="38">
        <f t="shared" ref="AA76" si="175">Z76+1</f>
        <v>1984</v>
      </c>
      <c r="AB76" s="38">
        <f t="shared" ref="AB76" si="176">AA76+1</f>
        <v>1985</v>
      </c>
      <c r="AC76" s="38">
        <f t="shared" ref="AC76" si="177">AB76+1</f>
        <v>1986</v>
      </c>
      <c r="AD76" s="38">
        <f t="shared" ref="AD76" si="178">AC76+1</f>
        <v>1987</v>
      </c>
      <c r="AE76" s="38">
        <f t="shared" ref="AE76" si="179">AD76+1</f>
        <v>1988</v>
      </c>
      <c r="AF76" s="38">
        <f t="shared" ref="AF76" si="180">AE76+1</f>
        <v>1989</v>
      </c>
      <c r="AG76" s="38">
        <f t="shared" ref="AG76" si="181">AF76+1</f>
        <v>1990</v>
      </c>
      <c r="AH76" s="38">
        <f t="shared" ref="AH76" si="182">AG76+1</f>
        <v>1991</v>
      </c>
      <c r="AI76" s="38">
        <f t="shared" ref="AI76" si="183">AH76+1</f>
        <v>1992</v>
      </c>
      <c r="AJ76" s="38">
        <f t="shared" ref="AJ76" si="184">AI76+1</f>
        <v>1993</v>
      </c>
      <c r="AK76" s="38">
        <f t="shared" ref="AK76" si="185">AJ76+1</f>
        <v>1994</v>
      </c>
      <c r="AL76" s="38">
        <f t="shared" ref="AL76" si="186">AK76+1</f>
        <v>1995</v>
      </c>
      <c r="AM76" s="38">
        <f t="shared" ref="AM76" si="187">AL76+1</f>
        <v>1996</v>
      </c>
      <c r="AN76" s="38">
        <f t="shared" ref="AN76" si="188">AM76+1</f>
        <v>1997</v>
      </c>
      <c r="AO76" s="38">
        <f t="shared" ref="AO76" si="189">AN76+1</f>
        <v>1998</v>
      </c>
      <c r="AP76" s="38">
        <f t="shared" ref="AP76" si="190">AO76+1</f>
        <v>1999</v>
      </c>
      <c r="AQ76" s="38">
        <f t="shared" ref="AQ76" si="191">AP76+1</f>
        <v>2000</v>
      </c>
      <c r="AR76" s="38">
        <f t="shared" ref="AR76" si="192">AQ76+1</f>
        <v>2001</v>
      </c>
      <c r="AS76" s="38">
        <f t="shared" ref="AS76" si="193">AR76+1</f>
        <v>2002</v>
      </c>
      <c r="AT76" s="38">
        <f t="shared" ref="AT76" si="194">AS76+1</f>
        <v>2003</v>
      </c>
      <c r="AU76" s="38">
        <f t="shared" ref="AU76" si="195">AT76+1</f>
        <v>2004</v>
      </c>
      <c r="AV76" s="38">
        <f t="shared" ref="AV76" si="196">AU76+1</f>
        <v>2005</v>
      </c>
      <c r="AW76" s="38">
        <f t="shared" ref="AW76" si="197">AV76+1</f>
        <v>2006</v>
      </c>
      <c r="AX76" s="38">
        <f t="shared" ref="AX76" si="198">AW76+1</f>
        <v>2007</v>
      </c>
      <c r="AY76" s="38">
        <f t="shared" ref="AY76" si="199">AX76+1</f>
        <v>2008</v>
      </c>
      <c r="AZ76" s="38">
        <f t="shared" ref="AZ76" si="200">AY76+1</f>
        <v>2009</v>
      </c>
      <c r="BA76" s="38">
        <f t="shared" ref="BA76" si="201">AZ76+1</f>
        <v>2010</v>
      </c>
      <c r="BB76" s="38">
        <f t="shared" ref="BB76" si="202">BA76+1</f>
        <v>2011</v>
      </c>
      <c r="BC76" s="38">
        <f t="shared" ref="BC76" si="203">BB76+1</f>
        <v>2012</v>
      </c>
      <c r="BD76" s="38">
        <f t="shared" ref="BD76" si="204">BC76+1</f>
        <v>2013</v>
      </c>
      <c r="BE76" s="38">
        <f t="shared" ref="BE76" si="205">BD76+1</f>
        <v>2014</v>
      </c>
      <c r="BF76" s="38">
        <f t="shared" ref="BF76" si="206">BE76+1</f>
        <v>2015</v>
      </c>
      <c r="BG76" s="38">
        <f t="shared" ref="BG76" si="207">BF76+1</f>
        <v>2016</v>
      </c>
      <c r="BH76" s="38">
        <f t="shared" ref="BH76" si="208">BG76+1</f>
        <v>2017</v>
      </c>
    </row>
    <row r="77" spans="1:60" s="8" customFormat="1">
      <c r="A77" s="330"/>
      <c r="B77" s="52" t="s">
        <v>501</v>
      </c>
      <c r="C77" s="55">
        <f>C49</f>
        <v>0.20965112362350821</v>
      </c>
      <c r="D77" s="55">
        <f t="shared" ref="D77:BH77" si="209">D49</f>
        <v>0.21512771283919874</v>
      </c>
      <c r="E77" s="55">
        <f t="shared" si="209"/>
        <v>0.22060930042496596</v>
      </c>
      <c r="F77" s="55">
        <f t="shared" si="209"/>
        <v>0.22609327226362827</v>
      </c>
      <c r="G77" s="55">
        <f t="shared" si="209"/>
        <v>0.23157700704379958</v>
      </c>
      <c r="H77" s="55">
        <f t="shared" si="209"/>
        <v>0.23705788416972198</v>
      </c>
      <c r="I77" s="55">
        <f t="shared" si="209"/>
        <v>0.24253329166651152</v>
      </c>
      <c r="J77" s="55">
        <f t="shared" si="209"/>
        <v>0.24800063403020561</v>
      </c>
      <c r="K77" s="55">
        <f t="shared" si="209"/>
        <v>0.25345733997258862</v>
      </c>
      <c r="L77" s="55">
        <f t="shared" si="209"/>
        <v>0.25890087001193995</v>
      </c>
      <c r="M77" s="55">
        <f t="shared" si="209"/>
        <v>0.2622961968351909</v>
      </c>
      <c r="N77" s="55">
        <f t="shared" si="209"/>
        <v>0.26928550016766245</v>
      </c>
      <c r="O77" s="55">
        <f t="shared" si="209"/>
        <v>0.27278305046121859</v>
      </c>
      <c r="P77" s="55">
        <f t="shared" si="209"/>
        <v>0.28099561591190642</v>
      </c>
      <c r="Q77" s="55">
        <f t="shared" si="209"/>
        <v>0.28807102800770074</v>
      </c>
      <c r="R77" s="55">
        <f t="shared" si="209"/>
        <v>0.29448541956142055</v>
      </c>
      <c r="S77" s="55">
        <f t="shared" si="209"/>
        <v>0.29860879256756184</v>
      </c>
      <c r="T77" s="55">
        <f t="shared" si="209"/>
        <v>0.30263279277102723</v>
      </c>
      <c r="U77" s="55">
        <f t="shared" si="209"/>
        <v>0.30663973550218154</v>
      </c>
      <c r="V77" s="55">
        <f t="shared" si="209"/>
        <v>0.31062827498673629</v>
      </c>
      <c r="W77" s="55">
        <f t="shared" si="209"/>
        <v>0.31459718154290528</v>
      </c>
      <c r="X77" s="55">
        <f t="shared" si="209"/>
        <v>0.31849104386273164</v>
      </c>
      <c r="Y77" s="55">
        <f t="shared" si="209"/>
        <v>0.3305265389141287</v>
      </c>
      <c r="Z77" s="55">
        <f t="shared" si="209"/>
        <v>0.33340440116154973</v>
      </c>
      <c r="AA77" s="55">
        <f t="shared" si="209"/>
        <v>0.33836886034478236</v>
      </c>
      <c r="AB77" s="55">
        <f t="shared" si="209"/>
        <v>0.33582404524968024</v>
      </c>
      <c r="AC77" s="55">
        <f t="shared" si="209"/>
        <v>0.3374391032225792</v>
      </c>
      <c r="AD77" s="55">
        <f t="shared" si="209"/>
        <v>0.34643151477287998</v>
      </c>
      <c r="AE77" s="55">
        <f t="shared" si="209"/>
        <v>0.35536156131523211</v>
      </c>
      <c r="AF77" s="55">
        <f t="shared" si="209"/>
        <v>0.35492583618608681</v>
      </c>
      <c r="AG77" s="55">
        <f t="shared" si="209"/>
        <v>0.36561444529343062</v>
      </c>
      <c r="AH77" s="55">
        <f t="shared" si="209"/>
        <v>0.37399451276550455</v>
      </c>
      <c r="AI77" s="55">
        <f t="shared" si="209"/>
        <v>0.38211583628005885</v>
      </c>
      <c r="AJ77" s="55">
        <f t="shared" si="209"/>
        <v>0.38693743904666861</v>
      </c>
      <c r="AK77" s="55">
        <f t="shared" si="209"/>
        <v>0.39327891957238836</v>
      </c>
      <c r="AL77" s="55">
        <f t="shared" si="209"/>
        <v>0.39423697148480097</v>
      </c>
      <c r="AM77" s="55">
        <f t="shared" si="209"/>
        <v>0.40439303558709683</v>
      </c>
      <c r="AN77" s="55">
        <f t="shared" si="209"/>
        <v>0.4061730337841345</v>
      </c>
      <c r="AO77" s="55">
        <f t="shared" si="209"/>
        <v>0.41539520063150948</v>
      </c>
      <c r="AP77" s="55">
        <f t="shared" si="209"/>
        <v>0.41178359792729391</v>
      </c>
      <c r="AQ77" s="55">
        <f t="shared" si="209"/>
        <v>0.41858561791527304</v>
      </c>
      <c r="AR77" s="55">
        <f t="shared" si="209"/>
        <v>0.41835312640933309</v>
      </c>
      <c r="AS77" s="55">
        <f t="shared" si="209"/>
        <v>0.4264825316917461</v>
      </c>
      <c r="AT77" s="55">
        <f t="shared" si="209"/>
        <v>0.43309881438986708</v>
      </c>
      <c r="AU77" s="55">
        <f t="shared" si="209"/>
        <v>0.43713707769167776</v>
      </c>
      <c r="AV77" s="55">
        <f t="shared" si="209"/>
        <v>0.44047071517620701</v>
      </c>
      <c r="AW77" s="55">
        <f t="shared" si="209"/>
        <v>0.44451577992720298</v>
      </c>
      <c r="AX77" s="55">
        <f t="shared" si="209"/>
        <v>0.44707703081095074</v>
      </c>
      <c r="AY77" s="55">
        <f t="shared" si="209"/>
        <v>0.44452231616504173</v>
      </c>
      <c r="AZ77" s="55">
        <f t="shared" si="209"/>
        <v>0.44486196266699424</v>
      </c>
      <c r="BA77" s="55">
        <f t="shared" si="209"/>
        <v>0.44933865731651679</v>
      </c>
      <c r="BB77" s="55">
        <f t="shared" si="209"/>
        <v>0.44955656436403585</v>
      </c>
      <c r="BC77" s="55">
        <f t="shared" si="209"/>
        <v>0.45850673173887141</v>
      </c>
      <c r="BD77" s="55">
        <f t="shared" si="209"/>
        <v>0.44926968404368206</v>
      </c>
      <c r="BE77" s="55">
        <f t="shared" si="209"/>
        <v>0.4592538968826661</v>
      </c>
      <c r="BF77" s="55">
        <f t="shared" si="209"/>
        <v>0.45704494131659784</v>
      </c>
      <c r="BG77" s="55">
        <f t="shared" si="209"/>
        <v>0.46136929648168284</v>
      </c>
      <c r="BH77" s="55">
        <f t="shared" si="209"/>
        <v>0.46894212789517203</v>
      </c>
    </row>
    <row r="78" spans="1:60" ht="14">
      <c r="A78" s="330"/>
      <c r="B78" s="217" t="s">
        <v>416</v>
      </c>
      <c r="C78" s="218">
        <f>C21</f>
        <v>0.27096033581386358</v>
      </c>
      <c r="D78" s="218">
        <f t="shared" ref="D78:BH78" si="210">D21</f>
        <v>0.27803846841506513</v>
      </c>
      <c r="E78" s="218">
        <f t="shared" si="210"/>
        <v>0.28512306108197533</v>
      </c>
      <c r="F78" s="218">
        <f t="shared" si="210"/>
        <v>0.29221073523947788</v>
      </c>
      <c r="G78" s="218">
        <f t="shared" si="210"/>
        <v>0.29929810301441867</v>
      </c>
      <c r="H78" s="218">
        <f t="shared" si="210"/>
        <v>0.30638177745854617</v>
      </c>
      <c r="I78" s="218">
        <f t="shared" si="210"/>
        <v>0.31345838276552329</v>
      </c>
      <c r="J78" s="218">
        <f t="shared" si="210"/>
        <v>0.32052456441659938</v>
      </c>
      <c r="K78" s="218">
        <f t="shared" si="210"/>
        <v>0.32757699919028938</v>
      </c>
      <c r="L78" s="218">
        <f t="shared" si="210"/>
        <v>0.33461240497291833</v>
      </c>
      <c r="M78" s="218">
        <f t="shared" si="210"/>
        <v>0.33900064234710969</v>
      </c>
      <c r="N78" s="218">
        <f t="shared" si="210"/>
        <v>0.348033858794222</v>
      </c>
      <c r="O78" s="218">
        <f t="shared" si="210"/>
        <v>0.35255421330360076</v>
      </c>
      <c r="P78" s="218">
        <f t="shared" si="210"/>
        <v>0.36316841586045356</v>
      </c>
      <c r="Q78" s="218">
        <f t="shared" si="210"/>
        <v>0.37231292224020818</v>
      </c>
      <c r="R78" s="218">
        <f t="shared" si="210"/>
        <v>0.38060310289556548</v>
      </c>
      <c r="S78" s="218">
        <f t="shared" si="210"/>
        <v>0.3859322922417493</v>
      </c>
      <c r="T78" s="218">
        <f t="shared" si="210"/>
        <v>0.39113304875381116</v>
      </c>
      <c r="U78" s="218">
        <f t="shared" si="210"/>
        <v>0.39631175960093368</v>
      </c>
      <c r="V78" s="218">
        <f t="shared" si="210"/>
        <v>0.40146668545805714</v>
      </c>
      <c r="W78" s="218">
        <f t="shared" si="210"/>
        <v>0.40659623704207171</v>
      </c>
      <c r="X78" s="218">
        <f t="shared" si="210"/>
        <v>0.41162879886934722</v>
      </c>
      <c r="Y78" s="218">
        <f t="shared" si="210"/>
        <v>0.42718388736326346</v>
      </c>
      <c r="Z78" s="218">
        <f t="shared" si="210"/>
        <v>0.43090333569013051</v>
      </c>
      <c r="AA78" s="218">
        <f t="shared" si="210"/>
        <v>0.43731957379166619</v>
      </c>
      <c r="AB78" s="218">
        <f t="shared" si="210"/>
        <v>0.43403056707977594</v>
      </c>
      <c r="AC78" s="218">
        <f t="shared" si="210"/>
        <v>0.43611792365164642</v>
      </c>
      <c r="AD78" s="218">
        <f t="shared" si="210"/>
        <v>0.44774002617765807</v>
      </c>
      <c r="AE78" s="218">
        <f t="shared" si="210"/>
        <v>0.45928152601857686</v>
      </c>
      <c r="AF78" s="218">
        <f t="shared" si="210"/>
        <v>0.45871837984852454</v>
      </c>
      <c r="AG78" s="218">
        <f t="shared" si="210"/>
        <v>0.47253270654066276</v>
      </c>
      <c r="AH78" s="218">
        <f t="shared" si="210"/>
        <v>0.4833633944813277</v>
      </c>
      <c r="AI78" s="218">
        <f t="shared" si="210"/>
        <v>0.4938596728161313</v>
      </c>
      <c r="AJ78" s="218">
        <f t="shared" si="210"/>
        <v>0.50009127836262857</v>
      </c>
      <c r="AK78" s="218">
        <f t="shared" si="210"/>
        <v>0.50828722629320966</v>
      </c>
      <c r="AL78" s="218">
        <f t="shared" si="210"/>
        <v>0.50952544559500845</v>
      </c>
      <c r="AM78" s="218">
        <f t="shared" si="210"/>
        <v>0.52265149277349654</v>
      </c>
      <c r="AN78" s="218">
        <f t="shared" si="210"/>
        <v>0.52495202377414851</v>
      </c>
      <c r="AO78" s="218">
        <f t="shared" si="210"/>
        <v>0.53687106996244194</v>
      </c>
      <c r="AP78" s="218">
        <f t="shared" si="210"/>
        <v>0.53220331018778944</v>
      </c>
      <c r="AQ78" s="218">
        <f t="shared" si="210"/>
        <v>0.54099447518753085</v>
      </c>
      <c r="AR78" s="218">
        <f t="shared" si="210"/>
        <v>0.54069399515463346</v>
      </c>
      <c r="AS78" s="218">
        <f t="shared" si="210"/>
        <v>0.55120071864467934</v>
      </c>
      <c r="AT78" s="218">
        <f t="shared" si="210"/>
        <v>0.55975183037132925</v>
      </c>
      <c r="AU78" s="218">
        <f t="shared" si="210"/>
        <v>0.56497102100313534</v>
      </c>
      <c r="AV78" s="218">
        <f t="shared" si="210"/>
        <v>0.56927952895042322</v>
      </c>
      <c r="AW78" s="218">
        <f t="shared" si="210"/>
        <v>0.57450751000950395</v>
      </c>
      <c r="AX78" s="218">
        <f t="shared" si="210"/>
        <v>0.57781775890094389</v>
      </c>
      <c r="AY78" s="218">
        <f t="shared" si="210"/>
        <v>0.57451595766849639</v>
      </c>
      <c r="AZ78" s="218">
        <f t="shared" si="210"/>
        <v>0.5749549285103237</v>
      </c>
      <c r="BA78" s="218">
        <f t="shared" si="210"/>
        <v>0.5807407629223017</v>
      </c>
      <c r="BB78" s="218">
        <f t="shared" si="210"/>
        <v>0.5810223934986205</v>
      </c>
      <c r="BC78" s="218">
        <f t="shared" si="210"/>
        <v>0.59258989819671504</v>
      </c>
      <c r="BD78" s="218">
        <f t="shared" si="210"/>
        <v>0.58065161948797872</v>
      </c>
      <c r="BE78" s="218">
        <f t="shared" si="210"/>
        <v>0.59355556017253441</v>
      </c>
      <c r="BF78" s="218">
        <f t="shared" si="210"/>
        <v>0.59070062988818917</v>
      </c>
      <c r="BG78" s="218">
        <f t="shared" si="210"/>
        <v>0.59628957550154083</v>
      </c>
      <c r="BH78" s="218">
        <f t="shared" si="210"/>
        <v>0.60607696374633591</v>
      </c>
    </row>
    <row r="79" spans="1:60" ht="14">
      <c r="A79" s="330"/>
      <c r="B79" s="28" t="s">
        <v>417</v>
      </c>
      <c r="C79" s="40">
        <f>C77/C78</f>
        <v>0.77373362781602184</v>
      </c>
      <c r="D79" s="40">
        <f t="shared" ref="D79:BH79" si="211">D77/D78</f>
        <v>0.77373362781602184</v>
      </c>
      <c r="E79" s="40">
        <f t="shared" si="211"/>
        <v>0.77373362781602184</v>
      </c>
      <c r="F79" s="40">
        <f t="shared" si="211"/>
        <v>0.77373362781602184</v>
      </c>
      <c r="G79" s="40">
        <f t="shared" si="211"/>
        <v>0.77373362781602184</v>
      </c>
      <c r="H79" s="40">
        <f t="shared" si="211"/>
        <v>0.77373362781602184</v>
      </c>
      <c r="I79" s="40">
        <f t="shared" si="211"/>
        <v>0.77373362781602184</v>
      </c>
      <c r="J79" s="40">
        <f t="shared" si="211"/>
        <v>0.77373362781602184</v>
      </c>
      <c r="K79" s="40">
        <f t="shared" si="211"/>
        <v>0.77373362781602173</v>
      </c>
      <c r="L79" s="40">
        <f t="shared" si="211"/>
        <v>0.77373362781602184</v>
      </c>
      <c r="M79" s="40">
        <f t="shared" si="211"/>
        <v>0.77373362781602184</v>
      </c>
      <c r="N79" s="40">
        <f t="shared" si="211"/>
        <v>0.77373362781602184</v>
      </c>
      <c r="O79" s="40">
        <f t="shared" si="211"/>
        <v>0.77373362781602184</v>
      </c>
      <c r="P79" s="40">
        <f t="shared" si="211"/>
        <v>0.77373362781602184</v>
      </c>
      <c r="Q79" s="40">
        <f t="shared" si="211"/>
        <v>0.77373362781602195</v>
      </c>
      <c r="R79" s="40">
        <f t="shared" si="211"/>
        <v>0.77373362781602184</v>
      </c>
      <c r="S79" s="40">
        <f t="shared" si="211"/>
        <v>0.77373362781602184</v>
      </c>
      <c r="T79" s="40">
        <f t="shared" si="211"/>
        <v>0.77373362781602173</v>
      </c>
      <c r="U79" s="40">
        <f t="shared" si="211"/>
        <v>0.77373362781602184</v>
      </c>
      <c r="V79" s="40">
        <f t="shared" si="211"/>
        <v>0.77373362781602184</v>
      </c>
      <c r="W79" s="40">
        <f t="shared" si="211"/>
        <v>0.77373362781602173</v>
      </c>
      <c r="X79" s="40">
        <f t="shared" si="211"/>
        <v>0.77373362781602184</v>
      </c>
      <c r="Y79" s="40">
        <f t="shared" si="211"/>
        <v>0.77373362781602184</v>
      </c>
      <c r="Z79" s="40">
        <f t="shared" si="211"/>
        <v>0.77373362781602184</v>
      </c>
      <c r="AA79" s="40">
        <f t="shared" si="211"/>
        <v>0.77373362781602184</v>
      </c>
      <c r="AB79" s="40">
        <f t="shared" si="211"/>
        <v>0.77373362781602184</v>
      </c>
      <c r="AC79" s="40">
        <f t="shared" si="211"/>
        <v>0.77373362781602173</v>
      </c>
      <c r="AD79" s="40">
        <f t="shared" si="211"/>
        <v>0.77373362781602184</v>
      </c>
      <c r="AE79" s="40">
        <f t="shared" si="211"/>
        <v>0.77373362781602184</v>
      </c>
      <c r="AF79" s="40">
        <f t="shared" si="211"/>
        <v>0.77373362781602184</v>
      </c>
      <c r="AG79" s="40">
        <f t="shared" si="211"/>
        <v>0.77373362781602184</v>
      </c>
      <c r="AH79" s="40">
        <f t="shared" si="211"/>
        <v>0.77373362781602184</v>
      </c>
      <c r="AI79" s="40">
        <f t="shared" si="211"/>
        <v>0.77373362781602184</v>
      </c>
      <c r="AJ79" s="40">
        <f t="shared" si="211"/>
        <v>0.77373362781602184</v>
      </c>
      <c r="AK79" s="40">
        <f t="shared" si="211"/>
        <v>0.77373362781602184</v>
      </c>
      <c r="AL79" s="40">
        <f t="shared" si="211"/>
        <v>0.77373362781602184</v>
      </c>
      <c r="AM79" s="40">
        <f t="shared" si="211"/>
        <v>0.77373362781602184</v>
      </c>
      <c r="AN79" s="40">
        <f t="shared" si="211"/>
        <v>0.77373362781602184</v>
      </c>
      <c r="AO79" s="40">
        <f t="shared" si="211"/>
        <v>0.77373362781602184</v>
      </c>
      <c r="AP79" s="40">
        <f t="shared" si="211"/>
        <v>0.77373362781602184</v>
      </c>
      <c r="AQ79" s="40">
        <f t="shared" si="211"/>
        <v>0.77373362781602184</v>
      </c>
      <c r="AR79" s="40">
        <f t="shared" si="211"/>
        <v>0.77373362781602184</v>
      </c>
      <c r="AS79" s="40">
        <f t="shared" si="211"/>
        <v>0.77373362781602184</v>
      </c>
      <c r="AT79" s="40">
        <f t="shared" si="211"/>
        <v>0.77373362781602184</v>
      </c>
      <c r="AU79" s="40">
        <f t="shared" si="211"/>
        <v>0.77373362781602184</v>
      </c>
      <c r="AV79" s="40">
        <f t="shared" si="211"/>
        <v>0.77373362781602184</v>
      </c>
      <c r="AW79" s="40">
        <f t="shared" si="211"/>
        <v>0.77373362781602184</v>
      </c>
      <c r="AX79" s="40">
        <f t="shared" si="211"/>
        <v>0.77373362781602184</v>
      </c>
      <c r="AY79" s="40">
        <f t="shared" si="211"/>
        <v>0.77373362781602184</v>
      </c>
      <c r="AZ79" s="40">
        <f t="shared" si="211"/>
        <v>0.77373362781602184</v>
      </c>
      <c r="BA79" s="40">
        <f t="shared" si="211"/>
        <v>0.77373362781602184</v>
      </c>
      <c r="BB79" s="40">
        <f t="shared" si="211"/>
        <v>0.77373362781602184</v>
      </c>
      <c r="BC79" s="40">
        <f t="shared" si="211"/>
        <v>0.77373362781602184</v>
      </c>
      <c r="BD79" s="40">
        <f t="shared" si="211"/>
        <v>0.77373362781602184</v>
      </c>
      <c r="BE79" s="40">
        <f t="shared" si="211"/>
        <v>0.77373362781602184</v>
      </c>
      <c r="BF79" s="40">
        <f t="shared" si="211"/>
        <v>0.77373362781602184</v>
      </c>
      <c r="BG79" s="40">
        <f t="shared" si="211"/>
        <v>0.77373362781602184</v>
      </c>
      <c r="BH79" s="40">
        <f t="shared" si="211"/>
        <v>0.77373362781602184</v>
      </c>
    </row>
    <row r="82" spans="1:60">
      <c r="A82" s="329" t="s">
        <v>535</v>
      </c>
      <c r="B82" s="27" t="s">
        <v>408</v>
      </c>
      <c r="C82" s="38">
        <f>1960</f>
        <v>1960</v>
      </c>
      <c r="D82" s="38">
        <f>C82+1</f>
        <v>1961</v>
      </c>
      <c r="E82" s="38">
        <f t="shared" ref="E82" si="212">D82+1</f>
        <v>1962</v>
      </c>
      <c r="F82" s="38">
        <f t="shared" ref="F82" si="213">E82+1</f>
        <v>1963</v>
      </c>
      <c r="G82" s="38">
        <f t="shared" ref="G82" si="214">F82+1</f>
        <v>1964</v>
      </c>
      <c r="H82" s="38">
        <f t="shared" ref="H82" si="215">G82+1</f>
        <v>1965</v>
      </c>
      <c r="I82" s="38">
        <f t="shared" ref="I82" si="216">H82+1</f>
        <v>1966</v>
      </c>
      <c r="J82" s="38">
        <f t="shared" ref="J82" si="217">I82+1</f>
        <v>1967</v>
      </c>
      <c r="K82" s="38">
        <f t="shared" ref="K82" si="218">J82+1</f>
        <v>1968</v>
      </c>
      <c r="L82" s="38">
        <f t="shared" ref="L82" si="219">K82+1</f>
        <v>1969</v>
      </c>
      <c r="M82" s="38">
        <f t="shared" ref="M82" si="220">L82+1</f>
        <v>1970</v>
      </c>
      <c r="N82" s="38">
        <f t="shared" ref="N82" si="221">M82+1</f>
        <v>1971</v>
      </c>
      <c r="O82" s="38">
        <f t="shared" ref="O82" si="222">N82+1</f>
        <v>1972</v>
      </c>
      <c r="P82" s="38">
        <f t="shared" ref="P82" si="223">O82+1</f>
        <v>1973</v>
      </c>
      <c r="Q82" s="38">
        <f t="shared" ref="Q82" si="224">P82+1</f>
        <v>1974</v>
      </c>
      <c r="R82" s="38">
        <f t="shared" ref="R82" si="225">Q82+1</f>
        <v>1975</v>
      </c>
      <c r="S82" s="38">
        <f t="shared" ref="S82" si="226">R82+1</f>
        <v>1976</v>
      </c>
      <c r="T82" s="38">
        <f t="shared" ref="T82" si="227">S82+1</f>
        <v>1977</v>
      </c>
      <c r="U82" s="38">
        <f t="shared" ref="U82" si="228">T82+1</f>
        <v>1978</v>
      </c>
      <c r="V82" s="38">
        <f t="shared" ref="V82" si="229">U82+1</f>
        <v>1979</v>
      </c>
      <c r="W82" s="38">
        <f t="shared" ref="W82" si="230">V82+1</f>
        <v>1980</v>
      </c>
      <c r="X82" s="38">
        <f t="shared" ref="X82" si="231">W82+1</f>
        <v>1981</v>
      </c>
      <c r="Y82" s="38">
        <f t="shared" ref="Y82" si="232">X82+1</f>
        <v>1982</v>
      </c>
      <c r="Z82" s="38">
        <f t="shared" ref="Z82" si="233">Y82+1</f>
        <v>1983</v>
      </c>
      <c r="AA82" s="38">
        <f t="shared" ref="AA82" si="234">Z82+1</f>
        <v>1984</v>
      </c>
      <c r="AB82" s="38">
        <f t="shared" ref="AB82" si="235">AA82+1</f>
        <v>1985</v>
      </c>
      <c r="AC82" s="38">
        <f t="shared" ref="AC82" si="236">AB82+1</f>
        <v>1986</v>
      </c>
      <c r="AD82" s="38">
        <f t="shared" ref="AD82" si="237">AC82+1</f>
        <v>1987</v>
      </c>
      <c r="AE82" s="38">
        <f t="shared" ref="AE82" si="238">AD82+1</f>
        <v>1988</v>
      </c>
      <c r="AF82" s="38">
        <f t="shared" ref="AF82" si="239">AE82+1</f>
        <v>1989</v>
      </c>
      <c r="AG82" s="38">
        <f t="shared" ref="AG82" si="240">AF82+1</f>
        <v>1990</v>
      </c>
      <c r="AH82" s="38">
        <f t="shared" ref="AH82" si="241">AG82+1</f>
        <v>1991</v>
      </c>
      <c r="AI82" s="38">
        <f t="shared" ref="AI82" si="242">AH82+1</f>
        <v>1992</v>
      </c>
      <c r="AJ82" s="38">
        <f t="shared" ref="AJ82" si="243">AI82+1</f>
        <v>1993</v>
      </c>
      <c r="AK82" s="38">
        <f t="shared" ref="AK82" si="244">AJ82+1</f>
        <v>1994</v>
      </c>
      <c r="AL82" s="38">
        <f t="shared" ref="AL82" si="245">AK82+1</f>
        <v>1995</v>
      </c>
      <c r="AM82" s="38">
        <f t="shared" ref="AM82" si="246">AL82+1</f>
        <v>1996</v>
      </c>
      <c r="AN82" s="38">
        <f t="shared" ref="AN82" si="247">AM82+1</f>
        <v>1997</v>
      </c>
      <c r="AO82" s="38">
        <f t="shared" ref="AO82" si="248">AN82+1</f>
        <v>1998</v>
      </c>
      <c r="AP82" s="38">
        <f t="shared" ref="AP82" si="249">AO82+1</f>
        <v>1999</v>
      </c>
      <c r="AQ82" s="38">
        <f t="shared" ref="AQ82" si="250">AP82+1</f>
        <v>2000</v>
      </c>
      <c r="AR82" s="38">
        <f t="shared" ref="AR82" si="251">AQ82+1</f>
        <v>2001</v>
      </c>
      <c r="AS82" s="38">
        <f t="shared" ref="AS82" si="252">AR82+1</f>
        <v>2002</v>
      </c>
      <c r="AT82" s="38">
        <f t="shared" ref="AT82" si="253">AS82+1</f>
        <v>2003</v>
      </c>
      <c r="AU82" s="38">
        <f t="shared" ref="AU82" si="254">AT82+1</f>
        <v>2004</v>
      </c>
      <c r="AV82" s="38">
        <f t="shared" ref="AV82" si="255">AU82+1</f>
        <v>2005</v>
      </c>
      <c r="AW82" s="38">
        <f t="shared" ref="AW82" si="256">AV82+1</f>
        <v>2006</v>
      </c>
      <c r="AX82" s="38">
        <f t="shared" ref="AX82" si="257">AW82+1</f>
        <v>2007</v>
      </c>
      <c r="AY82" s="38">
        <f t="shared" ref="AY82" si="258">AX82+1</f>
        <v>2008</v>
      </c>
      <c r="AZ82" s="38">
        <f t="shared" ref="AZ82" si="259">AY82+1</f>
        <v>2009</v>
      </c>
      <c r="BA82" s="38">
        <f t="shared" ref="BA82" si="260">AZ82+1</f>
        <v>2010</v>
      </c>
      <c r="BB82" s="38">
        <f t="shared" ref="BB82" si="261">BA82+1</f>
        <v>2011</v>
      </c>
      <c r="BC82" s="38">
        <f t="shared" ref="BC82" si="262">BB82+1</f>
        <v>2012</v>
      </c>
      <c r="BD82" s="38">
        <f t="shared" ref="BD82" si="263">BC82+1</f>
        <v>2013</v>
      </c>
      <c r="BE82" s="38">
        <f t="shared" ref="BE82" si="264">BD82+1</f>
        <v>2014</v>
      </c>
      <c r="BF82" s="38">
        <f t="shared" ref="BF82" si="265">BE82+1</f>
        <v>2015</v>
      </c>
      <c r="BG82" s="38">
        <f t="shared" ref="BG82" si="266">BF82+1</f>
        <v>2016</v>
      </c>
      <c r="BH82" s="38">
        <f t="shared" ref="BH82" si="267">BG82+1</f>
        <v>2017</v>
      </c>
    </row>
    <row r="83" spans="1:60" s="8" customFormat="1">
      <c r="A83" s="330"/>
      <c r="B83" s="52" t="s">
        <v>501</v>
      </c>
      <c r="C83" s="55">
        <f>C50</f>
        <v>0.2179746768516731</v>
      </c>
      <c r="D83" s="55">
        <f t="shared" ref="D83:BH83" si="268">D50</f>
        <v>0.22366869720275528</v>
      </c>
      <c r="E83" s="55">
        <f t="shared" si="268"/>
        <v>0.22936791436882903</v>
      </c>
      <c r="F83" s="55">
        <f t="shared" si="268"/>
        <v>0.23506961044722799</v>
      </c>
      <c r="G83" s="55">
        <f t="shared" si="268"/>
        <v>0.24077106005545748</v>
      </c>
      <c r="H83" s="55">
        <f t="shared" si="268"/>
        <v>0.24646953855506282</v>
      </c>
      <c r="I83" s="55">
        <f t="shared" si="268"/>
        <v>0.2521623302707286</v>
      </c>
      <c r="J83" s="55">
        <f t="shared" si="268"/>
        <v>0.25784673665198804</v>
      </c>
      <c r="K83" s="55">
        <f t="shared" si="268"/>
        <v>0.26352008432553314</v>
      </c>
      <c r="L83" s="55">
        <f t="shared" si="268"/>
        <v>0.26917973298732989</v>
      </c>
      <c r="M83" s="55">
        <f t="shared" si="268"/>
        <v>0.2727098608221466</v>
      </c>
      <c r="N83" s="55">
        <f t="shared" si="268"/>
        <v>0.279976652952723</v>
      </c>
      <c r="O83" s="55">
        <f t="shared" si="268"/>
        <v>0.28361306272641662</v>
      </c>
      <c r="P83" s="55">
        <f t="shared" si="268"/>
        <v>0.29215168283632653</v>
      </c>
      <c r="Q83" s="55">
        <f t="shared" si="268"/>
        <v>0.29950800241390613</v>
      </c>
      <c r="R83" s="55">
        <f t="shared" si="268"/>
        <v>0.30617705766129427</v>
      </c>
      <c r="S83" s="55">
        <f t="shared" si="268"/>
        <v>0.31046413651409649</v>
      </c>
      <c r="T83" s="55">
        <f t="shared" si="268"/>
        <v>0.31464789727264408</v>
      </c>
      <c r="U83" s="55">
        <f t="shared" si="268"/>
        <v>0.31881392334439074</v>
      </c>
      <c r="V83" s="55">
        <f t="shared" si="268"/>
        <v>0.32296081552521788</v>
      </c>
      <c r="W83" s="55">
        <f t="shared" si="268"/>
        <v>0.32708729531260511</v>
      </c>
      <c r="X83" s="55">
        <f t="shared" si="268"/>
        <v>0.33113575146299168</v>
      </c>
      <c r="Y83" s="55">
        <f t="shared" si="268"/>
        <v>0.34364907883866247</v>
      </c>
      <c r="Z83" s="55">
        <f t="shared" si="268"/>
        <v>0.34664119775776614</v>
      </c>
      <c r="AA83" s="55">
        <f t="shared" si="268"/>
        <v>0.35180275552814916</v>
      </c>
      <c r="AB83" s="55">
        <f t="shared" si="268"/>
        <v>0.34915690637449387</v>
      </c>
      <c r="AC83" s="55">
        <f t="shared" si="268"/>
        <v>0.35083608525822629</v>
      </c>
      <c r="AD83" s="55">
        <f t="shared" si="268"/>
        <v>0.36018551285926331</v>
      </c>
      <c r="AE83" s="55">
        <f t="shared" si="268"/>
        <v>0.36947009944147108</v>
      </c>
      <c r="AF83" s="55">
        <f t="shared" si="268"/>
        <v>0.36901707518584081</v>
      </c>
      <c r="AG83" s="55">
        <f t="shared" si="268"/>
        <v>0.38013004265245481</v>
      </c>
      <c r="AH83" s="55">
        <f t="shared" si="268"/>
        <v>0.38884281493647471</v>
      </c>
      <c r="AI83" s="55">
        <f t="shared" si="268"/>
        <v>0.39728657062972761</v>
      </c>
      <c r="AJ83" s="55">
        <f t="shared" si="268"/>
        <v>0.4022996003087207</v>
      </c>
      <c r="AK83" s="55">
        <f t="shared" si="268"/>
        <v>0.40889284981992885</v>
      </c>
      <c r="AL83" s="55">
        <f t="shared" si="268"/>
        <v>0.40988893823770561</v>
      </c>
      <c r="AM83" s="55">
        <f t="shared" si="268"/>
        <v>0.42044821763731571</v>
      </c>
      <c r="AN83" s="55">
        <f t="shared" si="268"/>
        <v>0.42229888518962805</v>
      </c>
      <c r="AO83" s="55">
        <f t="shared" si="268"/>
        <v>0.43188718981535806</v>
      </c>
      <c r="AP83" s="55">
        <f t="shared" si="268"/>
        <v>0.42813219953072812</v>
      </c>
      <c r="AQ83" s="55">
        <f t="shared" si="268"/>
        <v>0.43520427280747792</v>
      </c>
      <c r="AR83" s="55">
        <f t="shared" si="268"/>
        <v>0.43496255094115949</v>
      </c>
      <c r="AS83" s="55">
        <f t="shared" si="268"/>
        <v>0.44341470926401416</v>
      </c>
      <c r="AT83" s="55">
        <f t="shared" si="268"/>
        <v>0.45029367112291696</v>
      </c>
      <c r="AU83" s="55">
        <f t="shared" si="268"/>
        <v>0.45449226125227349</v>
      </c>
      <c r="AV83" s="55">
        <f t="shared" si="268"/>
        <v>0.45795825056285688</v>
      </c>
      <c r="AW83" s="55">
        <f t="shared" si="268"/>
        <v>0.46216391217202546</v>
      </c>
      <c r="AX83" s="55">
        <f t="shared" si="268"/>
        <v>0.46482684964677784</v>
      </c>
      <c r="AY83" s="55">
        <f t="shared" si="268"/>
        <v>0.46217070791109</v>
      </c>
      <c r="AZ83" s="55">
        <f t="shared" si="268"/>
        <v>0.46252383903305738</v>
      </c>
      <c r="BA83" s="55">
        <f t="shared" si="268"/>
        <v>0.46717826707869781</v>
      </c>
      <c r="BB83" s="55">
        <f t="shared" si="268"/>
        <v>0.46740482545551798</v>
      </c>
      <c r="BC83" s="55">
        <f t="shared" si="268"/>
        <v>0.47671033170599542</v>
      </c>
      <c r="BD83" s="55">
        <f t="shared" si="268"/>
        <v>0.46710655543414425</v>
      </c>
      <c r="BE83" s="55">
        <f t="shared" si="268"/>
        <v>0.47748716074444097</v>
      </c>
      <c r="BF83" s="55">
        <f t="shared" si="268"/>
        <v>0.47519050538971891</v>
      </c>
      <c r="BG83" s="55">
        <f t="shared" si="268"/>
        <v>0.47968654578010572</v>
      </c>
      <c r="BH83" s="55">
        <f t="shared" si="268"/>
        <v>0.4875600331799243</v>
      </c>
    </row>
    <row r="84" spans="1:60" ht="14">
      <c r="A84" s="330"/>
      <c r="B84" s="217" t="s">
        <v>416</v>
      </c>
      <c r="C84" s="218">
        <f>C21</f>
        <v>0.27096033581386358</v>
      </c>
      <c r="D84" s="218">
        <f t="shared" ref="D84:BH84" si="269">D21</f>
        <v>0.27803846841506513</v>
      </c>
      <c r="E84" s="218">
        <f t="shared" si="269"/>
        <v>0.28512306108197533</v>
      </c>
      <c r="F84" s="218">
        <f t="shared" si="269"/>
        <v>0.29221073523947788</v>
      </c>
      <c r="G84" s="218">
        <f t="shared" si="269"/>
        <v>0.29929810301441867</v>
      </c>
      <c r="H84" s="218">
        <f t="shared" si="269"/>
        <v>0.30638177745854617</v>
      </c>
      <c r="I84" s="218">
        <f t="shared" si="269"/>
        <v>0.31345838276552329</v>
      </c>
      <c r="J84" s="218">
        <f t="shared" si="269"/>
        <v>0.32052456441659938</v>
      </c>
      <c r="K84" s="218">
        <f t="shared" si="269"/>
        <v>0.32757699919028938</v>
      </c>
      <c r="L84" s="218">
        <f t="shared" si="269"/>
        <v>0.33461240497291833</v>
      </c>
      <c r="M84" s="218">
        <f t="shared" si="269"/>
        <v>0.33900064234710969</v>
      </c>
      <c r="N84" s="218">
        <f t="shared" si="269"/>
        <v>0.348033858794222</v>
      </c>
      <c r="O84" s="218">
        <f t="shared" si="269"/>
        <v>0.35255421330360076</v>
      </c>
      <c r="P84" s="218">
        <f t="shared" si="269"/>
        <v>0.36316841586045356</v>
      </c>
      <c r="Q84" s="218">
        <f t="shared" si="269"/>
        <v>0.37231292224020818</v>
      </c>
      <c r="R84" s="218">
        <f t="shared" si="269"/>
        <v>0.38060310289556548</v>
      </c>
      <c r="S84" s="218">
        <f t="shared" si="269"/>
        <v>0.3859322922417493</v>
      </c>
      <c r="T84" s="218">
        <f t="shared" si="269"/>
        <v>0.39113304875381116</v>
      </c>
      <c r="U84" s="218">
        <f t="shared" si="269"/>
        <v>0.39631175960093368</v>
      </c>
      <c r="V84" s="218">
        <f t="shared" si="269"/>
        <v>0.40146668545805714</v>
      </c>
      <c r="W84" s="218">
        <f t="shared" si="269"/>
        <v>0.40659623704207171</v>
      </c>
      <c r="X84" s="218">
        <f t="shared" si="269"/>
        <v>0.41162879886934722</v>
      </c>
      <c r="Y84" s="218">
        <f t="shared" si="269"/>
        <v>0.42718388736326346</v>
      </c>
      <c r="Z84" s="218">
        <f t="shared" si="269"/>
        <v>0.43090333569013051</v>
      </c>
      <c r="AA84" s="218">
        <f t="shared" si="269"/>
        <v>0.43731957379166619</v>
      </c>
      <c r="AB84" s="218">
        <f t="shared" si="269"/>
        <v>0.43403056707977594</v>
      </c>
      <c r="AC84" s="218">
        <f t="shared" si="269"/>
        <v>0.43611792365164642</v>
      </c>
      <c r="AD84" s="218">
        <f t="shared" si="269"/>
        <v>0.44774002617765807</v>
      </c>
      <c r="AE84" s="218">
        <f t="shared" si="269"/>
        <v>0.45928152601857686</v>
      </c>
      <c r="AF84" s="218">
        <f t="shared" si="269"/>
        <v>0.45871837984852454</v>
      </c>
      <c r="AG84" s="218">
        <f t="shared" si="269"/>
        <v>0.47253270654066276</v>
      </c>
      <c r="AH84" s="218">
        <f t="shared" si="269"/>
        <v>0.4833633944813277</v>
      </c>
      <c r="AI84" s="218">
        <f t="shared" si="269"/>
        <v>0.4938596728161313</v>
      </c>
      <c r="AJ84" s="218">
        <f t="shared" si="269"/>
        <v>0.50009127836262857</v>
      </c>
      <c r="AK84" s="218">
        <f t="shared" si="269"/>
        <v>0.50828722629320966</v>
      </c>
      <c r="AL84" s="218">
        <f t="shared" si="269"/>
        <v>0.50952544559500845</v>
      </c>
      <c r="AM84" s="218">
        <f t="shared" si="269"/>
        <v>0.52265149277349654</v>
      </c>
      <c r="AN84" s="218">
        <f t="shared" si="269"/>
        <v>0.52495202377414851</v>
      </c>
      <c r="AO84" s="218">
        <f t="shared" si="269"/>
        <v>0.53687106996244194</v>
      </c>
      <c r="AP84" s="218">
        <f t="shared" si="269"/>
        <v>0.53220331018778944</v>
      </c>
      <c r="AQ84" s="218">
        <f t="shared" si="269"/>
        <v>0.54099447518753085</v>
      </c>
      <c r="AR84" s="218">
        <f t="shared" si="269"/>
        <v>0.54069399515463346</v>
      </c>
      <c r="AS84" s="218">
        <f t="shared" si="269"/>
        <v>0.55120071864467934</v>
      </c>
      <c r="AT84" s="218">
        <f t="shared" si="269"/>
        <v>0.55975183037132925</v>
      </c>
      <c r="AU84" s="218">
        <f t="shared" si="269"/>
        <v>0.56497102100313534</v>
      </c>
      <c r="AV84" s="218">
        <f t="shared" si="269"/>
        <v>0.56927952895042322</v>
      </c>
      <c r="AW84" s="218">
        <f t="shared" si="269"/>
        <v>0.57450751000950395</v>
      </c>
      <c r="AX84" s="218">
        <f t="shared" si="269"/>
        <v>0.57781775890094389</v>
      </c>
      <c r="AY84" s="218">
        <f t="shared" si="269"/>
        <v>0.57451595766849639</v>
      </c>
      <c r="AZ84" s="218">
        <f t="shared" si="269"/>
        <v>0.5749549285103237</v>
      </c>
      <c r="BA84" s="218">
        <f t="shared" si="269"/>
        <v>0.5807407629223017</v>
      </c>
      <c r="BB84" s="218">
        <f t="shared" si="269"/>
        <v>0.5810223934986205</v>
      </c>
      <c r="BC84" s="218">
        <f t="shared" si="269"/>
        <v>0.59258989819671504</v>
      </c>
      <c r="BD84" s="218">
        <f t="shared" si="269"/>
        <v>0.58065161948797872</v>
      </c>
      <c r="BE84" s="218">
        <f t="shared" si="269"/>
        <v>0.59355556017253441</v>
      </c>
      <c r="BF84" s="218">
        <f t="shared" si="269"/>
        <v>0.59070062988818917</v>
      </c>
      <c r="BG84" s="218">
        <f t="shared" si="269"/>
        <v>0.59628957550154083</v>
      </c>
      <c r="BH84" s="218">
        <f t="shared" si="269"/>
        <v>0.60607696374633591</v>
      </c>
    </row>
    <row r="85" spans="1:60" ht="14">
      <c r="A85" s="330"/>
      <c r="B85" s="28" t="s">
        <v>417</v>
      </c>
      <c r="C85" s="40">
        <f>C83/C84</f>
        <v>0.80445234243218156</v>
      </c>
      <c r="D85" s="40">
        <f t="shared" ref="D85:BH85" si="270">D83/D84</f>
        <v>0.80445234243218156</v>
      </c>
      <c r="E85" s="40">
        <f t="shared" si="270"/>
        <v>0.80445234243218156</v>
      </c>
      <c r="F85" s="40">
        <f t="shared" si="270"/>
        <v>0.80445234243218156</v>
      </c>
      <c r="G85" s="40">
        <f t="shared" si="270"/>
        <v>0.80445234243218156</v>
      </c>
      <c r="H85" s="40">
        <f t="shared" si="270"/>
        <v>0.80445234243218156</v>
      </c>
      <c r="I85" s="40">
        <f t="shared" si="270"/>
        <v>0.80445234243218156</v>
      </c>
      <c r="J85" s="40">
        <f t="shared" si="270"/>
        <v>0.80445234243218156</v>
      </c>
      <c r="K85" s="40">
        <f t="shared" si="270"/>
        <v>0.80445234243218156</v>
      </c>
      <c r="L85" s="40">
        <f t="shared" si="270"/>
        <v>0.80445234243218156</v>
      </c>
      <c r="M85" s="40">
        <f t="shared" si="270"/>
        <v>0.80445234243218156</v>
      </c>
      <c r="N85" s="40">
        <f t="shared" si="270"/>
        <v>0.80445234243218156</v>
      </c>
      <c r="O85" s="40">
        <f t="shared" si="270"/>
        <v>0.80445234243218156</v>
      </c>
      <c r="P85" s="40">
        <f t="shared" si="270"/>
        <v>0.80445234243218167</v>
      </c>
      <c r="Q85" s="40">
        <f t="shared" si="270"/>
        <v>0.80445234243218156</v>
      </c>
      <c r="R85" s="40">
        <f t="shared" si="270"/>
        <v>0.80445234243218156</v>
      </c>
      <c r="S85" s="40">
        <f t="shared" si="270"/>
        <v>0.80445234243218156</v>
      </c>
      <c r="T85" s="40">
        <f t="shared" si="270"/>
        <v>0.80445234243218167</v>
      </c>
      <c r="U85" s="40">
        <f t="shared" si="270"/>
        <v>0.80445234243218167</v>
      </c>
      <c r="V85" s="40">
        <f t="shared" si="270"/>
        <v>0.80445234243218156</v>
      </c>
      <c r="W85" s="40">
        <f t="shared" si="270"/>
        <v>0.80445234243218156</v>
      </c>
      <c r="X85" s="40">
        <f t="shared" si="270"/>
        <v>0.80445234243218156</v>
      </c>
      <c r="Y85" s="40">
        <f t="shared" si="270"/>
        <v>0.80445234243218156</v>
      </c>
      <c r="Z85" s="40">
        <f t="shared" si="270"/>
        <v>0.80445234243218156</v>
      </c>
      <c r="AA85" s="40">
        <f t="shared" si="270"/>
        <v>0.80445234243218156</v>
      </c>
      <c r="AB85" s="40">
        <f t="shared" si="270"/>
        <v>0.80445234243218156</v>
      </c>
      <c r="AC85" s="40">
        <f t="shared" si="270"/>
        <v>0.80445234243218156</v>
      </c>
      <c r="AD85" s="40">
        <f t="shared" si="270"/>
        <v>0.80445234243218156</v>
      </c>
      <c r="AE85" s="40">
        <f t="shared" si="270"/>
        <v>0.80445234243218156</v>
      </c>
      <c r="AF85" s="40">
        <f t="shared" si="270"/>
        <v>0.80445234243218156</v>
      </c>
      <c r="AG85" s="40">
        <f t="shared" si="270"/>
        <v>0.80445234243218156</v>
      </c>
      <c r="AH85" s="40">
        <f t="shared" si="270"/>
        <v>0.80445234243218156</v>
      </c>
      <c r="AI85" s="40">
        <f t="shared" si="270"/>
        <v>0.80445234243218156</v>
      </c>
      <c r="AJ85" s="40">
        <f t="shared" si="270"/>
        <v>0.80445234243218156</v>
      </c>
      <c r="AK85" s="40">
        <f t="shared" si="270"/>
        <v>0.80445234243218156</v>
      </c>
      <c r="AL85" s="40">
        <f t="shared" si="270"/>
        <v>0.80445234243218156</v>
      </c>
      <c r="AM85" s="40">
        <f t="shared" si="270"/>
        <v>0.80445234243218156</v>
      </c>
      <c r="AN85" s="40">
        <f t="shared" si="270"/>
        <v>0.80445234243218156</v>
      </c>
      <c r="AO85" s="40">
        <f t="shared" si="270"/>
        <v>0.80445234243218156</v>
      </c>
      <c r="AP85" s="40">
        <f t="shared" si="270"/>
        <v>0.80445234243218156</v>
      </c>
      <c r="AQ85" s="40">
        <f t="shared" si="270"/>
        <v>0.80445234243218156</v>
      </c>
      <c r="AR85" s="40">
        <f t="shared" si="270"/>
        <v>0.80445234243218156</v>
      </c>
      <c r="AS85" s="40">
        <f t="shared" si="270"/>
        <v>0.80445234243218156</v>
      </c>
      <c r="AT85" s="40">
        <f t="shared" si="270"/>
        <v>0.80445234243218156</v>
      </c>
      <c r="AU85" s="40">
        <f t="shared" si="270"/>
        <v>0.80445234243218156</v>
      </c>
      <c r="AV85" s="40">
        <f t="shared" si="270"/>
        <v>0.80445234243218156</v>
      </c>
      <c r="AW85" s="40">
        <f t="shared" si="270"/>
        <v>0.80445234243218156</v>
      </c>
      <c r="AX85" s="40">
        <f t="shared" si="270"/>
        <v>0.80445234243218156</v>
      </c>
      <c r="AY85" s="40">
        <f t="shared" si="270"/>
        <v>0.80445234243218156</v>
      </c>
      <c r="AZ85" s="40">
        <f t="shared" si="270"/>
        <v>0.80445234243218156</v>
      </c>
      <c r="BA85" s="40">
        <f t="shared" si="270"/>
        <v>0.80445234243218156</v>
      </c>
      <c r="BB85" s="40">
        <f t="shared" si="270"/>
        <v>0.80445234243218156</v>
      </c>
      <c r="BC85" s="40">
        <f t="shared" si="270"/>
        <v>0.80445234243218156</v>
      </c>
      <c r="BD85" s="40">
        <f t="shared" si="270"/>
        <v>0.80445234243218156</v>
      </c>
      <c r="BE85" s="40">
        <f t="shared" si="270"/>
        <v>0.80445234243218156</v>
      </c>
      <c r="BF85" s="40">
        <f t="shared" si="270"/>
        <v>0.80445234243218156</v>
      </c>
      <c r="BG85" s="40">
        <f t="shared" si="270"/>
        <v>0.80445234243218156</v>
      </c>
      <c r="BH85" s="40">
        <f t="shared" si="270"/>
        <v>0.80445234243218156</v>
      </c>
    </row>
    <row r="88" spans="1:60">
      <c r="A88" s="329" t="s">
        <v>536</v>
      </c>
      <c r="B88" s="27" t="s">
        <v>408</v>
      </c>
      <c r="C88" s="38">
        <f>1960</f>
        <v>1960</v>
      </c>
      <c r="D88" s="38">
        <f>C88+1</f>
        <v>1961</v>
      </c>
      <c r="E88" s="38">
        <f t="shared" ref="E88" si="271">D88+1</f>
        <v>1962</v>
      </c>
      <c r="F88" s="38">
        <f t="shared" ref="F88" si="272">E88+1</f>
        <v>1963</v>
      </c>
      <c r="G88" s="38">
        <f t="shared" ref="G88" si="273">F88+1</f>
        <v>1964</v>
      </c>
      <c r="H88" s="38">
        <f t="shared" ref="H88" si="274">G88+1</f>
        <v>1965</v>
      </c>
      <c r="I88" s="38">
        <f t="shared" ref="I88" si="275">H88+1</f>
        <v>1966</v>
      </c>
      <c r="J88" s="38">
        <f t="shared" ref="J88" si="276">I88+1</f>
        <v>1967</v>
      </c>
      <c r="K88" s="38">
        <f t="shared" ref="K88" si="277">J88+1</f>
        <v>1968</v>
      </c>
      <c r="L88" s="38">
        <f t="shared" ref="L88" si="278">K88+1</f>
        <v>1969</v>
      </c>
      <c r="M88" s="38">
        <f t="shared" ref="M88" si="279">L88+1</f>
        <v>1970</v>
      </c>
      <c r="N88" s="38">
        <f t="shared" ref="N88" si="280">M88+1</f>
        <v>1971</v>
      </c>
      <c r="O88" s="38">
        <f t="shared" ref="O88" si="281">N88+1</f>
        <v>1972</v>
      </c>
      <c r="P88" s="38">
        <f t="shared" ref="P88" si="282">O88+1</f>
        <v>1973</v>
      </c>
      <c r="Q88" s="38">
        <f t="shared" ref="Q88" si="283">P88+1</f>
        <v>1974</v>
      </c>
      <c r="R88" s="38">
        <f t="shared" ref="R88" si="284">Q88+1</f>
        <v>1975</v>
      </c>
      <c r="S88" s="38">
        <f t="shared" ref="S88" si="285">R88+1</f>
        <v>1976</v>
      </c>
      <c r="T88" s="38">
        <f t="shared" ref="T88" si="286">S88+1</f>
        <v>1977</v>
      </c>
      <c r="U88" s="38">
        <f t="shared" ref="U88" si="287">T88+1</f>
        <v>1978</v>
      </c>
      <c r="V88" s="38">
        <f t="shared" ref="V88" si="288">U88+1</f>
        <v>1979</v>
      </c>
      <c r="W88" s="38">
        <f t="shared" ref="W88" si="289">V88+1</f>
        <v>1980</v>
      </c>
      <c r="X88" s="38">
        <f t="shared" ref="X88" si="290">W88+1</f>
        <v>1981</v>
      </c>
      <c r="Y88" s="38">
        <f t="shared" ref="Y88" si="291">X88+1</f>
        <v>1982</v>
      </c>
      <c r="Z88" s="38">
        <f t="shared" ref="Z88" si="292">Y88+1</f>
        <v>1983</v>
      </c>
      <c r="AA88" s="38">
        <f t="shared" ref="AA88" si="293">Z88+1</f>
        <v>1984</v>
      </c>
      <c r="AB88" s="38">
        <f t="shared" ref="AB88" si="294">AA88+1</f>
        <v>1985</v>
      </c>
      <c r="AC88" s="38">
        <f t="shared" ref="AC88" si="295">AB88+1</f>
        <v>1986</v>
      </c>
      <c r="AD88" s="38">
        <f t="shared" ref="AD88" si="296">AC88+1</f>
        <v>1987</v>
      </c>
      <c r="AE88" s="38">
        <f t="shared" ref="AE88" si="297">AD88+1</f>
        <v>1988</v>
      </c>
      <c r="AF88" s="38">
        <f t="shared" ref="AF88" si="298">AE88+1</f>
        <v>1989</v>
      </c>
      <c r="AG88" s="38">
        <f t="shared" ref="AG88" si="299">AF88+1</f>
        <v>1990</v>
      </c>
      <c r="AH88" s="38">
        <f t="shared" ref="AH88" si="300">AG88+1</f>
        <v>1991</v>
      </c>
      <c r="AI88" s="38">
        <f t="shared" ref="AI88" si="301">AH88+1</f>
        <v>1992</v>
      </c>
      <c r="AJ88" s="38">
        <f t="shared" ref="AJ88" si="302">AI88+1</f>
        <v>1993</v>
      </c>
      <c r="AK88" s="38">
        <f t="shared" ref="AK88" si="303">AJ88+1</f>
        <v>1994</v>
      </c>
      <c r="AL88" s="38">
        <f t="shared" ref="AL88" si="304">AK88+1</f>
        <v>1995</v>
      </c>
      <c r="AM88" s="38">
        <f t="shared" ref="AM88" si="305">AL88+1</f>
        <v>1996</v>
      </c>
      <c r="AN88" s="38">
        <f t="shared" ref="AN88" si="306">AM88+1</f>
        <v>1997</v>
      </c>
      <c r="AO88" s="38">
        <f t="shared" ref="AO88" si="307">AN88+1</f>
        <v>1998</v>
      </c>
      <c r="AP88" s="38">
        <f t="shared" ref="AP88" si="308">AO88+1</f>
        <v>1999</v>
      </c>
      <c r="AQ88" s="38">
        <f t="shared" ref="AQ88" si="309">AP88+1</f>
        <v>2000</v>
      </c>
      <c r="AR88" s="38">
        <f t="shared" ref="AR88" si="310">AQ88+1</f>
        <v>2001</v>
      </c>
      <c r="AS88" s="38">
        <f t="shared" ref="AS88" si="311">AR88+1</f>
        <v>2002</v>
      </c>
      <c r="AT88" s="38">
        <f t="shared" ref="AT88" si="312">AS88+1</f>
        <v>2003</v>
      </c>
      <c r="AU88" s="38">
        <f t="shared" ref="AU88" si="313">AT88+1</f>
        <v>2004</v>
      </c>
      <c r="AV88" s="38">
        <f t="shared" ref="AV88" si="314">AU88+1</f>
        <v>2005</v>
      </c>
      <c r="AW88" s="38">
        <f t="shared" ref="AW88" si="315">AV88+1</f>
        <v>2006</v>
      </c>
      <c r="AX88" s="38">
        <f t="shared" ref="AX88" si="316">AW88+1</f>
        <v>2007</v>
      </c>
      <c r="AY88" s="38">
        <f t="shared" ref="AY88" si="317">AX88+1</f>
        <v>2008</v>
      </c>
      <c r="AZ88" s="38">
        <f t="shared" ref="AZ88" si="318">AY88+1</f>
        <v>2009</v>
      </c>
      <c r="BA88" s="38">
        <f t="shared" ref="BA88" si="319">AZ88+1</f>
        <v>2010</v>
      </c>
      <c r="BB88" s="38">
        <f t="shared" ref="BB88" si="320">BA88+1</f>
        <v>2011</v>
      </c>
      <c r="BC88" s="38">
        <f t="shared" ref="BC88" si="321">BB88+1</f>
        <v>2012</v>
      </c>
      <c r="BD88" s="38">
        <f t="shared" ref="BD88" si="322">BC88+1</f>
        <v>2013</v>
      </c>
      <c r="BE88" s="38">
        <f t="shared" ref="BE88" si="323">BD88+1</f>
        <v>2014</v>
      </c>
      <c r="BF88" s="38">
        <f t="shared" ref="BF88" si="324">BE88+1</f>
        <v>2015</v>
      </c>
      <c r="BG88" s="38">
        <f t="shared" ref="BG88" si="325">BF88+1</f>
        <v>2016</v>
      </c>
      <c r="BH88" s="38">
        <f t="shared" ref="BH88" si="326">BG88+1</f>
        <v>2017</v>
      </c>
    </row>
    <row r="89" spans="1:60" s="8" customFormat="1">
      <c r="A89" s="330"/>
      <c r="B89" s="52" t="s">
        <v>501</v>
      </c>
      <c r="C89" s="55">
        <f>C51</f>
        <v>0.22928944800447784</v>
      </c>
      <c r="D89" s="55">
        <f t="shared" ref="D89:BH89" si="327">D51</f>
        <v>0.23527903726357474</v>
      </c>
      <c r="E89" s="55">
        <f t="shared" si="327"/>
        <v>0.24127409309731235</v>
      </c>
      <c r="F89" s="55">
        <f t="shared" si="327"/>
        <v>0.24727175652036681</v>
      </c>
      <c r="G89" s="55">
        <f t="shared" si="327"/>
        <v>0.25326916067931809</v>
      </c>
      <c r="H89" s="55">
        <f t="shared" si="327"/>
        <v>0.2592634395034083</v>
      </c>
      <c r="I89" s="55">
        <f t="shared" si="327"/>
        <v>0.26525173635028332</v>
      </c>
      <c r="J89" s="55">
        <f t="shared" si="327"/>
        <v>0.27123121259136534</v>
      </c>
      <c r="K89" s="55">
        <f t="shared" si="327"/>
        <v>0.27719905608214768</v>
      </c>
      <c r="L89" s="55">
        <f t="shared" si="327"/>
        <v>0.28315248946397908</v>
      </c>
      <c r="M89" s="55">
        <f t="shared" si="327"/>
        <v>0.28686586146810944</v>
      </c>
      <c r="N89" s="55">
        <f t="shared" si="327"/>
        <v>0.29450986296612269</v>
      </c>
      <c r="O89" s="55">
        <f t="shared" si="327"/>
        <v>0.2983350338610688</v>
      </c>
      <c r="P89" s="55">
        <f t="shared" si="327"/>
        <v>0.30731688221152381</v>
      </c>
      <c r="Q89" s="55">
        <f t="shared" si="327"/>
        <v>0.31505505840542891</v>
      </c>
      <c r="R89" s="55">
        <f t="shared" si="327"/>
        <v>0.32207029530574799</v>
      </c>
      <c r="S89" s="55">
        <f t="shared" si="327"/>
        <v>0.32657991063312652</v>
      </c>
      <c r="T89" s="55">
        <f t="shared" si="327"/>
        <v>0.33098084476348405</v>
      </c>
      <c r="U89" s="55">
        <f t="shared" si="327"/>
        <v>0.33536312362339521</v>
      </c>
      <c r="V89" s="55">
        <f t="shared" si="327"/>
        <v>0.339725275377945</v>
      </c>
      <c r="W89" s="55">
        <f t="shared" si="327"/>
        <v>0.34406595515927341</v>
      </c>
      <c r="X89" s="55">
        <f t="shared" si="327"/>
        <v>0.34832456120195671</v>
      </c>
      <c r="Y89" s="55">
        <f t="shared" si="327"/>
        <v>0.36148743850544862</v>
      </c>
      <c r="Z89" s="55">
        <f t="shared" si="327"/>
        <v>0.36463487427750335</v>
      </c>
      <c r="AA89" s="55">
        <f t="shared" si="327"/>
        <v>0.3700643615423001</v>
      </c>
      <c r="AB89" s="55">
        <f t="shared" si="327"/>
        <v>0.36728116993166382</v>
      </c>
      <c r="AC89" s="55">
        <f t="shared" si="327"/>
        <v>0.36904751272392211</v>
      </c>
      <c r="AD89" s="55">
        <f t="shared" si="327"/>
        <v>0.37888225648756746</v>
      </c>
      <c r="AE89" s="55">
        <f t="shared" si="327"/>
        <v>0.38864879342264846</v>
      </c>
      <c r="AF89" s="55">
        <f t="shared" si="327"/>
        <v>0.38817225328960908</v>
      </c>
      <c r="AG89" s="55">
        <f t="shared" si="327"/>
        <v>0.39986207989201555</v>
      </c>
      <c r="AH89" s="55">
        <f t="shared" si="327"/>
        <v>0.40902712042078787</v>
      </c>
      <c r="AI89" s="55">
        <f t="shared" si="327"/>
        <v>0.41790918007080896</v>
      </c>
      <c r="AJ89" s="55">
        <f t="shared" si="327"/>
        <v>0.42318242935154332</v>
      </c>
      <c r="AK89" s="55">
        <f t="shared" si="327"/>
        <v>0.43011792554227485</v>
      </c>
      <c r="AL89" s="55">
        <f t="shared" si="327"/>
        <v>0.43116571956483968</v>
      </c>
      <c r="AM89" s="55">
        <f t="shared" si="327"/>
        <v>0.44227311690030713</v>
      </c>
      <c r="AN89" s="55">
        <f t="shared" si="327"/>
        <v>0.44421985010637693</v>
      </c>
      <c r="AO89" s="55">
        <f t="shared" si="327"/>
        <v>0.45430587067852096</v>
      </c>
      <c r="AP89" s="55">
        <f t="shared" si="327"/>
        <v>0.45035596391843041</v>
      </c>
      <c r="AQ89" s="55">
        <f t="shared" si="327"/>
        <v>0.45779513896983609</v>
      </c>
      <c r="AR89" s="55">
        <f t="shared" si="327"/>
        <v>0.45754086964782453</v>
      </c>
      <c r="AS89" s="55">
        <f t="shared" si="327"/>
        <v>0.46643176809660425</v>
      </c>
      <c r="AT89" s="55">
        <f t="shared" si="327"/>
        <v>0.47366780757721316</v>
      </c>
      <c r="AU89" s="55">
        <f t="shared" si="327"/>
        <v>0.47808434085099477</v>
      </c>
      <c r="AV89" s="55">
        <f t="shared" si="327"/>
        <v>0.48173024498670258</v>
      </c>
      <c r="AW89" s="55">
        <f t="shared" si="327"/>
        <v>0.48615421681126492</v>
      </c>
      <c r="AX89" s="55">
        <f t="shared" si="327"/>
        <v>0.48895538377467279</v>
      </c>
      <c r="AY89" s="55">
        <f t="shared" si="327"/>
        <v>0.48616136530796827</v>
      </c>
      <c r="AZ89" s="55">
        <f t="shared" si="327"/>
        <v>0.48653282698965811</v>
      </c>
      <c r="BA89" s="55">
        <f t="shared" si="327"/>
        <v>0.491428860110458</v>
      </c>
      <c r="BB89" s="55">
        <f t="shared" si="327"/>
        <v>0.49166717882670613</v>
      </c>
      <c r="BC89" s="55">
        <f t="shared" si="327"/>
        <v>0.50145572134178962</v>
      </c>
      <c r="BD89" s="55">
        <f t="shared" si="327"/>
        <v>0.49135342601126503</v>
      </c>
      <c r="BE89" s="55">
        <f t="shared" si="327"/>
        <v>0.50227287452669944</v>
      </c>
      <c r="BF89" s="55">
        <f t="shared" si="327"/>
        <v>0.49985700289359641</v>
      </c>
      <c r="BG89" s="55">
        <f t="shared" si="327"/>
        <v>0.50458642666982312</v>
      </c>
      <c r="BH89" s="55">
        <f t="shared" si="327"/>
        <v>0.51286861616930834</v>
      </c>
    </row>
    <row r="90" spans="1:60" ht="14">
      <c r="A90" s="330"/>
      <c r="B90" s="217" t="s">
        <v>416</v>
      </c>
      <c r="C90" s="218">
        <f>C21</f>
        <v>0.27096033581386358</v>
      </c>
      <c r="D90" s="218">
        <f t="shared" ref="D90:BH90" si="328">D21</f>
        <v>0.27803846841506513</v>
      </c>
      <c r="E90" s="218">
        <f t="shared" si="328"/>
        <v>0.28512306108197533</v>
      </c>
      <c r="F90" s="218">
        <f t="shared" si="328"/>
        <v>0.29221073523947788</v>
      </c>
      <c r="G90" s="218">
        <f t="shared" si="328"/>
        <v>0.29929810301441867</v>
      </c>
      <c r="H90" s="218">
        <f t="shared" si="328"/>
        <v>0.30638177745854617</v>
      </c>
      <c r="I90" s="218">
        <f t="shared" si="328"/>
        <v>0.31345838276552329</v>
      </c>
      <c r="J90" s="218">
        <f t="shared" si="328"/>
        <v>0.32052456441659938</v>
      </c>
      <c r="K90" s="218">
        <f t="shared" si="328"/>
        <v>0.32757699919028938</v>
      </c>
      <c r="L90" s="218">
        <f t="shared" si="328"/>
        <v>0.33461240497291833</v>
      </c>
      <c r="M90" s="218">
        <f t="shared" si="328"/>
        <v>0.33900064234710969</v>
      </c>
      <c r="N90" s="218">
        <f t="shared" si="328"/>
        <v>0.348033858794222</v>
      </c>
      <c r="O90" s="218">
        <f t="shared" si="328"/>
        <v>0.35255421330360076</v>
      </c>
      <c r="P90" s="218">
        <f t="shared" si="328"/>
        <v>0.36316841586045356</v>
      </c>
      <c r="Q90" s="218">
        <f t="shared" si="328"/>
        <v>0.37231292224020818</v>
      </c>
      <c r="R90" s="218">
        <f t="shared" si="328"/>
        <v>0.38060310289556548</v>
      </c>
      <c r="S90" s="218">
        <f t="shared" si="328"/>
        <v>0.3859322922417493</v>
      </c>
      <c r="T90" s="218">
        <f t="shared" si="328"/>
        <v>0.39113304875381116</v>
      </c>
      <c r="U90" s="218">
        <f t="shared" si="328"/>
        <v>0.39631175960093368</v>
      </c>
      <c r="V90" s="218">
        <f t="shared" si="328"/>
        <v>0.40146668545805714</v>
      </c>
      <c r="W90" s="218">
        <f t="shared" si="328"/>
        <v>0.40659623704207171</v>
      </c>
      <c r="X90" s="218">
        <f t="shared" si="328"/>
        <v>0.41162879886934722</v>
      </c>
      <c r="Y90" s="218">
        <f t="shared" si="328"/>
        <v>0.42718388736326346</v>
      </c>
      <c r="Z90" s="218">
        <f t="shared" si="328"/>
        <v>0.43090333569013051</v>
      </c>
      <c r="AA90" s="218">
        <f t="shared" si="328"/>
        <v>0.43731957379166619</v>
      </c>
      <c r="AB90" s="218">
        <f t="shared" si="328"/>
        <v>0.43403056707977594</v>
      </c>
      <c r="AC90" s="218">
        <f t="shared" si="328"/>
        <v>0.43611792365164642</v>
      </c>
      <c r="AD90" s="218">
        <f t="shared" si="328"/>
        <v>0.44774002617765807</v>
      </c>
      <c r="AE90" s="218">
        <f t="shared" si="328"/>
        <v>0.45928152601857686</v>
      </c>
      <c r="AF90" s="218">
        <f t="shared" si="328"/>
        <v>0.45871837984852454</v>
      </c>
      <c r="AG90" s="218">
        <f t="shared" si="328"/>
        <v>0.47253270654066276</v>
      </c>
      <c r="AH90" s="218">
        <f t="shared" si="328"/>
        <v>0.4833633944813277</v>
      </c>
      <c r="AI90" s="218">
        <f t="shared" si="328"/>
        <v>0.4938596728161313</v>
      </c>
      <c r="AJ90" s="218">
        <f t="shared" si="328"/>
        <v>0.50009127836262857</v>
      </c>
      <c r="AK90" s="218">
        <f t="shared" si="328"/>
        <v>0.50828722629320966</v>
      </c>
      <c r="AL90" s="218">
        <f t="shared" si="328"/>
        <v>0.50952544559500845</v>
      </c>
      <c r="AM90" s="218">
        <f t="shared" si="328"/>
        <v>0.52265149277349654</v>
      </c>
      <c r="AN90" s="218">
        <f t="shared" si="328"/>
        <v>0.52495202377414851</v>
      </c>
      <c r="AO90" s="218">
        <f t="shared" si="328"/>
        <v>0.53687106996244194</v>
      </c>
      <c r="AP90" s="218">
        <f t="shared" si="328"/>
        <v>0.53220331018778944</v>
      </c>
      <c r="AQ90" s="218">
        <f t="shared" si="328"/>
        <v>0.54099447518753085</v>
      </c>
      <c r="AR90" s="218">
        <f t="shared" si="328"/>
        <v>0.54069399515463346</v>
      </c>
      <c r="AS90" s="218">
        <f t="shared" si="328"/>
        <v>0.55120071864467934</v>
      </c>
      <c r="AT90" s="218">
        <f t="shared" si="328"/>
        <v>0.55975183037132925</v>
      </c>
      <c r="AU90" s="218">
        <f t="shared" si="328"/>
        <v>0.56497102100313534</v>
      </c>
      <c r="AV90" s="218">
        <f t="shared" si="328"/>
        <v>0.56927952895042322</v>
      </c>
      <c r="AW90" s="218">
        <f t="shared" si="328"/>
        <v>0.57450751000950395</v>
      </c>
      <c r="AX90" s="218">
        <f t="shared" si="328"/>
        <v>0.57781775890094389</v>
      </c>
      <c r="AY90" s="218">
        <f t="shared" si="328"/>
        <v>0.57451595766849639</v>
      </c>
      <c r="AZ90" s="218">
        <f t="shared" si="328"/>
        <v>0.5749549285103237</v>
      </c>
      <c r="BA90" s="218">
        <f t="shared" si="328"/>
        <v>0.5807407629223017</v>
      </c>
      <c r="BB90" s="218">
        <f t="shared" si="328"/>
        <v>0.5810223934986205</v>
      </c>
      <c r="BC90" s="218">
        <f t="shared" si="328"/>
        <v>0.59258989819671504</v>
      </c>
      <c r="BD90" s="218">
        <f t="shared" si="328"/>
        <v>0.58065161948797872</v>
      </c>
      <c r="BE90" s="218">
        <f t="shared" si="328"/>
        <v>0.59355556017253441</v>
      </c>
      <c r="BF90" s="218">
        <f t="shared" si="328"/>
        <v>0.59070062988818917</v>
      </c>
      <c r="BG90" s="218">
        <f t="shared" si="328"/>
        <v>0.59628957550154083</v>
      </c>
      <c r="BH90" s="218">
        <f t="shared" si="328"/>
        <v>0.60607696374633591</v>
      </c>
    </row>
    <row r="91" spans="1:60" ht="14">
      <c r="A91" s="330"/>
      <c r="B91" s="28" t="s">
        <v>417</v>
      </c>
      <c r="C91" s="40">
        <f>C89/C90</f>
        <v>0.84621037730772675</v>
      </c>
      <c r="D91" s="40">
        <f t="shared" ref="D91:BH91" si="329">D89/D90</f>
        <v>0.84621037730772675</v>
      </c>
      <c r="E91" s="40">
        <f t="shared" si="329"/>
        <v>0.84621037730772675</v>
      </c>
      <c r="F91" s="40">
        <f t="shared" si="329"/>
        <v>0.84621037730772675</v>
      </c>
      <c r="G91" s="40">
        <f t="shared" si="329"/>
        <v>0.84621037730772675</v>
      </c>
      <c r="H91" s="40">
        <f t="shared" si="329"/>
        <v>0.84621037730772664</v>
      </c>
      <c r="I91" s="40">
        <f t="shared" si="329"/>
        <v>0.84621037730772686</v>
      </c>
      <c r="J91" s="40">
        <f t="shared" si="329"/>
        <v>0.84621037730772686</v>
      </c>
      <c r="K91" s="40">
        <f t="shared" si="329"/>
        <v>0.84621037730772675</v>
      </c>
      <c r="L91" s="40">
        <f t="shared" si="329"/>
        <v>0.84621037730772675</v>
      </c>
      <c r="M91" s="40">
        <f t="shared" si="329"/>
        <v>0.84621037730772675</v>
      </c>
      <c r="N91" s="40">
        <f t="shared" si="329"/>
        <v>0.84621037730772675</v>
      </c>
      <c r="O91" s="40">
        <f t="shared" si="329"/>
        <v>0.84621037730772686</v>
      </c>
      <c r="P91" s="40">
        <f t="shared" si="329"/>
        <v>0.84621037730772675</v>
      </c>
      <c r="Q91" s="40">
        <f t="shared" si="329"/>
        <v>0.84621037730772686</v>
      </c>
      <c r="R91" s="40">
        <f t="shared" si="329"/>
        <v>0.84621037730772664</v>
      </c>
      <c r="S91" s="40">
        <f t="shared" si="329"/>
        <v>0.84621037730772675</v>
      </c>
      <c r="T91" s="40">
        <f t="shared" si="329"/>
        <v>0.84621037730772686</v>
      </c>
      <c r="U91" s="40">
        <f t="shared" si="329"/>
        <v>0.84621037730772686</v>
      </c>
      <c r="V91" s="40">
        <f t="shared" si="329"/>
        <v>0.84621037730772675</v>
      </c>
      <c r="W91" s="40">
        <f t="shared" si="329"/>
        <v>0.84621037730772675</v>
      </c>
      <c r="X91" s="40">
        <f t="shared" si="329"/>
        <v>0.84621037730772686</v>
      </c>
      <c r="Y91" s="40">
        <f t="shared" si="329"/>
        <v>0.84621037730772675</v>
      </c>
      <c r="Z91" s="40">
        <f t="shared" si="329"/>
        <v>0.84621037730772675</v>
      </c>
      <c r="AA91" s="40">
        <f t="shared" si="329"/>
        <v>0.84621037730772675</v>
      </c>
      <c r="AB91" s="40">
        <f t="shared" si="329"/>
        <v>0.84621037730772675</v>
      </c>
      <c r="AC91" s="40">
        <f t="shared" si="329"/>
        <v>0.84621037730772686</v>
      </c>
      <c r="AD91" s="40">
        <f t="shared" si="329"/>
        <v>0.84621037730772664</v>
      </c>
      <c r="AE91" s="40">
        <f t="shared" si="329"/>
        <v>0.84621037730772675</v>
      </c>
      <c r="AF91" s="40">
        <f t="shared" si="329"/>
        <v>0.84621037730772675</v>
      </c>
      <c r="AG91" s="40">
        <f t="shared" si="329"/>
        <v>0.84621037730772675</v>
      </c>
      <c r="AH91" s="40">
        <f t="shared" si="329"/>
        <v>0.84621037730772675</v>
      </c>
      <c r="AI91" s="40">
        <f t="shared" si="329"/>
        <v>0.84621037730772675</v>
      </c>
      <c r="AJ91" s="40">
        <f t="shared" si="329"/>
        <v>0.84621037730772675</v>
      </c>
      <c r="AK91" s="40">
        <f t="shared" si="329"/>
        <v>0.84621037730772675</v>
      </c>
      <c r="AL91" s="40">
        <f t="shared" si="329"/>
        <v>0.84621037730772675</v>
      </c>
      <c r="AM91" s="40">
        <f t="shared" si="329"/>
        <v>0.84621037730772675</v>
      </c>
      <c r="AN91" s="40">
        <f t="shared" si="329"/>
        <v>0.84621037730772675</v>
      </c>
      <c r="AO91" s="40">
        <f t="shared" si="329"/>
        <v>0.84621037730772675</v>
      </c>
      <c r="AP91" s="40">
        <f t="shared" si="329"/>
        <v>0.84621037730772675</v>
      </c>
      <c r="AQ91" s="40">
        <f t="shared" si="329"/>
        <v>0.84621037730772675</v>
      </c>
      <c r="AR91" s="40">
        <f t="shared" si="329"/>
        <v>0.84621037730772675</v>
      </c>
      <c r="AS91" s="40">
        <f t="shared" si="329"/>
        <v>0.84621037730772675</v>
      </c>
      <c r="AT91" s="40">
        <f t="shared" si="329"/>
        <v>0.84621037730772675</v>
      </c>
      <c r="AU91" s="40">
        <f t="shared" si="329"/>
        <v>0.84621037730772675</v>
      </c>
      <c r="AV91" s="40">
        <f t="shared" si="329"/>
        <v>0.84621037730772675</v>
      </c>
      <c r="AW91" s="40">
        <f t="shared" si="329"/>
        <v>0.84621037730772675</v>
      </c>
      <c r="AX91" s="40">
        <f t="shared" si="329"/>
        <v>0.84621037730772675</v>
      </c>
      <c r="AY91" s="40">
        <f t="shared" si="329"/>
        <v>0.84621037730772675</v>
      </c>
      <c r="AZ91" s="40">
        <f t="shared" si="329"/>
        <v>0.84621037730772675</v>
      </c>
      <c r="BA91" s="40">
        <f t="shared" si="329"/>
        <v>0.84621037730772675</v>
      </c>
      <c r="BB91" s="40">
        <f t="shared" si="329"/>
        <v>0.84621037730772675</v>
      </c>
      <c r="BC91" s="40">
        <f t="shared" si="329"/>
        <v>0.84621037730772675</v>
      </c>
      <c r="BD91" s="40">
        <f t="shared" si="329"/>
        <v>0.84621037730772675</v>
      </c>
      <c r="BE91" s="40">
        <f t="shared" si="329"/>
        <v>0.84621037730772675</v>
      </c>
      <c r="BF91" s="40">
        <f t="shared" si="329"/>
        <v>0.84621037730772675</v>
      </c>
      <c r="BG91" s="40">
        <f t="shared" si="329"/>
        <v>0.84621037730772686</v>
      </c>
      <c r="BH91" s="40">
        <f t="shared" si="329"/>
        <v>0.84621037730772675</v>
      </c>
    </row>
    <row r="94" spans="1:60">
      <c r="A94" s="324" t="s">
        <v>453</v>
      </c>
      <c r="B94" s="324"/>
      <c r="C94" s="324"/>
      <c r="D94" s="324"/>
      <c r="E94" s="324"/>
    </row>
    <row r="97" spans="1:60">
      <c r="A97" s="327" t="s">
        <v>514</v>
      </c>
      <c r="B97" s="328"/>
      <c r="C97" s="328"/>
      <c r="D97" s="328"/>
      <c r="E97" s="328"/>
      <c r="F97" s="328"/>
    </row>
    <row r="98" spans="1:60">
      <c r="A98" s="327" t="s">
        <v>515</v>
      </c>
      <c r="B98" s="327"/>
      <c r="C98" s="327"/>
      <c r="D98" s="327"/>
      <c r="E98" s="327"/>
      <c r="F98" s="327"/>
    </row>
    <row r="100" spans="1:60">
      <c r="A100" s="326" t="s">
        <v>492</v>
      </c>
      <c r="B100" s="43" t="s">
        <v>411</v>
      </c>
      <c r="C100" s="42">
        <v>1960</v>
      </c>
      <c r="D100" s="42">
        <f>C100+1</f>
        <v>1961</v>
      </c>
      <c r="E100" s="42">
        <f t="shared" ref="E100:BH100" si="330">D100+1</f>
        <v>1962</v>
      </c>
      <c r="F100" s="42">
        <f t="shared" si="330"/>
        <v>1963</v>
      </c>
      <c r="G100" s="42">
        <f t="shared" si="330"/>
        <v>1964</v>
      </c>
      <c r="H100" s="42">
        <f t="shared" si="330"/>
        <v>1965</v>
      </c>
      <c r="I100" s="42">
        <f t="shared" si="330"/>
        <v>1966</v>
      </c>
      <c r="J100" s="42">
        <f t="shared" si="330"/>
        <v>1967</v>
      </c>
      <c r="K100" s="42">
        <f t="shared" si="330"/>
        <v>1968</v>
      </c>
      <c r="L100" s="42">
        <f t="shared" si="330"/>
        <v>1969</v>
      </c>
      <c r="M100" s="42">
        <f t="shared" si="330"/>
        <v>1970</v>
      </c>
      <c r="N100" s="42">
        <f t="shared" si="330"/>
        <v>1971</v>
      </c>
      <c r="O100" s="42">
        <f t="shared" si="330"/>
        <v>1972</v>
      </c>
      <c r="P100" s="42">
        <f t="shared" si="330"/>
        <v>1973</v>
      </c>
      <c r="Q100" s="42">
        <f t="shared" si="330"/>
        <v>1974</v>
      </c>
      <c r="R100" s="42">
        <f t="shared" si="330"/>
        <v>1975</v>
      </c>
      <c r="S100" s="42">
        <f t="shared" si="330"/>
        <v>1976</v>
      </c>
      <c r="T100" s="42">
        <f t="shared" si="330"/>
        <v>1977</v>
      </c>
      <c r="U100" s="42">
        <f t="shared" si="330"/>
        <v>1978</v>
      </c>
      <c r="V100" s="42">
        <f t="shared" si="330"/>
        <v>1979</v>
      </c>
      <c r="W100" s="42">
        <f t="shared" si="330"/>
        <v>1980</v>
      </c>
      <c r="X100" s="42">
        <f t="shared" si="330"/>
        <v>1981</v>
      </c>
      <c r="Y100" s="42">
        <f t="shared" si="330"/>
        <v>1982</v>
      </c>
      <c r="Z100" s="42">
        <f t="shared" si="330"/>
        <v>1983</v>
      </c>
      <c r="AA100" s="42">
        <f t="shared" si="330"/>
        <v>1984</v>
      </c>
      <c r="AB100" s="42">
        <f t="shared" si="330"/>
        <v>1985</v>
      </c>
      <c r="AC100" s="42">
        <f t="shared" si="330"/>
        <v>1986</v>
      </c>
      <c r="AD100" s="42">
        <f t="shared" si="330"/>
        <v>1987</v>
      </c>
      <c r="AE100" s="42">
        <f t="shared" si="330"/>
        <v>1988</v>
      </c>
      <c r="AF100" s="42">
        <f t="shared" si="330"/>
        <v>1989</v>
      </c>
      <c r="AG100" s="42">
        <f t="shared" si="330"/>
        <v>1990</v>
      </c>
      <c r="AH100" s="42">
        <f t="shared" si="330"/>
        <v>1991</v>
      </c>
      <c r="AI100" s="42">
        <f t="shared" si="330"/>
        <v>1992</v>
      </c>
      <c r="AJ100" s="42">
        <f t="shared" si="330"/>
        <v>1993</v>
      </c>
      <c r="AK100" s="42">
        <f t="shared" si="330"/>
        <v>1994</v>
      </c>
      <c r="AL100" s="42">
        <f t="shared" si="330"/>
        <v>1995</v>
      </c>
      <c r="AM100" s="42">
        <f t="shared" si="330"/>
        <v>1996</v>
      </c>
      <c r="AN100" s="42">
        <f t="shared" si="330"/>
        <v>1997</v>
      </c>
      <c r="AO100" s="42">
        <f t="shared" si="330"/>
        <v>1998</v>
      </c>
      <c r="AP100" s="42">
        <f t="shared" si="330"/>
        <v>1999</v>
      </c>
      <c r="AQ100" s="42">
        <f t="shared" si="330"/>
        <v>2000</v>
      </c>
      <c r="AR100" s="42">
        <f t="shared" si="330"/>
        <v>2001</v>
      </c>
      <c r="AS100" s="42">
        <f t="shared" si="330"/>
        <v>2002</v>
      </c>
      <c r="AT100" s="42">
        <f t="shared" si="330"/>
        <v>2003</v>
      </c>
      <c r="AU100" s="42">
        <f t="shared" si="330"/>
        <v>2004</v>
      </c>
      <c r="AV100" s="42">
        <f t="shared" si="330"/>
        <v>2005</v>
      </c>
      <c r="AW100" s="42">
        <f t="shared" si="330"/>
        <v>2006</v>
      </c>
      <c r="AX100" s="42">
        <f t="shared" si="330"/>
        <v>2007</v>
      </c>
      <c r="AY100" s="42">
        <f t="shared" si="330"/>
        <v>2008</v>
      </c>
      <c r="AZ100" s="42">
        <f t="shared" si="330"/>
        <v>2009</v>
      </c>
      <c r="BA100" s="42">
        <f t="shared" si="330"/>
        <v>2010</v>
      </c>
      <c r="BB100" s="42">
        <f t="shared" si="330"/>
        <v>2011</v>
      </c>
      <c r="BC100" s="42">
        <f t="shared" si="330"/>
        <v>2012</v>
      </c>
      <c r="BD100" s="42">
        <f t="shared" si="330"/>
        <v>2013</v>
      </c>
      <c r="BE100" s="42">
        <f t="shared" si="330"/>
        <v>2014</v>
      </c>
      <c r="BF100" s="42">
        <f t="shared" si="330"/>
        <v>2015</v>
      </c>
      <c r="BG100" s="42">
        <f t="shared" si="330"/>
        <v>2016</v>
      </c>
      <c r="BH100" s="42">
        <f t="shared" si="330"/>
        <v>2017</v>
      </c>
    </row>
    <row r="101" spans="1:60">
      <c r="A101" s="326"/>
      <c r="B101" s="38" t="s">
        <v>475</v>
      </c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</row>
    <row r="102" spans="1:60">
      <c r="A102" s="326"/>
      <c r="B102" s="10" t="s">
        <v>476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</row>
    <row r="103" spans="1:60">
      <c r="A103" s="326"/>
      <c r="B103" s="10" t="s">
        <v>477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62"/>
      <c r="BH103" s="63"/>
    </row>
    <row r="104" spans="1:60">
      <c r="A104" s="326"/>
      <c r="B104" s="38" t="s">
        <v>478</v>
      </c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</row>
    <row r="105" spans="1:60">
      <c r="A105" s="326"/>
      <c r="B105" s="10" t="s">
        <v>479</v>
      </c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46"/>
      <c r="AO105" s="46"/>
      <c r="AP105" s="46"/>
      <c r="AQ105" s="46"/>
      <c r="AR105" s="46"/>
      <c r="AS105" s="46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</row>
    <row r="106" spans="1:60">
      <c r="A106" s="326"/>
      <c r="B106" s="10" t="s">
        <v>480</v>
      </c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</row>
    <row r="109" spans="1:60">
      <c r="A109" s="327" t="s">
        <v>514</v>
      </c>
      <c r="B109" s="328"/>
      <c r="C109" s="328"/>
      <c r="D109" s="328"/>
      <c r="E109" s="328"/>
      <c r="F109" s="328"/>
    </row>
    <row r="110" spans="1:60">
      <c r="A110" s="327" t="s">
        <v>515</v>
      </c>
      <c r="B110" s="327"/>
      <c r="C110" s="327"/>
      <c r="D110" s="327"/>
      <c r="E110" s="327"/>
      <c r="F110" s="327"/>
    </row>
    <row r="112" spans="1:60">
      <c r="A112" s="326" t="s">
        <v>493</v>
      </c>
      <c r="B112" s="43" t="s">
        <v>411</v>
      </c>
      <c r="C112" s="42">
        <v>1960</v>
      </c>
      <c r="D112" s="42">
        <f>C112+1</f>
        <v>1961</v>
      </c>
      <c r="E112" s="42">
        <f t="shared" ref="E112:BH112" si="331">D112+1</f>
        <v>1962</v>
      </c>
      <c r="F112" s="42">
        <f t="shared" si="331"/>
        <v>1963</v>
      </c>
      <c r="G112" s="42">
        <f t="shared" si="331"/>
        <v>1964</v>
      </c>
      <c r="H112" s="42">
        <f t="shared" si="331"/>
        <v>1965</v>
      </c>
      <c r="I112" s="42">
        <f t="shared" si="331"/>
        <v>1966</v>
      </c>
      <c r="J112" s="42">
        <f t="shared" si="331"/>
        <v>1967</v>
      </c>
      <c r="K112" s="42">
        <f t="shared" si="331"/>
        <v>1968</v>
      </c>
      <c r="L112" s="42">
        <f t="shared" si="331"/>
        <v>1969</v>
      </c>
      <c r="M112" s="42">
        <f t="shared" si="331"/>
        <v>1970</v>
      </c>
      <c r="N112" s="42">
        <f t="shared" si="331"/>
        <v>1971</v>
      </c>
      <c r="O112" s="42">
        <f t="shared" si="331"/>
        <v>1972</v>
      </c>
      <c r="P112" s="42">
        <f t="shared" si="331"/>
        <v>1973</v>
      </c>
      <c r="Q112" s="42">
        <f t="shared" si="331"/>
        <v>1974</v>
      </c>
      <c r="R112" s="42">
        <f t="shared" si="331"/>
        <v>1975</v>
      </c>
      <c r="S112" s="42">
        <f t="shared" si="331"/>
        <v>1976</v>
      </c>
      <c r="T112" s="42">
        <f t="shared" si="331"/>
        <v>1977</v>
      </c>
      <c r="U112" s="42">
        <f t="shared" si="331"/>
        <v>1978</v>
      </c>
      <c r="V112" s="42">
        <f t="shared" si="331"/>
        <v>1979</v>
      </c>
      <c r="W112" s="42">
        <f t="shared" si="331"/>
        <v>1980</v>
      </c>
      <c r="X112" s="42">
        <f t="shared" si="331"/>
        <v>1981</v>
      </c>
      <c r="Y112" s="42">
        <f t="shared" si="331"/>
        <v>1982</v>
      </c>
      <c r="Z112" s="42">
        <f t="shared" si="331"/>
        <v>1983</v>
      </c>
      <c r="AA112" s="42">
        <f t="shared" si="331"/>
        <v>1984</v>
      </c>
      <c r="AB112" s="42">
        <f t="shared" si="331"/>
        <v>1985</v>
      </c>
      <c r="AC112" s="42">
        <f t="shared" si="331"/>
        <v>1986</v>
      </c>
      <c r="AD112" s="42">
        <f t="shared" si="331"/>
        <v>1987</v>
      </c>
      <c r="AE112" s="42">
        <f t="shared" si="331"/>
        <v>1988</v>
      </c>
      <c r="AF112" s="42">
        <f t="shared" si="331"/>
        <v>1989</v>
      </c>
      <c r="AG112" s="42">
        <f t="shared" si="331"/>
        <v>1990</v>
      </c>
      <c r="AH112" s="42">
        <f t="shared" si="331"/>
        <v>1991</v>
      </c>
      <c r="AI112" s="42">
        <f t="shared" si="331"/>
        <v>1992</v>
      </c>
      <c r="AJ112" s="42">
        <f t="shared" si="331"/>
        <v>1993</v>
      </c>
      <c r="AK112" s="42">
        <f t="shared" si="331"/>
        <v>1994</v>
      </c>
      <c r="AL112" s="42">
        <f t="shared" si="331"/>
        <v>1995</v>
      </c>
      <c r="AM112" s="42">
        <f t="shared" si="331"/>
        <v>1996</v>
      </c>
      <c r="AN112" s="42">
        <f t="shared" si="331"/>
        <v>1997</v>
      </c>
      <c r="AO112" s="42">
        <f t="shared" si="331"/>
        <v>1998</v>
      </c>
      <c r="AP112" s="42">
        <f t="shared" si="331"/>
        <v>1999</v>
      </c>
      <c r="AQ112" s="42">
        <f t="shared" si="331"/>
        <v>2000</v>
      </c>
      <c r="AR112" s="42">
        <f t="shared" si="331"/>
        <v>2001</v>
      </c>
      <c r="AS112" s="42">
        <f t="shared" si="331"/>
        <v>2002</v>
      </c>
      <c r="AT112" s="42">
        <f t="shared" si="331"/>
        <v>2003</v>
      </c>
      <c r="AU112" s="42">
        <f t="shared" si="331"/>
        <v>2004</v>
      </c>
      <c r="AV112" s="42">
        <f t="shared" si="331"/>
        <v>2005</v>
      </c>
      <c r="AW112" s="42">
        <f t="shared" si="331"/>
        <v>2006</v>
      </c>
      <c r="AX112" s="42">
        <f t="shared" si="331"/>
        <v>2007</v>
      </c>
      <c r="AY112" s="42">
        <f t="shared" si="331"/>
        <v>2008</v>
      </c>
      <c r="AZ112" s="42">
        <f t="shared" si="331"/>
        <v>2009</v>
      </c>
      <c r="BA112" s="42">
        <f t="shared" si="331"/>
        <v>2010</v>
      </c>
      <c r="BB112" s="42">
        <f t="shared" si="331"/>
        <v>2011</v>
      </c>
      <c r="BC112" s="42">
        <f t="shared" si="331"/>
        <v>2012</v>
      </c>
      <c r="BD112" s="42">
        <f t="shared" si="331"/>
        <v>2013</v>
      </c>
      <c r="BE112" s="42">
        <f t="shared" si="331"/>
        <v>2014</v>
      </c>
      <c r="BF112" s="42">
        <f t="shared" si="331"/>
        <v>2015</v>
      </c>
      <c r="BG112" s="42">
        <f t="shared" si="331"/>
        <v>2016</v>
      </c>
      <c r="BH112" s="42">
        <f t="shared" si="331"/>
        <v>2017</v>
      </c>
    </row>
    <row r="113" spans="1:60">
      <c r="A113" s="326"/>
      <c r="B113" s="38" t="s">
        <v>475</v>
      </c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</row>
    <row r="114" spans="1:60">
      <c r="A114" s="326"/>
      <c r="B114" s="10" t="s">
        <v>476</v>
      </c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</row>
    <row r="115" spans="1:60">
      <c r="A115" s="326"/>
      <c r="B115" s="10" t="s">
        <v>477</v>
      </c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62"/>
      <c r="BH115" s="63"/>
    </row>
    <row r="116" spans="1:60">
      <c r="A116" s="326"/>
      <c r="B116" s="38" t="s">
        <v>478</v>
      </c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</row>
    <row r="117" spans="1:60">
      <c r="A117" s="326"/>
      <c r="B117" s="10" t="s">
        <v>479</v>
      </c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</row>
    <row r="118" spans="1:60">
      <c r="A118" s="326"/>
      <c r="B118" s="10" t="s">
        <v>480</v>
      </c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</row>
    <row r="120" spans="1:60" ht="28">
      <c r="B120" s="44" t="s">
        <v>516</v>
      </c>
      <c r="C120" s="65">
        <v>10</v>
      </c>
    </row>
    <row r="121" spans="1:60" ht="28">
      <c r="B121" s="64" t="s">
        <v>517</v>
      </c>
      <c r="C121" s="65">
        <v>17</v>
      </c>
    </row>
    <row r="123" spans="1:60" ht="14">
      <c r="B123" s="44" t="s">
        <v>518</v>
      </c>
      <c r="C123" s="65">
        <v>20.059999999999999</v>
      </c>
    </row>
    <row r="124" spans="1:60" ht="14">
      <c r="B124" s="64" t="s">
        <v>519</v>
      </c>
      <c r="C124" s="65">
        <v>12</v>
      </c>
    </row>
    <row r="125" spans="1:60" ht="14">
      <c r="B125" s="64" t="s">
        <v>520</v>
      </c>
      <c r="C125" s="65">
        <v>5</v>
      </c>
    </row>
    <row r="126" spans="1:60" ht="14">
      <c r="B126" s="64" t="s">
        <v>521</v>
      </c>
      <c r="C126" s="65">
        <v>9</v>
      </c>
    </row>
  </sheetData>
  <mergeCells count="26">
    <mergeCell ref="A54:E54"/>
    <mergeCell ref="A2:E2"/>
    <mergeCell ref="A12:E12"/>
    <mergeCell ref="B14:K14"/>
    <mergeCell ref="A16:A17"/>
    <mergeCell ref="A20:A21"/>
    <mergeCell ref="A24:E24"/>
    <mergeCell ref="A34:A39"/>
    <mergeCell ref="A40:A45"/>
    <mergeCell ref="A46:A51"/>
    <mergeCell ref="B26:J26"/>
    <mergeCell ref="A28:A29"/>
    <mergeCell ref="A32:A33"/>
    <mergeCell ref="A109:F109"/>
    <mergeCell ref="A110:F110"/>
    <mergeCell ref="A112:A118"/>
    <mergeCell ref="A58:A61"/>
    <mergeCell ref="A64:A67"/>
    <mergeCell ref="A94:E94"/>
    <mergeCell ref="A97:F97"/>
    <mergeCell ref="A98:F98"/>
    <mergeCell ref="A100:A106"/>
    <mergeCell ref="A70:A73"/>
    <mergeCell ref="A76:A79"/>
    <mergeCell ref="A82:A85"/>
    <mergeCell ref="A88:A91"/>
  </mergeCells>
  <pageMargins left="0.7" right="0.7" top="0.75" bottom="0.75" header="0.3" footer="0.3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H49"/>
  <sheetViews>
    <sheetView topLeftCell="A26" workbookViewId="0">
      <pane xSplit="1" topLeftCell="B1" activePane="topRight" state="frozen"/>
      <selection pane="topRight" activeCell="D36" sqref="D36"/>
    </sheetView>
  </sheetViews>
  <sheetFormatPr baseColWidth="10" defaultColWidth="8.83203125" defaultRowHeight="13"/>
  <cols>
    <col min="1" max="1" width="37.5" customWidth="1"/>
    <col min="2" max="2" width="27" customWidth="1"/>
    <col min="3" max="3" width="9.6640625" customWidth="1"/>
    <col min="48" max="48" width="12.5" customWidth="1"/>
    <col min="53" max="53" width="10.5" customWidth="1"/>
    <col min="54" max="54" width="9" customWidth="1"/>
    <col min="55" max="55" width="9.5" customWidth="1"/>
    <col min="56" max="56" width="9.1640625" customWidth="1"/>
    <col min="57" max="57" width="9.33203125" customWidth="1"/>
    <col min="58" max="58" width="9.1640625" customWidth="1"/>
  </cols>
  <sheetData>
    <row r="2" spans="1:58">
      <c r="A2" s="324" t="s">
        <v>601</v>
      </c>
      <c r="B2" s="324"/>
      <c r="C2" s="324"/>
      <c r="D2" s="324"/>
    </row>
    <row r="4" spans="1:58">
      <c r="A4" s="20" t="s">
        <v>602</v>
      </c>
    </row>
    <row r="5" spans="1:58">
      <c r="A5" s="10" t="s">
        <v>603</v>
      </c>
      <c r="B5" s="10"/>
      <c r="C5" s="10">
        <v>1960</v>
      </c>
      <c r="D5" s="10">
        <v>1961</v>
      </c>
      <c r="E5" s="10">
        <v>1962</v>
      </c>
      <c r="F5" s="10">
        <v>1963</v>
      </c>
      <c r="G5" s="10">
        <v>1964</v>
      </c>
      <c r="H5" s="10">
        <v>1965</v>
      </c>
      <c r="I5" s="10">
        <v>1966</v>
      </c>
      <c r="J5" s="10">
        <v>1967</v>
      </c>
      <c r="K5" s="10">
        <v>1968</v>
      </c>
      <c r="L5" s="10">
        <v>1969</v>
      </c>
      <c r="M5" s="10">
        <v>1970</v>
      </c>
      <c r="N5" s="10">
        <v>1971</v>
      </c>
      <c r="O5" s="10">
        <v>1972</v>
      </c>
      <c r="P5" s="10">
        <v>1973</v>
      </c>
      <c r="Q5" s="10">
        <v>1974</v>
      </c>
      <c r="R5" s="10">
        <v>1975</v>
      </c>
      <c r="S5" s="10">
        <v>1976</v>
      </c>
      <c r="T5" s="10">
        <v>1977</v>
      </c>
      <c r="U5" s="10">
        <v>1978</v>
      </c>
      <c r="V5" s="10">
        <v>1979</v>
      </c>
      <c r="W5" s="10">
        <v>1980</v>
      </c>
      <c r="X5" s="10">
        <v>1981</v>
      </c>
      <c r="Y5" s="10">
        <v>1982</v>
      </c>
      <c r="Z5" s="10">
        <v>1983</v>
      </c>
      <c r="AA5" s="10">
        <v>1984</v>
      </c>
      <c r="AB5" s="10">
        <v>1985</v>
      </c>
      <c r="AC5" s="10">
        <v>1986</v>
      </c>
      <c r="AD5" s="10">
        <v>1987</v>
      </c>
      <c r="AE5" s="10">
        <v>1988</v>
      </c>
      <c r="AF5" s="10">
        <v>1989</v>
      </c>
      <c r="AG5" s="10">
        <v>1990</v>
      </c>
      <c r="AH5" s="10">
        <v>1991</v>
      </c>
      <c r="AI5" s="10">
        <v>1992</v>
      </c>
      <c r="AJ5" s="10">
        <v>1993</v>
      </c>
      <c r="AK5" s="10">
        <v>1994</v>
      </c>
      <c r="AL5" s="10">
        <v>1995</v>
      </c>
      <c r="AM5" s="10">
        <v>1996</v>
      </c>
      <c r="AN5" s="10">
        <v>1997</v>
      </c>
      <c r="AO5" s="10">
        <v>1998</v>
      </c>
      <c r="AP5" s="10">
        <v>1999</v>
      </c>
      <c r="AQ5" s="10">
        <v>2000</v>
      </c>
      <c r="AR5" s="10">
        <v>2001</v>
      </c>
      <c r="AS5" s="10">
        <v>2002</v>
      </c>
      <c r="AT5" s="10">
        <v>2003</v>
      </c>
      <c r="AU5" s="10">
        <v>2004</v>
      </c>
      <c r="AV5" s="10">
        <v>2005</v>
      </c>
      <c r="AW5" s="10">
        <v>2006</v>
      </c>
      <c r="AX5" s="10">
        <v>2007</v>
      </c>
      <c r="AY5" s="10">
        <v>2008</v>
      </c>
      <c r="AZ5" s="10">
        <v>2009</v>
      </c>
      <c r="BA5" s="10">
        <v>2010</v>
      </c>
      <c r="BB5" s="10">
        <v>2011</v>
      </c>
      <c r="BC5" s="10">
        <v>2012</v>
      </c>
      <c r="BD5" s="10">
        <v>2013</v>
      </c>
      <c r="BE5" s="10">
        <v>2014</v>
      </c>
      <c r="BF5" s="10">
        <v>2015</v>
      </c>
    </row>
    <row r="6" spans="1:58" ht="28">
      <c r="A6" s="10" t="s">
        <v>604</v>
      </c>
      <c r="B6" s="45" t="s">
        <v>605</v>
      </c>
      <c r="C6" s="46">
        <v>0.19409293235047742</v>
      </c>
      <c r="D6" s="46">
        <v>0.20627143218667282</v>
      </c>
      <c r="E6" s="46">
        <v>0.2054957367560129</v>
      </c>
      <c r="F6" s="46">
        <v>0.21481746514198144</v>
      </c>
      <c r="G6" s="46">
        <v>0.22320354830840505</v>
      </c>
      <c r="H6" s="46">
        <v>0.22734833714194524</v>
      </c>
      <c r="I6" s="46">
        <v>0.22611190762902386</v>
      </c>
      <c r="J6" s="46">
        <v>0.22859671419927494</v>
      </c>
      <c r="K6" s="46">
        <v>0.22974335176670307</v>
      </c>
      <c r="L6" s="46">
        <v>0.22518514575722418</v>
      </c>
      <c r="M6" s="46">
        <v>0.2262996186872831</v>
      </c>
      <c r="N6" s="46">
        <v>0.22833829627944799</v>
      </c>
      <c r="O6" s="46">
        <v>0.25120815022645188</v>
      </c>
      <c r="P6" s="46">
        <v>0.20233881257167521</v>
      </c>
      <c r="Q6" s="46">
        <v>0.19558037372077283</v>
      </c>
      <c r="R6" s="46">
        <v>0.17742520139703846</v>
      </c>
      <c r="S6" s="46">
        <v>0.16904907925122825</v>
      </c>
      <c r="T6" s="46">
        <v>0.17766811749362474</v>
      </c>
      <c r="U6" s="46">
        <v>0.17627535028600769</v>
      </c>
      <c r="V6" s="46">
        <v>0.1738562435173453</v>
      </c>
      <c r="W6" s="46">
        <v>0.16591137470405715</v>
      </c>
      <c r="X6" s="46">
        <v>0.20014710384997583</v>
      </c>
      <c r="Y6" s="46">
        <v>0.20252688969653582</v>
      </c>
      <c r="Z6" s="46">
        <v>0.22116167538748951</v>
      </c>
      <c r="AA6" s="46">
        <v>0.226209111305226</v>
      </c>
      <c r="AB6" s="46">
        <v>0.23385952104919383</v>
      </c>
      <c r="AC6" s="46">
        <v>0.24811099543109114</v>
      </c>
      <c r="AD6" s="46">
        <v>0.25841585030743713</v>
      </c>
      <c r="AE6" s="46">
        <v>0.27110864612627583</v>
      </c>
      <c r="AF6" s="46">
        <v>0.25597942637861681</v>
      </c>
      <c r="AG6" s="46">
        <v>0.26962667265217105</v>
      </c>
      <c r="AH6" s="46">
        <v>0.26995740806983159</v>
      </c>
      <c r="AI6" s="46">
        <v>0.27656000847733203</v>
      </c>
      <c r="AJ6" s="46">
        <v>0.28274027286482434</v>
      </c>
      <c r="AK6" s="46">
        <v>0.28838385880763134</v>
      </c>
      <c r="AL6" s="46">
        <v>0.2917495512144781</v>
      </c>
      <c r="AM6" s="46">
        <v>0.30343833091974798</v>
      </c>
      <c r="AN6" s="46">
        <v>0.30525015449234133</v>
      </c>
      <c r="AO6" s="46">
        <v>0.30158627734238591</v>
      </c>
      <c r="AP6" s="46">
        <v>0.29779710454921354</v>
      </c>
      <c r="AQ6" s="46">
        <v>0.31203987812952272</v>
      </c>
      <c r="AR6" s="46">
        <v>0.30933277841878032</v>
      </c>
      <c r="AS6" s="46">
        <v>0.32483808636526884</v>
      </c>
      <c r="AT6" s="46">
        <v>0.31545638138613485</v>
      </c>
      <c r="AU6" s="46">
        <v>0.32584692904524387</v>
      </c>
      <c r="AV6" s="46">
        <v>0.32615237167736616</v>
      </c>
      <c r="AW6" s="46">
        <v>0.33126077036243717</v>
      </c>
      <c r="AX6" s="46">
        <v>0.34744393281735914</v>
      </c>
      <c r="AY6" s="46">
        <v>0.34225868659950903</v>
      </c>
      <c r="AZ6" s="46">
        <v>0.33758133226104886</v>
      </c>
      <c r="BA6" s="46">
        <v>0.32020376831029185</v>
      </c>
      <c r="BB6" s="46">
        <v>0.31764906549669025</v>
      </c>
      <c r="BC6" s="46">
        <v>0.33010039428546933</v>
      </c>
      <c r="BD6" s="46">
        <v>0.36102716057826911</v>
      </c>
      <c r="BE6" s="46">
        <v>0.3713566812472352</v>
      </c>
      <c r="BF6" s="10"/>
    </row>
    <row r="7" spans="1:58" ht="28">
      <c r="A7" s="10" t="s">
        <v>604</v>
      </c>
      <c r="B7" s="45" t="s">
        <v>606</v>
      </c>
      <c r="C7" s="46">
        <v>0.33419465977605506</v>
      </c>
      <c r="D7" s="46">
        <v>0.33972506785745554</v>
      </c>
      <c r="E7" s="46">
        <v>0.34544159544159542</v>
      </c>
      <c r="F7" s="46">
        <v>0.35135379878656164</v>
      </c>
      <c r="G7" s="46">
        <v>0.35747189976045701</v>
      </c>
      <c r="H7" s="46">
        <v>0.36380684481950315</v>
      </c>
      <c r="I7" s="46">
        <v>0.37037037037037046</v>
      </c>
      <c r="J7" s="46">
        <v>0.37717507533780514</v>
      </c>
      <c r="K7" s="46">
        <v>0.38423450188156089</v>
      </c>
      <c r="L7" s="46">
        <v>0.39156322535069155</v>
      </c>
      <c r="M7" s="46">
        <v>0.39917695473251025</v>
      </c>
      <c r="N7" s="46">
        <v>0.40479916536254557</v>
      </c>
      <c r="O7" s="46">
        <v>0.41058201058201055</v>
      </c>
      <c r="P7" s="46">
        <v>0.41653247450348896</v>
      </c>
      <c r="Q7" s="46">
        <v>0.42265795206971674</v>
      </c>
      <c r="R7" s="46">
        <v>0.4289662797125483</v>
      </c>
      <c r="S7" s="46">
        <v>0.43546576879910204</v>
      </c>
      <c r="T7" s="46">
        <v>0.44216524216524211</v>
      </c>
      <c r="U7" s="46">
        <v>0.44907407407407401</v>
      </c>
      <c r="V7" s="46">
        <v>0.45620223398001175</v>
      </c>
      <c r="W7" s="46">
        <v>0.46356033452807643</v>
      </c>
      <c r="X7" s="46">
        <v>0.46885384568908223</v>
      </c>
      <c r="Y7" s="46">
        <v>0.47426964918714098</v>
      </c>
      <c r="Z7" s="46">
        <v>0.47981203239967846</v>
      </c>
      <c r="AA7" s="46">
        <v>0.48548548548548554</v>
      </c>
      <c r="AB7" s="46">
        <v>0.49129471351693582</v>
      </c>
      <c r="AC7" s="46">
        <v>0.49724464949378455</v>
      </c>
      <c r="AD7" s="46">
        <v>0.50334046831419876</v>
      </c>
      <c r="AE7" s="46">
        <v>0.50958760178618345</v>
      </c>
      <c r="AF7" s="46">
        <v>0.51599175477092907</v>
      </c>
      <c r="AG7" s="46">
        <v>0.52255892255892256</v>
      </c>
      <c r="AH7" s="46">
        <v>0.52735304111450898</v>
      </c>
      <c r="AI7" s="46">
        <v>0.53223593964334692</v>
      </c>
      <c r="AJ7" s="46">
        <v>0.53721010730356511</v>
      </c>
      <c r="AK7" s="46">
        <v>0.54227812718378754</v>
      </c>
      <c r="AL7" s="46">
        <v>0.5474426807760141</v>
      </c>
      <c r="AM7" s="46">
        <v>0.55270655270655267</v>
      </c>
      <c r="AN7" s="46">
        <v>0.55807263574253851</v>
      </c>
      <c r="AO7" s="46">
        <v>0.56354393609295561</v>
      </c>
      <c r="AP7" s="46">
        <v>0.56912357902456912</v>
      </c>
      <c r="AQ7" s="46">
        <v>0.57481481481481478</v>
      </c>
      <c r="AR7" s="46">
        <v>0.57945041816009546</v>
      </c>
      <c r="AS7" s="46">
        <v>0.58416139716952709</v>
      </c>
      <c r="AT7" s="46">
        <v>0.58894960534304786</v>
      </c>
      <c r="AU7" s="46">
        <v>0.59381695745332097</v>
      </c>
      <c r="AV7" s="46">
        <v>0.59876543209876532</v>
      </c>
      <c r="AW7" s="46">
        <v>0.60379707438530961</v>
      </c>
      <c r="AX7" s="46">
        <v>0.60891399874450702</v>
      </c>
      <c r="AY7" s="46">
        <v>0.61411839189616946</v>
      </c>
      <c r="AZ7" s="46">
        <v>0.61941251596423985</v>
      </c>
      <c r="BA7" s="46">
        <v>0.62479871175523338</v>
      </c>
      <c r="BB7" s="46">
        <v>0.63027940220922662</v>
      </c>
      <c r="BC7" s="46">
        <v>0.63585709603408702</v>
      </c>
      <c r="BD7" s="46">
        <v>0.64153439153439162</v>
      </c>
      <c r="BE7" s="46">
        <v>0.64731398064731394</v>
      </c>
      <c r="BF7" s="10"/>
    </row>
    <row r="8" spans="1:58" ht="28">
      <c r="A8" s="90" t="s">
        <v>604</v>
      </c>
      <c r="B8" s="91" t="s">
        <v>607</v>
      </c>
      <c r="C8" s="92">
        <v>0.26414379606326621</v>
      </c>
      <c r="D8" s="92">
        <v>0.27299825002206418</v>
      </c>
      <c r="E8" s="92">
        <v>0.27546866609880416</v>
      </c>
      <c r="F8" s="92">
        <v>0.28308563196427156</v>
      </c>
      <c r="G8" s="92">
        <v>0.29033772403443103</v>
      </c>
      <c r="H8" s="92">
        <v>0.29557759098072423</v>
      </c>
      <c r="I8" s="92">
        <v>0.29824113899969718</v>
      </c>
      <c r="J8" s="92">
        <v>0.30288589476854005</v>
      </c>
      <c r="K8" s="92">
        <v>0.30698892682413198</v>
      </c>
      <c r="L8" s="92">
        <v>0.30837418555395785</v>
      </c>
      <c r="M8" s="92">
        <v>0.31273828670989667</v>
      </c>
      <c r="N8" s="92">
        <v>0.31656873082099679</v>
      </c>
      <c r="O8" s="92">
        <v>0.33089508040423121</v>
      </c>
      <c r="P8" s="92">
        <v>0.30943564353758207</v>
      </c>
      <c r="Q8" s="92">
        <v>0.30911916289524477</v>
      </c>
      <c r="R8" s="92">
        <v>0.30319574055479337</v>
      </c>
      <c r="S8" s="92">
        <v>0.30225742402516514</v>
      </c>
      <c r="T8" s="92">
        <v>0.30991667982943344</v>
      </c>
      <c r="U8" s="92">
        <v>0.31267471218004084</v>
      </c>
      <c r="V8" s="92">
        <v>0.3150292387486785</v>
      </c>
      <c r="W8" s="92">
        <v>0.31473585461606679</v>
      </c>
      <c r="X8" s="92">
        <v>0.33450047476952904</v>
      </c>
      <c r="Y8" s="92">
        <v>0.33839826944183837</v>
      </c>
      <c r="Z8" s="92">
        <v>0.35048685389358397</v>
      </c>
      <c r="AA8" s="92">
        <v>0.35584729839535578</v>
      </c>
      <c r="AB8" s="92">
        <v>0.36257711728306485</v>
      </c>
      <c r="AC8" s="92">
        <v>0.37267782246243786</v>
      </c>
      <c r="AD8" s="92">
        <v>0.38087815931081792</v>
      </c>
      <c r="AE8" s="92">
        <v>0.39034812395622964</v>
      </c>
      <c r="AF8" s="92">
        <v>0.38598559057477294</v>
      </c>
      <c r="AG8" s="92">
        <v>0.39609279760554683</v>
      </c>
      <c r="AH8" s="92">
        <v>0.39865522459217029</v>
      </c>
      <c r="AI8" s="92">
        <v>0.4043979740603395</v>
      </c>
      <c r="AJ8" s="92">
        <v>0.4099751900841947</v>
      </c>
      <c r="AK8" s="92">
        <v>0.41533099299570941</v>
      </c>
      <c r="AL8" s="92">
        <v>0.4195961159952461</v>
      </c>
      <c r="AM8" s="92">
        <v>0.4280724418131503</v>
      </c>
      <c r="AN8" s="92">
        <v>0.43166139511743995</v>
      </c>
      <c r="AO8" s="92">
        <v>0.43256510671767079</v>
      </c>
      <c r="AP8" s="92">
        <v>0.4334603417868913</v>
      </c>
      <c r="AQ8" s="92">
        <v>0.44342734647216875</v>
      </c>
      <c r="AR8" s="92">
        <v>0.44439159828943786</v>
      </c>
      <c r="AS8" s="92">
        <v>0.45449974176739794</v>
      </c>
      <c r="AT8" s="92">
        <v>0.45220299336459135</v>
      </c>
      <c r="AU8" s="92">
        <v>0.45983194324928245</v>
      </c>
      <c r="AV8" s="92">
        <v>0.46245890188806571</v>
      </c>
      <c r="AW8" s="92">
        <v>0.46752892237387339</v>
      </c>
      <c r="AX8" s="92">
        <v>0.47817896578093311</v>
      </c>
      <c r="AY8" s="92">
        <v>0.47818853924783922</v>
      </c>
      <c r="AZ8" s="92">
        <v>0.47849692411264433</v>
      </c>
      <c r="BA8" s="92">
        <v>0.47250124003276261</v>
      </c>
      <c r="BB8" s="92">
        <v>0.47396423385295844</v>
      </c>
      <c r="BC8" s="92">
        <v>0.48297874515977818</v>
      </c>
      <c r="BD8" s="92">
        <v>0.50128077605633037</v>
      </c>
      <c r="BE8" s="92">
        <v>0.50933533094727457</v>
      </c>
      <c r="BF8" s="10"/>
    </row>
    <row r="9" spans="1:58" ht="28">
      <c r="A9" s="90" t="s">
        <v>604</v>
      </c>
      <c r="B9" s="91" t="s">
        <v>608</v>
      </c>
      <c r="C9" s="92">
        <v>0.22082583439363709</v>
      </c>
      <c r="D9" s="92">
        <v>0.23818542510955309</v>
      </c>
      <c r="E9" s="92">
        <v>0.24042546167303691</v>
      </c>
      <c r="F9" s="92">
        <v>0.24721206174660004</v>
      </c>
      <c r="G9" s="92">
        <v>0.25245285308078824</v>
      </c>
      <c r="H9" s="92">
        <v>0.25597161877739627</v>
      </c>
      <c r="I9" s="92">
        <v>0.25795766803074527</v>
      </c>
      <c r="J9" s="92">
        <v>0.26274732024593184</v>
      </c>
      <c r="K9" s="92">
        <v>0.26301245275701968</v>
      </c>
      <c r="L9" s="92">
        <v>0.25926789110504256</v>
      </c>
      <c r="M9" s="92">
        <v>0.26376961637687713</v>
      </c>
      <c r="N9" s="92">
        <v>0.27384463233818968</v>
      </c>
      <c r="O9" s="92">
        <v>0.29274828522686275</v>
      </c>
      <c r="P9" s="92">
        <v>0.26305771052289167</v>
      </c>
      <c r="Q9" s="92">
        <v>0.27337536104858901</v>
      </c>
      <c r="R9" s="92">
        <v>0.26712694482050137</v>
      </c>
      <c r="S9" s="92">
        <v>0.26379674514077622</v>
      </c>
      <c r="T9" s="92">
        <v>0.27815907003644758</v>
      </c>
      <c r="U9" s="92">
        <v>0.28285577134714029</v>
      </c>
      <c r="V9" s="92">
        <v>0.27873423627915395</v>
      </c>
      <c r="W9" s="92">
        <v>0.30307632471533119</v>
      </c>
      <c r="X9" s="92">
        <v>0.30222719842934154</v>
      </c>
      <c r="Y9" s="92">
        <v>0.31428327370669973</v>
      </c>
      <c r="Z9" s="92">
        <v>0.32638671499685012</v>
      </c>
      <c r="AA9" s="92">
        <v>0.32866456515327247</v>
      </c>
      <c r="AB9" s="92">
        <v>0.32726578478118595</v>
      </c>
      <c r="AC9" s="92">
        <v>0.33804828140726689</v>
      </c>
      <c r="AD9" s="92">
        <v>0.35308368348877672</v>
      </c>
      <c r="AE9" s="92">
        <v>0.36127501605989543</v>
      </c>
      <c r="AF9" s="92">
        <v>0.336314328692911</v>
      </c>
      <c r="AG9" s="92">
        <v>0.34392257025756506</v>
      </c>
      <c r="AH9" s="92">
        <v>0.36114628596185655</v>
      </c>
      <c r="AI9" s="92">
        <v>0.37061538562698515</v>
      </c>
      <c r="AJ9" s="92">
        <v>0.37678757180985728</v>
      </c>
      <c r="AK9" s="92">
        <v>0.38741092067264526</v>
      </c>
      <c r="AL9" s="92">
        <v>0.383268005286727</v>
      </c>
      <c r="AM9" s="92">
        <v>0.39361997933234427</v>
      </c>
      <c r="AN9" s="92">
        <v>0.40715832414469166</v>
      </c>
      <c r="AO9" s="92">
        <v>0.41465054901440324</v>
      </c>
      <c r="AP9" s="92">
        <v>0.40584455533179142</v>
      </c>
      <c r="AQ9" s="92">
        <v>0.4151583306213521</v>
      </c>
      <c r="AR9" s="92">
        <v>0.43862096220278957</v>
      </c>
      <c r="AS9" s="92">
        <v>0.44758791805257503</v>
      </c>
      <c r="AT9" s="92">
        <v>0.44657128563417114</v>
      </c>
      <c r="AU9" s="92">
        <v>0.45050456715809217</v>
      </c>
      <c r="AV9" s="92">
        <v>0.44928545717019908</v>
      </c>
      <c r="AW9" s="92">
        <v>0.44282161656391661</v>
      </c>
      <c r="AX9" s="92">
        <v>0.4474011718435042</v>
      </c>
      <c r="AY9" s="92">
        <v>0.42440799931491724</v>
      </c>
      <c r="AZ9" s="92">
        <v>0.43407536964877846</v>
      </c>
      <c r="BA9" s="92">
        <v>0.43033233297466611</v>
      </c>
      <c r="BB9" s="92">
        <v>0.42931747399306813</v>
      </c>
      <c r="BC9" s="92">
        <v>0.4373933131244585</v>
      </c>
      <c r="BD9" s="92">
        <v>0.44952489502727749</v>
      </c>
      <c r="BE9" s="92">
        <v>0.45740107929148222</v>
      </c>
      <c r="BF9" s="10"/>
    </row>
    <row r="10" spans="1:58" ht="28">
      <c r="A10" s="93" t="s">
        <v>609</v>
      </c>
      <c r="B10" s="94" t="s">
        <v>610</v>
      </c>
      <c r="C10" s="95">
        <v>0.14923638023590149</v>
      </c>
      <c r="D10" s="95">
        <v>0.16092043023307484</v>
      </c>
      <c r="E10" s="95">
        <v>0.16283999170810948</v>
      </c>
      <c r="F10" s="95">
        <v>0.16749317961997626</v>
      </c>
      <c r="G10" s="95">
        <v>0.17076204754115967</v>
      </c>
      <c r="H10" s="95">
        <v>0.17329609879660857</v>
      </c>
      <c r="I10" s="95">
        <v>0.17449295468899115</v>
      </c>
      <c r="J10" s="95">
        <v>0.17762001728571197</v>
      </c>
      <c r="K10" s="95">
        <v>0.17788962165197464</v>
      </c>
      <c r="L10" s="95">
        <v>0.17540893743643185</v>
      </c>
      <c r="M10" s="95">
        <v>0.17837907455013985</v>
      </c>
      <c r="N10" s="95">
        <v>0.18520033132504013</v>
      </c>
      <c r="O10" s="95">
        <v>0.19806025894342896</v>
      </c>
      <c r="P10" s="95">
        <v>0.17785997361633954</v>
      </c>
      <c r="Q10" s="95">
        <v>0.18492210312140267</v>
      </c>
      <c r="R10" s="95">
        <v>0.18042771450494807</v>
      </c>
      <c r="S10" s="95">
        <v>0.17814060352193525</v>
      </c>
      <c r="T10" s="95">
        <v>0.18822967879313268</v>
      </c>
      <c r="U10" s="95">
        <v>0.19125404262373641</v>
      </c>
      <c r="V10" s="95">
        <v>0.18877053477478381</v>
      </c>
      <c r="W10" s="95">
        <v>0.20498699650958763</v>
      </c>
      <c r="X10" s="95">
        <v>0.20431749384139145</v>
      </c>
      <c r="Y10" s="95">
        <v>0.21253086917681618</v>
      </c>
      <c r="Z10" s="95">
        <v>0.22055682264132581</v>
      </c>
      <c r="AA10" s="95">
        <v>0.22217137367250192</v>
      </c>
      <c r="AB10" s="95">
        <v>0.22159128429506084</v>
      </c>
      <c r="AC10" s="95">
        <v>0.22890177982817114</v>
      </c>
      <c r="AD10" s="95">
        <v>0.238941122883225</v>
      </c>
      <c r="AE10" s="95">
        <v>0.24426717885185867</v>
      </c>
      <c r="AF10" s="95">
        <v>0.22696691137794123</v>
      </c>
      <c r="AG10" s="95">
        <v>0.23212114601824149</v>
      </c>
      <c r="AH10" s="95">
        <v>0.24423184577502943</v>
      </c>
      <c r="AI10" s="95">
        <v>0.25045509438158509</v>
      </c>
      <c r="AJ10" s="95">
        <v>0.25488507570747565</v>
      </c>
      <c r="AK10" s="95">
        <v>0.26169427985306304</v>
      </c>
      <c r="AL10" s="95">
        <v>0.25858847808301305</v>
      </c>
      <c r="AM10" s="95">
        <v>0.26635057128570494</v>
      </c>
      <c r="AN10" s="95">
        <v>0.27498692565573368</v>
      </c>
      <c r="AO10" s="95">
        <v>0.27999953892471285</v>
      </c>
      <c r="AP10" s="95">
        <v>0.2739253195018036</v>
      </c>
      <c r="AQ10" s="95">
        <v>0.28040186412485552</v>
      </c>
      <c r="AR10" s="95">
        <v>0.29631154395975307</v>
      </c>
      <c r="AS10" s="95">
        <v>0.3022025858343752</v>
      </c>
      <c r="AT10" s="95">
        <v>0.30146502777778089</v>
      </c>
      <c r="AU10" s="95">
        <v>0.30419764925902332</v>
      </c>
      <c r="AV10" s="95">
        <v>0.30331013697462444</v>
      </c>
      <c r="AW10" s="95">
        <v>0.29889571547535237</v>
      </c>
      <c r="AX10" s="95">
        <v>0.30199963420681386</v>
      </c>
      <c r="AY10" s="95">
        <v>0.28674639651342304</v>
      </c>
      <c r="AZ10" s="95">
        <v>0.29324075696150592</v>
      </c>
      <c r="BA10" s="95">
        <v>0.29119269536299708</v>
      </c>
      <c r="BB10" s="95">
        <v>0.29002654804485334</v>
      </c>
      <c r="BC10" s="95">
        <v>0.29564501631015827</v>
      </c>
      <c r="BD10" s="95">
        <v>0.30402525542733638</v>
      </c>
      <c r="BE10" s="95">
        <v>0.30852700792777021</v>
      </c>
      <c r="BF10" s="10"/>
    </row>
    <row r="11" spans="1:58" ht="14">
      <c r="A11" s="93"/>
      <c r="B11" s="94" t="s">
        <v>611</v>
      </c>
      <c r="C11" s="95">
        <v>8.8708412231052081E-2</v>
      </c>
      <c r="D11" s="95">
        <v>9.5593865129309688E-2</v>
      </c>
      <c r="E11" s="95">
        <v>9.7242469015294056E-2</v>
      </c>
      <c r="F11" s="95">
        <v>0.10009188422650868</v>
      </c>
      <c r="G11" s="95">
        <v>0.10169351611894152</v>
      </c>
      <c r="H11" s="95">
        <v>0.10339500390691277</v>
      </c>
      <c r="I11" s="95">
        <v>0.10392460690479824</v>
      </c>
      <c r="J11" s="95">
        <v>0.10564597124029253</v>
      </c>
      <c r="K11" s="95">
        <v>0.10591935650291941</v>
      </c>
      <c r="L11" s="95">
        <v>0.10450726449742472</v>
      </c>
      <c r="M11" s="95">
        <v>0.10618246340937701</v>
      </c>
      <c r="N11" s="95">
        <v>0.11025270840121892</v>
      </c>
      <c r="O11" s="95">
        <v>0.11800274359070542</v>
      </c>
      <c r="P11" s="95">
        <v>0.105826376570005</v>
      </c>
      <c r="Q11" s="95">
        <v>0.11013600468370548</v>
      </c>
      <c r="R11" s="95">
        <v>0.10712462398239192</v>
      </c>
      <c r="S11" s="95">
        <v>0.10571943115343729</v>
      </c>
      <c r="T11" s="95">
        <v>0.11219552851343292</v>
      </c>
      <c r="U11" s="95">
        <v>0.11380595239046325</v>
      </c>
      <c r="V11" s="95">
        <v>0.11270737560812126</v>
      </c>
      <c r="W11" s="95">
        <v>0.12205372387737999</v>
      </c>
      <c r="X11" s="95">
        <v>0.12153609068100241</v>
      </c>
      <c r="Y11" s="95">
        <v>0.12650051235594656</v>
      </c>
      <c r="Z11" s="95">
        <v>0.13107900200676717</v>
      </c>
      <c r="AA11" s="95">
        <v>0.1321327421098128</v>
      </c>
      <c r="AB11" s="95">
        <v>0.13224484549892884</v>
      </c>
      <c r="AC11" s="95">
        <v>0.13661980850786185</v>
      </c>
      <c r="AD11" s="95">
        <v>0.14243504754562047</v>
      </c>
      <c r="AE11" s="95">
        <v>0.14533854878799327</v>
      </c>
      <c r="AF11" s="95">
        <v>0.13451506837225977</v>
      </c>
      <c r="AG11" s="95">
        <v>0.13759447153984491</v>
      </c>
      <c r="AH11" s="95">
        <v>0.14538218169823633</v>
      </c>
      <c r="AI11" s="95">
        <v>0.1488611047426926</v>
      </c>
      <c r="AJ11" s="95">
        <v>0.15181807414131063</v>
      </c>
      <c r="AK11" s="95">
        <v>0.15540246770376506</v>
      </c>
      <c r="AL11" s="95">
        <v>0.15317353223332894</v>
      </c>
      <c r="AM11" s="95">
        <v>0.15874591430270835</v>
      </c>
      <c r="AN11" s="95">
        <v>0.16323769844038136</v>
      </c>
      <c r="AO11" s="95">
        <v>0.16615383181019977</v>
      </c>
      <c r="AP11" s="95">
        <v>0.16238929258995594</v>
      </c>
      <c r="AQ11" s="95">
        <v>0.16646699496696366</v>
      </c>
      <c r="AR11" s="95">
        <v>0.17599075068726389</v>
      </c>
      <c r="AS11" s="95">
        <v>0.17928114663065522</v>
      </c>
      <c r="AT11" s="95">
        <v>0.17877954237816956</v>
      </c>
      <c r="AU11" s="95">
        <v>0.1804970211473608</v>
      </c>
      <c r="AV11" s="95">
        <v>0.17988987048079685</v>
      </c>
      <c r="AW11" s="95">
        <v>0.17720820662854261</v>
      </c>
      <c r="AX11" s="95">
        <v>0.17906449352899498</v>
      </c>
      <c r="AY11" s="95">
        <v>0.17035527176052162</v>
      </c>
      <c r="AZ11" s="95">
        <v>0.17416689292661042</v>
      </c>
      <c r="BA11" s="95">
        <v>0.17355191107919327</v>
      </c>
      <c r="BB11" s="95">
        <v>0.17225785140717431</v>
      </c>
      <c r="BC11" s="95">
        <v>0.17579864403004819</v>
      </c>
      <c r="BD11" s="95">
        <v>0.18100717079411624</v>
      </c>
      <c r="BE11" s="95">
        <v>0.18265588439049524</v>
      </c>
      <c r="BF11" s="10"/>
    </row>
    <row r="12" spans="1:58" ht="14">
      <c r="A12" s="93"/>
      <c r="B12" s="94" t="s">
        <v>612</v>
      </c>
      <c r="C12" s="95">
        <v>0.12931346643440972</v>
      </c>
      <c r="D12" s="95">
        <v>0.13082283746482651</v>
      </c>
      <c r="E12" s="95">
        <v>0.13458333860377864</v>
      </c>
      <c r="F12" s="95">
        <v>0.14211124373576317</v>
      </c>
      <c r="G12" s="95">
        <v>0.13876138818169639</v>
      </c>
      <c r="H12" s="95">
        <v>0.14111747286613965</v>
      </c>
      <c r="I12" s="95">
        <v>0.14158689213453043</v>
      </c>
      <c r="J12" s="95">
        <v>0.14263916333913981</v>
      </c>
      <c r="K12" s="95">
        <v>0.14719825271338607</v>
      </c>
      <c r="L12" s="95">
        <v>0.14984686694358848</v>
      </c>
      <c r="M12" s="95">
        <v>0.15191086694358846</v>
      </c>
      <c r="N12" s="95">
        <v>0.15240610156773426</v>
      </c>
      <c r="O12" s="95">
        <v>0.15385021358702944</v>
      </c>
      <c r="P12" s="95">
        <v>0.15612099209433214</v>
      </c>
      <c r="Q12" s="95">
        <v>0.15758841431059908</v>
      </c>
      <c r="R12" s="95">
        <v>0.15821573093930072</v>
      </c>
      <c r="S12" s="95">
        <v>0.16259616347313427</v>
      </c>
      <c r="T12" s="95">
        <v>0.16828417365670653</v>
      </c>
      <c r="U12" s="95">
        <v>0.16933089856626027</v>
      </c>
      <c r="V12" s="95">
        <v>0.17627826664880078</v>
      </c>
      <c r="W12" s="95">
        <v>0.17338946804234226</v>
      </c>
      <c r="X12" s="95">
        <v>0.17608904997990099</v>
      </c>
      <c r="Y12" s="95">
        <v>0.18219059573897908</v>
      </c>
      <c r="Z12" s="95">
        <v>0.18159328259413116</v>
      </c>
      <c r="AA12" s="95">
        <v>0.18439811979096893</v>
      </c>
      <c r="AB12" s="95">
        <v>0.19034972531153696</v>
      </c>
      <c r="AC12" s="95">
        <v>0.19125954709902193</v>
      </c>
      <c r="AD12" s="95">
        <v>0.19214658984322655</v>
      </c>
      <c r="AE12" s="95">
        <v>0.19033900576175797</v>
      </c>
      <c r="AF12" s="95">
        <v>0.18968109339407743</v>
      </c>
      <c r="AG12" s="95">
        <v>0.1917979364866676</v>
      </c>
      <c r="AH12" s="95">
        <v>0.20016079324668362</v>
      </c>
      <c r="AI12" s="95">
        <v>0.19839313948814144</v>
      </c>
      <c r="AJ12" s="95">
        <v>0.19971753986332574</v>
      </c>
      <c r="AK12" s="95">
        <v>0.20176068605118586</v>
      </c>
      <c r="AL12" s="95">
        <v>0.20098539461342635</v>
      </c>
      <c r="AM12" s="95">
        <v>0.20899906203939436</v>
      </c>
      <c r="AN12" s="95">
        <v>0.20838804770199659</v>
      </c>
      <c r="AO12" s="95">
        <v>0.20533940774487466</v>
      </c>
      <c r="AP12" s="95">
        <v>0.208137746214659</v>
      </c>
      <c r="AQ12" s="95">
        <v>0.20940533297601502</v>
      </c>
      <c r="AR12" s="95">
        <v>0.21293313680825407</v>
      </c>
      <c r="AS12" s="95">
        <v>0.21219402385099828</v>
      </c>
      <c r="AT12" s="95">
        <v>0.21478574299879405</v>
      </c>
      <c r="AU12" s="95">
        <v>0.21490151413640626</v>
      </c>
      <c r="AV12" s="95">
        <v>0.21569127696636747</v>
      </c>
      <c r="AW12" s="95">
        <v>0.21896502746884625</v>
      </c>
      <c r="AX12" s="95">
        <v>0.21446603242663817</v>
      </c>
      <c r="AY12" s="95">
        <v>0.21705801956317833</v>
      </c>
      <c r="AZ12" s="95">
        <v>0.22240385903792037</v>
      </c>
      <c r="BA12" s="95">
        <v>0.22546214658984326</v>
      </c>
      <c r="BB12" s="95">
        <v>0.22436446469248289</v>
      </c>
      <c r="BC12" s="95">
        <v>0.22024226182500334</v>
      </c>
      <c r="BD12" s="95">
        <v>0.22377488945464291</v>
      </c>
      <c r="BE12" s="95">
        <v>0.21892804502210905</v>
      </c>
      <c r="BF12" s="10"/>
    </row>
    <row r="15" spans="1:58">
      <c r="A15" s="324" t="s">
        <v>675</v>
      </c>
      <c r="B15" s="324"/>
      <c r="C15" s="324"/>
      <c r="D15" s="324"/>
    </row>
    <row r="17" spans="1:60">
      <c r="A17" s="20" t="s">
        <v>602</v>
      </c>
    </row>
    <row r="18" spans="1:60">
      <c r="A18" s="27" t="s">
        <v>411</v>
      </c>
      <c r="B18" s="38">
        <v>1960</v>
      </c>
      <c r="C18" s="38">
        <v>1961</v>
      </c>
      <c r="D18" s="38">
        <v>1962</v>
      </c>
      <c r="E18" s="38">
        <v>1963</v>
      </c>
      <c r="F18" s="38">
        <v>1964</v>
      </c>
      <c r="G18" s="38">
        <v>1965</v>
      </c>
      <c r="H18" s="38">
        <v>1966</v>
      </c>
      <c r="I18" s="38">
        <v>1967</v>
      </c>
      <c r="J18" s="38">
        <v>1968</v>
      </c>
      <c r="K18" s="38">
        <v>1969</v>
      </c>
      <c r="L18" s="38">
        <v>1970</v>
      </c>
      <c r="M18" s="38">
        <v>1971</v>
      </c>
      <c r="N18" s="38">
        <v>1972</v>
      </c>
      <c r="O18" s="38">
        <v>1973</v>
      </c>
      <c r="P18" s="38">
        <v>1974</v>
      </c>
      <c r="Q18" s="38">
        <v>1975</v>
      </c>
      <c r="R18" s="38">
        <v>1976</v>
      </c>
      <c r="S18" s="38">
        <v>1977</v>
      </c>
      <c r="T18" s="38">
        <v>1978</v>
      </c>
      <c r="U18" s="38">
        <v>1979</v>
      </c>
      <c r="V18" s="38">
        <v>1980</v>
      </c>
      <c r="W18" s="38">
        <v>1981</v>
      </c>
      <c r="X18" s="38">
        <v>1982</v>
      </c>
      <c r="Y18" s="38">
        <v>1983</v>
      </c>
      <c r="Z18" s="38">
        <v>1984</v>
      </c>
      <c r="AA18" s="38">
        <v>1985</v>
      </c>
      <c r="AB18" s="38">
        <v>1986</v>
      </c>
      <c r="AC18" s="38">
        <v>1987</v>
      </c>
      <c r="AD18" s="38">
        <v>1988</v>
      </c>
      <c r="AE18" s="38">
        <v>1989</v>
      </c>
      <c r="AF18" s="38">
        <v>1990</v>
      </c>
      <c r="AG18" s="38">
        <v>1991</v>
      </c>
      <c r="AH18" s="38">
        <v>1992</v>
      </c>
      <c r="AI18" s="38">
        <v>1993</v>
      </c>
      <c r="AJ18" s="38">
        <v>1994</v>
      </c>
      <c r="AK18" s="38">
        <v>1995</v>
      </c>
      <c r="AL18" s="38">
        <v>1996</v>
      </c>
      <c r="AM18" s="38">
        <v>1997</v>
      </c>
      <c r="AN18" s="38">
        <v>1998</v>
      </c>
      <c r="AO18" s="38">
        <v>1999</v>
      </c>
      <c r="AP18" s="38">
        <v>2000</v>
      </c>
      <c r="AQ18" s="38">
        <v>2001</v>
      </c>
      <c r="AR18" s="38">
        <v>2002</v>
      </c>
      <c r="AS18" s="38">
        <v>2003</v>
      </c>
      <c r="AT18" s="38">
        <v>2004</v>
      </c>
      <c r="AU18" s="38">
        <v>2005</v>
      </c>
      <c r="AV18" s="38">
        <v>2006</v>
      </c>
      <c r="AW18" s="38">
        <v>2007</v>
      </c>
      <c r="AX18" s="38">
        <v>2008</v>
      </c>
      <c r="AY18" s="38">
        <v>2009</v>
      </c>
      <c r="AZ18" s="38">
        <v>2010</v>
      </c>
      <c r="BA18" s="38">
        <v>2011</v>
      </c>
      <c r="BB18" s="38">
        <v>2012</v>
      </c>
      <c r="BC18" s="38">
        <v>2013</v>
      </c>
      <c r="BD18" s="38">
        <v>2014</v>
      </c>
      <c r="BE18" s="38">
        <v>2015</v>
      </c>
      <c r="BF18" s="38">
        <v>2016</v>
      </c>
      <c r="BG18" s="38">
        <v>2017</v>
      </c>
    </row>
    <row r="19" spans="1:60" ht="14">
      <c r="A19" s="44" t="s">
        <v>676</v>
      </c>
      <c r="B19" s="121">
        <f>'2.c-Steel-Ammonia-Efficiency'!C43</f>
        <v>0.16878830283620813</v>
      </c>
      <c r="C19" s="121">
        <f>'2.c-Steel-Ammonia-Efficiency'!D43</f>
        <v>0.17933374836833732</v>
      </c>
      <c r="D19" s="121">
        <f>'2.c-Steel-Ammonia-Efficiency'!E43</f>
        <v>0.18009266208921038</v>
      </c>
      <c r="E19" s="121">
        <f>'2.c-Steel-Ammonia-Efficiency'!F43</f>
        <v>0.1903207440705395</v>
      </c>
      <c r="F19" s="121">
        <f>'2.c-Steel-Ammonia-Efficiency'!G43</f>
        <v>0.19713455541811728</v>
      </c>
      <c r="G19" s="121">
        <f>'2.c-Steel-Ammonia-Efficiency'!H43</f>
        <v>0.20274024086103484</v>
      </c>
      <c r="H19" s="121">
        <f>'2.c-Steel-Ammonia-Efficiency'!I43</f>
        <v>0.20347932461625565</v>
      </c>
      <c r="I19" s="121">
        <f>'2.c-Steel-Ammonia-Efficiency'!J43</f>
        <v>0.2044654573505589</v>
      </c>
      <c r="J19" s="121">
        <f>'2.c-Steel-Ammonia-Efficiency'!K43</f>
        <v>0.20299091111382089</v>
      </c>
      <c r="K19" s="121">
        <f>'2.c-Steel-Ammonia-Efficiency'!L43</f>
        <v>0.20078142229621518</v>
      </c>
      <c r="L19" s="121">
        <f>'2.c-Steel-Ammonia-Efficiency'!M43</f>
        <v>0.20122598342616282</v>
      </c>
      <c r="M19" s="121">
        <f>'2.c-Steel-Ammonia-Efficiency'!N43</f>
        <v>0.20627542967550602</v>
      </c>
      <c r="N19" s="121">
        <f>'2.c-Steel-Ammonia-Efficiency'!O43</f>
        <v>0.22647313336522887</v>
      </c>
      <c r="O19" s="121">
        <f>'2.c-Steel-Ammonia-Efficiency'!P43</f>
        <v>0.22498657447637344</v>
      </c>
      <c r="P19" s="121">
        <f>'2.c-Steel-Ammonia-Efficiency'!Q43</f>
        <v>0.22153130468121032</v>
      </c>
      <c r="Q19" s="121">
        <f>'2.c-Steel-Ammonia-Efficiency'!R43</f>
        <v>0.19930813530939079</v>
      </c>
      <c r="R19" s="121">
        <f>'2.c-Steel-Ammonia-Efficiency'!S43</f>
        <v>0.19055555399050261</v>
      </c>
      <c r="S19" s="121">
        <f>'2.c-Steel-Ammonia-Efficiency'!T43</f>
        <v>0.20370319896020464</v>
      </c>
      <c r="T19" s="121">
        <f>'2.c-Steel-Ammonia-Efficiency'!U43</f>
        <v>0.20584892887319037</v>
      </c>
      <c r="U19" s="121">
        <f>'2.c-Steel-Ammonia-Efficiency'!V43</f>
        <v>0.20151416151107596</v>
      </c>
      <c r="V19" s="121">
        <f>'2.c-Steel-Ammonia-Efficiency'!W43</f>
        <v>0.20264367881410439</v>
      </c>
      <c r="W19" s="121">
        <f>'2.c-Steel-Ammonia-Efficiency'!X43</f>
        <v>0.23720112985311925</v>
      </c>
      <c r="X19" s="121">
        <f>'2.c-Steel-Ammonia-Efficiency'!Y43</f>
        <v>0.24452602084002215</v>
      </c>
      <c r="Y19" s="121">
        <f>'2.c-Steel-Ammonia-Efficiency'!Z43</f>
        <v>0.26173246056015959</v>
      </c>
      <c r="Z19" s="121">
        <f>'2.c-Steel-Ammonia-Efficiency'!AA43</f>
        <v>0.26456901668314409</v>
      </c>
      <c r="AA19" s="121">
        <f>'2.c-Steel-Ammonia-Efficiency'!AB43</f>
        <v>0.27055935245315982</v>
      </c>
      <c r="AB19" s="121">
        <f>'2.c-Steel-Ammonia-Efficiency'!AC43</f>
        <v>0.29045897755140532</v>
      </c>
      <c r="AC19" s="121">
        <f>'2.c-Steel-Ammonia-Efficiency'!AD43</f>
        <v>0.29785382590383391</v>
      </c>
      <c r="AD19" s="121">
        <f>'2.c-Steel-Ammonia-Efficiency'!AE43</f>
        <v>0.31290575296525536</v>
      </c>
      <c r="AE19" s="121">
        <f>'2.c-Steel-Ammonia-Efficiency'!AF43</f>
        <v>0.29501882156712217</v>
      </c>
      <c r="AF19" s="121">
        <f>'2.c-Steel-Ammonia-Efficiency'!AG43</f>
        <v>0.30965230562079338</v>
      </c>
      <c r="AG19" s="121">
        <f>'2.c-Steel-Ammonia-Efficiency'!AH43</f>
        <v>0.31166661332403328</v>
      </c>
      <c r="AH19" s="121">
        <f>'2.c-Steel-Ammonia-Efficiency'!AI43</f>
        <v>0.32117545048478491</v>
      </c>
      <c r="AI19" s="121">
        <f>'2.c-Steel-Ammonia-Efficiency'!AJ43</f>
        <v>0.33074526979130492</v>
      </c>
      <c r="AJ19" s="121">
        <f>'2.c-Steel-Ammonia-Efficiency'!AK43</f>
        <v>0.33758758634254704</v>
      </c>
      <c r="AK19" s="121">
        <f>'2.c-Steel-Ammonia-Efficiency'!AL43</f>
        <v>0.33965443592690292</v>
      </c>
      <c r="AL19" s="121">
        <f>'2.c-Steel-Ammonia-Efficiency'!AM43</f>
        <v>0.35294217766752661</v>
      </c>
      <c r="AM19" s="121">
        <f>'2.c-Steel-Ammonia-Efficiency'!AN43</f>
        <v>0.35150939080219901</v>
      </c>
      <c r="AN19" s="121">
        <f>'2.c-Steel-Ammonia-Efficiency'!AO43</f>
        <v>0.34802026343897174</v>
      </c>
      <c r="AO19" s="121">
        <f>'2.c-Steel-Ammonia-Efficiency'!AP43</f>
        <v>0.34452504769199671</v>
      </c>
      <c r="AP19" s="121">
        <f>'2.c-Steel-Ammonia-Efficiency'!AQ43</f>
        <v>0.34667025004092028</v>
      </c>
      <c r="AQ19" s="121">
        <f>'2.c-Steel-Ammonia-Efficiency'!AR43</f>
        <v>0.34181848389526387</v>
      </c>
      <c r="AR19" s="121">
        <f>'2.c-Steel-Ammonia-Efficiency'!AS43</f>
        <v>0.36334237188979956</v>
      </c>
      <c r="AS19" s="121">
        <f>'2.c-Steel-Ammonia-Efficiency'!AT43</f>
        <v>0.34869820616923819</v>
      </c>
      <c r="AT19" s="121">
        <f>'2.c-Steel-Ammonia-Efficiency'!AU43</f>
        <v>0.36045665309024716</v>
      </c>
      <c r="AU19" s="121">
        <f>'2.c-Steel-Ammonia-Efficiency'!AV43</f>
        <v>0.35945713376149829</v>
      </c>
      <c r="AV19" s="121">
        <f>'2.c-Steel-Ammonia-Efficiency'!AW43</f>
        <v>0.37017908710431985</v>
      </c>
      <c r="AW19" s="121">
        <f>'2.c-Steel-Ammonia-Efficiency'!AX43</f>
        <v>0.37973680120975212</v>
      </c>
      <c r="AX19" s="121">
        <f>'2.c-Steel-Ammonia-Efficiency'!AY43</f>
        <v>0.37203644795756413</v>
      </c>
      <c r="AY19" s="121">
        <f>'2.c-Steel-Ammonia-Efficiency'!AZ43</f>
        <v>0.3679125310173697</v>
      </c>
      <c r="AZ19" s="121">
        <f>'2.c-Steel-Ammonia-Efficiency'!BA43</f>
        <v>0.35085475259006282</v>
      </c>
      <c r="BA19" s="121">
        <f>'2.c-Steel-Ammonia-Efficiency'!BB43</f>
        <v>0.34999167046123431</v>
      </c>
      <c r="BB19" s="121">
        <f>'2.c-Steel-Ammonia-Efficiency'!BC43</f>
        <v>0.36036519871106337</v>
      </c>
      <c r="BC19" s="121">
        <f>'2.c-Steel-Ammonia-Efficiency'!BD43</f>
        <v>0.39076717216770734</v>
      </c>
      <c r="BD19" s="121">
        <f>'2.c-Steel-Ammonia-Efficiency'!BE43</f>
        <v>0.40017722640673464</v>
      </c>
      <c r="BE19" s="122" t="e">
        <f>'2.c-Steel-Ammonia-Efficiency'!BF43</f>
        <v>#DIV/0!</v>
      </c>
      <c r="BF19" s="122" t="e">
        <f>'2.c-Steel-Ammonia-Efficiency'!BG43</f>
        <v>#DIV/0!</v>
      </c>
      <c r="BG19" s="122">
        <f>'2.c-Steel-Ammonia-Efficiency'!BH43</f>
        <v>0.38594594594594595</v>
      </c>
    </row>
    <row r="20" spans="1:60" ht="14">
      <c r="A20" s="125" t="s">
        <v>677</v>
      </c>
      <c r="B20" s="121">
        <f>'2.c-Steel-Ammonia-Efficiency'!C44</f>
        <v>9.4112519231784542E-2</v>
      </c>
      <c r="C20" s="121">
        <f>'2.c-Steel-Ammonia-Efficiency'!D44</f>
        <v>9.9828112054210896E-2</v>
      </c>
      <c r="D20" s="121">
        <f>'2.c-Steel-Ammonia-Efficiency'!E44</f>
        <v>0.10001908025992153</v>
      </c>
      <c r="E20" s="121">
        <f>'2.c-Steel-Ammonia-Efficiency'!F44</f>
        <v>0.1077506340119737</v>
      </c>
      <c r="F20" s="121">
        <f>'2.c-Steel-Ammonia-Efficiency'!G44</f>
        <v>0.11371237383917139</v>
      </c>
      <c r="G20" s="121">
        <f>'2.c-Steel-Ammonia-Efficiency'!H44</f>
        <v>0.11866559603672551</v>
      </c>
      <c r="H20" s="121">
        <f>'2.c-Steel-Ammonia-Efficiency'!I44</f>
        <v>0.12001946124982064</v>
      </c>
      <c r="I20" s="121">
        <f>'2.c-Steel-Ammonia-Efficiency'!J44</f>
        <v>0.12126533801019942</v>
      </c>
      <c r="J20" s="121">
        <f>'2.c-Steel-Ammonia-Efficiency'!K44</f>
        <v>0.12253735204527143</v>
      </c>
      <c r="K20" s="121">
        <f>'2.c-Steel-Ammonia-Efficiency'!L44</f>
        <v>0.12383633457578669</v>
      </c>
      <c r="L20" s="121">
        <f>'2.c-Steel-Ammonia-Efficiency'!M44</f>
        <v>0.12516315244624154</v>
      </c>
      <c r="M20" s="121">
        <f>'2.c-Steel-Ammonia-Efficiency'!N44</f>
        <v>0.12643228587880875</v>
      </c>
      <c r="N20" s="121">
        <f>'2.c-Steel-Ammonia-Efficiency'!O44</f>
        <v>0.14072350184323351</v>
      </c>
      <c r="O20" s="121">
        <f>'2.c-Steel-Ammonia-Efficiency'!P44</f>
        <v>0.14050650081099503</v>
      </c>
      <c r="P20" s="121">
        <f>'2.c-Steel-Ammonia-Efficiency'!Q44</f>
        <v>0.14367922824866267</v>
      </c>
      <c r="Q20" s="121">
        <f>'2.c-Steel-Ammonia-Efficiency'!R44</f>
        <v>0.13497139623359219</v>
      </c>
      <c r="R20" s="121">
        <f>'2.c-Steel-Ammonia-Efficiency'!S44</f>
        <v>0.13295689778234457</v>
      </c>
      <c r="S20" s="121">
        <f>'2.c-Steel-Ammonia-Efficiency'!T44</f>
        <v>0.14275820755476099</v>
      </c>
      <c r="T20" s="121">
        <f>'2.c-Steel-Ammonia-Efficiency'!U44</f>
        <v>0.15253616697631997</v>
      </c>
      <c r="U20" s="121">
        <f>'2.c-Steel-Ammonia-Efficiency'!V44</f>
        <v>0.14748530052015044</v>
      </c>
      <c r="V20" s="121">
        <f>'2.c-Steel-Ammonia-Efficiency'!W44</f>
        <v>0.16021784444994758</v>
      </c>
      <c r="W20" s="121">
        <f>'2.c-Steel-Ammonia-Efficiency'!X44</f>
        <v>0.16935574432351874</v>
      </c>
      <c r="X20" s="121">
        <f>'2.c-Steel-Ammonia-Efficiency'!Y44</f>
        <v>0.17816224302834172</v>
      </c>
      <c r="Y20" s="121">
        <f>'2.c-Steel-Ammonia-Efficiency'!Z44</f>
        <v>0.18179820717177725</v>
      </c>
      <c r="Z20" s="121">
        <f>'2.c-Steel-Ammonia-Efficiency'!AA44</f>
        <v>0.1879348555151284</v>
      </c>
      <c r="AA20" s="121">
        <f>'2.c-Steel-Ammonia-Efficiency'!AB44</f>
        <v>0.18558566982118929</v>
      </c>
      <c r="AB20" s="121">
        <f>'2.c-Steel-Ammonia-Efficiency'!AC44</f>
        <v>0.19795804780926857</v>
      </c>
      <c r="AC20" s="121">
        <f>'2.c-Steel-Ammonia-Efficiency'!AD44</f>
        <v>0.1970821272437408</v>
      </c>
      <c r="AD20" s="121">
        <f>'2.c-Steel-Ammonia-Efficiency'!AE44</f>
        <v>0.20813346148170761</v>
      </c>
      <c r="AE20" s="121">
        <f>'2.c-Steel-Ammonia-Efficiency'!AF44</f>
        <v>0.19884178909413142</v>
      </c>
      <c r="AF20" s="121">
        <f>'2.c-Steel-Ammonia-Efficiency'!AG44</f>
        <v>0.20620629980132144</v>
      </c>
      <c r="AG20" s="121">
        <f>'2.c-Steel-Ammonia-Efficiency'!AH44</f>
        <v>0.20245709435038836</v>
      </c>
      <c r="AH20" s="121">
        <f>'2.c-Steel-Ammonia-Efficiency'!AI44</f>
        <v>0.21209790836707351</v>
      </c>
      <c r="AI20" s="121">
        <f>'2.c-Steel-Ammonia-Efficiency'!AJ44</f>
        <v>0.21941162934524844</v>
      </c>
      <c r="AJ20" s="121">
        <f>'2.c-Steel-Ammonia-Efficiency'!AK44</f>
        <v>0.22270280378542717</v>
      </c>
      <c r="AK20" s="121">
        <f>'2.c-Steel-Ammonia-Efficiency'!AL44</f>
        <v>0.22495232705598706</v>
      </c>
      <c r="AL20" s="121">
        <f>'2.c-Steel-Ammonia-Efficiency'!AM44</f>
        <v>0.22841313208761763</v>
      </c>
      <c r="AM20" s="121">
        <f>'2.c-Steel-Ammonia-Efficiency'!AN44</f>
        <v>0.22959051936641978</v>
      </c>
      <c r="AN20" s="121">
        <f>'2.c-Steel-Ammonia-Efficiency'!AO44</f>
        <v>0.22270280378542717</v>
      </c>
      <c r="AO20" s="121">
        <f>'2.c-Steel-Ammonia-Efficiency'!AP44</f>
        <v>0.22049782553012592</v>
      </c>
      <c r="AP20" s="121">
        <f>'2.c-Steel-Ammonia-Efficiency'!AQ44</f>
        <v>0.22495232705598706</v>
      </c>
      <c r="AQ20" s="121">
        <f>'2.c-Steel-Ammonia-Efficiency'!AR44</f>
        <v>0.22270280378542714</v>
      </c>
      <c r="AR20" s="121">
        <f>'2.c-Steel-Ammonia-Efficiency'!AS44</f>
        <v>0.23442400398466015</v>
      </c>
      <c r="AS20" s="121">
        <f>'2.c-Steel-Ammonia-Efficiency'!AT44</f>
        <v>0.21727102808334356</v>
      </c>
      <c r="AT20" s="121">
        <f>'2.c-Steel-Ammonia-Efficiency'!AU44</f>
        <v>0.23078010754966544</v>
      </c>
      <c r="AU20" s="121">
        <f>'2.c-Steel-Ammonia-Efficiency'!AV44</f>
        <v>0.22495232705598697</v>
      </c>
      <c r="AV20" s="121">
        <f>'2.c-Steel-Ammonia-Efficiency'!AW44</f>
        <v>0.22959051936641972</v>
      </c>
      <c r="AW20" s="121">
        <f>'2.c-Steel-Ammonia-Efficiency'!AX44</f>
        <v>0.23946538041443774</v>
      </c>
      <c r="AX20" s="121">
        <f>'2.c-Steel-Ammonia-Efficiency'!AY44</f>
        <v>0.23818481688280971</v>
      </c>
      <c r="AY20" s="121">
        <f>'2.c-Steel-Ammonia-Efficiency'!AZ44</f>
        <v>0.2319820872764865</v>
      </c>
      <c r="AZ20" s="121">
        <f>'2.c-Steel-Ammonia-Efficiency'!BA44</f>
        <v>0.22959051936641961</v>
      </c>
      <c r="BA20" s="121">
        <f>'2.c-Steel-Ammonia-Efficiency'!BB44</f>
        <v>0.23442400398466001</v>
      </c>
      <c r="BB20" s="121">
        <f>'2.c-Steel-Ammonia-Efficiency'!BC44</f>
        <v>0.22724775896472144</v>
      </c>
      <c r="BC20" s="121">
        <f>'2.c-Steel-Ammonia-Efficiency'!BD44</f>
        <v>0.23442400398466001</v>
      </c>
      <c r="BD20" s="121">
        <f>'2.c-Steel-Ammonia-Efficiency'!BE44</f>
        <v>0.2407597878761373</v>
      </c>
      <c r="BE20" s="121" t="e">
        <f>'2.c-Steel-Ammonia-Efficiency'!BF44</f>
        <v>#DIV/0!</v>
      </c>
      <c r="BF20" s="121" t="e">
        <f>'2.c-Steel-Ammonia-Efficiency'!BG44</f>
        <v>#DIV/0!</v>
      </c>
      <c r="BG20" s="121" t="e">
        <f>'2.c-Steel-Ammonia-Efficiency'!BH44</f>
        <v>#DIV/0!</v>
      </c>
    </row>
    <row r="21" spans="1:60" ht="14">
      <c r="A21" s="125" t="s">
        <v>678</v>
      </c>
      <c r="B21" s="121">
        <f>'2.c-Steel-Ammonia-Efficiency'!C45</f>
        <v>0.15285003987600615</v>
      </c>
      <c r="C21" s="121">
        <f>'2.c-Steel-Ammonia-Efficiency'!D45</f>
        <v>0.16213284941031764</v>
      </c>
      <c r="D21" s="121">
        <f>'2.c-Steel-Ammonia-Efficiency'!E45</f>
        <v>0.16244300472330028</v>
      </c>
      <c r="E21" s="121">
        <f>'2.c-Steel-Ammonia-Efficiency'!F45</f>
        <v>0.17499997704697326</v>
      </c>
      <c r="F21" s="121">
        <f>'2.c-Steel-Ammonia-Efficiency'!G45</f>
        <v>0.18468255889427526</v>
      </c>
      <c r="G21" s="121">
        <f>'2.c-Steel-Ammonia-Efficiency'!H45</f>
        <v>0.19272718692666538</v>
      </c>
      <c r="H21" s="121">
        <f>'2.c-Steel-Ammonia-Efficiency'!I45</f>
        <v>0.19492602671437387</v>
      </c>
      <c r="I21" s="121">
        <f>'2.c-Steel-Ammonia-Efficiency'!J45</f>
        <v>0.19694948027888298</v>
      </c>
      <c r="J21" s="121">
        <f>'2.c-Steel-Ammonia-Efficiency'!K45</f>
        <v>0.19901538391817192</v>
      </c>
      <c r="K21" s="121">
        <f>'2.c-Steel-Ammonia-Efficiency'!L45</f>
        <v>0.20112508763461903</v>
      </c>
      <c r="L21" s="121">
        <f>'2.c-Steel-Ammonia-Efficiency'!M45</f>
        <v>0.2032799992878471</v>
      </c>
      <c r="M21" s="121">
        <f>'2.c-Steel-Ammonia-Efficiency'!N45</f>
        <v>0.2053412244825325</v>
      </c>
      <c r="N21" s="121">
        <f>'2.c-Steel-Ammonia-Efficiency'!O45</f>
        <v>0.22855187645391439</v>
      </c>
      <c r="O21" s="121">
        <f>'2.c-Steel-Ammonia-Efficiency'!P45</f>
        <v>0.22819944070252302</v>
      </c>
      <c r="P21" s="121">
        <f>'2.c-Steel-Ammonia-Efficiency'!Q45</f>
        <v>0.2333523312990316</v>
      </c>
      <c r="Q21" s="121">
        <f>'2.c-Steel-Ammonia-Efficiency'!R45</f>
        <v>0.21920976576575696</v>
      </c>
      <c r="R21" s="121">
        <f>'2.c-Steel-Ammonia-Efficiency'!S45</f>
        <v>0.21593797821701435</v>
      </c>
      <c r="S21" s="121">
        <f>'2.c-Steel-Ammonia-Efficiency'!T45</f>
        <v>0.23185648302147374</v>
      </c>
      <c r="T21" s="121">
        <f>'2.c-Steel-Ammonia-Efficiency'!U45</f>
        <v>0.24773706405034179</v>
      </c>
      <c r="U21" s="121">
        <f>'2.c-Steel-Ammonia-Efficiency'!V45</f>
        <v>0.23953385000893976</v>
      </c>
      <c r="V21" s="121">
        <f>'2.c-Steel-Ammonia-Efficiency'!W45</f>
        <v>0.26021303130467555</v>
      </c>
      <c r="W21" s="121">
        <f>'2.c-Steel-Ammonia-Efficiency'!X45</f>
        <v>0.27505407871748971</v>
      </c>
      <c r="X21" s="121">
        <f>'2.c-Steel-Ammonia-Efficiency'!Y45</f>
        <v>0.28935689081079918</v>
      </c>
      <c r="Y21" s="121">
        <f>'2.c-Steel-Ammonia-Efficiency'!Z45</f>
        <v>0.29526213348040736</v>
      </c>
      <c r="Z21" s="121">
        <f>'2.c-Steel-Ammonia-Efficiency'!AA45</f>
        <v>0.30522878777510465</v>
      </c>
      <c r="AA21" s="121">
        <f>'2.c-Steel-Ammonia-Efficiency'!AB45</f>
        <v>0.30141342792791581</v>
      </c>
      <c r="AB21" s="121">
        <f>'2.c-Steel-Ammonia-Efficiency'!AC45</f>
        <v>0.32150765645644352</v>
      </c>
      <c r="AC21" s="121">
        <f>'2.c-Steel-Ammonia-Efficiency'!AD45</f>
        <v>0.32008505620663624</v>
      </c>
      <c r="AD21" s="121">
        <f>'2.c-Steel-Ammonia-Efficiency'!AE45</f>
        <v>0.33803375094719529</v>
      </c>
      <c r="AE21" s="121">
        <f>'2.c-Steel-Ammonia-Efficiency'!AF45</f>
        <v>0.32294295849419552</v>
      </c>
      <c r="AF21" s="121">
        <f>'2.c-Steel-Ammonia-Efficiency'!AG45</f>
        <v>0.33490380880879533</v>
      </c>
      <c r="AG21" s="121">
        <f>'2.c-Steel-Ammonia-Efficiency'!AH45</f>
        <v>0.32881464864863541</v>
      </c>
      <c r="AH21" s="121">
        <f>'2.c-Steel-Ammonia-Efficiency'!AI45</f>
        <v>0.34447248906047517</v>
      </c>
      <c r="AI21" s="121">
        <f>'2.c-Steel-Ammonia-Efficiency'!AJ45</f>
        <v>0.35635085075221568</v>
      </c>
      <c r="AJ21" s="121">
        <f>'2.c-Steel-Ammonia-Efficiency'!AK45</f>
        <v>0.36169611351349895</v>
      </c>
      <c r="AK21" s="121">
        <f>'2.c-Steel-Ammonia-Efficiency'!AL45</f>
        <v>0.36534960960959489</v>
      </c>
      <c r="AL21" s="121">
        <f>'2.c-Steel-Ammonia-Efficiency'!AM45</f>
        <v>0.37097037283435785</v>
      </c>
      <c r="AM21" s="121">
        <f>'2.c-Steel-Ammonia-Efficiency'!AN45</f>
        <v>0.37288259125102985</v>
      </c>
      <c r="AN21" s="121">
        <f>'2.c-Steel-Ammonia-Efficiency'!AO45</f>
        <v>0.3616961135134989</v>
      </c>
      <c r="AO21" s="121">
        <f>'2.c-Steel-Ammonia-Efficiency'!AP45</f>
        <v>0.35811496387475139</v>
      </c>
      <c r="AP21" s="121">
        <f>'2.c-Steel-Ammonia-Efficiency'!AQ45</f>
        <v>0.36534960960959484</v>
      </c>
      <c r="AQ21" s="121">
        <f>'2.c-Steel-Ammonia-Efficiency'!AR45</f>
        <v>0.36169611351349884</v>
      </c>
      <c r="AR21" s="121">
        <f>'2.c-Steel-Ammonia-Efficiency'!AS45</f>
        <v>0.3807327510668409</v>
      </c>
      <c r="AS21" s="121">
        <f>'2.c-Steel-Ammonia-Efficiency'!AT45</f>
        <v>0.35287425708634035</v>
      </c>
      <c r="AT21" s="121">
        <f>'2.c-Steel-Ammonia-Efficiency'!AU45</f>
        <v>0.37481462540258942</v>
      </c>
      <c r="AU21" s="121">
        <f>'2.c-Steel-Ammonia-Efficiency'!AV45</f>
        <v>0.36534960960959473</v>
      </c>
      <c r="AV21" s="121">
        <f>'2.c-Steel-Ammonia-Efficiency'!AW45</f>
        <v>0.37288259125102968</v>
      </c>
      <c r="AW21" s="121">
        <f>'2.c-Steel-Ammonia-Efficiency'!AX45</f>
        <v>0.38892055216505239</v>
      </c>
      <c r="AX21" s="121">
        <f>'2.c-Steel-Ammonia-Efficiency'!AY45</f>
        <v>0.38684076311604138</v>
      </c>
      <c r="AY21" s="121">
        <f>'2.c-Steel-Ammonia-Efficiency'!AZ45</f>
        <v>0.3767667849098944</v>
      </c>
      <c r="AZ21" s="121">
        <f>'2.c-Steel-Ammonia-Efficiency'!BA45</f>
        <v>0.37288259125102952</v>
      </c>
      <c r="BA21" s="121">
        <f>'2.c-Steel-Ammonia-Efficiency'!BB45</f>
        <v>0.38073275106684062</v>
      </c>
      <c r="BB21" s="121">
        <f>'2.c-Steel-Ammonia-Efficiency'!BC45</f>
        <v>0.36907766685050869</v>
      </c>
      <c r="BC21" s="121">
        <f>'2.c-Steel-Ammonia-Efficiency'!BD45</f>
        <v>0.38073275106684057</v>
      </c>
      <c r="BD21" s="121">
        <f>'2.c-Steel-Ammonia-Efficiency'!BE45</f>
        <v>0.39102282541999839</v>
      </c>
      <c r="BE21" s="121" t="e">
        <f>'2.c-Steel-Ammonia-Efficiency'!BF45</f>
        <v>#DIV/0!</v>
      </c>
      <c r="BF21" s="121" t="e">
        <f>'2.c-Steel-Ammonia-Efficiency'!BG45</f>
        <v>#DIV/0!</v>
      </c>
      <c r="BG21" s="121" t="e">
        <f>'2.c-Steel-Ammonia-Efficiency'!BH45</f>
        <v>#DIV/0!</v>
      </c>
    </row>
    <row r="22" spans="1:60" ht="28">
      <c r="A22" s="44" t="s">
        <v>679</v>
      </c>
      <c r="B22" s="121">
        <f>'2.c-Steel-Ammonia-Efficiency'!C81</f>
        <v>0.30077519379844958</v>
      </c>
      <c r="C22" s="121">
        <f>'2.c-Steel-Ammonia-Efficiency'!D81</f>
        <v>0.30575256107171001</v>
      </c>
      <c r="D22" s="121">
        <f>'2.c-Steel-Ammonia-Efficiency'!E81</f>
        <v>0.3108974358974359</v>
      </c>
      <c r="E22" s="121">
        <f>'2.c-Steel-Ammonia-Efficiency'!F81</f>
        <v>0.31621841890790553</v>
      </c>
      <c r="F22" s="121">
        <f>'2.c-Steel-Ammonia-Efficiency'!G81</f>
        <v>0.32172470978441137</v>
      </c>
      <c r="G22" s="121">
        <f>'2.c-Steel-Ammonia-Efficiency'!H81</f>
        <v>0.32742616033755284</v>
      </c>
      <c r="H22" s="121">
        <f>'2.c-Steel-Ammonia-Efficiency'!I81</f>
        <v>0.33333333333333348</v>
      </c>
      <c r="I22" s="121">
        <f>'2.c-Steel-Ammonia-Efficiency'!J81</f>
        <v>0.33945756780402464</v>
      </c>
      <c r="J22" s="121">
        <f>'2.c-Steel-Ammonia-Efficiency'!K81</f>
        <v>0.34581105169340481</v>
      </c>
      <c r="K22" s="121">
        <f>'2.c-Steel-Ammonia-Efficiency'!L81</f>
        <v>0.35240690281562237</v>
      </c>
      <c r="L22" s="121">
        <f>'2.c-Steel-Ammonia-Efficiency'!M81</f>
        <v>0.35925925925925922</v>
      </c>
      <c r="M22" s="121">
        <f>'2.c-Steel-Ammonia-Efficiency'!N81</f>
        <v>0.36431924882629108</v>
      </c>
      <c r="N22" s="121">
        <f>'2.c-Steel-Ammonia-Efficiency'!O81</f>
        <v>0.36952380952380948</v>
      </c>
      <c r="O22" s="121">
        <f>'2.c-Steel-Ammonia-Efficiency'!P81</f>
        <v>0.37487922705314008</v>
      </c>
      <c r="P22" s="121">
        <f>'2.c-Steel-Ammonia-Efficiency'!Q81</f>
        <v>0.38039215686274508</v>
      </c>
      <c r="Q22" s="121">
        <f>'2.c-Steel-Ammonia-Efficiency'!R81</f>
        <v>0.38606965174129348</v>
      </c>
      <c r="R22" s="121">
        <f>'2.c-Steel-Ammonia-Efficiency'!S81</f>
        <v>0.39191919191919189</v>
      </c>
      <c r="S22" s="121">
        <f>'2.c-Steel-Ammonia-Efficiency'!T81</f>
        <v>0.39794871794871794</v>
      </c>
      <c r="T22" s="121">
        <f>'2.c-Steel-Ammonia-Efficiency'!U81</f>
        <v>0.40416666666666662</v>
      </c>
      <c r="U22" s="121">
        <f>'2.c-Steel-Ammonia-Efficiency'!V81</f>
        <v>0.41058201058201055</v>
      </c>
      <c r="V22" s="121">
        <f>'2.c-Steel-Ammonia-Efficiency'!W81</f>
        <v>0.41720430107526879</v>
      </c>
      <c r="W22" s="121">
        <f>'2.c-Steel-Ammonia-Efficiency'!X81</f>
        <v>0.42196846112017405</v>
      </c>
      <c r="X22" s="121">
        <f>'2.c-Steel-Ammonia-Efficiency'!Y81</f>
        <v>0.42684268426842686</v>
      </c>
      <c r="Y22" s="121">
        <f>'2.c-Steel-Ammonia-Efficiency'!Z81</f>
        <v>0.43183082915971061</v>
      </c>
      <c r="Z22" s="121">
        <f>'2.c-Steel-Ammonia-Efficiency'!AA81</f>
        <v>0.43693693693693697</v>
      </c>
      <c r="AA22" s="121">
        <f>'2.c-Steel-Ammonia-Efficiency'!AB81</f>
        <v>0.44216524216524228</v>
      </c>
      <c r="AB22" s="121">
        <f>'2.c-Steel-Ammonia-Efficiency'!AC81</f>
        <v>0.44752018454440612</v>
      </c>
      <c r="AC22" s="121">
        <f>'2.c-Steel-Ammonia-Efficiency'!AD81</f>
        <v>0.45300642148277886</v>
      </c>
      <c r="AD22" s="121">
        <f>'2.c-Steel-Ammonia-Efficiency'!AE81</f>
        <v>0.45862884160756517</v>
      </c>
      <c r="AE22" s="121">
        <f>'2.c-Steel-Ammonia-Efficiency'!AF81</f>
        <v>0.46439257929383626</v>
      </c>
      <c r="AF22" s="121">
        <f>'2.c-Steel-Ammonia-Efficiency'!AG81</f>
        <v>0.47030303030303028</v>
      </c>
      <c r="AG22" s="121">
        <f>'2.c-Steel-Ammonia-Efficiency'!AH81</f>
        <v>0.47461773700305809</v>
      </c>
      <c r="AH22" s="121">
        <f>'2.c-Steel-Ammonia-Efficiency'!AI81</f>
        <v>0.4790123456790123</v>
      </c>
      <c r="AI22" s="121">
        <f>'2.c-Steel-Ammonia-Efficiency'!AJ81</f>
        <v>0.48348909657320871</v>
      </c>
      <c r="AJ22" s="121">
        <f>'2.c-Steel-Ammonia-Efficiency'!AK81</f>
        <v>0.48805031446540875</v>
      </c>
      <c r="AK22" s="121">
        <f>'2.c-Steel-Ammonia-Efficiency'!AL81</f>
        <v>0.49269841269841264</v>
      </c>
      <c r="AL22" s="121">
        <f>'2.c-Steel-Ammonia-Efficiency'!AM81</f>
        <v>0.49743589743589739</v>
      </c>
      <c r="AM22" s="121">
        <f>'2.c-Steel-Ammonia-Efficiency'!AN81</f>
        <v>0.50226537216828471</v>
      </c>
      <c r="AN22" s="121">
        <f>'2.c-Steel-Ammonia-Efficiency'!AO81</f>
        <v>0.50718954248366011</v>
      </c>
      <c r="AO22" s="121">
        <f>'2.c-Steel-Ammonia-Efficiency'!AP81</f>
        <v>0.51221122112211215</v>
      </c>
      <c r="AP22" s="121">
        <f>'2.c-Steel-Ammonia-Efficiency'!AQ81</f>
        <v>0.51733333333333331</v>
      </c>
      <c r="AQ22" s="121">
        <f>'2.c-Steel-Ammonia-Efficiency'!AR81</f>
        <v>0.52150537634408589</v>
      </c>
      <c r="AR22" s="121">
        <f>'2.c-Steel-Ammonia-Efficiency'!AS81</f>
        <v>0.52574525745257439</v>
      </c>
      <c r="AS22" s="121">
        <f>'2.c-Steel-Ammonia-Efficiency'!AT81</f>
        <v>0.53005464480874309</v>
      </c>
      <c r="AT22" s="121">
        <f>'2.c-Steel-Ammonia-Efficiency'!AU81</f>
        <v>0.53443526170798883</v>
      </c>
      <c r="AU22" s="121">
        <f>'2.c-Steel-Ammonia-Efficiency'!AV81</f>
        <v>0.53888888888888875</v>
      </c>
      <c r="AV22" s="121">
        <f>'2.c-Steel-Ammonia-Efficiency'!AW81</f>
        <v>0.54341736694677867</v>
      </c>
      <c r="AW22" s="121">
        <f>'2.c-Steel-Ammonia-Efficiency'!AX81</f>
        <v>0.54802259887005633</v>
      </c>
      <c r="AX22" s="121">
        <f>'2.c-Steel-Ammonia-Efficiency'!AY81</f>
        <v>0.55270655270655256</v>
      </c>
      <c r="AY22" s="121">
        <f>'2.c-Steel-Ammonia-Efficiency'!AZ81</f>
        <v>0.55747126436781591</v>
      </c>
      <c r="AZ22" s="121">
        <f>'2.c-Steel-Ammonia-Efficiency'!BA81</f>
        <v>0.56231884057971016</v>
      </c>
      <c r="BA22" s="121">
        <f>'2.c-Steel-Ammonia-Efficiency'!BB81</f>
        <v>0.56725146198830401</v>
      </c>
      <c r="BB22" s="121">
        <f>'2.c-Steel-Ammonia-Efficiency'!BC81</f>
        <v>0.57227138643067832</v>
      </c>
      <c r="BC22" s="121">
        <f>'2.c-Steel-Ammonia-Efficiency'!BD81</f>
        <v>0.57738095238095244</v>
      </c>
      <c r="BD22" s="121">
        <f>'2.c-Steel-Ammonia-Efficiency'!BE81</f>
        <v>0.58258258258258255</v>
      </c>
      <c r="BE22" s="121">
        <f>'2.c-Steel-Ammonia-Efficiency'!BF81</f>
        <v>0.58787878787878789</v>
      </c>
      <c r="BF22" s="121">
        <f>'2.c-Steel-Ammonia-Efficiency'!BG81</f>
        <v>0.59327217125382259</v>
      </c>
      <c r="BG22" s="121">
        <f>'2.c-Steel-Ammonia-Efficiency'!BH81</f>
        <v>0.59876543209876532</v>
      </c>
    </row>
    <row r="25" spans="1:60">
      <c r="A25" s="324" t="s">
        <v>613</v>
      </c>
      <c r="B25" s="324"/>
      <c r="C25" s="324"/>
      <c r="D25" s="324"/>
    </row>
    <row r="27" spans="1:60">
      <c r="A27" s="341" t="s">
        <v>694</v>
      </c>
      <c r="B27" s="341"/>
      <c r="C27" s="341"/>
      <c r="D27" s="341"/>
      <c r="E27" s="341"/>
      <c r="F27" s="341"/>
    </row>
    <row r="29" spans="1:60">
      <c r="A29" s="338" t="s">
        <v>614</v>
      </c>
      <c r="B29" s="27" t="s">
        <v>408</v>
      </c>
      <c r="C29" s="38">
        <f>1960</f>
        <v>1960</v>
      </c>
      <c r="D29" s="38">
        <f>C29+1</f>
        <v>1961</v>
      </c>
      <c r="E29" s="38">
        <f t="shared" ref="E29:BH29" si="0">D29+1</f>
        <v>1962</v>
      </c>
      <c r="F29" s="38">
        <f t="shared" si="0"/>
        <v>1963</v>
      </c>
      <c r="G29" s="38">
        <f t="shared" si="0"/>
        <v>1964</v>
      </c>
      <c r="H29" s="38">
        <f t="shared" si="0"/>
        <v>1965</v>
      </c>
      <c r="I29" s="38">
        <f t="shared" si="0"/>
        <v>1966</v>
      </c>
      <c r="J29" s="38">
        <f t="shared" si="0"/>
        <v>1967</v>
      </c>
      <c r="K29" s="38">
        <f t="shared" si="0"/>
        <v>1968</v>
      </c>
      <c r="L29" s="38">
        <f t="shared" si="0"/>
        <v>1969</v>
      </c>
      <c r="M29" s="38">
        <f t="shared" si="0"/>
        <v>1970</v>
      </c>
      <c r="N29" s="38">
        <f t="shared" si="0"/>
        <v>1971</v>
      </c>
      <c r="O29" s="38">
        <f t="shared" si="0"/>
        <v>1972</v>
      </c>
      <c r="P29" s="38">
        <f t="shared" si="0"/>
        <v>1973</v>
      </c>
      <c r="Q29" s="38">
        <f t="shared" si="0"/>
        <v>1974</v>
      </c>
      <c r="R29" s="38">
        <f t="shared" si="0"/>
        <v>1975</v>
      </c>
      <c r="S29" s="38">
        <f t="shared" si="0"/>
        <v>1976</v>
      </c>
      <c r="T29" s="38">
        <f t="shared" si="0"/>
        <v>1977</v>
      </c>
      <c r="U29" s="38">
        <f t="shared" si="0"/>
        <v>1978</v>
      </c>
      <c r="V29" s="38">
        <f t="shared" si="0"/>
        <v>1979</v>
      </c>
      <c r="W29" s="38">
        <f t="shared" si="0"/>
        <v>1980</v>
      </c>
      <c r="X29" s="38">
        <f t="shared" si="0"/>
        <v>1981</v>
      </c>
      <c r="Y29" s="38">
        <f t="shared" si="0"/>
        <v>1982</v>
      </c>
      <c r="Z29" s="38">
        <f t="shared" si="0"/>
        <v>1983</v>
      </c>
      <c r="AA29" s="38">
        <f t="shared" si="0"/>
        <v>1984</v>
      </c>
      <c r="AB29" s="38">
        <f t="shared" si="0"/>
        <v>1985</v>
      </c>
      <c r="AC29" s="38">
        <f t="shared" si="0"/>
        <v>1986</v>
      </c>
      <c r="AD29" s="38">
        <f t="shared" si="0"/>
        <v>1987</v>
      </c>
      <c r="AE29" s="38">
        <f t="shared" si="0"/>
        <v>1988</v>
      </c>
      <c r="AF29" s="38">
        <f t="shared" si="0"/>
        <v>1989</v>
      </c>
      <c r="AG29" s="38">
        <f t="shared" si="0"/>
        <v>1990</v>
      </c>
      <c r="AH29" s="38">
        <f t="shared" si="0"/>
        <v>1991</v>
      </c>
      <c r="AI29" s="38">
        <f t="shared" si="0"/>
        <v>1992</v>
      </c>
      <c r="AJ29" s="38">
        <f t="shared" si="0"/>
        <v>1993</v>
      </c>
      <c r="AK29" s="38">
        <f t="shared" si="0"/>
        <v>1994</v>
      </c>
      <c r="AL29" s="38">
        <f t="shared" si="0"/>
        <v>1995</v>
      </c>
      <c r="AM29" s="38">
        <f t="shared" si="0"/>
        <v>1996</v>
      </c>
      <c r="AN29" s="38">
        <f t="shared" si="0"/>
        <v>1997</v>
      </c>
      <c r="AO29" s="38">
        <f t="shared" si="0"/>
        <v>1998</v>
      </c>
      <c r="AP29" s="38">
        <f t="shared" si="0"/>
        <v>1999</v>
      </c>
      <c r="AQ29" s="38">
        <f t="shared" si="0"/>
        <v>2000</v>
      </c>
      <c r="AR29" s="38">
        <f t="shared" si="0"/>
        <v>2001</v>
      </c>
      <c r="AS29" s="38">
        <f t="shared" si="0"/>
        <v>2002</v>
      </c>
      <c r="AT29" s="38">
        <f t="shared" si="0"/>
        <v>2003</v>
      </c>
      <c r="AU29" s="38">
        <f t="shared" si="0"/>
        <v>2004</v>
      </c>
      <c r="AV29" s="38">
        <f t="shared" si="0"/>
        <v>2005</v>
      </c>
      <c r="AW29" s="38">
        <f t="shared" si="0"/>
        <v>2006</v>
      </c>
      <c r="AX29" s="38">
        <f t="shared" si="0"/>
        <v>2007</v>
      </c>
      <c r="AY29" s="38">
        <f t="shared" si="0"/>
        <v>2008</v>
      </c>
      <c r="AZ29" s="38">
        <f t="shared" si="0"/>
        <v>2009</v>
      </c>
      <c r="BA29" s="38">
        <f t="shared" si="0"/>
        <v>2010</v>
      </c>
      <c r="BB29" s="38">
        <f t="shared" si="0"/>
        <v>2011</v>
      </c>
      <c r="BC29" s="38">
        <f t="shared" si="0"/>
        <v>2012</v>
      </c>
      <c r="BD29" s="38">
        <f t="shared" si="0"/>
        <v>2013</v>
      </c>
      <c r="BE29" s="38">
        <f t="shared" si="0"/>
        <v>2014</v>
      </c>
      <c r="BF29" s="38">
        <f t="shared" si="0"/>
        <v>2015</v>
      </c>
      <c r="BG29" s="38">
        <f t="shared" si="0"/>
        <v>2016</v>
      </c>
      <c r="BH29" s="38">
        <f t="shared" si="0"/>
        <v>2017</v>
      </c>
    </row>
    <row r="30" spans="1:60" s="22" customFormat="1" ht="28">
      <c r="A30" s="339"/>
      <c r="B30" s="44" t="s">
        <v>691</v>
      </c>
      <c r="C30" s="126">
        <f>FORECAST(C29,$M$30:$W$30,$M$29:$W$29)</f>
        <v>0.14585375365513809</v>
      </c>
      <c r="D30" s="126">
        <f t="shared" ref="D30:L30" si="1">FORECAST(D29,$M$30:$W$30,$M$29:$W$29)</f>
        <v>0.14904746312325923</v>
      </c>
      <c r="E30" s="126">
        <f t="shared" si="1"/>
        <v>0.15224117259137948</v>
      </c>
      <c r="F30" s="126">
        <f t="shared" si="1"/>
        <v>0.15543488205950062</v>
      </c>
      <c r="G30" s="126">
        <f t="shared" si="1"/>
        <v>0.15862859152762177</v>
      </c>
      <c r="H30" s="126">
        <f t="shared" si="1"/>
        <v>0.16182230099574202</v>
      </c>
      <c r="I30" s="126">
        <f t="shared" si="1"/>
        <v>0.16501601046386316</v>
      </c>
      <c r="J30" s="126">
        <f t="shared" si="1"/>
        <v>0.1682097199319843</v>
      </c>
      <c r="K30" s="126">
        <f t="shared" si="1"/>
        <v>0.17140342940010456</v>
      </c>
      <c r="L30" s="126">
        <f t="shared" si="1"/>
        <v>0.1745971388682257</v>
      </c>
      <c r="M30" s="96">
        <f>B19</f>
        <v>0.16878830283620813</v>
      </c>
      <c r="N30" s="96">
        <f t="shared" ref="N30:BH30" si="2">C19</f>
        <v>0.17933374836833732</v>
      </c>
      <c r="O30" s="96">
        <f t="shared" si="2"/>
        <v>0.18009266208921038</v>
      </c>
      <c r="P30" s="96">
        <f t="shared" si="2"/>
        <v>0.1903207440705395</v>
      </c>
      <c r="Q30" s="96">
        <f t="shared" si="2"/>
        <v>0.19713455541811728</v>
      </c>
      <c r="R30" s="96">
        <f t="shared" si="2"/>
        <v>0.20274024086103484</v>
      </c>
      <c r="S30" s="96">
        <f t="shared" si="2"/>
        <v>0.20347932461625565</v>
      </c>
      <c r="T30" s="96">
        <f t="shared" si="2"/>
        <v>0.2044654573505589</v>
      </c>
      <c r="U30" s="96">
        <f t="shared" si="2"/>
        <v>0.20299091111382089</v>
      </c>
      <c r="V30" s="96">
        <f t="shared" si="2"/>
        <v>0.20078142229621518</v>
      </c>
      <c r="W30" s="96">
        <f t="shared" si="2"/>
        <v>0.20122598342616282</v>
      </c>
      <c r="X30" s="96">
        <f t="shared" si="2"/>
        <v>0.20627542967550602</v>
      </c>
      <c r="Y30" s="96">
        <f t="shared" si="2"/>
        <v>0.22647313336522887</v>
      </c>
      <c r="Z30" s="96">
        <f t="shared" si="2"/>
        <v>0.22498657447637344</v>
      </c>
      <c r="AA30" s="96">
        <f t="shared" si="2"/>
        <v>0.22153130468121032</v>
      </c>
      <c r="AB30" s="96">
        <f t="shared" si="2"/>
        <v>0.19930813530939079</v>
      </c>
      <c r="AC30" s="96">
        <f t="shared" si="2"/>
        <v>0.19055555399050261</v>
      </c>
      <c r="AD30" s="96">
        <f t="shared" si="2"/>
        <v>0.20370319896020464</v>
      </c>
      <c r="AE30" s="96">
        <f t="shared" si="2"/>
        <v>0.20584892887319037</v>
      </c>
      <c r="AF30" s="96">
        <f t="shared" si="2"/>
        <v>0.20151416151107596</v>
      </c>
      <c r="AG30" s="96">
        <f t="shared" si="2"/>
        <v>0.20264367881410439</v>
      </c>
      <c r="AH30" s="96">
        <f t="shared" si="2"/>
        <v>0.23720112985311925</v>
      </c>
      <c r="AI30" s="96">
        <f t="shared" si="2"/>
        <v>0.24452602084002215</v>
      </c>
      <c r="AJ30" s="96">
        <f t="shared" si="2"/>
        <v>0.26173246056015959</v>
      </c>
      <c r="AK30" s="96">
        <f t="shared" si="2"/>
        <v>0.26456901668314409</v>
      </c>
      <c r="AL30" s="96">
        <f t="shared" si="2"/>
        <v>0.27055935245315982</v>
      </c>
      <c r="AM30" s="96">
        <f t="shared" si="2"/>
        <v>0.29045897755140532</v>
      </c>
      <c r="AN30" s="96">
        <f t="shared" si="2"/>
        <v>0.29785382590383391</v>
      </c>
      <c r="AO30" s="96">
        <f t="shared" si="2"/>
        <v>0.31290575296525536</v>
      </c>
      <c r="AP30" s="96">
        <f t="shared" si="2"/>
        <v>0.29501882156712217</v>
      </c>
      <c r="AQ30" s="96">
        <f t="shared" si="2"/>
        <v>0.30965230562079338</v>
      </c>
      <c r="AR30" s="96">
        <f t="shared" si="2"/>
        <v>0.31166661332403328</v>
      </c>
      <c r="AS30" s="96">
        <f t="shared" si="2"/>
        <v>0.32117545048478491</v>
      </c>
      <c r="AT30" s="96">
        <f t="shared" si="2"/>
        <v>0.33074526979130492</v>
      </c>
      <c r="AU30" s="96">
        <f t="shared" si="2"/>
        <v>0.33758758634254704</v>
      </c>
      <c r="AV30" s="96">
        <f t="shared" si="2"/>
        <v>0.33965443592690292</v>
      </c>
      <c r="AW30" s="96">
        <f t="shared" si="2"/>
        <v>0.35294217766752661</v>
      </c>
      <c r="AX30" s="96">
        <f t="shared" si="2"/>
        <v>0.35150939080219901</v>
      </c>
      <c r="AY30" s="96">
        <f t="shared" si="2"/>
        <v>0.34802026343897174</v>
      </c>
      <c r="AZ30" s="96">
        <f t="shared" si="2"/>
        <v>0.34452504769199671</v>
      </c>
      <c r="BA30" s="96">
        <f t="shared" si="2"/>
        <v>0.34667025004092028</v>
      </c>
      <c r="BB30" s="96">
        <f t="shared" si="2"/>
        <v>0.34181848389526387</v>
      </c>
      <c r="BC30" s="96">
        <f t="shared" si="2"/>
        <v>0.36334237188979956</v>
      </c>
      <c r="BD30" s="96">
        <f t="shared" si="2"/>
        <v>0.34869820616923819</v>
      </c>
      <c r="BE30" s="96">
        <f t="shared" si="2"/>
        <v>0.36045665309024716</v>
      </c>
      <c r="BF30" s="96">
        <f t="shared" si="2"/>
        <v>0.35945713376149829</v>
      </c>
      <c r="BG30" s="96">
        <f t="shared" si="2"/>
        <v>0.37017908710431985</v>
      </c>
      <c r="BH30" s="96">
        <f t="shared" si="2"/>
        <v>0.37973680120975212</v>
      </c>
    </row>
    <row r="31" spans="1:60" s="22" customFormat="1" ht="28">
      <c r="A31" s="339"/>
      <c r="B31" s="44" t="s">
        <v>693</v>
      </c>
      <c r="C31" s="126">
        <f>FORECAST(C29,$M$31:$W$31,$M$29:$W$29)</f>
        <v>0.10610582290672887</v>
      </c>
      <c r="D31" s="126">
        <f t="shared" ref="D31:L31" si="3">FORECAST(D29,$M$31:$W$31,$M$29:$W$29)</f>
        <v>0.11130562619604589</v>
      </c>
      <c r="E31" s="126">
        <f t="shared" si="3"/>
        <v>0.11650542948536469</v>
      </c>
      <c r="F31" s="126">
        <f t="shared" si="3"/>
        <v>0.1217052327746817</v>
      </c>
      <c r="G31" s="126">
        <f t="shared" si="3"/>
        <v>0.12690503606399872</v>
      </c>
      <c r="H31" s="126">
        <f t="shared" si="3"/>
        <v>0.13210483935331752</v>
      </c>
      <c r="I31" s="126">
        <f t="shared" si="3"/>
        <v>0.13730464264263453</v>
      </c>
      <c r="J31" s="126">
        <f t="shared" si="3"/>
        <v>0.14250444593195155</v>
      </c>
      <c r="K31" s="126">
        <f t="shared" si="3"/>
        <v>0.14770424922127035</v>
      </c>
      <c r="L31" s="126">
        <f t="shared" si="3"/>
        <v>0.15290405251058736</v>
      </c>
      <c r="M31" s="96">
        <f>B21</f>
        <v>0.15285003987600615</v>
      </c>
      <c r="N31" s="96">
        <f t="shared" ref="N31:BH31" si="4">C21</f>
        <v>0.16213284941031764</v>
      </c>
      <c r="O31" s="96">
        <f t="shared" si="4"/>
        <v>0.16244300472330028</v>
      </c>
      <c r="P31" s="96">
        <f t="shared" si="4"/>
        <v>0.17499997704697326</v>
      </c>
      <c r="Q31" s="96">
        <f t="shared" si="4"/>
        <v>0.18468255889427526</v>
      </c>
      <c r="R31" s="96">
        <f t="shared" si="4"/>
        <v>0.19272718692666538</v>
      </c>
      <c r="S31" s="96">
        <f t="shared" si="4"/>
        <v>0.19492602671437387</v>
      </c>
      <c r="T31" s="96">
        <f t="shared" si="4"/>
        <v>0.19694948027888298</v>
      </c>
      <c r="U31" s="96">
        <f t="shared" si="4"/>
        <v>0.19901538391817192</v>
      </c>
      <c r="V31" s="96">
        <f t="shared" si="4"/>
        <v>0.20112508763461903</v>
      </c>
      <c r="W31" s="96">
        <f t="shared" si="4"/>
        <v>0.2032799992878471</v>
      </c>
      <c r="X31" s="96">
        <f t="shared" si="4"/>
        <v>0.2053412244825325</v>
      </c>
      <c r="Y31" s="96">
        <f t="shared" si="4"/>
        <v>0.22855187645391439</v>
      </c>
      <c r="Z31" s="96">
        <f t="shared" si="4"/>
        <v>0.22819944070252302</v>
      </c>
      <c r="AA31" s="96">
        <f t="shared" si="4"/>
        <v>0.2333523312990316</v>
      </c>
      <c r="AB31" s="96">
        <f t="shared" si="4"/>
        <v>0.21920976576575696</v>
      </c>
      <c r="AC31" s="96">
        <f t="shared" si="4"/>
        <v>0.21593797821701435</v>
      </c>
      <c r="AD31" s="96">
        <f t="shared" si="4"/>
        <v>0.23185648302147374</v>
      </c>
      <c r="AE31" s="96">
        <f t="shared" si="4"/>
        <v>0.24773706405034179</v>
      </c>
      <c r="AF31" s="96">
        <f t="shared" si="4"/>
        <v>0.23953385000893976</v>
      </c>
      <c r="AG31" s="96">
        <f t="shared" si="4"/>
        <v>0.26021303130467555</v>
      </c>
      <c r="AH31" s="96">
        <f t="shared" si="4"/>
        <v>0.27505407871748971</v>
      </c>
      <c r="AI31" s="96">
        <f t="shared" si="4"/>
        <v>0.28935689081079918</v>
      </c>
      <c r="AJ31" s="96">
        <f t="shared" si="4"/>
        <v>0.29526213348040736</v>
      </c>
      <c r="AK31" s="96">
        <f t="shared" si="4"/>
        <v>0.30522878777510465</v>
      </c>
      <c r="AL31" s="96">
        <f t="shared" si="4"/>
        <v>0.30141342792791581</v>
      </c>
      <c r="AM31" s="96">
        <f t="shared" si="4"/>
        <v>0.32150765645644352</v>
      </c>
      <c r="AN31" s="96">
        <f t="shared" si="4"/>
        <v>0.32008505620663624</v>
      </c>
      <c r="AO31" s="96">
        <f t="shared" si="4"/>
        <v>0.33803375094719529</v>
      </c>
      <c r="AP31" s="96">
        <f t="shared" si="4"/>
        <v>0.32294295849419552</v>
      </c>
      <c r="AQ31" s="96">
        <f t="shared" si="4"/>
        <v>0.33490380880879533</v>
      </c>
      <c r="AR31" s="96">
        <f t="shared" si="4"/>
        <v>0.32881464864863541</v>
      </c>
      <c r="AS31" s="96">
        <f t="shared" si="4"/>
        <v>0.34447248906047517</v>
      </c>
      <c r="AT31" s="96">
        <f t="shared" si="4"/>
        <v>0.35635085075221568</v>
      </c>
      <c r="AU31" s="96">
        <f t="shared" si="4"/>
        <v>0.36169611351349895</v>
      </c>
      <c r="AV31" s="96">
        <f t="shared" si="4"/>
        <v>0.36534960960959489</v>
      </c>
      <c r="AW31" s="96">
        <f t="shared" si="4"/>
        <v>0.37097037283435785</v>
      </c>
      <c r="AX31" s="96">
        <f t="shared" si="4"/>
        <v>0.37288259125102985</v>
      </c>
      <c r="AY31" s="96">
        <f t="shared" si="4"/>
        <v>0.3616961135134989</v>
      </c>
      <c r="AZ31" s="96">
        <f t="shared" si="4"/>
        <v>0.35811496387475139</v>
      </c>
      <c r="BA31" s="96">
        <f t="shared" si="4"/>
        <v>0.36534960960959484</v>
      </c>
      <c r="BB31" s="96">
        <f t="shared" si="4"/>
        <v>0.36169611351349884</v>
      </c>
      <c r="BC31" s="96">
        <f t="shared" si="4"/>
        <v>0.3807327510668409</v>
      </c>
      <c r="BD31" s="96">
        <f t="shared" si="4"/>
        <v>0.35287425708634035</v>
      </c>
      <c r="BE31" s="96">
        <f t="shared" si="4"/>
        <v>0.37481462540258942</v>
      </c>
      <c r="BF31" s="96">
        <f t="shared" si="4"/>
        <v>0.36534960960959473</v>
      </c>
      <c r="BG31" s="96">
        <f t="shared" si="4"/>
        <v>0.37288259125102968</v>
      </c>
      <c r="BH31" s="96">
        <f t="shared" si="4"/>
        <v>0.38892055216505239</v>
      </c>
    </row>
    <row r="32" spans="1:60" s="22" customFormat="1" ht="28">
      <c r="A32" s="340"/>
      <c r="B32" s="44" t="s">
        <v>692</v>
      </c>
      <c r="C32" s="126">
        <f>FORECAST(C29,$M$32:$W$32,$M$29:$W$29)</f>
        <v>6.5331263943499529E-2</v>
      </c>
      <c r="D32" s="126">
        <f t="shared" ref="D32:L32" si="5">FORECAST(D29,$M$32:$W$32,$M$29:$W$29)</f>
        <v>6.8532876370061224E-2</v>
      </c>
      <c r="E32" s="126">
        <f t="shared" si="5"/>
        <v>7.1734488796622031E-2</v>
      </c>
      <c r="F32" s="126">
        <f t="shared" si="5"/>
        <v>7.4936101223183726E-2</v>
      </c>
      <c r="G32" s="126">
        <f t="shared" si="5"/>
        <v>7.8137713649744533E-2</v>
      </c>
      <c r="H32" s="126">
        <f t="shared" si="5"/>
        <v>8.1339326076306229E-2</v>
      </c>
      <c r="I32" s="126">
        <f t="shared" si="5"/>
        <v>8.4540938502867036E-2</v>
      </c>
      <c r="J32" s="126">
        <f t="shared" si="5"/>
        <v>8.7742550929428731E-2</v>
      </c>
      <c r="K32" s="126">
        <f t="shared" si="5"/>
        <v>9.0944163355989538E-2</v>
      </c>
      <c r="L32" s="126">
        <f t="shared" si="5"/>
        <v>9.4145775782551233E-2</v>
      </c>
      <c r="M32" s="96">
        <f>B20</f>
        <v>9.4112519231784542E-2</v>
      </c>
      <c r="N32" s="96">
        <f t="shared" ref="N32:BH32" si="6">C20</f>
        <v>9.9828112054210896E-2</v>
      </c>
      <c r="O32" s="96">
        <f t="shared" si="6"/>
        <v>0.10001908025992153</v>
      </c>
      <c r="P32" s="96">
        <f t="shared" si="6"/>
        <v>0.1077506340119737</v>
      </c>
      <c r="Q32" s="96">
        <f t="shared" si="6"/>
        <v>0.11371237383917139</v>
      </c>
      <c r="R32" s="96">
        <f t="shared" si="6"/>
        <v>0.11866559603672551</v>
      </c>
      <c r="S32" s="96">
        <f t="shared" si="6"/>
        <v>0.12001946124982064</v>
      </c>
      <c r="T32" s="96">
        <f t="shared" si="6"/>
        <v>0.12126533801019942</v>
      </c>
      <c r="U32" s="96">
        <f t="shared" si="6"/>
        <v>0.12253735204527143</v>
      </c>
      <c r="V32" s="96">
        <f t="shared" si="6"/>
        <v>0.12383633457578669</v>
      </c>
      <c r="W32" s="96">
        <f t="shared" si="6"/>
        <v>0.12516315244624154</v>
      </c>
      <c r="X32" s="96">
        <f t="shared" si="6"/>
        <v>0.12643228587880875</v>
      </c>
      <c r="Y32" s="96">
        <f t="shared" si="6"/>
        <v>0.14072350184323351</v>
      </c>
      <c r="Z32" s="96">
        <f t="shared" si="6"/>
        <v>0.14050650081099503</v>
      </c>
      <c r="AA32" s="96">
        <f t="shared" si="6"/>
        <v>0.14367922824866267</v>
      </c>
      <c r="AB32" s="96">
        <f t="shared" si="6"/>
        <v>0.13497139623359219</v>
      </c>
      <c r="AC32" s="96">
        <f t="shared" si="6"/>
        <v>0.13295689778234457</v>
      </c>
      <c r="AD32" s="96">
        <f t="shared" si="6"/>
        <v>0.14275820755476099</v>
      </c>
      <c r="AE32" s="96">
        <f t="shared" si="6"/>
        <v>0.15253616697631997</v>
      </c>
      <c r="AF32" s="96">
        <f t="shared" si="6"/>
        <v>0.14748530052015044</v>
      </c>
      <c r="AG32" s="96">
        <f t="shared" si="6"/>
        <v>0.16021784444994758</v>
      </c>
      <c r="AH32" s="96">
        <f t="shared" si="6"/>
        <v>0.16935574432351874</v>
      </c>
      <c r="AI32" s="96">
        <f t="shared" si="6"/>
        <v>0.17816224302834172</v>
      </c>
      <c r="AJ32" s="96">
        <f t="shared" si="6"/>
        <v>0.18179820717177725</v>
      </c>
      <c r="AK32" s="96">
        <f t="shared" si="6"/>
        <v>0.1879348555151284</v>
      </c>
      <c r="AL32" s="96">
        <f t="shared" si="6"/>
        <v>0.18558566982118929</v>
      </c>
      <c r="AM32" s="96">
        <f t="shared" si="6"/>
        <v>0.19795804780926857</v>
      </c>
      <c r="AN32" s="96">
        <f t="shared" si="6"/>
        <v>0.1970821272437408</v>
      </c>
      <c r="AO32" s="96">
        <f t="shared" si="6"/>
        <v>0.20813346148170761</v>
      </c>
      <c r="AP32" s="96">
        <f t="shared" si="6"/>
        <v>0.19884178909413142</v>
      </c>
      <c r="AQ32" s="96">
        <f t="shared" si="6"/>
        <v>0.20620629980132144</v>
      </c>
      <c r="AR32" s="96">
        <f t="shared" si="6"/>
        <v>0.20245709435038836</v>
      </c>
      <c r="AS32" s="96">
        <f t="shared" si="6"/>
        <v>0.21209790836707351</v>
      </c>
      <c r="AT32" s="96">
        <f t="shared" si="6"/>
        <v>0.21941162934524844</v>
      </c>
      <c r="AU32" s="96">
        <f t="shared" si="6"/>
        <v>0.22270280378542717</v>
      </c>
      <c r="AV32" s="96">
        <f t="shared" si="6"/>
        <v>0.22495232705598706</v>
      </c>
      <c r="AW32" s="96">
        <f t="shared" si="6"/>
        <v>0.22841313208761763</v>
      </c>
      <c r="AX32" s="96">
        <f t="shared" si="6"/>
        <v>0.22959051936641978</v>
      </c>
      <c r="AY32" s="96">
        <f t="shared" si="6"/>
        <v>0.22270280378542717</v>
      </c>
      <c r="AZ32" s="96">
        <f t="shared" si="6"/>
        <v>0.22049782553012592</v>
      </c>
      <c r="BA32" s="96">
        <f t="shared" si="6"/>
        <v>0.22495232705598706</v>
      </c>
      <c r="BB32" s="96">
        <f t="shared" si="6"/>
        <v>0.22270280378542714</v>
      </c>
      <c r="BC32" s="96">
        <f t="shared" si="6"/>
        <v>0.23442400398466015</v>
      </c>
      <c r="BD32" s="96">
        <f t="shared" si="6"/>
        <v>0.21727102808334356</v>
      </c>
      <c r="BE32" s="96">
        <f t="shared" si="6"/>
        <v>0.23078010754966544</v>
      </c>
      <c r="BF32" s="96">
        <f t="shared" si="6"/>
        <v>0.22495232705598697</v>
      </c>
      <c r="BG32" s="96">
        <f t="shared" si="6"/>
        <v>0.22959051936641972</v>
      </c>
      <c r="BH32" s="96">
        <f t="shared" si="6"/>
        <v>0.23946538041443774</v>
      </c>
    </row>
    <row r="34" spans="1:60">
      <c r="A34" s="338" t="s">
        <v>615</v>
      </c>
      <c r="B34" s="27" t="s">
        <v>408</v>
      </c>
      <c r="C34" s="38">
        <f>1960</f>
        <v>1960</v>
      </c>
      <c r="D34" s="38">
        <f>C34+1</f>
        <v>1961</v>
      </c>
      <c r="E34" s="38">
        <f t="shared" ref="E34" si="7">D34+1</f>
        <v>1962</v>
      </c>
      <c r="F34" s="38">
        <f t="shared" ref="F34" si="8">E34+1</f>
        <v>1963</v>
      </c>
      <c r="G34" s="38">
        <f t="shared" ref="G34" si="9">F34+1</f>
        <v>1964</v>
      </c>
      <c r="H34" s="38">
        <f t="shared" ref="H34" si="10">G34+1</f>
        <v>1965</v>
      </c>
      <c r="I34" s="38">
        <f t="shared" ref="I34" si="11">H34+1</f>
        <v>1966</v>
      </c>
      <c r="J34" s="38">
        <f t="shared" ref="J34" si="12">I34+1</f>
        <v>1967</v>
      </c>
      <c r="K34" s="38">
        <f t="shared" ref="K34" si="13">J34+1</f>
        <v>1968</v>
      </c>
      <c r="L34" s="38">
        <f t="shared" ref="L34" si="14">K34+1</f>
        <v>1969</v>
      </c>
      <c r="M34" s="38">
        <f t="shared" ref="M34" si="15">L34+1</f>
        <v>1970</v>
      </c>
      <c r="N34" s="38">
        <f t="shared" ref="N34" si="16">M34+1</f>
        <v>1971</v>
      </c>
      <c r="O34" s="38">
        <f t="shared" ref="O34" si="17">N34+1</f>
        <v>1972</v>
      </c>
      <c r="P34" s="38">
        <f t="shared" ref="P34" si="18">O34+1</f>
        <v>1973</v>
      </c>
      <c r="Q34" s="38">
        <f t="shared" ref="Q34" si="19">P34+1</f>
        <v>1974</v>
      </c>
      <c r="R34" s="38">
        <f t="shared" ref="R34" si="20">Q34+1</f>
        <v>1975</v>
      </c>
      <c r="S34" s="38">
        <f t="shared" ref="S34" si="21">R34+1</f>
        <v>1976</v>
      </c>
      <c r="T34" s="38">
        <f t="shared" ref="T34" si="22">S34+1</f>
        <v>1977</v>
      </c>
      <c r="U34" s="38">
        <f t="shared" ref="U34" si="23">T34+1</f>
        <v>1978</v>
      </c>
      <c r="V34" s="38">
        <f t="shared" ref="V34" si="24">U34+1</f>
        <v>1979</v>
      </c>
      <c r="W34" s="38">
        <f t="shared" ref="W34" si="25">V34+1</f>
        <v>1980</v>
      </c>
      <c r="X34" s="38">
        <f t="shared" ref="X34" si="26">W34+1</f>
        <v>1981</v>
      </c>
      <c r="Y34" s="38">
        <f t="shared" ref="Y34" si="27">X34+1</f>
        <v>1982</v>
      </c>
      <c r="Z34" s="38">
        <f t="shared" ref="Z34" si="28">Y34+1</f>
        <v>1983</v>
      </c>
      <c r="AA34" s="38">
        <f t="shared" ref="AA34" si="29">Z34+1</f>
        <v>1984</v>
      </c>
      <c r="AB34" s="38">
        <f t="shared" ref="AB34" si="30">AA34+1</f>
        <v>1985</v>
      </c>
      <c r="AC34" s="38">
        <f t="shared" ref="AC34" si="31">AB34+1</f>
        <v>1986</v>
      </c>
      <c r="AD34" s="38">
        <f t="shared" ref="AD34" si="32">AC34+1</f>
        <v>1987</v>
      </c>
      <c r="AE34" s="38">
        <f t="shared" ref="AE34" si="33">AD34+1</f>
        <v>1988</v>
      </c>
      <c r="AF34" s="38">
        <f t="shared" ref="AF34" si="34">AE34+1</f>
        <v>1989</v>
      </c>
      <c r="AG34" s="38">
        <f t="shared" ref="AG34" si="35">AF34+1</f>
        <v>1990</v>
      </c>
      <c r="AH34" s="38">
        <f t="shared" ref="AH34" si="36">AG34+1</f>
        <v>1991</v>
      </c>
      <c r="AI34" s="38">
        <f t="shared" ref="AI34" si="37">AH34+1</f>
        <v>1992</v>
      </c>
      <c r="AJ34" s="38">
        <f t="shared" ref="AJ34" si="38">AI34+1</f>
        <v>1993</v>
      </c>
      <c r="AK34" s="38">
        <f t="shared" ref="AK34" si="39">AJ34+1</f>
        <v>1994</v>
      </c>
      <c r="AL34" s="38">
        <f t="shared" ref="AL34" si="40">AK34+1</f>
        <v>1995</v>
      </c>
      <c r="AM34" s="38">
        <f t="shared" ref="AM34" si="41">AL34+1</f>
        <v>1996</v>
      </c>
      <c r="AN34" s="38">
        <f t="shared" ref="AN34" si="42">AM34+1</f>
        <v>1997</v>
      </c>
      <c r="AO34" s="38">
        <f t="shared" ref="AO34" si="43">AN34+1</f>
        <v>1998</v>
      </c>
      <c r="AP34" s="38">
        <f t="shared" ref="AP34" si="44">AO34+1</f>
        <v>1999</v>
      </c>
      <c r="AQ34" s="38">
        <f t="shared" ref="AQ34" si="45">AP34+1</f>
        <v>2000</v>
      </c>
      <c r="AR34" s="38">
        <f t="shared" ref="AR34" si="46">AQ34+1</f>
        <v>2001</v>
      </c>
      <c r="AS34" s="38">
        <f t="shared" ref="AS34" si="47">AR34+1</f>
        <v>2002</v>
      </c>
      <c r="AT34" s="38">
        <f t="shared" ref="AT34" si="48">AS34+1</f>
        <v>2003</v>
      </c>
      <c r="AU34" s="38">
        <f t="shared" ref="AU34" si="49">AT34+1</f>
        <v>2004</v>
      </c>
      <c r="AV34" s="38">
        <f t="shared" ref="AV34" si="50">AU34+1</f>
        <v>2005</v>
      </c>
      <c r="AW34" s="38">
        <f t="shared" ref="AW34" si="51">AV34+1</f>
        <v>2006</v>
      </c>
      <c r="AX34" s="38">
        <f t="shared" ref="AX34" si="52">AW34+1</f>
        <v>2007</v>
      </c>
      <c r="AY34" s="38">
        <f t="shared" ref="AY34" si="53">AX34+1</f>
        <v>2008</v>
      </c>
      <c r="AZ34" s="38">
        <f t="shared" ref="AZ34" si="54">AY34+1</f>
        <v>2009</v>
      </c>
      <c r="BA34" s="38">
        <f t="shared" ref="BA34" si="55">AZ34+1</f>
        <v>2010</v>
      </c>
      <c r="BB34" s="38">
        <f t="shared" ref="BB34" si="56">BA34+1</f>
        <v>2011</v>
      </c>
      <c r="BC34" s="38">
        <f t="shared" ref="BC34" si="57">BB34+1</f>
        <v>2012</v>
      </c>
      <c r="BD34" s="38">
        <f t="shared" ref="BD34" si="58">BC34+1</f>
        <v>2013</v>
      </c>
      <c r="BE34" s="38">
        <f t="shared" ref="BE34" si="59">BD34+1</f>
        <v>2014</v>
      </c>
      <c r="BF34" s="38">
        <f t="shared" ref="BF34" si="60">BE34+1</f>
        <v>2015</v>
      </c>
      <c r="BG34" s="38">
        <f t="shared" ref="BG34" si="61">BF34+1</f>
        <v>2016</v>
      </c>
      <c r="BH34" s="38">
        <f t="shared" ref="BH34" si="62">BG34+1</f>
        <v>2017</v>
      </c>
    </row>
    <row r="35" spans="1:60" s="22" customFormat="1" ht="28">
      <c r="A35" s="339"/>
      <c r="B35" s="44" t="s">
        <v>702</v>
      </c>
      <c r="C35" s="96">
        <f>'2.c-Steel-Ammonia-Efficiency'!C92</f>
        <v>0.43581484872099835</v>
      </c>
      <c r="D35" s="96">
        <f>'2.c-Steel-Ammonia-Efficiency'!D92</f>
        <v>0.44477131063408437</v>
      </c>
      <c r="E35" s="96">
        <f>'2.c-Steel-Ammonia-Efficiency'!E92</f>
        <v>0.45374069267858597</v>
      </c>
      <c r="F35" s="96">
        <f>'2.c-Steel-Ammonia-Efficiency'!F92</f>
        <v>0.46271623770427406</v>
      </c>
      <c r="G35" s="96">
        <f>'2.c-Steel-Ammonia-Efficiency'!G92</f>
        <v>0.47169116996483862</v>
      </c>
      <c r="H35" s="96">
        <f>'2.c-Steel-Ammonia-Efficiency'!H92</f>
        <v>0.48065871556377482</v>
      </c>
      <c r="I35" s="96">
        <f>'2.c-Steel-Ammonia-Efficiency'!I92</f>
        <v>0.48961212288841199</v>
      </c>
      <c r="J35" s="96">
        <f>'2.c-Steel-Ammonia-Efficiency'!J92</f>
        <v>0.49854468290124715</v>
      </c>
      <c r="K35" s="96">
        <f>'2.c-Steel-Ammonia-Efficiency'!K92</f>
        <v>0.50744974915930841</v>
      </c>
      <c r="L35" s="96">
        <f>'2.c-Steel-Ammonia-Efficiency'!L92</f>
        <v>0.5163207574352493</v>
      </c>
      <c r="M35" s="96">
        <f>'2.c-Steel-Ammonia-Efficiency'!M92</f>
        <v>0.52515124481821318</v>
      </c>
      <c r="N35" s="96">
        <f>'2.c-Steel-Ammonia-Efficiency'!N92</f>
        <v>0.5339348681781263</v>
      </c>
      <c r="O35" s="96">
        <f>'2.c-Steel-Ammonia-Efficiency'!O92</f>
        <v>0.54266542188390121</v>
      </c>
      <c r="P35" s="96">
        <f>'2.c-Steel-Ammonia-Efficiency'!P92</f>
        <v>0.5513368546739339</v>
      </c>
      <c r="Q35" s="96">
        <f>'2.c-Steel-Ammonia-Efficiency'!Q92</f>
        <v>0.55994328558614104</v>
      </c>
      <c r="R35" s="96">
        <f>'2.c-Steel-Ammonia-Efficiency'!R92</f>
        <v>0.56847901886446561</v>
      </c>
      <c r="S35" s="96">
        <f>'2.c-Steel-Ammonia-Efficiency'!S92</f>
        <v>0.57693855776912473</v>
      </c>
      <c r="T35" s="96">
        <f>'2.c-Steel-Ammonia-Efficiency'!T92</f>
        <v>0.5853166172287394</v>
      </c>
      <c r="U35" s="96">
        <f>'2.c-Steel-Ammonia-Efficiency'!U92</f>
        <v>0.59360813528369549</v>
      </c>
      <c r="V35" s="96">
        <f>'2.c-Steel-Ammonia-Efficiency'!V92</f>
        <v>0.60180828328149527</v>
      </c>
      <c r="W35" s="96">
        <f>'2.c-Steel-Ammonia-Efficiency'!W92</f>
        <v>0.60991247479629629</v>
      </c>
      <c r="X35" s="96">
        <f>'2.c-Steel-Ammonia-Efficiency'!X92</f>
        <v>0.617916373256162</v>
      </c>
      <c r="Y35" s="96">
        <f>'2.c-Steel-Ammonia-Efficiency'!Y92</f>
        <v>0.62581589827261253</v>
      </c>
      <c r="Z35" s="96">
        <f>'2.c-Steel-Ammonia-Efficiency'!Z92</f>
        <v>0.63360723067773805</v>
      </c>
      <c r="AA35" s="96">
        <f>'2.c-Steel-Ammonia-Efficiency'!AA92</f>
        <v>0.64128681628430073</v>
      </c>
      <c r="AB35" s="96">
        <f>'2.c-Steel-Ammonia-Efficiency'!AB92</f>
        <v>0.64885136839379498</v>
      </c>
      <c r="AC35" s="96">
        <f>'2.c-Steel-Ammonia-Efficiency'!AC92</f>
        <v>0.65629786908627852</v>
      </c>
      <c r="AD35" s="96">
        <f>'2.c-Steel-Ammonia-Efficiency'!AD92</f>
        <v>0.66362356933384237</v>
      </c>
      <c r="AE35" s="96">
        <f>'2.c-Steel-Ammonia-Efficiency'!AE92</f>
        <v>0.67082598798681192</v>
      </c>
      <c r="AF35" s="96">
        <f>'2.c-Steel-Ammonia-Efficiency'!AF92</f>
        <v>0.67790290968810929</v>
      </c>
      <c r="AG35" s="96">
        <f>'2.c-Steel-Ammonia-Efficiency'!AG92</f>
        <v>0.68485238177664998</v>
      </c>
      <c r="AH35" s="96">
        <f>'2.c-Steel-Ammonia-Efficiency'!AH92</f>
        <v>0.69167271024516574</v>
      </c>
      <c r="AI35" s="96">
        <f>'2.c-Steel-Ammonia-Efficiency'!AI92</f>
        <v>0.69836245482146342</v>
      </c>
      <c r="AJ35" s="96">
        <f>'2.c-Steel-Ammonia-Efficiency'!AJ92</f>
        <v>0.70492042324484971</v>
      </c>
      <c r="AK35" s="96">
        <f>'2.c-Steel-Ammonia-Efficiency'!AK92</f>
        <v>0.71134566481131478</v>
      </c>
      <c r="AL35" s="96">
        <f>'2.c-Steel-Ammonia-Efficiency'!AL92</f>
        <v>0.71763746326210098</v>
      </c>
      <c r="AM35" s="96">
        <f>'2.c-Steel-Ammonia-Efficiency'!AM92</f>
        <v>0.72379532909054956</v>
      </c>
      <c r="AN35" s="96">
        <f>'2.c-Steel-Ammonia-Efficiency'!AN92</f>
        <v>0.72981899134166084</v>
      </c>
      <c r="AO35" s="96">
        <f>'2.c-Steel-Ammonia-Efficiency'!AO92</f>
        <v>0.73570838897768864</v>
      </c>
      <c r="AP35" s="96">
        <f>'2.c-Steel-Ammonia-Efficiency'!AP92</f>
        <v>0.74146366188138324</v>
      </c>
      <c r="AQ35" s="96">
        <f>'2.c-Steel-Ammonia-Efficiency'!AQ92</f>
        <v>0.74708514156626638</v>
      </c>
      <c r="AR35" s="96">
        <f>'2.c-Steel-Ammonia-Efficiency'!AR92</f>
        <v>0.75257334166063139</v>
      </c>
      <c r="AS35" s="96">
        <f>'2.c-Steel-Ammonia-Efficiency'!AS92</f>
        <v>0.75792894822888357</v>
      </c>
      <c r="AT35" s="96">
        <f>'2.c-Steel-Ammonia-Efficiency'!AT92</f>
        <v>0.76315280999044288</v>
      </c>
      <c r="AU35" s="96">
        <f>'2.c-Steel-Ammonia-Efficiency'!AU92</f>
        <v>0.76824592849277162</v>
      </c>
      <c r="AV35" s="96">
        <f>'2.c-Steel-Ammonia-Efficiency'!AV92</f>
        <v>0.77320944829125149</v>
      </c>
      <c r="AW35" s="96">
        <f>'2.c-Steel-Ammonia-Efficiency'!AW92</f>
        <v>0.77804464718465005</v>
      </c>
      <c r="AX35" s="96">
        <f>'2.c-Steel-Ammonia-Efficiency'!AX92</f>
        <v>0.78275292655085804</v>
      </c>
      <c r="AY35" s="96">
        <f>'2.c-Steel-Ammonia-Efficiency'!AY92</f>
        <v>0.78733580182349394</v>
      </c>
      <c r="AZ35" s="96">
        <f>'2.c-Steel-Ammonia-Efficiency'!AZ92</f>
        <v>0.79179489314589602</v>
      </c>
      <c r="BA35" s="96">
        <f>'2.c-Steel-Ammonia-Efficiency'!BA92</f>
        <v>0.79613191623500856</v>
      </c>
      <c r="BB35" s="96">
        <f>'2.c-Steel-Ammonia-Efficiency'!BB92</f>
        <v>0.80034867348374217</v>
      </c>
      <c r="BC35" s="96">
        <f>'2.c-Steel-Ammonia-Efficiency'!BC92</f>
        <v>0.80444704532658928</v>
      </c>
      <c r="BD35" s="96">
        <f>'2.c-Steel-Ammonia-Efficiency'!BD92</f>
        <v>0.80842898188961709</v>
      </c>
      <c r="BE35" s="96">
        <f>'2.c-Steel-Ammonia-Efficiency'!BE92</f>
        <v>0.81229649494247946</v>
      </c>
      <c r="BF35" s="96">
        <f>'2.c-Steel-Ammonia-Efficiency'!BF92</f>
        <v>0.81605165016678349</v>
      </c>
      <c r="BG35" s="96">
        <f>'2.c-Steel-Ammonia-Efficiency'!BG92</f>
        <v>0.81969655975205202</v>
      </c>
      <c r="BH35" s="96">
        <f>'2.c-Steel-Ammonia-Efficiency'!BH92</f>
        <v>0.82323337532761953</v>
      </c>
    </row>
    <row r="36" spans="1:60" s="22" customFormat="1" ht="28">
      <c r="A36" s="340"/>
      <c r="B36" s="44" t="s">
        <v>703</v>
      </c>
      <c r="C36" s="96">
        <f>'2.c-Steel-Ammonia-Efficiency'!C85</f>
        <v>0.44072412220702212</v>
      </c>
      <c r="D36" s="96">
        <f>'2.c-Steel-Ammonia-Efficiency'!D85</f>
        <v>0.44801742919389964</v>
      </c>
      <c r="E36" s="96">
        <f>'2.c-Steel-Ammonia-Efficiency'!E85</f>
        <v>0.45555618401206627</v>
      </c>
      <c r="F36" s="96">
        <f>'2.c-Steel-Ammonia-Efficiency'!F85</f>
        <v>0.46335298911740724</v>
      </c>
      <c r="G36" s="96">
        <f>'2.c-Steel-Ammonia-Efficiency'!G85</f>
        <v>0.47142132474880488</v>
      </c>
      <c r="H36" s="96">
        <f>'2.c-Steel-Ammonia-Efficiency'!H85</f>
        <v>0.47977562670637874</v>
      </c>
      <c r="I36" s="96">
        <f>'2.c-Steel-Ammonia-Efficiency'!I85</f>
        <v>0.48843137254901964</v>
      </c>
      <c r="J36" s="96">
        <f>'2.c-Steel-Ammonia-Efficiency'!J85</f>
        <v>0.49740517729401479</v>
      </c>
      <c r="K36" s="96">
        <f>'2.c-Steel-Ammonia-Efficiency'!K85</f>
        <v>0.50671489986368889</v>
      </c>
      <c r="L36" s="96">
        <f>'2.c-Steel-Ammonia-Efficiency'!L85</f>
        <v>0.51637976171395006</v>
      </c>
      <c r="M36" s="96">
        <f>'2.c-Steel-Ammonia-Efficiency'!M85</f>
        <v>0.52642047930283209</v>
      </c>
      <c r="N36" s="96">
        <f>'2.c-Steel-Ammonia-Efficiency'!N85</f>
        <v>0.53383485225075922</v>
      </c>
      <c r="O36" s="96">
        <f>'2.c-Steel-Ammonia-Efficiency'!O85</f>
        <v>0.54146106442577002</v>
      </c>
      <c r="P36" s="96">
        <f>'2.c-Steel-Ammonia-Efficiency'!P85</f>
        <v>0.54930832622904213</v>
      </c>
      <c r="Q36" s="96">
        <f>'2.c-Steel-Ammonia-Efficiency'!Q85</f>
        <v>0.55738638985005751</v>
      </c>
      <c r="R36" s="96">
        <f>'2.c-Steel-Ammonia-Efficiency'!R85</f>
        <v>0.56570558969856577</v>
      </c>
      <c r="S36" s="96">
        <f>'2.c-Steel-Ammonia-Efficiency'!S85</f>
        <v>0.57427688651218034</v>
      </c>
      <c r="T36" s="96">
        <f>'2.c-Steel-Ammonia-Efficiency'!T85</f>
        <v>0.58311191553544472</v>
      </c>
      <c r="U36" s="96">
        <f>'2.c-Steel-Ammonia-Efficiency'!U85</f>
        <v>0.59222303921568609</v>
      </c>
      <c r="V36" s="96">
        <f>'2.c-Steel-Ammonia-Efficiency'!V85</f>
        <v>0.60162340491752242</v>
      </c>
      <c r="W36" s="96">
        <f>'2.c-Steel-Ammonia-Efficiency'!W85</f>
        <v>0.61132700822264363</v>
      </c>
      <c r="X36" s="96">
        <f>'2.c-Steel-Ammonia-Efficiency'!X85</f>
        <v>0.61830790391197243</v>
      </c>
      <c r="Y36" s="96">
        <f>'2.c-Steel-Ammonia-Efficiency'!Y85</f>
        <v>0.62545007441920641</v>
      </c>
      <c r="Z36" s="96">
        <f>'2.c-Steel-Ammonia-Efficiency'!Z85</f>
        <v>0.63275917378637581</v>
      </c>
      <c r="AA36" s="96">
        <f>'2.c-Steel-Ammonia-Efficiency'!AA85</f>
        <v>0.64024112347641748</v>
      </c>
      <c r="AB36" s="96">
        <f>'2.c-Steel-Ammonia-Efficiency'!AB85</f>
        <v>0.64790212837271666</v>
      </c>
      <c r="AC36" s="96">
        <f>'2.c-Steel-Ammonia-Efficiency'!AC85</f>
        <v>0.65574869394124424</v>
      </c>
      <c r="AD36" s="96">
        <f>'2.c-Steel-Ammonia-Efficiency'!AD85</f>
        <v>0.66378764465505979</v>
      </c>
      <c r="AE36" s="96">
        <f>'2.c-Steel-Ammonia-Efficiency'!AE85</f>
        <v>0.67202614379084968</v>
      </c>
      <c r="AF36" s="96">
        <f>'2.c-Steel-Ammonia-Efficiency'!AF85</f>
        <v>0.68047171471820334</v>
      </c>
      <c r="AG36" s="96">
        <f>'2.c-Steel-Ammonia-Efficiency'!AG85</f>
        <v>0.68913226381461645</v>
      </c>
      <c r="AH36" s="96">
        <f>'2.c-Steel-Ammonia-Efficiency'!AH85</f>
        <v>0.69545457816153966</v>
      </c>
      <c r="AI36" s="96">
        <f>'2.c-Steel-Ammonia-Efficiency'!AI85</f>
        <v>0.70189397240377616</v>
      </c>
      <c r="AJ36" s="96">
        <f>'2.c-Steel-Ammonia-Efficiency'!AJ85</f>
        <v>0.70845372915521321</v>
      </c>
      <c r="AK36" s="96">
        <f>'2.c-Steel-Ammonia-Efficiency'!AK85</f>
        <v>0.71513725490196045</v>
      </c>
      <c r="AL36" s="96">
        <f>'2.c-Steel-Ammonia-Efficiency'!AL85</f>
        <v>0.72194808590102677</v>
      </c>
      <c r="AM36" s="96">
        <f>'2.c-Steel-Ammonia-Efficiency'!AM85</f>
        <v>0.72888989441930585</v>
      </c>
      <c r="AN36" s="96">
        <f>'2.c-Steel-Ammonia-Efficiency'!AN85</f>
        <v>0.73596649533599812</v>
      </c>
      <c r="AO36" s="96">
        <f>'2.c-Steel-Ammonia-Efficiency'!AO85</f>
        <v>0.7431818531334099</v>
      </c>
      <c r="AP36" s="96">
        <f>'2.c-Steel-Ammonia-Efficiency'!AP85</f>
        <v>0.75054008930304772</v>
      </c>
      <c r="AQ36" s="96">
        <f>'2.c-Steel-Ammonia-Efficiency'!AQ85</f>
        <v>0.75804549019607825</v>
      </c>
      <c r="AR36" s="96">
        <f>'2.c-Steel-Ammonia-Efficiency'!AR85</f>
        <v>0.76415876027830454</v>
      </c>
      <c r="AS36" s="96">
        <f>'2.c-Steel-Ammonia-Efficiency'!AS85</f>
        <v>0.77037143312609546</v>
      </c>
      <c r="AT36" s="96">
        <f>'2.c-Steel-Ammonia-Efficiency'!AT85</f>
        <v>0.77668595306975208</v>
      </c>
      <c r="AU36" s="96">
        <f>'2.c-Steel-Ammonia-Efficiency'!AU85</f>
        <v>0.78310484524388224</v>
      </c>
      <c r="AV36" s="96">
        <f>'2.c-Steel-Ammonia-Efficiency'!AV85</f>
        <v>0.78963071895424775</v>
      </c>
      <c r="AW36" s="96">
        <f>'2.c-Steel-Ammonia-Efficiency'!AW85</f>
        <v>0.79626627121436766</v>
      </c>
      <c r="AX36" s="96">
        <f>'2.c-Steel-Ammonia-Efficiency'!AX85</f>
        <v>0.80301429046194706</v>
      </c>
      <c r="AY36" s="96">
        <f>'2.c-Steel-Ammonia-Efficiency'!AY85</f>
        <v>0.80987766046589527</v>
      </c>
      <c r="AZ36" s="96">
        <f>'2.c-Steel-Ammonia-Efficiency'!AZ85</f>
        <v>0.81685936443542873</v>
      </c>
      <c r="BA36" s="96">
        <f>'2.c-Steel-Ammonia-Efficiency'!BA85</f>
        <v>0.82396248934356331</v>
      </c>
      <c r="BB36" s="96">
        <f>'2.c-Steel-Ammonia-Efficiency'!BB85</f>
        <v>0.83119023047815577</v>
      </c>
      <c r="BC36" s="96">
        <f>'2.c-Steel-Ammonia-Efficiency'!BC85</f>
        <v>0.83854589623459963</v>
      </c>
      <c r="BD36" s="96">
        <f>'2.c-Steel-Ammonia-Efficiency'!BD85</f>
        <v>0.84603291316526597</v>
      </c>
      <c r="BE36" s="96">
        <f>'2.c-Steel-Ammonia-Efficiency'!BE85</f>
        <v>0.85365483130188979</v>
      </c>
      <c r="BF36" s="96">
        <f>'2.c-Steel-Ammonia-Efficiency'!BF85</f>
        <v>0.86141532976827073</v>
      </c>
      <c r="BG36" s="96">
        <f>'2.c-Steel-Ammonia-Efficiency'!BG85</f>
        <v>0.86931822270192438</v>
      </c>
      <c r="BH36" s="96">
        <f>'2.c-Steel-Ammonia-Efficiency'!BH85</f>
        <v>0.87736746550472</v>
      </c>
    </row>
    <row r="38" spans="1:60">
      <c r="A38" t="s">
        <v>955</v>
      </c>
    </row>
    <row r="39" spans="1:60" ht="12.75" customHeight="1">
      <c r="A39" s="329" t="s">
        <v>616</v>
      </c>
      <c r="B39" s="27" t="s">
        <v>408</v>
      </c>
      <c r="C39" s="38">
        <f>1960</f>
        <v>1960</v>
      </c>
      <c r="D39" s="38">
        <f>C39+1</f>
        <v>1961</v>
      </c>
      <c r="E39" s="38">
        <f t="shared" ref="E39" si="63">D39+1</f>
        <v>1962</v>
      </c>
      <c r="F39" s="38">
        <f t="shared" ref="F39" si="64">E39+1</f>
        <v>1963</v>
      </c>
      <c r="G39" s="38">
        <f t="shared" ref="G39" si="65">F39+1</f>
        <v>1964</v>
      </c>
      <c r="H39" s="38">
        <f t="shared" ref="H39" si="66">G39+1</f>
        <v>1965</v>
      </c>
      <c r="I39" s="38">
        <f t="shared" ref="I39" si="67">H39+1</f>
        <v>1966</v>
      </c>
      <c r="J39" s="38">
        <f t="shared" ref="J39" si="68">I39+1</f>
        <v>1967</v>
      </c>
      <c r="K39" s="38">
        <f t="shared" ref="K39" si="69">J39+1</f>
        <v>1968</v>
      </c>
      <c r="L39" s="38">
        <f t="shared" ref="L39" si="70">K39+1</f>
        <v>1969</v>
      </c>
      <c r="M39" s="38">
        <f t="shared" ref="M39" si="71">L39+1</f>
        <v>1970</v>
      </c>
      <c r="N39" s="38">
        <f t="shared" ref="N39" si="72">M39+1</f>
        <v>1971</v>
      </c>
      <c r="O39" s="38">
        <f t="shared" ref="O39" si="73">N39+1</f>
        <v>1972</v>
      </c>
      <c r="P39" s="38">
        <f t="shared" ref="P39" si="74">O39+1</f>
        <v>1973</v>
      </c>
      <c r="Q39" s="38">
        <f t="shared" ref="Q39" si="75">P39+1</f>
        <v>1974</v>
      </c>
      <c r="R39" s="38">
        <f t="shared" ref="R39" si="76">Q39+1</f>
        <v>1975</v>
      </c>
      <c r="S39" s="38">
        <f t="shared" ref="S39" si="77">R39+1</f>
        <v>1976</v>
      </c>
      <c r="T39" s="38">
        <f t="shared" ref="T39" si="78">S39+1</f>
        <v>1977</v>
      </c>
      <c r="U39" s="38">
        <f t="shared" ref="U39" si="79">T39+1</f>
        <v>1978</v>
      </c>
      <c r="V39" s="38">
        <f t="shared" ref="V39" si="80">U39+1</f>
        <v>1979</v>
      </c>
      <c r="W39" s="38">
        <f t="shared" ref="W39" si="81">V39+1</f>
        <v>1980</v>
      </c>
      <c r="X39" s="38">
        <f t="shared" ref="X39" si="82">W39+1</f>
        <v>1981</v>
      </c>
      <c r="Y39" s="38">
        <f t="shared" ref="Y39" si="83">X39+1</f>
        <v>1982</v>
      </c>
      <c r="Z39" s="38">
        <f t="shared" ref="Z39" si="84">Y39+1</f>
        <v>1983</v>
      </c>
      <c r="AA39" s="38">
        <f t="shared" ref="AA39" si="85">Z39+1</f>
        <v>1984</v>
      </c>
      <c r="AB39" s="38">
        <f t="shared" ref="AB39" si="86">AA39+1</f>
        <v>1985</v>
      </c>
      <c r="AC39" s="38">
        <f t="shared" ref="AC39" si="87">AB39+1</f>
        <v>1986</v>
      </c>
      <c r="AD39" s="38">
        <f t="shared" ref="AD39" si="88">AC39+1</f>
        <v>1987</v>
      </c>
      <c r="AE39" s="38">
        <f t="shared" ref="AE39" si="89">AD39+1</f>
        <v>1988</v>
      </c>
      <c r="AF39" s="38">
        <f t="shared" ref="AF39" si="90">AE39+1</f>
        <v>1989</v>
      </c>
      <c r="AG39" s="38">
        <f t="shared" ref="AG39" si="91">AF39+1</f>
        <v>1990</v>
      </c>
      <c r="AH39" s="38">
        <f t="shared" ref="AH39" si="92">AG39+1</f>
        <v>1991</v>
      </c>
      <c r="AI39" s="38">
        <f t="shared" ref="AI39" si="93">AH39+1</f>
        <v>1992</v>
      </c>
      <c r="AJ39" s="38">
        <f t="shared" ref="AJ39" si="94">AI39+1</f>
        <v>1993</v>
      </c>
      <c r="AK39" s="38">
        <f t="shared" ref="AK39" si="95">AJ39+1</f>
        <v>1994</v>
      </c>
      <c r="AL39" s="38">
        <f t="shared" ref="AL39" si="96">AK39+1</f>
        <v>1995</v>
      </c>
      <c r="AM39" s="38">
        <f t="shared" ref="AM39" si="97">AL39+1</f>
        <v>1996</v>
      </c>
      <c r="AN39" s="38">
        <f t="shared" ref="AN39" si="98">AM39+1</f>
        <v>1997</v>
      </c>
      <c r="AO39" s="38">
        <f t="shared" ref="AO39" si="99">AN39+1</f>
        <v>1998</v>
      </c>
      <c r="AP39" s="38">
        <f t="shared" ref="AP39" si="100">AO39+1</f>
        <v>1999</v>
      </c>
      <c r="AQ39" s="38">
        <f t="shared" ref="AQ39" si="101">AP39+1</f>
        <v>2000</v>
      </c>
      <c r="AR39" s="38">
        <f t="shared" ref="AR39" si="102">AQ39+1</f>
        <v>2001</v>
      </c>
      <c r="AS39" s="38">
        <f t="shared" ref="AS39" si="103">AR39+1</f>
        <v>2002</v>
      </c>
      <c r="AT39" s="38">
        <f t="shared" ref="AT39" si="104">AS39+1</f>
        <v>2003</v>
      </c>
      <c r="AU39" s="38">
        <f t="shared" ref="AU39" si="105">AT39+1</f>
        <v>2004</v>
      </c>
      <c r="AV39" s="38">
        <f t="shared" ref="AV39" si="106">AU39+1</f>
        <v>2005</v>
      </c>
      <c r="AW39" s="38">
        <f t="shared" ref="AW39" si="107">AV39+1</f>
        <v>2006</v>
      </c>
      <c r="AX39" s="38">
        <f t="shared" ref="AX39" si="108">AW39+1</f>
        <v>2007</v>
      </c>
      <c r="AY39" s="38">
        <f t="shared" ref="AY39" si="109">AX39+1</f>
        <v>2008</v>
      </c>
      <c r="AZ39" s="38">
        <f t="shared" ref="AZ39" si="110">AY39+1</f>
        <v>2009</v>
      </c>
      <c r="BA39" s="38">
        <f t="shared" ref="BA39" si="111">AZ39+1</f>
        <v>2010</v>
      </c>
      <c r="BB39" s="38">
        <f t="shared" ref="BB39" si="112">BA39+1</f>
        <v>2011</v>
      </c>
      <c r="BC39" s="38">
        <f t="shared" ref="BC39" si="113">BB39+1</f>
        <v>2012</v>
      </c>
      <c r="BD39" s="38">
        <f t="shared" ref="BD39" si="114">BC39+1</f>
        <v>2013</v>
      </c>
      <c r="BE39" s="38">
        <f t="shared" ref="BE39" si="115">BD39+1</f>
        <v>2014</v>
      </c>
      <c r="BF39" s="38">
        <f t="shared" ref="BF39" si="116">BE39+1</f>
        <v>2015</v>
      </c>
      <c r="BG39" s="38">
        <f t="shared" ref="BG39" si="117">BF39+1</f>
        <v>2016</v>
      </c>
      <c r="BH39" s="38">
        <f t="shared" ref="BH39" si="118">BG39+1</f>
        <v>2017</v>
      </c>
    </row>
    <row r="40" spans="1:60" s="22" customFormat="1" ht="42">
      <c r="A40" s="329"/>
      <c r="B40" s="44" t="s">
        <v>695</v>
      </c>
      <c r="C40" s="96">
        <f>AVERAGE(C30,C35)</f>
        <v>0.29083430118806819</v>
      </c>
      <c r="D40" s="96">
        <f t="shared" ref="D40:BH40" si="119">AVERAGE(D30,D35)</f>
        <v>0.2969093868786718</v>
      </c>
      <c r="E40" s="96">
        <f t="shared" si="119"/>
        <v>0.30299093263498272</v>
      </c>
      <c r="F40" s="96">
        <f t="shared" si="119"/>
        <v>0.30907555988188734</v>
      </c>
      <c r="G40" s="96">
        <f t="shared" si="119"/>
        <v>0.31515988074623019</v>
      </c>
      <c r="H40" s="96">
        <f t="shared" si="119"/>
        <v>0.32124050827975842</v>
      </c>
      <c r="I40" s="96">
        <f t="shared" si="119"/>
        <v>0.3273140666761376</v>
      </c>
      <c r="J40" s="96">
        <f t="shared" si="119"/>
        <v>0.33337720141661575</v>
      </c>
      <c r="K40" s="96">
        <f t="shared" si="119"/>
        <v>0.33942658927970648</v>
      </c>
      <c r="L40" s="96">
        <f t="shared" si="119"/>
        <v>0.3454589481517375</v>
      </c>
      <c r="M40" s="96">
        <f t="shared" si="119"/>
        <v>0.34696977382721067</v>
      </c>
      <c r="N40" s="96">
        <f t="shared" si="119"/>
        <v>0.35663430827323184</v>
      </c>
      <c r="O40" s="96">
        <f t="shared" si="119"/>
        <v>0.36137904198655579</v>
      </c>
      <c r="P40" s="96">
        <f t="shared" si="119"/>
        <v>0.37082879937223667</v>
      </c>
      <c r="Q40" s="96">
        <f t="shared" si="119"/>
        <v>0.37853892050212917</v>
      </c>
      <c r="R40" s="96">
        <f t="shared" si="119"/>
        <v>0.38560962986275021</v>
      </c>
      <c r="S40" s="96">
        <f t="shared" si="119"/>
        <v>0.39020894119269017</v>
      </c>
      <c r="T40" s="96">
        <f t="shared" si="119"/>
        <v>0.39489103728964914</v>
      </c>
      <c r="U40" s="96">
        <f t="shared" si="119"/>
        <v>0.39829952319875817</v>
      </c>
      <c r="V40" s="96">
        <f t="shared" si="119"/>
        <v>0.40129485278885524</v>
      </c>
      <c r="W40" s="96">
        <f t="shared" si="119"/>
        <v>0.40556922911122956</v>
      </c>
      <c r="X40" s="96">
        <f t="shared" si="119"/>
        <v>0.41209590146583402</v>
      </c>
      <c r="Y40" s="96">
        <f t="shared" si="119"/>
        <v>0.42614451581892071</v>
      </c>
      <c r="Z40" s="96">
        <f t="shared" si="119"/>
        <v>0.42929690257705577</v>
      </c>
      <c r="AA40" s="96">
        <f t="shared" si="119"/>
        <v>0.43140906048275551</v>
      </c>
      <c r="AB40" s="96">
        <f t="shared" si="119"/>
        <v>0.42407975185159286</v>
      </c>
      <c r="AC40" s="96">
        <f t="shared" si="119"/>
        <v>0.42342671153839057</v>
      </c>
      <c r="AD40" s="96">
        <f t="shared" si="119"/>
        <v>0.43366338414702349</v>
      </c>
      <c r="AE40" s="96">
        <f t="shared" si="119"/>
        <v>0.43833745843000116</v>
      </c>
      <c r="AF40" s="96">
        <f t="shared" si="119"/>
        <v>0.43970853559959261</v>
      </c>
      <c r="AG40" s="96">
        <f t="shared" si="119"/>
        <v>0.44374803029537718</v>
      </c>
      <c r="AH40" s="96">
        <f t="shared" si="119"/>
        <v>0.4644369200491425</v>
      </c>
      <c r="AI40" s="96">
        <f t="shared" si="119"/>
        <v>0.4714442378307428</v>
      </c>
      <c r="AJ40" s="96">
        <f t="shared" si="119"/>
        <v>0.48332644190250462</v>
      </c>
      <c r="AK40" s="96">
        <f t="shared" si="119"/>
        <v>0.48795734074722941</v>
      </c>
      <c r="AL40" s="96">
        <f t="shared" si="119"/>
        <v>0.49409840785763037</v>
      </c>
      <c r="AM40" s="96">
        <f t="shared" si="119"/>
        <v>0.50712715332097746</v>
      </c>
      <c r="AN40" s="96">
        <f t="shared" si="119"/>
        <v>0.51383640862274738</v>
      </c>
      <c r="AO40" s="96">
        <f t="shared" si="119"/>
        <v>0.524307070971472</v>
      </c>
      <c r="AP40" s="96">
        <f t="shared" si="119"/>
        <v>0.51824124172425268</v>
      </c>
      <c r="AQ40" s="96">
        <f t="shared" si="119"/>
        <v>0.52836872359352993</v>
      </c>
      <c r="AR40" s="96">
        <f t="shared" si="119"/>
        <v>0.53211997749233231</v>
      </c>
      <c r="AS40" s="96">
        <f t="shared" si="119"/>
        <v>0.53955219935683418</v>
      </c>
      <c r="AT40" s="96">
        <f t="shared" si="119"/>
        <v>0.54694903989087384</v>
      </c>
      <c r="AU40" s="96">
        <f t="shared" si="119"/>
        <v>0.55291675741765933</v>
      </c>
      <c r="AV40" s="96">
        <f t="shared" si="119"/>
        <v>0.5564319421090772</v>
      </c>
      <c r="AW40" s="96">
        <f t="shared" si="119"/>
        <v>0.5654934124260883</v>
      </c>
      <c r="AX40" s="96">
        <f t="shared" si="119"/>
        <v>0.56713115867652852</v>
      </c>
      <c r="AY40" s="96">
        <f t="shared" si="119"/>
        <v>0.56767803263123284</v>
      </c>
      <c r="AZ40" s="96">
        <f t="shared" si="119"/>
        <v>0.56815997041894639</v>
      </c>
      <c r="BA40" s="96">
        <f t="shared" si="119"/>
        <v>0.57140108313796445</v>
      </c>
      <c r="BB40" s="96">
        <f t="shared" si="119"/>
        <v>0.57108357868950299</v>
      </c>
      <c r="BC40" s="96">
        <f t="shared" si="119"/>
        <v>0.58389470860819448</v>
      </c>
      <c r="BD40" s="96">
        <f t="shared" si="119"/>
        <v>0.57856359402942759</v>
      </c>
      <c r="BE40" s="96">
        <f t="shared" si="119"/>
        <v>0.58637657401636334</v>
      </c>
      <c r="BF40" s="96">
        <f t="shared" si="119"/>
        <v>0.58775439196414092</v>
      </c>
      <c r="BG40" s="96">
        <f t="shared" si="119"/>
        <v>0.59493782342818591</v>
      </c>
      <c r="BH40" s="96">
        <f t="shared" si="119"/>
        <v>0.60148508826868585</v>
      </c>
    </row>
    <row r="41" spans="1:60" s="22" customFormat="1" ht="28">
      <c r="A41" s="329"/>
      <c r="B41" s="44" t="s">
        <v>696</v>
      </c>
      <c r="C41" s="96">
        <f>AVERAGE(C31,C35)</f>
        <v>0.27096033581386358</v>
      </c>
      <c r="D41" s="96">
        <f t="shared" ref="D41:BH41" si="120">AVERAGE(D31,D35)</f>
        <v>0.27803846841506513</v>
      </c>
      <c r="E41" s="96">
        <f t="shared" si="120"/>
        <v>0.28512306108197533</v>
      </c>
      <c r="F41" s="96">
        <f t="shared" si="120"/>
        <v>0.29221073523947788</v>
      </c>
      <c r="G41" s="96">
        <f t="shared" si="120"/>
        <v>0.29929810301441867</v>
      </c>
      <c r="H41" s="96">
        <f t="shared" si="120"/>
        <v>0.30638177745854617</v>
      </c>
      <c r="I41" s="96">
        <f t="shared" si="120"/>
        <v>0.31345838276552329</v>
      </c>
      <c r="J41" s="96">
        <f t="shared" si="120"/>
        <v>0.32052456441659938</v>
      </c>
      <c r="K41" s="96">
        <f t="shared" si="120"/>
        <v>0.32757699919028938</v>
      </c>
      <c r="L41" s="96">
        <f t="shared" si="120"/>
        <v>0.33461240497291833</v>
      </c>
      <c r="M41" s="96">
        <f t="shared" si="120"/>
        <v>0.33900064234710969</v>
      </c>
      <c r="N41" s="96">
        <f t="shared" si="120"/>
        <v>0.348033858794222</v>
      </c>
      <c r="O41" s="96">
        <f t="shared" si="120"/>
        <v>0.35255421330360076</v>
      </c>
      <c r="P41" s="96">
        <f t="shared" si="120"/>
        <v>0.36316841586045356</v>
      </c>
      <c r="Q41" s="96">
        <f t="shared" si="120"/>
        <v>0.37231292224020818</v>
      </c>
      <c r="R41" s="96">
        <f t="shared" si="120"/>
        <v>0.38060310289556548</v>
      </c>
      <c r="S41" s="96">
        <f t="shared" si="120"/>
        <v>0.3859322922417493</v>
      </c>
      <c r="T41" s="96">
        <f t="shared" si="120"/>
        <v>0.39113304875381116</v>
      </c>
      <c r="U41" s="96">
        <f t="shared" si="120"/>
        <v>0.39631175960093368</v>
      </c>
      <c r="V41" s="96">
        <f t="shared" si="120"/>
        <v>0.40146668545805714</v>
      </c>
      <c r="W41" s="96">
        <f t="shared" si="120"/>
        <v>0.40659623704207171</v>
      </c>
      <c r="X41" s="96">
        <f t="shared" si="120"/>
        <v>0.41162879886934722</v>
      </c>
      <c r="Y41" s="96">
        <f t="shared" si="120"/>
        <v>0.42718388736326346</v>
      </c>
      <c r="Z41" s="96">
        <f t="shared" si="120"/>
        <v>0.43090333569013051</v>
      </c>
      <c r="AA41" s="96">
        <f t="shared" si="120"/>
        <v>0.43731957379166619</v>
      </c>
      <c r="AB41" s="96">
        <f t="shared" si="120"/>
        <v>0.43403056707977594</v>
      </c>
      <c r="AC41" s="96">
        <f t="shared" si="120"/>
        <v>0.43611792365164642</v>
      </c>
      <c r="AD41" s="96">
        <f t="shared" si="120"/>
        <v>0.44774002617765807</v>
      </c>
      <c r="AE41" s="96">
        <f t="shared" si="120"/>
        <v>0.45928152601857686</v>
      </c>
      <c r="AF41" s="96">
        <f t="shared" si="120"/>
        <v>0.45871837984852454</v>
      </c>
      <c r="AG41" s="96">
        <f t="shared" si="120"/>
        <v>0.47253270654066276</v>
      </c>
      <c r="AH41" s="96">
        <f t="shared" si="120"/>
        <v>0.4833633944813277</v>
      </c>
      <c r="AI41" s="96">
        <f t="shared" si="120"/>
        <v>0.4938596728161313</v>
      </c>
      <c r="AJ41" s="96">
        <f t="shared" si="120"/>
        <v>0.50009127836262857</v>
      </c>
      <c r="AK41" s="96">
        <f t="shared" si="120"/>
        <v>0.50828722629320966</v>
      </c>
      <c r="AL41" s="96">
        <f t="shared" si="120"/>
        <v>0.50952544559500845</v>
      </c>
      <c r="AM41" s="96">
        <f t="shared" si="120"/>
        <v>0.52265149277349654</v>
      </c>
      <c r="AN41" s="96">
        <f t="shared" si="120"/>
        <v>0.52495202377414851</v>
      </c>
      <c r="AO41" s="96">
        <f t="shared" si="120"/>
        <v>0.53687106996244194</v>
      </c>
      <c r="AP41" s="96">
        <f t="shared" si="120"/>
        <v>0.53220331018778944</v>
      </c>
      <c r="AQ41" s="96">
        <f t="shared" si="120"/>
        <v>0.54099447518753085</v>
      </c>
      <c r="AR41" s="96">
        <f t="shared" si="120"/>
        <v>0.54069399515463346</v>
      </c>
      <c r="AS41" s="96">
        <f t="shared" si="120"/>
        <v>0.55120071864467934</v>
      </c>
      <c r="AT41" s="96">
        <f t="shared" si="120"/>
        <v>0.55975183037132925</v>
      </c>
      <c r="AU41" s="96">
        <f t="shared" si="120"/>
        <v>0.56497102100313534</v>
      </c>
      <c r="AV41" s="96">
        <f t="shared" si="120"/>
        <v>0.56927952895042322</v>
      </c>
      <c r="AW41" s="96">
        <f t="shared" si="120"/>
        <v>0.57450751000950395</v>
      </c>
      <c r="AX41" s="96">
        <f t="shared" si="120"/>
        <v>0.57781775890094389</v>
      </c>
      <c r="AY41" s="96">
        <f t="shared" si="120"/>
        <v>0.57451595766849639</v>
      </c>
      <c r="AZ41" s="96">
        <f t="shared" si="120"/>
        <v>0.5749549285103237</v>
      </c>
      <c r="BA41" s="96">
        <f t="shared" si="120"/>
        <v>0.5807407629223017</v>
      </c>
      <c r="BB41" s="96">
        <f t="shared" si="120"/>
        <v>0.5810223934986205</v>
      </c>
      <c r="BC41" s="96">
        <f t="shared" si="120"/>
        <v>0.59258989819671504</v>
      </c>
      <c r="BD41" s="96">
        <f t="shared" si="120"/>
        <v>0.58065161948797872</v>
      </c>
      <c r="BE41" s="96">
        <f t="shared" si="120"/>
        <v>0.59355556017253441</v>
      </c>
      <c r="BF41" s="96">
        <f t="shared" si="120"/>
        <v>0.59070062988818917</v>
      </c>
      <c r="BG41" s="96">
        <f t="shared" si="120"/>
        <v>0.59628957550154083</v>
      </c>
      <c r="BH41" s="96">
        <f t="shared" si="120"/>
        <v>0.60607696374633591</v>
      </c>
    </row>
    <row r="42" spans="1:60">
      <c r="C42" s="128"/>
    </row>
    <row r="44" spans="1:60">
      <c r="A44" s="329" t="s">
        <v>952</v>
      </c>
      <c r="B44" s="27" t="s">
        <v>408</v>
      </c>
      <c r="C44" s="38">
        <f>1960</f>
        <v>1960</v>
      </c>
      <c r="D44" s="38">
        <f>C44+1</f>
        <v>1961</v>
      </c>
      <c r="E44" s="38">
        <f t="shared" ref="E44" si="121">D44+1</f>
        <v>1962</v>
      </c>
      <c r="F44" s="38">
        <f t="shared" ref="F44" si="122">E44+1</f>
        <v>1963</v>
      </c>
      <c r="G44" s="38">
        <f t="shared" ref="G44" si="123">F44+1</f>
        <v>1964</v>
      </c>
      <c r="H44" s="38">
        <f t="shared" ref="H44" si="124">G44+1</f>
        <v>1965</v>
      </c>
      <c r="I44" s="38">
        <f t="shared" ref="I44" si="125">H44+1</f>
        <v>1966</v>
      </c>
      <c r="J44" s="38">
        <f t="shared" ref="J44" si="126">I44+1</f>
        <v>1967</v>
      </c>
      <c r="K44" s="38">
        <f t="shared" ref="K44" si="127">J44+1</f>
        <v>1968</v>
      </c>
      <c r="L44" s="38">
        <f t="shared" ref="L44" si="128">K44+1</f>
        <v>1969</v>
      </c>
      <c r="M44" s="38">
        <f t="shared" ref="M44" si="129">L44+1</f>
        <v>1970</v>
      </c>
      <c r="N44" s="38">
        <f t="shared" ref="N44" si="130">M44+1</f>
        <v>1971</v>
      </c>
      <c r="O44" s="38">
        <f t="shared" ref="O44" si="131">N44+1</f>
        <v>1972</v>
      </c>
      <c r="P44" s="38">
        <f t="shared" ref="P44" si="132">O44+1</f>
        <v>1973</v>
      </c>
      <c r="Q44" s="38">
        <f t="shared" ref="Q44" si="133">P44+1</f>
        <v>1974</v>
      </c>
      <c r="R44" s="38">
        <f t="shared" ref="R44" si="134">Q44+1</f>
        <v>1975</v>
      </c>
      <c r="S44" s="38">
        <f t="shared" ref="S44" si="135">R44+1</f>
        <v>1976</v>
      </c>
      <c r="T44" s="38">
        <f t="shared" ref="T44" si="136">S44+1</f>
        <v>1977</v>
      </c>
      <c r="U44" s="38">
        <f t="shared" ref="U44" si="137">T44+1</f>
        <v>1978</v>
      </c>
      <c r="V44" s="38">
        <f t="shared" ref="V44" si="138">U44+1</f>
        <v>1979</v>
      </c>
      <c r="W44" s="38">
        <f t="shared" ref="W44" si="139">V44+1</f>
        <v>1980</v>
      </c>
      <c r="X44" s="38">
        <f t="shared" ref="X44" si="140">W44+1</f>
        <v>1981</v>
      </c>
      <c r="Y44" s="38">
        <f t="shared" ref="Y44" si="141">X44+1</f>
        <v>1982</v>
      </c>
      <c r="Z44" s="38">
        <f t="shared" ref="Z44" si="142">Y44+1</f>
        <v>1983</v>
      </c>
      <c r="AA44" s="38">
        <f t="shared" ref="AA44" si="143">Z44+1</f>
        <v>1984</v>
      </c>
      <c r="AB44" s="38">
        <f t="shared" ref="AB44" si="144">AA44+1</f>
        <v>1985</v>
      </c>
      <c r="AC44" s="38">
        <f t="shared" ref="AC44" si="145">AB44+1</f>
        <v>1986</v>
      </c>
      <c r="AD44" s="38">
        <f t="shared" ref="AD44" si="146">AC44+1</f>
        <v>1987</v>
      </c>
      <c r="AE44" s="38">
        <f t="shared" ref="AE44" si="147">AD44+1</f>
        <v>1988</v>
      </c>
      <c r="AF44" s="38">
        <f t="shared" ref="AF44" si="148">AE44+1</f>
        <v>1989</v>
      </c>
      <c r="AG44" s="38">
        <f t="shared" ref="AG44" si="149">AF44+1</f>
        <v>1990</v>
      </c>
      <c r="AH44" s="38">
        <f t="shared" ref="AH44" si="150">AG44+1</f>
        <v>1991</v>
      </c>
      <c r="AI44" s="38">
        <f t="shared" ref="AI44" si="151">AH44+1</f>
        <v>1992</v>
      </c>
      <c r="AJ44" s="38">
        <f t="shared" ref="AJ44" si="152">AI44+1</f>
        <v>1993</v>
      </c>
      <c r="AK44" s="38">
        <f t="shared" ref="AK44" si="153">AJ44+1</f>
        <v>1994</v>
      </c>
      <c r="AL44" s="38">
        <f t="shared" ref="AL44" si="154">AK44+1</f>
        <v>1995</v>
      </c>
      <c r="AM44" s="38">
        <f t="shared" ref="AM44" si="155">AL44+1</f>
        <v>1996</v>
      </c>
      <c r="AN44" s="38">
        <f t="shared" ref="AN44" si="156">AM44+1</f>
        <v>1997</v>
      </c>
      <c r="AO44" s="38">
        <f t="shared" ref="AO44" si="157">AN44+1</f>
        <v>1998</v>
      </c>
      <c r="AP44" s="38">
        <f t="shared" ref="AP44" si="158">AO44+1</f>
        <v>1999</v>
      </c>
      <c r="AQ44" s="38">
        <f t="shared" ref="AQ44" si="159">AP44+1</f>
        <v>2000</v>
      </c>
      <c r="AR44" s="38">
        <f t="shared" ref="AR44" si="160">AQ44+1</f>
        <v>2001</v>
      </c>
      <c r="AS44" s="38">
        <f t="shared" ref="AS44" si="161">AR44+1</f>
        <v>2002</v>
      </c>
      <c r="AT44" s="38">
        <f t="shared" ref="AT44" si="162">AS44+1</f>
        <v>2003</v>
      </c>
      <c r="AU44" s="38">
        <f t="shared" ref="AU44" si="163">AT44+1</f>
        <v>2004</v>
      </c>
      <c r="AV44" s="38">
        <f t="shared" ref="AV44" si="164">AU44+1</f>
        <v>2005</v>
      </c>
      <c r="AW44" s="38">
        <f t="shared" ref="AW44" si="165">AV44+1</f>
        <v>2006</v>
      </c>
      <c r="AX44" s="38">
        <f t="shared" ref="AX44" si="166">AW44+1</f>
        <v>2007</v>
      </c>
      <c r="AY44" s="38">
        <f t="shared" ref="AY44" si="167">AX44+1</f>
        <v>2008</v>
      </c>
      <c r="AZ44" s="38">
        <f t="shared" ref="AZ44" si="168">AY44+1</f>
        <v>2009</v>
      </c>
      <c r="BA44" s="38">
        <f t="shared" ref="BA44" si="169">AZ44+1</f>
        <v>2010</v>
      </c>
      <c r="BB44" s="38">
        <f t="shared" ref="BB44" si="170">BA44+1</f>
        <v>2011</v>
      </c>
      <c r="BC44" s="38">
        <f t="shared" ref="BC44" si="171">BB44+1</f>
        <v>2012</v>
      </c>
      <c r="BD44" s="38">
        <f t="shared" ref="BD44" si="172">BC44+1</f>
        <v>2013</v>
      </c>
      <c r="BE44" s="38">
        <f t="shared" ref="BE44" si="173">BD44+1</f>
        <v>2014</v>
      </c>
      <c r="BF44" s="38">
        <f t="shared" ref="BF44" si="174">BE44+1</f>
        <v>2015</v>
      </c>
      <c r="BG44" s="38">
        <f t="shared" ref="BG44" si="175">BF44+1</f>
        <v>2016</v>
      </c>
      <c r="BH44" s="38">
        <f t="shared" ref="BH44" si="176">BG44+1</f>
        <v>2017</v>
      </c>
    </row>
    <row r="45" spans="1:60" ht="28">
      <c r="A45" s="329"/>
      <c r="B45" s="44" t="s">
        <v>956</v>
      </c>
      <c r="C45" s="96">
        <f>C41</f>
        <v>0.27096033581386358</v>
      </c>
      <c r="D45" s="96">
        <f>D41</f>
        <v>0.27803846841506513</v>
      </c>
      <c r="E45" s="96">
        <f t="shared" ref="E45:BH45" si="177">E41</f>
        <v>0.28512306108197533</v>
      </c>
      <c r="F45" s="96">
        <f t="shared" si="177"/>
        <v>0.29221073523947788</v>
      </c>
      <c r="G45" s="96">
        <f t="shared" si="177"/>
        <v>0.29929810301441867</v>
      </c>
      <c r="H45" s="96">
        <f t="shared" si="177"/>
        <v>0.30638177745854617</v>
      </c>
      <c r="I45" s="96">
        <f t="shared" si="177"/>
        <v>0.31345838276552329</v>
      </c>
      <c r="J45" s="96">
        <f t="shared" si="177"/>
        <v>0.32052456441659938</v>
      </c>
      <c r="K45" s="96">
        <f t="shared" si="177"/>
        <v>0.32757699919028938</v>
      </c>
      <c r="L45" s="96">
        <f t="shared" si="177"/>
        <v>0.33461240497291833</v>
      </c>
      <c r="M45" s="96">
        <f t="shared" si="177"/>
        <v>0.33900064234710969</v>
      </c>
      <c r="N45" s="96">
        <f t="shared" si="177"/>
        <v>0.348033858794222</v>
      </c>
      <c r="O45" s="96">
        <f t="shared" si="177"/>
        <v>0.35255421330360076</v>
      </c>
      <c r="P45" s="96">
        <f t="shared" si="177"/>
        <v>0.36316841586045356</v>
      </c>
      <c r="Q45" s="96">
        <f t="shared" si="177"/>
        <v>0.37231292224020818</v>
      </c>
      <c r="R45" s="96">
        <f t="shared" si="177"/>
        <v>0.38060310289556548</v>
      </c>
      <c r="S45" s="96">
        <f t="shared" si="177"/>
        <v>0.3859322922417493</v>
      </c>
      <c r="T45" s="96">
        <f t="shared" si="177"/>
        <v>0.39113304875381116</v>
      </c>
      <c r="U45" s="96">
        <f t="shared" si="177"/>
        <v>0.39631175960093368</v>
      </c>
      <c r="V45" s="96">
        <f t="shared" si="177"/>
        <v>0.40146668545805714</v>
      </c>
      <c r="W45" s="96">
        <f t="shared" si="177"/>
        <v>0.40659623704207171</v>
      </c>
      <c r="X45" s="96">
        <f t="shared" si="177"/>
        <v>0.41162879886934722</v>
      </c>
      <c r="Y45" s="96">
        <f t="shared" si="177"/>
        <v>0.42718388736326346</v>
      </c>
      <c r="Z45" s="96">
        <f t="shared" si="177"/>
        <v>0.43090333569013051</v>
      </c>
      <c r="AA45" s="96">
        <f t="shared" si="177"/>
        <v>0.43731957379166619</v>
      </c>
      <c r="AB45" s="96">
        <f t="shared" si="177"/>
        <v>0.43403056707977594</v>
      </c>
      <c r="AC45" s="96">
        <f t="shared" si="177"/>
        <v>0.43611792365164642</v>
      </c>
      <c r="AD45" s="96">
        <f t="shared" si="177"/>
        <v>0.44774002617765807</v>
      </c>
      <c r="AE45" s="96">
        <f t="shared" si="177"/>
        <v>0.45928152601857686</v>
      </c>
      <c r="AF45" s="96">
        <f t="shared" si="177"/>
        <v>0.45871837984852454</v>
      </c>
      <c r="AG45" s="96">
        <f t="shared" si="177"/>
        <v>0.47253270654066276</v>
      </c>
      <c r="AH45" s="96">
        <f t="shared" si="177"/>
        <v>0.4833633944813277</v>
      </c>
      <c r="AI45" s="96">
        <f t="shared" si="177"/>
        <v>0.4938596728161313</v>
      </c>
      <c r="AJ45" s="96">
        <f t="shared" si="177"/>
        <v>0.50009127836262857</v>
      </c>
      <c r="AK45" s="96">
        <f t="shared" si="177"/>
        <v>0.50828722629320966</v>
      </c>
      <c r="AL45" s="96">
        <f t="shared" si="177"/>
        <v>0.50952544559500845</v>
      </c>
      <c r="AM45" s="96">
        <f t="shared" si="177"/>
        <v>0.52265149277349654</v>
      </c>
      <c r="AN45" s="96">
        <f t="shared" si="177"/>
        <v>0.52495202377414851</v>
      </c>
      <c r="AO45" s="96">
        <f t="shared" si="177"/>
        <v>0.53687106996244194</v>
      </c>
      <c r="AP45" s="96">
        <f t="shared" si="177"/>
        <v>0.53220331018778944</v>
      </c>
      <c r="AQ45" s="96">
        <f t="shared" si="177"/>
        <v>0.54099447518753085</v>
      </c>
      <c r="AR45" s="96">
        <f t="shared" si="177"/>
        <v>0.54069399515463346</v>
      </c>
      <c r="AS45" s="96">
        <f t="shared" si="177"/>
        <v>0.55120071864467934</v>
      </c>
      <c r="AT45" s="96">
        <f t="shared" si="177"/>
        <v>0.55975183037132925</v>
      </c>
      <c r="AU45" s="96">
        <f t="shared" si="177"/>
        <v>0.56497102100313534</v>
      </c>
      <c r="AV45" s="96">
        <f t="shared" si="177"/>
        <v>0.56927952895042322</v>
      </c>
      <c r="AW45" s="96">
        <f t="shared" si="177"/>
        <v>0.57450751000950395</v>
      </c>
      <c r="AX45" s="96">
        <f t="shared" si="177"/>
        <v>0.57781775890094389</v>
      </c>
      <c r="AY45" s="96">
        <f t="shared" si="177"/>
        <v>0.57451595766849639</v>
      </c>
      <c r="AZ45" s="96">
        <f t="shared" si="177"/>
        <v>0.5749549285103237</v>
      </c>
      <c r="BA45" s="96">
        <f t="shared" si="177"/>
        <v>0.5807407629223017</v>
      </c>
      <c r="BB45" s="96">
        <f t="shared" si="177"/>
        <v>0.5810223934986205</v>
      </c>
      <c r="BC45" s="96">
        <f t="shared" si="177"/>
        <v>0.59258989819671504</v>
      </c>
      <c r="BD45" s="96">
        <f t="shared" si="177"/>
        <v>0.58065161948797872</v>
      </c>
      <c r="BE45" s="96">
        <f t="shared" si="177"/>
        <v>0.59355556017253441</v>
      </c>
      <c r="BF45" s="96">
        <f t="shared" si="177"/>
        <v>0.59070062988818917</v>
      </c>
      <c r="BG45" s="96">
        <f t="shared" si="177"/>
        <v>0.59628957550154083</v>
      </c>
      <c r="BH45" s="96">
        <f t="shared" si="177"/>
        <v>0.60607696374633591</v>
      </c>
    </row>
    <row r="48" spans="1:60">
      <c r="A48" s="329" t="s">
        <v>953</v>
      </c>
      <c r="B48" s="27" t="s">
        <v>408</v>
      </c>
      <c r="C48" s="38">
        <f>1960</f>
        <v>1960</v>
      </c>
      <c r="D48" s="38">
        <f>C48+1</f>
        <v>1961</v>
      </c>
      <c r="E48" s="38">
        <f t="shared" ref="E48" si="178">D48+1</f>
        <v>1962</v>
      </c>
      <c r="F48" s="38">
        <f t="shared" ref="F48" si="179">E48+1</f>
        <v>1963</v>
      </c>
      <c r="G48" s="38">
        <f t="shared" ref="G48" si="180">F48+1</f>
        <v>1964</v>
      </c>
      <c r="H48" s="38">
        <f t="shared" ref="H48" si="181">G48+1</f>
        <v>1965</v>
      </c>
      <c r="I48" s="38">
        <f t="shared" ref="I48" si="182">H48+1</f>
        <v>1966</v>
      </c>
      <c r="J48" s="38">
        <f t="shared" ref="J48" si="183">I48+1</f>
        <v>1967</v>
      </c>
      <c r="K48" s="38">
        <f t="shared" ref="K48" si="184">J48+1</f>
        <v>1968</v>
      </c>
      <c r="L48" s="38">
        <f t="shared" ref="L48" si="185">K48+1</f>
        <v>1969</v>
      </c>
      <c r="M48" s="38">
        <f t="shared" ref="M48" si="186">L48+1</f>
        <v>1970</v>
      </c>
      <c r="N48" s="38">
        <f t="shared" ref="N48" si="187">M48+1</f>
        <v>1971</v>
      </c>
      <c r="O48" s="38">
        <f t="shared" ref="O48" si="188">N48+1</f>
        <v>1972</v>
      </c>
      <c r="P48" s="38">
        <f t="shared" ref="P48" si="189">O48+1</f>
        <v>1973</v>
      </c>
      <c r="Q48" s="38">
        <f t="shared" ref="Q48" si="190">P48+1</f>
        <v>1974</v>
      </c>
      <c r="R48" s="38">
        <f t="shared" ref="R48" si="191">Q48+1</f>
        <v>1975</v>
      </c>
      <c r="S48" s="38">
        <f t="shared" ref="S48" si="192">R48+1</f>
        <v>1976</v>
      </c>
      <c r="T48" s="38">
        <f t="shared" ref="T48" si="193">S48+1</f>
        <v>1977</v>
      </c>
      <c r="U48" s="38">
        <f t="shared" ref="U48" si="194">T48+1</f>
        <v>1978</v>
      </c>
      <c r="V48" s="38">
        <f t="shared" ref="V48" si="195">U48+1</f>
        <v>1979</v>
      </c>
      <c r="W48" s="38">
        <f t="shared" ref="W48" si="196">V48+1</f>
        <v>1980</v>
      </c>
      <c r="X48" s="38">
        <f t="shared" ref="X48" si="197">W48+1</f>
        <v>1981</v>
      </c>
      <c r="Y48" s="38">
        <f t="shared" ref="Y48" si="198">X48+1</f>
        <v>1982</v>
      </c>
      <c r="Z48" s="38">
        <f t="shared" ref="Z48" si="199">Y48+1</f>
        <v>1983</v>
      </c>
      <c r="AA48" s="38">
        <f t="shared" ref="AA48" si="200">Z48+1</f>
        <v>1984</v>
      </c>
      <c r="AB48" s="38">
        <f t="shared" ref="AB48" si="201">AA48+1</f>
        <v>1985</v>
      </c>
      <c r="AC48" s="38">
        <f t="shared" ref="AC48" si="202">AB48+1</f>
        <v>1986</v>
      </c>
      <c r="AD48" s="38">
        <f t="shared" ref="AD48" si="203">AC48+1</f>
        <v>1987</v>
      </c>
      <c r="AE48" s="38">
        <f t="shared" ref="AE48" si="204">AD48+1</f>
        <v>1988</v>
      </c>
      <c r="AF48" s="38">
        <f t="shared" ref="AF48" si="205">AE48+1</f>
        <v>1989</v>
      </c>
      <c r="AG48" s="38">
        <f t="shared" ref="AG48" si="206">AF48+1</f>
        <v>1990</v>
      </c>
      <c r="AH48" s="38">
        <f t="shared" ref="AH48" si="207">AG48+1</f>
        <v>1991</v>
      </c>
      <c r="AI48" s="38">
        <f t="shared" ref="AI48" si="208">AH48+1</f>
        <v>1992</v>
      </c>
      <c r="AJ48" s="38">
        <f t="shared" ref="AJ48" si="209">AI48+1</f>
        <v>1993</v>
      </c>
      <c r="AK48" s="38">
        <f t="shared" ref="AK48" si="210">AJ48+1</f>
        <v>1994</v>
      </c>
      <c r="AL48" s="38">
        <f t="shared" ref="AL48" si="211">AK48+1</f>
        <v>1995</v>
      </c>
      <c r="AM48" s="38">
        <f t="shared" ref="AM48" si="212">AL48+1</f>
        <v>1996</v>
      </c>
      <c r="AN48" s="38">
        <f t="shared" ref="AN48" si="213">AM48+1</f>
        <v>1997</v>
      </c>
      <c r="AO48" s="38">
        <f t="shared" ref="AO48" si="214">AN48+1</f>
        <v>1998</v>
      </c>
      <c r="AP48" s="38">
        <f t="shared" ref="AP48" si="215">AO48+1</f>
        <v>1999</v>
      </c>
      <c r="AQ48" s="38">
        <f t="shared" ref="AQ48" si="216">AP48+1</f>
        <v>2000</v>
      </c>
      <c r="AR48" s="38">
        <f t="shared" ref="AR48" si="217">AQ48+1</f>
        <v>2001</v>
      </c>
      <c r="AS48" s="38">
        <f t="shared" ref="AS48" si="218">AR48+1</f>
        <v>2002</v>
      </c>
      <c r="AT48" s="38">
        <f t="shared" ref="AT48" si="219">AS48+1</f>
        <v>2003</v>
      </c>
      <c r="AU48" s="38">
        <f t="shared" ref="AU48" si="220">AT48+1</f>
        <v>2004</v>
      </c>
      <c r="AV48" s="38">
        <f t="shared" ref="AV48" si="221">AU48+1</f>
        <v>2005</v>
      </c>
      <c r="AW48" s="38">
        <f t="shared" ref="AW48" si="222">AV48+1</f>
        <v>2006</v>
      </c>
      <c r="AX48" s="38">
        <f t="shared" ref="AX48" si="223">AW48+1</f>
        <v>2007</v>
      </c>
      <c r="AY48" s="38">
        <f t="shared" ref="AY48" si="224">AX48+1</f>
        <v>2008</v>
      </c>
      <c r="AZ48" s="38">
        <f t="shared" ref="AZ48" si="225">AY48+1</f>
        <v>2009</v>
      </c>
      <c r="BA48" s="38">
        <f t="shared" ref="BA48" si="226">AZ48+1</f>
        <v>2010</v>
      </c>
      <c r="BB48" s="38">
        <f t="shared" ref="BB48" si="227">BA48+1</f>
        <v>2011</v>
      </c>
      <c r="BC48" s="38">
        <f t="shared" ref="BC48" si="228">BB48+1</f>
        <v>2012</v>
      </c>
      <c r="BD48" s="38">
        <f t="shared" ref="BD48" si="229">BC48+1</f>
        <v>2013</v>
      </c>
      <c r="BE48" s="38">
        <f t="shared" ref="BE48" si="230">BD48+1</f>
        <v>2014</v>
      </c>
      <c r="BF48" s="38">
        <f t="shared" ref="BF48" si="231">BE48+1</f>
        <v>2015</v>
      </c>
      <c r="BG48" s="38">
        <f t="shared" ref="BG48" si="232">BF48+1</f>
        <v>2016</v>
      </c>
      <c r="BH48" s="38">
        <f t="shared" ref="BH48" si="233">BG48+1</f>
        <v>2017</v>
      </c>
    </row>
    <row r="49" spans="1:60" ht="14">
      <c r="A49" s="329"/>
      <c r="B49" s="44" t="s">
        <v>954</v>
      </c>
      <c r="C49" s="96">
        <f>C32</f>
        <v>6.5331263943499529E-2</v>
      </c>
      <c r="D49" s="96">
        <f t="shared" ref="D49:BH49" si="234">D32</f>
        <v>6.8532876370061224E-2</v>
      </c>
      <c r="E49" s="96">
        <f t="shared" si="234"/>
        <v>7.1734488796622031E-2</v>
      </c>
      <c r="F49" s="96">
        <f t="shared" si="234"/>
        <v>7.4936101223183726E-2</v>
      </c>
      <c r="G49" s="96">
        <f t="shared" si="234"/>
        <v>7.8137713649744533E-2</v>
      </c>
      <c r="H49" s="96">
        <f t="shared" si="234"/>
        <v>8.1339326076306229E-2</v>
      </c>
      <c r="I49" s="96">
        <f t="shared" si="234"/>
        <v>8.4540938502867036E-2</v>
      </c>
      <c r="J49" s="96">
        <f t="shared" si="234"/>
        <v>8.7742550929428731E-2</v>
      </c>
      <c r="K49" s="96">
        <f t="shared" si="234"/>
        <v>9.0944163355989538E-2</v>
      </c>
      <c r="L49" s="96">
        <f t="shared" si="234"/>
        <v>9.4145775782551233E-2</v>
      </c>
      <c r="M49" s="96">
        <f t="shared" si="234"/>
        <v>9.4112519231784542E-2</v>
      </c>
      <c r="N49" s="96">
        <f t="shared" si="234"/>
        <v>9.9828112054210896E-2</v>
      </c>
      <c r="O49" s="96">
        <f t="shared" si="234"/>
        <v>0.10001908025992153</v>
      </c>
      <c r="P49" s="96">
        <f t="shared" si="234"/>
        <v>0.1077506340119737</v>
      </c>
      <c r="Q49" s="96">
        <f t="shared" si="234"/>
        <v>0.11371237383917139</v>
      </c>
      <c r="R49" s="96">
        <f t="shared" si="234"/>
        <v>0.11866559603672551</v>
      </c>
      <c r="S49" s="96">
        <f t="shared" si="234"/>
        <v>0.12001946124982064</v>
      </c>
      <c r="T49" s="96">
        <f t="shared" si="234"/>
        <v>0.12126533801019942</v>
      </c>
      <c r="U49" s="96">
        <f t="shared" si="234"/>
        <v>0.12253735204527143</v>
      </c>
      <c r="V49" s="96">
        <f t="shared" si="234"/>
        <v>0.12383633457578669</v>
      </c>
      <c r="W49" s="96">
        <f t="shared" si="234"/>
        <v>0.12516315244624154</v>
      </c>
      <c r="X49" s="96">
        <f t="shared" si="234"/>
        <v>0.12643228587880875</v>
      </c>
      <c r="Y49" s="96">
        <f t="shared" si="234"/>
        <v>0.14072350184323351</v>
      </c>
      <c r="Z49" s="96">
        <f t="shared" si="234"/>
        <v>0.14050650081099503</v>
      </c>
      <c r="AA49" s="96">
        <f t="shared" si="234"/>
        <v>0.14367922824866267</v>
      </c>
      <c r="AB49" s="96">
        <f t="shared" si="234"/>
        <v>0.13497139623359219</v>
      </c>
      <c r="AC49" s="96">
        <f t="shared" si="234"/>
        <v>0.13295689778234457</v>
      </c>
      <c r="AD49" s="96">
        <f t="shared" si="234"/>
        <v>0.14275820755476099</v>
      </c>
      <c r="AE49" s="96">
        <f t="shared" si="234"/>
        <v>0.15253616697631997</v>
      </c>
      <c r="AF49" s="96">
        <f t="shared" si="234"/>
        <v>0.14748530052015044</v>
      </c>
      <c r="AG49" s="96">
        <f t="shared" si="234"/>
        <v>0.16021784444994758</v>
      </c>
      <c r="AH49" s="96">
        <f t="shared" si="234"/>
        <v>0.16935574432351874</v>
      </c>
      <c r="AI49" s="96">
        <f t="shared" si="234"/>
        <v>0.17816224302834172</v>
      </c>
      <c r="AJ49" s="96">
        <f t="shared" si="234"/>
        <v>0.18179820717177725</v>
      </c>
      <c r="AK49" s="96">
        <f t="shared" si="234"/>
        <v>0.1879348555151284</v>
      </c>
      <c r="AL49" s="96">
        <f t="shared" si="234"/>
        <v>0.18558566982118929</v>
      </c>
      <c r="AM49" s="96">
        <f t="shared" si="234"/>
        <v>0.19795804780926857</v>
      </c>
      <c r="AN49" s="96">
        <f t="shared" si="234"/>
        <v>0.1970821272437408</v>
      </c>
      <c r="AO49" s="96">
        <f t="shared" si="234"/>
        <v>0.20813346148170761</v>
      </c>
      <c r="AP49" s="96">
        <f t="shared" si="234"/>
        <v>0.19884178909413142</v>
      </c>
      <c r="AQ49" s="96">
        <f t="shared" si="234"/>
        <v>0.20620629980132144</v>
      </c>
      <c r="AR49" s="96">
        <f t="shared" si="234"/>
        <v>0.20245709435038836</v>
      </c>
      <c r="AS49" s="96">
        <f t="shared" si="234"/>
        <v>0.21209790836707351</v>
      </c>
      <c r="AT49" s="96">
        <f t="shared" si="234"/>
        <v>0.21941162934524844</v>
      </c>
      <c r="AU49" s="96">
        <f t="shared" si="234"/>
        <v>0.22270280378542717</v>
      </c>
      <c r="AV49" s="96">
        <f t="shared" si="234"/>
        <v>0.22495232705598706</v>
      </c>
      <c r="AW49" s="96">
        <f t="shared" si="234"/>
        <v>0.22841313208761763</v>
      </c>
      <c r="AX49" s="96">
        <f t="shared" si="234"/>
        <v>0.22959051936641978</v>
      </c>
      <c r="AY49" s="96">
        <f t="shared" si="234"/>
        <v>0.22270280378542717</v>
      </c>
      <c r="AZ49" s="96">
        <f t="shared" si="234"/>
        <v>0.22049782553012592</v>
      </c>
      <c r="BA49" s="96">
        <f t="shared" si="234"/>
        <v>0.22495232705598706</v>
      </c>
      <c r="BB49" s="96">
        <f t="shared" si="234"/>
        <v>0.22270280378542714</v>
      </c>
      <c r="BC49" s="96">
        <f t="shared" si="234"/>
        <v>0.23442400398466015</v>
      </c>
      <c r="BD49" s="96">
        <f t="shared" si="234"/>
        <v>0.21727102808334356</v>
      </c>
      <c r="BE49" s="96">
        <f t="shared" si="234"/>
        <v>0.23078010754966544</v>
      </c>
      <c r="BF49" s="96">
        <f t="shared" si="234"/>
        <v>0.22495232705598697</v>
      </c>
      <c r="BG49" s="96">
        <f t="shared" si="234"/>
        <v>0.22959051936641972</v>
      </c>
      <c r="BH49" s="96">
        <f t="shared" si="234"/>
        <v>0.23946538041443774</v>
      </c>
    </row>
  </sheetData>
  <mergeCells count="9">
    <mergeCell ref="A44:A45"/>
    <mergeCell ref="A48:A49"/>
    <mergeCell ref="A39:A41"/>
    <mergeCell ref="A34:A36"/>
    <mergeCell ref="A2:D2"/>
    <mergeCell ref="A25:D25"/>
    <mergeCell ref="A15:D15"/>
    <mergeCell ref="A29:A32"/>
    <mergeCell ref="A27:F27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299"/>
  <sheetViews>
    <sheetView topLeftCell="A76" workbookViewId="0">
      <pane xSplit="2" topLeftCell="AO1" activePane="topRight" state="frozen"/>
      <selection pane="topRight" activeCell="AQ87" sqref="AQ87"/>
    </sheetView>
  </sheetViews>
  <sheetFormatPr baseColWidth="10" defaultColWidth="9.33203125" defaultRowHeight="13"/>
  <cols>
    <col min="1" max="1" width="9.33203125" style="25"/>
    <col min="2" max="2" width="21.1640625" style="25" customWidth="1"/>
    <col min="3" max="3" width="10.1640625" style="25" bestFit="1" customWidth="1"/>
    <col min="4" max="62" width="9.33203125" style="25"/>
    <col min="63" max="63" width="11.83203125" style="25" customWidth="1"/>
    <col min="64" max="16384" width="9.33203125" style="25"/>
  </cols>
  <sheetData>
    <row r="1" spans="1:60" customFormat="1"/>
    <row r="2" spans="1:60" customFormat="1" ht="17">
      <c r="A2" s="343" t="s">
        <v>680</v>
      </c>
      <c r="B2" s="343"/>
    </row>
    <row r="3" spans="1:60" customFormat="1"/>
    <row r="4" spans="1:60" customFormat="1">
      <c r="A4" s="20" t="s">
        <v>621</v>
      </c>
      <c r="BG4" s="57" t="s">
        <v>628</v>
      </c>
    </row>
    <row r="5" spans="1:60" customFormat="1"/>
    <row r="6" spans="1:60" customFormat="1">
      <c r="B6" s="342" t="s">
        <v>630</v>
      </c>
      <c r="C6" s="342"/>
      <c r="D6" s="342"/>
      <c r="E6" s="342"/>
      <c r="F6" s="342"/>
      <c r="G6" s="342"/>
      <c r="H6" s="342"/>
      <c r="I6" s="342"/>
      <c r="J6" s="342"/>
      <c r="K6" s="342"/>
    </row>
    <row r="7" spans="1:60" customFormat="1"/>
    <row r="8" spans="1:60" s="97" customFormat="1">
      <c r="C8" s="104" t="s">
        <v>622</v>
      </c>
    </row>
    <row r="9" spans="1:60" s="105" customFormat="1">
      <c r="C9" s="105">
        <v>1960</v>
      </c>
      <c r="D9" s="105">
        <v>1961</v>
      </c>
      <c r="E9" s="105">
        <v>1962</v>
      </c>
      <c r="F9" s="105">
        <v>1963</v>
      </c>
      <c r="G9" s="105">
        <v>1964</v>
      </c>
      <c r="H9" s="105">
        <v>1965</v>
      </c>
      <c r="I9" s="105">
        <v>1966</v>
      </c>
      <c r="J9" s="105">
        <v>1967</v>
      </c>
      <c r="K9" s="105">
        <v>1968</v>
      </c>
      <c r="L9" s="105">
        <v>1969</v>
      </c>
      <c r="M9" s="105">
        <v>1970</v>
      </c>
      <c r="N9" s="105">
        <v>1971</v>
      </c>
      <c r="O9" s="105">
        <v>1972</v>
      </c>
      <c r="P9" s="105">
        <v>1973</v>
      </c>
      <c r="Q9" s="105">
        <v>1974</v>
      </c>
      <c r="R9" s="105">
        <v>1975</v>
      </c>
      <c r="S9" s="105">
        <v>1976</v>
      </c>
      <c r="T9" s="105">
        <v>1977</v>
      </c>
      <c r="U9" s="105">
        <v>1978</v>
      </c>
      <c r="V9" s="105">
        <v>1979</v>
      </c>
      <c r="W9" s="105">
        <v>1980</v>
      </c>
      <c r="X9" s="105">
        <v>1981</v>
      </c>
      <c r="Y9" s="105">
        <v>1982</v>
      </c>
      <c r="Z9" s="105">
        <v>1983</v>
      </c>
      <c r="AA9" s="105">
        <v>1984</v>
      </c>
      <c r="AB9" s="105">
        <v>1985</v>
      </c>
      <c r="AC9" s="105">
        <v>1986</v>
      </c>
      <c r="AD9" s="105">
        <v>1987</v>
      </c>
      <c r="AE9" s="105">
        <v>1988</v>
      </c>
      <c r="AF9" s="105">
        <v>1989</v>
      </c>
      <c r="AG9" s="105">
        <v>1990</v>
      </c>
      <c r="AH9" s="105">
        <v>1991</v>
      </c>
      <c r="AI9" s="105">
        <v>1992</v>
      </c>
      <c r="AJ9" s="105">
        <v>1993</v>
      </c>
      <c r="AK9" s="105">
        <v>1994</v>
      </c>
      <c r="AL9" s="105">
        <v>1995</v>
      </c>
      <c r="AM9" s="105">
        <v>1996</v>
      </c>
      <c r="AN9" s="105">
        <v>1997</v>
      </c>
      <c r="AO9" s="105">
        <v>1998</v>
      </c>
      <c r="AP9" s="105">
        <v>1999</v>
      </c>
      <c r="AQ9" s="105">
        <v>2000</v>
      </c>
      <c r="AR9" s="105">
        <v>2001</v>
      </c>
      <c r="AS9" s="105">
        <v>2002</v>
      </c>
      <c r="AT9" s="105">
        <v>2003</v>
      </c>
      <c r="AU9" s="105">
        <v>2004</v>
      </c>
      <c r="AV9" s="105">
        <v>2005</v>
      </c>
      <c r="AW9" s="105">
        <v>2006</v>
      </c>
      <c r="AX9" s="105">
        <v>2007</v>
      </c>
      <c r="AY9" s="105">
        <v>2008</v>
      </c>
      <c r="AZ9" s="105">
        <v>2009</v>
      </c>
      <c r="BA9" s="105">
        <v>2010</v>
      </c>
      <c r="BB9" s="105">
        <v>2011</v>
      </c>
      <c r="BC9" s="105">
        <v>2012</v>
      </c>
      <c r="BD9" s="105">
        <v>2013</v>
      </c>
      <c r="BE9" s="105">
        <v>2014</v>
      </c>
      <c r="BF9" s="105">
        <v>2015</v>
      </c>
      <c r="BG9" s="105">
        <v>2016</v>
      </c>
      <c r="BH9" s="105">
        <v>2017</v>
      </c>
    </row>
    <row r="10" spans="1:60" s="97" customFormat="1">
      <c r="B10" s="104" t="s">
        <v>623</v>
      </c>
      <c r="C10" s="106">
        <v>0</v>
      </c>
      <c r="D10" s="106">
        <v>71.5</v>
      </c>
      <c r="E10" s="106">
        <v>438.4</v>
      </c>
      <c r="F10" s="106">
        <v>1528.3</v>
      </c>
      <c r="G10" s="106">
        <v>3037.6</v>
      </c>
      <c r="H10" s="106">
        <v>4756.8999999999996</v>
      </c>
      <c r="I10" s="106">
        <v>5641.2</v>
      </c>
      <c r="J10" s="106">
        <v>5914.4</v>
      </c>
      <c r="K10" s="106">
        <v>6573</v>
      </c>
      <c r="L10" s="106">
        <v>7036.6</v>
      </c>
      <c r="M10" s="106">
        <v>9085</v>
      </c>
      <c r="N10" s="106">
        <v>9345.1</v>
      </c>
      <c r="O10" s="106">
        <v>10766.6</v>
      </c>
      <c r="P10" s="106">
        <v>12578</v>
      </c>
      <c r="Q10" s="106">
        <v>10707.2</v>
      </c>
      <c r="R10" s="106">
        <v>10063.799999999999</v>
      </c>
      <c r="S10" s="106">
        <v>11470.4</v>
      </c>
      <c r="T10" s="106">
        <v>10842.6</v>
      </c>
      <c r="U10" s="106">
        <v>11336.1</v>
      </c>
      <c r="V10" s="106">
        <v>12893.9</v>
      </c>
      <c r="W10" s="106">
        <v>6688.6</v>
      </c>
      <c r="X10" s="106">
        <v>10534.6</v>
      </c>
      <c r="Y10" s="106">
        <v>9035.7999999999993</v>
      </c>
      <c r="Z10" s="106">
        <v>10495.5</v>
      </c>
      <c r="AA10" s="106">
        <v>10295.299999999999</v>
      </c>
      <c r="AB10" s="106">
        <v>11185</v>
      </c>
      <c r="AC10" s="106">
        <v>10560.3</v>
      </c>
      <c r="AD10" s="106">
        <v>12956.5</v>
      </c>
      <c r="AE10" s="106">
        <v>14007.9</v>
      </c>
      <c r="AF10" s="106">
        <v>13627.3</v>
      </c>
      <c r="AG10" s="106">
        <v>13169.1</v>
      </c>
      <c r="AH10" s="106">
        <v>12540.1</v>
      </c>
      <c r="AI10" s="106">
        <v>12091.6</v>
      </c>
      <c r="AJ10" s="106">
        <v>12329.9</v>
      </c>
      <c r="AK10" s="106">
        <v>12909.3</v>
      </c>
      <c r="AL10" s="106">
        <v>13082.508</v>
      </c>
      <c r="AM10" s="106">
        <v>13758.436</v>
      </c>
      <c r="AN10" s="106">
        <v>13987.6</v>
      </c>
      <c r="AO10" s="106">
        <v>13425.999</v>
      </c>
      <c r="AP10" s="106">
        <v>12633.471</v>
      </c>
      <c r="AQ10" s="106">
        <v>11550.868</v>
      </c>
      <c r="AR10" s="106">
        <v>10270.799999999999</v>
      </c>
      <c r="AS10" s="106">
        <v>8955.7160000000003</v>
      </c>
      <c r="AT10" s="106">
        <v>10629.528</v>
      </c>
      <c r="AU10" s="106">
        <v>10667.153</v>
      </c>
      <c r="AV10" s="106">
        <v>10549.723</v>
      </c>
      <c r="AW10" s="106">
        <v>11203</v>
      </c>
      <c r="AX10" s="106">
        <v>11362</v>
      </c>
      <c r="AY10" s="106">
        <v>10478</v>
      </c>
      <c r="AZ10" s="106">
        <v>7955</v>
      </c>
      <c r="BA10" s="106">
        <v>7323</v>
      </c>
      <c r="BB10" s="107">
        <v>6946</v>
      </c>
      <c r="BC10" s="107">
        <v>7500</v>
      </c>
      <c r="BD10" s="107">
        <v>9900</v>
      </c>
      <c r="BE10" s="107">
        <v>10200</v>
      </c>
      <c r="BF10" s="114">
        <v>9100</v>
      </c>
      <c r="BG10" s="114">
        <v>6200</v>
      </c>
      <c r="BH10" s="114">
        <v>6000</v>
      </c>
    </row>
    <row r="11" spans="1:60" s="97" customFormat="1">
      <c r="B11" s="104" t="s">
        <v>624</v>
      </c>
      <c r="C11" s="106">
        <v>1712.5</v>
      </c>
      <c r="D11" s="106">
        <v>1674.4</v>
      </c>
      <c r="E11" s="106">
        <v>1504.3</v>
      </c>
      <c r="F11" s="106">
        <v>2110.1</v>
      </c>
      <c r="G11" s="106">
        <v>2984.2</v>
      </c>
      <c r="H11" s="106">
        <v>3490.7</v>
      </c>
      <c r="I11" s="106">
        <v>3395</v>
      </c>
      <c r="J11" s="106">
        <v>3471.6</v>
      </c>
      <c r="K11" s="106">
        <v>4216</v>
      </c>
      <c r="L11" s="106">
        <v>4937</v>
      </c>
      <c r="M11" s="106">
        <v>5514</v>
      </c>
      <c r="N11" s="106">
        <v>4361.3</v>
      </c>
      <c r="O11" s="106">
        <v>4910.3999999999996</v>
      </c>
      <c r="P11" s="106">
        <v>5293.4</v>
      </c>
      <c r="Q11" s="106">
        <v>5257.8</v>
      </c>
      <c r="R11" s="106">
        <v>5561.9</v>
      </c>
      <c r="S11" s="106">
        <v>6756.1</v>
      </c>
      <c r="T11" s="106">
        <v>6269.3</v>
      </c>
      <c r="U11" s="106">
        <v>7200.1</v>
      </c>
      <c r="V11" s="106">
        <v>7384.9</v>
      </c>
      <c r="W11" s="106">
        <v>4578.7</v>
      </c>
      <c r="X11" s="106">
        <v>5037.8</v>
      </c>
      <c r="Y11" s="106">
        <v>4668.6000000000004</v>
      </c>
      <c r="Z11" s="106">
        <v>4490.8999999999996</v>
      </c>
      <c r="AA11" s="106">
        <v>4825.7</v>
      </c>
      <c r="AB11" s="106">
        <v>4536.8999999999996</v>
      </c>
      <c r="AC11" s="106">
        <v>4164.7</v>
      </c>
      <c r="AD11" s="106">
        <v>4457.2</v>
      </c>
      <c r="AE11" s="106">
        <v>4942.1000000000004</v>
      </c>
      <c r="AF11" s="106">
        <v>5112.6000000000004</v>
      </c>
      <c r="AG11" s="106">
        <v>4671.6000000000004</v>
      </c>
      <c r="AH11" s="106">
        <v>3934.3</v>
      </c>
      <c r="AI11" s="106">
        <v>4120.3</v>
      </c>
      <c r="AJ11" s="106">
        <v>4294.8</v>
      </c>
      <c r="AK11" s="106">
        <v>4376.5</v>
      </c>
      <c r="AL11" s="106">
        <v>4521.0919999999996</v>
      </c>
      <c r="AM11" s="106">
        <v>4233.3019999999997</v>
      </c>
      <c r="AN11" s="106">
        <v>4512.8999999999996</v>
      </c>
      <c r="AO11" s="106">
        <v>3888.9789999999998</v>
      </c>
      <c r="AP11" s="106">
        <v>3662.2919999999999</v>
      </c>
      <c r="AQ11" s="106">
        <v>3603.7440000000001</v>
      </c>
      <c r="AR11" s="106">
        <v>3271.8</v>
      </c>
      <c r="AS11" s="106">
        <v>2711.3969999999999</v>
      </c>
      <c r="AT11" s="106">
        <v>2638.4949999999999</v>
      </c>
      <c r="AU11" s="106">
        <v>3098.5859999999998</v>
      </c>
      <c r="AV11" s="106">
        <v>2689</v>
      </c>
      <c r="AW11" s="106">
        <v>2702</v>
      </c>
      <c r="AX11" s="106">
        <v>3030</v>
      </c>
      <c r="AY11" s="106">
        <v>3043</v>
      </c>
      <c r="AZ11" s="106">
        <v>2120</v>
      </c>
      <c r="BA11" s="106">
        <v>2385</v>
      </c>
      <c r="BB11" s="107">
        <v>2532</v>
      </c>
      <c r="BC11" s="108">
        <v>2000</v>
      </c>
      <c r="BD11" s="108">
        <v>1900</v>
      </c>
      <c r="BE11" s="108">
        <v>2000</v>
      </c>
      <c r="BF11" s="114">
        <v>1900</v>
      </c>
      <c r="BG11" s="114">
        <v>1500</v>
      </c>
      <c r="BH11" s="114">
        <v>1500</v>
      </c>
    </row>
    <row r="12" spans="1:60" s="97" customFormat="1">
      <c r="B12" s="104" t="s">
        <v>625</v>
      </c>
      <c r="C12" s="106">
        <v>18722.099999999999</v>
      </c>
      <c r="D12" s="106">
        <v>18672.900000000001</v>
      </c>
      <c r="E12" s="106">
        <v>16987.400000000001</v>
      </c>
      <c r="F12" s="106">
        <v>17382.900000000001</v>
      </c>
      <c r="G12" s="106">
        <v>18780.3</v>
      </c>
      <c r="H12" s="106">
        <v>17485.599999999999</v>
      </c>
      <c r="I12" s="106">
        <v>14597.4</v>
      </c>
      <c r="J12" s="106">
        <v>13863.8</v>
      </c>
      <c r="K12" s="106">
        <v>14405.4</v>
      </c>
      <c r="L12" s="106">
        <v>14172</v>
      </c>
      <c r="M12" s="106">
        <v>13370</v>
      </c>
      <c r="N12" s="106">
        <v>10174.700000000001</v>
      </c>
      <c r="O12" s="106">
        <v>9357.2999999999993</v>
      </c>
      <c r="P12" s="106">
        <v>8452.7000000000007</v>
      </c>
      <c r="Q12" s="106">
        <v>6188.7</v>
      </c>
      <c r="R12" s="106">
        <v>4446.1000000000004</v>
      </c>
      <c r="S12" s="106">
        <v>4025.7</v>
      </c>
      <c r="T12" s="106">
        <v>3278.7</v>
      </c>
      <c r="U12" s="106">
        <v>1763.7</v>
      </c>
      <c r="V12" s="106">
        <v>1162.7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>
        <v>0</v>
      </c>
      <c r="AU12" s="106">
        <v>0</v>
      </c>
      <c r="AV12" s="106">
        <v>0</v>
      </c>
      <c r="AW12" s="106">
        <v>0</v>
      </c>
      <c r="AX12" s="106">
        <v>0</v>
      </c>
      <c r="AY12" s="106">
        <v>0</v>
      </c>
      <c r="AZ12" s="106">
        <v>0</v>
      </c>
      <c r="BA12" s="106">
        <v>0</v>
      </c>
      <c r="BB12" s="107">
        <v>0</v>
      </c>
      <c r="BC12" s="107">
        <v>0</v>
      </c>
      <c r="BD12" s="107">
        <v>0</v>
      </c>
      <c r="BE12" s="107">
        <v>0</v>
      </c>
      <c r="BF12" s="114">
        <v>0</v>
      </c>
      <c r="BG12" s="114">
        <v>0</v>
      </c>
      <c r="BH12" s="114">
        <v>0</v>
      </c>
    </row>
    <row r="13" spans="1:60" s="105" customFormat="1">
      <c r="B13" s="104" t="s">
        <v>626</v>
      </c>
      <c r="C13" s="109">
        <f t="shared" ref="C13:AZ13" si="0">+C10+C11+C12</f>
        <v>20434.599999999999</v>
      </c>
      <c r="D13" s="109">
        <f t="shared" si="0"/>
        <v>20418.800000000003</v>
      </c>
      <c r="E13" s="109">
        <f t="shared" si="0"/>
        <v>18930.100000000002</v>
      </c>
      <c r="F13" s="109">
        <f t="shared" si="0"/>
        <v>21021.300000000003</v>
      </c>
      <c r="G13" s="109">
        <f t="shared" si="0"/>
        <v>24802.1</v>
      </c>
      <c r="H13" s="109">
        <f t="shared" si="0"/>
        <v>25733.199999999997</v>
      </c>
      <c r="I13" s="109">
        <f t="shared" si="0"/>
        <v>23633.599999999999</v>
      </c>
      <c r="J13" s="109">
        <f t="shared" si="0"/>
        <v>23249.8</v>
      </c>
      <c r="K13" s="109">
        <f t="shared" si="0"/>
        <v>25194.400000000001</v>
      </c>
      <c r="L13" s="109">
        <f t="shared" si="0"/>
        <v>26145.599999999999</v>
      </c>
      <c r="M13" s="109">
        <f t="shared" si="0"/>
        <v>27969</v>
      </c>
      <c r="N13" s="109">
        <f t="shared" si="0"/>
        <v>23881.100000000002</v>
      </c>
      <c r="O13" s="109">
        <f t="shared" si="0"/>
        <v>25034.3</v>
      </c>
      <c r="P13" s="109">
        <f t="shared" si="0"/>
        <v>26324.100000000002</v>
      </c>
      <c r="Q13" s="109">
        <f t="shared" si="0"/>
        <v>22153.7</v>
      </c>
      <c r="R13" s="109">
        <f t="shared" si="0"/>
        <v>20071.8</v>
      </c>
      <c r="S13" s="109">
        <f t="shared" si="0"/>
        <v>22252.2</v>
      </c>
      <c r="T13" s="109">
        <f t="shared" si="0"/>
        <v>20390.600000000002</v>
      </c>
      <c r="U13" s="109">
        <f t="shared" si="0"/>
        <v>20299.900000000001</v>
      </c>
      <c r="V13" s="109">
        <f t="shared" si="0"/>
        <v>21441.5</v>
      </c>
      <c r="W13" s="109">
        <f t="shared" si="0"/>
        <v>11267.3</v>
      </c>
      <c r="X13" s="109">
        <f t="shared" si="0"/>
        <v>15572.400000000001</v>
      </c>
      <c r="Y13" s="109">
        <f t="shared" si="0"/>
        <v>13704.4</v>
      </c>
      <c r="Z13" s="109">
        <f t="shared" si="0"/>
        <v>14986.4</v>
      </c>
      <c r="AA13" s="109">
        <f t="shared" si="0"/>
        <v>15121</v>
      </c>
      <c r="AB13" s="109">
        <f t="shared" si="0"/>
        <v>15721.9</v>
      </c>
      <c r="AC13" s="109">
        <f t="shared" si="0"/>
        <v>14725</v>
      </c>
      <c r="AD13" s="109">
        <f t="shared" si="0"/>
        <v>17413.7</v>
      </c>
      <c r="AE13" s="109">
        <f t="shared" si="0"/>
        <v>18950</v>
      </c>
      <c r="AF13" s="109">
        <f t="shared" si="0"/>
        <v>18739.900000000001</v>
      </c>
      <c r="AG13" s="109">
        <f t="shared" si="0"/>
        <v>17840.7</v>
      </c>
      <c r="AH13" s="109">
        <f t="shared" si="0"/>
        <v>16474.400000000001</v>
      </c>
      <c r="AI13" s="109">
        <f t="shared" si="0"/>
        <v>16211.900000000001</v>
      </c>
      <c r="AJ13" s="109">
        <f t="shared" si="0"/>
        <v>16624.7</v>
      </c>
      <c r="AK13" s="109">
        <f t="shared" si="0"/>
        <v>17285.8</v>
      </c>
      <c r="AL13" s="109">
        <f t="shared" si="0"/>
        <v>17603.599999999999</v>
      </c>
      <c r="AM13" s="109">
        <f t="shared" si="0"/>
        <v>17991.737999999998</v>
      </c>
      <c r="AN13" s="109">
        <f t="shared" si="0"/>
        <v>18500.5</v>
      </c>
      <c r="AO13" s="109">
        <f t="shared" si="0"/>
        <v>17314.977999999999</v>
      </c>
      <c r="AP13" s="109">
        <f t="shared" si="0"/>
        <v>16295.762999999999</v>
      </c>
      <c r="AQ13" s="109">
        <f t="shared" si="0"/>
        <v>15154.612000000001</v>
      </c>
      <c r="AR13" s="109">
        <f t="shared" si="0"/>
        <v>13542.599999999999</v>
      </c>
      <c r="AS13" s="109">
        <f t="shared" si="0"/>
        <v>11667.113000000001</v>
      </c>
      <c r="AT13" s="109">
        <f t="shared" si="0"/>
        <v>13268.023000000001</v>
      </c>
      <c r="AU13" s="109">
        <f t="shared" si="0"/>
        <v>13765.739</v>
      </c>
      <c r="AV13" s="109">
        <f t="shared" si="0"/>
        <v>13238.723</v>
      </c>
      <c r="AW13" s="109">
        <f t="shared" si="0"/>
        <v>13905</v>
      </c>
      <c r="AX13" s="109">
        <f t="shared" si="0"/>
        <v>14392</v>
      </c>
      <c r="AY13" s="109">
        <f t="shared" si="0"/>
        <v>13521</v>
      </c>
      <c r="AZ13" s="109">
        <f t="shared" si="0"/>
        <v>10075</v>
      </c>
      <c r="BA13" s="109">
        <f>+BA10+BA11+BA12</f>
        <v>9708</v>
      </c>
      <c r="BB13" s="110">
        <f>+BB10+BB11+BB12</f>
        <v>9478</v>
      </c>
      <c r="BC13" s="110">
        <f>+BC10+BC11+BC12</f>
        <v>9500</v>
      </c>
      <c r="BD13" s="110">
        <f>+BD10+BD11+BD12</f>
        <v>11800</v>
      </c>
      <c r="BE13" s="110">
        <f>+BE10+BE11+BE12</f>
        <v>12200</v>
      </c>
      <c r="BF13" s="115">
        <f>SUM(BF10:BF12)</f>
        <v>11000</v>
      </c>
      <c r="BG13" s="115">
        <f>SUM(BG10:BG12)</f>
        <v>7700</v>
      </c>
      <c r="BH13" s="115">
        <f>SUM(BH10:BH12)</f>
        <v>7500</v>
      </c>
    </row>
    <row r="14" spans="1:60" customFormat="1"/>
    <row r="16" spans="1:60">
      <c r="B16" s="112" t="s">
        <v>622</v>
      </c>
    </row>
    <row r="17" spans="1:64">
      <c r="B17" s="111"/>
      <c r="C17" s="20">
        <v>1960</v>
      </c>
      <c r="D17" s="20">
        <v>1961</v>
      </c>
      <c r="E17" s="20">
        <v>1962</v>
      </c>
      <c r="F17" s="20">
        <v>1963</v>
      </c>
      <c r="G17" s="20">
        <v>1964</v>
      </c>
      <c r="H17" s="20">
        <v>1965</v>
      </c>
      <c r="I17" s="20">
        <v>1966</v>
      </c>
      <c r="J17" s="20">
        <v>1967</v>
      </c>
      <c r="K17" s="20">
        <v>1968</v>
      </c>
      <c r="L17" s="20">
        <v>1969</v>
      </c>
      <c r="M17" s="20">
        <v>1970</v>
      </c>
      <c r="N17" s="20">
        <v>1971</v>
      </c>
      <c r="O17" s="20">
        <v>1972</v>
      </c>
      <c r="P17" s="20">
        <v>1973</v>
      </c>
      <c r="Q17" s="20">
        <v>1974</v>
      </c>
      <c r="R17" s="20">
        <v>1975</v>
      </c>
      <c r="S17" s="20">
        <v>1976</v>
      </c>
      <c r="T17" s="20">
        <v>1977</v>
      </c>
      <c r="U17" s="20">
        <v>1978</v>
      </c>
      <c r="V17" s="20">
        <v>1979</v>
      </c>
      <c r="W17" s="20">
        <v>1980</v>
      </c>
      <c r="X17" s="20">
        <v>1981</v>
      </c>
      <c r="Y17" s="20">
        <v>1982</v>
      </c>
      <c r="Z17" s="20">
        <v>1983</v>
      </c>
      <c r="AA17" s="20">
        <v>1984</v>
      </c>
      <c r="AB17" s="20">
        <v>1985</v>
      </c>
      <c r="AC17" s="20">
        <v>1986</v>
      </c>
      <c r="AD17" s="20">
        <v>1987</v>
      </c>
      <c r="AE17" s="20">
        <v>1988</v>
      </c>
      <c r="AF17" s="20">
        <v>1989</v>
      </c>
      <c r="AG17" s="20">
        <v>1990</v>
      </c>
      <c r="AH17" s="20">
        <v>1991</v>
      </c>
      <c r="AI17" s="20">
        <v>1992</v>
      </c>
      <c r="AJ17" s="20">
        <v>1993</v>
      </c>
      <c r="AK17" s="20">
        <v>1994</v>
      </c>
      <c r="AL17" s="20">
        <v>1995</v>
      </c>
      <c r="AM17" s="20">
        <v>1996</v>
      </c>
      <c r="AN17" s="20">
        <v>1997</v>
      </c>
      <c r="AO17" s="20">
        <v>1998</v>
      </c>
      <c r="AP17" s="20">
        <v>1999</v>
      </c>
      <c r="AQ17" s="20">
        <v>2000</v>
      </c>
      <c r="AR17" s="20">
        <v>2001</v>
      </c>
      <c r="AS17" s="20">
        <v>2002</v>
      </c>
      <c r="AT17" s="20">
        <v>2003</v>
      </c>
      <c r="AU17" s="20">
        <v>2004</v>
      </c>
      <c r="AV17" s="20">
        <v>2005</v>
      </c>
      <c r="AW17" s="20">
        <v>2006</v>
      </c>
      <c r="AX17" s="20">
        <v>2007</v>
      </c>
      <c r="AY17" s="20">
        <v>2008</v>
      </c>
      <c r="AZ17" s="20">
        <v>2009</v>
      </c>
      <c r="BA17" s="20">
        <v>2010</v>
      </c>
      <c r="BB17" s="20">
        <v>2011</v>
      </c>
      <c r="BC17" s="20">
        <v>2012</v>
      </c>
      <c r="BD17" s="20">
        <v>2013</v>
      </c>
      <c r="BE17" s="20">
        <v>2014</v>
      </c>
      <c r="BF17" s="20">
        <v>2015</v>
      </c>
      <c r="BG17" s="20">
        <v>2016</v>
      </c>
      <c r="BH17" s="20">
        <v>2017</v>
      </c>
    </row>
    <row r="18" spans="1:64">
      <c r="B18" s="20" t="s">
        <v>627</v>
      </c>
      <c r="C18" s="113">
        <f>SUM(C10,C12)</f>
        <v>18722.099999999999</v>
      </c>
      <c r="D18" s="113">
        <f t="shared" ref="D18:BH18" si="1">SUM(D10,D12)</f>
        <v>18744.400000000001</v>
      </c>
      <c r="E18" s="113">
        <f t="shared" si="1"/>
        <v>17425.800000000003</v>
      </c>
      <c r="F18" s="113">
        <f t="shared" si="1"/>
        <v>18911.2</v>
      </c>
      <c r="G18" s="113">
        <f t="shared" si="1"/>
        <v>21817.899999999998</v>
      </c>
      <c r="H18" s="113">
        <f t="shared" si="1"/>
        <v>22242.5</v>
      </c>
      <c r="I18" s="113">
        <f t="shared" si="1"/>
        <v>20238.599999999999</v>
      </c>
      <c r="J18" s="113">
        <f t="shared" si="1"/>
        <v>19778.199999999997</v>
      </c>
      <c r="K18" s="113">
        <f t="shared" si="1"/>
        <v>20978.400000000001</v>
      </c>
      <c r="L18" s="113">
        <f t="shared" si="1"/>
        <v>21208.6</v>
      </c>
      <c r="M18" s="113">
        <f t="shared" si="1"/>
        <v>22455</v>
      </c>
      <c r="N18" s="113">
        <f t="shared" si="1"/>
        <v>19519.800000000003</v>
      </c>
      <c r="O18" s="113">
        <f t="shared" si="1"/>
        <v>20123.900000000001</v>
      </c>
      <c r="P18" s="113">
        <f t="shared" si="1"/>
        <v>21030.7</v>
      </c>
      <c r="Q18" s="113">
        <f t="shared" si="1"/>
        <v>16895.900000000001</v>
      </c>
      <c r="R18" s="113">
        <f t="shared" si="1"/>
        <v>14509.9</v>
      </c>
      <c r="S18" s="113">
        <f t="shared" si="1"/>
        <v>15496.099999999999</v>
      </c>
      <c r="T18" s="113">
        <f t="shared" si="1"/>
        <v>14121.3</v>
      </c>
      <c r="U18" s="113">
        <f t="shared" si="1"/>
        <v>13099.800000000001</v>
      </c>
      <c r="V18" s="113">
        <f t="shared" si="1"/>
        <v>14056.6</v>
      </c>
      <c r="W18" s="113">
        <f t="shared" si="1"/>
        <v>6688.6</v>
      </c>
      <c r="X18" s="113">
        <f t="shared" si="1"/>
        <v>10534.6</v>
      </c>
      <c r="Y18" s="113">
        <f t="shared" si="1"/>
        <v>9035.7999999999993</v>
      </c>
      <c r="Z18" s="113">
        <f t="shared" si="1"/>
        <v>10495.5</v>
      </c>
      <c r="AA18" s="113">
        <f t="shared" si="1"/>
        <v>10295.299999999999</v>
      </c>
      <c r="AB18" s="113">
        <f t="shared" si="1"/>
        <v>11185</v>
      </c>
      <c r="AC18" s="113">
        <f t="shared" si="1"/>
        <v>10560.3</v>
      </c>
      <c r="AD18" s="113">
        <f t="shared" si="1"/>
        <v>12956.5</v>
      </c>
      <c r="AE18" s="113">
        <f t="shared" si="1"/>
        <v>14007.9</v>
      </c>
      <c r="AF18" s="113">
        <f t="shared" si="1"/>
        <v>13627.3</v>
      </c>
      <c r="AG18" s="113">
        <f t="shared" si="1"/>
        <v>13169.1</v>
      </c>
      <c r="AH18" s="113">
        <f t="shared" si="1"/>
        <v>12540.1</v>
      </c>
      <c r="AI18" s="113">
        <f t="shared" si="1"/>
        <v>12091.6</v>
      </c>
      <c r="AJ18" s="113">
        <f t="shared" si="1"/>
        <v>12329.9</v>
      </c>
      <c r="AK18" s="113">
        <f t="shared" si="1"/>
        <v>12909.3</v>
      </c>
      <c r="AL18" s="113">
        <f t="shared" si="1"/>
        <v>13082.508</v>
      </c>
      <c r="AM18" s="113">
        <f t="shared" si="1"/>
        <v>13758.436</v>
      </c>
      <c r="AN18" s="113">
        <f t="shared" si="1"/>
        <v>13987.6</v>
      </c>
      <c r="AO18" s="113">
        <f t="shared" si="1"/>
        <v>13425.999</v>
      </c>
      <c r="AP18" s="113">
        <f t="shared" si="1"/>
        <v>12633.471</v>
      </c>
      <c r="AQ18" s="113">
        <f t="shared" si="1"/>
        <v>11550.868</v>
      </c>
      <c r="AR18" s="113">
        <f t="shared" si="1"/>
        <v>10270.799999999999</v>
      </c>
      <c r="AS18" s="113">
        <f t="shared" si="1"/>
        <v>8955.7160000000003</v>
      </c>
      <c r="AT18" s="113">
        <f t="shared" si="1"/>
        <v>10629.528</v>
      </c>
      <c r="AU18" s="113">
        <f t="shared" si="1"/>
        <v>10667.153</v>
      </c>
      <c r="AV18" s="113">
        <f t="shared" si="1"/>
        <v>10549.723</v>
      </c>
      <c r="AW18" s="113">
        <f t="shared" si="1"/>
        <v>11203</v>
      </c>
      <c r="AX18" s="113">
        <f t="shared" si="1"/>
        <v>11362</v>
      </c>
      <c r="AY18" s="113">
        <f t="shared" si="1"/>
        <v>10478</v>
      </c>
      <c r="AZ18" s="113">
        <f t="shared" si="1"/>
        <v>7955</v>
      </c>
      <c r="BA18" s="113">
        <f t="shared" si="1"/>
        <v>7323</v>
      </c>
      <c r="BB18" s="113">
        <f t="shared" si="1"/>
        <v>6946</v>
      </c>
      <c r="BC18" s="113">
        <f t="shared" si="1"/>
        <v>7500</v>
      </c>
      <c r="BD18" s="113">
        <f t="shared" si="1"/>
        <v>9900</v>
      </c>
      <c r="BE18" s="113">
        <f t="shared" si="1"/>
        <v>10200</v>
      </c>
      <c r="BF18" s="113">
        <f t="shared" si="1"/>
        <v>9100</v>
      </c>
      <c r="BG18" s="113">
        <f t="shared" si="1"/>
        <v>6200</v>
      </c>
      <c r="BH18" s="113">
        <f t="shared" si="1"/>
        <v>6000</v>
      </c>
    </row>
    <row r="19" spans="1:64">
      <c r="B19" s="20" t="s">
        <v>624</v>
      </c>
      <c r="C19" s="113">
        <f>C11</f>
        <v>1712.5</v>
      </c>
      <c r="D19" s="113">
        <f t="shared" ref="D19:BH19" si="2">D11</f>
        <v>1674.4</v>
      </c>
      <c r="E19" s="113">
        <f t="shared" si="2"/>
        <v>1504.3</v>
      </c>
      <c r="F19" s="113">
        <f t="shared" si="2"/>
        <v>2110.1</v>
      </c>
      <c r="G19" s="113">
        <f t="shared" si="2"/>
        <v>2984.2</v>
      </c>
      <c r="H19" s="113">
        <f t="shared" si="2"/>
        <v>3490.7</v>
      </c>
      <c r="I19" s="113">
        <f t="shared" si="2"/>
        <v>3395</v>
      </c>
      <c r="J19" s="113">
        <f t="shared" si="2"/>
        <v>3471.6</v>
      </c>
      <c r="K19" s="113">
        <f t="shared" si="2"/>
        <v>4216</v>
      </c>
      <c r="L19" s="113">
        <f t="shared" si="2"/>
        <v>4937</v>
      </c>
      <c r="M19" s="113">
        <f t="shared" si="2"/>
        <v>5514</v>
      </c>
      <c r="N19" s="113">
        <f t="shared" si="2"/>
        <v>4361.3</v>
      </c>
      <c r="O19" s="113">
        <f t="shared" si="2"/>
        <v>4910.3999999999996</v>
      </c>
      <c r="P19" s="113">
        <f t="shared" si="2"/>
        <v>5293.4</v>
      </c>
      <c r="Q19" s="113">
        <f t="shared" si="2"/>
        <v>5257.8</v>
      </c>
      <c r="R19" s="113">
        <f t="shared" si="2"/>
        <v>5561.9</v>
      </c>
      <c r="S19" s="113">
        <f t="shared" si="2"/>
        <v>6756.1</v>
      </c>
      <c r="T19" s="113">
        <f t="shared" si="2"/>
        <v>6269.3</v>
      </c>
      <c r="U19" s="113">
        <f t="shared" si="2"/>
        <v>7200.1</v>
      </c>
      <c r="V19" s="113">
        <f t="shared" si="2"/>
        <v>7384.9</v>
      </c>
      <c r="W19" s="113">
        <f t="shared" si="2"/>
        <v>4578.7</v>
      </c>
      <c r="X19" s="113">
        <f t="shared" si="2"/>
        <v>5037.8</v>
      </c>
      <c r="Y19" s="113">
        <f t="shared" si="2"/>
        <v>4668.6000000000004</v>
      </c>
      <c r="Z19" s="113">
        <f t="shared" si="2"/>
        <v>4490.8999999999996</v>
      </c>
      <c r="AA19" s="113">
        <f t="shared" si="2"/>
        <v>4825.7</v>
      </c>
      <c r="AB19" s="113">
        <f t="shared" si="2"/>
        <v>4536.8999999999996</v>
      </c>
      <c r="AC19" s="113">
        <f t="shared" si="2"/>
        <v>4164.7</v>
      </c>
      <c r="AD19" s="113">
        <f t="shared" si="2"/>
        <v>4457.2</v>
      </c>
      <c r="AE19" s="113">
        <f t="shared" si="2"/>
        <v>4942.1000000000004</v>
      </c>
      <c r="AF19" s="113">
        <f t="shared" si="2"/>
        <v>5112.6000000000004</v>
      </c>
      <c r="AG19" s="113">
        <f t="shared" si="2"/>
        <v>4671.6000000000004</v>
      </c>
      <c r="AH19" s="113">
        <f t="shared" si="2"/>
        <v>3934.3</v>
      </c>
      <c r="AI19" s="113">
        <f t="shared" si="2"/>
        <v>4120.3</v>
      </c>
      <c r="AJ19" s="113">
        <f t="shared" si="2"/>
        <v>4294.8</v>
      </c>
      <c r="AK19" s="113">
        <f t="shared" si="2"/>
        <v>4376.5</v>
      </c>
      <c r="AL19" s="113">
        <f t="shared" si="2"/>
        <v>4521.0919999999996</v>
      </c>
      <c r="AM19" s="113">
        <f t="shared" si="2"/>
        <v>4233.3019999999997</v>
      </c>
      <c r="AN19" s="113">
        <f t="shared" si="2"/>
        <v>4512.8999999999996</v>
      </c>
      <c r="AO19" s="113">
        <f t="shared" si="2"/>
        <v>3888.9789999999998</v>
      </c>
      <c r="AP19" s="113">
        <f t="shared" si="2"/>
        <v>3662.2919999999999</v>
      </c>
      <c r="AQ19" s="113">
        <f t="shared" si="2"/>
        <v>3603.7440000000001</v>
      </c>
      <c r="AR19" s="113">
        <f t="shared" si="2"/>
        <v>3271.8</v>
      </c>
      <c r="AS19" s="113">
        <f t="shared" si="2"/>
        <v>2711.3969999999999</v>
      </c>
      <c r="AT19" s="113">
        <f t="shared" si="2"/>
        <v>2638.4949999999999</v>
      </c>
      <c r="AU19" s="113">
        <f t="shared" si="2"/>
        <v>3098.5859999999998</v>
      </c>
      <c r="AV19" s="113">
        <f t="shared" si="2"/>
        <v>2689</v>
      </c>
      <c r="AW19" s="113">
        <f t="shared" si="2"/>
        <v>2702</v>
      </c>
      <c r="AX19" s="113">
        <f t="shared" si="2"/>
        <v>3030</v>
      </c>
      <c r="AY19" s="113">
        <f t="shared" si="2"/>
        <v>3043</v>
      </c>
      <c r="AZ19" s="113">
        <f t="shared" si="2"/>
        <v>2120</v>
      </c>
      <c r="BA19" s="113">
        <f t="shared" si="2"/>
        <v>2385</v>
      </c>
      <c r="BB19" s="113">
        <f t="shared" si="2"/>
        <v>2532</v>
      </c>
      <c r="BC19" s="113">
        <f t="shared" si="2"/>
        <v>2000</v>
      </c>
      <c r="BD19" s="113">
        <f t="shared" si="2"/>
        <v>1900</v>
      </c>
      <c r="BE19" s="113">
        <f t="shared" si="2"/>
        <v>2000</v>
      </c>
      <c r="BF19" s="113">
        <f t="shared" si="2"/>
        <v>1900</v>
      </c>
      <c r="BG19" s="113">
        <f t="shared" si="2"/>
        <v>1500</v>
      </c>
      <c r="BH19" s="113">
        <f t="shared" si="2"/>
        <v>1500</v>
      </c>
    </row>
    <row r="20" spans="1:64">
      <c r="B20" s="20" t="s">
        <v>626</v>
      </c>
      <c r="C20" s="113">
        <f>SUM(C18:C19)</f>
        <v>20434.599999999999</v>
      </c>
      <c r="D20" s="113">
        <f t="shared" ref="D20:BH20" si="3">SUM(D18:D19)</f>
        <v>20418.800000000003</v>
      </c>
      <c r="E20" s="113">
        <f t="shared" si="3"/>
        <v>18930.100000000002</v>
      </c>
      <c r="F20" s="113">
        <f t="shared" si="3"/>
        <v>21021.3</v>
      </c>
      <c r="G20" s="113">
        <f t="shared" si="3"/>
        <v>24802.1</v>
      </c>
      <c r="H20" s="113">
        <f t="shared" si="3"/>
        <v>25733.200000000001</v>
      </c>
      <c r="I20" s="113">
        <f t="shared" si="3"/>
        <v>23633.599999999999</v>
      </c>
      <c r="J20" s="113">
        <f t="shared" si="3"/>
        <v>23249.799999999996</v>
      </c>
      <c r="K20" s="113">
        <f t="shared" si="3"/>
        <v>25194.400000000001</v>
      </c>
      <c r="L20" s="113">
        <f t="shared" si="3"/>
        <v>26145.599999999999</v>
      </c>
      <c r="M20" s="113">
        <f t="shared" si="3"/>
        <v>27969</v>
      </c>
      <c r="N20" s="113">
        <f t="shared" si="3"/>
        <v>23881.100000000002</v>
      </c>
      <c r="O20" s="113">
        <f t="shared" si="3"/>
        <v>25034.300000000003</v>
      </c>
      <c r="P20" s="113">
        <f t="shared" si="3"/>
        <v>26324.1</v>
      </c>
      <c r="Q20" s="113">
        <f t="shared" si="3"/>
        <v>22153.7</v>
      </c>
      <c r="R20" s="113">
        <f t="shared" si="3"/>
        <v>20071.8</v>
      </c>
      <c r="S20" s="113">
        <f t="shared" si="3"/>
        <v>22252.199999999997</v>
      </c>
      <c r="T20" s="113">
        <f t="shared" si="3"/>
        <v>20390.599999999999</v>
      </c>
      <c r="U20" s="113">
        <f t="shared" si="3"/>
        <v>20299.900000000001</v>
      </c>
      <c r="V20" s="113">
        <f t="shared" si="3"/>
        <v>21441.5</v>
      </c>
      <c r="W20" s="113">
        <f t="shared" si="3"/>
        <v>11267.3</v>
      </c>
      <c r="X20" s="113">
        <f t="shared" si="3"/>
        <v>15572.400000000001</v>
      </c>
      <c r="Y20" s="113">
        <f t="shared" si="3"/>
        <v>13704.4</v>
      </c>
      <c r="Z20" s="113">
        <f t="shared" si="3"/>
        <v>14986.4</v>
      </c>
      <c r="AA20" s="113">
        <f t="shared" si="3"/>
        <v>15121</v>
      </c>
      <c r="AB20" s="113">
        <f t="shared" si="3"/>
        <v>15721.9</v>
      </c>
      <c r="AC20" s="113">
        <f t="shared" si="3"/>
        <v>14725</v>
      </c>
      <c r="AD20" s="113">
        <f t="shared" si="3"/>
        <v>17413.7</v>
      </c>
      <c r="AE20" s="113">
        <f t="shared" si="3"/>
        <v>18950</v>
      </c>
      <c r="AF20" s="113">
        <f t="shared" si="3"/>
        <v>18739.900000000001</v>
      </c>
      <c r="AG20" s="113">
        <f t="shared" si="3"/>
        <v>17840.7</v>
      </c>
      <c r="AH20" s="113">
        <f t="shared" si="3"/>
        <v>16474.400000000001</v>
      </c>
      <c r="AI20" s="113">
        <f t="shared" si="3"/>
        <v>16211.900000000001</v>
      </c>
      <c r="AJ20" s="113">
        <f t="shared" si="3"/>
        <v>16624.7</v>
      </c>
      <c r="AK20" s="113">
        <f t="shared" si="3"/>
        <v>17285.8</v>
      </c>
      <c r="AL20" s="113">
        <f t="shared" si="3"/>
        <v>17603.599999999999</v>
      </c>
      <c r="AM20" s="113">
        <f t="shared" si="3"/>
        <v>17991.737999999998</v>
      </c>
      <c r="AN20" s="113">
        <f t="shared" si="3"/>
        <v>18500.5</v>
      </c>
      <c r="AO20" s="113">
        <f t="shared" si="3"/>
        <v>17314.977999999999</v>
      </c>
      <c r="AP20" s="113">
        <f t="shared" si="3"/>
        <v>16295.762999999999</v>
      </c>
      <c r="AQ20" s="113">
        <f t="shared" si="3"/>
        <v>15154.612000000001</v>
      </c>
      <c r="AR20" s="113">
        <f t="shared" si="3"/>
        <v>13542.599999999999</v>
      </c>
      <c r="AS20" s="113">
        <f t="shared" si="3"/>
        <v>11667.113000000001</v>
      </c>
      <c r="AT20" s="113">
        <f t="shared" si="3"/>
        <v>13268.023000000001</v>
      </c>
      <c r="AU20" s="113">
        <f t="shared" si="3"/>
        <v>13765.739</v>
      </c>
      <c r="AV20" s="113">
        <f t="shared" si="3"/>
        <v>13238.723</v>
      </c>
      <c r="AW20" s="113">
        <f t="shared" si="3"/>
        <v>13905</v>
      </c>
      <c r="AX20" s="113">
        <f t="shared" si="3"/>
        <v>14392</v>
      </c>
      <c r="AY20" s="113">
        <f t="shared" si="3"/>
        <v>13521</v>
      </c>
      <c r="AZ20" s="113">
        <f t="shared" si="3"/>
        <v>10075</v>
      </c>
      <c r="BA20" s="113">
        <f t="shared" si="3"/>
        <v>9708</v>
      </c>
      <c r="BB20" s="113">
        <f t="shared" si="3"/>
        <v>9478</v>
      </c>
      <c r="BC20" s="113">
        <f t="shared" si="3"/>
        <v>9500</v>
      </c>
      <c r="BD20" s="113">
        <f t="shared" si="3"/>
        <v>11800</v>
      </c>
      <c r="BE20" s="113">
        <f t="shared" si="3"/>
        <v>12200</v>
      </c>
      <c r="BF20" s="113">
        <f t="shared" si="3"/>
        <v>11000</v>
      </c>
      <c r="BG20" s="113">
        <f t="shared" si="3"/>
        <v>7700</v>
      </c>
      <c r="BH20" s="113">
        <f t="shared" si="3"/>
        <v>7500</v>
      </c>
    </row>
    <row r="22" spans="1:64">
      <c r="B22" s="20" t="s">
        <v>631</v>
      </c>
      <c r="C22" s="116">
        <f>C18/C20</f>
        <v>0.91619605962436257</v>
      </c>
      <c r="D22" s="116">
        <f t="shared" ref="D22:BH22" si="4">D18/D20</f>
        <v>0.91799713989068887</v>
      </c>
      <c r="E22" s="116">
        <f t="shared" si="4"/>
        <v>0.92053396442702373</v>
      </c>
      <c r="F22" s="116">
        <f t="shared" si="4"/>
        <v>0.89962086074600534</v>
      </c>
      <c r="G22" s="116">
        <f t="shared" si="4"/>
        <v>0.87967954326448161</v>
      </c>
      <c r="H22" s="116">
        <f t="shared" si="4"/>
        <v>0.86435033342141665</v>
      </c>
      <c r="I22" s="116">
        <f t="shared" si="4"/>
        <v>0.8563485884503419</v>
      </c>
      <c r="J22" s="116">
        <f t="shared" si="4"/>
        <v>0.85068258651687334</v>
      </c>
      <c r="K22" s="116">
        <f t="shared" si="4"/>
        <v>0.8326612263042581</v>
      </c>
      <c r="L22" s="116">
        <f t="shared" si="4"/>
        <v>0.81117281684107456</v>
      </c>
      <c r="M22" s="116">
        <f t="shared" si="4"/>
        <v>0.80285315885444597</v>
      </c>
      <c r="N22" s="116">
        <f t="shared" si="4"/>
        <v>0.81737440905150938</v>
      </c>
      <c r="O22" s="116">
        <f t="shared" si="4"/>
        <v>0.80385311352823918</v>
      </c>
      <c r="P22" s="116">
        <f t="shared" si="4"/>
        <v>0.7989143028631559</v>
      </c>
      <c r="Q22" s="116">
        <f t="shared" si="4"/>
        <v>0.76266718426267399</v>
      </c>
      <c r="R22" s="116">
        <f t="shared" si="4"/>
        <v>0.72289978975478031</v>
      </c>
      <c r="S22" s="116">
        <f t="shared" si="4"/>
        <v>0.69638507653175863</v>
      </c>
      <c r="T22" s="116">
        <f t="shared" si="4"/>
        <v>0.69253969966553219</v>
      </c>
      <c r="U22" s="116">
        <f t="shared" si="4"/>
        <v>0.64531352371193951</v>
      </c>
      <c r="V22" s="116">
        <f t="shared" si="4"/>
        <v>0.65557913392253342</v>
      </c>
      <c r="W22" s="116">
        <f t="shared" si="4"/>
        <v>0.59362935219617841</v>
      </c>
      <c r="X22" s="116">
        <f t="shared" si="4"/>
        <v>0.67649174179959415</v>
      </c>
      <c r="Y22" s="116">
        <f t="shared" si="4"/>
        <v>0.6593356878082951</v>
      </c>
      <c r="Z22" s="116">
        <f t="shared" si="4"/>
        <v>0.7003349703731383</v>
      </c>
      <c r="AA22" s="116">
        <f t="shared" si="4"/>
        <v>0.6808610541630844</v>
      </c>
      <c r="AB22" s="116">
        <f t="shared" si="4"/>
        <v>0.71142800806518303</v>
      </c>
      <c r="AC22" s="116">
        <f t="shared" si="4"/>
        <v>0.71716808149405764</v>
      </c>
      <c r="AD22" s="116">
        <f t="shared" si="4"/>
        <v>0.74404061170228031</v>
      </c>
      <c r="AE22" s="116">
        <f t="shared" si="4"/>
        <v>0.73920316622691296</v>
      </c>
      <c r="AF22" s="116">
        <f t="shared" si="4"/>
        <v>0.72718104152103258</v>
      </c>
      <c r="AG22" s="116">
        <f t="shared" si="4"/>
        <v>0.73814928786426537</v>
      </c>
      <c r="AH22" s="116">
        <f t="shared" si="4"/>
        <v>0.76118705385325103</v>
      </c>
      <c r="AI22" s="116">
        <f t="shared" si="4"/>
        <v>0.7458471863260937</v>
      </c>
      <c r="AJ22" s="116">
        <f t="shared" si="4"/>
        <v>0.74166150366623151</v>
      </c>
      <c r="AK22" s="116">
        <f t="shared" si="4"/>
        <v>0.74681530504807414</v>
      </c>
      <c r="AL22" s="116">
        <f t="shared" si="4"/>
        <v>0.74317230566475045</v>
      </c>
      <c r="AM22" s="116">
        <f t="shared" si="4"/>
        <v>0.76470855678311911</v>
      </c>
      <c r="AN22" s="116">
        <f t="shared" si="4"/>
        <v>0.75606605226885759</v>
      </c>
      <c r="AO22" s="116">
        <f t="shared" si="4"/>
        <v>0.7753979820245801</v>
      </c>
      <c r="AP22" s="116">
        <f t="shared" si="4"/>
        <v>0.77526109087374429</v>
      </c>
      <c r="AQ22" s="116">
        <f t="shared" si="4"/>
        <v>0.76220150011098931</v>
      </c>
      <c r="AR22" s="116">
        <f t="shared" si="4"/>
        <v>0.7584068051925037</v>
      </c>
      <c r="AS22" s="116">
        <f t="shared" si="4"/>
        <v>0.76760343368577977</v>
      </c>
      <c r="AT22" s="116">
        <f t="shared" si="4"/>
        <v>0.80113879814649092</v>
      </c>
      <c r="AU22" s="116">
        <f t="shared" si="4"/>
        <v>0.77490594584133843</v>
      </c>
      <c r="AV22" s="116">
        <f t="shared" si="4"/>
        <v>0.79688373266817347</v>
      </c>
      <c r="AW22" s="116">
        <f t="shared" si="4"/>
        <v>0.80568140956490475</v>
      </c>
      <c r="AX22" s="116">
        <f t="shared" si="4"/>
        <v>0.78946637020566979</v>
      </c>
      <c r="AY22" s="116">
        <f t="shared" si="4"/>
        <v>0.77494268175430814</v>
      </c>
      <c r="AZ22" s="116">
        <f t="shared" si="4"/>
        <v>0.78957816377171219</v>
      </c>
      <c r="BA22" s="116">
        <f t="shared" si="4"/>
        <v>0.75432632880098882</v>
      </c>
      <c r="BB22" s="116">
        <f t="shared" si="4"/>
        <v>0.73285503270732222</v>
      </c>
      <c r="BC22" s="116">
        <f t="shared" si="4"/>
        <v>0.78947368421052633</v>
      </c>
      <c r="BD22" s="116">
        <f t="shared" si="4"/>
        <v>0.83898305084745761</v>
      </c>
      <c r="BE22" s="116">
        <f t="shared" si="4"/>
        <v>0.83606557377049184</v>
      </c>
      <c r="BF22" s="116">
        <f t="shared" si="4"/>
        <v>0.82727272727272727</v>
      </c>
      <c r="BG22" s="116">
        <f t="shared" si="4"/>
        <v>0.80519480519480524</v>
      </c>
      <c r="BH22" s="116">
        <f t="shared" si="4"/>
        <v>0.8</v>
      </c>
    </row>
    <row r="23" spans="1:64">
      <c r="B23" s="20" t="s">
        <v>632</v>
      </c>
      <c r="C23" s="116">
        <f>C19/C20</f>
        <v>8.3803940375637404E-2</v>
      </c>
      <c r="D23" s="116">
        <f t="shared" ref="D23:BH23" si="5">D19/D20</f>
        <v>8.2002860109311015E-2</v>
      </c>
      <c r="E23" s="116">
        <f t="shared" si="5"/>
        <v>7.9466035572976365E-2</v>
      </c>
      <c r="F23" s="116">
        <f t="shared" si="5"/>
        <v>0.10037913925399476</v>
      </c>
      <c r="G23" s="116">
        <f t="shared" si="5"/>
        <v>0.12032045673551836</v>
      </c>
      <c r="H23" s="116">
        <f t="shared" si="5"/>
        <v>0.13564966657858329</v>
      </c>
      <c r="I23" s="116">
        <f t="shared" si="5"/>
        <v>0.14365141154965813</v>
      </c>
      <c r="J23" s="116">
        <f t="shared" si="5"/>
        <v>0.14931741348312677</v>
      </c>
      <c r="K23" s="116">
        <f t="shared" si="5"/>
        <v>0.1673387736957419</v>
      </c>
      <c r="L23" s="116">
        <f t="shared" si="5"/>
        <v>0.18882718315892541</v>
      </c>
      <c r="M23" s="116">
        <f t="shared" si="5"/>
        <v>0.197146841145554</v>
      </c>
      <c r="N23" s="116">
        <f t="shared" si="5"/>
        <v>0.18262559094849065</v>
      </c>
      <c r="O23" s="116">
        <f t="shared" si="5"/>
        <v>0.19614688647176071</v>
      </c>
      <c r="P23" s="116">
        <f t="shared" si="5"/>
        <v>0.20108569713684418</v>
      </c>
      <c r="Q23" s="116">
        <f t="shared" si="5"/>
        <v>0.23733281573732604</v>
      </c>
      <c r="R23" s="116">
        <f t="shared" si="5"/>
        <v>0.27710021024521964</v>
      </c>
      <c r="S23" s="116">
        <f t="shared" si="5"/>
        <v>0.30361492346824137</v>
      </c>
      <c r="T23" s="116">
        <f t="shared" si="5"/>
        <v>0.30746030033446786</v>
      </c>
      <c r="U23" s="116">
        <f t="shared" si="5"/>
        <v>0.35468647628806055</v>
      </c>
      <c r="V23" s="116">
        <f t="shared" si="5"/>
        <v>0.34442086607746658</v>
      </c>
      <c r="W23" s="116">
        <f t="shared" si="5"/>
        <v>0.40637064780382171</v>
      </c>
      <c r="X23" s="116">
        <f t="shared" si="5"/>
        <v>0.32350825820040585</v>
      </c>
      <c r="Y23" s="116">
        <f t="shared" si="5"/>
        <v>0.3406643121917049</v>
      </c>
      <c r="Z23" s="116">
        <f t="shared" si="5"/>
        <v>0.29966502962686165</v>
      </c>
      <c r="AA23" s="116">
        <f t="shared" si="5"/>
        <v>0.31913894583691554</v>
      </c>
      <c r="AB23" s="116">
        <f t="shared" si="5"/>
        <v>0.28857199193481703</v>
      </c>
      <c r="AC23" s="116">
        <f t="shared" si="5"/>
        <v>0.28283191850594225</v>
      </c>
      <c r="AD23" s="116">
        <f t="shared" si="5"/>
        <v>0.25595938829771958</v>
      </c>
      <c r="AE23" s="116">
        <f t="shared" si="5"/>
        <v>0.2607968337730871</v>
      </c>
      <c r="AF23" s="116">
        <f t="shared" si="5"/>
        <v>0.27281895847896731</v>
      </c>
      <c r="AG23" s="116">
        <f t="shared" si="5"/>
        <v>0.26185071213573458</v>
      </c>
      <c r="AH23" s="116">
        <f t="shared" si="5"/>
        <v>0.23881294614674889</v>
      </c>
      <c r="AI23" s="116">
        <f t="shared" si="5"/>
        <v>0.25415281367390619</v>
      </c>
      <c r="AJ23" s="116">
        <f t="shared" si="5"/>
        <v>0.25833849633376843</v>
      </c>
      <c r="AK23" s="116">
        <f t="shared" si="5"/>
        <v>0.25318469495192586</v>
      </c>
      <c r="AL23" s="116">
        <f t="shared" si="5"/>
        <v>0.2568276943352496</v>
      </c>
      <c r="AM23" s="116">
        <f t="shared" si="5"/>
        <v>0.235291443216881</v>
      </c>
      <c r="AN23" s="116">
        <f t="shared" si="5"/>
        <v>0.24393394773114238</v>
      </c>
      <c r="AO23" s="116">
        <f t="shared" si="5"/>
        <v>0.2246020179754199</v>
      </c>
      <c r="AP23" s="116">
        <f t="shared" si="5"/>
        <v>0.22473890912625571</v>
      </c>
      <c r="AQ23" s="116">
        <f t="shared" si="5"/>
        <v>0.23779849988901067</v>
      </c>
      <c r="AR23" s="116">
        <f t="shared" si="5"/>
        <v>0.24159319480749639</v>
      </c>
      <c r="AS23" s="116">
        <f t="shared" si="5"/>
        <v>0.23239656631422012</v>
      </c>
      <c r="AT23" s="116">
        <f t="shared" si="5"/>
        <v>0.19886120185350897</v>
      </c>
      <c r="AU23" s="116">
        <f t="shared" si="5"/>
        <v>0.22509405415866157</v>
      </c>
      <c r="AV23" s="116">
        <f t="shared" si="5"/>
        <v>0.2031162673318265</v>
      </c>
      <c r="AW23" s="116">
        <f t="shared" si="5"/>
        <v>0.19431859043509528</v>
      </c>
      <c r="AX23" s="116">
        <f t="shared" si="5"/>
        <v>0.21053362979433018</v>
      </c>
      <c r="AY23" s="116">
        <f t="shared" si="5"/>
        <v>0.22505731824569189</v>
      </c>
      <c r="AZ23" s="116">
        <f t="shared" si="5"/>
        <v>0.21042183622828783</v>
      </c>
      <c r="BA23" s="116">
        <f t="shared" si="5"/>
        <v>0.24567367119901112</v>
      </c>
      <c r="BB23" s="116">
        <f t="shared" si="5"/>
        <v>0.26714496729267778</v>
      </c>
      <c r="BC23" s="116">
        <f t="shared" si="5"/>
        <v>0.21052631578947367</v>
      </c>
      <c r="BD23" s="116">
        <f t="shared" si="5"/>
        <v>0.16101694915254236</v>
      </c>
      <c r="BE23" s="116">
        <f t="shared" si="5"/>
        <v>0.16393442622950818</v>
      </c>
      <c r="BF23" s="116">
        <f t="shared" si="5"/>
        <v>0.17272727272727273</v>
      </c>
      <c r="BG23" s="116">
        <f t="shared" si="5"/>
        <v>0.19480519480519481</v>
      </c>
      <c r="BH23" s="116">
        <f t="shared" si="5"/>
        <v>0.2</v>
      </c>
    </row>
    <row r="25" spans="1:64">
      <c r="A25" s="20" t="s">
        <v>669</v>
      </c>
    </row>
    <row r="26" spans="1:64">
      <c r="BK26" s="25" t="s">
        <v>640</v>
      </c>
    </row>
    <row r="27" spans="1:64">
      <c r="C27" s="20">
        <v>1960</v>
      </c>
      <c r="D27" s="20">
        <v>1961</v>
      </c>
      <c r="E27" s="20">
        <v>1962</v>
      </c>
      <c r="F27" s="20">
        <v>1963</v>
      </c>
      <c r="G27" s="20">
        <v>1964</v>
      </c>
      <c r="H27" s="20">
        <v>1965</v>
      </c>
      <c r="I27" s="20">
        <v>1966</v>
      </c>
      <c r="J27" s="20">
        <v>1967</v>
      </c>
      <c r="K27" s="20">
        <v>1968</v>
      </c>
      <c r="L27" s="20">
        <v>1969</v>
      </c>
      <c r="M27" s="20">
        <v>1970</v>
      </c>
      <c r="N27" s="20">
        <v>1971</v>
      </c>
      <c r="O27" s="20">
        <v>1972</v>
      </c>
      <c r="P27" s="20">
        <v>1973</v>
      </c>
      <c r="Q27" s="20">
        <v>1974</v>
      </c>
      <c r="R27" s="20">
        <v>1975</v>
      </c>
      <c r="S27" s="20">
        <v>1976</v>
      </c>
      <c r="T27" s="20">
        <v>1977</v>
      </c>
      <c r="U27" s="20">
        <v>1978</v>
      </c>
      <c r="V27" s="20">
        <v>1979</v>
      </c>
      <c r="W27" s="20">
        <v>1980</v>
      </c>
      <c r="X27" s="20">
        <v>1981</v>
      </c>
      <c r="Y27" s="20">
        <v>1982</v>
      </c>
      <c r="Z27" s="20">
        <v>1983</v>
      </c>
      <c r="AA27" s="20">
        <v>1984</v>
      </c>
      <c r="AB27" s="20">
        <v>1985</v>
      </c>
      <c r="AC27" s="20">
        <v>1986</v>
      </c>
      <c r="AD27" s="20">
        <v>1987</v>
      </c>
      <c r="AE27" s="20">
        <v>1988</v>
      </c>
      <c r="AF27" s="20">
        <v>1989</v>
      </c>
      <c r="AG27" s="20">
        <v>1990</v>
      </c>
      <c r="AH27" s="20">
        <v>1991</v>
      </c>
      <c r="AI27" s="20">
        <v>1992</v>
      </c>
      <c r="AJ27" s="20">
        <v>1993</v>
      </c>
      <c r="AK27" s="20">
        <v>1994</v>
      </c>
      <c r="AL27" s="20">
        <v>1995</v>
      </c>
      <c r="AM27" s="20">
        <v>1996</v>
      </c>
      <c r="AN27" s="20">
        <v>1997</v>
      </c>
      <c r="AO27" s="20">
        <v>1998</v>
      </c>
      <c r="AP27" s="20">
        <v>1999</v>
      </c>
      <c r="AQ27" s="20">
        <v>2000</v>
      </c>
      <c r="AR27" s="20">
        <v>2001</v>
      </c>
      <c r="AS27" s="20">
        <v>2002</v>
      </c>
      <c r="AT27" s="20">
        <v>2003</v>
      </c>
      <c r="AU27" s="20">
        <v>2004</v>
      </c>
      <c r="AV27" s="20">
        <v>2005</v>
      </c>
      <c r="AW27" s="20">
        <v>2006</v>
      </c>
      <c r="AX27" s="20">
        <v>2007</v>
      </c>
      <c r="AY27" s="20">
        <v>2008</v>
      </c>
      <c r="AZ27" s="20">
        <v>2009</v>
      </c>
      <c r="BA27" s="20">
        <v>2010</v>
      </c>
      <c r="BB27" s="20">
        <v>2011</v>
      </c>
      <c r="BC27" s="20">
        <v>2012</v>
      </c>
      <c r="BD27" s="20">
        <v>2013</v>
      </c>
      <c r="BE27" s="20">
        <v>2014</v>
      </c>
      <c r="BF27" s="20">
        <v>2015</v>
      </c>
      <c r="BG27" s="20">
        <v>2016</v>
      </c>
      <c r="BH27" s="20">
        <v>2017</v>
      </c>
      <c r="BK27" s="25" t="s">
        <v>641</v>
      </c>
      <c r="BL27" s="25">
        <v>6.01</v>
      </c>
    </row>
    <row r="28" spans="1:64">
      <c r="B28" s="25" t="s">
        <v>629</v>
      </c>
      <c r="C28" s="117">
        <v>47.326924324901896</v>
      </c>
      <c r="D28" s="117">
        <v>44.61725243576479</v>
      </c>
      <c r="E28" s="117">
        <v>44.532063923540377</v>
      </c>
      <c r="F28" s="117">
        <v>41.336704108985451</v>
      </c>
      <c r="G28" s="117">
        <v>39.169493392232901</v>
      </c>
      <c r="H28" s="117">
        <v>37.534519055801709</v>
      </c>
      <c r="I28" s="117">
        <v>37.111115391839817</v>
      </c>
      <c r="J28" s="117">
        <v>36.729836809046937</v>
      </c>
      <c r="K28" s="117">
        <v>36.34855822625407</v>
      </c>
      <c r="L28" s="117">
        <v>35.96727964346119</v>
      </c>
      <c r="M28" s="117">
        <v>35.586001060668316</v>
      </c>
      <c r="N28" s="117">
        <v>35.228787051892446</v>
      </c>
      <c r="O28" s="117">
        <v>31.65111738528492</v>
      </c>
      <c r="P28" s="25">
        <v>31.7</v>
      </c>
      <c r="Q28" s="25">
        <v>31</v>
      </c>
      <c r="R28" s="25">
        <v>33</v>
      </c>
      <c r="S28" s="25">
        <v>33.5</v>
      </c>
      <c r="T28" s="25">
        <v>31.2</v>
      </c>
      <c r="U28" s="25">
        <v>29.2</v>
      </c>
      <c r="V28" s="25">
        <v>30.2</v>
      </c>
      <c r="W28" s="25">
        <v>27.8</v>
      </c>
      <c r="X28" s="25">
        <v>26.3</v>
      </c>
      <c r="Y28" s="25">
        <v>25</v>
      </c>
      <c r="Z28" s="25">
        <v>24.5</v>
      </c>
      <c r="AA28" s="25">
        <v>23.7</v>
      </c>
      <c r="AB28" s="25">
        <v>24</v>
      </c>
      <c r="AC28" s="25">
        <v>22.5</v>
      </c>
      <c r="AD28" s="25">
        <v>22.6</v>
      </c>
      <c r="AE28" s="25">
        <v>21.4</v>
      </c>
      <c r="AF28" s="25">
        <v>22.4</v>
      </c>
      <c r="AG28" s="25">
        <v>21.6</v>
      </c>
      <c r="AH28" s="25">
        <v>22</v>
      </c>
      <c r="AI28" s="25">
        <v>21</v>
      </c>
      <c r="AJ28" s="25">
        <v>20.3</v>
      </c>
      <c r="AK28" s="25">
        <v>20</v>
      </c>
      <c r="AL28" s="25">
        <v>19.8</v>
      </c>
      <c r="AM28" s="25">
        <v>19.5</v>
      </c>
      <c r="AN28" s="25">
        <v>19.399999999999999</v>
      </c>
      <c r="AO28" s="25">
        <v>20</v>
      </c>
      <c r="AP28" s="25">
        <v>20.2</v>
      </c>
      <c r="AQ28" s="25">
        <v>19.8</v>
      </c>
      <c r="AR28" s="25">
        <v>20</v>
      </c>
      <c r="AS28" s="25">
        <v>19</v>
      </c>
      <c r="AT28" s="25">
        <v>20.5</v>
      </c>
      <c r="AU28" s="25">
        <v>19.3</v>
      </c>
      <c r="AV28" s="25">
        <v>19.8</v>
      </c>
      <c r="AW28" s="25">
        <v>19.399999999999999</v>
      </c>
      <c r="AX28" s="25">
        <v>18.600000000000001</v>
      </c>
      <c r="AY28" s="25">
        <v>18.7</v>
      </c>
      <c r="AZ28" s="25">
        <v>19.2</v>
      </c>
      <c r="BA28" s="25">
        <v>19.399999999999999</v>
      </c>
      <c r="BB28" s="25">
        <v>19</v>
      </c>
      <c r="BC28" s="25">
        <v>19.600000000000001</v>
      </c>
      <c r="BD28" s="25">
        <v>19</v>
      </c>
      <c r="BE28" s="25">
        <v>18.5</v>
      </c>
      <c r="BH28" s="25">
        <v>18.5</v>
      </c>
      <c r="BK28" s="25" t="s">
        <v>642</v>
      </c>
      <c r="BL28" s="25">
        <v>24.48</v>
      </c>
    </row>
    <row r="29" spans="1:64">
      <c r="B29" s="25" t="s">
        <v>688</v>
      </c>
      <c r="C29" s="117"/>
      <c r="D29" s="117">
        <f>D28/C28</f>
        <v>0.94274565846419556</v>
      </c>
      <c r="E29" s="117">
        <f t="shared" ref="E29:BH29" si="6">E28/D28</f>
        <v>0.99809068224568387</v>
      </c>
      <c r="F29" s="117">
        <f t="shared" si="6"/>
        <v>0.92824586302487078</v>
      </c>
      <c r="G29" s="117">
        <f t="shared" si="6"/>
        <v>0.94757175823600659</v>
      </c>
      <c r="H29" s="117">
        <f t="shared" si="6"/>
        <v>0.95825898690955758</v>
      </c>
      <c r="I29" s="117">
        <f t="shared" si="6"/>
        <v>0.98871961931009622</v>
      </c>
      <c r="J29" s="117">
        <f t="shared" si="6"/>
        <v>0.98972602739726012</v>
      </c>
      <c r="K29" s="117">
        <f t="shared" si="6"/>
        <v>0.98961937716262993</v>
      </c>
      <c r="L29" s="117">
        <f t="shared" si="6"/>
        <v>0.98951048951048937</v>
      </c>
      <c r="M29" s="117">
        <f t="shared" si="6"/>
        <v>0.98939929328621912</v>
      </c>
      <c r="N29" s="117">
        <f t="shared" si="6"/>
        <v>0.98996195138175602</v>
      </c>
      <c r="O29" s="117">
        <f t="shared" si="6"/>
        <v>0.89844471053353114</v>
      </c>
      <c r="P29" s="53">
        <f t="shared" si="6"/>
        <v>1.0015444198737138</v>
      </c>
      <c r="Q29" s="53">
        <f t="shared" si="6"/>
        <v>0.97791798107255523</v>
      </c>
      <c r="R29" s="53">
        <f t="shared" si="6"/>
        <v>1.064516129032258</v>
      </c>
      <c r="S29" s="53">
        <f t="shared" si="6"/>
        <v>1.0151515151515151</v>
      </c>
      <c r="T29" s="53">
        <f t="shared" si="6"/>
        <v>0.93134328358208951</v>
      </c>
      <c r="U29" s="53">
        <f t="shared" si="6"/>
        <v>0.9358974358974359</v>
      </c>
      <c r="V29" s="53">
        <f t="shared" si="6"/>
        <v>1.0342465753424657</v>
      </c>
      <c r="W29" s="53">
        <f t="shared" si="6"/>
        <v>0.92052980132450335</v>
      </c>
      <c r="X29" s="53">
        <f t="shared" si="6"/>
        <v>0.9460431654676259</v>
      </c>
      <c r="Y29" s="53">
        <f t="shared" si="6"/>
        <v>0.95057034220532322</v>
      </c>
      <c r="Z29" s="53">
        <f t="shared" si="6"/>
        <v>0.98</v>
      </c>
      <c r="AA29" s="53">
        <f t="shared" si="6"/>
        <v>0.96734693877551015</v>
      </c>
      <c r="AB29" s="53">
        <f t="shared" si="6"/>
        <v>1.0126582278481013</v>
      </c>
      <c r="AC29" s="53">
        <f t="shared" si="6"/>
        <v>0.9375</v>
      </c>
      <c r="AD29" s="53">
        <f t="shared" si="6"/>
        <v>1.0044444444444445</v>
      </c>
      <c r="AE29" s="53">
        <f t="shared" si="6"/>
        <v>0.94690265486725655</v>
      </c>
      <c r="AF29" s="53">
        <f t="shared" si="6"/>
        <v>1.0467289719626167</v>
      </c>
      <c r="AG29" s="53">
        <f t="shared" si="6"/>
        <v>0.96428571428571441</v>
      </c>
      <c r="AH29" s="53">
        <f t="shared" si="6"/>
        <v>1.0185185185185184</v>
      </c>
      <c r="AI29" s="53">
        <f t="shared" si="6"/>
        <v>0.95454545454545459</v>
      </c>
      <c r="AJ29" s="53">
        <f t="shared" si="6"/>
        <v>0.96666666666666667</v>
      </c>
      <c r="AK29" s="53">
        <f t="shared" si="6"/>
        <v>0.98522167487684731</v>
      </c>
      <c r="AL29" s="53">
        <f t="shared" si="6"/>
        <v>0.99</v>
      </c>
      <c r="AM29" s="53">
        <f t="shared" si="6"/>
        <v>0.98484848484848486</v>
      </c>
      <c r="AN29" s="53">
        <f t="shared" si="6"/>
        <v>0.99487179487179478</v>
      </c>
      <c r="AO29" s="53">
        <f t="shared" si="6"/>
        <v>1.0309278350515465</v>
      </c>
      <c r="AP29" s="53">
        <f t="shared" si="6"/>
        <v>1.01</v>
      </c>
      <c r="AQ29" s="53">
        <f t="shared" si="6"/>
        <v>0.98019801980198029</v>
      </c>
      <c r="AR29" s="53">
        <f t="shared" si="6"/>
        <v>1.0101010101010102</v>
      </c>
      <c r="AS29" s="53">
        <f t="shared" si="6"/>
        <v>0.95</v>
      </c>
      <c r="AT29" s="53">
        <f t="shared" si="6"/>
        <v>1.0789473684210527</v>
      </c>
      <c r="AU29" s="53">
        <f t="shared" si="6"/>
        <v>0.9414634146341464</v>
      </c>
      <c r="AV29" s="53">
        <f t="shared" si="6"/>
        <v>1.0259067357512954</v>
      </c>
      <c r="AW29" s="53">
        <f t="shared" si="6"/>
        <v>0.97979797979797967</v>
      </c>
      <c r="AX29" s="53">
        <f t="shared" si="6"/>
        <v>0.95876288659793829</v>
      </c>
      <c r="AY29" s="53">
        <f t="shared" si="6"/>
        <v>1.0053763440860215</v>
      </c>
      <c r="AZ29" s="53">
        <f t="shared" si="6"/>
        <v>1.0267379679144386</v>
      </c>
      <c r="BA29" s="53">
        <f t="shared" si="6"/>
        <v>1.0104166666666667</v>
      </c>
      <c r="BB29" s="53">
        <f t="shared" si="6"/>
        <v>0.97938144329896915</v>
      </c>
      <c r="BC29" s="53">
        <f t="shared" si="6"/>
        <v>1.0315789473684212</v>
      </c>
      <c r="BD29" s="53">
        <f t="shared" si="6"/>
        <v>0.96938775510204078</v>
      </c>
      <c r="BE29" s="53">
        <f t="shared" si="6"/>
        <v>0.97368421052631582</v>
      </c>
      <c r="BF29" s="53">
        <f t="shared" si="6"/>
        <v>0</v>
      </c>
      <c r="BG29" s="53" t="e">
        <f t="shared" si="6"/>
        <v>#DIV/0!</v>
      </c>
      <c r="BH29" s="53" t="e">
        <f t="shared" si="6"/>
        <v>#DIV/0!</v>
      </c>
    </row>
    <row r="30" spans="1:64">
      <c r="B30" s="25" t="s">
        <v>638</v>
      </c>
      <c r="C30" s="25">
        <f t="shared" ref="C30:AV30" si="7">D30/D29</f>
        <v>13.813252589682586</v>
      </c>
      <c r="D30" s="25">
        <f t="shared" si="7"/>
        <v>13.022383908192564</v>
      </c>
      <c r="E30" s="25">
        <f t="shared" si="7"/>
        <v>12.997520039393132</v>
      </c>
      <c r="F30" s="25">
        <f>G30/G29</f>
        <v>12.06489420614953</v>
      </c>
      <c r="G30" s="25">
        <f t="shared" si="7"/>
        <v>11.432353015852518</v>
      </c>
      <c r="H30" s="25">
        <f t="shared" si="7"/>
        <v>10.955155018963259</v>
      </c>
      <c r="I30" s="25">
        <f t="shared" si="7"/>
        <v>10.831576699832443</v>
      </c>
      <c r="J30" s="25">
        <f t="shared" si="7"/>
        <v>10.720293377573888</v>
      </c>
      <c r="K30" s="25">
        <f t="shared" si="7"/>
        <v>10.609010055315338</v>
      </c>
      <c r="L30" s="25">
        <f t="shared" si="7"/>
        <v>10.497726733056783</v>
      </c>
      <c r="M30" s="25">
        <f t="shared" si="7"/>
        <v>10.386443410798231</v>
      </c>
      <c r="N30" s="25">
        <f t="shared" si="7"/>
        <v>10.282183786869998</v>
      </c>
      <c r="O30" s="25">
        <f t="shared" si="7"/>
        <v>9.2379736360469824</v>
      </c>
      <c r="P30" s="25">
        <f t="shared" si="7"/>
        <v>9.2522409461233366</v>
      </c>
      <c r="Q30" s="25">
        <f t="shared" si="7"/>
        <v>9.0479327864297616</v>
      </c>
      <c r="R30" s="25">
        <f t="shared" si="7"/>
        <v>9.631670385554262</v>
      </c>
      <c r="S30" s="25">
        <f t="shared" si="7"/>
        <v>9.7776047853353862</v>
      </c>
      <c r="T30" s="25">
        <f>U30/U29</f>
        <v>9.1063065463422106</v>
      </c>
      <c r="U30" s="25">
        <f t="shared" si="7"/>
        <v>8.5225689472177102</v>
      </c>
      <c r="V30" s="25">
        <f t="shared" si="7"/>
        <v>8.8144377467799604</v>
      </c>
      <c r="W30" s="25">
        <f t="shared" si="7"/>
        <v>8.1139526278305603</v>
      </c>
      <c r="X30" s="25">
        <f t="shared" si="7"/>
        <v>7.6761494284871841</v>
      </c>
      <c r="Y30" s="25">
        <f t="shared" si="7"/>
        <v>7.2967199890562586</v>
      </c>
      <c r="Z30" s="25">
        <f t="shared" si="7"/>
        <v>7.1507855892751335</v>
      </c>
      <c r="AA30" s="25">
        <f t="shared" si="7"/>
        <v>6.9172905496253332</v>
      </c>
      <c r="AB30" s="25">
        <f t="shared" si="7"/>
        <v>7.0048511894940084</v>
      </c>
      <c r="AC30" s="25">
        <f t="shared" si="7"/>
        <v>6.5670479901506331</v>
      </c>
      <c r="AD30" s="25">
        <f t="shared" si="7"/>
        <v>6.5962348701068585</v>
      </c>
      <c r="AE30" s="25">
        <f t="shared" si="7"/>
        <v>6.2459923106321575</v>
      </c>
      <c r="AF30" s="25">
        <f t="shared" si="7"/>
        <v>6.5378611101944069</v>
      </c>
      <c r="AG30" s="25">
        <f t="shared" si="7"/>
        <v>6.3043660705446074</v>
      </c>
      <c r="AH30" s="25">
        <f t="shared" si="7"/>
        <v>6.4211135903695062</v>
      </c>
      <c r="AI30" s="25">
        <f t="shared" si="7"/>
        <v>6.129244790807256</v>
      </c>
      <c r="AJ30" s="25">
        <f t="shared" si="7"/>
        <v>5.9249366311136811</v>
      </c>
      <c r="AK30" s="25">
        <f t="shared" si="7"/>
        <v>5.8373759912450058</v>
      </c>
      <c r="AL30" s="25">
        <f t="shared" si="7"/>
        <v>5.779002231332556</v>
      </c>
      <c r="AM30" s="25">
        <f t="shared" si="7"/>
        <v>5.6914415914638807</v>
      </c>
      <c r="AN30" s="25">
        <f t="shared" si="7"/>
        <v>5.6622547115076554</v>
      </c>
      <c r="AO30" s="25">
        <f t="shared" si="7"/>
        <v>5.8373759912450058</v>
      </c>
      <c r="AP30" s="25">
        <f t="shared" si="7"/>
        <v>5.8957497511574557</v>
      </c>
      <c r="AQ30" s="25">
        <f t="shared" si="7"/>
        <v>5.779002231332556</v>
      </c>
      <c r="AR30" s="25">
        <f t="shared" si="7"/>
        <v>5.8373759912450067</v>
      </c>
      <c r="AS30" s="25">
        <f t="shared" si="7"/>
        <v>5.5455071916827565</v>
      </c>
      <c r="AT30" s="25">
        <f t="shared" si="7"/>
        <v>5.9833103910261318</v>
      </c>
      <c r="AU30" s="25">
        <f t="shared" si="7"/>
        <v>5.6330678315514318</v>
      </c>
      <c r="AV30" s="25">
        <f t="shared" si="7"/>
        <v>5.7790022313325577</v>
      </c>
      <c r="AW30" s="25">
        <f>AX30/AX29</f>
        <v>5.6622547115076571</v>
      </c>
      <c r="AX30" s="124">
        <f>BL27*AX28/BL30</f>
        <v>5.4287596718578577</v>
      </c>
      <c r="AY30" s="25">
        <f>AX30*AY29</f>
        <v>5.4579465518140831</v>
      </c>
      <c r="AZ30" s="25">
        <f t="shared" ref="AZ30:BD30" si="8">AY30*AZ29</f>
        <v>5.603880951595209</v>
      </c>
      <c r="BA30" s="25">
        <f t="shared" si="8"/>
        <v>5.6622547115076598</v>
      </c>
      <c r="BB30" s="25">
        <f t="shared" si="8"/>
        <v>5.5455071916827601</v>
      </c>
      <c r="BC30" s="25">
        <f t="shared" si="8"/>
        <v>5.7206284714201106</v>
      </c>
      <c r="BD30" s="25">
        <f t="shared" si="8"/>
        <v>5.5455071916827601</v>
      </c>
      <c r="BE30" s="25">
        <f>BD30*BE29</f>
        <v>5.399572791901635</v>
      </c>
      <c r="BF30" s="25">
        <f t="shared" ref="BF30:BH30" si="9">BE30*BF29</f>
        <v>0</v>
      </c>
      <c r="BG30" s="25" t="e">
        <f t="shared" si="9"/>
        <v>#DIV/0!</v>
      </c>
      <c r="BH30" s="25" t="e">
        <f t="shared" si="9"/>
        <v>#DIV/0!</v>
      </c>
      <c r="BK30" s="25" t="s">
        <v>643</v>
      </c>
      <c r="BL30" s="25">
        <f>BL27*AX23+AX22*BL28</f>
        <v>20.591443857698721</v>
      </c>
    </row>
    <row r="31" spans="1:64">
      <c r="B31" s="25" t="s">
        <v>639</v>
      </c>
      <c r="C31" s="25">
        <f>D31/D29</f>
        <v>56.264296738008227</v>
      </c>
      <c r="D31" s="25">
        <f>E31/E29</f>
        <v>53.042921476298453</v>
      </c>
      <c r="E31" s="25">
        <f t="shared" ref="E31:AV31" si="10">F31/F29</f>
        <v>52.941645684582959</v>
      </c>
      <c r="F31" s="25">
        <f t="shared" si="10"/>
        <v>49.142863588442637</v>
      </c>
      <c r="G31" s="25">
        <f t="shared" si="10"/>
        <v>46.56638965525282</v>
      </c>
      <c r="H31" s="25">
        <f t="shared" si="10"/>
        <v>44.622661375078266</v>
      </c>
      <c r="I31" s="25">
        <f t="shared" si="10"/>
        <v>44.119300767370717</v>
      </c>
      <c r="J31" s="25">
        <f t="shared" si="10"/>
        <v>43.666020280034708</v>
      </c>
      <c r="K31" s="25">
        <f t="shared" si="10"/>
        <v>43.212739792698713</v>
      </c>
      <c r="L31" s="25">
        <f t="shared" si="10"/>
        <v>42.759459305362704</v>
      </c>
      <c r="M31" s="25">
        <f t="shared" si="10"/>
        <v>42.306178818026702</v>
      </c>
      <c r="N31" s="25">
        <f t="shared" si="10"/>
        <v>41.881507338199228</v>
      </c>
      <c r="O31" s="25">
        <f t="shared" si="10"/>
        <v>37.628218737176368</v>
      </c>
      <c r="P31" s="25">
        <f t="shared" si="10"/>
        <v>37.686332506006515</v>
      </c>
      <c r="Q31" s="25">
        <f t="shared" si="10"/>
        <v>36.854142198302903</v>
      </c>
      <c r="R31" s="25">
        <f>S31/S29</f>
        <v>39.231828791741798</v>
      </c>
      <c r="S31" s="25">
        <f t="shared" si="10"/>
        <v>39.826250440101518</v>
      </c>
      <c r="T31" s="25">
        <f t="shared" si="10"/>
        <v>37.091910857646788</v>
      </c>
      <c r="U31" s="25">
        <f t="shared" si="10"/>
        <v>34.714224264207893</v>
      </c>
      <c r="V31" s="25">
        <f t="shared" si="10"/>
        <v>35.90306756092734</v>
      </c>
      <c r="W31" s="25">
        <f t="shared" si="10"/>
        <v>33.049843648800667</v>
      </c>
      <c r="X31" s="25">
        <f t="shared" si="10"/>
        <v>31.266578703721493</v>
      </c>
      <c r="Y31" s="25">
        <f t="shared" si="10"/>
        <v>29.72108241798621</v>
      </c>
      <c r="Z31" s="25">
        <f t="shared" si="10"/>
        <v>29.126660769626486</v>
      </c>
      <c r="AA31" s="25">
        <f t="shared" si="10"/>
        <v>28.175586132250928</v>
      </c>
      <c r="AB31" s="25">
        <f t="shared" si="10"/>
        <v>28.532239121266763</v>
      </c>
      <c r="AC31" s="25">
        <f t="shared" si="10"/>
        <v>26.748974176187591</v>
      </c>
      <c r="AD31" s="25">
        <f t="shared" si="10"/>
        <v>26.867858505859537</v>
      </c>
      <c r="AE31" s="25">
        <f t="shared" si="10"/>
        <v>25.441246549796197</v>
      </c>
      <c r="AF31" s="25">
        <f t="shared" si="10"/>
        <v>26.630089846515645</v>
      </c>
      <c r="AG31" s="25">
        <f t="shared" si="10"/>
        <v>25.67901520914009</v>
      </c>
      <c r="AH31" s="25">
        <f t="shared" si="10"/>
        <v>26.154552527827867</v>
      </c>
      <c r="AI31" s="25">
        <f t="shared" si="10"/>
        <v>24.96570923110842</v>
      </c>
      <c r="AJ31" s="25">
        <f t="shared" si="10"/>
        <v>24.133518923404807</v>
      </c>
      <c r="AK31" s="25">
        <f t="shared" si="10"/>
        <v>23.776865934388972</v>
      </c>
      <c r="AL31" s="25">
        <f t="shared" si="10"/>
        <v>23.539097275045084</v>
      </c>
      <c r="AM31" s="25">
        <f t="shared" si="10"/>
        <v>23.182444286029249</v>
      </c>
      <c r="AN31" s="25">
        <f t="shared" si="10"/>
        <v>23.063559956357302</v>
      </c>
      <c r="AO31" s="25">
        <f t="shared" si="10"/>
        <v>23.776865934388976</v>
      </c>
      <c r="AP31" s="25">
        <f t="shared" si="10"/>
        <v>24.014634593732865</v>
      </c>
      <c r="AQ31" s="25">
        <f t="shared" si="10"/>
        <v>23.539097275045087</v>
      </c>
      <c r="AR31" s="25">
        <f t="shared" si="10"/>
        <v>23.776865934388979</v>
      </c>
      <c r="AS31" s="25">
        <f t="shared" si="10"/>
        <v>22.588022637669528</v>
      </c>
      <c r="AT31" s="25">
        <f t="shared" si="10"/>
        <v>24.371287582748703</v>
      </c>
      <c r="AU31" s="25">
        <f t="shared" si="10"/>
        <v>22.944675626685367</v>
      </c>
      <c r="AV31" s="25">
        <f t="shared" si="10"/>
        <v>23.539097275045094</v>
      </c>
      <c r="AW31" s="25">
        <f>AX31/AX29</f>
        <v>23.063559956357313</v>
      </c>
      <c r="AX31" s="124">
        <f>BL28*AX28/BL30</f>
        <v>22.112485318981758</v>
      </c>
      <c r="AY31" s="25">
        <f>AX31*AY29</f>
        <v>22.231369648653704</v>
      </c>
      <c r="AZ31" s="25">
        <f t="shared" ref="AZ31:BH31" si="11">AY31*AZ29</f>
        <v>22.825791297013431</v>
      </c>
      <c r="BA31" s="25">
        <f t="shared" si="11"/>
        <v>23.063559956357324</v>
      </c>
      <c r="BB31" s="25">
        <f t="shared" si="11"/>
        <v>22.588022637669546</v>
      </c>
      <c r="BC31" s="25">
        <f t="shared" si="11"/>
        <v>23.30132861570122</v>
      </c>
      <c r="BD31" s="25">
        <f t="shared" si="11"/>
        <v>22.58802263766955</v>
      </c>
      <c r="BE31" s="25">
        <f t="shared" si="11"/>
        <v>21.993600989309826</v>
      </c>
      <c r="BF31" s="25">
        <f t="shared" si="11"/>
        <v>0</v>
      </c>
      <c r="BG31" s="25" t="e">
        <f t="shared" si="11"/>
        <v>#DIV/0!</v>
      </c>
      <c r="BH31" s="25" t="e">
        <f t="shared" si="11"/>
        <v>#DIV/0!</v>
      </c>
    </row>
    <row r="32" spans="1:64">
      <c r="BK32" s="25" t="s">
        <v>667</v>
      </c>
      <c r="BL32" s="25">
        <v>41868</v>
      </c>
    </row>
    <row r="33" spans="1:60">
      <c r="B33" s="25" t="s">
        <v>633</v>
      </c>
      <c r="C33" s="25">
        <f t="shared" ref="C33:AH33" si="12">D227*$BL$32</f>
        <v>34289892</v>
      </c>
      <c r="D33" s="25">
        <f t="shared" si="12"/>
        <v>32782644</v>
      </c>
      <c r="E33" s="25">
        <f t="shared" si="12"/>
        <v>33326928</v>
      </c>
      <c r="F33" s="25">
        <f t="shared" si="12"/>
        <v>37639332</v>
      </c>
      <c r="G33" s="25">
        <f t="shared" si="12"/>
        <v>42286680</v>
      </c>
      <c r="H33" s="25">
        <f t="shared" si="12"/>
        <v>45426780</v>
      </c>
      <c r="I33" s="25">
        <f t="shared" si="12"/>
        <v>44212608</v>
      </c>
      <c r="J33" s="25">
        <f t="shared" si="12"/>
        <v>42579756</v>
      </c>
      <c r="K33" s="25">
        <f t="shared" si="12"/>
        <v>46431612</v>
      </c>
      <c r="L33" s="25">
        <f t="shared" si="12"/>
        <v>49027428</v>
      </c>
      <c r="M33" s="25">
        <f t="shared" si="12"/>
        <v>49571712</v>
      </c>
      <c r="N33" s="25">
        <f t="shared" si="12"/>
        <v>45008100</v>
      </c>
      <c r="O33" s="25">
        <f t="shared" si="12"/>
        <v>44003268</v>
      </c>
      <c r="P33" s="25">
        <f t="shared" si="12"/>
        <v>46850292</v>
      </c>
      <c r="Q33" s="25">
        <f t="shared" si="12"/>
        <v>43710192</v>
      </c>
      <c r="R33" s="25">
        <f t="shared" si="12"/>
        <v>41909868</v>
      </c>
      <c r="S33" s="25">
        <f t="shared" si="12"/>
        <v>47394576</v>
      </c>
      <c r="T33" s="25">
        <f t="shared" si="12"/>
        <v>46264140</v>
      </c>
      <c r="U33" s="25">
        <f t="shared" si="12"/>
        <v>51790716</v>
      </c>
      <c r="V33" s="25">
        <f t="shared" si="12"/>
        <v>52795548</v>
      </c>
      <c r="W33" s="25">
        <f t="shared" si="12"/>
        <v>36215820</v>
      </c>
      <c r="X33" s="25">
        <f t="shared" si="12"/>
        <v>40277016</v>
      </c>
      <c r="Y33" s="25">
        <f t="shared" si="12"/>
        <v>37346256</v>
      </c>
      <c r="Z33" s="25">
        <f t="shared" si="12"/>
        <v>36048348</v>
      </c>
      <c r="AA33" s="25">
        <f t="shared" si="12"/>
        <v>32824512</v>
      </c>
      <c r="AB33" s="25">
        <f t="shared" si="12"/>
        <v>32363964</v>
      </c>
      <c r="AC33" s="25">
        <f t="shared" si="12"/>
        <v>30982320</v>
      </c>
      <c r="AD33" s="25">
        <f t="shared" si="12"/>
        <v>33201324</v>
      </c>
      <c r="AE33" s="25">
        <f t="shared" si="12"/>
        <v>35336592</v>
      </c>
      <c r="AF33" s="25">
        <f t="shared" si="12"/>
        <v>35880876</v>
      </c>
      <c r="AG33" s="25">
        <f t="shared" si="12"/>
        <v>32657040</v>
      </c>
      <c r="AH33" s="25">
        <f t="shared" si="12"/>
        <v>32280228</v>
      </c>
      <c r="AI33" s="25">
        <f t="shared" ref="AI33:BG33" si="13">AJ227*$BL$32</f>
        <v>30605508</v>
      </c>
      <c r="AJ33" s="25">
        <f t="shared" si="13"/>
        <v>32782644</v>
      </c>
      <c r="AK33" s="25">
        <f t="shared" si="13"/>
        <v>34457364</v>
      </c>
      <c r="AL33" s="25">
        <f t="shared" si="13"/>
        <v>35085384</v>
      </c>
      <c r="AM33" s="25">
        <f t="shared" si="13"/>
        <v>36090216</v>
      </c>
      <c r="AN33" s="25">
        <f t="shared" si="13"/>
        <v>34959780</v>
      </c>
      <c r="AO33" s="25">
        <f t="shared" si="13"/>
        <v>34457364</v>
      </c>
      <c r="AP33" s="25">
        <f t="shared" si="13"/>
        <v>35210988</v>
      </c>
      <c r="AQ33" s="25">
        <f t="shared" si="13"/>
        <v>22859928</v>
      </c>
      <c r="AR33" s="25">
        <f t="shared" si="13"/>
        <v>19091808</v>
      </c>
      <c r="AS33" s="25">
        <f t="shared" si="13"/>
        <v>18338184</v>
      </c>
      <c r="AT33" s="25">
        <f t="shared" si="13"/>
        <v>19552356</v>
      </c>
      <c r="AU33" s="25">
        <f t="shared" si="13"/>
        <v>19468620</v>
      </c>
      <c r="AV33" s="25">
        <f t="shared" si="13"/>
        <v>18086976</v>
      </c>
      <c r="AW33" s="25">
        <f t="shared" si="13"/>
        <v>21101472</v>
      </c>
      <c r="AX33" s="25">
        <f t="shared" si="13"/>
        <v>17793900</v>
      </c>
      <c r="AY33" s="25">
        <f t="shared" si="13"/>
        <v>16747200</v>
      </c>
      <c r="AZ33" s="25">
        <f t="shared" si="13"/>
        <v>13020948</v>
      </c>
      <c r="BA33" s="25">
        <f t="shared" si="13"/>
        <v>13816440</v>
      </c>
      <c r="BB33" s="25">
        <f t="shared" si="13"/>
        <v>13858308</v>
      </c>
      <c r="BC33" s="25">
        <f t="shared" si="13"/>
        <v>12895344</v>
      </c>
      <c r="BD33" s="25">
        <f t="shared" si="13"/>
        <v>13690836</v>
      </c>
      <c r="BE33" s="25">
        <f t="shared" si="13"/>
        <v>13648968</v>
      </c>
      <c r="BF33" s="25">
        <f t="shared" si="13"/>
        <v>13272156</v>
      </c>
      <c r="BG33" s="25">
        <f t="shared" si="13"/>
        <v>10257660</v>
      </c>
    </row>
    <row r="34" spans="1:60">
      <c r="B34" s="25" t="s">
        <v>634</v>
      </c>
      <c r="C34" s="25">
        <f t="shared" ref="C34:AH34" si="14">(D229-D227)*$BL$32</f>
        <v>347336928</v>
      </c>
      <c r="D34" s="25">
        <f t="shared" si="14"/>
        <v>316857024</v>
      </c>
      <c r="E34" s="25">
        <f t="shared" si="14"/>
        <v>300277296</v>
      </c>
      <c r="F34" s="25">
        <f t="shared" si="14"/>
        <v>325900512</v>
      </c>
      <c r="G34" s="25">
        <f t="shared" si="14"/>
        <v>366345000</v>
      </c>
      <c r="H34" s="25">
        <f t="shared" si="14"/>
        <v>396741168</v>
      </c>
      <c r="I34" s="25">
        <f t="shared" si="14"/>
        <v>365675112</v>
      </c>
      <c r="J34" s="25">
        <f t="shared" si="14"/>
        <v>355919868</v>
      </c>
      <c r="K34" s="25">
        <f t="shared" si="14"/>
        <v>382840992</v>
      </c>
      <c r="L34" s="25">
        <f t="shared" si="14"/>
        <v>389791080</v>
      </c>
      <c r="M34" s="25">
        <f t="shared" si="14"/>
        <v>396071280</v>
      </c>
      <c r="N34" s="25">
        <f t="shared" si="14"/>
        <v>376435188</v>
      </c>
      <c r="O34" s="25">
        <f t="shared" si="14"/>
        <v>349011648</v>
      </c>
      <c r="P34" s="25">
        <f t="shared" si="14"/>
        <v>352361088</v>
      </c>
      <c r="Q34" s="25">
        <f t="shared" si="14"/>
        <v>265610592</v>
      </c>
      <c r="R34" s="25">
        <f t="shared" si="14"/>
        <v>272058264</v>
      </c>
      <c r="S34" s="25">
        <f t="shared" si="14"/>
        <v>257278860</v>
      </c>
      <c r="T34" s="25">
        <f t="shared" si="14"/>
        <v>244802196</v>
      </c>
      <c r="U34" s="25">
        <f t="shared" si="14"/>
        <v>230274000</v>
      </c>
      <c r="V34" s="25">
        <f t="shared" si="14"/>
        <v>256399632</v>
      </c>
      <c r="W34" s="25">
        <f t="shared" si="14"/>
        <v>165043656</v>
      </c>
      <c r="X34" s="25">
        <f t="shared" si="14"/>
        <v>225501048</v>
      </c>
      <c r="Y34" s="25">
        <f t="shared" si="14"/>
        <v>206032428</v>
      </c>
      <c r="Z34" s="25">
        <f t="shared" si="14"/>
        <v>196947072</v>
      </c>
      <c r="AA34" s="25">
        <f t="shared" si="14"/>
        <v>198831132</v>
      </c>
      <c r="AB34" s="25">
        <f t="shared" si="14"/>
        <v>211684608</v>
      </c>
      <c r="AC34" s="25">
        <f t="shared" si="14"/>
        <v>180869760</v>
      </c>
      <c r="AD34" s="25">
        <f t="shared" si="14"/>
        <v>186982488</v>
      </c>
      <c r="AE34" s="25">
        <f t="shared" si="14"/>
        <v>187526772</v>
      </c>
      <c r="AF34" s="25">
        <f t="shared" si="14"/>
        <v>176515488</v>
      </c>
      <c r="AG34" s="25">
        <f t="shared" si="14"/>
        <v>174338352</v>
      </c>
      <c r="AH34" s="25">
        <f t="shared" si="14"/>
        <v>160982460</v>
      </c>
      <c r="AI34" s="25">
        <f t="shared" ref="AI34:BG34" si="15">(AJ229-AJ227)*$BL$32</f>
        <v>135610452</v>
      </c>
      <c r="AJ34" s="25">
        <f t="shared" si="15"/>
        <v>145114488</v>
      </c>
      <c r="AK34" s="25">
        <f t="shared" si="15"/>
        <v>158051700</v>
      </c>
      <c r="AL34" s="25">
        <f t="shared" si="15"/>
        <v>151394688</v>
      </c>
      <c r="AM34" s="25">
        <f t="shared" si="15"/>
        <v>143732844</v>
      </c>
      <c r="AN34" s="25">
        <f t="shared" si="15"/>
        <v>139797252</v>
      </c>
      <c r="AO34" s="25">
        <f t="shared" si="15"/>
        <v>119868084</v>
      </c>
      <c r="AP34" s="25">
        <f t="shared" si="15"/>
        <v>125059716</v>
      </c>
      <c r="AQ34" s="25">
        <f t="shared" si="15"/>
        <v>122756976</v>
      </c>
      <c r="AR34" s="25">
        <f t="shared" si="15"/>
        <v>90937296</v>
      </c>
      <c r="AS34" s="25">
        <f t="shared" si="15"/>
        <v>82647432</v>
      </c>
      <c r="AT34" s="25">
        <f t="shared" si="15"/>
        <v>81851940</v>
      </c>
      <c r="AU34" s="25">
        <f t="shared" si="15"/>
        <v>82103148</v>
      </c>
      <c r="AV34" s="25">
        <f t="shared" si="15"/>
        <v>74901852</v>
      </c>
      <c r="AW34" s="25">
        <f t="shared" si="15"/>
        <v>84615228</v>
      </c>
      <c r="AX34" s="25">
        <f t="shared" si="15"/>
        <v>83819736</v>
      </c>
      <c r="AY34" s="25">
        <f t="shared" si="15"/>
        <v>86038740</v>
      </c>
      <c r="AZ34" s="25">
        <f t="shared" si="15"/>
        <v>58824540</v>
      </c>
      <c r="BA34" s="25">
        <f t="shared" si="15"/>
        <v>56521800</v>
      </c>
      <c r="BB34" s="25">
        <f t="shared" si="15"/>
        <v>51706980</v>
      </c>
      <c r="BC34" s="25">
        <f t="shared" si="15"/>
        <v>48022596</v>
      </c>
      <c r="BD34" s="25">
        <f t="shared" si="15"/>
        <v>53549172</v>
      </c>
      <c r="BE34" s="25">
        <f t="shared" si="15"/>
        <v>55056420</v>
      </c>
      <c r="BF34" s="25">
        <f t="shared" si="15"/>
        <v>53842248</v>
      </c>
      <c r="BG34" s="25">
        <f t="shared" si="15"/>
        <v>41700528</v>
      </c>
    </row>
    <row r="35" spans="1:60">
      <c r="B35" s="25" t="s">
        <v>668</v>
      </c>
      <c r="C35" s="25">
        <f t="shared" ref="C35:AH35" si="16">D229*$BL$32</f>
        <v>381626820</v>
      </c>
      <c r="D35" s="25">
        <f t="shared" si="16"/>
        <v>349639668</v>
      </c>
      <c r="E35" s="25">
        <f t="shared" si="16"/>
        <v>333604224</v>
      </c>
      <c r="F35" s="25">
        <f t="shared" si="16"/>
        <v>363539844</v>
      </c>
      <c r="G35" s="25">
        <f t="shared" si="16"/>
        <v>408631680</v>
      </c>
      <c r="H35" s="25">
        <f t="shared" si="16"/>
        <v>442167948</v>
      </c>
      <c r="I35" s="25">
        <f t="shared" si="16"/>
        <v>409887720</v>
      </c>
      <c r="J35" s="25">
        <f t="shared" si="16"/>
        <v>398499624</v>
      </c>
      <c r="K35" s="25">
        <f t="shared" si="16"/>
        <v>429272604</v>
      </c>
      <c r="L35" s="25">
        <f t="shared" si="16"/>
        <v>438818508</v>
      </c>
      <c r="M35" s="25">
        <f t="shared" si="16"/>
        <v>445642992</v>
      </c>
      <c r="N35" s="25">
        <f t="shared" si="16"/>
        <v>421443288</v>
      </c>
      <c r="O35" s="25">
        <f t="shared" si="16"/>
        <v>393014916</v>
      </c>
      <c r="P35" s="25">
        <f t="shared" si="16"/>
        <v>399211380</v>
      </c>
      <c r="Q35" s="25">
        <f t="shared" si="16"/>
        <v>309320784</v>
      </c>
      <c r="R35" s="25">
        <f t="shared" si="16"/>
        <v>313968132</v>
      </c>
      <c r="S35" s="25">
        <f t="shared" si="16"/>
        <v>304673436</v>
      </c>
      <c r="T35" s="25">
        <f t="shared" si="16"/>
        <v>291066336</v>
      </c>
      <c r="U35" s="25">
        <f t="shared" si="16"/>
        <v>282064716</v>
      </c>
      <c r="V35" s="25">
        <f t="shared" si="16"/>
        <v>309195180</v>
      </c>
      <c r="W35" s="25">
        <f t="shared" si="16"/>
        <v>201259476</v>
      </c>
      <c r="X35" s="25">
        <f t="shared" si="16"/>
        <v>265778064</v>
      </c>
      <c r="Y35" s="25">
        <f t="shared" si="16"/>
        <v>243378684</v>
      </c>
      <c r="Z35" s="25">
        <f t="shared" si="16"/>
        <v>232995420</v>
      </c>
      <c r="AA35" s="25">
        <f t="shared" si="16"/>
        <v>231655644</v>
      </c>
      <c r="AB35" s="25">
        <f t="shared" si="16"/>
        <v>244048572</v>
      </c>
      <c r="AC35" s="25">
        <f t="shared" si="16"/>
        <v>211852080</v>
      </c>
      <c r="AD35" s="25">
        <f t="shared" si="16"/>
        <v>220183812</v>
      </c>
      <c r="AE35" s="25">
        <f t="shared" si="16"/>
        <v>222863364</v>
      </c>
      <c r="AF35" s="25">
        <f t="shared" si="16"/>
        <v>212396364</v>
      </c>
      <c r="AG35" s="25">
        <f t="shared" si="16"/>
        <v>206995392</v>
      </c>
      <c r="AH35" s="25">
        <f t="shared" si="16"/>
        <v>193262688</v>
      </c>
      <c r="AI35" s="25">
        <f t="shared" ref="AI35:BG35" si="17">AJ229*$BL$32</f>
        <v>166215960</v>
      </c>
      <c r="AJ35" s="25">
        <f t="shared" si="17"/>
        <v>177897132</v>
      </c>
      <c r="AK35" s="25">
        <f t="shared" si="17"/>
        <v>192509064</v>
      </c>
      <c r="AL35" s="25">
        <f t="shared" si="17"/>
        <v>186480072</v>
      </c>
      <c r="AM35" s="25">
        <f t="shared" si="17"/>
        <v>179823060</v>
      </c>
      <c r="AN35" s="25">
        <f t="shared" si="17"/>
        <v>174757032</v>
      </c>
      <c r="AO35" s="25">
        <f t="shared" si="17"/>
        <v>154325448</v>
      </c>
      <c r="AP35" s="25">
        <f t="shared" si="17"/>
        <v>160270704</v>
      </c>
      <c r="AQ35" s="25">
        <f t="shared" si="17"/>
        <v>145616904</v>
      </c>
      <c r="AR35" s="25">
        <f t="shared" si="17"/>
        <v>110029104</v>
      </c>
      <c r="AS35" s="25">
        <f t="shared" si="17"/>
        <v>100985616</v>
      </c>
      <c r="AT35" s="25">
        <f t="shared" si="17"/>
        <v>101404296</v>
      </c>
      <c r="AU35" s="25">
        <f t="shared" si="17"/>
        <v>101571768</v>
      </c>
      <c r="AV35" s="25">
        <f t="shared" si="17"/>
        <v>92988828</v>
      </c>
      <c r="AW35" s="25">
        <f t="shared" si="17"/>
        <v>105716700</v>
      </c>
      <c r="AX35" s="25">
        <f t="shared" si="17"/>
        <v>101613636</v>
      </c>
      <c r="AY35" s="25">
        <f t="shared" si="17"/>
        <v>102785940</v>
      </c>
      <c r="AZ35" s="25">
        <f t="shared" si="17"/>
        <v>71845488</v>
      </c>
      <c r="BA35" s="25">
        <f t="shared" si="17"/>
        <v>70338240</v>
      </c>
      <c r="BB35" s="25">
        <f t="shared" si="17"/>
        <v>65565288</v>
      </c>
      <c r="BC35" s="25">
        <f t="shared" si="17"/>
        <v>60917940</v>
      </c>
      <c r="BD35" s="25">
        <f t="shared" si="17"/>
        <v>67240008</v>
      </c>
      <c r="BE35" s="25">
        <f t="shared" si="17"/>
        <v>68705388</v>
      </c>
      <c r="BF35" s="25">
        <f t="shared" si="17"/>
        <v>67114404</v>
      </c>
      <c r="BG35" s="25">
        <f t="shared" si="17"/>
        <v>51958188</v>
      </c>
    </row>
    <row r="37" spans="1:60">
      <c r="B37" s="25" t="s">
        <v>635</v>
      </c>
      <c r="C37" s="25">
        <f>C33/(C11*1000)</f>
        <v>20.023294598540147</v>
      </c>
      <c r="D37" s="25">
        <f t="shared" ref="D37:BG37" si="18">D33/(D11*1000)</f>
        <v>19.578741041567127</v>
      </c>
      <c r="E37" s="25">
        <f t="shared" si="18"/>
        <v>22.15444259788606</v>
      </c>
      <c r="F37" s="25">
        <f t="shared" si="18"/>
        <v>17.837700582910763</v>
      </c>
      <c r="G37" s="25">
        <f t="shared" si="18"/>
        <v>14.170189665572012</v>
      </c>
      <c r="H37" s="25">
        <f t="shared" si="18"/>
        <v>13.013659151459592</v>
      </c>
      <c r="I37" s="25">
        <f t="shared" si="18"/>
        <v>13.022859499263623</v>
      </c>
      <c r="J37" s="25">
        <f t="shared" si="18"/>
        <v>12.265167646042171</v>
      </c>
      <c r="K37" s="25">
        <f t="shared" si="18"/>
        <v>11.013190702087286</v>
      </c>
      <c r="L37" s="25">
        <f t="shared" si="18"/>
        <v>9.9306113024103713</v>
      </c>
      <c r="M37" s="25">
        <f t="shared" si="18"/>
        <v>8.9901545157780198</v>
      </c>
      <c r="N37" s="25">
        <f t="shared" si="18"/>
        <v>10.319881686653062</v>
      </c>
      <c r="O37" s="25">
        <f t="shared" si="18"/>
        <v>8.961239002932551</v>
      </c>
      <c r="P37" s="25">
        <f t="shared" si="18"/>
        <v>8.8506993614689993</v>
      </c>
      <c r="Q37" s="25">
        <f t="shared" si="18"/>
        <v>8.3133995207120854</v>
      </c>
      <c r="R37" s="25">
        <f t="shared" si="18"/>
        <v>7.5351710746327694</v>
      </c>
      <c r="S37" s="25">
        <f t="shared" si="18"/>
        <v>7.0150791136898505</v>
      </c>
      <c r="T37" s="25">
        <f t="shared" si="18"/>
        <v>7.3794745824892729</v>
      </c>
      <c r="U37" s="25">
        <f t="shared" si="18"/>
        <v>7.1930550964569937</v>
      </c>
      <c r="V37" s="25">
        <f t="shared" si="18"/>
        <v>7.1491215859388753</v>
      </c>
      <c r="W37" s="25">
        <f t="shared" si="18"/>
        <v>7.9096293707820999</v>
      </c>
      <c r="X37" s="25">
        <f t="shared" si="18"/>
        <v>7.9949612926277345</v>
      </c>
      <c r="Y37" s="25">
        <f t="shared" si="18"/>
        <v>7.9994550828942295</v>
      </c>
      <c r="Z37" s="25">
        <f t="shared" si="18"/>
        <v>8.0269763299115997</v>
      </c>
      <c r="AA37" s="25">
        <f t="shared" si="18"/>
        <v>6.8020208467165384</v>
      </c>
      <c r="AB37" s="25">
        <f t="shared" si="18"/>
        <v>7.1334973219599283</v>
      </c>
      <c r="AC37" s="25">
        <f t="shared" si="18"/>
        <v>7.4392681345595122</v>
      </c>
      <c r="AD37" s="25">
        <f t="shared" si="18"/>
        <v>7.4489195010320381</v>
      </c>
      <c r="AE37" s="25">
        <f t="shared" si="18"/>
        <v>7.1501167519880209</v>
      </c>
      <c r="AF37" s="25">
        <f t="shared" si="18"/>
        <v>7.0181269804013615</v>
      </c>
      <c r="AG37" s="25">
        <f t="shared" si="18"/>
        <v>6.9905471358849214</v>
      </c>
      <c r="AH37" s="25">
        <f t="shared" si="18"/>
        <v>8.2048211880131152</v>
      </c>
      <c r="AI37" s="25">
        <f t="shared" si="18"/>
        <v>7.427980486857753</v>
      </c>
      <c r="AJ37" s="25">
        <f t="shared" si="18"/>
        <v>7.6331014249790448</v>
      </c>
      <c r="AK37" s="25">
        <f t="shared" si="18"/>
        <v>7.8732695075973949</v>
      </c>
      <c r="AL37" s="25">
        <f t="shared" si="18"/>
        <v>7.7603782449018954</v>
      </c>
      <c r="AM37" s="25">
        <f t="shared" si="18"/>
        <v>8.5253109747426485</v>
      </c>
      <c r="AN37" s="25">
        <f t="shared" si="18"/>
        <v>7.7466329854417335</v>
      </c>
      <c r="AO37" s="25">
        <f t="shared" si="18"/>
        <v>8.8602597236961174</v>
      </c>
      <c r="AP37" s="25">
        <f t="shared" si="18"/>
        <v>9.6144676612350946</v>
      </c>
      <c r="AQ37" s="25">
        <f t="shared" si="18"/>
        <v>6.343382881802925</v>
      </c>
      <c r="AR37" s="25">
        <f t="shared" si="18"/>
        <v>5.8352613240418121</v>
      </c>
      <c r="AS37" s="25">
        <f t="shared" si="18"/>
        <v>6.7633710592731351</v>
      </c>
      <c r="AT37" s="25">
        <f t="shared" si="18"/>
        <v>7.4104199553154357</v>
      </c>
      <c r="AU37" s="25">
        <f t="shared" si="18"/>
        <v>6.2830658887634554</v>
      </c>
      <c r="AV37" s="25">
        <f t="shared" si="18"/>
        <v>6.7262833767199703</v>
      </c>
      <c r="AW37" s="25">
        <f t="shared" si="18"/>
        <v>7.8095751295336786</v>
      </c>
      <c r="AX37" s="25">
        <f t="shared" si="18"/>
        <v>5.8725742574257422</v>
      </c>
      <c r="AY37" s="25">
        <f t="shared" si="18"/>
        <v>5.503516266841932</v>
      </c>
      <c r="AZ37" s="25">
        <f t="shared" si="18"/>
        <v>6.1419566037735853</v>
      </c>
      <c r="BA37" s="25">
        <f t="shared" si="18"/>
        <v>5.7930566037735849</v>
      </c>
      <c r="BB37" s="25">
        <f t="shared" si="18"/>
        <v>5.4732654028436016</v>
      </c>
      <c r="BC37" s="25">
        <f t="shared" si="18"/>
        <v>6.4476719999999998</v>
      </c>
      <c r="BD37" s="25">
        <f t="shared" si="18"/>
        <v>7.205703157894737</v>
      </c>
      <c r="BE37" s="25">
        <f t="shared" si="18"/>
        <v>6.824484</v>
      </c>
      <c r="BF37" s="25">
        <f t="shared" si="18"/>
        <v>6.9853452631578952</v>
      </c>
      <c r="BG37" s="25">
        <f t="shared" si="18"/>
        <v>6.8384400000000003</v>
      </c>
    </row>
    <row r="38" spans="1:60">
      <c r="B38" s="25" t="s">
        <v>636</v>
      </c>
      <c r="C38" s="25">
        <f>C34/(C18*1000)</f>
        <v>18.552241895941162</v>
      </c>
      <c r="D38" s="25">
        <f t="shared" ref="D38:BG38" si="19">D34/(D18*1000)</f>
        <v>16.904089968203838</v>
      </c>
      <c r="E38" s="25">
        <f t="shared" si="19"/>
        <v>17.231765313500667</v>
      </c>
      <c r="F38" s="25">
        <f t="shared" si="19"/>
        <v>17.233201066034944</v>
      </c>
      <c r="G38" s="25">
        <f t="shared" si="19"/>
        <v>16.791029384129548</v>
      </c>
      <c r="H38" s="25">
        <f t="shared" si="19"/>
        <v>17.837076227942003</v>
      </c>
      <c r="I38" s="25">
        <f t="shared" si="19"/>
        <v>18.068201950727818</v>
      </c>
      <c r="J38" s="25">
        <f t="shared" si="19"/>
        <v>17.995564207056258</v>
      </c>
      <c r="K38" s="25">
        <f t="shared" si="19"/>
        <v>18.249294131106282</v>
      </c>
      <c r="L38" s="25">
        <f t="shared" si="19"/>
        <v>18.378916100072612</v>
      </c>
      <c r="M38" s="25">
        <f t="shared" si="19"/>
        <v>17.63844488977956</v>
      </c>
      <c r="N38" s="25">
        <f t="shared" si="19"/>
        <v>19.284787139212487</v>
      </c>
      <c r="O38" s="25">
        <f t="shared" si="19"/>
        <v>17.343141637555345</v>
      </c>
      <c r="P38" s="25">
        <f t="shared" si="19"/>
        <v>16.754605790582339</v>
      </c>
      <c r="Q38" s="25">
        <f t="shared" si="19"/>
        <v>15.720416905876574</v>
      </c>
      <c r="R38" s="25">
        <f t="shared" si="19"/>
        <v>18.74983728350988</v>
      </c>
      <c r="S38" s="25">
        <f t="shared" si="19"/>
        <v>16.602813611166681</v>
      </c>
      <c r="T38" s="25">
        <f t="shared" si="19"/>
        <v>17.335669945401627</v>
      </c>
      <c r="U38" s="25">
        <f t="shared" si="19"/>
        <v>17.578436312004762</v>
      </c>
      <c r="V38" s="25">
        <f t="shared" si="19"/>
        <v>18.240515629668625</v>
      </c>
      <c r="W38" s="25">
        <f t="shared" si="19"/>
        <v>24.67536644439793</v>
      </c>
      <c r="X38" s="25">
        <f t="shared" si="19"/>
        <v>21.405753232206255</v>
      </c>
      <c r="Y38" s="25">
        <f t="shared" si="19"/>
        <v>22.801791540317403</v>
      </c>
      <c r="Z38" s="25">
        <f t="shared" si="19"/>
        <v>18.764906102615406</v>
      </c>
      <c r="AA38" s="25">
        <f t="shared" si="19"/>
        <v>19.312806037706526</v>
      </c>
      <c r="AB38" s="25">
        <f t="shared" si="19"/>
        <v>18.925758426464014</v>
      </c>
      <c r="AC38" s="25">
        <f t="shared" si="19"/>
        <v>17.127331609897446</v>
      </c>
      <c r="AD38" s="25">
        <f t="shared" si="19"/>
        <v>14.431558522749199</v>
      </c>
      <c r="AE38" s="25">
        <f t="shared" si="19"/>
        <v>13.387215214271947</v>
      </c>
      <c r="AF38" s="25">
        <f t="shared" si="19"/>
        <v>12.953078599575852</v>
      </c>
      <c r="AG38" s="25">
        <f t="shared" si="19"/>
        <v>13.238440895733193</v>
      </c>
      <c r="AH38" s="25">
        <f t="shared" si="19"/>
        <v>12.837414374686007</v>
      </c>
      <c r="AI38" s="25">
        <f t="shared" si="19"/>
        <v>11.21526117304575</v>
      </c>
      <c r="AJ38" s="25">
        <f t="shared" si="19"/>
        <v>11.769315890639827</v>
      </c>
      <c r="AK38" s="25">
        <f t="shared" si="19"/>
        <v>12.243243243243244</v>
      </c>
      <c r="AL38" s="25">
        <f t="shared" si="19"/>
        <v>11.572298522576864</v>
      </c>
      <c r="AM38" s="25">
        <f t="shared" si="19"/>
        <v>10.446888294570691</v>
      </c>
      <c r="AN38" s="25">
        <f t="shared" si="19"/>
        <v>9.994370156424262</v>
      </c>
      <c r="AO38" s="25">
        <f t="shared" si="19"/>
        <v>8.9280569736374922</v>
      </c>
      <c r="AP38" s="25">
        <f t="shared" si="19"/>
        <v>9.8990780918403178</v>
      </c>
      <c r="AQ38" s="25">
        <f t="shared" si="19"/>
        <v>10.627510936840418</v>
      </c>
      <c r="AR38" s="25">
        <f t="shared" si="19"/>
        <v>8.8539642481598317</v>
      </c>
      <c r="AS38" s="25">
        <f t="shared" si="19"/>
        <v>9.2284561055754786</v>
      </c>
      <c r="AT38" s="25">
        <f t="shared" si="19"/>
        <v>7.7004303483654217</v>
      </c>
      <c r="AU38" s="25">
        <f t="shared" si="19"/>
        <v>7.6968191981496847</v>
      </c>
      <c r="AV38" s="25">
        <f t="shared" si="19"/>
        <v>7.0998880254960248</v>
      </c>
      <c r="AW38" s="25">
        <f t="shared" si="19"/>
        <v>7.5529079710791756</v>
      </c>
      <c r="AX38" s="25">
        <f t="shared" si="19"/>
        <v>7.3771990846681925</v>
      </c>
      <c r="AY38" s="25">
        <f t="shared" si="19"/>
        <v>8.2113704905516318</v>
      </c>
      <c r="AZ38" s="25">
        <f t="shared" si="19"/>
        <v>7.394662476429918</v>
      </c>
      <c r="BA38" s="25">
        <f t="shared" si="19"/>
        <v>7.7183941007783696</v>
      </c>
      <c r="BB38" s="25">
        <f t="shared" si="19"/>
        <v>7.4441376331701701</v>
      </c>
      <c r="BC38" s="25">
        <f t="shared" si="19"/>
        <v>6.4030127999999999</v>
      </c>
      <c r="BD38" s="25">
        <f t="shared" si="19"/>
        <v>5.4090072727272727</v>
      </c>
      <c r="BE38" s="25">
        <f t="shared" si="19"/>
        <v>5.397688235294118</v>
      </c>
      <c r="BF38" s="25">
        <f t="shared" si="19"/>
        <v>5.9167305494505493</v>
      </c>
      <c r="BG38" s="25">
        <f t="shared" si="19"/>
        <v>6.7258916129032258</v>
      </c>
    </row>
    <row r="39" spans="1:60">
      <c r="B39" s="25" t="s">
        <v>637</v>
      </c>
      <c r="C39" s="25">
        <f>C35/(C20*1000)</f>
        <v>18.675521908919187</v>
      </c>
      <c r="D39" s="25">
        <f>D35/(D20*1000)</f>
        <v>17.123419006014064</v>
      </c>
      <c r="E39" s="25">
        <f t="shared" ref="E39:BG39" si="20">E35/(E20*1000)</f>
        <v>17.622950961695921</v>
      </c>
      <c r="F39" s="25">
        <f t="shared" si="20"/>
        <v>17.293880207218393</v>
      </c>
      <c r="G39" s="25">
        <f t="shared" si="20"/>
        <v>16.475688752162114</v>
      </c>
      <c r="H39" s="25">
        <f t="shared" si="20"/>
        <v>17.182781309747718</v>
      </c>
      <c r="I39" s="25">
        <f t="shared" si="20"/>
        <v>17.343431385823575</v>
      </c>
      <c r="J39" s="25">
        <f t="shared" si="20"/>
        <v>17.139916214333031</v>
      </c>
      <c r="K39" s="25">
        <f t="shared" si="20"/>
        <v>17.03841345695869</v>
      </c>
      <c r="L39" s="25">
        <f t="shared" si="20"/>
        <v>16.783646502662016</v>
      </c>
      <c r="M39" s="25">
        <f t="shared" si="20"/>
        <v>15.933461761235653</v>
      </c>
      <c r="N39" s="25">
        <f t="shared" si="20"/>
        <v>17.647565983141476</v>
      </c>
      <c r="O39" s="25">
        <f t="shared" si="20"/>
        <v>15.699057533064632</v>
      </c>
      <c r="P39" s="25">
        <f t="shared" si="20"/>
        <v>15.165243256179698</v>
      </c>
      <c r="Q39" s="25">
        <f t="shared" si="20"/>
        <v>13.96248861364016</v>
      </c>
      <c r="R39" s="25">
        <f t="shared" si="20"/>
        <v>15.642250919200071</v>
      </c>
      <c r="S39" s="25">
        <f t="shared" si="20"/>
        <v>13.691834335481438</v>
      </c>
      <c r="T39" s="25">
        <f t="shared" si="20"/>
        <v>14.274535128931959</v>
      </c>
      <c r="U39" s="25">
        <f t="shared" si="20"/>
        <v>13.89488204375391</v>
      </c>
      <c r="V39" s="25">
        <f t="shared" si="20"/>
        <v>14.420408087120771</v>
      </c>
      <c r="W39" s="25">
        <f t="shared" si="20"/>
        <v>17.862263008884117</v>
      </c>
      <c r="X39" s="25">
        <f t="shared" si="20"/>
        <v>17.067251290745162</v>
      </c>
      <c r="Y39" s="25">
        <f t="shared" si="20"/>
        <v>17.759163772219143</v>
      </c>
      <c r="Z39" s="25">
        <f t="shared" si="20"/>
        <v>15.547124059146959</v>
      </c>
      <c r="AA39" s="25">
        <f t="shared" si="20"/>
        <v>15.320127240261888</v>
      </c>
      <c r="AB39" s="25">
        <f t="shared" si="20"/>
        <v>15.522842150121805</v>
      </c>
      <c r="AC39" s="25">
        <f t="shared" si="20"/>
        <v>14.387238030560273</v>
      </c>
      <c r="AD39" s="25">
        <f t="shared" si="20"/>
        <v>12.644286510046687</v>
      </c>
      <c r="AE39" s="25">
        <f t="shared" si="20"/>
        <v>11.760599683377309</v>
      </c>
      <c r="AF39" s="25">
        <f t="shared" si="20"/>
        <v>11.333911280209605</v>
      </c>
      <c r="AG39" s="25">
        <f t="shared" si="20"/>
        <v>11.602425465368512</v>
      </c>
      <c r="AH39" s="25">
        <f t="shared" si="20"/>
        <v>11.731091147477297</v>
      </c>
      <c r="AI39" s="25">
        <f t="shared" si="20"/>
        <v>10.252713130478227</v>
      </c>
      <c r="AJ39" s="25">
        <f t="shared" si="20"/>
        <v>10.700772465067038</v>
      </c>
      <c r="AK39" s="25">
        <f t="shared" si="20"/>
        <v>11.136832776035821</v>
      </c>
      <c r="AL39" s="25">
        <f t="shared" si="20"/>
        <v>10.593291826671818</v>
      </c>
      <c r="AM39" s="25">
        <f t="shared" si="20"/>
        <v>9.9947575937355264</v>
      </c>
      <c r="AN39" s="25">
        <f t="shared" si="20"/>
        <v>9.4460707548444631</v>
      </c>
      <c r="AO39" s="25">
        <f t="shared" si="20"/>
        <v>8.9128295744874748</v>
      </c>
      <c r="AP39" s="25">
        <f t="shared" si="20"/>
        <v>9.8351150541401484</v>
      </c>
      <c r="AQ39" s="25">
        <f t="shared" si="20"/>
        <v>9.6087517120200765</v>
      </c>
      <c r="AR39" s="25">
        <f t="shared" si="20"/>
        <v>8.1246661645474294</v>
      </c>
      <c r="AS39" s="25">
        <f t="shared" si="20"/>
        <v>8.655578805142282</v>
      </c>
      <c r="AT39" s="25">
        <f t="shared" si="20"/>
        <v>7.6427585330534917</v>
      </c>
      <c r="AU39" s="25">
        <f t="shared" si="20"/>
        <v>7.3785917341597136</v>
      </c>
      <c r="AV39" s="25">
        <f t="shared" si="20"/>
        <v>7.0240028437788142</v>
      </c>
      <c r="AW39" s="25">
        <f t="shared" si="20"/>
        <v>7.6027831715210352</v>
      </c>
      <c r="AX39" s="25">
        <f t="shared" si="20"/>
        <v>7.0604249583101719</v>
      </c>
      <c r="AY39" s="25">
        <f t="shared" si="20"/>
        <v>7.6019480807632576</v>
      </c>
      <c r="AZ39" s="25">
        <f t="shared" si="20"/>
        <v>7.1310658064516126</v>
      </c>
      <c r="BA39" s="25">
        <f t="shared" si="20"/>
        <v>7.2453893695920888</v>
      </c>
      <c r="BB39" s="25">
        <f t="shared" si="20"/>
        <v>6.9176290356615322</v>
      </c>
      <c r="BC39" s="25">
        <f t="shared" si="20"/>
        <v>6.4124147368421056</v>
      </c>
      <c r="BD39" s="25">
        <f t="shared" si="20"/>
        <v>5.6983057627118647</v>
      </c>
      <c r="BE39" s="25">
        <f t="shared" si="20"/>
        <v>5.631589180327869</v>
      </c>
      <c r="BF39" s="25">
        <f t="shared" si="20"/>
        <v>6.1013094545454543</v>
      </c>
      <c r="BG39" s="25">
        <f t="shared" si="20"/>
        <v>6.7478166233766235</v>
      </c>
    </row>
    <row r="43" spans="1:60" ht="28">
      <c r="B43" s="119" t="s">
        <v>670</v>
      </c>
      <c r="C43" s="120">
        <f>(1.3*C23+8.6*C22)/C28</f>
        <v>0.16878830283620813</v>
      </c>
      <c r="D43" s="120">
        <f t="shared" ref="D43:BH43" si="21">(1.3*D23+8.6*D22)/D28</f>
        <v>0.17933374836833732</v>
      </c>
      <c r="E43" s="120">
        <f t="shared" si="21"/>
        <v>0.18009266208921038</v>
      </c>
      <c r="F43" s="120">
        <f t="shared" si="21"/>
        <v>0.1903207440705395</v>
      </c>
      <c r="G43" s="120">
        <f t="shared" si="21"/>
        <v>0.19713455541811728</v>
      </c>
      <c r="H43" s="120">
        <f>(1.3*H23+8.6*H22)/H28</f>
        <v>0.20274024086103484</v>
      </c>
      <c r="I43" s="120">
        <f t="shared" si="21"/>
        <v>0.20347932461625565</v>
      </c>
      <c r="J43" s="120">
        <f t="shared" si="21"/>
        <v>0.2044654573505589</v>
      </c>
      <c r="K43" s="120">
        <f t="shared" si="21"/>
        <v>0.20299091111382089</v>
      </c>
      <c r="L43" s="120">
        <f t="shared" si="21"/>
        <v>0.20078142229621518</v>
      </c>
      <c r="M43" s="120">
        <f t="shared" si="21"/>
        <v>0.20122598342616282</v>
      </c>
      <c r="N43" s="120">
        <f t="shared" si="21"/>
        <v>0.20627542967550602</v>
      </c>
      <c r="O43" s="120">
        <f>(1.3*O23+8.6*O22)/O28</f>
        <v>0.22647313336522887</v>
      </c>
      <c r="P43" s="120">
        <f>(1.3*P23+8.6*P22)/P28</f>
        <v>0.22498657447637344</v>
      </c>
      <c r="Q43" s="120">
        <f>(1.3*Q23+8.6*Q22)/Q28</f>
        <v>0.22153130468121032</v>
      </c>
      <c r="R43" s="120">
        <f t="shared" si="21"/>
        <v>0.19930813530939079</v>
      </c>
      <c r="S43" s="120">
        <f>(1.3*S23+8.6*S22)/S28</f>
        <v>0.19055555399050261</v>
      </c>
      <c r="T43" s="120">
        <f t="shared" si="21"/>
        <v>0.20370319896020464</v>
      </c>
      <c r="U43" s="120">
        <f t="shared" si="21"/>
        <v>0.20584892887319037</v>
      </c>
      <c r="V43" s="120">
        <f t="shared" si="21"/>
        <v>0.20151416151107596</v>
      </c>
      <c r="W43" s="120">
        <f t="shared" si="21"/>
        <v>0.20264367881410439</v>
      </c>
      <c r="X43" s="120">
        <f t="shared" si="21"/>
        <v>0.23720112985311925</v>
      </c>
      <c r="Y43" s="120">
        <f t="shared" si="21"/>
        <v>0.24452602084002215</v>
      </c>
      <c r="Z43" s="120">
        <f t="shared" si="21"/>
        <v>0.26173246056015959</v>
      </c>
      <c r="AA43" s="120">
        <f t="shared" si="21"/>
        <v>0.26456901668314409</v>
      </c>
      <c r="AB43" s="120">
        <f t="shared" si="21"/>
        <v>0.27055935245315982</v>
      </c>
      <c r="AC43" s="120">
        <f t="shared" si="21"/>
        <v>0.29045897755140532</v>
      </c>
      <c r="AD43" s="120">
        <f t="shared" si="21"/>
        <v>0.29785382590383391</v>
      </c>
      <c r="AE43" s="120">
        <f t="shared" si="21"/>
        <v>0.31290575296525536</v>
      </c>
      <c r="AF43" s="120">
        <f t="shared" si="21"/>
        <v>0.29501882156712217</v>
      </c>
      <c r="AG43" s="120">
        <f t="shared" si="21"/>
        <v>0.30965230562079338</v>
      </c>
      <c r="AH43" s="120">
        <f t="shared" si="21"/>
        <v>0.31166661332403328</v>
      </c>
      <c r="AI43" s="120">
        <f t="shared" si="21"/>
        <v>0.32117545048478491</v>
      </c>
      <c r="AJ43" s="120">
        <f t="shared" si="21"/>
        <v>0.33074526979130492</v>
      </c>
      <c r="AK43" s="120">
        <f t="shared" si="21"/>
        <v>0.33758758634254704</v>
      </c>
      <c r="AL43" s="120">
        <f t="shared" si="21"/>
        <v>0.33965443592690292</v>
      </c>
      <c r="AM43" s="120">
        <f t="shared" si="21"/>
        <v>0.35294217766752661</v>
      </c>
      <c r="AN43" s="120">
        <f t="shared" si="21"/>
        <v>0.35150939080219901</v>
      </c>
      <c r="AO43" s="120">
        <f t="shared" si="21"/>
        <v>0.34802026343897174</v>
      </c>
      <c r="AP43" s="120">
        <f t="shared" si="21"/>
        <v>0.34452504769199671</v>
      </c>
      <c r="AQ43" s="120">
        <f t="shared" si="21"/>
        <v>0.34667025004092028</v>
      </c>
      <c r="AR43" s="120">
        <f t="shared" si="21"/>
        <v>0.34181848389526387</v>
      </c>
      <c r="AS43" s="120">
        <f t="shared" si="21"/>
        <v>0.36334237188979956</v>
      </c>
      <c r="AT43" s="120">
        <f t="shared" si="21"/>
        <v>0.34869820616923819</v>
      </c>
      <c r="AU43" s="120">
        <f t="shared" si="21"/>
        <v>0.36045665309024716</v>
      </c>
      <c r="AV43" s="120">
        <f t="shared" si="21"/>
        <v>0.35945713376149829</v>
      </c>
      <c r="AW43" s="120">
        <f t="shared" si="21"/>
        <v>0.37017908710431985</v>
      </c>
      <c r="AX43" s="120">
        <f t="shared" si="21"/>
        <v>0.37973680120975212</v>
      </c>
      <c r="AY43" s="120">
        <f t="shared" si="21"/>
        <v>0.37203644795756413</v>
      </c>
      <c r="AZ43" s="120">
        <f t="shared" si="21"/>
        <v>0.3679125310173697</v>
      </c>
      <c r="BA43" s="120">
        <f t="shared" si="21"/>
        <v>0.35085475259006282</v>
      </c>
      <c r="BB43" s="120">
        <f t="shared" si="21"/>
        <v>0.34999167046123431</v>
      </c>
      <c r="BC43" s="120">
        <f t="shared" si="21"/>
        <v>0.36036519871106337</v>
      </c>
      <c r="BD43" s="120">
        <f t="shared" si="21"/>
        <v>0.39076717216770734</v>
      </c>
      <c r="BE43" s="120">
        <f t="shared" si="21"/>
        <v>0.40017722640673464</v>
      </c>
      <c r="BF43" s="120" t="e">
        <f t="shared" si="21"/>
        <v>#DIV/0!</v>
      </c>
      <c r="BG43" s="120" t="e">
        <f t="shared" si="21"/>
        <v>#DIV/0!</v>
      </c>
      <c r="BH43" s="120">
        <f t="shared" si="21"/>
        <v>0.38594594594594595</v>
      </c>
    </row>
    <row r="44" spans="1:60" ht="14">
      <c r="B44" s="119" t="s">
        <v>689</v>
      </c>
      <c r="C44" s="120">
        <f>1.3/C30</f>
        <v>9.4112519231784542E-2</v>
      </c>
      <c r="D44" s="120">
        <f t="shared" ref="D44:BH44" si="22">1.3/D30</f>
        <v>9.9828112054210896E-2</v>
      </c>
      <c r="E44" s="120">
        <f t="shared" si="22"/>
        <v>0.10001908025992153</v>
      </c>
      <c r="F44" s="120">
        <f t="shared" si="22"/>
        <v>0.1077506340119737</v>
      </c>
      <c r="G44" s="120">
        <f t="shared" si="22"/>
        <v>0.11371237383917139</v>
      </c>
      <c r="H44" s="120">
        <f t="shared" si="22"/>
        <v>0.11866559603672551</v>
      </c>
      <c r="I44" s="120">
        <f t="shared" si="22"/>
        <v>0.12001946124982064</v>
      </c>
      <c r="J44" s="120">
        <f t="shared" si="22"/>
        <v>0.12126533801019942</v>
      </c>
      <c r="K44" s="120">
        <f t="shared" si="22"/>
        <v>0.12253735204527143</v>
      </c>
      <c r="L44" s="120">
        <f t="shared" si="22"/>
        <v>0.12383633457578669</v>
      </c>
      <c r="M44" s="120">
        <f t="shared" si="22"/>
        <v>0.12516315244624154</v>
      </c>
      <c r="N44" s="120">
        <f t="shared" si="22"/>
        <v>0.12643228587880875</v>
      </c>
      <c r="O44" s="120">
        <f t="shared" si="22"/>
        <v>0.14072350184323351</v>
      </c>
      <c r="P44" s="120">
        <f t="shared" si="22"/>
        <v>0.14050650081099503</v>
      </c>
      <c r="Q44" s="120">
        <f>1.3/Q30</f>
        <v>0.14367922824866267</v>
      </c>
      <c r="R44" s="120">
        <f t="shared" si="22"/>
        <v>0.13497139623359219</v>
      </c>
      <c r="S44" s="120">
        <f>1.3/S30</f>
        <v>0.13295689778234457</v>
      </c>
      <c r="T44" s="120">
        <f t="shared" si="22"/>
        <v>0.14275820755476099</v>
      </c>
      <c r="U44" s="120">
        <f t="shared" si="22"/>
        <v>0.15253616697631997</v>
      </c>
      <c r="V44" s="120">
        <f t="shared" si="22"/>
        <v>0.14748530052015044</v>
      </c>
      <c r="W44" s="120">
        <f t="shared" si="22"/>
        <v>0.16021784444994758</v>
      </c>
      <c r="X44" s="120">
        <f t="shared" si="22"/>
        <v>0.16935574432351874</v>
      </c>
      <c r="Y44" s="120">
        <f t="shared" si="22"/>
        <v>0.17816224302834172</v>
      </c>
      <c r="Z44" s="120">
        <f t="shared" si="22"/>
        <v>0.18179820717177725</v>
      </c>
      <c r="AA44" s="120">
        <f t="shared" si="22"/>
        <v>0.1879348555151284</v>
      </c>
      <c r="AB44" s="120">
        <f t="shared" si="22"/>
        <v>0.18558566982118929</v>
      </c>
      <c r="AC44" s="120">
        <f t="shared" si="22"/>
        <v>0.19795804780926857</v>
      </c>
      <c r="AD44" s="120">
        <f t="shared" si="22"/>
        <v>0.1970821272437408</v>
      </c>
      <c r="AE44" s="120">
        <f t="shared" si="22"/>
        <v>0.20813346148170761</v>
      </c>
      <c r="AF44" s="120">
        <f t="shared" si="22"/>
        <v>0.19884178909413142</v>
      </c>
      <c r="AG44" s="120">
        <f t="shared" si="22"/>
        <v>0.20620629980132144</v>
      </c>
      <c r="AH44" s="120">
        <f t="shared" si="22"/>
        <v>0.20245709435038836</v>
      </c>
      <c r="AI44" s="120">
        <f t="shared" si="22"/>
        <v>0.21209790836707351</v>
      </c>
      <c r="AJ44" s="120">
        <f t="shared" si="22"/>
        <v>0.21941162934524844</v>
      </c>
      <c r="AK44" s="120">
        <f t="shared" si="22"/>
        <v>0.22270280378542717</v>
      </c>
      <c r="AL44" s="120">
        <f t="shared" si="22"/>
        <v>0.22495232705598706</v>
      </c>
      <c r="AM44" s="120">
        <f t="shared" si="22"/>
        <v>0.22841313208761763</v>
      </c>
      <c r="AN44" s="120">
        <f t="shared" si="22"/>
        <v>0.22959051936641978</v>
      </c>
      <c r="AO44" s="120">
        <f t="shared" si="22"/>
        <v>0.22270280378542717</v>
      </c>
      <c r="AP44" s="120">
        <f t="shared" si="22"/>
        <v>0.22049782553012592</v>
      </c>
      <c r="AQ44" s="120">
        <f t="shared" si="22"/>
        <v>0.22495232705598706</v>
      </c>
      <c r="AR44" s="120">
        <f t="shared" si="22"/>
        <v>0.22270280378542714</v>
      </c>
      <c r="AS44" s="120">
        <f t="shared" si="22"/>
        <v>0.23442400398466015</v>
      </c>
      <c r="AT44" s="120">
        <f t="shared" si="22"/>
        <v>0.21727102808334356</v>
      </c>
      <c r="AU44" s="120">
        <f t="shared" si="22"/>
        <v>0.23078010754966544</v>
      </c>
      <c r="AV44" s="120">
        <f t="shared" si="22"/>
        <v>0.22495232705598697</v>
      </c>
      <c r="AW44" s="120">
        <f t="shared" si="22"/>
        <v>0.22959051936641972</v>
      </c>
      <c r="AX44" s="120">
        <f t="shared" si="22"/>
        <v>0.23946538041443774</v>
      </c>
      <c r="AY44" s="120">
        <f t="shared" si="22"/>
        <v>0.23818481688280971</v>
      </c>
      <c r="AZ44" s="120">
        <f t="shared" si="22"/>
        <v>0.2319820872764865</v>
      </c>
      <c r="BA44" s="120">
        <f t="shared" si="22"/>
        <v>0.22959051936641961</v>
      </c>
      <c r="BB44" s="120">
        <f t="shared" si="22"/>
        <v>0.23442400398466001</v>
      </c>
      <c r="BC44" s="120">
        <f t="shared" si="22"/>
        <v>0.22724775896472144</v>
      </c>
      <c r="BD44" s="120">
        <f t="shared" si="22"/>
        <v>0.23442400398466001</v>
      </c>
      <c r="BE44" s="120">
        <f t="shared" si="22"/>
        <v>0.2407597878761373</v>
      </c>
      <c r="BF44" s="120" t="e">
        <f t="shared" si="22"/>
        <v>#DIV/0!</v>
      </c>
      <c r="BG44" s="120" t="e">
        <f t="shared" si="22"/>
        <v>#DIV/0!</v>
      </c>
      <c r="BH44" s="120" t="e">
        <f t="shared" si="22"/>
        <v>#DIV/0!</v>
      </c>
    </row>
    <row r="45" spans="1:60" ht="14">
      <c r="B45" s="119" t="s">
        <v>690</v>
      </c>
      <c r="C45" s="120">
        <f>8.6/C31</f>
        <v>0.15285003987600615</v>
      </c>
      <c r="D45" s="120">
        <f t="shared" ref="D45:BH45" si="23">8.6/D31</f>
        <v>0.16213284941031764</v>
      </c>
      <c r="E45" s="120">
        <f t="shared" si="23"/>
        <v>0.16244300472330028</v>
      </c>
      <c r="F45" s="120">
        <f t="shared" si="23"/>
        <v>0.17499997704697326</v>
      </c>
      <c r="G45" s="120">
        <f t="shared" si="23"/>
        <v>0.18468255889427526</v>
      </c>
      <c r="H45" s="120">
        <f t="shared" si="23"/>
        <v>0.19272718692666538</v>
      </c>
      <c r="I45" s="120">
        <f t="shared" si="23"/>
        <v>0.19492602671437387</v>
      </c>
      <c r="J45" s="120">
        <f t="shared" si="23"/>
        <v>0.19694948027888298</v>
      </c>
      <c r="K45" s="120">
        <f t="shared" si="23"/>
        <v>0.19901538391817192</v>
      </c>
      <c r="L45" s="120">
        <f t="shared" si="23"/>
        <v>0.20112508763461903</v>
      </c>
      <c r="M45" s="120">
        <f t="shared" si="23"/>
        <v>0.2032799992878471</v>
      </c>
      <c r="N45" s="120">
        <f t="shared" si="23"/>
        <v>0.2053412244825325</v>
      </c>
      <c r="O45" s="120">
        <f t="shared" si="23"/>
        <v>0.22855187645391439</v>
      </c>
      <c r="P45" s="120">
        <f t="shared" si="23"/>
        <v>0.22819944070252302</v>
      </c>
      <c r="Q45" s="120">
        <f t="shared" si="23"/>
        <v>0.2333523312990316</v>
      </c>
      <c r="R45" s="120">
        <f t="shared" si="23"/>
        <v>0.21920976576575696</v>
      </c>
      <c r="S45" s="120">
        <f>8.6/S31</f>
        <v>0.21593797821701435</v>
      </c>
      <c r="T45" s="120">
        <f t="shared" si="23"/>
        <v>0.23185648302147374</v>
      </c>
      <c r="U45" s="120">
        <f t="shared" si="23"/>
        <v>0.24773706405034179</v>
      </c>
      <c r="V45" s="120">
        <f t="shared" si="23"/>
        <v>0.23953385000893976</v>
      </c>
      <c r="W45" s="120">
        <f t="shared" si="23"/>
        <v>0.26021303130467555</v>
      </c>
      <c r="X45" s="120">
        <f t="shared" si="23"/>
        <v>0.27505407871748971</v>
      </c>
      <c r="Y45" s="120">
        <f t="shared" si="23"/>
        <v>0.28935689081079918</v>
      </c>
      <c r="Z45" s="120">
        <f t="shared" si="23"/>
        <v>0.29526213348040736</v>
      </c>
      <c r="AA45" s="120">
        <f t="shared" si="23"/>
        <v>0.30522878777510465</v>
      </c>
      <c r="AB45" s="120">
        <f t="shared" si="23"/>
        <v>0.30141342792791581</v>
      </c>
      <c r="AC45" s="120">
        <f t="shared" si="23"/>
        <v>0.32150765645644352</v>
      </c>
      <c r="AD45" s="120">
        <f t="shared" si="23"/>
        <v>0.32008505620663624</v>
      </c>
      <c r="AE45" s="120">
        <f t="shared" si="23"/>
        <v>0.33803375094719529</v>
      </c>
      <c r="AF45" s="120">
        <f t="shared" si="23"/>
        <v>0.32294295849419552</v>
      </c>
      <c r="AG45" s="120">
        <f t="shared" si="23"/>
        <v>0.33490380880879533</v>
      </c>
      <c r="AH45" s="120">
        <f t="shared" si="23"/>
        <v>0.32881464864863541</v>
      </c>
      <c r="AI45" s="120">
        <f t="shared" si="23"/>
        <v>0.34447248906047517</v>
      </c>
      <c r="AJ45" s="120">
        <f t="shared" si="23"/>
        <v>0.35635085075221568</v>
      </c>
      <c r="AK45" s="120">
        <f t="shared" si="23"/>
        <v>0.36169611351349895</v>
      </c>
      <c r="AL45" s="120">
        <f t="shared" si="23"/>
        <v>0.36534960960959489</v>
      </c>
      <c r="AM45" s="120">
        <f t="shared" si="23"/>
        <v>0.37097037283435785</v>
      </c>
      <c r="AN45" s="120">
        <f t="shared" si="23"/>
        <v>0.37288259125102985</v>
      </c>
      <c r="AO45" s="120">
        <f t="shared" si="23"/>
        <v>0.3616961135134989</v>
      </c>
      <c r="AP45" s="120">
        <f t="shared" si="23"/>
        <v>0.35811496387475139</v>
      </c>
      <c r="AQ45" s="120">
        <f t="shared" si="23"/>
        <v>0.36534960960959484</v>
      </c>
      <c r="AR45" s="120">
        <f t="shared" si="23"/>
        <v>0.36169611351349884</v>
      </c>
      <c r="AS45" s="120">
        <f t="shared" si="23"/>
        <v>0.3807327510668409</v>
      </c>
      <c r="AT45" s="120">
        <f t="shared" si="23"/>
        <v>0.35287425708634035</v>
      </c>
      <c r="AU45" s="120">
        <f t="shared" si="23"/>
        <v>0.37481462540258942</v>
      </c>
      <c r="AV45" s="120">
        <f t="shared" si="23"/>
        <v>0.36534960960959473</v>
      </c>
      <c r="AW45" s="120">
        <f t="shared" si="23"/>
        <v>0.37288259125102968</v>
      </c>
      <c r="AX45" s="120">
        <f t="shared" si="23"/>
        <v>0.38892055216505239</v>
      </c>
      <c r="AY45" s="120">
        <f t="shared" si="23"/>
        <v>0.38684076311604138</v>
      </c>
      <c r="AZ45" s="120">
        <f t="shared" si="23"/>
        <v>0.3767667849098944</v>
      </c>
      <c r="BA45" s="120">
        <f t="shared" si="23"/>
        <v>0.37288259125102952</v>
      </c>
      <c r="BB45" s="120">
        <f t="shared" si="23"/>
        <v>0.38073275106684062</v>
      </c>
      <c r="BC45" s="120">
        <f t="shared" si="23"/>
        <v>0.36907766685050869</v>
      </c>
      <c r="BD45" s="120">
        <f t="shared" si="23"/>
        <v>0.38073275106684057</v>
      </c>
      <c r="BE45" s="120">
        <f>8.6/BE31</f>
        <v>0.39102282541999839</v>
      </c>
      <c r="BF45" s="120" t="e">
        <f t="shared" si="23"/>
        <v>#DIV/0!</v>
      </c>
      <c r="BG45" s="120" t="e">
        <f t="shared" si="23"/>
        <v>#DIV/0!</v>
      </c>
      <c r="BH45" s="120" t="e">
        <f t="shared" si="23"/>
        <v>#DIV/0!</v>
      </c>
    </row>
    <row r="48" spans="1:60">
      <c r="A48" s="25" t="s">
        <v>671</v>
      </c>
    </row>
    <row r="49" spans="1:73">
      <c r="C49" s="20">
        <v>1960</v>
      </c>
      <c r="D49" s="20">
        <v>1961</v>
      </c>
      <c r="E49" s="20">
        <v>1962</v>
      </c>
      <c r="F49" s="20">
        <v>1963</v>
      </c>
      <c r="G49" s="20">
        <v>1964</v>
      </c>
      <c r="H49" s="20">
        <v>1965</v>
      </c>
      <c r="I49" s="20">
        <v>1966</v>
      </c>
      <c r="J49" s="20">
        <v>1967</v>
      </c>
      <c r="K49" s="20">
        <v>1968</v>
      </c>
      <c r="L49" s="20">
        <v>1969</v>
      </c>
      <c r="M49" s="20">
        <v>1970</v>
      </c>
      <c r="N49" s="20">
        <v>1971</v>
      </c>
      <c r="O49" s="20">
        <v>1972</v>
      </c>
      <c r="P49" s="20">
        <v>1973</v>
      </c>
      <c r="Q49" s="20">
        <v>1974</v>
      </c>
      <c r="R49" s="20">
        <v>1975</v>
      </c>
      <c r="S49" s="20">
        <v>1976</v>
      </c>
      <c r="T49" s="20">
        <v>1977</v>
      </c>
      <c r="U49" s="20">
        <v>1978</v>
      </c>
      <c r="V49" s="20">
        <v>1979</v>
      </c>
      <c r="W49" s="20">
        <v>1980</v>
      </c>
      <c r="X49" s="20">
        <v>1981</v>
      </c>
      <c r="Y49" s="20">
        <v>1982</v>
      </c>
      <c r="Z49" s="20">
        <v>1983</v>
      </c>
      <c r="AA49" s="20">
        <v>1984</v>
      </c>
      <c r="AB49" s="20">
        <v>1985</v>
      </c>
      <c r="AC49" s="20">
        <v>1986</v>
      </c>
      <c r="AD49" s="20">
        <v>1987</v>
      </c>
      <c r="AE49" s="20">
        <v>1988</v>
      </c>
      <c r="AF49" s="20">
        <v>1989</v>
      </c>
      <c r="AG49" s="20">
        <v>1990</v>
      </c>
      <c r="AH49" s="20">
        <v>1991</v>
      </c>
      <c r="AI49" s="20">
        <v>1992</v>
      </c>
      <c r="AJ49" s="20">
        <v>1993</v>
      </c>
      <c r="AK49" s="20">
        <v>1994</v>
      </c>
      <c r="AL49" s="20">
        <v>1995</v>
      </c>
      <c r="AM49" s="20">
        <v>1996</v>
      </c>
      <c r="AN49" s="20">
        <v>1997</v>
      </c>
      <c r="AO49" s="20">
        <v>1998</v>
      </c>
      <c r="AP49" s="20">
        <v>1999</v>
      </c>
      <c r="AQ49" s="20">
        <v>2000</v>
      </c>
      <c r="AR49" s="20">
        <v>2001</v>
      </c>
      <c r="AS49" s="20">
        <v>2002</v>
      </c>
      <c r="AT49" s="20">
        <v>2003</v>
      </c>
      <c r="AU49" s="20">
        <v>2004</v>
      </c>
      <c r="AV49" s="20">
        <v>2005</v>
      </c>
      <c r="AW49" s="20">
        <v>2006</v>
      </c>
      <c r="AX49" s="20">
        <v>2007</v>
      </c>
      <c r="AY49" s="20">
        <v>2008</v>
      </c>
      <c r="AZ49" s="20">
        <v>2009</v>
      </c>
      <c r="BA49" s="20">
        <v>2010</v>
      </c>
      <c r="BB49" s="20">
        <v>2011</v>
      </c>
      <c r="BC49" s="20">
        <v>2012</v>
      </c>
      <c r="BD49" s="20">
        <v>2013</v>
      </c>
      <c r="BE49" s="20">
        <v>2014</v>
      </c>
      <c r="BF49" s="20">
        <v>2015</v>
      </c>
      <c r="BG49" s="20">
        <v>2016</v>
      </c>
      <c r="BH49" s="20">
        <v>2017</v>
      </c>
    </row>
    <row r="50" spans="1:73">
      <c r="J50" s="25">
        <v>4512</v>
      </c>
      <c r="K50" s="25">
        <v>5083</v>
      </c>
      <c r="L50" s="25">
        <v>5982</v>
      </c>
      <c r="M50" s="25">
        <v>7394</v>
      </c>
      <c r="N50" s="25">
        <v>8025</v>
      </c>
      <c r="O50" s="25">
        <v>9526</v>
      </c>
      <c r="P50" s="25">
        <v>10800</v>
      </c>
      <c r="Q50" s="25">
        <v>11502</v>
      </c>
      <c r="R50" s="25">
        <v>11102</v>
      </c>
      <c r="S50" s="25">
        <v>10928</v>
      </c>
      <c r="T50" s="25">
        <v>11169</v>
      </c>
      <c r="U50" s="25">
        <v>11339</v>
      </c>
      <c r="V50" s="25">
        <v>12248</v>
      </c>
      <c r="W50" s="25">
        <v>12643</v>
      </c>
      <c r="X50" s="25">
        <v>12896</v>
      </c>
      <c r="Y50" s="25">
        <v>13178</v>
      </c>
      <c r="Z50" s="25">
        <v>13009</v>
      </c>
      <c r="AA50" s="25">
        <v>13484</v>
      </c>
      <c r="AB50" s="25">
        <v>14032</v>
      </c>
      <c r="AC50" s="25">
        <v>11882</v>
      </c>
      <c r="AD50" s="25">
        <v>11691</v>
      </c>
      <c r="AE50" s="25">
        <v>11886</v>
      </c>
      <c r="AF50" s="25">
        <v>12765</v>
      </c>
      <c r="AG50" s="25">
        <v>12936</v>
      </c>
      <c r="AH50" s="25">
        <v>12798</v>
      </c>
      <c r="AI50" s="25">
        <v>12243</v>
      </c>
      <c r="AJ50" s="25">
        <v>12960</v>
      </c>
      <c r="AK50" s="25">
        <v>13445</v>
      </c>
      <c r="AL50" s="25">
        <v>13802</v>
      </c>
      <c r="AM50" s="25">
        <v>12154</v>
      </c>
      <c r="AN50" s="25">
        <v>13683</v>
      </c>
      <c r="AO50" s="25">
        <v>14827</v>
      </c>
      <c r="AP50" s="25">
        <v>14920</v>
      </c>
      <c r="AQ50" s="25">
        <v>15874</v>
      </c>
      <c r="AR50" s="25">
        <v>16504</v>
      </c>
      <c r="AS50" s="25">
        <v>16408</v>
      </c>
      <c r="AT50" s="25">
        <v>16286</v>
      </c>
      <c r="AU50" s="25">
        <v>17684</v>
      </c>
      <c r="AV50" s="25">
        <v>17826</v>
      </c>
      <c r="AW50" s="25">
        <v>28391</v>
      </c>
      <c r="AX50" s="25">
        <v>18999</v>
      </c>
      <c r="AY50" s="25">
        <v>18640</v>
      </c>
      <c r="AZ50" s="25">
        <v>14358</v>
      </c>
      <c r="BA50" s="25">
        <v>16343</v>
      </c>
      <c r="BB50" s="25">
        <v>15504</v>
      </c>
      <c r="BC50" s="25">
        <v>13639</v>
      </c>
      <c r="BD50" s="25">
        <v>14252</v>
      </c>
      <c r="BE50" s="25">
        <v>14249</v>
      </c>
      <c r="BF50" s="25">
        <v>14845</v>
      </c>
      <c r="BG50" s="25">
        <v>13616</v>
      </c>
      <c r="BH50" s="25">
        <v>14444</v>
      </c>
    </row>
    <row r="52" spans="1:73">
      <c r="A52" s="25" t="s">
        <v>672</v>
      </c>
      <c r="C52" s="25">
        <f>D299*$BL$32</f>
        <v>61797168</v>
      </c>
      <c r="D52" s="25">
        <f t="shared" ref="D52:BH52" si="24">E299*$BL$32</f>
        <v>64811664</v>
      </c>
      <c r="E52" s="25">
        <f t="shared" si="24"/>
        <v>61587828</v>
      </c>
      <c r="F52" s="25">
        <f t="shared" si="24"/>
        <v>52293132</v>
      </c>
      <c r="G52" s="25">
        <f t="shared" si="24"/>
        <v>48231936</v>
      </c>
      <c r="H52" s="25">
        <f t="shared" si="24"/>
        <v>54470268</v>
      </c>
      <c r="I52" s="25">
        <f t="shared" si="24"/>
        <v>53632908</v>
      </c>
      <c r="J52" s="25">
        <f t="shared" si="24"/>
        <v>66486384</v>
      </c>
      <c r="K52" s="25">
        <f t="shared" si="24"/>
        <v>62802000</v>
      </c>
      <c r="L52" s="25">
        <f t="shared" si="24"/>
        <v>85703796</v>
      </c>
      <c r="M52" s="25">
        <f t="shared" si="24"/>
        <v>99938916</v>
      </c>
      <c r="N52" s="25">
        <f t="shared" si="24"/>
        <v>121961484</v>
      </c>
      <c r="O52" s="25">
        <f t="shared" si="24"/>
        <v>143523504</v>
      </c>
      <c r="P52" s="25">
        <f t="shared" si="24"/>
        <v>177729660</v>
      </c>
      <c r="Q52" s="25">
        <f t="shared" si="24"/>
        <v>172035612</v>
      </c>
      <c r="R52" s="25">
        <f t="shared" si="24"/>
        <v>160605648</v>
      </c>
      <c r="S52" s="25">
        <f t="shared" si="24"/>
        <v>166802112</v>
      </c>
      <c r="T52" s="25">
        <f t="shared" si="24"/>
        <v>164541240</v>
      </c>
      <c r="U52" s="25">
        <f t="shared" si="24"/>
        <v>156460716</v>
      </c>
      <c r="V52" s="25">
        <f t="shared" si="24"/>
        <v>151562160</v>
      </c>
      <c r="W52" s="25">
        <f t="shared" si="24"/>
        <v>162992124</v>
      </c>
      <c r="X52" s="25">
        <f t="shared" si="24"/>
        <v>153739296</v>
      </c>
      <c r="Y52" s="25">
        <f t="shared" si="24"/>
        <v>137745720</v>
      </c>
      <c r="Z52" s="25">
        <f t="shared" si="24"/>
        <v>145323828</v>
      </c>
      <c r="AA52" s="25">
        <f t="shared" si="24"/>
        <v>142476804</v>
      </c>
      <c r="AB52" s="25">
        <f t="shared" si="24"/>
        <v>149678100</v>
      </c>
      <c r="AC52" s="25">
        <f t="shared" si="24"/>
        <v>133935732</v>
      </c>
      <c r="AD52" s="25">
        <f t="shared" si="24"/>
        <v>123803676</v>
      </c>
      <c r="AE52" s="25">
        <f t="shared" si="24"/>
        <v>119533140</v>
      </c>
      <c r="AF52" s="25">
        <f t="shared" si="24"/>
        <v>124515432</v>
      </c>
      <c r="AG52" s="25">
        <f t="shared" si="24"/>
        <v>119616876</v>
      </c>
      <c r="AH52" s="25">
        <f t="shared" si="24"/>
        <v>119407536</v>
      </c>
      <c r="AI52" s="25">
        <f t="shared" si="24"/>
        <v>104586264</v>
      </c>
      <c r="AJ52" s="25">
        <f t="shared" si="24"/>
        <v>104041980</v>
      </c>
      <c r="AK52" s="25">
        <f t="shared" si="24"/>
        <v>118067760</v>
      </c>
      <c r="AL52" s="25">
        <f t="shared" si="24"/>
        <v>121165992</v>
      </c>
      <c r="AM52" s="25">
        <f t="shared" si="24"/>
        <v>111494484</v>
      </c>
      <c r="AN52" s="25">
        <f t="shared" si="24"/>
        <v>124682904</v>
      </c>
      <c r="AO52" s="25">
        <f t="shared" si="24"/>
        <v>123845544</v>
      </c>
      <c r="AP52" s="25">
        <f t="shared" si="24"/>
        <v>125478396</v>
      </c>
      <c r="AQ52" s="25">
        <f t="shared" si="24"/>
        <v>136280340</v>
      </c>
      <c r="AR52" s="25">
        <f t="shared" si="24"/>
        <v>158763456</v>
      </c>
      <c r="AS52" s="25">
        <f t="shared" si="24"/>
        <v>154953468</v>
      </c>
      <c r="AT52" s="25">
        <f t="shared" si="24"/>
        <v>167220792</v>
      </c>
      <c r="AU52" s="25">
        <f t="shared" si="24"/>
        <v>184219200</v>
      </c>
      <c r="AV52" s="25">
        <f t="shared" si="24"/>
        <v>163703880</v>
      </c>
      <c r="AW52" s="25">
        <f t="shared" si="24"/>
        <v>132386616</v>
      </c>
      <c r="AX52" s="25">
        <f t="shared" si="24"/>
        <v>133056504</v>
      </c>
      <c r="AY52" s="25">
        <f t="shared" si="24"/>
        <v>130586292</v>
      </c>
      <c r="AZ52" s="25">
        <f t="shared" si="24"/>
        <v>87545988</v>
      </c>
      <c r="BA52" s="25">
        <f t="shared" si="24"/>
        <v>103037148</v>
      </c>
      <c r="BB52" s="25">
        <f t="shared" si="24"/>
        <v>104963076</v>
      </c>
      <c r="BC52" s="25">
        <f t="shared" si="24"/>
        <v>95793984</v>
      </c>
      <c r="BD52" s="25">
        <f t="shared" si="24"/>
        <v>98054856</v>
      </c>
      <c r="BE52" s="25">
        <f t="shared" si="24"/>
        <v>84154680</v>
      </c>
      <c r="BF52" s="25">
        <f t="shared" si="24"/>
        <v>92486412</v>
      </c>
      <c r="BG52" s="25">
        <f t="shared" si="24"/>
        <v>102325392</v>
      </c>
      <c r="BH52" s="25" t="e">
        <f t="shared" si="24"/>
        <v>#VALUE!</v>
      </c>
    </row>
    <row r="53" spans="1:73">
      <c r="A53" s="25" t="s">
        <v>673</v>
      </c>
      <c r="J53" s="25">
        <f>J52/(J50*1000)</f>
        <v>14.73545744680851</v>
      </c>
      <c r="K53" s="25">
        <f t="shared" ref="K53:BH53" si="25">K52/(K50*1000)</f>
        <v>12.355301987015542</v>
      </c>
      <c r="L53" s="25">
        <f t="shared" si="25"/>
        <v>14.326946840521565</v>
      </c>
      <c r="M53" s="25">
        <f t="shared" si="25"/>
        <v>13.516218014606437</v>
      </c>
      <c r="N53" s="25">
        <f t="shared" si="25"/>
        <v>15.197692710280373</v>
      </c>
      <c r="O53" s="25">
        <f t="shared" si="25"/>
        <v>15.066502624396389</v>
      </c>
      <c r="P53" s="25">
        <f t="shared" si="25"/>
        <v>16.45645</v>
      </c>
      <c r="Q53" s="25">
        <f t="shared" si="25"/>
        <v>14.957017214397496</v>
      </c>
      <c r="R53" s="25">
        <f t="shared" si="25"/>
        <v>14.466370744010089</v>
      </c>
      <c r="S53" s="25">
        <f t="shared" si="25"/>
        <v>15.2637364568082</v>
      </c>
      <c r="T53" s="25">
        <f t="shared" si="25"/>
        <v>14.731958098307816</v>
      </c>
      <c r="U53" s="25">
        <f t="shared" si="25"/>
        <v>13.798458065085104</v>
      </c>
      <c r="V53" s="25">
        <f t="shared" si="25"/>
        <v>12.374441541476159</v>
      </c>
      <c r="W53" s="25">
        <f t="shared" si="25"/>
        <v>12.8918867357431</v>
      </c>
      <c r="X53" s="25">
        <f>X52/(X50*1000)</f>
        <v>11.92147146401985</v>
      </c>
      <c r="Y53" s="25">
        <f t="shared" si="25"/>
        <v>10.452702989831538</v>
      </c>
      <c r="Z53" s="25">
        <f t="shared" si="25"/>
        <v>11.171022215389346</v>
      </c>
      <c r="AA53" s="25">
        <f t="shared" si="25"/>
        <v>10.566360427172945</v>
      </c>
      <c r="AB53" s="25">
        <f t="shared" si="25"/>
        <v>10.666911345496009</v>
      </c>
      <c r="AC53" s="25">
        <f t="shared" si="25"/>
        <v>11.272153846153847</v>
      </c>
      <c r="AD53" s="25">
        <f t="shared" si="25"/>
        <v>10.589656658968437</v>
      </c>
      <c r="AE53" s="25">
        <f t="shared" si="25"/>
        <v>10.056633013629479</v>
      </c>
      <c r="AF53" s="25">
        <f t="shared" si="25"/>
        <v>9.7544404230317276</v>
      </c>
      <c r="AG53" s="25">
        <f t="shared" si="25"/>
        <v>9.2468209647495367</v>
      </c>
      <c r="AH53" s="25">
        <f t="shared" si="25"/>
        <v>9.3301715893108295</v>
      </c>
      <c r="AI53" s="25">
        <f t="shared" si="25"/>
        <v>8.5425356530262189</v>
      </c>
      <c r="AJ53" s="25">
        <f t="shared" si="25"/>
        <v>8.0279305555555549</v>
      </c>
      <c r="AK53" s="25">
        <f t="shared" si="25"/>
        <v>8.7815366307177385</v>
      </c>
      <c r="AL53" s="25">
        <f t="shared" si="25"/>
        <v>8.7788720475293438</v>
      </c>
      <c r="AM53" s="25">
        <f t="shared" si="25"/>
        <v>9.173480664801712</v>
      </c>
      <c r="AN53" s="25">
        <f t="shared" si="25"/>
        <v>9.1122490681868005</v>
      </c>
      <c r="AO53" s="25">
        <f t="shared" si="25"/>
        <v>8.3527041208605919</v>
      </c>
      <c r="AP53" s="25">
        <f t="shared" si="25"/>
        <v>8.410080160857909</v>
      </c>
      <c r="AQ53" s="25">
        <f t="shared" si="25"/>
        <v>8.5851291419931961</v>
      </c>
      <c r="AR53" s="25">
        <f t="shared" si="25"/>
        <v>9.619695588948133</v>
      </c>
      <c r="AS53" s="25">
        <f t="shared" si="25"/>
        <v>9.4437754753778638</v>
      </c>
      <c r="AT53" s="25">
        <f t="shared" si="25"/>
        <v>10.267763232223997</v>
      </c>
      <c r="AU53" s="25">
        <f t="shared" si="25"/>
        <v>10.417281158109025</v>
      </c>
      <c r="AV53" s="25">
        <f t="shared" si="25"/>
        <v>9.183433187478963</v>
      </c>
      <c r="AW53" s="25">
        <f t="shared" si="25"/>
        <v>4.6629782677609102</v>
      </c>
      <c r="AX53" s="25">
        <f t="shared" si="25"/>
        <v>7.0033424917100904</v>
      </c>
      <c r="AY53" s="25">
        <f t="shared" si="25"/>
        <v>7.0057023605150217</v>
      </c>
      <c r="AZ53" s="25">
        <f t="shared" si="25"/>
        <v>6.0973664855829499</v>
      </c>
      <c r="BA53" s="25">
        <f t="shared" si="25"/>
        <v>6.3046654836933245</v>
      </c>
      <c r="BB53" s="25">
        <f t="shared" si="25"/>
        <v>6.7700642414860681</v>
      </c>
      <c r="BC53" s="25">
        <f t="shared" si="25"/>
        <v>7.0235342767065037</v>
      </c>
      <c r="BD53" s="25">
        <f t="shared" si="25"/>
        <v>6.8800769014875103</v>
      </c>
      <c r="BE53" s="25">
        <f t="shared" si="25"/>
        <v>5.9060060355112638</v>
      </c>
      <c r="BF53" s="25">
        <f t="shared" si="25"/>
        <v>6.2301389019872007</v>
      </c>
      <c r="BG53" s="25">
        <f t="shared" si="25"/>
        <v>7.5150846063454759</v>
      </c>
      <c r="BH53" s="25" t="e">
        <f t="shared" si="25"/>
        <v>#VALUE!</v>
      </c>
    </row>
    <row r="54" spans="1:73">
      <c r="A54" s="25" t="s">
        <v>674</v>
      </c>
      <c r="AG54" s="25">
        <f>FORECAST(AG53,$AG$28:$BE$28,$AG$39:$BE$39)</f>
        <v>19.986268755252581</v>
      </c>
      <c r="AH54" s="25">
        <f t="shared" ref="AH54:BH54" si="26">FORECAST(AH53,$AG$28:$BE$28,$AG$39:$BE$39)</f>
        <v>20.015570477700944</v>
      </c>
      <c r="AI54" s="25">
        <f t="shared" si="26"/>
        <v>19.738678856110333</v>
      </c>
      <c r="AJ54" s="25">
        <f t="shared" si="26"/>
        <v>19.557770604780927</v>
      </c>
      <c r="AK54" s="25">
        <f t="shared" si="26"/>
        <v>19.822699106109226</v>
      </c>
      <c r="AL54" s="25">
        <f t="shared" si="26"/>
        <v>19.821762377951067</v>
      </c>
      <c r="AM54" s="25">
        <f t="shared" si="26"/>
        <v>19.96048613964938</v>
      </c>
      <c r="AN54" s="25">
        <f t="shared" si="26"/>
        <v>19.938960311156507</v>
      </c>
      <c r="AO54" s="25">
        <f t="shared" si="26"/>
        <v>19.671944012829417</v>
      </c>
      <c r="AP54" s="25">
        <f t="shared" si="26"/>
        <v>19.692114429164462</v>
      </c>
      <c r="AQ54" s="25">
        <f t="shared" si="26"/>
        <v>19.753652500259811</v>
      </c>
      <c r="AR54" s="25">
        <f t="shared" si="26"/>
        <v>20.117351981128948</v>
      </c>
      <c r="AS54" s="25">
        <f t="shared" si="26"/>
        <v>20.055507665407841</v>
      </c>
      <c r="AT54" s="25">
        <f t="shared" si="26"/>
        <v>20.345178686819303</v>
      </c>
      <c r="AU54" s="25">
        <f t="shared" si="26"/>
        <v>20.397741373522578</v>
      </c>
      <c r="AV54" s="25">
        <f t="shared" si="26"/>
        <v>19.963984926355355</v>
      </c>
      <c r="AW54" s="25">
        <f t="shared" si="26"/>
        <v>18.374829283010389</v>
      </c>
      <c r="AX54" s="25">
        <f t="shared" si="26"/>
        <v>19.197579001793883</v>
      </c>
      <c r="AY54" s="25">
        <f t="shared" si="26"/>
        <v>19.19840860830374</v>
      </c>
      <c r="AZ54" s="25">
        <f t="shared" si="26"/>
        <v>18.879085197864551</v>
      </c>
      <c r="BA54" s="25">
        <f t="shared" si="26"/>
        <v>18.95196068906122</v>
      </c>
      <c r="BB54" s="25">
        <f t="shared" si="26"/>
        <v>19.115570563617432</v>
      </c>
      <c r="BC54" s="25">
        <f t="shared" si="26"/>
        <v>19.204677377874642</v>
      </c>
      <c r="BD54" s="25">
        <f t="shared" si="26"/>
        <v>19.154245263970729</v>
      </c>
      <c r="BE54" s="25">
        <f t="shared" si="26"/>
        <v>18.811812866971927</v>
      </c>
      <c r="BF54" s="25">
        <f t="shared" si="26"/>
        <v>18.925761038804588</v>
      </c>
      <c r="BG54" s="25">
        <f t="shared" si="26"/>
        <v>19.377480778020608</v>
      </c>
      <c r="BH54" s="25" t="e">
        <f t="shared" si="26"/>
        <v>#VALUE!</v>
      </c>
    </row>
    <row r="56" spans="1:73">
      <c r="B56" s="167" t="s">
        <v>820</v>
      </c>
    </row>
    <row r="57" spans="1:73" s="20" customFormat="1">
      <c r="B57" s="167"/>
      <c r="C57" s="167">
        <v>1950</v>
      </c>
      <c r="D57" s="167">
        <f>C57+1</f>
        <v>1951</v>
      </c>
      <c r="E57" s="167">
        <f t="shared" ref="E57:BH57" si="27">D57+1</f>
        <v>1952</v>
      </c>
      <c r="F57" s="167">
        <f t="shared" si="27"/>
        <v>1953</v>
      </c>
      <c r="G57" s="167">
        <f t="shared" si="27"/>
        <v>1954</v>
      </c>
      <c r="H57" s="167">
        <f t="shared" si="27"/>
        <v>1955</v>
      </c>
      <c r="I57" s="167">
        <f t="shared" si="27"/>
        <v>1956</v>
      </c>
      <c r="J57" s="167">
        <f t="shared" si="27"/>
        <v>1957</v>
      </c>
      <c r="K57" s="167">
        <f t="shared" si="27"/>
        <v>1958</v>
      </c>
      <c r="L57" s="167">
        <f t="shared" si="27"/>
        <v>1959</v>
      </c>
      <c r="M57" s="167">
        <f t="shared" si="27"/>
        <v>1960</v>
      </c>
      <c r="N57" s="167">
        <f t="shared" si="27"/>
        <v>1961</v>
      </c>
      <c r="O57" s="167">
        <f t="shared" si="27"/>
        <v>1962</v>
      </c>
      <c r="P57" s="167">
        <f t="shared" si="27"/>
        <v>1963</v>
      </c>
      <c r="Q57" s="167">
        <f t="shared" si="27"/>
        <v>1964</v>
      </c>
      <c r="R57" s="167">
        <f t="shared" si="27"/>
        <v>1965</v>
      </c>
      <c r="S57" s="167">
        <f t="shared" si="27"/>
        <v>1966</v>
      </c>
      <c r="T57" s="167">
        <f t="shared" si="27"/>
        <v>1967</v>
      </c>
      <c r="U57" s="167">
        <f t="shared" si="27"/>
        <v>1968</v>
      </c>
      <c r="V57" s="167">
        <f t="shared" si="27"/>
        <v>1969</v>
      </c>
      <c r="W57" s="167">
        <f t="shared" si="27"/>
        <v>1970</v>
      </c>
      <c r="X57" s="167">
        <f t="shared" si="27"/>
        <v>1971</v>
      </c>
      <c r="Y57" s="167">
        <f t="shared" si="27"/>
        <v>1972</v>
      </c>
      <c r="Z57" s="167">
        <f t="shared" si="27"/>
        <v>1973</v>
      </c>
      <c r="AA57" s="167">
        <f t="shared" si="27"/>
        <v>1974</v>
      </c>
      <c r="AB57" s="167">
        <f t="shared" si="27"/>
        <v>1975</v>
      </c>
      <c r="AC57" s="167">
        <f t="shared" si="27"/>
        <v>1976</v>
      </c>
      <c r="AD57" s="167">
        <f t="shared" si="27"/>
        <v>1977</v>
      </c>
      <c r="AE57" s="167">
        <f t="shared" si="27"/>
        <v>1978</v>
      </c>
      <c r="AF57" s="167">
        <f t="shared" si="27"/>
        <v>1979</v>
      </c>
      <c r="AG57" s="167">
        <f t="shared" si="27"/>
        <v>1980</v>
      </c>
      <c r="AH57" s="167">
        <f t="shared" si="27"/>
        <v>1981</v>
      </c>
      <c r="AI57" s="167">
        <f t="shared" si="27"/>
        <v>1982</v>
      </c>
      <c r="AJ57" s="167">
        <f t="shared" si="27"/>
        <v>1983</v>
      </c>
      <c r="AK57" s="167">
        <f t="shared" si="27"/>
        <v>1984</v>
      </c>
      <c r="AL57" s="167">
        <f t="shared" si="27"/>
        <v>1985</v>
      </c>
      <c r="AM57" s="167">
        <f t="shared" si="27"/>
        <v>1986</v>
      </c>
      <c r="AN57" s="167">
        <f t="shared" si="27"/>
        <v>1987</v>
      </c>
      <c r="AO57" s="167">
        <f t="shared" si="27"/>
        <v>1988</v>
      </c>
      <c r="AP57" s="167">
        <f t="shared" si="27"/>
        <v>1989</v>
      </c>
      <c r="AQ57" s="167">
        <f t="shared" si="27"/>
        <v>1990</v>
      </c>
      <c r="AR57" s="167">
        <f t="shared" si="27"/>
        <v>1991</v>
      </c>
      <c r="AS57" s="167">
        <f t="shared" si="27"/>
        <v>1992</v>
      </c>
      <c r="AT57" s="167">
        <f t="shared" si="27"/>
        <v>1993</v>
      </c>
      <c r="AU57" s="167">
        <f t="shared" si="27"/>
        <v>1994</v>
      </c>
      <c r="AV57" s="167">
        <f t="shared" si="27"/>
        <v>1995</v>
      </c>
      <c r="AW57" s="167">
        <f t="shared" si="27"/>
        <v>1996</v>
      </c>
      <c r="AX57" s="167">
        <f t="shared" si="27"/>
        <v>1997</v>
      </c>
      <c r="AY57" s="167">
        <f t="shared" si="27"/>
        <v>1998</v>
      </c>
      <c r="AZ57" s="167">
        <f t="shared" si="27"/>
        <v>1999</v>
      </c>
      <c r="BA57" s="167">
        <f t="shared" si="27"/>
        <v>2000</v>
      </c>
      <c r="BB57" s="167">
        <f t="shared" si="27"/>
        <v>2001</v>
      </c>
      <c r="BC57" s="167">
        <f t="shared" si="27"/>
        <v>2002</v>
      </c>
      <c r="BD57" s="167">
        <f t="shared" si="27"/>
        <v>2003</v>
      </c>
      <c r="BE57" s="167">
        <f t="shared" si="27"/>
        <v>2004</v>
      </c>
      <c r="BF57" s="167">
        <f t="shared" si="27"/>
        <v>2005</v>
      </c>
      <c r="BG57" s="167">
        <f t="shared" si="27"/>
        <v>2006</v>
      </c>
      <c r="BH57" s="167">
        <f t="shared" si="27"/>
        <v>2007</v>
      </c>
      <c r="BI57" s="167">
        <f t="shared" ref="BI57:BR57" si="28">BH57+1</f>
        <v>2008</v>
      </c>
      <c r="BJ57" s="167">
        <f t="shared" si="28"/>
        <v>2009</v>
      </c>
      <c r="BK57" s="167">
        <f t="shared" si="28"/>
        <v>2010</v>
      </c>
      <c r="BL57" s="167">
        <f t="shared" si="28"/>
        <v>2011</v>
      </c>
      <c r="BM57" s="167">
        <f t="shared" si="28"/>
        <v>2012</v>
      </c>
      <c r="BN57" s="167">
        <f t="shared" si="28"/>
        <v>2013</v>
      </c>
      <c r="BO57" s="167">
        <f t="shared" si="28"/>
        <v>2014</v>
      </c>
      <c r="BP57" s="167">
        <f t="shared" si="28"/>
        <v>2015</v>
      </c>
      <c r="BQ57" s="167">
        <f t="shared" si="28"/>
        <v>2016</v>
      </c>
      <c r="BR57" s="167">
        <f t="shared" si="28"/>
        <v>2017</v>
      </c>
      <c r="BS57" s="25"/>
      <c r="BT57" s="25"/>
      <c r="BU57" s="25"/>
    </row>
    <row r="58" spans="1:73" ht="28">
      <c r="B58" s="168" t="s">
        <v>670</v>
      </c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</row>
    <row r="59" spans="1:73" ht="14">
      <c r="B59" s="168" t="s">
        <v>689</v>
      </c>
      <c r="C59" s="169">
        <v>5.6759567472138499E-2</v>
      </c>
      <c r="D59" s="169">
        <v>5.9646690430932597E-2</v>
      </c>
      <c r="E59" s="169">
        <v>6.2634261791707793E-2</v>
      </c>
      <c r="F59" s="169">
        <v>6.5721122480258104E-2</v>
      </c>
      <c r="G59" s="169">
        <v>6.8905611682029605E-2</v>
      </c>
      <c r="H59" s="169">
        <v>7.2185546225815495E-2</v>
      </c>
      <c r="I59" s="169">
        <v>7.5558204462190207E-2</v>
      </c>
      <c r="J59" s="169">
        <v>7.9020315298578295E-2</v>
      </c>
      <c r="K59" s="169">
        <v>8.2568053003242201E-2</v>
      </c>
      <c r="L59" s="169">
        <v>8.6197038317858202E-2</v>
      </c>
      <c r="M59" s="169">
        <v>8.9902346322682597E-2</v>
      </c>
      <c r="N59" s="169">
        <v>9.3678521380583496E-2</v>
      </c>
      <c r="O59" s="169">
        <v>9.7519599348496397E-2</v>
      </c>
      <c r="P59" s="169">
        <v>0.101419137090384</v>
      </c>
      <c r="Q59" s="169">
        <v>0.10537024915884</v>
      </c>
      <c r="R59" s="169">
        <v>0.109365651338331</v>
      </c>
      <c r="S59" s="169">
        <v>0.11339771056775801</v>
      </c>
      <c r="T59" s="169">
        <v>0.117458500590007</v>
      </c>
      <c r="U59" s="169">
        <v>0.12153986251824</v>
      </c>
      <c r="V59" s="169">
        <v>0.12563346936921799</v>
      </c>
      <c r="W59" s="169">
        <v>0.129730893498997</v>
      </c>
      <c r="X59" s="169">
        <v>0.13382367579090601</v>
      </c>
      <c r="Y59" s="169">
        <v>0.137903395393566</v>
      </c>
      <c r="Z59" s="169">
        <v>0.14196173879028701</v>
      </c>
      <c r="AA59" s="169">
        <v>0.14599056700115501</v>
      </c>
      <c r="AB59" s="169">
        <v>0.149981979774618</v>
      </c>
      <c r="AC59" s="169">
        <v>0.15392837571390999</v>
      </c>
      <c r="AD59" s="169">
        <v>0.157822507401224</v>
      </c>
      <c r="AE59" s="169">
        <v>0.161657530724061</v>
      </c>
      <c r="AF59" s="169">
        <v>0.16542704776759601</v>
      </c>
      <c r="AG59" s="169">
        <v>0.16912514280771801</v>
      </c>
      <c r="AH59" s="169">
        <v>0.17274641111487199</v>
      </c>
      <c r="AI59" s="169">
        <v>0.176285980452529</v>
      </c>
      <c r="AJ59" s="169">
        <v>0.179739525320077</v>
      </c>
      <c r="AK59" s="169">
        <v>0.183103274142907</v>
      </c>
      <c r="AL59" s="169">
        <v>0.18637400974837301</v>
      </c>
      <c r="AM59" s="169">
        <v>0.18954906358196999</v>
      </c>
      <c r="AN59" s="169">
        <v>0.19262630421149199</v>
      </c>
      <c r="AO59" s="169">
        <v>0.195604120737294</v>
      </c>
      <c r="AP59" s="169">
        <v>0.19848140177420201</v>
      </c>
      <c r="AQ59" s="169">
        <v>0.201257510696079</v>
      </c>
      <c r="AR59" s="169">
        <v>0.20393225783935001</v>
      </c>
      <c r="AS59" s="169">
        <v>0.20650587034920201</v>
      </c>
      <c r="AT59" s="169">
        <v>0.20897896032426799</v>
      </c>
      <c r="AU59" s="169">
        <v>0.21135249187535499</v>
      </c>
      <c r="AV59" s="169">
        <v>0.21362774766387199</v>
      </c>
      <c r="AW59" s="169">
        <v>0.21580629542904201</v>
      </c>
      <c r="AX59" s="169">
        <v>0.21788995495213501</v>
      </c>
      <c r="AY59" s="169">
        <v>0.219880765843324</v>
      </c>
      <c r="AZ59" s="169">
        <v>0.22178095647423901</v>
      </c>
      <c r="BA59" s="169">
        <v>0.22359291431861</v>
      </c>
      <c r="BB59" s="169">
        <v>0.22531915790583701</v>
      </c>
      <c r="BC59" s="169">
        <v>0.22696231053896199</v>
      </c>
      <c r="BD59" s="169">
        <v>0.22852507587993001</v>
      </c>
      <c r="BE59" s="169">
        <v>0.23001021546178299</v>
      </c>
      <c r="BF59" s="169">
        <v>0.23142052814956501</v>
      </c>
      <c r="BG59" s="169">
        <v>0.23275883153934099</v>
      </c>
      <c r="BH59" s="169">
        <v>0.23402794525761</v>
      </c>
      <c r="BI59" s="169">
        <v>0.23523067610126699</v>
      </c>
      <c r="BJ59" s="169">
        <v>0.236369804940774</v>
      </c>
      <c r="BK59" s="169">
        <v>0.23744807529588699</v>
      </c>
      <c r="BL59" s="169">
        <v>0.23846818348373799</v>
      </c>
      <c r="BM59" s="169">
        <v>0.23943277023279899</v>
      </c>
      <c r="BN59" s="169">
        <v>0.24034441365276199</v>
      </c>
      <c r="BO59" s="169">
        <v>0.241205623449356</v>
      </c>
      <c r="BP59" s="169">
        <v>0.24201883627394599</v>
      </c>
      <c r="BQ59" s="169">
        <v>0.24278641210030699</v>
      </c>
      <c r="BR59" s="169">
        <v>0.24351063152467201</v>
      </c>
    </row>
    <row r="60" spans="1:73" ht="14">
      <c r="B60" s="168" t="s">
        <v>690</v>
      </c>
      <c r="C60" s="169">
        <v>9.2184533166008095E-2</v>
      </c>
      <c r="D60" s="169">
        <v>9.6873563603128293E-2</v>
      </c>
      <c r="E60" s="169">
        <v>0.101725733627835</v>
      </c>
      <c r="F60" s="169">
        <v>0.106739160761797</v>
      </c>
      <c r="G60" s="169">
        <v>0.11191114764665699</v>
      </c>
      <c r="H60" s="169">
        <v>0.117238148561155</v>
      </c>
      <c r="I60" s="169">
        <v>0.12271574323817</v>
      </c>
      <c r="J60" s="169">
        <v>0.128338619056657</v>
      </c>
      <c r="K60" s="169">
        <v>0.134100562602878</v>
      </c>
      <c r="L60" s="169">
        <v>0.13999446147740399</v>
      </c>
      <c r="M60" s="169">
        <v>0.14601231706899701</v>
      </c>
      <c r="N60" s="169">
        <v>0.15214526882524701</v>
      </c>
      <c r="O60" s="169">
        <v>0.15838363032623901</v>
      </c>
      <c r="P60" s="169">
        <v>0.164716937216556</v>
      </c>
      <c r="Q60" s="169">
        <v>0.17113400677988599</v>
      </c>
      <c r="R60" s="169">
        <v>0.17762300865758601</v>
      </c>
      <c r="S60" s="169">
        <v>0.184171545927904</v>
      </c>
      <c r="T60" s="169">
        <v>0.19076674548641001</v>
      </c>
      <c r="U60" s="169">
        <v>0.197395356411708</v>
      </c>
      <c r="V60" s="169">
        <v>0.20404385477402701</v>
      </c>
      <c r="W60" s="169">
        <v>0.21069855315758301</v>
      </c>
      <c r="X60" s="169">
        <v>0.21734571302886099</v>
      </c>
      <c r="Y60" s="169">
        <v>0.22397165799826499</v>
      </c>
      <c r="Z60" s="169">
        <v>0.23056288599591401</v>
      </c>
      <c r="AA60" s="169">
        <v>0.23710617841479001</v>
      </c>
      <c r="AB60" s="169">
        <v>0.24358870436460101</v>
      </c>
      <c r="AC60" s="169">
        <v>0.24999811832347699</v>
      </c>
      <c r="AD60" s="169">
        <v>0.25632264966556501</v>
      </c>
      <c r="AE60" s="169">
        <v>0.26255118277243999</v>
      </c>
      <c r="AF60" s="169">
        <v>0.268673326695134</v>
      </c>
      <c r="AG60" s="169">
        <v>0.27467947361100697</v>
      </c>
      <c r="AH60" s="169">
        <v>0.28056084560466499</v>
      </c>
      <c r="AI60" s="169">
        <v>0.28630952958426198</v>
      </c>
      <c r="AJ60" s="169">
        <v>0.29191850041399497</v>
      </c>
      <c r="AK60" s="169">
        <v>0.29738163259214401</v>
      </c>
      <c r="AL60" s="169">
        <v>0.30269370102467802</v>
      </c>
      <c r="AM60" s="169">
        <v>0.30785037163230899</v>
      </c>
      <c r="AN60" s="169">
        <v>0.31284818268060599</v>
      </c>
      <c r="AO60" s="169">
        <v>0.31768451783707202</v>
      </c>
      <c r="AP60" s="169">
        <v>0.32235757203606102</v>
      </c>
      <c r="AQ60" s="169">
        <v>0.32686631127379701</v>
      </c>
      <c r="AR60" s="169">
        <v>0.331210427464395</v>
      </c>
      <c r="AS60" s="169">
        <v>0.33539028946723998</v>
      </c>
      <c r="AT60" s="169">
        <v>0.33940689135089902</v>
      </c>
      <c r="AU60" s="169">
        <v>0.343261798893223</v>
      </c>
      <c r="AV60" s="169">
        <v>0.34695709523638801</v>
      </c>
      <c r="AW60" s="169">
        <v>0.35049532652364801</v>
      </c>
      <c r="AX60" s="169">
        <v>0.35387944824578998</v>
      </c>
      <c r="AY60" s="169">
        <v>0.35711277292357302</v>
      </c>
      <c r="AZ60" s="169">
        <v>0.360198919650838</v>
      </c>
      <c r="BA60" s="169">
        <v>0.36314176592446001</v>
      </c>
      <c r="BB60" s="169">
        <v>0.36594540209383702</v>
      </c>
      <c r="BC60" s="169">
        <v>0.36861408867590001</v>
      </c>
      <c r="BD60" s="169">
        <v>0.37115221670278897</v>
      </c>
      <c r="BE60" s="169">
        <v>0.37356427119904101</v>
      </c>
      <c r="BF60" s="169">
        <v>0.37585479782367298</v>
      </c>
      <c r="BG60" s="169">
        <v>0.37802837265996803</v>
      </c>
      <c r="BH60" s="169">
        <v>0.38008957509168001</v>
      </c>
      <c r="BI60" s="169">
        <v>0.38204296366849499</v>
      </c>
      <c r="BJ60" s="169">
        <v>0.38389305483512498</v>
      </c>
      <c r="BK60" s="169">
        <v>0.38564430437682101</v>
      </c>
      <c r="BL60" s="169">
        <v>0.38730109141855801</v>
      </c>
      <c r="BM60" s="169">
        <v>0.38886770480497701</v>
      </c>
      <c r="BN60" s="169">
        <v>0.39034833168250099</v>
      </c>
      <c r="BO60" s="169">
        <v>0.39174704810335698</v>
      </c>
      <c r="BP60" s="169">
        <v>0.39306781147262798</v>
      </c>
      <c r="BQ60" s="169">
        <v>0.39431445466355602</v>
      </c>
      <c r="BR60" s="169">
        <v>0.39549068163235701</v>
      </c>
    </row>
    <row r="62" spans="1:73" ht="14">
      <c r="B62" s="164" t="s">
        <v>821</v>
      </c>
    </row>
    <row r="65" spans="1:60">
      <c r="B65" s="20" t="s">
        <v>822</v>
      </c>
    </row>
    <row r="66" spans="1:60">
      <c r="B66" s="27"/>
      <c r="C66" s="27">
        <v>1960</v>
      </c>
      <c r="D66" s="27">
        <f>C66+1</f>
        <v>1961</v>
      </c>
      <c r="E66" s="27">
        <f t="shared" ref="E66:BH66" si="29">D66+1</f>
        <v>1962</v>
      </c>
      <c r="F66" s="27">
        <f t="shared" si="29"/>
        <v>1963</v>
      </c>
      <c r="G66" s="27">
        <f t="shared" si="29"/>
        <v>1964</v>
      </c>
      <c r="H66" s="27">
        <f t="shared" si="29"/>
        <v>1965</v>
      </c>
      <c r="I66" s="27">
        <f t="shared" si="29"/>
        <v>1966</v>
      </c>
      <c r="J66" s="27">
        <f t="shared" si="29"/>
        <v>1967</v>
      </c>
      <c r="K66" s="27">
        <f t="shared" si="29"/>
        <v>1968</v>
      </c>
      <c r="L66" s="27">
        <f t="shared" si="29"/>
        <v>1969</v>
      </c>
      <c r="M66" s="27">
        <f t="shared" si="29"/>
        <v>1970</v>
      </c>
      <c r="N66" s="27">
        <f t="shared" si="29"/>
        <v>1971</v>
      </c>
      <c r="O66" s="27">
        <f t="shared" si="29"/>
        <v>1972</v>
      </c>
      <c r="P66" s="27">
        <f t="shared" si="29"/>
        <v>1973</v>
      </c>
      <c r="Q66" s="27">
        <f t="shared" si="29"/>
        <v>1974</v>
      </c>
      <c r="R66" s="27">
        <f t="shared" si="29"/>
        <v>1975</v>
      </c>
      <c r="S66" s="27">
        <f t="shared" si="29"/>
        <v>1976</v>
      </c>
      <c r="T66" s="27">
        <f t="shared" si="29"/>
        <v>1977</v>
      </c>
      <c r="U66" s="27">
        <f t="shared" si="29"/>
        <v>1978</v>
      </c>
      <c r="V66" s="27">
        <f t="shared" si="29"/>
        <v>1979</v>
      </c>
      <c r="W66" s="27">
        <f t="shared" si="29"/>
        <v>1980</v>
      </c>
      <c r="X66" s="27">
        <f t="shared" si="29"/>
        <v>1981</v>
      </c>
      <c r="Y66" s="27">
        <f t="shared" si="29"/>
        <v>1982</v>
      </c>
      <c r="Z66" s="27">
        <f t="shared" si="29"/>
        <v>1983</v>
      </c>
      <c r="AA66" s="27">
        <f t="shared" si="29"/>
        <v>1984</v>
      </c>
      <c r="AB66" s="27">
        <f t="shared" si="29"/>
        <v>1985</v>
      </c>
      <c r="AC66" s="27">
        <f t="shared" si="29"/>
        <v>1986</v>
      </c>
      <c r="AD66" s="27">
        <f t="shared" si="29"/>
        <v>1987</v>
      </c>
      <c r="AE66" s="27">
        <f t="shared" si="29"/>
        <v>1988</v>
      </c>
      <c r="AF66" s="27">
        <f t="shared" si="29"/>
        <v>1989</v>
      </c>
      <c r="AG66" s="27">
        <f t="shared" si="29"/>
        <v>1990</v>
      </c>
      <c r="AH66" s="27">
        <f t="shared" si="29"/>
        <v>1991</v>
      </c>
      <c r="AI66" s="27">
        <f t="shared" si="29"/>
        <v>1992</v>
      </c>
      <c r="AJ66" s="27">
        <f t="shared" si="29"/>
        <v>1993</v>
      </c>
      <c r="AK66" s="27">
        <f t="shared" si="29"/>
        <v>1994</v>
      </c>
      <c r="AL66" s="27">
        <f t="shared" si="29"/>
        <v>1995</v>
      </c>
      <c r="AM66" s="27">
        <f t="shared" si="29"/>
        <v>1996</v>
      </c>
      <c r="AN66" s="27">
        <f t="shared" si="29"/>
        <v>1997</v>
      </c>
      <c r="AO66" s="27">
        <f t="shared" si="29"/>
        <v>1998</v>
      </c>
      <c r="AP66" s="27">
        <f t="shared" si="29"/>
        <v>1999</v>
      </c>
      <c r="AQ66" s="27">
        <f t="shared" si="29"/>
        <v>2000</v>
      </c>
      <c r="AR66" s="27">
        <f t="shared" si="29"/>
        <v>2001</v>
      </c>
      <c r="AS66" s="27">
        <f t="shared" si="29"/>
        <v>2002</v>
      </c>
      <c r="AT66" s="27">
        <f t="shared" si="29"/>
        <v>2003</v>
      </c>
      <c r="AU66" s="27">
        <f t="shared" si="29"/>
        <v>2004</v>
      </c>
      <c r="AV66" s="27">
        <f t="shared" si="29"/>
        <v>2005</v>
      </c>
      <c r="AW66" s="27">
        <f t="shared" si="29"/>
        <v>2006</v>
      </c>
      <c r="AX66" s="27">
        <f t="shared" si="29"/>
        <v>2007</v>
      </c>
      <c r="AY66" s="27">
        <f t="shared" si="29"/>
        <v>2008</v>
      </c>
      <c r="AZ66" s="27">
        <f t="shared" si="29"/>
        <v>2009</v>
      </c>
      <c r="BA66" s="27">
        <f t="shared" si="29"/>
        <v>2010</v>
      </c>
      <c r="BB66" s="27">
        <f t="shared" si="29"/>
        <v>2011</v>
      </c>
      <c r="BC66" s="27">
        <f t="shared" si="29"/>
        <v>2012</v>
      </c>
      <c r="BD66" s="27">
        <f t="shared" si="29"/>
        <v>2013</v>
      </c>
      <c r="BE66" s="27">
        <f t="shared" si="29"/>
        <v>2014</v>
      </c>
      <c r="BF66" s="27">
        <f t="shared" si="29"/>
        <v>2015</v>
      </c>
      <c r="BG66" s="27">
        <f t="shared" si="29"/>
        <v>2016</v>
      </c>
      <c r="BH66" s="27">
        <f t="shared" si="29"/>
        <v>2017</v>
      </c>
    </row>
    <row r="67" spans="1:60" ht="28">
      <c r="B67" s="165" t="s">
        <v>670</v>
      </c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  <c r="AA67" s="166"/>
      <c r="AB67" s="166"/>
      <c r="AC67" s="166"/>
      <c r="AD67" s="166"/>
      <c r="AE67" s="166"/>
      <c r="AF67" s="166"/>
      <c r="AG67" s="166"/>
      <c r="AH67" s="166"/>
      <c r="AI67" s="166"/>
      <c r="AJ67" s="166"/>
      <c r="AK67" s="166"/>
      <c r="AL67" s="166"/>
      <c r="AM67" s="166"/>
      <c r="AN67" s="166"/>
      <c r="AO67" s="166"/>
      <c r="AP67" s="166"/>
      <c r="AQ67" s="166"/>
      <c r="AR67" s="166"/>
      <c r="AS67" s="166"/>
      <c r="AT67" s="166"/>
      <c r="AU67" s="166"/>
      <c r="AV67" s="166"/>
      <c r="AW67" s="166"/>
      <c r="AX67" s="166"/>
      <c r="AY67" s="166"/>
      <c r="AZ67" s="166"/>
      <c r="BA67" s="166"/>
      <c r="BB67" s="166"/>
      <c r="BC67" s="166"/>
      <c r="BD67" s="166"/>
      <c r="BE67" s="166"/>
      <c r="BF67" s="166"/>
      <c r="BG67" s="166"/>
      <c r="BH67" s="166"/>
    </row>
    <row r="68" spans="1:60" ht="14">
      <c r="B68" s="165" t="s">
        <v>689</v>
      </c>
      <c r="C68" s="166">
        <f>C59</f>
        <v>5.6759567472138499E-2</v>
      </c>
      <c r="D68" s="166">
        <f t="shared" ref="D68:BH68" si="30">D59</f>
        <v>5.9646690430932597E-2</v>
      </c>
      <c r="E68" s="166">
        <f t="shared" si="30"/>
        <v>6.2634261791707793E-2</v>
      </c>
      <c r="F68" s="166">
        <f t="shared" si="30"/>
        <v>6.5721122480258104E-2</v>
      </c>
      <c r="G68" s="166">
        <f t="shared" si="30"/>
        <v>6.8905611682029605E-2</v>
      </c>
      <c r="H68" s="166">
        <f t="shared" si="30"/>
        <v>7.2185546225815495E-2</v>
      </c>
      <c r="I68" s="166">
        <f t="shared" si="30"/>
        <v>7.5558204462190207E-2</v>
      </c>
      <c r="J68" s="166">
        <f t="shared" si="30"/>
        <v>7.9020315298578295E-2</v>
      </c>
      <c r="K68" s="166">
        <f t="shared" si="30"/>
        <v>8.2568053003242201E-2</v>
      </c>
      <c r="L68" s="166">
        <f t="shared" si="30"/>
        <v>8.6197038317858202E-2</v>
      </c>
      <c r="M68" s="166">
        <f t="shared" si="30"/>
        <v>8.9902346322682597E-2</v>
      </c>
      <c r="N68" s="166">
        <f t="shared" si="30"/>
        <v>9.3678521380583496E-2</v>
      </c>
      <c r="O68" s="166">
        <f t="shared" si="30"/>
        <v>9.7519599348496397E-2</v>
      </c>
      <c r="P68" s="166">
        <f t="shared" si="30"/>
        <v>0.101419137090384</v>
      </c>
      <c r="Q68" s="166">
        <f t="shared" si="30"/>
        <v>0.10537024915884</v>
      </c>
      <c r="R68" s="166">
        <f t="shared" si="30"/>
        <v>0.109365651338331</v>
      </c>
      <c r="S68" s="166">
        <f t="shared" si="30"/>
        <v>0.11339771056775801</v>
      </c>
      <c r="T68" s="166">
        <f t="shared" si="30"/>
        <v>0.117458500590007</v>
      </c>
      <c r="U68" s="166">
        <f t="shared" si="30"/>
        <v>0.12153986251824</v>
      </c>
      <c r="V68" s="166">
        <f t="shared" si="30"/>
        <v>0.12563346936921799</v>
      </c>
      <c r="W68" s="166">
        <f t="shared" si="30"/>
        <v>0.129730893498997</v>
      </c>
      <c r="X68" s="166">
        <f t="shared" si="30"/>
        <v>0.13382367579090601</v>
      </c>
      <c r="Y68" s="166">
        <f t="shared" si="30"/>
        <v>0.137903395393566</v>
      </c>
      <c r="Z68" s="166">
        <f t="shared" si="30"/>
        <v>0.14196173879028701</v>
      </c>
      <c r="AA68" s="166">
        <f t="shared" si="30"/>
        <v>0.14599056700115501</v>
      </c>
      <c r="AB68" s="166">
        <f t="shared" si="30"/>
        <v>0.149981979774618</v>
      </c>
      <c r="AC68" s="166">
        <f t="shared" si="30"/>
        <v>0.15392837571390999</v>
      </c>
      <c r="AD68" s="166">
        <f t="shared" si="30"/>
        <v>0.157822507401224</v>
      </c>
      <c r="AE68" s="166">
        <f t="shared" si="30"/>
        <v>0.161657530724061</v>
      </c>
      <c r="AF68" s="166">
        <f t="shared" si="30"/>
        <v>0.16542704776759601</v>
      </c>
      <c r="AG68" s="166">
        <f t="shared" si="30"/>
        <v>0.16912514280771801</v>
      </c>
      <c r="AH68" s="166">
        <f t="shared" si="30"/>
        <v>0.17274641111487199</v>
      </c>
      <c r="AI68" s="166">
        <f t="shared" si="30"/>
        <v>0.176285980452529</v>
      </c>
      <c r="AJ68" s="166">
        <f t="shared" si="30"/>
        <v>0.179739525320077</v>
      </c>
      <c r="AK68" s="166">
        <f t="shared" si="30"/>
        <v>0.183103274142907</v>
      </c>
      <c r="AL68" s="166">
        <f t="shared" si="30"/>
        <v>0.18637400974837301</v>
      </c>
      <c r="AM68" s="166">
        <f t="shared" si="30"/>
        <v>0.18954906358196999</v>
      </c>
      <c r="AN68" s="166">
        <f t="shared" si="30"/>
        <v>0.19262630421149199</v>
      </c>
      <c r="AO68" s="166">
        <f t="shared" si="30"/>
        <v>0.195604120737294</v>
      </c>
      <c r="AP68" s="166">
        <f t="shared" si="30"/>
        <v>0.19848140177420201</v>
      </c>
      <c r="AQ68" s="166">
        <f t="shared" si="30"/>
        <v>0.201257510696079</v>
      </c>
      <c r="AR68" s="166">
        <f t="shared" si="30"/>
        <v>0.20393225783935001</v>
      </c>
      <c r="AS68" s="166">
        <f t="shared" si="30"/>
        <v>0.20650587034920201</v>
      </c>
      <c r="AT68" s="166">
        <f t="shared" si="30"/>
        <v>0.20897896032426799</v>
      </c>
      <c r="AU68" s="166">
        <f t="shared" si="30"/>
        <v>0.21135249187535499</v>
      </c>
      <c r="AV68" s="166">
        <f t="shared" si="30"/>
        <v>0.21362774766387199</v>
      </c>
      <c r="AW68" s="166">
        <f t="shared" si="30"/>
        <v>0.21580629542904201</v>
      </c>
      <c r="AX68" s="166">
        <f t="shared" si="30"/>
        <v>0.21788995495213501</v>
      </c>
      <c r="AY68" s="166">
        <f t="shared" si="30"/>
        <v>0.219880765843324</v>
      </c>
      <c r="AZ68" s="166">
        <f t="shared" si="30"/>
        <v>0.22178095647423901</v>
      </c>
      <c r="BA68" s="166">
        <f t="shared" si="30"/>
        <v>0.22359291431861</v>
      </c>
      <c r="BB68" s="166">
        <f t="shared" si="30"/>
        <v>0.22531915790583701</v>
      </c>
      <c r="BC68" s="166">
        <f t="shared" si="30"/>
        <v>0.22696231053896199</v>
      </c>
      <c r="BD68" s="166">
        <f t="shared" si="30"/>
        <v>0.22852507587993001</v>
      </c>
      <c r="BE68" s="166">
        <f t="shared" si="30"/>
        <v>0.23001021546178299</v>
      </c>
      <c r="BF68" s="166">
        <f t="shared" si="30"/>
        <v>0.23142052814956501</v>
      </c>
      <c r="BG68" s="166">
        <f t="shared" si="30"/>
        <v>0.23275883153934099</v>
      </c>
      <c r="BH68" s="166">
        <f t="shared" si="30"/>
        <v>0.23402794525761</v>
      </c>
    </row>
    <row r="69" spans="1:60" ht="14">
      <c r="B69" s="165" t="s">
        <v>690</v>
      </c>
      <c r="C69" s="166">
        <f>C60</f>
        <v>9.2184533166008095E-2</v>
      </c>
      <c r="D69" s="166">
        <f t="shared" ref="D69:BH69" si="31">D60</f>
        <v>9.6873563603128293E-2</v>
      </c>
      <c r="E69" s="166">
        <f t="shared" si="31"/>
        <v>0.101725733627835</v>
      </c>
      <c r="F69" s="166">
        <f t="shared" si="31"/>
        <v>0.106739160761797</v>
      </c>
      <c r="G69" s="166">
        <f t="shared" si="31"/>
        <v>0.11191114764665699</v>
      </c>
      <c r="H69" s="166">
        <f t="shared" si="31"/>
        <v>0.117238148561155</v>
      </c>
      <c r="I69" s="166">
        <f t="shared" si="31"/>
        <v>0.12271574323817</v>
      </c>
      <c r="J69" s="166">
        <f t="shared" si="31"/>
        <v>0.128338619056657</v>
      </c>
      <c r="K69" s="166">
        <f t="shared" si="31"/>
        <v>0.134100562602878</v>
      </c>
      <c r="L69" s="166">
        <f t="shared" si="31"/>
        <v>0.13999446147740399</v>
      </c>
      <c r="M69" s="166">
        <f t="shared" si="31"/>
        <v>0.14601231706899701</v>
      </c>
      <c r="N69" s="166">
        <f t="shared" si="31"/>
        <v>0.15214526882524701</v>
      </c>
      <c r="O69" s="166">
        <f t="shared" si="31"/>
        <v>0.15838363032623901</v>
      </c>
      <c r="P69" s="166">
        <f t="shared" si="31"/>
        <v>0.164716937216556</v>
      </c>
      <c r="Q69" s="166">
        <f t="shared" si="31"/>
        <v>0.17113400677988599</v>
      </c>
      <c r="R69" s="166">
        <f t="shared" si="31"/>
        <v>0.17762300865758601</v>
      </c>
      <c r="S69" s="166">
        <f t="shared" si="31"/>
        <v>0.184171545927904</v>
      </c>
      <c r="T69" s="166">
        <f t="shared" si="31"/>
        <v>0.19076674548641001</v>
      </c>
      <c r="U69" s="166">
        <f t="shared" si="31"/>
        <v>0.197395356411708</v>
      </c>
      <c r="V69" s="166">
        <f t="shared" si="31"/>
        <v>0.20404385477402701</v>
      </c>
      <c r="W69" s="166">
        <f t="shared" si="31"/>
        <v>0.21069855315758301</v>
      </c>
      <c r="X69" s="166">
        <f t="shared" si="31"/>
        <v>0.21734571302886099</v>
      </c>
      <c r="Y69" s="166">
        <f t="shared" si="31"/>
        <v>0.22397165799826499</v>
      </c>
      <c r="Z69" s="166">
        <f t="shared" si="31"/>
        <v>0.23056288599591401</v>
      </c>
      <c r="AA69" s="166">
        <f t="shared" si="31"/>
        <v>0.23710617841479001</v>
      </c>
      <c r="AB69" s="166">
        <f t="shared" si="31"/>
        <v>0.24358870436460101</v>
      </c>
      <c r="AC69" s="166">
        <f t="shared" si="31"/>
        <v>0.24999811832347699</v>
      </c>
      <c r="AD69" s="166">
        <f t="shared" si="31"/>
        <v>0.25632264966556501</v>
      </c>
      <c r="AE69" s="166">
        <f t="shared" si="31"/>
        <v>0.26255118277243999</v>
      </c>
      <c r="AF69" s="166">
        <f t="shared" si="31"/>
        <v>0.268673326695134</v>
      </c>
      <c r="AG69" s="166">
        <f t="shared" si="31"/>
        <v>0.27467947361100697</v>
      </c>
      <c r="AH69" s="166">
        <f t="shared" si="31"/>
        <v>0.28056084560466499</v>
      </c>
      <c r="AI69" s="166">
        <f t="shared" si="31"/>
        <v>0.28630952958426198</v>
      </c>
      <c r="AJ69" s="166">
        <f t="shared" si="31"/>
        <v>0.29191850041399497</v>
      </c>
      <c r="AK69" s="166">
        <f t="shared" si="31"/>
        <v>0.29738163259214401</v>
      </c>
      <c r="AL69" s="166">
        <f t="shared" si="31"/>
        <v>0.30269370102467802</v>
      </c>
      <c r="AM69" s="166">
        <f t="shared" si="31"/>
        <v>0.30785037163230899</v>
      </c>
      <c r="AN69" s="166">
        <f t="shared" si="31"/>
        <v>0.31284818268060599</v>
      </c>
      <c r="AO69" s="166">
        <f t="shared" si="31"/>
        <v>0.31768451783707202</v>
      </c>
      <c r="AP69" s="166">
        <f t="shared" si="31"/>
        <v>0.32235757203606102</v>
      </c>
      <c r="AQ69" s="166">
        <f t="shared" si="31"/>
        <v>0.32686631127379701</v>
      </c>
      <c r="AR69" s="166">
        <f t="shared" si="31"/>
        <v>0.331210427464395</v>
      </c>
      <c r="AS69" s="166">
        <f t="shared" si="31"/>
        <v>0.33539028946723998</v>
      </c>
      <c r="AT69" s="166">
        <f t="shared" si="31"/>
        <v>0.33940689135089902</v>
      </c>
      <c r="AU69" s="166">
        <f t="shared" si="31"/>
        <v>0.343261798893223</v>
      </c>
      <c r="AV69" s="166">
        <f t="shared" si="31"/>
        <v>0.34695709523638801</v>
      </c>
      <c r="AW69" s="166">
        <f t="shared" si="31"/>
        <v>0.35049532652364801</v>
      </c>
      <c r="AX69" s="166">
        <f t="shared" si="31"/>
        <v>0.35387944824578998</v>
      </c>
      <c r="AY69" s="166">
        <f t="shared" si="31"/>
        <v>0.35711277292357302</v>
      </c>
      <c r="AZ69" s="166">
        <f t="shared" si="31"/>
        <v>0.360198919650838</v>
      </c>
      <c r="BA69" s="166">
        <f t="shared" si="31"/>
        <v>0.36314176592446001</v>
      </c>
      <c r="BB69" s="166">
        <f t="shared" si="31"/>
        <v>0.36594540209383702</v>
      </c>
      <c r="BC69" s="166">
        <f t="shared" si="31"/>
        <v>0.36861408867590001</v>
      </c>
      <c r="BD69" s="166">
        <f t="shared" si="31"/>
        <v>0.37115221670278897</v>
      </c>
      <c r="BE69" s="166">
        <f t="shared" si="31"/>
        <v>0.37356427119904101</v>
      </c>
      <c r="BF69" s="166">
        <f t="shared" si="31"/>
        <v>0.37585479782367298</v>
      </c>
      <c r="BG69" s="166">
        <f t="shared" si="31"/>
        <v>0.37802837265996803</v>
      </c>
      <c r="BH69" s="166">
        <f t="shared" si="31"/>
        <v>0.38008957509168001</v>
      </c>
    </row>
    <row r="74" spans="1:60" ht="17">
      <c r="A74" s="343" t="s">
        <v>681</v>
      </c>
      <c r="B74" s="343"/>
      <c r="G74" s="25" t="s">
        <v>697</v>
      </c>
    </row>
    <row r="75" spans="1:60">
      <c r="G75" s="25" t="s">
        <v>698</v>
      </c>
      <c r="J75" s="25">
        <v>37.1</v>
      </c>
    </row>
    <row r="76" spans="1:60">
      <c r="C76" s="25" t="s">
        <v>687</v>
      </c>
      <c r="D76" s="25">
        <v>19.399999999999999</v>
      </c>
      <c r="G76" s="25" t="s">
        <v>700</v>
      </c>
      <c r="J76" s="25">
        <v>28</v>
      </c>
    </row>
    <row r="78" spans="1:60">
      <c r="C78" s="20">
        <v>1960</v>
      </c>
      <c r="D78" s="20">
        <v>1961</v>
      </c>
      <c r="E78" s="20">
        <v>1962</v>
      </c>
      <c r="F78" s="20">
        <v>1963</v>
      </c>
      <c r="G78" s="20">
        <v>1964</v>
      </c>
      <c r="H78" s="20">
        <v>1965</v>
      </c>
      <c r="I78" s="20">
        <v>1966</v>
      </c>
      <c r="J78" s="20">
        <v>1967</v>
      </c>
      <c r="K78" s="20">
        <v>1968</v>
      </c>
      <c r="L78" s="20">
        <v>1969</v>
      </c>
      <c r="M78" s="20">
        <v>1970</v>
      </c>
      <c r="N78" s="20">
        <v>1971</v>
      </c>
      <c r="O78" s="20">
        <v>1972</v>
      </c>
      <c r="P78" s="20">
        <v>1973</v>
      </c>
      <c r="Q78" s="20">
        <v>1974</v>
      </c>
      <c r="R78" s="20">
        <v>1975</v>
      </c>
      <c r="S78" s="20">
        <v>1976</v>
      </c>
      <c r="T78" s="20">
        <v>1977</v>
      </c>
      <c r="U78" s="20">
        <v>1978</v>
      </c>
      <c r="V78" s="20">
        <v>1979</v>
      </c>
      <c r="W78" s="20">
        <v>1980</v>
      </c>
      <c r="X78" s="20">
        <v>1981</v>
      </c>
      <c r="Y78" s="20">
        <v>1982</v>
      </c>
      <c r="Z78" s="20">
        <v>1983</v>
      </c>
      <c r="AA78" s="20">
        <v>1984</v>
      </c>
      <c r="AB78" s="20">
        <v>1985</v>
      </c>
      <c r="AC78" s="20">
        <v>1986</v>
      </c>
      <c r="AD78" s="20">
        <v>1987</v>
      </c>
      <c r="AE78" s="20">
        <v>1988</v>
      </c>
      <c r="AF78" s="20">
        <v>1989</v>
      </c>
      <c r="AG78" s="20">
        <v>1990</v>
      </c>
      <c r="AH78" s="20">
        <v>1991</v>
      </c>
      <c r="AI78" s="20">
        <v>1992</v>
      </c>
      <c r="AJ78" s="20">
        <v>1993</v>
      </c>
      <c r="AK78" s="20">
        <v>1994</v>
      </c>
      <c r="AL78" s="20">
        <v>1995</v>
      </c>
      <c r="AM78" s="20">
        <v>1996</v>
      </c>
      <c r="AN78" s="20">
        <v>1997</v>
      </c>
      <c r="AO78" s="20">
        <v>1998</v>
      </c>
      <c r="AP78" s="20">
        <v>1999</v>
      </c>
      <c r="AQ78" s="20">
        <v>2000</v>
      </c>
      <c r="AR78" s="20">
        <v>2001</v>
      </c>
      <c r="AS78" s="20">
        <v>2002</v>
      </c>
      <c r="AT78" s="20">
        <v>2003</v>
      </c>
      <c r="AU78" s="20">
        <v>2004</v>
      </c>
      <c r="AV78" s="20">
        <v>2005</v>
      </c>
      <c r="AW78" s="20">
        <v>2006</v>
      </c>
      <c r="AX78" s="20">
        <v>2007</v>
      </c>
      <c r="AY78" s="20">
        <v>2008</v>
      </c>
      <c r="AZ78" s="20">
        <v>2009</v>
      </c>
      <c r="BA78" s="20">
        <v>2010</v>
      </c>
      <c r="BB78" s="20">
        <v>2011</v>
      </c>
      <c r="BC78" s="20">
        <v>2012</v>
      </c>
      <c r="BD78" s="20">
        <v>2013</v>
      </c>
      <c r="BE78" s="20">
        <v>2014</v>
      </c>
      <c r="BF78" s="20">
        <v>2015</v>
      </c>
      <c r="BG78" s="20">
        <v>2016</v>
      </c>
      <c r="BH78" s="20">
        <v>2017</v>
      </c>
    </row>
    <row r="79" spans="1:60">
      <c r="A79" s="123" t="s">
        <v>682</v>
      </c>
      <c r="B79" s="123"/>
      <c r="C79" s="124">
        <v>43</v>
      </c>
      <c r="D79" s="25">
        <v>42.3</v>
      </c>
      <c r="E79" s="25">
        <v>41.599999999999994</v>
      </c>
      <c r="F79" s="25">
        <v>40.899999999999991</v>
      </c>
      <c r="G79" s="25">
        <v>40.199999999999989</v>
      </c>
      <c r="H79" s="25">
        <v>39.499999999999986</v>
      </c>
      <c r="I79" s="25">
        <v>38.799999999999983</v>
      </c>
      <c r="J79" s="25">
        <v>38.09999999999998</v>
      </c>
      <c r="K79" s="25">
        <v>37.399999999999977</v>
      </c>
      <c r="L79" s="25">
        <v>36.699999999999974</v>
      </c>
      <c r="M79" s="124">
        <v>36</v>
      </c>
      <c r="N79" s="25">
        <v>35.5</v>
      </c>
      <c r="O79" s="25">
        <v>35</v>
      </c>
      <c r="P79" s="25">
        <v>34.5</v>
      </c>
      <c r="Q79" s="25">
        <v>34</v>
      </c>
      <c r="R79" s="25">
        <v>33.5</v>
      </c>
      <c r="S79" s="25">
        <v>33</v>
      </c>
      <c r="T79" s="25">
        <v>32.5</v>
      </c>
      <c r="U79" s="25">
        <v>32</v>
      </c>
      <c r="V79" s="25">
        <v>31.5</v>
      </c>
      <c r="W79" s="124">
        <v>31</v>
      </c>
      <c r="X79" s="25">
        <v>30.65</v>
      </c>
      <c r="Y79" s="25">
        <v>30.299999999999997</v>
      </c>
      <c r="Z79" s="25">
        <v>29.949999999999996</v>
      </c>
      <c r="AA79" s="25">
        <v>29.599999999999994</v>
      </c>
      <c r="AB79" s="25">
        <v>29.249999999999993</v>
      </c>
      <c r="AC79" s="25">
        <v>28.899999999999991</v>
      </c>
      <c r="AD79" s="25">
        <v>28.54999999999999</v>
      </c>
      <c r="AE79" s="25">
        <v>28.199999999999989</v>
      </c>
      <c r="AF79" s="25">
        <v>27.849999999999987</v>
      </c>
      <c r="AG79" s="124">
        <v>27.5</v>
      </c>
      <c r="AH79" s="25">
        <v>27.25</v>
      </c>
      <c r="AI79" s="25">
        <v>27</v>
      </c>
      <c r="AJ79" s="25">
        <v>26.75</v>
      </c>
      <c r="AK79" s="25">
        <v>26.5</v>
      </c>
      <c r="AL79" s="25">
        <v>26.25</v>
      </c>
      <c r="AM79" s="25">
        <v>26</v>
      </c>
      <c r="AN79" s="25">
        <v>25.75</v>
      </c>
      <c r="AO79" s="25">
        <v>25.5</v>
      </c>
      <c r="AP79" s="25">
        <v>25.25</v>
      </c>
      <c r="AQ79" s="124">
        <v>25</v>
      </c>
      <c r="AR79" s="25">
        <v>24.8</v>
      </c>
      <c r="AS79" s="25">
        <v>24.6</v>
      </c>
      <c r="AT79" s="25">
        <v>24.400000000000002</v>
      </c>
      <c r="AU79" s="25">
        <v>24.200000000000003</v>
      </c>
      <c r="AV79" s="25">
        <v>24.000000000000004</v>
      </c>
      <c r="AW79" s="25">
        <v>23.800000000000004</v>
      </c>
      <c r="AX79" s="25">
        <v>23.600000000000005</v>
      </c>
      <c r="AY79" s="25">
        <v>23.400000000000006</v>
      </c>
      <c r="AZ79" s="25">
        <v>23.200000000000006</v>
      </c>
      <c r="BA79" s="124">
        <v>23</v>
      </c>
      <c r="BB79" s="117">
        <v>22.8</v>
      </c>
      <c r="BC79" s="117">
        <v>22.6</v>
      </c>
      <c r="BD79" s="117">
        <v>22.4</v>
      </c>
      <c r="BE79" s="117">
        <v>22.2</v>
      </c>
      <c r="BF79" s="117">
        <v>22</v>
      </c>
      <c r="BG79" s="117">
        <v>21.8</v>
      </c>
      <c r="BH79" s="117">
        <v>21.6</v>
      </c>
    </row>
    <row r="80" spans="1:60">
      <c r="A80" s="25" t="s">
        <v>683</v>
      </c>
      <c r="C80" s="25">
        <f>C79*1.5</f>
        <v>64.5</v>
      </c>
      <c r="D80" s="25">
        <f t="shared" ref="D80:BD80" si="32">D79*1.5</f>
        <v>63.449999999999996</v>
      </c>
      <c r="E80" s="25">
        <f t="shared" si="32"/>
        <v>62.399999999999991</v>
      </c>
      <c r="F80" s="25">
        <f t="shared" si="32"/>
        <v>61.349999999999987</v>
      </c>
      <c r="G80" s="25">
        <f t="shared" si="32"/>
        <v>60.299999999999983</v>
      </c>
      <c r="H80" s="25">
        <f t="shared" si="32"/>
        <v>59.249999999999979</v>
      </c>
      <c r="I80" s="25">
        <f t="shared" si="32"/>
        <v>58.199999999999974</v>
      </c>
      <c r="J80" s="25">
        <f t="shared" si="32"/>
        <v>57.14999999999997</v>
      </c>
      <c r="K80" s="25">
        <f t="shared" si="32"/>
        <v>56.099999999999966</v>
      </c>
      <c r="L80" s="25">
        <f t="shared" si="32"/>
        <v>55.049999999999962</v>
      </c>
      <c r="M80" s="25">
        <f t="shared" si="32"/>
        <v>54</v>
      </c>
      <c r="N80" s="25">
        <f t="shared" si="32"/>
        <v>53.25</v>
      </c>
      <c r="O80" s="25">
        <f t="shared" si="32"/>
        <v>52.5</v>
      </c>
      <c r="P80" s="25">
        <f t="shared" si="32"/>
        <v>51.75</v>
      </c>
      <c r="Q80" s="25">
        <f t="shared" si="32"/>
        <v>51</v>
      </c>
      <c r="R80" s="25">
        <f t="shared" si="32"/>
        <v>50.25</v>
      </c>
      <c r="S80" s="25">
        <f t="shared" si="32"/>
        <v>49.5</v>
      </c>
      <c r="T80" s="25">
        <f t="shared" si="32"/>
        <v>48.75</v>
      </c>
      <c r="U80" s="25">
        <f t="shared" si="32"/>
        <v>48</v>
      </c>
      <c r="V80" s="25">
        <f t="shared" si="32"/>
        <v>47.25</v>
      </c>
      <c r="W80" s="25">
        <f t="shared" si="32"/>
        <v>46.5</v>
      </c>
      <c r="X80" s="25">
        <f t="shared" si="32"/>
        <v>45.974999999999994</v>
      </c>
      <c r="Y80" s="25">
        <f t="shared" si="32"/>
        <v>45.449999999999996</v>
      </c>
      <c r="Z80" s="25">
        <f t="shared" si="32"/>
        <v>44.924999999999997</v>
      </c>
      <c r="AA80" s="25">
        <f t="shared" si="32"/>
        <v>44.399999999999991</v>
      </c>
      <c r="AB80" s="25">
        <f t="shared" si="32"/>
        <v>43.874999999999986</v>
      </c>
      <c r="AC80" s="25">
        <f t="shared" si="32"/>
        <v>43.349999999999987</v>
      </c>
      <c r="AD80" s="25">
        <f t="shared" si="32"/>
        <v>42.824999999999989</v>
      </c>
      <c r="AE80" s="25">
        <f>AE79*1.5</f>
        <v>42.299999999999983</v>
      </c>
      <c r="AF80" s="25">
        <f t="shared" si="32"/>
        <v>41.774999999999977</v>
      </c>
      <c r="AG80" s="25">
        <f t="shared" si="32"/>
        <v>41.25</v>
      </c>
      <c r="AH80" s="25">
        <f t="shared" si="32"/>
        <v>40.875</v>
      </c>
      <c r="AI80" s="25">
        <f t="shared" si="32"/>
        <v>40.5</v>
      </c>
      <c r="AJ80" s="25">
        <f t="shared" si="32"/>
        <v>40.125</v>
      </c>
      <c r="AK80" s="25">
        <f t="shared" si="32"/>
        <v>39.75</v>
      </c>
      <c r="AL80" s="25">
        <f t="shared" si="32"/>
        <v>39.375</v>
      </c>
      <c r="AM80" s="25">
        <f t="shared" si="32"/>
        <v>39</v>
      </c>
      <c r="AN80" s="25">
        <f t="shared" si="32"/>
        <v>38.625</v>
      </c>
      <c r="AO80" s="25">
        <f t="shared" si="32"/>
        <v>38.25</v>
      </c>
      <c r="AP80" s="25">
        <f t="shared" si="32"/>
        <v>37.875</v>
      </c>
      <c r="AQ80" s="25">
        <f t="shared" si="32"/>
        <v>37.5</v>
      </c>
      <c r="AR80" s="25">
        <f t="shared" si="32"/>
        <v>37.200000000000003</v>
      </c>
      <c r="AS80" s="25">
        <f t="shared" si="32"/>
        <v>36.900000000000006</v>
      </c>
      <c r="AT80" s="25">
        <f t="shared" si="32"/>
        <v>36.6</v>
      </c>
      <c r="AU80" s="25">
        <f t="shared" si="32"/>
        <v>36.300000000000004</v>
      </c>
      <c r="AV80" s="25">
        <f t="shared" si="32"/>
        <v>36.000000000000007</v>
      </c>
      <c r="AW80" s="25">
        <f t="shared" si="32"/>
        <v>35.700000000000003</v>
      </c>
      <c r="AX80" s="25">
        <f t="shared" si="32"/>
        <v>35.400000000000006</v>
      </c>
      <c r="AY80" s="25">
        <f t="shared" si="32"/>
        <v>35.100000000000009</v>
      </c>
      <c r="AZ80" s="25">
        <f t="shared" si="32"/>
        <v>34.800000000000011</v>
      </c>
      <c r="BA80" s="25">
        <f t="shared" si="32"/>
        <v>34.5</v>
      </c>
      <c r="BB80" s="25">
        <f t="shared" si="32"/>
        <v>34.200000000000003</v>
      </c>
      <c r="BC80" s="25">
        <f t="shared" si="32"/>
        <v>33.900000000000006</v>
      </c>
      <c r="BD80" s="25">
        <f t="shared" si="32"/>
        <v>33.599999999999994</v>
      </c>
      <c r="BE80" s="25">
        <f>BE79*1.5</f>
        <v>33.299999999999997</v>
      </c>
      <c r="BF80" s="25">
        <f t="shared" ref="BF80:BH80" si="33">BF79*1.5</f>
        <v>33</v>
      </c>
      <c r="BG80" s="25">
        <f t="shared" si="33"/>
        <v>32.700000000000003</v>
      </c>
      <c r="BH80" s="25">
        <f t="shared" si="33"/>
        <v>32.400000000000006</v>
      </c>
    </row>
    <row r="81" spans="1:60">
      <c r="A81" s="25" t="s">
        <v>685</v>
      </c>
      <c r="C81" s="116">
        <f>$D$76/C80</f>
        <v>0.30077519379844958</v>
      </c>
      <c r="D81" s="116">
        <f t="shared" ref="D81:BH81" si="34">$D$76/D80</f>
        <v>0.30575256107171001</v>
      </c>
      <c r="E81" s="116">
        <f t="shared" si="34"/>
        <v>0.3108974358974359</v>
      </c>
      <c r="F81" s="116">
        <f t="shared" si="34"/>
        <v>0.31621841890790553</v>
      </c>
      <c r="G81" s="116">
        <f t="shared" si="34"/>
        <v>0.32172470978441137</v>
      </c>
      <c r="H81" s="116">
        <f t="shared" si="34"/>
        <v>0.32742616033755284</v>
      </c>
      <c r="I81" s="116">
        <f t="shared" si="34"/>
        <v>0.33333333333333348</v>
      </c>
      <c r="J81" s="116">
        <f t="shared" si="34"/>
        <v>0.33945756780402464</v>
      </c>
      <c r="K81" s="116">
        <f t="shared" si="34"/>
        <v>0.34581105169340481</v>
      </c>
      <c r="L81" s="116">
        <f t="shared" si="34"/>
        <v>0.35240690281562237</v>
      </c>
      <c r="M81" s="116">
        <f t="shared" si="34"/>
        <v>0.35925925925925922</v>
      </c>
      <c r="N81" s="116">
        <f t="shared" si="34"/>
        <v>0.36431924882629108</v>
      </c>
      <c r="O81" s="116">
        <f t="shared" si="34"/>
        <v>0.36952380952380948</v>
      </c>
      <c r="P81" s="116">
        <f t="shared" si="34"/>
        <v>0.37487922705314008</v>
      </c>
      <c r="Q81" s="116">
        <f t="shared" si="34"/>
        <v>0.38039215686274508</v>
      </c>
      <c r="R81" s="116">
        <f t="shared" si="34"/>
        <v>0.38606965174129348</v>
      </c>
      <c r="S81" s="116">
        <f t="shared" si="34"/>
        <v>0.39191919191919189</v>
      </c>
      <c r="T81" s="116">
        <f t="shared" si="34"/>
        <v>0.39794871794871794</v>
      </c>
      <c r="U81" s="116">
        <f t="shared" si="34"/>
        <v>0.40416666666666662</v>
      </c>
      <c r="V81" s="116">
        <f t="shared" si="34"/>
        <v>0.41058201058201055</v>
      </c>
      <c r="W81" s="116">
        <f t="shared" si="34"/>
        <v>0.41720430107526879</v>
      </c>
      <c r="X81" s="116">
        <f t="shared" si="34"/>
        <v>0.42196846112017405</v>
      </c>
      <c r="Y81" s="116">
        <f t="shared" si="34"/>
        <v>0.42684268426842686</v>
      </c>
      <c r="Z81" s="116">
        <f t="shared" si="34"/>
        <v>0.43183082915971061</v>
      </c>
      <c r="AA81" s="116">
        <f t="shared" si="34"/>
        <v>0.43693693693693697</v>
      </c>
      <c r="AB81" s="116">
        <f t="shared" si="34"/>
        <v>0.44216524216524228</v>
      </c>
      <c r="AC81" s="116">
        <f t="shared" si="34"/>
        <v>0.44752018454440612</v>
      </c>
      <c r="AD81" s="116">
        <f t="shared" si="34"/>
        <v>0.45300642148277886</v>
      </c>
      <c r="AE81" s="116">
        <f t="shared" si="34"/>
        <v>0.45862884160756517</v>
      </c>
      <c r="AF81" s="116">
        <f t="shared" si="34"/>
        <v>0.46439257929383626</v>
      </c>
      <c r="AG81" s="116">
        <f t="shared" si="34"/>
        <v>0.47030303030303028</v>
      </c>
      <c r="AH81" s="116">
        <f t="shared" si="34"/>
        <v>0.47461773700305809</v>
      </c>
      <c r="AI81" s="116">
        <f t="shared" si="34"/>
        <v>0.4790123456790123</v>
      </c>
      <c r="AJ81" s="116">
        <f t="shared" si="34"/>
        <v>0.48348909657320871</v>
      </c>
      <c r="AK81" s="116">
        <f t="shared" si="34"/>
        <v>0.48805031446540875</v>
      </c>
      <c r="AL81" s="116">
        <f t="shared" si="34"/>
        <v>0.49269841269841264</v>
      </c>
      <c r="AM81" s="116">
        <f t="shared" si="34"/>
        <v>0.49743589743589739</v>
      </c>
      <c r="AN81" s="116">
        <f t="shared" si="34"/>
        <v>0.50226537216828471</v>
      </c>
      <c r="AO81" s="116">
        <f t="shared" si="34"/>
        <v>0.50718954248366011</v>
      </c>
      <c r="AP81" s="116">
        <f t="shared" si="34"/>
        <v>0.51221122112211215</v>
      </c>
      <c r="AQ81" s="116">
        <f t="shared" si="34"/>
        <v>0.51733333333333331</v>
      </c>
      <c r="AR81" s="116">
        <f t="shared" si="34"/>
        <v>0.52150537634408589</v>
      </c>
      <c r="AS81" s="116">
        <f t="shared" si="34"/>
        <v>0.52574525745257439</v>
      </c>
      <c r="AT81" s="116">
        <f t="shared" si="34"/>
        <v>0.53005464480874309</v>
      </c>
      <c r="AU81" s="116">
        <f t="shared" si="34"/>
        <v>0.53443526170798883</v>
      </c>
      <c r="AV81" s="116">
        <f t="shared" si="34"/>
        <v>0.53888888888888875</v>
      </c>
      <c r="AW81" s="116">
        <f t="shared" si="34"/>
        <v>0.54341736694677867</v>
      </c>
      <c r="AX81" s="116">
        <f t="shared" si="34"/>
        <v>0.54802259887005633</v>
      </c>
      <c r="AY81" s="116">
        <f t="shared" si="34"/>
        <v>0.55270655270655256</v>
      </c>
      <c r="AZ81" s="116">
        <f t="shared" si="34"/>
        <v>0.55747126436781591</v>
      </c>
      <c r="BA81" s="116">
        <f t="shared" si="34"/>
        <v>0.56231884057971016</v>
      </c>
      <c r="BB81" s="116">
        <f t="shared" si="34"/>
        <v>0.56725146198830401</v>
      </c>
      <c r="BC81" s="116">
        <f t="shared" si="34"/>
        <v>0.57227138643067832</v>
      </c>
      <c r="BD81" s="116">
        <f t="shared" si="34"/>
        <v>0.57738095238095244</v>
      </c>
      <c r="BE81" s="116">
        <f t="shared" si="34"/>
        <v>0.58258258258258255</v>
      </c>
      <c r="BF81" s="116">
        <f t="shared" si="34"/>
        <v>0.58787878787878789</v>
      </c>
      <c r="BG81" s="116">
        <f t="shared" si="34"/>
        <v>0.59327217125382259</v>
      </c>
      <c r="BH81" s="116">
        <f t="shared" si="34"/>
        <v>0.59876543209876532</v>
      </c>
    </row>
    <row r="82" spans="1:60">
      <c r="A82" s="25" t="s">
        <v>684</v>
      </c>
      <c r="C82" s="25">
        <f>C80*0.9</f>
        <v>58.050000000000004</v>
      </c>
      <c r="D82" s="25">
        <f t="shared" ref="D82:BH82" si="35">D80*0.9</f>
        <v>57.104999999999997</v>
      </c>
      <c r="E82" s="25">
        <f t="shared" si="35"/>
        <v>56.16</v>
      </c>
      <c r="F82" s="25">
        <f t="shared" si="35"/>
        <v>55.214999999999989</v>
      </c>
      <c r="G82" s="25">
        <f t="shared" si="35"/>
        <v>54.269999999999989</v>
      </c>
      <c r="H82" s="25">
        <f t="shared" si="35"/>
        <v>53.324999999999982</v>
      </c>
      <c r="I82" s="25">
        <f t="shared" si="35"/>
        <v>52.379999999999981</v>
      </c>
      <c r="J82" s="25">
        <f t="shared" si="35"/>
        <v>51.434999999999974</v>
      </c>
      <c r="K82" s="25">
        <f t="shared" si="35"/>
        <v>50.489999999999974</v>
      </c>
      <c r="L82" s="25">
        <f t="shared" si="35"/>
        <v>49.544999999999966</v>
      </c>
      <c r="M82" s="25">
        <f t="shared" si="35"/>
        <v>48.6</v>
      </c>
      <c r="N82" s="25">
        <f t="shared" si="35"/>
        <v>47.925000000000004</v>
      </c>
      <c r="O82" s="25">
        <f t="shared" si="35"/>
        <v>47.25</v>
      </c>
      <c r="P82" s="25">
        <f t="shared" si="35"/>
        <v>46.575000000000003</v>
      </c>
      <c r="Q82" s="25">
        <f t="shared" si="35"/>
        <v>45.9</v>
      </c>
      <c r="R82" s="25">
        <f t="shared" si="35"/>
        <v>45.225000000000001</v>
      </c>
      <c r="S82" s="25">
        <f t="shared" si="35"/>
        <v>44.550000000000004</v>
      </c>
      <c r="T82" s="25">
        <f t="shared" si="35"/>
        <v>43.875</v>
      </c>
      <c r="U82" s="25">
        <f t="shared" si="35"/>
        <v>43.2</v>
      </c>
      <c r="V82" s="25">
        <f t="shared" si="35"/>
        <v>42.524999999999999</v>
      </c>
      <c r="W82" s="25">
        <f t="shared" si="35"/>
        <v>41.85</v>
      </c>
      <c r="X82" s="25">
        <f t="shared" si="35"/>
        <v>41.377499999999998</v>
      </c>
      <c r="Y82" s="25">
        <f t="shared" si="35"/>
        <v>40.904999999999994</v>
      </c>
      <c r="Z82" s="25">
        <f t="shared" si="35"/>
        <v>40.432499999999997</v>
      </c>
      <c r="AA82" s="25">
        <f t="shared" si="35"/>
        <v>39.959999999999994</v>
      </c>
      <c r="AB82" s="25">
        <f t="shared" si="35"/>
        <v>39.48749999999999</v>
      </c>
      <c r="AC82" s="25">
        <f t="shared" si="35"/>
        <v>39.014999999999986</v>
      </c>
      <c r="AD82" s="25">
        <f t="shared" si="35"/>
        <v>38.54249999999999</v>
      </c>
      <c r="AE82" s="25">
        <f t="shared" si="35"/>
        <v>38.069999999999986</v>
      </c>
      <c r="AF82" s="25">
        <f t="shared" si="35"/>
        <v>37.597499999999982</v>
      </c>
      <c r="AG82" s="25">
        <f t="shared" si="35"/>
        <v>37.125</v>
      </c>
      <c r="AH82" s="25">
        <f t="shared" si="35"/>
        <v>36.787500000000001</v>
      </c>
      <c r="AI82" s="25">
        <f t="shared" si="35"/>
        <v>36.450000000000003</v>
      </c>
      <c r="AJ82" s="25">
        <f t="shared" si="35"/>
        <v>36.112500000000004</v>
      </c>
      <c r="AK82" s="25">
        <f t="shared" si="35"/>
        <v>35.774999999999999</v>
      </c>
      <c r="AL82" s="25">
        <f t="shared" si="35"/>
        <v>35.4375</v>
      </c>
      <c r="AM82" s="25">
        <f t="shared" si="35"/>
        <v>35.1</v>
      </c>
      <c r="AN82" s="25">
        <f t="shared" si="35"/>
        <v>34.762500000000003</v>
      </c>
      <c r="AO82" s="25">
        <f t="shared" si="35"/>
        <v>34.425000000000004</v>
      </c>
      <c r="AP82" s="25">
        <f t="shared" si="35"/>
        <v>34.087499999999999</v>
      </c>
      <c r="AQ82" s="25">
        <f t="shared" si="35"/>
        <v>33.75</v>
      </c>
      <c r="AR82" s="25">
        <f t="shared" si="35"/>
        <v>33.480000000000004</v>
      </c>
      <c r="AS82" s="25">
        <f t="shared" si="35"/>
        <v>33.210000000000008</v>
      </c>
      <c r="AT82" s="25">
        <f t="shared" si="35"/>
        <v>32.940000000000005</v>
      </c>
      <c r="AU82" s="25">
        <f t="shared" si="35"/>
        <v>32.67</v>
      </c>
      <c r="AV82" s="25">
        <f t="shared" si="35"/>
        <v>32.400000000000006</v>
      </c>
      <c r="AW82" s="25">
        <f t="shared" si="35"/>
        <v>32.130000000000003</v>
      </c>
      <c r="AX82" s="25">
        <f t="shared" si="35"/>
        <v>31.860000000000007</v>
      </c>
      <c r="AY82" s="25">
        <f t="shared" si="35"/>
        <v>31.590000000000007</v>
      </c>
      <c r="AZ82" s="25">
        <f t="shared" si="35"/>
        <v>31.320000000000011</v>
      </c>
      <c r="BA82" s="25">
        <f t="shared" si="35"/>
        <v>31.05</v>
      </c>
      <c r="BB82" s="25">
        <f t="shared" si="35"/>
        <v>30.780000000000005</v>
      </c>
      <c r="BC82" s="25">
        <f t="shared" si="35"/>
        <v>30.510000000000005</v>
      </c>
      <c r="BD82" s="25">
        <f t="shared" si="35"/>
        <v>30.239999999999995</v>
      </c>
      <c r="BE82" s="25">
        <f t="shared" si="35"/>
        <v>29.97</v>
      </c>
      <c r="BF82" s="25">
        <f t="shared" si="35"/>
        <v>29.7</v>
      </c>
      <c r="BG82" s="25">
        <f t="shared" si="35"/>
        <v>29.430000000000003</v>
      </c>
      <c r="BH82" s="25">
        <f t="shared" si="35"/>
        <v>29.160000000000007</v>
      </c>
    </row>
    <row r="83" spans="1:60">
      <c r="A83" s="25" t="s">
        <v>686</v>
      </c>
      <c r="C83" s="116">
        <f>$D$76/C82</f>
        <v>0.33419465977605506</v>
      </c>
      <c r="D83" s="116">
        <f t="shared" ref="D83:BH83" si="36">$D$76/D82</f>
        <v>0.33972506785745554</v>
      </c>
      <c r="E83" s="116">
        <f t="shared" si="36"/>
        <v>0.34544159544159542</v>
      </c>
      <c r="F83" s="116">
        <f t="shared" si="36"/>
        <v>0.35135379878656164</v>
      </c>
      <c r="G83" s="116">
        <f t="shared" si="36"/>
        <v>0.35747189976045701</v>
      </c>
      <c r="H83" s="116">
        <f t="shared" si="36"/>
        <v>0.36380684481950315</v>
      </c>
      <c r="I83" s="116">
        <f t="shared" si="36"/>
        <v>0.37037037037037046</v>
      </c>
      <c r="J83" s="116">
        <f t="shared" si="36"/>
        <v>0.37717507533780514</v>
      </c>
      <c r="K83" s="116">
        <f t="shared" si="36"/>
        <v>0.38423450188156089</v>
      </c>
      <c r="L83" s="116">
        <f t="shared" si="36"/>
        <v>0.39156322535069155</v>
      </c>
      <c r="M83" s="116">
        <f t="shared" si="36"/>
        <v>0.39917695473251025</v>
      </c>
      <c r="N83" s="116">
        <f t="shared" si="36"/>
        <v>0.40479916536254557</v>
      </c>
      <c r="O83" s="116">
        <f t="shared" si="36"/>
        <v>0.41058201058201055</v>
      </c>
      <c r="P83" s="116">
        <f t="shared" si="36"/>
        <v>0.41653247450348896</v>
      </c>
      <c r="Q83" s="116">
        <f t="shared" si="36"/>
        <v>0.42265795206971674</v>
      </c>
      <c r="R83" s="116">
        <f t="shared" si="36"/>
        <v>0.4289662797125483</v>
      </c>
      <c r="S83" s="116">
        <f t="shared" si="36"/>
        <v>0.43546576879910204</v>
      </c>
      <c r="T83" s="116">
        <f t="shared" si="36"/>
        <v>0.44216524216524211</v>
      </c>
      <c r="U83" s="116">
        <f t="shared" si="36"/>
        <v>0.44907407407407401</v>
      </c>
      <c r="V83" s="116">
        <f t="shared" si="36"/>
        <v>0.45620223398001175</v>
      </c>
      <c r="W83" s="116">
        <f t="shared" si="36"/>
        <v>0.46356033452807643</v>
      </c>
      <c r="X83" s="116">
        <f t="shared" si="36"/>
        <v>0.46885384568908223</v>
      </c>
      <c r="Y83" s="116">
        <f t="shared" si="36"/>
        <v>0.47426964918714098</v>
      </c>
      <c r="Z83" s="116">
        <f t="shared" si="36"/>
        <v>0.47981203239967846</v>
      </c>
      <c r="AA83" s="116">
        <f t="shared" si="36"/>
        <v>0.48548548548548554</v>
      </c>
      <c r="AB83" s="116">
        <f t="shared" si="36"/>
        <v>0.49129471351693582</v>
      </c>
      <c r="AC83" s="116">
        <f t="shared" si="36"/>
        <v>0.49724464949378455</v>
      </c>
      <c r="AD83" s="116">
        <f t="shared" si="36"/>
        <v>0.50334046831419876</v>
      </c>
      <c r="AE83" s="116">
        <f>$D$76/AE82</f>
        <v>0.50958760178618345</v>
      </c>
      <c r="AF83" s="116">
        <f t="shared" si="36"/>
        <v>0.51599175477092907</v>
      </c>
      <c r="AG83" s="116">
        <f t="shared" si="36"/>
        <v>0.52255892255892256</v>
      </c>
      <c r="AH83" s="116">
        <f t="shared" si="36"/>
        <v>0.52735304111450898</v>
      </c>
      <c r="AI83" s="116">
        <f t="shared" si="36"/>
        <v>0.53223593964334692</v>
      </c>
      <c r="AJ83" s="116">
        <f t="shared" si="36"/>
        <v>0.53721010730356511</v>
      </c>
      <c r="AK83" s="116">
        <f t="shared" si="36"/>
        <v>0.54227812718378754</v>
      </c>
      <c r="AL83" s="116">
        <f t="shared" si="36"/>
        <v>0.5474426807760141</v>
      </c>
      <c r="AM83" s="116">
        <f t="shared" si="36"/>
        <v>0.55270655270655267</v>
      </c>
      <c r="AN83" s="116">
        <f t="shared" si="36"/>
        <v>0.55807263574253851</v>
      </c>
      <c r="AO83" s="116">
        <f t="shared" si="36"/>
        <v>0.56354393609295561</v>
      </c>
      <c r="AP83" s="116">
        <f t="shared" si="36"/>
        <v>0.56912357902456912</v>
      </c>
      <c r="AQ83" s="116">
        <f t="shared" si="36"/>
        <v>0.57481481481481478</v>
      </c>
      <c r="AR83" s="116">
        <f t="shared" si="36"/>
        <v>0.57945041816009546</v>
      </c>
      <c r="AS83" s="116">
        <f t="shared" si="36"/>
        <v>0.58416139716952709</v>
      </c>
      <c r="AT83" s="116">
        <f t="shared" si="36"/>
        <v>0.58894960534304786</v>
      </c>
      <c r="AU83" s="116">
        <f t="shared" si="36"/>
        <v>0.59381695745332097</v>
      </c>
      <c r="AV83" s="116">
        <f t="shared" si="36"/>
        <v>0.59876543209876532</v>
      </c>
      <c r="AW83" s="116">
        <f t="shared" si="36"/>
        <v>0.60379707438530961</v>
      </c>
      <c r="AX83" s="116">
        <f t="shared" si="36"/>
        <v>0.60891399874450702</v>
      </c>
      <c r="AY83" s="116">
        <f t="shared" si="36"/>
        <v>0.61411839189616946</v>
      </c>
      <c r="AZ83" s="116">
        <f t="shared" si="36"/>
        <v>0.61941251596423985</v>
      </c>
      <c r="BA83" s="116">
        <f t="shared" si="36"/>
        <v>0.62479871175523338</v>
      </c>
      <c r="BB83" s="116">
        <f t="shared" si="36"/>
        <v>0.63027940220922662</v>
      </c>
      <c r="BC83" s="116">
        <f t="shared" si="36"/>
        <v>0.63585709603408702</v>
      </c>
      <c r="BD83" s="116">
        <f t="shared" si="36"/>
        <v>0.64153439153439162</v>
      </c>
      <c r="BE83" s="116">
        <f t="shared" si="36"/>
        <v>0.64731398064731394</v>
      </c>
      <c r="BF83" s="116">
        <f t="shared" si="36"/>
        <v>0.65319865319865311</v>
      </c>
      <c r="BG83" s="116">
        <f t="shared" si="36"/>
        <v>0.65919130139313609</v>
      </c>
      <c r="BH83" s="116">
        <f t="shared" si="36"/>
        <v>0.6652949245541836</v>
      </c>
    </row>
    <row r="84" spans="1:60">
      <c r="A84" s="25" t="s">
        <v>701</v>
      </c>
      <c r="C84" s="25">
        <f>C80*$AE$84/$AE$80</f>
        <v>44.018466479325589</v>
      </c>
      <c r="D84" s="25">
        <f t="shared" ref="D84:AD84" si="37">D80*$AE$84/$AE$80</f>
        <v>43.301886792452841</v>
      </c>
      <c r="E84" s="25">
        <f t="shared" si="37"/>
        <v>42.585307105580092</v>
      </c>
      <c r="F84" s="25">
        <f t="shared" si="37"/>
        <v>41.868727418707351</v>
      </c>
      <c r="G84" s="25">
        <f t="shared" si="37"/>
        <v>41.15214773183461</v>
      </c>
      <c r="H84" s="25">
        <f t="shared" si="37"/>
        <v>40.435568044961862</v>
      </c>
      <c r="I84" s="25">
        <f t="shared" si="37"/>
        <v>39.718988358089113</v>
      </c>
      <c r="J84" s="25">
        <f>J80*$AE$84/$AE$80</f>
        <v>39.002408671216372</v>
      </c>
      <c r="K84" s="25">
        <f t="shared" si="37"/>
        <v>38.285828984343624</v>
      </c>
      <c r="L84" s="25">
        <f t="shared" si="37"/>
        <v>37.569249297470883</v>
      </c>
      <c r="M84" s="25">
        <f t="shared" si="37"/>
        <v>36.852669610598163</v>
      </c>
      <c r="N84" s="25">
        <f t="shared" si="37"/>
        <v>36.340826977117636</v>
      </c>
      <c r="O84" s="25">
        <f t="shared" si="37"/>
        <v>35.82898434363711</v>
      </c>
      <c r="P84" s="25">
        <f t="shared" si="37"/>
        <v>35.317141710156577</v>
      </c>
      <c r="Q84" s="25">
        <f t="shared" si="37"/>
        <v>34.805299076676043</v>
      </c>
      <c r="R84" s="25">
        <f t="shared" si="37"/>
        <v>34.293456443195517</v>
      </c>
      <c r="S84" s="25">
        <f t="shared" si="37"/>
        <v>33.78161380971499</v>
      </c>
      <c r="T84" s="25">
        <f t="shared" si="37"/>
        <v>33.269771176234457</v>
      </c>
      <c r="U84" s="25">
        <f t="shared" si="37"/>
        <v>32.757928542753923</v>
      </c>
      <c r="V84" s="25">
        <f t="shared" si="37"/>
        <v>32.24608590927339</v>
      </c>
      <c r="W84" s="25">
        <f t="shared" si="37"/>
        <v>31.734243275792863</v>
      </c>
      <c r="X84" s="25">
        <f t="shared" si="37"/>
        <v>31.375953432356489</v>
      </c>
      <c r="Y84" s="25">
        <f t="shared" si="37"/>
        <v>31.017663588920122</v>
      </c>
      <c r="Z84" s="25">
        <f t="shared" si="37"/>
        <v>30.659373745483748</v>
      </c>
      <c r="AA84" s="25">
        <f t="shared" si="37"/>
        <v>30.301083902047374</v>
      </c>
      <c r="AB84" s="25">
        <f t="shared" si="37"/>
        <v>29.942794058610996</v>
      </c>
      <c r="AC84" s="25">
        <f t="shared" si="37"/>
        <v>29.584504215174629</v>
      </c>
      <c r="AD84" s="25">
        <f t="shared" si="37"/>
        <v>29.226214371738262</v>
      </c>
      <c r="AE84" s="127">
        <f>J76*AO80/J75</f>
        <v>28.867924528301884</v>
      </c>
      <c r="AF84" s="25">
        <f>AF80*$AE$84/$AE$80</f>
        <v>28.50963468486551</v>
      </c>
      <c r="AG84" s="25">
        <f t="shared" ref="AG84:BH84" si="38">AG80*$AE$84/$AE$80</f>
        <v>28.151344841429154</v>
      </c>
      <c r="AH84" s="25">
        <f t="shared" si="38"/>
        <v>27.895423524688887</v>
      </c>
      <c r="AI84" s="25">
        <f t="shared" si="38"/>
        <v>27.63950220794862</v>
      </c>
      <c r="AJ84" s="25">
        <f t="shared" si="38"/>
        <v>27.383580891208357</v>
      </c>
      <c r="AK84" s="25">
        <f t="shared" si="38"/>
        <v>27.127659574468098</v>
      </c>
      <c r="AL84" s="25">
        <f t="shared" si="38"/>
        <v>26.871738257727831</v>
      </c>
      <c r="AM84" s="25">
        <f t="shared" si="38"/>
        <v>26.615816940987564</v>
      </c>
      <c r="AN84" s="25">
        <f t="shared" si="38"/>
        <v>26.359895624247301</v>
      </c>
      <c r="AO84" s="25">
        <f t="shared" si="38"/>
        <v>26.103974307507034</v>
      </c>
      <c r="AP84" s="25">
        <f t="shared" si="38"/>
        <v>25.848052990766767</v>
      </c>
      <c r="AQ84" s="25">
        <f>AQ80*$AE$84/$AE$80</f>
        <v>25.592131674026501</v>
      </c>
      <c r="AR84" s="25">
        <f t="shared" si="38"/>
        <v>25.387394620634293</v>
      </c>
      <c r="AS84" s="25">
        <f t="shared" si="38"/>
        <v>25.182657567242085</v>
      </c>
      <c r="AT84" s="25">
        <f t="shared" si="38"/>
        <v>24.97792051384987</v>
      </c>
      <c r="AU84" s="25">
        <f t="shared" si="38"/>
        <v>24.773183460457659</v>
      </c>
      <c r="AV84" s="25">
        <f t="shared" si="38"/>
        <v>24.568446407065451</v>
      </c>
      <c r="AW84" s="25">
        <f t="shared" si="38"/>
        <v>24.363709353673237</v>
      </c>
      <c r="AX84" s="25">
        <f t="shared" si="38"/>
        <v>24.158972300281022</v>
      </c>
      <c r="AY84" s="25">
        <f t="shared" si="38"/>
        <v>23.954235246888814</v>
      </c>
      <c r="AZ84" s="25">
        <f t="shared" si="38"/>
        <v>23.749498193496603</v>
      </c>
      <c r="BA84" s="25">
        <f t="shared" si="38"/>
        <v>23.544761140104381</v>
      </c>
      <c r="BB84" s="25">
        <f t="shared" si="38"/>
        <v>23.340024086712173</v>
      </c>
      <c r="BC84" s="25">
        <f>BC80*$AE$84/$AE$80</f>
        <v>23.135287033319962</v>
      </c>
      <c r="BD84" s="25">
        <f t="shared" si="38"/>
        <v>22.930549979927743</v>
      </c>
      <c r="BE84" s="25">
        <f t="shared" si="38"/>
        <v>22.725812926535536</v>
      </c>
      <c r="BF84" s="25">
        <f>BF80*$AE$84/$AE$80</f>
        <v>22.521075873143321</v>
      </c>
      <c r="BG84" s="25">
        <f t="shared" si="38"/>
        <v>22.316338819751113</v>
      </c>
      <c r="BH84" s="25">
        <f t="shared" si="38"/>
        <v>22.111601766358902</v>
      </c>
    </row>
    <row r="85" spans="1:60">
      <c r="A85" s="118" t="s">
        <v>699</v>
      </c>
      <c r="B85" s="118"/>
      <c r="C85" s="118">
        <f>$D$76/C84</f>
        <v>0.44072412220702212</v>
      </c>
      <c r="D85" s="118">
        <f t="shared" ref="D85:BH85" si="39">$D$76/D84</f>
        <v>0.44801742919389964</v>
      </c>
      <c r="E85" s="118">
        <f t="shared" si="39"/>
        <v>0.45555618401206627</v>
      </c>
      <c r="F85" s="118">
        <f t="shared" si="39"/>
        <v>0.46335298911740724</v>
      </c>
      <c r="G85" s="118">
        <f t="shared" si="39"/>
        <v>0.47142132474880488</v>
      </c>
      <c r="H85" s="118">
        <f t="shared" si="39"/>
        <v>0.47977562670637874</v>
      </c>
      <c r="I85" s="118">
        <f t="shared" si="39"/>
        <v>0.48843137254901964</v>
      </c>
      <c r="J85" s="118">
        <f>$D$76/J84</f>
        <v>0.49740517729401479</v>
      </c>
      <c r="K85" s="118">
        <f t="shared" si="39"/>
        <v>0.50671489986368889</v>
      </c>
      <c r="L85" s="118">
        <f t="shared" si="39"/>
        <v>0.51637976171395006</v>
      </c>
      <c r="M85" s="118">
        <f t="shared" si="39"/>
        <v>0.52642047930283209</v>
      </c>
      <c r="N85" s="118">
        <f t="shared" si="39"/>
        <v>0.53383485225075922</v>
      </c>
      <c r="O85" s="118">
        <f t="shared" si="39"/>
        <v>0.54146106442577002</v>
      </c>
      <c r="P85" s="118">
        <f t="shared" si="39"/>
        <v>0.54930832622904213</v>
      </c>
      <c r="Q85" s="118">
        <f t="shared" si="39"/>
        <v>0.55738638985005751</v>
      </c>
      <c r="R85" s="118">
        <f t="shared" si="39"/>
        <v>0.56570558969856577</v>
      </c>
      <c r="S85" s="118">
        <f t="shared" si="39"/>
        <v>0.57427688651218034</v>
      </c>
      <c r="T85" s="118">
        <f t="shared" si="39"/>
        <v>0.58311191553544472</v>
      </c>
      <c r="U85" s="118">
        <f t="shared" si="39"/>
        <v>0.59222303921568609</v>
      </c>
      <c r="V85" s="118">
        <f t="shared" si="39"/>
        <v>0.60162340491752242</v>
      </c>
      <c r="W85" s="118">
        <f t="shared" si="39"/>
        <v>0.61132700822264363</v>
      </c>
      <c r="X85" s="118">
        <f t="shared" si="39"/>
        <v>0.61830790391197243</v>
      </c>
      <c r="Y85" s="118">
        <f t="shared" si="39"/>
        <v>0.62545007441920641</v>
      </c>
      <c r="Z85" s="118">
        <f t="shared" si="39"/>
        <v>0.63275917378637581</v>
      </c>
      <c r="AA85" s="118">
        <f t="shared" si="39"/>
        <v>0.64024112347641748</v>
      </c>
      <c r="AB85" s="118">
        <f t="shared" si="39"/>
        <v>0.64790212837271666</v>
      </c>
      <c r="AC85" s="118">
        <f t="shared" si="39"/>
        <v>0.65574869394124424</v>
      </c>
      <c r="AD85" s="118">
        <f t="shared" si="39"/>
        <v>0.66378764465505979</v>
      </c>
      <c r="AE85" s="118">
        <f t="shared" si="39"/>
        <v>0.67202614379084968</v>
      </c>
      <c r="AF85" s="118">
        <f t="shared" si="39"/>
        <v>0.68047171471820334</v>
      </c>
      <c r="AG85" s="118">
        <f t="shared" si="39"/>
        <v>0.68913226381461645</v>
      </c>
      <c r="AH85" s="118">
        <f t="shared" si="39"/>
        <v>0.69545457816153966</v>
      </c>
      <c r="AI85" s="118">
        <f t="shared" si="39"/>
        <v>0.70189397240377616</v>
      </c>
      <c r="AJ85" s="118">
        <f t="shared" si="39"/>
        <v>0.70845372915521321</v>
      </c>
      <c r="AK85" s="118">
        <f t="shared" si="39"/>
        <v>0.71513725490196045</v>
      </c>
      <c r="AL85" s="118">
        <f t="shared" si="39"/>
        <v>0.72194808590102677</v>
      </c>
      <c r="AM85" s="118">
        <f t="shared" si="39"/>
        <v>0.72888989441930585</v>
      </c>
      <c r="AN85" s="118">
        <f t="shared" si="39"/>
        <v>0.73596649533599812</v>
      </c>
      <c r="AO85" s="118">
        <f t="shared" si="39"/>
        <v>0.7431818531334099</v>
      </c>
      <c r="AP85" s="118">
        <f t="shared" si="39"/>
        <v>0.75054008930304772</v>
      </c>
      <c r="AQ85" s="118">
        <f t="shared" si="39"/>
        <v>0.75804549019607825</v>
      </c>
      <c r="AR85" s="118">
        <f t="shared" si="39"/>
        <v>0.76415876027830454</v>
      </c>
      <c r="AS85" s="118">
        <f t="shared" si="39"/>
        <v>0.77037143312609546</v>
      </c>
      <c r="AT85" s="118">
        <f t="shared" si="39"/>
        <v>0.77668595306975208</v>
      </c>
      <c r="AU85" s="118">
        <f t="shared" si="39"/>
        <v>0.78310484524388224</v>
      </c>
      <c r="AV85" s="118">
        <f t="shared" si="39"/>
        <v>0.78963071895424775</v>
      </c>
      <c r="AW85" s="118">
        <f t="shared" si="39"/>
        <v>0.79626627121436766</v>
      </c>
      <c r="AX85" s="118">
        <f t="shared" si="39"/>
        <v>0.80301429046194706</v>
      </c>
      <c r="AY85" s="118">
        <f t="shared" si="39"/>
        <v>0.80987766046589527</v>
      </c>
      <c r="AZ85" s="118">
        <f t="shared" si="39"/>
        <v>0.81685936443542873</v>
      </c>
      <c r="BA85" s="118">
        <f t="shared" si="39"/>
        <v>0.82396248934356331</v>
      </c>
      <c r="BB85" s="118">
        <f t="shared" si="39"/>
        <v>0.83119023047815577</v>
      </c>
      <c r="BC85" s="118">
        <f t="shared" si="39"/>
        <v>0.83854589623459963</v>
      </c>
      <c r="BD85" s="118">
        <f t="shared" si="39"/>
        <v>0.84603291316526597</v>
      </c>
      <c r="BE85" s="118">
        <f t="shared" si="39"/>
        <v>0.85365483130188979</v>
      </c>
      <c r="BF85" s="118">
        <f t="shared" si="39"/>
        <v>0.86141532976827073</v>
      </c>
      <c r="BG85" s="118">
        <f t="shared" si="39"/>
        <v>0.86931822270192438</v>
      </c>
      <c r="BH85" s="118">
        <f t="shared" si="39"/>
        <v>0.87736746550472</v>
      </c>
    </row>
    <row r="88" spans="1:60">
      <c r="A88" s="25" t="s">
        <v>149</v>
      </c>
      <c r="C88" s="25">
        <v>1</v>
      </c>
      <c r="D88" s="25">
        <f>C88+1</f>
        <v>2</v>
      </c>
      <c r="E88" s="25">
        <f t="shared" ref="E88:BH88" si="40">D88+1</f>
        <v>3</v>
      </c>
      <c r="F88" s="25">
        <f t="shared" si="40"/>
        <v>4</v>
      </c>
      <c r="G88" s="25">
        <f t="shared" si="40"/>
        <v>5</v>
      </c>
      <c r="H88" s="25">
        <f t="shared" si="40"/>
        <v>6</v>
      </c>
      <c r="I88" s="25">
        <f t="shared" si="40"/>
        <v>7</v>
      </c>
      <c r="J88" s="25">
        <f t="shared" si="40"/>
        <v>8</v>
      </c>
      <c r="K88" s="25">
        <f t="shared" si="40"/>
        <v>9</v>
      </c>
      <c r="L88" s="25">
        <f t="shared" si="40"/>
        <v>10</v>
      </c>
      <c r="M88" s="25">
        <f t="shared" si="40"/>
        <v>11</v>
      </c>
      <c r="N88" s="25">
        <f t="shared" si="40"/>
        <v>12</v>
      </c>
      <c r="O88" s="25">
        <f t="shared" si="40"/>
        <v>13</v>
      </c>
      <c r="P88" s="25">
        <f t="shared" si="40"/>
        <v>14</v>
      </c>
      <c r="Q88" s="25">
        <f t="shared" si="40"/>
        <v>15</v>
      </c>
      <c r="R88" s="25">
        <f t="shared" si="40"/>
        <v>16</v>
      </c>
      <c r="S88" s="25">
        <f t="shared" si="40"/>
        <v>17</v>
      </c>
      <c r="T88" s="25">
        <f t="shared" si="40"/>
        <v>18</v>
      </c>
      <c r="U88" s="25">
        <f t="shared" si="40"/>
        <v>19</v>
      </c>
      <c r="V88" s="25">
        <f t="shared" si="40"/>
        <v>20</v>
      </c>
      <c r="W88" s="25">
        <f t="shared" si="40"/>
        <v>21</v>
      </c>
      <c r="X88" s="25">
        <f t="shared" si="40"/>
        <v>22</v>
      </c>
      <c r="Y88" s="25">
        <f t="shared" si="40"/>
        <v>23</v>
      </c>
      <c r="Z88" s="25">
        <f t="shared" si="40"/>
        <v>24</v>
      </c>
      <c r="AA88" s="25">
        <f t="shared" si="40"/>
        <v>25</v>
      </c>
      <c r="AB88" s="25">
        <f t="shared" si="40"/>
        <v>26</v>
      </c>
      <c r="AC88" s="25">
        <f t="shared" si="40"/>
        <v>27</v>
      </c>
      <c r="AD88" s="25">
        <f t="shared" si="40"/>
        <v>28</v>
      </c>
      <c r="AE88" s="25">
        <f t="shared" si="40"/>
        <v>29</v>
      </c>
      <c r="AF88" s="25">
        <f t="shared" si="40"/>
        <v>30</v>
      </c>
      <c r="AG88" s="25">
        <f t="shared" si="40"/>
        <v>31</v>
      </c>
      <c r="AH88" s="25">
        <f t="shared" si="40"/>
        <v>32</v>
      </c>
      <c r="AI88" s="25">
        <f t="shared" si="40"/>
        <v>33</v>
      </c>
      <c r="AJ88" s="25">
        <f t="shared" si="40"/>
        <v>34</v>
      </c>
      <c r="AK88" s="25">
        <f t="shared" si="40"/>
        <v>35</v>
      </c>
      <c r="AL88" s="25">
        <f t="shared" si="40"/>
        <v>36</v>
      </c>
      <c r="AM88" s="25">
        <f t="shared" si="40"/>
        <v>37</v>
      </c>
      <c r="AN88" s="25">
        <f t="shared" si="40"/>
        <v>38</v>
      </c>
      <c r="AO88" s="25">
        <f t="shared" si="40"/>
        <v>39</v>
      </c>
      <c r="AP88" s="25">
        <f t="shared" si="40"/>
        <v>40</v>
      </c>
      <c r="AQ88" s="25">
        <f t="shared" si="40"/>
        <v>41</v>
      </c>
      <c r="AR88" s="25">
        <f t="shared" si="40"/>
        <v>42</v>
      </c>
      <c r="AS88" s="25">
        <f t="shared" si="40"/>
        <v>43</v>
      </c>
      <c r="AT88" s="25">
        <f t="shared" si="40"/>
        <v>44</v>
      </c>
      <c r="AU88" s="25">
        <f t="shared" si="40"/>
        <v>45</v>
      </c>
      <c r="AV88" s="25">
        <f t="shared" si="40"/>
        <v>46</v>
      </c>
      <c r="AW88" s="25">
        <f t="shared" si="40"/>
        <v>47</v>
      </c>
      <c r="AX88" s="25">
        <f t="shared" si="40"/>
        <v>48</v>
      </c>
      <c r="AY88" s="25">
        <f t="shared" si="40"/>
        <v>49</v>
      </c>
      <c r="AZ88" s="25">
        <f t="shared" si="40"/>
        <v>50</v>
      </c>
      <c r="BA88" s="25">
        <f t="shared" si="40"/>
        <v>51</v>
      </c>
      <c r="BB88" s="25">
        <f t="shared" si="40"/>
        <v>52</v>
      </c>
      <c r="BC88" s="25">
        <f t="shared" si="40"/>
        <v>53</v>
      </c>
      <c r="BD88" s="25">
        <f t="shared" si="40"/>
        <v>54</v>
      </c>
      <c r="BE88" s="25">
        <f t="shared" si="40"/>
        <v>55</v>
      </c>
      <c r="BF88" s="25">
        <f t="shared" si="40"/>
        <v>56</v>
      </c>
      <c r="BG88" s="25">
        <f t="shared" si="40"/>
        <v>57</v>
      </c>
      <c r="BH88" s="25">
        <f t="shared" si="40"/>
        <v>58</v>
      </c>
    </row>
    <row r="89" spans="1:60" ht="12" customHeight="1">
      <c r="A89" s="123" t="s">
        <v>704</v>
      </c>
      <c r="C89" s="25">
        <f>C84-21</f>
        <v>23.018466479325589</v>
      </c>
      <c r="D89" s="25">
        <f t="shared" ref="D89:BH89" si="41">D84-21</f>
        <v>22.301886792452841</v>
      </c>
      <c r="E89" s="25">
        <f t="shared" si="41"/>
        <v>21.585307105580092</v>
      </c>
      <c r="F89" s="25">
        <f t="shared" si="41"/>
        <v>20.868727418707351</v>
      </c>
      <c r="G89" s="25">
        <f t="shared" si="41"/>
        <v>20.15214773183461</v>
      </c>
      <c r="H89" s="25">
        <f t="shared" si="41"/>
        <v>19.435568044961862</v>
      </c>
      <c r="I89" s="25">
        <f t="shared" si="41"/>
        <v>18.718988358089113</v>
      </c>
      <c r="J89" s="25">
        <f t="shared" si="41"/>
        <v>18.002408671216372</v>
      </c>
      <c r="K89" s="25">
        <f t="shared" si="41"/>
        <v>17.285828984343624</v>
      </c>
      <c r="L89" s="25">
        <f t="shared" si="41"/>
        <v>16.569249297470883</v>
      </c>
      <c r="M89" s="25">
        <f t="shared" si="41"/>
        <v>15.852669610598163</v>
      </c>
      <c r="N89" s="25">
        <f t="shared" si="41"/>
        <v>15.340826977117636</v>
      </c>
      <c r="O89" s="25">
        <f t="shared" si="41"/>
        <v>14.82898434363711</v>
      </c>
      <c r="P89" s="25">
        <f t="shared" si="41"/>
        <v>14.317141710156577</v>
      </c>
      <c r="Q89" s="25">
        <f t="shared" si="41"/>
        <v>13.805299076676043</v>
      </c>
      <c r="R89" s="25">
        <f t="shared" si="41"/>
        <v>13.293456443195517</v>
      </c>
      <c r="S89" s="25">
        <f t="shared" si="41"/>
        <v>12.78161380971499</v>
      </c>
      <c r="T89" s="25">
        <f t="shared" si="41"/>
        <v>12.269771176234457</v>
      </c>
      <c r="U89" s="25">
        <f t="shared" si="41"/>
        <v>11.757928542753923</v>
      </c>
      <c r="V89" s="25">
        <f t="shared" si="41"/>
        <v>11.24608590927339</v>
      </c>
      <c r="W89" s="25">
        <f t="shared" si="41"/>
        <v>10.734243275792863</v>
      </c>
      <c r="X89" s="25">
        <f t="shared" si="41"/>
        <v>10.375953432356489</v>
      </c>
      <c r="Y89" s="25">
        <f t="shared" si="41"/>
        <v>10.017663588920122</v>
      </c>
      <c r="Z89" s="25">
        <f t="shared" si="41"/>
        <v>9.6593737454837481</v>
      </c>
      <c r="AA89" s="25">
        <f t="shared" si="41"/>
        <v>9.3010839020473739</v>
      </c>
      <c r="AB89" s="25">
        <f t="shared" si="41"/>
        <v>8.9427940586109962</v>
      </c>
      <c r="AC89" s="25">
        <f t="shared" si="41"/>
        <v>8.5845042151746291</v>
      </c>
      <c r="AD89" s="25">
        <f t="shared" si="41"/>
        <v>8.2262143717382621</v>
      </c>
      <c r="AE89" s="25">
        <f t="shared" si="41"/>
        <v>7.8679245283018844</v>
      </c>
      <c r="AF89" s="25">
        <f t="shared" si="41"/>
        <v>7.5096346848655102</v>
      </c>
      <c r="AG89" s="25">
        <f t="shared" si="41"/>
        <v>7.1513448414291538</v>
      </c>
      <c r="AH89" s="25">
        <f t="shared" si="41"/>
        <v>6.8954235246888871</v>
      </c>
      <c r="AI89" s="25">
        <f t="shared" si="41"/>
        <v>6.6395022079486203</v>
      </c>
      <c r="AJ89" s="25">
        <f t="shared" si="41"/>
        <v>6.3835808912083571</v>
      </c>
      <c r="AK89" s="25">
        <f t="shared" si="41"/>
        <v>6.1276595744680975</v>
      </c>
      <c r="AL89" s="25">
        <f t="shared" si="41"/>
        <v>5.8717382577278308</v>
      </c>
      <c r="AM89" s="25">
        <f t="shared" si="41"/>
        <v>5.615816940987564</v>
      </c>
      <c r="AN89" s="25">
        <f t="shared" si="41"/>
        <v>5.3598956242473008</v>
      </c>
      <c r="AO89" s="25">
        <f t="shared" si="41"/>
        <v>5.1039743075070341</v>
      </c>
      <c r="AP89" s="25">
        <f t="shared" si="41"/>
        <v>4.8480529907667673</v>
      </c>
      <c r="AQ89" s="25">
        <f t="shared" si="41"/>
        <v>4.5921316740265006</v>
      </c>
      <c r="AR89" s="25">
        <f t="shared" si="41"/>
        <v>4.3873946206342929</v>
      </c>
      <c r="AS89" s="25">
        <f t="shared" si="41"/>
        <v>4.1826575672420852</v>
      </c>
      <c r="AT89" s="25">
        <f t="shared" si="41"/>
        <v>3.9779205138498703</v>
      </c>
      <c r="AU89" s="25">
        <f t="shared" si="41"/>
        <v>3.7731834604576591</v>
      </c>
      <c r="AV89" s="25">
        <f t="shared" si="41"/>
        <v>3.5684464070654514</v>
      </c>
      <c r="AW89" s="25">
        <f t="shared" si="41"/>
        <v>3.3637093536732365</v>
      </c>
      <c r="AX89" s="25">
        <f t="shared" si="41"/>
        <v>3.1589723002810217</v>
      </c>
      <c r="AY89" s="25">
        <f t="shared" si="41"/>
        <v>2.954235246888814</v>
      </c>
      <c r="AZ89" s="25">
        <f t="shared" si="41"/>
        <v>2.7494981934966027</v>
      </c>
      <c r="BA89" s="25">
        <f t="shared" si="41"/>
        <v>2.5447611401043808</v>
      </c>
      <c r="BB89" s="25">
        <f t="shared" si="41"/>
        <v>2.3400240867121731</v>
      </c>
      <c r="BC89" s="25">
        <f t="shared" si="41"/>
        <v>2.1352870333199618</v>
      </c>
      <c r="BD89" s="25">
        <f t="shared" si="41"/>
        <v>1.9305499799277435</v>
      </c>
      <c r="BE89" s="25">
        <f t="shared" si="41"/>
        <v>1.7258129265355358</v>
      </c>
      <c r="BF89" s="25">
        <f t="shared" si="41"/>
        <v>1.5210758731433209</v>
      </c>
      <c r="BG89" s="25">
        <f t="shared" si="41"/>
        <v>1.3163388197511132</v>
      </c>
      <c r="BH89" s="25">
        <f t="shared" si="41"/>
        <v>1.111601766358902</v>
      </c>
    </row>
    <row r="90" spans="1:60">
      <c r="A90" s="129" t="s">
        <v>706</v>
      </c>
      <c r="B90" s="118"/>
      <c r="C90" s="118">
        <f>24.44623723*EXP(-0.03886687*C88)</f>
        <v>23.514316244464556</v>
      </c>
      <c r="D90" s="118">
        <f t="shared" ref="D90:BH90" si="42">24.44623723*EXP(-0.03886687*D88)</f>
        <v>22.617921246634715</v>
      </c>
      <c r="E90" s="118">
        <f t="shared" si="42"/>
        <v>21.755697941648531</v>
      </c>
      <c r="F90" s="118">
        <f t="shared" si="42"/>
        <v>20.92634366204954</v>
      </c>
      <c r="G90" s="118">
        <f t="shared" si="42"/>
        <v>20.128605399685853</v>
      </c>
      <c r="H90" s="118">
        <f t="shared" si="42"/>
        <v>19.361277912635636</v>
      </c>
      <c r="I90" s="118">
        <f t="shared" si="42"/>
        <v>18.623201904298991</v>
      </c>
      <c r="J90" s="118">
        <f t="shared" si="42"/>
        <v>17.913262271905108</v>
      </c>
      <c r="K90" s="118">
        <f t="shared" si="42"/>
        <v>17.230386421788488</v>
      </c>
      <c r="L90" s="118">
        <f t="shared" si="42"/>
        <v>16.573542648888978</v>
      </c>
      <c r="M90" s="118">
        <f t="shared" si="42"/>
        <v>15.941738578027216</v>
      </c>
      <c r="N90" s="118">
        <f t="shared" si="42"/>
        <v>15.334019664600653</v>
      </c>
      <c r="O90" s="118">
        <f t="shared" si="42"/>
        <v>14.749467752434882</v>
      </c>
      <c r="P90" s="118">
        <f t="shared" si="42"/>
        <v>14.187199686611466</v>
      </c>
      <c r="Q90" s="118">
        <f t="shared" si="42"/>
        <v>13.646365979176519</v>
      </c>
      <c r="R90" s="118">
        <f t="shared" si="42"/>
        <v>13.1261495257141</v>
      </c>
      <c r="S90" s="118">
        <f t="shared" si="42"/>
        <v>12.625764370845458</v>
      </c>
      <c r="T90" s="118">
        <f t="shared" si="42"/>
        <v>12.144454520788969</v>
      </c>
      <c r="U90" s="118">
        <f t="shared" si="42"/>
        <v>11.681492801186772</v>
      </c>
      <c r="V90" s="118">
        <f t="shared" si="42"/>
        <v>11.236179758472458</v>
      </c>
      <c r="W90" s="118">
        <f t="shared" si="42"/>
        <v>10.807842603120021</v>
      </c>
      <c r="X90" s="118">
        <f t="shared" si="42"/>
        <v>10.395834193177432</v>
      </c>
      <c r="Y90" s="118">
        <f t="shared" si="42"/>
        <v>9.9995320565492243</v>
      </c>
      <c r="Z90" s="118">
        <f t="shared" si="42"/>
        <v>9.6183374505508503</v>
      </c>
      <c r="AA90" s="118">
        <f t="shared" si="42"/>
        <v>9.2516744573140031</v>
      </c>
      <c r="AB90" s="118">
        <f t="shared" si="42"/>
        <v>8.898989113676226</v>
      </c>
      <c r="AC90" s="118">
        <f t="shared" si="42"/>
        <v>8.5597485742401958</v>
      </c>
      <c r="AD90" s="118">
        <f t="shared" si="42"/>
        <v>8.2334403063382418</v>
      </c>
      <c r="AE90" s="118">
        <f t="shared" si="42"/>
        <v>7.9195713156858085</v>
      </c>
      <c r="AF90" s="118">
        <f t="shared" si="42"/>
        <v>7.6176674015539829</v>
      </c>
      <c r="AG90" s="118">
        <f t="shared" si="42"/>
        <v>7.3272724403357561</v>
      </c>
      <c r="AH90" s="118">
        <f t="shared" si="42"/>
        <v>7.0479476964236465</v>
      </c>
      <c r="AI90" s="118">
        <f t="shared" si="42"/>
        <v>6.7792711593575197</v>
      </c>
      <c r="AJ90" s="118">
        <f t="shared" si="42"/>
        <v>6.5208369062411569</v>
      </c>
      <c r="AK90" s="118">
        <f t="shared" si="42"/>
        <v>6.2722544884642941</v>
      </c>
      <c r="AL90" s="118">
        <f t="shared" si="42"/>
        <v>6.0331483418035878</v>
      </c>
      <c r="AM90" s="118">
        <f t="shared" si="42"/>
        <v>5.8031572190112657</v>
      </c>
      <c r="AN90" s="118">
        <f t="shared" si="42"/>
        <v>5.5819336440341978</v>
      </c>
      <c r="AO90" s="118">
        <f t="shared" si="42"/>
        <v>5.3691433870388146</v>
      </c>
      <c r="AP90" s="118">
        <f t="shared" si="42"/>
        <v>5.1644649594487388</v>
      </c>
      <c r="AQ90" s="118">
        <f>24.44623723*EXP(-0.03886687*AQ88)</f>
        <v>4.9675891282322082</v>
      </c>
      <c r="AR90" s="118">
        <f t="shared" si="42"/>
        <v>4.778218448705454</v>
      </c>
      <c r="AS90" s="118">
        <f t="shared" si="42"/>
        <v>4.5960668151462132</v>
      </c>
      <c r="AT90" s="118">
        <f t="shared" si="42"/>
        <v>4.4208590285383993</v>
      </c>
      <c r="AU90" s="118">
        <f t="shared" si="42"/>
        <v>4.2523303807948958</v>
      </c>
      <c r="AV90" s="118">
        <f t="shared" si="42"/>
        <v>4.0902262548302843</v>
      </c>
      <c r="AW90" s="118">
        <f t="shared" si="42"/>
        <v>3.9343017398793028</v>
      </c>
      <c r="AX90" s="118">
        <f t="shared" si="42"/>
        <v>3.7843212614798398</v>
      </c>
      <c r="AY90" s="118">
        <f t="shared" si="42"/>
        <v>3.6400582255614466</v>
      </c>
      <c r="AZ90" s="118">
        <f t="shared" si="42"/>
        <v>3.5012946761016255</v>
      </c>
      <c r="BA90" s="118">
        <f t="shared" si="42"/>
        <v>3.3678209658326921</v>
      </c>
      <c r="BB90" s="118">
        <f t="shared" si="42"/>
        <v>3.2394354395017042</v>
      </c>
      <c r="BC90" s="118">
        <f t="shared" si="42"/>
        <v>3.1159441292049133</v>
      </c>
      <c r="BD90" s="118">
        <f t="shared" si="42"/>
        <v>2.9971604613364486</v>
      </c>
      <c r="BE90" s="118">
        <f t="shared" si="42"/>
        <v>2.8829049747084747</v>
      </c>
      <c r="BF90" s="118">
        <f t="shared" si="42"/>
        <v>2.7730050494169713</v>
      </c>
      <c r="BG90" s="118">
        <f t="shared" si="42"/>
        <v>2.6672946460434765</v>
      </c>
      <c r="BH90" s="118">
        <f t="shared" si="42"/>
        <v>2.5656140547987905</v>
      </c>
    </row>
    <row r="91" spans="1:60">
      <c r="A91" s="129" t="s">
        <v>707</v>
      </c>
      <c r="B91" s="118"/>
      <c r="C91" s="118">
        <f>C90+21</f>
        <v>44.514316244464553</v>
      </c>
      <c r="D91" s="118">
        <f t="shared" ref="D91:BH91" si="43">D90+21</f>
        <v>43.617921246634715</v>
      </c>
      <c r="E91" s="118">
        <f t="shared" si="43"/>
        <v>42.755697941648535</v>
      </c>
      <c r="F91" s="118">
        <f t="shared" si="43"/>
        <v>41.92634366204954</v>
      </c>
      <c r="G91" s="118">
        <f t="shared" si="43"/>
        <v>41.128605399685853</v>
      </c>
      <c r="H91" s="118">
        <f t="shared" si="43"/>
        <v>40.361277912635636</v>
      </c>
      <c r="I91" s="118">
        <f t="shared" si="43"/>
        <v>39.623201904298995</v>
      </c>
      <c r="J91" s="118">
        <f t="shared" si="43"/>
        <v>38.913262271905111</v>
      </c>
      <c r="K91" s="118">
        <f t="shared" si="43"/>
        <v>38.230386421788488</v>
      </c>
      <c r="L91" s="118">
        <f t="shared" si="43"/>
        <v>37.573542648888974</v>
      </c>
      <c r="M91" s="118">
        <f t="shared" si="43"/>
        <v>36.941738578027213</v>
      </c>
      <c r="N91" s="118">
        <f t="shared" si="43"/>
        <v>36.334019664600653</v>
      </c>
      <c r="O91" s="118">
        <f t="shared" si="43"/>
        <v>35.749467752434882</v>
      </c>
      <c r="P91" s="118">
        <f t="shared" si="43"/>
        <v>35.187199686611464</v>
      </c>
      <c r="Q91" s="118">
        <f t="shared" si="43"/>
        <v>34.646365979176522</v>
      </c>
      <c r="R91" s="118">
        <f t="shared" si="43"/>
        <v>34.126149525714098</v>
      </c>
      <c r="S91" s="118">
        <f t="shared" si="43"/>
        <v>33.625764370845459</v>
      </c>
      <c r="T91" s="118">
        <f t="shared" si="43"/>
        <v>33.144454520788969</v>
      </c>
      <c r="U91" s="118">
        <f t="shared" si="43"/>
        <v>32.681492801186771</v>
      </c>
      <c r="V91" s="118">
        <f t="shared" si="43"/>
        <v>32.23617975847246</v>
      </c>
      <c r="W91" s="118">
        <f t="shared" si="43"/>
        <v>31.807842603120022</v>
      </c>
      <c r="X91" s="118">
        <f t="shared" si="43"/>
        <v>31.395834193177432</v>
      </c>
      <c r="Y91" s="118">
        <f t="shared" si="43"/>
        <v>30.999532056549224</v>
      </c>
      <c r="Z91" s="118">
        <f t="shared" si="43"/>
        <v>30.61833745055085</v>
      </c>
      <c r="AA91" s="118">
        <f t="shared" si="43"/>
        <v>30.251674457314003</v>
      </c>
      <c r="AB91" s="118">
        <f t="shared" si="43"/>
        <v>29.898989113676226</v>
      </c>
      <c r="AC91" s="118">
        <f t="shared" si="43"/>
        <v>29.559748574240196</v>
      </c>
      <c r="AD91" s="118">
        <f t="shared" si="43"/>
        <v>29.233440306338242</v>
      </c>
      <c r="AE91" s="118">
        <f t="shared" si="43"/>
        <v>28.919571315685808</v>
      </c>
      <c r="AF91" s="118">
        <f t="shared" si="43"/>
        <v>28.617667401553984</v>
      </c>
      <c r="AG91" s="118">
        <f t="shared" si="43"/>
        <v>28.327272440335754</v>
      </c>
      <c r="AH91" s="118">
        <f t="shared" si="43"/>
        <v>28.047947696423648</v>
      </c>
      <c r="AI91" s="118">
        <f t="shared" si="43"/>
        <v>27.779271159357521</v>
      </c>
      <c r="AJ91" s="118">
        <f t="shared" si="43"/>
        <v>27.520836906241158</v>
      </c>
      <c r="AK91" s="118">
        <f t="shared" si="43"/>
        <v>27.272254488464295</v>
      </c>
      <c r="AL91" s="118">
        <f t="shared" si="43"/>
        <v>27.033148341803589</v>
      </c>
      <c r="AM91" s="118">
        <f t="shared" si="43"/>
        <v>26.803157219011265</v>
      </c>
      <c r="AN91" s="118">
        <f t="shared" si="43"/>
        <v>26.581933644034198</v>
      </c>
      <c r="AO91" s="118">
        <f t="shared" si="43"/>
        <v>26.369143387038815</v>
      </c>
      <c r="AP91" s="118">
        <f t="shared" si="43"/>
        <v>26.16446495944874</v>
      </c>
      <c r="AQ91" s="118">
        <f>AQ90+21</f>
        <v>25.967589128232209</v>
      </c>
      <c r="AR91" s="118">
        <f t="shared" si="43"/>
        <v>25.778218448705452</v>
      </c>
      <c r="AS91" s="118">
        <f t="shared" si="43"/>
        <v>25.596066815146212</v>
      </c>
      <c r="AT91" s="118">
        <f t="shared" si="43"/>
        <v>25.420859028538398</v>
      </c>
      <c r="AU91" s="118">
        <f t="shared" si="43"/>
        <v>25.252330380794895</v>
      </c>
      <c r="AV91" s="118">
        <f t="shared" si="43"/>
        <v>25.090226254830284</v>
      </c>
      <c r="AW91" s="118">
        <f t="shared" si="43"/>
        <v>24.934301739879302</v>
      </c>
      <c r="AX91" s="118">
        <f t="shared" si="43"/>
        <v>24.784321261479839</v>
      </c>
      <c r="AY91" s="118">
        <f t="shared" si="43"/>
        <v>24.640058225561447</v>
      </c>
      <c r="AZ91" s="118">
        <f t="shared" si="43"/>
        <v>24.501294676101626</v>
      </c>
      <c r="BA91" s="118">
        <f t="shared" si="43"/>
        <v>24.367820965832692</v>
      </c>
      <c r="BB91" s="118">
        <f t="shared" si="43"/>
        <v>24.239435439501705</v>
      </c>
      <c r="BC91" s="118">
        <f t="shared" si="43"/>
        <v>24.115944129204912</v>
      </c>
      <c r="BD91" s="118">
        <f t="shared" si="43"/>
        <v>23.997160461336449</v>
      </c>
      <c r="BE91" s="118">
        <f t="shared" si="43"/>
        <v>23.882904974708474</v>
      </c>
      <c r="BF91" s="118">
        <f t="shared" si="43"/>
        <v>23.773005049416973</v>
      </c>
      <c r="BG91" s="118">
        <f t="shared" si="43"/>
        <v>23.667294646043477</v>
      </c>
      <c r="BH91" s="118">
        <f t="shared" si="43"/>
        <v>23.56561405479879</v>
      </c>
    </row>
    <row r="92" spans="1:60">
      <c r="A92" s="129" t="s">
        <v>705</v>
      </c>
      <c r="B92" s="118"/>
      <c r="C92" s="130">
        <f>$D$76/C91</f>
        <v>0.43581484872099835</v>
      </c>
      <c r="D92" s="130">
        <f t="shared" ref="D92:BH92" si="44">$D$76/D91</f>
        <v>0.44477131063408437</v>
      </c>
      <c r="E92" s="130">
        <f t="shared" si="44"/>
        <v>0.45374069267858597</v>
      </c>
      <c r="F92" s="130">
        <f t="shared" si="44"/>
        <v>0.46271623770427406</v>
      </c>
      <c r="G92" s="130">
        <f t="shared" si="44"/>
        <v>0.47169116996483862</v>
      </c>
      <c r="H92" s="130">
        <f t="shared" si="44"/>
        <v>0.48065871556377482</v>
      </c>
      <c r="I92" s="130">
        <f t="shared" si="44"/>
        <v>0.48961212288841199</v>
      </c>
      <c r="J92" s="130">
        <f t="shared" si="44"/>
        <v>0.49854468290124715</v>
      </c>
      <c r="K92" s="130">
        <f t="shared" si="44"/>
        <v>0.50744974915930841</v>
      </c>
      <c r="L92" s="130">
        <f t="shared" si="44"/>
        <v>0.5163207574352493</v>
      </c>
      <c r="M92" s="130">
        <f t="shared" si="44"/>
        <v>0.52515124481821318</v>
      </c>
      <c r="N92" s="130">
        <f t="shared" si="44"/>
        <v>0.5339348681781263</v>
      </c>
      <c r="O92" s="130">
        <f t="shared" si="44"/>
        <v>0.54266542188390121</v>
      </c>
      <c r="P92" s="130">
        <f t="shared" si="44"/>
        <v>0.5513368546739339</v>
      </c>
      <c r="Q92" s="130">
        <f t="shared" si="44"/>
        <v>0.55994328558614104</v>
      </c>
      <c r="R92" s="130">
        <f t="shared" si="44"/>
        <v>0.56847901886446561</v>
      </c>
      <c r="S92" s="130">
        <f t="shared" si="44"/>
        <v>0.57693855776912473</v>
      </c>
      <c r="T92" s="130">
        <f t="shared" si="44"/>
        <v>0.5853166172287394</v>
      </c>
      <c r="U92" s="130">
        <f t="shared" si="44"/>
        <v>0.59360813528369549</v>
      </c>
      <c r="V92" s="130">
        <f t="shared" si="44"/>
        <v>0.60180828328149527</v>
      </c>
      <c r="W92" s="130">
        <f t="shared" si="44"/>
        <v>0.60991247479629629</v>
      </c>
      <c r="X92" s="130">
        <f t="shared" si="44"/>
        <v>0.617916373256162</v>
      </c>
      <c r="Y92" s="130">
        <f t="shared" si="44"/>
        <v>0.62581589827261253</v>
      </c>
      <c r="Z92" s="130">
        <f t="shared" si="44"/>
        <v>0.63360723067773805</v>
      </c>
      <c r="AA92" s="130">
        <f t="shared" si="44"/>
        <v>0.64128681628430073</v>
      </c>
      <c r="AB92" s="130">
        <f t="shared" si="44"/>
        <v>0.64885136839379498</v>
      </c>
      <c r="AC92" s="130">
        <f t="shared" si="44"/>
        <v>0.65629786908627852</v>
      </c>
      <c r="AD92" s="130">
        <f t="shared" si="44"/>
        <v>0.66362356933384237</v>
      </c>
      <c r="AE92" s="130">
        <f t="shared" si="44"/>
        <v>0.67082598798681192</v>
      </c>
      <c r="AF92" s="130">
        <f t="shared" si="44"/>
        <v>0.67790290968810929</v>
      </c>
      <c r="AG92" s="130">
        <f t="shared" si="44"/>
        <v>0.68485238177664998</v>
      </c>
      <c r="AH92" s="130">
        <f t="shared" si="44"/>
        <v>0.69167271024516574</v>
      </c>
      <c r="AI92" s="130">
        <f t="shared" si="44"/>
        <v>0.69836245482146342</v>
      </c>
      <c r="AJ92" s="130">
        <f t="shared" si="44"/>
        <v>0.70492042324484971</v>
      </c>
      <c r="AK92" s="130">
        <f t="shared" si="44"/>
        <v>0.71134566481131478</v>
      </c>
      <c r="AL92" s="130">
        <f t="shared" si="44"/>
        <v>0.71763746326210098</v>
      </c>
      <c r="AM92" s="130">
        <f t="shared" si="44"/>
        <v>0.72379532909054956</v>
      </c>
      <c r="AN92" s="130">
        <f t="shared" si="44"/>
        <v>0.72981899134166084</v>
      </c>
      <c r="AO92" s="130">
        <f t="shared" si="44"/>
        <v>0.73570838897768864</v>
      </c>
      <c r="AP92" s="130">
        <f t="shared" si="44"/>
        <v>0.74146366188138324</v>
      </c>
      <c r="AQ92" s="130">
        <f>$D$76/AQ91</f>
        <v>0.74708514156626638</v>
      </c>
      <c r="AR92" s="130">
        <f t="shared" si="44"/>
        <v>0.75257334166063139</v>
      </c>
      <c r="AS92" s="130">
        <f t="shared" si="44"/>
        <v>0.75792894822888357</v>
      </c>
      <c r="AT92" s="130">
        <f t="shared" si="44"/>
        <v>0.76315280999044288</v>
      </c>
      <c r="AU92" s="130">
        <f t="shared" si="44"/>
        <v>0.76824592849277162</v>
      </c>
      <c r="AV92" s="130">
        <f t="shared" si="44"/>
        <v>0.77320944829125149</v>
      </c>
      <c r="AW92" s="130">
        <f t="shared" si="44"/>
        <v>0.77804464718465005</v>
      </c>
      <c r="AX92" s="130">
        <f t="shared" si="44"/>
        <v>0.78275292655085804</v>
      </c>
      <c r="AY92" s="130">
        <f t="shared" si="44"/>
        <v>0.78733580182349394</v>
      </c>
      <c r="AZ92" s="130">
        <f t="shared" si="44"/>
        <v>0.79179489314589602</v>
      </c>
      <c r="BA92" s="130">
        <f t="shared" si="44"/>
        <v>0.79613191623500856</v>
      </c>
      <c r="BB92" s="130">
        <f t="shared" si="44"/>
        <v>0.80034867348374217</v>
      </c>
      <c r="BC92" s="130">
        <f t="shared" si="44"/>
        <v>0.80444704532658928</v>
      </c>
      <c r="BD92" s="130">
        <f t="shared" si="44"/>
        <v>0.80842898188961709</v>
      </c>
      <c r="BE92" s="130">
        <f t="shared" si="44"/>
        <v>0.81229649494247946</v>
      </c>
      <c r="BF92" s="130">
        <f t="shared" si="44"/>
        <v>0.81605165016678349</v>
      </c>
      <c r="BG92" s="130">
        <f t="shared" si="44"/>
        <v>0.81969655975205202</v>
      </c>
      <c r="BH92" s="130">
        <f t="shared" si="44"/>
        <v>0.82323337532761953</v>
      </c>
    </row>
    <row r="163" spans="1:61" customFormat="1">
      <c r="A163" t="s">
        <v>644</v>
      </c>
      <c r="B163" t="s">
        <v>84</v>
      </c>
      <c r="C163" t="s">
        <v>20</v>
      </c>
      <c r="D163">
        <v>2173</v>
      </c>
      <c r="E163">
        <v>1850</v>
      </c>
      <c r="F163">
        <v>1499</v>
      </c>
      <c r="G163">
        <v>1370</v>
      </c>
      <c r="H163">
        <v>1205</v>
      </c>
      <c r="I163">
        <v>1009</v>
      </c>
      <c r="J163">
        <v>734</v>
      </c>
      <c r="K163">
        <v>601</v>
      </c>
      <c r="L163">
        <v>529</v>
      </c>
      <c r="M163">
        <v>516</v>
      </c>
      <c r="N163">
        <v>451</v>
      </c>
      <c r="O163">
        <v>327</v>
      </c>
      <c r="P163">
        <v>78</v>
      </c>
      <c r="Q163">
        <v>140</v>
      </c>
      <c r="R163">
        <v>152</v>
      </c>
      <c r="S163">
        <v>112</v>
      </c>
      <c r="T163">
        <v>89</v>
      </c>
      <c r="U163">
        <v>58</v>
      </c>
      <c r="V163" t="s">
        <v>645</v>
      </c>
      <c r="W163" t="s">
        <v>645</v>
      </c>
      <c r="X163" t="s">
        <v>645</v>
      </c>
      <c r="Y163" t="s">
        <v>645</v>
      </c>
      <c r="Z163" t="s">
        <v>645</v>
      </c>
      <c r="AA163" t="s">
        <v>645</v>
      </c>
      <c r="AB163" t="s">
        <v>645</v>
      </c>
      <c r="AC163" t="s">
        <v>645</v>
      </c>
      <c r="AD163" t="s">
        <v>645</v>
      </c>
      <c r="AE163" t="s">
        <v>645</v>
      </c>
      <c r="AF163" t="s">
        <v>645</v>
      </c>
      <c r="AG163" t="s">
        <v>645</v>
      </c>
      <c r="AH163" t="s">
        <v>645</v>
      </c>
      <c r="AI163" t="s">
        <v>645</v>
      </c>
      <c r="AJ163" t="s">
        <v>645</v>
      </c>
      <c r="AK163" t="s">
        <v>645</v>
      </c>
      <c r="AL163" t="s">
        <v>645</v>
      </c>
      <c r="AM163" t="s">
        <v>645</v>
      </c>
      <c r="AN163" t="s">
        <v>645</v>
      </c>
      <c r="AO163" t="s">
        <v>645</v>
      </c>
      <c r="AP163" t="s">
        <v>645</v>
      </c>
      <c r="AQ163" t="s">
        <v>645</v>
      </c>
      <c r="AR163" t="s">
        <v>645</v>
      </c>
      <c r="AS163" t="s">
        <v>645</v>
      </c>
      <c r="AT163" t="s">
        <v>645</v>
      </c>
      <c r="AU163" t="s">
        <v>645</v>
      </c>
      <c r="AV163" t="s">
        <v>645</v>
      </c>
      <c r="AW163" t="s">
        <v>645</v>
      </c>
      <c r="AX163" t="s">
        <v>645</v>
      </c>
      <c r="AY163" t="s">
        <v>645</v>
      </c>
      <c r="AZ163" t="s">
        <v>645</v>
      </c>
      <c r="BA163" t="s">
        <v>645</v>
      </c>
      <c r="BB163" t="s">
        <v>645</v>
      </c>
      <c r="BC163" t="s">
        <v>645</v>
      </c>
      <c r="BD163" t="s">
        <v>645</v>
      </c>
      <c r="BE163" t="s">
        <v>645</v>
      </c>
      <c r="BF163" t="s">
        <v>645</v>
      </c>
      <c r="BG163" t="s">
        <v>645</v>
      </c>
      <c r="BH163" t="s">
        <v>645</v>
      </c>
      <c r="BI163" t="s">
        <v>645</v>
      </c>
    </row>
    <row r="164" spans="1:61" customFormat="1">
      <c r="A164" t="s">
        <v>644</v>
      </c>
      <c r="B164" t="s">
        <v>84</v>
      </c>
      <c r="C164" t="s">
        <v>16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t="s">
        <v>645</v>
      </c>
      <c r="W164" t="s">
        <v>645</v>
      </c>
      <c r="X164" t="s">
        <v>645</v>
      </c>
      <c r="Y164" t="s">
        <v>645</v>
      </c>
      <c r="Z164" t="s">
        <v>645</v>
      </c>
      <c r="AA164" t="s">
        <v>645</v>
      </c>
      <c r="AB164" t="s">
        <v>645</v>
      </c>
      <c r="AC164" t="s">
        <v>645</v>
      </c>
      <c r="AD164" t="s">
        <v>645</v>
      </c>
      <c r="AE164" t="s">
        <v>645</v>
      </c>
      <c r="AF164" t="s">
        <v>645</v>
      </c>
      <c r="AG164" t="s">
        <v>645</v>
      </c>
      <c r="AH164" t="s">
        <v>645</v>
      </c>
      <c r="AI164" t="s">
        <v>645</v>
      </c>
      <c r="AJ164" t="s">
        <v>645</v>
      </c>
      <c r="AK164" t="s">
        <v>645</v>
      </c>
      <c r="AL164" t="s">
        <v>645</v>
      </c>
      <c r="AM164" t="s">
        <v>645</v>
      </c>
      <c r="AN164" t="s">
        <v>645</v>
      </c>
      <c r="AO164" t="s">
        <v>645</v>
      </c>
      <c r="AP164" t="s">
        <v>645</v>
      </c>
      <c r="AQ164" t="s">
        <v>645</v>
      </c>
      <c r="AR164" t="s">
        <v>645</v>
      </c>
      <c r="AS164" t="s">
        <v>645</v>
      </c>
      <c r="AT164" t="s">
        <v>645</v>
      </c>
      <c r="AU164" t="s">
        <v>645</v>
      </c>
      <c r="AV164" t="s">
        <v>645</v>
      </c>
      <c r="AW164" t="s">
        <v>645</v>
      </c>
      <c r="AX164" t="s">
        <v>645</v>
      </c>
      <c r="AY164" t="s">
        <v>645</v>
      </c>
      <c r="AZ164" t="s">
        <v>645</v>
      </c>
      <c r="BA164" t="s">
        <v>645</v>
      </c>
      <c r="BB164" t="s">
        <v>645</v>
      </c>
      <c r="BC164" t="s">
        <v>645</v>
      </c>
      <c r="BD164" t="s">
        <v>645</v>
      </c>
      <c r="BE164" t="s">
        <v>645</v>
      </c>
      <c r="BF164" t="s">
        <v>645</v>
      </c>
      <c r="BG164" t="s">
        <v>645</v>
      </c>
      <c r="BH164" t="s">
        <v>645</v>
      </c>
      <c r="BI164" t="s">
        <v>645</v>
      </c>
    </row>
    <row r="165" spans="1:61" customFormat="1">
      <c r="A165" t="s">
        <v>644</v>
      </c>
      <c r="B165" t="s">
        <v>84</v>
      </c>
      <c r="C165" t="s">
        <v>64</v>
      </c>
      <c r="D165" t="s">
        <v>355</v>
      </c>
      <c r="E165" t="s">
        <v>355</v>
      </c>
      <c r="F165" t="s">
        <v>355</v>
      </c>
      <c r="G165" t="s">
        <v>355</v>
      </c>
      <c r="H165" t="s">
        <v>355</v>
      </c>
      <c r="I165" t="s">
        <v>355</v>
      </c>
      <c r="J165" t="s">
        <v>355</v>
      </c>
      <c r="K165" t="s">
        <v>355</v>
      </c>
      <c r="L165" t="s">
        <v>355</v>
      </c>
      <c r="M165" t="s">
        <v>355</v>
      </c>
      <c r="N165" t="s">
        <v>355</v>
      </c>
      <c r="O165" t="s">
        <v>355</v>
      </c>
      <c r="P165" t="s">
        <v>355</v>
      </c>
      <c r="Q165" t="s">
        <v>355</v>
      </c>
      <c r="R165" t="s">
        <v>355</v>
      </c>
      <c r="S165" t="s">
        <v>355</v>
      </c>
      <c r="T165" t="s">
        <v>355</v>
      </c>
      <c r="U165" t="s">
        <v>355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 t="s">
        <v>355</v>
      </c>
    </row>
    <row r="166" spans="1:61" customFormat="1">
      <c r="A166" t="s">
        <v>644</v>
      </c>
      <c r="B166" t="s">
        <v>84</v>
      </c>
      <c r="C166" t="s">
        <v>29</v>
      </c>
      <c r="D166" t="s">
        <v>355</v>
      </c>
      <c r="E166" t="s">
        <v>355</v>
      </c>
      <c r="F166" t="s">
        <v>355</v>
      </c>
      <c r="G166" t="s">
        <v>355</v>
      </c>
      <c r="H166" t="s">
        <v>355</v>
      </c>
      <c r="I166" t="s">
        <v>355</v>
      </c>
      <c r="J166" t="s">
        <v>355</v>
      </c>
      <c r="K166" t="s">
        <v>355</v>
      </c>
      <c r="L166" t="s">
        <v>355</v>
      </c>
      <c r="M166" t="s">
        <v>355</v>
      </c>
      <c r="N166" t="s">
        <v>355</v>
      </c>
      <c r="O166" t="s">
        <v>355</v>
      </c>
      <c r="P166" t="s">
        <v>355</v>
      </c>
      <c r="Q166" t="s">
        <v>355</v>
      </c>
      <c r="R166" t="s">
        <v>355</v>
      </c>
      <c r="S166" t="s">
        <v>355</v>
      </c>
      <c r="T166" t="s">
        <v>355</v>
      </c>
      <c r="U166" t="s">
        <v>355</v>
      </c>
      <c r="V166">
        <v>0</v>
      </c>
      <c r="W166">
        <v>0</v>
      </c>
      <c r="X166">
        <v>0</v>
      </c>
      <c r="Y166">
        <v>374</v>
      </c>
      <c r="Z166">
        <v>362</v>
      </c>
      <c r="AA166">
        <v>312</v>
      </c>
      <c r="AB166">
        <v>275</v>
      </c>
      <c r="AC166">
        <v>350</v>
      </c>
      <c r="AD166">
        <v>209</v>
      </c>
      <c r="AE166">
        <v>172</v>
      </c>
      <c r="AF166">
        <v>122</v>
      </c>
      <c r="AG166">
        <v>103</v>
      </c>
      <c r="AH166">
        <v>107</v>
      </c>
      <c r="AI166">
        <v>89</v>
      </c>
      <c r="AJ166">
        <v>31</v>
      </c>
      <c r="AK166">
        <v>28</v>
      </c>
      <c r="AL166">
        <v>18</v>
      </c>
      <c r="AM166">
        <v>17</v>
      </c>
      <c r="AN166">
        <v>37</v>
      </c>
      <c r="AO166">
        <v>26</v>
      </c>
      <c r="AP166">
        <v>0</v>
      </c>
      <c r="AQ166">
        <v>23</v>
      </c>
      <c r="AR166">
        <v>18</v>
      </c>
      <c r="AS166">
        <v>74</v>
      </c>
      <c r="AT166">
        <v>67</v>
      </c>
      <c r="AU166">
        <v>78</v>
      </c>
      <c r="AV166">
        <v>85</v>
      </c>
      <c r="AW166">
        <v>88</v>
      </c>
      <c r="AX166">
        <v>130</v>
      </c>
      <c r="AY166">
        <v>139</v>
      </c>
      <c r="AZ166">
        <v>178</v>
      </c>
      <c r="BA166">
        <v>115</v>
      </c>
      <c r="BB166">
        <v>90</v>
      </c>
      <c r="BC166">
        <v>97</v>
      </c>
      <c r="BD166">
        <v>79</v>
      </c>
      <c r="BE166">
        <v>88</v>
      </c>
      <c r="BF166">
        <v>102</v>
      </c>
      <c r="BG166">
        <v>129</v>
      </c>
      <c r="BH166">
        <v>134</v>
      </c>
      <c r="BI166" t="s">
        <v>355</v>
      </c>
    </row>
    <row r="167" spans="1:61" customFormat="1">
      <c r="A167" t="s">
        <v>644</v>
      </c>
      <c r="B167" t="s">
        <v>84</v>
      </c>
      <c r="C167" t="s">
        <v>22</v>
      </c>
      <c r="D167" t="s">
        <v>355</v>
      </c>
      <c r="E167" t="s">
        <v>355</v>
      </c>
      <c r="F167" t="s">
        <v>355</v>
      </c>
      <c r="G167" t="s">
        <v>355</v>
      </c>
      <c r="H167" t="s">
        <v>355</v>
      </c>
      <c r="I167" t="s">
        <v>355</v>
      </c>
      <c r="J167" t="s">
        <v>355</v>
      </c>
      <c r="K167" t="s">
        <v>355</v>
      </c>
      <c r="L167" t="s">
        <v>355</v>
      </c>
      <c r="M167" t="s">
        <v>355</v>
      </c>
      <c r="N167" t="s">
        <v>355</v>
      </c>
      <c r="O167" t="s">
        <v>355</v>
      </c>
      <c r="P167" t="s">
        <v>355</v>
      </c>
      <c r="Q167" t="s">
        <v>355</v>
      </c>
      <c r="R167" t="s">
        <v>355</v>
      </c>
      <c r="S167" t="s">
        <v>355</v>
      </c>
      <c r="T167" t="s">
        <v>355</v>
      </c>
      <c r="U167" t="s">
        <v>355</v>
      </c>
      <c r="V167">
        <v>59</v>
      </c>
      <c r="W167">
        <v>111</v>
      </c>
      <c r="X167">
        <v>68</v>
      </c>
      <c r="Y167">
        <v>86</v>
      </c>
      <c r="Z167">
        <v>39</v>
      </c>
      <c r="AA167">
        <v>17</v>
      </c>
      <c r="AB167">
        <v>21</v>
      </c>
      <c r="AC167">
        <v>16</v>
      </c>
      <c r="AD167">
        <v>13</v>
      </c>
      <c r="AE167">
        <v>12</v>
      </c>
      <c r="AF167">
        <v>5</v>
      </c>
      <c r="AG167">
        <v>11</v>
      </c>
      <c r="AH167">
        <v>8</v>
      </c>
      <c r="AI167">
        <v>6</v>
      </c>
      <c r="AJ167">
        <v>4</v>
      </c>
      <c r="AK167">
        <v>2</v>
      </c>
      <c r="AL167">
        <v>1</v>
      </c>
      <c r="AM167">
        <v>33</v>
      </c>
      <c r="AN167">
        <v>2</v>
      </c>
      <c r="AO167">
        <v>1</v>
      </c>
      <c r="AP167">
        <v>6</v>
      </c>
      <c r="AQ167">
        <v>8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48</v>
      </c>
      <c r="AZ167">
        <v>44</v>
      </c>
      <c r="BA167">
        <v>38</v>
      </c>
      <c r="BB167">
        <v>41</v>
      </c>
      <c r="BC167">
        <v>33</v>
      </c>
      <c r="BD167">
        <v>32</v>
      </c>
      <c r="BE167">
        <v>34</v>
      </c>
      <c r="BF167">
        <v>34</v>
      </c>
      <c r="BG167">
        <v>28</v>
      </c>
      <c r="BH167">
        <v>22</v>
      </c>
      <c r="BI167" t="s">
        <v>355</v>
      </c>
    </row>
    <row r="168" spans="1:61" customFormat="1">
      <c r="A168" t="s">
        <v>644</v>
      </c>
      <c r="B168" t="s">
        <v>84</v>
      </c>
      <c r="C168" t="s">
        <v>23</v>
      </c>
      <c r="D168" t="s">
        <v>355</v>
      </c>
      <c r="E168" t="s">
        <v>355</v>
      </c>
      <c r="F168" t="s">
        <v>355</v>
      </c>
      <c r="G168" t="s">
        <v>355</v>
      </c>
      <c r="H168" t="s">
        <v>355</v>
      </c>
      <c r="I168" t="s">
        <v>355</v>
      </c>
      <c r="J168" t="s">
        <v>355</v>
      </c>
      <c r="K168" t="s">
        <v>355</v>
      </c>
      <c r="L168" t="s">
        <v>355</v>
      </c>
      <c r="M168" t="s">
        <v>355</v>
      </c>
      <c r="N168" t="s">
        <v>355</v>
      </c>
      <c r="O168" t="s">
        <v>355</v>
      </c>
      <c r="P168" t="s">
        <v>355</v>
      </c>
      <c r="Q168" t="s">
        <v>355</v>
      </c>
      <c r="R168" t="s">
        <v>355</v>
      </c>
      <c r="S168" t="s">
        <v>355</v>
      </c>
      <c r="T168" t="s">
        <v>355</v>
      </c>
      <c r="U168" t="s">
        <v>355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 t="s">
        <v>355</v>
      </c>
    </row>
    <row r="169" spans="1:61" customFormat="1">
      <c r="A169" t="s">
        <v>644</v>
      </c>
      <c r="B169" t="s">
        <v>84</v>
      </c>
      <c r="C169" t="s">
        <v>646</v>
      </c>
      <c r="D169" t="s">
        <v>355</v>
      </c>
      <c r="E169" t="s">
        <v>355</v>
      </c>
      <c r="F169" t="s">
        <v>355</v>
      </c>
      <c r="G169" t="s">
        <v>355</v>
      </c>
      <c r="H169" t="s">
        <v>355</v>
      </c>
      <c r="I169" t="s">
        <v>355</v>
      </c>
      <c r="J169" t="s">
        <v>355</v>
      </c>
      <c r="K169" t="s">
        <v>355</v>
      </c>
      <c r="L169" t="s">
        <v>355</v>
      </c>
      <c r="M169" t="s">
        <v>355</v>
      </c>
      <c r="N169" t="s">
        <v>355</v>
      </c>
      <c r="O169" t="s">
        <v>355</v>
      </c>
      <c r="P169" t="s">
        <v>355</v>
      </c>
      <c r="Q169" t="s">
        <v>355</v>
      </c>
      <c r="R169" t="s">
        <v>355</v>
      </c>
      <c r="S169" t="s">
        <v>355</v>
      </c>
      <c r="T169" t="s">
        <v>355</v>
      </c>
      <c r="U169" t="s">
        <v>355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 t="s">
        <v>355</v>
      </c>
    </row>
    <row r="170" spans="1:61" customFormat="1">
      <c r="A170" t="s">
        <v>644</v>
      </c>
      <c r="B170" t="s">
        <v>84</v>
      </c>
      <c r="C170" t="s">
        <v>49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 t="s">
        <v>355</v>
      </c>
    </row>
    <row r="171" spans="1:61" customFormat="1">
      <c r="A171" t="s">
        <v>644</v>
      </c>
      <c r="B171" t="s">
        <v>84</v>
      </c>
      <c r="C171" t="s">
        <v>27</v>
      </c>
      <c r="D171">
        <v>1581</v>
      </c>
      <c r="E171">
        <v>1475</v>
      </c>
      <c r="F171">
        <v>1755</v>
      </c>
      <c r="G171">
        <v>2277</v>
      </c>
      <c r="H171">
        <v>2764</v>
      </c>
      <c r="I171">
        <v>3131</v>
      </c>
      <c r="J171">
        <v>3120</v>
      </c>
      <c r="K171">
        <v>3123</v>
      </c>
      <c r="L171">
        <v>3559</v>
      </c>
      <c r="M171">
        <v>3698</v>
      </c>
      <c r="N171">
        <v>3559</v>
      </c>
      <c r="O171">
        <v>3453</v>
      </c>
      <c r="P171">
        <v>3103</v>
      </c>
      <c r="Q171">
        <v>3266</v>
      </c>
      <c r="R171">
        <v>2212</v>
      </c>
      <c r="S171">
        <v>2439</v>
      </c>
      <c r="T171">
        <v>2220</v>
      </c>
      <c r="U171">
        <v>2118</v>
      </c>
      <c r="V171">
        <v>2153</v>
      </c>
      <c r="W171">
        <v>2263</v>
      </c>
      <c r="X171">
        <v>1403</v>
      </c>
      <c r="Y171">
        <v>2068</v>
      </c>
      <c r="Z171">
        <v>1954</v>
      </c>
      <c r="AA171">
        <v>1877</v>
      </c>
      <c r="AB171">
        <v>1914</v>
      </c>
      <c r="AC171">
        <v>2060</v>
      </c>
      <c r="AD171">
        <v>1665</v>
      </c>
      <c r="AE171">
        <v>1627</v>
      </c>
      <c r="AF171">
        <v>1606</v>
      </c>
      <c r="AG171">
        <v>1415</v>
      </c>
      <c r="AH171">
        <v>1416</v>
      </c>
      <c r="AI171">
        <v>1274</v>
      </c>
      <c r="AJ171">
        <v>818</v>
      </c>
      <c r="AK171">
        <v>719</v>
      </c>
      <c r="AL171">
        <v>770</v>
      </c>
      <c r="AM171">
        <v>715</v>
      </c>
      <c r="AN171">
        <v>957</v>
      </c>
      <c r="AO171">
        <v>865</v>
      </c>
      <c r="AP171">
        <v>602</v>
      </c>
      <c r="AQ171">
        <v>888</v>
      </c>
      <c r="AR171">
        <v>769</v>
      </c>
      <c r="AS171">
        <v>969</v>
      </c>
      <c r="AT171">
        <v>835</v>
      </c>
      <c r="AU171">
        <v>953</v>
      </c>
      <c r="AV171">
        <v>962</v>
      </c>
      <c r="AW171">
        <v>904</v>
      </c>
      <c r="AX171">
        <v>1016</v>
      </c>
      <c r="AY171">
        <v>1020</v>
      </c>
      <c r="AZ171">
        <v>1102</v>
      </c>
      <c r="BA171">
        <v>752</v>
      </c>
      <c r="BB171">
        <v>567</v>
      </c>
      <c r="BC171">
        <v>532</v>
      </c>
      <c r="BD171">
        <v>575</v>
      </c>
      <c r="BE171">
        <v>673</v>
      </c>
      <c r="BF171">
        <v>688</v>
      </c>
      <c r="BG171">
        <v>651</v>
      </c>
      <c r="BH171">
        <v>431</v>
      </c>
      <c r="BI171" t="s">
        <v>355</v>
      </c>
    </row>
    <row r="172" spans="1:61" customFormat="1">
      <c r="A172" t="s">
        <v>644</v>
      </c>
      <c r="B172" t="s">
        <v>84</v>
      </c>
      <c r="C172" t="s">
        <v>31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222</v>
      </c>
      <c r="J172">
        <v>137</v>
      </c>
      <c r="K172">
        <v>131</v>
      </c>
      <c r="L172">
        <v>111</v>
      </c>
      <c r="M172">
        <v>113</v>
      </c>
      <c r="N172">
        <v>98</v>
      </c>
      <c r="O172">
        <v>23</v>
      </c>
      <c r="P172">
        <v>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 t="s">
        <v>355</v>
      </c>
    </row>
    <row r="173" spans="1:61" customFormat="1">
      <c r="A173" t="s">
        <v>644</v>
      </c>
      <c r="B173" t="s">
        <v>84</v>
      </c>
      <c r="C173" t="s">
        <v>26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 t="s">
        <v>355</v>
      </c>
    </row>
    <row r="174" spans="1:61" customFormat="1">
      <c r="A174" t="s">
        <v>644</v>
      </c>
      <c r="B174" t="s">
        <v>84</v>
      </c>
      <c r="C174" t="s">
        <v>647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 t="s">
        <v>355</v>
      </c>
    </row>
    <row r="175" spans="1:61" customFormat="1">
      <c r="A175" t="s">
        <v>644</v>
      </c>
      <c r="B175" t="s">
        <v>84</v>
      </c>
      <c r="C175" t="s">
        <v>32</v>
      </c>
      <c r="D175">
        <v>329</v>
      </c>
      <c r="E175">
        <v>327</v>
      </c>
      <c r="F175">
        <v>308</v>
      </c>
      <c r="G175">
        <v>318</v>
      </c>
      <c r="H175">
        <v>331</v>
      </c>
      <c r="I175">
        <v>336</v>
      </c>
      <c r="J175">
        <v>322</v>
      </c>
      <c r="K175">
        <v>299</v>
      </c>
      <c r="L175">
        <v>256</v>
      </c>
      <c r="M175">
        <v>277</v>
      </c>
      <c r="N175">
        <v>293</v>
      </c>
      <c r="O175">
        <v>254</v>
      </c>
      <c r="P175">
        <v>172</v>
      </c>
      <c r="Q175">
        <v>30</v>
      </c>
      <c r="R175">
        <v>16</v>
      </c>
      <c r="S175">
        <v>9</v>
      </c>
      <c r="T175">
        <v>4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 t="s">
        <v>355</v>
      </c>
    </row>
    <row r="176" spans="1:61" customFormat="1">
      <c r="A176" t="s">
        <v>644</v>
      </c>
      <c r="B176" t="s">
        <v>84</v>
      </c>
      <c r="C176" t="s">
        <v>28</v>
      </c>
      <c r="D176">
        <v>1168</v>
      </c>
      <c r="E176">
        <v>1095</v>
      </c>
      <c r="F176">
        <v>964</v>
      </c>
      <c r="G176">
        <v>966</v>
      </c>
      <c r="H176">
        <v>1132</v>
      </c>
      <c r="I176">
        <v>1152</v>
      </c>
      <c r="J176">
        <v>1036</v>
      </c>
      <c r="K176">
        <v>987</v>
      </c>
      <c r="L176">
        <v>1043</v>
      </c>
      <c r="M176">
        <v>962</v>
      </c>
      <c r="N176">
        <v>996</v>
      </c>
      <c r="O176">
        <v>957</v>
      </c>
      <c r="P176">
        <v>919</v>
      </c>
      <c r="Q176">
        <v>1057</v>
      </c>
      <c r="R176">
        <v>764</v>
      </c>
      <c r="S176">
        <v>785</v>
      </c>
      <c r="T176">
        <v>712</v>
      </c>
      <c r="U176">
        <v>637</v>
      </c>
      <c r="V176">
        <v>545</v>
      </c>
      <c r="W176">
        <v>645</v>
      </c>
      <c r="X176">
        <v>371</v>
      </c>
      <c r="Y176">
        <v>508</v>
      </c>
      <c r="Z176">
        <v>459</v>
      </c>
      <c r="AA176">
        <v>481</v>
      </c>
      <c r="AB176">
        <v>392</v>
      </c>
      <c r="AC176">
        <v>539</v>
      </c>
      <c r="AD176">
        <v>548</v>
      </c>
      <c r="AE176">
        <v>557</v>
      </c>
      <c r="AF176">
        <v>555</v>
      </c>
      <c r="AG176">
        <v>509</v>
      </c>
      <c r="AH176">
        <v>501</v>
      </c>
      <c r="AI176">
        <v>502</v>
      </c>
      <c r="AJ176">
        <v>450</v>
      </c>
      <c r="AK176">
        <v>464</v>
      </c>
      <c r="AL176">
        <v>490</v>
      </c>
      <c r="AM176">
        <v>422</v>
      </c>
      <c r="AN176">
        <v>379</v>
      </c>
      <c r="AO176">
        <v>394</v>
      </c>
      <c r="AP176">
        <v>337</v>
      </c>
      <c r="AQ176">
        <v>179</v>
      </c>
      <c r="AR176">
        <v>179</v>
      </c>
      <c r="AS176">
        <v>110</v>
      </c>
      <c r="AT176">
        <v>67</v>
      </c>
      <c r="AU176">
        <v>44</v>
      </c>
      <c r="AV176">
        <v>61</v>
      </c>
      <c r="AW176">
        <v>71</v>
      </c>
      <c r="AX176">
        <v>96</v>
      </c>
      <c r="AY176">
        <v>91</v>
      </c>
      <c r="AZ176">
        <v>83</v>
      </c>
      <c r="BA176">
        <v>44</v>
      </c>
      <c r="BB176">
        <v>87</v>
      </c>
      <c r="BC176">
        <v>54</v>
      </c>
      <c r="BD176">
        <v>39</v>
      </c>
      <c r="BE176">
        <v>55</v>
      </c>
      <c r="BF176">
        <v>49</v>
      </c>
      <c r="BG176">
        <v>45</v>
      </c>
      <c r="BH176">
        <v>75</v>
      </c>
      <c r="BI176" t="s">
        <v>355</v>
      </c>
    </row>
    <row r="177" spans="1:61" customFormat="1">
      <c r="A177" t="s">
        <v>644</v>
      </c>
      <c r="B177" t="s">
        <v>84</v>
      </c>
      <c r="C177" t="s">
        <v>25</v>
      </c>
      <c r="D177">
        <v>3044</v>
      </c>
      <c r="E177">
        <v>2821</v>
      </c>
      <c r="F177">
        <v>2457</v>
      </c>
      <c r="G177">
        <v>2336</v>
      </c>
      <c r="H177">
        <v>2622</v>
      </c>
      <c r="I177">
        <v>2676</v>
      </c>
      <c r="J177">
        <v>2280</v>
      </c>
      <c r="K177">
        <v>2161</v>
      </c>
      <c r="L177">
        <v>2363</v>
      </c>
      <c r="M177">
        <v>2379</v>
      </c>
      <c r="N177">
        <v>2389</v>
      </c>
      <c r="O177">
        <v>1897</v>
      </c>
      <c r="P177">
        <v>1920</v>
      </c>
      <c r="Q177">
        <v>1824</v>
      </c>
      <c r="R177">
        <v>1670</v>
      </c>
      <c r="S177">
        <v>1468</v>
      </c>
      <c r="T177">
        <v>1620</v>
      </c>
      <c r="U177">
        <v>1399</v>
      </c>
      <c r="V177">
        <v>1139</v>
      </c>
      <c r="W177">
        <v>1359</v>
      </c>
      <c r="X177">
        <v>685</v>
      </c>
      <c r="Y177">
        <v>1005</v>
      </c>
      <c r="Z177">
        <v>877</v>
      </c>
      <c r="AA177">
        <v>939</v>
      </c>
      <c r="AB177">
        <v>869</v>
      </c>
      <c r="AC177">
        <v>872</v>
      </c>
      <c r="AD177">
        <v>787</v>
      </c>
      <c r="AE177">
        <v>929</v>
      </c>
      <c r="AF177">
        <v>1047</v>
      </c>
      <c r="AG177">
        <v>999</v>
      </c>
      <c r="AH177">
        <v>960</v>
      </c>
      <c r="AI177">
        <v>942</v>
      </c>
      <c r="AJ177">
        <v>624</v>
      </c>
      <c r="AK177">
        <v>650</v>
      </c>
      <c r="AL177">
        <v>674</v>
      </c>
      <c r="AM177">
        <v>672</v>
      </c>
      <c r="AN177">
        <v>308</v>
      </c>
      <c r="AO177">
        <v>332</v>
      </c>
      <c r="AP177">
        <v>278</v>
      </c>
      <c r="AQ177">
        <v>139</v>
      </c>
      <c r="AR177">
        <v>96</v>
      </c>
      <c r="AS177">
        <v>272</v>
      </c>
      <c r="AT177">
        <v>226</v>
      </c>
      <c r="AU177">
        <v>36</v>
      </c>
      <c r="AV177">
        <v>32</v>
      </c>
      <c r="AW177">
        <v>28</v>
      </c>
      <c r="AX177">
        <v>78</v>
      </c>
      <c r="AY177">
        <v>48</v>
      </c>
      <c r="AZ177">
        <v>40</v>
      </c>
      <c r="BA177">
        <v>29</v>
      </c>
      <c r="BB177">
        <v>87</v>
      </c>
      <c r="BC177">
        <v>64</v>
      </c>
      <c r="BD177">
        <v>26</v>
      </c>
      <c r="BE177">
        <v>13</v>
      </c>
      <c r="BF177">
        <v>14</v>
      </c>
      <c r="BG177">
        <v>11</v>
      </c>
      <c r="BH177">
        <v>8</v>
      </c>
      <c r="BI177" t="s">
        <v>355</v>
      </c>
    </row>
    <row r="178" spans="1:61" customFormat="1">
      <c r="A178" t="s">
        <v>644</v>
      </c>
      <c r="B178" t="s">
        <v>84</v>
      </c>
      <c r="C178" t="s">
        <v>648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 t="s">
        <v>355</v>
      </c>
    </row>
    <row r="179" spans="1:61" customFormat="1">
      <c r="A179" t="s">
        <v>644</v>
      </c>
      <c r="B179" t="s">
        <v>84</v>
      </c>
      <c r="C179" t="s">
        <v>649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 t="s">
        <v>355</v>
      </c>
    </row>
    <row r="180" spans="1:61" customFormat="1">
      <c r="A180" t="s">
        <v>644</v>
      </c>
      <c r="B180" t="s">
        <v>84</v>
      </c>
      <c r="C180" t="s">
        <v>650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 t="s">
        <v>355</v>
      </c>
    </row>
    <row r="181" spans="1:61" customFormat="1">
      <c r="A181" t="s">
        <v>644</v>
      </c>
      <c r="B181" t="s">
        <v>84</v>
      </c>
      <c r="C181" t="s">
        <v>651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 t="s">
        <v>355</v>
      </c>
    </row>
    <row r="182" spans="1:61" customFormat="1">
      <c r="A182" t="s">
        <v>644</v>
      </c>
      <c r="B182" t="s">
        <v>84</v>
      </c>
      <c r="C182" t="s">
        <v>21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261</v>
      </c>
      <c r="O182">
        <v>524</v>
      </c>
      <c r="P182">
        <v>819</v>
      </c>
      <c r="Q182">
        <v>857</v>
      </c>
      <c r="R182">
        <v>863</v>
      </c>
      <c r="S182">
        <v>832</v>
      </c>
      <c r="T182">
        <v>979</v>
      </c>
      <c r="U182">
        <v>1069</v>
      </c>
      <c r="V182">
        <v>988</v>
      </c>
      <c r="W182">
        <v>1204</v>
      </c>
      <c r="X182">
        <v>1016</v>
      </c>
      <c r="Y182">
        <v>924</v>
      </c>
      <c r="Z182">
        <v>823</v>
      </c>
      <c r="AA182">
        <v>771</v>
      </c>
      <c r="AB182">
        <v>1035</v>
      </c>
      <c r="AC182">
        <v>1042</v>
      </c>
      <c r="AD182">
        <v>943</v>
      </c>
      <c r="AE182">
        <v>1049</v>
      </c>
      <c r="AF182">
        <v>1008</v>
      </c>
      <c r="AG182">
        <v>1054</v>
      </c>
      <c r="AH182">
        <v>1046</v>
      </c>
      <c r="AI182">
        <v>919</v>
      </c>
      <c r="AJ182">
        <v>1076</v>
      </c>
      <c r="AK182">
        <v>1205</v>
      </c>
      <c r="AL182">
        <v>1546</v>
      </c>
      <c r="AM182">
        <v>1547</v>
      </c>
      <c r="AN182">
        <v>1620</v>
      </c>
      <c r="AO182">
        <v>1592</v>
      </c>
      <c r="AP182">
        <v>1556</v>
      </c>
      <c r="AQ182">
        <v>1673</v>
      </c>
      <c r="AR182">
        <v>1745</v>
      </c>
      <c r="AS182">
        <v>658</v>
      </c>
      <c r="AT182">
        <v>680</v>
      </c>
      <c r="AU182">
        <v>799</v>
      </c>
      <c r="AV182">
        <v>752</v>
      </c>
      <c r="AW182">
        <v>654</v>
      </c>
      <c r="AX182">
        <v>649</v>
      </c>
      <c r="AY182">
        <v>567</v>
      </c>
      <c r="AZ182">
        <v>565</v>
      </c>
      <c r="BA182">
        <v>414</v>
      </c>
      <c r="BB182">
        <v>474</v>
      </c>
      <c r="BC182">
        <v>452</v>
      </c>
      <c r="BD182">
        <v>394</v>
      </c>
      <c r="BE182">
        <v>413</v>
      </c>
      <c r="BF182">
        <v>422</v>
      </c>
      <c r="BG182">
        <v>416</v>
      </c>
      <c r="BH182">
        <v>322</v>
      </c>
      <c r="BI182" t="s">
        <v>355</v>
      </c>
    </row>
    <row r="183" spans="1:61" customFormat="1">
      <c r="A183" t="s">
        <v>644</v>
      </c>
      <c r="B183" t="s">
        <v>84</v>
      </c>
      <c r="C183" t="s">
        <v>652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645</v>
      </c>
      <c r="P183" t="s">
        <v>645</v>
      </c>
      <c r="Q183" t="s">
        <v>645</v>
      </c>
      <c r="R183" t="s">
        <v>645</v>
      </c>
      <c r="S183" t="s">
        <v>645</v>
      </c>
      <c r="T183" t="s">
        <v>645</v>
      </c>
      <c r="U183" t="s">
        <v>645</v>
      </c>
      <c r="V183" t="s">
        <v>645</v>
      </c>
      <c r="W183" t="s">
        <v>645</v>
      </c>
      <c r="X183" t="s">
        <v>645</v>
      </c>
      <c r="Y183" t="s">
        <v>645</v>
      </c>
      <c r="Z183" t="s">
        <v>645</v>
      </c>
      <c r="AA183" t="s">
        <v>645</v>
      </c>
      <c r="AB183" t="s">
        <v>645</v>
      </c>
      <c r="AC183" t="s">
        <v>645</v>
      </c>
      <c r="AD183" t="s">
        <v>645</v>
      </c>
      <c r="AE183" t="s">
        <v>645</v>
      </c>
      <c r="AF183" t="s">
        <v>645</v>
      </c>
      <c r="AG183" t="s">
        <v>645</v>
      </c>
      <c r="AH183" t="s">
        <v>645</v>
      </c>
      <c r="AI183" t="s">
        <v>645</v>
      </c>
      <c r="AJ183" t="s">
        <v>645</v>
      </c>
      <c r="AK183" t="s">
        <v>645</v>
      </c>
      <c r="AL183" t="s">
        <v>645</v>
      </c>
      <c r="AM183" t="s">
        <v>645</v>
      </c>
      <c r="AN183" t="s">
        <v>645</v>
      </c>
      <c r="AO183" t="s">
        <v>645</v>
      </c>
      <c r="AP183" t="s">
        <v>645</v>
      </c>
      <c r="AQ183" t="s">
        <v>645</v>
      </c>
      <c r="AR183" t="s">
        <v>645</v>
      </c>
      <c r="AS183" t="s">
        <v>645</v>
      </c>
      <c r="AT183" t="s">
        <v>645</v>
      </c>
      <c r="AU183" t="s">
        <v>645</v>
      </c>
      <c r="AV183" t="s">
        <v>645</v>
      </c>
      <c r="AW183" t="s">
        <v>645</v>
      </c>
      <c r="AX183" t="s">
        <v>645</v>
      </c>
      <c r="AY183" t="s">
        <v>645</v>
      </c>
      <c r="AZ183" t="s">
        <v>645</v>
      </c>
      <c r="BA183" t="s">
        <v>645</v>
      </c>
      <c r="BB183" t="s">
        <v>645</v>
      </c>
      <c r="BC183" t="s">
        <v>645</v>
      </c>
      <c r="BD183" t="s">
        <v>645</v>
      </c>
      <c r="BE183" t="s">
        <v>645</v>
      </c>
      <c r="BF183" t="s">
        <v>645</v>
      </c>
      <c r="BG183" t="s">
        <v>645</v>
      </c>
      <c r="BH183" t="s">
        <v>645</v>
      </c>
      <c r="BI183" t="s">
        <v>645</v>
      </c>
    </row>
    <row r="184" spans="1:61" customFormat="1">
      <c r="A184" t="s">
        <v>644</v>
      </c>
      <c r="B184" t="s">
        <v>84</v>
      </c>
      <c r="C184" t="s">
        <v>74</v>
      </c>
      <c r="D184" t="s">
        <v>355</v>
      </c>
      <c r="E184" t="s">
        <v>355</v>
      </c>
      <c r="F184" t="s">
        <v>355</v>
      </c>
      <c r="G184" t="s">
        <v>355</v>
      </c>
      <c r="H184" t="s">
        <v>355</v>
      </c>
      <c r="I184" t="s">
        <v>355</v>
      </c>
      <c r="J184" t="s">
        <v>355</v>
      </c>
      <c r="K184" t="s">
        <v>355</v>
      </c>
      <c r="L184" t="s">
        <v>355</v>
      </c>
      <c r="M184" t="s">
        <v>355</v>
      </c>
      <c r="N184" t="s">
        <v>355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 t="s">
        <v>355</v>
      </c>
    </row>
    <row r="185" spans="1:61" customFormat="1">
      <c r="A185" t="s">
        <v>644</v>
      </c>
      <c r="B185" t="s">
        <v>84</v>
      </c>
      <c r="C185" t="s">
        <v>354</v>
      </c>
      <c r="D185" t="s">
        <v>355</v>
      </c>
      <c r="E185" t="s">
        <v>355</v>
      </c>
      <c r="F185" t="s">
        <v>355</v>
      </c>
      <c r="G185" t="s">
        <v>355</v>
      </c>
      <c r="H185" t="s">
        <v>355</v>
      </c>
      <c r="I185" t="s">
        <v>355</v>
      </c>
      <c r="J185" t="s">
        <v>355</v>
      </c>
      <c r="K185" t="s">
        <v>355</v>
      </c>
      <c r="L185" t="s">
        <v>355</v>
      </c>
      <c r="M185" t="s">
        <v>355</v>
      </c>
      <c r="N185" t="s">
        <v>355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 t="s">
        <v>355</v>
      </c>
    </row>
    <row r="186" spans="1:61" customFormat="1">
      <c r="A186" t="s">
        <v>644</v>
      </c>
      <c r="B186" t="s">
        <v>84</v>
      </c>
      <c r="C186" t="s">
        <v>653</v>
      </c>
      <c r="D186" t="s">
        <v>355</v>
      </c>
      <c r="E186" t="s">
        <v>355</v>
      </c>
      <c r="F186" t="s">
        <v>355</v>
      </c>
      <c r="G186" t="s">
        <v>355</v>
      </c>
      <c r="H186" t="s">
        <v>355</v>
      </c>
      <c r="I186" t="s">
        <v>355</v>
      </c>
      <c r="J186" t="s">
        <v>355</v>
      </c>
      <c r="K186" t="s">
        <v>355</v>
      </c>
      <c r="L186" t="s">
        <v>355</v>
      </c>
      <c r="M186" t="s">
        <v>355</v>
      </c>
      <c r="N186" t="s">
        <v>355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 t="s">
        <v>355</v>
      </c>
    </row>
    <row r="187" spans="1:61" customFormat="1">
      <c r="A187" t="s">
        <v>644</v>
      </c>
      <c r="B187" t="s">
        <v>84</v>
      </c>
      <c r="C187" t="s">
        <v>654</v>
      </c>
      <c r="D187" t="s">
        <v>355</v>
      </c>
      <c r="E187" t="s">
        <v>355</v>
      </c>
      <c r="F187" t="s">
        <v>355</v>
      </c>
      <c r="G187" t="s">
        <v>355</v>
      </c>
      <c r="H187" t="s">
        <v>355</v>
      </c>
      <c r="I187" t="s">
        <v>355</v>
      </c>
      <c r="J187" t="s">
        <v>355</v>
      </c>
      <c r="K187" t="s">
        <v>355</v>
      </c>
      <c r="L187" t="s">
        <v>355</v>
      </c>
      <c r="M187" t="s">
        <v>355</v>
      </c>
      <c r="N187" t="s">
        <v>355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 t="s">
        <v>355</v>
      </c>
    </row>
    <row r="188" spans="1:61" customFormat="1">
      <c r="A188" t="s">
        <v>644</v>
      </c>
      <c r="B188" t="s">
        <v>84</v>
      </c>
      <c r="C188" t="s">
        <v>655</v>
      </c>
      <c r="D188" t="s">
        <v>355</v>
      </c>
      <c r="E188" t="s">
        <v>355</v>
      </c>
      <c r="F188" t="s">
        <v>355</v>
      </c>
      <c r="G188" t="s">
        <v>355</v>
      </c>
      <c r="H188" t="s">
        <v>355</v>
      </c>
      <c r="I188" t="s">
        <v>355</v>
      </c>
      <c r="J188" t="s">
        <v>355</v>
      </c>
      <c r="K188" t="s">
        <v>355</v>
      </c>
      <c r="L188" t="s">
        <v>355</v>
      </c>
      <c r="M188" t="s">
        <v>355</v>
      </c>
      <c r="N188" t="s">
        <v>355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 t="s">
        <v>355</v>
      </c>
    </row>
    <row r="189" spans="1:61" customFormat="1">
      <c r="A189" t="s">
        <v>644</v>
      </c>
      <c r="B189" t="s">
        <v>84</v>
      </c>
      <c r="C189" t="s">
        <v>43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 t="s">
        <v>355</v>
      </c>
    </row>
    <row r="190" spans="1:61" customFormat="1">
      <c r="A190" t="s">
        <v>644</v>
      </c>
      <c r="B190" t="s">
        <v>84</v>
      </c>
      <c r="C190" t="s">
        <v>115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 t="s">
        <v>355</v>
      </c>
    </row>
    <row r="191" spans="1:61" customFormat="1">
      <c r="A191" t="s">
        <v>644</v>
      </c>
      <c r="B191" t="s">
        <v>84</v>
      </c>
      <c r="C191" t="s">
        <v>40</v>
      </c>
      <c r="D191">
        <v>0</v>
      </c>
      <c r="E191">
        <v>0</v>
      </c>
      <c r="F191">
        <v>0</v>
      </c>
      <c r="G191">
        <v>11</v>
      </c>
      <c r="H191">
        <v>11</v>
      </c>
      <c r="I191">
        <v>18</v>
      </c>
      <c r="J191">
        <v>21</v>
      </c>
      <c r="K191">
        <v>20</v>
      </c>
      <c r="L191">
        <v>22</v>
      </c>
      <c r="M191">
        <v>33</v>
      </c>
      <c r="N191">
        <v>37</v>
      </c>
      <c r="O191">
        <v>146</v>
      </c>
      <c r="P191">
        <v>68</v>
      </c>
      <c r="Q191">
        <v>62</v>
      </c>
      <c r="R191">
        <v>42</v>
      </c>
      <c r="S191">
        <v>48</v>
      </c>
      <c r="T191">
        <v>57</v>
      </c>
      <c r="U191">
        <v>60</v>
      </c>
      <c r="V191">
        <v>66</v>
      </c>
      <c r="W191">
        <v>26</v>
      </c>
      <c r="X191">
        <v>20</v>
      </c>
      <c r="Y191">
        <v>21</v>
      </c>
      <c r="Z191">
        <v>20</v>
      </c>
      <c r="AA191">
        <v>16</v>
      </c>
      <c r="AB191">
        <v>21</v>
      </c>
      <c r="AC191">
        <v>11</v>
      </c>
      <c r="AD191">
        <v>24</v>
      </c>
      <c r="AE191">
        <v>26</v>
      </c>
      <c r="AF191">
        <v>26</v>
      </c>
      <c r="AG191">
        <v>26</v>
      </c>
      <c r="AH191">
        <v>26</v>
      </c>
      <c r="AI191">
        <v>26</v>
      </c>
      <c r="AJ191">
        <v>26</v>
      </c>
      <c r="AK191">
        <v>0</v>
      </c>
      <c r="AL191">
        <v>0</v>
      </c>
      <c r="AM191">
        <v>0</v>
      </c>
      <c r="AN191">
        <v>7</v>
      </c>
      <c r="AO191">
        <v>19</v>
      </c>
      <c r="AP191">
        <v>23</v>
      </c>
      <c r="AQ191">
        <v>23</v>
      </c>
      <c r="AR191">
        <v>0</v>
      </c>
      <c r="AS191">
        <v>0</v>
      </c>
      <c r="AT191">
        <v>11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3</v>
      </c>
      <c r="BG191">
        <v>2</v>
      </c>
      <c r="BH191">
        <v>1</v>
      </c>
      <c r="BI191" t="s">
        <v>355</v>
      </c>
    </row>
    <row r="192" spans="1:61" customFormat="1">
      <c r="A192" t="s">
        <v>644</v>
      </c>
      <c r="B192" t="s">
        <v>84</v>
      </c>
      <c r="C192" t="s">
        <v>56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 t="s">
        <v>355</v>
      </c>
    </row>
    <row r="193" spans="1:61" customFormat="1">
      <c r="A193" t="s">
        <v>644</v>
      </c>
      <c r="B193" t="s">
        <v>84</v>
      </c>
      <c r="C193" t="s">
        <v>90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 t="s">
        <v>355</v>
      </c>
    </row>
    <row r="194" spans="1:61" customFormat="1">
      <c r="A194" t="s">
        <v>644</v>
      </c>
      <c r="B194" t="s">
        <v>84</v>
      </c>
      <c r="C194" t="s">
        <v>89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 t="s">
        <v>355</v>
      </c>
    </row>
    <row r="195" spans="1:61" customFormat="1">
      <c r="A195" t="s">
        <v>644</v>
      </c>
      <c r="B195" t="s">
        <v>84</v>
      </c>
      <c r="C195" t="s">
        <v>70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 t="s">
        <v>355</v>
      </c>
    </row>
    <row r="196" spans="1:61" customFormat="1">
      <c r="A196" t="s">
        <v>644</v>
      </c>
      <c r="B196" t="s">
        <v>84</v>
      </c>
      <c r="C196" t="s">
        <v>61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 t="s">
        <v>355</v>
      </c>
    </row>
    <row r="197" spans="1:61" customFormat="1">
      <c r="A197" t="s">
        <v>644</v>
      </c>
      <c r="B197" t="s">
        <v>84</v>
      </c>
      <c r="C197" t="s">
        <v>19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41</v>
      </c>
      <c r="AK197">
        <v>62</v>
      </c>
      <c r="AL197">
        <v>42</v>
      </c>
      <c r="AM197">
        <v>30</v>
      </c>
      <c r="AN197">
        <v>15</v>
      </c>
      <c r="AO197">
        <v>28</v>
      </c>
      <c r="AP197">
        <v>32</v>
      </c>
      <c r="AQ197">
        <v>13</v>
      </c>
      <c r="AR197">
        <v>70</v>
      </c>
      <c r="AS197">
        <v>1</v>
      </c>
      <c r="AT197">
        <v>2</v>
      </c>
      <c r="AU197">
        <v>1</v>
      </c>
      <c r="AV197">
        <v>2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 t="s">
        <v>355</v>
      </c>
    </row>
    <row r="198" spans="1:61" customFormat="1">
      <c r="A198" t="s">
        <v>644</v>
      </c>
      <c r="B198" t="s">
        <v>84</v>
      </c>
      <c r="C198" t="s">
        <v>18</v>
      </c>
      <c r="D198">
        <v>0</v>
      </c>
      <c r="E198">
        <v>0</v>
      </c>
      <c r="F198">
        <v>189</v>
      </c>
      <c r="G198">
        <v>506</v>
      </c>
      <c r="H198">
        <v>686</v>
      </c>
      <c r="I198">
        <v>932</v>
      </c>
      <c r="J198">
        <v>1083</v>
      </c>
      <c r="K198">
        <v>1179</v>
      </c>
      <c r="L198">
        <v>1259</v>
      </c>
      <c r="M198">
        <v>1333</v>
      </c>
      <c r="N198">
        <v>1376</v>
      </c>
      <c r="O198">
        <v>1409</v>
      </c>
      <c r="P198">
        <v>1254</v>
      </c>
      <c r="Q198">
        <v>1182</v>
      </c>
      <c r="R198">
        <v>625</v>
      </c>
      <c r="S198">
        <v>804</v>
      </c>
      <c r="T198">
        <v>463</v>
      </c>
      <c r="U198">
        <v>503</v>
      </c>
      <c r="V198">
        <v>549</v>
      </c>
      <c r="W198">
        <v>516</v>
      </c>
      <c r="X198">
        <v>379</v>
      </c>
      <c r="Y198">
        <v>400</v>
      </c>
      <c r="Z198">
        <v>387</v>
      </c>
      <c r="AA198">
        <v>290</v>
      </c>
      <c r="AB198">
        <v>221</v>
      </c>
      <c r="AC198">
        <v>166</v>
      </c>
      <c r="AD198">
        <v>131</v>
      </c>
      <c r="AE198">
        <v>93</v>
      </c>
      <c r="AF198">
        <v>111</v>
      </c>
      <c r="AG198">
        <v>100</v>
      </c>
      <c r="AH198">
        <v>100</v>
      </c>
      <c r="AI198">
        <v>87</v>
      </c>
      <c r="AJ198">
        <v>170</v>
      </c>
      <c r="AK198">
        <v>336</v>
      </c>
      <c r="AL198">
        <v>234</v>
      </c>
      <c r="AM198">
        <v>181</v>
      </c>
      <c r="AN198">
        <v>107</v>
      </c>
      <c r="AO198">
        <v>83</v>
      </c>
      <c r="AP198">
        <v>29</v>
      </c>
      <c r="AQ198">
        <v>41</v>
      </c>
      <c r="AR198">
        <v>54</v>
      </c>
      <c r="AS198">
        <v>88</v>
      </c>
      <c r="AT198">
        <v>85</v>
      </c>
      <c r="AU198">
        <v>43</v>
      </c>
      <c r="AV198">
        <v>67</v>
      </c>
      <c r="AW198">
        <v>45</v>
      </c>
      <c r="AX198">
        <v>53</v>
      </c>
      <c r="AY198">
        <v>91</v>
      </c>
      <c r="AZ198">
        <v>43</v>
      </c>
      <c r="BA198">
        <v>14</v>
      </c>
      <c r="BB198">
        <v>5</v>
      </c>
      <c r="BC198">
        <v>4</v>
      </c>
      <c r="BD198">
        <v>2</v>
      </c>
      <c r="BE198">
        <v>3</v>
      </c>
      <c r="BF198">
        <v>3</v>
      </c>
      <c r="BG198">
        <v>3</v>
      </c>
      <c r="BH198">
        <v>3</v>
      </c>
      <c r="BI198" t="s">
        <v>355</v>
      </c>
    </row>
    <row r="199" spans="1:61" customFormat="1">
      <c r="A199" t="s">
        <v>644</v>
      </c>
      <c r="B199" t="s">
        <v>84</v>
      </c>
      <c r="C199" t="s">
        <v>42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 t="s">
        <v>355</v>
      </c>
    </row>
    <row r="200" spans="1:61" customFormat="1">
      <c r="A200" t="s">
        <v>644</v>
      </c>
      <c r="B200" t="s">
        <v>84</v>
      </c>
      <c r="C200" t="s">
        <v>76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 t="s">
        <v>355</v>
      </c>
    </row>
    <row r="201" spans="1:61" customFormat="1">
      <c r="A201" t="s">
        <v>644</v>
      </c>
      <c r="B201" t="s">
        <v>84</v>
      </c>
      <c r="C201" t="s">
        <v>41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 t="s">
        <v>355</v>
      </c>
    </row>
    <row r="202" spans="1:61" customFormat="1">
      <c r="A202" t="s">
        <v>644</v>
      </c>
      <c r="B202" t="s">
        <v>84</v>
      </c>
      <c r="C202" t="s">
        <v>79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 t="s">
        <v>355</v>
      </c>
    </row>
    <row r="203" spans="1:61" customFormat="1">
      <c r="A203" t="s">
        <v>644</v>
      </c>
      <c r="B203" t="s">
        <v>84</v>
      </c>
      <c r="C203" t="s">
        <v>78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 t="s">
        <v>355</v>
      </c>
    </row>
    <row r="204" spans="1:61" customFormat="1">
      <c r="A204" t="s">
        <v>644</v>
      </c>
      <c r="B204" t="s">
        <v>84</v>
      </c>
      <c r="C204" t="s">
        <v>10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 t="s">
        <v>355</v>
      </c>
    </row>
    <row r="205" spans="1:61" customFormat="1">
      <c r="A205" t="s">
        <v>644</v>
      </c>
      <c r="B205" t="s">
        <v>84</v>
      </c>
      <c r="C205" t="s">
        <v>35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 t="s">
        <v>355</v>
      </c>
    </row>
    <row r="206" spans="1:61" customFormat="1">
      <c r="A206" t="s">
        <v>644</v>
      </c>
      <c r="B206" t="s">
        <v>84</v>
      </c>
      <c r="C206" t="s">
        <v>73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 t="s">
        <v>355</v>
      </c>
    </row>
    <row r="207" spans="1:61" customFormat="1">
      <c r="A207" t="s">
        <v>644</v>
      </c>
      <c r="B207" t="s">
        <v>84</v>
      </c>
      <c r="C207" t="s">
        <v>47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 t="s">
        <v>355</v>
      </c>
    </row>
    <row r="208" spans="1:61" customFormat="1">
      <c r="A208" t="s">
        <v>644</v>
      </c>
      <c r="B208" t="s">
        <v>84</v>
      </c>
      <c r="C208" t="s">
        <v>46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 t="s">
        <v>355</v>
      </c>
    </row>
    <row r="209" spans="1:61" customFormat="1">
      <c r="A209" t="s">
        <v>644</v>
      </c>
      <c r="B209" t="s">
        <v>84</v>
      </c>
      <c r="C209" t="s">
        <v>36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 t="s">
        <v>355</v>
      </c>
    </row>
    <row r="210" spans="1:61" customFormat="1">
      <c r="A210" t="s">
        <v>644</v>
      </c>
      <c r="B210" t="s">
        <v>84</v>
      </c>
      <c r="C210" t="s">
        <v>34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 t="s">
        <v>355</v>
      </c>
    </row>
    <row r="211" spans="1:61" customFormat="1">
      <c r="A211" t="s">
        <v>644</v>
      </c>
      <c r="B211" t="s">
        <v>84</v>
      </c>
      <c r="C211" t="s">
        <v>57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 t="s">
        <v>355</v>
      </c>
    </row>
    <row r="212" spans="1:61" customFormat="1">
      <c r="A212" t="s">
        <v>644</v>
      </c>
      <c r="B212" t="s">
        <v>84</v>
      </c>
      <c r="C212" t="s">
        <v>58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 t="s">
        <v>355</v>
      </c>
    </row>
    <row r="213" spans="1:61" customFormat="1">
      <c r="A213" t="s">
        <v>644</v>
      </c>
      <c r="B213" t="s">
        <v>84</v>
      </c>
      <c r="C213" t="s">
        <v>656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 t="s">
        <v>355</v>
      </c>
    </row>
    <row r="214" spans="1:61" customFormat="1">
      <c r="A214" t="s">
        <v>644</v>
      </c>
      <c r="B214" t="s">
        <v>84</v>
      </c>
      <c r="C214" t="s">
        <v>657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 t="s">
        <v>355</v>
      </c>
    </row>
    <row r="215" spans="1:61" customFormat="1">
      <c r="A215" t="s">
        <v>644</v>
      </c>
      <c r="B215" t="s">
        <v>84</v>
      </c>
      <c r="C215" t="s">
        <v>67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 t="s">
        <v>355</v>
      </c>
    </row>
    <row r="216" spans="1:61" customFormat="1">
      <c r="A216" t="s">
        <v>644</v>
      </c>
      <c r="B216" t="s">
        <v>84</v>
      </c>
      <c r="C216" t="s">
        <v>63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 t="s">
        <v>355</v>
      </c>
    </row>
    <row r="217" spans="1:61" customFormat="1">
      <c r="A217" t="s">
        <v>644</v>
      </c>
      <c r="B217" t="s">
        <v>84</v>
      </c>
      <c r="C217" t="s">
        <v>658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 t="s">
        <v>355</v>
      </c>
    </row>
    <row r="218" spans="1:61" customFormat="1">
      <c r="A218" t="s">
        <v>644</v>
      </c>
      <c r="B218" t="s">
        <v>84</v>
      </c>
      <c r="C218" t="s">
        <v>659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 t="s">
        <v>355</v>
      </c>
    </row>
    <row r="219" spans="1:61" customFormat="1">
      <c r="A219" t="s">
        <v>644</v>
      </c>
      <c r="B219" t="s">
        <v>84</v>
      </c>
      <c r="C219" t="s">
        <v>660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 t="s">
        <v>355</v>
      </c>
    </row>
    <row r="220" spans="1:61" customFormat="1">
      <c r="A220" t="s">
        <v>644</v>
      </c>
      <c r="B220" t="s">
        <v>84</v>
      </c>
      <c r="C220" t="s">
        <v>661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 t="s">
        <v>355</v>
      </c>
    </row>
    <row r="221" spans="1:61" customFormat="1">
      <c r="A221" t="s">
        <v>644</v>
      </c>
      <c r="B221" t="s">
        <v>84</v>
      </c>
      <c r="C221" t="s">
        <v>62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 t="s">
        <v>355</v>
      </c>
    </row>
    <row r="222" spans="1:61" customFormat="1">
      <c r="A222" t="s">
        <v>644</v>
      </c>
      <c r="B222" t="s">
        <v>84</v>
      </c>
      <c r="C222" t="s">
        <v>662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 t="s">
        <v>355</v>
      </c>
    </row>
    <row r="223" spans="1:61" customFormat="1">
      <c r="A223" t="s">
        <v>644</v>
      </c>
      <c r="B223" t="s">
        <v>84</v>
      </c>
      <c r="C223" t="s">
        <v>60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 t="s">
        <v>355</v>
      </c>
    </row>
    <row r="224" spans="1:61" customFormat="1">
      <c r="A224" t="s">
        <v>644</v>
      </c>
      <c r="B224" t="s">
        <v>84</v>
      </c>
      <c r="C224" t="s">
        <v>663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 t="s">
        <v>355</v>
      </c>
    </row>
    <row r="225" spans="1:61" customFormat="1">
      <c r="A225" t="s">
        <v>644</v>
      </c>
      <c r="B225" t="s">
        <v>84</v>
      </c>
      <c r="C225" t="s">
        <v>664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 t="s">
        <v>355</v>
      </c>
    </row>
    <row r="226" spans="1:61" customFormat="1">
      <c r="A226" t="s">
        <v>644</v>
      </c>
      <c r="B226" t="s">
        <v>84</v>
      </c>
      <c r="C226" t="s">
        <v>665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 t="s">
        <v>355</v>
      </c>
    </row>
    <row r="227" spans="1:61" customFormat="1">
      <c r="A227" t="s">
        <v>644</v>
      </c>
      <c r="B227" t="s">
        <v>84</v>
      </c>
      <c r="C227" t="s">
        <v>17</v>
      </c>
      <c r="D227">
        <v>819</v>
      </c>
      <c r="E227">
        <v>783</v>
      </c>
      <c r="F227">
        <v>796</v>
      </c>
      <c r="G227">
        <v>899</v>
      </c>
      <c r="H227">
        <v>1010</v>
      </c>
      <c r="I227">
        <v>1085</v>
      </c>
      <c r="J227">
        <v>1056</v>
      </c>
      <c r="K227">
        <v>1017</v>
      </c>
      <c r="L227">
        <v>1109</v>
      </c>
      <c r="M227">
        <v>1171</v>
      </c>
      <c r="N227">
        <v>1184</v>
      </c>
      <c r="O227">
        <v>1075</v>
      </c>
      <c r="P227">
        <v>1051</v>
      </c>
      <c r="Q227">
        <v>1119</v>
      </c>
      <c r="R227">
        <v>1044</v>
      </c>
      <c r="S227">
        <v>1001</v>
      </c>
      <c r="T227">
        <v>1132</v>
      </c>
      <c r="U227">
        <v>1105</v>
      </c>
      <c r="V227">
        <v>1237</v>
      </c>
      <c r="W227">
        <v>1261</v>
      </c>
      <c r="X227">
        <v>865</v>
      </c>
      <c r="Y227">
        <v>962</v>
      </c>
      <c r="Z227">
        <v>892</v>
      </c>
      <c r="AA227">
        <v>861</v>
      </c>
      <c r="AB227">
        <v>784</v>
      </c>
      <c r="AC227">
        <v>773</v>
      </c>
      <c r="AD227">
        <v>740</v>
      </c>
      <c r="AE227">
        <v>793</v>
      </c>
      <c r="AF227">
        <v>844</v>
      </c>
      <c r="AG227">
        <v>857</v>
      </c>
      <c r="AH227">
        <v>780</v>
      </c>
      <c r="AI227">
        <v>771</v>
      </c>
      <c r="AJ227">
        <v>731</v>
      </c>
      <c r="AK227">
        <v>783</v>
      </c>
      <c r="AL227">
        <v>823</v>
      </c>
      <c r="AM227">
        <v>838</v>
      </c>
      <c r="AN227">
        <v>862</v>
      </c>
      <c r="AO227">
        <v>835</v>
      </c>
      <c r="AP227">
        <v>823</v>
      </c>
      <c r="AQ227">
        <v>841</v>
      </c>
      <c r="AR227">
        <v>546</v>
      </c>
      <c r="AS227">
        <v>456</v>
      </c>
      <c r="AT227">
        <v>438</v>
      </c>
      <c r="AU227">
        <v>467</v>
      </c>
      <c r="AV227">
        <v>465</v>
      </c>
      <c r="AW227">
        <v>432</v>
      </c>
      <c r="AX227">
        <v>504</v>
      </c>
      <c r="AY227">
        <v>425</v>
      </c>
      <c r="AZ227">
        <v>400</v>
      </c>
      <c r="BA227">
        <v>311</v>
      </c>
      <c r="BB227">
        <v>330</v>
      </c>
      <c r="BC227">
        <v>331</v>
      </c>
      <c r="BD227">
        <v>308</v>
      </c>
      <c r="BE227">
        <v>327</v>
      </c>
      <c r="BF227">
        <v>326</v>
      </c>
      <c r="BG227">
        <v>317</v>
      </c>
      <c r="BH227">
        <v>245</v>
      </c>
      <c r="BI227" t="s">
        <v>355</v>
      </c>
    </row>
    <row r="228" spans="1:61" customFormat="1">
      <c r="A228" t="s">
        <v>644</v>
      </c>
      <c r="B228" t="s">
        <v>84</v>
      </c>
      <c r="C228" t="s">
        <v>45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 t="s">
        <v>355</v>
      </c>
    </row>
    <row r="229" spans="1:61" customFormat="1">
      <c r="A229" t="s">
        <v>644</v>
      </c>
      <c r="B229" t="s">
        <v>84</v>
      </c>
      <c r="C229" t="s">
        <v>666</v>
      </c>
      <c r="D229">
        <v>9115</v>
      </c>
      <c r="E229">
        <v>8351</v>
      </c>
      <c r="F229">
        <v>7968</v>
      </c>
      <c r="G229">
        <v>8683</v>
      </c>
      <c r="H229">
        <v>9760</v>
      </c>
      <c r="I229">
        <v>10561</v>
      </c>
      <c r="J229">
        <v>9790</v>
      </c>
      <c r="K229">
        <v>9518</v>
      </c>
      <c r="L229">
        <v>10253</v>
      </c>
      <c r="M229">
        <v>10481</v>
      </c>
      <c r="N229">
        <v>10644</v>
      </c>
      <c r="O229">
        <v>10066</v>
      </c>
      <c r="P229">
        <v>9387</v>
      </c>
      <c r="Q229">
        <v>9535</v>
      </c>
      <c r="R229">
        <v>7388</v>
      </c>
      <c r="S229">
        <v>7499</v>
      </c>
      <c r="T229">
        <v>7277</v>
      </c>
      <c r="U229">
        <v>6952</v>
      </c>
      <c r="V229">
        <v>6737</v>
      </c>
      <c r="W229">
        <v>7385</v>
      </c>
      <c r="X229">
        <v>4807</v>
      </c>
      <c r="Y229">
        <v>6348</v>
      </c>
      <c r="Z229">
        <v>5813</v>
      </c>
      <c r="AA229">
        <v>5565</v>
      </c>
      <c r="AB229">
        <v>5533</v>
      </c>
      <c r="AC229">
        <v>5829</v>
      </c>
      <c r="AD229">
        <v>5060</v>
      </c>
      <c r="AE229">
        <v>5259</v>
      </c>
      <c r="AF229">
        <v>5323</v>
      </c>
      <c r="AG229">
        <v>5073</v>
      </c>
      <c r="AH229">
        <v>4944</v>
      </c>
      <c r="AI229">
        <v>4616</v>
      </c>
      <c r="AJ229">
        <v>3970</v>
      </c>
      <c r="AK229">
        <v>4249</v>
      </c>
      <c r="AL229">
        <v>4598</v>
      </c>
      <c r="AM229">
        <v>4454</v>
      </c>
      <c r="AN229">
        <v>4295</v>
      </c>
      <c r="AO229">
        <v>4174</v>
      </c>
      <c r="AP229">
        <v>3686</v>
      </c>
      <c r="AQ229">
        <v>3828</v>
      </c>
      <c r="AR229">
        <v>3478</v>
      </c>
      <c r="AS229">
        <v>2628</v>
      </c>
      <c r="AT229">
        <v>2412</v>
      </c>
      <c r="AU229">
        <v>2422</v>
      </c>
      <c r="AV229">
        <v>2426</v>
      </c>
      <c r="AW229">
        <v>2221</v>
      </c>
      <c r="AX229">
        <v>2525</v>
      </c>
      <c r="AY229">
        <v>2427</v>
      </c>
      <c r="AZ229">
        <v>2455</v>
      </c>
      <c r="BA229">
        <v>1716</v>
      </c>
      <c r="BB229">
        <v>1680</v>
      </c>
      <c r="BC229">
        <v>1566</v>
      </c>
      <c r="BD229">
        <v>1455</v>
      </c>
      <c r="BE229">
        <v>1606</v>
      </c>
      <c r="BF229">
        <v>1641</v>
      </c>
      <c r="BG229">
        <v>1603</v>
      </c>
      <c r="BH229">
        <v>1241</v>
      </c>
      <c r="BI229" t="s">
        <v>355</v>
      </c>
    </row>
    <row r="233" spans="1:61" customFormat="1">
      <c r="A233" t="s">
        <v>537</v>
      </c>
      <c r="B233" t="s">
        <v>84</v>
      </c>
      <c r="C233" t="s">
        <v>20</v>
      </c>
      <c r="D233">
        <v>584</v>
      </c>
      <c r="E233">
        <v>605</v>
      </c>
      <c r="F233">
        <v>535</v>
      </c>
      <c r="G233">
        <v>433</v>
      </c>
      <c r="H233">
        <v>366</v>
      </c>
      <c r="I233">
        <v>386</v>
      </c>
      <c r="J233">
        <v>351</v>
      </c>
      <c r="K233">
        <v>322</v>
      </c>
      <c r="L233">
        <v>234</v>
      </c>
      <c r="M233">
        <v>234</v>
      </c>
      <c r="N233">
        <v>294</v>
      </c>
      <c r="O233">
        <v>404</v>
      </c>
      <c r="P233">
        <v>398</v>
      </c>
      <c r="Q233">
        <v>351</v>
      </c>
      <c r="R233">
        <v>364</v>
      </c>
      <c r="S233">
        <v>402</v>
      </c>
      <c r="T233">
        <v>257</v>
      </c>
      <c r="U233">
        <v>247</v>
      </c>
      <c r="V233" t="s">
        <v>645</v>
      </c>
      <c r="W233" t="s">
        <v>645</v>
      </c>
      <c r="X233" t="s">
        <v>645</v>
      </c>
      <c r="Y233" t="s">
        <v>645</v>
      </c>
      <c r="Z233" t="s">
        <v>645</v>
      </c>
      <c r="AA233" t="s">
        <v>645</v>
      </c>
      <c r="AB233" t="s">
        <v>645</v>
      </c>
      <c r="AC233" t="s">
        <v>645</v>
      </c>
      <c r="AD233" t="s">
        <v>645</v>
      </c>
      <c r="AE233" t="s">
        <v>645</v>
      </c>
      <c r="AF233" t="s">
        <v>645</v>
      </c>
      <c r="AG233" t="s">
        <v>645</v>
      </c>
      <c r="AH233" t="s">
        <v>645</v>
      </c>
      <c r="AI233" t="s">
        <v>645</v>
      </c>
      <c r="AJ233" t="s">
        <v>645</v>
      </c>
      <c r="AK233" t="s">
        <v>645</v>
      </c>
      <c r="AL233" t="s">
        <v>645</v>
      </c>
      <c r="AM233" t="s">
        <v>645</v>
      </c>
      <c r="AN233" t="s">
        <v>645</v>
      </c>
      <c r="AO233" t="s">
        <v>645</v>
      </c>
      <c r="AP233" t="s">
        <v>645</v>
      </c>
      <c r="AQ233" t="s">
        <v>645</v>
      </c>
      <c r="AR233" t="s">
        <v>645</v>
      </c>
      <c r="AS233" t="s">
        <v>645</v>
      </c>
      <c r="AT233" t="s">
        <v>645</v>
      </c>
      <c r="AU233" t="s">
        <v>645</v>
      </c>
      <c r="AV233" t="s">
        <v>645</v>
      </c>
      <c r="AW233" t="s">
        <v>645</v>
      </c>
      <c r="AX233" t="s">
        <v>645</v>
      </c>
      <c r="AY233" t="s">
        <v>645</v>
      </c>
      <c r="AZ233" t="s">
        <v>645</v>
      </c>
      <c r="BA233" t="s">
        <v>645</v>
      </c>
      <c r="BB233" t="s">
        <v>645</v>
      </c>
      <c r="BC233" t="s">
        <v>645</v>
      </c>
      <c r="BD233" t="s">
        <v>645</v>
      </c>
      <c r="BE233" t="s">
        <v>645</v>
      </c>
      <c r="BF233" t="s">
        <v>645</v>
      </c>
      <c r="BG233" t="s">
        <v>645</v>
      </c>
      <c r="BH233" t="s">
        <v>645</v>
      </c>
      <c r="BI233" t="s">
        <v>645</v>
      </c>
    </row>
    <row r="234" spans="1:61" customFormat="1">
      <c r="A234" t="s">
        <v>537</v>
      </c>
      <c r="B234" t="s">
        <v>84</v>
      </c>
      <c r="C234" t="s">
        <v>16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645</v>
      </c>
      <c r="W234" t="s">
        <v>645</v>
      </c>
      <c r="X234" t="s">
        <v>645</v>
      </c>
      <c r="Y234" t="s">
        <v>645</v>
      </c>
      <c r="Z234" t="s">
        <v>645</v>
      </c>
      <c r="AA234" t="s">
        <v>645</v>
      </c>
      <c r="AB234" t="s">
        <v>645</v>
      </c>
      <c r="AC234" t="s">
        <v>645</v>
      </c>
      <c r="AD234" t="s">
        <v>645</v>
      </c>
      <c r="AE234" t="s">
        <v>645</v>
      </c>
      <c r="AF234" t="s">
        <v>645</v>
      </c>
      <c r="AG234" t="s">
        <v>645</v>
      </c>
      <c r="AH234" t="s">
        <v>645</v>
      </c>
      <c r="AI234" t="s">
        <v>645</v>
      </c>
      <c r="AJ234" t="s">
        <v>645</v>
      </c>
      <c r="AK234" t="s">
        <v>645</v>
      </c>
      <c r="AL234" t="s">
        <v>645</v>
      </c>
      <c r="AM234" t="s">
        <v>645</v>
      </c>
      <c r="AN234" t="s">
        <v>645</v>
      </c>
      <c r="AO234" t="s">
        <v>645</v>
      </c>
      <c r="AP234" t="s">
        <v>645</v>
      </c>
      <c r="AQ234" t="s">
        <v>645</v>
      </c>
      <c r="AR234" t="s">
        <v>645</v>
      </c>
      <c r="AS234" t="s">
        <v>645</v>
      </c>
      <c r="AT234" t="s">
        <v>645</v>
      </c>
      <c r="AU234" t="s">
        <v>645</v>
      </c>
      <c r="AV234" t="s">
        <v>645</v>
      </c>
      <c r="AW234" t="s">
        <v>645</v>
      </c>
      <c r="AX234" t="s">
        <v>645</v>
      </c>
      <c r="AY234" t="s">
        <v>645</v>
      </c>
      <c r="AZ234" t="s">
        <v>645</v>
      </c>
      <c r="BA234" t="s">
        <v>645</v>
      </c>
      <c r="BB234" t="s">
        <v>645</v>
      </c>
      <c r="BC234" t="s">
        <v>645</v>
      </c>
      <c r="BD234" t="s">
        <v>645</v>
      </c>
      <c r="BE234" t="s">
        <v>645</v>
      </c>
      <c r="BF234" t="s">
        <v>645</v>
      </c>
      <c r="BG234" t="s">
        <v>645</v>
      </c>
      <c r="BH234" t="s">
        <v>645</v>
      </c>
      <c r="BI234" t="s">
        <v>645</v>
      </c>
    </row>
    <row r="235" spans="1:61" customFormat="1">
      <c r="A235" t="s">
        <v>537</v>
      </c>
      <c r="B235" t="s">
        <v>84</v>
      </c>
      <c r="C235" t="s">
        <v>64</v>
      </c>
      <c r="D235" t="s">
        <v>355</v>
      </c>
      <c r="E235" t="s">
        <v>355</v>
      </c>
      <c r="F235" t="s">
        <v>355</v>
      </c>
      <c r="G235" t="s">
        <v>355</v>
      </c>
      <c r="H235" t="s">
        <v>355</v>
      </c>
      <c r="I235" t="s">
        <v>355</v>
      </c>
      <c r="J235" t="s">
        <v>355</v>
      </c>
      <c r="K235" t="s">
        <v>355</v>
      </c>
      <c r="L235" t="s">
        <v>355</v>
      </c>
      <c r="M235" t="s">
        <v>355</v>
      </c>
      <c r="N235" t="s">
        <v>355</v>
      </c>
      <c r="O235" t="s">
        <v>355</v>
      </c>
      <c r="P235" t="s">
        <v>355</v>
      </c>
      <c r="Q235" t="s">
        <v>355</v>
      </c>
      <c r="R235" t="s">
        <v>355</v>
      </c>
      <c r="S235" t="s">
        <v>355</v>
      </c>
      <c r="T235" t="s">
        <v>355</v>
      </c>
      <c r="U235" t="s">
        <v>355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100</v>
      </c>
      <c r="BD235">
        <v>70</v>
      </c>
      <c r="BE235">
        <v>59</v>
      </c>
      <c r="BF235">
        <v>59</v>
      </c>
      <c r="BG235">
        <v>47</v>
      </c>
      <c r="BH235">
        <v>35</v>
      </c>
      <c r="BI235" t="s">
        <v>355</v>
      </c>
    </row>
    <row r="236" spans="1:61" customFormat="1">
      <c r="A236" t="s">
        <v>537</v>
      </c>
      <c r="B236" t="s">
        <v>84</v>
      </c>
      <c r="C236" t="s">
        <v>29</v>
      </c>
      <c r="D236" t="s">
        <v>355</v>
      </c>
      <c r="E236" t="s">
        <v>355</v>
      </c>
      <c r="F236" t="s">
        <v>355</v>
      </c>
      <c r="G236" t="s">
        <v>355</v>
      </c>
      <c r="H236" t="s">
        <v>355</v>
      </c>
      <c r="I236" t="s">
        <v>355</v>
      </c>
      <c r="J236" t="s">
        <v>355</v>
      </c>
      <c r="K236" t="s">
        <v>355</v>
      </c>
      <c r="L236" t="s">
        <v>355</v>
      </c>
      <c r="M236" t="s">
        <v>355</v>
      </c>
      <c r="N236" t="s">
        <v>355</v>
      </c>
      <c r="O236" t="s">
        <v>355</v>
      </c>
      <c r="P236" t="s">
        <v>355</v>
      </c>
      <c r="Q236" t="s">
        <v>355</v>
      </c>
      <c r="R236" t="s">
        <v>355</v>
      </c>
      <c r="S236" t="s">
        <v>355</v>
      </c>
      <c r="T236" t="s">
        <v>355</v>
      </c>
      <c r="U236" t="s">
        <v>355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 t="s">
        <v>355</v>
      </c>
    </row>
    <row r="237" spans="1:61" customFormat="1">
      <c r="A237" t="s">
        <v>537</v>
      </c>
      <c r="B237" t="s">
        <v>84</v>
      </c>
      <c r="C237" t="s">
        <v>22</v>
      </c>
      <c r="D237" t="s">
        <v>355</v>
      </c>
      <c r="E237" t="s">
        <v>355</v>
      </c>
      <c r="F237" t="s">
        <v>355</v>
      </c>
      <c r="G237" t="s">
        <v>355</v>
      </c>
      <c r="H237" t="s">
        <v>355</v>
      </c>
      <c r="I237" t="s">
        <v>355</v>
      </c>
      <c r="J237" t="s">
        <v>355</v>
      </c>
      <c r="K237" t="s">
        <v>355</v>
      </c>
      <c r="L237" t="s">
        <v>355</v>
      </c>
      <c r="M237" t="s">
        <v>355</v>
      </c>
      <c r="N237" t="s">
        <v>355</v>
      </c>
      <c r="O237" t="s">
        <v>355</v>
      </c>
      <c r="P237" t="s">
        <v>355</v>
      </c>
      <c r="Q237" t="s">
        <v>355</v>
      </c>
      <c r="R237" t="s">
        <v>355</v>
      </c>
      <c r="S237" t="s">
        <v>355</v>
      </c>
      <c r="T237" t="s">
        <v>355</v>
      </c>
      <c r="U237" t="s">
        <v>355</v>
      </c>
      <c r="V237">
        <v>150</v>
      </c>
      <c r="W237">
        <v>147</v>
      </c>
      <c r="X237">
        <v>104</v>
      </c>
      <c r="Y237">
        <v>137</v>
      </c>
      <c r="Z237">
        <v>43</v>
      </c>
      <c r="AA237">
        <v>119</v>
      </c>
      <c r="AB237">
        <v>115</v>
      </c>
      <c r="AC237">
        <v>168</v>
      </c>
      <c r="AD237">
        <v>172</v>
      </c>
      <c r="AE237">
        <v>162</v>
      </c>
      <c r="AF237">
        <v>193</v>
      </c>
      <c r="AG237">
        <v>200</v>
      </c>
      <c r="AH237">
        <v>193</v>
      </c>
      <c r="AI237">
        <v>213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32</v>
      </c>
      <c r="AP237">
        <v>49</v>
      </c>
      <c r="AQ237">
        <v>104</v>
      </c>
      <c r="AR237">
        <v>71</v>
      </c>
      <c r="AS237">
        <v>102</v>
      </c>
      <c r="AT237">
        <v>107</v>
      </c>
      <c r="AU237">
        <v>107</v>
      </c>
      <c r="AV237">
        <v>131</v>
      </c>
      <c r="AW237">
        <v>118</v>
      </c>
      <c r="AX237">
        <v>77</v>
      </c>
      <c r="AY237">
        <v>103</v>
      </c>
      <c r="AZ237">
        <v>78</v>
      </c>
      <c r="BA237">
        <v>12</v>
      </c>
      <c r="BB237">
        <v>69</v>
      </c>
      <c r="BC237">
        <v>42</v>
      </c>
      <c r="BD237">
        <v>27</v>
      </c>
      <c r="BE237">
        <v>112</v>
      </c>
      <c r="BF237">
        <v>29</v>
      </c>
      <c r="BG237">
        <v>0</v>
      </c>
      <c r="BH237">
        <v>0</v>
      </c>
      <c r="BI237" t="s">
        <v>355</v>
      </c>
    </row>
    <row r="238" spans="1:61" customFormat="1">
      <c r="A238" t="s">
        <v>537</v>
      </c>
      <c r="B238" t="s">
        <v>84</v>
      </c>
      <c r="C238" t="s">
        <v>23</v>
      </c>
      <c r="D238" t="s">
        <v>355</v>
      </c>
      <c r="E238" t="s">
        <v>355</v>
      </c>
      <c r="F238" t="s">
        <v>355</v>
      </c>
      <c r="G238" t="s">
        <v>355</v>
      </c>
      <c r="H238" t="s">
        <v>355</v>
      </c>
      <c r="I238" t="s">
        <v>355</v>
      </c>
      <c r="J238" t="s">
        <v>355</v>
      </c>
      <c r="K238" t="s">
        <v>355</v>
      </c>
      <c r="L238" t="s">
        <v>355</v>
      </c>
      <c r="M238" t="s">
        <v>355</v>
      </c>
      <c r="N238" t="s">
        <v>355</v>
      </c>
      <c r="O238" t="s">
        <v>355</v>
      </c>
      <c r="P238" t="s">
        <v>355</v>
      </c>
      <c r="Q238" t="s">
        <v>355</v>
      </c>
      <c r="R238" t="s">
        <v>355</v>
      </c>
      <c r="S238" t="s">
        <v>355</v>
      </c>
      <c r="T238" t="s">
        <v>355</v>
      </c>
      <c r="U238" t="s">
        <v>355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 t="s">
        <v>355</v>
      </c>
    </row>
    <row r="239" spans="1:61" customFormat="1">
      <c r="A239" t="s">
        <v>537</v>
      </c>
      <c r="B239" t="s">
        <v>84</v>
      </c>
      <c r="C239" t="s">
        <v>646</v>
      </c>
      <c r="D239" t="s">
        <v>355</v>
      </c>
      <c r="E239" t="s">
        <v>355</v>
      </c>
      <c r="F239" t="s">
        <v>355</v>
      </c>
      <c r="G239" t="s">
        <v>355</v>
      </c>
      <c r="H239" t="s">
        <v>355</v>
      </c>
      <c r="I239" t="s">
        <v>355</v>
      </c>
      <c r="J239" t="s">
        <v>355</v>
      </c>
      <c r="K239" t="s">
        <v>355</v>
      </c>
      <c r="L239" t="s">
        <v>355</v>
      </c>
      <c r="M239" t="s">
        <v>355</v>
      </c>
      <c r="N239" t="s">
        <v>355</v>
      </c>
      <c r="O239" t="s">
        <v>355</v>
      </c>
      <c r="P239" t="s">
        <v>355</v>
      </c>
      <c r="Q239" t="s">
        <v>355</v>
      </c>
      <c r="R239" t="s">
        <v>355</v>
      </c>
      <c r="S239" t="s">
        <v>355</v>
      </c>
      <c r="T239" t="s">
        <v>355</v>
      </c>
      <c r="U239" t="s">
        <v>355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 t="s">
        <v>355</v>
      </c>
    </row>
    <row r="240" spans="1:61" customFormat="1">
      <c r="A240" t="s">
        <v>537</v>
      </c>
      <c r="B240" t="s">
        <v>84</v>
      </c>
      <c r="C240" t="s">
        <v>49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 t="s">
        <v>355</v>
      </c>
    </row>
    <row r="241" spans="1:61" customFormat="1">
      <c r="A241" t="s">
        <v>537</v>
      </c>
      <c r="B241" t="s">
        <v>84</v>
      </c>
      <c r="C241" t="s">
        <v>27</v>
      </c>
      <c r="D241">
        <v>0</v>
      </c>
      <c r="E241">
        <v>0</v>
      </c>
      <c r="F241">
        <v>0</v>
      </c>
      <c r="G241">
        <v>3</v>
      </c>
      <c r="H241">
        <v>0</v>
      </c>
      <c r="I241">
        <v>0</v>
      </c>
      <c r="J241">
        <v>0</v>
      </c>
      <c r="K241">
        <v>0</v>
      </c>
      <c r="L241">
        <v>46</v>
      </c>
      <c r="M241">
        <v>0</v>
      </c>
      <c r="N241">
        <v>54</v>
      </c>
      <c r="O241">
        <v>0</v>
      </c>
      <c r="P241">
        <v>108</v>
      </c>
      <c r="Q241">
        <v>395</v>
      </c>
      <c r="R241">
        <v>0</v>
      </c>
      <c r="S241">
        <v>0</v>
      </c>
      <c r="T241">
        <v>190</v>
      </c>
      <c r="U241">
        <v>277</v>
      </c>
      <c r="V241">
        <v>188</v>
      </c>
      <c r="W241">
        <v>31</v>
      </c>
      <c r="X241">
        <v>549</v>
      </c>
      <c r="Y241">
        <v>470</v>
      </c>
      <c r="Z241">
        <v>682</v>
      </c>
      <c r="AA241">
        <v>896</v>
      </c>
      <c r="AB241">
        <v>838</v>
      </c>
      <c r="AC241">
        <v>860</v>
      </c>
      <c r="AD241">
        <v>693</v>
      </c>
      <c r="AE241">
        <v>598</v>
      </c>
      <c r="AF241">
        <v>478</v>
      </c>
      <c r="AG241">
        <v>495</v>
      </c>
      <c r="AH241">
        <v>488</v>
      </c>
      <c r="AI241">
        <v>471</v>
      </c>
      <c r="AJ241">
        <v>410</v>
      </c>
      <c r="AK241">
        <v>367</v>
      </c>
      <c r="AL241">
        <v>747</v>
      </c>
      <c r="AM241">
        <v>796</v>
      </c>
      <c r="AN241">
        <v>612</v>
      </c>
      <c r="AO241">
        <v>572</v>
      </c>
      <c r="AP241">
        <v>414</v>
      </c>
      <c r="AQ241">
        <v>479</v>
      </c>
      <c r="AR241">
        <v>372</v>
      </c>
      <c r="AS241">
        <v>297</v>
      </c>
      <c r="AT241">
        <v>345</v>
      </c>
      <c r="AU241">
        <v>383</v>
      </c>
      <c r="AV241">
        <v>456</v>
      </c>
      <c r="AW241">
        <v>391</v>
      </c>
      <c r="AX241">
        <v>367</v>
      </c>
      <c r="AY241">
        <v>296</v>
      </c>
      <c r="AZ241">
        <v>278</v>
      </c>
      <c r="BA241">
        <v>169</v>
      </c>
      <c r="BB241">
        <v>204</v>
      </c>
      <c r="BC241">
        <v>174</v>
      </c>
      <c r="BD241">
        <v>92</v>
      </c>
      <c r="BE241">
        <v>296</v>
      </c>
      <c r="BF241">
        <v>86</v>
      </c>
      <c r="BG241">
        <v>34</v>
      </c>
      <c r="BH241">
        <v>310</v>
      </c>
      <c r="BI241" t="s">
        <v>355</v>
      </c>
    </row>
    <row r="242" spans="1:61" customFormat="1">
      <c r="A242" t="s">
        <v>537</v>
      </c>
      <c r="B242" t="s">
        <v>84</v>
      </c>
      <c r="C242" t="s">
        <v>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 t="s">
        <v>355</v>
      </c>
    </row>
    <row r="243" spans="1:61" customFormat="1">
      <c r="A243" t="s">
        <v>537</v>
      </c>
      <c r="B243" t="s">
        <v>84</v>
      </c>
      <c r="C243" t="s">
        <v>26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 t="s">
        <v>355</v>
      </c>
    </row>
    <row r="244" spans="1:61" customFormat="1">
      <c r="A244" t="s">
        <v>537</v>
      </c>
      <c r="B244" t="s">
        <v>84</v>
      </c>
      <c r="C244" t="s">
        <v>647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 t="s">
        <v>355</v>
      </c>
    </row>
    <row r="245" spans="1:61" customFormat="1">
      <c r="A245" t="s">
        <v>537</v>
      </c>
      <c r="B245" t="s">
        <v>84</v>
      </c>
      <c r="C245" t="s">
        <v>32</v>
      </c>
      <c r="D245">
        <v>0</v>
      </c>
      <c r="E245">
        <v>0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 t="s">
        <v>355</v>
      </c>
    </row>
    <row r="246" spans="1:61" customFormat="1">
      <c r="A246" t="s">
        <v>537</v>
      </c>
      <c r="B246" t="s">
        <v>84</v>
      </c>
      <c r="C246" t="s">
        <v>28</v>
      </c>
      <c r="D246">
        <v>148</v>
      </c>
      <c r="E246">
        <v>153</v>
      </c>
      <c r="F246">
        <v>136</v>
      </c>
      <c r="G246">
        <v>131</v>
      </c>
      <c r="H246">
        <v>121</v>
      </c>
      <c r="I246">
        <v>151</v>
      </c>
      <c r="J246">
        <v>187</v>
      </c>
      <c r="K246">
        <v>210</v>
      </c>
      <c r="L246">
        <v>196</v>
      </c>
      <c r="M246">
        <v>291</v>
      </c>
      <c r="N246">
        <v>293</v>
      </c>
      <c r="O246">
        <v>298</v>
      </c>
      <c r="P246">
        <v>313</v>
      </c>
      <c r="Q246">
        <v>338</v>
      </c>
      <c r="R246">
        <v>356</v>
      </c>
      <c r="S246">
        <v>291</v>
      </c>
      <c r="T246">
        <v>380</v>
      </c>
      <c r="U246">
        <v>307</v>
      </c>
      <c r="V246">
        <v>315</v>
      </c>
      <c r="W246">
        <v>301</v>
      </c>
      <c r="X246">
        <v>302</v>
      </c>
      <c r="Y246">
        <v>304</v>
      </c>
      <c r="Z246">
        <v>329</v>
      </c>
      <c r="AA246">
        <v>294</v>
      </c>
      <c r="AB246">
        <v>295</v>
      </c>
      <c r="AC246">
        <v>340</v>
      </c>
      <c r="AD246">
        <v>276</v>
      </c>
      <c r="AE246">
        <v>308</v>
      </c>
      <c r="AF246">
        <v>310</v>
      </c>
      <c r="AG246">
        <v>334</v>
      </c>
      <c r="AH246">
        <v>261</v>
      </c>
      <c r="AI246">
        <v>276</v>
      </c>
      <c r="AJ246">
        <v>302</v>
      </c>
      <c r="AK246">
        <v>315</v>
      </c>
      <c r="AL246">
        <v>204</v>
      </c>
      <c r="AM246">
        <v>152</v>
      </c>
      <c r="AN246">
        <v>135</v>
      </c>
      <c r="AO246">
        <v>120</v>
      </c>
      <c r="AP246">
        <v>167</v>
      </c>
      <c r="AQ246">
        <v>70</v>
      </c>
      <c r="AR246">
        <v>80</v>
      </c>
      <c r="AS246">
        <v>152</v>
      </c>
      <c r="AT246">
        <v>151</v>
      </c>
      <c r="AU246">
        <v>157</v>
      </c>
      <c r="AV246">
        <v>170</v>
      </c>
      <c r="AW246">
        <v>117</v>
      </c>
      <c r="AX246">
        <v>120</v>
      </c>
      <c r="AY246">
        <v>129</v>
      </c>
      <c r="AZ246">
        <v>125</v>
      </c>
      <c r="BA246">
        <v>98</v>
      </c>
      <c r="BB246">
        <v>105</v>
      </c>
      <c r="BC246">
        <v>134</v>
      </c>
      <c r="BD246">
        <v>104</v>
      </c>
      <c r="BE246">
        <v>96</v>
      </c>
      <c r="BF246">
        <v>54</v>
      </c>
      <c r="BG246">
        <v>60</v>
      </c>
      <c r="BH246">
        <v>60</v>
      </c>
      <c r="BI246" t="s">
        <v>355</v>
      </c>
    </row>
    <row r="247" spans="1:61" customFormat="1">
      <c r="A247" t="s">
        <v>537</v>
      </c>
      <c r="B247" t="s">
        <v>84</v>
      </c>
      <c r="C247" t="s">
        <v>25</v>
      </c>
      <c r="D247">
        <v>661</v>
      </c>
      <c r="E247">
        <v>698</v>
      </c>
      <c r="F247">
        <v>695</v>
      </c>
      <c r="G247">
        <v>581</v>
      </c>
      <c r="H247">
        <v>573</v>
      </c>
      <c r="I247">
        <v>649</v>
      </c>
      <c r="J247">
        <v>613</v>
      </c>
      <c r="K247">
        <v>756</v>
      </c>
      <c r="L247">
        <v>684</v>
      </c>
      <c r="M247">
        <v>804</v>
      </c>
      <c r="N247">
        <v>905</v>
      </c>
      <c r="O247">
        <v>1026</v>
      </c>
      <c r="P247">
        <v>1110</v>
      </c>
      <c r="Q247">
        <v>1116</v>
      </c>
      <c r="R247">
        <v>1152</v>
      </c>
      <c r="S247">
        <v>1067</v>
      </c>
      <c r="T247">
        <v>992</v>
      </c>
      <c r="U247">
        <v>903</v>
      </c>
      <c r="V247">
        <v>888</v>
      </c>
      <c r="W247">
        <v>877</v>
      </c>
      <c r="X247">
        <v>688</v>
      </c>
      <c r="Y247">
        <v>645</v>
      </c>
      <c r="Z247">
        <v>507</v>
      </c>
      <c r="AA247">
        <v>426</v>
      </c>
      <c r="AB247">
        <v>431</v>
      </c>
      <c r="AC247">
        <v>404</v>
      </c>
      <c r="AD247">
        <v>381</v>
      </c>
      <c r="AE247">
        <v>327</v>
      </c>
      <c r="AF247">
        <v>365</v>
      </c>
      <c r="AG247">
        <v>380</v>
      </c>
      <c r="AH247">
        <v>381</v>
      </c>
      <c r="AI247">
        <v>342</v>
      </c>
      <c r="AJ247">
        <v>313</v>
      </c>
      <c r="AK247">
        <v>363</v>
      </c>
      <c r="AL247">
        <v>286</v>
      </c>
      <c r="AM247">
        <v>195</v>
      </c>
      <c r="AN247">
        <v>220</v>
      </c>
      <c r="AO247">
        <v>264</v>
      </c>
      <c r="AP247">
        <v>211</v>
      </c>
      <c r="AQ247">
        <v>156</v>
      </c>
      <c r="AR247">
        <v>156</v>
      </c>
      <c r="AS247">
        <v>208</v>
      </c>
      <c r="AT247">
        <v>198</v>
      </c>
      <c r="AU247">
        <v>170</v>
      </c>
      <c r="AV247">
        <v>176</v>
      </c>
      <c r="AW247">
        <v>166</v>
      </c>
      <c r="AX247">
        <v>150</v>
      </c>
      <c r="AY247">
        <v>162</v>
      </c>
      <c r="AZ247">
        <v>158</v>
      </c>
      <c r="BA247">
        <v>116</v>
      </c>
      <c r="BB247">
        <v>160</v>
      </c>
      <c r="BC247">
        <v>172</v>
      </c>
      <c r="BD247">
        <v>170</v>
      </c>
      <c r="BE247">
        <v>161</v>
      </c>
      <c r="BF247">
        <v>170</v>
      </c>
      <c r="BG247">
        <v>168</v>
      </c>
      <c r="BH247">
        <v>169</v>
      </c>
      <c r="BI247" t="s">
        <v>355</v>
      </c>
    </row>
    <row r="248" spans="1:61" customFormat="1">
      <c r="A248" t="s">
        <v>537</v>
      </c>
      <c r="B248" t="s">
        <v>84</v>
      </c>
      <c r="C248" t="s">
        <v>648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 t="s">
        <v>355</v>
      </c>
    </row>
    <row r="249" spans="1:61" customFormat="1">
      <c r="A249" t="s">
        <v>537</v>
      </c>
      <c r="B249" t="s">
        <v>84</v>
      </c>
      <c r="C249" t="s">
        <v>649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 t="s">
        <v>355</v>
      </c>
    </row>
    <row r="250" spans="1:61" customFormat="1">
      <c r="A250" t="s">
        <v>537</v>
      </c>
      <c r="B250" t="s">
        <v>84</v>
      </c>
      <c r="C250" t="s">
        <v>650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 t="s">
        <v>355</v>
      </c>
    </row>
    <row r="251" spans="1:61" customFormat="1">
      <c r="A251" t="s">
        <v>537</v>
      </c>
      <c r="B251" t="s">
        <v>84</v>
      </c>
      <c r="C251" t="s">
        <v>651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 t="s">
        <v>355</v>
      </c>
    </row>
    <row r="252" spans="1:61" customFormat="1">
      <c r="A252" t="s">
        <v>537</v>
      </c>
      <c r="B252" t="s">
        <v>84</v>
      </c>
      <c r="C252" t="s">
        <v>21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5</v>
      </c>
      <c r="N252">
        <v>22</v>
      </c>
      <c r="O252">
        <v>38</v>
      </c>
      <c r="P252">
        <v>69</v>
      </c>
      <c r="Q252">
        <v>93</v>
      </c>
      <c r="R252">
        <v>95</v>
      </c>
      <c r="S252">
        <v>93</v>
      </c>
      <c r="T252">
        <v>91</v>
      </c>
      <c r="U252">
        <v>106</v>
      </c>
      <c r="V252">
        <v>149</v>
      </c>
      <c r="W252">
        <v>133</v>
      </c>
      <c r="X252">
        <v>138</v>
      </c>
      <c r="Y252">
        <v>158</v>
      </c>
      <c r="Z252">
        <v>171</v>
      </c>
      <c r="AA252">
        <v>192</v>
      </c>
      <c r="AB252">
        <v>212</v>
      </c>
      <c r="AC252">
        <v>262</v>
      </c>
      <c r="AD252">
        <v>318</v>
      </c>
      <c r="AE252">
        <v>320</v>
      </c>
      <c r="AF252">
        <v>276</v>
      </c>
      <c r="AG252">
        <v>317</v>
      </c>
      <c r="AH252">
        <v>317</v>
      </c>
      <c r="AI252">
        <v>311</v>
      </c>
      <c r="AJ252">
        <v>311</v>
      </c>
      <c r="AK252">
        <v>319</v>
      </c>
      <c r="AL252">
        <v>333</v>
      </c>
      <c r="AM252">
        <v>535</v>
      </c>
      <c r="AN252">
        <v>495</v>
      </c>
      <c r="AO252">
        <v>519</v>
      </c>
      <c r="AP252">
        <v>613</v>
      </c>
      <c r="AQ252">
        <v>676</v>
      </c>
      <c r="AR252">
        <v>839</v>
      </c>
      <c r="AS252">
        <v>1196</v>
      </c>
      <c r="AT252">
        <v>1055</v>
      </c>
      <c r="AU252">
        <v>1238</v>
      </c>
      <c r="AV252">
        <v>1541</v>
      </c>
      <c r="AW252">
        <v>1118</v>
      </c>
      <c r="AX252">
        <v>640</v>
      </c>
      <c r="AY252">
        <v>684</v>
      </c>
      <c r="AZ252">
        <v>656</v>
      </c>
      <c r="BA252">
        <v>322</v>
      </c>
      <c r="BB252">
        <v>269</v>
      </c>
      <c r="BC252">
        <v>445</v>
      </c>
      <c r="BD252">
        <v>446</v>
      </c>
      <c r="BE252">
        <v>478</v>
      </c>
      <c r="BF252">
        <v>463</v>
      </c>
      <c r="BG252">
        <v>745</v>
      </c>
      <c r="BH252">
        <v>638</v>
      </c>
      <c r="BI252" t="s">
        <v>355</v>
      </c>
    </row>
    <row r="253" spans="1:61" customFormat="1">
      <c r="A253" t="s">
        <v>537</v>
      </c>
      <c r="B253" t="s">
        <v>84</v>
      </c>
      <c r="C253" t="s">
        <v>652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t="s">
        <v>645</v>
      </c>
      <c r="P253" t="s">
        <v>645</v>
      </c>
      <c r="Q253" t="s">
        <v>645</v>
      </c>
      <c r="R253" t="s">
        <v>645</v>
      </c>
      <c r="S253" t="s">
        <v>645</v>
      </c>
      <c r="T253" t="s">
        <v>645</v>
      </c>
      <c r="U253" t="s">
        <v>645</v>
      </c>
      <c r="V253" t="s">
        <v>645</v>
      </c>
      <c r="W253" t="s">
        <v>645</v>
      </c>
      <c r="X253" t="s">
        <v>645</v>
      </c>
      <c r="Y253" t="s">
        <v>645</v>
      </c>
      <c r="Z253" t="s">
        <v>645</v>
      </c>
      <c r="AA253" t="s">
        <v>645</v>
      </c>
      <c r="AB253" t="s">
        <v>645</v>
      </c>
      <c r="AC253" t="s">
        <v>645</v>
      </c>
      <c r="AD253" t="s">
        <v>645</v>
      </c>
      <c r="AE253" t="s">
        <v>645</v>
      </c>
      <c r="AF253" t="s">
        <v>645</v>
      </c>
      <c r="AG253" t="s">
        <v>645</v>
      </c>
      <c r="AH253" t="s">
        <v>645</v>
      </c>
      <c r="AI253" t="s">
        <v>645</v>
      </c>
      <c r="AJ253" t="s">
        <v>645</v>
      </c>
      <c r="AK253" t="s">
        <v>645</v>
      </c>
      <c r="AL253" t="s">
        <v>645</v>
      </c>
      <c r="AM253" t="s">
        <v>645</v>
      </c>
      <c r="AN253" t="s">
        <v>645</v>
      </c>
      <c r="AO253" t="s">
        <v>645</v>
      </c>
      <c r="AP253" t="s">
        <v>645</v>
      </c>
      <c r="AQ253" t="s">
        <v>645</v>
      </c>
      <c r="AR253" t="s">
        <v>645</v>
      </c>
      <c r="AS253" t="s">
        <v>645</v>
      </c>
      <c r="AT253" t="s">
        <v>645</v>
      </c>
      <c r="AU253" t="s">
        <v>645</v>
      </c>
      <c r="AV253" t="s">
        <v>645</v>
      </c>
      <c r="AW253" t="s">
        <v>645</v>
      </c>
      <c r="AX253" t="s">
        <v>645</v>
      </c>
      <c r="AY253" t="s">
        <v>645</v>
      </c>
      <c r="AZ253" t="s">
        <v>645</v>
      </c>
      <c r="BA253" t="s">
        <v>645</v>
      </c>
      <c r="BB253" t="s">
        <v>645</v>
      </c>
      <c r="BC253" t="s">
        <v>645</v>
      </c>
      <c r="BD253" t="s">
        <v>645</v>
      </c>
      <c r="BE253" t="s">
        <v>645</v>
      </c>
      <c r="BF253" t="s">
        <v>645</v>
      </c>
      <c r="BG253" t="s">
        <v>645</v>
      </c>
      <c r="BH253" t="s">
        <v>645</v>
      </c>
      <c r="BI253" t="s">
        <v>645</v>
      </c>
    </row>
    <row r="254" spans="1:61" customFormat="1">
      <c r="A254" t="s">
        <v>537</v>
      </c>
      <c r="B254" t="s">
        <v>84</v>
      </c>
      <c r="C254" t="s">
        <v>74</v>
      </c>
      <c r="D254" t="s">
        <v>355</v>
      </c>
      <c r="E254" t="s">
        <v>355</v>
      </c>
      <c r="F254" t="s">
        <v>355</v>
      </c>
      <c r="G254" t="s">
        <v>355</v>
      </c>
      <c r="H254" t="s">
        <v>355</v>
      </c>
      <c r="I254" t="s">
        <v>355</v>
      </c>
      <c r="J254" t="s">
        <v>355</v>
      </c>
      <c r="K254" t="s">
        <v>355</v>
      </c>
      <c r="L254" t="s">
        <v>355</v>
      </c>
      <c r="M254" t="s">
        <v>355</v>
      </c>
      <c r="N254" t="s">
        <v>355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 t="s">
        <v>355</v>
      </c>
    </row>
    <row r="255" spans="1:61" customFormat="1">
      <c r="A255" t="s">
        <v>537</v>
      </c>
      <c r="B255" t="s">
        <v>84</v>
      </c>
      <c r="C255" t="s">
        <v>354</v>
      </c>
      <c r="D255" t="s">
        <v>355</v>
      </c>
      <c r="E255" t="s">
        <v>355</v>
      </c>
      <c r="F255" t="s">
        <v>355</v>
      </c>
      <c r="G255" t="s">
        <v>355</v>
      </c>
      <c r="H255" t="s">
        <v>355</v>
      </c>
      <c r="I255" t="s">
        <v>355</v>
      </c>
      <c r="J255" t="s">
        <v>355</v>
      </c>
      <c r="K255" t="s">
        <v>355</v>
      </c>
      <c r="L255" t="s">
        <v>355</v>
      </c>
      <c r="M255" t="s">
        <v>355</v>
      </c>
      <c r="N255" t="s">
        <v>355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 t="s">
        <v>355</v>
      </c>
    </row>
    <row r="256" spans="1:61" customFormat="1">
      <c r="A256" t="s">
        <v>537</v>
      </c>
      <c r="B256" t="s">
        <v>84</v>
      </c>
      <c r="C256" t="s">
        <v>653</v>
      </c>
      <c r="D256" t="s">
        <v>355</v>
      </c>
      <c r="E256" t="s">
        <v>355</v>
      </c>
      <c r="F256" t="s">
        <v>355</v>
      </c>
      <c r="G256" t="s">
        <v>355</v>
      </c>
      <c r="H256" t="s">
        <v>355</v>
      </c>
      <c r="I256" t="s">
        <v>355</v>
      </c>
      <c r="J256" t="s">
        <v>355</v>
      </c>
      <c r="K256" t="s">
        <v>355</v>
      </c>
      <c r="L256" t="s">
        <v>355</v>
      </c>
      <c r="M256" t="s">
        <v>355</v>
      </c>
      <c r="N256" t="s">
        <v>355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 t="s">
        <v>355</v>
      </c>
    </row>
    <row r="257" spans="1:61" customFormat="1">
      <c r="A257" t="s">
        <v>537</v>
      </c>
      <c r="B257" t="s">
        <v>84</v>
      </c>
      <c r="C257" t="s">
        <v>654</v>
      </c>
      <c r="D257" t="s">
        <v>355</v>
      </c>
      <c r="E257" t="s">
        <v>355</v>
      </c>
      <c r="F257" t="s">
        <v>355</v>
      </c>
      <c r="G257" t="s">
        <v>355</v>
      </c>
      <c r="H257" t="s">
        <v>355</v>
      </c>
      <c r="I257" t="s">
        <v>355</v>
      </c>
      <c r="J257" t="s">
        <v>355</v>
      </c>
      <c r="K257" t="s">
        <v>355</v>
      </c>
      <c r="L257" t="s">
        <v>355</v>
      </c>
      <c r="M257" t="s">
        <v>355</v>
      </c>
      <c r="N257" t="s">
        <v>355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 t="s">
        <v>355</v>
      </c>
    </row>
    <row r="258" spans="1:61" customFormat="1">
      <c r="A258" t="s">
        <v>537</v>
      </c>
      <c r="B258" t="s">
        <v>84</v>
      </c>
      <c r="C258" t="s">
        <v>655</v>
      </c>
      <c r="D258" t="s">
        <v>355</v>
      </c>
      <c r="E258" t="s">
        <v>355</v>
      </c>
      <c r="F258" t="s">
        <v>355</v>
      </c>
      <c r="G258" t="s">
        <v>355</v>
      </c>
      <c r="H258" t="s">
        <v>355</v>
      </c>
      <c r="I258" t="s">
        <v>355</v>
      </c>
      <c r="J258" t="s">
        <v>355</v>
      </c>
      <c r="K258" t="s">
        <v>355</v>
      </c>
      <c r="L258" t="s">
        <v>355</v>
      </c>
      <c r="M258" t="s">
        <v>355</v>
      </c>
      <c r="N258" t="s">
        <v>355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 t="s">
        <v>355</v>
      </c>
    </row>
    <row r="259" spans="1:61" customFormat="1">
      <c r="A259" t="s">
        <v>537</v>
      </c>
      <c r="B259" t="s">
        <v>84</v>
      </c>
      <c r="C259" t="s">
        <v>43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 t="s">
        <v>355</v>
      </c>
    </row>
    <row r="260" spans="1:61" customFormat="1">
      <c r="A260" t="s">
        <v>537</v>
      </c>
      <c r="B260" t="s">
        <v>84</v>
      </c>
      <c r="C260" t="s">
        <v>115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 t="s">
        <v>355</v>
      </c>
    </row>
    <row r="261" spans="1:61" customFormat="1">
      <c r="A261" t="s">
        <v>537</v>
      </c>
      <c r="B261" t="s">
        <v>84</v>
      </c>
      <c r="C261" t="s">
        <v>40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56</v>
      </c>
      <c r="W261">
        <v>58</v>
      </c>
      <c r="X261">
        <v>60</v>
      </c>
      <c r="Y261">
        <v>56</v>
      </c>
      <c r="Z261">
        <v>63</v>
      </c>
      <c r="AA261">
        <v>53</v>
      </c>
      <c r="AB261">
        <v>49</v>
      </c>
      <c r="AC261">
        <v>40</v>
      </c>
      <c r="AD261">
        <v>27</v>
      </c>
      <c r="AE261">
        <v>21</v>
      </c>
      <c r="AF261">
        <v>27</v>
      </c>
      <c r="AG261">
        <v>21</v>
      </c>
      <c r="AH261">
        <v>22</v>
      </c>
      <c r="AI261">
        <v>33</v>
      </c>
      <c r="AJ261">
        <v>27</v>
      </c>
      <c r="AK261">
        <v>24</v>
      </c>
      <c r="AL261">
        <v>26</v>
      </c>
      <c r="AM261">
        <v>24</v>
      </c>
      <c r="AN261">
        <v>27</v>
      </c>
      <c r="AO261">
        <v>33</v>
      </c>
      <c r="AP261">
        <v>35</v>
      </c>
      <c r="AQ261">
        <v>38</v>
      </c>
      <c r="AR261">
        <v>46</v>
      </c>
      <c r="AS261">
        <v>44</v>
      </c>
      <c r="AT261">
        <v>44</v>
      </c>
      <c r="AU261">
        <v>43</v>
      </c>
      <c r="AV261">
        <v>44</v>
      </c>
      <c r="AW261">
        <v>43</v>
      </c>
      <c r="AX261">
        <v>40</v>
      </c>
      <c r="AY261">
        <v>40</v>
      </c>
      <c r="AZ261">
        <v>38</v>
      </c>
      <c r="BA261">
        <v>36</v>
      </c>
      <c r="BB261">
        <v>35</v>
      </c>
      <c r="BC261">
        <v>33</v>
      </c>
      <c r="BD261">
        <v>32</v>
      </c>
      <c r="BE261">
        <v>24</v>
      </c>
      <c r="BF261">
        <v>16</v>
      </c>
      <c r="BG261">
        <v>14</v>
      </c>
      <c r="BH261">
        <v>16</v>
      </c>
      <c r="BI261" t="s">
        <v>355</v>
      </c>
    </row>
    <row r="262" spans="1:61" customFormat="1">
      <c r="A262" t="s">
        <v>537</v>
      </c>
      <c r="B262" t="s">
        <v>84</v>
      </c>
      <c r="C262" t="s">
        <v>56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 t="s">
        <v>355</v>
      </c>
    </row>
    <row r="263" spans="1:61" customFormat="1">
      <c r="A263" t="s">
        <v>537</v>
      </c>
      <c r="B263" t="s">
        <v>84</v>
      </c>
      <c r="C263" t="s">
        <v>90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 t="s">
        <v>355</v>
      </c>
    </row>
    <row r="264" spans="1:61" customFormat="1">
      <c r="A264" t="s">
        <v>537</v>
      </c>
      <c r="B264" t="s">
        <v>84</v>
      </c>
      <c r="C264" t="s">
        <v>89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 t="s">
        <v>355</v>
      </c>
    </row>
    <row r="265" spans="1:61" customFormat="1">
      <c r="A265" t="s">
        <v>537</v>
      </c>
      <c r="B265" t="s">
        <v>84</v>
      </c>
      <c r="C265" t="s">
        <v>70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 t="s">
        <v>355</v>
      </c>
    </row>
    <row r="266" spans="1:61" customFormat="1">
      <c r="A266" t="s">
        <v>537</v>
      </c>
      <c r="B266" t="s">
        <v>84</v>
      </c>
      <c r="C266" t="s">
        <v>61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 t="s">
        <v>355</v>
      </c>
    </row>
    <row r="267" spans="1:61" customFormat="1">
      <c r="A267" t="s">
        <v>537</v>
      </c>
      <c r="B267" t="s">
        <v>84</v>
      </c>
      <c r="C267" t="s">
        <v>19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10</v>
      </c>
      <c r="R267">
        <v>5</v>
      </c>
      <c r="S267">
        <v>7</v>
      </c>
      <c r="T267">
        <v>8</v>
      </c>
      <c r="U267">
        <v>20</v>
      </c>
      <c r="V267">
        <v>20</v>
      </c>
      <c r="W267">
        <v>40</v>
      </c>
      <c r="X267">
        <v>37</v>
      </c>
      <c r="Y267">
        <v>31</v>
      </c>
      <c r="Z267">
        <v>21</v>
      </c>
      <c r="AA267">
        <v>22</v>
      </c>
      <c r="AB267">
        <v>25</v>
      </c>
      <c r="AC267">
        <v>24</v>
      </c>
      <c r="AD267">
        <v>25</v>
      </c>
      <c r="AE267">
        <v>28</v>
      </c>
      <c r="AF267">
        <v>28</v>
      </c>
      <c r="AG267">
        <v>27</v>
      </c>
      <c r="AH267">
        <v>28</v>
      </c>
      <c r="AI267">
        <v>31</v>
      </c>
      <c r="AJ267">
        <v>28</v>
      </c>
      <c r="AK267">
        <v>31</v>
      </c>
      <c r="AL267">
        <v>33</v>
      </c>
      <c r="AM267">
        <v>36</v>
      </c>
      <c r="AN267">
        <v>36</v>
      </c>
      <c r="AO267">
        <v>41</v>
      </c>
      <c r="AP267">
        <v>51</v>
      </c>
      <c r="AQ267">
        <v>51</v>
      </c>
      <c r="AR267">
        <v>73</v>
      </c>
      <c r="AS267">
        <v>74</v>
      </c>
      <c r="AT267">
        <v>73</v>
      </c>
      <c r="AU267">
        <v>81</v>
      </c>
      <c r="AV267">
        <v>93</v>
      </c>
      <c r="AW267">
        <v>93</v>
      </c>
      <c r="AX267">
        <v>51</v>
      </c>
      <c r="AY267">
        <v>52</v>
      </c>
      <c r="AZ267">
        <v>51</v>
      </c>
      <c r="BA267">
        <v>51</v>
      </c>
      <c r="BB267">
        <v>53</v>
      </c>
      <c r="BC267">
        <v>46</v>
      </c>
      <c r="BD267">
        <v>38</v>
      </c>
      <c r="BE267">
        <v>31</v>
      </c>
      <c r="BF267">
        <v>18</v>
      </c>
      <c r="BG267">
        <v>22</v>
      </c>
      <c r="BH267">
        <v>17</v>
      </c>
      <c r="BI267" t="s">
        <v>355</v>
      </c>
    </row>
    <row r="268" spans="1:61" customFormat="1">
      <c r="A268" t="s">
        <v>537</v>
      </c>
      <c r="B268" t="s">
        <v>84</v>
      </c>
      <c r="C268" t="s">
        <v>18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334</v>
      </c>
      <c r="N268">
        <v>390</v>
      </c>
      <c r="O268">
        <v>705</v>
      </c>
      <c r="P268">
        <v>936</v>
      </c>
      <c r="Q268">
        <v>1323</v>
      </c>
      <c r="R268">
        <v>1524</v>
      </c>
      <c r="S268">
        <v>1345</v>
      </c>
      <c r="T268">
        <v>1366</v>
      </c>
      <c r="U268">
        <v>1314</v>
      </c>
      <c r="V268">
        <v>1197</v>
      </c>
      <c r="W268">
        <v>1177</v>
      </c>
      <c r="X268">
        <v>1129</v>
      </c>
      <c r="Y268">
        <v>974</v>
      </c>
      <c r="Z268">
        <v>576</v>
      </c>
      <c r="AA268">
        <v>567</v>
      </c>
      <c r="AB268">
        <v>516</v>
      </c>
      <c r="AC268">
        <v>510</v>
      </c>
      <c r="AD268">
        <v>455</v>
      </c>
      <c r="AE268">
        <v>382</v>
      </c>
      <c r="AF268">
        <v>361</v>
      </c>
      <c r="AG268">
        <v>358</v>
      </c>
      <c r="AH268">
        <v>344</v>
      </c>
      <c r="AI268">
        <v>332</v>
      </c>
      <c r="AJ268">
        <v>306</v>
      </c>
      <c r="AK268">
        <v>287</v>
      </c>
      <c r="AL268">
        <v>334</v>
      </c>
      <c r="AM268">
        <v>296</v>
      </c>
      <c r="AN268">
        <v>201</v>
      </c>
      <c r="AO268">
        <v>229</v>
      </c>
      <c r="AP268">
        <v>210</v>
      </c>
      <c r="AQ268">
        <v>119</v>
      </c>
      <c r="AR268">
        <v>129</v>
      </c>
      <c r="AS268">
        <v>116</v>
      </c>
      <c r="AT268">
        <v>120</v>
      </c>
      <c r="AU268">
        <v>109</v>
      </c>
      <c r="AV268">
        <v>72</v>
      </c>
      <c r="AW268">
        <v>50</v>
      </c>
      <c r="AX268">
        <v>108</v>
      </c>
      <c r="AY268">
        <v>96</v>
      </c>
      <c r="AZ268">
        <v>84</v>
      </c>
      <c r="BA268">
        <v>68</v>
      </c>
      <c r="BB268">
        <v>66</v>
      </c>
      <c r="BC268">
        <v>46</v>
      </c>
      <c r="BD268">
        <v>27</v>
      </c>
      <c r="BE268">
        <v>26</v>
      </c>
      <c r="BF268">
        <v>56</v>
      </c>
      <c r="BG268">
        <v>34</v>
      </c>
      <c r="BH268">
        <v>38</v>
      </c>
      <c r="BI268" t="s">
        <v>355</v>
      </c>
    </row>
    <row r="269" spans="1:61" customFormat="1">
      <c r="A269" t="s">
        <v>537</v>
      </c>
      <c r="B269" t="s">
        <v>84</v>
      </c>
      <c r="C269" t="s">
        <v>42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 t="s">
        <v>355</v>
      </c>
    </row>
    <row r="270" spans="1:61" customFormat="1">
      <c r="A270" t="s">
        <v>537</v>
      </c>
      <c r="B270" t="s">
        <v>84</v>
      </c>
      <c r="C270" t="s">
        <v>76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 t="s">
        <v>355</v>
      </c>
    </row>
    <row r="271" spans="1:61" customFormat="1">
      <c r="A271" t="s">
        <v>537</v>
      </c>
      <c r="B271" t="s">
        <v>84</v>
      </c>
      <c r="C271" t="s">
        <v>41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 t="s">
        <v>355</v>
      </c>
    </row>
    <row r="272" spans="1:61" customFormat="1">
      <c r="A272" t="s">
        <v>537</v>
      </c>
      <c r="B272" t="s">
        <v>84</v>
      </c>
      <c r="C272" t="s">
        <v>79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 t="s">
        <v>355</v>
      </c>
    </row>
    <row r="273" spans="1:61" customFormat="1">
      <c r="A273" t="s">
        <v>537</v>
      </c>
      <c r="B273" t="s">
        <v>84</v>
      </c>
      <c r="C273" t="s">
        <v>78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 t="s">
        <v>355</v>
      </c>
    </row>
    <row r="274" spans="1:61" customFormat="1">
      <c r="A274" t="s">
        <v>537</v>
      </c>
      <c r="B274" t="s">
        <v>84</v>
      </c>
      <c r="C274" t="s">
        <v>10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9</v>
      </c>
      <c r="AB274">
        <v>0</v>
      </c>
      <c r="AC274">
        <v>1</v>
      </c>
      <c r="AD274">
        <v>2</v>
      </c>
      <c r="AE274">
        <v>2</v>
      </c>
      <c r="AF274">
        <v>2</v>
      </c>
      <c r="AG274">
        <v>2</v>
      </c>
      <c r="AH274">
        <v>3</v>
      </c>
      <c r="AI274">
        <v>5</v>
      </c>
      <c r="AJ274">
        <v>5</v>
      </c>
      <c r="AK274">
        <v>5</v>
      </c>
      <c r="AL274">
        <v>4</v>
      </c>
      <c r="AM274">
        <v>5</v>
      </c>
      <c r="AN274">
        <v>8</v>
      </c>
      <c r="AO274">
        <v>161</v>
      </c>
      <c r="AP274">
        <v>161</v>
      </c>
      <c r="AQ274">
        <v>164</v>
      </c>
      <c r="AR274">
        <v>221</v>
      </c>
      <c r="AS274">
        <v>234</v>
      </c>
      <c r="AT274">
        <v>212</v>
      </c>
      <c r="AU274">
        <v>229</v>
      </c>
      <c r="AV274">
        <v>238</v>
      </c>
      <c r="AW274">
        <v>235</v>
      </c>
      <c r="AX274">
        <v>222</v>
      </c>
      <c r="AY274">
        <v>191</v>
      </c>
      <c r="AZ274">
        <v>176</v>
      </c>
      <c r="BA274">
        <v>164</v>
      </c>
      <c r="BB274">
        <v>269</v>
      </c>
      <c r="BC274">
        <v>161</v>
      </c>
      <c r="BD274">
        <v>144</v>
      </c>
      <c r="BE274">
        <v>0</v>
      </c>
      <c r="BF274">
        <v>0</v>
      </c>
      <c r="BG274">
        <v>0</v>
      </c>
      <c r="BH274">
        <v>0</v>
      </c>
      <c r="BI274" t="s">
        <v>355</v>
      </c>
    </row>
    <row r="275" spans="1:61" customFormat="1">
      <c r="A275" t="s">
        <v>537</v>
      </c>
      <c r="B275" t="s">
        <v>84</v>
      </c>
      <c r="C275" t="s">
        <v>35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 t="s">
        <v>355</v>
      </c>
    </row>
    <row r="276" spans="1:61" customFormat="1">
      <c r="A276" t="s">
        <v>537</v>
      </c>
      <c r="B276" t="s">
        <v>84</v>
      </c>
      <c r="C276" t="s">
        <v>73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 t="s">
        <v>355</v>
      </c>
    </row>
    <row r="277" spans="1:61" customFormat="1">
      <c r="A277" t="s">
        <v>537</v>
      </c>
      <c r="B277" t="s">
        <v>84</v>
      </c>
      <c r="C277" t="s">
        <v>47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 t="s">
        <v>355</v>
      </c>
    </row>
    <row r="278" spans="1:61" customFormat="1">
      <c r="A278" t="s">
        <v>537</v>
      </c>
      <c r="B278" t="s">
        <v>84</v>
      </c>
      <c r="C278" t="s">
        <v>46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 t="s">
        <v>355</v>
      </c>
    </row>
    <row r="279" spans="1:61" customFormat="1">
      <c r="A279" t="s">
        <v>537</v>
      </c>
      <c r="B279" t="s">
        <v>84</v>
      </c>
      <c r="C279" t="s">
        <v>36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 t="s">
        <v>355</v>
      </c>
    </row>
    <row r="280" spans="1:61" customFormat="1">
      <c r="A280" t="s">
        <v>537</v>
      </c>
      <c r="B280" t="s">
        <v>84</v>
      </c>
      <c r="C280" t="s">
        <v>34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t="s">
        <v>355</v>
      </c>
    </row>
    <row r="281" spans="1:61" customFormat="1">
      <c r="A281" t="s">
        <v>537</v>
      </c>
      <c r="B281" t="s">
        <v>84</v>
      </c>
      <c r="C281" t="s">
        <v>57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 t="s">
        <v>355</v>
      </c>
    </row>
    <row r="282" spans="1:61" customFormat="1">
      <c r="A282" t="s">
        <v>537</v>
      </c>
      <c r="B282" t="s">
        <v>84</v>
      </c>
      <c r="C282" t="s">
        <v>58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 t="s">
        <v>355</v>
      </c>
    </row>
    <row r="283" spans="1:61" customFormat="1">
      <c r="A283" t="s">
        <v>537</v>
      </c>
      <c r="B283" t="s">
        <v>84</v>
      </c>
      <c r="C283" t="s">
        <v>656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 t="s">
        <v>355</v>
      </c>
    </row>
    <row r="284" spans="1:61" customFormat="1">
      <c r="A284" t="s">
        <v>537</v>
      </c>
      <c r="B284" t="s">
        <v>84</v>
      </c>
      <c r="C284" t="s">
        <v>657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 t="s">
        <v>355</v>
      </c>
    </row>
    <row r="285" spans="1:61" customFormat="1">
      <c r="A285" t="s">
        <v>537</v>
      </c>
      <c r="B285" t="s">
        <v>84</v>
      </c>
      <c r="C285" t="s">
        <v>67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 t="s">
        <v>355</v>
      </c>
    </row>
    <row r="286" spans="1:61" customFormat="1">
      <c r="A286" t="s">
        <v>537</v>
      </c>
      <c r="B286" t="s">
        <v>84</v>
      </c>
      <c r="C286" t="s">
        <v>63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 t="s">
        <v>355</v>
      </c>
    </row>
    <row r="287" spans="1:61" customFormat="1">
      <c r="A287" t="s">
        <v>537</v>
      </c>
      <c r="B287" t="s">
        <v>84</v>
      </c>
      <c r="C287" t="s">
        <v>658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 t="s">
        <v>355</v>
      </c>
    </row>
    <row r="288" spans="1:61" customFormat="1">
      <c r="A288" t="s">
        <v>537</v>
      </c>
      <c r="B288" t="s">
        <v>84</v>
      </c>
      <c r="C288" t="s">
        <v>659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 t="s">
        <v>355</v>
      </c>
    </row>
    <row r="289" spans="1:61" customFormat="1">
      <c r="A289" t="s">
        <v>537</v>
      </c>
      <c r="B289" t="s">
        <v>84</v>
      </c>
      <c r="C289" t="s">
        <v>660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 t="s">
        <v>355</v>
      </c>
    </row>
    <row r="290" spans="1:61" customFormat="1">
      <c r="A290" t="s">
        <v>537</v>
      </c>
      <c r="B290" t="s">
        <v>84</v>
      </c>
      <c r="C290" t="s">
        <v>661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 t="s">
        <v>355</v>
      </c>
    </row>
    <row r="291" spans="1:61" customFormat="1">
      <c r="A291" t="s">
        <v>537</v>
      </c>
      <c r="B291" t="s">
        <v>84</v>
      </c>
      <c r="C291" t="s">
        <v>62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 t="s">
        <v>355</v>
      </c>
    </row>
    <row r="292" spans="1:61" customFormat="1">
      <c r="A292" t="s">
        <v>537</v>
      </c>
      <c r="B292" t="s">
        <v>84</v>
      </c>
      <c r="C292" t="s">
        <v>662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 t="s">
        <v>355</v>
      </c>
    </row>
    <row r="293" spans="1:61" customFormat="1">
      <c r="A293" t="s">
        <v>537</v>
      </c>
      <c r="B293" t="s">
        <v>84</v>
      </c>
      <c r="C293" t="s">
        <v>60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 t="s">
        <v>355</v>
      </c>
    </row>
    <row r="294" spans="1:61" customFormat="1">
      <c r="A294" t="s">
        <v>537</v>
      </c>
      <c r="B294" t="s">
        <v>84</v>
      </c>
      <c r="C294" t="s">
        <v>663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 t="s">
        <v>355</v>
      </c>
    </row>
    <row r="295" spans="1:61" customFormat="1">
      <c r="A295" t="s">
        <v>537</v>
      </c>
      <c r="B295" t="s">
        <v>84</v>
      </c>
      <c r="C295" t="s">
        <v>664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 t="s">
        <v>355</v>
      </c>
    </row>
    <row r="296" spans="1:61" customFormat="1">
      <c r="A296" t="s">
        <v>537</v>
      </c>
      <c r="B296" t="s">
        <v>84</v>
      </c>
      <c r="C296" t="s">
        <v>665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 t="s">
        <v>355</v>
      </c>
    </row>
    <row r="297" spans="1:61" customFormat="1">
      <c r="A297" t="s">
        <v>537</v>
      </c>
      <c r="B297" t="s">
        <v>84</v>
      </c>
      <c r="C297" t="s">
        <v>17</v>
      </c>
      <c r="D297">
        <v>82</v>
      </c>
      <c r="E297">
        <v>92</v>
      </c>
      <c r="F297">
        <v>103</v>
      </c>
      <c r="G297">
        <v>99</v>
      </c>
      <c r="H297">
        <v>92</v>
      </c>
      <c r="I297">
        <v>114</v>
      </c>
      <c r="J297">
        <v>129</v>
      </c>
      <c r="K297">
        <v>300</v>
      </c>
      <c r="L297">
        <v>340</v>
      </c>
      <c r="M297">
        <v>379</v>
      </c>
      <c r="N297">
        <v>430</v>
      </c>
      <c r="O297">
        <v>442</v>
      </c>
      <c r="P297">
        <v>494</v>
      </c>
      <c r="Q297">
        <v>619</v>
      </c>
      <c r="R297">
        <v>612</v>
      </c>
      <c r="S297">
        <v>630</v>
      </c>
      <c r="T297">
        <v>700</v>
      </c>
      <c r="U297">
        <v>757</v>
      </c>
      <c r="V297">
        <v>772</v>
      </c>
      <c r="W297">
        <v>857</v>
      </c>
      <c r="X297">
        <v>885</v>
      </c>
      <c r="Y297">
        <v>896</v>
      </c>
      <c r="Z297">
        <v>898</v>
      </c>
      <c r="AA297">
        <v>893</v>
      </c>
      <c r="AB297">
        <v>921</v>
      </c>
      <c r="AC297">
        <v>966</v>
      </c>
      <c r="AD297">
        <v>850</v>
      </c>
      <c r="AE297">
        <v>809</v>
      </c>
      <c r="AF297">
        <v>814</v>
      </c>
      <c r="AG297">
        <v>840</v>
      </c>
      <c r="AH297">
        <v>820</v>
      </c>
      <c r="AI297">
        <v>838</v>
      </c>
      <c r="AJ297">
        <v>795</v>
      </c>
      <c r="AK297">
        <v>775</v>
      </c>
      <c r="AL297">
        <v>853</v>
      </c>
      <c r="AM297">
        <v>855</v>
      </c>
      <c r="AN297">
        <v>929</v>
      </c>
      <c r="AO297">
        <v>1009</v>
      </c>
      <c r="AP297">
        <v>1046</v>
      </c>
      <c r="AQ297">
        <v>1141</v>
      </c>
      <c r="AR297">
        <v>1267</v>
      </c>
      <c r="AS297">
        <v>1369</v>
      </c>
      <c r="AT297">
        <v>1395</v>
      </c>
      <c r="AU297">
        <v>1475</v>
      </c>
      <c r="AV297">
        <v>1480</v>
      </c>
      <c r="AW297">
        <v>1580</v>
      </c>
      <c r="AX297">
        <v>1386</v>
      </c>
      <c r="AY297">
        <v>1425</v>
      </c>
      <c r="AZ297">
        <v>1475</v>
      </c>
      <c r="BA297">
        <v>1055</v>
      </c>
      <c r="BB297">
        <v>1231</v>
      </c>
      <c r="BC297">
        <v>1155</v>
      </c>
      <c r="BD297">
        <v>1140</v>
      </c>
      <c r="BE297">
        <v>1060</v>
      </c>
      <c r="BF297">
        <v>1058</v>
      </c>
      <c r="BG297">
        <v>1084</v>
      </c>
      <c r="BH297">
        <v>1161</v>
      </c>
      <c r="BI297" t="s">
        <v>355</v>
      </c>
    </row>
    <row r="298" spans="1:61" customFormat="1">
      <c r="A298" t="s">
        <v>537</v>
      </c>
      <c r="B298" t="s">
        <v>84</v>
      </c>
      <c r="C298" t="s">
        <v>45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 t="s">
        <v>355</v>
      </c>
    </row>
    <row r="299" spans="1:61" customFormat="1">
      <c r="A299" t="s">
        <v>537</v>
      </c>
      <c r="B299" t="s">
        <v>84</v>
      </c>
      <c r="C299" t="s">
        <v>666</v>
      </c>
      <c r="D299">
        <v>1476</v>
      </c>
      <c r="E299">
        <v>1548</v>
      </c>
      <c r="F299">
        <v>1471</v>
      </c>
      <c r="G299">
        <v>1249</v>
      </c>
      <c r="H299">
        <v>1152</v>
      </c>
      <c r="I299">
        <v>1301</v>
      </c>
      <c r="J299">
        <v>1281</v>
      </c>
      <c r="K299">
        <v>1588</v>
      </c>
      <c r="L299">
        <v>1500</v>
      </c>
      <c r="M299">
        <v>2047</v>
      </c>
      <c r="N299">
        <v>2387</v>
      </c>
      <c r="O299">
        <v>2913</v>
      </c>
      <c r="P299">
        <v>3428</v>
      </c>
      <c r="Q299">
        <v>4245</v>
      </c>
      <c r="R299">
        <v>4109</v>
      </c>
      <c r="S299">
        <v>3836</v>
      </c>
      <c r="T299">
        <v>3984</v>
      </c>
      <c r="U299">
        <v>3930</v>
      </c>
      <c r="V299">
        <v>3737</v>
      </c>
      <c r="W299">
        <v>3620</v>
      </c>
      <c r="X299">
        <v>3893</v>
      </c>
      <c r="Y299">
        <v>3672</v>
      </c>
      <c r="Z299">
        <v>3290</v>
      </c>
      <c r="AA299">
        <v>3471</v>
      </c>
      <c r="AB299">
        <v>3403</v>
      </c>
      <c r="AC299">
        <v>3575</v>
      </c>
      <c r="AD299">
        <v>3199</v>
      </c>
      <c r="AE299">
        <v>2957</v>
      </c>
      <c r="AF299">
        <v>2855</v>
      </c>
      <c r="AG299">
        <v>2974</v>
      </c>
      <c r="AH299">
        <v>2857</v>
      </c>
      <c r="AI299">
        <v>2852</v>
      </c>
      <c r="AJ299">
        <v>2498</v>
      </c>
      <c r="AK299">
        <v>2485</v>
      </c>
      <c r="AL299">
        <v>2820</v>
      </c>
      <c r="AM299">
        <v>2894</v>
      </c>
      <c r="AN299">
        <v>2663</v>
      </c>
      <c r="AO299">
        <v>2978</v>
      </c>
      <c r="AP299">
        <v>2958</v>
      </c>
      <c r="AQ299">
        <v>2997</v>
      </c>
      <c r="AR299">
        <v>3255</v>
      </c>
      <c r="AS299">
        <v>3792</v>
      </c>
      <c r="AT299">
        <v>3701</v>
      </c>
      <c r="AU299">
        <v>3994</v>
      </c>
      <c r="AV299">
        <v>4400</v>
      </c>
      <c r="AW299">
        <v>3910</v>
      </c>
      <c r="AX299">
        <v>3162</v>
      </c>
      <c r="AY299">
        <v>3178</v>
      </c>
      <c r="AZ299">
        <v>3119</v>
      </c>
      <c r="BA299">
        <v>2091</v>
      </c>
      <c r="BB299">
        <v>2461</v>
      </c>
      <c r="BC299">
        <v>2507</v>
      </c>
      <c r="BD299">
        <v>2288</v>
      </c>
      <c r="BE299">
        <v>2342</v>
      </c>
      <c r="BF299">
        <v>2010</v>
      </c>
      <c r="BG299">
        <v>2209</v>
      </c>
      <c r="BH299">
        <v>2444</v>
      </c>
      <c r="BI299" t="s">
        <v>355</v>
      </c>
    </row>
  </sheetData>
  <mergeCells count="3">
    <mergeCell ref="B6:K6"/>
    <mergeCell ref="A2:B2"/>
    <mergeCell ref="A74:B74"/>
  </mergeCells>
  <pageMargins left="0.7" right="0.7" top="0.75" bottom="0.75" header="0.3" footer="0.3"/>
  <pageSetup paperSize="9" orientation="portrait" r:id="rId1"/>
  <drawing r:id="rId2"/>
  <mc:AlternateContent xmlns:mc="http://schemas.openxmlformats.org/markup-compatibility/2006">
    <mc:Choice Requires="v">
      <legacyDrawing r:id="rId3"/>
    </mc:Choice>
  </mc:AlternateContent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R301"/>
  <sheetViews>
    <sheetView topLeftCell="A43" workbookViewId="0">
      <selection activeCell="J53" sqref="J53"/>
    </sheetView>
  </sheetViews>
  <sheetFormatPr baseColWidth="10" defaultColWidth="8.83203125" defaultRowHeight="13"/>
  <cols>
    <col min="2" max="2" width="28.6640625" customWidth="1"/>
  </cols>
  <sheetData>
    <row r="2" spans="1:60">
      <c r="A2" s="324" t="s">
        <v>708</v>
      </c>
      <c r="B2" s="324"/>
      <c r="C2" s="324"/>
      <c r="D2" s="324"/>
    </row>
    <row r="3" spans="1:60"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</row>
    <row r="4" spans="1:60">
      <c r="B4" s="27" t="s">
        <v>408</v>
      </c>
      <c r="C4" s="38">
        <f>1960</f>
        <v>1960</v>
      </c>
      <c r="D4" s="38">
        <f>C4+1</f>
        <v>1961</v>
      </c>
      <c r="E4" s="38">
        <f t="shared" ref="E4:BE4" si="0">D4+1</f>
        <v>1962</v>
      </c>
      <c r="F4" s="38">
        <f t="shared" si="0"/>
        <v>1963</v>
      </c>
      <c r="G4" s="38">
        <f t="shared" si="0"/>
        <v>1964</v>
      </c>
      <c r="H4" s="38">
        <f t="shared" si="0"/>
        <v>1965</v>
      </c>
      <c r="I4" s="38">
        <f t="shared" si="0"/>
        <v>1966</v>
      </c>
      <c r="J4" s="38">
        <f t="shared" si="0"/>
        <v>1967</v>
      </c>
      <c r="K4" s="38">
        <f t="shared" si="0"/>
        <v>1968</v>
      </c>
      <c r="L4" s="38">
        <f t="shared" si="0"/>
        <v>1969</v>
      </c>
      <c r="M4" s="38">
        <f t="shared" si="0"/>
        <v>1970</v>
      </c>
      <c r="N4" s="38">
        <f t="shared" si="0"/>
        <v>1971</v>
      </c>
      <c r="O4" s="38">
        <f t="shared" si="0"/>
        <v>1972</v>
      </c>
      <c r="P4" s="38">
        <f t="shared" si="0"/>
        <v>1973</v>
      </c>
      <c r="Q4" s="38">
        <f t="shared" si="0"/>
        <v>1974</v>
      </c>
      <c r="R4" s="38">
        <f t="shared" si="0"/>
        <v>1975</v>
      </c>
      <c r="S4" s="38">
        <f t="shared" si="0"/>
        <v>1976</v>
      </c>
      <c r="T4" s="38">
        <f t="shared" si="0"/>
        <v>1977</v>
      </c>
      <c r="U4" s="38">
        <f t="shared" si="0"/>
        <v>1978</v>
      </c>
      <c r="V4" s="38">
        <f t="shared" si="0"/>
        <v>1979</v>
      </c>
      <c r="W4" s="38">
        <f t="shared" si="0"/>
        <v>1980</v>
      </c>
      <c r="X4" s="38">
        <f t="shared" si="0"/>
        <v>1981</v>
      </c>
      <c r="Y4" s="38">
        <f t="shared" si="0"/>
        <v>1982</v>
      </c>
      <c r="Z4" s="38">
        <f t="shared" si="0"/>
        <v>1983</v>
      </c>
      <c r="AA4" s="38">
        <f t="shared" si="0"/>
        <v>1984</v>
      </c>
      <c r="AB4" s="38">
        <f t="shared" si="0"/>
        <v>1985</v>
      </c>
      <c r="AC4" s="38">
        <f t="shared" si="0"/>
        <v>1986</v>
      </c>
      <c r="AD4" s="38">
        <f t="shared" si="0"/>
        <v>1987</v>
      </c>
      <c r="AE4" s="38">
        <f t="shared" si="0"/>
        <v>1988</v>
      </c>
      <c r="AF4" s="38">
        <f t="shared" si="0"/>
        <v>1989</v>
      </c>
      <c r="AG4" s="38">
        <f t="shared" si="0"/>
        <v>1990</v>
      </c>
      <c r="AH4" s="38">
        <f t="shared" si="0"/>
        <v>1991</v>
      </c>
      <c r="AI4" s="38">
        <f t="shared" si="0"/>
        <v>1992</v>
      </c>
      <c r="AJ4" s="38">
        <f t="shared" si="0"/>
        <v>1993</v>
      </c>
      <c r="AK4" s="38">
        <f t="shared" si="0"/>
        <v>1994</v>
      </c>
      <c r="AL4" s="38">
        <f t="shared" si="0"/>
        <v>1995</v>
      </c>
      <c r="AM4" s="38">
        <f t="shared" si="0"/>
        <v>1996</v>
      </c>
      <c r="AN4" s="38">
        <f t="shared" si="0"/>
        <v>1997</v>
      </c>
      <c r="AO4" s="38">
        <f t="shared" si="0"/>
        <v>1998</v>
      </c>
      <c r="AP4" s="38">
        <f t="shared" si="0"/>
        <v>1999</v>
      </c>
      <c r="AQ4" s="38">
        <f t="shared" si="0"/>
        <v>2000</v>
      </c>
      <c r="AR4" s="38">
        <f t="shared" si="0"/>
        <v>2001</v>
      </c>
      <c r="AS4" s="38">
        <f t="shared" si="0"/>
        <v>2002</v>
      </c>
      <c r="AT4" s="38">
        <f t="shared" si="0"/>
        <v>2003</v>
      </c>
      <c r="AU4" s="38">
        <f t="shared" si="0"/>
        <v>2004</v>
      </c>
      <c r="AV4" s="38">
        <f t="shared" si="0"/>
        <v>2005</v>
      </c>
      <c r="AW4" s="38">
        <f t="shared" si="0"/>
        <v>2006</v>
      </c>
      <c r="AX4" s="38">
        <f t="shared" si="0"/>
        <v>2007</v>
      </c>
      <c r="AY4" s="38">
        <f t="shared" si="0"/>
        <v>2008</v>
      </c>
      <c r="AZ4" s="38">
        <f t="shared" si="0"/>
        <v>2009</v>
      </c>
      <c r="BA4" s="38">
        <f t="shared" si="0"/>
        <v>2010</v>
      </c>
      <c r="BB4" s="38">
        <f t="shared" si="0"/>
        <v>2011</v>
      </c>
      <c r="BC4" s="38">
        <f t="shared" si="0"/>
        <v>2012</v>
      </c>
      <c r="BD4" s="38">
        <f t="shared" si="0"/>
        <v>2013</v>
      </c>
      <c r="BE4" s="38">
        <f t="shared" si="0"/>
        <v>2014</v>
      </c>
      <c r="BF4" s="131"/>
      <c r="BG4" s="131"/>
      <c r="BH4" s="131"/>
    </row>
    <row r="5" spans="1:60" s="131" customFormat="1">
      <c r="A5"/>
      <c r="B5" s="172" t="s">
        <v>101</v>
      </c>
      <c r="C5" s="170">
        <v>0.7</v>
      </c>
      <c r="D5" s="170">
        <v>0.70333299999999999</v>
      </c>
      <c r="E5" s="170">
        <v>0.70666600000000002</v>
      </c>
      <c r="F5" s="170">
        <v>0.70999900000000005</v>
      </c>
      <c r="G5" s="170">
        <v>0.71333199999999997</v>
      </c>
      <c r="H5" s="170">
        <v>0.716665</v>
      </c>
      <c r="I5" s="170">
        <v>0.71999800000000003</v>
      </c>
      <c r="J5" s="170">
        <v>0.72333099999999995</v>
      </c>
      <c r="K5" s="170">
        <v>0.72666399999999998</v>
      </c>
      <c r="L5" s="170">
        <v>0.72999700000000001</v>
      </c>
      <c r="M5" s="170">
        <v>0.73333000000000004</v>
      </c>
      <c r="N5" s="170">
        <v>0.73666299999999996</v>
      </c>
      <c r="O5" s="170">
        <v>0.73999599999999999</v>
      </c>
      <c r="P5" s="170">
        <v>0.74332900000000002</v>
      </c>
      <c r="Q5" s="170">
        <v>0.74666200000000005</v>
      </c>
      <c r="R5" s="170">
        <v>0.74999499999999997</v>
      </c>
      <c r="S5" s="170">
        <v>0.753328</v>
      </c>
      <c r="T5" s="170">
        <v>0.75666100000000003</v>
      </c>
      <c r="U5" s="170">
        <v>0.75999400000000095</v>
      </c>
      <c r="V5" s="170">
        <v>0.76332700000000098</v>
      </c>
      <c r="W5" s="170">
        <v>0.76666000000000101</v>
      </c>
      <c r="X5" s="170">
        <v>0.76999300000000104</v>
      </c>
      <c r="Y5" s="170">
        <v>0.77332600000000096</v>
      </c>
      <c r="Z5" s="170">
        <v>0.77665900000000099</v>
      </c>
      <c r="AA5" s="170">
        <v>0.77999200000000102</v>
      </c>
      <c r="AB5" s="170">
        <v>0.78332500000000105</v>
      </c>
      <c r="AC5" s="170">
        <v>0.78665800000000097</v>
      </c>
      <c r="AD5" s="170">
        <v>0.789991000000001</v>
      </c>
      <c r="AE5" s="170">
        <v>0.79332400000000103</v>
      </c>
      <c r="AF5" s="170">
        <v>0.79665700000000095</v>
      </c>
      <c r="AG5" s="170">
        <v>0.79999000000000098</v>
      </c>
      <c r="AH5" s="170">
        <v>0.80332300000000101</v>
      </c>
      <c r="AI5" s="170">
        <v>0.80665600000000104</v>
      </c>
      <c r="AJ5" s="170">
        <v>0.80998900000000096</v>
      </c>
      <c r="AK5" s="170">
        <v>0.81332200000000099</v>
      </c>
      <c r="AL5" s="170">
        <v>0.81665500000000102</v>
      </c>
      <c r="AM5" s="170">
        <v>0.81998800000000105</v>
      </c>
      <c r="AN5" s="170">
        <v>0.82332100000000097</v>
      </c>
      <c r="AO5" s="170">
        <v>0.826654000000001</v>
      </c>
      <c r="AP5" s="170">
        <v>0.82998700000000103</v>
      </c>
      <c r="AQ5" s="170">
        <v>0.83332000000000095</v>
      </c>
      <c r="AR5" s="170">
        <v>0.83665300000000098</v>
      </c>
      <c r="AS5" s="170">
        <v>0.83998600000000101</v>
      </c>
      <c r="AT5" s="170">
        <v>0.84331900000000104</v>
      </c>
      <c r="AU5" s="170">
        <v>0.84665200000000096</v>
      </c>
      <c r="AV5" s="170">
        <v>0.84998500000000099</v>
      </c>
      <c r="AW5" s="170">
        <v>0.85331800000000102</v>
      </c>
      <c r="AX5" s="170">
        <v>0.85665100000000105</v>
      </c>
      <c r="AY5" s="170">
        <v>0.85998400000000097</v>
      </c>
      <c r="AZ5" s="170">
        <v>0.863317000000001</v>
      </c>
      <c r="BA5" s="170">
        <v>0.86665000000000203</v>
      </c>
      <c r="BB5" s="170">
        <v>0.86998300000000295</v>
      </c>
      <c r="BC5" s="170">
        <v>0.87331600000000398</v>
      </c>
      <c r="BD5" s="170">
        <v>0.87664900000000501</v>
      </c>
      <c r="BE5" s="35"/>
    </row>
    <row r="6" spans="1:60" s="131" customFormat="1">
      <c r="A6"/>
      <c r="B6" s="10" t="s">
        <v>111</v>
      </c>
      <c r="C6" s="35">
        <v>0.1085435620829738</v>
      </c>
      <c r="D6" s="35">
        <v>0.1085435620829738</v>
      </c>
      <c r="E6" s="35">
        <v>0.1085435620829738</v>
      </c>
      <c r="F6" s="35">
        <v>0.1085435620829738</v>
      </c>
      <c r="G6" s="35">
        <v>0.1085435620829738</v>
      </c>
      <c r="H6" s="35">
        <v>0.1085435620829738</v>
      </c>
      <c r="I6" s="35">
        <v>0.1085435620829738</v>
      </c>
      <c r="J6" s="35">
        <v>0.1085435620829738</v>
      </c>
      <c r="K6" s="35">
        <v>0.1085435620829738</v>
      </c>
      <c r="L6" s="35">
        <v>0.1085435620829738</v>
      </c>
      <c r="M6" s="35">
        <v>0.10732242143628286</v>
      </c>
      <c r="N6" s="35">
        <v>0.10791425120582369</v>
      </c>
      <c r="O6" s="35">
        <v>0.10908683263884679</v>
      </c>
      <c r="P6" s="35">
        <v>0.10647828358563675</v>
      </c>
      <c r="Q6" s="35">
        <v>0.10628915327919572</v>
      </c>
      <c r="R6" s="35">
        <v>0.10699383075338513</v>
      </c>
      <c r="S6" s="35">
        <v>0.10759379413951448</v>
      </c>
      <c r="T6" s="35">
        <v>0.10531189745859104</v>
      </c>
      <c r="U6" s="35">
        <v>0.10568981617235768</v>
      </c>
      <c r="V6" s="35">
        <v>0.103318433642209</v>
      </c>
      <c r="W6" s="35">
        <v>0.10871229568955214</v>
      </c>
      <c r="X6" s="35">
        <v>0.11221826625044885</v>
      </c>
      <c r="Y6" s="35">
        <v>0.1090967890053032</v>
      </c>
      <c r="Z6" s="35">
        <v>0.10499343035225238</v>
      </c>
      <c r="AA6" s="35">
        <v>0.10225844107840729</v>
      </c>
      <c r="AB6" s="35">
        <v>9.9606874339721985E-2</v>
      </c>
      <c r="AC6" s="35">
        <v>9.5135751363668572E-2</v>
      </c>
      <c r="AD6" s="35">
        <v>0.10128681986589254</v>
      </c>
      <c r="AE6" s="35">
        <v>0.10345527172784801</v>
      </c>
      <c r="AF6" s="35">
        <v>0.11410690165635602</v>
      </c>
      <c r="AG6" s="35">
        <v>0.12356690010729736</v>
      </c>
      <c r="AH6" s="35">
        <v>0.13051170018929231</v>
      </c>
      <c r="AI6" s="35">
        <v>0.13480163613612064</v>
      </c>
      <c r="AJ6" s="35">
        <v>0.1409079438787485</v>
      </c>
      <c r="AK6" s="35">
        <v>0.14945114616059046</v>
      </c>
      <c r="AL6" s="35">
        <v>0.15882940253641695</v>
      </c>
      <c r="AM6" s="35">
        <v>0.16167525336332017</v>
      </c>
      <c r="AN6" s="35">
        <v>0.16648516631258981</v>
      </c>
      <c r="AO6" s="35">
        <v>0.17176389685830132</v>
      </c>
      <c r="AP6" s="35">
        <v>0.17718343863795813</v>
      </c>
      <c r="AQ6" s="35">
        <v>0.18050826864359565</v>
      </c>
      <c r="AR6" s="35">
        <v>0.18477133001385901</v>
      </c>
      <c r="AS6" s="35">
        <v>0.18800948625213551</v>
      </c>
      <c r="AT6" s="35">
        <v>0.19167121041830851</v>
      </c>
      <c r="AU6" s="35">
        <v>0.19557160310442726</v>
      </c>
      <c r="AV6" s="35">
        <v>0.19719262451902952</v>
      </c>
      <c r="AW6" s="35">
        <v>0.20173670208618832</v>
      </c>
      <c r="AX6" s="35">
        <v>0.20373565558340437</v>
      </c>
      <c r="AY6" s="35">
        <v>0.21195302495334897</v>
      </c>
      <c r="AZ6" s="35">
        <v>0.2168814820099414</v>
      </c>
      <c r="BA6" s="35">
        <v>0.21637032859595792</v>
      </c>
      <c r="BB6" s="35">
        <v>0.22032384288328494</v>
      </c>
      <c r="BC6" s="35">
        <v>0.22137944905693785</v>
      </c>
      <c r="BD6" s="35">
        <v>0.22392694094766546</v>
      </c>
      <c r="BE6" s="35">
        <v>0.2265992578092155</v>
      </c>
    </row>
    <row r="7" spans="1:60" s="131" customFormat="1">
      <c r="A7"/>
      <c r="B7" s="10" t="s">
        <v>124</v>
      </c>
      <c r="C7" s="35">
        <v>0.12073181102268958</v>
      </c>
      <c r="D7" s="35">
        <v>0.12175875773055531</v>
      </c>
      <c r="E7" s="35">
        <v>0.12278250151880689</v>
      </c>
      <c r="F7" s="35">
        <v>0.12380305237695398</v>
      </c>
      <c r="G7" s="35">
        <v>0.12482042026335013</v>
      </c>
      <c r="H7" s="35">
        <v>0.12583461510529012</v>
      </c>
      <c r="I7" s="35">
        <v>0.1268456467991067</v>
      </c>
      <c r="J7" s="35">
        <v>0.12785352521026719</v>
      </c>
      <c r="K7" s="35">
        <v>0.12885826017346971</v>
      </c>
      <c r="L7" s="35">
        <v>0.12985986149273918</v>
      </c>
      <c r="M7" s="35">
        <v>0.13085833894152291</v>
      </c>
      <c r="N7" s="35">
        <v>0.13185370226278623</v>
      </c>
      <c r="O7" s="35">
        <v>0.13284596116910716</v>
      </c>
      <c r="P7" s="35">
        <v>0.13383512534277153</v>
      </c>
      <c r="Q7" s="35">
        <v>0.13482120443586729</v>
      </c>
      <c r="R7" s="35">
        <v>0.13580420807037866</v>
      </c>
      <c r="S7" s="35">
        <v>0.13678414583828016</v>
      </c>
      <c r="T7" s="35">
        <v>0.13776102730163006</v>
      </c>
      <c r="U7" s="35">
        <v>0.13873486199266391</v>
      </c>
      <c r="V7" s="35">
        <v>0.13970565941388713</v>
      </c>
      <c r="W7" s="35">
        <v>0.14067342903816815</v>
      </c>
      <c r="X7" s="35">
        <v>0.1416381803088308</v>
      </c>
      <c r="Y7" s="35">
        <v>0.14259992263974625</v>
      </c>
      <c r="Z7" s="35">
        <v>0.13760236161659115</v>
      </c>
      <c r="AA7" s="35">
        <v>0.14290390242366796</v>
      </c>
      <c r="AB7" s="35">
        <v>0.14291386687121002</v>
      </c>
      <c r="AC7" s="35">
        <v>0.14538517247666036</v>
      </c>
      <c r="AD7" s="35">
        <v>0.15355751848509336</v>
      </c>
      <c r="AE7" s="35">
        <v>0.15351615268155092</v>
      </c>
      <c r="AF7" s="35">
        <v>0.16539241325515328</v>
      </c>
      <c r="AG7" s="35">
        <v>0.17278707540979707</v>
      </c>
      <c r="AH7" s="35">
        <v>0.17026140273888063</v>
      </c>
      <c r="AI7" s="35">
        <v>0.16543760997333873</v>
      </c>
      <c r="AJ7" s="35">
        <v>0.17592306304945687</v>
      </c>
      <c r="AK7" s="35">
        <v>0.1796893403920688</v>
      </c>
      <c r="AL7" s="35">
        <v>0.17991716388220688</v>
      </c>
      <c r="AM7" s="35">
        <v>0.18631622235748591</v>
      </c>
      <c r="AN7" s="35">
        <v>0.19030219656444164</v>
      </c>
      <c r="AO7" s="35">
        <v>0.1929303201516159</v>
      </c>
      <c r="AP7" s="35">
        <v>0.18813423826924844</v>
      </c>
      <c r="AQ7" s="35">
        <v>0.18756651184190457</v>
      </c>
      <c r="AR7" s="35">
        <v>0.18388677123808694</v>
      </c>
      <c r="AS7" s="35">
        <v>0.18606418009126252</v>
      </c>
      <c r="AT7" s="35">
        <v>0.18489438018585239</v>
      </c>
      <c r="AU7" s="35">
        <v>0.17486624449669794</v>
      </c>
      <c r="AV7" s="35">
        <v>0.19795375409435706</v>
      </c>
      <c r="AW7" s="35">
        <v>0.1963496427885848</v>
      </c>
      <c r="AX7" s="35">
        <v>0.18840277362016977</v>
      </c>
      <c r="AY7" s="35">
        <v>0.18579799502813762</v>
      </c>
      <c r="AZ7" s="35">
        <v>0.18215293114161227</v>
      </c>
      <c r="BA7" s="35">
        <v>0.18131604495457862</v>
      </c>
      <c r="BB7" s="35">
        <v>0.18452364282618686</v>
      </c>
      <c r="BC7" s="35">
        <v>0.18051221308180307</v>
      </c>
      <c r="BD7" s="35">
        <v>0.1819914425688533</v>
      </c>
      <c r="BE7" s="35">
        <v>0.18099554858015346</v>
      </c>
    </row>
    <row r="8" spans="1:60" s="131" customFormat="1">
      <c r="A8"/>
      <c r="B8" s="10" t="s">
        <v>128</v>
      </c>
      <c r="C8" s="35">
        <f>C7</f>
        <v>0.12073181102268958</v>
      </c>
      <c r="D8" s="35">
        <f t="shared" ref="D8:BE8" si="1">D7</f>
        <v>0.12175875773055531</v>
      </c>
      <c r="E8" s="35">
        <f>E7</f>
        <v>0.12278250151880689</v>
      </c>
      <c r="F8" s="35">
        <f t="shared" si="1"/>
        <v>0.12380305237695398</v>
      </c>
      <c r="G8" s="35">
        <f t="shared" si="1"/>
        <v>0.12482042026335013</v>
      </c>
      <c r="H8" s="35">
        <f t="shared" si="1"/>
        <v>0.12583461510529012</v>
      </c>
      <c r="I8" s="35">
        <f t="shared" si="1"/>
        <v>0.1268456467991067</v>
      </c>
      <c r="J8" s="35">
        <f t="shared" si="1"/>
        <v>0.12785352521026719</v>
      </c>
      <c r="K8" s="35">
        <f t="shared" si="1"/>
        <v>0.12885826017346971</v>
      </c>
      <c r="L8" s="35">
        <f t="shared" si="1"/>
        <v>0.12985986149273918</v>
      </c>
      <c r="M8" s="35">
        <f t="shared" si="1"/>
        <v>0.13085833894152291</v>
      </c>
      <c r="N8" s="35">
        <f t="shared" si="1"/>
        <v>0.13185370226278623</v>
      </c>
      <c r="O8" s="35">
        <f t="shared" si="1"/>
        <v>0.13284596116910716</v>
      </c>
      <c r="P8" s="35">
        <f t="shared" si="1"/>
        <v>0.13383512534277153</v>
      </c>
      <c r="Q8" s="35">
        <f t="shared" si="1"/>
        <v>0.13482120443586729</v>
      </c>
      <c r="R8" s="35">
        <f t="shared" si="1"/>
        <v>0.13580420807037866</v>
      </c>
      <c r="S8" s="35">
        <f t="shared" si="1"/>
        <v>0.13678414583828016</v>
      </c>
      <c r="T8" s="35">
        <f t="shared" si="1"/>
        <v>0.13776102730163006</v>
      </c>
      <c r="U8" s="35">
        <f t="shared" si="1"/>
        <v>0.13873486199266391</v>
      </c>
      <c r="V8" s="35">
        <f t="shared" si="1"/>
        <v>0.13970565941388713</v>
      </c>
      <c r="W8" s="35">
        <f t="shared" si="1"/>
        <v>0.14067342903816815</v>
      </c>
      <c r="X8" s="35">
        <f t="shared" si="1"/>
        <v>0.1416381803088308</v>
      </c>
      <c r="Y8" s="35">
        <f t="shared" si="1"/>
        <v>0.14259992263974625</v>
      </c>
      <c r="Z8" s="35">
        <f t="shared" si="1"/>
        <v>0.13760236161659115</v>
      </c>
      <c r="AA8" s="35">
        <f t="shared" si="1"/>
        <v>0.14290390242366796</v>
      </c>
      <c r="AB8" s="35">
        <f t="shared" si="1"/>
        <v>0.14291386687121002</v>
      </c>
      <c r="AC8" s="35">
        <f t="shared" si="1"/>
        <v>0.14538517247666036</v>
      </c>
      <c r="AD8" s="35">
        <f t="shared" si="1"/>
        <v>0.15355751848509336</v>
      </c>
      <c r="AE8" s="35">
        <f t="shared" si="1"/>
        <v>0.15351615268155092</v>
      </c>
      <c r="AF8" s="35">
        <f t="shared" si="1"/>
        <v>0.16539241325515328</v>
      </c>
      <c r="AG8" s="35">
        <f t="shared" si="1"/>
        <v>0.17278707540979707</v>
      </c>
      <c r="AH8" s="35">
        <f t="shared" si="1"/>
        <v>0.17026140273888063</v>
      </c>
      <c r="AI8" s="35">
        <f t="shared" si="1"/>
        <v>0.16543760997333873</v>
      </c>
      <c r="AJ8" s="35">
        <f t="shared" si="1"/>
        <v>0.17592306304945687</v>
      </c>
      <c r="AK8" s="35">
        <f t="shared" si="1"/>
        <v>0.1796893403920688</v>
      </c>
      <c r="AL8" s="35">
        <f t="shared" si="1"/>
        <v>0.17991716388220688</v>
      </c>
      <c r="AM8" s="35">
        <f t="shared" si="1"/>
        <v>0.18631622235748591</v>
      </c>
      <c r="AN8" s="35">
        <f t="shared" si="1"/>
        <v>0.19030219656444164</v>
      </c>
      <c r="AO8" s="35">
        <f t="shared" si="1"/>
        <v>0.1929303201516159</v>
      </c>
      <c r="AP8" s="35">
        <f t="shared" si="1"/>
        <v>0.18813423826924844</v>
      </c>
      <c r="AQ8" s="35">
        <f t="shared" si="1"/>
        <v>0.18756651184190457</v>
      </c>
      <c r="AR8" s="35">
        <f t="shared" si="1"/>
        <v>0.18388677123808694</v>
      </c>
      <c r="AS8" s="35">
        <f t="shared" si="1"/>
        <v>0.18606418009126252</v>
      </c>
      <c r="AT8" s="35">
        <f t="shared" si="1"/>
        <v>0.18489438018585239</v>
      </c>
      <c r="AU8" s="35">
        <f t="shared" si="1"/>
        <v>0.17486624449669794</v>
      </c>
      <c r="AV8" s="35">
        <f t="shared" si="1"/>
        <v>0.19795375409435706</v>
      </c>
      <c r="AW8" s="35">
        <f t="shared" si="1"/>
        <v>0.1963496427885848</v>
      </c>
      <c r="AX8" s="35">
        <f t="shared" si="1"/>
        <v>0.18840277362016977</v>
      </c>
      <c r="AY8" s="35">
        <f t="shared" si="1"/>
        <v>0.18579799502813762</v>
      </c>
      <c r="AZ8" s="35">
        <f t="shared" si="1"/>
        <v>0.18215293114161227</v>
      </c>
      <c r="BA8" s="35">
        <f t="shared" si="1"/>
        <v>0.18131604495457862</v>
      </c>
      <c r="BB8" s="35">
        <f t="shared" si="1"/>
        <v>0.18452364282618686</v>
      </c>
      <c r="BC8" s="35">
        <f t="shared" si="1"/>
        <v>0.18051221308180307</v>
      </c>
      <c r="BD8" s="35">
        <f t="shared" si="1"/>
        <v>0.1819914425688533</v>
      </c>
      <c r="BE8" s="35">
        <f t="shared" si="1"/>
        <v>0.18099554858015346</v>
      </c>
    </row>
    <row r="9" spans="1:60" s="131" customFormat="1">
      <c r="A9"/>
      <c r="B9" s="10" t="s">
        <v>142</v>
      </c>
      <c r="C9" s="35">
        <f>C6*0.5</f>
        <v>5.4271781041486902E-2</v>
      </c>
      <c r="D9" s="35">
        <f t="shared" ref="D9:BE9" si="2">D6*0.5</f>
        <v>5.4271781041486902E-2</v>
      </c>
      <c r="E9" s="35">
        <f t="shared" si="2"/>
        <v>5.4271781041486902E-2</v>
      </c>
      <c r="F9" s="35">
        <f t="shared" si="2"/>
        <v>5.4271781041486902E-2</v>
      </c>
      <c r="G9" s="35">
        <f t="shared" si="2"/>
        <v>5.4271781041486902E-2</v>
      </c>
      <c r="H9" s="35">
        <f t="shared" si="2"/>
        <v>5.4271781041486902E-2</v>
      </c>
      <c r="I9" s="35">
        <f>I6*0.5</f>
        <v>5.4271781041486902E-2</v>
      </c>
      <c r="J9" s="35">
        <f t="shared" si="2"/>
        <v>5.4271781041486902E-2</v>
      </c>
      <c r="K9" s="35">
        <f t="shared" si="2"/>
        <v>5.4271781041486902E-2</v>
      </c>
      <c r="L9" s="35">
        <f t="shared" si="2"/>
        <v>5.4271781041486902E-2</v>
      </c>
      <c r="M9" s="35">
        <f t="shared" si="2"/>
        <v>5.3661210718141429E-2</v>
      </c>
      <c r="N9" s="35">
        <f t="shared" si="2"/>
        <v>5.3957125602911847E-2</v>
      </c>
      <c r="O9" s="35">
        <f t="shared" si="2"/>
        <v>5.4543416319423395E-2</v>
      </c>
      <c r="P9" s="35">
        <f t="shared" si="2"/>
        <v>5.3239141792818377E-2</v>
      </c>
      <c r="Q9" s="35">
        <f t="shared" si="2"/>
        <v>5.314457663959786E-2</v>
      </c>
      <c r="R9" s="35">
        <f t="shared" si="2"/>
        <v>5.3496915376692565E-2</v>
      </c>
      <c r="S9" s="35">
        <f t="shared" si="2"/>
        <v>5.3796897069757238E-2</v>
      </c>
      <c r="T9" s="35">
        <f t="shared" si="2"/>
        <v>5.2655948729295521E-2</v>
      </c>
      <c r="U9" s="35">
        <f t="shared" si="2"/>
        <v>5.2844908086178838E-2</v>
      </c>
      <c r="V9" s="35">
        <f t="shared" si="2"/>
        <v>5.1659216821104498E-2</v>
      </c>
      <c r="W9" s="35">
        <f t="shared" si="2"/>
        <v>5.4356147844776069E-2</v>
      </c>
      <c r="X9" s="35">
        <f t="shared" si="2"/>
        <v>5.6109133125224427E-2</v>
      </c>
      <c r="Y9" s="35">
        <f t="shared" si="2"/>
        <v>5.4548394502651601E-2</v>
      </c>
      <c r="Z9" s="35">
        <f t="shared" si="2"/>
        <v>5.2496715176126189E-2</v>
      </c>
      <c r="AA9" s="35">
        <f t="shared" si="2"/>
        <v>5.1129220539203643E-2</v>
      </c>
      <c r="AB9" s="35">
        <f t="shared" si="2"/>
        <v>4.9803437169860992E-2</v>
      </c>
      <c r="AC9" s="35">
        <f t="shared" si="2"/>
        <v>4.7567875681834286E-2</v>
      </c>
      <c r="AD9" s="35">
        <f t="shared" si="2"/>
        <v>5.0643409932946269E-2</v>
      </c>
      <c r="AE9" s="35">
        <f t="shared" si="2"/>
        <v>5.1727635863924003E-2</v>
      </c>
      <c r="AF9" s="35">
        <f t="shared" si="2"/>
        <v>5.7053450828178011E-2</v>
      </c>
      <c r="AG9" s="35">
        <f t="shared" si="2"/>
        <v>6.1783450053648679E-2</v>
      </c>
      <c r="AH9" s="35">
        <f t="shared" si="2"/>
        <v>6.5255850094646156E-2</v>
      </c>
      <c r="AI9" s="35">
        <f t="shared" si="2"/>
        <v>6.7400818068060322E-2</v>
      </c>
      <c r="AJ9" s="35">
        <f t="shared" si="2"/>
        <v>7.0453971939374249E-2</v>
      </c>
      <c r="AK9" s="35">
        <f t="shared" si="2"/>
        <v>7.4725573080295232E-2</v>
      </c>
      <c r="AL9" s="35">
        <f t="shared" si="2"/>
        <v>7.9414701268208474E-2</v>
      </c>
      <c r="AM9" s="35">
        <f t="shared" si="2"/>
        <v>8.0837626681660085E-2</v>
      </c>
      <c r="AN9" s="35">
        <f t="shared" si="2"/>
        <v>8.3242583156294903E-2</v>
      </c>
      <c r="AO9" s="35">
        <f t="shared" si="2"/>
        <v>8.5881948429150659E-2</v>
      </c>
      <c r="AP9" s="35">
        <f t="shared" si="2"/>
        <v>8.8591719318979065E-2</v>
      </c>
      <c r="AQ9" s="35">
        <f t="shared" si="2"/>
        <v>9.0254134321797824E-2</v>
      </c>
      <c r="AR9" s="35">
        <f t="shared" si="2"/>
        <v>9.2385665006929504E-2</v>
      </c>
      <c r="AS9" s="35">
        <f t="shared" si="2"/>
        <v>9.4004743126067755E-2</v>
      </c>
      <c r="AT9" s="35">
        <f t="shared" si="2"/>
        <v>9.5835605209154254E-2</v>
      </c>
      <c r="AU9" s="35">
        <f t="shared" si="2"/>
        <v>9.7785801552213628E-2</v>
      </c>
      <c r="AV9" s="35">
        <f t="shared" si="2"/>
        <v>9.8596312259514762E-2</v>
      </c>
      <c r="AW9" s="35">
        <f t="shared" si="2"/>
        <v>0.10086835104309416</v>
      </c>
      <c r="AX9" s="35">
        <f t="shared" si="2"/>
        <v>0.10186782779170218</v>
      </c>
      <c r="AY9" s="35">
        <f t="shared" si="2"/>
        <v>0.10597651247667449</v>
      </c>
      <c r="AZ9" s="35">
        <f t="shared" si="2"/>
        <v>0.1084407410049707</v>
      </c>
      <c r="BA9" s="35">
        <f t="shared" si="2"/>
        <v>0.10818516429797896</v>
      </c>
      <c r="BB9" s="35">
        <f t="shared" si="2"/>
        <v>0.11016192144164247</v>
      </c>
      <c r="BC9" s="35">
        <f t="shared" si="2"/>
        <v>0.11068972452846892</v>
      </c>
      <c r="BD9" s="35">
        <f t="shared" si="2"/>
        <v>0.11196347047383273</v>
      </c>
      <c r="BE9" s="35">
        <f t="shared" si="2"/>
        <v>0.11329962890460775</v>
      </c>
    </row>
    <row r="10" spans="1:60" s="131" customFormat="1">
      <c r="A10"/>
      <c r="B10" s="10" t="s">
        <v>99</v>
      </c>
      <c r="C10" s="35">
        <v>0.25</v>
      </c>
      <c r="D10" s="35">
        <v>0.251</v>
      </c>
      <c r="E10" s="35">
        <v>0.252</v>
      </c>
      <c r="F10" s="35">
        <v>0.253</v>
      </c>
      <c r="G10" s="35">
        <v>0.254</v>
      </c>
      <c r="H10" s="35">
        <v>0.255</v>
      </c>
      <c r="I10" s="35">
        <v>0.25600000000000001</v>
      </c>
      <c r="J10" s="35">
        <v>0.25700000000000001</v>
      </c>
      <c r="K10" s="35">
        <v>0.25800000000000001</v>
      </c>
      <c r="L10" s="35">
        <v>0.25900000000000001</v>
      </c>
      <c r="M10" s="35">
        <v>0.26</v>
      </c>
      <c r="N10" s="35">
        <v>0.26100000000000001</v>
      </c>
      <c r="O10" s="35">
        <v>0.26200000000000001</v>
      </c>
      <c r="P10" s="35">
        <v>0.26300000000000001</v>
      </c>
      <c r="Q10" s="35">
        <v>0.26400000000000001</v>
      </c>
      <c r="R10" s="35">
        <v>0.26500000000000001</v>
      </c>
      <c r="S10" s="35">
        <v>0.26600000000000001</v>
      </c>
      <c r="T10" s="35">
        <v>0.26700000000000002</v>
      </c>
      <c r="U10" s="35">
        <v>0.26800000000000002</v>
      </c>
      <c r="V10" s="35">
        <v>0.26900000000000002</v>
      </c>
      <c r="W10" s="35">
        <v>0.27</v>
      </c>
      <c r="X10" s="35">
        <v>0.27100000000000002</v>
      </c>
      <c r="Y10" s="35">
        <v>0.27200000000000002</v>
      </c>
      <c r="Z10" s="35">
        <v>0.27300000000000002</v>
      </c>
      <c r="AA10" s="35">
        <v>0.27400000000000002</v>
      </c>
      <c r="AB10" s="35">
        <v>0.27500000000000002</v>
      </c>
      <c r="AC10" s="35">
        <v>0.27600000000000002</v>
      </c>
      <c r="AD10" s="35">
        <v>0.27700000000000002</v>
      </c>
      <c r="AE10" s="35">
        <v>0.27800000000000002</v>
      </c>
      <c r="AF10" s="35">
        <v>0.27900000000000003</v>
      </c>
      <c r="AG10" s="35">
        <v>0.28000000000000003</v>
      </c>
      <c r="AH10" s="35">
        <v>0.28100000000000003</v>
      </c>
      <c r="AI10" s="35">
        <v>0.28199999999999997</v>
      </c>
      <c r="AJ10" s="35">
        <v>0.28299999999999997</v>
      </c>
      <c r="AK10" s="35">
        <v>0.28399999999999997</v>
      </c>
      <c r="AL10" s="35">
        <v>0.28499999999999998</v>
      </c>
      <c r="AM10" s="35">
        <v>0.28599999999999998</v>
      </c>
      <c r="AN10" s="35">
        <v>0.28699999999999998</v>
      </c>
      <c r="AO10" s="35">
        <v>0.28799999999999998</v>
      </c>
      <c r="AP10" s="35">
        <v>0.28899999999999998</v>
      </c>
      <c r="AQ10" s="35">
        <v>0.28999999999999998</v>
      </c>
      <c r="AR10" s="35">
        <v>0.29099999999999998</v>
      </c>
      <c r="AS10" s="35">
        <v>0.29199999999999998</v>
      </c>
      <c r="AT10" s="35">
        <v>0.29299999999999998</v>
      </c>
      <c r="AU10" s="35">
        <v>0.29399999999999998</v>
      </c>
      <c r="AV10" s="35">
        <v>0.29499999999999998</v>
      </c>
      <c r="AW10" s="35">
        <v>0.29599999999999999</v>
      </c>
      <c r="AX10" s="35">
        <v>0.29699999999999999</v>
      </c>
      <c r="AY10" s="35">
        <v>0.29799999999999999</v>
      </c>
      <c r="AZ10" s="35">
        <v>0.29899999999999999</v>
      </c>
      <c r="BA10" s="35">
        <v>0.3</v>
      </c>
      <c r="BB10" s="35">
        <v>0.30099999999999999</v>
      </c>
      <c r="BC10" s="35">
        <v>0.30199999999999999</v>
      </c>
      <c r="BD10" s="35">
        <v>0.30299999999999999</v>
      </c>
      <c r="BE10" s="35"/>
    </row>
    <row r="11" spans="1:60" s="131" customFormat="1">
      <c r="A11"/>
      <c r="B11" s="10" t="s">
        <v>118</v>
      </c>
      <c r="C11" s="35">
        <v>0.15741883737774912</v>
      </c>
      <c r="D11" s="35">
        <v>0.15741883737774912</v>
      </c>
      <c r="E11" s="35">
        <v>0.15741883737774912</v>
      </c>
      <c r="F11" s="35">
        <v>0.15741883737774912</v>
      </c>
      <c r="G11" s="35">
        <v>0.15741883737774912</v>
      </c>
      <c r="H11" s="35">
        <v>0.15741883737774912</v>
      </c>
      <c r="I11" s="35">
        <v>0.157418837377749</v>
      </c>
      <c r="J11" s="35">
        <v>0.15741883737774912</v>
      </c>
      <c r="K11" s="35">
        <v>0.15741883737774912</v>
      </c>
      <c r="L11" s="35">
        <v>0.15741883737774917</v>
      </c>
      <c r="M11" s="35">
        <v>0.15785266625677408</v>
      </c>
      <c r="N11" s="35">
        <v>0.15894027334136104</v>
      </c>
      <c r="O11" s="35">
        <v>0.15795055562240301</v>
      </c>
      <c r="P11" s="35">
        <v>0.15652060977178664</v>
      </c>
      <c r="Q11" s="35">
        <v>0.15762365544618304</v>
      </c>
      <c r="R11" s="35">
        <v>0.16145655728656069</v>
      </c>
      <c r="S11" s="35">
        <v>0.16206218568821332</v>
      </c>
      <c r="T11" s="35">
        <v>0.16081600756400724</v>
      </c>
      <c r="U11" s="35">
        <v>0.15879893396812672</v>
      </c>
      <c r="V11" s="35">
        <v>0.15631840853379031</v>
      </c>
      <c r="W11" s="35">
        <v>0.16112640234766387</v>
      </c>
      <c r="X11" s="35">
        <v>0.16643519376772667</v>
      </c>
      <c r="Y11" s="35">
        <v>0.16664069692336447</v>
      </c>
      <c r="Z11" s="35">
        <v>0.1659566159769259</v>
      </c>
      <c r="AA11" s="35">
        <v>0.16791784019076253</v>
      </c>
      <c r="AB11" s="35">
        <v>0.16954827125592231</v>
      </c>
      <c r="AC11" s="35">
        <v>0.16926584493487012</v>
      </c>
      <c r="AD11" s="35">
        <v>0.17320511918415032</v>
      </c>
      <c r="AE11" s="35">
        <v>0.17501936782974858</v>
      </c>
      <c r="AF11" s="35">
        <v>0.17924850281990851</v>
      </c>
      <c r="AG11" s="35">
        <v>0.17560330888637826</v>
      </c>
      <c r="AH11" s="35">
        <v>0.17566662792169033</v>
      </c>
      <c r="AI11" s="35">
        <v>0.1736887772634336</v>
      </c>
      <c r="AJ11" s="35">
        <v>0.17187724696560447</v>
      </c>
      <c r="AK11" s="35">
        <v>0.17457139082135242</v>
      </c>
      <c r="AL11" s="35">
        <v>0.17775857124585381</v>
      </c>
      <c r="AM11" s="35">
        <v>0.17570149188225329</v>
      </c>
      <c r="AN11" s="35">
        <v>0.17633140048930876</v>
      </c>
      <c r="AO11" s="35">
        <v>0.17893206965410247</v>
      </c>
      <c r="AP11" s="35">
        <v>0.17899282019746324</v>
      </c>
      <c r="AQ11" s="35">
        <v>0.17896771366514297</v>
      </c>
      <c r="AR11" s="35">
        <v>0.18057647504270413</v>
      </c>
      <c r="AS11" s="35">
        <v>0.1807616477230243</v>
      </c>
      <c r="AT11" s="35">
        <v>0.18207063815866495</v>
      </c>
      <c r="AU11" s="35">
        <v>0.18196444707103879</v>
      </c>
      <c r="AV11" s="35">
        <v>0.18089560429982435</v>
      </c>
      <c r="AW11" s="35">
        <v>0.18220557876247973</v>
      </c>
      <c r="AX11" s="35">
        <v>0.18139458266300687</v>
      </c>
      <c r="AY11" s="35">
        <v>0.18323341439616678</v>
      </c>
      <c r="AZ11" s="35">
        <v>0.18630340082593858</v>
      </c>
      <c r="BA11" s="35">
        <v>0.18671704847755374</v>
      </c>
      <c r="BB11" s="35">
        <v>0.18779894724376084</v>
      </c>
      <c r="BC11" s="35">
        <v>0.18758770875819361</v>
      </c>
      <c r="BD11" s="35">
        <v>0.18889556238574529</v>
      </c>
      <c r="BE11" s="35">
        <v>0.18981613629719482</v>
      </c>
    </row>
    <row r="12" spans="1:60" s="131" customFormat="1">
      <c r="A12"/>
      <c r="B12" s="10" t="s">
        <v>709</v>
      </c>
      <c r="C12" s="35">
        <v>0.2002532808913027</v>
      </c>
      <c r="D12" s="35">
        <v>0.20081455503125953</v>
      </c>
      <c r="E12" s="35">
        <v>0.20137477818836952</v>
      </c>
      <c r="F12" s="35">
        <v>0.20193395233059241</v>
      </c>
      <c r="G12" s="35">
        <v>0.20249207942220304</v>
      </c>
      <c r="H12" s="35">
        <v>0.2030491614237982</v>
      </c>
      <c r="I12" s="35">
        <v>0.20360520029230322</v>
      </c>
      <c r="J12" s="35">
        <v>0.20416019798097948</v>
      </c>
      <c r="K12" s="35">
        <v>0.20471415643943058</v>
      </c>
      <c r="L12" s="35">
        <v>0.20526707761360952</v>
      </c>
      <c r="M12" s="35">
        <v>0.20581896344582579</v>
      </c>
      <c r="N12" s="35">
        <v>0.20636981587475145</v>
      </c>
      <c r="O12" s="35">
        <v>0.20691963683542899</v>
      </c>
      <c r="P12" s="35">
        <v>0.20781313369448098</v>
      </c>
      <c r="Q12" s="35">
        <v>0.20750203762942582</v>
      </c>
      <c r="R12" s="35">
        <v>0.20118821341879367</v>
      </c>
      <c r="S12" s="35">
        <v>0.20362158618739318</v>
      </c>
      <c r="T12" s="35">
        <v>0.20132489893014932</v>
      </c>
      <c r="U12" s="35">
        <v>0.20555349218472446</v>
      </c>
      <c r="V12" s="35">
        <v>0.20976532089313199</v>
      </c>
      <c r="W12" s="35">
        <v>0.21229189587909894</v>
      </c>
      <c r="X12" s="35">
        <v>0.211352297381426</v>
      </c>
      <c r="Y12" s="35">
        <v>0.20353077940659353</v>
      </c>
      <c r="Z12" s="35">
        <v>0.19965368203067219</v>
      </c>
      <c r="AA12" s="35">
        <v>0.20251412324907242</v>
      </c>
      <c r="AB12" s="35">
        <v>0.19745892114128119</v>
      </c>
      <c r="AC12" s="35">
        <v>0.19297746448614372</v>
      </c>
      <c r="AD12" s="35">
        <v>0.19815151040378334</v>
      </c>
      <c r="AE12" s="35">
        <v>0.19989468927236093</v>
      </c>
      <c r="AF12" s="35">
        <v>0.20500634593693307</v>
      </c>
      <c r="AG12" s="35">
        <v>0.20716398899474706</v>
      </c>
      <c r="AH12" s="35">
        <v>0.21007147472178267</v>
      </c>
      <c r="AI12" s="35">
        <v>0.21457283591938048</v>
      </c>
      <c r="AJ12" s="35">
        <v>0.21155377485593235</v>
      </c>
      <c r="AK12" s="35">
        <v>0.21652722258747958</v>
      </c>
      <c r="AL12" s="35">
        <v>0.21842899526799914</v>
      </c>
      <c r="AM12" s="35">
        <v>0.21808649564197347</v>
      </c>
      <c r="AN12" s="35">
        <v>0.22288880823726337</v>
      </c>
      <c r="AO12" s="35">
        <v>0.22204184719057962</v>
      </c>
      <c r="AP12" s="35">
        <v>0.22030534543680225</v>
      </c>
      <c r="AQ12" s="35">
        <v>0.2170190710463033</v>
      </c>
      <c r="AR12" s="35">
        <v>0.22222621834540707</v>
      </c>
      <c r="AS12" s="35">
        <v>0.22105254290904161</v>
      </c>
      <c r="AT12" s="35">
        <v>0.22373658101268373</v>
      </c>
      <c r="AU12" s="35">
        <v>0.22141887173663163</v>
      </c>
      <c r="AV12" s="35">
        <v>0.22120995967422993</v>
      </c>
      <c r="AW12" s="35">
        <v>0.22730936900260454</v>
      </c>
      <c r="AX12" s="35">
        <v>0.23679145908143473</v>
      </c>
      <c r="AY12" s="35">
        <v>0.24258156590173857</v>
      </c>
      <c r="AZ12" s="35">
        <v>0.23991488152592028</v>
      </c>
      <c r="BA12" s="35">
        <v>0.24132010271527821</v>
      </c>
      <c r="BB12" s="35">
        <v>0.2436348266960881</v>
      </c>
      <c r="BC12" s="35">
        <v>0.24514904634605134</v>
      </c>
      <c r="BD12" s="35">
        <v>0.24517530251561775</v>
      </c>
      <c r="BE12" s="35"/>
    </row>
    <row r="13" spans="1:60" s="131" customFormat="1">
      <c r="A13"/>
      <c r="B13" s="10" t="s">
        <v>122</v>
      </c>
      <c r="C13" s="35">
        <v>2.0302031364033069E-2</v>
      </c>
      <c r="D13" s="35">
        <v>2.0474720766235129E-2</v>
      </c>
      <c r="E13" s="35">
        <v>2.0646871571575999E-2</v>
      </c>
      <c r="F13" s="35">
        <v>2.0818485459872589E-2</v>
      </c>
      <c r="G13" s="35">
        <v>2.0989564105702671E-2</v>
      </c>
      <c r="H13" s="35">
        <v>2.1160109178421215E-2</v>
      </c>
      <c r="I13" s="35">
        <v>2.133012234217669E-2</v>
      </c>
      <c r="J13" s="35">
        <v>2.1499605255927288E-2</v>
      </c>
      <c r="K13" s="35">
        <v>2.1668559573457112E-2</v>
      </c>
      <c r="L13" s="35">
        <v>2.1836986943392315E-2</v>
      </c>
      <c r="M13" s="35">
        <v>2.2004889009217182E-2</v>
      </c>
      <c r="N13" s="35">
        <v>2.2172267409290201E-2</v>
      </c>
      <c r="O13" s="35">
        <v>2.2339123776859995E-2</v>
      </c>
      <c r="P13" s="35">
        <v>2.2505459740081304E-2</v>
      </c>
      <c r="Q13" s="35">
        <v>2.2671276922030848E-2</v>
      </c>
      <c r="R13" s="35">
        <v>2.283657694072317E-2</v>
      </c>
      <c r="S13" s="35">
        <v>2.3001361409126432E-2</v>
      </c>
      <c r="T13" s="35">
        <v>2.3165631935178135E-2</v>
      </c>
      <c r="U13" s="35">
        <v>2.3329390121800856E-2</v>
      </c>
      <c r="V13" s="35">
        <v>2.3492637566917805E-2</v>
      </c>
      <c r="W13" s="35">
        <v>2.365537586346849E-2</v>
      </c>
      <c r="X13" s="35">
        <v>2.365537586346849E-2</v>
      </c>
      <c r="Y13" s="35">
        <v>2.365537586346849E-2</v>
      </c>
      <c r="Z13" s="35">
        <v>2.365537586346849E-2</v>
      </c>
      <c r="AA13" s="35">
        <v>2.365537586346849E-2</v>
      </c>
      <c r="AB13" s="35">
        <v>2.365537586346849E-2</v>
      </c>
      <c r="AC13" s="35">
        <v>2.365537586346849E-2</v>
      </c>
      <c r="AD13" s="35">
        <v>2.365537586346849E-2</v>
      </c>
      <c r="AE13" s="35">
        <v>2.365537586346849E-2</v>
      </c>
      <c r="AF13" s="35">
        <v>2.365537586346849E-2</v>
      </c>
      <c r="AG13" s="35">
        <v>2.365537586346849E-2</v>
      </c>
      <c r="AH13" s="35">
        <v>2.365537586346849E-2</v>
      </c>
      <c r="AI13" s="35">
        <v>2.365537586346849E-2</v>
      </c>
      <c r="AJ13" s="35">
        <v>2.365537586346849E-2</v>
      </c>
      <c r="AK13" s="35">
        <v>2.365537586346849E-2</v>
      </c>
      <c r="AL13" s="35">
        <v>2.365537586346849E-2</v>
      </c>
      <c r="AM13" s="35">
        <v>2.365537586346849E-2</v>
      </c>
      <c r="AN13" s="35">
        <v>2.365537586346849E-2</v>
      </c>
      <c r="AO13" s="35">
        <v>2.365537586346849E-2</v>
      </c>
      <c r="AP13" s="35">
        <v>2.365537586346849E-2</v>
      </c>
      <c r="AQ13" s="35">
        <v>2.365537586346849E-2</v>
      </c>
      <c r="AR13" s="35">
        <v>2.365537586346849E-2</v>
      </c>
      <c r="AS13" s="35">
        <v>2.365537586346849E-2</v>
      </c>
      <c r="AT13" s="35">
        <v>2.365537586346849E-2</v>
      </c>
      <c r="AU13" s="35">
        <v>2.365537586346849E-2</v>
      </c>
      <c r="AV13" s="35">
        <v>2.365537586346849E-2</v>
      </c>
      <c r="AW13" s="35">
        <v>2.365537586346849E-2</v>
      </c>
      <c r="AX13" s="35">
        <v>2.365537586346849E-2</v>
      </c>
      <c r="AY13" s="35">
        <v>2.365537586346849E-2</v>
      </c>
      <c r="AZ13" s="35">
        <v>2.365537586346849E-2</v>
      </c>
      <c r="BA13" s="35">
        <v>2.365537586346849E-2</v>
      </c>
      <c r="BB13" s="35">
        <v>2.365537586346849E-2</v>
      </c>
      <c r="BC13" s="35">
        <v>2.365537586346849E-2</v>
      </c>
      <c r="BD13" s="35">
        <v>2.365537586346849E-2</v>
      </c>
      <c r="BE13" s="35">
        <v>2.365537586346849E-2</v>
      </c>
    </row>
    <row r="14" spans="1:60" s="131" customFormat="1">
      <c r="A14"/>
      <c r="B14" s="10" t="s">
        <v>126</v>
      </c>
      <c r="C14" s="35">
        <v>0.14067342903816815</v>
      </c>
      <c r="D14" s="35">
        <v>0.14067342903816815</v>
      </c>
      <c r="E14" s="35">
        <v>0.14067342903816815</v>
      </c>
      <c r="F14" s="35">
        <v>0.14067342903816815</v>
      </c>
      <c r="G14" s="35">
        <v>0.14067342903816815</v>
      </c>
      <c r="H14" s="35">
        <v>0.14067342903816815</v>
      </c>
      <c r="I14" s="35">
        <v>0.14067342903816815</v>
      </c>
      <c r="J14" s="35">
        <v>0.14067342903816815</v>
      </c>
      <c r="K14" s="35">
        <v>0.14067342903816815</v>
      </c>
      <c r="L14" s="35">
        <v>0.14067342903816815</v>
      </c>
      <c r="M14" s="35">
        <v>0.14067342903816815</v>
      </c>
      <c r="N14" s="35">
        <v>0.14067342903816815</v>
      </c>
      <c r="O14" s="35">
        <v>0.14067342903816815</v>
      </c>
      <c r="P14" s="35">
        <v>0.14067342903816815</v>
      </c>
      <c r="Q14" s="35">
        <v>0.14067342903816815</v>
      </c>
      <c r="R14" s="35">
        <v>0.14067342903816815</v>
      </c>
      <c r="S14" s="35">
        <v>0.14067342903816815</v>
      </c>
      <c r="T14" s="35">
        <v>0.14067342903816815</v>
      </c>
      <c r="U14" s="35">
        <v>0.14067342903816815</v>
      </c>
      <c r="V14" s="35">
        <v>0.14067342903816815</v>
      </c>
      <c r="W14" s="35">
        <v>0.14067342903816815</v>
      </c>
      <c r="X14" s="35">
        <v>0.14067342903816815</v>
      </c>
      <c r="Y14" s="35">
        <v>0.14067342903816815</v>
      </c>
      <c r="Z14" s="35">
        <v>0.14875486201991733</v>
      </c>
      <c r="AA14" s="35">
        <v>0.14994570420800907</v>
      </c>
      <c r="AB14" s="35">
        <v>0.1473020071751531</v>
      </c>
      <c r="AC14" s="35">
        <v>0.14533018122917646</v>
      </c>
      <c r="AD14" s="35">
        <v>0.14429079291469457</v>
      </c>
      <c r="AE14" s="35">
        <v>0.13780336158536646</v>
      </c>
      <c r="AF14" s="35">
        <v>0.14087022922868508</v>
      </c>
      <c r="AG14" s="35">
        <v>0.1408689353447411</v>
      </c>
      <c r="AH14" s="35">
        <v>0.13924177901329565</v>
      </c>
      <c r="AI14" s="35">
        <v>0.13520489746265579</v>
      </c>
      <c r="AJ14" s="35">
        <v>0.13477868175656751</v>
      </c>
      <c r="AK14" s="35">
        <v>0.13548898890985858</v>
      </c>
      <c r="AL14" s="35">
        <v>0.13833839862658695</v>
      </c>
      <c r="AM14" s="35">
        <v>0.13867262241339623</v>
      </c>
      <c r="AN14" s="35">
        <v>0.13951502336387775</v>
      </c>
      <c r="AO14" s="35">
        <v>0.1373342696531987</v>
      </c>
      <c r="AP14" s="35">
        <v>0.14042042959180978</v>
      </c>
      <c r="AQ14" s="35">
        <v>0.14028724368293216</v>
      </c>
      <c r="AR14" s="35">
        <v>0.13828631051869184</v>
      </c>
      <c r="AS14" s="35">
        <v>0.14094277514575557</v>
      </c>
      <c r="AT14" s="35">
        <v>0.13902489025628528</v>
      </c>
      <c r="AU14" s="35">
        <v>0.13857425297936005</v>
      </c>
      <c r="AV14" s="35">
        <v>0.13869497108577583</v>
      </c>
      <c r="AW14" s="35">
        <v>0.14084822448615891</v>
      </c>
      <c r="AX14" s="35">
        <v>0.14805377947046888</v>
      </c>
      <c r="AY14" s="35">
        <v>0.15470203399534158</v>
      </c>
      <c r="AZ14" s="35">
        <v>0.15318407760950703</v>
      </c>
      <c r="BA14" s="35">
        <v>0.15067459507451894</v>
      </c>
      <c r="BB14" s="35">
        <v>0.152786375351601</v>
      </c>
      <c r="BC14" s="35">
        <v>0.15122068188183213</v>
      </c>
      <c r="BD14" s="35">
        <v>0.15317071089975201</v>
      </c>
      <c r="BE14" s="35">
        <v>0.15648850209652007</v>
      </c>
    </row>
    <row r="15" spans="1:60" s="131" customFormat="1">
      <c r="A15"/>
      <c r="B15" s="10" t="s">
        <v>710</v>
      </c>
      <c r="C15" s="35">
        <v>0.13298119973036146</v>
      </c>
      <c r="D15" s="35">
        <v>0.13298119973036146</v>
      </c>
      <c r="E15" s="35">
        <v>0.13298119973036146</v>
      </c>
      <c r="F15" s="35">
        <v>0.13298119973036146</v>
      </c>
      <c r="G15" s="35">
        <v>0.13298119973036146</v>
      </c>
      <c r="H15" s="35">
        <v>0.13298119973036146</v>
      </c>
      <c r="I15" s="35">
        <v>0.13298119973036146</v>
      </c>
      <c r="J15" s="35">
        <v>0.13298119973036146</v>
      </c>
      <c r="K15" s="35">
        <v>0.13298119973036146</v>
      </c>
      <c r="L15" s="35">
        <v>0.13298119973036149</v>
      </c>
      <c r="M15" s="35">
        <v>0.13258754384652846</v>
      </c>
      <c r="N15" s="35">
        <v>0.13342726227359236</v>
      </c>
      <c r="O15" s="35">
        <v>0.13351869413062489</v>
      </c>
      <c r="P15" s="35">
        <v>0.13149944667871169</v>
      </c>
      <c r="Q15" s="35">
        <v>0.13195640436268938</v>
      </c>
      <c r="R15" s="35">
        <v>0.1342251940199729</v>
      </c>
      <c r="S15" s="35">
        <v>0.13482798991386391</v>
      </c>
      <c r="T15" s="35">
        <v>0.13306395251129916</v>
      </c>
      <c r="U15" s="35">
        <v>0.1322443750702422</v>
      </c>
      <c r="V15" s="35">
        <v>0.12981842108799965</v>
      </c>
      <c r="W15" s="35">
        <v>0.134919349018608</v>
      </c>
      <c r="X15" s="35">
        <v>0.13932673000908777</v>
      </c>
      <c r="Y15" s="35">
        <v>0.13786874296433382</v>
      </c>
      <c r="Z15" s="35">
        <v>0.13547502316458915</v>
      </c>
      <c r="AA15" s="35">
        <v>0.13508814063458491</v>
      </c>
      <c r="AB15" s="35">
        <v>0.13457757279782215</v>
      </c>
      <c r="AC15" s="35">
        <v>0.13220079814926936</v>
      </c>
      <c r="AD15" s="35">
        <v>0.13724596952502144</v>
      </c>
      <c r="AE15" s="35">
        <v>0.1392373197787983</v>
      </c>
      <c r="AF15" s="35">
        <v>0.14667770223813226</v>
      </c>
      <c r="AG15" s="35">
        <v>0.14958510449683782</v>
      </c>
      <c r="AH15" s="35">
        <v>0.15308916405549133</v>
      </c>
      <c r="AI15" s="35">
        <v>0.15424520669977712</v>
      </c>
      <c r="AJ15" s="35">
        <v>0.15639259542217648</v>
      </c>
      <c r="AK15" s="35">
        <v>0.16201126849097144</v>
      </c>
      <c r="AL15" s="35">
        <v>0.16829398689113539</v>
      </c>
      <c r="AM15" s="35">
        <v>0.16868837262278674</v>
      </c>
      <c r="AN15" s="35">
        <v>0.17140828340094927</v>
      </c>
      <c r="AO15" s="35">
        <v>0.17534798325620188</v>
      </c>
      <c r="AP15" s="35">
        <v>0.17808812941771068</v>
      </c>
      <c r="AQ15" s="35">
        <v>0.17973799115436931</v>
      </c>
      <c r="AR15" s="35">
        <v>0.18267390252828158</v>
      </c>
      <c r="AS15" s="35">
        <v>0.18438556698757991</v>
      </c>
      <c r="AT15" s="35">
        <v>0.18687092428848673</v>
      </c>
      <c r="AU15" s="35">
        <v>0.18876802508773302</v>
      </c>
      <c r="AV15" s="35">
        <v>0.18904411440942692</v>
      </c>
      <c r="AW15" s="35">
        <v>0.19197114042433402</v>
      </c>
      <c r="AX15" s="35">
        <v>0.19256511912320562</v>
      </c>
      <c r="AY15" s="35">
        <v>0.19759321967475788</v>
      </c>
      <c r="AZ15" s="35">
        <v>0.20159244141793997</v>
      </c>
      <c r="BA15" s="35">
        <v>0.20154368853675583</v>
      </c>
      <c r="BB15" s="35">
        <v>0.20406139506352289</v>
      </c>
      <c r="BC15" s="35">
        <v>0.20448357890756574</v>
      </c>
      <c r="BD15" s="35">
        <v>0.20641125166670538</v>
      </c>
      <c r="BE15" s="35">
        <v>0.20820769705320516</v>
      </c>
    </row>
    <row r="16" spans="1:60" s="131" customFormat="1">
      <c r="A16"/>
      <c r="B16" s="162"/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3"/>
      <c r="AD16" s="163"/>
      <c r="AE16" s="163"/>
      <c r="AF16" s="163"/>
      <c r="AG16" s="163"/>
      <c r="AH16" s="163"/>
      <c r="AI16" s="163"/>
      <c r="AJ16" s="163"/>
      <c r="AK16" s="163"/>
      <c r="AL16" s="163"/>
      <c r="AM16" s="163"/>
      <c r="AN16" s="163"/>
      <c r="AO16" s="163"/>
      <c r="AP16" s="163"/>
      <c r="AQ16" s="163"/>
      <c r="AR16" s="163"/>
      <c r="AS16" s="163"/>
      <c r="AT16" s="163"/>
      <c r="AU16" s="163"/>
      <c r="AV16" s="163"/>
      <c r="AW16" s="163"/>
      <c r="AX16" s="163"/>
      <c r="AY16" s="163"/>
      <c r="AZ16" s="163"/>
      <c r="BA16" s="163"/>
      <c r="BB16" s="163"/>
      <c r="BC16" s="163"/>
      <c r="BD16" s="163"/>
      <c r="BE16" s="163"/>
    </row>
    <row r="17" spans="1:70" s="131" customFormat="1">
      <c r="A17"/>
      <c r="B17" s="162"/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  <c r="AC17" s="163"/>
      <c r="AD17" s="163"/>
      <c r="AE17" s="163"/>
      <c r="AF17" s="163"/>
      <c r="AG17" s="163"/>
      <c r="AH17" s="163"/>
      <c r="AI17" s="163"/>
      <c r="AJ17" s="163"/>
      <c r="AK17" s="163"/>
      <c r="AL17" s="163"/>
      <c r="AM17" s="163"/>
      <c r="AN17" s="163"/>
      <c r="AO17" s="163"/>
      <c r="AP17" s="163"/>
      <c r="AQ17" s="163"/>
      <c r="AR17" s="163"/>
      <c r="AS17" s="163"/>
      <c r="AT17" s="163"/>
      <c r="AU17" s="163"/>
      <c r="AV17" s="163"/>
      <c r="AW17" s="163"/>
      <c r="AX17" s="163"/>
      <c r="AY17" s="163"/>
      <c r="AZ17" s="163"/>
      <c r="BA17" s="163"/>
      <c r="BB17" s="163"/>
      <c r="BC17" s="163"/>
      <c r="BD17" s="163"/>
      <c r="BE17" s="163"/>
    </row>
    <row r="18" spans="1:70" s="131" customFormat="1">
      <c r="A18" s="324" t="s">
        <v>818</v>
      </c>
      <c r="B18" s="324"/>
      <c r="C18" s="324"/>
      <c r="D18" s="324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  <c r="AC18" s="163"/>
      <c r="AD18" s="163"/>
      <c r="AE18" s="163"/>
      <c r="AF18" s="163"/>
      <c r="AG18" s="163"/>
      <c r="AH18" s="163"/>
      <c r="AI18" s="163"/>
      <c r="AJ18" s="163"/>
      <c r="AK18" s="163"/>
      <c r="AL18" s="163"/>
      <c r="AM18" s="163"/>
      <c r="AN18" s="163"/>
      <c r="AO18" s="163"/>
      <c r="AP18" s="163"/>
      <c r="AQ18" s="163"/>
      <c r="AR18" s="163"/>
      <c r="AS18" s="163"/>
      <c r="AT18" s="163"/>
      <c r="AU18" s="163"/>
      <c r="AV18" s="163"/>
      <c r="AW18" s="163"/>
      <c r="AX18" s="163"/>
      <c r="AY18" s="163"/>
      <c r="AZ18" s="163"/>
      <c r="BA18" s="163"/>
      <c r="BB18" s="163"/>
      <c r="BC18" s="163"/>
      <c r="BD18" s="163"/>
      <c r="BE18" s="163"/>
    </row>
    <row r="19" spans="1:70" s="131" customFormat="1">
      <c r="A19"/>
      <c r="B19" s="162"/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</row>
    <row r="20" spans="1:70" s="131" customFormat="1">
      <c r="A20"/>
      <c r="B20" s="162" t="s">
        <v>101</v>
      </c>
      <c r="C20" s="163" t="s">
        <v>827</v>
      </c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</row>
    <row r="21" spans="1:70" s="131" customFormat="1">
      <c r="A21"/>
      <c r="B21" s="162" t="s">
        <v>111</v>
      </c>
      <c r="C21" s="163" t="s">
        <v>823</v>
      </c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</row>
    <row r="22" spans="1:70" s="131" customFormat="1">
      <c r="A22"/>
      <c r="B22" s="162" t="s">
        <v>124</v>
      </c>
      <c r="C22" s="163" t="s">
        <v>824</v>
      </c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</row>
    <row r="23" spans="1:70" s="131" customFormat="1">
      <c r="A23"/>
      <c r="B23" s="171" t="s">
        <v>128</v>
      </c>
      <c r="C23" s="163" t="s">
        <v>825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</row>
    <row r="24" spans="1:70" s="131" customFormat="1">
      <c r="A24"/>
      <c r="B24" s="171" t="s">
        <v>142</v>
      </c>
      <c r="C24" s="163" t="s">
        <v>826</v>
      </c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</row>
    <row r="25" spans="1:70" s="131" customFormat="1">
      <c r="A25"/>
      <c r="B25" s="171" t="s">
        <v>99</v>
      </c>
      <c r="C25" s="163" t="s">
        <v>827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</row>
    <row r="26" spans="1:70" s="131" customFormat="1">
      <c r="A26"/>
      <c r="B26" s="171" t="s">
        <v>118</v>
      </c>
      <c r="C26" s="163" t="s">
        <v>830</v>
      </c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</row>
    <row r="27" spans="1:70" s="131" customFormat="1">
      <c r="A27"/>
      <c r="B27" s="171" t="s">
        <v>709</v>
      </c>
      <c r="C27" s="163" t="s">
        <v>831</v>
      </c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</row>
    <row r="28" spans="1:70" s="131" customFormat="1">
      <c r="A28"/>
      <c r="B28" s="171" t="s">
        <v>122</v>
      </c>
      <c r="C28" s="163" t="s">
        <v>829</v>
      </c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</row>
    <row r="29" spans="1:70" s="131" customFormat="1">
      <c r="A29"/>
      <c r="B29" s="171" t="s">
        <v>126</v>
      </c>
      <c r="C29" s="163" t="s">
        <v>832</v>
      </c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</row>
    <row r="30" spans="1:70" s="131" customFormat="1">
      <c r="A30"/>
      <c r="B30" s="171" t="s">
        <v>116</v>
      </c>
      <c r="C30" s="163" t="s">
        <v>828</v>
      </c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</row>
    <row r="31" spans="1:70" s="131" customFormat="1">
      <c r="A31"/>
      <c r="B31" s="162"/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</row>
    <row r="32" spans="1:70" s="131" customFormat="1">
      <c r="A32"/>
      <c r="B32" s="27" t="s">
        <v>408</v>
      </c>
      <c r="C32" s="38">
        <v>1950</v>
      </c>
      <c r="D32" s="38">
        <f>C32+1</f>
        <v>1951</v>
      </c>
      <c r="E32" s="38">
        <f t="shared" ref="E32" si="3">D32+1</f>
        <v>1952</v>
      </c>
      <c r="F32" s="38">
        <f t="shared" ref="F32" si="4">E32+1</f>
        <v>1953</v>
      </c>
      <c r="G32" s="38">
        <f t="shared" ref="G32" si="5">F32+1</f>
        <v>1954</v>
      </c>
      <c r="H32" s="38">
        <f t="shared" ref="H32" si="6">G32+1</f>
        <v>1955</v>
      </c>
      <c r="I32" s="38">
        <f t="shared" ref="I32" si="7">H32+1</f>
        <v>1956</v>
      </c>
      <c r="J32" s="38">
        <f t="shared" ref="J32" si="8">I32+1</f>
        <v>1957</v>
      </c>
      <c r="K32" s="38">
        <f t="shared" ref="K32" si="9">J32+1</f>
        <v>1958</v>
      </c>
      <c r="L32" s="38">
        <f t="shared" ref="L32" si="10">K32+1</f>
        <v>1959</v>
      </c>
      <c r="M32" s="38">
        <f t="shared" ref="M32" si="11">L32+1</f>
        <v>1960</v>
      </c>
      <c r="N32" s="38">
        <f t="shared" ref="N32" si="12">M32+1</f>
        <v>1961</v>
      </c>
      <c r="O32" s="38">
        <f t="shared" ref="O32" si="13">N32+1</f>
        <v>1962</v>
      </c>
      <c r="P32" s="38">
        <f t="shared" ref="P32" si="14">O32+1</f>
        <v>1963</v>
      </c>
      <c r="Q32" s="38">
        <f t="shared" ref="Q32" si="15">P32+1</f>
        <v>1964</v>
      </c>
      <c r="R32" s="38">
        <f t="shared" ref="R32" si="16">Q32+1</f>
        <v>1965</v>
      </c>
      <c r="S32" s="38">
        <f t="shared" ref="S32" si="17">R32+1</f>
        <v>1966</v>
      </c>
      <c r="T32" s="38">
        <f t="shared" ref="T32" si="18">S32+1</f>
        <v>1967</v>
      </c>
      <c r="U32" s="38">
        <f t="shared" ref="U32" si="19">T32+1</f>
        <v>1968</v>
      </c>
      <c r="V32" s="38">
        <f t="shared" ref="V32" si="20">U32+1</f>
        <v>1969</v>
      </c>
      <c r="W32" s="38">
        <f t="shared" ref="W32" si="21">V32+1</f>
        <v>1970</v>
      </c>
      <c r="X32" s="38">
        <f t="shared" ref="X32" si="22">W32+1</f>
        <v>1971</v>
      </c>
      <c r="Y32" s="38">
        <f t="shared" ref="Y32" si="23">X32+1</f>
        <v>1972</v>
      </c>
      <c r="Z32" s="38">
        <f t="shared" ref="Z32" si="24">Y32+1</f>
        <v>1973</v>
      </c>
      <c r="AA32" s="38">
        <f t="shared" ref="AA32" si="25">Z32+1</f>
        <v>1974</v>
      </c>
      <c r="AB32" s="38">
        <f t="shared" ref="AB32" si="26">AA32+1</f>
        <v>1975</v>
      </c>
      <c r="AC32" s="38">
        <f t="shared" ref="AC32" si="27">AB32+1</f>
        <v>1976</v>
      </c>
      <c r="AD32" s="38">
        <f t="shared" ref="AD32" si="28">AC32+1</f>
        <v>1977</v>
      </c>
      <c r="AE32" s="38">
        <f t="shared" ref="AE32" si="29">AD32+1</f>
        <v>1978</v>
      </c>
      <c r="AF32" s="38">
        <f t="shared" ref="AF32" si="30">AE32+1</f>
        <v>1979</v>
      </c>
      <c r="AG32" s="38">
        <f t="shared" ref="AG32" si="31">AF32+1</f>
        <v>1980</v>
      </c>
      <c r="AH32" s="38">
        <f t="shared" ref="AH32" si="32">AG32+1</f>
        <v>1981</v>
      </c>
      <c r="AI32" s="38">
        <f t="shared" ref="AI32" si="33">AH32+1</f>
        <v>1982</v>
      </c>
      <c r="AJ32" s="38">
        <f t="shared" ref="AJ32" si="34">AI32+1</f>
        <v>1983</v>
      </c>
      <c r="AK32" s="38">
        <f t="shared" ref="AK32" si="35">AJ32+1</f>
        <v>1984</v>
      </c>
      <c r="AL32" s="38">
        <f t="shared" ref="AL32" si="36">AK32+1</f>
        <v>1985</v>
      </c>
      <c r="AM32" s="38">
        <f t="shared" ref="AM32" si="37">AL32+1</f>
        <v>1986</v>
      </c>
      <c r="AN32" s="38">
        <f t="shared" ref="AN32" si="38">AM32+1</f>
        <v>1987</v>
      </c>
      <c r="AO32" s="38">
        <f t="shared" ref="AO32" si="39">AN32+1</f>
        <v>1988</v>
      </c>
      <c r="AP32" s="38">
        <f t="shared" ref="AP32" si="40">AO32+1</f>
        <v>1989</v>
      </c>
      <c r="AQ32" s="38">
        <f t="shared" ref="AQ32" si="41">AP32+1</f>
        <v>1990</v>
      </c>
      <c r="AR32" s="38">
        <f t="shared" ref="AR32" si="42">AQ32+1</f>
        <v>1991</v>
      </c>
      <c r="AS32" s="38">
        <f t="shared" ref="AS32" si="43">AR32+1</f>
        <v>1992</v>
      </c>
      <c r="AT32" s="38">
        <f t="shared" ref="AT32" si="44">AS32+1</f>
        <v>1993</v>
      </c>
      <c r="AU32" s="38">
        <f t="shared" ref="AU32" si="45">AT32+1</f>
        <v>1994</v>
      </c>
      <c r="AV32" s="38">
        <f t="shared" ref="AV32" si="46">AU32+1</f>
        <v>1995</v>
      </c>
      <c r="AW32" s="38">
        <f t="shared" ref="AW32" si="47">AV32+1</f>
        <v>1996</v>
      </c>
      <c r="AX32" s="38">
        <f t="shared" ref="AX32" si="48">AW32+1</f>
        <v>1997</v>
      </c>
      <c r="AY32" s="38">
        <f t="shared" ref="AY32" si="49">AX32+1</f>
        <v>1998</v>
      </c>
      <c r="AZ32" s="38">
        <f t="shared" ref="AZ32" si="50">AY32+1</f>
        <v>1999</v>
      </c>
      <c r="BA32" s="38">
        <f t="shared" ref="BA32" si="51">AZ32+1</f>
        <v>2000</v>
      </c>
      <c r="BB32" s="38">
        <f t="shared" ref="BB32" si="52">BA32+1</f>
        <v>2001</v>
      </c>
      <c r="BC32" s="38">
        <f t="shared" ref="BC32" si="53">BB32+1</f>
        <v>2002</v>
      </c>
      <c r="BD32" s="38">
        <f t="shared" ref="BD32" si="54">BC32+1</f>
        <v>2003</v>
      </c>
      <c r="BE32" s="38">
        <f t="shared" ref="BE32" si="55">BD32+1</f>
        <v>2004</v>
      </c>
      <c r="BF32" s="38">
        <f t="shared" ref="BF32" si="56">BE32+1</f>
        <v>2005</v>
      </c>
      <c r="BG32" s="38">
        <f t="shared" ref="BG32" si="57">BF32+1</f>
        <v>2006</v>
      </c>
      <c r="BH32" s="38">
        <f t="shared" ref="BH32" si="58">BG32+1</f>
        <v>2007</v>
      </c>
      <c r="BI32" s="38">
        <f t="shared" ref="BI32" si="59">BH32+1</f>
        <v>2008</v>
      </c>
      <c r="BJ32" s="38">
        <f t="shared" ref="BJ32" si="60">BI32+1</f>
        <v>2009</v>
      </c>
      <c r="BK32" s="38">
        <f t="shared" ref="BK32" si="61">BJ32+1</f>
        <v>2010</v>
      </c>
      <c r="BL32" s="38">
        <f t="shared" ref="BL32" si="62">BK32+1</f>
        <v>2011</v>
      </c>
      <c r="BM32" s="38">
        <f t="shared" ref="BM32" si="63">BL32+1</f>
        <v>2012</v>
      </c>
      <c r="BN32" s="38">
        <f t="shared" ref="BN32" si="64">BM32+1</f>
        <v>2013</v>
      </c>
      <c r="BO32" s="38">
        <f t="shared" ref="BO32" si="65">BN32+1</f>
        <v>2014</v>
      </c>
      <c r="BP32" s="38">
        <f t="shared" ref="BP32" si="66">BO32+1</f>
        <v>2015</v>
      </c>
      <c r="BQ32" s="38">
        <f t="shared" ref="BQ32" si="67">BP32+1</f>
        <v>2016</v>
      </c>
      <c r="BR32" s="38">
        <f t="shared" ref="BR32" si="68">BQ32+1</f>
        <v>2017</v>
      </c>
    </row>
    <row r="33" spans="1:70" s="131" customFormat="1">
      <c r="A33"/>
      <c r="B33" s="10" t="s">
        <v>946</v>
      </c>
      <c r="C33" s="132">
        <f>'4.b Electricity other'!C38</f>
        <v>0.77500000000000002</v>
      </c>
      <c r="D33" s="132">
        <f>'4.b Electricity other'!D38</f>
        <v>0.77749999999999997</v>
      </c>
      <c r="E33" s="132">
        <f>'4.b Electricity other'!E38</f>
        <v>0.78</v>
      </c>
      <c r="F33" s="132">
        <f>'4.b Electricity other'!F38</f>
        <v>0.78249999999999997</v>
      </c>
      <c r="G33" s="132">
        <f>'4.b Electricity other'!G38</f>
        <v>0.78500000000000003</v>
      </c>
      <c r="H33" s="132">
        <f>'4.b Electricity other'!H38</f>
        <v>0.78749999999999998</v>
      </c>
      <c r="I33" s="132">
        <f>'4.b Electricity other'!I38</f>
        <v>0.79</v>
      </c>
      <c r="J33" s="132">
        <f>'4.b Electricity other'!J38</f>
        <v>0.79249999999999998</v>
      </c>
      <c r="K33" s="132">
        <f>'4.b Electricity other'!K38</f>
        <v>0.79500000000000004</v>
      </c>
      <c r="L33" s="132">
        <f>'4.b Electricity other'!L38</f>
        <v>0.79749999999999999</v>
      </c>
      <c r="M33" s="133">
        <f>'4.b Electricity other'!M38</f>
        <v>0.8</v>
      </c>
      <c r="N33" s="133">
        <f>'4.b Electricity other'!N38</f>
        <v>0.80249999999999999</v>
      </c>
      <c r="O33" s="133">
        <f>'4.b Electricity other'!O38</f>
        <v>0.80500000000000005</v>
      </c>
      <c r="P33" s="133">
        <f>'4.b Electricity other'!P38</f>
        <v>0.8075</v>
      </c>
      <c r="Q33" s="133">
        <f>'4.b Electricity other'!Q38</f>
        <v>0.81</v>
      </c>
      <c r="R33" s="133">
        <f>'4.b Electricity other'!R38</f>
        <v>0.8125</v>
      </c>
      <c r="S33" s="133">
        <f>'4.b Electricity other'!S38</f>
        <v>0.81499999999999995</v>
      </c>
      <c r="T33" s="133">
        <f>'4.b Electricity other'!T38</f>
        <v>0.8175</v>
      </c>
      <c r="U33" s="133">
        <f>'4.b Electricity other'!U38</f>
        <v>0.82</v>
      </c>
      <c r="V33" s="133">
        <f>'4.b Electricity other'!V38</f>
        <v>0.82250000000000001</v>
      </c>
      <c r="W33" s="133">
        <f>'4.b Electricity other'!W38</f>
        <v>0.82499999999999996</v>
      </c>
      <c r="X33" s="133">
        <f>'4.b Electricity other'!X38</f>
        <v>0.82750000000000001</v>
      </c>
      <c r="Y33" s="133">
        <f>'4.b Electricity other'!Y38</f>
        <v>0.83</v>
      </c>
      <c r="Z33" s="133">
        <f>'4.b Electricity other'!Z38</f>
        <v>0.83250000000000002</v>
      </c>
      <c r="AA33" s="133">
        <f>'4.b Electricity other'!AA38</f>
        <v>0.83499999999999996</v>
      </c>
      <c r="AB33" s="133">
        <f>'4.b Electricity other'!AB38</f>
        <v>0.83750000000000002</v>
      </c>
      <c r="AC33" s="133">
        <f>'4.b Electricity other'!AC38</f>
        <v>0.84</v>
      </c>
      <c r="AD33" s="133">
        <f>'4.b Electricity other'!AD38</f>
        <v>0.84250000000000003</v>
      </c>
      <c r="AE33" s="133">
        <f>'4.b Electricity other'!AE38</f>
        <v>0.84499999999999997</v>
      </c>
      <c r="AF33" s="133">
        <f>'4.b Electricity other'!AF38</f>
        <v>0.84750000000000003</v>
      </c>
      <c r="AG33" s="133">
        <f>'4.b Electricity other'!AG38</f>
        <v>0.85</v>
      </c>
      <c r="AH33" s="133">
        <f>'4.b Electricity other'!AH38</f>
        <v>0.85250000000000004</v>
      </c>
      <c r="AI33" s="133">
        <f>'4.b Electricity other'!AI38</f>
        <v>0.85499999999999998</v>
      </c>
      <c r="AJ33" s="133">
        <f>'4.b Electricity other'!AJ38</f>
        <v>0.85750000000000004</v>
      </c>
      <c r="AK33" s="133">
        <f>'4.b Electricity other'!AK38</f>
        <v>0.86</v>
      </c>
      <c r="AL33" s="133">
        <f>'4.b Electricity other'!AL38</f>
        <v>0.86250000000000004</v>
      </c>
      <c r="AM33" s="133">
        <f>'4.b Electricity other'!AM38</f>
        <v>0.86499999999999999</v>
      </c>
      <c r="AN33" s="133">
        <f>'4.b Electricity other'!AN38</f>
        <v>0.86750000000000005</v>
      </c>
      <c r="AO33" s="133">
        <f>'4.b Electricity other'!AO38</f>
        <v>0.87</v>
      </c>
      <c r="AP33" s="133">
        <f>'4.b Electricity other'!AP38</f>
        <v>0.87250000000000005</v>
      </c>
      <c r="AQ33" s="133">
        <f>'4.b Electricity other'!AQ38</f>
        <v>0.875</v>
      </c>
      <c r="AR33" s="133">
        <f>'4.b Electricity other'!AR38</f>
        <v>0.87749999999999995</v>
      </c>
      <c r="AS33" s="133">
        <f>'4.b Electricity other'!AS38</f>
        <v>0.88</v>
      </c>
      <c r="AT33" s="133">
        <f>'4.b Electricity other'!AT38</f>
        <v>0.88249999999999995</v>
      </c>
      <c r="AU33" s="133">
        <f>'4.b Electricity other'!AU38</f>
        <v>0.88500000000000001</v>
      </c>
      <c r="AV33" s="133">
        <f>'4.b Electricity other'!AV38</f>
        <v>0.88749999999999996</v>
      </c>
      <c r="AW33" s="133">
        <f>'4.b Electricity other'!AW38</f>
        <v>0.89</v>
      </c>
      <c r="AX33" s="133">
        <f>'4.b Electricity other'!AX38</f>
        <v>0.89249999999999996</v>
      </c>
      <c r="AY33" s="133">
        <f>'4.b Electricity other'!AY38</f>
        <v>0.89500000000000002</v>
      </c>
      <c r="AZ33" s="133">
        <f>'4.b Electricity other'!AZ38</f>
        <v>0.89749999999999996</v>
      </c>
      <c r="BA33" s="133">
        <f>'4.b Electricity other'!BA38</f>
        <v>0.9</v>
      </c>
      <c r="BB33" s="133">
        <f>'4.b Electricity other'!BB38</f>
        <v>0.90348327224386804</v>
      </c>
      <c r="BC33" s="133">
        <f>'4.b Electricity other'!BC38</f>
        <v>0.90615494311707101</v>
      </c>
      <c r="BD33" s="133">
        <f>'4.b Electricity other'!BD38</f>
        <v>0.90867316757219896</v>
      </c>
      <c r="BE33" s="133">
        <f>'4.b Electricity other'!BE38</f>
        <v>0.91104675874692398</v>
      </c>
      <c r="BF33" s="133">
        <f>'4.b Electricity other'!BF38</f>
        <v>0.913284023599651</v>
      </c>
      <c r="BG33" s="133">
        <f>'4.b Electricity other'!BG38</f>
        <v>0.91539279198173196</v>
      </c>
      <c r="BH33" s="133">
        <f>'4.b Electricity other'!BH38</f>
        <v>0.91738044403993402</v>
      </c>
      <c r="BI33" s="133">
        <f>'4.b Electricity other'!BI38</f>
        <v>0.91925393604505001</v>
      </c>
      <c r="BJ33" s="133">
        <f>'4.b Electricity other'!BJ38</f>
        <v>0.92101982473706501</v>
      </c>
      <c r="BK33" s="133">
        <f>'4.b Electricity other'!BK38</f>
        <v>0.92268429027204801</v>
      </c>
      <c r="BL33" s="133">
        <f>'4.b Electricity other'!BL38</f>
        <v>0.92425315785111795</v>
      </c>
      <c r="BM33" s="133">
        <f>'4.b Electricity other'!BM38</f>
        <v>0.92573191810714295</v>
      </c>
      <c r="BN33" s="133">
        <f>'4.b Electricity other'!BN38</f>
        <v>0.92712574632054501</v>
      </c>
      <c r="BO33" s="133">
        <f>'4.b Electricity other'!BO38</f>
        <v>0.92843952053144896</v>
      </c>
      <c r="BP33" s="133">
        <f>'4.b Electricity other'!BP38</f>
        <v>0.92967783861156805</v>
      </c>
      <c r="BQ33" s="133">
        <f>'4.b Electricity other'!BQ38</f>
        <v>0.93084503435557298</v>
      </c>
      <c r="BR33" s="133">
        <f>'4.b Electricity other'!BR38</f>
        <v>0.93194519264825704</v>
      </c>
    </row>
    <row r="34" spans="1:70" s="131" customFormat="1">
      <c r="A34"/>
      <c r="B34" s="10" t="s">
        <v>111</v>
      </c>
      <c r="C34" s="35">
        <f>1.25*C39</f>
        <v>0.17743844904446623</v>
      </c>
      <c r="D34" s="35">
        <f t="shared" ref="D34:BO34" si="69">1.25*D39</f>
        <v>0.17837312639459751</v>
      </c>
      <c r="E34" s="35">
        <f t="shared" si="69"/>
        <v>0.17930780374473002</v>
      </c>
      <c r="F34" s="35">
        <f t="shared" si="69"/>
        <v>0.18024248109486124</v>
      </c>
      <c r="G34" s="35">
        <f t="shared" si="69"/>
        <v>0.18117715844499377</v>
      </c>
      <c r="H34" s="35">
        <f t="shared" si="69"/>
        <v>0.18211183579512499</v>
      </c>
      <c r="I34" s="35">
        <f t="shared" si="69"/>
        <v>0.18304651314525749</v>
      </c>
      <c r="J34" s="35">
        <f t="shared" si="69"/>
        <v>0.18398119049538875</v>
      </c>
      <c r="K34" s="35">
        <f t="shared" si="69"/>
        <v>0.18491586784552</v>
      </c>
      <c r="L34" s="35">
        <f t="shared" si="69"/>
        <v>0.18585054519565247</v>
      </c>
      <c r="M34" s="133">
        <f>1.25*M39</f>
        <v>0.18678522254578375</v>
      </c>
      <c r="N34" s="133">
        <f t="shared" si="69"/>
        <v>0.18771989989591625</v>
      </c>
      <c r="O34" s="133">
        <f t="shared" si="69"/>
        <v>0.18865457724604751</v>
      </c>
      <c r="P34" s="133">
        <f t="shared" si="69"/>
        <v>0.18958925459617876</v>
      </c>
      <c r="Q34" s="133">
        <f t="shared" si="69"/>
        <v>0.19052393194631123</v>
      </c>
      <c r="R34" s="133">
        <f t="shared" si="69"/>
        <v>0.19145860929644251</v>
      </c>
      <c r="S34" s="133">
        <f t="shared" si="69"/>
        <v>0.19239328664657498</v>
      </c>
      <c r="T34" s="133">
        <f t="shared" si="69"/>
        <v>0.19332796399670626</v>
      </c>
      <c r="U34" s="133">
        <f t="shared" si="69"/>
        <v>0.19426264134683749</v>
      </c>
      <c r="V34" s="133">
        <f t="shared" si="69"/>
        <v>0.19519731869696999</v>
      </c>
      <c r="W34" s="133">
        <f t="shared" si="69"/>
        <v>0.19613199604710124</v>
      </c>
      <c r="X34" s="133">
        <f t="shared" si="69"/>
        <v>0.19706667339723374</v>
      </c>
      <c r="Y34" s="133">
        <f t="shared" si="69"/>
        <v>0.19800135074736502</v>
      </c>
      <c r="Z34" s="133">
        <f t="shared" si="69"/>
        <v>0.19893602809749625</v>
      </c>
      <c r="AA34" s="133">
        <f t="shared" si="69"/>
        <v>0.19987070544762875</v>
      </c>
      <c r="AB34" s="133">
        <f t="shared" si="69"/>
        <v>0.20080538279776</v>
      </c>
      <c r="AC34" s="133">
        <f t="shared" si="69"/>
        <v>0.2017400601478925</v>
      </c>
      <c r="AD34" s="133">
        <f t="shared" si="69"/>
        <v>0.20267473749802373</v>
      </c>
      <c r="AE34" s="133">
        <f t="shared" si="69"/>
        <v>0.20360941484815501</v>
      </c>
      <c r="AF34" s="133">
        <f t="shared" si="69"/>
        <v>0.20454409219828748</v>
      </c>
      <c r="AG34" s="133">
        <f t="shared" si="69"/>
        <v>0.20547876954841876</v>
      </c>
      <c r="AH34" s="133">
        <f t="shared" si="69"/>
        <v>0.20641344689855123</v>
      </c>
      <c r="AI34" s="133">
        <f t="shared" si="69"/>
        <v>0.20734812424868249</v>
      </c>
      <c r="AJ34" s="133">
        <f t="shared" si="69"/>
        <v>0.20828280159881377</v>
      </c>
      <c r="AK34" s="133">
        <f t="shared" si="69"/>
        <v>0.20921747894894624</v>
      </c>
      <c r="AL34" s="133">
        <f t="shared" si="69"/>
        <v>0.21015215629907752</v>
      </c>
      <c r="AM34" s="133">
        <f t="shared" si="69"/>
        <v>0.21108683364920999</v>
      </c>
      <c r="AN34" s="133">
        <f t="shared" si="69"/>
        <v>0.21202151099934125</v>
      </c>
      <c r="AO34" s="133">
        <f t="shared" si="69"/>
        <v>0.2129561883494725</v>
      </c>
      <c r="AP34" s="133">
        <f t="shared" si="69"/>
        <v>0.213890865699605</v>
      </c>
      <c r="AQ34" s="133">
        <f t="shared" si="69"/>
        <v>0.21482554304973622</v>
      </c>
      <c r="AR34" s="133">
        <f t="shared" si="69"/>
        <v>0.21576022039986875</v>
      </c>
      <c r="AS34" s="133">
        <f t="shared" si="69"/>
        <v>0.21669489774999998</v>
      </c>
      <c r="AT34" s="133">
        <f t="shared" si="69"/>
        <v>0.21762957510013126</v>
      </c>
      <c r="AU34" s="133">
        <f t="shared" si="69"/>
        <v>0.21856425245026376</v>
      </c>
      <c r="AV34" s="133">
        <f t="shared" si="69"/>
        <v>0.21949892980039498</v>
      </c>
      <c r="AW34" s="133">
        <f t="shared" si="69"/>
        <v>0.22043360715052751</v>
      </c>
      <c r="AX34" s="133">
        <f t="shared" si="69"/>
        <v>0.22136828450065874</v>
      </c>
      <c r="AY34" s="133">
        <f t="shared" si="69"/>
        <v>0.22230296185079002</v>
      </c>
      <c r="AZ34" s="133">
        <f t="shared" si="69"/>
        <v>0.22323763920092249</v>
      </c>
      <c r="BA34" s="133">
        <f t="shared" si="69"/>
        <v>0.22417231655105374</v>
      </c>
      <c r="BB34" s="133">
        <f t="shared" si="69"/>
        <v>0.22510699390118624</v>
      </c>
      <c r="BC34" s="133">
        <f t="shared" si="69"/>
        <v>0.22604167125131749</v>
      </c>
      <c r="BD34" s="133">
        <f t="shared" si="69"/>
        <v>0.22697634860144877</v>
      </c>
      <c r="BE34" s="133">
        <f t="shared" si="69"/>
        <v>0.22791102595158125</v>
      </c>
      <c r="BF34" s="133">
        <f t="shared" si="69"/>
        <v>0.2288457033017125</v>
      </c>
      <c r="BG34" s="133">
        <f t="shared" si="69"/>
        <v>0.229780380651845</v>
      </c>
      <c r="BH34" s="133">
        <f t="shared" si="69"/>
        <v>0.23071505800197625</v>
      </c>
      <c r="BI34" s="133">
        <f t="shared" si="69"/>
        <v>0.23164973535210748</v>
      </c>
      <c r="BJ34" s="133">
        <f t="shared" si="69"/>
        <v>0.23258441270224001</v>
      </c>
      <c r="BK34" s="133">
        <f t="shared" si="69"/>
        <v>0.23351909005237123</v>
      </c>
      <c r="BL34" s="133">
        <f t="shared" si="69"/>
        <v>0.23445376740250376</v>
      </c>
      <c r="BM34" s="133">
        <f t="shared" si="69"/>
        <v>0.23538844475263498</v>
      </c>
      <c r="BN34" s="133">
        <f t="shared" si="69"/>
        <v>0.23632312210276624</v>
      </c>
      <c r="BO34" s="133">
        <f t="shared" si="69"/>
        <v>0.23725779945289877</v>
      </c>
      <c r="BP34" s="133">
        <f t="shared" ref="BP34:BR34" si="70">1.25*BP39</f>
        <v>0.23819247680302999</v>
      </c>
      <c r="BQ34" s="133">
        <f t="shared" si="70"/>
        <v>0.23912715415316252</v>
      </c>
      <c r="BR34" s="133">
        <f t="shared" si="70"/>
        <v>0.24006183150329374</v>
      </c>
    </row>
    <row r="35" spans="1:70" s="131" customFormat="1">
      <c r="A35"/>
      <c r="B35" s="10" t="s">
        <v>124</v>
      </c>
      <c r="C35" s="35">
        <v>0.111341072926503</v>
      </c>
      <c r="D35" s="35">
        <v>0.112666672000183</v>
      </c>
      <c r="E35" s="35">
        <v>0.113992271073864</v>
      </c>
      <c r="F35" s="35">
        <v>0.11531787014754399</v>
      </c>
      <c r="G35" s="35">
        <v>0.116643469221224</v>
      </c>
      <c r="H35" s="35">
        <v>0.117969068294905</v>
      </c>
      <c r="I35" s="35">
        <v>0.119294667368585</v>
      </c>
      <c r="J35" s="35">
        <v>0.12062026644226601</v>
      </c>
      <c r="K35" s="35">
        <v>0.12194586551594599</v>
      </c>
      <c r="L35" s="35">
        <v>0.123271464589626</v>
      </c>
      <c r="M35" s="133">
        <v>0.124597063663307</v>
      </c>
      <c r="N35" s="133">
        <v>0.12592266273698699</v>
      </c>
      <c r="O35" s="133">
        <v>0.12724826181066701</v>
      </c>
      <c r="P35" s="133">
        <v>0.128573860884348</v>
      </c>
      <c r="Q35" s="133">
        <v>0.12989945995802801</v>
      </c>
      <c r="R35" s="133">
        <v>0.131225059031709</v>
      </c>
      <c r="S35" s="133">
        <v>0.13255065810538899</v>
      </c>
      <c r="T35" s="133">
        <v>0.13387625717906901</v>
      </c>
      <c r="U35" s="133">
        <v>0.135201856252749</v>
      </c>
      <c r="V35" s="133">
        <v>0.13652745532642999</v>
      </c>
      <c r="W35" s="133">
        <v>0.13785305440011</v>
      </c>
      <c r="X35" s="133">
        <v>0.13917865347378999</v>
      </c>
      <c r="Y35" s="133">
        <v>0.14050425254747101</v>
      </c>
      <c r="Z35" s="133">
        <v>0.141829851621151</v>
      </c>
      <c r="AA35" s="133">
        <v>0.14315545069483099</v>
      </c>
      <c r="AB35" s="133">
        <v>0.144481049768512</v>
      </c>
      <c r="AC35" s="133">
        <v>0.14580664884219199</v>
      </c>
      <c r="AD35" s="133">
        <v>0.14713224791587301</v>
      </c>
      <c r="AE35" s="133">
        <v>0.148457846989553</v>
      </c>
      <c r="AF35" s="133">
        <v>0.14978344606323299</v>
      </c>
      <c r="AG35" s="133">
        <v>0.15110904513691401</v>
      </c>
      <c r="AH35" s="133">
        <v>0.15243464421059399</v>
      </c>
      <c r="AI35" s="133">
        <v>0.15376024328427401</v>
      </c>
      <c r="AJ35" s="133">
        <v>0.155085842357955</v>
      </c>
      <c r="AK35" s="133">
        <v>0.15641144143163499</v>
      </c>
      <c r="AL35" s="133">
        <v>0.15773704050531601</v>
      </c>
      <c r="AM35" s="133">
        <v>0.159062639578996</v>
      </c>
      <c r="AN35" s="133">
        <v>0.16038823865267601</v>
      </c>
      <c r="AO35" s="133">
        <v>0.161713837726357</v>
      </c>
      <c r="AP35" s="133">
        <v>0.16303943680003699</v>
      </c>
      <c r="AQ35" s="133">
        <v>0.16436503587371701</v>
      </c>
      <c r="AR35" s="133">
        <v>0.165690634947397</v>
      </c>
      <c r="AS35" s="133">
        <v>0.16701623402107801</v>
      </c>
      <c r="AT35" s="133">
        <v>0.168341833094758</v>
      </c>
      <c r="AU35" s="133">
        <v>0.16966743216843799</v>
      </c>
      <c r="AV35" s="133">
        <v>0.17099303124211901</v>
      </c>
      <c r="AW35" s="133">
        <v>0.172318630315799</v>
      </c>
      <c r="AX35" s="133">
        <v>0.17364422938947999</v>
      </c>
      <c r="AY35" s="133">
        <v>0.17496982846316</v>
      </c>
      <c r="AZ35" s="133">
        <v>0.17629542753683999</v>
      </c>
      <c r="BA35" s="133">
        <v>0.17762102661052101</v>
      </c>
      <c r="BB35" s="133">
        <v>0.178946625684201</v>
      </c>
      <c r="BC35" s="133">
        <v>0.18027222475788099</v>
      </c>
      <c r="BD35" s="133">
        <v>0.18159782383156201</v>
      </c>
      <c r="BE35" s="133">
        <v>0.18292342290524199</v>
      </c>
      <c r="BF35" s="133">
        <v>0.18424902197892301</v>
      </c>
      <c r="BG35" s="133">
        <v>0.185574621052603</v>
      </c>
      <c r="BH35" s="133">
        <v>0.18690022012628299</v>
      </c>
      <c r="BI35" s="133">
        <v>0.18822581919996401</v>
      </c>
      <c r="BJ35" s="133">
        <v>0.189551418273644</v>
      </c>
      <c r="BK35" s="133">
        <v>0.19087701734732401</v>
      </c>
      <c r="BL35" s="133">
        <v>0.192202616421004</v>
      </c>
      <c r="BM35" s="133">
        <v>0.19352821549468499</v>
      </c>
      <c r="BN35" s="133">
        <v>0.19485381456836501</v>
      </c>
      <c r="BO35" s="133">
        <v>0.196179413642045</v>
      </c>
      <c r="BP35" s="133">
        <v>0.19750501271572601</v>
      </c>
      <c r="BQ35" s="133">
        <v>0.198830611789406</v>
      </c>
      <c r="BR35" s="133">
        <v>0.20015621086308699</v>
      </c>
    </row>
    <row r="36" spans="1:70" s="131" customFormat="1">
      <c r="A36"/>
      <c r="B36" s="10" t="s">
        <v>128</v>
      </c>
      <c r="C36" s="35">
        <f>C35</f>
        <v>0.111341072926503</v>
      </c>
      <c r="D36" s="35">
        <f t="shared" ref="D36:BO36" si="71">D35</f>
        <v>0.112666672000183</v>
      </c>
      <c r="E36" s="35">
        <f t="shared" si="71"/>
        <v>0.113992271073864</v>
      </c>
      <c r="F36" s="35">
        <f t="shared" si="71"/>
        <v>0.11531787014754399</v>
      </c>
      <c r="G36" s="35">
        <f t="shared" si="71"/>
        <v>0.116643469221224</v>
      </c>
      <c r="H36" s="35">
        <f t="shared" si="71"/>
        <v>0.117969068294905</v>
      </c>
      <c r="I36" s="35">
        <f t="shared" si="71"/>
        <v>0.119294667368585</v>
      </c>
      <c r="J36" s="35">
        <f t="shared" si="71"/>
        <v>0.12062026644226601</v>
      </c>
      <c r="K36" s="35">
        <f t="shared" si="71"/>
        <v>0.12194586551594599</v>
      </c>
      <c r="L36" s="35">
        <f t="shared" si="71"/>
        <v>0.123271464589626</v>
      </c>
      <c r="M36" s="35">
        <f>M35</f>
        <v>0.124597063663307</v>
      </c>
      <c r="N36" s="35">
        <f t="shared" si="71"/>
        <v>0.12592266273698699</v>
      </c>
      <c r="O36" s="35">
        <f t="shared" si="71"/>
        <v>0.12724826181066701</v>
      </c>
      <c r="P36" s="35">
        <f t="shared" si="71"/>
        <v>0.128573860884348</v>
      </c>
      <c r="Q36" s="35">
        <f t="shared" si="71"/>
        <v>0.12989945995802801</v>
      </c>
      <c r="R36" s="35">
        <f t="shared" si="71"/>
        <v>0.131225059031709</v>
      </c>
      <c r="S36" s="35">
        <f t="shared" si="71"/>
        <v>0.13255065810538899</v>
      </c>
      <c r="T36" s="35">
        <f t="shared" si="71"/>
        <v>0.13387625717906901</v>
      </c>
      <c r="U36" s="35">
        <f t="shared" si="71"/>
        <v>0.135201856252749</v>
      </c>
      <c r="V36" s="35">
        <f t="shared" si="71"/>
        <v>0.13652745532642999</v>
      </c>
      <c r="W36" s="35">
        <f t="shared" si="71"/>
        <v>0.13785305440011</v>
      </c>
      <c r="X36" s="35">
        <f t="shared" si="71"/>
        <v>0.13917865347378999</v>
      </c>
      <c r="Y36" s="35">
        <f t="shared" si="71"/>
        <v>0.14050425254747101</v>
      </c>
      <c r="Z36" s="35">
        <f t="shared" si="71"/>
        <v>0.141829851621151</v>
      </c>
      <c r="AA36" s="35">
        <f t="shared" si="71"/>
        <v>0.14315545069483099</v>
      </c>
      <c r="AB36" s="35">
        <f t="shared" si="71"/>
        <v>0.144481049768512</v>
      </c>
      <c r="AC36" s="35">
        <f t="shared" si="71"/>
        <v>0.14580664884219199</v>
      </c>
      <c r="AD36" s="35">
        <f t="shared" si="71"/>
        <v>0.14713224791587301</v>
      </c>
      <c r="AE36" s="35">
        <f t="shared" si="71"/>
        <v>0.148457846989553</v>
      </c>
      <c r="AF36" s="35">
        <f t="shared" si="71"/>
        <v>0.14978344606323299</v>
      </c>
      <c r="AG36" s="35">
        <f t="shared" si="71"/>
        <v>0.15110904513691401</v>
      </c>
      <c r="AH36" s="35">
        <f t="shared" si="71"/>
        <v>0.15243464421059399</v>
      </c>
      <c r="AI36" s="35">
        <f t="shared" si="71"/>
        <v>0.15376024328427401</v>
      </c>
      <c r="AJ36" s="35">
        <f t="shared" si="71"/>
        <v>0.155085842357955</v>
      </c>
      <c r="AK36" s="35">
        <f t="shared" si="71"/>
        <v>0.15641144143163499</v>
      </c>
      <c r="AL36" s="35">
        <f t="shared" si="71"/>
        <v>0.15773704050531601</v>
      </c>
      <c r="AM36" s="35">
        <f t="shared" si="71"/>
        <v>0.159062639578996</v>
      </c>
      <c r="AN36" s="35">
        <f t="shared" si="71"/>
        <v>0.16038823865267601</v>
      </c>
      <c r="AO36" s="35">
        <f t="shared" si="71"/>
        <v>0.161713837726357</v>
      </c>
      <c r="AP36" s="35">
        <f t="shared" si="71"/>
        <v>0.16303943680003699</v>
      </c>
      <c r="AQ36" s="35">
        <f t="shared" si="71"/>
        <v>0.16436503587371701</v>
      </c>
      <c r="AR36" s="35">
        <f t="shared" si="71"/>
        <v>0.165690634947397</v>
      </c>
      <c r="AS36" s="35">
        <f t="shared" si="71"/>
        <v>0.16701623402107801</v>
      </c>
      <c r="AT36" s="35">
        <f t="shared" si="71"/>
        <v>0.168341833094758</v>
      </c>
      <c r="AU36" s="35">
        <f t="shared" si="71"/>
        <v>0.16966743216843799</v>
      </c>
      <c r="AV36" s="35">
        <f t="shared" si="71"/>
        <v>0.17099303124211901</v>
      </c>
      <c r="AW36" s="35">
        <f t="shared" si="71"/>
        <v>0.172318630315799</v>
      </c>
      <c r="AX36" s="35">
        <f t="shared" si="71"/>
        <v>0.17364422938947999</v>
      </c>
      <c r="AY36" s="35">
        <f t="shared" si="71"/>
        <v>0.17496982846316</v>
      </c>
      <c r="AZ36" s="35">
        <f t="shared" si="71"/>
        <v>0.17629542753683999</v>
      </c>
      <c r="BA36" s="35">
        <f t="shared" si="71"/>
        <v>0.17762102661052101</v>
      </c>
      <c r="BB36" s="35">
        <f t="shared" si="71"/>
        <v>0.178946625684201</v>
      </c>
      <c r="BC36" s="35">
        <f t="shared" si="71"/>
        <v>0.18027222475788099</v>
      </c>
      <c r="BD36" s="35">
        <f t="shared" si="71"/>
        <v>0.18159782383156201</v>
      </c>
      <c r="BE36" s="35">
        <f t="shared" si="71"/>
        <v>0.18292342290524199</v>
      </c>
      <c r="BF36" s="35">
        <f t="shared" si="71"/>
        <v>0.18424902197892301</v>
      </c>
      <c r="BG36" s="35">
        <f t="shared" si="71"/>
        <v>0.185574621052603</v>
      </c>
      <c r="BH36" s="35">
        <f t="shared" si="71"/>
        <v>0.18690022012628299</v>
      </c>
      <c r="BI36" s="35">
        <f t="shared" si="71"/>
        <v>0.18822581919996401</v>
      </c>
      <c r="BJ36" s="35">
        <f t="shared" si="71"/>
        <v>0.189551418273644</v>
      </c>
      <c r="BK36" s="35">
        <f t="shared" si="71"/>
        <v>0.19087701734732401</v>
      </c>
      <c r="BL36" s="35">
        <f t="shared" si="71"/>
        <v>0.192202616421004</v>
      </c>
      <c r="BM36" s="35">
        <f t="shared" si="71"/>
        <v>0.19352821549468499</v>
      </c>
      <c r="BN36" s="35">
        <f t="shared" si="71"/>
        <v>0.19485381456836501</v>
      </c>
      <c r="BO36" s="35">
        <f t="shared" si="71"/>
        <v>0.196179413642045</v>
      </c>
      <c r="BP36" s="35">
        <f t="shared" ref="BP36:BR36" si="72">BP35</f>
        <v>0.19750501271572601</v>
      </c>
      <c r="BQ36" s="35">
        <f t="shared" si="72"/>
        <v>0.198830611789406</v>
      </c>
      <c r="BR36" s="35">
        <f t="shared" si="72"/>
        <v>0.20015621086308699</v>
      </c>
    </row>
    <row r="37" spans="1:70" s="131" customFormat="1">
      <c r="A37"/>
      <c r="B37" s="10" t="s">
        <v>142</v>
      </c>
      <c r="C37" s="35">
        <f>0.5*C34</f>
        <v>8.8719224522233117E-2</v>
      </c>
      <c r="D37" s="35">
        <f t="shared" ref="D37:BO37" si="73">0.5*D34</f>
        <v>8.9186563197298757E-2</v>
      </c>
      <c r="E37" s="35">
        <f t="shared" si="73"/>
        <v>8.9653901872365008E-2</v>
      </c>
      <c r="F37" s="35">
        <f t="shared" si="73"/>
        <v>9.012124054743062E-2</v>
      </c>
      <c r="G37" s="35">
        <f t="shared" si="73"/>
        <v>9.0588579222496884E-2</v>
      </c>
      <c r="H37" s="35">
        <f t="shared" si="73"/>
        <v>9.1055917897562497E-2</v>
      </c>
      <c r="I37" s="35">
        <f t="shared" si="73"/>
        <v>9.1523256572628747E-2</v>
      </c>
      <c r="J37" s="35">
        <f t="shared" si="73"/>
        <v>9.1990595247694373E-2</v>
      </c>
      <c r="K37" s="35">
        <f t="shared" si="73"/>
        <v>9.2457933922759999E-2</v>
      </c>
      <c r="L37" s="35">
        <f t="shared" si="73"/>
        <v>9.2925272597826236E-2</v>
      </c>
      <c r="M37" s="35">
        <f>0.5*M34</f>
        <v>9.3392611272891876E-2</v>
      </c>
      <c r="N37" s="35">
        <f t="shared" si="73"/>
        <v>9.3859949947958127E-2</v>
      </c>
      <c r="O37" s="35">
        <f t="shared" si="73"/>
        <v>9.4327288623023753E-2</v>
      </c>
      <c r="P37" s="35">
        <f t="shared" si="73"/>
        <v>9.4794627298089379E-2</v>
      </c>
      <c r="Q37" s="35">
        <f t="shared" si="73"/>
        <v>9.5261965973155616E-2</v>
      </c>
      <c r="R37" s="35">
        <f t="shared" si="73"/>
        <v>9.5729304648221256E-2</v>
      </c>
      <c r="S37" s="35">
        <f t="shared" si="73"/>
        <v>9.6196643323287492E-2</v>
      </c>
      <c r="T37" s="35">
        <f t="shared" si="73"/>
        <v>9.6663981998353132E-2</v>
      </c>
      <c r="U37" s="35">
        <f t="shared" si="73"/>
        <v>9.7131320673418745E-2</v>
      </c>
      <c r="V37" s="35">
        <f t="shared" si="73"/>
        <v>9.7598659348484995E-2</v>
      </c>
      <c r="W37" s="35">
        <f t="shared" si="73"/>
        <v>9.8065998023550621E-2</v>
      </c>
      <c r="X37" s="35">
        <f t="shared" si="73"/>
        <v>9.8533336698616872E-2</v>
      </c>
      <c r="Y37" s="35">
        <f t="shared" si="73"/>
        <v>9.9000675373682512E-2</v>
      </c>
      <c r="Z37" s="35">
        <f t="shared" si="73"/>
        <v>9.9468014048748124E-2</v>
      </c>
      <c r="AA37" s="35">
        <f t="shared" si="73"/>
        <v>9.9935352723814375E-2</v>
      </c>
      <c r="AB37" s="35">
        <f t="shared" si="73"/>
        <v>0.10040269139888</v>
      </c>
      <c r="AC37" s="35">
        <f t="shared" si="73"/>
        <v>0.10087003007394625</v>
      </c>
      <c r="AD37" s="35">
        <f t="shared" si="73"/>
        <v>0.10133736874901186</v>
      </c>
      <c r="AE37" s="35">
        <f t="shared" si="73"/>
        <v>0.1018047074240775</v>
      </c>
      <c r="AF37" s="35">
        <f t="shared" si="73"/>
        <v>0.10227204609914374</v>
      </c>
      <c r="AG37" s="35">
        <f t="shared" si="73"/>
        <v>0.10273938477420938</v>
      </c>
      <c r="AH37" s="35">
        <f t="shared" si="73"/>
        <v>0.10320672344927562</v>
      </c>
      <c r="AI37" s="35">
        <f t="shared" si="73"/>
        <v>0.10367406212434124</v>
      </c>
      <c r="AJ37" s="35">
        <f t="shared" si="73"/>
        <v>0.10414140079940688</v>
      </c>
      <c r="AK37" s="35">
        <f t="shared" si="73"/>
        <v>0.10460873947447312</v>
      </c>
      <c r="AL37" s="35">
        <f t="shared" si="73"/>
        <v>0.10507607814953876</v>
      </c>
      <c r="AM37" s="35">
        <f t="shared" si="73"/>
        <v>0.105543416824605</v>
      </c>
      <c r="AN37" s="35">
        <f t="shared" si="73"/>
        <v>0.10601075549967062</v>
      </c>
      <c r="AO37" s="35">
        <f t="shared" si="73"/>
        <v>0.10647809417473625</v>
      </c>
      <c r="AP37" s="35">
        <f t="shared" si="73"/>
        <v>0.1069454328498025</v>
      </c>
      <c r="AQ37" s="35">
        <f t="shared" si="73"/>
        <v>0.10741277152486811</v>
      </c>
      <c r="AR37" s="35">
        <f t="shared" si="73"/>
        <v>0.10788011019993438</v>
      </c>
      <c r="AS37" s="35">
        <f t="shared" si="73"/>
        <v>0.10834744887499999</v>
      </c>
      <c r="AT37" s="35">
        <f t="shared" si="73"/>
        <v>0.10881478755006563</v>
      </c>
      <c r="AU37" s="35">
        <f t="shared" si="73"/>
        <v>0.10928212622513188</v>
      </c>
      <c r="AV37" s="35">
        <f t="shared" si="73"/>
        <v>0.10974946490019749</v>
      </c>
      <c r="AW37" s="35">
        <f t="shared" si="73"/>
        <v>0.11021680357526376</v>
      </c>
      <c r="AX37" s="35">
        <f t="shared" si="73"/>
        <v>0.11068414225032937</v>
      </c>
      <c r="AY37" s="35">
        <f t="shared" si="73"/>
        <v>0.11115148092539501</v>
      </c>
      <c r="AZ37" s="35">
        <f t="shared" si="73"/>
        <v>0.11161881960046124</v>
      </c>
      <c r="BA37" s="35">
        <f t="shared" si="73"/>
        <v>0.11208615827552687</v>
      </c>
      <c r="BB37" s="35">
        <f t="shared" si="73"/>
        <v>0.11255349695059312</v>
      </c>
      <c r="BC37" s="35">
        <f t="shared" si="73"/>
        <v>0.11302083562565875</v>
      </c>
      <c r="BD37" s="35">
        <f t="shared" si="73"/>
        <v>0.11348817430072439</v>
      </c>
      <c r="BE37" s="35">
        <f t="shared" si="73"/>
        <v>0.11395551297579062</v>
      </c>
      <c r="BF37" s="35">
        <f t="shared" si="73"/>
        <v>0.11442285165085625</v>
      </c>
      <c r="BG37" s="35">
        <f t="shared" si="73"/>
        <v>0.1148901903259225</v>
      </c>
      <c r="BH37" s="35">
        <f t="shared" si="73"/>
        <v>0.11535752900098813</v>
      </c>
      <c r="BI37" s="35">
        <f t="shared" si="73"/>
        <v>0.11582486767605374</v>
      </c>
      <c r="BJ37" s="35">
        <f t="shared" si="73"/>
        <v>0.11629220635112</v>
      </c>
      <c r="BK37" s="35">
        <f t="shared" si="73"/>
        <v>0.11675954502618562</v>
      </c>
      <c r="BL37" s="35">
        <f t="shared" si="73"/>
        <v>0.11722688370125188</v>
      </c>
      <c r="BM37" s="35">
        <f t="shared" si="73"/>
        <v>0.11769422237631749</v>
      </c>
      <c r="BN37" s="35">
        <f t="shared" si="73"/>
        <v>0.11816156105138312</v>
      </c>
      <c r="BO37" s="35">
        <f t="shared" si="73"/>
        <v>0.11862889972644938</v>
      </c>
      <c r="BP37" s="35">
        <f t="shared" ref="BP37:BR37" si="74">0.5*BP34</f>
        <v>0.11909623840151499</v>
      </c>
      <c r="BQ37" s="35">
        <f t="shared" si="74"/>
        <v>0.11956357707658126</v>
      </c>
      <c r="BR37" s="35">
        <f t="shared" si="74"/>
        <v>0.12003091575164687</v>
      </c>
    </row>
    <row r="38" spans="1:70" s="131" customFormat="1">
      <c r="A38"/>
      <c r="B38" s="10" t="s">
        <v>99</v>
      </c>
      <c r="C38" s="132">
        <f>FORECAST(C32,$M$38:$BN$38,$M$32:$BN$32)</f>
        <v>0.24</v>
      </c>
      <c r="D38" s="132">
        <f t="shared" ref="D38:L38" si="75">FORECAST(D32,$M$38:$BN$38,$M$32:$BN$32)</f>
        <v>0.24099999999999988</v>
      </c>
      <c r="E38" s="132">
        <f t="shared" si="75"/>
        <v>0.24199999999999999</v>
      </c>
      <c r="F38" s="132">
        <f t="shared" si="75"/>
        <v>0.24299999999999988</v>
      </c>
      <c r="G38" s="132">
        <f t="shared" si="75"/>
        <v>0.24399999999999999</v>
      </c>
      <c r="H38" s="132">
        <f t="shared" si="75"/>
        <v>0.24499999999999988</v>
      </c>
      <c r="I38" s="132">
        <f t="shared" si="75"/>
        <v>0.246</v>
      </c>
      <c r="J38" s="132">
        <f t="shared" si="75"/>
        <v>0.24699999999999989</v>
      </c>
      <c r="K38" s="132">
        <f t="shared" si="75"/>
        <v>0.248</v>
      </c>
      <c r="L38" s="132">
        <f t="shared" si="75"/>
        <v>0.24899999999999989</v>
      </c>
      <c r="M38" s="35">
        <f t="shared" ref="M38:AR38" si="76">C10</f>
        <v>0.25</v>
      </c>
      <c r="N38" s="35">
        <f t="shared" si="76"/>
        <v>0.251</v>
      </c>
      <c r="O38" s="35">
        <f t="shared" si="76"/>
        <v>0.252</v>
      </c>
      <c r="P38" s="35">
        <f t="shared" si="76"/>
        <v>0.253</v>
      </c>
      <c r="Q38" s="35">
        <f t="shared" si="76"/>
        <v>0.254</v>
      </c>
      <c r="R38" s="35">
        <f t="shared" si="76"/>
        <v>0.255</v>
      </c>
      <c r="S38" s="35">
        <f t="shared" si="76"/>
        <v>0.25600000000000001</v>
      </c>
      <c r="T38" s="35">
        <f t="shared" si="76"/>
        <v>0.25700000000000001</v>
      </c>
      <c r="U38" s="35">
        <f t="shared" si="76"/>
        <v>0.25800000000000001</v>
      </c>
      <c r="V38" s="35">
        <f t="shared" si="76"/>
        <v>0.25900000000000001</v>
      </c>
      <c r="W38" s="35">
        <f t="shared" si="76"/>
        <v>0.26</v>
      </c>
      <c r="X38" s="35">
        <f t="shared" si="76"/>
        <v>0.26100000000000001</v>
      </c>
      <c r="Y38" s="35">
        <f t="shared" si="76"/>
        <v>0.26200000000000001</v>
      </c>
      <c r="Z38" s="35">
        <f t="shared" si="76"/>
        <v>0.26300000000000001</v>
      </c>
      <c r="AA38" s="35">
        <f t="shared" si="76"/>
        <v>0.26400000000000001</v>
      </c>
      <c r="AB38" s="35">
        <f t="shared" si="76"/>
        <v>0.26500000000000001</v>
      </c>
      <c r="AC38" s="35">
        <f t="shared" si="76"/>
        <v>0.26600000000000001</v>
      </c>
      <c r="AD38" s="35">
        <f t="shared" si="76"/>
        <v>0.26700000000000002</v>
      </c>
      <c r="AE38" s="35">
        <f t="shared" si="76"/>
        <v>0.26800000000000002</v>
      </c>
      <c r="AF38" s="35">
        <f t="shared" si="76"/>
        <v>0.26900000000000002</v>
      </c>
      <c r="AG38" s="35">
        <f t="shared" si="76"/>
        <v>0.27</v>
      </c>
      <c r="AH38" s="35">
        <f t="shared" si="76"/>
        <v>0.27100000000000002</v>
      </c>
      <c r="AI38" s="35">
        <f t="shared" si="76"/>
        <v>0.27200000000000002</v>
      </c>
      <c r="AJ38" s="35">
        <f t="shared" si="76"/>
        <v>0.27300000000000002</v>
      </c>
      <c r="AK38" s="35">
        <f t="shared" si="76"/>
        <v>0.27400000000000002</v>
      </c>
      <c r="AL38" s="35">
        <f t="shared" si="76"/>
        <v>0.27500000000000002</v>
      </c>
      <c r="AM38" s="35">
        <f t="shared" si="76"/>
        <v>0.27600000000000002</v>
      </c>
      <c r="AN38" s="35">
        <f t="shared" si="76"/>
        <v>0.27700000000000002</v>
      </c>
      <c r="AO38" s="35">
        <f t="shared" si="76"/>
        <v>0.27800000000000002</v>
      </c>
      <c r="AP38" s="35">
        <f t="shared" si="76"/>
        <v>0.27900000000000003</v>
      </c>
      <c r="AQ38" s="35">
        <f t="shared" si="76"/>
        <v>0.28000000000000003</v>
      </c>
      <c r="AR38" s="35">
        <f t="shared" si="76"/>
        <v>0.28100000000000003</v>
      </c>
      <c r="AS38" s="35">
        <f t="shared" ref="AS38:BN38" si="77">AI10</f>
        <v>0.28199999999999997</v>
      </c>
      <c r="AT38" s="35">
        <f t="shared" si="77"/>
        <v>0.28299999999999997</v>
      </c>
      <c r="AU38" s="35">
        <f t="shared" si="77"/>
        <v>0.28399999999999997</v>
      </c>
      <c r="AV38" s="35">
        <f t="shared" si="77"/>
        <v>0.28499999999999998</v>
      </c>
      <c r="AW38" s="35">
        <f t="shared" si="77"/>
        <v>0.28599999999999998</v>
      </c>
      <c r="AX38" s="35">
        <f t="shared" si="77"/>
        <v>0.28699999999999998</v>
      </c>
      <c r="AY38" s="35">
        <f t="shared" si="77"/>
        <v>0.28799999999999998</v>
      </c>
      <c r="AZ38" s="35">
        <f t="shared" si="77"/>
        <v>0.28899999999999998</v>
      </c>
      <c r="BA38" s="35">
        <f t="shared" si="77"/>
        <v>0.28999999999999998</v>
      </c>
      <c r="BB38" s="35">
        <f t="shared" si="77"/>
        <v>0.29099999999999998</v>
      </c>
      <c r="BC38" s="35">
        <f t="shared" si="77"/>
        <v>0.29199999999999998</v>
      </c>
      <c r="BD38" s="35">
        <f t="shared" si="77"/>
        <v>0.29299999999999998</v>
      </c>
      <c r="BE38" s="35">
        <f t="shared" si="77"/>
        <v>0.29399999999999998</v>
      </c>
      <c r="BF38" s="35">
        <f t="shared" si="77"/>
        <v>0.29499999999999998</v>
      </c>
      <c r="BG38" s="35">
        <f t="shared" si="77"/>
        <v>0.29599999999999999</v>
      </c>
      <c r="BH38" s="35">
        <f t="shared" si="77"/>
        <v>0.29699999999999999</v>
      </c>
      <c r="BI38" s="35">
        <f t="shared" si="77"/>
        <v>0.29799999999999999</v>
      </c>
      <c r="BJ38" s="35">
        <f t="shared" si="77"/>
        <v>0.29899999999999999</v>
      </c>
      <c r="BK38" s="35">
        <f t="shared" si="77"/>
        <v>0.3</v>
      </c>
      <c r="BL38" s="35">
        <f t="shared" si="77"/>
        <v>0.30099999999999999</v>
      </c>
      <c r="BM38" s="35">
        <f t="shared" si="77"/>
        <v>0.30199999999999999</v>
      </c>
      <c r="BN38" s="35">
        <f t="shared" si="77"/>
        <v>0.30299999999999999</v>
      </c>
      <c r="BO38" s="35"/>
      <c r="BP38" s="35"/>
      <c r="BQ38" s="35"/>
      <c r="BR38" s="35"/>
    </row>
    <row r="39" spans="1:70" s="131" customFormat="1">
      <c r="A39"/>
      <c r="B39" s="10" t="s">
        <v>118</v>
      </c>
      <c r="C39" s="35">
        <v>0.14195075923557299</v>
      </c>
      <c r="D39" s="35">
        <v>0.142698501115678</v>
      </c>
      <c r="E39" s="35">
        <v>0.14344624299578401</v>
      </c>
      <c r="F39" s="35">
        <v>0.144193984875889</v>
      </c>
      <c r="G39" s="35">
        <v>0.14494172675599501</v>
      </c>
      <c r="H39" s="35">
        <v>0.14568946863609999</v>
      </c>
      <c r="I39" s="35">
        <v>0.14643721051620601</v>
      </c>
      <c r="J39" s="35">
        <v>0.14718495239631099</v>
      </c>
      <c r="K39" s="35">
        <v>0.147932694276416</v>
      </c>
      <c r="L39" s="35">
        <v>0.14868043615652199</v>
      </c>
      <c r="M39" s="35">
        <v>0.149428178036627</v>
      </c>
      <c r="N39" s="35">
        <v>0.15017591991673301</v>
      </c>
      <c r="O39" s="35">
        <v>0.150923661796838</v>
      </c>
      <c r="P39" s="35">
        <v>0.15167140367694301</v>
      </c>
      <c r="Q39" s="35">
        <v>0.152419145557049</v>
      </c>
      <c r="R39" s="35">
        <v>0.15316688743715401</v>
      </c>
      <c r="S39" s="35">
        <v>0.15391462931725999</v>
      </c>
      <c r="T39" s="35">
        <v>0.15466237119736501</v>
      </c>
      <c r="U39" s="35">
        <v>0.15541011307746999</v>
      </c>
      <c r="V39" s="35">
        <v>0.156157854957576</v>
      </c>
      <c r="W39" s="35">
        <v>0.15690559683768099</v>
      </c>
      <c r="X39" s="35">
        <v>0.157653338717787</v>
      </c>
      <c r="Y39" s="35">
        <v>0.15840108059789201</v>
      </c>
      <c r="Z39" s="35">
        <v>0.159148822477997</v>
      </c>
      <c r="AA39" s="35">
        <v>0.15989656435810301</v>
      </c>
      <c r="AB39" s="35">
        <v>0.160644306238208</v>
      </c>
      <c r="AC39" s="35">
        <v>0.16139204811831401</v>
      </c>
      <c r="AD39" s="35">
        <v>0.16213978999841899</v>
      </c>
      <c r="AE39" s="35">
        <v>0.16288753187852401</v>
      </c>
      <c r="AF39" s="35">
        <v>0.16363527375862999</v>
      </c>
      <c r="AG39" s="35">
        <v>0.164383015638735</v>
      </c>
      <c r="AH39" s="35">
        <v>0.16513075751884099</v>
      </c>
      <c r="AI39" s="35">
        <v>0.165878499398946</v>
      </c>
      <c r="AJ39" s="35">
        <v>0.16662624127905101</v>
      </c>
      <c r="AK39" s="35">
        <v>0.167373983159157</v>
      </c>
      <c r="AL39" s="35">
        <v>0.16812172503926201</v>
      </c>
      <c r="AM39" s="35">
        <v>0.16886946691936799</v>
      </c>
      <c r="AN39" s="35">
        <v>0.16961720879947301</v>
      </c>
      <c r="AO39" s="35">
        <v>0.17036495067957799</v>
      </c>
      <c r="AP39" s="35">
        <v>0.171112692559684</v>
      </c>
      <c r="AQ39" s="35">
        <v>0.17186043443978899</v>
      </c>
      <c r="AR39" s="35">
        <v>0.172608176319895</v>
      </c>
      <c r="AS39" s="35">
        <v>0.17335591819999999</v>
      </c>
      <c r="AT39" s="35">
        <v>0.174103660080105</v>
      </c>
      <c r="AU39" s="35">
        <v>0.17485140196021101</v>
      </c>
      <c r="AV39" s="35">
        <v>0.175599143840316</v>
      </c>
      <c r="AW39" s="35">
        <v>0.17634688572042201</v>
      </c>
      <c r="AX39" s="35">
        <v>0.17709462760052699</v>
      </c>
      <c r="AY39" s="35">
        <v>0.17784236948063201</v>
      </c>
      <c r="AZ39" s="35">
        <v>0.17859011136073799</v>
      </c>
      <c r="BA39" s="35">
        <v>0.179337853240843</v>
      </c>
      <c r="BB39" s="35">
        <v>0.18008559512094899</v>
      </c>
      <c r="BC39" s="35">
        <v>0.180833337001054</v>
      </c>
      <c r="BD39" s="35">
        <v>0.18158107888115901</v>
      </c>
      <c r="BE39" s="35">
        <v>0.182328820761265</v>
      </c>
      <c r="BF39" s="35">
        <v>0.18307656264137001</v>
      </c>
      <c r="BG39" s="35">
        <v>0.183824304521476</v>
      </c>
      <c r="BH39" s="35">
        <v>0.18457204640158101</v>
      </c>
      <c r="BI39" s="35">
        <v>0.18531978828168599</v>
      </c>
      <c r="BJ39" s="35">
        <v>0.18606753016179201</v>
      </c>
      <c r="BK39" s="35">
        <v>0.18681527204189699</v>
      </c>
      <c r="BL39" s="35">
        <v>0.187563013922003</v>
      </c>
      <c r="BM39" s="35">
        <v>0.18831075580210799</v>
      </c>
      <c r="BN39" s="35">
        <v>0.189058497682213</v>
      </c>
      <c r="BO39" s="35">
        <v>0.18980623956231901</v>
      </c>
      <c r="BP39" s="35">
        <v>0.190553981442424</v>
      </c>
      <c r="BQ39" s="35">
        <v>0.19130172332253001</v>
      </c>
      <c r="BR39" s="35">
        <v>0.19204946520263499</v>
      </c>
    </row>
    <row r="40" spans="1:70" s="131" customFormat="1">
      <c r="A40"/>
      <c r="B40" s="10" t="s">
        <v>709</v>
      </c>
      <c r="C40" s="133">
        <v>0.17086627888396699</v>
      </c>
      <c r="D40" s="133">
        <v>0.17192371708292201</v>
      </c>
      <c r="E40" s="133">
        <v>0.17298115528187699</v>
      </c>
      <c r="F40" s="133">
        <v>0.174038593480832</v>
      </c>
      <c r="G40" s="133">
        <v>0.17509603167978599</v>
      </c>
      <c r="H40" s="133">
        <v>0.176153469878741</v>
      </c>
      <c r="I40" s="133">
        <v>0.17721090807769599</v>
      </c>
      <c r="J40" s="133">
        <v>0.178268346276651</v>
      </c>
      <c r="K40" s="133">
        <v>0.17932578447560599</v>
      </c>
      <c r="L40" s="133">
        <v>0.18038322267456</v>
      </c>
      <c r="M40" s="133">
        <v>0.18144066087351499</v>
      </c>
      <c r="N40" s="133">
        <v>0.18249809907247</v>
      </c>
      <c r="O40" s="133">
        <v>0.18355553727142501</v>
      </c>
      <c r="P40" s="133">
        <v>0.184612975470379</v>
      </c>
      <c r="Q40" s="133">
        <v>0.18567041366933401</v>
      </c>
      <c r="R40" s="133">
        <v>0.186727851868289</v>
      </c>
      <c r="S40" s="133">
        <v>0.18778529006724401</v>
      </c>
      <c r="T40" s="133">
        <v>0.188842728266198</v>
      </c>
      <c r="U40" s="133">
        <v>0.18990016646515301</v>
      </c>
      <c r="V40" s="133">
        <v>0.19095760466410799</v>
      </c>
      <c r="W40" s="133">
        <v>0.19201504286306301</v>
      </c>
      <c r="X40" s="133">
        <v>0.19307248106201699</v>
      </c>
      <c r="Y40" s="133">
        <v>0.19412991926097201</v>
      </c>
      <c r="Z40" s="133">
        <v>0.19518735745992699</v>
      </c>
      <c r="AA40" s="133">
        <v>0.196244795658882</v>
      </c>
      <c r="AB40" s="133">
        <v>0.19730223385783699</v>
      </c>
      <c r="AC40" s="133">
        <v>0.198359672056791</v>
      </c>
      <c r="AD40" s="133">
        <v>0.19941711025574599</v>
      </c>
      <c r="AE40" s="133">
        <v>0.200474548454701</v>
      </c>
      <c r="AF40" s="133">
        <v>0.20153198665365599</v>
      </c>
      <c r="AG40" s="133">
        <v>0.20258942485261</v>
      </c>
      <c r="AH40" s="133">
        <v>0.20364686305156501</v>
      </c>
      <c r="AI40" s="133">
        <v>0.20470430125052</v>
      </c>
      <c r="AJ40" s="133">
        <v>0.20576173944947501</v>
      </c>
      <c r="AK40" s="133">
        <v>0.206819177648429</v>
      </c>
      <c r="AL40" s="133">
        <v>0.20787661584738401</v>
      </c>
      <c r="AM40" s="133">
        <v>0.208934054046339</v>
      </c>
      <c r="AN40" s="133">
        <v>0.20999149224529401</v>
      </c>
      <c r="AO40" s="133">
        <v>0.211048930444248</v>
      </c>
      <c r="AP40" s="133">
        <v>0.21210636864320301</v>
      </c>
      <c r="AQ40" s="133">
        <v>0.21316380684215799</v>
      </c>
      <c r="AR40" s="133">
        <v>0.21422124504111301</v>
      </c>
      <c r="AS40" s="133">
        <v>0.21527868324006699</v>
      </c>
      <c r="AT40" s="133">
        <v>0.21633612143902201</v>
      </c>
      <c r="AU40" s="133">
        <v>0.21739355963797699</v>
      </c>
      <c r="AV40" s="133">
        <v>0.218450997836932</v>
      </c>
      <c r="AW40" s="133">
        <v>0.21950843603588699</v>
      </c>
      <c r="AX40" s="133">
        <v>0.220565874234841</v>
      </c>
      <c r="AY40" s="133">
        <v>0.22162331243379599</v>
      </c>
      <c r="AZ40" s="133">
        <v>0.222680750632751</v>
      </c>
      <c r="BA40" s="133">
        <v>0.22373818883170599</v>
      </c>
      <c r="BB40" s="133">
        <v>0.22479562703066</v>
      </c>
      <c r="BC40" s="133">
        <v>0.22585306522961501</v>
      </c>
      <c r="BD40" s="133">
        <v>0.22691050342857</v>
      </c>
      <c r="BE40" s="133">
        <v>0.22796794162752501</v>
      </c>
      <c r="BF40" s="133">
        <v>0.229025379826479</v>
      </c>
      <c r="BG40" s="133">
        <v>0.23008281802543501</v>
      </c>
      <c r="BH40" s="133">
        <v>0.231140256224389</v>
      </c>
      <c r="BI40" s="133">
        <v>0.23219769442334401</v>
      </c>
      <c r="BJ40" s="133">
        <v>0.23325513262229899</v>
      </c>
      <c r="BK40" s="133">
        <v>0.23431257082125401</v>
      </c>
      <c r="BL40" s="133">
        <v>0.23537000902020799</v>
      </c>
      <c r="BM40" s="133">
        <v>0.23642744721916301</v>
      </c>
      <c r="BN40" s="133">
        <v>0.23748488541811799</v>
      </c>
      <c r="BO40" s="133">
        <v>0.238542323617073</v>
      </c>
      <c r="BP40" s="133">
        <v>0.23959976181602699</v>
      </c>
      <c r="BQ40" s="133">
        <v>0.240657200014982</v>
      </c>
      <c r="BR40" s="133">
        <v>0.24171463821393699</v>
      </c>
    </row>
    <row r="41" spans="1:70" s="131" customFormat="1">
      <c r="A41"/>
      <c r="B41" s="10" t="s">
        <v>122</v>
      </c>
      <c r="C41" s="35">
        <f>0.17*C42</f>
        <v>2.190434504976748E-2</v>
      </c>
      <c r="D41" s="35">
        <f t="shared" ref="D41:BO41" si="78">0.17*D42</f>
        <v>2.1955600242014529E-2</v>
      </c>
      <c r="E41" s="35">
        <f t="shared" si="78"/>
        <v>2.200685543426158E-2</v>
      </c>
      <c r="F41" s="35">
        <f t="shared" si="78"/>
        <v>2.2058110626508632E-2</v>
      </c>
      <c r="G41" s="35">
        <f t="shared" si="78"/>
        <v>2.2109365818755684E-2</v>
      </c>
      <c r="H41" s="35">
        <f t="shared" si="78"/>
        <v>2.2160621011002732E-2</v>
      </c>
      <c r="I41" s="35">
        <f t="shared" si="78"/>
        <v>2.221187620324978E-2</v>
      </c>
      <c r="J41" s="35">
        <f t="shared" si="78"/>
        <v>2.2263131395496832E-2</v>
      </c>
      <c r="K41" s="35">
        <f t="shared" si="78"/>
        <v>2.231438658774388E-2</v>
      </c>
      <c r="L41" s="35">
        <f t="shared" si="78"/>
        <v>2.2365641779990932E-2</v>
      </c>
      <c r="M41" s="35">
        <f>0.17*M42</f>
        <v>2.2416896972237983E-2</v>
      </c>
      <c r="N41" s="35">
        <f t="shared" si="78"/>
        <v>2.2468152164485201E-2</v>
      </c>
      <c r="O41" s="35">
        <f t="shared" si="78"/>
        <v>2.251940735673225E-2</v>
      </c>
      <c r="P41" s="35">
        <f t="shared" si="78"/>
        <v>2.2570662548979301E-2</v>
      </c>
      <c r="Q41" s="35">
        <f t="shared" si="78"/>
        <v>2.2621917741226353E-2</v>
      </c>
      <c r="R41" s="35">
        <f t="shared" si="78"/>
        <v>2.2673172933473401E-2</v>
      </c>
      <c r="S41" s="35">
        <f t="shared" si="78"/>
        <v>2.2724428125720453E-2</v>
      </c>
      <c r="T41" s="35">
        <f t="shared" si="78"/>
        <v>2.2775683317967501E-2</v>
      </c>
      <c r="U41" s="35">
        <f t="shared" si="78"/>
        <v>2.2826938510214549E-2</v>
      </c>
      <c r="V41" s="35">
        <f t="shared" si="78"/>
        <v>2.2878193702461601E-2</v>
      </c>
      <c r="W41" s="35">
        <f t="shared" si="78"/>
        <v>2.2929448894708652E-2</v>
      </c>
      <c r="X41" s="35">
        <f t="shared" si="78"/>
        <v>2.2980704086955704E-2</v>
      </c>
      <c r="Y41" s="35">
        <f t="shared" si="78"/>
        <v>2.3031959279202752E-2</v>
      </c>
      <c r="Z41" s="35">
        <f t="shared" si="78"/>
        <v>2.3083214471449801E-2</v>
      </c>
      <c r="AA41" s="35">
        <f t="shared" si="78"/>
        <v>2.3134469663697019E-2</v>
      </c>
      <c r="AB41" s="35">
        <f t="shared" si="78"/>
        <v>2.3185724855944074E-2</v>
      </c>
      <c r="AC41" s="35">
        <f t="shared" si="78"/>
        <v>2.3236980048191122E-2</v>
      </c>
      <c r="AD41" s="35">
        <f t="shared" si="78"/>
        <v>2.3288235240438174E-2</v>
      </c>
      <c r="AE41" s="35">
        <f t="shared" si="78"/>
        <v>2.3339490432685222E-2</v>
      </c>
      <c r="AF41" s="35">
        <f t="shared" si="78"/>
        <v>2.339074562493227E-2</v>
      </c>
      <c r="AG41" s="35">
        <f t="shared" si="78"/>
        <v>2.3442000817179318E-2</v>
      </c>
      <c r="AH41" s="35">
        <f t="shared" si="78"/>
        <v>2.3493256009426373E-2</v>
      </c>
      <c r="AI41" s="35">
        <f t="shared" si="78"/>
        <v>2.3544511201673422E-2</v>
      </c>
      <c r="AJ41" s="35">
        <f t="shared" si="78"/>
        <v>2.3595766393920473E-2</v>
      </c>
      <c r="AK41" s="35">
        <f t="shared" si="78"/>
        <v>2.3647021586167521E-2</v>
      </c>
      <c r="AL41" s="35">
        <f t="shared" si="78"/>
        <v>2.369827677841474E-2</v>
      </c>
      <c r="AM41" s="35">
        <f t="shared" si="78"/>
        <v>2.3749531970661795E-2</v>
      </c>
      <c r="AN41" s="35">
        <f t="shared" si="78"/>
        <v>2.3800787162908843E-2</v>
      </c>
      <c r="AO41" s="35">
        <f t="shared" si="78"/>
        <v>2.3852042355155891E-2</v>
      </c>
      <c r="AP41" s="35">
        <f t="shared" si="78"/>
        <v>2.3903297547402943E-2</v>
      </c>
      <c r="AQ41" s="35">
        <f t="shared" si="78"/>
        <v>2.3954552739649991E-2</v>
      </c>
      <c r="AR41" s="35">
        <f t="shared" si="78"/>
        <v>2.4005807931897039E-2</v>
      </c>
      <c r="AS41" s="35">
        <f t="shared" si="78"/>
        <v>2.4057063124144094E-2</v>
      </c>
      <c r="AT41" s="35">
        <f t="shared" si="78"/>
        <v>2.4108318316391143E-2</v>
      </c>
      <c r="AU41" s="35">
        <f t="shared" si="78"/>
        <v>2.4159573508638191E-2</v>
      </c>
      <c r="AV41" s="35">
        <f t="shared" si="78"/>
        <v>2.4210828700885242E-2</v>
      </c>
      <c r="AW41" s="35">
        <f t="shared" si="78"/>
        <v>2.4262083893132291E-2</v>
      </c>
      <c r="AX41" s="35">
        <f t="shared" si="78"/>
        <v>2.4313339085379339E-2</v>
      </c>
      <c r="AY41" s="35">
        <f t="shared" si="78"/>
        <v>2.4364594277626394E-2</v>
      </c>
      <c r="AZ41" s="35">
        <f t="shared" si="78"/>
        <v>2.4415849469873612E-2</v>
      </c>
      <c r="BA41" s="35">
        <f t="shared" si="78"/>
        <v>2.446710466212066E-2</v>
      </c>
      <c r="BB41" s="35">
        <f t="shared" si="78"/>
        <v>2.4518359854367712E-2</v>
      </c>
      <c r="BC41" s="35">
        <f t="shared" si="78"/>
        <v>2.456961504661476E-2</v>
      </c>
      <c r="BD41" s="35">
        <f t="shared" si="78"/>
        <v>2.4620870238861815E-2</v>
      </c>
      <c r="BE41" s="35">
        <f t="shared" si="78"/>
        <v>2.4672125431108863E-2</v>
      </c>
      <c r="BF41" s="35">
        <f t="shared" si="78"/>
        <v>2.4723380623355912E-2</v>
      </c>
      <c r="BG41" s="35">
        <f t="shared" si="78"/>
        <v>2.477463581560296E-2</v>
      </c>
      <c r="BH41" s="35">
        <f t="shared" si="78"/>
        <v>2.4825891007850012E-2</v>
      </c>
      <c r="BI41" s="35">
        <f t="shared" si="78"/>
        <v>2.487714620009706E-2</v>
      </c>
      <c r="BJ41" s="35">
        <f t="shared" si="78"/>
        <v>2.4928401392344115E-2</v>
      </c>
      <c r="BK41" s="35">
        <f t="shared" si="78"/>
        <v>2.4979656584591333E-2</v>
      </c>
      <c r="BL41" s="35">
        <f t="shared" si="78"/>
        <v>2.5030911776838381E-2</v>
      </c>
      <c r="BM41" s="35">
        <f t="shared" si="78"/>
        <v>2.5082166969085429E-2</v>
      </c>
      <c r="BN41" s="35">
        <f t="shared" si="78"/>
        <v>2.5133422161332481E-2</v>
      </c>
      <c r="BO41" s="35">
        <f t="shared" si="78"/>
        <v>2.5184677353579533E-2</v>
      </c>
      <c r="BP41" s="35">
        <f t="shared" ref="BP41:BR41" si="79">0.17*BP42</f>
        <v>2.5235932545826584E-2</v>
      </c>
      <c r="BQ41" s="35">
        <f t="shared" si="79"/>
        <v>2.5287187738073633E-2</v>
      </c>
      <c r="BR41" s="35">
        <f t="shared" si="79"/>
        <v>2.5338442930320681E-2</v>
      </c>
    </row>
    <row r="42" spans="1:70" s="131" customFormat="1">
      <c r="A42"/>
      <c r="B42" s="10" t="s">
        <v>126</v>
      </c>
      <c r="C42" s="35">
        <v>0.128849088528044</v>
      </c>
      <c r="D42" s="35">
        <v>0.12915058965890899</v>
      </c>
      <c r="E42" s="35">
        <v>0.12945209078977399</v>
      </c>
      <c r="F42" s="35">
        <v>0.12975359192063901</v>
      </c>
      <c r="G42" s="35">
        <v>0.13005509305150401</v>
      </c>
      <c r="H42" s="35">
        <v>0.130356594182369</v>
      </c>
      <c r="I42" s="35">
        <v>0.130658095313234</v>
      </c>
      <c r="J42" s="35">
        <v>0.13095959644409899</v>
      </c>
      <c r="K42" s="35">
        <v>0.13126109757496399</v>
      </c>
      <c r="L42" s="35">
        <v>0.13156259870582901</v>
      </c>
      <c r="M42" s="35">
        <v>0.131864099836694</v>
      </c>
      <c r="N42" s="35">
        <v>0.13216560096756</v>
      </c>
      <c r="O42" s="35">
        <v>0.13246710209842499</v>
      </c>
      <c r="P42" s="35">
        <v>0.13276860322928999</v>
      </c>
      <c r="Q42" s="35">
        <v>0.13307010436015501</v>
      </c>
      <c r="R42" s="35">
        <v>0.13337160549102001</v>
      </c>
      <c r="S42" s="35">
        <v>0.133673106621885</v>
      </c>
      <c r="T42" s="35">
        <v>0.13397460775275</v>
      </c>
      <c r="U42" s="35">
        <v>0.13427610888361499</v>
      </c>
      <c r="V42" s="35">
        <v>0.13457761001447999</v>
      </c>
      <c r="W42" s="35">
        <v>0.13487911114534501</v>
      </c>
      <c r="X42" s="35">
        <v>0.13518061227621</v>
      </c>
      <c r="Y42" s="35">
        <v>0.135482113407075</v>
      </c>
      <c r="Z42" s="35">
        <v>0.13578361453794</v>
      </c>
      <c r="AA42" s="35">
        <v>0.13608511566880599</v>
      </c>
      <c r="AB42" s="35">
        <v>0.13638661679967101</v>
      </c>
      <c r="AC42" s="35">
        <v>0.13668811793053601</v>
      </c>
      <c r="AD42" s="35">
        <v>0.136989619061401</v>
      </c>
      <c r="AE42" s="35">
        <v>0.137291120192266</v>
      </c>
      <c r="AF42" s="35">
        <v>0.13759262132313099</v>
      </c>
      <c r="AG42" s="35">
        <v>0.13789412245399599</v>
      </c>
      <c r="AH42" s="35">
        <v>0.13819562358486101</v>
      </c>
      <c r="AI42" s="35">
        <v>0.13849712471572601</v>
      </c>
      <c r="AJ42" s="35">
        <v>0.138798625846591</v>
      </c>
      <c r="AK42" s="35">
        <v>0.139100126977456</v>
      </c>
      <c r="AL42" s="35">
        <v>0.13940162810832199</v>
      </c>
      <c r="AM42" s="35">
        <v>0.13970312923918701</v>
      </c>
      <c r="AN42" s="35">
        <v>0.14000463037005201</v>
      </c>
      <c r="AO42" s="35">
        <v>0.140306131500917</v>
      </c>
      <c r="AP42" s="35">
        <v>0.140607632631782</v>
      </c>
      <c r="AQ42" s="35">
        <v>0.14090913376264699</v>
      </c>
      <c r="AR42" s="35">
        <v>0.14121063489351199</v>
      </c>
      <c r="AS42" s="35">
        <v>0.14151213602437701</v>
      </c>
      <c r="AT42" s="35">
        <v>0.14181363715524201</v>
      </c>
      <c r="AU42" s="35">
        <v>0.142115138286107</v>
      </c>
      <c r="AV42" s="35">
        <v>0.142416639416972</v>
      </c>
      <c r="AW42" s="35">
        <v>0.14271814054783699</v>
      </c>
      <c r="AX42" s="35">
        <v>0.14301964167870199</v>
      </c>
      <c r="AY42" s="35">
        <v>0.14332114280956701</v>
      </c>
      <c r="AZ42" s="35">
        <v>0.143622643940433</v>
      </c>
      <c r="BA42" s="35">
        <v>0.143924145071298</v>
      </c>
      <c r="BB42" s="35">
        <v>0.14422564620216299</v>
      </c>
      <c r="BC42" s="35">
        <v>0.14452714733302799</v>
      </c>
      <c r="BD42" s="35">
        <v>0.14482864846389301</v>
      </c>
      <c r="BE42" s="35">
        <v>0.14513014959475801</v>
      </c>
      <c r="BF42" s="35">
        <v>0.145431650725623</v>
      </c>
      <c r="BG42" s="35">
        <v>0.145733151856488</v>
      </c>
      <c r="BH42" s="35">
        <v>0.14603465298735299</v>
      </c>
      <c r="BI42" s="35">
        <v>0.14633615411821799</v>
      </c>
      <c r="BJ42" s="35">
        <v>0.14663765524908301</v>
      </c>
      <c r="BK42" s="35">
        <v>0.146939156379949</v>
      </c>
      <c r="BL42" s="35">
        <v>0.147240657510814</v>
      </c>
      <c r="BM42" s="35">
        <v>0.14754215864167899</v>
      </c>
      <c r="BN42" s="35">
        <v>0.14784365977254399</v>
      </c>
      <c r="BO42" s="35">
        <v>0.14814516090340901</v>
      </c>
      <c r="BP42" s="35">
        <v>0.14844666203427401</v>
      </c>
      <c r="BQ42" s="35">
        <v>0.148748163165139</v>
      </c>
      <c r="BR42" s="35">
        <v>0.149049664296004</v>
      </c>
    </row>
    <row r="43" spans="1:70" s="131" customFormat="1">
      <c r="A43"/>
      <c r="B43" s="10" t="s">
        <v>710</v>
      </c>
      <c r="C43" s="132">
        <f>FORECAST(C32,$M$43:$BO$43,$M$32:$BO$32)</f>
        <v>0.15969460414002001</v>
      </c>
      <c r="D43" s="132">
        <f t="shared" ref="D43:L43" si="80">FORECAST(D32,$M$43:$BO$43,$M$32:$BO$32)</f>
        <v>0.16053581375513848</v>
      </c>
      <c r="E43" s="132">
        <f t="shared" si="80"/>
        <v>0.16137702337025717</v>
      </c>
      <c r="F43" s="132">
        <f t="shared" si="80"/>
        <v>0.16221823298537563</v>
      </c>
      <c r="G43" s="132">
        <f t="shared" si="80"/>
        <v>0.16305944260049432</v>
      </c>
      <c r="H43" s="132">
        <f t="shared" si="80"/>
        <v>0.16390065221561279</v>
      </c>
      <c r="I43" s="132">
        <f t="shared" si="80"/>
        <v>0.16474186183073147</v>
      </c>
      <c r="J43" s="132">
        <f t="shared" si="80"/>
        <v>0.16558307144584994</v>
      </c>
      <c r="K43" s="132">
        <f t="shared" si="80"/>
        <v>0.16642428106096863</v>
      </c>
      <c r="L43" s="132">
        <f t="shared" si="80"/>
        <v>0.16726549067608709</v>
      </c>
      <c r="M43" s="35">
        <f>0.5*(M39+M34)</f>
        <v>0.16810670029120539</v>
      </c>
      <c r="N43" s="35">
        <f t="shared" ref="N43:BR43" si="81">0.5*(N39+N34)</f>
        <v>0.16894790990632463</v>
      </c>
      <c r="O43" s="35">
        <f t="shared" si="81"/>
        <v>0.16978911952144277</v>
      </c>
      <c r="P43" s="35">
        <f t="shared" si="81"/>
        <v>0.1706303291365609</v>
      </c>
      <c r="Q43" s="35">
        <f t="shared" si="81"/>
        <v>0.17147153875168011</v>
      </c>
      <c r="R43" s="35">
        <f t="shared" si="81"/>
        <v>0.17231274836679827</v>
      </c>
      <c r="S43" s="35">
        <f t="shared" si="81"/>
        <v>0.17315395798191749</v>
      </c>
      <c r="T43" s="35">
        <f t="shared" si="81"/>
        <v>0.17399516759703565</v>
      </c>
      <c r="U43" s="35">
        <f t="shared" si="81"/>
        <v>0.17483637721215373</v>
      </c>
      <c r="V43" s="35">
        <f t="shared" si="81"/>
        <v>0.175677586827273</v>
      </c>
      <c r="W43" s="35">
        <f t="shared" si="81"/>
        <v>0.1765187964423911</v>
      </c>
      <c r="X43" s="35">
        <f t="shared" si="81"/>
        <v>0.17736000605751037</v>
      </c>
      <c r="Y43" s="35">
        <f t="shared" si="81"/>
        <v>0.17820121567262853</v>
      </c>
      <c r="Z43" s="35">
        <f t="shared" si="81"/>
        <v>0.17904242528774661</v>
      </c>
      <c r="AA43" s="35">
        <f t="shared" si="81"/>
        <v>0.17988363490286588</v>
      </c>
      <c r="AB43" s="35">
        <f t="shared" si="81"/>
        <v>0.18072484451798398</v>
      </c>
      <c r="AC43" s="35">
        <f t="shared" si="81"/>
        <v>0.18156605413310326</v>
      </c>
      <c r="AD43" s="35">
        <f t="shared" si="81"/>
        <v>0.18240726374822136</v>
      </c>
      <c r="AE43" s="35">
        <f t="shared" si="81"/>
        <v>0.18324847336333949</v>
      </c>
      <c r="AF43" s="35">
        <f t="shared" si="81"/>
        <v>0.18408968297845874</v>
      </c>
      <c r="AG43" s="35">
        <f t="shared" si="81"/>
        <v>0.18493089259357687</v>
      </c>
      <c r="AH43" s="35">
        <f t="shared" si="81"/>
        <v>0.18577210220869611</v>
      </c>
      <c r="AI43" s="35">
        <f t="shared" si="81"/>
        <v>0.18661331182381424</v>
      </c>
      <c r="AJ43" s="35">
        <f t="shared" si="81"/>
        <v>0.18745452143893238</v>
      </c>
      <c r="AK43" s="35">
        <f t="shared" si="81"/>
        <v>0.18829573105405162</v>
      </c>
      <c r="AL43" s="35">
        <f t="shared" si="81"/>
        <v>0.18913694066916975</v>
      </c>
      <c r="AM43" s="35">
        <f t="shared" si="81"/>
        <v>0.18997815028428899</v>
      </c>
      <c r="AN43" s="35">
        <f t="shared" si="81"/>
        <v>0.19081935989940713</v>
      </c>
      <c r="AO43" s="35">
        <f t="shared" si="81"/>
        <v>0.19166056951452526</v>
      </c>
      <c r="AP43" s="35">
        <f t="shared" si="81"/>
        <v>0.1925017791296445</v>
      </c>
      <c r="AQ43" s="35">
        <f t="shared" si="81"/>
        <v>0.19334298874476261</v>
      </c>
      <c r="AR43" s="35">
        <f t="shared" si="81"/>
        <v>0.19418419835988188</v>
      </c>
      <c r="AS43" s="35">
        <f t="shared" si="81"/>
        <v>0.19502540797499998</v>
      </c>
      <c r="AT43" s="35">
        <f t="shared" si="81"/>
        <v>0.19586661759011814</v>
      </c>
      <c r="AU43" s="35">
        <f t="shared" si="81"/>
        <v>0.19670782720523738</v>
      </c>
      <c r="AV43" s="35">
        <f t="shared" si="81"/>
        <v>0.19754903682035549</v>
      </c>
      <c r="AW43" s="35">
        <f t="shared" si="81"/>
        <v>0.19839024643547476</v>
      </c>
      <c r="AX43" s="35">
        <f t="shared" si="81"/>
        <v>0.19923145605059286</v>
      </c>
      <c r="AY43" s="35">
        <f t="shared" si="81"/>
        <v>0.20007266566571102</v>
      </c>
      <c r="AZ43" s="35">
        <f t="shared" si="81"/>
        <v>0.20091387528083024</v>
      </c>
      <c r="BA43" s="35">
        <f t="shared" si="81"/>
        <v>0.20175508489594837</v>
      </c>
      <c r="BB43" s="35">
        <f t="shared" si="81"/>
        <v>0.20259629451106761</v>
      </c>
      <c r="BC43" s="35">
        <f t="shared" si="81"/>
        <v>0.20343750412618575</v>
      </c>
      <c r="BD43" s="35">
        <f t="shared" si="81"/>
        <v>0.20427871374130391</v>
      </c>
      <c r="BE43" s="35">
        <f t="shared" si="81"/>
        <v>0.20511992335642312</v>
      </c>
      <c r="BF43" s="35">
        <f t="shared" si="81"/>
        <v>0.20596113297154126</v>
      </c>
      <c r="BG43" s="35">
        <f t="shared" si="81"/>
        <v>0.2068023425866605</v>
      </c>
      <c r="BH43" s="35">
        <f t="shared" si="81"/>
        <v>0.20764355220177863</v>
      </c>
      <c r="BI43" s="35">
        <f t="shared" si="81"/>
        <v>0.20848476181689674</v>
      </c>
      <c r="BJ43" s="35">
        <f t="shared" si="81"/>
        <v>0.20932597143201601</v>
      </c>
      <c r="BK43" s="35">
        <f t="shared" si="81"/>
        <v>0.21016718104713411</v>
      </c>
      <c r="BL43" s="35">
        <f t="shared" si="81"/>
        <v>0.21100839066225338</v>
      </c>
      <c r="BM43" s="35">
        <f t="shared" si="81"/>
        <v>0.21184960027737149</v>
      </c>
      <c r="BN43" s="35">
        <f t="shared" si="81"/>
        <v>0.21269080989248962</v>
      </c>
      <c r="BO43" s="35">
        <f t="shared" si="81"/>
        <v>0.21353201950760889</v>
      </c>
      <c r="BP43" s="35">
        <f t="shared" si="81"/>
        <v>0.21437322912272699</v>
      </c>
      <c r="BQ43" s="35">
        <f t="shared" si="81"/>
        <v>0.21521443873784626</v>
      </c>
      <c r="BR43" s="35">
        <f t="shared" si="81"/>
        <v>0.21605564835296437</v>
      </c>
    </row>
    <row r="44" spans="1:70" s="131" customFormat="1">
      <c r="A44"/>
      <c r="B44" s="162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63"/>
      <c r="AT44" s="163"/>
      <c r="AU44" s="163"/>
      <c r="AV44" s="163"/>
      <c r="AW44" s="163"/>
      <c r="AX44" s="163"/>
      <c r="AY44" s="163"/>
      <c r="AZ44" s="163"/>
      <c r="BA44" s="163"/>
      <c r="BB44" s="163"/>
      <c r="BC44" s="163"/>
      <c r="BD44" s="163"/>
      <c r="BE44" s="163"/>
    </row>
    <row r="45" spans="1:70" s="131" customFormat="1">
      <c r="A45"/>
      <c r="B45" s="162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63"/>
      <c r="AT45" s="163"/>
      <c r="AU45" s="163"/>
      <c r="AV45" s="163"/>
      <c r="AW45" s="163"/>
      <c r="AX45" s="163"/>
      <c r="AY45" s="163"/>
      <c r="AZ45" s="163"/>
      <c r="BA45" s="163"/>
      <c r="BB45" s="163"/>
      <c r="BC45" s="163"/>
      <c r="BD45" s="163"/>
      <c r="BE45" s="163"/>
    </row>
    <row r="46" spans="1:70" s="131" customFormat="1">
      <c r="A46"/>
      <c r="B46" s="162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163"/>
      <c r="AY46" s="163"/>
      <c r="AZ46" s="163"/>
      <c r="BA46" s="163"/>
      <c r="BB46" s="163"/>
      <c r="BC46" s="163"/>
      <c r="BD46" s="163"/>
      <c r="BE46" s="163"/>
    </row>
    <row r="47" spans="1:70" s="131" customFormat="1">
      <c r="A47"/>
      <c r="B47" s="162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63"/>
      <c r="AT47" s="163"/>
      <c r="AU47" s="163"/>
      <c r="AV47" s="163"/>
      <c r="AW47" s="163"/>
      <c r="AX47" s="163"/>
      <c r="AY47" s="163"/>
      <c r="AZ47" s="163"/>
      <c r="BA47" s="163"/>
      <c r="BB47" s="163"/>
      <c r="BC47" s="163"/>
      <c r="BD47" s="163"/>
      <c r="BE47" s="163"/>
    </row>
    <row r="48" spans="1:70" s="131" customFormat="1">
      <c r="A48"/>
      <c r="B48" s="162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AZ48" s="163"/>
      <c r="BA48" s="163"/>
      <c r="BB48" s="163"/>
      <c r="BC48" s="163"/>
      <c r="BD48" s="163"/>
      <c r="BE48" s="163"/>
    </row>
    <row r="51" spans="1:60">
      <c r="A51" s="324" t="s">
        <v>817</v>
      </c>
      <c r="B51" s="324"/>
      <c r="C51" s="324"/>
      <c r="D51" s="324"/>
    </row>
    <row r="53" spans="1:60">
      <c r="B53" s="25" t="s">
        <v>711</v>
      </c>
    </row>
    <row r="55" spans="1:60">
      <c r="B55" s="27" t="s">
        <v>408</v>
      </c>
      <c r="C55" s="38">
        <f>1960</f>
        <v>1960</v>
      </c>
      <c r="D55" s="38">
        <f>C55+1</f>
        <v>1961</v>
      </c>
      <c r="E55" s="38">
        <f t="shared" ref="E55" si="82">D55+1</f>
        <v>1962</v>
      </c>
      <c r="F55" s="38">
        <f t="shared" ref="F55" si="83">E55+1</f>
        <v>1963</v>
      </c>
      <c r="G55" s="38">
        <f t="shared" ref="G55" si="84">F55+1</f>
        <v>1964</v>
      </c>
      <c r="H55" s="38">
        <f t="shared" ref="H55" si="85">G55+1</f>
        <v>1965</v>
      </c>
      <c r="I55" s="38">
        <f t="shared" ref="I55" si="86">H55+1</f>
        <v>1966</v>
      </c>
      <c r="J55" s="38">
        <f t="shared" ref="J55" si="87">I55+1</f>
        <v>1967</v>
      </c>
      <c r="K55" s="38">
        <f t="shared" ref="K55" si="88">J55+1</f>
        <v>1968</v>
      </c>
      <c r="L55" s="38">
        <f t="shared" ref="L55" si="89">K55+1</f>
        <v>1969</v>
      </c>
      <c r="M55" s="38">
        <f t="shared" ref="M55" si="90">L55+1</f>
        <v>1970</v>
      </c>
      <c r="N55" s="38">
        <f t="shared" ref="N55" si="91">M55+1</f>
        <v>1971</v>
      </c>
      <c r="O55" s="38">
        <f t="shared" ref="O55" si="92">N55+1</f>
        <v>1972</v>
      </c>
      <c r="P55" s="38">
        <f t="shared" ref="P55" si="93">O55+1</f>
        <v>1973</v>
      </c>
      <c r="Q55" s="38">
        <f t="shared" ref="Q55" si="94">P55+1</f>
        <v>1974</v>
      </c>
      <c r="R55" s="38">
        <f t="shared" ref="R55" si="95">Q55+1</f>
        <v>1975</v>
      </c>
      <c r="S55" s="38">
        <f t="shared" ref="S55" si="96">R55+1</f>
        <v>1976</v>
      </c>
      <c r="T55" s="38">
        <f t="shared" ref="T55" si="97">S55+1</f>
        <v>1977</v>
      </c>
      <c r="U55" s="38">
        <f t="shared" ref="U55" si="98">T55+1</f>
        <v>1978</v>
      </c>
      <c r="V55" s="38">
        <f t="shared" ref="V55" si="99">U55+1</f>
        <v>1979</v>
      </c>
      <c r="W55" s="38">
        <f t="shared" ref="W55" si="100">V55+1</f>
        <v>1980</v>
      </c>
      <c r="X55" s="38">
        <f t="shared" ref="X55" si="101">W55+1</f>
        <v>1981</v>
      </c>
      <c r="Y55" s="38">
        <f t="shared" ref="Y55" si="102">X55+1</f>
        <v>1982</v>
      </c>
      <c r="Z55" s="38">
        <f t="shared" ref="Z55" si="103">Y55+1</f>
        <v>1983</v>
      </c>
      <c r="AA55" s="38">
        <f t="shared" ref="AA55" si="104">Z55+1</f>
        <v>1984</v>
      </c>
      <c r="AB55" s="38">
        <f t="shared" ref="AB55" si="105">AA55+1</f>
        <v>1985</v>
      </c>
      <c r="AC55" s="38">
        <f t="shared" ref="AC55" si="106">AB55+1</f>
        <v>1986</v>
      </c>
      <c r="AD55" s="38">
        <f t="shared" ref="AD55" si="107">AC55+1</f>
        <v>1987</v>
      </c>
      <c r="AE55" s="38">
        <f t="shared" ref="AE55" si="108">AD55+1</f>
        <v>1988</v>
      </c>
      <c r="AF55" s="38">
        <f t="shared" ref="AF55" si="109">AE55+1</f>
        <v>1989</v>
      </c>
      <c r="AG55" s="38">
        <f t="shared" ref="AG55" si="110">AF55+1</f>
        <v>1990</v>
      </c>
      <c r="AH55" s="38">
        <f t="shared" ref="AH55" si="111">AG55+1</f>
        <v>1991</v>
      </c>
      <c r="AI55" s="38">
        <f t="shared" ref="AI55" si="112">AH55+1</f>
        <v>1992</v>
      </c>
      <c r="AJ55" s="38">
        <f t="shared" ref="AJ55" si="113">AI55+1</f>
        <v>1993</v>
      </c>
      <c r="AK55" s="38">
        <f t="shared" ref="AK55" si="114">AJ55+1</f>
        <v>1994</v>
      </c>
      <c r="AL55" s="38">
        <f t="shared" ref="AL55" si="115">AK55+1</f>
        <v>1995</v>
      </c>
      <c r="AM55" s="38">
        <f t="shared" ref="AM55" si="116">AL55+1</f>
        <v>1996</v>
      </c>
      <c r="AN55" s="38">
        <f t="shared" ref="AN55" si="117">AM55+1</f>
        <v>1997</v>
      </c>
      <c r="AO55" s="38">
        <f t="shared" ref="AO55" si="118">AN55+1</f>
        <v>1998</v>
      </c>
      <c r="AP55" s="38">
        <f t="shared" ref="AP55" si="119">AO55+1</f>
        <v>1999</v>
      </c>
      <c r="AQ55" s="38">
        <f t="shared" ref="AQ55" si="120">AP55+1</f>
        <v>2000</v>
      </c>
      <c r="AR55" s="38">
        <f t="shared" ref="AR55" si="121">AQ55+1</f>
        <v>2001</v>
      </c>
      <c r="AS55" s="38">
        <f t="shared" ref="AS55" si="122">AR55+1</f>
        <v>2002</v>
      </c>
      <c r="AT55" s="38">
        <f t="shared" ref="AT55" si="123">AS55+1</f>
        <v>2003</v>
      </c>
      <c r="AU55" s="38">
        <f t="shared" ref="AU55" si="124">AT55+1</f>
        <v>2004</v>
      </c>
      <c r="AV55" s="38">
        <f t="shared" ref="AV55" si="125">AU55+1</f>
        <v>2005</v>
      </c>
      <c r="AW55" s="38">
        <f t="shared" ref="AW55" si="126">AV55+1</f>
        <v>2006</v>
      </c>
      <c r="AX55" s="38">
        <f t="shared" ref="AX55" si="127">AW55+1</f>
        <v>2007</v>
      </c>
      <c r="AY55" s="38">
        <f t="shared" ref="AY55" si="128">AX55+1</f>
        <v>2008</v>
      </c>
      <c r="AZ55" s="38">
        <f t="shared" ref="AZ55" si="129">AY55+1</f>
        <v>2009</v>
      </c>
      <c r="BA55" s="38">
        <f t="shared" ref="BA55" si="130">AZ55+1</f>
        <v>2010</v>
      </c>
      <c r="BB55" s="38">
        <f t="shared" ref="BB55" si="131">BA55+1</f>
        <v>2011</v>
      </c>
      <c r="BC55" s="38">
        <f t="shared" ref="BC55" si="132">BB55+1</f>
        <v>2012</v>
      </c>
      <c r="BD55" s="38">
        <f t="shared" ref="BD55" si="133">BC55+1</f>
        <v>2013</v>
      </c>
      <c r="BE55" s="38">
        <f t="shared" ref="BE55" si="134">BD55+1</f>
        <v>2014</v>
      </c>
      <c r="BF55" s="38">
        <f t="shared" ref="BF55" si="135">BE55+1</f>
        <v>2015</v>
      </c>
      <c r="BG55" s="38">
        <f t="shared" ref="BG55" si="136">BF55+1</f>
        <v>2016</v>
      </c>
      <c r="BH55" s="38">
        <f t="shared" ref="BH55" si="137">BG55+1</f>
        <v>2017</v>
      </c>
    </row>
    <row r="56" spans="1:60">
      <c r="B56" s="10" t="s">
        <v>101</v>
      </c>
      <c r="C56" s="133">
        <f>C33</f>
        <v>0.77500000000000002</v>
      </c>
      <c r="D56" s="133">
        <f t="shared" ref="D56:BH56" si="138">D33</f>
        <v>0.77749999999999997</v>
      </c>
      <c r="E56" s="133">
        <f t="shared" si="138"/>
        <v>0.78</v>
      </c>
      <c r="F56" s="133">
        <f t="shared" si="138"/>
        <v>0.78249999999999997</v>
      </c>
      <c r="G56" s="133">
        <f t="shared" si="138"/>
        <v>0.78500000000000003</v>
      </c>
      <c r="H56" s="133">
        <f t="shared" si="138"/>
        <v>0.78749999999999998</v>
      </c>
      <c r="I56" s="133">
        <f t="shared" si="138"/>
        <v>0.79</v>
      </c>
      <c r="J56" s="133">
        <f t="shared" si="138"/>
        <v>0.79249999999999998</v>
      </c>
      <c r="K56" s="133">
        <f t="shared" si="138"/>
        <v>0.79500000000000004</v>
      </c>
      <c r="L56" s="133">
        <f t="shared" si="138"/>
        <v>0.79749999999999999</v>
      </c>
      <c r="M56" s="133">
        <f t="shared" si="138"/>
        <v>0.8</v>
      </c>
      <c r="N56" s="133">
        <f t="shared" si="138"/>
        <v>0.80249999999999999</v>
      </c>
      <c r="O56" s="133">
        <f t="shared" si="138"/>
        <v>0.80500000000000005</v>
      </c>
      <c r="P56" s="133">
        <f t="shared" si="138"/>
        <v>0.8075</v>
      </c>
      <c r="Q56" s="133">
        <f t="shared" si="138"/>
        <v>0.81</v>
      </c>
      <c r="R56" s="133">
        <f t="shared" si="138"/>
        <v>0.8125</v>
      </c>
      <c r="S56" s="133">
        <f t="shared" si="138"/>
        <v>0.81499999999999995</v>
      </c>
      <c r="T56" s="133">
        <f t="shared" si="138"/>
        <v>0.8175</v>
      </c>
      <c r="U56" s="133">
        <f t="shared" si="138"/>
        <v>0.82</v>
      </c>
      <c r="V56" s="133">
        <f t="shared" si="138"/>
        <v>0.82250000000000001</v>
      </c>
      <c r="W56" s="133">
        <f t="shared" si="138"/>
        <v>0.82499999999999996</v>
      </c>
      <c r="X56" s="133">
        <f t="shared" si="138"/>
        <v>0.82750000000000001</v>
      </c>
      <c r="Y56" s="133">
        <f t="shared" si="138"/>
        <v>0.83</v>
      </c>
      <c r="Z56" s="133">
        <f t="shared" si="138"/>
        <v>0.83250000000000002</v>
      </c>
      <c r="AA56" s="133">
        <f t="shared" si="138"/>
        <v>0.83499999999999996</v>
      </c>
      <c r="AB56" s="133">
        <f t="shared" si="138"/>
        <v>0.83750000000000002</v>
      </c>
      <c r="AC56" s="133">
        <f t="shared" si="138"/>
        <v>0.84</v>
      </c>
      <c r="AD56" s="133">
        <f t="shared" si="138"/>
        <v>0.84250000000000003</v>
      </c>
      <c r="AE56" s="133">
        <f t="shared" si="138"/>
        <v>0.84499999999999997</v>
      </c>
      <c r="AF56" s="133">
        <f t="shared" si="138"/>
        <v>0.84750000000000003</v>
      </c>
      <c r="AG56" s="133">
        <f t="shared" si="138"/>
        <v>0.85</v>
      </c>
      <c r="AH56" s="133">
        <f t="shared" si="138"/>
        <v>0.85250000000000004</v>
      </c>
      <c r="AI56" s="133">
        <f t="shared" si="138"/>
        <v>0.85499999999999998</v>
      </c>
      <c r="AJ56" s="133">
        <f t="shared" si="138"/>
        <v>0.85750000000000004</v>
      </c>
      <c r="AK56" s="133">
        <f t="shared" si="138"/>
        <v>0.86</v>
      </c>
      <c r="AL56" s="133">
        <f t="shared" si="138"/>
        <v>0.86250000000000004</v>
      </c>
      <c r="AM56" s="133">
        <f t="shared" si="138"/>
        <v>0.86499999999999999</v>
      </c>
      <c r="AN56" s="133">
        <f t="shared" si="138"/>
        <v>0.86750000000000005</v>
      </c>
      <c r="AO56" s="133">
        <f t="shared" si="138"/>
        <v>0.87</v>
      </c>
      <c r="AP56" s="133">
        <f t="shared" si="138"/>
        <v>0.87250000000000005</v>
      </c>
      <c r="AQ56" s="133">
        <f t="shared" si="138"/>
        <v>0.875</v>
      </c>
      <c r="AR56" s="133">
        <f t="shared" si="138"/>
        <v>0.87749999999999995</v>
      </c>
      <c r="AS56" s="133">
        <f t="shared" si="138"/>
        <v>0.88</v>
      </c>
      <c r="AT56" s="133">
        <f t="shared" si="138"/>
        <v>0.88249999999999995</v>
      </c>
      <c r="AU56" s="133">
        <f t="shared" si="138"/>
        <v>0.88500000000000001</v>
      </c>
      <c r="AV56" s="133">
        <f t="shared" si="138"/>
        <v>0.88749999999999996</v>
      </c>
      <c r="AW56" s="133">
        <f t="shared" si="138"/>
        <v>0.89</v>
      </c>
      <c r="AX56" s="133">
        <f t="shared" si="138"/>
        <v>0.89249999999999996</v>
      </c>
      <c r="AY56" s="133">
        <f t="shared" si="138"/>
        <v>0.89500000000000002</v>
      </c>
      <c r="AZ56" s="133">
        <f t="shared" si="138"/>
        <v>0.89749999999999996</v>
      </c>
      <c r="BA56" s="133">
        <f t="shared" si="138"/>
        <v>0.9</v>
      </c>
      <c r="BB56" s="133">
        <f t="shared" si="138"/>
        <v>0.90348327224386804</v>
      </c>
      <c r="BC56" s="133">
        <f t="shared" si="138"/>
        <v>0.90615494311707101</v>
      </c>
      <c r="BD56" s="133">
        <f t="shared" si="138"/>
        <v>0.90867316757219896</v>
      </c>
      <c r="BE56" s="133">
        <f t="shared" si="138"/>
        <v>0.91104675874692398</v>
      </c>
      <c r="BF56" s="133">
        <f t="shared" si="138"/>
        <v>0.913284023599651</v>
      </c>
      <c r="BG56" s="133">
        <f t="shared" si="138"/>
        <v>0.91539279198173196</v>
      </c>
      <c r="BH56" s="133">
        <f t="shared" si="138"/>
        <v>0.91738044403993402</v>
      </c>
    </row>
    <row r="57" spans="1:60">
      <c r="B57" s="10" t="s">
        <v>111</v>
      </c>
      <c r="C57" s="35">
        <f>C34</f>
        <v>0.17743844904446623</v>
      </c>
      <c r="D57" s="35">
        <f t="shared" ref="D57:BH61" si="139">D34</f>
        <v>0.17837312639459751</v>
      </c>
      <c r="E57" s="35">
        <f t="shared" si="139"/>
        <v>0.17930780374473002</v>
      </c>
      <c r="F57" s="35">
        <f t="shared" si="139"/>
        <v>0.18024248109486124</v>
      </c>
      <c r="G57" s="35">
        <f t="shared" si="139"/>
        <v>0.18117715844499377</v>
      </c>
      <c r="H57" s="35">
        <f t="shared" si="139"/>
        <v>0.18211183579512499</v>
      </c>
      <c r="I57" s="35">
        <f t="shared" si="139"/>
        <v>0.18304651314525749</v>
      </c>
      <c r="J57" s="35">
        <f t="shared" si="139"/>
        <v>0.18398119049538875</v>
      </c>
      <c r="K57" s="35">
        <f t="shared" si="139"/>
        <v>0.18491586784552</v>
      </c>
      <c r="L57" s="35">
        <f t="shared" si="139"/>
        <v>0.18585054519565247</v>
      </c>
      <c r="M57" s="35">
        <f t="shared" si="139"/>
        <v>0.18678522254578375</v>
      </c>
      <c r="N57" s="35">
        <f t="shared" si="139"/>
        <v>0.18771989989591625</v>
      </c>
      <c r="O57" s="35">
        <f t="shared" si="139"/>
        <v>0.18865457724604751</v>
      </c>
      <c r="P57" s="35">
        <f t="shared" si="139"/>
        <v>0.18958925459617876</v>
      </c>
      <c r="Q57" s="35">
        <f t="shared" si="139"/>
        <v>0.19052393194631123</v>
      </c>
      <c r="R57" s="35">
        <f t="shared" si="139"/>
        <v>0.19145860929644251</v>
      </c>
      <c r="S57" s="35">
        <f t="shared" si="139"/>
        <v>0.19239328664657498</v>
      </c>
      <c r="T57" s="35">
        <f t="shared" si="139"/>
        <v>0.19332796399670626</v>
      </c>
      <c r="U57" s="35">
        <f t="shared" si="139"/>
        <v>0.19426264134683749</v>
      </c>
      <c r="V57" s="35">
        <f t="shared" si="139"/>
        <v>0.19519731869696999</v>
      </c>
      <c r="W57" s="35">
        <f t="shared" si="139"/>
        <v>0.19613199604710124</v>
      </c>
      <c r="X57" s="35">
        <f t="shared" si="139"/>
        <v>0.19706667339723374</v>
      </c>
      <c r="Y57" s="35">
        <f t="shared" si="139"/>
        <v>0.19800135074736502</v>
      </c>
      <c r="Z57" s="35">
        <f t="shared" si="139"/>
        <v>0.19893602809749625</v>
      </c>
      <c r="AA57" s="35">
        <f t="shared" si="139"/>
        <v>0.19987070544762875</v>
      </c>
      <c r="AB57" s="35">
        <f t="shared" si="139"/>
        <v>0.20080538279776</v>
      </c>
      <c r="AC57" s="35">
        <f t="shared" si="139"/>
        <v>0.2017400601478925</v>
      </c>
      <c r="AD57" s="35">
        <f t="shared" si="139"/>
        <v>0.20267473749802373</v>
      </c>
      <c r="AE57" s="35">
        <f t="shared" si="139"/>
        <v>0.20360941484815501</v>
      </c>
      <c r="AF57" s="35">
        <f t="shared" si="139"/>
        <v>0.20454409219828748</v>
      </c>
      <c r="AG57" s="35">
        <f t="shared" si="139"/>
        <v>0.20547876954841876</v>
      </c>
      <c r="AH57" s="35">
        <f t="shared" si="139"/>
        <v>0.20641344689855123</v>
      </c>
      <c r="AI57" s="35">
        <f t="shared" si="139"/>
        <v>0.20734812424868249</v>
      </c>
      <c r="AJ57" s="35">
        <f t="shared" si="139"/>
        <v>0.20828280159881377</v>
      </c>
      <c r="AK57" s="35">
        <f t="shared" si="139"/>
        <v>0.20921747894894624</v>
      </c>
      <c r="AL57" s="35">
        <f t="shared" si="139"/>
        <v>0.21015215629907752</v>
      </c>
      <c r="AM57" s="35">
        <f t="shared" si="139"/>
        <v>0.21108683364920999</v>
      </c>
      <c r="AN57" s="35">
        <f t="shared" si="139"/>
        <v>0.21202151099934125</v>
      </c>
      <c r="AO57" s="35">
        <f t="shared" si="139"/>
        <v>0.2129561883494725</v>
      </c>
      <c r="AP57" s="35">
        <f t="shared" si="139"/>
        <v>0.213890865699605</v>
      </c>
      <c r="AQ57" s="35">
        <f t="shared" si="139"/>
        <v>0.21482554304973622</v>
      </c>
      <c r="AR57" s="35">
        <f t="shared" si="139"/>
        <v>0.21576022039986875</v>
      </c>
      <c r="AS57" s="35">
        <f t="shared" si="139"/>
        <v>0.21669489774999998</v>
      </c>
      <c r="AT57" s="35">
        <f t="shared" si="139"/>
        <v>0.21762957510013126</v>
      </c>
      <c r="AU57" s="35">
        <f t="shared" si="139"/>
        <v>0.21856425245026376</v>
      </c>
      <c r="AV57" s="35">
        <f t="shared" si="139"/>
        <v>0.21949892980039498</v>
      </c>
      <c r="AW57" s="35">
        <f t="shared" si="139"/>
        <v>0.22043360715052751</v>
      </c>
      <c r="AX57" s="35">
        <f t="shared" si="139"/>
        <v>0.22136828450065874</v>
      </c>
      <c r="AY57" s="35">
        <f t="shared" si="139"/>
        <v>0.22230296185079002</v>
      </c>
      <c r="AZ57" s="35">
        <f t="shared" si="139"/>
        <v>0.22323763920092249</v>
      </c>
      <c r="BA57" s="35">
        <f t="shared" si="139"/>
        <v>0.22417231655105374</v>
      </c>
      <c r="BB57" s="35">
        <f t="shared" si="139"/>
        <v>0.22510699390118624</v>
      </c>
      <c r="BC57" s="35">
        <f t="shared" si="139"/>
        <v>0.22604167125131749</v>
      </c>
      <c r="BD57" s="35">
        <f t="shared" si="139"/>
        <v>0.22697634860144877</v>
      </c>
      <c r="BE57" s="35">
        <f t="shared" si="139"/>
        <v>0.22791102595158125</v>
      </c>
      <c r="BF57" s="35">
        <f t="shared" si="139"/>
        <v>0.2288457033017125</v>
      </c>
      <c r="BG57" s="35">
        <f t="shared" si="139"/>
        <v>0.229780380651845</v>
      </c>
      <c r="BH57" s="35">
        <f t="shared" si="139"/>
        <v>0.23071505800197625</v>
      </c>
    </row>
    <row r="58" spans="1:60">
      <c r="B58" s="10" t="s">
        <v>124</v>
      </c>
      <c r="C58" s="35">
        <f t="shared" ref="C58:R65" si="140">C35</f>
        <v>0.111341072926503</v>
      </c>
      <c r="D58" s="35">
        <f t="shared" si="140"/>
        <v>0.112666672000183</v>
      </c>
      <c r="E58" s="35">
        <f t="shared" si="140"/>
        <v>0.113992271073864</v>
      </c>
      <c r="F58" s="35">
        <f t="shared" si="140"/>
        <v>0.11531787014754399</v>
      </c>
      <c r="G58" s="35">
        <f t="shared" si="140"/>
        <v>0.116643469221224</v>
      </c>
      <c r="H58" s="35">
        <f t="shared" si="140"/>
        <v>0.117969068294905</v>
      </c>
      <c r="I58" s="35">
        <f t="shared" si="140"/>
        <v>0.119294667368585</v>
      </c>
      <c r="J58" s="35">
        <f t="shared" si="140"/>
        <v>0.12062026644226601</v>
      </c>
      <c r="K58" s="35">
        <f t="shared" si="140"/>
        <v>0.12194586551594599</v>
      </c>
      <c r="L58" s="35">
        <f t="shared" si="140"/>
        <v>0.123271464589626</v>
      </c>
      <c r="M58" s="35">
        <f t="shared" si="140"/>
        <v>0.124597063663307</v>
      </c>
      <c r="N58" s="35">
        <f t="shared" si="140"/>
        <v>0.12592266273698699</v>
      </c>
      <c r="O58" s="35">
        <f t="shared" si="140"/>
        <v>0.12724826181066701</v>
      </c>
      <c r="P58" s="35">
        <f t="shared" si="140"/>
        <v>0.128573860884348</v>
      </c>
      <c r="Q58" s="35">
        <f t="shared" si="140"/>
        <v>0.12989945995802801</v>
      </c>
      <c r="R58" s="35">
        <f t="shared" si="140"/>
        <v>0.131225059031709</v>
      </c>
      <c r="S58" s="35">
        <f t="shared" si="139"/>
        <v>0.13255065810538899</v>
      </c>
      <c r="T58" s="35">
        <f t="shared" si="139"/>
        <v>0.13387625717906901</v>
      </c>
      <c r="U58" s="35">
        <f t="shared" si="139"/>
        <v>0.135201856252749</v>
      </c>
      <c r="V58" s="35">
        <f t="shared" si="139"/>
        <v>0.13652745532642999</v>
      </c>
      <c r="W58" s="35">
        <f t="shared" si="139"/>
        <v>0.13785305440011</v>
      </c>
      <c r="X58" s="35">
        <f t="shared" si="139"/>
        <v>0.13917865347378999</v>
      </c>
      <c r="Y58" s="35">
        <f t="shared" si="139"/>
        <v>0.14050425254747101</v>
      </c>
      <c r="Z58" s="35">
        <f t="shared" si="139"/>
        <v>0.141829851621151</v>
      </c>
      <c r="AA58" s="35">
        <f t="shared" si="139"/>
        <v>0.14315545069483099</v>
      </c>
      <c r="AB58" s="35">
        <f t="shared" si="139"/>
        <v>0.144481049768512</v>
      </c>
      <c r="AC58" s="35">
        <f t="shared" si="139"/>
        <v>0.14580664884219199</v>
      </c>
      <c r="AD58" s="35">
        <f t="shared" si="139"/>
        <v>0.14713224791587301</v>
      </c>
      <c r="AE58" s="35">
        <f t="shared" si="139"/>
        <v>0.148457846989553</v>
      </c>
      <c r="AF58" s="35">
        <f t="shared" si="139"/>
        <v>0.14978344606323299</v>
      </c>
      <c r="AG58" s="35">
        <f t="shared" si="139"/>
        <v>0.15110904513691401</v>
      </c>
      <c r="AH58" s="35">
        <f t="shared" si="139"/>
        <v>0.15243464421059399</v>
      </c>
      <c r="AI58" s="35">
        <f t="shared" si="139"/>
        <v>0.15376024328427401</v>
      </c>
      <c r="AJ58" s="35">
        <f t="shared" si="139"/>
        <v>0.155085842357955</v>
      </c>
      <c r="AK58" s="35">
        <f t="shared" si="139"/>
        <v>0.15641144143163499</v>
      </c>
      <c r="AL58" s="35">
        <f t="shared" si="139"/>
        <v>0.15773704050531601</v>
      </c>
      <c r="AM58" s="35">
        <f t="shared" si="139"/>
        <v>0.159062639578996</v>
      </c>
      <c r="AN58" s="35">
        <f t="shared" si="139"/>
        <v>0.16038823865267601</v>
      </c>
      <c r="AO58" s="35">
        <f t="shared" si="139"/>
        <v>0.161713837726357</v>
      </c>
      <c r="AP58" s="35">
        <f t="shared" si="139"/>
        <v>0.16303943680003699</v>
      </c>
      <c r="AQ58" s="35">
        <f t="shared" si="139"/>
        <v>0.16436503587371701</v>
      </c>
      <c r="AR58" s="35">
        <f t="shared" si="139"/>
        <v>0.165690634947397</v>
      </c>
      <c r="AS58" s="35">
        <f t="shared" si="139"/>
        <v>0.16701623402107801</v>
      </c>
      <c r="AT58" s="35">
        <f t="shared" si="139"/>
        <v>0.168341833094758</v>
      </c>
      <c r="AU58" s="35">
        <f t="shared" si="139"/>
        <v>0.16966743216843799</v>
      </c>
      <c r="AV58" s="35">
        <f t="shared" si="139"/>
        <v>0.17099303124211901</v>
      </c>
      <c r="AW58" s="35">
        <f t="shared" si="139"/>
        <v>0.172318630315799</v>
      </c>
      <c r="AX58" s="35">
        <f t="shared" si="139"/>
        <v>0.17364422938947999</v>
      </c>
      <c r="AY58" s="35">
        <f t="shared" si="139"/>
        <v>0.17496982846316</v>
      </c>
      <c r="AZ58" s="35">
        <f t="shared" si="139"/>
        <v>0.17629542753683999</v>
      </c>
      <c r="BA58" s="35">
        <f t="shared" si="139"/>
        <v>0.17762102661052101</v>
      </c>
      <c r="BB58" s="35">
        <f t="shared" si="139"/>
        <v>0.178946625684201</v>
      </c>
      <c r="BC58" s="35">
        <f t="shared" si="139"/>
        <v>0.18027222475788099</v>
      </c>
      <c r="BD58" s="35">
        <f t="shared" si="139"/>
        <v>0.18159782383156201</v>
      </c>
      <c r="BE58" s="35">
        <f t="shared" si="139"/>
        <v>0.18292342290524199</v>
      </c>
      <c r="BF58" s="35">
        <f t="shared" si="139"/>
        <v>0.18424902197892301</v>
      </c>
      <c r="BG58" s="35">
        <f t="shared" si="139"/>
        <v>0.185574621052603</v>
      </c>
      <c r="BH58" s="35">
        <f t="shared" si="139"/>
        <v>0.18690022012628299</v>
      </c>
    </row>
    <row r="59" spans="1:60">
      <c r="B59" s="10" t="s">
        <v>128</v>
      </c>
      <c r="C59" s="35">
        <f t="shared" si="140"/>
        <v>0.111341072926503</v>
      </c>
      <c r="D59" s="35">
        <f t="shared" si="139"/>
        <v>0.112666672000183</v>
      </c>
      <c r="E59" s="35">
        <f t="shared" si="139"/>
        <v>0.113992271073864</v>
      </c>
      <c r="F59" s="35">
        <f t="shared" si="139"/>
        <v>0.11531787014754399</v>
      </c>
      <c r="G59" s="35">
        <f t="shared" si="139"/>
        <v>0.116643469221224</v>
      </c>
      <c r="H59" s="35">
        <f t="shared" si="139"/>
        <v>0.117969068294905</v>
      </c>
      <c r="I59" s="35">
        <f t="shared" si="139"/>
        <v>0.119294667368585</v>
      </c>
      <c r="J59" s="35">
        <f t="shared" si="139"/>
        <v>0.12062026644226601</v>
      </c>
      <c r="K59" s="35">
        <f t="shared" si="139"/>
        <v>0.12194586551594599</v>
      </c>
      <c r="L59" s="35">
        <f t="shared" si="139"/>
        <v>0.123271464589626</v>
      </c>
      <c r="M59" s="35">
        <f t="shared" si="139"/>
        <v>0.124597063663307</v>
      </c>
      <c r="N59" s="35">
        <f t="shared" si="139"/>
        <v>0.12592266273698699</v>
      </c>
      <c r="O59" s="35">
        <f t="shared" si="139"/>
        <v>0.12724826181066701</v>
      </c>
      <c r="P59" s="35">
        <f t="shared" si="139"/>
        <v>0.128573860884348</v>
      </c>
      <c r="Q59" s="35">
        <f t="shared" si="139"/>
        <v>0.12989945995802801</v>
      </c>
      <c r="R59" s="35">
        <f t="shared" si="139"/>
        <v>0.131225059031709</v>
      </c>
      <c r="S59" s="35">
        <f t="shared" si="139"/>
        <v>0.13255065810538899</v>
      </c>
      <c r="T59" s="35">
        <f t="shared" si="139"/>
        <v>0.13387625717906901</v>
      </c>
      <c r="U59" s="35">
        <f t="shared" si="139"/>
        <v>0.135201856252749</v>
      </c>
      <c r="V59" s="35">
        <f t="shared" si="139"/>
        <v>0.13652745532642999</v>
      </c>
      <c r="W59" s="35">
        <f t="shared" si="139"/>
        <v>0.13785305440011</v>
      </c>
      <c r="X59" s="35">
        <f t="shared" si="139"/>
        <v>0.13917865347378999</v>
      </c>
      <c r="Y59" s="35">
        <f t="shared" si="139"/>
        <v>0.14050425254747101</v>
      </c>
      <c r="Z59" s="35">
        <f t="shared" si="139"/>
        <v>0.141829851621151</v>
      </c>
      <c r="AA59" s="35">
        <f t="shared" si="139"/>
        <v>0.14315545069483099</v>
      </c>
      <c r="AB59" s="35">
        <f t="shared" si="139"/>
        <v>0.144481049768512</v>
      </c>
      <c r="AC59" s="35">
        <f t="shared" si="139"/>
        <v>0.14580664884219199</v>
      </c>
      <c r="AD59" s="35">
        <f t="shared" si="139"/>
        <v>0.14713224791587301</v>
      </c>
      <c r="AE59" s="35">
        <f t="shared" si="139"/>
        <v>0.148457846989553</v>
      </c>
      <c r="AF59" s="35">
        <f t="shared" si="139"/>
        <v>0.14978344606323299</v>
      </c>
      <c r="AG59" s="35">
        <f t="shared" si="139"/>
        <v>0.15110904513691401</v>
      </c>
      <c r="AH59" s="35">
        <f t="shared" si="139"/>
        <v>0.15243464421059399</v>
      </c>
      <c r="AI59" s="35">
        <f t="shared" si="139"/>
        <v>0.15376024328427401</v>
      </c>
      <c r="AJ59" s="35">
        <f t="shared" si="139"/>
        <v>0.155085842357955</v>
      </c>
      <c r="AK59" s="35">
        <f t="shared" si="139"/>
        <v>0.15641144143163499</v>
      </c>
      <c r="AL59" s="35">
        <f t="shared" si="139"/>
        <v>0.15773704050531601</v>
      </c>
      <c r="AM59" s="35">
        <f t="shared" si="139"/>
        <v>0.159062639578996</v>
      </c>
      <c r="AN59" s="35">
        <f t="shared" si="139"/>
        <v>0.16038823865267601</v>
      </c>
      <c r="AO59" s="35">
        <f t="shared" si="139"/>
        <v>0.161713837726357</v>
      </c>
      <c r="AP59" s="35">
        <f t="shared" si="139"/>
        <v>0.16303943680003699</v>
      </c>
      <c r="AQ59" s="35">
        <f t="shared" si="139"/>
        <v>0.16436503587371701</v>
      </c>
      <c r="AR59" s="35">
        <f t="shared" si="139"/>
        <v>0.165690634947397</v>
      </c>
      <c r="AS59" s="35">
        <f t="shared" si="139"/>
        <v>0.16701623402107801</v>
      </c>
      <c r="AT59" s="35">
        <f t="shared" si="139"/>
        <v>0.168341833094758</v>
      </c>
      <c r="AU59" s="35">
        <f t="shared" si="139"/>
        <v>0.16966743216843799</v>
      </c>
      <c r="AV59" s="35">
        <f t="shared" si="139"/>
        <v>0.17099303124211901</v>
      </c>
      <c r="AW59" s="35">
        <f t="shared" si="139"/>
        <v>0.172318630315799</v>
      </c>
      <c r="AX59" s="35">
        <f t="shared" si="139"/>
        <v>0.17364422938947999</v>
      </c>
      <c r="AY59" s="35">
        <f t="shared" si="139"/>
        <v>0.17496982846316</v>
      </c>
      <c r="AZ59" s="35">
        <f t="shared" si="139"/>
        <v>0.17629542753683999</v>
      </c>
      <c r="BA59" s="35">
        <f t="shared" si="139"/>
        <v>0.17762102661052101</v>
      </c>
      <c r="BB59" s="35">
        <f t="shared" si="139"/>
        <v>0.178946625684201</v>
      </c>
      <c r="BC59" s="35">
        <f t="shared" si="139"/>
        <v>0.18027222475788099</v>
      </c>
      <c r="BD59" s="35">
        <f t="shared" si="139"/>
        <v>0.18159782383156201</v>
      </c>
      <c r="BE59" s="35">
        <f t="shared" si="139"/>
        <v>0.18292342290524199</v>
      </c>
      <c r="BF59" s="35">
        <f t="shared" si="139"/>
        <v>0.18424902197892301</v>
      </c>
      <c r="BG59" s="35">
        <f t="shared" si="139"/>
        <v>0.185574621052603</v>
      </c>
      <c r="BH59" s="35">
        <f t="shared" si="139"/>
        <v>0.18690022012628299</v>
      </c>
    </row>
    <row r="60" spans="1:60">
      <c r="B60" s="10" t="s">
        <v>142</v>
      </c>
      <c r="C60" s="35">
        <f t="shared" si="140"/>
        <v>8.8719224522233117E-2</v>
      </c>
      <c r="D60" s="35">
        <f t="shared" si="139"/>
        <v>8.9186563197298757E-2</v>
      </c>
      <c r="E60" s="35">
        <f t="shared" si="139"/>
        <v>8.9653901872365008E-2</v>
      </c>
      <c r="F60" s="35">
        <f t="shared" si="139"/>
        <v>9.012124054743062E-2</v>
      </c>
      <c r="G60" s="35">
        <f t="shared" si="139"/>
        <v>9.0588579222496884E-2</v>
      </c>
      <c r="H60" s="35">
        <f t="shared" si="139"/>
        <v>9.1055917897562497E-2</v>
      </c>
      <c r="I60" s="35">
        <f t="shared" si="139"/>
        <v>9.1523256572628747E-2</v>
      </c>
      <c r="J60" s="35">
        <f t="shared" si="139"/>
        <v>9.1990595247694373E-2</v>
      </c>
      <c r="K60" s="35">
        <f t="shared" si="139"/>
        <v>9.2457933922759999E-2</v>
      </c>
      <c r="L60" s="35">
        <f t="shared" si="139"/>
        <v>9.2925272597826236E-2</v>
      </c>
      <c r="M60" s="35">
        <f t="shared" si="139"/>
        <v>9.3392611272891876E-2</v>
      </c>
      <c r="N60" s="35">
        <f t="shared" si="139"/>
        <v>9.3859949947958127E-2</v>
      </c>
      <c r="O60" s="35">
        <f t="shared" si="139"/>
        <v>9.4327288623023753E-2</v>
      </c>
      <c r="P60" s="35">
        <f t="shared" si="139"/>
        <v>9.4794627298089379E-2</v>
      </c>
      <c r="Q60" s="35">
        <f t="shared" si="139"/>
        <v>9.5261965973155616E-2</v>
      </c>
      <c r="R60" s="35">
        <f t="shared" si="139"/>
        <v>9.5729304648221256E-2</v>
      </c>
      <c r="S60" s="35">
        <f t="shared" si="139"/>
        <v>9.6196643323287492E-2</v>
      </c>
      <c r="T60" s="35">
        <f t="shared" si="139"/>
        <v>9.6663981998353132E-2</v>
      </c>
      <c r="U60" s="35">
        <f t="shared" si="139"/>
        <v>9.7131320673418745E-2</v>
      </c>
      <c r="V60" s="35">
        <f t="shared" si="139"/>
        <v>9.7598659348484995E-2</v>
      </c>
      <c r="W60" s="35">
        <f t="shared" si="139"/>
        <v>9.8065998023550621E-2</v>
      </c>
      <c r="X60" s="35">
        <f t="shared" si="139"/>
        <v>9.8533336698616872E-2</v>
      </c>
      <c r="Y60" s="35">
        <f t="shared" si="139"/>
        <v>9.9000675373682512E-2</v>
      </c>
      <c r="Z60" s="35">
        <f t="shared" si="139"/>
        <v>9.9468014048748124E-2</v>
      </c>
      <c r="AA60" s="35">
        <f t="shared" si="139"/>
        <v>9.9935352723814375E-2</v>
      </c>
      <c r="AB60" s="35">
        <f t="shared" si="139"/>
        <v>0.10040269139888</v>
      </c>
      <c r="AC60" s="35">
        <f t="shared" si="139"/>
        <v>0.10087003007394625</v>
      </c>
      <c r="AD60" s="35">
        <f t="shared" si="139"/>
        <v>0.10133736874901186</v>
      </c>
      <c r="AE60" s="35">
        <f t="shared" si="139"/>
        <v>0.1018047074240775</v>
      </c>
      <c r="AF60" s="35">
        <f t="shared" si="139"/>
        <v>0.10227204609914374</v>
      </c>
      <c r="AG60" s="35">
        <f t="shared" si="139"/>
        <v>0.10273938477420938</v>
      </c>
      <c r="AH60" s="35">
        <f t="shared" si="139"/>
        <v>0.10320672344927562</v>
      </c>
      <c r="AI60" s="35">
        <f t="shared" si="139"/>
        <v>0.10367406212434124</v>
      </c>
      <c r="AJ60" s="35">
        <f t="shared" si="139"/>
        <v>0.10414140079940688</v>
      </c>
      <c r="AK60" s="35">
        <f t="shared" si="139"/>
        <v>0.10460873947447312</v>
      </c>
      <c r="AL60" s="35">
        <f t="shared" si="139"/>
        <v>0.10507607814953876</v>
      </c>
      <c r="AM60" s="35">
        <f t="shared" si="139"/>
        <v>0.105543416824605</v>
      </c>
      <c r="AN60" s="35">
        <f t="shared" si="139"/>
        <v>0.10601075549967062</v>
      </c>
      <c r="AO60" s="35">
        <f t="shared" si="139"/>
        <v>0.10647809417473625</v>
      </c>
      <c r="AP60" s="35">
        <f t="shared" si="139"/>
        <v>0.1069454328498025</v>
      </c>
      <c r="AQ60" s="35">
        <f t="shared" si="139"/>
        <v>0.10741277152486811</v>
      </c>
      <c r="AR60" s="35">
        <f t="shared" si="139"/>
        <v>0.10788011019993438</v>
      </c>
      <c r="AS60" s="35">
        <f t="shared" si="139"/>
        <v>0.10834744887499999</v>
      </c>
      <c r="AT60" s="35">
        <f t="shared" si="139"/>
        <v>0.10881478755006563</v>
      </c>
      <c r="AU60" s="35">
        <f t="shared" si="139"/>
        <v>0.10928212622513188</v>
      </c>
      <c r="AV60" s="35">
        <f t="shared" si="139"/>
        <v>0.10974946490019749</v>
      </c>
      <c r="AW60" s="35">
        <f t="shared" si="139"/>
        <v>0.11021680357526376</v>
      </c>
      <c r="AX60" s="35">
        <f t="shared" si="139"/>
        <v>0.11068414225032937</v>
      </c>
      <c r="AY60" s="35">
        <f t="shared" si="139"/>
        <v>0.11115148092539501</v>
      </c>
      <c r="AZ60" s="35">
        <f t="shared" si="139"/>
        <v>0.11161881960046124</v>
      </c>
      <c r="BA60" s="35">
        <f t="shared" si="139"/>
        <v>0.11208615827552687</v>
      </c>
      <c r="BB60" s="35">
        <f t="shared" si="139"/>
        <v>0.11255349695059312</v>
      </c>
      <c r="BC60" s="35">
        <f t="shared" si="139"/>
        <v>0.11302083562565875</v>
      </c>
      <c r="BD60" s="35">
        <f t="shared" si="139"/>
        <v>0.11348817430072439</v>
      </c>
      <c r="BE60" s="35">
        <f t="shared" si="139"/>
        <v>0.11395551297579062</v>
      </c>
      <c r="BF60" s="35">
        <f t="shared" si="139"/>
        <v>0.11442285165085625</v>
      </c>
      <c r="BG60" s="35">
        <f t="shared" si="139"/>
        <v>0.1148901903259225</v>
      </c>
      <c r="BH60" s="35">
        <f t="shared" si="139"/>
        <v>0.11535752900098813</v>
      </c>
    </row>
    <row r="61" spans="1:60">
      <c r="B61" s="10" t="s">
        <v>99</v>
      </c>
      <c r="C61" s="35">
        <f t="shared" si="140"/>
        <v>0.24</v>
      </c>
      <c r="D61" s="35">
        <f t="shared" si="139"/>
        <v>0.24099999999999988</v>
      </c>
      <c r="E61" s="35">
        <f t="shared" si="139"/>
        <v>0.24199999999999999</v>
      </c>
      <c r="F61" s="35">
        <f t="shared" si="139"/>
        <v>0.24299999999999988</v>
      </c>
      <c r="G61" s="35">
        <f t="shared" si="139"/>
        <v>0.24399999999999999</v>
      </c>
      <c r="H61" s="35">
        <f t="shared" si="139"/>
        <v>0.24499999999999988</v>
      </c>
      <c r="I61" s="35">
        <f t="shared" si="139"/>
        <v>0.246</v>
      </c>
      <c r="J61" s="35">
        <f t="shared" si="139"/>
        <v>0.24699999999999989</v>
      </c>
      <c r="K61" s="35">
        <f t="shared" si="139"/>
        <v>0.248</v>
      </c>
      <c r="L61" s="35">
        <f t="shared" si="139"/>
        <v>0.24899999999999989</v>
      </c>
      <c r="M61" s="35">
        <f t="shared" si="139"/>
        <v>0.25</v>
      </c>
      <c r="N61" s="35">
        <f t="shared" si="139"/>
        <v>0.251</v>
      </c>
      <c r="O61" s="35">
        <f t="shared" si="139"/>
        <v>0.252</v>
      </c>
      <c r="P61" s="35">
        <f t="shared" si="139"/>
        <v>0.253</v>
      </c>
      <c r="Q61" s="35">
        <f t="shared" si="139"/>
        <v>0.254</v>
      </c>
      <c r="R61" s="35">
        <f t="shared" si="139"/>
        <v>0.255</v>
      </c>
      <c r="S61" s="35">
        <f t="shared" si="139"/>
        <v>0.25600000000000001</v>
      </c>
      <c r="T61" s="35">
        <f t="shared" si="139"/>
        <v>0.25700000000000001</v>
      </c>
      <c r="U61" s="35">
        <f t="shared" si="139"/>
        <v>0.25800000000000001</v>
      </c>
      <c r="V61" s="35">
        <f t="shared" si="139"/>
        <v>0.25900000000000001</v>
      </c>
      <c r="W61" s="35">
        <f t="shared" si="139"/>
        <v>0.26</v>
      </c>
      <c r="X61" s="35">
        <f t="shared" si="139"/>
        <v>0.26100000000000001</v>
      </c>
      <c r="Y61" s="35">
        <f t="shared" si="139"/>
        <v>0.26200000000000001</v>
      </c>
      <c r="Z61" s="35">
        <f t="shared" si="139"/>
        <v>0.26300000000000001</v>
      </c>
      <c r="AA61" s="35">
        <f t="shared" si="139"/>
        <v>0.26400000000000001</v>
      </c>
      <c r="AB61" s="35">
        <f t="shared" si="139"/>
        <v>0.26500000000000001</v>
      </c>
      <c r="AC61" s="35">
        <f t="shared" si="139"/>
        <v>0.26600000000000001</v>
      </c>
      <c r="AD61" s="35">
        <f t="shared" si="139"/>
        <v>0.26700000000000002</v>
      </c>
      <c r="AE61" s="35">
        <f t="shared" si="139"/>
        <v>0.26800000000000002</v>
      </c>
      <c r="AF61" s="35">
        <f t="shared" si="139"/>
        <v>0.26900000000000002</v>
      </c>
      <c r="AG61" s="35">
        <f t="shared" si="139"/>
        <v>0.27</v>
      </c>
      <c r="AH61" s="35">
        <f t="shared" si="139"/>
        <v>0.27100000000000002</v>
      </c>
      <c r="AI61" s="35">
        <f t="shared" si="139"/>
        <v>0.27200000000000002</v>
      </c>
      <c r="AJ61" s="35">
        <f t="shared" si="139"/>
        <v>0.27300000000000002</v>
      </c>
      <c r="AK61" s="35">
        <f t="shared" si="139"/>
        <v>0.27400000000000002</v>
      </c>
      <c r="AL61" s="35">
        <f t="shared" si="139"/>
        <v>0.27500000000000002</v>
      </c>
      <c r="AM61" s="35">
        <f t="shared" si="139"/>
        <v>0.27600000000000002</v>
      </c>
      <c r="AN61" s="35">
        <f t="shared" si="139"/>
        <v>0.27700000000000002</v>
      </c>
      <c r="AO61" s="35">
        <f t="shared" si="139"/>
        <v>0.27800000000000002</v>
      </c>
      <c r="AP61" s="35">
        <f t="shared" si="139"/>
        <v>0.27900000000000003</v>
      </c>
      <c r="AQ61" s="35">
        <f t="shared" si="139"/>
        <v>0.28000000000000003</v>
      </c>
      <c r="AR61" s="35">
        <f t="shared" si="139"/>
        <v>0.28100000000000003</v>
      </c>
      <c r="AS61" s="35">
        <f t="shared" si="139"/>
        <v>0.28199999999999997</v>
      </c>
      <c r="AT61" s="35">
        <f t="shared" ref="D61:BH65" si="141">AT38</f>
        <v>0.28299999999999997</v>
      </c>
      <c r="AU61" s="35">
        <f t="shared" si="141"/>
        <v>0.28399999999999997</v>
      </c>
      <c r="AV61" s="35">
        <f t="shared" si="141"/>
        <v>0.28499999999999998</v>
      </c>
      <c r="AW61" s="35">
        <f t="shared" si="141"/>
        <v>0.28599999999999998</v>
      </c>
      <c r="AX61" s="35">
        <f t="shared" si="141"/>
        <v>0.28699999999999998</v>
      </c>
      <c r="AY61" s="35">
        <f t="shared" si="141"/>
        <v>0.28799999999999998</v>
      </c>
      <c r="AZ61" s="35">
        <f t="shared" si="141"/>
        <v>0.28899999999999998</v>
      </c>
      <c r="BA61" s="35">
        <f t="shared" si="141"/>
        <v>0.28999999999999998</v>
      </c>
      <c r="BB61" s="35">
        <f t="shared" si="141"/>
        <v>0.29099999999999998</v>
      </c>
      <c r="BC61" s="35">
        <f t="shared" si="141"/>
        <v>0.29199999999999998</v>
      </c>
      <c r="BD61" s="35">
        <f t="shared" si="141"/>
        <v>0.29299999999999998</v>
      </c>
      <c r="BE61" s="35">
        <f t="shared" si="141"/>
        <v>0.29399999999999998</v>
      </c>
      <c r="BF61" s="35">
        <f t="shared" si="141"/>
        <v>0.29499999999999998</v>
      </c>
      <c r="BG61" s="35">
        <f t="shared" si="141"/>
        <v>0.29599999999999999</v>
      </c>
      <c r="BH61" s="35">
        <f t="shared" si="141"/>
        <v>0.29699999999999999</v>
      </c>
    </row>
    <row r="62" spans="1:60">
      <c r="B62" s="10" t="s">
        <v>118</v>
      </c>
      <c r="C62" s="35">
        <f t="shared" si="140"/>
        <v>0.14195075923557299</v>
      </c>
      <c r="D62" s="35">
        <f t="shared" si="141"/>
        <v>0.142698501115678</v>
      </c>
      <c r="E62" s="35">
        <f t="shared" si="141"/>
        <v>0.14344624299578401</v>
      </c>
      <c r="F62" s="35">
        <f t="shared" si="141"/>
        <v>0.144193984875889</v>
      </c>
      <c r="G62" s="35">
        <f t="shared" si="141"/>
        <v>0.14494172675599501</v>
      </c>
      <c r="H62" s="35">
        <f t="shared" si="141"/>
        <v>0.14568946863609999</v>
      </c>
      <c r="I62" s="35">
        <f t="shared" si="141"/>
        <v>0.14643721051620601</v>
      </c>
      <c r="J62" s="35">
        <f t="shared" si="141"/>
        <v>0.14718495239631099</v>
      </c>
      <c r="K62" s="35">
        <f t="shared" si="141"/>
        <v>0.147932694276416</v>
      </c>
      <c r="L62" s="35">
        <f t="shared" si="141"/>
        <v>0.14868043615652199</v>
      </c>
      <c r="M62" s="35">
        <f t="shared" si="141"/>
        <v>0.149428178036627</v>
      </c>
      <c r="N62" s="35">
        <f t="shared" si="141"/>
        <v>0.15017591991673301</v>
      </c>
      <c r="O62" s="35">
        <f t="shared" si="141"/>
        <v>0.150923661796838</v>
      </c>
      <c r="P62" s="35">
        <f t="shared" si="141"/>
        <v>0.15167140367694301</v>
      </c>
      <c r="Q62" s="35">
        <f t="shared" si="141"/>
        <v>0.152419145557049</v>
      </c>
      <c r="R62" s="35">
        <f t="shared" si="141"/>
        <v>0.15316688743715401</v>
      </c>
      <c r="S62" s="35">
        <f t="shared" si="141"/>
        <v>0.15391462931725999</v>
      </c>
      <c r="T62" s="35">
        <f t="shared" si="141"/>
        <v>0.15466237119736501</v>
      </c>
      <c r="U62" s="35">
        <f t="shared" si="141"/>
        <v>0.15541011307746999</v>
      </c>
      <c r="V62" s="35">
        <f t="shared" si="141"/>
        <v>0.156157854957576</v>
      </c>
      <c r="W62" s="35">
        <f t="shared" si="141"/>
        <v>0.15690559683768099</v>
      </c>
      <c r="X62" s="35">
        <f t="shared" si="141"/>
        <v>0.157653338717787</v>
      </c>
      <c r="Y62" s="35">
        <f t="shared" si="141"/>
        <v>0.15840108059789201</v>
      </c>
      <c r="Z62" s="35">
        <f t="shared" si="141"/>
        <v>0.159148822477997</v>
      </c>
      <c r="AA62" s="35">
        <f t="shared" si="141"/>
        <v>0.15989656435810301</v>
      </c>
      <c r="AB62" s="35">
        <f t="shared" si="141"/>
        <v>0.160644306238208</v>
      </c>
      <c r="AC62" s="35">
        <f t="shared" si="141"/>
        <v>0.16139204811831401</v>
      </c>
      <c r="AD62" s="35">
        <f t="shared" si="141"/>
        <v>0.16213978999841899</v>
      </c>
      <c r="AE62" s="35">
        <f t="shared" si="141"/>
        <v>0.16288753187852401</v>
      </c>
      <c r="AF62" s="35">
        <f t="shared" si="141"/>
        <v>0.16363527375862999</v>
      </c>
      <c r="AG62" s="35">
        <f t="shared" si="141"/>
        <v>0.164383015638735</v>
      </c>
      <c r="AH62" s="35">
        <f t="shared" si="141"/>
        <v>0.16513075751884099</v>
      </c>
      <c r="AI62" s="35">
        <f t="shared" si="141"/>
        <v>0.165878499398946</v>
      </c>
      <c r="AJ62" s="35">
        <f t="shared" si="141"/>
        <v>0.16662624127905101</v>
      </c>
      <c r="AK62" s="35">
        <f t="shared" si="141"/>
        <v>0.167373983159157</v>
      </c>
      <c r="AL62" s="35">
        <f t="shared" si="141"/>
        <v>0.16812172503926201</v>
      </c>
      <c r="AM62" s="35">
        <f t="shared" si="141"/>
        <v>0.16886946691936799</v>
      </c>
      <c r="AN62" s="35">
        <f t="shared" si="141"/>
        <v>0.16961720879947301</v>
      </c>
      <c r="AO62" s="35">
        <f t="shared" si="141"/>
        <v>0.17036495067957799</v>
      </c>
      <c r="AP62" s="35">
        <f t="shared" si="141"/>
        <v>0.171112692559684</v>
      </c>
      <c r="AQ62" s="35">
        <f t="shared" si="141"/>
        <v>0.17186043443978899</v>
      </c>
      <c r="AR62" s="35">
        <f t="shared" si="141"/>
        <v>0.172608176319895</v>
      </c>
      <c r="AS62" s="35">
        <f t="shared" si="141"/>
        <v>0.17335591819999999</v>
      </c>
      <c r="AT62" s="35">
        <f t="shared" si="141"/>
        <v>0.174103660080105</v>
      </c>
      <c r="AU62" s="35">
        <f t="shared" si="141"/>
        <v>0.17485140196021101</v>
      </c>
      <c r="AV62" s="35">
        <f t="shared" si="141"/>
        <v>0.175599143840316</v>
      </c>
      <c r="AW62" s="35">
        <f t="shared" si="141"/>
        <v>0.17634688572042201</v>
      </c>
      <c r="AX62" s="35">
        <f t="shared" si="141"/>
        <v>0.17709462760052699</v>
      </c>
      <c r="AY62" s="35">
        <f t="shared" si="141"/>
        <v>0.17784236948063201</v>
      </c>
      <c r="AZ62" s="35">
        <f t="shared" si="141"/>
        <v>0.17859011136073799</v>
      </c>
      <c r="BA62" s="35">
        <f t="shared" si="141"/>
        <v>0.179337853240843</v>
      </c>
      <c r="BB62" s="35">
        <f t="shared" si="141"/>
        <v>0.18008559512094899</v>
      </c>
      <c r="BC62" s="35">
        <f t="shared" si="141"/>
        <v>0.180833337001054</v>
      </c>
      <c r="BD62" s="35">
        <f t="shared" si="141"/>
        <v>0.18158107888115901</v>
      </c>
      <c r="BE62" s="35">
        <f t="shared" si="141"/>
        <v>0.182328820761265</v>
      </c>
      <c r="BF62" s="35">
        <f t="shared" si="141"/>
        <v>0.18307656264137001</v>
      </c>
      <c r="BG62" s="35">
        <f t="shared" si="141"/>
        <v>0.183824304521476</v>
      </c>
      <c r="BH62" s="35">
        <f t="shared" si="141"/>
        <v>0.18457204640158101</v>
      </c>
    </row>
    <row r="63" spans="1:60">
      <c r="B63" s="10" t="s">
        <v>709</v>
      </c>
      <c r="C63" s="35">
        <f t="shared" si="140"/>
        <v>0.17086627888396699</v>
      </c>
      <c r="D63" s="35">
        <f t="shared" si="141"/>
        <v>0.17192371708292201</v>
      </c>
      <c r="E63" s="35">
        <f t="shared" si="141"/>
        <v>0.17298115528187699</v>
      </c>
      <c r="F63" s="35">
        <f t="shared" si="141"/>
        <v>0.174038593480832</v>
      </c>
      <c r="G63" s="35">
        <f t="shared" si="141"/>
        <v>0.17509603167978599</v>
      </c>
      <c r="H63" s="35">
        <f t="shared" si="141"/>
        <v>0.176153469878741</v>
      </c>
      <c r="I63" s="35">
        <f t="shared" si="141"/>
        <v>0.17721090807769599</v>
      </c>
      <c r="J63" s="35">
        <f t="shared" si="141"/>
        <v>0.178268346276651</v>
      </c>
      <c r="K63" s="35">
        <f t="shared" si="141"/>
        <v>0.17932578447560599</v>
      </c>
      <c r="L63" s="35">
        <f t="shared" si="141"/>
        <v>0.18038322267456</v>
      </c>
      <c r="M63" s="35">
        <f t="shared" si="141"/>
        <v>0.18144066087351499</v>
      </c>
      <c r="N63" s="35">
        <f t="shared" si="141"/>
        <v>0.18249809907247</v>
      </c>
      <c r="O63" s="35">
        <f t="shared" si="141"/>
        <v>0.18355553727142501</v>
      </c>
      <c r="P63" s="35">
        <f t="shared" si="141"/>
        <v>0.184612975470379</v>
      </c>
      <c r="Q63" s="35">
        <f t="shared" si="141"/>
        <v>0.18567041366933401</v>
      </c>
      <c r="R63" s="35">
        <f t="shared" si="141"/>
        <v>0.186727851868289</v>
      </c>
      <c r="S63" s="35">
        <f t="shared" si="141"/>
        <v>0.18778529006724401</v>
      </c>
      <c r="T63" s="35">
        <f t="shared" si="141"/>
        <v>0.188842728266198</v>
      </c>
      <c r="U63" s="35">
        <f t="shared" si="141"/>
        <v>0.18990016646515301</v>
      </c>
      <c r="V63" s="35">
        <f t="shared" si="141"/>
        <v>0.19095760466410799</v>
      </c>
      <c r="W63" s="35">
        <f t="shared" si="141"/>
        <v>0.19201504286306301</v>
      </c>
      <c r="X63" s="35">
        <f t="shared" si="141"/>
        <v>0.19307248106201699</v>
      </c>
      <c r="Y63" s="35">
        <f t="shared" si="141"/>
        <v>0.19412991926097201</v>
      </c>
      <c r="Z63" s="35">
        <f t="shared" si="141"/>
        <v>0.19518735745992699</v>
      </c>
      <c r="AA63" s="35">
        <f t="shared" si="141"/>
        <v>0.196244795658882</v>
      </c>
      <c r="AB63" s="35">
        <f t="shared" si="141"/>
        <v>0.19730223385783699</v>
      </c>
      <c r="AC63" s="35">
        <f t="shared" si="141"/>
        <v>0.198359672056791</v>
      </c>
      <c r="AD63" s="35">
        <f t="shared" si="141"/>
        <v>0.19941711025574599</v>
      </c>
      <c r="AE63" s="35">
        <f t="shared" si="141"/>
        <v>0.200474548454701</v>
      </c>
      <c r="AF63" s="35">
        <f t="shared" si="141"/>
        <v>0.20153198665365599</v>
      </c>
      <c r="AG63" s="35">
        <f t="shared" si="141"/>
        <v>0.20258942485261</v>
      </c>
      <c r="AH63" s="35">
        <f t="shared" si="141"/>
        <v>0.20364686305156501</v>
      </c>
      <c r="AI63" s="35">
        <f t="shared" si="141"/>
        <v>0.20470430125052</v>
      </c>
      <c r="AJ63" s="35">
        <f t="shared" si="141"/>
        <v>0.20576173944947501</v>
      </c>
      <c r="AK63" s="35">
        <f t="shared" si="141"/>
        <v>0.206819177648429</v>
      </c>
      <c r="AL63" s="35">
        <f t="shared" si="141"/>
        <v>0.20787661584738401</v>
      </c>
      <c r="AM63" s="35">
        <f t="shared" si="141"/>
        <v>0.208934054046339</v>
      </c>
      <c r="AN63" s="35">
        <f t="shared" si="141"/>
        <v>0.20999149224529401</v>
      </c>
      <c r="AO63" s="35">
        <f t="shared" si="141"/>
        <v>0.211048930444248</v>
      </c>
      <c r="AP63" s="35">
        <f t="shared" si="141"/>
        <v>0.21210636864320301</v>
      </c>
      <c r="AQ63" s="35">
        <f t="shared" si="141"/>
        <v>0.21316380684215799</v>
      </c>
      <c r="AR63" s="35">
        <f t="shared" si="141"/>
        <v>0.21422124504111301</v>
      </c>
      <c r="AS63" s="35">
        <f t="shared" si="141"/>
        <v>0.21527868324006699</v>
      </c>
      <c r="AT63" s="35">
        <f t="shared" si="141"/>
        <v>0.21633612143902201</v>
      </c>
      <c r="AU63" s="35">
        <f t="shared" si="141"/>
        <v>0.21739355963797699</v>
      </c>
      <c r="AV63" s="35">
        <f t="shared" si="141"/>
        <v>0.218450997836932</v>
      </c>
      <c r="AW63" s="35">
        <f t="shared" si="141"/>
        <v>0.21950843603588699</v>
      </c>
      <c r="AX63" s="35">
        <f t="shared" si="141"/>
        <v>0.220565874234841</v>
      </c>
      <c r="AY63" s="35">
        <f t="shared" si="141"/>
        <v>0.22162331243379599</v>
      </c>
      <c r="AZ63" s="35">
        <f t="shared" si="141"/>
        <v>0.222680750632751</v>
      </c>
      <c r="BA63" s="35">
        <f t="shared" si="141"/>
        <v>0.22373818883170599</v>
      </c>
      <c r="BB63" s="35">
        <f t="shared" si="141"/>
        <v>0.22479562703066</v>
      </c>
      <c r="BC63" s="35">
        <f t="shared" si="141"/>
        <v>0.22585306522961501</v>
      </c>
      <c r="BD63" s="35">
        <f t="shared" si="141"/>
        <v>0.22691050342857</v>
      </c>
      <c r="BE63" s="35">
        <f t="shared" si="141"/>
        <v>0.22796794162752501</v>
      </c>
      <c r="BF63" s="35">
        <f t="shared" si="141"/>
        <v>0.229025379826479</v>
      </c>
      <c r="BG63" s="35">
        <f t="shared" si="141"/>
        <v>0.23008281802543501</v>
      </c>
      <c r="BH63" s="35">
        <f t="shared" si="141"/>
        <v>0.231140256224389</v>
      </c>
    </row>
    <row r="64" spans="1:60">
      <c r="B64" s="10" t="s">
        <v>122</v>
      </c>
      <c r="C64" s="35">
        <f t="shared" si="140"/>
        <v>2.190434504976748E-2</v>
      </c>
      <c r="D64" s="35">
        <f t="shared" si="141"/>
        <v>2.1955600242014529E-2</v>
      </c>
      <c r="E64" s="35">
        <f t="shared" si="141"/>
        <v>2.200685543426158E-2</v>
      </c>
      <c r="F64" s="35">
        <f t="shared" si="141"/>
        <v>2.2058110626508632E-2</v>
      </c>
      <c r="G64" s="35">
        <f t="shared" si="141"/>
        <v>2.2109365818755684E-2</v>
      </c>
      <c r="H64" s="35">
        <f t="shared" si="141"/>
        <v>2.2160621011002732E-2</v>
      </c>
      <c r="I64" s="35">
        <f t="shared" si="141"/>
        <v>2.221187620324978E-2</v>
      </c>
      <c r="J64" s="35">
        <f t="shared" si="141"/>
        <v>2.2263131395496832E-2</v>
      </c>
      <c r="K64" s="35">
        <f t="shared" si="141"/>
        <v>2.231438658774388E-2</v>
      </c>
      <c r="L64" s="35">
        <f t="shared" si="141"/>
        <v>2.2365641779990932E-2</v>
      </c>
      <c r="M64" s="35">
        <f t="shared" si="141"/>
        <v>2.2416896972237983E-2</v>
      </c>
      <c r="N64" s="35">
        <f t="shared" si="141"/>
        <v>2.2468152164485201E-2</v>
      </c>
      <c r="O64" s="35">
        <f t="shared" si="141"/>
        <v>2.251940735673225E-2</v>
      </c>
      <c r="P64" s="35">
        <f t="shared" si="141"/>
        <v>2.2570662548979301E-2</v>
      </c>
      <c r="Q64" s="35">
        <f t="shared" si="141"/>
        <v>2.2621917741226353E-2</v>
      </c>
      <c r="R64" s="35">
        <f t="shared" si="141"/>
        <v>2.2673172933473401E-2</v>
      </c>
      <c r="S64" s="35">
        <f t="shared" si="141"/>
        <v>2.2724428125720453E-2</v>
      </c>
      <c r="T64" s="35">
        <f t="shared" si="141"/>
        <v>2.2775683317967501E-2</v>
      </c>
      <c r="U64" s="35">
        <f t="shared" si="141"/>
        <v>2.2826938510214549E-2</v>
      </c>
      <c r="V64" s="35">
        <f t="shared" si="141"/>
        <v>2.2878193702461601E-2</v>
      </c>
      <c r="W64" s="35">
        <f t="shared" si="141"/>
        <v>2.2929448894708652E-2</v>
      </c>
      <c r="X64" s="35">
        <f t="shared" si="141"/>
        <v>2.2980704086955704E-2</v>
      </c>
      <c r="Y64" s="35">
        <f t="shared" si="141"/>
        <v>2.3031959279202752E-2</v>
      </c>
      <c r="Z64" s="35">
        <f t="shared" si="141"/>
        <v>2.3083214471449801E-2</v>
      </c>
      <c r="AA64" s="35">
        <f t="shared" si="141"/>
        <v>2.3134469663697019E-2</v>
      </c>
      <c r="AB64" s="35">
        <f t="shared" si="141"/>
        <v>2.3185724855944074E-2</v>
      </c>
      <c r="AC64" s="35">
        <f t="shared" si="141"/>
        <v>2.3236980048191122E-2</v>
      </c>
      <c r="AD64" s="35">
        <f t="shared" si="141"/>
        <v>2.3288235240438174E-2</v>
      </c>
      <c r="AE64" s="35">
        <f t="shared" si="141"/>
        <v>2.3339490432685222E-2</v>
      </c>
      <c r="AF64" s="35">
        <f t="shared" si="141"/>
        <v>2.339074562493227E-2</v>
      </c>
      <c r="AG64" s="35">
        <f t="shared" si="141"/>
        <v>2.3442000817179318E-2</v>
      </c>
      <c r="AH64" s="35">
        <f t="shared" si="141"/>
        <v>2.3493256009426373E-2</v>
      </c>
      <c r="AI64" s="35">
        <f t="shared" si="141"/>
        <v>2.3544511201673422E-2</v>
      </c>
      <c r="AJ64" s="35">
        <f t="shared" si="141"/>
        <v>2.3595766393920473E-2</v>
      </c>
      <c r="AK64" s="35">
        <f t="shared" si="141"/>
        <v>2.3647021586167521E-2</v>
      </c>
      <c r="AL64" s="35">
        <f t="shared" si="141"/>
        <v>2.369827677841474E-2</v>
      </c>
      <c r="AM64" s="35">
        <f t="shared" si="141"/>
        <v>2.3749531970661795E-2</v>
      </c>
      <c r="AN64" s="35">
        <f t="shared" si="141"/>
        <v>2.3800787162908843E-2</v>
      </c>
      <c r="AO64" s="35">
        <f t="shared" si="141"/>
        <v>2.3852042355155891E-2</v>
      </c>
      <c r="AP64" s="35">
        <f t="shared" si="141"/>
        <v>2.3903297547402943E-2</v>
      </c>
      <c r="AQ64" s="35">
        <f t="shared" si="141"/>
        <v>2.3954552739649991E-2</v>
      </c>
      <c r="AR64" s="35">
        <f t="shared" si="141"/>
        <v>2.4005807931897039E-2</v>
      </c>
      <c r="AS64" s="35">
        <f t="shared" si="141"/>
        <v>2.4057063124144094E-2</v>
      </c>
      <c r="AT64" s="35">
        <f t="shared" si="141"/>
        <v>2.4108318316391143E-2</v>
      </c>
      <c r="AU64" s="35">
        <f t="shared" si="141"/>
        <v>2.4159573508638191E-2</v>
      </c>
      <c r="AV64" s="35">
        <f t="shared" si="141"/>
        <v>2.4210828700885242E-2</v>
      </c>
      <c r="AW64" s="35">
        <f t="shared" si="141"/>
        <v>2.4262083893132291E-2</v>
      </c>
      <c r="AX64" s="35">
        <f t="shared" si="141"/>
        <v>2.4313339085379339E-2</v>
      </c>
      <c r="AY64" s="35">
        <f t="shared" si="141"/>
        <v>2.4364594277626394E-2</v>
      </c>
      <c r="AZ64" s="35">
        <f t="shared" si="141"/>
        <v>2.4415849469873612E-2</v>
      </c>
      <c r="BA64" s="35">
        <f t="shared" si="141"/>
        <v>2.446710466212066E-2</v>
      </c>
      <c r="BB64" s="35">
        <f t="shared" si="141"/>
        <v>2.4518359854367712E-2</v>
      </c>
      <c r="BC64" s="35">
        <f t="shared" si="141"/>
        <v>2.456961504661476E-2</v>
      </c>
      <c r="BD64" s="35">
        <f t="shared" si="141"/>
        <v>2.4620870238861815E-2</v>
      </c>
      <c r="BE64" s="35">
        <f t="shared" si="141"/>
        <v>2.4672125431108863E-2</v>
      </c>
      <c r="BF64" s="35">
        <f t="shared" si="141"/>
        <v>2.4723380623355912E-2</v>
      </c>
      <c r="BG64" s="35">
        <f t="shared" si="141"/>
        <v>2.477463581560296E-2</v>
      </c>
      <c r="BH64" s="35">
        <f t="shared" si="141"/>
        <v>2.4825891007850012E-2</v>
      </c>
    </row>
    <row r="65" spans="2:60">
      <c r="B65" s="10" t="s">
        <v>126</v>
      </c>
      <c r="C65" s="35">
        <f t="shared" si="140"/>
        <v>0.128849088528044</v>
      </c>
      <c r="D65" s="35">
        <f t="shared" si="141"/>
        <v>0.12915058965890899</v>
      </c>
      <c r="E65" s="35">
        <f t="shared" si="141"/>
        <v>0.12945209078977399</v>
      </c>
      <c r="F65" s="35">
        <f t="shared" si="141"/>
        <v>0.12975359192063901</v>
      </c>
      <c r="G65" s="35">
        <f t="shared" si="141"/>
        <v>0.13005509305150401</v>
      </c>
      <c r="H65" s="35">
        <f t="shared" si="141"/>
        <v>0.130356594182369</v>
      </c>
      <c r="I65" s="35">
        <f t="shared" si="141"/>
        <v>0.130658095313234</v>
      </c>
      <c r="J65" s="35">
        <f t="shared" si="141"/>
        <v>0.13095959644409899</v>
      </c>
      <c r="K65" s="35">
        <f t="shared" si="141"/>
        <v>0.13126109757496399</v>
      </c>
      <c r="L65" s="35">
        <f t="shared" si="141"/>
        <v>0.13156259870582901</v>
      </c>
      <c r="M65" s="35">
        <f t="shared" si="141"/>
        <v>0.131864099836694</v>
      </c>
      <c r="N65" s="35">
        <f t="shared" si="141"/>
        <v>0.13216560096756</v>
      </c>
      <c r="O65" s="35">
        <f t="shared" si="141"/>
        <v>0.13246710209842499</v>
      </c>
      <c r="P65" s="35">
        <f t="shared" si="141"/>
        <v>0.13276860322928999</v>
      </c>
      <c r="Q65" s="35">
        <f t="shared" si="141"/>
        <v>0.13307010436015501</v>
      </c>
      <c r="R65" s="35">
        <f t="shared" si="141"/>
        <v>0.13337160549102001</v>
      </c>
      <c r="S65" s="35">
        <f t="shared" si="141"/>
        <v>0.133673106621885</v>
      </c>
      <c r="T65" s="35">
        <f t="shared" si="141"/>
        <v>0.13397460775275</v>
      </c>
      <c r="U65" s="35">
        <f t="shared" si="141"/>
        <v>0.13427610888361499</v>
      </c>
      <c r="V65" s="35">
        <f t="shared" si="141"/>
        <v>0.13457761001447999</v>
      </c>
      <c r="W65" s="35">
        <f t="shared" si="141"/>
        <v>0.13487911114534501</v>
      </c>
      <c r="X65" s="35">
        <f t="shared" si="141"/>
        <v>0.13518061227621</v>
      </c>
      <c r="Y65" s="35">
        <f t="shared" si="141"/>
        <v>0.135482113407075</v>
      </c>
      <c r="Z65" s="35">
        <f t="shared" si="141"/>
        <v>0.13578361453794</v>
      </c>
      <c r="AA65" s="35">
        <f t="shared" si="141"/>
        <v>0.13608511566880599</v>
      </c>
      <c r="AB65" s="35">
        <f t="shared" si="141"/>
        <v>0.13638661679967101</v>
      </c>
      <c r="AC65" s="35">
        <f t="shared" si="141"/>
        <v>0.13668811793053601</v>
      </c>
      <c r="AD65" s="35">
        <f t="shared" si="141"/>
        <v>0.136989619061401</v>
      </c>
      <c r="AE65" s="35">
        <f t="shared" si="141"/>
        <v>0.137291120192266</v>
      </c>
      <c r="AF65" s="35">
        <f t="shared" si="141"/>
        <v>0.13759262132313099</v>
      </c>
      <c r="AG65" s="35">
        <f t="shared" si="141"/>
        <v>0.13789412245399599</v>
      </c>
      <c r="AH65" s="35">
        <f t="shared" si="141"/>
        <v>0.13819562358486101</v>
      </c>
      <c r="AI65" s="35">
        <f t="shared" si="141"/>
        <v>0.13849712471572601</v>
      </c>
      <c r="AJ65" s="35">
        <f t="shared" si="141"/>
        <v>0.138798625846591</v>
      </c>
      <c r="AK65" s="35">
        <f t="shared" si="141"/>
        <v>0.139100126977456</v>
      </c>
      <c r="AL65" s="35">
        <f t="shared" si="141"/>
        <v>0.13940162810832199</v>
      </c>
      <c r="AM65" s="35">
        <f t="shared" si="141"/>
        <v>0.13970312923918701</v>
      </c>
      <c r="AN65" s="35">
        <f t="shared" si="141"/>
        <v>0.14000463037005201</v>
      </c>
      <c r="AO65" s="35">
        <f t="shared" si="141"/>
        <v>0.140306131500917</v>
      </c>
      <c r="AP65" s="35">
        <f t="shared" si="141"/>
        <v>0.140607632631782</v>
      </c>
      <c r="AQ65" s="35">
        <f t="shared" si="141"/>
        <v>0.14090913376264699</v>
      </c>
      <c r="AR65" s="35">
        <f t="shared" si="141"/>
        <v>0.14121063489351199</v>
      </c>
      <c r="AS65" s="35">
        <f t="shared" si="141"/>
        <v>0.14151213602437701</v>
      </c>
      <c r="AT65" s="35">
        <f t="shared" si="141"/>
        <v>0.14181363715524201</v>
      </c>
      <c r="AU65" s="35">
        <f t="shared" si="141"/>
        <v>0.142115138286107</v>
      </c>
      <c r="AV65" s="35">
        <f t="shared" si="141"/>
        <v>0.142416639416972</v>
      </c>
      <c r="AW65" s="35">
        <f t="shared" si="141"/>
        <v>0.14271814054783699</v>
      </c>
      <c r="AX65" s="35">
        <f t="shared" si="141"/>
        <v>0.14301964167870199</v>
      </c>
      <c r="AY65" s="35">
        <f t="shared" si="141"/>
        <v>0.14332114280956701</v>
      </c>
      <c r="AZ65" s="35">
        <f t="shared" si="141"/>
        <v>0.143622643940433</v>
      </c>
      <c r="BA65" s="35">
        <f t="shared" si="141"/>
        <v>0.143924145071298</v>
      </c>
      <c r="BB65" s="35">
        <f t="shared" si="141"/>
        <v>0.14422564620216299</v>
      </c>
      <c r="BC65" s="35">
        <f t="shared" si="141"/>
        <v>0.14452714733302799</v>
      </c>
      <c r="BD65" s="35">
        <f t="shared" si="141"/>
        <v>0.14482864846389301</v>
      </c>
      <c r="BE65" s="35">
        <f t="shared" si="141"/>
        <v>0.14513014959475801</v>
      </c>
      <c r="BF65" s="35">
        <f t="shared" si="141"/>
        <v>0.145431650725623</v>
      </c>
      <c r="BG65" s="35">
        <f t="shared" si="141"/>
        <v>0.145733151856488</v>
      </c>
      <c r="BH65" s="35">
        <f t="shared" si="141"/>
        <v>0.14603465298735299</v>
      </c>
    </row>
    <row r="67" spans="2:60">
      <c r="B67" s="10" t="s">
        <v>712</v>
      </c>
      <c r="C67" s="10">
        <v>1</v>
      </c>
      <c r="D67" s="10">
        <v>1</v>
      </c>
      <c r="E67" s="10">
        <v>1</v>
      </c>
      <c r="F67" s="10">
        <v>1</v>
      </c>
      <c r="G67" s="10">
        <v>1</v>
      </c>
      <c r="H67" s="10">
        <v>1</v>
      </c>
      <c r="I67" s="10">
        <v>1</v>
      </c>
      <c r="J67" s="10">
        <v>1</v>
      </c>
      <c r="K67" s="10">
        <v>1</v>
      </c>
      <c r="L67" s="10">
        <v>1</v>
      </c>
      <c r="M67" s="10">
        <v>1</v>
      </c>
      <c r="N67" s="10">
        <v>1</v>
      </c>
      <c r="O67" s="10">
        <v>1</v>
      </c>
      <c r="P67" s="10">
        <v>1</v>
      </c>
      <c r="Q67" s="10">
        <v>1</v>
      </c>
      <c r="R67" s="10">
        <v>1</v>
      </c>
      <c r="S67" s="10">
        <v>1</v>
      </c>
      <c r="T67" s="10">
        <v>1</v>
      </c>
      <c r="U67" s="10">
        <v>1</v>
      </c>
      <c r="V67" s="10">
        <v>1</v>
      </c>
      <c r="W67" s="10">
        <v>1</v>
      </c>
      <c r="X67" s="10">
        <v>1</v>
      </c>
      <c r="Y67" s="10">
        <v>1</v>
      </c>
      <c r="Z67" s="10">
        <v>1</v>
      </c>
      <c r="AA67" s="10">
        <v>1</v>
      </c>
      <c r="AB67" s="10">
        <v>1</v>
      </c>
      <c r="AC67" s="10">
        <v>1</v>
      </c>
      <c r="AD67" s="10">
        <v>1</v>
      </c>
      <c r="AE67" s="10">
        <v>1</v>
      </c>
      <c r="AF67" s="10">
        <v>1</v>
      </c>
      <c r="AG67" s="10">
        <v>1</v>
      </c>
      <c r="AH67" s="10">
        <v>1</v>
      </c>
      <c r="AI67" s="10">
        <v>1</v>
      </c>
      <c r="AJ67" s="10">
        <v>1</v>
      </c>
      <c r="AK67" s="10">
        <v>1</v>
      </c>
      <c r="AL67" s="10">
        <v>1</v>
      </c>
      <c r="AM67" s="10">
        <v>1</v>
      </c>
      <c r="AN67" s="10">
        <v>1</v>
      </c>
      <c r="AO67" s="10">
        <v>1</v>
      </c>
      <c r="AP67" s="10">
        <v>1</v>
      </c>
      <c r="AQ67" s="10">
        <v>1</v>
      </c>
      <c r="AR67" s="10">
        <v>1</v>
      </c>
      <c r="AS67" s="10">
        <v>1</v>
      </c>
      <c r="AT67" s="10">
        <v>1</v>
      </c>
      <c r="AU67" s="10">
        <v>1</v>
      </c>
      <c r="AV67" s="10">
        <v>1</v>
      </c>
      <c r="AW67" s="10">
        <v>1</v>
      </c>
      <c r="AX67" s="10">
        <v>1</v>
      </c>
      <c r="AY67" s="10">
        <v>1</v>
      </c>
      <c r="AZ67" s="10">
        <v>1</v>
      </c>
      <c r="BA67" s="10">
        <v>1</v>
      </c>
      <c r="BB67" s="10">
        <v>1</v>
      </c>
      <c r="BC67" s="10">
        <v>1</v>
      </c>
      <c r="BD67" s="10">
        <v>1</v>
      </c>
      <c r="BE67" s="10">
        <v>1</v>
      </c>
      <c r="BF67" s="10">
        <v>1</v>
      </c>
      <c r="BG67" s="10">
        <v>1</v>
      </c>
      <c r="BH67" s="10">
        <v>1</v>
      </c>
    </row>
    <row r="301" spans="10:10">
      <c r="J301" s="134">
        <f>'3. Mecanical drive'!C61</f>
        <v>0.24</v>
      </c>
    </row>
  </sheetData>
  <mergeCells count="3">
    <mergeCell ref="A2:D2"/>
    <mergeCell ref="A51:D51"/>
    <mergeCell ref="A18:D18"/>
  </mergeCells>
  <pageMargins left="0.7" right="0.7" top="0.75" bottom="0.75" header="0.3" footer="0.3"/>
  <pageSetup paperSize="9" orientation="portrait" r:id="rId1"/>
  <drawing r:id="rId2"/>
  <mc:AlternateContent xmlns:mc="http://schemas.openxmlformats.org/markup-compatibility/2006">
    <mc:Choice Requires="v">
      <legacyDrawing r:id="rId3"/>
    </mc:Choice>
  </mc:AlternateContent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CC51"/>
  <sheetViews>
    <sheetView topLeftCell="A30" workbookViewId="0">
      <selection activeCell="C35" sqref="C35"/>
    </sheetView>
  </sheetViews>
  <sheetFormatPr baseColWidth="10" defaultColWidth="8.83203125" defaultRowHeight="13"/>
  <cols>
    <col min="1" max="1" width="17.1640625" customWidth="1"/>
    <col min="2" max="2" width="25.83203125" customWidth="1"/>
    <col min="4" max="4" width="14.33203125" customWidth="1"/>
    <col min="64" max="64" width="12.1640625" bestFit="1" customWidth="1"/>
    <col min="65" max="80" width="11" bestFit="1" customWidth="1"/>
  </cols>
  <sheetData>
    <row r="2" spans="1:5">
      <c r="A2" s="324" t="s">
        <v>597</v>
      </c>
      <c r="B2" s="324"/>
      <c r="C2" s="324"/>
      <c r="D2" s="324"/>
      <c r="E2" s="324"/>
    </row>
    <row r="20" spans="1:80">
      <c r="B20" t="s">
        <v>589</v>
      </c>
    </row>
    <row r="22" spans="1:80" s="20" customFormat="1">
      <c r="B22" s="20" t="s">
        <v>408</v>
      </c>
      <c r="C22" s="20" t="s">
        <v>591</v>
      </c>
      <c r="D22" s="20" t="s">
        <v>592</v>
      </c>
    </row>
    <row r="23" spans="1:80">
      <c r="B23">
        <v>1940</v>
      </c>
      <c r="C23" s="23">
        <v>0.85</v>
      </c>
      <c r="D23" s="23">
        <v>3.3000000000000002E-2</v>
      </c>
    </row>
    <row r="24" spans="1:80">
      <c r="B24">
        <v>1960</v>
      </c>
      <c r="C24" s="23">
        <v>0.87</v>
      </c>
      <c r="D24" s="23">
        <v>3.5000000000000003E-2</v>
      </c>
    </row>
    <row r="25" spans="1:80">
      <c r="B25">
        <v>1980</v>
      </c>
      <c r="C25" s="23">
        <v>0.89</v>
      </c>
      <c r="D25" s="23">
        <v>0.04</v>
      </c>
    </row>
    <row r="26" spans="1:80">
      <c r="B26">
        <v>2000</v>
      </c>
      <c r="C26" s="23">
        <v>0.9</v>
      </c>
      <c r="D26" s="23">
        <v>4.2000000000000003E-2</v>
      </c>
    </row>
    <row r="28" spans="1:80">
      <c r="B28" t="s">
        <v>619</v>
      </c>
    </row>
    <row r="29" spans="1:80" s="8" customFormat="1">
      <c r="A29" s="78"/>
      <c r="B29" s="78"/>
      <c r="C29" s="78"/>
      <c r="D29" s="78"/>
      <c r="E29" s="78"/>
      <c r="BS29"/>
      <c r="BT29"/>
      <c r="BU29"/>
      <c r="BV29"/>
      <c r="BW29"/>
      <c r="BX29"/>
      <c r="BY29"/>
      <c r="BZ29"/>
      <c r="CA29"/>
      <c r="CB29"/>
    </row>
    <row r="30" spans="1:80" s="8" customFormat="1">
      <c r="A30" s="78"/>
      <c r="B30" s="27" t="s">
        <v>408</v>
      </c>
      <c r="C30" s="38">
        <v>1940</v>
      </c>
      <c r="D30" s="38">
        <f>C30+1</f>
        <v>1941</v>
      </c>
      <c r="E30" s="38">
        <f t="shared" ref="E30" si="0">D30+1</f>
        <v>1942</v>
      </c>
      <c r="F30" s="38">
        <f t="shared" ref="F30" si="1">E30+1</f>
        <v>1943</v>
      </c>
      <c r="G30" s="38">
        <f t="shared" ref="G30" si="2">F30+1</f>
        <v>1944</v>
      </c>
      <c r="H30" s="38">
        <f t="shared" ref="H30" si="3">G30+1</f>
        <v>1945</v>
      </c>
      <c r="I30" s="38">
        <f t="shared" ref="I30" si="4">H30+1</f>
        <v>1946</v>
      </c>
      <c r="J30" s="38">
        <f t="shared" ref="J30" si="5">I30+1</f>
        <v>1947</v>
      </c>
      <c r="K30" s="38">
        <f t="shared" ref="K30" si="6">J30+1</f>
        <v>1948</v>
      </c>
      <c r="L30" s="38">
        <f t="shared" ref="L30" si="7">K30+1</f>
        <v>1949</v>
      </c>
      <c r="M30" s="38">
        <f t="shared" ref="M30" si="8">L30+1</f>
        <v>1950</v>
      </c>
      <c r="N30" s="38">
        <f t="shared" ref="N30" si="9">M30+1</f>
        <v>1951</v>
      </c>
      <c r="O30" s="38">
        <f t="shared" ref="O30" si="10">N30+1</f>
        <v>1952</v>
      </c>
      <c r="P30" s="38">
        <f t="shared" ref="P30" si="11">O30+1</f>
        <v>1953</v>
      </c>
      <c r="Q30" s="38">
        <f t="shared" ref="Q30" si="12">P30+1</f>
        <v>1954</v>
      </c>
      <c r="R30" s="38">
        <f t="shared" ref="R30" si="13">Q30+1</f>
        <v>1955</v>
      </c>
      <c r="S30" s="38">
        <f t="shared" ref="S30" si="14">R30+1</f>
        <v>1956</v>
      </c>
      <c r="T30" s="38">
        <f t="shared" ref="T30" si="15">S30+1</f>
        <v>1957</v>
      </c>
      <c r="U30" s="38">
        <f t="shared" ref="U30" si="16">T30+1</f>
        <v>1958</v>
      </c>
      <c r="V30" s="38">
        <f t="shared" ref="V30" si="17">U30+1</f>
        <v>1959</v>
      </c>
      <c r="W30" s="38">
        <f t="shared" ref="W30" si="18">V30+1</f>
        <v>1960</v>
      </c>
      <c r="X30" s="38">
        <f t="shared" ref="X30" si="19">W30+1</f>
        <v>1961</v>
      </c>
      <c r="Y30" s="38">
        <f t="shared" ref="Y30" si="20">X30+1</f>
        <v>1962</v>
      </c>
      <c r="Z30" s="38">
        <f t="shared" ref="Z30" si="21">Y30+1</f>
        <v>1963</v>
      </c>
      <c r="AA30" s="38">
        <f t="shared" ref="AA30" si="22">Z30+1</f>
        <v>1964</v>
      </c>
      <c r="AB30" s="38">
        <f t="shared" ref="AB30" si="23">AA30+1</f>
        <v>1965</v>
      </c>
      <c r="AC30" s="38">
        <f t="shared" ref="AC30" si="24">AB30+1</f>
        <v>1966</v>
      </c>
      <c r="AD30" s="38">
        <f t="shared" ref="AD30" si="25">AC30+1</f>
        <v>1967</v>
      </c>
      <c r="AE30" s="38">
        <f t="shared" ref="AE30" si="26">AD30+1</f>
        <v>1968</v>
      </c>
      <c r="AF30" s="38">
        <f t="shared" ref="AF30" si="27">AE30+1</f>
        <v>1969</v>
      </c>
      <c r="AG30" s="38">
        <f t="shared" ref="AG30" si="28">AF30+1</f>
        <v>1970</v>
      </c>
      <c r="AH30" s="38">
        <f t="shared" ref="AH30" si="29">AG30+1</f>
        <v>1971</v>
      </c>
      <c r="AI30" s="38">
        <f t="shared" ref="AI30" si="30">AH30+1</f>
        <v>1972</v>
      </c>
      <c r="AJ30" s="38">
        <f t="shared" ref="AJ30" si="31">AI30+1</f>
        <v>1973</v>
      </c>
      <c r="AK30" s="38">
        <f t="shared" ref="AK30" si="32">AJ30+1</f>
        <v>1974</v>
      </c>
      <c r="AL30" s="38">
        <f t="shared" ref="AL30" si="33">AK30+1</f>
        <v>1975</v>
      </c>
      <c r="AM30" s="38">
        <f t="shared" ref="AM30" si="34">AL30+1</f>
        <v>1976</v>
      </c>
      <c r="AN30" s="38">
        <f t="shared" ref="AN30" si="35">AM30+1</f>
        <v>1977</v>
      </c>
      <c r="AO30" s="38">
        <f t="shared" ref="AO30" si="36">AN30+1</f>
        <v>1978</v>
      </c>
      <c r="AP30" s="38">
        <f t="shared" ref="AP30" si="37">AO30+1</f>
        <v>1979</v>
      </c>
      <c r="AQ30" s="38">
        <f t="shared" ref="AQ30" si="38">AP30+1</f>
        <v>1980</v>
      </c>
      <c r="AR30" s="38">
        <f t="shared" ref="AR30" si="39">AQ30+1</f>
        <v>1981</v>
      </c>
      <c r="AS30" s="38">
        <f t="shared" ref="AS30" si="40">AR30+1</f>
        <v>1982</v>
      </c>
      <c r="AT30" s="38">
        <f t="shared" ref="AT30" si="41">AS30+1</f>
        <v>1983</v>
      </c>
      <c r="AU30" s="38">
        <f t="shared" ref="AU30" si="42">AT30+1</f>
        <v>1984</v>
      </c>
      <c r="AV30" s="38">
        <f t="shared" ref="AV30" si="43">AU30+1</f>
        <v>1985</v>
      </c>
      <c r="AW30" s="38">
        <f t="shared" ref="AW30" si="44">AV30+1</f>
        <v>1986</v>
      </c>
      <c r="AX30" s="38">
        <f t="shared" ref="AX30" si="45">AW30+1</f>
        <v>1987</v>
      </c>
      <c r="AY30" s="38">
        <f t="shared" ref="AY30" si="46">AX30+1</f>
        <v>1988</v>
      </c>
      <c r="AZ30" s="38">
        <f t="shared" ref="AZ30" si="47">AY30+1</f>
        <v>1989</v>
      </c>
      <c r="BA30" s="38">
        <f t="shared" ref="BA30" si="48">AZ30+1</f>
        <v>1990</v>
      </c>
      <c r="BB30" s="38">
        <f t="shared" ref="BB30" si="49">BA30+1</f>
        <v>1991</v>
      </c>
      <c r="BC30" s="38">
        <f t="shared" ref="BC30" si="50">BB30+1</f>
        <v>1992</v>
      </c>
      <c r="BD30" s="38">
        <f t="shared" ref="BD30" si="51">BC30+1</f>
        <v>1993</v>
      </c>
      <c r="BE30" s="38">
        <f t="shared" ref="BE30" si="52">BD30+1</f>
        <v>1994</v>
      </c>
      <c r="BF30" s="38">
        <f t="shared" ref="BF30" si="53">BE30+1</f>
        <v>1995</v>
      </c>
      <c r="BG30" s="38">
        <f t="shared" ref="BG30" si="54">BF30+1</f>
        <v>1996</v>
      </c>
      <c r="BH30" s="38">
        <f t="shared" ref="BH30" si="55">BG30+1</f>
        <v>1997</v>
      </c>
      <c r="BI30" s="38">
        <f t="shared" ref="BI30" si="56">BH30+1</f>
        <v>1998</v>
      </c>
      <c r="BJ30" s="38">
        <f t="shared" ref="BJ30" si="57">BI30+1</f>
        <v>1999</v>
      </c>
      <c r="BK30" s="38">
        <f t="shared" ref="BK30" si="58">BJ30+1</f>
        <v>2000</v>
      </c>
      <c r="BL30" s="38">
        <f t="shared" ref="BL30" si="59">BK30+1</f>
        <v>2001</v>
      </c>
      <c r="BM30" s="38">
        <f t="shared" ref="BM30" si="60">BL30+1</f>
        <v>2002</v>
      </c>
      <c r="BN30" s="38">
        <f t="shared" ref="BN30" si="61">BM30+1</f>
        <v>2003</v>
      </c>
      <c r="BO30" s="38">
        <f t="shared" ref="BO30" si="62">BN30+1</f>
        <v>2004</v>
      </c>
      <c r="BP30" s="38">
        <f t="shared" ref="BP30" si="63">BO30+1</f>
        <v>2005</v>
      </c>
      <c r="BQ30" s="38">
        <f t="shared" ref="BQ30" si="64">BP30+1</f>
        <v>2006</v>
      </c>
      <c r="BR30" s="38">
        <f t="shared" ref="BR30" si="65">BQ30+1</f>
        <v>2007</v>
      </c>
      <c r="BS30" s="38">
        <f t="shared" ref="BS30" si="66">BR30+1</f>
        <v>2008</v>
      </c>
      <c r="BT30" s="38">
        <f t="shared" ref="BT30" si="67">BS30+1</f>
        <v>2009</v>
      </c>
      <c r="BU30" s="38">
        <f t="shared" ref="BU30" si="68">BT30+1</f>
        <v>2010</v>
      </c>
      <c r="BV30" s="38">
        <f t="shared" ref="BV30" si="69">BU30+1</f>
        <v>2011</v>
      </c>
      <c r="BW30" s="38">
        <f t="shared" ref="BW30" si="70">BV30+1</f>
        <v>2012</v>
      </c>
      <c r="BX30" s="38">
        <f t="shared" ref="BX30" si="71">BW30+1</f>
        <v>2013</v>
      </c>
      <c r="BY30" s="38">
        <f t="shared" ref="BY30" si="72">BX30+1</f>
        <v>2014</v>
      </c>
      <c r="BZ30" s="38">
        <f t="shared" ref="BZ30" si="73">BY30+1</f>
        <v>2015</v>
      </c>
      <c r="CA30" s="38">
        <f t="shared" ref="CA30" si="74">BZ30+1</f>
        <v>2016</v>
      </c>
      <c r="CB30" s="38">
        <f t="shared" ref="CB30" si="75">CA30+1</f>
        <v>2017</v>
      </c>
    </row>
    <row r="31" spans="1:80" s="8" customFormat="1" ht="28">
      <c r="A31" s="78"/>
      <c r="B31" s="45" t="s">
        <v>598</v>
      </c>
      <c r="C31" s="79">
        <v>0.788899783402362</v>
      </c>
      <c r="D31" s="102">
        <v>0.79444075829305305</v>
      </c>
      <c r="E31" s="102">
        <v>0.799791153658853</v>
      </c>
      <c r="F31" s="102">
        <v>0.80495752440318702</v>
      </c>
      <c r="G31" s="102">
        <v>0.80994619997631201</v>
      </c>
      <c r="H31" s="102">
        <v>0.81476329212967302</v>
      </c>
      <c r="I31" s="102">
        <v>0.81941470240356995</v>
      </c>
      <c r="J31" s="102">
        <v>0.82390612935728103</v>
      </c>
      <c r="K31" s="102">
        <v>0.82824307555050902</v>
      </c>
      <c r="L31" s="102">
        <v>0.83243085428470798</v>
      </c>
      <c r="M31" s="102">
        <v>0.83647459611253905</v>
      </c>
      <c r="N31" s="102">
        <v>0.84037925512344003</v>
      </c>
      <c r="O31" s="102">
        <v>0.84414961501300501</v>
      </c>
      <c r="P31" s="102">
        <v>0.84779029494360902</v>
      </c>
      <c r="Q31" s="102">
        <v>0.85130575520346097</v>
      </c>
      <c r="R31" s="102">
        <v>0.85470030267101105</v>
      </c>
      <c r="S31" s="102">
        <v>0.85797809609142195</v>
      </c>
      <c r="T31" s="102">
        <v>0.86114315117154405</v>
      </c>
      <c r="U31" s="102">
        <v>0.86419934549966304</v>
      </c>
      <c r="V31" s="102">
        <v>0.86715042329602998</v>
      </c>
      <c r="W31" s="103">
        <v>0.87</v>
      </c>
      <c r="X31" s="102">
        <v>0.87275156669939502</v>
      </c>
      <c r="Y31" s="102">
        <v>0.875408494407524</v>
      </c>
      <c r="Z31" s="102">
        <v>0.87797403819309905</v>
      </c>
      <c r="AA31" s="102">
        <v>0.88045134116809598</v>
      </c>
      <c r="AB31" s="102">
        <v>0.88284343833846302</v>
      </c>
      <c r="AC31" s="102">
        <v>0.88515326032238495</v>
      </c>
      <c r="AD31" s="102">
        <v>0.88738363694065103</v>
      </c>
      <c r="AE31" s="102">
        <v>0.88953730068354198</v>
      </c>
      <c r="AF31" s="102">
        <v>0.891616890058475</v>
      </c>
      <c r="AG31" s="102">
        <v>0.89362495282250298</v>
      </c>
      <c r="AH31" s="102">
        <v>0.89556394910363302</v>
      </c>
      <c r="AI31" s="102">
        <v>0.89743625441479502</v>
      </c>
      <c r="AJ31" s="102">
        <v>0.89924416256414197</v>
      </c>
      <c r="AK31" s="102">
        <v>0.90098988846524697</v>
      </c>
      <c r="AL31" s="102">
        <v>0.90267557085065497</v>
      </c>
      <c r="AM31" s="102">
        <v>0.90430327489209505</v>
      </c>
      <c r="AN31" s="102">
        <v>0.90587499473057398</v>
      </c>
      <c r="AO31" s="102">
        <v>0.90739265591944795</v>
      </c>
      <c r="AP31" s="102">
        <v>0.90885811778346903</v>
      </c>
      <c r="AQ31" s="79">
        <v>0.91027317569668698</v>
      </c>
      <c r="AR31" s="79">
        <v>0.91163956328200801</v>
      </c>
      <c r="AS31" s="79">
        <v>0.91295895453510201</v>
      </c>
      <c r="AT31" s="79">
        <v>0.91423296587525105</v>
      </c>
      <c r="AU31" s="79">
        <v>0.91546315812567403</v>
      </c>
      <c r="AV31" s="79">
        <v>0.91665103842571904</v>
      </c>
      <c r="AW31" s="79">
        <v>0.91779806207730896</v>
      </c>
      <c r="AX31" s="79">
        <v>0.91890563432785999</v>
      </c>
      <c r="AY31" s="79">
        <v>0.91997511209188798</v>
      </c>
      <c r="AZ31" s="79">
        <v>0.92100780561340101</v>
      </c>
      <c r="BA31" s="79">
        <v>0.92200498007110798</v>
      </c>
      <c r="BB31" s="79">
        <v>0.922967857128423</v>
      </c>
      <c r="BC31" s="79">
        <v>0.923897616430157</v>
      </c>
      <c r="BD31" s="79">
        <v>0.92479539704772695</v>
      </c>
      <c r="BE31" s="79">
        <v>0.925662298874664</v>
      </c>
      <c r="BF31" s="79">
        <v>0.92649938397411702</v>
      </c>
      <c r="BG31" s="79">
        <v>0.927307677880018</v>
      </c>
      <c r="BH31" s="79">
        <v>0.92808817085348405</v>
      </c>
      <c r="BI31" s="79">
        <v>0.92884181909601404</v>
      </c>
      <c r="BJ31" s="79">
        <v>0.92956954592095398</v>
      </c>
      <c r="BK31" s="102">
        <v>0.93027224288467103</v>
      </c>
      <c r="BL31" s="79">
        <v>0.93095077087882505</v>
      </c>
      <c r="BM31" s="79">
        <v>0.931605961185062</v>
      </c>
      <c r="BN31" s="79">
        <v>0.93223861649344397</v>
      </c>
      <c r="BO31" s="79">
        <v>0.93284951188584198</v>
      </c>
      <c r="BP31" s="79">
        <v>0.93343939578550805</v>
      </c>
      <c r="BQ31" s="79">
        <v>0.93400899087398803</v>
      </c>
      <c r="BR31" s="79">
        <v>0.93455899497649897</v>
      </c>
      <c r="BS31" s="79">
        <v>0.93509008191684695</v>
      </c>
      <c r="BT31" s="79">
        <v>0.93560290234295096</v>
      </c>
      <c r="BU31" s="79">
        <v>0.93609808452396404</v>
      </c>
      <c r="BV31" s="79">
        <v>0.936576235119985</v>
      </c>
      <c r="BW31" s="79">
        <v>0.93703793992528905</v>
      </c>
      <c r="BX31" s="79">
        <v>0.93748376458600402</v>
      </c>
      <c r="BY31" s="79">
        <v>0.93791425529309003</v>
      </c>
      <c r="BZ31" s="79">
        <v>0.938329939451502</v>
      </c>
      <c r="CA31" s="79">
        <v>0.93873132632631595</v>
      </c>
      <c r="CB31" s="79">
        <v>0.93911890766665196</v>
      </c>
    </row>
    <row r="32" spans="1:80" s="53" customFormat="1">
      <c r="A32" s="81"/>
      <c r="B32" s="82" t="s">
        <v>594</v>
      </c>
      <c r="C32" s="82"/>
      <c r="D32" s="83">
        <f>D31-C31</f>
        <v>5.5409748906910528E-3</v>
      </c>
      <c r="E32" s="83">
        <f t="shared" ref="E32:BP32" si="76">E31-D31</f>
        <v>5.3503953657999537E-3</v>
      </c>
      <c r="F32" s="83">
        <f t="shared" si="76"/>
        <v>5.1663707443340146E-3</v>
      </c>
      <c r="G32" s="83">
        <f t="shared" si="76"/>
        <v>4.9886755731249899E-3</v>
      </c>
      <c r="H32" s="83">
        <f t="shared" si="76"/>
        <v>4.8170921533610134E-3</v>
      </c>
      <c r="I32" s="83">
        <f t="shared" si="76"/>
        <v>4.6514102738969276E-3</v>
      </c>
      <c r="J32" s="83">
        <f t="shared" si="76"/>
        <v>4.4914269537110751E-3</v>
      </c>
      <c r="K32" s="83">
        <f t="shared" si="76"/>
        <v>4.3369461932279973E-3</v>
      </c>
      <c r="L32" s="83">
        <f t="shared" si="76"/>
        <v>4.1877787341989547E-3</v>
      </c>
      <c r="M32" s="83">
        <f t="shared" si="76"/>
        <v>4.0437418278310711E-3</v>
      </c>
      <c r="N32" s="83">
        <f t="shared" si="76"/>
        <v>3.9046590109009793E-3</v>
      </c>
      <c r="O32" s="83">
        <f t="shared" si="76"/>
        <v>3.7703598895649781E-3</v>
      </c>
      <c r="P32" s="83">
        <f t="shared" si="76"/>
        <v>3.6406799306040183E-3</v>
      </c>
      <c r="Q32" s="83">
        <f t="shared" si="76"/>
        <v>3.5154602598519435E-3</v>
      </c>
      <c r="R32" s="83">
        <f t="shared" si="76"/>
        <v>3.3945474675500797E-3</v>
      </c>
      <c r="S32" s="83">
        <f t="shared" si="76"/>
        <v>3.2777934204109016E-3</v>
      </c>
      <c r="T32" s="83">
        <f t="shared" si="76"/>
        <v>3.1650550801221033E-3</v>
      </c>
      <c r="U32" s="83">
        <f t="shared" si="76"/>
        <v>3.0561943281189885E-3</v>
      </c>
      <c r="V32" s="83">
        <f t="shared" si="76"/>
        <v>2.951077796366941E-3</v>
      </c>
      <c r="W32" s="83">
        <f t="shared" si="76"/>
        <v>2.8495767039700137E-3</v>
      </c>
      <c r="X32" s="83">
        <f t="shared" si="76"/>
        <v>2.751566699395025E-3</v>
      </c>
      <c r="Y32" s="83">
        <f t="shared" si="76"/>
        <v>2.6569277081289755E-3</v>
      </c>
      <c r="Z32" s="83">
        <f t="shared" si="76"/>
        <v>2.5655437855750529E-3</v>
      </c>
      <c r="AA32" s="83">
        <f t="shared" si="76"/>
        <v>2.4773029749969311E-3</v>
      </c>
      <c r="AB32" s="83">
        <f t="shared" si="76"/>
        <v>2.3920971703670357E-3</v>
      </c>
      <c r="AC32" s="83">
        <f t="shared" si="76"/>
        <v>2.3098219839219336E-3</v>
      </c>
      <c r="AD32" s="83">
        <f t="shared" si="76"/>
        <v>2.2303766182660834E-3</v>
      </c>
      <c r="AE32" s="83">
        <f t="shared" si="76"/>
        <v>2.1536637428909433E-3</v>
      </c>
      <c r="AF32" s="83">
        <f t="shared" si="76"/>
        <v>2.0795893749330219E-3</v>
      </c>
      <c r="AG32" s="83">
        <f t="shared" si="76"/>
        <v>2.0080627640279847E-3</v>
      </c>
      <c r="AH32" s="83">
        <f t="shared" si="76"/>
        <v>1.9389962811300343E-3</v>
      </c>
      <c r="AI32" s="83">
        <f t="shared" si="76"/>
        <v>1.8723053111620036E-3</v>
      </c>
      <c r="AJ32" s="83">
        <f t="shared" si="76"/>
        <v>1.8079081493469484E-3</v>
      </c>
      <c r="AK32" s="83">
        <f t="shared" si="76"/>
        <v>1.7457259011049997E-3</v>
      </c>
      <c r="AL32" s="83">
        <f t="shared" si="76"/>
        <v>1.685682385408005E-3</v>
      </c>
      <c r="AM32" s="83">
        <f t="shared" si="76"/>
        <v>1.6277040414400812E-3</v>
      </c>
      <c r="AN32" s="83">
        <f t="shared" si="76"/>
        <v>1.5717198384789244E-3</v>
      </c>
      <c r="AO32" s="83">
        <f t="shared" si="76"/>
        <v>1.5176611888739755E-3</v>
      </c>
      <c r="AP32" s="83">
        <f t="shared" si="76"/>
        <v>1.4654618640210781E-3</v>
      </c>
      <c r="AQ32" s="83">
        <f t="shared" si="76"/>
        <v>1.4150579132179431E-3</v>
      </c>
      <c r="AR32" s="83">
        <f t="shared" si="76"/>
        <v>1.3663875853210383E-3</v>
      </c>
      <c r="AS32" s="83">
        <f t="shared" si="76"/>
        <v>1.3193912530939933E-3</v>
      </c>
      <c r="AT32" s="83">
        <f t="shared" si="76"/>
        <v>1.2740113401490394E-3</v>
      </c>
      <c r="AU32" s="83">
        <f t="shared" si="76"/>
        <v>1.230192250422979E-3</v>
      </c>
      <c r="AV32" s="83">
        <f t="shared" si="76"/>
        <v>1.1878803000450189E-3</v>
      </c>
      <c r="AW32" s="83">
        <f t="shared" si="76"/>
        <v>1.1470236515899179E-3</v>
      </c>
      <c r="AX32" s="83">
        <f t="shared" si="76"/>
        <v>1.1075722505510255E-3</v>
      </c>
      <c r="AY32" s="83">
        <f t="shared" si="76"/>
        <v>1.0694777640279929E-3</v>
      </c>
      <c r="AZ32" s="83">
        <f t="shared" si="76"/>
        <v>1.0326935215130284E-3</v>
      </c>
      <c r="BA32" s="83">
        <f t="shared" si="76"/>
        <v>9.9717445770697299E-4</v>
      </c>
      <c r="BB32" s="83">
        <f t="shared" si="76"/>
        <v>9.6287705731501472E-4</v>
      </c>
      <c r="BC32" s="83">
        <f t="shared" si="76"/>
        <v>9.2975930173400112E-4</v>
      </c>
      <c r="BD32" s="83">
        <f t="shared" si="76"/>
        <v>8.9778061756995431E-4</v>
      </c>
      <c r="BE32" s="83">
        <f t="shared" si="76"/>
        <v>8.6690182693704987E-4</v>
      </c>
      <c r="BF32" s="83">
        <f t="shared" si="76"/>
        <v>8.3708509945301657E-4</v>
      </c>
      <c r="BG32" s="83">
        <f t="shared" si="76"/>
        <v>8.0829390590098082E-4</v>
      </c>
      <c r="BH32" s="83">
        <f t="shared" si="76"/>
        <v>7.8049297346605151E-4</v>
      </c>
      <c r="BI32" s="83">
        <f t="shared" si="76"/>
        <v>7.5364824252999174E-4</v>
      </c>
      <c r="BJ32" s="83">
        <f t="shared" si="76"/>
        <v>7.2772682493993379E-4</v>
      </c>
      <c r="BK32" s="83">
        <f t="shared" si="76"/>
        <v>7.0269696371705326E-4</v>
      </c>
      <c r="BL32" s="83">
        <f t="shared" si="76"/>
        <v>6.7852799415402121E-4</v>
      </c>
      <c r="BM32" s="83">
        <f t="shared" si="76"/>
        <v>6.551903062369524E-4</v>
      </c>
      <c r="BN32" s="83">
        <f t="shared" si="76"/>
        <v>6.326553083819686E-4</v>
      </c>
      <c r="BO32" s="83">
        <f t="shared" si="76"/>
        <v>6.1089539239800317E-4</v>
      </c>
      <c r="BP32" s="83">
        <f t="shared" si="76"/>
        <v>5.8988389966607713E-4</v>
      </c>
      <c r="BQ32" s="83">
        <f t="shared" ref="BQ32:BR32" si="77">BQ31-BP31</f>
        <v>5.6959508847997942E-4</v>
      </c>
      <c r="BR32" s="83">
        <f t="shared" si="77"/>
        <v>5.5000410251093701E-4</v>
      </c>
      <c r="BS32" s="83">
        <f>BS31-BR31</f>
        <v>5.310869403479801E-4</v>
      </c>
      <c r="BT32" s="83">
        <f t="shared" ref="BT32" si="78">BT31-BS31</f>
        <v>5.1282042610401035E-4</v>
      </c>
      <c r="BU32" s="83">
        <f t="shared" ref="BU32" si="79">BU31-BT31</f>
        <v>4.9518218101307632E-4</v>
      </c>
      <c r="BV32" s="83">
        <f t="shared" ref="BV32" si="80">BV31-BU31</f>
        <v>4.7815059602096532E-4</v>
      </c>
      <c r="BW32" s="83">
        <f t="shared" ref="BW32" si="81">BW31-BV31</f>
        <v>4.6170480530405289E-4</v>
      </c>
      <c r="BX32" s="83">
        <f t="shared" ref="BX32" si="82">BX31-BW31</f>
        <v>4.4582466071496629E-4</v>
      </c>
      <c r="BY32" s="83">
        <f t="shared" ref="BY32" si="83">BY31-BX31</f>
        <v>4.3049070708600645E-4</v>
      </c>
      <c r="BZ32" s="83">
        <f t="shared" ref="BZ32" si="84">BZ31-BY31</f>
        <v>4.1568415841197748E-4</v>
      </c>
      <c r="CA32" s="83">
        <f t="shared" ref="CA32" si="85">CA31-BZ31</f>
        <v>4.0138687481394708E-4</v>
      </c>
      <c r="CB32" s="83">
        <f t="shared" ref="CB32" si="86">CB31-CA31</f>
        <v>3.8758134033600733E-4</v>
      </c>
    </row>
    <row r="33" spans="1:81" s="8" customFormat="1">
      <c r="A33" s="78"/>
      <c r="B33" s="78"/>
      <c r="C33" s="78"/>
      <c r="D33" s="78"/>
      <c r="E33" s="78"/>
      <c r="BS33"/>
      <c r="BT33"/>
      <c r="BU33"/>
      <c r="BV33"/>
      <c r="BW33"/>
      <c r="BX33"/>
      <c r="BY33"/>
      <c r="BZ33"/>
      <c r="CA33"/>
      <c r="CB33"/>
    </row>
    <row r="34" spans="1:81" s="8" customFormat="1">
      <c r="A34" s="78"/>
      <c r="B34" s="27" t="s">
        <v>408</v>
      </c>
      <c r="C34" s="38">
        <v>1960</v>
      </c>
      <c r="D34" s="38">
        <f>C34+1</f>
        <v>1961</v>
      </c>
      <c r="E34" s="38">
        <f t="shared" ref="E34" si="87">D34+1</f>
        <v>1962</v>
      </c>
      <c r="F34" s="38">
        <f t="shared" ref="F34" si="88">E34+1</f>
        <v>1963</v>
      </c>
      <c r="G34" s="38">
        <f t="shared" ref="G34" si="89">F34+1</f>
        <v>1964</v>
      </c>
      <c r="H34" s="38">
        <f t="shared" ref="H34" si="90">G34+1</f>
        <v>1965</v>
      </c>
      <c r="I34" s="38">
        <f t="shared" ref="I34" si="91">H34+1</f>
        <v>1966</v>
      </c>
      <c r="J34" s="38">
        <f t="shared" ref="J34" si="92">I34+1</f>
        <v>1967</v>
      </c>
      <c r="K34" s="38">
        <f t="shared" ref="K34" si="93">J34+1</f>
        <v>1968</v>
      </c>
      <c r="L34" s="38">
        <f t="shared" ref="L34" si="94">K34+1</f>
        <v>1969</v>
      </c>
      <c r="M34" s="38">
        <f t="shared" ref="M34" si="95">L34+1</f>
        <v>1970</v>
      </c>
      <c r="N34" s="38">
        <f t="shared" ref="N34" si="96">M34+1</f>
        <v>1971</v>
      </c>
      <c r="O34" s="38">
        <f t="shared" ref="O34" si="97">N34+1</f>
        <v>1972</v>
      </c>
      <c r="P34" s="38">
        <f t="shared" ref="P34" si="98">O34+1</f>
        <v>1973</v>
      </c>
      <c r="Q34" s="38">
        <f t="shared" ref="Q34" si="99">P34+1</f>
        <v>1974</v>
      </c>
      <c r="R34" s="38">
        <f t="shared" ref="R34" si="100">Q34+1</f>
        <v>1975</v>
      </c>
      <c r="S34" s="38">
        <f t="shared" ref="S34" si="101">R34+1</f>
        <v>1976</v>
      </c>
      <c r="T34" s="38">
        <f t="shared" ref="T34" si="102">S34+1</f>
        <v>1977</v>
      </c>
      <c r="U34" s="38">
        <f t="shared" ref="U34" si="103">T34+1</f>
        <v>1978</v>
      </c>
      <c r="V34" s="38">
        <f t="shared" ref="V34" si="104">U34+1</f>
        <v>1979</v>
      </c>
      <c r="W34" s="38">
        <f t="shared" ref="W34" si="105">V34+1</f>
        <v>1980</v>
      </c>
      <c r="X34" s="38">
        <f t="shared" ref="X34" si="106">W34+1</f>
        <v>1981</v>
      </c>
      <c r="Y34" s="38">
        <f t="shared" ref="Y34" si="107">X34+1</f>
        <v>1982</v>
      </c>
      <c r="Z34" s="38">
        <f t="shared" ref="Z34" si="108">Y34+1</f>
        <v>1983</v>
      </c>
      <c r="AA34" s="38">
        <f t="shared" ref="AA34" si="109">Z34+1</f>
        <v>1984</v>
      </c>
      <c r="AB34" s="38">
        <f t="shared" ref="AB34" si="110">AA34+1</f>
        <v>1985</v>
      </c>
      <c r="AC34" s="38">
        <f t="shared" ref="AC34" si="111">AB34+1</f>
        <v>1986</v>
      </c>
      <c r="AD34" s="38">
        <f t="shared" ref="AD34" si="112">AC34+1</f>
        <v>1987</v>
      </c>
      <c r="AE34" s="38">
        <f t="shared" ref="AE34" si="113">AD34+1</f>
        <v>1988</v>
      </c>
      <c r="AF34" s="38">
        <f t="shared" ref="AF34" si="114">AE34+1</f>
        <v>1989</v>
      </c>
      <c r="AG34" s="38">
        <f t="shared" ref="AG34" si="115">AF34+1</f>
        <v>1990</v>
      </c>
      <c r="AH34" s="38">
        <f t="shared" ref="AH34" si="116">AG34+1</f>
        <v>1991</v>
      </c>
      <c r="AI34" s="38">
        <f t="shared" ref="AI34" si="117">AH34+1</f>
        <v>1992</v>
      </c>
      <c r="AJ34" s="38">
        <f t="shared" ref="AJ34" si="118">AI34+1</f>
        <v>1993</v>
      </c>
      <c r="AK34" s="38">
        <f t="shared" ref="AK34" si="119">AJ34+1</f>
        <v>1994</v>
      </c>
      <c r="AL34" s="38">
        <f t="shared" ref="AL34" si="120">AK34+1</f>
        <v>1995</v>
      </c>
      <c r="AM34" s="38">
        <f t="shared" ref="AM34" si="121">AL34+1</f>
        <v>1996</v>
      </c>
      <c r="AN34" s="38">
        <f t="shared" ref="AN34" si="122">AM34+1</f>
        <v>1997</v>
      </c>
      <c r="AO34" s="38">
        <f t="shared" ref="AO34" si="123">AN34+1</f>
        <v>1998</v>
      </c>
      <c r="AP34" s="38">
        <f t="shared" ref="AP34" si="124">AO34+1</f>
        <v>1999</v>
      </c>
      <c r="AQ34" s="38">
        <f t="shared" ref="AQ34" si="125">AP34+1</f>
        <v>2000</v>
      </c>
      <c r="AR34" s="38">
        <f t="shared" ref="AR34" si="126">AQ34+1</f>
        <v>2001</v>
      </c>
      <c r="AS34" s="38">
        <f t="shared" ref="AS34" si="127">AR34+1</f>
        <v>2002</v>
      </c>
      <c r="AT34" s="38">
        <f t="shared" ref="AT34" si="128">AS34+1</f>
        <v>2003</v>
      </c>
      <c r="AU34" s="38">
        <f t="shared" ref="AU34" si="129">AT34+1</f>
        <v>2004</v>
      </c>
      <c r="AV34" s="38">
        <f t="shared" ref="AV34" si="130">AU34+1</f>
        <v>2005</v>
      </c>
      <c r="AW34" s="38">
        <f t="shared" ref="AW34" si="131">AV34+1</f>
        <v>2006</v>
      </c>
      <c r="AX34" s="38">
        <f t="shared" ref="AX34" si="132">AW34+1</f>
        <v>2007</v>
      </c>
      <c r="AY34" s="38">
        <f t="shared" ref="AY34" si="133">AX34+1</f>
        <v>2008</v>
      </c>
      <c r="AZ34" s="38">
        <f t="shared" ref="AZ34" si="134">AY34+1</f>
        <v>2009</v>
      </c>
      <c r="BA34" s="38">
        <f t="shared" ref="BA34" si="135">AZ34+1</f>
        <v>2010</v>
      </c>
      <c r="BB34" s="38">
        <f t="shared" ref="BB34" si="136">BA34+1</f>
        <v>2011</v>
      </c>
      <c r="BC34" s="38">
        <f t="shared" ref="BC34" si="137">BB34+1</f>
        <v>2012</v>
      </c>
      <c r="BD34" s="38">
        <f t="shared" ref="BD34" si="138">BC34+1</f>
        <v>2013</v>
      </c>
      <c r="BE34" s="38">
        <f t="shared" ref="BE34" si="139">BD34+1</f>
        <v>2014</v>
      </c>
      <c r="BF34" s="38">
        <f t="shared" ref="BF34" si="140">BE34+1</f>
        <v>2015</v>
      </c>
      <c r="BG34" s="38">
        <f t="shared" ref="BG34" si="141">BF34+1</f>
        <v>2016</v>
      </c>
      <c r="BH34" s="38">
        <f t="shared" ref="BH34" si="142">BG34+1</f>
        <v>2017</v>
      </c>
      <c r="BS34"/>
      <c r="BT34"/>
      <c r="BU34"/>
      <c r="BV34"/>
      <c r="BW34"/>
      <c r="BX34"/>
      <c r="BY34"/>
      <c r="BZ34"/>
      <c r="CA34"/>
      <c r="CB34"/>
    </row>
    <row r="35" spans="1:81" s="89" customFormat="1" ht="29.25" customHeight="1">
      <c r="A35" s="87"/>
      <c r="B35" s="64" t="s">
        <v>620</v>
      </c>
      <c r="C35" s="101">
        <f>M31</f>
        <v>0.83647459611253905</v>
      </c>
      <c r="D35" s="101">
        <f t="shared" ref="D35:BH35" si="143">N31</f>
        <v>0.84037925512344003</v>
      </c>
      <c r="E35" s="101">
        <f t="shared" si="143"/>
        <v>0.84414961501300501</v>
      </c>
      <c r="F35" s="101">
        <f t="shared" si="143"/>
        <v>0.84779029494360902</v>
      </c>
      <c r="G35" s="101">
        <f t="shared" si="143"/>
        <v>0.85130575520346097</v>
      </c>
      <c r="H35" s="101">
        <f t="shared" si="143"/>
        <v>0.85470030267101105</v>
      </c>
      <c r="I35" s="101">
        <f t="shared" si="143"/>
        <v>0.85797809609142195</v>
      </c>
      <c r="J35" s="101">
        <f t="shared" si="143"/>
        <v>0.86114315117154405</v>
      </c>
      <c r="K35" s="101">
        <f t="shared" si="143"/>
        <v>0.86419934549966304</v>
      </c>
      <c r="L35" s="101">
        <f t="shared" si="143"/>
        <v>0.86715042329602998</v>
      </c>
      <c r="M35" s="101">
        <f t="shared" si="143"/>
        <v>0.87</v>
      </c>
      <c r="N35" s="101">
        <f t="shared" si="143"/>
        <v>0.87275156669939502</v>
      </c>
      <c r="O35" s="101">
        <f t="shared" si="143"/>
        <v>0.875408494407524</v>
      </c>
      <c r="P35" s="101">
        <f t="shared" si="143"/>
        <v>0.87797403819309905</v>
      </c>
      <c r="Q35" s="101">
        <f t="shared" si="143"/>
        <v>0.88045134116809598</v>
      </c>
      <c r="R35" s="101">
        <f t="shared" si="143"/>
        <v>0.88284343833846302</v>
      </c>
      <c r="S35" s="101">
        <f t="shared" si="143"/>
        <v>0.88515326032238495</v>
      </c>
      <c r="T35" s="101">
        <f t="shared" si="143"/>
        <v>0.88738363694065103</v>
      </c>
      <c r="U35" s="101">
        <f t="shared" si="143"/>
        <v>0.88953730068354198</v>
      </c>
      <c r="V35" s="101">
        <f t="shared" si="143"/>
        <v>0.891616890058475</v>
      </c>
      <c r="W35" s="101">
        <f t="shared" si="143"/>
        <v>0.89362495282250298</v>
      </c>
      <c r="X35" s="101">
        <f t="shared" si="143"/>
        <v>0.89556394910363302</v>
      </c>
      <c r="Y35" s="101">
        <f t="shared" si="143"/>
        <v>0.89743625441479502</v>
      </c>
      <c r="Z35" s="101">
        <f t="shared" si="143"/>
        <v>0.89924416256414197</v>
      </c>
      <c r="AA35" s="101">
        <f t="shared" si="143"/>
        <v>0.90098988846524697</v>
      </c>
      <c r="AB35" s="101">
        <f t="shared" si="143"/>
        <v>0.90267557085065497</v>
      </c>
      <c r="AC35" s="101">
        <f t="shared" si="143"/>
        <v>0.90430327489209505</v>
      </c>
      <c r="AD35" s="101">
        <f t="shared" si="143"/>
        <v>0.90587499473057398</v>
      </c>
      <c r="AE35" s="101">
        <f t="shared" si="143"/>
        <v>0.90739265591944795</v>
      </c>
      <c r="AF35" s="101">
        <f t="shared" si="143"/>
        <v>0.90885811778346903</v>
      </c>
      <c r="AG35" s="101">
        <f t="shared" si="143"/>
        <v>0.91027317569668698</v>
      </c>
      <c r="AH35" s="101">
        <f t="shared" si="143"/>
        <v>0.91163956328200801</v>
      </c>
      <c r="AI35" s="101">
        <f t="shared" si="143"/>
        <v>0.91295895453510201</v>
      </c>
      <c r="AJ35" s="101">
        <f t="shared" si="143"/>
        <v>0.91423296587525105</v>
      </c>
      <c r="AK35" s="101">
        <f t="shared" si="143"/>
        <v>0.91546315812567403</v>
      </c>
      <c r="AL35" s="101">
        <f t="shared" si="143"/>
        <v>0.91665103842571904</v>
      </c>
      <c r="AM35" s="101">
        <f t="shared" si="143"/>
        <v>0.91779806207730896</v>
      </c>
      <c r="AN35" s="101">
        <f t="shared" si="143"/>
        <v>0.91890563432785999</v>
      </c>
      <c r="AO35" s="101">
        <f t="shared" si="143"/>
        <v>0.91997511209188798</v>
      </c>
      <c r="AP35" s="101">
        <f t="shared" si="143"/>
        <v>0.92100780561340101</v>
      </c>
      <c r="AQ35" s="101">
        <f t="shared" si="143"/>
        <v>0.92200498007110798</v>
      </c>
      <c r="AR35" s="101">
        <f t="shared" si="143"/>
        <v>0.922967857128423</v>
      </c>
      <c r="AS35" s="101">
        <f t="shared" si="143"/>
        <v>0.923897616430157</v>
      </c>
      <c r="AT35" s="101">
        <f t="shared" si="143"/>
        <v>0.92479539704772695</v>
      </c>
      <c r="AU35" s="101">
        <f t="shared" si="143"/>
        <v>0.925662298874664</v>
      </c>
      <c r="AV35" s="101">
        <f t="shared" si="143"/>
        <v>0.92649938397411702</v>
      </c>
      <c r="AW35" s="101">
        <f t="shared" si="143"/>
        <v>0.927307677880018</v>
      </c>
      <c r="AX35" s="101">
        <f t="shared" si="143"/>
        <v>0.92808817085348405</v>
      </c>
      <c r="AY35" s="101">
        <f t="shared" si="143"/>
        <v>0.92884181909601404</v>
      </c>
      <c r="AZ35" s="101">
        <f t="shared" si="143"/>
        <v>0.92956954592095398</v>
      </c>
      <c r="BA35" s="101">
        <f t="shared" si="143"/>
        <v>0.93027224288467103</v>
      </c>
      <c r="BB35" s="101">
        <f t="shared" si="143"/>
        <v>0.93095077087882505</v>
      </c>
      <c r="BC35" s="101">
        <f t="shared" si="143"/>
        <v>0.931605961185062</v>
      </c>
      <c r="BD35" s="101">
        <f t="shared" si="143"/>
        <v>0.93223861649344397</v>
      </c>
      <c r="BE35" s="101">
        <f t="shared" si="143"/>
        <v>0.93284951188584198</v>
      </c>
      <c r="BF35" s="101">
        <f t="shared" si="143"/>
        <v>0.93343939578550805</v>
      </c>
      <c r="BG35" s="101">
        <f t="shared" si="143"/>
        <v>0.93400899087398803</v>
      </c>
      <c r="BH35" s="101">
        <f t="shared" si="143"/>
        <v>0.93455899497649897</v>
      </c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</row>
    <row r="36" spans="1:81" s="8" customFormat="1">
      <c r="A36" s="78"/>
      <c r="B36" s="78"/>
      <c r="C36" s="78"/>
      <c r="D36" s="78"/>
      <c r="E36" s="78"/>
      <c r="BI36"/>
      <c r="BJ36"/>
      <c r="BK36"/>
      <c r="BL36"/>
      <c r="BM36"/>
      <c r="BN36"/>
      <c r="BO36"/>
      <c r="BP36"/>
      <c r="BQ36"/>
      <c r="BR36"/>
    </row>
    <row r="37" spans="1:81" s="8" customFormat="1">
      <c r="A37" s="78"/>
      <c r="B37" s="78"/>
      <c r="C37" s="78"/>
      <c r="D37" s="78"/>
      <c r="E37" s="78"/>
    </row>
    <row r="39" spans="1:81">
      <c r="A39" s="324" t="s">
        <v>593</v>
      </c>
      <c r="B39" s="324"/>
      <c r="C39" s="324"/>
      <c r="D39" s="324"/>
      <c r="E39" s="324"/>
    </row>
    <row r="40" spans="1:81" s="8" customFormat="1">
      <c r="A40" s="78"/>
      <c r="B40" s="78"/>
      <c r="C40" s="78"/>
      <c r="D40" s="78"/>
      <c r="E40" s="78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 spans="1:81" s="8" customFormat="1">
      <c r="A41" s="78"/>
      <c r="B41" s="78"/>
      <c r="C41" s="78"/>
      <c r="D41" s="78"/>
      <c r="E41" s="78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 spans="1:81" s="8" customFormat="1">
      <c r="A42" s="329" t="s">
        <v>948</v>
      </c>
      <c r="B42" s="27" t="s">
        <v>408</v>
      </c>
      <c r="C42" s="38">
        <v>1960</v>
      </c>
      <c r="D42" s="38">
        <f>C42+1</f>
        <v>1961</v>
      </c>
      <c r="E42" s="38">
        <f t="shared" ref="E42" si="144">D42+1</f>
        <v>1962</v>
      </c>
      <c r="F42" s="38">
        <f t="shared" ref="F42" si="145">E42+1</f>
        <v>1963</v>
      </c>
      <c r="G42" s="38">
        <f t="shared" ref="G42" si="146">F42+1</f>
        <v>1964</v>
      </c>
      <c r="H42" s="38">
        <f t="shared" ref="H42" si="147">G42+1</f>
        <v>1965</v>
      </c>
      <c r="I42" s="38">
        <f t="shared" ref="I42" si="148">H42+1</f>
        <v>1966</v>
      </c>
      <c r="J42" s="38">
        <f t="shared" ref="J42" si="149">I42+1</f>
        <v>1967</v>
      </c>
      <c r="K42" s="38">
        <f t="shared" ref="K42" si="150">J42+1</f>
        <v>1968</v>
      </c>
      <c r="L42" s="38">
        <f t="shared" ref="L42" si="151">K42+1</f>
        <v>1969</v>
      </c>
      <c r="M42" s="38">
        <f t="shared" ref="M42" si="152">L42+1</f>
        <v>1970</v>
      </c>
      <c r="N42" s="38">
        <f t="shared" ref="N42" si="153">M42+1</f>
        <v>1971</v>
      </c>
      <c r="O42" s="38">
        <f t="shared" ref="O42" si="154">N42+1</f>
        <v>1972</v>
      </c>
      <c r="P42" s="38">
        <f t="shared" ref="P42" si="155">O42+1</f>
        <v>1973</v>
      </c>
      <c r="Q42" s="38">
        <f t="shared" ref="Q42" si="156">P42+1</f>
        <v>1974</v>
      </c>
      <c r="R42" s="38">
        <f t="shared" ref="R42" si="157">Q42+1</f>
        <v>1975</v>
      </c>
      <c r="S42" s="38">
        <f t="shared" ref="S42" si="158">R42+1</f>
        <v>1976</v>
      </c>
      <c r="T42" s="38">
        <f t="shared" ref="T42" si="159">S42+1</f>
        <v>1977</v>
      </c>
      <c r="U42" s="38">
        <f t="shared" ref="U42" si="160">T42+1</f>
        <v>1978</v>
      </c>
      <c r="V42" s="38">
        <f t="shared" ref="V42" si="161">U42+1</f>
        <v>1979</v>
      </c>
      <c r="W42" s="38">
        <f t="shared" ref="W42" si="162">V42+1</f>
        <v>1980</v>
      </c>
      <c r="X42" s="38">
        <f t="shared" ref="X42" si="163">W42+1</f>
        <v>1981</v>
      </c>
      <c r="Y42" s="38">
        <f t="shared" ref="Y42" si="164">X42+1</f>
        <v>1982</v>
      </c>
      <c r="Z42" s="38">
        <f t="shared" ref="Z42" si="165">Y42+1</f>
        <v>1983</v>
      </c>
      <c r="AA42" s="38">
        <f t="shared" ref="AA42" si="166">Z42+1</f>
        <v>1984</v>
      </c>
      <c r="AB42" s="38">
        <f t="shared" ref="AB42" si="167">AA42+1</f>
        <v>1985</v>
      </c>
      <c r="AC42" s="38">
        <f t="shared" ref="AC42" si="168">AB42+1</f>
        <v>1986</v>
      </c>
      <c r="AD42" s="38">
        <f t="shared" ref="AD42" si="169">AC42+1</f>
        <v>1987</v>
      </c>
      <c r="AE42" s="38">
        <f t="shared" ref="AE42" si="170">AD42+1</f>
        <v>1988</v>
      </c>
      <c r="AF42" s="38">
        <f t="shared" ref="AF42" si="171">AE42+1</f>
        <v>1989</v>
      </c>
      <c r="AG42" s="38">
        <f t="shared" ref="AG42" si="172">AF42+1</f>
        <v>1990</v>
      </c>
      <c r="AH42" s="38">
        <f t="shared" ref="AH42" si="173">AG42+1</f>
        <v>1991</v>
      </c>
      <c r="AI42" s="38">
        <f t="shared" ref="AI42" si="174">AH42+1</f>
        <v>1992</v>
      </c>
      <c r="AJ42" s="38">
        <f t="shared" ref="AJ42" si="175">AI42+1</f>
        <v>1993</v>
      </c>
      <c r="AK42" s="38">
        <f t="shared" ref="AK42" si="176">AJ42+1</f>
        <v>1994</v>
      </c>
      <c r="AL42" s="38">
        <f t="shared" ref="AL42" si="177">AK42+1</f>
        <v>1995</v>
      </c>
      <c r="AM42" s="38">
        <f t="shared" ref="AM42" si="178">AL42+1</f>
        <v>1996</v>
      </c>
      <c r="AN42" s="38">
        <f t="shared" ref="AN42" si="179">AM42+1</f>
        <v>1997</v>
      </c>
      <c r="AO42" s="38">
        <f t="shared" ref="AO42" si="180">AN42+1</f>
        <v>1998</v>
      </c>
      <c r="AP42" s="38">
        <f t="shared" ref="AP42" si="181">AO42+1</f>
        <v>1999</v>
      </c>
      <c r="AQ42" s="38">
        <f t="shared" ref="AQ42" si="182">AP42+1</f>
        <v>2000</v>
      </c>
      <c r="AR42" s="38">
        <f t="shared" ref="AR42" si="183">AQ42+1</f>
        <v>2001</v>
      </c>
      <c r="AS42" s="38">
        <f t="shared" ref="AS42" si="184">AR42+1</f>
        <v>2002</v>
      </c>
      <c r="AT42" s="38">
        <f t="shared" ref="AT42" si="185">AS42+1</f>
        <v>2003</v>
      </c>
      <c r="AU42" s="38">
        <f t="shared" ref="AU42" si="186">AT42+1</f>
        <v>2004</v>
      </c>
      <c r="AV42" s="38">
        <f t="shared" ref="AV42" si="187">AU42+1</f>
        <v>2005</v>
      </c>
      <c r="AW42" s="38">
        <f t="shared" ref="AW42" si="188">AV42+1</f>
        <v>2006</v>
      </c>
      <c r="AX42" s="38">
        <f t="shared" ref="AX42" si="189">AW42+1</f>
        <v>2007</v>
      </c>
      <c r="AY42" s="38">
        <f t="shared" ref="AY42" si="190">AX42+1</f>
        <v>2008</v>
      </c>
      <c r="AZ42" s="38">
        <f t="shared" ref="AZ42" si="191">AY42+1</f>
        <v>2009</v>
      </c>
      <c r="BA42" s="38">
        <f t="shared" ref="BA42" si="192">AZ42+1</f>
        <v>2010</v>
      </c>
      <c r="BB42" s="38">
        <f t="shared" ref="BB42" si="193">BA42+1</f>
        <v>2011</v>
      </c>
      <c r="BC42" s="38">
        <f t="shared" ref="BC42" si="194">BB42+1</f>
        <v>2012</v>
      </c>
      <c r="BD42" s="38">
        <f t="shared" ref="BD42" si="195">BC42+1</f>
        <v>2013</v>
      </c>
      <c r="BE42" s="38">
        <f t="shared" ref="BE42" si="196">BD42+1</f>
        <v>2014</v>
      </c>
      <c r="BF42" s="38">
        <f t="shared" ref="BF42" si="197">BE42+1</f>
        <v>2015</v>
      </c>
      <c r="BG42" s="38">
        <f t="shared" ref="BG42" si="198">BF42+1</f>
        <v>2016</v>
      </c>
      <c r="BH42" s="38">
        <f t="shared" ref="BH42" si="199">BG42+1</f>
        <v>2017</v>
      </c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 spans="1:81" s="8" customFormat="1" ht="28">
      <c r="A43" s="329"/>
      <c r="B43" s="45" t="s">
        <v>490</v>
      </c>
      <c r="C43" s="79">
        <f>C35</f>
        <v>0.83647459611253905</v>
      </c>
      <c r="D43" s="79">
        <f t="shared" ref="D43:BH43" si="200">D35</f>
        <v>0.84037925512344003</v>
      </c>
      <c r="E43" s="79">
        <f t="shared" si="200"/>
        <v>0.84414961501300501</v>
      </c>
      <c r="F43" s="79">
        <f t="shared" si="200"/>
        <v>0.84779029494360902</v>
      </c>
      <c r="G43" s="79">
        <f t="shared" si="200"/>
        <v>0.85130575520346097</v>
      </c>
      <c r="H43" s="79">
        <f t="shared" si="200"/>
        <v>0.85470030267101105</v>
      </c>
      <c r="I43" s="79">
        <f t="shared" si="200"/>
        <v>0.85797809609142195</v>
      </c>
      <c r="J43" s="79">
        <f t="shared" si="200"/>
        <v>0.86114315117154405</v>
      </c>
      <c r="K43" s="79">
        <f t="shared" si="200"/>
        <v>0.86419934549966304</v>
      </c>
      <c r="L43" s="79">
        <f t="shared" si="200"/>
        <v>0.86715042329602998</v>
      </c>
      <c r="M43" s="79">
        <f t="shared" si="200"/>
        <v>0.87</v>
      </c>
      <c r="N43" s="79">
        <f t="shared" si="200"/>
        <v>0.87275156669939502</v>
      </c>
      <c r="O43" s="79">
        <f t="shared" si="200"/>
        <v>0.875408494407524</v>
      </c>
      <c r="P43" s="79">
        <f t="shared" si="200"/>
        <v>0.87797403819309905</v>
      </c>
      <c r="Q43" s="79">
        <f t="shared" si="200"/>
        <v>0.88045134116809598</v>
      </c>
      <c r="R43" s="79">
        <f t="shared" si="200"/>
        <v>0.88284343833846302</v>
      </c>
      <c r="S43" s="79">
        <f t="shared" si="200"/>
        <v>0.88515326032238495</v>
      </c>
      <c r="T43" s="79">
        <f t="shared" si="200"/>
        <v>0.88738363694065103</v>
      </c>
      <c r="U43" s="79">
        <f t="shared" si="200"/>
        <v>0.88953730068354198</v>
      </c>
      <c r="V43" s="79">
        <f t="shared" si="200"/>
        <v>0.891616890058475</v>
      </c>
      <c r="W43" s="79">
        <f t="shared" si="200"/>
        <v>0.89362495282250298</v>
      </c>
      <c r="X43" s="79">
        <f t="shared" si="200"/>
        <v>0.89556394910363302</v>
      </c>
      <c r="Y43" s="79">
        <f t="shared" si="200"/>
        <v>0.89743625441479502</v>
      </c>
      <c r="Z43" s="79">
        <f t="shared" si="200"/>
        <v>0.89924416256414197</v>
      </c>
      <c r="AA43" s="79">
        <f t="shared" si="200"/>
        <v>0.90098988846524697</v>
      </c>
      <c r="AB43" s="79">
        <f t="shared" si="200"/>
        <v>0.90267557085065497</v>
      </c>
      <c r="AC43" s="79">
        <f t="shared" si="200"/>
        <v>0.90430327489209505</v>
      </c>
      <c r="AD43" s="79">
        <f t="shared" si="200"/>
        <v>0.90587499473057398</v>
      </c>
      <c r="AE43" s="79">
        <f t="shared" si="200"/>
        <v>0.90739265591944795</v>
      </c>
      <c r="AF43" s="79">
        <f t="shared" si="200"/>
        <v>0.90885811778346903</v>
      </c>
      <c r="AG43" s="79">
        <f t="shared" si="200"/>
        <v>0.91027317569668698</v>
      </c>
      <c r="AH43" s="79">
        <f t="shared" si="200"/>
        <v>0.91163956328200801</v>
      </c>
      <c r="AI43" s="79">
        <f t="shared" si="200"/>
        <v>0.91295895453510201</v>
      </c>
      <c r="AJ43" s="79">
        <f t="shared" si="200"/>
        <v>0.91423296587525105</v>
      </c>
      <c r="AK43" s="79">
        <f t="shared" si="200"/>
        <v>0.91546315812567403</v>
      </c>
      <c r="AL43" s="79">
        <f t="shared" si="200"/>
        <v>0.91665103842571904</v>
      </c>
      <c r="AM43" s="79">
        <f t="shared" si="200"/>
        <v>0.91779806207730896</v>
      </c>
      <c r="AN43" s="79">
        <f t="shared" si="200"/>
        <v>0.91890563432785999</v>
      </c>
      <c r="AO43" s="79">
        <f t="shared" si="200"/>
        <v>0.91997511209188798</v>
      </c>
      <c r="AP43" s="79">
        <f t="shared" si="200"/>
        <v>0.92100780561340101</v>
      </c>
      <c r="AQ43" s="79">
        <f t="shared" si="200"/>
        <v>0.92200498007110798</v>
      </c>
      <c r="AR43" s="79">
        <f t="shared" si="200"/>
        <v>0.922967857128423</v>
      </c>
      <c r="AS43" s="79">
        <f t="shared" si="200"/>
        <v>0.923897616430157</v>
      </c>
      <c r="AT43" s="79">
        <f t="shared" si="200"/>
        <v>0.92479539704772695</v>
      </c>
      <c r="AU43" s="79">
        <f t="shared" si="200"/>
        <v>0.925662298874664</v>
      </c>
      <c r="AV43" s="79">
        <f t="shared" si="200"/>
        <v>0.92649938397411702</v>
      </c>
      <c r="AW43" s="79">
        <f t="shared" si="200"/>
        <v>0.927307677880018</v>
      </c>
      <c r="AX43" s="79">
        <f t="shared" si="200"/>
        <v>0.92808817085348405</v>
      </c>
      <c r="AY43" s="79">
        <f t="shared" si="200"/>
        <v>0.92884181909601404</v>
      </c>
      <c r="AZ43" s="79">
        <f t="shared" si="200"/>
        <v>0.92956954592095398</v>
      </c>
      <c r="BA43" s="79">
        <f t="shared" si="200"/>
        <v>0.93027224288467103</v>
      </c>
      <c r="BB43" s="79">
        <f t="shared" si="200"/>
        <v>0.93095077087882505</v>
      </c>
      <c r="BC43" s="79">
        <f t="shared" si="200"/>
        <v>0.931605961185062</v>
      </c>
      <c r="BD43" s="79">
        <f t="shared" si="200"/>
        <v>0.93223861649344397</v>
      </c>
      <c r="BE43" s="79">
        <f t="shared" si="200"/>
        <v>0.93284951188584198</v>
      </c>
      <c r="BF43" s="79">
        <f t="shared" si="200"/>
        <v>0.93343939578550805</v>
      </c>
      <c r="BG43" s="79">
        <f t="shared" si="200"/>
        <v>0.93400899087398803</v>
      </c>
      <c r="BH43" s="79">
        <f t="shared" si="200"/>
        <v>0.93455899497649897</v>
      </c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 spans="1:81" s="8" customFormat="1">
      <c r="A44" s="78"/>
      <c r="B44" s="78"/>
      <c r="C44" s="78"/>
      <c r="D44" s="78"/>
      <c r="E44" s="78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6" spans="1:81">
      <c r="A46" s="329" t="s">
        <v>947</v>
      </c>
      <c r="B46" s="27" t="s">
        <v>408</v>
      </c>
      <c r="C46" s="38">
        <v>1960</v>
      </c>
      <c r="D46" s="38">
        <f>C46+1</f>
        <v>1961</v>
      </c>
      <c r="E46" s="38">
        <f t="shared" ref="E46:BH46" si="201">D46+1</f>
        <v>1962</v>
      </c>
      <c r="F46" s="38">
        <f t="shared" si="201"/>
        <v>1963</v>
      </c>
      <c r="G46" s="38">
        <f t="shared" si="201"/>
        <v>1964</v>
      </c>
      <c r="H46" s="38">
        <f t="shared" si="201"/>
        <v>1965</v>
      </c>
      <c r="I46" s="38">
        <f t="shared" si="201"/>
        <v>1966</v>
      </c>
      <c r="J46" s="38">
        <f t="shared" si="201"/>
        <v>1967</v>
      </c>
      <c r="K46" s="38">
        <f t="shared" si="201"/>
        <v>1968</v>
      </c>
      <c r="L46" s="38">
        <f t="shared" si="201"/>
        <v>1969</v>
      </c>
      <c r="M46" s="38">
        <f t="shared" si="201"/>
        <v>1970</v>
      </c>
      <c r="N46" s="38">
        <f t="shared" si="201"/>
        <v>1971</v>
      </c>
      <c r="O46" s="38">
        <f t="shared" si="201"/>
        <v>1972</v>
      </c>
      <c r="P46" s="38">
        <f t="shared" si="201"/>
        <v>1973</v>
      </c>
      <c r="Q46" s="38">
        <f t="shared" si="201"/>
        <v>1974</v>
      </c>
      <c r="R46" s="38">
        <f t="shared" si="201"/>
        <v>1975</v>
      </c>
      <c r="S46" s="38">
        <f t="shared" si="201"/>
        <v>1976</v>
      </c>
      <c r="T46" s="38">
        <f t="shared" si="201"/>
        <v>1977</v>
      </c>
      <c r="U46" s="38">
        <f t="shared" si="201"/>
        <v>1978</v>
      </c>
      <c r="V46" s="38">
        <f t="shared" si="201"/>
        <v>1979</v>
      </c>
      <c r="W46" s="38">
        <f t="shared" si="201"/>
        <v>1980</v>
      </c>
      <c r="X46" s="38">
        <f t="shared" si="201"/>
        <v>1981</v>
      </c>
      <c r="Y46" s="38">
        <f t="shared" si="201"/>
        <v>1982</v>
      </c>
      <c r="Z46" s="38">
        <f t="shared" si="201"/>
        <v>1983</v>
      </c>
      <c r="AA46" s="38">
        <f t="shared" si="201"/>
        <v>1984</v>
      </c>
      <c r="AB46" s="38">
        <f t="shared" si="201"/>
        <v>1985</v>
      </c>
      <c r="AC46" s="38">
        <f t="shared" si="201"/>
        <v>1986</v>
      </c>
      <c r="AD46" s="38">
        <f t="shared" si="201"/>
        <v>1987</v>
      </c>
      <c r="AE46" s="38">
        <f t="shared" si="201"/>
        <v>1988</v>
      </c>
      <c r="AF46" s="38">
        <f t="shared" si="201"/>
        <v>1989</v>
      </c>
      <c r="AG46" s="38">
        <f t="shared" si="201"/>
        <v>1990</v>
      </c>
      <c r="AH46" s="38">
        <f t="shared" si="201"/>
        <v>1991</v>
      </c>
      <c r="AI46" s="38">
        <f t="shared" si="201"/>
        <v>1992</v>
      </c>
      <c r="AJ46" s="38">
        <f t="shared" si="201"/>
        <v>1993</v>
      </c>
      <c r="AK46" s="38">
        <f t="shared" si="201"/>
        <v>1994</v>
      </c>
      <c r="AL46" s="38">
        <f t="shared" si="201"/>
        <v>1995</v>
      </c>
      <c r="AM46" s="38">
        <f t="shared" si="201"/>
        <v>1996</v>
      </c>
      <c r="AN46" s="38">
        <f t="shared" si="201"/>
        <v>1997</v>
      </c>
      <c r="AO46" s="38">
        <f t="shared" si="201"/>
        <v>1998</v>
      </c>
      <c r="AP46" s="38">
        <f t="shared" si="201"/>
        <v>1999</v>
      </c>
      <c r="AQ46" s="38">
        <f t="shared" si="201"/>
        <v>2000</v>
      </c>
      <c r="AR46" s="38">
        <f t="shared" si="201"/>
        <v>2001</v>
      </c>
      <c r="AS46" s="38">
        <f t="shared" si="201"/>
        <v>2002</v>
      </c>
      <c r="AT46" s="38">
        <f t="shared" si="201"/>
        <v>2003</v>
      </c>
      <c r="AU46" s="38">
        <f t="shared" si="201"/>
        <v>2004</v>
      </c>
      <c r="AV46" s="38">
        <f t="shared" si="201"/>
        <v>2005</v>
      </c>
      <c r="AW46" s="38">
        <f t="shared" si="201"/>
        <v>2006</v>
      </c>
      <c r="AX46" s="38">
        <f t="shared" si="201"/>
        <v>2007</v>
      </c>
      <c r="AY46" s="38">
        <f t="shared" si="201"/>
        <v>2008</v>
      </c>
      <c r="AZ46" s="38">
        <f t="shared" si="201"/>
        <v>2009</v>
      </c>
      <c r="BA46" s="38">
        <f t="shared" si="201"/>
        <v>2010</v>
      </c>
      <c r="BB46" s="38">
        <f t="shared" si="201"/>
        <v>2011</v>
      </c>
      <c r="BC46" s="38">
        <f t="shared" si="201"/>
        <v>2012</v>
      </c>
      <c r="BD46" s="38">
        <f t="shared" si="201"/>
        <v>2013</v>
      </c>
      <c r="BE46" s="38">
        <f t="shared" si="201"/>
        <v>2014</v>
      </c>
      <c r="BF46" s="38">
        <f t="shared" si="201"/>
        <v>2015</v>
      </c>
      <c r="BG46" s="38">
        <f t="shared" si="201"/>
        <v>2016</v>
      </c>
      <c r="BH46" s="38">
        <f t="shared" si="201"/>
        <v>2017</v>
      </c>
    </row>
    <row r="47" spans="1:81" s="80" customFormat="1" ht="38.25" customHeight="1">
      <c r="A47" s="329"/>
      <c r="B47" s="45" t="s">
        <v>490</v>
      </c>
      <c r="C47" s="79">
        <f>'2.b-MTH-HTH-method2'!C49</f>
        <v>6.5331263943499529E-2</v>
      </c>
      <c r="D47" s="79">
        <f>'2.b-MTH-HTH-method2'!D49</f>
        <v>6.8532876370061224E-2</v>
      </c>
      <c r="E47" s="79">
        <f>'2.b-MTH-HTH-method2'!E49</f>
        <v>7.1734488796622031E-2</v>
      </c>
      <c r="F47" s="79">
        <f>'2.b-MTH-HTH-method2'!F49</f>
        <v>7.4936101223183726E-2</v>
      </c>
      <c r="G47" s="79">
        <f>'2.b-MTH-HTH-method2'!G49</f>
        <v>7.8137713649744533E-2</v>
      </c>
      <c r="H47" s="79">
        <f>'2.b-MTH-HTH-method2'!H49</f>
        <v>8.1339326076306229E-2</v>
      </c>
      <c r="I47" s="79">
        <f>'2.b-MTH-HTH-method2'!I49</f>
        <v>8.4540938502867036E-2</v>
      </c>
      <c r="J47" s="79">
        <f>'2.b-MTH-HTH-method2'!J49</f>
        <v>8.7742550929428731E-2</v>
      </c>
      <c r="K47" s="79">
        <f>'2.b-MTH-HTH-method2'!K49</f>
        <v>9.0944163355989538E-2</v>
      </c>
      <c r="L47" s="79">
        <f>'2.b-MTH-HTH-method2'!L49</f>
        <v>9.4145775782551233E-2</v>
      </c>
      <c r="M47" s="79">
        <f>'2.b-MTH-HTH-method2'!M49</f>
        <v>9.4112519231784542E-2</v>
      </c>
      <c r="N47" s="79">
        <f>'2.b-MTH-HTH-method2'!N49</f>
        <v>9.9828112054210896E-2</v>
      </c>
      <c r="O47" s="79">
        <f>'2.b-MTH-HTH-method2'!O49</f>
        <v>0.10001908025992153</v>
      </c>
      <c r="P47" s="79">
        <f>'2.b-MTH-HTH-method2'!P49</f>
        <v>0.1077506340119737</v>
      </c>
      <c r="Q47" s="79">
        <f>'2.b-MTH-HTH-method2'!Q49</f>
        <v>0.11371237383917139</v>
      </c>
      <c r="R47" s="79">
        <f>'2.b-MTH-HTH-method2'!R49</f>
        <v>0.11866559603672551</v>
      </c>
      <c r="S47" s="79">
        <f>'2.b-MTH-HTH-method2'!S49</f>
        <v>0.12001946124982064</v>
      </c>
      <c r="T47" s="79">
        <f>'2.b-MTH-HTH-method2'!T49</f>
        <v>0.12126533801019942</v>
      </c>
      <c r="U47" s="79">
        <f>'2.b-MTH-HTH-method2'!U49</f>
        <v>0.12253735204527143</v>
      </c>
      <c r="V47" s="79">
        <f>'2.b-MTH-HTH-method2'!V49</f>
        <v>0.12383633457578669</v>
      </c>
      <c r="W47" s="79">
        <f>'2.b-MTH-HTH-method2'!W49</f>
        <v>0.12516315244624154</v>
      </c>
      <c r="X47" s="79">
        <f>'2.b-MTH-HTH-method2'!X49</f>
        <v>0.12643228587880875</v>
      </c>
      <c r="Y47" s="79">
        <f>'2.b-MTH-HTH-method2'!Y49</f>
        <v>0.14072350184323351</v>
      </c>
      <c r="Z47" s="79">
        <f>'2.b-MTH-HTH-method2'!Z49</f>
        <v>0.14050650081099503</v>
      </c>
      <c r="AA47" s="79">
        <f>'2.b-MTH-HTH-method2'!AA49</f>
        <v>0.14367922824866267</v>
      </c>
      <c r="AB47" s="79">
        <f>'2.b-MTH-HTH-method2'!AB49</f>
        <v>0.13497139623359219</v>
      </c>
      <c r="AC47" s="79">
        <f>'2.b-MTH-HTH-method2'!AC49</f>
        <v>0.13295689778234457</v>
      </c>
      <c r="AD47" s="79">
        <f>'2.b-MTH-HTH-method2'!AD49</f>
        <v>0.14275820755476099</v>
      </c>
      <c r="AE47" s="79">
        <f>'2.b-MTH-HTH-method2'!AE49</f>
        <v>0.15253616697631997</v>
      </c>
      <c r="AF47" s="79">
        <f>'2.b-MTH-HTH-method2'!AF49</f>
        <v>0.14748530052015044</v>
      </c>
      <c r="AG47" s="79">
        <f>'2.b-MTH-HTH-method2'!AG49</f>
        <v>0.16021784444994758</v>
      </c>
      <c r="AH47" s="79">
        <f>'2.b-MTH-HTH-method2'!AH49</f>
        <v>0.16935574432351874</v>
      </c>
      <c r="AI47" s="79">
        <f>'2.b-MTH-HTH-method2'!AI49</f>
        <v>0.17816224302834172</v>
      </c>
      <c r="AJ47" s="79">
        <f>'2.b-MTH-HTH-method2'!AJ49</f>
        <v>0.18179820717177725</v>
      </c>
      <c r="AK47" s="79">
        <f>'2.b-MTH-HTH-method2'!AK49</f>
        <v>0.1879348555151284</v>
      </c>
      <c r="AL47" s="79">
        <f>'2.b-MTH-HTH-method2'!AL49</f>
        <v>0.18558566982118929</v>
      </c>
      <c r="AM47" s="79">
        <f>'2.b-MTH-HTH-method2'!AM49</f>
        <v>0.19795804780926857</v>
      </c>
      <c r="AN47" s="79">
        <f>'2.b-MTH-HTH-method2'!AN49</f>
        <v>0.1970821272437408</v>
      </c>
      <c r="AO47" s="79">
        <f>'2.b-MTH-HTH-method2'!AO49</f>
        <v>0.20813346148170761</v>
      </c>
      <c r="AP47" s="79">
        <f>'2.b-MTH-HTH-method2'!AP49</f>
        <v>0.19884178909413142</v>
      </c>
      <c r="AQ47" s="79">
        <f>'2.b-MTH-HTH-method2'!AQ49</f>
        <v>0.20620629980132144</v>
      </c>
      <c r="AR47" s="79">
        <f>'2.b-MTH-HTH-method2'!AR49</f>
        <v>0.20245709435038836</v>
      </c>
      <c r="AS47" s="79">
        <f>'2.b-MTH-HTH-method2'!AS49</f>
        <v>0.21209790836707351</v>
      </c>
      <c r="AT47" s="79">
        <f>'2.b-MTH-HTH-method2'!AT49</f>
        <v>0.21941162934524844</v>
      </c>
      <c r="AU47" s="79">
        <f>'2.b-MTH-HTH-method2'!AU49</f>
        <v>0.22270280378542717</v>
      </c>
      <c r="AV47" s="79">
        <f>'2.b-MTH-HTH-method2'!AV49</f>
        <v>0.22495232705598706</v>
      </c>
      <c r="AW47" s="79">
        <f>'2.b-MTH-HTH-method2'!AW49</f>
        <v>0.22841313208761763</v>
      </c>
      <c r="AX47" s="79">
        <f>'2.b-MTH-HTH-method2'!AX49</f>
        <v>0.22959051936641978</v>
      </c>
      <c r="AY47" s="79">
        <f>'2.b-MTH-HTH-method2'!AY49</f>
        <v>0.22270280378542717</v>
      </c>
      <c r="AZ47" s="79">
        <f>'2.b-MTH-HTH-method2'!AZ49</f>
        <v>0.22049782553012592</v>
      </c>
      <c r="BA47" s="79">
        <f>'2.b-MTH-HTH-method2'!BA49</f>
        <v>0.22495232705598706</v>
      </c>
      <c r="BB47" s="79">
        <f>'2.b-MTH-HTH-method2'!BB49</f>
        <v>0.22270280378542714</v>
      </c>
      <c r="BC47" s="79">
        <f>'2.b-MTH-HTH-method2'!BC49</f>
        <v>0.23442400398466015</v>
      </c>
      <c r="BD47" s="79">
        <f>'2.b-MTH-HTH-method2'!BD49</f>
        <v>0.21727102808334356</v>
      </c>
      <c r="BE47" s="79">
        <f>'2.b-MTH-HTH-method2'!BE49</f>
        <v>0.23078010754966544</v>
      </c>
      <c r="BF47" s="79">
        <f>'2.b-MTH-HTH-method2'!BF49</f>
        <v>0.22495232705598697</v>
      </c>
      <c r="BG47" s="79">
        <f>'2.b-MTH-HTH-method2'!BG49</f>
        <v>0.22959051936641972</v>
      </c>
      <c r="BH47" s="79">
        <f>'2.b-MTH-HTH-method2'!BH49</f>
        <v>0.23946538041443774</v>
      </c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50" spans="1:60">
      <c r="A50" s="329" t="s">
        <v>599</v>
      </c>
      <c r="B50" s="27" t="s">
        <v>408</v>
      </c>
      <c r="C50" s="38">
        <v>1960</v>
      </c>
      <c r="D50" s="38">
        <f>C50+1</f>
        <v>1961</v>
      </c>
      <c r="E50" s="38">
        <f t="shared" ref="E50" si="202">D50+1</f>
        <v>1962</v>
      </c>
      <c r="F50" s="38">
        <f t="shared" ref="F50" si="203">E50+1</f>
        <v>1963</v>
      </c>
      <c r="G50" s="38">
        <f t="shared" ref="G50" si="204">F50+1</f>
        <v>1964</v>
      </c>
      <c r="H50" s="38">
        <f t="shared" ref="H50" si="205">G50+1</f>
        <v>1965</v>
      </c>
      <c r="I50" s="38">
        <f t="shared" ref="I50" si="206">H50+1</f>
        <v>1966</v>
      </c>
      <c r="J50" s="38">
        <f t="shared" ref="J50" si="207">I50+1</f>
        <v>1967</v>
      </c>
      <c r="K50" s="38">
        <f t="shared" ref="K50" si="208">J50+1</f>
        <v>1968</v>
      </c>
      <c r="L50" s="38">
        <f t="shared" ref="L50" si="209">K50+1</f>
        <v>1969</v>
      </c>
      <c r="M50" s="38">
        <f t="shared" ref="M50" si="210">L50+1</f>
        <v>1970</v>
      </c>
      <c r="N50" s="38">
        <f t="shared" ref="N50" si="211">M50+1</f>
        <v>1971</v>
      </c>
      <c r="O50" s="38">
        <f t="shared" ref="O50" si="212">N50+1</f>
        <v>1972</v>
      </c>
      <c r="P50" s="38">
        <f t="shared" ref="P50" si="213">O50+1</f>
        <v>1973</v>
      </c>
      <c r="Q50" s="38">
        <f t="shared" ref="Q50" si="214">P50+1</f>
        <v>1974</v>
      </c>
      <c r="R50" s="38">
        <f t="shared" ref="R50" si="215">Q50+1</f>
        <v>1975</v>
      </c>
      <c r="S50" s="38">
        <f t="shared" ref="S50" si="216">R50+1</f>
        <v>1976</v>
      </c>
      <c r="T50" s="38">
        <f t="shared" ref="T50" si="217">S50+1</f>
        <v>1977</v>
      </c>
      <c r="U50" s="38">
        <f t="shared" ref="U50" si="218">T50+1</f>
        <v>1978</v>
      </c>
      <c r="V50" s="38">
        <f t="shared" ref="V50" si="219">U50+1</f>
        <v>1979</v>
      </c>
      <c r="W50" s="38">
        <f t="shared" ref="W50" si="220">V50+1</f>
        <v>1980</v>
      </c>
      <c r="X50" s="38">
        <f t="shared" ref="X50" si="221">W50+1</f>
        <v>1981</v>
      </c>
      <c r="Y50" s="38">
        <f t="shared" ref="Y50" si="222">X50+1</f>
        <v>1982</v>
      </c>
      <c r="Z50" s="38">
        <f t="shared" ref="Z50" si="223">Y50+1</f>
        <v>1983</v>
      </c>
      <c r="AA50" s="38">
        <f t="shared" ref="AA50" si="224">Z50+1</f>
        <v>1984</v>
      </c>
      <c r="AB50" s="38">
        <f t="shared" ref="AB50" si="225">AA50+1</f>
        <v>1985</v>
      </c>
      <c r="AC50" s="38">
        <f t="shared" ref="AC50" si="226">AB50+1</f>
        <v>1986</v>
      </c>
      <c r="AD50" s="38">
        <f t="shared" ref="AD50" si="227">AC50+1</f>
        <v>1987</v>
      </c>
      <c r="AE50" s="38">
        <f t="shared" ref="AE50" si="228">AD50+1</f>
        <v>1988</v>
      </c>
      <c r="AF50" s="38">
        <f t="shared" ref="AF50" si="229">AE50+1</f>
        <v>1989</v>
      </c>
      <c r="AG50" s="38">
        <f t="shared" ref="AG50" si="230">AF50+1</f>
        <v>1990</v>
      </c>
      <c r="AH50" s="38">
        <f t="shared" ref="AH50" si="231">AG50+1</f>
        <v>1991</v>
      </c>
      <c r="AI50" s="38">
        <f t="shared" ref="AI50" si="232">AH50+1</f>
        <v>1992</v>
      </c>
      <c r="AJ50" s="38">
        <f t="shared" ref="AJ50" si="233">AI50+1</f>
        <v>1993</v>
      </c>
      <c r="AK50" s="38">
        <f t="shared" ref="AK50" si="234">AJ50+1</f>
        <v>1994</v>
      </c>
      <c r="AL50" s="38">
        <f t="shared" ref="AL50" si="235">AK50+1</f>
        <v>1995</v>
      </c>
      <c r="AM50" s="38">
        <f t="shared" ref="AM50" si="236">AL50+1</f>
        <v>1996</v>
      </c>
      <c r="AN50" s="38">
        <f t="shared" ref="AN50" si="237">AM50+1</f>
        <v>1997</v>
      </c>
      <c r="AO50" s="38">
        <f t="shared" ref="AO50" si="238">AN50+1</f>
        <v>1998</v>
      </c>
      <c r="AP50" s="38">
        <f t="shared" ref="AP50" si="239">AO50+1</f>
        <v>1999</v>
      </c>
      <c r="AQ50" s="38">
        <f t="shared" ref="AQ50" si="240">AP50+1</f>
        <v>2000</v>
      </c>
      <c r="AR50" s="38">
        <f t="shared" ref="AR50" si="241">AQ50+1</f>
        <v>2001</v>
      </c>
      <c r="AS50" s="38">
        <f t="shared" ref="AS50" si="242">AR50+1</f>
        <v>2002</v>
      </c>
      <c r="AT50" s="38">
        <f t="shared" ref="AT50" si="243">AS50+1</f>
        <v>2003</v>
      </c>
      <c r="AU50" s="38">
        <f t="shared" ref="AU50" si="244">AT50+1</f>
        <v>2004</v>
      </c>
      <c r="AV50" s="38">
        <f t="shared" ref="AV50" si="245">AU50+1</f>
        <v>2005</v>
      </c>
      <c r="AW50" s="38">
        <f t="shared" ref="AW50" si="246">AV50+1</f>
        <v>2006</v>
      </c>
      <c r="AX50" s="38">
        <f t="shared" ref="AX50" si="247">AW50+1</f>
        <v>2007</v>
      </c>
      <c r="AY50" s="38">
        <f t="shared" ref="AY50" si="248">AX50+1</f>
        <v>2008</v>
      </c>
      <c r="AZ50" s="38">
        <f t="shared" ref="AZ50" si="249">AY50+1</f>
        <v>2009</v>
      </c>
      <c r="BA50" s="38">
        <f t="shared" ref="BA50" si="250">AZ50+1</f>
        <v>2010</v>
      </c>
      <c r="BB50" s="38">
        <f t="shared" ref="BB50" si="251">BA50+1</f>
        <v>2011</v>
      </c>
      <c r="BC50" s="38">
        <f t="shared" ref="BC50" si="252">BB50+1</f>
        <v>2012</v>
      </c>
      <c r="BD50" s="38">
        <f t="shared" ref="BD50" si="253">BC50+1</f>
        <v>2013</v>
      </c>
      <c r="BE50" s="38">
        <f t="shared" ref="BE50" si="254">BD50+1</f>
        <v>2014</v>
      </c>
      <c r="BF50" s="38">
        <f t="shared" ref="BF50" si="255">BE50+1</f>
        <v>2015</v>
      </c>
      <c r="BG50" s="38">
        <f t="shared" ref="BG50" si="256">BF50+1</f>
        <v>2016</v>
      </c>
      <c r="BH50" s="38">
        <f t="shared" ref="BH50" si="257">BG50+1</f>
        <v>2017</v>
      </c>
    </row>
    <row r="51" spans="1:60" ht="28">
      <c r="A51" s="329"/>
      <c r="B51" s="45" t="s">
        <v>600</v>
      </c>
      <c r="C51" s="79">
        <f>'2.a-LTH-MTH1'!C18</f>
        <v>0.41</v>
      </c>
      <c r="D51" s="79">
        <f>'2.a-LTH-MTH1'!D18</f>
        <v>0.41600000000000004</v>
      </c>
      <c r="E51" s="79">
        <f>'2.a-LTH-MTH1'!E18</f>
        <v>0.42299999999999999</v>
      </c>
      <c r="F51" s="79">
        <f>'2.a-LTH-MTH1'!F18</f>
        <v>0.42899999999999999</v>
      </c>
      <c r="G51" s="79">
        <f>'2.a-LTH-MTH1'!G18</f>
        <v>0.436</v>
      </c>
      <c r="H51" s="79">
        <f>'2.a-LTH-MTH1'!H18</f>
        <v>0.44299999999999995</v>
      </c>
      <c r="I51" s="79">
        <f>'2.a-LTH-MTH1'!I18</f>
        <v>0.45</v>
      </c>
      <c r="J51" s="79">
        <f>'2.a-LTH-MTH1'!J18</f>
        <v>0.45700000000000002</v>
      </c>
      <c r="K51" s="79">
        <f>'2.a-LTH-MTH1'!K18</f>
        <v>0.46399999999999997</v>
      </c>
      <c r="L51" s="79">
        <f>'2.a-LTH-MTH1'!L18</f>
        <v>0.47100000000000003</v>
      </c>
      <c r="M51" s="79">
        <f>'2.a-LTH-MTH1'!M18</f>
        <v>0.47799999999999998</v>
      </c>
      <c r="N51" s="79">
        <f>'2.a-LTH-MTH1'!N18</f>
        <v>0.48599999999999999</v>
      </c>
      <c r="O51" s="79">
        <f>'2.a-LTH-MTH1'!O18</f>
        <v>0.49299999999999999</v>
      </c>
      <c r="P51" s="79">
        <f>'2.a-LTH-MTH1'!P18</f>
        <v>0.501</v>
      </c>
      <c r="Q51" s="79">
        <f>'2.a-LTH-MTH1'!Q18</f>
        <v>0.50900000000000001</v>
      </c>
      <c r="R51" s="79">
        <f>'2.a-LTH-MTH1'!R18</f>
        <v>0.51700000000000002</v>
      </c>
      <c r="S51" s="79">
        <f>'2.a-LTH-MTH1'!S18</f>
        <v>0.52500000000000002</v>
      </c>
      <c r="T51" s="79">
        <f>'2.a-LTH-MTH1'!T18</f>
        <v>0.53299999999999992</v>
      </c>
      <c r="U51" s="79">
        <f>'2.a-LTH-MTH1'!U18</f>
        <v>0.54100000000000004</v>
      </c>
      <c r="V51" s="79">
        <f>'2.a-LTH-MTH1'!V18</f>
        <v>0.55000000000000004</v>
      </c>
      <c r="W51" s="79">
        <f>'2.a-LTH-MTH1'!W18</f>
        <v>0.55799999999999994</v>
      </c>
      <c r="X51" s="79">
        <f>'2.a-LTH-MTH1'!X18</f>
        <v>0.56700000000000006</v>
      </c>
      <c r="Y51" s="79">
        <f>'2.a-LTH-MTH1'!Y18</f>
        <v>0.57600000000000007</v>
      </c>
      <c r="Z51" s="79">
        <f>'2.a-LTH-MTH1'!Z18</f>
        <v>0.58499999999999996</v>
      </c>
      <c r="AA51" s="79">
        <f>'2.a-LTH-MTH1'!AA18</f>
        <v>0.59399999999999997</v>
      </c>
      <c r="AB51" s="79">
        <f>'2.a-LTH-MTH1'!AB18</f>
        <v>0.60299999999999998</v>
      </c>
      <c r="AC51" s="79">
        <f>'2.a-LTH-MTH1'!AC18</f>
        <v>0.61199999999999999</v>
      </c>
      <c r="AD51" s="79">
        <f>'2.a-LTH-MTH1'!AD18</f>
        <v>0.621</v>
      </c>
      <c r="AE51" s="79">
        <f>'2.a-LTH-MTH1'!AE18</f>
        <v>0.63100000000000001</v>
      </c>
      <c r="AF51" s="79">
        <f>'2.a-LTH-MTH1'!AF18</f>
        <v>0.64</v>
      </c>
      <c r="AG51" s="79">
        <f>'2.a-LTH-MTH1'!AG18</f>
        <v>0.65</v>
      </c>
      <c r="AH51" s="79">
        <f>'2.a-LTH-MTH1'!AH18</f>
        <v>0.66</v>
      </c>
      <c r="AI51" s="79">
        <f>'2.a-LTH-MTH1'!AI18</f>
        <v>0.67</v>
      </c>
      <c r="AJ51" s="79">
        <f>'2.a-LTH-MTH1'!AJ18</f>
        <v>0.68</v>
      </c>
      <c r="AK51" s="79">
        <f>'2.a-LTH-MTH1'!AK18</f>
        <v>0.69</v>
      </c>
      <c r="AL51" s="79">
        <f>'2.a-LTH-MTH1'!AL18</f>
        <v>0.7</v>
      </c>
      <c r="AM51" s="79">
        <f>'2.a-LTH-MTH1'!AM18</f>
        <v>0.71099999999999997</v>
      </c>
      <c r="AN51" s="79">
        <f>'2.a-LTH-MTH1'!AN18</f>
        <v>0.72099999999999997</v>
      </c>
      <c r="AO51" s="79">
        <f>'2.a-LTH-MTH1'!AO18</f>
        <v>0.73199999999999998</v>
      </c>
      <c r="AP51" s="79">
        <f>'2.a-LTH-MTH1'!AP18</f>
        <v>0.74199999999999999</v>
      </c>
      <c r="AQ51" s="79">
        <f>'2.a-LTH-MTH1'!AQ18</f>
        <v>0.753</v>
      </c>
      <c r="AR51" s="79">
        <f>'2.a-LTH-MTH1'!AR18</f>
        <v>0.76400000000000001</v>
      </c>
      <c r="AS51" s="79">
        <f>'2.a-LTH-MTH1'!AS18</f>
        <v>0.77500000000000002</v>
      </c>
      <c r="AT51" s="79">
        <f>'2.a-LTH-MTH1'!AT18</f>
        <v>0.78599999999999992</v>
      </c>
      <c r="AU51" s="79">
        <f>'2.a-LTH-MTH1'!AU18</f>
        <v>0.79799999999999993</v>
      </c>
      <c r="AV51" s="79">
        <f>'2.a-LTH-MTH1'!AV18</f>
        <v>0.80900000000000005</v>
      </c>
      <c r="AW51" s="79">
        <f>'2.a-LTH-MTH1'!AW18</f>
        <v>0.82099999999999995</v>
      </c>
      <c r="AX51" s="79">
        <f>'2.a-LTH-MTH1'!AX18</f>
        <v>0.83200000000000007</v>
      </c>
      <c r="AY51" s="79">
        <f>'2.a-LTH-MTH1'!AY18</f>
        <v>0.84400000000000008</v>
      </c>
      <c r="AZ51" s="79">
        <f>'2.a-LTH-MTH1'!AZ18</f>
        <v>0.85599999999999998</v>
      </c>
      <c r="BA51" s="79">
        <f>'2.a-LTH-MTH1'!BA18</f>
        <v>0.86799999999999999</v>
      </c>
      <c r="BB51" s="79">
        <f>'2.a-LTH-MTH1'!BB18</f>
        <v>0.875</v>
      </c>
      <c r="BC51" s="79">
        <f>'2.a-LTH-MTH1'!BC18</f>
        <v>0.88</v>
      </c>
      <c r="BD51" s="79">
        <f>'2.a-LTH-MTH1'!BD18</f>
        <v>0.88500000000000001</v>
      </c>
      <c r="BE51" s="79">
        <f>'2.a-LTH-MTH1'!BE18</f>
        <v>0.88900000000000001</v>
      </c>
      <c r="BF51" s="79">
        <f>'2.a-LTH-MTH1'!BF18</f>
        <v>0.89300000000000002</v>
      </c>
      <c r="BG51" s="79">
        <f>'2.a-LTH-MTH1'!BG18</f>
        <v>0.89500000000000002</v>
      </c>
      <c r="BH51" s="79">
        <f>'2.a-LTH-MTH1'!BH18</f>
        <v>0.89700000000000002</v>
      </c>
    </row>
  </sheetData>
  <mergeCells count="5">
    <mergeCell ref="A2:E2"/>
    <mergeCell ref="A39:E39"/>
    <mergeCell ref="A46:A47"/>
    <mergeCell ref="A50:A51"/>
    <mergeCell ref="A42:A43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BR149"/>
  <sheetViews>
    <sheetView topLeftCell="A43" workbookViewId="0">
      <selection activeCell="C51" sqref="C51"/>
    </sheetView>
  </sheetViews>
  <sheetFormatPr baseColWidth="10" defaultColWidth="8.83203125" defaultRowHeight="13"/>
  <cols>
    <col min="1" max="1" width="25.5" customWidth="1"/>
    <col min="2" max="2" width="21.1640625" customWidth="1"/>
    <col min="3" max="3" width="13" customWidth="1"/>
    <col min="4" max="4" width="11.83203125" customWidth="1"/>
  </cols>
  <sheetData>
    <row r="3" spans="1:5">
      <c r="A3" s="324" t="s">
        <v>857</v>
      </c>
      <c r="B3" s="324"/>
      <c r="C3" s="324"/>
      <c r="D3" s="324"/>
      <c r="E3" s="324"/>
    </row>
    <row r="5" spans="1:5">
      <c r="A5" s="344" t="s">
        <v>834</v>
      </c>
      <c r="B5" s="344"/>
      <c r="C5" s="344"/>
    </row>
    <row r="7" spans="1:5">
      <c r="A7" s="26" t="s">
        <v>411</v>
      </c>
      <c r="B7" s="26" t="s">
        <v>59</v>
      </c>
      <c r="C7" s="26" t="s">
        <v>733</v>
      </c>
      <c r="D7" s="26" t="s">
        <v>835</v>
      </c>
      <c r="E7" s="26" t="s">
        <v>838</v>
      </c>
    </row>
    <row r="8" spans="1:5">
      <c r="A8" s="10">
        <v>1960</v>
      </c>
      <c r="B8" s="10">
        <v>70</v>
      </c>
      <c r="C8" s="10">
        <v>80</v>
      </c>
      <c r="D8" s="10">
        <v>80</v>
      </c>
      <c r="E8" s="10">
        <v>75</v>
      </c>
    </row>
    <row r="9" spans="1:5">
      <c r="A9" s="10">
        <v>2000</v>
      </c>
      <c r="B9" s="10">
        <v>75</v>
      </c>
      <c r="C9" s="10">
        <v>85</v>
      </c>
      <c r="D9" s="10">
        <v>90</v>
      </c>
      <c r="E9" s="10">
        <v>85</v>
      </c>
    </row>
    <row r="18" spans="1:60">
      <c r="A18" t="s">
        <v>836</v>
      </c>
    </row>
    <row r="19" spans="1:60">
      <c r="C19" s="207"/>
      <c r="D19" s="207"/>
      <c r="E19" s="207"/>
      <c r="F19" s="207"/>
      <c r="G19" s="207"/>
      <c r="H19" s="207"/>
      <c r="I19" s="207"/>
      <c r="J19" s="207"/>
      <c r="K19" s="207"/>
      <c r="L19" s="207"/>
    </row>
    <row r="20" spans="1:60" ht="12.75" customHeight="1">
      <c r="A20" s="346" t="s">
        <v>819</v>
      </c>
      <c r="B20" s="176" t="s">
        <v>408</v>
      </c>
      <c r="C20" s="177">
        <v>1960</v>
      </c>
      <c r="D20" s="177">
        <f>C20+1</f>
        <v>1961</v>
      </c>
      <c r="E20" s="177">
        <f t="shared" ref="E20:BH20" si="0">D20+1</f>
        <v>1962</v>
      </c>
      <c r="F20" s="177">
        <f t="shared" si="0"/>
        <v>1963</v>
      </c>
      <c r="G20" s="177">
        <f t="shared" si="0"/>
        <v>1964</v>
      </c>
      <c r="H20" s="177">
        <f t="shared" si="0"/>
        <v>1965</v>
      </c>
      <c r="I20" s="177">
        <f t="shared" si="0"/>
        <v>1966</v>
      </c>
      <c r="J20" s="177">
        <f t="shared" si="0"/>
        <v>1967</v>
      </c>
      <c r="K20" s="177">
        <f t="shared" si="0"/>
        <v>1968</v>
      </c>
      <c r="L20" s="177">
        <f t="shared" si="0"/>
        <v>1969</v>
      </c>
      <c r="M20" s="177">
        <f t="shared" si="0"/>
        <v>1970</v>
      </c>
      <c r="N20" s="177">
        <f t="shared" si="0"/>
        <v>1971</v>
      </c>
      <c r="O20" s="177">
        <f t="shared" si="0"/>
        <v>1972</v>
      </c>
      <c r="P20" s="177">
        <f t="shared" si="0"/>
        <v>1973</v>
      </c>
      <c r="Q20" s="177">
        <f t="shared" si="0"/>
        <v>1974</v>
      </c>
      <c r="R20" s="177">
        <f t="shared" si="0"/>
        <v>1975</v>
      </c>
      <c r="S20" s="177">
        <f t="shared" si="0"/>
        <v>1976</v>
      </c>
      <c r="T20" s="177">
        <f t="shared" si="0"/>
        <v>1977</v>
      </c>
      <c r="U20" s="177">
        <f t="shared" si="0"/>
        <v>1978</v>
      </c>
      <c r="V20" s="177">
        <f t="shared" si="0"/>
        <v>1979</v>
      </c>
      <c r="W20" s="177">
        <f t="shared" si="0"/>
        <v>1980</v>
      </c>
      <c r="X20" s="177">
        <f t="shared" si="0"/>
        <v>1981</v>
      </c>
      <c r="Y20" s="177">
        <f t="shared" si="0"/>
        <v>1982</v>
      </c>
      <c r="Z20" s="177">
        <f t="shared" si="0"/>
        <v>1983</v>
      </c>
      <c r="AA20" s="177">
        <f t="shared" si="0"/>
        <v>1984</v>
      </c>
      <c r="AB20" s="177">
        <f t="shared" si="0"/>
        <v>1985</v>
      </c>
      <c r="AC20" s="177">
        <f t="shared" si="0"/>
        <v>1986</v>
      </c>
      <c r="AD20" s="177">
        <f t="shared" si="0"/>
        <v>1987</v>
      </c>
      <c r="AE20" s="177">
        <f t="shared" si="0"/>
        <v>1988</v>
      </c>
      <c r="AF20" s="177">
        <f t="shared" si="0"/>
        <v>1989</v>
      </c>
      <c r="AG20" s="177">
        <f t="shared" si="0"/>
        <v>1990</v>
      </c>
      <c r="AH20" s="177">
        <f t="shared" si="0"/>
        <v>1991</v>
      </c>
      <c r="AI20" s="177">
        <f t="shared" si="0"/>
        <v>1992</v>
      </c>
      <c r="AJ20" s="177">
        <f t="shared" si="0"/>
        <v>1993</v>
      </c>
      <c r="AK20" s="177">
        <f t="shared" si="0"/>
        <v>1994</v>
      </c>
      <c r="AL20" s="177">
        <f t="shared" si="0"/>
        <v>1995</v>
      </c>
      <c r="AM20" s="177">
        <f t="shared" si="0"/>
        <v>1996</v>
      </c>
      <c r="AN20" s="177">
        <f t="shared" si="0"/>
        <v>1997</v>
      </c>
      <c r="AO20" s="177">
        <f t="shared" si="0"/>
        <v>1998</v>
      </c>
      <c r="AP20" s="177">
        <f t="shared" si="0"/>
        <v>1999</v>
      </c>
      <c r="AQ20" s="177">
        <f t="shared" si="0"/>
        <v>2000</v>
      </c>
      <c r="AR20" s="177">
        <f t="shared" si="0"/>
        <v>2001</v>
      </c>
      <c r="AS20" s="177">
        <f t="shared" si="0"/>
        <v>2002</v>
      </c>
      <c r="AT20" s="177">
        <f t="shared" si="0"/>
        <v>2003</v>
      </c>
      <c r="AU20" s="177">
        <f t="shared" si="0"/>
        <v>2004</v>
      </c>
      <c r="AV20" s="177">
        <f t="shared" si="0"/>
        <v>2005</v>
      </c>
      <c r="AW20" s="177">
        <f t="shared" si="0"/>
        <v>2006</v>
      </c>
      <c r="AX20" s="177">
        <f t="shared" si="0"/>
        <v>2007</v>
      </c>
      <c r="AY20" s="177">
        <f t="shared" si="0"/>
        <v>2008</v>
      </c>
      <c r="AZ20" s="177">
        <f t="shared" si="0"/>
        <v>2009</v>
      </c>
      <c r="BA20" s="177">
        <f t="shared" si="0"/>
        <v>2010</v>
      </c>
      <c r="BB20" s="177">
        <f t="shared" si="0"/>
        <v>2011</v>
      </c>
      <c r="BC20" s="177">
        <f t="shared" si="0"/>
        <v>2012</v>
      </c>
      <c r="BD20" s="177">
        <f t="shared" si="0"/>
        <v>2013</v>
      </c>
      <c r="BE20" s="177">
        <f t="shared" si="0"/>
        <v>2014</v>
      </c>
      <c r="BF20" s="177">
        <f t="shared" si="0"/>
        <v>2015</v>
      </c>
      <c r="BG20" s="177">
        <f t="shared" si="0"/>
        <v>2016</v>
      </c>
      <c r="BH20" s="177">
        <f t="shared" si="0"/>
        <v>2017</v>
      </c>
    </row>
    <row r="21" spans="1:60" ht="36" customHeight="1">
      <c r="A21" s="347"/>
      <c r="B21" s="44" t="s">
        <v>837</v>
      </c>
      <c r="C21" s="173">
        <v>0.8</v>
      </c>
      <c r="D21" s="174">
        <f>C21+($AQ$21-$C$21)/40</f>
        <v>0.80249999999999999</v>
      </c>
      <c r="E21" s="174">
        <f t="shared" ref="E21:BH21" si="1">D21+($AQ$21-$C$21)/40</f>
        <v>0.80499999999999994</v>
      </c>
      <c r="F21" s="174">
        <f t="shared" si="1"/>
        <v>0.80749999999999988</v>
      </c>
      <c r="G21" s="174">
        <f t="shared" si="1"/>
        <v>0.80999999999999983</v>
      </c>
      <c r="H21" s="174">
        <f t="shared" si="1"/>
        <v>0.81249999999999978</v>
      </c>
      <c r="I21" s="174">
        <f t="shared" si="1"/>
        <v>0.81499999999999972</v>
      </c>
      <c r="J21" s="174">
        <f t="shared" si="1"/>
        <v>0.81749999999999967</v>
      </c>
      <c r="K21" s="174">
        <f t="shared" si="1"/>
        <v>0.81999999999999962</v>
      </c>
      <c r="L21" s="174">
        <f t="shared" si="1"/>
        <v>0.82249999999999956</v>
      </c>
      <c r="M21" s="174">
        <f t="shared" si="1"/>
        <v>0.82499999999999951</v>
      </c>
      <c r="N21" s="174">
        <f t="shared" si="1"/>
        <v>0.82749999999999946</v>
      </c>
      <c r="O21" s="174">
        <f t="shared" si="1"/>
        <v>0.8299999999999994</v>
      </c>
      <c r="P21" s="174">
        <f t="shared" si="1"/>
        <v>0.83249999999999935</v>
      </c>
      <c r="Q21" s="174">
        <f t="shared" si="1"/>
        <v>0.8349999999999993</v>
      </c>
      <c r="R21" s="174">
        <f t="shared" si="1"/>
        <v>0.83749999999999925</v>
      </c>
      <c r="S21" s="174">
        <f t="shared" si="1"/>
        <v>0.83999999999999919</v>
      </c>
      <c r="T21" s="174">
        <f t="shared" si="1"/>
        <v>0.84249999999999914</v>
      </c>
      <c r="U21" s="174">
        <f t="shared" si="1"/>
        <v>0.84499999999999909</v>
      </c>
      <c r="V21" s="174">
        <f t="shared" si="1"/>
        <v>0.84749999999999903</v>
      </c>
      <c r="W21" s="174">
        <f t="shared" si="1"/>
        <v>0.84999999999999898</v>
      </c>
      <c r="X21" s="174">
        <f t="shared" si="1"/>
        <v>0.85249999999999893</v>
      </c>
      <c r="Y21" s="174">
        <f t="shared" si="1"/>
        <v>0.85499999999999887</v>
      </c>
      <c r="Z21" s="174">
        <f t="shared" si="1"/>
        <v>0.85749999999999882</v>
      </c>
      <c r="AA21" s="174">
        <f t="shared" si="1"/>
        <v>0.85999999999999877</v>
      </c>
      <c r="AB21" s="174">
        <f t="shared" si="1"/>
        <v>0.86249999999999871</v>
      </c>
      <c r="AC21" s="174">
        <f t="shared" si="1"/>
        <v>0.86499999999999866</v>
      </c>
      <c r="AD21" s="174">
        <f t="shared" si="1"/>
        <v>0.86749999999999861</v>
      </c>
      <c r="AE21" s="174">
        <f t="shared" si="1"/>
        <v>0.86999999999999855</v>
      </c>
      <c r="AF21" s="174">
        <f t="shared" si="1"/>
        <v>0.8724999999999985</v>
      </c>
      <c r="AG21" s="174">
        <f t="shared" si="1"/>
        <v>0.87499999999999845</v>
      </c>
      <c r="AH21" s="174">
        <f t="shared" si="1"/>
        <v>0.87749999999999839</v>
      </c>
      <c r="AI21" s="174">
        <f t="shared" si="1"/>
        <v>0.87999999999999834</v>
      </c>
      <c r="AJ21" s="174">
        <f t="shared" si="1"/>
        <v>0.88249999999999829</v>
      </c>
      <c r="AK21" s="174">
        <f t="shared" si="1"/>
        <v>0.88499999999999823</v>
      </c>
      <c r="AL21" s="174">
        <f t="shared" si="1"/>
        <v>0.88749999999999818</v>
      </c>
      <c r="AM21" s="174">
        <f t="shared" si="1"/>
        <v>0.88999999999999813</v>
      </c>
      <c r="AN21" s="174">
        <f t="shared" si="1"/>
        <v>0.89249999999999807</v>
      </c>
      <c r="AO21" s="174">
        <f t="shared" si="1"/>
        <v>0.89499999999999802</v>
      </c>
      <c r="AP21" s="174">
        <f t="shared" si="1"/>
        <v>0.89749999999999797</v>
      </c>
      <c r="AQ21" s="173">
        <v>0.9</v>
      </c>
      <c r="AR21" s="174">
        <f t="shared" si="1"/>
        <v>0.90249999999999997</v>
      </c>
      <c r="AS21" s="174">
        <f t="shared" si="1"/>
        <v>0.90499999999999992</v>
      </c>
      <c r="AT21" s="174">
        <f t="shared" si="1"/>
        <v>0.90749999999999986</v>
      </c>
      <c r="AU21" s="174">
        <f t="shared" si="1"/>
        <v>0.90999999999999981</v>
      </c>
      <c r="AV21" s="174">
        <f t="shared" si="1"/>
        <v>0.91249999999999976</v>
      </c>
      <c r="AW21" s="174">
        <f t="shared" si="1"/>
        <v>0.9149999999999997</v>
      </c>
      <c r="AX21" s="174">
        <f t="shared" si="1"/>
        <v>0.91749999999999965</v>
      </c>
      <c r="AY21" s="174">
        <f t="shared" si="1"/>
        <v>0.9199999999999996</v>
      </c>
      <c r="AZ21" s="174">
        <f t="shared" si="1"/>
        <v>0.92249999999999954</v>
      </c>
      <c r="BA21" s="174">
        <f t="shared" si="1"/>
        <v>0.92499999999999949</v>
      </c>
      <c r="BB21" s="174">
        <f t="shared" si="1"/>
        <v>0.92749999999999944</v>
      </c>
      <c r="BC21" s="174">
        <f t="shared" si="1"/>
        <v>0.92999999999999938</v>
      </c>
      <c r="BD21" s="174">
        <f t="shared" si="1"/>
        <v>0.93249999999999933</v>
      </c>
      <c r="BE21" s="174">
        <f t="shared" si="1"/>
        <v>0.93499999999999928</v>
      </c>
      <c r="BF21" s="174">
        <f t="shared" si="1"/>
        <v>0.93749999999999922</v>
      </c>
      <c r="BG21" s="174">
        <f t="shared" si="1"/>
        <v>0.93999999999999917</v>
      </c>
      <c r="BH21" s="174">
        <f t="shared" si="1"/>
        <v>0.94249999999999912</v>
      </c>
    </row>
    <row r="22" spans="1:60" ht="36" customHeight="1">
      <c r="A22" s="347"/>
      <c r="B22" s="44" t="s">
        <v>733</v>
      </c>
      <c r="C22" s="173">
        <v>0.8</v>
      </c>
      <c r="D22" s="175">
        <f>C22+($AQ$22-$C$22)/40</f>
        <v>0.80125000000000002</v>
      </c>
      <c r="E22" s="175">
        <f t="shared" ref="E22:BH22" si="2">D22+($AQ$22-$C$22)/40</f>
        <v>0.80249999999999999</v>
      </c>
      <c r="F22" s="175">
        <f t="shared" si="2"/>
        <v>0.80374999999999996</v>
      </c>
      <c r="G22" s="175">
        <f t="shared" si="2"/>
        <v>0.80499999999999994</v>
      </c>
      <c r="H22" s="175">
        <f t="shared" si="2"/>
        <v>0.80624999999999991</v>
      </c>
      <c r="I22" s="175">
        <f t="shared" si="2"/>
        <v>0.80749999999999988</v>
      </c>
      <c r="J22" s="175">
        <f t="shared" si="2"/>
        <v>0.80874999999999986</v>
      </c>
      <c r="K22" s="175">
        <f t="shared" si="2"/>
        <v>0.80999999999999983</v>
      </c>
      <c r="L22" s="175">
        <f t="shared" si="2"/>
        <v>0.8112499999999998</v>
      </c>
      <c r="M22" s="175">
        <f t="shared" si="2"/>
        <v>0.81249999999999978</v>
      </c>
      <c r="N22" s="175">
        <f t="shared" si="2"/>
        <v>0.81374999999999975</v>
      </c>
      <c r="O22" s="175">
        <f t="shared" si="2"/>
        <v>0.81499999999999972</v>
      </c>
      <c r="P22" s="175">
        <f t="shared" si="2"/>
        <v>0.8162499999999997</v>
      </c>
      <c r="Q22" s="175">
        <f t="shared" si="2"/>
        <v>0.81749999999999967</v>
      </c>
      <c r="R22" s="175">
        <f t="shared" si="2"/>
        <v>0.81874999999999964</v>
      </c>
      <c r="S22" s="175">
        <f t="shared" si="2"/>
        <v>0.81999999999999962</v>
      </c>
      <c r="T22" s="175">
        <f t="shared" si="2"/>
        <v>0.82124999999999959</v>
      </c>
      <c r="U22" s="175">
        <f t="shared" si="2"/>
        <v>0.82249999999999956</v>
      </c>
      <c r="V22" s="175">
        <f t="shared" si="2"/>
        <v>0.82374999999999954</v>
      </c>
      <c r="W22" s="175">
        <f t="shared" si="2"/>
        <v>0.82499999999999951</v>
      </c>
      <c r="X22" s="175">
        <f t="shared" si="2"/>
        <v>0.82624999999999948</v>
      </c>
      <c r="Y22" s="175">
        <f t="shared" si="2"/>
        <v>0.82749999999999946</v>
      </c>
      <c r="Z22" s="175">
        <f t="shared" si="2"/>
        <v>0.82874999999999943</v>
      </c>
      <c r="AA22" s="175">
        <f t="shared" si="2"/>
        <v>0.8299999999999994</v>
      </c>
      <c r="AB22" s="175">
        <f t="shared" si="2"/>
        <v>0.83124999999999938</v>
      </c>
      <c r="AC22" s="175">
        <f t="shared" si="2"/>
        <v>0.83249999999999935</v>
      </c>
      <c r="AD22" s="175">
        <f t="shared" si="2"/>
        <v>0.83374999999999932</v>
      </c>
      <c r="AE22" s="175">
        <f t="shared" si="2"/>
        <v>0.8349999999999993</v>
      </c>
      <c r="AF22" s="175">
        <f t="shared" si="2"/>
        <v>0.83624999999999927</v>
      </c>
      <c r="AG22" s="175">
        <f t="shared" si="2"/>
        <v>0.83749999999999925</v>
      </c>
      <c r="AH22" s="175">
        <f t="shared" si="2"/>
        <v>0.83874999999999922</v>
      </c>
      <c r="AI22" s="175">
        <f t="shared" si="2"/>
        <v>0.83999999999999919</v>
      </c>
      <c r="AJ22" s="175">
        <f t="shared" si="2"/>
        <v>0.84124999999999917</v>
      </c>
      <c r="AK22" s="175">
        <f t="shared" si="2"/>
        <v>0.84249999999999914</v>
      </c>
      <c r="AL22" s="175">
        <f t="shared" si="2"/>
        <v>0.84374999999999911</v>
      </c>
      <c r="AM22" s="175">
        <f t="shared" si="2"/>
        <v>0.84499999999999909</v>
      </c>
      <c r="AN22" s="175">
        <f t="shared" si="2"/>
        <v>0.84624999999999906</v>
      </c>
      <c r="AO22" s="175">
        <f t="shared" si="2"/>
        <v>0.84749999999999903</v>
      </c>
      <c r="AP22" s="175">
        <f t="shared" si="2"/>
        <v>0.84874999999999901</v>
      </c>
      <c r="AQ22" s="173">
        <v>0.85</v>
      </c>
      <c r="AR22" s="175">
        <f t="shared" si="2"/>
        <v>0.85124999999999995</v>
      </c>
      <c r="AS22" s="175">
        <f t="shared" si="2"/>
        <v>0.85249999999999992</v>
      </c>
      <c r="AT22" s="175">
        <f t="shared" si="2"/>
        <v>0.8537499999999999</v>
      </c>
      <c r="AU22" s="175">
        <f t="shared" si="2"/>
        <v>0.85499999999999987</v>
      </c>
      <c r="AV22" s="175">
        <f t="shared" si="2"/>
        <v>0.85624999999999984</v>
      </c>
      <c r="AW22" s="175">
        <f t="shared" si="2"/>
        <v>0.85749999999999982</v>
      </c>
      <c r="AX22" s="175">
        <f t="shared" si="2"/>
        <v>0.85874999999999979</v>
      </c>
      <c r="AY22" s="175">
        <f t="shared" si="2"/>
        <v>0.85999999999999976</v>
      </c>
      <c r="AZ22" s="175">
        <f t="shared" si="2"/>
        <v>0.86124999999999974</v>
      </c>
      <c r="BA22" s="175">
        <f t="shared" si="2"/>
        <v>0.86249999999999971</v>
      </c>
      <c r="BB22" s="175">
        <f t="shared" si="2"/>
        <v>0.86374999999999968</v>
      </c>
      <c r="BC22" s="175">
        <f t="shared" si="2"/>
        <v>0.86499999999999966</v>
      </c>
      <c r="BD22" s="175">
        <f t="shared" si="2"/>
        <v>0.86624999999999963</v>
      </c>
      <c r="BE22" s="175">
        <f t="shared" si="2"/>
        <v>0.8674999999999996</v>
      </c>
      <c r="BF22" s="175">
        <f t="shared" si="2"/>
        <v>0.86874999999999958</v>
      </c>
      <c r="BG22" s="175">
        <f t="shared" si="2"/>
        <v>0.86999999999999955</v>
      </c>
      <c r="BH22" s="175">
        <f t="shared" si="2"/>
        <v>0.87124999999999952</v>
      </c>
    </row>
    <row r="23" spans="1:60" ht="36" customHeight="1">
      <c r="A23" s="347"/>
      <c r="B23" s="44" t="s">
        <v>59</v>
      </c>
      <c r="C23" s="173">
        <v>0.7</v>
      </c>
      <c r="D23" s="175">
        <f>C23+($AQ$23-$C$23)/40</f>
        <v>0.70124999999999993</v>
      </c>
      <c r="E23" s="175">
        <f t="shared" ref="E23:BH23" si="3">D23+($AQ$23-$C$23)/40</f>
        <v>0.7024999999999999</v>
      </c>
      <c r="F23" s="175">
        <f t="shared" si="3"/>
        <v>0.70374999999999988</v>
      </c>
      <c r="G23" s="175">
        <f t="shared" si="3"/>
        <v>0.70499999999999985</v>
      </c>
      <c r="H23" s="175">
        <f t="shared" si="3"/>
        <v>0.70624999999999982</v>
      </c>
      <c r="I23" s="175">
        <f t="shared" si="3"/>
        <v>0.7074999999999998</v>
      </c>
      <c r="J23" s="175">
        <f t="shared" si="3"/>
        <v>0.70874999999999977</v>
      </c>
      <c r="K23" s="175">
        <f t="shared" si="3"/>
        <v>0.70999999999999974</v>
      </c>
      <c r="L23" s="175">
        <f t="shared" si="3"/>
        <v>0.71124999999999972</v>
      </c>
      <c r="M23" s="175">
        <f t="shared" si="3"/>
        <v>0.71249999999999969</v>
      </c>
      <c r="N23" s="175">
        <f t="shared" si="3"/>
        <v>0.71374999999999966</v>
      </c>
      <c r="O23" s="175">
        <f t="shared" si="3"/>
        <v>0.71499999999999964</v>
      </c>
      <c r="P23" s="175">
        <f t="shared" si="3"/>
        <v>0.71624999999999961</v>
      </c>
      <c r="Q23" s="175">
        <f t="shared" si="3"/>
        <v>0.71749999999999958</v>
      </c>
      <c r="R23" s="175">
        <f t="shared" si="3"/>
        <v>0.71874999999999956</v>
      </c>
      <c r="S23" s="175">
        <f t="shared" si="3"/>
        <v>0.71999999999999953</v>
      </c>
      <c r="T23" s="175">
        <f t="shared" si="3"/>
        <v>0.7212499999999995</v>
      </c>
      <c r="U23" s="175">
        <f t="shared" si="3"/>
        <v>0.72249999999999948</v>
      </c>
      <c r="V23" s="175">
        <f t="shared" si="3"/>
        <v>0.72374999999999945</v>
      </c>
      <c r="W23" s="175">
        <f t="shared" si="3"/>
        <v>0.72499999999999942</v>
      </c>
      <c r="X23" s="175">
        <f t="shared" si="3"/>
        <v>0.7262499999999994</v>
      </c>
      <c r="Y23" s="175">
        <f t="shared" si="3"/>
        <v>0.72749999999999937</v>
      </c>
      <c r="Z23" s="175">
        <f t="shared" si="3"/>
        <v>0.72874999999999934</v>
      </c>
      <c r="AA23" s="175">
        <f t="shared" si="3"/>
        <v>0.72999999999999932</v>
      </c>
      <c r="AB23" s="175">
        <f t="shared" si="3"/>
        <v>0.73124999999999929</v>
      </c>
      <c r="AC23" s="175">
        <f t="shared" si="3"/>
        <v>0.73249999999999926</v>
      </c>
      <c r="AD23" s="175">
        <f t="shared" si="3"/>
        <v>0.73374999999999924</v>
      </c>
      <c r="AE23" s="175">
        <f t="shared" si="3"/>
        <v>0.73499999999999921</v>
      </c>
      <c r="AF23" s="175">
        <f t="shared" si="3"/>
        <v>0.73624999999999918</v>
      </c>
      <c r="AG23" s="175">
        <f t="shared" si="3"/>
        <v>0.73749999999999916</v>
      </c>
      <c r="AH23" s="175">
        <f t="shared" si="3"/>
        <v>0.73874999999999913</v>
      </c>
      <c r="AI23" s="175">
        <f t="shared" si="3"/>
        <v>0.7399999999999991</v>
      </c>
      <c r="AJ23" s="175">
        <f t="shared" si="3"/>
        <v>0.74124999999999908</v>
      </c>
      <c r="AK23" s="175">
        <f t="shared" si="3"/>
        <v>0.74249999999999905</v>
      </c>
      <c r="AL23" s="175">
        <f t="shared" si="3"/>
        <v>0.74374999999999902</v>
      </c>
      <c r="AM23" s="175">
        <f t="shared" si="3"/>
        <v>0.744999999999999</v>
      </c>
      <c r="AN23" s="175">
        <f t="shared" si="3"/>
        <v>0.74624999999999897</v>
      </c>
      <c r="AO23" s="175">
        <f t="shared" si="3"/>
        <v>0.74749999999999894</v>
      </c>
      <c r="AP23" s="175">
        <f t="shared" si="3"/>
        <v>0.74874999999999892</v>
      </c>
      <c r="AQ23" s="173">
        <v>0.75</v>
      </c>
      <c r="AR23" s="175">
        <f t="shared" si="3"/>
        <v>0.75124999999999997</v>
      </c>
      <c r="AS23" s="175">
        <f t="shared" si="3"/>
        <v>0.75249999999999995</v>
      </c>
      <c r="AT23" s="175">
        <f t="shared" si="3"/>
        <v>0.75374999999999992</v>
      </c>
      <c r="AU23" s="175">
        <f t="shared" si="3"/>
        <v>0.75499999999999989</v>
      </c>
      <c r="AV23" s="175">
        <f t="shared" si="3"/>
        <v>0.75624999999999987</v>
      </c>
      <c r="AW23" s="175">
        <f t="shared" si="3"/>
        <v>0.75749999999999984</v>
      </c>
      <c r="AX23" s="175">
        <f t="shared" si="3"/>
        <v>0.75874999999999981</v>
      </c>
      <c r="AY23" s="175">
        <f t="shared" si="3"/>
        <v>0.75999999999999979</v>
      </c>
      <c r="AZ23" s="175">
        <f t="shared" si="3"/>
        <v>0.76124999999999976</v>
      </c>
      <c r="BA23" s="175">
        <f t="shared" si="3"/>
        <v>0.76249999999999973</v>
      </c>
      <c r="BB23" s="175">
        <f t="shared" si="3"/>
        <v>0.76374999999999971</v>
      </c>
      <c r="BC23" s="175">
        <f t="shared" si="3"/>
        <v>0.76499999999999968</v>
      </c>
      <c r="BD23" s="175">
        <f t="shared" si="3"/>
        <v>0.76624999999999965</v>
      </c>
      <c r="BE23" s="175">
        <f t="shared" si="3"/>
        <v>0.76749999999999963</v>
      </c>
      <c r="BF23" s="175">
        <f t="shared" si="3"/>
        <v>0.7687499999999996</v>
      </c>
      <c r="BG23" s="175">
        <f t="shared" si="3"/>
        <v>0.76999999999999957</v>
      </c>
      <c r="BH23" s="175">
        <f t="shared" si="3"/>
        <v>0.77124999999999955</v>
      </c>
    </row>
    <row r="24" spans="1:60" ht="36" customHeight="1">
      <c r="A24" s="347"/>
      <c r="B24" s="44" t="s">
        <v>838</v>
      </c>
      <c r="C24" s="173">
        <v>0.75</v>
      </c>
      <c r="D24" s="175">
        <f>C24+($AQ$24-$C$24)/40</f>
        <v>0.75249999999999995</v>
      </c>
      <c r="E24" s="175">
        <f t="shared" ref="E24:BH24" si="4">D24+($AQ$24-$C$24)/40</f>
        <v>0.75499999999999989</v>
      </c>
      <c r="F24" s="175">
        <f t="shared" si="4"/>
        <v>0.75749999999999984</v>
      </c>
      <c r="G24" s="175">
        <f t="shared" si="4"/>
        <v>0.75999999999999979</v>
      </c>
      <c r="H24" s="175">
        <f t="shared" si="4"/>
        <v>0.76249999999999973</v>
      </c>
      <c r="I24" s="175">
        <f t="shared" si="4"/>
        <v>0.76499999999999968</v>
      </c>
      <c r="J24" s="175">
        <f t="shared" si="4"/>
        <v>0.76749999999999963</v>
      </c>
      <c r="K24" s="175">
        <f t="shared" si="4"/>
        <v>0.76999999999999957</v>
      </c>
      <c r="L24" s="175">
        <f t="shared" si="4"/>
        <v>0.77249999999999952</v>
      </c>
      <c r="M24" s="175">
        <f t="shared" si="4"/>
        <v>0.77499999999999947</v>
      </c>
      <c r="N24" s="175">
        <f t="shared" si="4"/>
        <v>0.77749999999999941</v>
      </c>
      <c r="O24" s="175">
        <f t="shared" si="4"/>
        <v>0.77999999999999936</v>
      </c>
      <c r="P24" s="175">
        <f t="shared" si="4"/>
        <v>0.78249999999999931</v>
      </c>
      <c r="Q24" s="175">
        <f t="shared" si="4"/>
        <v>0.78499999999999925</v>
      </c>
      <c r="R24" s="175">
        <f t="shared" si="4"/>
        <v>0.7874999999999992</v>
      </c>
      <c r="S24" s="175">
        <f t="shared" si="4"/>
        <v>0.78999999999999915</v>
      </c>
      <c r="T24" s="175">
        <f t="shared" si="4"/>
        <v>0.79249999999999909</v>
      </c>
      <c r="U24" s="175">
        <f t="shared" si="4"/>
        <v>0.79499999999999904</v>
      </c>
      <c r="V24" s="175">
        <f t="shared" si="4"/>
        <v>0.79749999999999899</v>
      </c>
      <c r="W24" s="175">
        <f t="shared" si="4"/>
        <v>0.79999999999999893</v>
      </c>
      <c r="X24" s="175">
        <f t="shared" si="4"/>
        <v>0.80249999999999888</v>
      </c>
      <c r="Y24" s="175">
        <f t="shared" si="4"/>
        <v>0.80499999999999883</v>
      </c>
      <c r="Z24" s="175">
        <f t="shared" si="4"/>
        <v>0.80749999999999877</v>
      </c>
      <c r="AA24" s="175">
        <f t="shared" si="4"/>
        <v>0.80999999999999872</v>
      </c>
      <c r="AB24" s="175">
        <f t="shared" si="4"/>
        <v>0.81249999999999867</v>
      </c>
      <c r="AC24" s="175">
        <f t="shared" si="4"/>
        <v>0.81499999999999861</v>
      </c>
      <c r="AD24" s="175">
        <f t="shared" si="4"/>
        <v>0.81749999999999856</v>
      </c>
      <c r="AE24" s="175">
        <f t="shared" si="4"/>
        <v>0.81999999999999851</v>
      </c>
      <c r="AF24" s="175">
        <f t="shared" si="4"/>
        <v>0.82249999999999845</v>
      </c>
      <c r="AG24" s="175">
        <f t="shared" si="4"/>
        <v>0.8249999999999984</v>
      </c>
      <c r="AH24" s="175">
        <f t="shared" si="4"/>
        <v>0.82749999999999835</v>
      </c>
      <c r="AI24" s="175">
        <f t="shared" si="4"/>
        <v>0.82999999999999829</v>
      </c>
      <c r="AJ24" s="175">
        <f t="shared" si="4"/>
        <v>0.83249999999999824</v>
      </c>
      <c r="AK24" s="175">
        <f t="shared" si="4"/>
        <v>0.83499999999999819</v>
      </c>
      <c r="AL24" s="175">
        <f t="shared" si="4"/>
        <v>0.83749999999999813</v>
      </c>
      <c r="AM24" s="175">
        <f t="shared" si="4"/>
        <v>0.83999999999999808</v>
      </c>
      <c r="AN24" s="175">
        <f t="shared" si="4"/>
        <v>0.84249999999999803</v>
      </c>
      <c r="AO24" s="175">
        <f t="shared" si="4"/>
        <v>0.84499999999999797</v>
      </c>
      <c r="AP24" s="175">
        <f t="shared" si="4"/>
        <v>0.84749999999999792</v>
      </c>
      <c r="AQ24" s="173">
        <v>0.85</v>
      </c>
      <c r="AR24" s="175">
        <f t="shared" si="4"/>
        <v>0.85249999999999992</v>
      </c>
      <c r="AS24" s="175">
        <f t="shared" si="4"/>
        <v>0.85499999999999987</v>
      </c>
      <c r="AT24" s="175">
        <f t="shared" si="4"/>
        <v>0.85749999999999982</v>
      </c>
      <c r="AU24" s="175">
        <f t="shared" si="4"/>
        <v>0.85999999999999976</v>
      </c>
      <c r="AV24" s="175">
        <f t="shared" si="4"/>
        <v>0.86249999999999971</v>
      </c>
      <c r="AW24" s="175">
        <f t="shared" si="4"/>
        <v>0.86499999999999966</v>
      </c>
      <c r="AX24" s="175">
        <f t="shared" si="4"/>
        <v>0.8674999999999996</v>
      </c>
      <c r="AY24" s="175">
        <f t="shared" si="4"/>
        <v>0.86999999999999955</v>
      </c>
      <c r="AZ24" s="175">
        <f t="shared" si="4"/>
        <v>0.8724999999999995</v>
      </c>
      <c r="BA24" s="175">
        <f t="shared" si="4"/>
        <v>0.87499999999999944</v>
      </c>
      <c r="BB24" s="175">
        <f t="shared" si="4"/>
        <v>0.87749999999999939</v>
      </c>
      <c r="BC24" s="175">
        <f t="shared" si="4"/>
        <v>0.87999999999999934</v>
      </c>
      <c r="BD24" s="175">
        <f t="shared" si="4"/>
        <v>0.88249999999999929</v>
      </c>
      <c r="BE24" s="175">
        <f t="shared" si="4"/>
        <v>0.88499999999999923</v>
      </c>
      <c r="BF24" s="175">
        <f t="shared" si="4"/>
        <v>0.88749999999999918</v>
      </c>
      <c r="BG24" s="175">
        <f t="shared" si="4"/>
        <v>0.88999999999999913</v>
      </c>
      <c r="BH24" s="175">
        <f t="shared" si="4"/>
        <v>0.89249999999999907</v>
      </c>
    </row>
    <row r="25" spans="1:60" ht="25.5" customHeight="1">
      <c r="A25" s="348"/>
      <c r="B25" s="45" t="s">
        <v>800</v>
      </c>
      <c r="C25" s="159">
        <v>1</v>
      </c>
      <c r="D25" s="159">
        <v>1</v>
      </c>
      <c r="E25" s="159">
        <v>1</v>
      </c>
      <c r="F25" s="159">
        <v>1</v>
      </c>
      <c r="G25" s="159">
        <v>1</v>
      </c>
      <c r="H25" s="159">
        <v>1</v>
      </c>
      <c r="I25" s="159">
        <v>1</v>
      </c>
      <c r="J25" s="159">
        <v>1</v>
      </c>
      <c r="K25" s="159">
        <v>1</v>
      </c>
      <c r="L25" s="159">
        <v>1</v>
      </c>
      <c r="M25" s="159">
        <v>1</v>
      </c>
      <c r="N25" s="159">
        <v>1</v>
      </c>
      <c r="O25" s="159">
        <v>1</v>
      </c>
      <c r="P25" s="159">
        <v>1</v>
      </c>
      <c r="Q25" s="159">
        <v>1</v>
      </c>
      <c r="R25" s="159">
        <v>1</v>
      </c>
      <c r="S25" s="159">
        <v>1</v>
      </c>
      <c r="T25" s="159">
        <v>1</v>
      </c>
      <c r="U25" s="159">
        <v>1</v>
      </c>
      <c r="V25" s="159">
        <v>1</v>
      </c>
      <c r="W25" s="159">
        <v>1</v>
      </c>
      <c r="X25" s="159">
        <v>1</v>
      </c>
      <c r="Y25" s="159">
        <v>1</v>
      </c>
      <c r="Z25" s="159">
        <v>1</v>
      </c>
      <c r="AA25" s="159">
        <v>1</v>
      </c>
      <c r="AB25" s="159">
        <v>1</v>
      </c>
      <c r="AC25" s="159">
        <v>1</v>
      </c>
      <c r="AD25" s="159">
        <v>1</v>
      </c>
      <c r="AE25" s="159">
        <v>1</v>
      </c>
      <c r="AF25" s="159">
        <v>1</v>
      </c>
      <c r="AG25" s="159">
        <v>1</v>
      </c>
      <c r="AH25" s="159">
        <v>1</v>
      </c>
      <c r="AI25" s="159">
        <v>1</v>
      </c>
      <c r="AJ25" s="159">
        <v>1</v>
      </c>
      <c r="AK25" s="159">
        <v>1</v>
      </c>
      <c r="AL25" s="159">
        <v>1</v>
      </c>
      <c r="AM25" s="159">
        <v>1</v>
      </c>
      <c r="AN25" s="159">
        <v>1</v>
      </c>
      <c r="AO25" s="159">
        <v>1</v>
      </c>
      <c r="AP25" s="159">
        <v>1</v>
      </c>
      <c r="AQ25" s="159">
        <v>1</v>
      </c>
      <c r="AR25" s="159">
        <v>1</v>
      </c>
      <c r="AS25" s="159">
        <v>1</v>
      </c>
      <c r="AT25" s="159">
        <v>1</v>
      </c>
      <c r="AU25" s="159">
        <v>1</v>
      </c>
      <c r="AV25" s="159">
        <v>1</v>
      </c>
      <c r="AW25" s="159">
        <v>1</v>
      </c>
      <c r="AX25" s="159">
        <v>1</v>
      </c>
      <c r="AY25" s="159">
        <v>1</v>
      </c>
      <c r="AZ25" s="159">
        <v>1</v>
      </c>
      <c r="BA25" s="159">
        <v>1</v>
      </c>
      <c r="BB25" s="159">
        <v>1</v>
      </c>
      <c r="BC25" s="159">
        <v>1</v>
      </c>
      <c r="BD25" s="159">
        <v>1</v>
      </c>
      <c r="BE25" s="159">
        <v>1</v>
      </c>
      <c r="BF25" s="159">
        <v>1</v>
      </c>
      <c r="BG25" s="159">
        <v>1</v>
      </c>
      <c r="BH25" s="159">
        <v>1</v>
      </c>
    </row>
    <row r="28" spans="1:60">
      <c r="A28" s="344" t="s">
        <v>839</v>
      </c>
      <c r="B28" s="344"/>
      <c r="C28" s="344"/>
    </row>
    <row r="31" spans="1:60">
      <c r="A31" t="s">
        <v>840</v>
      </c>
      <c r="B31" t="s">
        <v>841</v>
      </c>
    </row>
    <row r="32" spans="1:60">
      <c r="A32" t="s">
        <v>733</v>
      </c>
      <c r="B32" t="s">
        <v>842</v>
      </c>
    </row>
    <row r="33" spans="1:70">
      <c r="A33" t="s">
        <v>59</v>
      </c>
      <c r="B33" t="s">
        <v>843</v>
      </c>
    </row>
    <row r="34" spans="1:70">
      <c r="A34" t="s">
        <v>838</v>
      </c>
      <c r="B34" t="s">
        <v>842</v>
      </c>
    </row>
    <row r="37" spans="1:70">
      <c r="A37" s="346" t="s">
        <v>819</v>
      </c>
      <c r="B37" s="176" t="s">
        <v>408</v>
      </c>
      <c r="C37" s="177">
        <v>1950</v>
      </c>
      <c r="D37" s="177">
        <f>C37+1</f>
        <v>1951</v>
      </c>
      <c r="E37" s="177">
        <f t="shared" ref="E37" si="5">D37+1</f>
        <v>1952</v>
      </c>
      <c r="F37" s="177">
        <f t="shared" ref="F37" si="6">E37+1</f>
        <v>1953</v>
      </c>
      <c r="G37" s="177">
        <f t="shared" ref="G37" si="7">F37+1</f>
        <v>1954</v>
      </c>
      <c r="H37" s="177">
        <f t="shared" ref="H37" si="8">G37+1</f>
        <v>1955</v>
      </c>
      <c r="I37" s="177">
        <f t="shared" ref="I37" si="9">H37+1</f>
        <v>1956</v>
      </c>
      <c r="J37" s="177">
        <f t="shared" ref="J37" si="10">I37+1</f>
        <v>1957</v>
      </c>
      <c r="K37" s="177">
        <f t="shared" ref="K37" si="11">J37+1</f>
        <v>1958</v>
      </c>
      <c r="L37" s="177">
        <f t="shared" ref="L37" si="12">K37+1</f>
        <v>1959</v>
      </c>
      <c r="M37" s="177">
        <f t="shared" ref="M37" si="13">L37+1</f>
        <v>1960</v>
      </c>
      <c r="N37" s="177">
        <f t="shared" ref="N37" si="14">M37+1</f>
        <v>1961</v>
      </c>
      <c r="O37" s="177">
        <f t="shared" ref="O37" si="15">N37+1</f>
        <v>1962</v>
      </c>
      <c r="P37" s="177">
        <f t="shared" ref="P37" si="16">O37+1</f>
        <v>1963</v>
      </c>
      <c r="Q37" s="177">
        <f t="shared" ref="Q37" si="17">P37+1</f>
        <v>1964</v>
      </c>
      <c r="R37" s="177">
        <f t="shared" ref="R37" si="18">Q37+1</f>
        <v>1965</v>
      </c>
      <c r="S37" s="177">
        <f t="shared" ref="S37" si="19">R37+1</f>
        <v>1966</v>
      </c>
      <c r="T37" s="177">
        <f t="shared" ref="T37" si="20">S37+1</f>
        <v>1967</v>
      </c>
      <c r="U37" s="177">
        <f t="shared" ref="U37" si="21">T37+1</f>
        <v>1968</v>
      </c>
      <c r="V37" s="177">
        <f t="shared" ref="V37" si="22">U37+1</f>
        <v>1969</v>
      </c>
      <c r="W37" s="177">
        <f t="shared" ref="W37" si="23">V37+1</f>
        <v>1970</v>
      </c>
      <c r="X37" s="177">
        <f t="shared" ref="X37" si="24">W37+1</f>
        <v>1971</v>
      </c>
      <c r="Y37" s="177">
        <f t="shared" ref="Y37" si="25">X37+1</f>
        <v>1972</v>
      </c>
      <c r="Z37" s="177">
        <f t="shared" ref="Z37" si="26">Y37+1</f>
        <v>1973</v>
      </c>
      <c r="AA37" s="177">
        <f t="shared" ref="AA37" si="27">Z37+1</f>
        <v>1974</v>
      </c>
      <c r="AB37" s="177">
        <f t="shared" ref="AB37" si="28">AA37+1</f>
        <v>1975</v>
      </c>
      <c r="AC37" s="177">
        <f t="shared" ref="AC37" si="29">AB37+1</f>
        <v>1976</v>
      </c>
      <c r="AD37" s="177">
        <f t="shared" ref="AD37" si="30">AC37+1</f>
        <v>1977</v>
      </c>
      <c r="AE37" s="177">
        <f t="shared" ref="AE37" si="31">AD37+1</f>
        <v>1978</v>
      </c>
      <c r="AF37" s="177">
        <f t="shared" ref="AF37" si="32">AE37+1</f>
        <v>1979</v>
      </c>
      <c r="AG37" s="177">
        <f t="shared" ref="AG37" si="33">AF37+1</f>
        <v>1980</v>
      </c>
      <c r="AH37" s="177">
        <f t="shared" ref="AH37" si="34">AG37+1</f>
        <v>1981</v>
      </c>
      <c r="AI37" s="177">
        <f t="shared" ref="AI37" si="35">AH37+1</f>
        <v>1982</v>
      </c>
      <c r="AJ37" s="177">
        <f t="shared" ref="AJ37" si="36">AI37+1</f>
        <v>1983</v>
      </c>
      <c r="AK37" s="177">
        <f t="shared" ref="AK37" si="37">AJ37+1</f>
        <v>1984</v>
      </c>
      <c r="AL37" s="177">
        <f t="shared" ref="AL37" si="38">AK37+1</f>
        <v>1985</v>
      </c>
      <c r="AM37" s="177">
        <f t="shared" ref="AM37" si="39">AL37+1</f>
        <v>1986</v>
      </c>
      <c r="AN37" s="177">
        <f t="shared" ref="AN37" si="40">AM37+1</f>
        <v>1987</v>
      </c>
      <c r="AO37" s="177">
        <f t="shared" ref="AO37" si="41">AN37+1</f>
        <v>1988</v>
      </c>
      <c r="AP37" s="177">
        <f t="shared" ref="AP37" si="42">AO37+1</f>
        <v>1989</v>
      </c>
      <c r="AQ37" s="177">
        <f t="shared" ref="AQ37" si="43">AP37+1</f>
        <v>1990</v>
      </c>
      <c r="AR37" s="177">
        <f t="shared" ref="AR37" si="44">AQ37+1</f>
        <v>1991</v>
      </c>
      <c r="AS37" s="177">
        <f t="shared" ref="AS37" si="45">AR37+1</f>
        <v>1992</v>
      </c>
      <c r="AT37" s="177">
        <f t="shared" ref="AT37" si="46">AS37+1</f>
        <v>1993</v>
      </c>
      <c r="AU37" s="177">
        <f t="shared" ref="AU37" si="47">AT37+1</f>
        <v>1994</v>
      </c>
      <c r="AV37" s="177">
        <f t="shared" ref="AV37" si="48">AU37+1</f>
        <v>1995</v>
      </c>
      <c r="AW37" s="177">
        <f t="shared" ref="AW37" si="49">AV37+1</f>
        <v>1996</v>
      </c>
      <c r="AX37" s="177">
        <f t="shared" ref="AX37" si="50">AW37+1</f>
        <v>1997</v>
      </c>
      <c r="AY37" s="177">
        <f t="shared" ref="AY37" si="51">AX37+1</f>
        <v>1998</v>
      </c>
      <c r="AZ37" s="177">
        <f t="shared" ref="AZ37" si="52">AY37+1</f>
        <v>1999</v>
      </c>
      <c r="BA37" s="177">
        <f t="shared" ref="BA37" si="53">AZ37+1</f>
        <v>2000</v>
      </c>
      <c r="BB37" s="177">
        <f t="shared" ref="BB37" si="54">BA37+1</f>
        <v>2001</v>
      </c>
      <c r="BC37" s="177">
        <f t="shared" ref="BC37" si="55">BB37+1</f>
        <v>2002</v>
      </c>
      <c r="BD37" s="177">
        <f t="shared" ref="BD37" si="56">BC37+1</f>
        <v>2003</v>
      </c>
      <c r="BE37" s="177">
        <f t="shared" ref="BE37" si="57">BD37+1</f>
        <v>2004</v>
      </c>
      <c r="BF37" s="177">
        <f t="shared" ref="BF37" si="58">BE37+1</f>
        <v>2005</v>
      </c>
      <c r="BG37" s="177">
        <f t="shared" ref="BG37" si="59">BF37+1</f>
        <v>2006</v>
      </c>
      <c r="BH37" s="177">
        <f t="shared" ref="BH37" si="60">BG37+1</f>
        <v>2007</v>
      </c>
      <c r="BI37" s="177">
        <f t="shared" ref="BI37" si="61">BH37+1</f>
        <v>2008</v>
      </c>
      <c r="BJ37" s="177">
        <f t="shared" ref="BJ37" si="62">BI37+1</f>
        <v>2009</v>
      </c>
      <c r="BK37" s="177">
        <f t="shared" ref="BK37" si="63">BJ37+1</f>
        <v>2010</v>
      </c>
      <c r="BL37" s="177">
        <f t="shared" ref="BL37" si="64">BK37+1</f>
        <v>2011</v>
      </c>
      <c r="BM37" s="177">
        <f t="shared" ref="BM37" si="65">BL37+1</f>
        <v>2012</v>
      </c>
      <c r="BN37" s="177">
        <f t="shared" ref="BN37" si="66">BM37+1</f>
        <v>2013</v>
      </c>
      <c r="BO37" s="177">
        <f t="shared" ref="BO37" si="67">BN37+1</f>
        <v>2014</v>
      </c>
      <c r="BP37" s="177">
        <f t="shared" ref="BP37" si="68">BO37+1</f>
        <v>2015</v>
      </c>
      <c r="BQ37" s="177">
        <f t="shared" ref="BQ37" si="69">BP37+1</f>
        <v>2016</v>
      </c>
      <c r="BR37" s="177">
        <f t="shared" ref="BR37" si="70">BQ37+1</f>
        <v>2017</v>
      </c>
    </row>
    <row r="38" spans="1:70" ht="14">
      <c r="A38" s="347"/>
      <c r="B38" s="44" t="s">
        <v>837</v>
      </c>
      <c r="C38" s="79">
        <v>0.77500000000000002</v>
      </c>
      <c r="D38" s="79">
        <v>0.77749999999999997</v>
      </c>
      <c r="E38" s="79">
        <v>0.78</v>
      </c>
      <c r="F38" s="79">
        <v>0.78249999999999997</v>
      </c>
      <c r="G38" s="79">
        <v>0.78500000000000003</v>
      </c>
      <c r="H38" s="79">
        <v>0.78749999999999998</v>
      </c>
      <c r="I38" s="79">
        <v>0.79</v>
      </c>
      <c r="J38" s="79">
        <v>0.79249999999999998</v>
      </c>
      <c r="K38" s="79">
        <v>0.79500000000000004</v>
      </c>
      <c r="L38" s="79">
        <v>0.79749999999999999</v>
      </c>
      <c r="M38" s="103">
        <v>0.8</v>
      </c>
      <c r="N38" s="79">
        <v>0.80249999999999999</v>
      </c>
      <c r="O38" s="79">
        <v>0.80500000000000005</v>
      </c>
      <c r="P38" s="79">
        <v>0.8075</v>
      </c>
      <c r="Q38" s="79">
        <v>0.81</v>
      </c>
      <c r="R38" s="79">
        <v>0.8125</v>
      </c>
      <c r="S38" s="79">
        <v>0.81499999999999995</v>
      </c>
      <c r="T38" s="79">
        <v>0.8175</v>
      </c>
      <c r="U38" s="79">
        <v>0.82</v>
      </c>
      <c r="V38" s="79">
        <v>0.82250000000000001</v>
      </c>
      <c r="W38" s="79">
        <v>0.82499999999999996</v>
      </c>
      <c r="X38" s="79">
        <v>0.82750000000000001</v>
      </c>
      <c r="Y38" s="79">
        <v>0.83</v>
      </c>
      <c r="Z38" s="79">
        <v>0.83250000000000002</v>
      </c>
      <c r="AA38" s="79">
        <v>0.83499999999999996</v>
      </c>
      <c r="AB38" s="79">
        <v>0.83750000000000002</v>
      </c>
      <c r="AC38" s="79">
        <v>0.84</v>
      </c>
      <c r="AD38" s="79">
        <v>0.84250000000000003</v>
      </c>
      <c r="AE38" s="79">
        <v>0.84499999999999997</v>
      </c>
      <c r="AF38" s="79">
        <v>0.84750000000000003</v>
      </c>
      <c r="AG38" s="79">
        <v>0.85</v>
      </c>
      <c r="AH38" s="79">
        <v>0.85250000000000004</v>
      </c>
      <c r="AI38" s="79">
        <v>0.85499999999999998</v>
      </c>
      <c r="AJ38" s="79">
        <v>0.85750000000000004</v>
      </c>
      <c r="AK38" s="79">
        <v>0.86</v>
      </c>
      <c r="AL38" s="79">
        <v>0.86250000000000004</v>
      </c>
      <c r="AM38" s="79">
        <v>0.86499999999999999</v>
      </c>
      <c r="AN38" s="79">
        <v>0.86750000000000005</v>
      </c>
      <c r="AO38" s="79">
        <v>0.87</v>
      </c>
      <c r="AP38" s="79">
        <v>0.87250000000000005</v>
      </c>
      <c r="AQ38" s="79">
        <v>0.875</v>
      </c>
      <c r="AR38" s="79">
        <v>0.87749999999999995</v>
      </c>
      <c r="AS38" s="79">
        <v>0.88</v>
      </c>
      <c r="AT38" s="79">
        <v>0.88249999999999995</v>
      </c>
      <c r="AU38" s="79">
        <v>0.88500000000000001</v>
      </c>
      <c r="AV38" s="79">
        <v>0.88749999999999996</v>
      </c>
      <c r="AW38" s="79">
        <v>0.89</v>
      </c>
      <c r="AX38" s="79">
        <v>0.89249999999999996</v>
      </c>
      <c r="AY38" s="79">
        <v>0.89500000000000002</v>
      </c>
      <c r="AZ38" s="79">
        <v>0.89749999999999996</v>
      </c>
      <c r="BA38" s="103">
        <v>0.9</v>
      </c>
      <c r="BB38" s="79">
        <v>0.90348327224386804</v>
      </c>
      <c r="BC38" s="79">
        <v>0.90615494311707101</v>
      </c>
      <c r="BD38" s="79">
        <v>0.90867316757219896</v>
      </c>
      <c r="BE38" s="79">
        <v>0.91104675874692398</v>
      </c>
      <c r="BF38" s="79">
        <v>0.913284023599651</v>
      </c>
      <c r="BG38" s="79">
        <v>0.91539279198173196</v>
      </c>
      <c r="BH38" s="79">
        <v>0.91738044403993402</v>
      </c>
      <c r="BI38" s="79">
        <v>0.91925393604505001</v>
      </c>
      <c r="BJ38" s="79">
        <v>0.92101982473706501</v>
      </c>
      <c r="BK38" s="79">
        <v>0.92268429027204801</v>
      </c>
      <c r="BL38" s="79">
        <v>0.92425315785111795</v>
      </c>
      <c r="BM38" s="79">
        <v>0.92573191810714295</v>
      </c>
      <c r="BN38" s="79">
        <v>0.92712574632054501</v>
      </c>
      <c r="BO38" s="79">
        <v>0.92843952053144896</v>
      </c>
      <c r="BP38" s="79">
        <v>0.92967783861156805</v>
      </c>
      <c r="BQ38" s="79">
        <v>0.93084503435557298</v>
      </c>
      <c r="BR38" s="79">
        <v>0.93194519264825704</v>
      </c>
    </row>
    <row r="39" spans="1:70" ht="14">
      <c r="A39" s="347"/>
      <c r="B39" s="44" t="s">
        <v>733</v>
      </c>
      <c r="C39" s="79">
        <f>FORECAST(C37,$M$39:$BR$39,$M$37:$BR$37)</f>
        <v>0.78749999999999964</v>
      </c>
      <c r="D39" s="79">
        <f t="shared" ref="D39:L39" si="71">FORECAST(D37,$M$39:$BR$39,$M$37:$BR$37)</f>
        <v>0.78874999999999984</v>
      </c>
      <c r="E39" s="79">
        <f t="shared" si="71"/>
        <v>0.78999999999999959</v>
      </c>
      <c r="F39" s="79">
        <f t="shared" si="71"/>
        <v>0.79124999999999979</v>
      </c>
      <c r="G39" s="79">
        <f t="shared" si="71"/>
        <v>0.79249999999999954</v>
      </c>
      <c r="H39" s="79">
        <f t="shared" si="71"/>
        <v>0.79374999999999973</v>
      </c>
      <c r="I39" s="79">
        <f t="shared" si="71"/>
        <v>0.79499999999999993</v>
      </c>
      <c r="J39" s="79">
        <f t="shared" si="71"/>
        <v>0.79624999999999968</v>
      </c>
      <c r="K39" s="79">
        <f t="shared" si="71"/>
        <v>0.79749999999999988</v>
      </c>
      <c r="L39" s="79">
        <f t="shared" si="71"/>
        <v>0.79874999999999963</v>
      </c>
      <c r="M39" s="173">
        <f t="shared" ref="M39:M41" si="72">C22</f>
        <v>0.8</v>
      </c>
      <c r="N39" s="79">
        <f t="shared" ref="N39:BR41" si="73">D22</f>
        <v>0.80125000000000002</v>
      </c>
      <c r="O39" s="79">
        <f t="shared" si="73"/>
        <v>0.80249999999999999</v>
      </c>
      <c r="P39" s="79">
        <f t="shared" si="73"/>
        <v>0.80374999999999996</v>
      </c>
      <c r="Q39" s="79">
        <f t="shared" si="73"/>
        <v>0.80499999999999994</v>
      </c>
      <c r="R39" s="79">
        <f t="shared" si="73"/>
        <v>0.80624999999999991</v>
      </c>
      <c r="S39" s="79">
        <f t="shared" si="73"/>
        <v>0.80749999999999988</v>
      </c>
      <c r="T39" s="79">
        <f t="shared" si="73"/>
        <v>0.80874999999999986</v>
      </c>
      <c r="U39" s="79">
        <f t="shared" si="73"/>
        <v>0.80999999999999983</v>
      </c>
      <c r="V39" s="79">
        <f t="shared" si="73"/>
        <v>0.8112499999999998</v>
      </c>
      <c r="W39" s="79">
        <f t="shared" si="73"/>
        <v>0.81249999999999978</v>
      </c>
      <c r="X39" s="79">
        <f t="shared" si="73"/>
        <v>0.81374999999999975</v>
      </c>
      <c r="Y39" s="79">
        <f t="shared" si="73"/>
        <v>0.81499999999999972</v>
      </c>
      <c r="Z39" s="79">
        <f t="shared" si="73"/>
        <v>0.8162499999999997</v>
      </c>
      <c r="AA39" s="79">
        <f t="shared" si="73"/>
        <v>0.81749999999999967</v>
      </c>
      <c r="AB39" s="79">
        <f t="shared" si="73"/>
        <v>0.81874999999999964</v>
      </c>
      <c r="AC39" s="79">
        <f t="shared" si="73"/>
        <v>0.81999999999999962</v>
      </c>
      <c r="AD39" s="79">
        <f t="shared" si="73"/>
        <v>0.82124999999999959</v>
      </c>
      <c r="AE39" s="79">
        <f t="shared" si="73"/>
        <v>0.82249999999999956</v>
      </c>
      <c r="AF39" s="79">
        <f t="shared" si="73"/>
        <v>0.82374999999999954</v>
      </c>
      <c r="AG39" s="79">
        <f t="shared" si="73"/>
        <v>0.82499999999999951</v>
      </c>
      <c r="AH39" s="79">
        <f t="shared" si="73"/>
        <v>0.82624999999999948</v>
      </c>
      <c r="AI39" s="79">
        <f t="shared" si="73"/>
        <v>0.82749999999999946</v>
      </c>
      <c r="AJ39" s="79">
        <f t="shared" si="73"/>
        <v>0.82874999999999943</v>
      </c>
      <c r="AK39" s="79">
        <f t="shared" si="73"/>
        <v>0.8299999999999994</v>
      </c>
      <c r="AL39" s="79">
        <f t="shared" si="73"/>
        <v>0.83124999999999938</v>
      </c>
      <c r="AM39" s="79">
        <f t="shared" si="73"/>
        <v>0.83249999999999935</v>
      </c>
      <c r="AN39" s="79">
        <f t="shared" si="73"/>
        <v>0.83374999999999932</v>
      </c>
      <c r="AO39" s="79">
        <f t="shared" si="73"/>
        <v>0.8349999999999993</v>
      </c>
      <c r="AP39" s="79">
        <f t="shared" si="73"/>
        <v>0.83624999999999927</v>
      </c>
      <c r="AQ39" s="79">
        <f t="shared" si="73"/>
        <v>0.83749999999999925</v>
      </c>
      <c r="AR39" s="79">
        <f t="shared" si="73"/>
        <v>0.83874999999999922</v>
      </c>
      <c r="AS39" s="79">
        <f t="shared" si="73"/>
        <v>0.83999999999999919</v>
      </c>
      <c r="AT39" s="79">
        <f t="shared" si="73"/>
        <v>0.84124999999999917</v>
      </c>
      <c r="AU39" s="79">
        <f t="shared" si="73"/>
        <v>0.84249999999999914</v>
      </c>
      <c r="AV39" s="79">
        <f t="shared" si="73"/>
        <v>0.84374999999999911</v>
      </c>
      <c r="AW39" s="79">
        <f t="shared" si="73"/>
        <v>0.84499999999999909</v>
      </c>
      <c r="AX39" s="79">
        <f t="shared" si="73"/>
        <v>0.84624999999999906</v>
      </c>
      <c r="AY39" s="79">
        <f t="shared" si="73"/>
        <v>0.84749999999999903</v>
      </c>
      <c r="AZ39" s="79">
        <f t="shared" si="73"/>
        <v>0.84874999999999901</v>
      </c>
      <c r="BA39" s="173">
        <f t="shared" si="73"/>
        <v>0.85</v>
      </c>
      <c r="BB39" s="79">
        <f t="shared" si="73"/>
        <v>0.85124999999999995</v>
      </c>
      <c r="BC39" s="79">
        <f t="shared" si="73"/>
        <v>0.85249999999999992</v>
      </c>
      <c r="BD39" s="79">
        <f t="shared" si="73"/>
        <v>0.8537499999999999</v>
      </c>
      <c r="BE39" s="79">
        <f t="shared" si="73"/>
        <v>0.85499999999999987</v>
      </c>
      <c r="BF39" s="79">
        <f t="shared" si="73"/>
        <v>0.85624999999999984</v>
      </c>
      <c r="BG39" s="79">
        <f t="shared" si="73"/>
        <v>0.85749999999999982</v>
      </c>
      <c r="BH39" s="79">
        <f t="shared" si="73"/>
        <v>0.85874999999999979</v>
      </c>
      <c r="BI39" s="79">
        <f t="shared" si="73"/>
        <v>0.85999999999999976</v>
      </c>
      <c r="BJ39" s="79">
        <f t="shared" si="73"/>
        <v>0.86124999999999974</v>
      </c>
      <c r="BK39" s="79">
        <f t="shared" si="73"/>
        <v>0.86249999999999971</v>
      </c>
      <c r="BL39" s="79">
        <f t="shared" si="73"/>
        <v>0.86374999999999968</v>
      </c>
      <c r="BM39" s="79">
        <f t="shared" si="73"/>
        <v>0.86499999999999966</v>
      </c>
      <c r="BN39" s="79">
        <f t="shared" si="73"/>
        <v>0.86624999999999963</v>
      </c>
      <c r="BO39" s="79">
        <f t="shared" si="73"/>
        <v>0.8674999999999996</v>
      </c>
      <c r="BP39" s="79">
        <f t="shared" si="73"/>
        <v>0.86874999999999958</v>
      </c>
      <c r="BQ39" s="79">
        <f t="shared" si="73"/>
        <v>0.86999999999999955</v>
      </c>
      <c r="BR39" s="79">
        <f t="shared" si="73"/>
        <v>0.87124999999999952</v>
      </c>
    </row>
    <row r="40" spans="1:70" ht="14">
      <c r="A40" s="347"/>
      <c r="B40" s="44" t="s">
        <v>59</v>
      </c>
      <c r="C40" s="79">
        <f>FORECAST(C37,$M$40:$BR$40,$M$37:$BR$37)</f>
        <v>0.68749999999999978</v>
      </c>
      <c r="D40" s="79">
        <f t="shared" ref="D40:L40" si="74">FORECAST(D37,$M$40:$BR$40,$M$37:$BR$37)</f>
        <v>0.68874999999999953</v>
      </c>
      <c r="E40" s="79">
        <f t="shared" si="74"/>
        <v>0.68999999999999972</v>
      </c>
      <c r="F40" s="79">
        <f t="shared" si="74"/>
        <v>0.69124999999999948</v>
      </c>
      <c r="G40" s="79">
        <f t="shared" si="74"/>
        <v>0.69249999999999967</v>
      </c>
      <c r="H40" s="79">
        <f t="shared" si="74"/>
        <v>0.69374999999999942</v>
      </c>
      <c r="I40" s="79">
        <f t="shared" si="74"/>
        <v>0.69499999999999962</v>
      </c>
      <c r="J40" s="79">
        <f t="shared" si="74"/>
        <v>0.69624999999999981</v>
      </c>
      <c r="K40" s="79">
        <f t="shared" si="74"/>
        <v>0.69749999999999956</v>
      </c>
      <c r="L40" s="79">
        <f t="shared" si="74"/>
        <v>0.69874999999999976</v>
      </c>
      <c r="M40" s="173">
        <f t="shared" si="72"/>
        <v>0.7</v>
      </c>
      <c r="N40" s="79">
        <f t="shared" si="73"/>
        <v>0.70124999999999993</v>
      </c>
      <c r="O40" s="79">
        <f t="shared" si="73"/>
        <v>0.7024999999999999</v>
      </c>
      <c r="P40" s="79">
        <f t="shared" si="73"/>
        <v>0.70374999999999988</v>
      </c>
      <c r="Q40" s="79">
        <f t="shared" si="73"/>
        <v>0.70499999999999985</v>
      </c>
      <c r="R40" s="79">
        <f t="shared" si="73"/>
        <v>0.70624999999999982</v>
      </c>
      <c r="S40" s="79">
        <f t="shared" si="73"/>
        <v>0.7074999999999998</v>
      </c>
      <c r="T40" s="79">
        <f t="shared" si="73"/>
        <v>0.70874999999999977</v>
      </c>
      <c r="U40" s="79">
        <f t="shared" si="73"/>
        <v>0.70999999999999974</v>
      </c>
      <c r="V40" s="79">
        <f t="shared" si="73"/>
        <v>0.71124999999999972</v>
      </c>
      <c r="W40" s="79">
        <f t="shared" si="73"/>
        <v>0.71249999999999969</v>
      </c>
      <c r="X40" s="79">
        <f t="shared" si="73"/>
        <v>0.71374999999999966</v>
      </c>
      <c r="Y40" s="79">
        <f t="shared" si="73"/>
        <v>0.71499999999999964</v>
      </c>
      <c r="Z40" s="79">
        <f t="shared" si="73"/>
        <v>0.71624999999999961</v>
      </c>
      <c r="AA40" s="79">
        <f t="shared" si="73"/>
        <v>0.71749999999999958</v>
      </c>
      <c r="AB40" s="79">
        <f t="shared" si="73"/>
        <v>0.71874999999999956</v>
      </c>
      <c r="AC40" s="79">
        <f t="shared" si="73"/>
        <v>0.71999999999999953</v>
      </c>
      <c r="AD40" s="79">
        <f t="shared" si="73"/>
        <v>0.7212499999999995</v>
      </c>
      <c r="AE40" s="79">
        <f t="shared" si="73"/>
        <v>0.72249999999999948</v>
      </c>
      <c r="AF40" s="79">
        <f t="shared" si="73"/>
        <v>0.72374999999999945</v>
      </c>
      <c r="AG40" s="79">
        <f t="shared" si="73"/>
        <v>0.72499999999999942</v>
      </c>
      <c r="AH40" s="79">
        <f t="shared" si="73"/>
        <v>0.7262499999999994</v>
      </c>
      <c r="AI40" s="79">
        <f t="shared" si="73"/>
        <v>0.72749999999999937</v>
      </c>
      <c r="AJ40" s="79">
        <f t="shared" si="73"/>
        <v>0.72874999999999934</v>
      </c>
      <c r="AK40" s="79">
        <f t="shared" si="73"/>
        <v>0.72999999999999932</v>
      </c>
      <c r="AL40" s="79">
        <f t="shared" si="73"/>
        <v>0.73124999999999929</v>
      </c>
      <c r="AM40" s="79">
        <f t="shared" si="73"/>
        <v>0.73249999999999926</v>
      </c>
      <c r="AN40" s="79">
        <f t="shared" si="73"/>
        <v>0.73374999999999924</v>
      </c>
      <c r="AO40" s="79">
        <f t="shared" si="73"/>
        <v>0.73499999999999921</v>
      </c>
      <c r="AP40" s="79">
        <f t="shared" si="73"/>
        <v>0.73624999999999918</v>
      </c>
      <c r="AQ40" s="79">
        <f t="shared" si="73"/>
        <v>0.73749999999999916</v>
      </c>
      <c r="AR40" s="79">
        <f t="shared" si="73"/>
        <v>0.73874999999999913</v>
      </c>
      <c r="AS40" s="79">
        <f t="shared" si="73"/>
        <v>0.7399999999999991</v>
      </c>
      <c r="AT40" s="79">
        <f t="shared" si="73"/>
        <v>0.74124999999999908</v>
      </c>
      <c r="AU40" s="79">
        <f t="shared" si="73"/>
        <v>0.74249999999999905</v>
      </c>
      <c r="AV40" s="79">
        <f t="shared" si="73"/>
        <v>0.74374999999999902</v>
      </c>
      <c r="AW40" s="79">
        <f t="shared" si="73"/>
        <v>0.744999999999999</v>
      </c>
      <c r="AX40" s="79">
        <f t="shared" si="73"/>
        <v>0.74624999999999897</v>
      </c>
      <c r="AY40" s="79">
        <f t="shared" si="73"/>
        <v>0.74749999999999894</v>
      </c>
      <c r="AZ40" s="79">
        <f t="shared" si="73"/>
        <v>0.74874999999999892</v>
      </c>
      <c r="BA40" s="173">
        <f t="shared" si="73"/>
        <v>0.75</v>
      </c>
      <c r="BB40" s="79">
        <f t="shared" si="73"/>
        <v>0.75124999999999997</v>
      </c>
      <c r="BC40" s="79">
        <f t="shared" si="73"/>
        <v>0.75249999999999995</v>
      </c>
      <c r="BD40" s="79">
        <f t="shared" si="73"/>
        <v>0.75374999999999992</v>
      </c>
      <c r="BE40" s="79">
        <f t="shared" si="73"/>
        <v>0.75499999999999989</v>
      </c>
      <c r="BF40" s="79">
        <f t="shared" si="73"/>
        <v>0.75624999999999987</v>
      </c>
      <c r="BG40" s="79">
        <f t="shared" si="73"/>
        <v>0.75749999999999984</v>
      </c>
      <c r="BH40" s="79">
        <f t="shared" si="73"/>
        <v>0.75874999999999981</v>
      </c>
      <c r="BI40" s="79">
        <f t="shared" si="73"/>
        <v>0.75999999999999979</v>
      </c>
      <c r="BJ40" s="79">
        <f t="shared" si="73"/>
        <v>0.76124999999999976</v>
      </c>
      <c r="BK40" s="79">
        <f t="shared" si="73"/>
        <v>0.76249999999999973</v>
      </c>
      <c r="BL40" s="79">
        <f t="shared" si="73"/>
        <v>0.76374999999999971</v>
      </c>
      <c r="BM40" s="79">
        <f t="shared" si="73"/>
        <v>0.76499999999999968</v>
      </c>
      <c r="BN40" s="79">
        <f t="shared" si="73"/>
        <v>0.76624999999999965</v>
      </c>
      <c r="BO40" s="79">
        <f t="shared" si="73"/>
        <v>0.76749999999999963</v>
      </c>
      <c r="BP40" s="79">
        <f t="shared" si="73"/>
        <v>0.7687499999999996</v>
      </c>
      <c r="BQ40" s="79">
        <f t="shared" si="73"/>
        <v>0.76999999999999957</v>
      </c>
      <c r="BR40" s="79">
        <f t="shared" si="73"/>
        <v>0.77124999999999955</v>
      </c>
    </row>
    <row r="41" spans="1:70" ht="14">
      <c r="A41" s="347"/>
      <c r="B41" s="44" t="s">
        <v>838</v>
      </c>
      <c r="C41" s="79">
        <f>FORECAST(C37,$M$41:$BR$41,$M$37:$BR$37)</f>
        <v>0.72499999999999964</v>
      </c>
      <c r="D41" s="79">
        <f t="shared" ref="D41:K41" si="75">FORECAST(D37,$M$41:$BR$41,$M$37:$BR$37)</f>
        <v>0.72749999999999915</v>
      </c>
      <c r="E41" s="79">
        <f t="shared" si="75"/>
        <v>0.72999999999999954</v>
      </c>
      <c r="F41" s="79">
        <f t="shared" si="75"/>
        <v>0.73249999999999993</v>
      </c>
      <c r="G41" s="79">
        <f t="shared" si="75"/>
        <v>0.73499999999999943</v>
      </c>
      <c r="H41" s="79">
        <f t="shared" si="75"/>
        <v>0.73749999999999982</v>
      </c>
      <c r="I41" s="79">
        <f t="shared" si="75"/>
        <v>0.73999999999999932</v>
      </c>
      <c r="J41" s="79">
        <f t="shared" si="75"/>
        <v>0.74249999999999972</v>
      </c>
      <c r="K41" s="79">
        <f t="shared" si="75"/>
        <v>0.74499999999999922</v>
      </c>
      <c r="L41" s="79">
        <f>FORECAST(L37,$M$41:$BR$41,$M$37:$BR$37)</f>
        <v>0.74749999999999961</v>
      </c>
      <c r="M41" s="173">
        <f t="shared" si="72"/>
        <v>0.75</v>
      </c>
      <c r="N41" s="79">
        <f t="shared" si="73"/>
        <v>0.75249999999999995</v>
      </c>
      <c r="O41" s="79">
        <f t="shared" si="73"/>
        <v>0.75499999999999989</v>
      </c>
      <c r="P41" s="79">
        <f t="shared" si="73"/>
        <v>0.75749999999999984</v>
      </c>
      <c r="Q41" s="79">
        <f t="shared" si="73"/>
        <v>0.75999999999999979</v>
      </c>
      <c r="R41" s="79">
        <f t="shared" si="73"/>
        <v>0.76249999999999973</v>
      </c>
      <c r="S41" s="79">
        <f t="shared" si="73"/>
        <v>0.76499999999999968</v>
      </c>
      <c r="T41" s="79">
        <f t="shared" si="73"/>
        <v>0.76749999999999963</v>
      </c>
      <c r="U41" s="79">
        <f t="shared" si="73"/>
        <v>0.76999999999999957</v>
      </c>
      <c r="V41" s="79">
        <f t="shared" si="73"/>
        <v>0.77249999999999952</v>
      </c>
      <c r="W41" s="79">
        <f t="shared" si="73"/>
        <v>0.77499999999999947</v>
      </c>
      <c r="X41" s="79">
        <f t="shared" si="73"/>
        <v>0.77749999999999941</v>
      </c>
      <c r="Y41" s="79">
        <f t="shared" si="73"/>
        <v>0.77999999999999936</v>
      </c>
      <c r="Z41" s="79">
        <f t="shared" si="73"/>
        <v>0.78249999999999931</v>
      </c>
      <c r="AA41" s="79">
        <f t="shared" si="73"/>
        <v>0.78499999999999925</v>
      </c>
      <c r="AB41" s="79">
        <f t="shared" si="73"/>
        <v>0.7874999999999992</v>
      </c>
      <c r="AC41" s="79">
        <f t="shared" si="73"/>
        <v>0.78999999999999915</v>
      </c>
      <c r="AD41" s="79">
        <f t="shared" si="73"/>
        <v>0.79249999999999909</v>
      </c>
      <c r="AE41" s="79">
        <f t="shared" si="73"/>
        <v>0.79499999999999904</v>
      </c>
      <c r="AF41" s="79">
        <f t="shared" si="73"/>
        <v>0.79749999999999899</v>
      </c>
      <c r="AG41" s="79">
        <f t="shared" si="73"/>
        <v>0.79999999999999893</v>
      </c>
      <c r="AH41" s="79">
        <f t="shared" si="73"/>
        <v>0.80249999999999888</v>
      </c>
      <c r="AI41" s="79">
        <f t="shared" si="73"/>
        <v>0.80499999999999883</v>
      </c>
      <c r="AJ41" s="79">
        <f t="shared" si="73"/>
        <v>0.80749999999999877</v>
      </c>
      <c r="AK41" s="79">
        <f t="shared" si="73"/>
        <v>0.80999999999999872</v>
      </c>
      <c r="AL41" s="79">
        <f t="shared" si="73"/>
        <v>0.81249999999999867</v>
      </c>
      <c r="AM41" s="79">
        <f t="shared" si="73"/>
        <v>0.81499999999999861</v>
      </c>
      <c r="AN41" s="79">
        <f t="shared" si="73"/>
        <v>0.81749999999999856</v>
      </c>
      <c r="AO41" s="79">
        <f t="shared" si="73"/>
        <v>0.81999999999999851</v>
      </c>
      <c r="AP41" s="79">
        <f t="shared" si="73"/>
        <v>0.82249999999999845</v>
      </c>
      <c r="AQ41" s="79">
        <f t="shared" si="73"/>
        <v>0.8249999999999984</v>
      </c>
      <c r="AR41" s="79">
        <f t="shared" si="73"/>
        <v>0.82749999999999835</v>
      </c>
      <c r="AS41" s="79">
        <f t="shared" si="73"/>
        <v>0.82999999999999829</v>
      </c>
      <c r="AT41" s="79">
        <f t="shared" si="73"/>
        <v>0.83249999999999824</v>
      </c>
      <c r="AU41" s="79">
        <f t="shared" si="73"/>
        <v>0.83499999999999819</v>
      </c>
      <c r="AV41" s="79">
        <f t="shared" si="73"/>
        <v>0.83749999999999813</v>
      </c>
      <c r="AW41" s="79">
        <f t="shared" si="73"/>
        <v>0.83999999999999808</v>
      </c>
      <c r="AX41" s="79">
        <f t="shared" si="73"/>
        <v>0.84249999999999803</v>
      </c>
      <c r="AY41" s="79">
        <f t="shared" si="73"/>
        <v>0.84499999999999797</v>
      </c>
      <c r="AZ41" s="79">
        <f t="shared" si="73"/>
        <v>0.84749999999999792</v>
      </c>
      <c r="BA41" s="173">
        <f t="shared" si="73"/>
        <v>0.85</v>
      </c>
      <c r="BB41" s="79">
        <f t="shared" si="73"/>
        <v>0.85249999999999992</v>
      </c>
      <c r="BC41" s="79">
        <f t="shared" si="73"/>
        <v>0.85499999999999987</v>
      </c>
      <c r="BD41" s="79">
        <f t="shared" si="73"/>
        <v>0.85749999999999982</v>
      </c>
      <c r="BE41" s="79">
        <f t="shared" si="73"/>
        <v>0.85999999999999976</v>
      </c>
      <c r="BF41" s="79">
        <f t="shared" si="73"/>
        <v>0.86249999999999971</v>
      </c>
      <c r="BG41" s="79">
        <f t="shared" si="73"/>
        <v>0.86499999999999966</v>
      </c>
      <c r="BH41" s="79">
        <f t="shared" si="73"/>
        <v>0.8674999999999996</v>
      </c>
      <c r="BI41" s="79">
        <f t="shared" si="73"/>
        <v>0.86999999999999955</v>
      </c>
      <c r="BJ41" s="79">
        <f t="shared" si="73"/>
        <v>0.8724999999999995</v>
      </c>
      <c r="BK41" s="79">
        <f t="shared" si="73"/>
        <v>0.87499999999999944</v>
      </c>
      <c r="BL41" s="79">
        <f t="shared" si="73"/>
        <v>0.87749999999999939</v>
      </c>
      <c r="BM41" s="79">
        <f t="shared" si="73"/>
        <v>0.87999999999999934</v>
      </c>
      <c r="BN41" s="79">
        <f t="shared" si="73"/>
        <v>0.88249999999999929</v>
      </c>
      <c r="BO41" s="79">
        <f t="shared" si="73"/>
        <v>0.88499999999999923</v>
      </c>
      <c r="BP41" s="79">
        <f t="shared" si="73"/>
        <v>0.88749999999999918</v>
      </c>
      <c r="BQ41" s="79">
        <f t="shared" si="73"/>
        <v>0.88999999999999913</v>
      </c>
      <c r="BR41" s="79">
        <f t="shared" si="73"/>
        <v>0.89249999999999907</v>
      </c>
    </row>
    <row r="42" spans="1:70" ht="28">
      <c r="A42" s="348"/>
      <c r="B42" s="45" t="s">
        <v>800</v>
      </c>
      <c r="C42" s="159">
        <v>1</v>
      </c>
      <c r="D42" s="159">
        <v>1</v>
      </c>
      <c r="E42" s="159">
        <v>1</v>
      </c>
      <c r="F42" s="159">
        <v>1</v>
      </c>
      <c r="G42" s="159">
        <v>1</v>
      </c>
      <c r="H42" s="159">
        <v>1</v>
      </c>
      <c r="I42" s="159">
        <v>1</v>
      </c>
      <c r="J42" s="159">
        <v>1</v>
      </c>
      <c r="K42" s="159">
        <v>1</v>
      </c>
      <c r="L42" s="159">
        <v>1</v>
      </c>
      <c r="M42" s="159">
        <v>1</v>
      </c>
      <c r="N42" s="159">
        <v>1</v>
      </c>
      <c r="O42" s="159">
        <v>1</v>
      </c>
      <c r="P42" s="159">
        <v>1</v>
      </c>
      <c r="Q42" s="159">
        <v>1</v>
      </c>
      <c r="R42" s="159">
        <v>1</v>
      </c>
      <c r="S42" s="159">
        <v>1</v>
      </c>
      <c r="T42" s="159">
        <v>1</v>
      </c>
      <c r="U42" s="159">
        <v>1</v>
      </c>
      <c r="V42" s="159">
        <v>1</v>
      </c>
      <c r="W42" s="159">
        <v>1</v>
      </c>
      <c r="X42" s="159">
        <v>1</v>
      </c>
      <c r="Y42" s="159">
        <v>1</v>
      </c>
      <c r="Z42" s="159">
        <v>1</v>
      </c>
      <c r="AA42" s="159">
        <v>1</v>
      </c>
      <c r="AB42" s="159">
        <v>1</v>
      </c>
      <c r="AC42" s="159">
        <v>1</v>
      </c>
      <c r="AD42" s="159">
        <v>1</v>
      </c>
      <c r="AE42" s="159">
        <v>1</v>
      </c>
      <c r="AF42" s="159">
        <v>1</v>
      </c>
      <c r="AG42" s="159">
        <v>1</v>
      </c>
      <c r="AH42" s="159">
        <v>1</v>
      </c>
      <c r="AI42" s="159">
        <v>1</v>
      </c>
      <c r="AJ42" s="159">
        <v>1</v>
      </c>
      <c r="AK42" s="159">
        <v>1</v>
      </c>
      <c r="AL42" s="159">
        <v>1</v>
      </c>
      <c r="AM42" s="159">
        <v>1</v>
      </c>
      <c r="AN42" s="159">
        <v>1</v>
      </c>
      <c r="AO42" s="159">
        <v>1</v>
      </c>
      <c r="AP42" s="159">
        <v>1</v>
      </c>
      <c r="AQ42" s="159">
        <v>1</v>
      </c>
      <c r="AR42" s="159">
        <v>1</v>
      </c>
      <c r="AS42" s="159">
        <v>1</v>
      </c>
      <c r="AT42" s="159">
        <v>1</v>
      </c>
      <c r="AU42" s="159">
        <v>1</v>
      </c>
      <c r="AV42" s="159">
        <v>1</v>
      </c>
      <c r="AW42" s="159">
        <v>1</v>
      </c>
      <c r="AX42" s="159">
        <v>1</v>
      </c>
      <c r="AY42" s="159">
        <v>1</v>
      </c>
      <c r="AZ42" s="159">
        <v>1</v>
      </c>
      <c r="BA42" s="159">
        <v>1</v>
      </c>
      <c r="BB42" s="159">
        <v>1</v>
      </c>
      <c r="BC42" s="159">
        <v>1</v>
      </c>
      <c r="BD42" s="159">
        <v>1</v>
      </c>
      <c r="BE42" s="159">
        <v>1</v>
      </c>
      <c r="BF42" s="159">
        <v>1</v>
      </c>
      <c r="BG42" s="159">
        <v>1</v>
      </c>
      <c r="BH42" s="159">
        <v>1</v>
      </c>
      <c r="BI42" s="159">
        <v>1</v>
      </c>
      <c r="BJ42" s="159">
        <v>1</v>
      </c>
      <c r="BK42" s="159">
        <v>1</v>
      </c>
      <c r="BL42" s="159">
        <v>1</v>
      </c>
      <c r="BM42" s="159">
        <v>1</v>
      </c>
      <c r="BN42" s="159">
        <v>1</v>
      </c>
      <c r="BO42" s="159">
        <v>1</v>
      </c>
      <c r="BP42" s="159">
        <v>1</v>
      </c>
      <c r="BQ42" s="159">
        <v>1</v>
      </c>
      <c r="BR42" s="159">
        <v>1</v>
      </c>
    </row>
    <row r="46" spans="1:70">
      <c r="A46" s="344" t="s">
        <v>844</v>
      </c>
      <c r="B46" s="344"/>
      <c r="C46" s="344"/>
    </row>
    <row r="48" spans="1:70">
      <c r="A48" t="s">
        <v>845</v>
      </c>
    </row>
    <row r="50" spans="1:60" ht="12.75" customHeight="1">
      <c r="A50" s="345" t="s">
        <v>846</v>
      </c>
      <c r="B50" s="27" t="s">
        <v>408</v>
      </c>
      <c r="C50" s="38">
        <v>1960</v>
      </c>
      <c r="D50" s="38">
        <f>C50+1</f>
        <v>1961</v>
      </c>
      <c r="E50" s="38">
        <f t="shared" ref="E50" si="76">D50+1</f>
        <v>1962</v>
      </c>
      <c r="F50" s="38">
        <f t="shared" ref="F50" si="77">E50+1</f>
        <v>1963</v>
      </c>
      <c r="G50" s="38">
        <f t="shared" ref="G50" si="78">F50+1</f>
        <v>1964</v>
      </c>
      <c r="H50" s="38">
        <f t="shared" ref="H50" si="79">G50+1</f>
        <v>1965</v>
      </c>
      <c r="I50" s="38">
        <f t="shared" ref="I50" si="80">H50+1</f>
        <v>1966</v>
      </c>
      <c r="J50" s="38">
        <f t="shared" ref="J50" si="81">I50+1</f>
        <v>1967</v>
      </c>
      <c r="K50" s="38">
        <f t="shared" ref="K50" si="82">J50+1</f>
        <v>1968</v>
      </c>
      <c r="L50" s="38">
        <f t="shared" ref="L50" si="83">K50+1</f>
        <v>1969</v>
      </c>
      <c r="M50" s="38">
        <f t="shared" ref="M50" si="84">L50+1</f>
        <v>1970</v>
      </c>
      <c r="N50" s="38">
        <f t="shared" ref="N50" si="85">M50+1</f>
        <v>1971</v>
      </c>
      <c r="O50" s="38">
        <f t="shared" ref="O50" si="86">N50+1</f>
        <v>1972</v>
      </c>
      <c r="P50" s="38">
        <f t="shared" ref="P50" si="87">O50+1</f>
        <v>1973</v>
      </c>
      <c r="Q50" s="38">
        <f t="shared" ref="Q50" si="88">P50+1</f>
        <v>1974</v>
      </c>
      <c r="R50" s="38">
        <f t="shared" ref="R50" si="89">Q50+1</f>
        <v>1975</v>
      </c>
      <c r="S50" s="38">
        <f t="shared" ref="S50" si="90">R50+1</f>
        <v>1976</v>
      </c>
      <c r="T50" s="38">
        <f t="shared" ref="T50" si="91">S50+1</f>
        <v>1977</v>
      </c>
      <c r="U50" s="38">
        <f t="shared" ref="U50" si="92">T50+1</f>
        <v>1978</v>
      </c>
      <c r="V50" s="38">
        <f t="shared" ref="V50" si="93">U50+1</f>
        <v>1979</v>
      </c>
      <c r="W50" s="38">
        <f t="shared" ref="W50" si="94">V50+1</f>
        <v>1980</v>
      </c>
      <c r="X50" s="38">
        <f t="shared" ref="X50" si="95">W50+1</f>
        <v>1981</v>
      </c>
      <c r="Y50" s="38">
        <f t="shared" ref="Y50" si="96">X50+1</f>
        <v>1982</v>
      </c>
      <c r="Z50" s="38">
        <f t="shared" ref="Z50" si="97">Y50+1</f>
        <v>1983</v>
      </c>
      <c r="AA50" s="38">
        <f t="shared" ref="AA50" si="98">Z50+1</f>
        <v>1984</v>
      </c>
      <c r="AB50" s="38">
        <f t="shared" ref="AB50" si="99">AA50+1</f>
        <v>1985</v>
      </c>
      <c r="AC50" s="38">
        <f t="shared" ref="AC50" si="100">AB50+1</f>
        <v>1986</v>
      </c>
      <c r="AD50" s="38">
        <f t="shared" ref="AD50" si="101">AC50+1</f>
        <v>1987</v>
      </c>
      <c r="AE50" s="38">
        <f t="shared" ref="AE50" si="102">AD50+1</f>
        <v>1988</v>
      </c>
      <c r="AF50" s="38">
        <f t="shared" ref="AF50" si="103">AE50+1</f>
        <v>1989</v>
      </c>
      <c r="AG50" s="38">
        <f t="shared" ref="AG50" si="104">AF50+1</f>
        <v>1990</v>
      </c>
      <c r="AH50" s="38">
        <f t="shared" ref="AH50" si="105">AG50+1</f>
        <v>1991</v>
      </c>
      <c r="AI50" s="38">
        <f t="shared" ref="AI50" si="106">AH50+1</f>
        <v>1992</v>
      </c>
      <c r="AJ50" s="38">
        <f t="shared" ref="AJ50" si="107">AI50+1</f>
        <v>1993</v>
      </c>
      <c r="AK50" s="38">
        <f t="shared" ref="AK50" si="108">AJ50+1</f>
        <v>1994</v>
      </c>
      <c r="AL50" s="38">
        <f t="shared" ref="AL50" si="109">AK50+1</f>
        <v>1995</v>
      </c>
      <c r="AM50" s="38">
        <f t="shared" ref="AM50" si="110">AL50+1</f>
        <v>1996</v>
      </c>
      <c r="AN50" s="38">
        <f t="shared" ref="AN50" si="111">AM50+1</f>
        <v>1997</v>
      </c>
      <c r="AO50" s="38">
        <f t="shared" ref="AO50" si="112">AN50+1</f>
        <v>1998</v>
      </c>
      <c r="AP50" s="38">
        <f t="shared" ref="AP50" si="113">AO50+1</f>
        <v>1999</v>
      </c>
      <c r="AQ50" s="38">
        <f t="shared" ref="AQ50" si="114">AP50+1</f>
        <v>2000</v>
      </c>
      <c r="AR50" s="38">
        <f t="shared" ref="AR50" si="115">AQ50+1</f>
        <v>2001</v>
      </c>
      <c r="AS50" s="38">
        <f t="shared" ref="AS50" si="116">AR50+1</f>
        <v>2002</v>
      </c>
      <c r="AT50" s="38">
        <f t="shared" ref="AT50" si="117">AS50+1</f>
        <v>2003</v>
      </c>
      <c r="AU50" s="38">
        <f t="shared" ref="AU50" si="118">AT50+1</f>
        <v>2004</v>
      </c>
      <c r="AV50" s="38">
        <f t="shared" ref="AV50" si="119">AU50+1</f>
        <v>2005</v>
      </c>
      <c r="AW50" s="38">
        <f t="shared" ref="AW50" si="120">AV50+1</f>
        <v>2006</v>
      </c>
      <c r="AX50" s="38">
        <f t="shared" ref="AX50" si="121">AW50+1</f>
        <v>2007</v>
      </c>
      <c r="AY50" s="38">
        <f t="shared" ref="AY50" si="122">AX50+1</f>
        <v>2008</v>
      </c>
      <c r="AZ50" s="38">
        <f t="shared" ref="AZ50" si="123">AY50+1</f>
        <v>2009</v>
      </c>
      <c r="BA50" s="38">
        <f t="shared" ref="BA50" si="124">AZ50+1</f>
        <v>2010</v>
      </c>
      <c r="BB50" s="38">
        <f t="shared" ref="BB50" si="125">BA50+1</f>
        <v>2011</v>
      </c>
      <c r="BC50" s="38">
        <f t="shared" ref="BC50" si="126">BB50+1</f>
        <v>2012</v>
      </c>
      <c r="BD50" s="38">
        <f t="shared" ref="BD50" si="127">BC50+1</f>
        <v>2013</v>
      </c>
      <c r="BE50" s="38">
        <f t="shared" ref="BE50" si="128">BD50+1</f>
        <v>2014</v>
      </c>
      <c r="BF50" s="38">
        <f t="shared" ref="BF50" si="129">BE50+1</f>
        <v>2015</v>
      </c>
      <c r="BG50" s="38">
        <f t="shared" ref="BG50" si="130">BF50+1</f>
        <v>2016</v>
      </c>
      <c r="BH50" s="38">
        <f t="shared" ref="BH50" si="131">BG50+1</f>
        <v>2017</v>
      </c>
    </row>
    <row r="51" spans="1:60" ht="14">
      <c r="A51" s="335"/>
      <c r="B51" s="44" t="s">
        <v>837</v>
      </c>
      <c r="C51" s="79">
        <f>C38</f>
        <v>0.77500000000000002</v>
      </c>
      <c r="D51" s="79">
        <f t="shared" ref="D51:BH55" si="132">D38</f>
        <v>0.77749999999999997</v>
      </c>
      <c r="E51" s="79">
        <f t="shared" si="132"/>
        <v>0.78</v>
      </c>
      <c r="F51" s="79">
        <f t="shared" si="132"/>
        <v>0.78249999999999997</v>
      </c>
      <c r="G51" s="79">
        <f t="shared" si="132"/>
        <v>0.78500000000000003</v>
      </c>
      <c r="H51" s="79">
        <f t="shared" si="132"/>
        <v>0.78749999999999998</v>
      </c>
      <c r="I51" s="79">
        <f t="shared" si="132"/>
        <v>0.79</v>
      </c>
      <c r="J51" s="79">
        <f t="shared" si="132"/>
        <v>0.79249999999999998</v>
      </c>
      <c r="K51" s="79">
        <f t="shared" si="132"/>
        <v>0.79500000000000004</v>
      </c>
      <c r="L51" s="79">
        <f t="shared" si="132"/>
        <v>0.79749999999999999</v>
      </c>
      <c r="M51" s="79">
        <f t="shared" si="132"/>
        <v>0.8</v>
      </c>
      <c r="N51" s="79">
        <f t="shared" si="132"/>
        <v>0.80249999999999999</v>
      </c>
      <c r="O51" s="79">
        <f t="shared" si="132"/>
        <v>0.80500000000000005</v>
      </c>
      <c r="P51" s="79">
        <f t="shared" si="132"/>
        <v>0.8075</v>
      </c>
      <c r="Q51" s="79">
        <f t="shared" si="132"/>
        <v>0.81</v>
      </c>
      <c r="R51" s="79">
        <f t="shared" si="132"/>
        <v>0.8125</v>
      </c>
      <c r="S51" s="79">
        <f t="shared" si="132"/>
        <v>0.81499999999999995</v>
      </c>
      <c r="T51" s="79">
        <f t="shared" si="132"/>
        <v>0.8175</v>
      </c>
      <c r="U51" s="79">
        <f t="shared" si="132"/>
        <v>0.82</v>
      </c>
      <c r="V51" s="79">
        <f t="shared" si="132"/>
        <v>0.82250000000000001</v>
      </c>
      <c r="W51" s="79">
        <f t="shared" si="132"/>
        <v>0.82499999999999996</v>
      </c>
      <c r="X51" s="79">
        <f t="shared" si="132"/>
        <v>0.82750000000000001</v>
      </c>
      <c r="Y51" s="79">
        <f t="shared" si="132"/>
        <v>0.83</v>
      </c>
      <c r="Z51" s="79">
        <f t="shared" si="132"/>
        <v>0.83250000000000002</v>
      </c>
      <c r="AA51" s="79">
        <f t="shared" si="132"/>
        <v>0.83499999999999996</v>
      </c>
      <c r="AB51" s="79">
        <f t="shared" si="132"/>
        <v>0.83750000000000002</v>
      </c>
      <c r="AC51" s="79">
        <f t="shared" si="132"/>
        <v>0.84</v>
      </c>
      <c r="AD51" s="79">
        <f t="shared" si="132"/>
        <v>0.84250000000000003</v>
      </c>
      <c r="AE51" s="79">
        <f t="shared" si="132"/>
        <v>0.84499999999999997</v>
      </c>
      <c r="AF51" s="79">
        <f t="shared" si="132"/>
        <v>0.84750000000000003</v>
      </c>
      <c r="AG51" s="79">
        <f t="shared" si="132"/>
        <v>0.85</v>
      </c>
      <c r="AH51" s="79">
        <f t="shared" si="132"/>
        <v>0.85250000000000004</v>
      </c>
      <c r="AI51" s="79">
        <f t="shared" si="132"/>
        <v>0.85499999999999998</v>
      </c>
      <c r="AJ51" s="79">
        <f t="shared" si="132"/>
        <v>0.85750000000000004</v>
      </c>
      <c r="AK51" s="79">
        <f t="shared" si="132"/>
        <v>0.86</v>
      </c>
      <c r="AL51" s="79">
        <f t="shared" si="132"/>
        <v>0.86250000000000004</v>
      </c>
      <c r="AM51" s="79">
        <f t="shared" si="132"/>
        <v>0.86499999999999999</v>
      </c>
      <c r="AN51" s="79">
        <f t="shared" si="132"/>
        <v>0.86750000000000005</v>
      </c>
      <c r="AO51" s="79">
        <f t="shared" si="132"/>
        <v>0.87</v>
      </c>
      <c r="AP51" s="79">
        <f t="shared" si="132"/>
        <v>0.87250000000000005</v>
      </c>
      <c r="AQ51" s="79">
        <f t="shared" si="132"/>
        <v>0.875</v>
      </c>
      <c r="AR51" s="79">
        <f t="shared" si="132"/>
        <v>0.87749999999999995</v>
      </c>
      <c r="AS51" s="79">
        <f t="shared" si="132"/>
        <v>0.88</v>
      </c>
      <c r="AT51" s="79">
        <f t="shared" si="132"/>
        <v>0.88249999999999995</v>
      </c>
      <c r="AU51" s="79">
        <f t="shared" si="132"/>
        <v>0.88500000000000001</v>
      </c>
      <c r="AV51" s="79">
        <f t="shared" si="132"/>
        <v>0.88749999999999996</v>
      </c>
      <c r="AW51" s="79">
        <f t="shared" si="132"/>
        <v>0.89</v>
      </c>
      <c r="AX51" s="79">
        <f t="shared" si="132"/>
        <v>0.89249999999999996</v>
      </c>
      <c r="AY51" s="79">
        <f t="shared" si="132"/>
        <v>0.89500000000000002</v>
      </c>
      <c r="AZ51" s="79">
        <f t="shared" si="132"/>
        <v>0.89749999999999996</v>
      </c>
      <c r="BA51" s="79">
        <f t="shared" si="132"/>
        <v>0.9</v>
      </c>
      <c r="BB51" s="79">
        <f t="shared" si="132"/>
        <v>0.90348327224386804</v>
      </c>
      <c r="BC51" s="79">
        <f t="shared" si="132"/>
        <v>0.90615494311707101</v>
      </c>
      <c r="BD51" s="79">
        <f t="shared" si="132"/>
        <v>0.90867316757219896</v>
      </c>
      <c r="BE51" s="79">
        <f t="shared" si="132"/>
        <v>0.91104675874692398</v>
      </c>
      <c r="BF51" s="79">
        <f t="shared" si="132"/>
        <v>0.913284023599651</v>
      </c>
      <c r="BG51" s="79">
        <f t="shared" si="132"/>
        <v>0.91539279198173196</v>
      </c>
      <c r="BH51" s="79">
        <f t="shared" si="132"/>
        <v>0.91738044403993402</v>
      </c>
    </row>
    <row r="52" spans="1:60" ht="14">
      <c r="A52" s="335"/>
      <c r="B52" s="44" t="s">
        <v>733</v>
      </c>
      <c r="C52" s="79">
        <f t="shared" ref="C52:R55" si="133">C39</f>
        <v>0.78749999999999964</v>
      </c>
      <c r="D52" s="79">
        <f t="shared" si="133"/>
        <v>0.78874999999999984</v>
      </c>
      <c r="E52" s="79">
        <f t="shared" si="133"/>
        <v>0.78999999999999959</v>
      </c>
      <c r="F52" s="79">
        <f t="shared" si="133"/>
        <v>0.79124999999999979</v>
      </c>
      <c r="G52" s="79">
        <f t="shared" si="133"/>
        <v>0.79249999999999954</v>
      </c>
      <c r="H52" s="79">
        <f t="shared" si="133"/>
        <v>0.79374999999999973</v>
      </c>
      <c r="I52" s="79">
        <f t="shared" si="133"/>
        <v>0.79499999999999993</v>
      </c>
      <c r="J52" s="79">
        <f t="shared" si="133"/>
        <v>0.79624999999999968</v>
      </c>
      <c r="K52" s="79">
        <f t="shared" si="133"/>
        <v>0.79749999999999988</v>
      </c>
      <c r="L52" s="79">
        <f t="shared" si="133"/>
        <v>0.79874999999999963</v>
      </c>
      <c r="M52" s="79">
        <f t="shared" si="133"/>
        <v>0.8</v>
      </c>
      <c r="N52" s="79">
        <f t="shared" si="133"/>
        <v>0.80125000000000002</v>
      </c>
      <c r="O52" s="79">
        <f t="shared" si="133"/>
        <v>0.80249999999999999</v>
      </c>
      <c r="P52" s="79">
        <f t="shared" si="133"/>
        <v>0.80374999999999996</v>
      </c>
      <c r="Q52" s="79">
        <f t="shared" si="133"/>
        <v>0.80499999999999994</v>
      </c>
      <c r="R52" s="79">
        <f t="shared" si="133"/>
        <v>0.80624999999999991</v>
      </c>
      <c r="S52" s="79">
        <f t="shared" si="132"/>
        <v>0.80749999999999988</v>
      </c>
      <c r="T52" s="79">
        <f t="shared" si="132"/>
        <v>0.80874999999999986</v>
      </c>
      <c r="U52" s="79">
        <f t="shared" si="132"/>
        <v>0.80999999999999983</v>
      </c>
      <c r="V52" s="79">
        <f t="shared" si="132"/>
        <v>0.8112499999999998</v>
      </c>
      <c r="W52" s="79">
        <f t="shared" si="132"/>
        <v>0.81249999999999978</v>
      </c>
      <c r="X52" s="79">
        <f t="shared" si="132"/>
        <v>0.81374999999999975</v>
      </c>
      <c r="Y52" s="79">
        <f t="shared" si="132"/>
        <v>0.81499999999999972</v>
      </c>
      <c r="Z52" s="79">
        <f t="shared" si="132"/>
        <v>0.8162499999999997</v>
      </c>
      <c r="AA52" s="79">
        <f t="shared" si="132"/>
        <v>0.81749999999999967</v>
      </c>
      <c r="AB52" s="79">
        <f t="shared" si="132"/>
        <v>0.81874999999999964</v>
      </c>
      <c r="AC52" s="79">
        <f t="shared" si="132"/>
        <v>0.81999999999999962</v>
      </c>
      <c r="AD52" s="79">
        <f t="shared" si="132"/>
        <v>0.82124999999999959</v>
      </c>
      <c r="AE52" s="79">
        <f t="shared" si="132"/>
        <v>0.82249999999999956</v>
      </c>
      <c r="AF52" s="79">
        <f t="shared" si="132"/>
        <v>0.82374999999999954</v>
      </c>
      <c r="AG52" s="79">
        <f t="shared" si="132"/>
        <v>0.82499999999999951</v>
      </c>
      <c r="AH52" s="79">
        <f t="shared" si="132"/>
        <v>0.82624999999999948</v>
      </c>
      <c r="AI52" s="79">
        <f t="shared" si="132"/>
        <v>0.82749999999999946</v>
      </c>
      <c r="AJ52" s="79">
        <f t="shared" si="132"/>
        <v>0.82874999999999943</v>
      </c>
      <c r="AK52" s="79">
        <f t="shared" si="132"/>
        <v>0.8299999999999994</v>
      </c>
      <c r="AL52" s="79">
        <f t="shared" si="132"/>
        <v>0.83124999999999938</v>
      </c>
      <c r="AM52" s="79">
        <f t="shared" si="132"/>
        <v>0.83249999999999935</v>
      </c>
      <c r="AN52" s="79">
        <f t="shared" si="132"/>
        <v>0.83374999999999932</v>
      </c>
      <c r="AO52" s="79">
        <f t="shared" si="132"/>
        <v>0.8349999999999993</v>
      </c>
      <c r="AP52" s="79">
        <f t="shared" si="132"/>
        <v>0.83624999999999927</v>
      </c>
      <c r="AQ52" s="79">
        <f t="shared" si="132"/>
        <v>0.83749999999999925</v>
      </c>
      <c r="AR52" s="79">
        <f t="shared" si="132"/>
        <v>0.83874999999999922</v>
      </c>
      <c r="AS52" s="79">
        <f t="shared" si="132"/>
        <v>0.83999999999999919</v>
      </c>
      <c r="AT52" s="79">
        <f t="shared" si="132"/>
        <v>0.84124999999999917</v>
      </c>
      <c r="AU52" s="79">
        <f t="shared" si="132"/>
        <v>0.84249999999999914</v>
      </c>
      <c r="AV52" s="79">
        <f t="shared" si="132"/>
        <v>0.84374999999999911</v>
      </c>
      <c r="AW52" s="79">
        <f t="shared" si="132"/>
        <v>0.84499999999999909</v>
      </c>
      <c r="AX52" s="79">
        <f t="shared" si="132"/>
        <v>0.84624999999999906</v>
      </c>
      <c r="AY52" s="79">
        <f t="shared" si="132"/>
        <v>0.84749999999999903</v>
      </c>
      <c r="AZ52" s="79">
        <f t="shared" si="132"/>
        <v>0.84874999999999901</v>
      </c>
      <c r="BA52" s="79">
        <f t="shared" si="132"/>
        <v>0.85</v>
      </c>
      <c r="BB52" s="79">
        <f t="shared" si="132"/>
        <v>0.85124999999999995</v>
      </c>
      <c r="BC52" s="79">
        <f t="shared" si="132"/>
        <v>0.85249999999999992</v>
      </c>
      <c r="BD52" s="79">
        <f t="shared" si="132"/>
        <v>0.8537499999999999</v>
      </c>
      <c r="BE52" s="79">
        <f t="shared" si="132"/>
        <v>0.85499999999999987</v>
      </c>
      <c r="BF52" s="79">
        <f t="shared" si="132"/>
        <v>0.85624999999999984</v>
      </c>
      <c r="BG52" s="79">
        <f t="shared" si="132"/>
        <v>0.85749999999999982</v>
      </c>
      <c r="BH52" s="79">
        <f t="shared" si="132"/>
        <v>0.85874999999999979</v>
      </c>
    </row>
    <row r="53" spans="1:60" ht="14">
      <c r="A53" s="335"/>
      <c r="B53" s="44" t="s">
        <v>59</v>
      </c>
      <c r="C53" s="79">
        <f t="shared" si="133"/>
        <v>0.68749999999999978</v>
      </c>
      <c r="D53" s="79">
        <f t="shared" si="132"/>
        <v>0.68874999999999953</v>
      </c>
      <c r="E53" s="79">
        <f t="shared" si="132"/>
        <v>0.68999999999999972</v>
      </c>
      <c r="F53" s="79">
        <f t="shared" si="132"/>
        <v>0.69124999999999948</v>
      </c>
      <c r="G53" s="79">
        <f t="shared" si="132"/>
        <v>0.69249999999999967</v>
      </c>
      <c r="H53" s="79">
        <f t="shared" si="132"/>
        <v>0.69374999999999942</v>
      </c>
      <c r="I53" s="79">
        <f t="shared" si="132"/>
        <v>0.69499999999999962</v>
      </c>
      <c r="J53" s="79">
        <f t="shared" si="132"/>
        <v>0.69624999999999981</v>
      </c>
      <c r="K53" s="79">
        <f t="shared" si="132"/>
        <v>0.69749999999999956</v>
      </c>
      <c r="L53" s="79">
        <f t="shared" si="132"/>
        <v>0.69874999999999976</v>
      </c>
      <c r="M53" s="79">
        <f t="shared" si="132"/>
        <v>0.7</v>
      </c>
      <c r="N53" s="79">
        <f t="shared" si="132"/>
        <v>0.70124999999999993</v>
      </c>
      <c r="O53" s="79">
        <f t="shared" si="132"/>
        <v>0.7024999999999999</v>
      </c>
      <c r="P53" s="79">
        <f t="shared" si="132"/>
        <v>0.70374999999999988</v>
      </c>
      <c r="Q53" s="79">
        <f t="shared" si="132"/>
        <v>0.70499999999999985</v>
      </c>
      <c r="R53" s="79">
        <f t="shared" si="132"/>
        <v>0.70624999999999982</v>
      </c>
      <c r="S53" s="79">
        <f t="shared" si="132"/>
        <v>0.7074999999999998</v>
      </c>
      <c r="T53" s="79">
        <f t="shared" si="132"/>
        <v>0.70874999999999977</v>
      </c>
      <c r="U53" s="79">
        <f t="shared" si="132"/>
        <v>0.70999999999999974</v>
      </c>
      <c r="V53" s="79">
        <f t="shared" si="132"/>
        <v>0.71124999999999972</v>
      </c>
      <c r="W53" s="79">
        <f t="shared" si="132"/>
        <v>0.71249999999999969</v>
      </c>
      <c r="X53" s="79">
        <f t="shared" si="132"/>
        <v>0.71374999999999966</v>
      </c>
      <c r="Y53" s="79">
        <f t="shared" si="132"/>
        <v>0.71499999999999964</v>
      </c>
      <c r="Z53" s="79">
        <f t="shared" si="132"/>
        <v>0.71624999999999961</v>
      </c>
      <c r="AA53" s="79">
        <f t="shared" si="132"/>
        <v>0.71749999999999958</v>
      </c>
      <c r="AB53" s="79">
        <f t="shared" si="132"/>
        <v>0.71874999999999956</v>
      </c>
      <c r="AC53" s="79">
        <f t="shared" si="132"/>
        <v>0.71999999999999953</v>
      </c>
      <c r="AD53" s="79">
        <f t="shared" si="132"/>
        <v>0.7212499999999995</v>
      </c>
      <c r="AE53" s="79">
        <f t="shared" si="132"/>
        <v>0.72249999999999948</v>
      </c>
      <c r="AF53" s="79">
        <f t="shared" si="132"/>
        <v>0.72374999999999945</v>
      </c>
      <c r="AG53" s="79">
        <f t="shared" si="132"/>
        <v>0.72499999999999942</v>
      </c>
      <c r="AH53" s="79">
        <f t="shared" si="132"/>
        <v>0.7262499999999994</v>
      </c>
      <c r="AI53" s="79">
        <f t="shared" si="132"/>
        <v>0.72749999999999937</v>
      </c>
      <c r="AJ53" s="79">
        <f t="shared" si="132"/>
        <v>0.72874999999999934</v>
      </c>
      <c r="AK53" s="79">
        <f t="shared" si="132"/>
        <v>0.72999999999999932</v>
      </c>
      <c r="AL53" s="79">
        <f t="shared" si="132"/>
        <v>0.73124999999999929</v>
      </c>
      <c r="AM53" s="79">
        <f t="shared" si="132"/>
        <v>0.73249999999999926</v>
      </c>
      <c r="AN53" s="79">
        <f t="shared" si="132"/>
        <v>0.73374999999999924</v>
      </c>
      <c r="AO53" s="79">
        <f t="shared" si="132"/>
        <v>0.73499999999999921</v>
      </c>
      <c r="AP53" s="79">
        <f t="shared" si="132"/>
        <v>0.73624999999999918</v>
      </c>
      <c r="AQ53" s="79">
        <f t="shared" si="132"/>
        <v>0.73749999999999916</v>
      </c>
      <c r="AR53" s="79">
        <f t="shared" si="132"/>
        <v>0.73874999999999913</v>
      </c>
      <c r="AS53" s="79">
        <f t="shared" si="132"/>
        <v>0.7399999999999991</v>
      </c>
      <c r="AT53" s="79">
        <f t="shared" si="132"/>
        <v>0.74124999999999908</v>
      </c>
      <c r="AU53" s="79">
        <f t="shared" si="132"/>
        <v>0.74249999999999905</v>
      </c>
      <c r="AV53" s="79">
        <f t="shared" si="132"/>
        <v>0.74374999999999902</v>
      </c>
      <c r="AW53" s="79">
        <f t="shared" si="132"/>
        <v>0.744999999999999</v>
      </c>
      <c r="AX53" s="79">
        <f t="shared" si="132"/>
        <v>0.74624999999999897</v>
      </c>
      <c r="AY53" s="79">
        <f t="shared" si="132"/>
        <v>0.74749999999999894</v>
      </c>
      <c r="AZ53" s="79">
        <f t="shared" si="132"/>
        <v>0.74874999999999892</v>
      </c>
      <c r="BA53" s="79">
        <f t="shared" si="132"/>
        <v>0.75</v>
      </c>
      <c r="BB53" s="79">
        <f t="shared" si="132"/>
        <v>0.75124999999999997</v>
      </c>
      <c r="BC53" s="79">
        <f t="shared" si="132"/>
        <v>0.75249999999999995</v>
      </c>
      <c r="BD53" s="79">
        <f t="shared" si="132"/>
        <v>0.75374999999999992</v>
      </c>
      <c r="BE53" s="79">
        <f t="shared" si="132"/>
        <v>0.75499999999999989</v>
      </c>
      <c r="BF53" s="79">
        <f t="shared" si="132"/>
        <v>0.75624999999999987</v>
      </c>
      <c r="BG53" s="79">
        <f t="shared" si="132"/>
        <v>0.75749999999999984</v>
      </c>
      <c r="BH53" s="79">
        <f t="shared" si="132"/>
        <v>0.75874999999999981</v>
      </c>
    </row>
    <row r="54" spans="1:60" ht="14">
      <c r="A54" s="335"/>
      <c r="B54" s="44" t="s">
        <v>838</v>
      </c>
      <c r="C54" s="79">
        <f t="shared" si="133"/>
        <v>0.72499999999999964</v>
      </c>
      <c r="D54" s="79">
        <f t="shared" si="132"/>
        <v>0.72749999999999915</v>
      </c>
      <c r="E54" s="79">
        <f t="shared" si="132"/>
        <v>0.72999999999999954</v>
      </c>
      <c r="F54" s="79">
        <f t="shared" si="132"/>
        <v>0.73249999999999993</v>
      </c>
      <c r="G54" s="79">
        <f t="shared" si="132"/>
        <v>0.73499999999999943</v>
      </c>
      <c r="H54" s="79">
        <f t="shared" si="132"/>
        <v>0.73749999999999982</v>
      </c>
      <c r="I54" s="79">
        <f t="shared" si="132"/>
        <v>0.73999999999999932</v>
      </c>
      <c r="J54" s="79">
        <f t="shared" si="132"/>
        <v>0.74249999999999972</v>
      </c>
      <c r="K54" s="79">
        <f t="shared" si="132"/>
        <v>0.74499999999999922</v>
      </c>
      <c r="L54" s="79">
        <f t="shared" si="132"/>
        <v>0.74749999999999961</v>
      </c>
      <c r="M54" s="79">
        <f t="shared" si="132"/>
        <v>0.75</v>
      </c>
      <c r="N54" s="79">
        <f t="shared" si="132"/>
        <v>0.75249999999999995</v>
      </c>
      <c r="O54" s="79">
        <f t="shared" si="132"/>
        <v>0.75499999999999989</v>
      </c>
      <c r="P54" s="79">
        <f t="shared" si="132"/>
        <v>0.75749999999999984</v>
      </c>
      <c r="Q54" s="79">
        <f t="shared" si="132"/>
        <v>0.75999999999999979</v>
      </c>
      <c r="R54" s="79">
        <f t="shared" si="132"/>
        <v>0.76249999999999973</v>
      </c>
      <c r="S54" s="79">
        <f t="shared" si="132"/>
        <v>0.76499999999999968</v>
      </c>
      <c r="T54" s="79">
        <f t="shared" si="132"/>
        <v>0.76749999999999963</v>
      </c>
      <c r="U54" s="79">
        <f t="shared" si="132"/>
        <v>0.76999999999999957</v>
      </c>
      <c r="V54" s="79">
        <f t="shared" si="132"/>
        <v>0.77249999999999952</v>
      </c>
      <c r="W54" s="79">
        <f t="shared" si="132"/>
        <v>0.77499999999999947</v>
      </c>
      <c r="X54" s="79">
        <f t="shared" si="132"/>
        <v>0.77749999999999941</v>
      </c>
      <c r="Y54" s="79">
        <f t="shared" si="132"/>
        <v>0.77999999999999936</v>
      </c>
      <c r="Z54" s="79">
        <f t="shared" si="132"/>
        <v>0.78249999999999931</v>
      </c>
      <c r="AA54" s="79">
        <f t="shared" si="132"/>
        <v>0.78499999999999925</v>
      </c>
      <c r="AB54" s="79">
        <f t="shared" si="132"/>
        <v>0.7874999999999992</v>
      </c>
      <c r="AC54" s="79">
        <f t="shared" si="132"/>
        <v>0.78999999999999915</v>
      </c>
      <c r="AD54" s="79">
        <f t="shared" si="132"/>
        <v>0.79249999999999909</v>
      </c>
      <c r="AE54" s="79">
        <f t="shared" si="132"/>
        <v>0.79499999999999904</v>
      </c>
      <c r="AF54" s="79">
        <f t="shared" si="132"/>
        <v>0.79749999999999899</v>
      </c>
      <c r="AG54" s="79">
        <f t="shared" si="132"/>
        <v>0.79999999999999893</v>
      </c>
      <c r="AH54" s="79">
        <f t="shared" si="132"/>
        <v>0.80249999999999888</v>
      </c>
      <c r="AI54" s="79">
        <f t="shared" si="132"/>
        <v>0.80499999999999883</v>
      </c>
      <c r="AJ54" s="79">
        <f t="shared" si="132"/>
        <v>0.80749999999999877</v>
      </c>
      <c r="AK54" s="79">
        <f t="shared" si="132"/>
        <v>0.80999999999999872</v>
      </c>
      <c r="AL54" s="79">
        <f t="shared" si="132"/>
        <v>0.81249999999999867</v>
      </c>
      <c r="AM54" s="79">
        <f t="shared" si="132"/>
        <v>0.81499999999999861</v>
      </c>
      <c r="AN54" s="79">
        <f t="shared" si="132"/>
        <v>0.81749999999999856</v>
      </c>
      <c r="AO54" s="79">
        <f t="shared" si="132"/>
        <v>0.81999999999999851</v>
      </c>
      <c r="AP54" s="79">
        <f t="shared" si="132"/>
        <v>0.82249999999999845</v>
      </c>
      <c r="AQ54" s="79">
        <f t="shared" si="132"/>
        <v>0.8249999999999984</v>
      </c>
      <c r="AR54" s="79">
        <f t="shared" si="132"/>
        <v>0.82749999999999835</v>
      </c>
      <c r="AS54" s="79">
        <f t="shared" si="132"/>
        <v>0.82999999999999829</v>
      </c>
      <c r="AT54" s="79">
        <f t="shared" si="132"/>
        <v>0.83249999999999824</v>
      </c>
      <c r="AU54" s="79">
        <f t="shared" si="132"/>
        <v>0.83499999999999819</v>
      </c>
      <c r="AV54" s="79">
        <f t="shared" si="132"/>
        <v>0.83749999999999813</v>
      </c>
      <c r="AW54" s="79">
        <f t="shared" si="132"/>
        <v>0.83999999999999808</v>
      </c>
      <c r="AX54" s="79">
        <f t="shared" si="132"/>
        <v>0.84249999999999803</v>
      </c>
      <c r="AY54" s="79">
        <f t="shared" si="132"/>
        <v>0.84499999999999797</v>
      </c>
      <c r="AZ54" s="79">
        <f t="shared" si="132"/>
        <v>0.84749999999999792</v>
      </c>
      <c r="BA54" s="79">
        <f t="shared" si="132"/>
        <v>0.85</v>
      </c>
      <c r="BB54" s="79">
        <f t="shared" si="132"/>
        <v>0.85249999999999992</v>
      </c>
      <c r="BC54" s="79">
        <f t="shared" si="132"/>
        <v>0.85499999999999987</v>
      </c>
      <c r="BD54" s="79">
        <f t="shared" si="132"/>
        <v>0.85749999999999982</v>
      </c>
      <c r="BE54" s="79">
        <f t="shared" si="132"/>
        <v>0.85999999999999976</v>
      </c>
      <c r="BF54" s="79">
        <f t="shared" si="132"/>
        <v>0.86249999999999971</v>
      </c>
      <c r="BG54" s="79">
        <f t="shared" si="132"/>
        <v>0.86499999999999966</v>
      </c>
      <c r="BH54" s="79">
        <f t="shared" si="132"/>
        <v>0.8674999999999996</v>
      </c>
    </row>
    <row r="55" spans="1:60" ht="41.25" customHeight="1">
      <c r="A55" s="335"/>
      <c r="B55" s="45" t="s">
        <v>847</v>
      </c>
      <c r="C55" s="159">
        <f t="shared" si="133"/>
        <v>1</v>
      </c>
      <c r="D55" s="159">
        <f t="shared" si="132"/>
        <v>1</v>
      </c>
      <c r="E55" s="159">
        <f t="shared" si="132"/>
        <v>1</v>
      </c>
      <c r="F55" s="159">
        <f t="shared" si="132"/>
        <v>1</v>
      </c>
      <c r="G55" s="159">
        <f t="shared" si="132"/>
        <v>1</v>
      </c>
      <c r="H55" s="159">
        <f t="shared" si="132"/>
        <v>1</v>
      </c>
      <c r="I55" s="159">
        <f t="shared" si="132"/>
        <v>1</v>
      </c>
      <c r="J55" s="159">
        <f t="shared" si="132"/>
        <v>1</v>
      </c>
      <c r="K55" s="159">
        <f t="shared" si="132"/>
        <v>1</v>
      </c>
      <c r="L55" s="159">
        <f t="shared" si="132"/>
        <v>1</v>
      </c>
      <c r="M55" s="159">
        <f t="shared" si="132"/>
        <v>1</v>
      </c>
      <c r="N55" s="159">
        <f t="shared" si="132"/>
        <v>1</v>
      </c>
      <c r="O55" s="159">
        <f t="shared" si="132"/>
        <v>1</v>
      </c>
      <c r="P55" s="159">
        <f t="shared" si="132"/>
        <v>1</v>
      </c>
      <c r="Q55" s="159">
        <f t="shared" si="132"/>
        <v>1</v>
      </c>
      <c r="R55" s="159">
        <f t="shared" si="132"/>
        <v>1</v>
      </c>
      <c r="S55" s="159">
        <f t="shared" si="132"/>
        <v>1</v>
      </c>
      <c r="T55" s="159">
        <f t="shared" si="132"/>
        <v>1</v>
      </c>
      <c r="U55" s="159">
        <f t="shared" si="132"/>
        <v>1</v>
      </c>
      <c r="V55" s="159">
        <f t="shared" si="132"/>
        <v>1</v>
      </c>
      <c r="W55" s="159">
        <f t="shared" si="132"/>
        <v>1</v>
      </c>
      <c r="X55" s="159">
        <f t="shared" si="132"/>
        <v>1</v>
      </c>
      <c r="Y55" s="159">
        <f t="shared" si="132"/>
        <v>1</v>
      </c>
      <c r="Z55" s="159">
        <f t="shared" si="132"/>
        <v>1</v>
      </c>
      <c r="AA55" s="159">
        <f t="shared" si="132"/>
        <v>1</v>
      </c>
      <c r="AB55" s="159">
        <f t="shared" si="132"/>
        <v>1</v>
      </c>
      <c r="AC55" s="159">
        <f t="shared" si="132"/>
        <v>1</v>
      </c>
      <c r="AD55" s="159">
        <f t="shared" si="132"/>
        <v>1</v>
      </c>
      <c r="AE55" s="159">
        <f t="shared" si="132"/>
        <v>1</v>
      </c>
      <c r="AF55" s="159">
        <f t="shared" si="132"/>
        <v>1</v>
      </c>
      <c r="AG55" s="159">
        <f t="shared" si="132"/>
        <v>1</v>
      </c>
      <c r="AH55" s="159">
        <f t="shared" si="132"/>
        <v>1</v>
      </c>
      <c r="AI55" s="159">
        <f t="shared" si="132"/>
        <v>1</v>
      </c>
      <c r="AJ55" s="159">
        <f t="shared" si="132"/>
        <v>1</v>
      </c>
      <c r="AK55" s="159">
        <f t="shared" si="132"/>
        <v>1</v>
      </c>
      <c r="AL55" s="159">
        <f t="shared" si="132"/>
        <v>1</v>
      </c>
      <c r="AM55" s="159">
        <f t="shared" si="132"/>
        <v>1</v>
      </c>
      <c r="AN55" s="159">
        <f t="shared" si="132"/>
        <v>1</v>
      </c>
      <c r="AO55" s="159">
        <f t="shared" si="132"/>
        <v>1</v>
      </c>
      <c r="AP55" s="159">
        <f t="shared" si="132"/>
        <v>1</v>
      </c>
      <c r="AQ55" s="159">
        <f t="shared" si="132"/>
        <v>1</v>
      </c>
      <c r="AR55" s="159">
        <f t="shared" si="132"/>
        <v>1</v>
      </c>
      <c r="AS55" s="159">
        <f t="shared" si="132"/>
        <v>1</v>
      </c>
      <c r="AT55" s="159">
        <f t="shared" ref="AT55:BH55" si="134">AT42</f>
        <v>1</v>
      </c>
      <c r="AU55" s="159">
        <f t="shared" si="134"/>
        <v>1</v>
      </c>
      <c r="AV55" s="159">
        <f t="shared" si="134"/>
        <v>1</v>
      </c>
      <c r="AW55" s="159">
        <f t="shared" si="134"/>
        <v>1</v>
      </c>
      <c r="AX55" s="159">
        <f t="shared" si="134"/>
        <v>1</v>
      </c>
      <c r="AY55" s="159">
        <f t="shared" si="134"/>
        <v>1</v>
      </c>
      <c r="AZ55" s="159">
        <f t="shared" si="134"/>
        <v>1</v>
      </c>
      <c r="BA55" s="159">
        <f t="shared" si="134"/>
        <v>1</v>
      </c>
      <c r="BB55" s="159">
        <f t="shared" si="134"/>
        <v>1</v>
      </c>
      <c r="BC55" s="159">
        <f t="shared" si="134"/>
        <v>1</v>
      </c>
      <c r="BD55" s="159">
        <f t="shared" si="134"/>
        <v>1</v>
      </c>
      <c r="BE55" s="159">
        <f t="shared" si="134"/>
        <v>1</v>
      </c>
      <c r="BF55" s="159">
        <f t="shared" si="134"/>
        <v>1</v>
      </c>
      <c r="BG55" s="159">
        <f t="shared" si="134"/>
        <v>1</v>
      </c>
      <c r="BH55" s="159">
        <f t="shared" si="134"/>
        <v>1</v>
      </c>
    </row>
    <row r="56" spans="1:60" ht="41.25" customHeight="1">
      <c r="A56" s="336"/>
      <c r="B56" s="45" t="s">
        <v>848</v>
      </c>
      <c r="C56" s="182">
        <f>$B$67</f>
        <v>3.5624264829440477E-2</v>
      </c>
      <c r="D56" s="182">
        <f t="shared" ref="D56:BH56" si="135">$B$67</f>
        <v>3.5624264829440477E-2</v>
      </c>
      <c r="E56" s="182">
        <f t="shared" si="135"/>
        <v>3.5624264829440477E-2</v>
      </c>
      <c r="F56" s="182">
        <f t="shared" si="135"/>
        <v>3.5624264829440477E-2</v>
      </c>
      <c r="G56" s="182">
        <f t="shared" si="135"/>
        <v>3.5624264829440477E-2</v>
      </c>
      <c r="H56" s="182">
        <f t="shared" si="135"/>
        <v>3.5624264829440477E-2</v>
      </c>
      <c r="I56" s="182">
        <f t="shared" si="135"/>
        <v>3.5624264829440477E-2</v>
      </c>
      <c r="J56" s="182">
        <f t="shared" si="135"/>
        <v>3.5624264829440477E-2</v>
      </c>
      <c r="K56" s="182">
        <f t="shared" si="135"/>
        <v>3.5624264829440477E-2</v>
      </c>
      <c r="L56" s="182">
        <f t="shared" si="135"/>
        <v>3.5624264829440477E-2</v>
      </c>
      <c r="M56" s="182">
        <f t="shared" si="135"/>
        <v>3.5624264829440477E-2</v>
      </c>
      <c r="N56" s="182">
        <f t="shared" si="135"/>
        <v>3.5624264829440477E-2</v>
      </c>
      <c r="O56" s="182">
        <f t="shared" si="135"/>
        <v>3.5624264829440477E-2</v>
      </c>
      <c r="P56" s="182">
        <f t="shared" si="135"/>
        <v>3.5624264829440477E-2</v>
      </c>
      <c r="Q56" s="182">
        <f t="shared" si="135"/>
        <v>3.5624264829440477E-2</v>
      </c>
      <c r="R56" s="182">
        <f t="shared" si="135"/>
        <v>3.5624264829440477E-2</v>
      </c>
      <c r="S56" s="182">
        <f t="shared" si="135"/>
        <v>3.5624264829440477E-2</v>
      </c>
      <c r="T56" s="182">
        <f t="shared" si="135"/>
        <v>3.5624264829440477E-2</v>
      </c>
      <c r="U56" s="182">
        <f t="shared" si="135"/>
        <v>3.5624264829440477E-2</v>
      </c>
      <c r="V56" s="182">
        <f t="shared" si="135"/>
        <v>3.5624264829440477E-2</v>
      </c>
      <c r="W56" s="182">
        <f t="shared" si="135"/>
        <v>3.5624264829440477E-2</v>
      </c>
      <c r="X56" s="182">
        <f t="shared" si="135"/>
        <v>3.5624264829440477E-2</v>
      </c>
      <c r="Y56" s="182">
        <f t="shared" si="135"/>
        <v>3.5624264829440477E-2</v>
      </c>
      <c r="Z56" s="182">
        <f t="shared" si="135"/>
        <v>3.5624264829440477E-2</v>
      </c>
      <c r="AA56" s="182">
        <f t="shared" si="135"/>
        <v>3.5624264829440477E-2</v>
      </c>
      <c r="AB56" s="182">
        <f t="shared" si="135"/>
        <v>3.5624264829440477E-2</v>
      </c>
      <c r="AC56" s="182">
        <f t="shared" si="135"/>
        <v>3.5624264829440477E-2</v>
      </c>
      <c r="AD56" s="182">
        <f t="shared" si="135"/>
        <v>3.5624264829440477E-2</v>
      </c>
      <c r="AE56" s="182">
        <f t="shared" si="135"/>
        <v>3.5624264829440477E-2</v>
      </c>
      <c r="AF56" s="182">
        <f t="shared" si="135"/>
        <v>3.5624264829440477E-2</v>
      </c>
      <c r="AG56" s="182">
        <f t="shared" si="135"/>
        <v>3.5624264829440477E-2</v>
      </c>
      <c r="AH56" s="182">
        <f t="shared" si="135"/>
        <v>3.5624264829440477E-2</v>
      </c>
      <c r="AI56" s="182">
        <f t="shared" si="135"/>
        <v>3.5624264829440477E-2</v>
      </c>
      <c r="AJ56" s="182">
        <f t="shared" si="135"/>
        <v>3.5624264829440477E-2</v>
      </c>
      <c r="AK56" s="182">
        <f t="shared" si="135"/>
        <v>3.5624264829440477E-2</v>
      </c>
      <c r="AL56" s="182">
        <f t="shared" si="135"/>
        <v>3.5624264829440477E-2</v>
      </c>
      <c r="AM56" s="182">
        <f t="shared" si="135"/>
        <v>3.5624264829440477E-2</v>
      </c>
      <c r="AN56" s="182">
        <f t="shared" si="135"/>
        <v>3.5624264829440477E-2</v>
      </c>
      <c r="AO56" s="182">
        <f t="shared" si="135"/>
        <v>3.5624264829440477E-2</v>
      </c>
      <c r="AP56" s="182">
        <f t="shared" si="135"/>
        <v>3.5624264829440477E-2</v>
      </c>
      <c r="AQ56" s="182">
        <f t="shared" si="135"/>
        <v>3.5624264829440477E-2</v>
      </c>
      <c r="AR56" s="182">
        <f t="shared" si="135"/>
        <v>3.5624264829440477E-2</v>
      </c>
      <c r="AS56" s="182">
        <f t="shared" si="135"/>
        <v>3.5624264829440477E-2</v>
      </c>
      <c r="AT56" s="182">
        <f t="shared" si="135"/>
        <v>3.5624264829440477E-2</v>
      </c>
      <c r="AU56" s="182">
        <f t="shared" si="135"/>
        <v>3.5624264829440477E-2</v>
      </c>
      <c r="AV56" s="182">
        <f t="shared" si="135"/>
        <v>3.5624264829440477E-2</v>
      </c>
      <c r="AW56" s="182">
        <f t="shared" si="135"/>
        <v>3.5624264829440477E-2</v>
      </c>
      <c r="AX56" s="182">
        <f t="shared" si="135"/>
        <v>3.5624264829440477E-2</v>
      </c>
      <c r="AY56" s="182">
        <f t="shared" si="135"/>
        <v>3.5624264829440477E-2</v>
      </c>
      <c r="AZ56" s="182">
        <f t="shared" si="135"/>
        <v>3.5624264829440477E-2</v>
      </c>
      <c r="BA56" s="182">
        <f t="shared" si="135"/>
        <v>3.5624264829440477E-2</v>
      </c>
      <c r="BB56" s="182">
        <f t="shared" si="135"/>
        <v>3.5624264829440477E-2</v>
      </c>
      <c r="BC56" s="182">
        <f t="shared" si="135"/>
        <v>3.5624264829440477E-2</v>
      </c>
      <c r="BD56" s="182">
        <f t="shared" si="135"/>
        <v>3.5624264829440477E-2</v>
      </c>
      <c r="BE56" s="182">
        <f t="shared" si="135"/>
        <v>3.5624264829440477E-2</v>
      </c>
      <c r="BF56" s="182">
        <f t="shared" si="135"/>
        <v>3.5624264829440477E-2</v>
      </c>
      <c r="BG56" s="182">
        <f t="shared" si="135"/>
        <v>3.5624264829440477E-2</v>
      </c>
      <c r="BH56" s="182">
        <f t="shared" si="135"/>
        <v>3.5624264829440477E-2</v>
      </c>
    </row>
    <row r="59" spans="1:60">
      <c r="A59" s="344" t="s">
        <v>849</v>
      </c>
      <c r="B59" s="344"/>
      <c r="C59" s="344"/>
    </row>
    <row r="61" spans="1:60">
      <c r="A61" t="s">
        <v>852</v>
      </c>
      <c r="B61" t="s">
        <v>853</v>
      </c>
    </row>
    <row r="62" spans="1:60">
      <c r="A62" t="s">
        <v>851</v>
      </c>
      <c r="B62" t="s">
        <v>854</v>
      </c>
    </row>
    <row r="64" spans="1:60">
      <c r="A64" s="179" t="s">
        <v>850</v>
      </c>
      <c r="B64" s="179" t="s">
        <v>851</v>
      </c>
    </row>
    <row r="65" spans="1:47">
      <c r="A65" s="10">
        <v>24.4</v>
      </c>
      <c r="B65" s="10">
        <v>35</v>
      </c>
    </row>
    <row r="67" spans="1:47" s="20" customFormat="1">
      <c r="A67" s="180" t="s">
        <v>502</v>
      </c>
      <c r="B67" s="181">
        <f>((B65+273.15)/(A65+273.15)-1)</f>
        <v>3.5624264829440477E-2</v>
      </c>
    </row>
    <row r="71" spans="1:47">
      <c r="A71" s="324" t="s">
        <v>858</v>
      </c>
      <c r="B71" s="324"/>
      <c r="C71" s="324"/>
      <c r="D71" s="324"/>
      <c r="E71" s="324"/>
    </row>
    <row r="73" spans="1:47">
      <c r="A73" s="344" t="s">
        <v>859</v>
      </c>
      <c r="B73" s="344"/>
      <c r="C73" s="344"/>
    </row>
    <row r="75" spans="1:47">
      <c r="A75" s="60" t="s">
        <v>865</v>
      </c>
      <c r="B75" s="60"/>
      <c r="C75" s="60"/>
      <c r="D75" s="60"/>
      <c r="E75" s="60"/>
      <c r="F75" s="60"/>
    </row>
    <row r="77" spans="1:47">
      <c r="A77" s="177"/>
      <c r="B77" s="177">
        <f>1970</f>
        <v>1970</v>
      </c>
      <c r="C77" s="177">
        <f>B77+1</f>
        <v>1971</v>
      </c>
      <c r="D77" s="177">
        <f t="shared" ref="D77:AT77" si="136">C77+1</f>
        <v>1972</v>
      </c>
      <c r="E77" s="177">
        <f t="shared" si="136"/>
        <v>1973</v>
      </c>
      <c r="F77" s="177">
        <f t="shared" si="136"/>
        <v>1974</v>
      </c>
      <c r="G77" s="177">
        <f t="shared" si="136"/>
        <v>1975</v>
      </c>
      <c r="H77" s="177">
        <f t="shared" si="136"/>
        <v>1976</v>
      </c>
      <c r="I77" s="177">
        <f t="shared" si="136"/>
        <v>1977</v>
      </c>
      <c r="J77" s="177">
        <f t="shared" si="136"/>
        <v>1978</v>
      </c>
      <c r="K77" s="177">
        <f t="shared" si="136"/>
        <v>1979</v>
      </c>
      <c r="L77" s="177">
        <f t="shared" si="136"/>
        <v>1980</v>
      </c>
      <c r="M77" s="177">
        <f t="shared" si="136"/>
        <v>1981</v>
      </c>
      <c r="N77" s="177">
        <f t="shared" si="136"/>
        <v>1982</v>
      </c>
      <c r="O77" s="177">
        <f t="shared" si="136"/>
        <v>1983</v>
      </c>
      <c r="P77" s="177">
        <f t="shared" si="136"/>
        <v>1984</v>
      </c>
      <c r="Q77" s="177">
        <f t="shared" si="136"/>
        <v>1985</v>
      </c>
      <c r="R77" s="177">
        <f t="shared" si="136"/>
        <v>1986</v>
      </c>
      <c r="S77" s="177">
        <f t="shared" si="136"/>
        <v>1987</v>
      </c>
      <c r="T77" s="177">
        <f t="shared" si="136"/>
        <v>1988</v>
      </c>
      <c r="U77" s="177">
        <f t="shared" si="136"/>
        <v>1989</v>
      </c>
      <c r="V77" s="177">
        <f t="shared" si="136"/>
        <v>1990</v>
      </c>
      <c r="W77" s="177">
        <f t="shared" si="136"/>
        <v>1991</v>
      </c>
      <c r="X77" s="177">
        <f t="shared" si="136"/>
        <v>1992</v>
      </c>
      <c r="Y77" s="177">
        <f t="shared" si="136"/>
        <v>1993</v>
      </c>
      <c r="Z77" s="177">
        <f t="shared" si="136"/>
        <v>1994</v>
      </c>
      <c r="AA77" s="177">
        <f t="shared" si="136"/>
        <v>1995</v>
      </c>
      <c r="AB77" s="177">
        <f t="shared" si="136"/>
        <v>1996</v>
      </c>
      <c r="AC77" s="177">
        <f t="shared" si="136"/>
        <v>1997</v>
      </c>
      <c r="AD77" s="177">
        <f t="shared" si="136"/>
        <v>1998</v>
      </c>
      <c r="AE77" s="177">
        <f t="shared" si="136"/>
        <v>1999</v>
      </c>
      <c r="AF77" s="177">
        <f t="shared" si="136"/>
        <v>2000</v>
      </c>
      <c r="AG77" s="177">
        <f t="shared" si="136"/>
        <v>2001</v>
      </c>
      <c r="AH77" s="177">
        <f t="shared" si="136"/>
        <v>2002</v>
      </c>
      <c r="AI77" s="177">
        <f t="shared" si="136"/>
        <v>2003</v>
      </c>
      <c r="AJ77" s="177">
        <f t="shared" si="136"/>
        <v>2004</v>
      </c>
      <c r="AK77" s="177">
        <f t="shared" si="136"/>
        <v>2005</v>
      </c>
      <c r="AL77" s="177">
        <f t="shared" si="136"/>
        <v>2006</v>
      </c>
      <c r="AM77" s="177">
        <f>AL77+1</f>
        <v>2007</v>
      </c>
      <c r="AN77" s="177">
        <f t="shared" si="136"/>
        <v>2008</v>
      </c>
      <c r="AO77" s="177">
        <f t="shared" si="136"/>
        <v>2009</v>
      </c>
      <c r="AP77" s="177">
        <f t="shared" si="136"/>
        <v>2010</v>
      </c>
      <c r="AQ77" s="177">
        <f>AP77+1</f>
        <v>2011</v>
      </c>
      <c r="AR77" s="177">
        <f t="shared" si="136"/>
        <v>2012</v>
      </c>
      <c r="AS77" s="177">
        <f t="shared" si="136"/>
        <v>2013</v>
      </c>
      <c r="AT77" s="177">
        <f t="shared" si="136"/>
        <v>2014</v>
      </c>
      <c r="AU77" s="177">
        <f>AT77+1</f>
        <v>2015</v>
      </c>
    </row>
    <row r="78" spans="1:47">
      <c r="A78" s="177" t="s">
        <v>860</v>
      </c>
      <c r="B78" s="46">
        <v>0.20731204153475055</v>
      </c>
      <c r="C78" s="46">
        <v>0.22341954412644857</v>
      </c>
      <c r="D78" s="46">
        <v>0.24486706064849734</v>
      </c>
      <c r="E78" s="46">
        <v>0.26621844638205261</v>
      </c>
      <c r="F78" s="46">
        <v>0.2869315671074229</v>
      </c>
      <c r="G78" s="46">
        <v>0.30318757208609054</v>
      </c>
      <c r="H78" s="46">
        <v>0.31600247142624932</v>
      </c>
      <c r="I78" s="46">
        <v>0.32506319410617385</v>
      </c>
      <c r="J78" s="46">
        <v>0.33271064380377419</v>
      </c>
      <c r="K78" s="46">
        <v>0.33939379822123461</v>
      </c>
      <c r="L78" s="46">
        <v>0.34306535089860563</v>
      </c>
      <c r="M78" s="46">
        <v>0.34345808588436888</v>
      </c>
      <c r="N78" s="46">
        <v>0.34253400719416466</v>
      </c>
      <c r="O78" s="46">
        <v>0.34023348523874675</v>
      </c>
      <c r="P78" s="46">
        <v>0.3378266577984268</v>
      </c>
      <c r="Q78" s="46">
        <v>0.33495464180249723</v>
      </c>
      <c r="R78" s="46">
        <v>0.33214805596086561</v>
      </c>
      <c r="S78" s="46">
        <v>0.32891101592215227</v>
      </c>
      <c r="T78" s="46">
        <v>0.32466859006716031</v>
      </c>
      <c r="U78" s="46">
        <v>0.31916917852294369</v>
      </c>
      <c r="V78" s="46">
        <v>0.31369537891293003</v>
      </c>
      <c r="W78" s="46">
        <v>0.30848225514229627</v>
      </c>
      <c r="X78" s="46">
        <v>0.30403429912318319</v>
      </c>
      <c r="Y78" s="46">
        <v>0.30020539838568971</v>
      </c>
      <c r="Z78" s="46">
        <v>0.29650651128460387</v>
      </c>
      <c r="AA78" s="46">
        <v>0.29336696005128421</v>
      </c>
      <c r="AB78" s="46">
        <v>0.29089296247137914</v>
      </c>
      <c r="AC78" s="46">
        <v>0.28820744872708176</v>
      </c>
      <c r="AD78" s="46">
        <v>0.28444473704968104</v>
      </c>
      <c r="AE78" s="46">
        <v>0.2801885562758375</v>
      </c>
      <c r="AF78" s="46">
        <v>0.27584118689120785</v>
      </c>
      <c r="AG78" s="46">
        <v>0.26901442769106448</v>
      </c>
      <c r="AH78" s="46">
        <v>0.26137686530172527</v>
      </c>
      <c r="AI78" s="46">
        <v>0.25206445951371065</v>
      </c>
      <c r="AJ78" s="46">
        <v>0.24176566284861084</v>
      </c>
      <c r="AK78" s="46">
        <v>0.23443196520406173</v>
      </c>
      <c r="AL78" s="46">
        <v>0.22760628375866143</v>
      </c>
      <c r="AM78" s="46">
        <v>0.22076198307347319</v>
      </c>
      <c r="AN78" s="46">
        <v>0.214874505382497</v>
      </c>
      <c r="AO78" s="46">
        <v>0.20923602096106336</v>
      </c>
      <c r="AP78" s="46">
        <v>0.2031223266943156</v>
      </c>
      <c r="AQ78" s="46">
        <v>0.19749901381919821</v>
      </c>
      <c r="AR78" s="46">
        <v>0.19199849250859419</v>
      </c>
      <c r="AS78" s="46">
        <v>0.18730731676719992</v>
      </c>
      <c r="AT78" s="46">
        <v>0.18210750571767809</v>
      </c>
      <c r="AU78" s="46">
        <v>0.17674263491679573</v>
      </c>
    </row>
    <row r="79" spans="1:47">
      <c r="A79" s="177" t="s">
        <v>861</v>
      </c>
      <c r="B79" s="46">
        <v>0.17998962290789841</v>
      </c>
      <c r="C79" s="46">
        <v>0.17883864889015133</v>
      </c>
      <c r="D79" s="46">
        <v>0.17821691832538433</v>
      </c>
      <c r="E79" s="46">
        <v>0.17832871305008172</v>
      </c>
      <c r="F79" s="46">
        <v>0.17902896732007792</v>
      </c>
      <c r="G79" s="46">
        <v>0.17924508415515095</v>
      </c>
      <c r="H79" s="46">
        <v>0.1799140051570135</v>
      </c>
      <c r="I79" s="46">
        <v>0.17955837166082333</v>
      </c>
      <c r="J79" s="46">
        <v>0.17856039365208903</v>
      </c>
      <c r="K79" s="46">
        <v>0.17763367697059404</v>
      </c>
      <c r="L79" s="46">
        <v>0.17800369985823802</v>
      </c>
      <c r="M79" s="46">
        <v>0.17879884042804492</v>
      </c>
      <c r="N79" s="46">
        <v>0.17975324830874129</v>
      </c>
      <c r="O79" s="46">
        <v>0.18159708641041683</v>
      </c>
      <c r="P79" s="46">
        <v>0.18567003675101418</v>
      </c>
      <c r="Q79" s="46">
        <v>0.19198036655304593</v>
      </c>
      <c r="R79" s="46">
        <v>0.19884026152680706</v>
      </c>
      <c r="S79" s="46">
        <v>0.20536026041149782</v>
      </c>
      <c r="T79" s="46">
        <v>0.21127572606726847</v>
      </c>
      <c r="U79" s="46">
        <v>0.21600244702532792</v>
      </c>
      <c r="V79" s="46">
        <v>0.21939878932040677</v>
      </c>
      <c r="W79" s="46">
        <v>0.22083384720625199</v>
      </c>
      <c r="X79" s="46">
        <v>0.22101514748870268</v>
      </c>
      <c r="Y79" s="46">
        <v>0.22103819966639102</v>
      </c>
      <c r="Z79" s="46">
        <v>0.22034054669154027</v>
      </c>
      <c r="AA79" s="46">
        <v>0.21891534846228325</v>
      </c>
      <c r="AB79" s="46">
        <v>0.21722534608891125</v>
      </c>
      <c r="AC79" s="46">
        <v>0.21462959081270647</v>
      </c>
      <c r="AD79" s="46">
        <v>0.21210270544230853</v>
      </c>
      <c r="AE79" s="46">
        <v>0.20946787591132823</v>
      </c>
      <c r="AF79" s="46">
        <v>0.20730150889330595</v>
      </c>
      <c r="AG79" s="46">
        <v>0.205758917910357</v>
      </c>
      <c r="AH79" s="46">
        <v>0.2040705575093705</v>
      </c>
      <c r="AI79" s="46">
        <v>0.20167652289020771</v>
      </c>
      <c r="AJ79" s="46">
        <v>0.20051387740751603</v>
      </c>
      <c r="AK79" s="46">
        <v>0.20095785719397014</v>
      </c>
      <c r="AL79" s="46">
        <v>0.20109143057862583</v>
      </c>
      <c r="AM79" s="46">
        <v>0.20113152851508698</v>
      </c>
      <c r="AN79" s="46">
        <v>0.20344900480421491</v>
      </c>
      <c r="AO79" s="46">
        <v>0.20577825821052562</v>
      </c>
      <c r="AP79" s="46">
        <v>0.20787793987694234</v>
      </c>
      <c r="AQ79" s="46">
        <v>0.21049086171561623</v>
      </c>
      <c r="AR79" s="46">
        <v>0.21295580071110895</v>
      </c>
      <c r="AS79" s="46">
        <v>0.21623217551145302</v>
      </c>
      <c r="AT79" s="46">
        <v>0.21974931996105815</v>
      </c>
      <c r="AU79" s="46">
        <v>0.22250434946350342</v>
      </c>
    </row>
    <row r="80" spans="1:47">
      <c r="A80" s="177" t="s">
        <v>862</v>
      </c>
      <c r="B80" s="46">
        <v>0.13673093174654283</v>
      </c>
      <c r="C80" s="46">
        <v>0.13658905385582856</v>
      </c>
      <c r="D80" s="46">
        <v>0.13520074459168341</v>
      </c>
      <c r="E80" s="46">
        <v>0.13317614673873443</v>
      </c>
      <c r="F80" s="46">
        <v>0.13130635398004359</v>
      </c>
      <c r="G80" s="46">
        <v>0.13280312142087011</v>
      </c>
      <c r="H80" s="46">
        <v>0.1360121504462562</v>
      </c>
      <c r="I80" s="46">
        <v>0.14246916595891784</v>
      </c>
      <c r="J80" s="46">
        <v>0.15026408188275236</v>
      </c>
      <c r="K80" s="46">
        <v>0.15914012674190078</v>
      </c>
      <c r="L80" s="46">
        <v>0.16871627136409809</v>
      </c>
      <c r="M80" s="46">
        <v>0.17903587792196859</v>
      </c>
      <c r="N80" s="46">
        <v>0.18992726529193948</v>
      </c>
      <c r="O80" s="46">
        <v>0.19918902413907749</v>
      </c>
      <c r="P80" s="46">
        <v>0.20535942172899047</v>
      </c>
      <c r="Q80" s="46">
        <v>0.20950118516022051</v>
      </c>
      <c r="R80" s="46">
        <v>0.21223035391523604</v>
      </c>
      <c r="S80" s="46">
        <v>0.21442453828598262</v>
      </c>
      <c r="T80" s="46">
        <v>0.21657879257671941</v>
      </c>
      <c r="U80" s="46">
        <v>0.22058851561973541</v>
      </c>
      <c r="V80" s="46">
        <v>0.22462280504449891</v>
      </c>
      <c r="W80" s="46">
        <v>0.22941222214668416</v>
      </c>
      <c r="X80" s="46">
        <v>0.2344672793636367</v>
      </c>
      <c r="Y80" s="46">
        <v>0.23834639189521212</v>
      </c>
      <c r="Z80" s="46">
        <v>0.242555138144365</v>
      </c>
      <c r="AA80" s="46">
        <v>0.24592114286278688</v>
      </c>
      <c r="AB80" s="46">
        <v>0.24774633142639013</v>
      </c>
      <c r="AC80" s="46">
        <v>0.25075357785889435</v>
      </c>
      <c r="AD80" s="46">
        <v>0.2549281572618175</v>
      </c>
      <c r="AE80" s="46">
        <v>0.25997978801893784</v>
      </c>
      <c r="AF80" s="46">
        <v>0.26494482493407806</v>
      </c>
      <c r="AG80" s="46">
        <v>0.26974367913604241</v>
      </c>
      <c r="AH80" s="46">
        <v>0.27449754165025947</v>
      </c>
      <c r="AI80" s="46">
        <v>0.28299857807597817</v>
      </c>
      <c r="AJ80" s="46">
        <v>0.29059694645728817</v>
      </c>
      <c r="AK80" s="46">
        <v>0.29270933918838615</v>
      </c>
      <c r="AL80" s="46">
        <v>0.29459586306946944</v>
      </c>
      <c r="AM80" s="46">
        <v>0.29803695668047198</v>
      </c>
      <c r="AN80" s="46">
        <v>0.29869757166773381</v>
      </c>
      <c r="AO80" s="46">
        <v>0.30017919640913854</v>
      </c>
      <c r="AP80" s="46">
        <v>0.3031343130198601</v>
      </c>
      <c r="AQ80" s="46">
        <v>0.30462806412908749</v>
      </c>
      <c r="AR80" s="46">
        <v>0.30675860005261163</v>
      </c>
      <c r="AS80" s="46">
        <v>0.30864461279493793</v>
      </c>
      <c r="AT80" s="46">
        <v>0.31041997072215893</v>
      </c>
      <c r="AU80" s="46">
        <v>0.31315915036018971</v>
      </c>
    </row>
    <row r="81" spans="1:47">
      <c r="A81" s="177" t="s">
        <v>863</v>
      </c>
      <c r="B81" s="46">
        <v>0</v>
      </c>
      <c r="C81" s="46">
        <v>0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1.4449757162838025E-3</v>
      </c>
      <c r="L81" s="46">
        <v>4.1112019527415732E-3</v>
      </c>
      <c r="M81" s="46">
        <v>6.5860744367433974E-3</v>
      </c>
      <c r="N81" s="46">
        <v>8.8954412408520141E-3</v>
      </c>
      <c r="O81" s="46">
        <v>1.1058552106918985E-2</v>
      </c>
      <c r="P81" s="46">
        <v>1.308743530347176E-2</v>
      </c>
      <c r="Q81" s="46">
        <v>1.5032711351247587E-2</v>
      </c>
      <c r="R81" s="46">
        <v>1.6917999416696569E-2</v>
      </c>
      <c r="S81" s="46">
        <v>1.8788623320801518E-2</v>
      </c>
      <c r="T81" s="46">
        <v>2.0690954426968316E-2</v>
      </c>
      <c r="U81" s="46">
        <v>2.2571324453325568E-2</v>
      </c>
      <c r="V81" s="46">
        <v>2.4525246842167843E-2</v>
      </c>
      <c r="W81" s="46">
        <v>2.6665513122011625E-2</v>
      </c>
      <c r="X81" s="46">
        <v>2.8787552577200712E-2</v>
      </c>
      <c r="Y81" s="46">
        <v>3.0925518182454068E-2</v>
      </c>
      <c r="Z81" s="46">
        <v>3.3187998857435626E-2</v>
      </c>
      <c r="AA81" s="46">
        <v>3.5706527528773839E-2</v>
      </c>
      <c r="AB81" s="46">
        <v>3.8528084142051E-2</v>
      </c>
      <c r="AC81" s="46">
        <v>4.1480112799538629E-2</v>
      </c>
      <c r="AD81" s="46">
        <v>4.4456510635050218E-2</v>
      </c>
      <c r="AE81" s="46">
        <v>4.7458620264163927E-2</v>
      </c>
      <c r="AF81" s="46">
        <v>5.0362839358077512E-2</v>
      </c>
      <c r="AG81" s="46">
        <v>5.6086991103206377E-2</v>
      </c>
      <c r="AH81" s="46">
        <v>6.195023147498338E-2</v>
      </c>
      <c r="AI81" s="46">
        <v>6.709655849219541E-2</v>
      </c>
      <c r="AJ81" s="46">
        <v>7.3923697076359055E-2</v>
      </c>
      <c r="AK81" s="46">
        <v>8.0024425298550958E-2</v>
      </c>
      <c r="AL81" s="46">
        <v>8.4919949548303994E-2</v>
      </c>
      <c r="AM81" s="46">
        <v>8.8805238755850682E-2</v>
      </c>
      <c r="AN81" s="46">
        <v>9.1584343519622857E-2</v>
      </c>
      <c r="AO81" s="46">
        <v>9.3300154753270165E-2</v>
      </c>
      <c r="AP81" s="46">
        <v>9.4564647589081174E-2</v>
      </c>
      <c r="AQ81" s="46">
        <v>9.5678817527978521E-2</v>
      </c>
      <c r="AR81" s="46">
        <v>9.640836291962078E-2</v>
      </c>
      <c r="AS81" s="46">
        <v>9.521199720130126E-2</v>
      </c>
      <c r="AT81" s="46">
        <v>9.4079265710088761E-2</v>
      </c>
      <c r="AU81" s="46">
        <v>9.3576241727677145E-2</v>
      </c>
    </row>
    <row r="82" spans="1:47">
      <c r="A82" s="177" t="s">
        <v>864</v>
      </c>
      <c r="B82" s="46">
        <v>0.47596740381080815</v>
      </c>
      <c r="C82" s="46">
        <v>0.46115275312757148</v>
      </c>
      <c r="D82" s="46">
        <v>0.44171527643443492</v>
      </c>
      <c r="E82" s="46">
        <v>0.42227669382913113</v>
      </c>
      <c r="F82" s="46">
        <v>0.40273311159245567</v>
      </c>
      <c r="G82" s="46">
        <v>0.38476422233788832</v>
      </c>
      <c r="H82" s="46">
        <v>0.36807137297048104</v>
      </c>
      <c r="I82" s="46">
        <v>0.35290926827408492</v>
      </c>
      <c r="J82" s="46">
        <v>0.33846488066138442</v>
      </c>
      <c r="K82" s="46">
        <v>0.32238742234998669</v>
      </c>
      <c r="L82" s="46">
        <v>0.30610347592631681</v>
      </c>
      <c r="M82" s="46">
        <v>0.29212112132887436</v>
      </c>
      <c r="N82" s="46">
        <v>0.27889003796430245</v>
      </c>
      <c r="O82" s="46">
        <v>0.26792185210483982</v>
      </c>
      <c r="P82" s="46">
        <v>0.25805644841809672</v>
      </c>
      <c r="Q82" s="46">
        <v>0.24853109513298879</v>
      </c>
      <c r="R82" s="46">
        <v>0.23986332918039471</v>
      </c>
      <c r="S82" s="46">
        <v>0.23251556205956581</v>
      </c>
      <c r="T82" s="46">
        <v>0.22678593686188342</v>
      </c>
      <c r="U82" s="46">
        <v>0.2216685343786674</v>
      </c>
      <c r="V82" s="46">
        <v>0.21775777987999659</v>
      </c>
      <c r="W82" s="46">
        <v>0.21460616238275598</v>
      </c>
      <c r="X82" s="46">
        <v>0.21169572144727661</v>
      </c>
      <c r="Y82" s="46">
        <v>0.20948449187025306</v>
      </c>
      <c r="Z82" s="46">
        <v>0.20740980502205508</v>
      </c>
      <c r="AA82" s="46">
        <v>0.20609002109487179</v>
      </c>
      <c r="AB82" s="46">
        <v>0.20560727587126848</v>
      </c>
      <c r="AC82" s="46">
        <v>0.20492926980177861</v>
      </c>
      <c r="AD82" s="46">
        <v>0.20406788961114278</v>
      </c>
      <c r="AE82" s="46">
        <v>0.2029051595297327</v>
      </c>
      <c r="AF82" s="46">
        <v>0.20154963992333061</v>
      </c>
      <c r="AG82" s="46">
        <v>0.19939598415932977</v>
      </c>
      <c r="AH82" s="46">
        <v>0.19810480406366149</v>
      </c>
      <c r="AI82" s="46">
        <v>0.19616388102790808</v>
      </c>
      <c r="AJ82" s="46">
        <v>0.19319981621022594</v>
      </c>
      <c r="AK82" s="46">
        <v>0.19187641311503109</v>
      </c>
      <c r="AL82" s="46">
        <v>0.19178647304493943</v>
      </c>
      <c r="AM82" s="46">
        <v>0.19126429297511727</v>
      </c>
      <c r="AN82" s="46">
        <v>0.19139457462593162</v>
      </c>
      <c r="AO82" s="46">
        <v>0.1915063696660024</v>
      </c>
      <c r="AP82" s="46">
        <v>0.19130077281980082</v>
      </c>
      <c r="AQ82" s="46">
        <v>0.19170324280811962</v>
      </c>
      <c r="AR82" s="46">
        <v>0.19187874380806455</v>
      </c>
      <c r="AS82" s="46">
        <v>0.19260389772510778</v>
      </c>
      <c r="AT82" s="46">
        <v>0.19364393788901615</v>
      </c>
      <c r="AU82" s="46">
        <v>0.19401762353183383</v>
      </c>
    </row>
    <row r="83" spans="1:47">
      <c r="A83" s="183" t="s">
        <v>725</v>
      </c>
      <c r="B83" s="46">
        <f>SUM(B78:B82)</f>
        <v>1</v>
      </c>
      <c r="C83" s="46">
        <f t="shared" ref="C83:AU83" si="137">SUM(C78:C82)</f>
        <v>1</v>
      </c>
      <c r="D83" s="46">
        <f t="shared" si="137"/>
        <v>1</v>
      </c>
      <c r="E83" s="46">
        <f t="shared" si="137"/>
        <v>0.99999999999999989</v>
      </c>
      <c r="F83" s="46">
        <f t="shared" si="137"/>
        <v>1.0000000000000002</v>
      </c>
      <c r="G83" s="46">
        <f t="shared" si="137"/>
        <v>0.99999999999999989</v>
      </c>
      <c r="H83" s="46">
        <f t="shared" si="137"/>
        <v>1</v>
      </c>
      <c r="I83" s="46">
        <f t="shared" si="137"/>
        <v>1</v>
      </c>
      <c r="J83" s="46">
        <f t="shared" si="137"/>
        <v>1</v>
      </c>
      <c r="K83" s="46">
        <f t="shared" si="137"/>
        <v>1</v>
      </c>
      <c r="L83" s="46">
        <f t="shared" si="137"/>
        <v>1</v>
      </c>
      <c r="M83" s="46">
        <f t="shared" si="137"/>
        <v>1.0000000000000002</v>
      </c>
      <c r="N83" s="46">
        <f t="shared" si="137"/>
        <v>0.99999999999999989</v>
      </c>
      <c r="O83" s="46">
        <f t="shared" si="137"/>
        <v>0.99999999999999978</v>
      </c>
      <c r="P83" s="46">
        <f t="shared" si="137"/>
        <v>1</v>
      </c>
      <c r="Q83" s="46">
        <f t="shared" si="137"/>
        <v>1.0000000000000002</v>
      </c>
      <c r="R83" s="46">
        <f t="shared" si="137"/>
        <v>1</v>
      </c>
      <c r="S83" s="46">
        <f t="shared" si="137"/>
        <v>1</v>
      </c>
      <c r="T83" s="46">
        <f t="shared" si="137"/>
        <v>1</v>
      </c>
      <c r="U83" s="46">
        <f t="shared" si="137"/>
        <v>1</v>
      </c>
      <c r="V83" s="46">
        <f t="shared" si="137"/>
        <v>1.0000000000000002</v>
      </c>
      <c r="W83" s="46">
        <f t="shared" si="137"/>
        <v>0.99999999999999989</v>
      </c>
      <c r="X83" s="46">
        <f t="shared" si="137"/>
        <v>1</v>
      </c>
      <c r="Y83" s="46">
        <f t="shared" si="137"/>
        <v>1</v>
      </c>
      <c r="Z83" s="46">
        <f t="shared" si="137"/>
        <v>0.99999999999999989</v>
      </c>
      <c r="AA83" s="46">
        <f t="shared" si="137"/>
        <v>1</v>
      </c>
      <c r="AB83" s="46">
        <f t="shared" si="137"/>
        <v>1</v>
      </c>
      <c r="AC83" s="46">
        <f t="shared" si="137"/>
        <v>0.99999999999999989</v>
      </c>
      <c r="AD83" s="46">
        <f t="shared" si="137"/>
        <v>1</v>
      </c>
      <c r="AE83" s="46">
        <f t="shared" si="137"/>
        <v>1.0000000000000002</v>
      </c>
      <c r="AF83" s="46">
        <f t="shared" si="137"/>
        <v>1</v>
      </c>
      <c r="AG83" s="46">
        <f t="shared" si="137"/>
        <v>1</v>
      </c>
      <c r="AH83" s="46">
        <f t="shared" si="137"/>
        <v>1</v>
      </c>
      <c r="AI83" s="46">
        <f t="shared" si="137"/>
        <v>1</v>
      </c>
      <c r="AJ83" s="46">
        <f t="shared" si="137"/>
        <v>1</v>
      </c>
      <c r="AK83" s="46">
        <f t="shared" si="137"/>
        <v>1</v>
      </c>
      <c r="AL83" s="46">
        <f t="shared" si="137"/>
        <v>1</v>
      </c>
      <c r="AM83" s="46">
        <f t="shared" si="137"/>
        <v>1</v>
      </c>
      <c r="AN83" s="46">
        <f t="shared" si="137"/>
        <v>1.0000000000000002</v>
      </c>
      <c r="AO83" s="46">
        <f t="shared" si="137"/>
        <v>1</v>
      </c>
      <c r="AP83" s="46">
        <f t="shared" si="137"/>
        <v>1</v>
      </c>
      <c r="AQ83" s="46">
        <f t="shared" si="137"/>
        <v>1</v>
      </c>
      <c r="AR83" s="46">
        <f t="shared" si="137"/>
        <v>1</v>
      </c>
      <c r="AS83" s="46">
        <f t="shared" si="137"/>
        <v>0.99999999999999989</v>
      </c>
      <c r="AT83" s="46">
        <f t="shared" si="137"/>
        <v>1</v>
      </c>
      <c r="AU83" s="46">
        <f t="shared" si="137"/>
        <v>0.99999999999999978</v>
      </c>
    </row>
    <row r="87" spans="1:47">
      <c r="A87" s="344" t="s">
        <v>866</v>
      </c>
      <c r="B87" s="344"/>
      <c r="C87" s="344"/>
    </row>
    <row r="90" spans="1:47">
      <c r="A90" s="15" t="s">
        <v>871</v>
      </c>
      <c r="B90" s="34" t="s">
        <v>869</v>
      </c>
      <c r="C90" s="34" t="s">
        <v>870</v>
      </c>
    </row>
    <row r="91" spans="1:47" ht="56">
      <c r="A91" s="29" t="s">
        <v>860</v>
      </c>
      <c r="B91" s="44" t="s">
        <v>875</v>
      </c>
      <c r="C91" s="44" t="s">
        <v>884</v>
      </c>
    </row>
    <row r="92" spans="1:47" ht="56">
      <c r="A92" s="29" t="s">
        <v>880</v>
      </c>
      <c r="B92" s="44" t="s">
        <v>875</v>
      </c>
      <c r="C92" s="44" t="s">
        <v>881</v>
      </c>
    </row>
    <row r="93" spans="1:47" ht="42">
      <c r="A93" s="29" t="s">
        <v>862</v>
      </c>
      <c r="B93" s="64" t="s">
        <v>874</v>
      </c>
      <c r="C93" s="44" t="s">
        <v>879</v>
      </c>
    </row>
    <row r="94" spans="1:47" ht="28">
      <c r="A94" s="29" t="s">
        <v>863</v>
      </c>
      <c r="B94" s="30" t="s">
        <v>873</v>
      </c>
      <c r="C94" s="44" t="s">
        <v>873</v>
      </c>
    </row>
    <row r="95" spans="1:47" ht="42">
      <c r="A95" s="29" t="s">
        <v>864</v>
      </c>
      <c r="B95" s="44" t="s">
        <v>872</v>
      </c>
      <c r="C95" s="44" t="s">
        <v>878</v>
      </c>
    </row>
    <row r="98" spans="1:49">
      <c r="A98" s="179" t="s">
        <v>867</v>
      </c>
      <c r="B98" s="177">
        <f>1970</f>
        <v>1970</v>
      </c>
      <c r="C98" s="177">
        <f>B98+1</f>
        <v>1971</v>
      </c>
      <c r="D98" s="177">
        <f t="shared" ref="D98:AL98" si="138">C98+1</f>
        <v>1972</v>
      </c>
      <c r="E98" s="177">
        <f t="shared" si="138"/>
        <v>1973</v>
      </c>
      <c r="F98" s="177">
        <f t="shared" si="138"/>
        <v>1974</v>
      </c>
      <c r="G98" s="177">
        <f t="shared" si="138"/>
        <v>1975</v>
      </c>
      <c r="H98" s="177">
        <f t="shared" si="138"/>
        <v>1976</v>
      </c>
      <c r="I98" s="177">
        <f t="shared" si="138"/>
        <v>1977</v>
      </c>
      <c r="J98" s="177">
        <f t="shared" si="138"/>
        <v>1978</v>
      </c>
      <c r="K98" s="177">
        <f t="shared" si="138"/>
        <v>1979</v>
      </c>
      <c r="L98" s="177">
        <f t="shared" si="138"/>
        <v>1980</v>
      </c>
      <c r="M98" s="177">
        <f t="shared" si="138"/>
        <v>1981</v>
      </c>
      <c r="N98" s="177">
        <f t="shared" si="138"/>
        <v>1982</v>
      </c>
      <c r="O98" s="177">
        <f t="shared" si="138"/>
        <v>1983</v>
      </c>
      <c r="P98" s="177">
        <f t="shared" si="138"/>
        <v>1984</v>
      </c>
      <c r="Q98" s="177">
        <f t="shared" si="138"/>
        <v>1985</v>
      </c>
      <c r="R98" s="177">
        <f t="shared" si="138"/>
        <v>1986</v>
      </c>
      <c r="S98" s="177">
        <f t="shared" si="138"/>
        <v>1987</v>
      </c>
      <c r="T98" s="177">
        <f t="shared" si="138"/>
        <v>1988</v>
      </c>
      <c r="U98" s="177">
        <f t="shared" si="138"/>
        <v>1989</v>
      </c>
      <c r="V98" s="177">
        <f t="shared" si="138"/>
        <v>1990</v>
      </c>
      <c r="W98" s="177">
        <f t="shared" si="138"/>
        <v>1991</v>
      </c>
      <c r="X98" s="177">
        <f t="shared" si="138"/>
        <v>1992</v>
      </c>
      <c r="Y98" s="177">
        <f t="shared" si="138"/>
        <v>1993</v>
      </c>
      <c r="Z98" s="177">
        <f t="shared" si="138"/>
        <v>1994</v>
      </c>
      <c r="AA98" s="177">
        <f t="shared" si="138"/>
        <v>1995</v>
      </c>
      <c r="AB98" s="177">
        <f t="shared" si="138"/>
        <v>1996</v>
      </c>
      <c r="AC98" s="177">
        <f t="shared" si="138"/>
        <v>1997</v>
      </c>
      <c r="AD98" s="177">
        <f t="shared" si="138"/>
        <v>1998</v>
      </c>
      <c r="AE98" s="177">
        <f t="shared" si="138"/>
        <v>1999</v>
      </c>
      <c r="AF98" s="177">
        <f t="shared" si="138"/>
        <v>2000</v>
      </c>
      <c r="AG98" s="177">
        <f t="shared" si="138"/>
        <v>2001</v>
      </c>
      <c r="AH98" s="177">
        <f t="shared" si="138"/>
        <v>2002</v>
      </c>
      <c r="AI98" s="177">
        <f t="shared" si="138"/>
        <v>2003</v>
      </c>
      <c r="AJ98" s="177">
        <f t="shared" si="138"/>
        <v>2004</v>
      </c>
      <c r="AK98" s="177">
        <f t="shared" si="138"/>
        <v>2005</v>
      </c>
      <c r="AL98" s="177">
        <f t="shared" si="138"/>
        <v>2006</v>
      </c>
      <c r="AM98" s="177">
        <f>AL98+1</f>
        <v>2007</v>
      </c>
      <c r="AN98" s="177">
        <f t="shared" ref="AN98:AP98" si="139">AM98+1</f>
        <v>2008</v>
      </c>
      <c r="AO98" s="177">
        <f t="shared" si="139"/>
        <v>2009</v>
      </c>
      <c r="AP98" s="177">
        <f t="shared" si="139"/>
        <v>2010</v>
      </c>
      <c r="AQ98" s="177">
        <f>AP98+1</f>
        <v>2011</v>
      </c>
      <c r="AR98" s="177">
        <f t="shared" ref="AR98:AT98" si="140">AQ98+1</f>
        <v>2012</v>
      </c>
      <c r="AS98" s="177">
        <f t="shared" si="140"/>
        <v>2013</v>
      </c>
      <c r="AT98" s="177">
        <f t="shared" si="140"/>
        <v>2014</v>
      </c>
      <c r="AU98" s="177">
        <f>AT98+1</f>
        <v>2015</v>
      </c>
      <c r="AV98" s="177">
        <f t="shared" ref="AV98:AW98" si="141">AU98+1</f>
        <v>2016</v>
      </c>
      <c r="AW98" s="177">
        <f t="shared" si="141"/>
        <v>2017</v>
      </c>
    </row>
    <row r="99" spans="1:49">
      <c r="A99" s="177" t="s">
        <v>860</v>
      </c>
      <c r="B99" s="46">
        <f>M53</f>
        <v>0.7</v>
      </c>
      <c r="C99" s="46">
        <f t="shared" ref="C99:AU99" si="142">N53</f>
        <v>0.70124999999999993</v>
      </c>
      <c r="D99" s="46">
        <f t="shared" si="142"/>
        <v>0.7024999999999999</v>
      </c>
      <c r="E99" s="46">
        <f t="shared" si="142"/>
        <v>0.70374999999999988</v>
      </c>
      <c r="F99" s="46">
        <f t="shared" si="142"/>
        <v>0.70499999999999985</v>
      </c>
      <c r="G99" s="46">
        <f t="shared" si="142"/>
        <v>0.70624999999999982</v>
      </c>
      <c r="H99" s="46">
        <f t="shared" si="142"/>
        <v>0.7074999999999998</v>
      </c>
      <c r="I99" s="46">
        <f t="shared" si="142"/>
        <v>0.70874999999999977</v>
      </c>
      <c r="J99" s="46">
        <f t="shared" si="142"/>
        <v>0.70999999999999974</v>
      </c>
      <c r="K99" s="46">
        <f t="shared" si="142"/>
        <v>0.71124999999999972</v>
      </c>
      <c r="L99" s="46">
        <f t="shared" si="142"/>
        <v>0.71249999999999969</v>
      </c>
      <c r="M99" s="46">
        <f t="shared" si="142"/>
        <v>0.71374999999999966</v>
      </c>
      <c r="N99" s="46">
        <f t="shared" si="142"/>
        <v>0.71499999999999964</v>
      </c>
      <c r="O99" s="46">
        <f t="shared" si="142"/>
        <v>0.71624999999999961</v>
      </c>
      <c r="P99" s="46">
        <f t="shared" si="142"/>
        <v>0.71749999999999958</v>
      </c>
      <c r="Q99" s="46">
        <f t="shared" si="142"/>
        <v>0.71874999999999956</v>
      </c>
      <c r="R99" s="46">
        <f t="shared" si="142"/>
        <v>0.71999999999999953</v>
      </c>
      <c r="S99" s="46">
        <f t="shared" si="142"/>
        <v>0.7212499999999995</v>
      </c>
      <c r="T99" s="46">
        <f t="shared" si="142"/>
        <v>0.72249999999999948</v>
      </c>
      <c r="U99" s="46">
        <f t="shared" si="142"/>
        <v>0.72374999999999945</v>
      </c>
      <c r="V99" s="46">
        <f t="shared" si="142"/>
        <v>0.72499999999999942</v>
      </c>
      <c r="W99" s="46">
        <f t="shared" si="142"/>
        <v>0.7262499999999994</v>
      </c>
      <c r="X99" s="46">
        <f t="shared" si="142"/>
        <v>0.72749999999999937</v>
      </c>
      <c r="Y99" s="46">
        <f t="shared" si="142"/>
        <v>0.72874999999999934</v>
      </c>
      <c r="Z99" s="46">
        <f t="shared" si="142"/>
        <v>0.72999999999999932</v>
      </c>
      <c r="AA99" s="46">
        <f t="shared" si="142"/>
        <v>0.73124999999999929</v>
      </c>
      <c r="AB99" s="46">
        <f t="shared" si="142"/>
        <v>0.73249999999999926</v>
      </c>
      <c r="AC99" s="46">
        <f t="shared" si="142"/>
        <v>0.73374999999999924</v>
      </c>
      <c r="AD99" s="46">
        <f t="shared" si="142"/>
        <v>0.73499999999999921</v>
      </c>
      <c r="AE99" s="46">
        <f t="shared" si="142"/>
        <v>0.73624999999999918</v>
      </c>
      <c r="AF99" s="46">
        <f t="shared" si="142"/>
        <v>0.73749999999999916</v>
      </c>
      <c r="AG99" s="46">
        <f t="shared" si="142"/>
        <v>0.73874999999999913</v>
      </c>
      <c r="AH99" s="46">
        <f t="shared" si="142"/>
        <v>0.7399999999999991</v>
      </c>
      <c r="AI99" s="46">
        <f t="shared" si="142"/>
        <v>0.74124999999999908</v>
      </c>
      <c r="AJ99" s="46">
        <f t="shared" si="142"/>
        <v>0.74249999999999905</v>
      </c>
      <c r="AK99" s="46">
        <f t="shared" si="142"/>
        <v>0.74374999999999902</v>
      </c>
      <c r="AL99" s="46">
        <f t="shared" si="142"/>
        <v>0.744999999999999</v>
      </c>
      <c r="AM99" s="46">
        <f t="shared" si="142"/>
        <v>0.74624999999999897</v>
      </c>
      <c r="AN99" s="46">
        <f t="shared" si="142"/>
        <v>0.74749999999999894</v>
      </c>
      <c r="AO99" s="46">
        <f t="shared" si="142"/>
        <v>0.74874999999999892</v>
      </c>
      <c r="AP99" s="46">
        <f t="shared" si="142"/>
        <v>0.75</v>
      </c>
      <c r="AQ99" s="46">
        <f t="shared" si="142"/>
        <v>0.75124999999999997</v>
      </c>
      <c r="AR99" s="46">
        <f t="shared" si="142"/>
        <v>0.75249999999999995</v>
      </c>
      <c r="AS99" s="46">
        <f t="shared" si="142"/>
        <v>0.75374999999999992</v>
      </c>
      <c r="AT99" s="46">
        <f t="shared" si="142"/>
        <v>0.75499999999999989</v>
      </c>
      <c r="AU99" s="46">
        <f t="shared" si="142"/>
        <v>0.75624999999999987</v>
      </c>
      <c r="AV99" s="46">
        <f t="shared" ref="AV99" si="143">BG53</f>
        <v>0.75749999999999984</v>
      </c>
      <c r="AW99" s="46">
        <f t="shared" ref="AW99" si="144">BH53</f>
        <v>0.75874999999999981</v>
      </c>
    </row>
    <row r="100" spans="1:49">
      <c r="A100" s="177" t="s">
        <v>861</v>
      </c>
      <c r="B100" s="46">
        <f>M53</f>
        <v>0.7</v>
      </c>
      <c r="C100" s="46">
        <f t="shared" ref="C100:AU100" si="145">N53</f>
        <v>0.70124999999999993</v>
      </c>
      <c r="D100" s="46">
        <f t="shared" si="145"/>
        <v>0.7024999999999999</v>
      </c>
      <c r="E100" s="46">
        <f t="shared" si="145"/>
        <v>0.70374999999999988</v>
      </c>
      <c r="F100" s="46">
        <f t="shared" si="145"/>
        <v>0.70499999999999985</v>
      </c>
      <c r="G100" s="46">
        <f t="shared" si="145"/>
        <v>0.70624999999999982</v>
      </c>
      <c r="H100" s="46">
        <f t="shared" si="145"/>
        <v>0.7074999999999998</v>
      </c>
      <c r="I100" s="46">
        <f t="shared" si="145"/>
        <v>0.70874999999999977</v>
      </c>
      <c r="J100" s="46">
        <f t="shared" si="145"/>
        <v>0.70999999999999974</v>
      </c>
      <c r="K100" s="46">
        <f t="shared" si="145"/>
        <v>0.71124999999999972</v>
      </c>
      <c r="L100" s="46">
        <f t="shared" si="145"/>
        <v>0.71249999999999969</v>
      </c>
      <c r="M100" s="46">
        <f t="shared" si="145"/>
        <v>0.71374999999999966</v>
      </c>
      <c r="N100" s="46">
        <f t="shared" si="145"/>
        <v>0.71499999999999964</v>
      </c>
      <c r="O100" s="46">
        <f t="shared" si="145"/>
        <v>0.71624999999999961</v>
      </c>
      <c r="P100" s="46">
        <f t="shared" si="145"/>
        <v>0.71749999999999958</v>
      </c>
      <c r="Q100" s="46">
        <f t="shared" si="145"/>
        <v>0.71874999999999956</v>
      </c>
      <c r="R100" s="46">
        <f t="shared" si="145"/>
        <v>0.71999999999999953</v>
      </c>
      <c r="S100" s="46">
        <f t="shared" si="145"/>
        <v>0.7212499999999995</v>
      </c>
      <c r="T100" s="46">
        <f t="shared" si="145"/>
        <v>0.72249999999999948</v>
      </c>
      <c r="U100" s="46">
        <f t="shared" si="145"/>
        <v>0.72374999999999945</v>
      </c>
      <c r="V100" s="46">
        <f t="shared" si="145"/>
        <v>0.72499999999999942</v>
      </c>
      <c r="W100" s="46">
        <f t="shared" si="145"/>
        <v>0.7262499999999994</v>
      </c>
      <c r="X100" s="46">
        <f t="shared" si="145"/>
        <v>0.72749999999999937</v>
      </c>
      <c r="Y100" s="46">
        <f t="shared" si="145"/>
        <v>0.72874999999999934</v>
      </c>
      <c r="Z100" s="46">
        <f t="shared" si="145"/>
        <v>0.72999999999999932</v>
      </c>
      <c r="AA100" s="46">
        <f t="shared" si="145"/>
        <v>0.73124999999999929</v>
      </c>
      <c r="AB100" s="46">
        <f t="shared" si="145"/>
        <v>0.73249999999999926</v>
      </c>
      <c r="AC100" s="46">
        <f t="shared" si="145"/>
        <v>0.73374999999999924</v>
      </c>
      <c r="AD100" s="46">
        <f t="shared" si="145"/>
        <v>0.73499999999999921</v>
      </c>
      <c r="AE100" s="46">
        <f t="shared" si="145"/>
        <v>0.73624999999999918</v>
      </c>
      <c r="AF100" s="46">
        <f t="shared" si="145"/>
        <v>0.73749999999999916</v>
      </c>
      <c r="AG100" s="46">
        <f t="shared" si="145"/>
        <v>0.73874999999999913</v>
      </c>
      <c r="AH100" s="46">
        <f t="shared" si="145"/>
        <v>0.7399999999999991</v>
      </c>
      <c r="AI100" s="46">
        <f t="shared" si="145"/>
        <v>0.74124999999999908</v>
      </c>
      <c r="AJ100" s="46">
        <f t="shared" si="145"/>
        <v>0.74249999999999905</v>
      </c>
      <c r="AK100" s="46">
        <f t="shared" si="145"/>
        <v>0.74374999999999902</v>
      </c>
      <c r="AL100" s="46">
        <f t="shared" si="145"/>
        <v>0.744999999999999</v>
      </c>
      <c r="AM100" s="46">
        <f t="shared" si="145"/>
        <v>0.74624999999999897</v>
      </c>
      <c r="AN100" s="46">
        <f t="shared" si="145"/>
        <v>0.74749999999999894</v>
      </c>
      <c r="AO100" s="46">
        <f t="shared" si="145"/>
        <v>0.74874999999999892</v>
      </c>
      <c r="AP100" s="46">
        <f t="shared" si="145"/>
        <v>0.75</v>
      </c>
      <c r="AQ100" s="46">
        <f t="shared" si="145"/>
        <v>0.75124999999999997</v>
      </c>
      <c r="AR100" s="46">
        <f t="shared" si="145"/>
        <v>0.75249999999999995</v>
      </c>
      <c r="AS100" s="46">
        <f t="shared" si="145"/>
        <v>0.75374999999999992</v>
      </c>
      <c r="AT100" s="46">
        <f t="shared" si="145"/>
        <v>0.75499999999999989</v>
      </c>
      <c r="AU100" s="46">
        <f t="shared" si="145"/>
        <v>0.75624999999999987</v>
      </c>
      <c r="AV100" s="46">
        <f t="shared" ref="AV100" si="146">BG53</f>
        <v>0.75749999999999984</v>
      </c>
      <c r="AW100" s="46">
        <f t="shared" ref="AW100" si="147">BH53</f>
        <v>0.75874999999999981</v>
      </c>
    </row>
    <row r="101" spans="1:49">
      <c r="A101" s="177" t="s">
        <v>862</v>
      </c>
      <c r="B101" s="185">
        <v>5.0000000000000001E-4</v>
      </c>
      <c r="C101" s="186">
        <f>B101+($L$101-$B$101)/10</f>
        <v>5.5000000000000003E-4</v>
      </c>
      <c r="D101" s="186">
        <f t="shared" ref="D101:K101" si="148">C101+($L$101-$B$101)/10</f>
        <v>6.0000000000000006E-4</v>
      </c>
      <c r="E101" s="186">
        <f t="shared" si="148"/>
        <v>6.5000000000000008E-4</v>
      </c>
      <c r="F101" s="186">
        <f t="shared" si="148"/>
        <v>7.000000000000001E-4</v>
      </c>
      <c r="G101" s="186">
        <f t="shared" si="148"/>
        <v>7.5000000000000012E-4</v>
      </c>
      <c r="H101" s="186">
        <f t="shared" si="148"/>
        <v>8.0000000000000015E-4</v>
      </c>
      <c r="I101" s="186">
        <f t="shared" si="148"/>
        <v>8.5000000000000017E-4</v>
      </c>
      <c r="J101" s="186">
        <f t="shared" si="148"/>
        <v>9.0000000000000019E-4</v>
      </c>
      <c r="K101" s="186">
        <f t="shared" si="148"/>
        <v>9.5000000000000021E-4</v>
      </c>
      <c r="L101" s="192">
        <v>1E-3</v>
      </c>
      <c r="M101" s="187">
        <f>L101+($AP$101-$L$101)/30</f>
        <v>1.2999999999999999E-3</v>
      </c>
      <c r="N101" s="187">
        <f t="shared" ref="N101:AO101" si="149">M101+($AP$101-$L$101)/30</f>
        <v>1.5999999999999999E-3</v>
      </c>
      <c r="O101" s="187">
        <f t="shared" si="149"/>
        <v>1.8999999999999998E-3</v>
      </c>
      <c r="P101" s="187">
        <f t="shared" si="149"/>
        <v>2.1999999999999997E-3</v>
      </c>
      <c r="Q101" s="187">
        <f t="shared" si="149"/>
        <v>2.4999999999999996E-3</v>
      </c>
      <c r="R101" s="187">
        <f t="shared" si="149"/>
        <v>2.7999999999999995E-3</v>
      </c>
      <c r="S101" s="187">
        <f t="shared" si="149"/>
        <v>3.0999999999999995E-3</v>
      </c>
      <c r="T101" s="187">
        <f t="shared" si="149"/>
        <v>3.3999999999999994E-3</v>
      </c>
      <c r="U101" s="187">
        <f t="shared" si="149"/>
        <v>3.6999999999999993E-3</v>
      </c>
      <c r="V101" s="187">
        <f t="shared" si="149"/>
        <v>3.9999999999999992E-3</v>
      </c>
      <c r="W101" s="187">
        <f t="shared" si="149"/>
        <v>4.2999999999999991E-3</v>
      </c>
      <c r="X101" s="187">
        <f t="shared" si="149"/>
        <v>4.5999999999999991E-3</v>
      </c>
      <c r="Y101" s="187">
        <f t="shared" si="149"/>
        <v>4.899999999999999E-3</v>
      </c>
      <c r="Z101" s="187">
        <f t="shared" si="149"/>
        <v>5.1999999999999989E-3</v>
      </c>
      <c r="AA101" s="187">
        <f t="shared" si="149"/>
        <v>5.4999999999999988E-3</v>
      </c>
      <c r="AB101" s="187">
        <f t="shared" si="149"/>
        <v>5.7999999999999987E-3</v>
      </c>
      <c r="AC101" s="187">
        <f t="shared" si="149"/>
        <v>6.0999999999999987E-3</v>
      </c>
      <c r="AD101" s="187">
        <f t="shared" si="149"/>
        <v>6.3999999999999986E-3</v>
      </c>
      <c r="AE101" s="187">
        <f t="shared" si="149"/>
        <v>6.6999999999999985E-3</v>
      </c>
      <c r="AF101" s="187">
        <f t="shared" si="149"/>
        <v>6.9999999999999984E-3</v>
      </c>
      <c r="AG101" s="187">
        <f t="shared" si="149"/>
        <v>7.2999999999999983E-3</v>
      </c>
      <c r="AH101" s="187">
        <f t="shared" si="149"/>
        <v>7.5999999999999983E-3</v>
      </c>
      <c r="AI101" s="187">
        <f t="shared" si="149"/>
        <v>7.899999999999999E-3</v>
      </c>
      <c r="AJ101" s="187">
        <f t="shared" si="149"/>
        <v>8.199999999999999E-3</v>
      </c>
      <c r="AK101" s="187">
        <f t="shared" si="149"/>
        <v>8.4999999999999989E-3</v>
      </c>
      <c r="AL101" s="187">
        <f t="shared" si="149"/>
        <v>8.7999999999999988E-3</v>
      </c>
      <c r="AM101" s="187">
        <f t="shared" si="149"/>
        <v>9.0999999999999987E-3</v>
      </c>
      <c r="AN101" s="187">
        <f t="shared" si="149"/>
        <v>9.3999999999999986E-3</v>
      </c>
      <c r="AO101" s="187">
        <f t="shared" si="149"/>
        <v>9.6999999999999986E-3</v>
      </c>
      <c r="AP101" s="185">
        <v>0.01</v>
      </c>
      <c r="AQ101" s="187">
        <f t="shared" ref="AQ101:AU101" si="150">AP101+($AP$101-$L$101)/30</f>
        <v>1.03E-2</v>
      </c>
      <c r="AR101" s="187">
        <f t="shared" si="150"/>
        <v>1.06E-2</v>
      </c>
      <c r="AS101" s="187">
        <f t="shared" si="150"/>
        <v>1.09E-2</v>
      </c>
      <c r="AT101" s="187">
        <f t="shared" si="150"/>
        <v>1.12E-2</v>
      </c>
      <c r="AU101" s="187">
        <f t="shared" si="150"/>
        <v>1.15E-2</v>
      </c>
      <c r="AV101" s="187">
        <f t="shared" ref="AV101" si="151">AU101+($AP$101-$L$101)/30</f>
        <v>1.18E-2</v>
      </c>
      <c r="AW101" s="187">
        <f t="shared" ref="AW101" si="152">AV101+($AP$101-$L$101)/30</f>
        <v>1.21E-2</v>
      </c>
    </row>
    <row r="102" spans="1:49">
      <c r="A102" s="177" t="s">
        <v>863</v>
      </c>
      <c r="B102" s="185">
        <v>5.0000000000000001E-4</v>
      </c>
      <c r="C102" s="186">
        <f>B102+($L$102-$B$102)/10</f>
        <v>5.5000000000000003E-4</v>
      </c>
      <c r="D102" s="186">
        <f t="shared" ref="D102:K102" si="153">C102+($L$102-$B$102)/10</f>
        <v>6.0000000000000006E-4</v>
      </c>
      <c r="E102" s="186">
        <f t="shared" si="153"/>
        <v>6.5000000000000008E-4</v>
      </c>
      <c r="F102" s="186">
        <f t="shared" si="153"/>
        <v>7.000000000000001E-4</v>
      </c>
      <c r="G102" s="186">
        <f t="shared" si="153"/>
        <v>7.5000000000000012E-4</v>
      </c>
      <c r="H102" s="186">
        <f t="shared" si="153"/>
        <v>8.0000000000000015E-4</v>
      </c>
      <c r="I102" s="186">
        <f t="shared" si="153"/>
        <v>8.5000000000000017E-4</v>
      </c>
      <c r="J102" s="186">
        <f t="shared" si="153"/>
        <v>9.0000000000000019E-4</v>
      </c>
      <c r="K102" s="186">
        <f t="shared" si="153"/>
        <v>9.5000000000000021E-4</v>
      </c>
      <c r="L102" s="192">
        <v>1E-3</v>
      </c>
      <c r="M102" s="187">
        <f>L102+($AP$102-$L$102)/30</f>
        <v>1.2999999999999999E-3</v>
      </c>
      <c r="N102" s="187">
        <f t="shared" ref="N102:AO102" si="154">M102+($AP$102-$L$102)/30</f>
        <v>1.5999999999999999E-3</v>
      </c>
      <c r="O102" s="187">
        <f t="shared" si="154"/>
        <v>1.8999999999999998E-3</v>
      </c>
      <c r="P102" s="187">
        <f t="shared" si="154"/>
        <v>2.1999999999999997E-3</v>
      </c>
      <c r="Q102" s="187">
        <f t="shared" si="154"/>
        <v>2.4999999999999996E-3</v>
      </c>
      <c r="R102" s="187">
        <f t="shared" si="154"/>
        <v>2.7999999999999995E-3</v>
      </c>
      <c r="S102" s="187">
        <f t="shared" si="154"/>
        <v>3.0999999999999995E-3</v>
      </c>
      <c r="T102" s="187">
        <f t="shared" si="154"/>
        <v>3.3999999999999994E-3</v>
      </c>
      <c r="U102" s="187">
        <f t="shared" si="154"/>
        <v>3.6999999999999993E-3</v>
      </c>
      <c r="V102" s="187">
        <f t="shared" si="154"/>
        <v>3.9999999999999992E-3</v>
      </c>
      <c r="W102" s="187">
        <f t="shared" si="154"/>
        <v>4.2999999999999991E-3</v>
      </c>
      <c r="X102" s="187">
        <f t="shared" si="154"/>
        <v>4.5999999999999991E-3</v>
      </c>
      <c r="Y102" s="187">
        <f t="shared" si="154"/>
        <v>4.899999999999999E-3</v>
      </c>
      <c r="Z102" s="187">
        <f t="shared" si="154"/>
        <v>5.1999999999999989E-3</v>
      </c>
      <c r="AA102" s="187">
        <f t="shared" si="154"/>
        <v>5.4999999999999988E-3</v>
      </c>
      <c r="AB102" s="187">
        <f t="shared" si="154"/>
        <v>5.7999999999999987E-3</v>
      </c>
      <c r="AC102" s="187">
        <f t="shared" si="154"/>
        <v>6.0999999999999987E-3</v>
      </c>
      <c r="AD102" s="187">
        <f t="shared" si="154"/>
        <v>6.3999999999999986E-3</v>
      </c>
      <c r="AE102" s="187">
        <f t="shared" si="154"/>
        <v>6.6999999999999985E-3</v>
      </c>
      <c r="AF102" s="187">
        <f t="shared" si="154"/>
        <v>6.9999999999999984E-3</v>
      </c>
      <c r="AG102" s="187">
        <f t="shared" si="154"/>
        <v>7.2999999999999983E-3</v>
      </c>
      <c r="AH102" s="187">
        <f t="shared" si="154"/>
        <v>7.5999999999999983E-3</v>
      </c>
      <c r="AI102" s="187">
        <f t="shared" si="154"/>
        <v>7.899999999999999E-3</v>
      </c>
      <c r="AJ102" s="187">
        <f t="shared" si="154"/>
        <v>8.199999999999999E-3</v>
      </c>
      <c r="AK102" s="187">
        <f t="shared" si="154"/>
        <v>8.4999999999999989E-3</v>
      </c>
      <c r="AL102" s="187">
        <f t="shared" si="154"/>
        <v>8.7999999999999988E-3</v>
      </c>
      <c r="AM102" s="187">
        <f t="shared" si="154"/>
        <v>9.0999999999999987E-3</v>
      </c>
      <c r="AN102" s="187">
        <f t="shared" si="154"/>
        <v>9.3999999999999986E-3</v>
      </c>
      <c r="AO102" s="187">
        <f t="shared" si="154"/>
        <v>9.6999999999999986E-3</v>
      </c>
      <c r="AP102" s="185">
        <v>0.01</v>
      </c>
      <c r="AQ102" s="187">
        <f t="shared" ref="AQ102:AU102" si="155">AP102+($AP$102-$L$102)/30</f>
        <v>1.03E-2</v>
      </c>
      <c r="AR102" s="187">
        <f t="shared" si="155"/>
        <v>1.06E-2</v>
      </c>
      <c r="AS102" s="187">
        <f t="shared" si="155"/>
        <v>1.09E-2</v>
      </c>
      <c r="AT102" s="187">
        <f t="shared" si="155"/>
        <v>1.12E-2</v>
      </c>
      <c r="AU102" s="187">
        <f t="shared" si="155"/>
        <v>1.15E-2</v>
      </c>
      <c r="AV102" s="187">
        <f t="shared" ref="AV102" si="156">AU102+($AP$102-$L$102)/30</f>
        <v>1.18E-2</v>
      </c>
      <c r="AW102" s="187">
        <f t="shared" ref="AW102" si="157">AV102+($AP$102-$L$102)/30</f>
        <v>1.21E-2</v>
      </c>
    </row>
    <row r="103" spans="1:49">
      <c r="A103" s="177" t="s">
        <v>864</v>
      </c>
      <c r="B103" s="46">
        <f>90%</f>
        <v>0.9</v>
      </c>
      <c r="C103" s="46">
        <f>90%</f>
        <v>0.9</v>
      </c>
      <c r="D103" s="46">
        <f>90%</f>
        <v>0.9</v>
      </c>
      <c r="E103" s="46">
        <f>90%</f>
        <v>0.9</v>
      </c>
      <c r="F103" s="46">
        <f>90%</f>
        <v>0.9</v>
      </c>
      <c r="G103" s="46">
        <f>90%</f>
        <v>0.9</v>
      </c>
      <c r="H103" s="46">
        <f>90%</f>
        <v>0.9</v>
      </c>
      <c r="I103" s="46">
        <f>90%</f>
        <v>0.9</v>
      </c>
      <c r="J103" s="46">
        <f>90%</f>
        <v>0.9</v>
      </c>
      <c r="K103" s="46">
        <f>90%</f>
        <v>0.9</v>
      </c>
      <c r="L103" s="46">
        <f>90%</f>
        <v>0.9</v>
      </c>
      <c r="M103" s="46">
        <f>90%</f>
        <v>0.9</v>
      </c>
      <c r="N103" s="46">
        <f>90%</f>
        <v>0.9</v>
      </c>
      <c r="O103" s="46">
        <f>90%</f>
        <v>0.9</v>
      </c>
      <c r="P103" s="46">
        <f>90%</f>
        <v>0.9</v>
      </c>
      <c r="Q103" s="46">
        <f>90%</f>
        <v>0.9</v>
      </c>
      <c r="R103" s="46">
        <f>90%</f>
        <v>0.9</v>
      </c>
      <c r="S103" s="46">
        <f>90%</f>
        <v>0.9</v>
      </c>
      <c r="T103" s="46">
        <f>90%</f>
        <v>0.9</v>
      </c>
      <c r="U103" s="46">
        <f>90%</f>
        <v>0.9</v>
      </c>
      <c r="V103" s="46">
        <f>90%</f>
        <v>0.9</v>
      </c>
      <c r="W103" s="46">
        <f>90%</f>
        <v>0.9</v>
      </c>
      <c r="X103" s="46">
        <f>90%</f>
        <v>0.9</v>
      </c>
      <c r="Y103" s="46">
        <f>90%</f>
        <v>0.9</v>
      </c>
      <c r="Z103" s="46">
        <f>90%</f>
        <v>0.9</v>
      </c>
      <c r="AA103" s="46">
        <f>90%</f>
        <v>0.9</v>
      </c>
      <c r="AB103" s="46">
        <f>90%</f>
        <v>0.9</v>
      </c>
      <c r="AC103" s="46">
        <f>90%</f>
        <v>0.9</v>
      </c>
      <c r="AD103" s="46">
        <f>90%</f>
        <v>0.9</v>
      </c>
      <c r="AE103" s="46">
        <f>90%</f>
        <v>0.9</v>
      </c>
      <c r="AF103" s="46">
        <f>90%</f>
        <v>0.9</v>
      </c>
      <c r="AG103" s="46">
        <f>90%</f>
        <v>0.9</v>
      </c>
      <c r="AH103" s="46">
        <f>90%</f>
        <v>0.9</v>
      </c>
      <c r="AI103" s="46">
        <f>90%</f>
        <v>0.9</v>
      </c>
      <c r="AJ103" s="46">
        <f>90%</f>
        <v>0.9</v>
      </c>
      <c r="AK103" s="46">
        <f>90%</f>
        <v>0.9</v>
      </c>
      <c r="AL103" s="46">
        <f>90%</f>
        <v>0.9</v>
      </c>
      <c r="AM103" s="46">
        <f>90%</f>
        <v>0.9</v>
      </c>
      <c r="AN103" s="46">
        <f>90%</f>
        <v>0.9</v>
      </c>
      <c r="AO103" s="46">
        <f>90%</f>
        <v>0.9</v>
      </c>
      <c r="AP103" s="46">
        <f>90%</f>
        <v>0.9</v>
      </c>
      <c r="AQ103" s="46">
        <f>90%</f>
        <v>0.9</v>
      </c>
      <c r="AR103" s="46">
        <f>90%</f>
        <v>0.9</v>
      </c>
      <c r="AS103" s="46">
        <f>90%</f>
        <v>0.9</v>
      </c>
      <c r="AT103" s="46">
        <f>90%</f>
        <v>0.9</v>
      </c>
      <c r="AU103" s="46">
        <f>90%</f>
        <v>0.9</v>
      </c>
      <c r="AV103" s="46">
        <f>90%</f>
        <v>0.9</v>
      </c>
      <c r="AW103" s="46">
        <f>90%</f>
        <v>0.9</v>
      </c>
    </row>
    <row r="106" spans="1:49">
      <c r="A106" s="179" t="s">
        <v>868</v>
      </c>
      <c r="B106" s="177">
        <f>1970</f>
        <v>1970</v>
      </c>
      <c r="C106" s="177">
        <f>B106+1</f>
        <v>1971</v>
      </c>
      <c r="D106" s="177">
        <f t="shared" ref="D106:AL106" si="158">C106+1</f>
        <v>1972</v>
      </c>
      <c r="E106" s="177">
        <f t="shared" si="158"/>
        <v>1973</v>
      </c>
      <c r="F106" s="177">
        <f t="shared" si="158"/>
        <v>1974</v>
      </c>
      <c r="G106" s="177">
        <f t="shared" si="158"/>
        <v>1975</v>
      </c>
      <c r="H106" s="177">
        <f t="shared" si="158"/>
        <v>1976</v>
      </c>
      <c r="I106" s="177">
        <f t="shared" si="158"/>
        <v>1977</v>
      </c>
      <c r="J106" s="177">
        <f t="shared" si="158"/>
        <v>1978</v>
      </c>
      <c r="K106" s="177">
        <f t="shared" si="158"/>
        <v>1979</v>
      </c>
      <c r="L106" s="177">
        <f t="shared" si="158"/>
        <v>1980</v>
      </c>
      <c r="M106" s="177">
        <f t="shared" si="158"/>
        <v>1981</v>
      </c>
      <c r="N106" s="177">
        <f t="shared" si="158"/>
        <v>1982</v>
      </c>
      <c r="O106" s="177">
        <f t="shared" si="158"/>
        <v>1983</v>
      </c>
      <c r="P106" s="177">
        <f t="shared" si="158"/>
        <v>1984</v>
      </c>
      <c r="Q106" s="177">
        <f t="shared" si="158"/>
        <v>1985</v>
      </c>
      <c r="R106" s="177">
        <f t="shared" si="158"/>
        <v>1986</v>
      </c>
      <c r="S106" s="177">
        <f t="shared" si="158"/>
        <v>1987</v>
      </c>
      <c r="T106" s="177">
        <f t="shared" si="158"/>
        <v>1988</v>
      </c>
      <c r="U106" s="177">
        <f t="shared" si="158"/>
        <v>1989</v>
      </c>
      <c r="V106" s="177">
        <f t="shared" si="158"/>
        <v>1990</v>
      </c>
      <c r="W106" s="177">
        <f t="shared" si="158"/>
        <v>1991</v>
      </c>
      <c r="X106" s="177">
        <f t="shared" si="158"/>
        <v>1992</v>
      </c>
      <c r="Y106" s="177">
        <f t="shared" si="158"/>
        <v>1993</v>
      </c>
      <c r="Z106" s="177">
        <f t="shared" si="158"/>
        <v>1994</v>
      </c>
      <c r="AA106" s="177">
        <f t="shared" si="158"/>
        <v>1995</v>
      </c>
      <c r="AB106" s="177">
        <f t="shared" si="158"/>
        <v>1996</v>
      </c>
      <c r="AC106" s="177">
        <f t="shared" si="158"/>
        <v>1997</v>
      </c>
      <c r="AD106" s="177">
        <f t="shared" si="158"/>
        <v>1998</v>
      </c>
      <c r="AE106" s="177">
        <f t="shared" si="158"/>
        <v>1999</v>
      </c>
      <c r="AF106" s="177">
        <f t="shared" si="158"/>
        <v>2000</v>
      </c>
      <c r="AG106" s="177">
        <f t="shared" si="158"/>
        <v>2001</v>
      </c>
      <c r="AH106" s="177">
        <f t="shared" si="158"/>
        <v>2002</v>
      </c>
      <c r="AI106" s="177">
        <f t="shared" si="158"/>
        <v>2003</v>
      </c>
      <c r="AJ106" s="177">
        <f t="shared" si="158"/>
        <v>2004</v>
      </c>
      <c r="AK106" s="177">
        <f t="shared" si="158"/>
        <v>2005</v>
      </c>
      <c r="AL106" s="177">
        <f t="shared" si="158"/>
        <v>2006</v>
      </c>
      <c r="AM106" s="177">
        <f>AL106+1</f>
        <v>2007</v>
      </c>
      <c r="AN106" s="177">
        <f t="shared" ref="AN106:AP106" si="159">AM106+1</f>
        <v>2008</v>
      </c>
      <c r="AO106" s="177">
        <f t="shared" si="159"/>
        <v>2009</v>
      </c>
      <c r="AP106" s="177">
        <f t="shared" si="159"/>
        <v>2010</v>
      </c>
      <c r="AQ106" s="177">
        <f>AP106+1</f>
        <v>2011</v>
      </c>
      <c r="AR106" s="177">
        <f t="shared" ref="AR106:AT106" si="160">AQ106+1</f>
        <v>2012</v>
      </c>
      <c r="AS106" s="177">
        <f t="shared" si="160"/>
        <v>2013</v>
      </c>
      <c r="AT106" s="177">
        <f t="shared" si="160"/>
        <v>2014</v>
      </c>
      <c r="AU106" s="177">
        <f>AT106+1</f>
        <v>2015</v>
      </c>
      <c r="AV106" s="177">
        <f t="shared" ref="AV106:AW106" si="161">AU106+1</f>
        <v>2016</v>
      </c>
      <c r="AW106" s="177">
        <f t="shared" si="161"/>
        <v>2017</v>
      </c>
    </row>
    <row r="107" spans="1:49">
      <c r="A107" s="177" t="s">
        <v>860</v>
      </c>
      <c r="B107" s="46">
        <f>((273.15+$B$114)/(273.15+$B$115)-1)</f>
        <v>7.321984257733849E-2</v>
      </c>
      <c r="C107" s="46">
        <f t="shared" ref="C107:AW107" si="162">((273.15+$B$114)/(273.15+$B$115)-1)</f>
        <v>7.321984257733849E-2</v>
      </c>
      <c r="D107" s="46">
        <f t="shared" si="162"/>
        <v>7.321984257733849E-2</v>
      </c>
      <c r="E107" s="46">
        <f t="shared" si="162"/>
        <v>7.321984257733849E-2</v>
      </c>
      <c r="F107" s="46">
        <f t="shared" si="162"/>
        <v>7.321984257733849E-2</v>
      </c>
      <c r="G107" s="46">
        <f t="shared" si="162"/>
        <v>7.321984257733849E-2</v>
      </c>
      <c r="H107" s="46">
        <f t="shared" si="162"/>
        <v>7.321984257733849E-2</v>
      </c>
      <c r="I107" s="46">
        <f t="shared" si="162"/>
        <v>7.321984257733849E-2</v>
      </c>
      <c r="J107" s="46">
        <f t="shared" si="162"/>
        <v>7.321984257733849E-2</v>
      </c>
      <c r="K107" s="46">
        <f t="shared" si="162"/>
        <v>7.321984257733849E-2</v>
      </c>
      <c r="L107" s="46">
        <f t="shared" si="162"/>
        <v>7.321984257733849E-2</v>
      </c>
      <c r="M107" s="46">
        <f t="shared" si="162"/>
        <v>7.321984257733849E-2</v>
      </c>
      <c r="N107" s="46">
        <f t="shared" si="162"/>
        <v>7.321984257733849E-2</v>
      </c>
      <c r="O107" s="46">
        <f t="shared" si="162"/>
        <v>7.321984257733849E-2</v>
      </c>
      <c r="P107" s="46">
        <f t="shared" si="162"/>
        <v>7.321984257733849E-2</v>
      </c>
      <c r="Q107" s="46">
        <f t="shared" si="162"/>
        <v>7.321984257733849E-2</v>
      </c>
      <c r="R107" s="46">
        <f t="shared" si="162"/>
        <v>7.321984257733849E-2</v>
      </c>
      <c r="S107" s="46">
        <f t="shared" si="162"/>
        <v>7.321984257733849E-2</v>
      </c>
      <c r="T107" s="46">
        <f t="shared" si="162"/>
        <v>7.321984257733849E-2</v>
      </c>
      <c r="U107" s="46">
        <f t="shared" si="162"/>
        <v>7.321984257733849E-2</v>
      </c>
      <c r="V107" s="46">
        <f t="shared" si="162"/>
        <v>7.321984257733849E-2</v>
      </c>
      <c r="W107" s="46">
        <f t="shared" si="162"/>
        <v>7.321984257733849E-2</v>
      </c>
      <c r="X107" s="46">
        <f t="shared" si="162"/>
        <v>7.321984257733849E-2</v>
      </c>
      <c r="Y107" s="46">
        <f t="shared" si="162"/>
        <v>7.321984257733849E-2</v>
      </c>
      <c r="Z107" s="46">
        <f t="shared" si="162"/>
        <v>7.321984257733849E-2</v>
      </c>
      <c r="AA107" s="46">
        <f t="shared" si="162"/>
        <v>7.321984257733849E-2</v>
      </c>
      <c r="AB107" s="46">
        <f t="shared" si="162"/>
        <v>7.321984257733849E-2</v>
      </c>
      <c r="AC107" s="46">
        <f t="shared" si="162"/>
        <v>7.321984257733849E-2</v>
      </c>
      <c r="AD107" s="46">
        <f t="shared" si="162"/>
        <v>7.321984257733849E-2</v>
      </c>
      <c r="AE107" s="46">
        <f t="shared" si="162"/>
        <v>7.321984257733849E-2</v>
      </c>
      <c r="AF107" s="46">
        <f t="shared" si="162"/>
        <v>7.321984257733849E-2</v>
      </c>
      <c r="AG107" s="46">
        <f t="shared" si="162"/>
        <v>7.321984257733849E-2</v>
      </c>
      <c r="AH107" s="46">
        <f t="shared" si="162"/>
        <v>7.321984257733849E-2</v>
      </c>
      <c r="AI107" s="46">
        <f t="shared" si="162"/>
        <v>7.321984257733849E-2</v>
      </c>
      <c r="AJ107" s="46">
        <f t="shared" si="162"/>
        <v>7.321984257733849E-2</v>
      </c>
      <c r="AK107" s="46">
        <f t="shared" si="162"/>
        <v>7.321984257733849E-2</v>
      </c>
      <c r="AL107" s="46">
        <f t="shared" si="162"/>
        <v>7.321984257733849E-2</v>
      </c>
      <c r="AM107" s="46">
        <f t="shared" si="162"/>
        <v>7.321984257733849E-2</v>
      </c>
      <c r="AN107" s="46">
        <f t="shared" si="162"/>
        <v>7.321984257733849E-2</v>
      </c>
      <c r="AO107" s="46">
        <f t="shared" si="162"/>
        <v>7.321984257733849E-2</v>
      </c>
      <c r="AP107" s="46">
        <f t="shared" si="162"/>
        <v>7.321984257733849E-2</v>
      </c>
      <c r="AQ107" s="46">
        <f t="shared" si="162"/>
        <v>7.321984257733849E-2</v>
      </c>
      <c r="AR107" s="46">
        <f t="shared" si="162"/>
        <v>7.321984257733849E-2</v>
      </c>
      <c r="AS107" s="46">
        <f t="shared" si="162"/>
        <v>7.321984257733849E-2</v>
      </c>
      <c r="AT107" s="46">
        <f t="shared" si="162"/>
        <v>7.321984257733849E-2</v>
      </c>
      <c r="AU107" s="46">
        <f t="shared" si="162"/>
        <v>7.321984257733849E-2</v>
      </c>
      <c r="AV107" s="46">
        <f t="shared" si="162"/>
        <v>7.321984257733849E-2</v>
      </c>
      <c r="AW107" s="46">
        <f t="shared" si="162"/>
        <v>7.321984257733849E-2</v>
      </c>
    </row>
    <row r="108" spans="1:49">
      <c r="A108" s="177" t="s">
        <v>861</v>
      </c>
      <c r="B108" s="46">
        <f>1-((273.15+$B$114)/(273.15+$B$116))</f>
        <v>0.21439099557818575</v>
      </c>
      <c r="C108" s="46">
        <f t="shared" ref="C108:AW108" si="163">1-((273.15+$B$114)/(273.15+$B$116))</f>
        <v>0.21439099557818575</v>
      </c>
      <c r="D108" s="46">
        <f t="shared" si="163"/>
        <v>0.21439099557818575</v>
      </c>
      <c r="E108" s="46">
        <f t="shared" si="163"/>
        <v>0.21439099557818575</v>
      </c>
      <c r="F108" s="46">
        <f t="shared" si="163"/>
        <v>0.21439099557818575</v>
      </c>
      <c r="G108" s="46">
        <f t="shared" si="163"/>
        <v>0.21439099557818575</v>
      </c>
      <c r="H108" s="46">
        <f t="shared" si="163"/>
        <v>0.21439099557818575</v>
      </c>
      <c r="I108" s="46">
        <f t="shared" si="163"/>
        <v>0.21439099557818575</v>
      </c>
      <c r="J108" s="46">
        <f t="shared" si="163"/>
        <v>0.21439099557818575</v>
      </c>
      <c r="K108" s="46">
        <f t="shared" si="163"/>
        <v>0.21439099557818575</v>
      </c>
      <c r="L108" s="46">
        <f t="shared" si="163"/>
        <v>0.21439099557818575</v>
      </c>
      <c r="M108" s="46">
        <f t="shared" si="163"/>
        <v>0.21439099557818575</v>
      </c>
      <c r="N108" s="46">
        <f t="shared" si="163"/>
        <v>0.21439099557818575</v>
      </c>
      <c r="O108" s="46">
        <f t="shared" si="163"/>
        <v>0.21439099557818575</v>
      </c>
      <c r="P108" s="46">
        <f t="shared" si="163"/>
        <v>0.21439099557818575</v>
      </c>
      <c r="Q108" s="46">
        <f t="shared" si="163"/>
        <v>0.21439099557818575</v>
      </c>
      <c r="R108" s="46">
        <f t="shared" si="163"/>
        <v>0.21439099557818575</v>
      </c>
      <c r="S108" s="46">
        <f t="shared" si="163"/>
        <v>0.21439099557818575</v>
      </c>
      <c r="T108" s="46">
        <f t="shared" si="163"/>
        <v>0.21439099557818575</v>
      </c>
      <c r="U108" s="46">
        <f t="shared" si="163"/>
        <v>0.21439099557818575</v>
      </c>
      <c r="V108" s="46">
        <f t="shared" si="163"/>
        <v>0.21439099557818575</v>
      </c>
      <c r="W108" s="46">
        <f t="shared" si="163"/>
        <v>0.21439099557818575</v>
      </c>
      <c r="X108" s="46">
        <f t="shared" si="163"/>
        <v>0.21439099557818575</v>
      </c>
      <c r="Y108" s="46">
        <f t="shared" si="163"/>
        <v>0.21439099557818575</v>
      </c>
      <c r="Z108" s="46">
        <f t="shared" si="163"/>
        <v>0.21439099557818575</v>
      </c>
      <c r="AA108" s="46">
        <f t="shared" si="163"/>
        <v>0.21439099557818575</v>
      </c>
      <c r="AB108" s="46">
        <f t="shared" si="163"/>
        <v>0.21439099557818575</v>
      </c>
      <c r="AC108" s="46">
        <f t="shared" si="163"/>
        <v>0.21439099557818575</v>
      </c>
      <c r="AD108" s="46">
        <f t="shared" si="163"/>
        <v>0.21439099557818575</v>
      </c>
      <c r="AE108" s="46">
        <f t="shared" si="163"/>
        <v>0.21439099557818575</v>
      </c>
      <c r="AF108" s="46">
        <f t="shared" si="163"/>
        <v>0.21439099557818575</v>
      </c>
      <c r="AG108" s="46">
        <f t="shared" si="163"/>
        <v>0.21439099557818575</v>
      </c>
      <c r="AH108" s="46">
        <f t="shared" si="163"/>
        <v>0.21439099557818575</v>
      </c>
      <c r="AI108" s="46">
        <f t="shared" si="163"/>
        <v>0.21439099557818575</v>
      </c>
      <c r="AJ108" s="46">
        <f t="shared" si="163"/>
        <v>0.21439099557818575</v>
      </c>
      <c r="AK108" s="46">
        <f t="shared" si="163"/>
        <v>0.21439099557818575</v>
      </c>
      <c r="AL108" s="46">
        <f t="shared" si="163"/>
        <v>0.21439099557818575</v>
      </c>
      <c r="AM108" s="46">
        <f t="shared" si="163"/>
        <v>0.21439099557818575</v>
      </c>
      <c r="AN108" s="46">
        <f t="shared" si="163"/>
        <v>0.21439099557818575</v>
      </c>
      <c r="AO108" s="46">
        <f t="shared" si="163"/>
        <v>0.21439099557818575</v>
      </c>
      <c r="AP108" s="46">
        <f t="shared" si="163"/>
        <v>0.21439099557818575</v>
      </c>
      <c r="AQ108" s="46">
        <f t="shared" si="163"/>
        <v>0.21439099557818575</v>
      </c>
      <c r="AR108" s="46">
        <f t="shared" si="163"/>
        <v>0.21439099557818575</v>
      </c>
      <c r="AS108" s="46">
        <f t="shared" si="163"/>
        <v>0.21439099557818575</v>
      </c>
      <c r="AT108" s="46">
        <f t="shared" si="163"/>
        <v>0.21439099557818575</v>
      </c>
      <c r="AU108" s="46">
        <f t="shared" si="163"/>
        <v>0.21439099557818575</v>
      </c>
      <c r="AV108" s="46">
        <f t="shared" si="163"/>
        <v>0.21439099557818575</v>
      </c>
      <c r="AW108" s="46">
        <f t="shared" si="163"/>
        <v>0.21439099557818575</v>
      </c>
    </row>
    <row r="109" spans="1:49">
      <c r="A109" s="177" t="s">
        <v>862</v>
      </c>
      <c r="B109" s="188">
        <v>1</v>
      </c>
      <c r="C109" s="188">
        <v>1</v>
      </c>
      <c r="D109" s="188">
        <v>1</v>
      </c>
      <c r="E109" s="188">
        <v>1</v>
      </c>
      <c r="F109" s="188">
        <v>1</v>
      </c>
      <c r="G109" s="188">
        <v>1</v>
      </c>
      <c r="H109" s="188">
        <v>1</v>
      </c>
      <c r="I109" s="188">
        <v>1</v>
      </c>
      <c r="J109" s="188">
        <v>1</v>
      </c>
      <c r="K109" s="188">
        <v>1</v>
      </c>
      <c r="L109" s="188">
        <v>1</v>
      </c>
      <c r="M109" s="188">
        <v>1</v>
      </c>
      <c r="N109" s="188">
        <v>1</v>
      </c>
      <c r="O109" s="188">
        <v>1</v>
      </c>
      <c r="P109" s="188">
        <v>1</v>
      </c>
      <c r="Q109" s="188">
        <v>1</v>
      </c>
      <c r="R109" s="188">
        <v>1</v>
      </c>
      <c r="S109" s="188">
        <v>1</v>
      </c>
      <c r="T109" s="188">
        <v>1</v>
      </c>
      <c r="U109" s="188">
        <v>1</v>
      </c>
      <c r="V109" s="188">
        <v>1</v>
      </c>
      <c r="W109" s="188">
        <v>1</v>
      </c>
      <c r="X109" s="188">
        <v>1</v>
      </c>
      <c r="Y109" s="188">
        <v>1</v>
      </c>
      <c r="Z109" s="188">
        <v>1</v>
      </c>
      <c r="AA109" s="188">
        <v>1</v>
      </c>
      <c r="AB109" s="188">
        <v>1</v>
      </c>
      <c r="AC109" s="188">
        <v>1</v>
      </c>
      <c r="AD109" s="188">
        <v>1</v>
      </c>
      <c r="AE109" s="188">
        <v>1</v>
      </c>
      <c r="AF109" s="188">
        <v>1</v>
      </c>
      <c r="AG109" s="188">
        <v>1</v>
      </c>
      <c r="AH109" s="188">
        <v>1</v>
      </c>
      <c r="AI109" s="188">
        <v>1</v>
      </c>
      <c r="AJ109" s="188">
        <v>1</v>
      </c>
      <c r="AK109" s="188">
        <v>1</v>
      </c>
      <c r="AL109" s="188">
        <v>1</v>
      </c>
      <c r="AM109" s="188">
        <v>1</v>
      </c>
      <c r="AN109" s="188">
        <v>1</v>
      </c>
      <c r="AO109" s="188">
        <v>1</v>
      </c>
      <c r="AP109" s="188">
        <v>1</v>
      </c>
      <c r="AQ109" s="188">
        <v>1</v>
      </c>
      <c r="AR109" s="188">
        <v>1</v>
      </c>
      <c r="AS109" s="188">
        <v>1</v>
      </c>
      <c r="AT109" s="188">
        <v>1</v>
      </c>
      <c r="AU109" s="188">
        <v>1</v>
      </c>
      <c r="AV109" s="188">
        <v>1</v>
      </c>
      <c r="AW109" s="188">
        <v>1</v>
      </c>
    </row>
    <row r="110" spans="1:49">
      <c r="A110" s="177" t="s">
        <v>863</v>
      </c>
      <c r="B110" s="188">
        <v>1</v>
      </c>
      <c r="C110" s="188">
        <v>1</v>
      </c>
      <c r="D110" s="188">
        <v>1</v>
      </c>
      <c r="E110" s="188">
        <v>1</v>
      </c>
      <c r="F110" s="188">
        <v>1</v>
      </c>
      <c r="G110" s="188">
        <v>1</v>
      </c>
      <c r="H110" s="188">
        <v>1</v>
      </c>
      <c r="I110" s="188">
        <v>1</v>
      </c>
      <c r="J110" s="188">
        <v>1</v>
      </c>
      <c r="K110" s="188">
        <v>1</v>
      </c>
      <c r="L110" s="188">
        <v>1</v>
      </c>
      <c r="M110" s="188">
        <v>1</v>
      </c>
      <c r="N110" s="188">
        <v>1</v>
      </c>
      <c r="O110" s="188">
        <v>1</v>
      </c>
      <c r="P110" s="188">
        <v>1</v>
      </c>
      <c r="Q110" s="188">
        <v>1</v>
      </c>
      <c r="R110" s="188">
        <v>1</v>
      </c>
      <c r="S110" s="188">
        <v>1</v>
      </c>
      <c r="T110" s="188">
        <v>1</v>
      </c>
      <c r="U110" s="188">
        <v>1</v>
      </c>
      <c r="V110" s="188">
        <v>1</v>
      </c>
      <c r="W110" s="188">
        <v>1</v>
      </c>
      <c r="X110" s="188">
        <v>1</v>
      </c>
      <c r="Y110" s="188">
        <v>1</v>
      </c>
      <c r="Z110" s="188">
        <v>1</v>
      </c>
      <c r="AA110" s="188">
        <v>1</v>
      </c>
      <c r="AB110" s="188">
        <v>1</v>
      </c>
      <c r="AC110" s="188">
        <v>1</v>
      </c>
      <c r="AD110" s="188">
        <v>1</v>
      </c>
      <c r="AE110" s="188">
        <v>1</v>
      </c>
      <c r="AF110" s="188">
        <v>1</v>
      </c>
      <c r="AG110" s="188">
        <v>1</v>
      </c>
      <c r="AH110" s="188">
        <v>1</v>
      </c>
      <c r="AI110" s="188">
        <v>1</v>
      </c>
      <c r="AJ110" s="188">
        <v>1</v>
      </c>
      <c r="AK110" s="188">
        <v>1</v>
      </c>
      <c r="AL110" s="188">
        <v>1</v>
      </c>
      <c r="AM110" s="188">
        <v>1</v>
      </c>
      <c r="AN110" s="188">
        <v>1</v>
      </c>
      <c r="AO110" s="188">
        <v>1</v>
      </c>
      <c r="AP110" s="188">
        <v>1</v>
      </c>
      <c r="AQ110" s="188">
        <v>1</v>
      </c>
      <c r="AR110" s="188">
        <v>1</v>
      </c>
      <c r="AS110" s="188">
        <v>1</v>
      </c>
      <c r="AT110" s="188">
        <v>1</v>
      </c>
      <c r="AU110" s="188">
        <v>1</v>
      </c>
      <c r="AV110" s="188">
        <v>1</v>
      </c>
      <c r="AW110" s="188">
        <v>1</v>
      </c>
    </row>
    <row r="111" spans="1:49">
      <c r="A111" s="177" t="s">
        <v>864</v>
      </c>
      <c r="B111" s="46">
        <f>(1-(273.15+$B$114)/($B$113+273.15))</f>
        <v>0.21439099557818575</v>
      </c>
      <c r="C111" s="46">
        <f t="shared" ref="C111:AW111" si="164">(1-(273.15+$B$114)/($B$113+273.15))</f>
        <v>0.21439099557818575</v>
      </c>
      <c r="D111" s="46">
        <f t="shared" si="164"/>
        <v>0.21439099557818575</v>
      </c>
      <c r="E111" s="46">
        <f t="shared" si="164"/>
        <v>0.21439099557818575</v>
      </c>
      <c r="F111" s="46">
        <f t="shared" si="164"/>
        <v>0.21439099557818575</v>
      </c>
      <c r="G111" s="46">
        <f t="shared" si="164"/>
        <v>0.21439099557818575</v>
      </c>
      <c r="H111" s="46">
        <f t="shared" si="164"/>
        <v>0.21439099557818575</v>
      </c>
      <c r="I111" s="46">
        <f t="shared" si="164"/>
        <v>0.21439099557818575</v>
      </c>
      <c r="J111" s="46">
        <f t="shared" si="164"/>
        <v>0.21439099557818575</v>
      </c>
      <c r="K111" s="46">
        <f t="shared" si="164"/>
        <v>0.21439099557818575</v>
      </c>
      <c r="L111" s="46">
        <f t="shared" si="164"/>
        <v>0.21439099557818575</v>
      </c>
      <c r="M111" s="46">
        <f t="shared" si="164"/>
        <v>0.21439099557818575</v>
      </c>
      <c r="N111" s="46">
        <f t="shared" si="164"/>
        <v>0.21439099557818575</v>
      </c>
      <c r="O111" s="46">
        <f t="shared" si="164"/>
        <v>0.21439099557818575</v>
      </c>
      <c r="P111" s="46">
        <f t="shared" si="164"/>
        <v>0.21439099557818575</v>
      </c>
      <c r="Q111" s="46">
        <f t="shared" si="164"/>
        <v>0.21439099557818575</v>
      </c>
      <c r="R111" s="46">
        <f t="shared" si="164"/>
        <v>0.21439099557818575</v>
      </c>
      <c r="S111" s="46">
        <f t="shared" si="164"/>
        <v>0.21439099557818575</v>
      </c>
      <c r="T111" s="46">
        <f t="shared" si="164"/>
        <v>0.21439099557818575</v>
      </c>
      <c r="U111" s="46">
        <f t="shared" si="164"/>
        <v>0.21439099557818575</v>
      </c>
      <c r="V111" s="46">
        <f t="shared" si="164"/>
        <v>0.21439099557818575</v>
      </c>
      <c r="W111" s="46">
        <f t="shared" si="164"/>
        <v>0.21439099557818575</v>
      </c>
      <c r="X111" s="46">
        <f t="shared" si="164"/>
        <v>0.21439099557818575</v>
      </c>
      <c r="Y111" s="46">
        <f t="shared" si="164"/>
        <v>0.21439099557818575</v>
      </c>
      <c r="Z111" s="46">
        <f t="shared" si="164"/>
        <v>0.21439099557818575</v>
      </c>
      <c r="AA111" s="46">
        <f t="shared" si="164"/>
        <v>0.21439099557818575</v>
      </c>
      <c r="AB111" s="46">
        <f t="shared" si="164"/>
        <v>0.21439099557818575</v>
      </c>
      <c r="AC111" s="46">
        <f t="shared" si="164"/>
        <v>0.21439099557818575</v>
      </c>
      <c r="AD111" s="46">
        <f t="shared" si="164"/>
        <v>0.21439099557818575</v>
      </c>
      <c r="AE111" s="46">
        <f t="shared" si="164"/>
        <v>0.21439099557818575</v>
      </c>
      <c r="AF111" s="46">
        <f t="shared" si="164"/>
        <v>0.21439099557818575</v>
      </c>
      <c r="AG111" s="46">
        <f t="shared" si="164"/>
        <v>0.21439099557818575</v>
      </c>
      <c r="AH111" s="46">
        <f t="shared" si="164"/>
        <v>0.21439099557818575</v>
      </c>
      <c r="AI111" s="46">
        <f t="shared" si="164"/>
        <v>0.21439099557818575</v>
      </c>
      <c r="AJ111" s="46">
        <f t="shared" si="164"/>
        <v>0.21439099557818575</v>
      </c>
      <c r="AK111" s="46">
        <f t="shared" si="164"/>
        <v>0.21439099557818575</v>
      </c>
      <c r="AL111" s="46">
        <f t="shared" si="164"/>
        <v>0.21439099557818575</v>
      </c>
      <c r="AM111" s="46">
        <f t="shared" si="164"/>
        <v>0.21439099557818575</v>
      </c>
      <c r="AN111" s="46">
        <f t="shared" si="164"/>
        <v>0.21439099557818575</v>
      </c>
      <c r="AO111" s="46">
        <f t="shared" si="164"/>
        <v>0.21439099557818575</v>
      </c>
      <c r="AP111" s="46">
        <f t="shared" si="164"/>
        <v>0.21439099557818575</v>
      </c>
      <c r="AQ111" s="46">
        <f t="shared" si="164"/>
        <v>0.21439099557818575</v>
      </c>
      <c r="AR111" s="46">
        <f t="shared" si="164"/>
        <v>0.21439099557818575</v>
      </c>
      <c r="AS111" s="46">
        <f t="shared" si="164"/>
        <v>0.21439099557818575</v>
      </c>
      <c r="AT111" s="46">
        <f t="shared" si="164"/>
        <v>0.21439099557818575</v>
      </c>
      <c r="AU111" s="46">
        <f t="shared" si="164"/>
        <v>0.21439099557818575</v>
      </c>
      <c r="AV111" s="46">
        <f t="shared" si="164"/>
        <v>0.21439099557818575</v>
      </c>
      <c r="AW111" s="46">
        <f t="shared" si="164"/>
        <v>0.21439099557818575</v>
      </c>
    </row>
    <row r="113" spans="1:49">
      <c r="A113" s="177" t="s">
        <v>876</v>
      </c>
      <c r="B113" s="10">
        <v>100</v>
      </c>
    </row>
    <row r="114" spans="1:49">
      <c r="A114" s="177" t="s">
        <v>877</v>
      </c>
      <c r="B114" s="10">
        <v>20</v>
      </c>
    </row>
    <row r="115" spans="1:49">
      <c r="A115" s="177" t="s">
        <v>882</v>
      </c>
      <c r="B115" s="10">
        <v>0</v>
      </c>
    </row>
    <row r="116" spans="1:49">
      <c r="A116" s="177" t="s">
        <v>883</v>
      </c>
      <c r="B116" s="10">
        <v>100</v>
      </c>
    </row>
    <row r="119" spans="1:49">
      <c r="A119" s="179" t="s">
        <v>888</v>
      </c>
      <c r="B119" s="177">
        <f>1970</f>
        <v>1970</v>
      </c>
      <c r="C119" s="177">
        <f>B119+1</f>
        <v>1971</v>
      </c>
      <c r="D119" s="177">
        <f t="shared" ref="D119:AL119" si="165">C119+1</f>
        <v>1972</v>
      </c>
      <c r="E119" s="177">
        <f t="shared" si="165"/>
        <v>1973</v>
      </c>
      <c r="F119" s="177">
        <f t="shared" si="165"/>
        <v>1974</v>
      </c>
      <c r="G119" s="177">
        <f t="shared" si="165"/>
        <v>1975</v>
      </c>
      <c r="H119" s="177">
        <f t="shared" si="165"/>
        <v>1976</v>
      </c>
      <c r="I119" s="177">
        <f t="shared" si="165"/>
        <v>1977</v>
      </c>
      <c r="J119" s="177">
        <f t="shared" si="165"/>
        <v>1978</v>
      </c>
      <c r="K119" s="177">
        <f t="shared" si="165"/>
        <v>1979</v>
      </c>
      <c r="L119" s="177">
        <f t="shared" si="165"/>
        <v>1980</v>
      </c>
      <c r="M119" s="177">
        <f t="shared" si="165"/>
        <v>1981</v>
      </c>
      <c r="N119" s="177">
        <f t="shared" si="165"/>
        <v>1982</v>
      </c>
      <c r="O119" s="177">
        <f t="shared" si="165"/>
        <v>1983</v>
      </c>
      <c r="P119" s="177">
        <f t="shared" si="165"/>
        <v>1984</v>
      </c>
      <c r="Q119" s="177">
        <f t="shared" si="165"/>
        <v>1985</v>
      </c>
      <c r="R119" s="177">
        <f t="shared" si="165"/>
        <v>1986</v>
      </c>
      <c r="S119" s="177">
        <f t="shared" si="165"/>
        <v>1987</v>
      </c>
      <c r="T119" s="177">
        <f t="shared" si="165"/>
        <v>1988</v>
      </c>
      <c r="U119" s="177">
        <f t="shared" si="165"/>
        <v>1989</v>
      </c>
      <c r="V119" s="177">
        <f t="shared" si="165"/>
        <v>1990</v>
      </c>
      <c r="W119" s="177">
        <f t="shared" si="165"/>
        <v>1991</v>
      </c>
      <c r="X119" s="177">
        <f t="shared" si="165"/>
        <v>1992</v>
      </c>
      <c r="Y119" s="177">
        <f t="shared" si="165"/>
        <v>1993</v>
      </c>
      <c r="Z119" s="177">
        <f t="shared" si="165"/>
        <v>1994</v>
      </c>
      <c r="AA119" s="177">
        <f t="shared" si="165"/>
        <v>1995</v>
      </c>
      <c r="AB119" s="177">
        <f t="shared" si="165"/>
        <v>1996</v>
      </c>
      <c r="AC119" s="177">
        <f t="shared" si="165"/>
        <v>1997</v>
      </c>
      <c r="AD119" s="177">
        <f t="shared" si="165"/>
        <v>1998</v>
      </c>
      <c r="AE119" s="177">
        <f t="shared" si="165"/>
        <v>1999</v>
      </c>
      <c r="AF119" s="177">
        <f t="shared" si="165"/>
        <v>2000</v>
      </c>
      <c r="AG119" s="177">
        <f t="shared" si="165"/>
        <v>2001</v>
      </c>
      <c r="AH119" s="177">
        <f t="shared" si="165"/>
        <v>2002</v>
      </c>
      <c r="AI119" s="177">
        <f t="shared" si="165"/>
        <v>2003</v>
      </c>
      <c r="AJ119" s="177">
        <f t="shared" si="165"/>
        <v>2004</v>
      </c>
      <c r="AK119" s="177">
        <f t="shared" si="165"/>
        <v>2005</v>
      </c>
      <c r="AL119" s="177">
        <f t="shared" si="165"/>
        <v>2006</v>
      </c>
      <c r="AM119" s="177">
        <f>AL119+1</f>
        <v>2007</v>
      </c>
      <c r="AN119" s="177">
        <f t="shared" ref="AN119:AP119" si="166">AM119+1</f>
        <v>2008</v>
      </c>
      <c r="AO119" s="177">
        <f t="shared" si="166"/>
        <v>2009</v>
      </c>
      <c r="AP119" s="177">
        <f t="shared" si="166"/>
        <v>2010</v>
      </c>
      <c r="AQ119" s="177">
        <f>AP119+1</f>
        <v>2011</v>
      </c>
      <c r="AR119" s="177">
        <f t="shared" ref="AR119:AT119" si="167">AQ119+1</f>
        <v>2012</v>
      </c>
      <c r="AS119" s="177">
        <f t="shared" si="167"/>
        <v>2013</v>
      </c>
      <c r="AT119" s="177">
        <f t="shared" si="167"/>
        <v>2014</v>
      </c>
      <c r="AU119" s="177">
        <f>AT119+1</f>
        <v>2015</v>
      </c>
      <c r="AV119" s="177">
        <f t="shared" ref="AV119:AW119" si="168">AU119+1</f>
        <v>2016</v>
      </c>
      <c r="AW119" s="177">
        <f t="shared" si="168"/>
        <v>2017</v>
      </c>
    </row>
    <row r="120" spans="1:49">
      <c r="A120" s="177" t="s">
        <v>860</v>
      </c>
      <c r="B120" s="46">
        <f>B99*B107</f>
        <v>5.1253889804136941E-2</v>
      </c>
      <c r="C120" s="46">
        <f t="shared" ref="C120:AU124" si="169">C99*C107</f>
        <v>5.1345414607358614E-2</v>
      </c>
      <c r="D120" s="46">
        <f t="shared" si="169"/>
        <v>5.1436939410580279E-2</v>
      </c>
      <c r="E120" s="46">
        <f t="shared" si="169"/>
        <v>5.1528464213801951E-2</v>
      </c>
      <c r="F120" s="46">
        <f t="shared" si="169"/>
        <v>5.1619989017023624E-2</v>
      </c>
      <c r="G120" s="46">
        <f t="shared" si="169"/>
        <v>5.1711513820245296E-2</v>
      </c>
      <c r="H120" s="46">
        <f t="shared" si="169"/>
        <v>5.1803038623466968E-2</v>
      </c>
      <c r="I120" s="46">
        <f t="shared" si="169"/>
        <v>5.189456342668864E-2</v>
      </c>
      <c r="J120" s="46">
        <f t="shared" si="169"/>
        <v>5.1986088229910306E-2</v>
      </c>
      <c r="K120" s="46">
        <f t="shared" si="169"/>
        <v>5.2077613033131978E-2</v>
      </c>
      <c r="L120" s="46">
        <f t="shared" si="169"/>
        <v>5.216913783635365E-2</v>
      </c>
      <c r="M120" s="46">
        <f t="shared" si="169"/>
        <v>5.2260662639575323E-2</v>
      </c>
      <c r="N120" s="46">
        <f t="shared" si="169"/>
        <v>5.2352187442796995E-2</v>
      </c>
      <c r="O120" s="46">
        <f t="shared" si="169"/>
        <v>5.2443712246018667E-2</v>
      </c>
      <c r="P120" s="46">
        <f t="shared" si="169"/>
        <v>5.2535237049240333E-2</v>
      </c>
      <c r="Q120" s="46">
        <f t="shared" si="169"/>
        <v>5.2626761852462005E-2</v>
      </c>
      <c r="R120" s="46">
        <f t="shared" si="169"/>
        <v>5.2718286655683677E-2</v>
      </c>
      <c r="S120" s="46">
        <f t="shared" si="169"/>
        <v>5.2809811458905349E-2</v>
      </c>
      <c r="T120" s="46">
        <f t="shared" si="169"/>
        <v>5.2901336262127022E-2</v>
      </c>
      <c r="U120" s="46">
        <f t="shared" si="169"/>
        <v>5.2992861065348694E-2</v>
      </c>
      <c r="V120" s="46">
        <f t="shared" si="169"/>
        <v>5.3084385868570366E-2</v>
      </c>
      <c r="W120" s="46">
        <f t="shared" si="169"/>
        <v>5.3175910671792032E-2</v>
      </c>
      <c r="X120" s="46">
        <f t="shared" si="169"/>
        <v>5.3267435475013704E-2</v>
      </c>
      <c r="Y120" s="46">
        <f t="shared" si="169"/>
        <v>5.3358960278235376E-2</v>
      </c>
      <c r="Z120" s="46">
        <f t="shared" si="169"/>
        <v>5.3450485081457048E-2</v>
      </c>
      <c r="AA120" s="46">
        <f t="shared" si="169"/>
        <v>5.3542009884678721E-2</v>
      </c>
      <c r="AB120" s="46">
        <f t="shared" si="169"/>
        <v>5.3633534687900393E-2</v>
      </c>
      <c r="AC120" s="46">
        <f t="shared" si="169"/>
        <v>5.3725059491122058E-2</v>
      </c>
      <c r="AD120" s="46">
        <f t="shared" si="169"/>
        <v>5.3816584294343731E-2</v>
      </c>
      <c r="AE120" s="46">
        <f t="shared" si="169"/>
        <v>5.3908109097565403E-2</v>
      </c>
      <c r="AF120" s="46">
        <f t="shared" si="169"/>
        <v>5.3999633900787075E-2</v>
      </c>
      <c r="AG120" s="46">
        <f t="shared" si="169"/>
        <v>5.4091158704008747E-2</v>
      </c>
      <c r="AH120" s="46">
        <f t="shared" si="169"/>
        <v>5.418268350723042E-2</v>
      </c>
      <c r="AI120" s="46">
        <f t="shared" si="169"/>
        <v>5.4274208310452085E-2</v>
      </c>
      <c r="AJ120" s="46">
        <f t="shared" si="169"/>
        <v>5.4365733113673757E-2</v>
      </c>
      <c r="AK120" s="46">
        <f t="shared" si="169"/>
        <v>5.445725791689543E-2</v>
      </c>
      <c r="AL120" s="46">
        <f t="shared" si="169"/>
        <v>5.4548782720117102E-2</v>
      </c>
      <c r="AM120" s="46">
        <f t="shared" si="169"/>
        <v>5.4640307523338774E-2</v>
      </c>
      <c r="AN120" s="46">
        <f t="shared" si="169"/>
        <v>5.4731832326560446E-2</v>
      </c>
      <c r="AO120" s="46">
        <f t="shared" si="169"/>
        <v>5.4823357129782112E-2</v>
      </c>
      <c r="AP120" s="46">
        <f t="shared" si="169"/>
        <v>5.4914881933003867E-2</v>
      </c>
      <c r="AQ120" s="46">
        <f t="shared" si="169"/>
        <v>5.500640673622554E-2</v>
      </c>
      <c r="AR120" s="46">
        <f t="shared" si="169"/>
        <v>5.5097931539447212E-2</v>
      </c>
      <c r="AS120" s="46">
        <f t="shared" si="169"/>
        <v>5.5189456342668884E-2</v>
      </c>
      <c r="AT120" s="46">
        <f t="shared" si="169"/>
        <v>5.528098114589055E-2</v>
      </c>
      <c r="AU120" s="46">
        <f t="shared" si="169"/>
        <v>5.5372505949112222E-2</v>
      </c>
      <c r="AV120" s="46">
        <f t="shared" ref="AV120:AW120" si="170">AV99*AV107</f>
        <v>5.5464030752333894E-2</v>
      </c>
      <c r="AW120" s="46">
        <f t="shared" si="170"/>
        <v>5.5555555555555566E-2</v>
      </c>
    </row>
    <row r="121" spans="1:49">
      <c r="A121" s="177" t="s">
        <v>861</v>
      </c>
      <c r="B121" s="46">
        <f t="shared" ref="B121:Q124" si="171">B100*B108</f>
        <v>0.15007369690473002</v>
      </c>
      <c r="C121" s="46">
        <f t="shared" si="171"/>
        <v>0.15034168564920275</v>
      </c>
      <c r="D121" s="46">
        <f t="shared" si="171"/>
        <v>0.15060967439367548</v>
      </c>
      <c r="E121" s="46">
        <f>E100*E108</f>
        <v>0.15087766313814818</v>
      </c>
      <c r="F121" s="46">
        <f t="shared" si="171"/>
        <v>0.15114565188262091</v>
      </c>
      <c r="G121" s="46">
        <f t="shared" si="171"/>
        <v>0.15141364062709364</v>
      </c>
      <c r="H121" s="46">
        <f t="shared" si="171"/>
        <v>0.15168162937156637</v>
      </c>
      <c r="I121" s="46">
        <f t="shared" si="171"/>
        <v>0.1519496181160391</v>
      </c>
      <c r="J121" s="46">
        <f t="shared" si="171"/>
        <v>0.15221760686051183</v>
      </c>
      <c r="K121" s="46">
        <f t="shared" si="171"/>
        <v>0.15248559560498456</v>
      </c>
      <c r="L121" s="46">
        <f t="shared" si="171"/>
        <v>0.15275358434945727</v>
      </c>
      <c r="M121" s="46">
        <f t="shared" si="171"/>
        <v>0.15302157309393</v>
      </c>
      <c r="N121" s="46">
        <f t="shared" si="171"/>
        <v>0.15328956183840273</v>
      </c>
      <c r="O121" s="46">
        <f t="shared" si="171"/>
        <v>0.15355755058287546</v>
      </c>
      <c r="P121" s="46">
        <f t="shared" si="171"/>
        <v>0.15382553932734819</v>
      </c>
      <c r="Q121" s="46">
        <f t="shared" si="171"/>
        <v>0.15409352807182092</v>
      </c>
      <c r="R121" s="46">
        <f t="shared" si="169"/>
        <v>0.15436151681629365</v>
      </c>
      <c r="S121" s="46">
        <f t="shared" si="169"/>
        <v>0.15462950556076638</v>
      </c>
      <c r="T121" s="46">
        <f t="shared" si="169"/>
        <v>0.15489749430523908</v>
      </c>
      <c r="U121" s="46">
        <f t="shared" si="169"/>
        <v>0.15516548304971181</v>
      </c>
      <c r="V121" s="46">
        <f t="shared" si="169"/>
        <v>0.15543347179418454</v>
      </c>
      <c r="W121" s="46">
        <f t="shared" si="169"/>
        <v>0.15570146053865727</v>
      </c>
      <c r="X121" s="46">
        <f t="shared" si="169"/>
        <v>0.15596944928313</v>
      </c>
      <c r="Y121" s="46">
        <f t="shared" si="169"/>
        <v>0.15623743802760273</v>
      </c>
      <c r="Z121" s="46">
        <f t="shared" si="169"/>
        <v>0.15650542677207546</v>
      </c>
      <c r="AA121" s="46">
        <f t="shared" si="169"/>
        <v>0.15677341551654816</v>
      </c>
      <c r="AB121" s="46">
        <f t="shared" si="169"/>
        <v>0.15704140426102089</v>
      </c>
      <c r="AC121" s="46">
        <f t="shared" si="169"/>
        <v>0.15730939300549363</v>
      </c>
      <c r="AD121" s="46">
        <f t="shared" si="169"/>
        <v>0.15757738174996636</v>
      </c>
      <c r="AE121" s="46">
        <f t="shared" si="169"/>
        <v>0.15784537049443909</v>
      </c>
      <c r="AF121" s="46">
        <f t="shared" si="169"/>
        <v>0.15811335923891182</v>
      </c>
      <c r="AG121" s="46">
        <f t="shared" si="169"/>
        <v>0.15838134798338455</v>
      </c>
      <c r="AH121" s="46">
        <f t="shared" si="169"/>
        <v>0.15864933672785728</v>
      </c>
      <c r="AI121" s="46">
        <f t="shared" si="169"/>
        <v>0.15891732547232998</v>
      </c>
      <c r="AJ121" s="46">
        <f t="shared" si="169"/>
        <v>0.15918531421680271</v>
      </c>
      <c r="AK121" s="46">
        <f t="shared" si="169"/>
        <v>0.15945330296127544</v>
      </c>
      <c r="AL121" s="46">
        <f t="shared" si="169"/>
        <v>0.15972129170574817</v>
      </c>
      <c r="AM121" s="46">
        <f t="shared" si="169"/>
        <v>0.1599892804502209</v>
      </c>
      <c r="AN121" s="46">
        <f t="shared" si="169"/>
        <v>0.16025726919469363</v>
      </c>
      <c r="AO121" s="46">
        <f t="shared" si="169"/>
        <v>0.16052525793916636</v>
      </c>
      <c r="AP121" s="46">
        <f t="shared" si="169"/>
        <v>0.16079324668363931</v>
      </c>
      <c r="AQ121" s="46">
        <f t="shared" si="169"/>
        <v>0.16106123542811204</v>
      </c>
      <c r="AR121" s="46">
        <f t="shared" si="169"/>
        <v>0.16132922417258477</v>
      </c>
      <c r="AS121" s="46">
        <f t="shared" si="169"/>
        <v>0.1615972129170575</v>
      </c>
      <c r="AT121" s="46">
        <f t="shared" si="169"/>
        <v>0.16186520166153021</v>
      </c>
      <c r="AU121" s="46">
        <f t="shared" si="169"/>
        <v>0.16213319040600294</v>
      </c>
      <c r="AV121" s="46">
        <f t="shared" ref="AV121:AW121" si="172">AV100*AV108</f>
        <v>0.16240117915047567</v>
      </c>
      <c r="AW121" s="46">
        <f t="shared" si="172"/>
        <v>0.1626691678949484</v>
      </c>
    </row>
    <row r="122" spans="1:49">
      <c r="A122" s="177" t="s">
        <v>862</v>
      </c>
      <c r="B122" s="46">
        <f t="shared" si="171"/>
        <v>5.0000000000000001E-4</v>
      </c>
      <c r="C122" s="46">
        <f t="shared" si="169"/>
        <v>5.5000000000000003E-4</v>
      </c>
      <c r="D122" s="46">
        <f t="shared" si="169"/>
        <v>6.0000000000000006E-4</v>
      </c>
      <c r="E122" s="46">
        <f t="shared" si="169"/>
        <v>6.5000000000000008E-4</v>
      </c>
      <c r="F122" s="46">
        <f t="shared" si="169"/>
        <v>7.000000000000001E-4</v>
      </c>
      <c r="G122" s="46">
        <f t="shared" si="169"/>
        <v>7.5000000000000012E-4</v>
      </c>
      <c r="H122" s="46">
        <f t="shared" si="169"/>
        <v>8.0000000000000015E-4</v>
      </c>
      <c r="I122" s="46">
        <f t="shared" si="169"/>
        <v>8.5000000000000017E-4</v>
      </c>
      <c r="J122" s="46">
        <f t="shared" si="169"/>
        <v>9.0000000000000019E-4</v>
      </c>
      <c r="K122" s="46">
        <f t="shared" si="169"/>
        <v>9.5000000000000021E-4</v>
      </c>
      <c r="L122" s="46">
        <f t="shared" si="169"/>
        <v>1E-3</v>
      </c>
      <c r="M122" s="46">
        <f t="shared" si="169"/>
        <v>1.2999999999999999E-3</v>
      </c>
      <c r="N122" s="46">
        <f t="shared" si="169"/>
        <v>1.5999999999999999E-3</v>
      </c>
      <c r="O122" s="46">
        <f t="shared" si="169"/>
        <v>1.8999999999999998E-3</v>
      </c>
      <c r="P122" s="46">
        <f t="shared" si="169"/>
        <v>2.1999999999999997E-3</v>
      </c>
      <c r="Q122" s="46">
        <f t="shared" si="169"/>
        <v>2.4999999999999996E-3</v>
      </c>
      <c r="R122" s="46">
        <f t="shared" si="169"/>
        <v>2.7999999999999995E-3</v>
      </c>
      <c r="S122" s="46">
        <f t="shared" si="169"/>
        <v>3.0999999999999995E-3</v>
      </c>
      <c r="T122" s="46">
        <f t="shared" si="169"/>
        <v>3.3999999999999994E-3</v>
      </c>
      <c r="U122" s="46">
        <f t="shared" si="169"/>
        <v>3.6999999999999993E-3</v>
      </c>
      <c r="V122" s="46">
        <f t="shared" si="169"/>
        <v>3.9999999999999992E-3</v>
      </c>
      <c r="W122" s="46">
        <f t="shared" si="169"/>
        <v>4.2999999999999991E-3</v>
      </c>
      <c r="X122" s="46">
        <f t="shared" si="169"/>
        <v>4.5999999999999991E-3</v>
      </c>
      <c r="Y122" s="46">
        <f t="shared" si="169"/>
        <v>4.899999999999999E-3</v>
      </c>
      <c r="Z122" s="46">
        <f t="shared" si="169"/>
        <v>5.1999999999999989E-3</v>
      </c>
      <c r="AA122" s="46">
        <f t="shared" si="169"/>
        <v>5.4999999999999988E-3</v>
      </c>
      <c r="AB122" s="46">
        <f t="shared" si="169"/>
        <v>5.7999999999999987E-3</v>
      </c>
      <c r="AC122" s="46">
        <f t="shared" si="169"/>
        <v>6.0999999999999987E-3</v>
      </c>
      <c r="AD122" s="46">
        <f t="shared" si="169"/>
        <v>6.3999999999999986E-3</v>
      </c>
      <c r="AE122" s="46">
        <f t="shared" si="169"/>
        <v>6.6999999999999985E-3</v>
      </c>
      <c r="AF122" s="46">
        <f t="shared" si="169"/>
        <v>6.9999999999999984E-3</v>
      </c>
      <c r="AG122" s="46">
        <f t="shared" si="169"/>
        <v>7.2999999999999983E-3</v>
      </c>
      <c r="AH122" s="46">
        <f t="shared" si="169"/>
        <v>7.5999999999999983E-3</v>
      </c>
      <c r="AI122" s="46">
        <f t="shared" si="169"/>
        <v>7.899999999999999E-3</v>
      </c>
      <c r="AJ122" s="46">
        <f t="shared" si="169"/>
        <v>8.199999999999999E-3</v>
      </c>
      <c r="AK122" s="46">
        <f t="shared" si="169"/>
        <v>8.4999999999999989E-3</v>
      </c>
      <c r="AL122" s="46">
        <f t="shared" si="169"/>
        <v>8.7999999999999988E-3</v>
      </c>
      <c r="AM122" s="46">
        <f t="shared" si="169"/>
        <v>9.0999999999999987E-3</v>
      </c>
      <c r="AN122" s="46">
        <f t="shared" si="169"/>
        <v>9.3999999999999986E-3</v>
      </c>
      <c r="AO122" s="46">
        <f t="shared" si="169"/>
        <v>9.6999999999999986E-3</v>
      </c>
      <c r="AP122" s="46">
        <f t="shared" si="169"/>
        <v>0.01</v>
      </c>
      <c r="AQ122" s="46">
        <f t="shared" si="169"/>
        <v>1.03E-2</v>
      </c>
      <c r="AR122" s="46">
        <f t="shared" si="169"/>
        <v>1.06E-2</v>
      </c>
      <c r="AS122" s="46">
        <f t="shared" si="169"/>
        <v>1.09E-2</v>
      </c>
      <c r="AT122" s="46">
        <f t="shared" si="169"/>
        <v>1.12E-2</v>
      </c>
      <c r="AU122" s="46">
        <f t="shared" si="169"/>
        <v>1.15E-2</v>
      </c>
      <c r="AV122" s="46">
        <f t="shared" ref="AV122:AW122" si="173">AV101*AV109</f>
        <v>1.18E-2</v>
      </c>
      <c r="AW122" s="46">
        <f t="shared" si="173"/>
        <v>1.21E-2</v>
      </c>
    </row>
    <row r="123" spans="1:49">
      <c r="A123" s="177" t="s">
        <v>863</v>
      </c>
      <c r="B123" s="46">
        <f t="shared" si="171"/>
        <v>5.0000000000000001E-4</v>
      </c>
      <c r="C123" s="46">
        <f t="shared" si="169"/>
        <v>5.5000000000000003E-4</v>
      </c>
      <c r="D123" s="46">
        <f t="shared" si="169"/>
        <v>6.0000000000000006E-4</v>
      </c>
      <c r="E123" s="46">
        <f t="shared" si="169"/>
        <v>6.5000000000000008E-4</v>
      </c>
      <c r="F123" s="46">
        <f t="shared" si="169"/>
        <v>7.000000000000001E-4</v>
      </c>
      <c r="G123" s="46">
        <f t="shared" si="169"/>
        <v>7.5000000000000012E-4</v>
      </c>
      <c r="H123" s="46">
        <f t="shared" si="169"/>
        <v>8.0000000000000015E-4</v>
      </c>
      <c r="I123" s="46">
        <f t="shared" si="169"/>
        <v>8.5000000000000017E-4</v>
      </c>
      <c r="J123" s="46">
        <f t="shared" si="169"/>
        <v>9.0000000000000019E-4</v>
      </c>
      <c r="K123" s="46">
        <f t="shared" si="169"/>
        <v>9.5000000000000021E-4</v>
      </c>
      <c r="L123" s="46">
        <f t="shared" si="169"/>
        <v>1E-3</v>
      </c>
      <c r="M123" s="46">
        <f t="shared" si="169"/>
        <v>1.2999999999999999E-3</v>
      </c>
      <c r="N123" s="46">
        <f t="shared" si="169"/>
        <v>1.5999999999999999E-3</v>
      </c>
      <c r="O123" s="46">
        <f t="shared" si="169"/>
        <v>1.8999999999999998E-3</v>
      </c>
      <c r="P123" s="46">
        <f t="shared" si="169"/>
        <v>2.1999999999999997E-3</v>
      </c>
      <c r="Q123" s="46">
        <f t="shared" si="169"/>
        <v>2.4999999999999996E-3</v>
      </c>
      <c r="R123" s="46">
        <f t="shared" si="169"/>
        <v>2.7999999999999995E-3</v>
      </c>
      <c r="S123" s="46">
        <f t="shared" si="169"/>
        <v>3.0999999999999995E-3</v>
      </c>
      <c r="T123" s="46">
        <f t="shared" si="169"/>
        <v>3.3999999999999994E-3</v>
      </c>
      <c r="U123" s="46">
        <f t="shared" si="169"/>
        <v>3.6999999999999993E-3</v>
      </c>
      <c r="V123" s="46">
        <f t="shared" si="169"/>
        <v>3.9999999999999992E-3</v>
      </c>
      <c r="W123" s="46">
        <f t="shared" si="169"/>
        <v>4.2999999999999991E-3</v>
      </c>
      <c r="X123" s="46">
        <f t="shared" si="169"/>
        <v>4.5999999999999991E-3</v>
      </c>
      <c r="Y123" s="46">
        <f t="shared" si="169"/>
        <v>4.899999999999999E-3</v>
      </c>
      <c r="Z123" s="46">
        <f t="shared" si="169"/>
        <v>5.1999999999999989E-3</v>
      </c>
      <c r="AA123" s="46">
        <f t="shared" si="169"/>
        <v>5.4999999999999988E-3</v>
      </c>
      <c r="AB123" s="46">
        <f t="shared" si="169"/>
        <v>5.7999999999999987E-3</v>
      </c>
      <c r="AC123" s="46">
        <f t="shared" si="169"/>
        <v>6.0999999999999987E-3</v>
      </c>
      <c r="AD123" s="46">
        <f t="shared" si="169"/>
        <v>6.3999999999999986E-3</v>
      </c>
      <c r="AE123" s="46">
        <f t="shared" si="169"/>
        <v>6.6999999999999985E-3</v>
      </c>
      <c r="AF123" s="46">
        <f t="shared" si="169"/>
        <v>6.9999999999999984E-3</v>
      </c>
      <c r="AG123" s="46">
        <f t="shared" si="169"/>
        <v>7.2999999999999983E-3</v>
      </c>
      <c r="AH123" s="46">
        <f t="shared" si="169"/>
        <v>7.5999999999999983E-3</v>
      </c>
      <c r="AI123" s="46">
        <f t="shared" si="169"/>
        <v>7.899999999999999E-3</v>
      </c>
      <c r="AJ123" s="46">
        <f t="shared" si="169"/>
        <v>8.199999999999999E-3</v>
      </c>
      <c r="AK123" s="46">
        <f t="shared" si="169"/>
        <v>8.4999999999999989E-3</v>
      </c>
      <c r="AL123" s="46">
        <f t="shared" si="169"/>
        <v>8.7999999999999988E-3</v>
      </c>
      <c r="AM123" s="46">
        <f t="shared" si="169"/>
        <v>9.0999999999999987E-3</v>
      </c>
      <c r="AN123" s="46">
        <f t="shared" si="169"/>
        <v>9.3999999999999986E-3</v>
      </c>
      <c r="AO123" s="46">
        <f t="shared" si="169"/>
        <v>9.6999999999999986E-3</v>
      </c>
      <c r="AP123" s="46">
        <f t="shared" si="169"/>
        <v>0.01</v>
      </c>
      <c r="AQ123" s="46">
        <f t="shared" si="169"/>
        <v>1.03E-2</v>
      </c>
      <c r="AR123" s="46">
        <f t="shared" si="169"/>
        <v>1.06E-2</v>
      </c>
      <c r="AS123" s="46">
        <f t="shared" si="169"/>
        <v>1.09E-2</v>
      </c>
      <c r="AT123" s="46">
        <f t="shared" si="169"/>
        <v>1.12E-2</v>
      </c>
      <c r="AU123" s="46">
        <f t="shared" si="169"/>
        <v>1.15E-2</v>
      </c>
      <c r="AV123" s="46">
        <f t="shared" ref="AV123:AW123" si="174">AV102*AV110</f>
        <v>1.18E-2</v>
      </c>
      <c r="AW123" s="46">
        <f t="shared" si="174"/>
        <v>1.21E-2</v>
      </c>
    </row>
    <row r="124" spans="1:49">
      <c r="A124" s="177" t="s">
        <v>864</v>
      </c>
      <c r="B124" s="46">
        <f t="shared" si="171"/>
        <v>0.19295189602036719</v>
      </c>
      <c r="C124" s="46">
        <f t="shared" si="169"/>
        <v>0.19295189602036719</v>
      </c>
      <c r="D124" s="46">
        <f t="shared" si="169"/>
        <v>0.19295189602036719</v>
      </c>
      <c r="E124" s="46">
        <f t="shared" si="169"/>
        <v>0.19295189602036719</v>
      </c>
      <c r="F124" s="46">
        <f t="shared" si="169"/>
        <v>0.19295189602036719</v>
      </c>
      <c r="G124" s="46">
        <f t="shared" si="169"/>
        <v>0.19295189602036719</v>
      </c>
      <c r="H124" s="46">
        <f t="shared" si="169"/>
        <v>0.19295189602036719</v>
      </c>
      <c r="I124" s="46">
        <f t="shared" si="169"/>
        <v>0.19295189602036719</v>
      </c>
      <c r="J124" s="46">
        <f t="shared" si="169"/>
        <v>0.19295189602036719</v>
      </c>
      <c r="K124" s="46">
        <f t="shared" si="169"/>
        <v>0.19295189602036719</v>
      </c>
      <c r="L124" s="46">
        <f t="shared" si="169"/>
        <v>0.19295189602036719</v>
      </c>
      <c r="M124" s="46">
        <f t="shared" si="169"/>
        <v>0.19295189602036719</v>
      </c>
      <c r="N124" s="46">
        <f t="shared" si="169"/>
        <v>0.19295189602036719</v>
      </c>
      <c r="O124" s="46">
        <f t="shared" si="169"/>
        <v>0.19295189602036719</v>
      </c>
      <c r="P124" s="46">
        <f t="shared" si="169"/>
        <v>0.19295189602036719</v>
      </c>
      <c r="Q124" s="46">
        <f t="shared" si="169"/>
        <v>0.19295189602036719</v>
      </c>
      <c r="R124" s="46">
        <f t="shared" si="169"/>
        <v>0.19295189602036719</v>
      </c>
      <c r="S124" s="46">
        <f t="shared" si="169"/>
        <v>0.19295189602036719</v>
      </c>
      <c r="T124" s="46">
        <f t="shared" si="169"/>
        <v>0.19295189602036719</v>
      </c>
      <c r="U124" s="46">
        <f t="shared" si="169"/>
        <v>0.19295189602036719</v>
      </c>
      <c r="V124" s="46">
        <f t="shared" si="169"/>
        <v>0.19295189602036719</v>
      </c>
      <c r="W124" s="46">
        <f t="shared" si="169"/>
        <v>0.19295189602036719</v>
      </c>
      <c r="X124" s="46">
        <f t="shared" si="169"/>
        <v>0.19295189602036719</v>
      </c>
      <c r="Y124" s="46">
        <f t="shared" si="169"/>
        <v>0.19295189602036719</v>
      </c>
      <c r="Z124" s="46">
        <f t="shared" si="169"/>
        <v>0.19295189602036719</v>
      </c>
      <c r="AA124" s="46">
        <f t="shared" si="169"/>
        <v>0.19295189602036719</v>
      </c>
      <c r="AB124" s="46">
        <f t="shared" si="169"/>
        <v>0.19295189602036719</v>
      </c>
      <c r="AC124" s="46">
        <f t="shared" si="169"/>
        <v>0.19295189602036719</v>
      </c>
      <c r="AD124" s="46">
        <f t="shared" si="169"/>
        <v>0.19295189602036719</v>
      </c>
      <c r="AE124" s="46">
        <f t="shared" si="169"/>
        <v>0.19295189602036719</v>
      </c>
      <c r="AF124" s="46">
        <f t="shared" si="169"/>
        <v>0.19295189602036719</v>
      </c>
      <c r="AG124" s="46">
        <f t="shared" si="169"/>
        <v>0.19295189602036719</v>
      </c>
      <c r="AH124" s="46">
        <f t="shared" si="169"/>
        <v>0.19295189602036719</v>
      </c>
      <c r="AI124" s="46">
        <f t="shared" si="169"/>
        <v>0.19295189602036719</v>
      </c>
      <c r="AJ124" s="46">
        <f t="shared" si="169"/>
        <v>0.19295189602036719</v>
      </c>
      <c r="AK124" s="46">
        <f t="shared" si="169"/>
        <v>0.19295189602036719</v>
      </c>
      <c r="AL124" s="46">
        <f t="shared" si="169"/>
        <v>0.19295189602036719</v>
      </c>
      <c r="AM124" s="46">
        <f t="shared" si="169"/>
        <v>0.19295189602036719</v>
      </c>
      <c r="AN124" s="46">
        <f t="shared" si="169"/>
        <v>0.19295189602036719</v>
      </c>
      <c r="AO124" s="46">
        <f t="shared" si="169"/>
        <v>0.19295189602036719</v>
      </c>
      <c r="AP124" s="46">
        <f t="shared" si="169"/>
        <v>0.19295189602036719</v>
      </c>
      <c r="AQ124" s="46">
        <f t="shared" si="169"/>
        <v>0.19295189602036719</v>
      </c>
      <c r="AR124" s="46">
        <f t="shared" si="169"/>
        <v>0.19295189602036719</v>
      </c>
      <c r="AS124" s="46">
        <f t="shared" si="169"/>
        <v>0.19295189602036719</v>
      </c>
      <c r="AT124" s="46">
        <f t="shared" si="169"/>
        <v>0.19295189602036719</v>
      </c>
      <c r="AU124" s="46">
        <f t="shared" si="169"/>
        <v>0.19295189602036719</v>
      </c>
      <c r="AV124" s="46">
        <f t="shared" ref="AV124:AW124" si="175">AV103*AV111</f>
        <v>0.19295189602036719</v>
      </c>
      <c r="AW124" s="46">
        <f t="shared" si="175"/>
        <v>0.19295189602036719</v>
      </c>
    </row>
    <row r="127" spans="1:49">
      <c r="A127" s="344" t="s">
        <v>885</v>
      </c>
      <c r="B127" s="344"/>
      <c r="C127" s="344"/>
    </row>
    <row r="129" spans="1:47">
      <c r="A129" t="s">
        <v>890</v>
      </c>
    </row>
    <row r="131" spans="1:47">
      <c r="A131" s="177"/>
      <c r="B131" s="177">
        <f>1970</f>
        <v>1970</v>
      </c>
      <c r="C131" s="177">
        <f>B131+1</f>
        <v>1971</v>
      </c>
      <c r="D131" s="177">
        <f t="shared" ref="D131:AL131" si="176">C131+1</f>
        <v>1972</v>
      </c>
      <c r="E131" s="177">
        <f t="shared" si="176"/>
        <v>1973</v>
      </c>
      <c r="F131" s="177">
        <f t="shared" si="176"/>
        <v>1974</v>
      </c>
      <c r="G131" s="177">
        <f t="shared" si="176"/>
        <v>1975</v>
      </c>
      <c r="H131" s="177">
        <f t="shared" si="176"/>
        <v>1976</v>
      </c>
      <c r="I131" s="177">
        <f t="shared" si="176"/>
        <v>1977</v>
      </c>
      <c r="J131" s="177">
        <f t="shared" si="176"/>
        <v>1978</v>
      </c>
      <c r="K131" s="177">
        <f t="shared" si="176"/>
        <v>1979</v>
      </c>
      <c r="L131" s="177">
        <f t="shared" si="176"/>
        <v>1980</v>
      </c>
      <c r="M131" s="177">
        <f t="shared" si="176"/>
        <v>1981</v>
      </c>
      <c r="N131" s="177">
        <f t="shared" si="176"/>
        <v>1982</v>
      </c>
      <c r="O131" s="177">
        <f t="shared" si="176"/>
        <v>1983</v>
      </c>
      <c r="P131" s="177">
        <f t="shared" si="176"/>
        <v>1984</v>
      </c>
      <c r="Q131" s="177">
        <f t="shared" si="176"/>
        <v>1985</v>
      </c>
      <c r="R131" s="177">
        <f t="shared" si="176"/>
        <v>1986</v>
      </c>
      <c r="S131" s="177">
        <f t="shared" si="176"/>
        <v>1987</v>
      </c>
      <c r="T131" s="177">
        <f t="shared" si="176"/>
        <v>1988</v>
      </c>
      <c r="U131" s="177">
        <f t="shared" si="176"/>
        <v>1989</v>
      </c>
      <c r="V131" s="177">
        <f t="shared" si="176"/>
        <v>1990</v>
      </c>
      <c r="W131" s="177">
        <f t="shared" si="176"/>
        <v>1991</v>
      </c>
      <c r="X131" s="177">
        <f t="shared" si="176"/>
        <v>1992</v>
      </c>
      <c r="Y131" s="177">
        <f t="shared" si="176"/>
        <v>1993</v>
      </c>
      <c r="Z131" s="177">
        <f t="shared" si="176"/>
        <v>1994</v>
      </c>
      <c r="AA131" s="177">
        <f t="shared" si="176"/>
        <v>1995</v>
      </c>
      <c r="AB131" s="177">
        <f t="shared" si="176"/>
        <v>1996</v>
      </c>
      <c r="AC131" s="177">
        <f t="shared" si="176"/>
        <v>1997</v>
      </c>
      <c r="AD131" s="177">
        <f t="shared" si="176"/>
        <v>1998</v>
      </c>
      <c r="AE131" s="177">
        <f t="shared" si="176"/>
        <v>1999</v>
      </c>
      <c r="AF131" s="177">
        <f t="shared" si="176"/>
        <v>2000</v>
      </c>
      <c r="AG131" s="177">
        <f t="shared" si="176"/>
        <v>2001</v>
      </c>
      <c r="AH131" s="177">
        <f t="shared" si="176"/>
        <v>2002</v>
      </c>
      <c r="AI131" s="177">
        <f t="shared" si="176"/>
        <v>2003</v>
      </c>
      <c r="AJ131" s="177">
        <f t="shared" si="176"/>
        <v>2004</v>
      </c>
      <c r="AK131" s="177">
        <f t="shared" si="176"/>
        <v>2005</v>
      </c>
      <c r="AL131" s="177">
        <f t="shared" si="176"/>
        <v>2006</v>
      </c>
      <c r="AM131" s="177">
        <f>AL131+1</f>
        <v>2007</v>
      </c>
      <c r="AN131" s="177">
        <f t="shared" ref="AN131:AP131" si="177">AM131+1</f>
        <v>2008</v>
      </c>
      <c r="AO131" s="177">
        <f t="shared" si="177"/>
        <v>2009</v>
      </c>
      <c r="AP131" s="177">
        <f t="shared" si="177"/>
        <v>2010</v>
      </c>
      <c r="AQ131" s="177">
        <f>AP131+1</f>
        <v>2011</v>
      </c>
      <c r="AR131" s="177">
        <f t="shared" ref="AR131:AT131" si="178">AQ131+1</f>
        <v>2012</v>
      </c>
      <c r="AS131" s="177">
        <f t="shared" si="178"/>
        <v>2013</v>
      </c>
      <c r="AT131" s="177">
        <f t="shared" si="178"/>
        <v>2014</v>
      </c>
      <c r="AU131" s="177">
        <f>AT131+1</f>
        <v>2015</v>
      </c>
    </row>
    <row r="132" spans="1:47">
      <c r="A132" s="177" t="s">
        <v>886</v>
      </c>
      <c r="B132" s="46">
        <f>SUMPRODUCT(B78:B82,B99:B103)</f>
        <v>0.69955019400545493</v>
      </c>
      <c r="C132" s="46">
        <f t="shared" ref="C132:AU132" si="179">SUMPRODUCT(C78:C82,C99:C103)</f>
        <v>0.69719615964732573</v>
      </c>
      <c r="D132" s="46">
        <f t="shared" si="179"/>
        <v>0.69484136446689826</v>
      </c>
      <c r="E132" s="46">
        <f t="shared" si="179"/>
        <v>0.69298565239196264</v>
      </c>
      <c r="F132" s="46">
        <f t="shared" si="179"/>
        <v>0.69105389165238429</v>
      </c>
      <c r="G132" s="46">
        <f t="shared" si="179"/>
        <v>0.68710546591554178</v>
      </c>
      <c r="H132" s="46">
        <f t="shared" si="179"/>
        <v>0.68223395257644825</v>
      </c>
      <c r="I132" s="46">
        <f t="shared" si="179"/>
        <v>0.67538997497510067</v>
      </c>
      <c r="J132" s="46">
        <f t="shared" si="179"/>
        <v>0.66775606686260325</v>
      </c>
      <c r="K132" s="46">
        <f t="shared" si="179"/>
        <v>0.65803702769251127</v>
      </c>
      <c r="L132" s="46">
        <f t="shared" si="179"/>
        <v>0.646927654471253</v>
      </c>
      <c r="M132" s="46">
        <f t="shared" si="179"/>
        <v>0.63591119888953851</v>
      </c>
      <c r="N132" s="46">
        <f t="shared" si="179"/>
        <v>0.62475453818290227</v>
      </c>
      <c r="O132" s="46">
        <f t="shared" si="179"/>
        <v>0.61529028423293641</v>
      </c>
      <c r="P132" s="46">
        <f t="shared" si="179"/>
        <v>0.60834026500098215</v>
      </c>
      <c r="Q132" s="46">
        <f t="shared" si="179"/>
        <v>0.6029738576165149</v>
      </c>
      <c r="R132" s="46">
        <f t="shared" si="179"/>
        <v>0.59883020024280875</v>
      </c>
      <c r="S132" s="46">
        <f t="shared" si="179"/>
        <v>0.59533012471023516</v>
      </c>
      <c r="T132" s="46">
        <f t="shared" si="179"/>
        <v>0.59213382872263209</v>
      </c>
      <c r="U132" s="46">
        <f t="shared" si="179"/>
        <v>0.58773183633963222</v>
      </c>
      <c r="V132" s="46">
        <f t="shared" si="179"/>
        <v>0.58347186606871237</v>
      </c>
      <c r="W132" s="46">
        <f t="shared" si="179"/>
        <v>0.57866249973676864</v>
      </c>
      <c r="X132" s="46">
        <f t="shared" si="179"/>
        <v>0.57371059393962343</v>
      </c>
      <c r="Y132" s="46">
        <f t="shared" si="179"/>
        <v>0.56971174712306183</v>
      </c>
      <c r="Z132" s="46">
        <f t="shared" si="179"/>
        <v>0.5654010411548438</v>
      </c>
      <c r="AA132" s="46">
        <f t="shared" si="179"/>
        <v>0.561636409273084</v>
      </c>
      <c r="AB132" s="46">
        <f t="shared" si="179"/>
        <v>0.55890360091485092</v>
      </c>
      <c r="AC132" s="46">
        <f t="shared" si="179"/>
        <v>0.55517564609693637</v>
      </c>
      <c r="AD132" s="46">
        <f t="shared" si="179"/>
        <v>0.55053953275618039</v>
      </c>
      <c r="AE132" s="46">
        <f t="shared" si="179"/>
        <v>0.54518402911005648</v>
      </c>
      <c r="AF132" s="46">
        <f t="shared" si="179"/>
        <v>0.53991956772212113</v>
      </c>
      <c r="AG132" s="46">
        <f t="shared" si="179"/>
        <v>0.53257375869919299</v>
      </c>
      <c r="AH132" s="46">
        <f t="shared" si="179"/>
        <v>0.52528241961325761</v>
      </c>
      <c r="AI132" s="46">
        <f t="shared" si="179"/>
        <v>0.51564874771090996</v>
      </c>
      <c r="AJ132" s="46">
        <f t="shared" si="179"/>
        <v>0.50526146250635318</v>
      </c>
      <c r="AK132" s="46">
        <f t="shared" si="179"/>
        <v>0.49967818921020274</v>
      </c>
      <c r="AL132" s="46">
        <f t="shared" si="179"/>
        <v>0.49532736207276046</v>
      </c>
      <c r="AM132" s="46">
        <f t="shared" si="179"/>
        <v>0.49049616067903867</v>
      </c>
      <c r="AN132" s="46">
        <f t="shared" si="179"/>
        <v>0.48862059103066635</v>
      </c>
      <c r="AO132" s="46">
        <f t="shared" si="179"/>
        <v>0.48691442393540429</v>
      </c>
      <c r="AP132" s="46">
        <f t="shared" si="179"/>
        <v>0.4843978850723536</v>
      </c>
      <c r="AQ132" s="46">
        <f t="shared" si="179"/>
        <v>0.48315847340390483</v>
      </c>
      <c r="AR132" s="46">
        <f t="shared" si="179"/>
        <v>0.48169254488259039</v>
      </c>
      <c r="AS132" s="46">
        <f t="shared" si="179"/>
        <v>0.48191343730659059</v>
      </c>
      <c r="AT132" s="46">
        <f t="shared" si="179"/>
        <v>0.48221183893560154</v>
      </c>
      <c r="AU132" s="46">
        <f t="shared" si="179"/>
        <v>0.48122385012526203</v>
      </c>
    </row>
    <row r="133" spans="1:47">
      <c r="A133" s="177" t="s">
        <v>887</v>
      </c>
      <c r="B133" s="46">
        <f>SUMPRODUCT(B78:B82,B107:B111)</f>
        <v>0.29254156680683402</v>
      </c>
      <c r="C133" s="46">
        <f t="shared" ref="C133:AU133" si="180">SUMPRODUCT(C78:C82,C107:C111)</f>
        <v>0.29015619154552635</v>
      </c>
      <c r="D133" s="46">
        <f t="shared" si="180"/>
        <v>0.28603775265026937</v>
      </c>
      <c r="E133" s="46">
        <f t="shared" si="180"/>
        <v>0.28143301060448772</v>
      </c>
      <c r="F133" s="46">
        <f t="shared" si="180"/>
        <v>0.2770399894418113</v>
      </c>
      <c r="G133" s="46">
        <f t="shared" si="180"/>
        <v>0.27592098445482394</v>
      </c>
      <c r="H133" s="46">
        <f t="shared" si="180"/>
        <v>0.27663293243717824</v>
      </c>
      <c r="I133" s="46">
        <f t="shared" si="180"/>
        <v>0.28042650929787061</v>
      </c>
      <c r="J133" s="46">
        <f t="shared" si="180"/>
        <v>0.28547066614501981</v>
      </c>
      <c r="K133" s="46">
        <f t="shared" si="180"/>
        <v>0.29263548422910657</v>
      </c>
      <c r="L133" s="46">
        <f t="shared" si="180"/>
        <v>0.30173488368636942</v>
      </c>
      <c r="M133" s="46">
        <f t="shared" si="180"/>
        <v>0.31173089877778659</v>
      </c>
      <c r="N133" s="46">
        <f t="shared" si="180"/>
        <v>0.32223198337626185</v>
      </c>
      <c r="O133" s="46">
        <f t="shared" si="180"/>
        <v>0.33153223123425185</v>
      </c>
      <c r="P133" s="46">
        <f t="shared" si="180"/>
        <v>0.3383134346547062</v>
      </c>
      <c r="Q133" s="46">
        <f t="shared" si="180"/>
        <v>0.34350091348926654</v>
      </c>
      <c r="R133" s="46">
        <f t="shared" si="180"/>
        <v>0.34752228127719809</v>
      </c>
      <c r="S133" s="46">
        <f t="shared" si="180"/>
        <v>0.35117260793374483</v>
      </c>
      <c r="T133" s="46">
        <f t="shared" si="180"/>
        <v>0.35495840609822815</v>
      </c>
      <c r="U133" s="46">
        <f t="shared" si="180"/>
        <v>0.36036207451893354</v>
      </c>
      <c r="V133" s="46">
        <f t="shared" si="180"/>
        <v>0.36583921024232857</v>
      </c>
      <c r="W133" s="46">
        <f t="shared" si="180"/>
        <v>0.37201917459847927</v>
      </c>
      <c r="X133" s="46">
        <f t="shared" si="180"/>
        <v>0.3782854894494348</v>
      </c>
      <c r="Y133" s="46">
        <f t="shared" si="180"/>
        <v>0.38355309054587489</v>
      </c>
      <c r="Z133" s="46">
        <f t="shared" si="180"/>
        <v>0.389159120844012</v>
      </c>
      <c r="AA133" s="46">
        <f t="shared" si="180"/>
        <v>0.39422527732934132</v>
      </c>
      <c r="AB133" s="46">
        <f t="shared" si="180"/>
        <v>0.39822505927242868</v>
      </c>
      <c r="AC133" s="46">
        <f t="shared" si="180"/>
        <v>0.40328583651463495</v>
      </c>
      <c r="AD133" s="46">
        <f t="shared" si="180"/>
        <v>0.40943489496947322</v>
      </c>
      <c r="AE133" s="46">
        <f t="shared" si="180"/>
        <v>0.4163628358833979</v>
      </c>
      <c r="AF133" s="46">
        <f t="shared" si="180"/>
        <v>0.42315871741075972</v>
      </c>
      <c r="AG133" s="46">
        <f t="shared" si="180"/>
        <v>0.43238942710392381</v>
      </c>
      <c r="AH133" s="46">
        <f t="shared" si="180"/>
        <v>0.44180852222065248</v>
      </c>
      <c r="AI133" s="46">
        <f t="shared" si="180"/>
        <v>0.45384465689034176</v>
      </c>
      <c r="AJ133" s="46">
        <f t="shared" si="180"/>
        <v>0.46663135805550088</v>
      </c>
      <c r="AK133" s="46">
        <f t="shared" si="180"/>
        <v>0.47411896638305151</v>
      </c>
      <c r="AL133" s="46">
        <f t="shared" si="180"/>
        <v>0.48041059378272233</v>
      </c>
      <c r="AM133" s="46">
        <f t="shared" si="180"/>
        <v>0.48713248391402836</v>
      </c>
      <c r="AN133" s="46">
        <f t="shared" si="180"/>
        <v>0.49066590073703015</v>
      </c>
      <c r="AO133" s="46">
        <f t="shared" si="180"/>
        <v>0.49397382657704442</v>
      </c>
      <c r="AP133" s="46">
        <f t="shared" si="180"/>
        <v>0.49815186702211511</v>
      </c>
      <c r="AQ133" s="46">
        <f t="shared" si="180"/>
        <v>0.50099452284260793</v>
      </c>
      <c r="AR133" s="46">
        <f t="shared" si="180"/>
        <v>0.50401794341270489</v>
      </c>
      <c r="AS133" s="46">
        <f t="shared" si="180"/>
        <v>0.5052219950129796</v>
      </c>
      <c r="AT133" s="46">
        <f t="shared" si="180"/>
        <v>0.50646091144883487</v>
      </c>
      <c r="AU133" s="46">
        <f t="shared" si="180"/>
        <v>0.50897502046383925</v>
      </c>
    </row>
    <row r="134" spans="1:47" ht="28">
      <c r="A134" s="194" t="s">
        <v>891</v>
      </c>
      <c r="B134" s="121">
        <f>B132*B133</f>
        <v>0.20464750981438048</v>
      </c>
      <c r="C134" s="121">
        <f t="shared" ref="C134:AU134" si="181">C132*C133</f>
        <v>0.20229578244343482</v>
      </c>
      <c r="D134" s="121">
        <f t="shared" si="181"/>
        <v>0.1987508623405583</v>
      </c>
      <c r="E134" s="121">
        <f t="shared" si="181"/>
        <v>0.19502903845838507</v>
      </c>
      <c r="F134" s="121">
        <f t="shared" si="181"/>
        <v>0.19144956284709916</v>
      </c>
      <c r="G134" s="121">
        <f t="shared" si="181"/>
        <v>0.18958681657970677</v>
      </c>
      <c r="H134" s="121">
        <f t="shared" si="181"/>
        <v>0.18872837890942967</v>
      </c>
      <c r="I134" s="121">
        <f t="shared" si="181"/>
        <v>0.18939725309704367</v>
      </c>
      <c r="J134" s="121">
        <f t="shared" si="181"/>
        <v>0.19062476922964575</v>
      </c>
      <c r="K134" s="121">
        <f t="shared" si="181"/>
        <v>0.19256498423948004</v>
      </c>
      <c r="L134" s="121">
        <f t="shared" si="181"/>
        <v>0.19520064057537931</v>
      </c>
      <c r="M134" s="121">
        <f t="shared" si="181"/>
        <v>0.19823316957269566</v>
      </c>
      <c r="N134" s="121">
        <f t="shared" si="181"/>
        <v>0.20131589396199712</v>
      </c>
      <c r="O134" s="121">
        <f t="shared" si="181"/>
        <v>0.20398856078850242</v>
      </c>
      <c r="P134" s="121">
        <f t="shared" si="181"/>
        <v>0.20580968449123643</v>
      </c>
      <c r="Q134" s="121">
        <f t="shared" si="181"/>
        <v>0.20712207090141979</v>
      </c>
      <c r="R134" s="121">
        <f t="shared" si="181"/>
        <v>0.20810683728606225</v>
      </c>
      <c r="S134" s="121">
        <f t="shared" si="181"/>
        <v>0.20906363247601484</v>
      </c>
      <c r="T134" s="121">
        <f t="shared" si="181"/>
        <v>0.21018288004022673</v>
      </c>
      <c r="U134" s="121">
        <f t="shared" si="181"/>
        <v>0.21179626380417219</v>
      </c>
      <c r="V134" s="121">
        <f t="shared" si="181"/>
        <v>0.21345688668119545</v>
      </c>
      <c r="W134" s="121">
        <f t="shared" si="181"/>
        <v>0.21527354552316541</v>
      </c>
      <c r="X134" s="121">
        <f t="shared" si="181"/>
        <v>0.21702639283077638</v>
      </c>
      <c r="Y134" s="121">
        <f t="shared" si="181"/>
        <v>0.21851470132934031</v>
      </c>
      <c r="Z134" s="121">
        <f t="shared" si="181"/>
        <v>0.22003097210010805</v>
      </c>
      <c r="AA134" s="121">
        <f t="shared" si="181"/>
        <v>0.22141126920393697</v>
      </c>
      <c r="AB134" s="121">
        <f t="shared" si="181"/>
        <v>0.22256941960189033</v>
      </c>
      <c r="AC134" s="121">
        <f t="shared" si="181"/>
        <v>0.22389447484875591</v>
      </c>
      <c r="AD134" s="121">
        <f t="shared" si="181"/>
        <v>0.22541009577056959</v>
      </c>
      <c r="AE134" s="121">
        <f t="shared" si="181"/>
        <v>0.22699436843860007</v>
      </c>
      <c r="AF134" s="121">
        <f t="shared" si="181"/>
        <v>0.2284716717822646</v>
      </c>
      <c r="AG134" s="121">
        <f t="shared" si="181"/>
        <v>0.23027926241452742</v>
      </c>
      <c r="AH134" s="121">
        <f t="shared" si="181"/>
        <v>0.23207424955782202</v>
      </c>
      <c r="AI134" s="121">
        <f t="shared" si="181"/>
        <v>0.23402442898079234</v>
      </c>
      <c r="AJ134" s="121">
        <f t="shared" si="181"/>
        <v>0.23577084242244811</v>
      </c>
      <c r="AK134" s="121">
        <f t="shared" si="181"/>
        <v>0.23690690659249616</v>
      </c>
      <c r="AL134" s="121">
        <f t="shared" si="181"/>
        <v>0.23796051213020436</v>
      </c>
      <c r="AM134" s="121">
        <f t="shared" si="181"/>
        <v>0.23893661310187447</v>
      </c>
      <c r="AN134" s="121">
        <f t="shared" si="181"/>
        <v>0.23974946241672193</v>
      </c>
      <c r="AO134" s="121">
        <f t="shared" si="181"/>
        <v>0.24052298120692889</v>
      </c>
      <c r="AP134" s="121">
        <f t="shared" si="181"/>
        <v>0.2413037108303569</v>
      </c>
      <c r="AQ134" s="121">
        <f t="shared" si="181"/>
        <v>0.24205974884035217</v>
      </c>
      <c r="AR134" s="121">
        <f t="shared" si="181"/>
        <v>0.24278168582895526</v>
      </c>
      <c r="AS134" s="121">
        <f t="shared" si="181"/>
        <v>0.24347326821959817</v>
      </c>
      <c r="AT134" s="121">
        <f t="shared" si="181"/>
        <v>0.24422144745874352</v>
      </c>
      <c r="AU134" s="121">
        <f t="shared" si="181"/>
        <v>0.24493091896519276</v>
      </c>
    </row>
    <row r="135" spans="1:47" ht="28">
      <c r="A135" s="195" t="s">
        <v>892</v>
      </c>
      <c r="B135" s="196">
        <f>SUMPRODUCT(B78:B82,B120:B124)</f>
        <v>0.12954443512122982</v>
      </c>
      <c r="C135" s="196">
        <f t="shared" ref="C135:AU135" si="182">SUMPRODUCT(C78:C82,C120:C124)</f>
        <v>0.12741389510852877</v>
      </c>
      <c r="D135" s="196">
        <f t="shared" si="182"/>
        <v>0.12474732473859387</v>
      </c>
      <c r="E135" s="196">
        <f t="shared" si="182"/>
        <v>0.1221893003978044</v>
      </c>
      <c r="F135" s="196">
        <f t="shared" si="182"/>
        <v>0.11967088623392064</v>
      </c>
      <c r="G135" s="196">
        <f t="shared" si="182"/>
        <v>0.117159027642461</v>
      </c>
      <c r="H135" s="196">
        <f t="shared" si="182"/>
        <v>0.11478841668721626</v>
      </c>
      <c r="I135" s="196">
        <f t="shared" si="182"/>
        <v>0.11236844977533494</v>
      </c>
      <c r="J135" s="196">
        <f t="shared" si="182"/>
        <v>0.1099190388192211</v>
      </c>
      <c r="K135" s="196">
        <f t="shared" si="182"/>
        <v>0.10711921616485889</v>
      </c>
      <c r="L135" s="196">
        <f t="shared" si="182"/>
        <v>0.1043242002904417</v>
      </c>
      <c r="M135" s="196">
        <f t="shared" si="182"/>
        <v>0.10191605975297566</v>
      </c>
      <c r="N135" s="196">
        <f t="shared" si="182"/>
        <v>9.9617179159294647E-2</v>
      </c>
      <c r="O135" s="196">
        <f t="shared" si="182"/>
        <v>9.7824210522275912E-2</v>
      </c>
      <c r="P135" s="196">
        <f t="shared" si="182"/>
        <v>9.6581661177171527E-2</v>
      </c>
      <c r="Q135" s="196">
        <f t="shared" si="182"/>
        <v>9.572639093540411E-2</v>
      </c>
      <c r="R135" s="196">
        <f t="shared" si="182"/>
        <v>9.512726034014346E-2</v>
      </c>
      <c r="S135" s="196">
        <f t="shared" si="182"/>
        <v>9.4711763621481621E-2</v>
      </c>
      <c r="T135" s="196">
        <f t="shared" si="182"/>
        <v>9.4466976480301709E-2</v>
      </c>
      <c r="U135" s="196">
        <f t="shared" si="182"/>
        <v>9.4100867371102764E-2</v>
      </c>
      <c r="V135" s="196">
        <f t="shared" si="182"/>
        <v>9.376761077949082E-2</v>
      </c>
      <c r="W135" s="196">
        <f t="shared" si="182"/>
        <v>9.3297777580726771E-2</v>
      </c>
      <c r="X135" s="196">
        <f t="shared" si="182"/>
        <v>9.2724801307357274E-2</v>
      </c>
      <c r="Y135" s="196">
        <f t="shared" si="182"/>
        <v>9.2292952202493589E-2</v>
      </c>
      <c r="Z135" s="196">
        <f t="shared" si="182"/>
        <v>9.178688759775408E-2</v>
      </c>
      <c r="AA135" s="196">
        <f t="shared" si="182"/>
        <v>9.1341976070618031E-2</v>
      </c>
      <c r="AB135" s="196">
        <f t="shared" si="182"/>
        <v>9.104769650930461E-2</v>
      </c>
      <c r="AC135" s="196">
        <f t="shared" si="182"/>
        <v>9.0571329651750312E-2</v>
      </c>
      <c r="AD135" s="196">
        <f t="shared" si="182"/>
        <v>9.0021781246084856E-2</v>
      </c>
      <c r="AE135" s="196">
        <f t="shared" si="182"/>
        <v>8.9378742318587778E-2</v>
      </c>
      <c r="AF135" s="196">
        <f t="shared" si="182"/>
        <v>8.8768999868773582E-2</v>
      </c>
      <c r="AG135" s="196">
        <f t="shared" si="182"/>
        <v>8.7992073975286661E-2</v>
      </c>
      <c r="AH135" s="196">
        <f t="shared" si="182"/>
        <v>8.7319459193879734E-2</v>
      </c>
      <c r="AI135" s="196">
        <f t="shared" si="182"/>
        <v>8.6346436965516762E-2</v>
      </c>
      <c r="AJ135" s="196">
        <f t="shared" si="182"/>
        <v>8.5329972207948385E-2</v>
      </c>
      <c r="AK135" s="196">
        <f t="shared" si="182"/>
        <v>8.5001070788952554E-2</v>
      </c>
      <c r="AL135" s="196">
        <f t="shared" si="182"/>
        <v>8.4879531517575962E-2</v>
      </c>
      <c r="AM135" s="196">
        <f t="shared" si="182"/>
        <v>8.4666463116592955E-2</v>
      </c>
      <c r="AN135" s="196">
        <f t="shared" si="182"/>
        <v>8.4963253394995344E-2</v>
      </c>
      <c r="AO135" s="196">
        <f t="shared" si="182"/>
        <v>8.5271895912387818E-2</v>
      </c>
      <c r="AP135" s="196">
        <f t="shared" si="182"/>
        <v>8.5468643886926821E-2</v>
      </c>
      <c r="AQ135" s="196">
        <f t="shared" si="182"/>
        <v>8.587829437253458E-2</v>
      </c>
      <c r="AR135" s="196">
        <f t="shared" si="182"/>
        <v>8.6231651138968385E-2</v>
      </c>
      <c r="AS135" s="196">
        <f t="shared" si="182"/>
        <v>8.6845230182960087E-2</v>
      </c>
      <c r="AT135" s="196">
        <f t="shared" si="182"/>
        <v>8.7531205997161993E-2</v>
      </c>
      <c r="AU135" s="196">
        <f t="shared" si="182"/>
        <v>8.7975547991965677E-2</v>
      </c>
    </row>
    <row r="136" spans="1:47">
      <c r="A136" s="38" t="s">
        <v>893</v>
      </c>
      <c r="B136" s="197">
        <f>B132</f>
        <v>0.69955019400545493</v>
      </c>
      <c r="C136" s="197">
        <f t="shared" ref="C136:AU136" si="183">C132</f>
        <v>0.69719615964732573</v>
      </c>
      <c r="D136" s="197">
        <f t="shared" si="183"/>
        <v>0.69484136446689826</v>
      </c>
      <c r="E136" s="197">
        <f t="shared" si="183"/>
        <v>0.69298565239196264</v>
      </c>
      <c r="F136" s="197">
        <f t="shared" si="183"/>
        <v>0.69105389165238429</v>
      </c>
      <c r="G136" s="197">
        <f t="shared" si="183"/>
        <v>0.68710546591554178</v>
      </c>
      <c r="H136" s="197">
        <f t="shared" si="183"/>
        <v>0.68223395257644825</v>
      </c>
      <c r="I136" s="197">
        <f t="shared" si="183"/>
        <v>0.67538997497510067</v>
      </c>
      <c r="J136" s="197">
        <f t="shared" si="183"/>
        <v>0.66775606686260325</v>
      </c>
      <c r="K136" s="197">
        <f t="shared" si="183"/>
        <v>0.65803702769251127</v>
      </c>
      <c r="L136" s="197">
        <f t="shared" si="183"/>
        <v>0.646927654471253</v>
      </c>
      <c r="M136" s="197">
        <f t="shared" si="183"/>
        <v>0.63591119888953851</v>
      </c>
      <c r="N136" s="197">
        <f t="shared" si="183"/>
        <v>0.62475453818290227</v>
      </c>
      <c r="O136" s="197">
        <f t="shared" si="183"/>
        <v>0.61529028423293641</v>
      </c>
      <c r="P136" s="197">
        <f t="shared" si="183"/>
        <v>0.60834026500098215</v>
      </c>
      <c r="Q136" s="197">
        <f t="shared" si="183"/>
        <v>0.6029738576165149</v>
      </c>
      <c r="R136" s="197">
        <f t="shared" si="183"/>
        <v>0.59883020024280875</v>
      </c>
      <c r="S136" s="197">
        <f t="shared" si="183"/>
        <v>0.59533012471023516</v>
      </c>
      <c r="T136" s="197">
        <f t="shared" si="183"/>
        <v>0.59213382872263209</v>
      </c>
      <c r="U136" s="197">
        <f t="shared" si="183"/>
        <v>0.58773183633963222</v>
      </c>
      <c r="V136" s="197">
        <f t="shared" si="183"/>
        <v>0.58347186606871237</v>
      </c>
      <c r="W136" s="197">
        <f t="shared" si="183"/>
        <v>0.57866249973676864</v>
      </c>
      <c r="X136" s="197">
        <f t="shared" si="183"/>
        <v>0.57371059393962343</v>
      </c>
      <c r="Y136" s="197">
        <f t="shared" si="183"/>
        <v>0.56971174712306183</v>
      </c>
      <c r="Z136" s="197">
        <f t="shared" si="183"/>
        <v>0.5654010411548438</v>
      </c>
      <c r="AA136" s="197">
        <f t="shared" si="183"/>
        <v>0.561636409273084</v>
      </c>
      <c r="AB136" s="197">
        <f t="shared" si="183"/>
        <v>0.55890360091485092</v>
      </c>
      <c r="AC136" s="197">
        <f t="shared" si="183"/>
        <v>0.55517564609693637</v>
      </c>
      <c r="AD136" s="197">
        <f t="shared" si="183"/>
        <v>0.55053953275618039</v>
      </c>
      <c r="AE136" s="197">
        <f t="shared" si="183"/>
        <v>0.54518402911005648</v>
      </c>
      <c r="AF136" s="197">
        <f t="shared" si="183"/>
        <v>0.53991956772212113</v>
      </c>
      <c r="AG136" s="197">
        <f t="shared" si="183"/>
        <v>0.53257375869919299</v>
      </c>
      <c r="AH136" s="197">
        <f t="shared" si="183"/>
        <v>0.52528241961325761</v>
      </c>
      <c r="AI136" s="197">
        <f t="shared" si="183"/>
        <v>0.51564874771090996</v>
      </c>
      <c r="AJ136" s="197">
        <f t="shared" si="183"/>
        <v>0.50526146250635318</v>
      </c>
      <c r="AK136" s="197">
        <f t="shared" si="183"/>
        <v>0.49967818921020274</v>
      </c>
      <c r="AL136" s="197">
        <f t="shared" si="183"/>
        <v>0.49532736207276046</v>
      </c>
      <c r="AM136" s="197">
        <f t="shared" si="183"/>
        <v>0.49049616067903867</v>
      </c>
      <c r="AN136" s="197">
        <f t="shared" si="183"/>
        <v>0.48862059103066635</v>
      </c>
      <c r="AO136" s="197">
        <f t="shared" si="183"/>
        <v>0.48691442393540429</v>
      </c>
      <c r="AP136" s="197">
        <f t="shared" si="183"/>
        <v>0.4843978850723536</v>
      </c>
      <c r="AQ136" s="197">
        <f t="shared" si="183"/>
        <v>0.48315847340390483</v>
      </c>
      <c r="AR136" s="197">
        <f t="shared" si="183"/>
        <v>0.48169254488259039</v>
      </c>
      <c r="AS136" s="197">
        <f t="shared" si="183"/>
        <v>0.48191343730659059</v>
      </c>
      <c r="AT136" s="197">
        <f t="shared" si="183"/>
        <v>0.48221183893560154</v>
      </c>
      <c r="AU136" s="197">
        <f t="shared" si="183"/>
        <v>0.48122385012526203</v>
      </c>
    </row>
    <row r="137" spans="1:47">
      <c r="A137" s="38" t="s">
        <v>894</v>
      </c>
      <c r="B137" s="229">
        <f>B135/B136</f>
        <v>0.18518247329686205</v>
      </c>
      <c r="C137" s="197">
        <f t="shared" ref="C137:AU137" si="184">C135/C136</f>
        <v>0.18275186021245535</v>
      </c>
      <c r="D137" s="197">
        <f t="shared" si="184"/>
        <v>0.17953353257013349</v>
      </c>
      <c r="E137" s="197">
        <f t="shared" si="184"/>
        <v>0.17632298731733681</v>
      </c>
      <c r="F137" s="197">
        <f t="shared" si="184"/>
        <v>0.17317156835304792</v>
      </c>
      <c r="G137" s="197">
        <f t="shared" si="184"/>
        <v>0.17051098187139449</v>
      </c>
      <c r="H137" s="197">
        <f t="shared" si="184"/>
        <v>0.16825374382749378</v>
      </c>
      <c r="I137" s="197">
        <f t="shared" si="184"/>
        <v>0.16637565545665314</v>
      </c>
      <c r="J137" s="197">
        <f t="shared" si="184"/>
        <v>0.16460956968263371</v>
      </c>
      <c r="K137" s="197">
        <f t="shared" si="184"/>
        <v>0.16278600087366779</v>
      </c>
      <c r="L137" s="197">
        <f t="shared" si="184"/>
        <v>0.16126099969510188</v>
      </c>
      <c r="M137" s="197">
        <f t="shared" si="184"/>
        <v>0.16026775425711456</v>
      </c>
      <c r="N137" s="197">
        <f t="shared" si="184"/>
        <v>0.15945010891642514</v>
      </c>
      <c r="O137" s="197">
        <f t="shared" si="184"/>
        <v>0.15898871317987795</v>
      </c>
      <c r="P137" s="197">
        <f t="shared" si="184"/>
        <v>0.15876256551424489</v>
      </c>
      <c r="Q137" s="197">
        <f t="shared" si="184"/>
        <v>0.15875711645907722</v>
      </c>
      <c r="R137" s="197">
        <f t="shared" si="184"/>
        <v>0.15885514842366341</v>
      </c>
      <c r="S137" s="197">
        <f t="shared" si="184"/>
        <v>0.15909116587637934</v>
      </c>
      <c r="T137" s="197">
        <f t="shared" si="184"/>
        <v>0.15953653025379169</v>
      </c>
      <c r="U137" s="197">
        <f t="shared" si="184"/>
        <v>0.16010850791605707</v>
      </c>
      <c r="V137" s="197">
        <f t="shared" si="184"/>
        <v>0.16070631033381874</v>
      </c>
      <c r="W137" s="197">
        <f t="shared" si="184"/>
        <v>0.16123003931163254</v>
      </c>
      <c r="X137" s="197">
        <f t="shared" si="184"/>
        <v>0.16162295465144488</v>
      </c>
      <c r="Y137" s="197">
        <f t="shared" si="184"/>
        <v>0.16199938419482449</v>
      </c>
      <c r="Z137" s="197">
        <f t="shared" si="184"/>
        <v>0.16233943858730324</v>
      </c>
      <c r="AA137" s="197">
        <f t="shared" si="184"/>
        <v>0.16263542491634458</v>
      </c>
      <c r="AB137" s="197">
        <f t="shared" si="184"/>
        <v>0.16290411505717914</v>
      </c>
      <c r="AC137" s="197">
        <f t="shared" si="184"/>
        <v>0.16313995451438826</v>
      </c>
      <c r="AD137" s="197">
        <f t="shared" si="184"/>
        <v>0.16351556226199865</v>
      </c>
      <c r="AE137" s="197">
        <f t="shared" si="184"/>
        <v>0.16394233423251081</v>
      </c>
      <c r="AF137" s="197">
        <f t="shared" si="184"/>
        <v>0.16441152567091266</v>
      </c>
      <c r="AG137" s="197">
        <f t="shared" si="184"/>
        <v>0.16522044606592443</v>
      </c>
      <c r="AH137" s="197">
        <f t="shared" si="184"/>
        <v>0.16623335549316351</v>
      </c>
      <c r="AI137" s="197">
        <f t="shared" si="184"/>
        <v>0.16745204433993016</v>
      </c>
      <c r="AJ137" s="197">
        <f t="shared" si="184"/>
        <v>0.16888280334041</v>
      </c>
      <c r="AK137" s="197">
        <f t="shared" si="184"/>
        <v>0.17011162909332955</v>
      </c>
      <c r="AL137" s="197">
        <f t="shared" si="184"/>
        <v>0.17136047393462528</v>
      </c>
      <c r="AM137" s="197">
        <f t="shared" si="184"/>
        <v>0.17261391607914206</v>
      </c>
      <c r="AN137" s="197">
        <f t="shared" si="184"/>
        <v>0.17388389878490193</v>
      </c>
      <c r="AO137" s="197">
        <f t="shared" si="184"/>
        <v>0.17512706898923222</v>
      </c>
      <c r="AP137" s="197">
        <f t="shared" si="184"/>
        <v>0.17644305749634009</v>
      </c>
      <c r="AQ137" s="197">
        <f t="shared" si="184"/>
        <v>0.17774353364334586</v>
      </c>
      <c r="AR137" s="197">
        <f t="shared" si="184"/>
        <v>0.17901803142912834</v>
      </c>
      <c r="AS137" s="197">
        <f t="shared" si="184"/>
        <v>0.18020918999133376</v>
      </c>
      <c r="AT137" s="197">
        <f t="shared" si="184"/>
        <v>0.18152023432351194</v>
      </c>
      <c r="AU137" s="197">
        <f t="shared" si="184"/>
        <v>0.18281626725081424</v>
      </c>
    </row>
    <row r="138" spans="1:47">
      <c r="B138" s="190"/>
    </row>
    <row r="140" spans="1:47">
      <c r="A140" s="344" t="s">
        <v>889</v>
      </c>
      <c r="B140" s="344"/>
      <c r="C140" s="344"/>
    </row>
    <row r="142" spans="1:47">
      <c r="A142" t="s">
        <v>896</v>
      </c>
    </row>
    <row r="143" spans="1:47">
      <c r="A143" t="s">
        <v>897</v>
      </c>
    </row>
    <row r="144" spans="1:47">
      <c r="A144" t="s">
        <v>898</v>
      </c>
    </row>
    <row r="146" spans="1:59" s="20" customFormat="1">
      <c r="A146" s="27"/>
      <c r="B146" s="27">
        <v>1960</v>
      </c>
      <c r="C146" s="27">
        <f>B146+1</f>
        <v>1961</v>
      </c>
      <c r="D146" s="27">
        <f t="shared" ref="D146:AL146" si="185">C146+1</f>
        <v>1962</v>
      </c>
      <c r="E146" s="27">
        <f t="shared" si="185"/>
        <v>1963</v>
      </c>
      <c r="F146" s="27">
        <f t="shared" si="185"/>
        <v>1964</v>
      </c>
      <c r="G146" s="27">
        <f t="shared" si="185"/>
        <v>1965</v>
      </c>
      <c r="H146" s="27">
        <f t="shared" si="185"/>
        <v>1966</v>
      </c>
      <c r="I146" s="27">
        <f t="shared" si="185"/>
        <v>1967</v>
      </c>
      <c r="J146" s="27">
        <f t="shared" si="185"/>
        <v>1968</v>
      </c>
      <c r="K146" s="27">
        <f t="shared" si="185"/>
        <v>1969</v>
      </c>
      <c r="L146" s="27">
        <f t="shared" si="185"/>
        <v>1970</v>
      </c>
      <c r="M146" s="27">
        <f t="shared" si="185"/>
        <v>1971</v>
      </c>
      <c r="N146" s="27">
        <f t="shared" si="185"/>
        <v>1972</v>
      </c>
      <c r="O146" s="27">
        <f t="shared" si="185"/>
        <v>1973</v>
      </c>
      <c r="P146" s="27">
        <f t="shared" si="185"/>
        <v>1974</v>
      </c>
      <c r="Q146" s="27">
        <f t="shared" si="185"/>
        <v>1975</v>
      </c>
      <c r="R146" s="27">
        <f t="shared" si="185"/>
        <v>1976</v>
      </c>
      <c r="S146" s="27">
        <f t="shared" si="185"/>
        <v>1977</v>
      </c>
      <c r="T146" s="27">
        <f t="shared" si="185"/>
        <v>1978</v>
      </c>
      <c r="U146" s="27">
        <f t="shared" si="185"/>
        <v>1979</v>
      </c>
      <c r="V146" s="27">
        <f t="shared" si="185"/>
        <v>1980</v>
      </c>
      <c r="W146" s="27">
        <f t="shared" si="185"/>
        <v>1981</v>
      </c>
      <c r="X146" s="27">
        <f t="shared" si="185"/>
        <v>1982</v>
      </c>
      <c r="Y146" s="27">
        <f t="shared" si="185"/>
        <v>1983</v>
      </c>
      <c r="Z146" s="27">
        <f t="shared" si="185"/>
        <v>1984</v>
      </c>
      <c r="AA146" s="27">
        <f t="shared" si="185"/>
        <v>1985</v>
      </c>
      <c r="AB146" s="27">
        <f t="shared" si="185"/>
        <v>1986</v>
      </c>
      <c r="AC146" s="27">
        <f t="shared" si="185"/>
        <v>1987</v>
      </c>
      <c r="AD146" s="27">
        <f t="shared" si="185"/>
        <v>1988</v>
      </c>
      <c r="AE146" s="27">
        <f t="shared" si="185"/>
        <v>1989</v>
      </c>
      <c r="AF146" s="27">
        <f t="shared" si="185"/>
        <v>1990</v>
      </c>
      <c r="AG146" s="27">
        <f t="shared" si="185"/>
        <v>1991</v>
      </c>
      <c r="AH146" s="27">
        <f t="shared" si="185"/>
        <v>1992</v>
      </c>
      <c r="AI146" s="27">
        <f t="shared" si="185"/>
        <v>1993</v>
      </c>
      <c r="AJ146" s="27">
        <f t="shared" si="185"/>
        <v>1994</v>
      </c>
      <c r="AK146" s="27">
        <f t="shared" si="185"/>
        <v>1995</v>
      </c>
      <c r="AL146" s="27">
        <f t="shared" si="185"/>
        <v>1996</v>
      </c>
      <c r="AM146" s="27">
        <f>AL146+1</f>
        <v>1997</v>
      </c>
      <c r="AN146" s="27">
        <f t="shared" ref="AN146:AP146" si="186">AM146+1</f>
        <v>1998</v>
      </c>
      <c r="AO146" s="27">
        <f t="shared" si="186"/>
        <v>1999</v>
      </c>
      <c r="AP146" s="27">
        <f t="shared" si="186"/>
        <v>2000</v>
      </c>
      <c r="AQ146" s="27">
        <f>AP146+1</f>
        <v>2001</v>
      </c>
      <c r="AR146" s="27">
        <f t="shared" ref="AR146:AT146" si="187">AQ146+1</f>
        <v>2002</v>
      </c>
      <c r="AS146" s="27">
        <f t="shared" si="187"/>
        <v>2003</v>
      </c>
      <c r="AT146" s="27">
        <f t="shared" si="187"/>
        <v>2004</v>
      </c>
      <c r="AU146" s="27">
        <f>AT146+1</f>
        <v>2005</v>
      </c>
      <c r="AV146" s="27">
        <f t="shared" ref="AV146:BB146" si="188">AU146+1</f>
        <v>2006</v>
      </c>
      <c r="AW146" s="27">
        <f t="shared" si="188"/>
        <v>2007</v>
      </c>
      <c r="AX146" s="27">
        <f t="shared" si="188"/>
        <v>2008</v>
      </c>
      <c r="AY146" s="27">
        <f t="shared" si="188"/>
        <v>2009</v>
      </c>
      <c r="AZ146" s="27">
        <f t="shared" si="188"/>
        <v>2010</v>
      </c>
      <c r="BA146" s="27">
        <f t="shared" si="188"/>
        <v>2011</v>
      </c>
      <c r="BB146" s="27">
        <f t="shared" si="188"/>
        <v>2012</v>
      </c>
      <c r="BC146" s="27">
        <f>BB146+1</f>
        <v>2013</v>
      </c>
      <c r="BD146" s="27">
        <f t="shared" ref="BD146:BE146" si="189">BC146+1</f>
        <v>2014</v>
      </c>
      <c r="BE146" s="27">
        <f t="shared" si="189"/>
        <v>2015</v>
      </c>
      <c r="BF146" s="27">
        <f>BE146+1</f>
        <v>2016</v>
      </c>
      <c r="BG146" s="27">
        <f t="shared" ref="BG146" si="190">BF146+1</f>
        <v>2017</v>
      </c>
    </row>
    <row r="147" spans="1:59">
      <c r="A147" s="27" t="s">
        <v>886</v>
      </c>
      <c r="B147" s="151">
        <f>FORECAST(B146,$V$147:$AA$147,$V$146:$AA$146)</f>
        <v>0.74682846005497083</v>
      </c>
      <c r="C147" s="151">
        <f t="shared" ref="C147:U147" si="191">FORECAST(C146,$V$147:$AA$147,$V$146:$AA$146)</f>
        <v>0.74447114129756109</v>
      </c>
      <c r="D147" s="151">
        <f t="shared" si="191"/>
        <v>0.74211382254015223</v>
      </c>
      <c r="E147" s="151">
        <f t="shared" si="191"/>
        <v>0.73975650378274249</v>
      </c>
      <c r="F147" s="151">
        <f t="shared" si="191"/>
        <v>0.73739918502533364</v>
      </c>
      <c r="G147" s="151">
        <f t="shared" si="191"/>
        <v>0.73504186626792389</v>
      </c>
      <c r="H147" s="151">
        <f t="shared" si="191"/>
        <v>0.73268454751051504</v>
      </c>
      <c r="I147" s="151">
        <f t="shared" si="191"/>
        <v>0.7303272287531053</v>
      </c>
      <c r="J147" s="151">
        <f t="shared" si="191"/>
        <v>0.72796990999569644</v>
      </c>
      <c r="K147" s="151">
        <f t="shared" si="191"/>
        <v>0.7256125912382867</v>
      </c>
      <c r="L147" s="151">
        <f t="shared" si="191"/>
        <v>0.72325527248087784</v>
      </c>
      <c r="M147" s="151">
        <f t="shared" si="191"/>
        <v>0.7208979537234681</v>
      </c>
      <c r="N147" s="151">
        <f t="shared" si="191"/>
        <v>0.71854063496605924</v>
      </c>
      <c r="O147" s="151">
        <f t="shared" si="191"/>
        <v>0.7161833162086495</v>
      </c>
      <c r="P147" s="151">
        <f t="shared" si="191"/>
        <v>0.71382599745124065</v>
      </c>
      <c r="Q147" s="151">
        <f t="shared" si="191"/>
        <v>0.7114686786938309</v>
      </c>
      <c r="R147" s="151">
        <f t="shared" si="191"/>
        <v>0.70911135993642205</v>
      </c>
      <c r="S147" s="151">
        <f t="shared" si="191"/>
        <v>0.7067540411790123</v>
      </c>
      <c r="T147" s="151">
        <f t="shared" si="191"/>
        <v>0.70439672242160345</v>
      </c>
      <c r="U147" s="151">
        <f t="shared" si="191"/>
        <v>0.70203940366419371</v>
      </c>
      <c r="V147" s="199">
        <f>B136</f>
        <v>0.69955019400545493</v>
      </c>
      <c r="W147" s="198">
        <f t="shared" ref="W147:BG147" si="192">C136</f>
        <v>0.69719615964732573</v>
      </c>
      <c r="X147" s="198">
        <f t="shared" si="192"/>
        <v>0.69484136446689826</v>
      </c>
      <c r="Y147" s="198">
        <f>E136</f>
        <v>0.69298565239196264</v>
      </c>
      <c r="Z147" s="198">
        <f t="shared" si="192"/>
        <v>0.69105389165238429</v>
      </c>
      <c r="AA147" s="198">
        <f t="shared" si="192"/>
        <v>0.68710546591554178</v>
      </c>
      <c r="AB147" s="198">
        <f t="shared" si="192"/>
        <v>0.68223395257644825</v>
      </c>
      <c r="AC147" s="198">
        <f t="shared" si="192"/>
        <v>0.67538997497510067</v>
      </c>
      <c r="AD147" s="198">
        <f t="shared" si="192"/>
        <v>0.66775606686260325</v>
      </c>
      <c r="AE147" s="198">
        <f t="shared" si="192"/>
        <v>0.65803702769251127</v>
      </c>
      <c r="AF147" s="198">
        <f t="shared" si="192"/>
        <v>0.646927654471253</v>
      </c>
      <c r="AG147" s="198">
        <f t="shared" si="192"/>
        <v>0.63591119888953851</v>
      </c>
      <c r="AH147" s="198">
        <f t="shared" si="192"/>
        <v>0.62475453818290227</v>
      </c>
      <c r="AI147" s="198">
        <f t="shared" si="192"/>
        <v>0.61529028423293641</v>
      </c>
      <c r="AJ147" s="198">
        <f t="shared" si="192"/>
        <v>0.60834026500098215</v>
      </c>
      <c r="AK147" s="198">
        <f t="shared" si="192"/>
        <v>0.6029738576165149</v>
      </c>
      <c r="AL147" s="198">
        <f t="shared" si="192"/>
        <v>0.59883020024280875</v>
      </c>
      <c r="AM147" s="198">
        <f t="shared" si="192"/>
        <v>0.59533012471023516</v>
      </c>
      <c r="AN147" s="198">
        <f t="shared" si="192"/>
        <v>0.59213382872263209</v>
      </c>
      <c r="AO147" s="198">
        <f t="shared" si="192"/>
        <v>0.58773183633963222</v>
      </c>
      <c r="AP147" s="198">
        <f t="shared" si="192"/>
        <v>0.58347186606871237</v>
      </c>
      <c r="AQ147" s="198">
        <f t="shared" si="192"/>
        <v>0.57866249973676864</v>
      </c>
      <c r="AR147" s="198">
        <f t="shared" si="192"/>
        <v>0.57371059393962343</v>
      </c>
      <c r="AS147" s="198">
        <f t="shared" si="192"/>
        <v>0.56971174712306183</v>
      </c>
      <c r="AT147" s="198">
        <f t="shared" si="192"/>
        <v>0.5654010411548438</v>
      </c>
      <c r="AU147" s="198">
        <f t="shared" si="192"/>
        <v>0.561636409273084</v>
      </c>
      <c r="AV147" s="198">
        <f t="shared" si="192"/>
        <v>0.55890360091485092</v>
      </c>
      <c r="AW147" s="198">
        <f t="shared" si="192"/>
        <v>0.55517564609693637</v>
      </c>
      <c r="AX147" s="198">
        <f t="shared" si="192"/>
        <v>0.55053953275618039</v>
      </c>
      <c r="AY147" s="198">
        <f t="shared" si="192"/>
        <v>0.54518402911005648</v>
      </c>
      <c r="AZ147" s="198">
        <f t="shared" si="192"/>
        <v>0.53991956772212113</v>
      </c>
      <c r="BA147" s="198">
        <f t="shared" si="192"/>
        <v>0.53257375869919299</v>
      </c>
      <c r="BB147" s="198">
        <f t="shared" si="192"/>
        <v>0.52528241961325761</v>
      </c>
      <c r="BC147" s="198">
        <f t="shared" si="192"/>
        <v>0.51564874771090996</v>
      </c>
      <c r="BD147" s="198">
        <f t="shared" si="192"/>
        <v>0.50526146250635318</v>
      </c>
      <c r="BE147" s="198">
        <f t="shared" si="192"/>
        <v>0.49967818921020274</v>
      </c>
      <c r="BF147" s="198">
        <f t="shared" si="192"/>
        <v>0.49532736207276046</v>
      </c>
      <c r="BG147" s="198">
        <f t="shared" si="192"/>
        <v>0.49049616067903867</v>
      </c>
    </row>
    <row r="148" spans="1:59">
      <c r="A148" s="27" t="s">
        <v>887</v>
      </c>
      <c r="B148" s="151">
        <v>0.20530000000000001</v>
      </c>
      <c r="C148" s="151">
        <v>0.2051</v>
      </c>
      <c r="D148" s="151">
        <v>0.2049</v>
      </c>
      <c r="E148" s="151">
        <v>0.20469999999999999</v>
      </c>
      <c r="F148" s="151">
        <v>0.20449999999999999</v>
      </c>
      <c r="G148" s="151">
        <v>0.20419999999999999</v>
      </c>
      <c r="H148" s="151">
        <v>0.20399999999999999</v>
      </c>
      <c r="I148" s="151">
        <v>0.20380000000000001</v>
      </c>
      <c r="J148" s="151">
        <v>0.20349999999999999</v>
      </c>
      <c r="K148" s="151">
        <v>0.20300000000000001</v>
      </c>
      <c r="L148" s="151">
        <v>0.20250000000000001</v>
      </c>
      <c r="M148" s="151">
        <v>0.20200000000000001</v>
      </c>
      <c r="N148" s="151">
        <v>0.20150000000000001</v>
      </c>
      <c r="O148" s="151">
        <v>0.20050000000000001</v>
      </c>
      <c r="P148" s="151">
        <v>0.19950000000000001</v>
      </c>
      <c r="Q148" s="200">
        <v>0.19850000000000001</v>
      </c>
      <c r="R148" s="200">
        <f>FORECAST(R146,$V$148:$AA$148,$V$146:$AA$146)</f>
        <v>0.19746959698628075</v>
      </c>
      <c r="S148" s="151">
        <f>FORECAST(S146,$V$148:$AA$148,$V$146:$AA$146)</f>
        <v>0.19446077190175615</v>
      </c>
      <c r="T148" s="151">
        <f>FORECAST(T146,$V$148:$AA$148,$V$146:$AA$146)</f>
        <v>0.19145194681723154</v>
      </c>
      <c r="U148" s="151">
        <f>FORECAST(U146,$V$148:$AA$148,$V$146:$AA$146)</f>
        <v>0.18844312173270694</v>
      </c>
      <c r="V148" s="199">
        <f>B137</f>
        <v>0.18518247329686205</v>
      </c>
      <c r="W148" s="198">
        <f t="shared" ref="W148:BG148" si="193">C137</f>
        <v>0.18275186021245535</v>
      </c>
      <c r="X148" s="198">
        <f t="shared" si="193"/>
        <v>0.17953353257013349</v>
      </c>
      <c r="Y148" s="198">
        <f t="shared" si="193"/>
        <v>0.17632298731733681</v>
      </c>
      <c r="Z148" s="198">
        <f t="shared" si="193"/>
        <v>0.17317156835304792</v>
      </c>
      <c r="AA148" s="198">
        <f t="shared" si="193"/>
        <v>0.17051098187139449</v>
      </c>
      <c r="AB148" s="198">
        <f t="shared" si="193"/>
        <v>0.16825374382749378</v>
      </c>
      <c r="AC148" s="198">
        <f t="shared" si="193"/>
        <v>0.16637565545665314</v>
      </c>
      <c r="AD148" s="198">
        <f t="shared" si="193"/>
        <v>0.16460956968263371</v>
      </c>
      <c r="AE148" s="198">
        <f t="shared" si="193"/>
        <v>0.16278600087366779</v>
      </c>
      <c r="AF148" s="198">
        <f t="shared" si="193"/>
        <v>0.16126099969510188</v>
      </c>
      <c r="AG148" s="198">
        <f t="shared" si="193"/>
        <v>0.16026775425711456</v>
      </c>
      <c r="AH148" s="198">
        <f t="shared" si="193"/>
        <v>0.15945010891642514</v>
      </c>
      <c r="AI148" s="198">
        <f t="shared" si="193"/>
        <v>0.15898871317987795</v>
      </c>
      <c r="AJ148" s="198">
        <f t="shared" si="193"/>
        <v>0.15876256551424489</v>
      </c>
      <c r="AK148" s="198">
        <f t="shared" si="193"/>
        <v>0.15875711645907722</v>
      </c>
      <c r="AL148" s="198">
        <f t="shared" si="193"/>
        <v>0.15885514842366341</v>
      </c>
      <c r="AM148" s="198">
        <f t="shared" si="193"/>
        <v>0.15909116587637934</v>
      </c>
      <c r="AN148" s="198">
        <f t="shared" si="193"/>
        <v>0.15953653025379169</v>
      </c>
      <c r="AO148" s="198">
        <f t="shared" si="193"/>
        <v>0.16010850791605707</v>
      </c>
      <c r="AP148" s="198">
        <f t="shared" si="193"/>
        <v>0.16070631033381874</v>
      </c>
      <c r="AQ148" s="198">
        <f t="shared" si="193"/>
        <v>0.16123003931163254</v>
      </c>
      <c r="AR148" s="198">
        <f t="shared" si="193"/>
        <v>0.16162295465144488</v>
      </c>
      <c r="AS148" s="198">
        <f t="shared" si="193"/>
        <v>0.16199938419482449</v>
      </c>
      <c r="AT148" s="198">
        <f t="shared" si="193"/>
        <v>0.16233943858730324</v>
      </c>
      <c r="AU148" s="198">
        <f t="shared" si="193"/>
        <v>0.16263542491634458</v>
      </c>
      <c r="AV148" s="198">
        <f t="shared" si="193"/>
        <v>0.16290411505717914</v>
      </c>
      <c r="AW148" s="198">
        <f t="shared" si="193"/>
        <v>0.16313995451438826</v>
      </c>
      <c r="AX148" s="198">
        <f t="shared" si="193"/>
        <v>0.16351556226199865</v>
      </c>
      <c r="AY148" s="198">
        <f t="shared" si="193"/>
        <v>0.16394233423251081</v>
      </c>
      <c r="AZ148" s="198">
        <f t="shared" si="193"/>
        <v>0.16441152567091266</v>
      </c>
      <c r="BA148" s="198">
        <f t="shared" si="193"/>
        <v>0.16522044606592443</v>
      </c>
      <c r="BB148" s="198">
        <f t="shared" si="193"/>
        <v>0.16623335549316351</v>
      </c>
      <c r="BC148" s="198">
        <f t="shared" si="193"/>
        <v>0.16745204433993016</v>
      </c>
      <c r="BD148" s="198">
        <f t="shared" si="193"/>
        <v>0.16888280334041</v>
      </c>
      <c r="BE148" s="198">
        <f t="shared" si="193"/>
        <v>0.17011162909332955</v>
      </c>
      <c r="BF148" s="198">
        <f t="shared" si="193"/>
        <v>0.17136047393462528</v>
      </c>
      <c r="BG148" s="198">
        <f t="shared" si="193"/>
        <v>0.17261391607914206</v>
      </c>
    </row>
    <row r="149" spans="1:59">
      <c r="A149" s="27" t="s">
        <v>895</v>
      </c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191">
        <f>B135</f>
        <v>0.12954443512122982</v>
      </c>
      <c r="W149" s="193">
        <f t="shared" ref="W149:BG149" si="194">C135</f>
        <v>0.12741389510852877</v>
      </c>
      <c r="X149" s="193">
        <f t="shared" si="194"/>
        <v>0.12474732473859387</v>
      </c>
      <c r="Y149" s="193">
        <f t="shared" si="194"/>
        <v>0.1221893003978044</v>
      </c>
      <c r="Z149" s="193">
        <f t="shared" si="194"/>
        <v>0.11967088623392064</v>
      </c>
      <c r="AA149" s="193">
        <f t="shared" si="194"/>
        <v>0.117159027642461</v>
      </c>
      <c r="AB149" s="193">
        <f t="shared" si="194"/>
        <v>0.11478841668721626</v>
      </c>
      <c r="AC149" s="193">
        <f t="shared" si="194"/>
        <v>0.11236844977533494</v>
      </c>
      <c r="AD149" s="193">
        <f t="shared" si="194"/>
        <v>0.1099190388192211</v>
      </c>
      <c r="AE149" s="193">
        <f t="shared" si="194"/>
        <v>0.10711921616485889</v>
      </c>
      <c r="AF149" s="193">
        <f t="shared" si="194"/>
        <v>0.1043242002904417</v>
      </c>
      <c r="AG149" s="193">
        <f t="shared" si="194"/>
        <v>0.10191605975297566</v>
      </c>
      <c r="AH149" s="193">
        <f t="shared" si="194"/>
        <v>9.9617179159294647E-2</v>
      </c>
      <c r="AI149" s="193">
        <f t="shared" si="194"/>
        <v>9.7824210522275912E-2</v>
      </c>
      <c r="AJ149" s="193">
        <f t="shared" si="194"/>
        <v>9.6581661177171527E-2</v>
      </c>
      <c r="AK149" s="193">
        <f t="shared" si="194"/>
        <v>9.572639093540411E-2</v>
      </c>
      <c r="AL149" s="193">
        <f t="shared" si="194"/>
        <v>9.512726034014346E-2</v>
      </c>
      <c r="AM149" s="193">
        <f t="shared" si="194"/>
        <v>9.4711763621481621E-2</v>
      </c>
      <c r="AN149" s="193">
        <f t="shared" si="194"/>
        <v>9.4466976480301709E-2</v>
      </c>
      <c r="AO149" s="193">
        <f t="shared" si="194"/>
        <v>9.4100867371102764E-2</v>
      </c>
      <c r="AP149" s="193">
        <f t="shared" si="194"/>
        <v>9.376761077949082E-2</v>
      </c>
      <c r="AQ149" s="193">
        <f t="shared" si="194"/>
        <v>9.3297777580726771E-2</v>
      </c>
      <c r="AR149" s="193">
        <f t="shared" si="194"/>
        <v>9.2724801307357274E-2</v>
      </c>
      <c r="AS149" s="193">
        <f t="shared" si="194"/>
        <v>9.2292952202493589E-2</v>
      </c>
      <c r="AT149" s="193">
        <f t="shared" si="194"/>
        <v>9.178688759775408E-2</v>
      </c>
      <c r="AU149" s="193">
        <f t="shared" si="194"/>
        <v>9.1341976070618031E-2</v>
      </c>
      <c r="AV149" s="193">
        <f t="shared" si="194"/>
        <v>9.104769650930461E-2</v>
      </c>
      <c r="AW149" s="193">
        <f t="shared" si="194"/>
        <v>9.0571329651750312E-2</v>
      </c>
      <c r="AX149" s="193">
        <f t="shared" si="194"/>
        <v>9.0021781246084856E-2</v>
      </c>
      <c r="AY149" s="193">
        <f t="shared" si="194"/>
        <v>8.9378742318587778E-2</v>
      </c>
      <c r="AZ149" s="193">
        <f t="shared" si="194"/>
        <v>8.8768999868773582E-2</v>
      </c>
      <c r="BA149" s="193">
        <f t="shared" si="194"/>
        <v>8.7992073975286661E-2</v>
      </c>
      <c r="BB149" s="193">
        <f t="shared" si="194"/>
        <v>8.7319459193879734E-2</v>
      </c>
      <c r="BC149" s="193">
        <f t="shared" si="194"/>
        <v>8.6346436965516762E-2</v>
      </c>
      <c r="BD149" s="193">
        <f t="shared" si="194"/>
        <v>8.5329972207948385E-2</v>
      </c>
      <c r="BE149" s="193">
        <f t="shared" si="194"/>
        <v>8.5001070788952554E-2</v>
      </c>
      <c r="BF149" s="193">
        <f t="shared" si="194"/>
        <v>8.4879531517575962E-2</v>
      </c>
      <c r="BG149" s="193">
        <f t="shared" si="194"/>
        <v>8.4666463116592955E-2</v>
      </c>
    </row>
  </sheetData>
  <mergeCells count="13">
    <mergeCell ref="A3:E3"/>
    <mergeCell ref="A20:A25"/>
    <mergeCell ref="A5:C5"/>
    <mergeCell ref="A28:C28"/>
    <mergeCell ref="A37:A42"/>
    <mergeCell ref="A73:C73"/>
    <mergeCell ref="A87:C87"/>
    <mergeCell ref="A127:C127"/>
    <mergeCell ref="A140:C140"/>
    <mergeCell ref="A46:C46"/>
    <mergeCell ref="A50:A56"/>
    <mergeCell ref="A59:C59"/>
    <mergeCell ref="A71:E7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BH172"/>
  <sheetViews>
    <sheetView topLeftCell="A140" workbookViewId="0">
      <selection activeCell="A140" sqref="A140"/>
    </sheetView>
  </sheetViews>
  <sheetFormatPr baseColWidth="10" defaultColWidth="8.83203125" defaultRowHeight="13"/>
  <cols>
    <col min="1" max="1" width="20.6640625" customWidth="1"/>
    <col min="3" max="3" width="17" customWidth="1"/>
    <col min="4" max="4" width="14" customWidth="1"/>
    <col min="12" max="12" width="11.1640625" customWidth="1"/>
    <col min="13" max="13" width="9.6640625" customWidth="1"/>
  </cols>
  <sheetData>
    <row r="2" spans="1:60">
      <c r="A2" s="156" t="s">
        <v>783</v>
      </c>
      <c r="B2" s="155"/>
      <c r="C2" s="155"/>
      <c r="D2" s="155"/>
    </row>
    <row r="3" spans="1:60">
      <c r="B3" t="s">
        <v>784</v>
      </c>
    </row>
    <row r="4" spans="1:60">
      <c r="B4" t="s">
        <v>785</v>
      </c>
    </row>
    <row r="5" spans="1:60">
      <c r="B5" t="s">
        <v>359</v>
      </c>
    </row>
    <row r="6" spans="1:60">
      <c r="B6" t="s">
        <v>59</v>
      </c>
    </row>
    <row r="7" spans="1:60">
      <c r="B7" t="s">
        <v>786</v>
      </c>
    </row>
    <row r="8" spans="1:60">
      <c r="B8" t="s">
        <v>358</v>
      </c>
    </row>
    <row r="10" spans="1:60">
      <c r="A10" s="324" t="s">
        <v>787</v>
      </c>
      <c r="B10" s="324"/>
      <c r="C10" s="324"/>
      <c r="D10" s="324"/>
      <c r="E10" s="324"/>
      <c r="F10" s="324"/>
    </row>
    <row r="12" spans="1:60">
      <c r="A12" s="344" t="s">
        <v>814</v>
      </c>
      <c r="B12" s="344"/>
      <c r="C12" s="344"/>
    </row>
    <row r="14" spans="1:60">
      <c r="C14">
        <f>1960</f>
        <v>1960</v>
      </c>
      <c r="D14">
        <f>C14+1</f>
        <v>1961</v>
      </c>
      <c r="E14">
        <f t="shared" ref="E14" si="0">D14+1</f>
        <v>1962</v>
      </c>
      <c r="F14">
        <f t="shared" ref="F14" si="1">E14+1</f>
        <v>1963</v>
      </c>
      <c r="G14">
        <f t="shared" ref="G14" si="2">F14+1</f>
        <v>1964</v>
      </c>
      <c r="H14">
        <f t="shared" ref="H14" si="3">G14+1</f>
        <v>1965</v>
      </c>
      <c r="I14">
        <f t="shared" ref="I14" si="4">H14+1</f>
        <v>1966</v>
      </c>
      <c r="J14">
        <f t="shared" ref="J14" si="5">I14+1</f>
        <v>1967</v>
      </c>
      <c r="K14">
        <f t="shared" ref="K14" si="6">J14+1</f>
        <v>1968</v>
      </c>
      <c r="L14">
        <f t="shared" ref="L14" si="7">K14+1</f>
        <v>1969</v>
      </c>
      <c r="M14">
        <f t="shared" ref="M14" si="8">L14+1</f>
        <v>1970</v>
      </c>
      <c r="N14">
        <f t="shared" ref="N14" si="9">M14+1</f>
        <v>1971</v>
      </c>
      <c r="O14">
        <f t="shared" ref="O14" si="10">N14+1</f>
        <v>1972</v>
      </c>
      <c r="P14">
        <f t="shared" ref="P14" si="11">O14+1</f>
        <v>1973</v>
      </c>
      <c r="Q14">
        <f t="shared" ref="Q14" si="12">P14+1</f>
        <v>1974</v>
      </c>
      <c r="R14">
        <f t="shared" ref="R14" si="13">Q14+1</f>
        <v>1975</v>
      </c>
      <c r="S14">
        <f t="shared" ref="S14" si="14">R14+1</f>
        <v>1976</v>
      </c>
      <c r="T14">
        <f t="shared" ref="T14" si="15">S14+1</f>
        <v>1977</v>
      </c>
      <c r="U14">
        <f t="shared" ref="U14" si="16">T14+1</f>
        <v>1978</v>
      </c>
      <c r="V14">
        <f t="shared" ref="V14" si="17">U14+1</f>
        <v>1979</v>
      </c>
      <c r="W14">
        <f t="shared" ref="W14" si="18">V14+1</f>
        <v>1980</v>
      </c>
      <c r="X14">
        <f t="shared" ref="X14" si="19">W14+1</f>
        <v>1981</v>
      </c>
      <c r="Y14">
        <f t="shared" ref="Y14" si="20">X14+1</f>
        <v>1982</v>
      </c>
      <c r="Z14">
        <f t="shared" ref="Z14" si="21">Y14+1</f>
        <v>1983</v>
      </c>
      <c r="AA14">
        <f t="shared" ref="AA14" si="22">Z14+1</f>
        <v>1984</v>
      </c>
      <c r="AB14">
        <f t="shared" ref="AB14" si="23">AA14+1</f>
        <v>1985</v>
      </c>
      <c r="AC14">
        <f t="shared" ref="AC14" si="24">AB14+1</f>
        <v>1986</v>
      </c>
      <c r="AD14">
        <f t="shared" ref="AD14" si="25">AC14+1</f>
        <v>1987</v>
      </c>
      <c r="AE14">
        <f t="shared" ref="AE14" si="26">AD14+1</f>
        <v>1988</v>
      </c>
      <c r="AF14">
        <f t="shared" ref="AF14" si="27">AE14+1</f>
        <v>1989</v>
      </c>
      <c r="AG14">
        <f t="shared" ref="AG14" si="28">AF14+1</f>
        <v>1990</v>
      </c>
      <c r="AH14">
        <f t="shared" ref="AH14" si="29">AG14+1</f>
        <v>1991</v>
      </c>
      <c r="AI14">
        <f t="shared" ref="AI14" si="30">AH14+1</f>
        <v>1992</v>
      </c>
      <c r="AJ14">
        <f t="shared" ref="AJ14" si="31">AI14+1</f>
        <v>1993</v>
      </c>
      <c r="AK14">
        <f t="shared" ref="AK14" si="32">AJ14+1</f>
        <v>1994</v>
      </c>
      <c r="AL14">
        <f t="shared" ref="AL14" si="33">AK14+1</f>
        <v>1995</v>
      </c>
      <c r="AM14">
        <f t="shared" ref="AM14" si="34">AL14+1</f>
        <v>1996</v>
      </c>
      <c r="AN14">
        <f t="shared" ref="AN14" si="35">AM14+1</f>
        <v>1997</v>
      </c>
      <c r="AO14">
        <f t="shared" ref="AO14" si="36">AN14+1</f>
        <v>1998</v>
      </c>
      <c r="AP14">
        <f t="shared" ref="AP14" si="37">AO14+1</f>
        <v>1999</v>
      </c>
      <c r="AQ14">
        <f t="shared" ref="AQ14" si="38">AP14+1</f>
        <v>2000</v>
      </c>
      <c r="AR14">
        <f t="shared" ref="AR14" si="39">AQ14+1</f>
        <v>2001</v>
      </c>
      <c r="AS14">
        <f t="shared" ref="AS14" si="40">AR14+1</f>
        <v>2002</v>
      </c>
      <c r="AT14">
        <f>AS14+1</f>
        <v>2003</v>
      </c>
      <c r="AU14">
        <f t="shared" ref="AU14" si="41">AT14+1</f>
        <v>2004</v>
      </c>
      <c r="AV14">
        <f t="shared" ref="AV14" si="42">AU14+1</f>
        <v>2005</v>
      </c>
      <c r="AW14">
        <f t="shared" ref="AW14" si="43">AV14+1</f>
        <v>2006</v>
      </c>
      <c r="AX14">
        <f t="shared" ref="AX14" si="44">AW14+1</f>
        <v>2007</v>
      </c>
      <c r="AY14">
        <f t="shared" ref="AY14" si="45">AX14+1</f>
        <v>2008</v>
      </c>
      <c r="AZ14">
        <f t="shared" ref="AZ14" si="46">AY14+1</f>
        <v>2009</v>
      </c>
      <c r="BA14">
        <f t="shared" ref="BA14" si="47">AZ14+1</f>
        <v>2010</v>
      </c>
      <c r="BB14">
        <f t="shared" ref="BB14" si="48">BA14+1</f>
        <v>2011</v>
      </c>
      <c r="BC14">
        <f t="shared" ref="BC14" si="49">BB14+1</f>
        <v>2012</v>
      </c>
      <c r="BD14">
        <f t="shared" ref="BD14" si="50">BC14+1</f>
        <v>2013</v>
      </c>
      <c r="BE14">
        <f t="shared" ref="BE14" si="51">BD14+1</f>
        <v>2014</v>
      </c>
      <c r="BF14">
        <f t="shared" ref="BF14" si="52">BE14+1</f>
        <v>2015</v>
      </c>
      <c r="BG14">
        <f t="shared" ref="BG14" si="53">BF14+1</f>
        <v>2016</v>
      </c>
      <c r="BH14">
        <f t="shared" ref="BH14" si="54">BG14+1</f>
        <v>2017</v>
      </c>
    </row>
    <row r="15" spans="1:60" ht="42">
      <c r="A15" s="157" t="s">
        <v>793</v>
      </c>
      <c r="B15" t="s">
        <v>12</v>
      </c>
      <c r="C15">
        <v>0.47499999999999998</v>
      </c>
      <c r="D15">
        <v>0.47499999999999998</v>
      </c>
      <c r="E15">
        <v>0.47499999999999998</v>
      </c>
      <c r="F15">
        <v>0.47499999999999998</v>
      </c>
      <c r="G15">
        <v>0.47499999999999998</v>
      </c>
      <c r="H15">
        <v>0.47499999999999998</v>
      </c>
      <c r="I15">
        <v>0.47499999999999998</v>
      </c>
      <c r="J15">
        <v>0.47499999999999998</v>
      </c>
      <c r="K15">
        <v>0.47499999999999998</v>
      </c>
      <c r="L15">
        <v>0.47499999999999998</v>
      </c>
      <c r="M15">
        <v>0.47499999999999998</v>
      </c>
      <c r="N15">
        <v>0.47499999999999998</v>
      </c>
      <c r="O15">
        <v>0.47499999999999998</v>
      </c>
      <c r="P15">
        <v>0.47499999999999998</v>
      </c>
      <c r="Q15">
        <v>0.47499999999999998</v>
      </c>
      <c r="R15">
        <v>0.47499999999999998</v>
      </c>
      <c r="S15">
        <v>0.47499999999999998</v>
      </c>
      <c r="T15">
        <v>0.47499999999999998</v>
      </c>
      <c r="U15">
        <v>0.47499999999999998</v>
      </c>
      <c r="V15">
        <v>0.47499999999999998</v>
      </c>
      <c r="W15">
        <v>0.47499999999999998</v>
      </c>
      <c r="X15">
        <v>0.47499999999999998</v>
      </c>
      <c r="Y15">
        <v>0.47499999999999998</v>
      </c>
      <c r="Z15">
        <v>0.47499999999999998</v>
      </c>
      <c r="AA15">
        <v>0.47499999999999998</v>
      </c>
      <c r="AB15">
        <v>0.47499999999999998</v>
      </c>
      <c r="AC15">
        <v>0.47499999999999998</v>
      </c>
      <c r="AD15">
        <v>0.47499999999999998</v>
      </c>
      <c r="AE15">
        <v>0.47499999999999998</v>
      </c>
      <c r="AF15">
        <v>0.47499999999999998</v>
      </c>
      <c r="AG15">
        <v>0.47499999999999998</v>
      </c>
      <c r="AH15">
        <v>0.47499999999999998</v>
      </c>
      <c r="AI15">
        <v>0.47499999999999998</v>
      </c>
      <c r="AJ15">
        <v>0.47499999999999998</v>
      </c>
      <c r="AK15">
        <v>0.47499999999999998</v>
      </c>
      <c r="AL15">
        <v>0.47499999999999998</v>
      </c>
      <c r="AM15">
        <v>0.47499999999999998</v>
      </c>
      <c r="AN15">
        <v>0.47499999999999998</v>
      </c>
      <c r="AO15">
        <v>0.47499999999999998</v>
      </c>
      <c r="AP15">
        <v>0.47499999999999998</v>
      </c>
      <c r="AQ15">
        <v>0.47499999999999998</v>
      </c>
      <c r="AR15">
        <v>0.47499999999999998</v>
      </c>
      <c r="AS15">
        <v>0.47499999999999998</v>
      </c>
      <c r="AT15">
        <v>0.47499999999999998</v>
      </c>
      <c r="AU15">
        <v>0.47499999999999998</v>
      </c>
      <c r="AV15">
        <v>0.47499999999999998</v>
      </c>
      <c r="AW15">
        <v>0.47499999999999998</v>
      </c>
      <c r="AX15">
        <v>0.47499999999999998</v>
      </c>
      <c r="AY15">
        <v>0.47499999999999998</v>
      </c>
      <c r="AZ15">
        <v>0.47499999999999998</v>
      </c>
      <c r="BA15">
        <v>0.47499999999999998</v>
      </c>
      <c r="BB15">
        <v>0.47499999999999998</v>
      </c>
      <c r="BC15">
        <v>0.47499999999999998</v>
      </c>
      <c r="BD15">
        <v>0.47499999999999998</v>
      </c>
      <c r="BE15">
        <v>0.47499999999999998</v>
      </c>
      <c r="BF15">
        <v>0.47499999999999998</v>
      </c>
      <c r="BG15">
        <v>0.47499999999999998</v>
      </c>
      <c r="BH15">
        <v>0.47499999999999998</v>
      </c>
    </row>
    <row r="16" spans="1:60">
      <c r="A16" t="s">
        <v>792</v>
      </c>
      <c r="B16" t="s">
        <v>12</v>
      </c>
      <c r="C16">
        <v>0.47499999999999998</v>
      </c>
      <c r="D16">
        <v>0.47499999999999998</v>
      </c>
      <c r="E16">
        <v>0.47499999999999998</v>
      </c>
      <c r="F16">
        <v>0.47499999999999998</v>
      </c>
      <c r="G16">
        <v>0.47499999999999998</v>
      </c>
      <c r="H16">
        <v>0.47499999999999998</v>
      </c>
      <c r="I16">
        <v>0.47499999999999998</v>
      </c>
      <c r="J16">
        <v>0.47499999999999998</v>
      </c>
      <c r="K16">
        <v>0.47499999999999998</v>
      </c>
      <c r="L16">
        <v>0.47499999999999998</v>
      </c>
      <c r="M16">
        <v>0.47499999999999998</v>
      </c>
      <c r="N16">
        <v>0.47499999999999998</v>
      </c>
      <c r="O16">
        <v>0.47499999999999998</v>
      </c>
      <c r="P16">
        <v>0.47499999999999998</v>
      </c>
      <c r="Q16">
        <v>0.47499999999999998</v>
      </c>
      <c r="R16">
        <v>0.47499999999999998</v>
      </c>
      <c r="S16">
        <v>0.47499999999999998</v>
      </c>
      <c r="T16">
        <v>0.47499999999999998</v>
      </c>
      <c r="U16">
        <v>0.47499999999999998</v>
      </c>
      <c r="V16">
        <v>0.47499999999999998</v>
      </c>
      <c r="W16">
        <v>0.47499999999999998</v>
      </c>
      <c r="X16">
        <v>0.47499999999999998</v>
      </c>
      <c r="Y16">
        <v>0.47499999999999998</v>
      </c>
      <c r="Z16">
        <v>0.47499999999999998</v>
      </c>
      <c r="AA16">
        <v>0.47499999999999998</v>
      </c>
      <c r="AB16">
        <v>0.47499999999999998</v>
      </c>
      <c r="AC16">
        <v>0.47499999999999998</v>
      </c>
      <c r="AD16">
        <v>0.47499999999999998</v>
      </c>
      <c r="AE16">
        <v>0.47499999999999998</v>
      </c>
      <c r="AF16">
        <v>0.47499999999999998</v>
      </c>
      <c r="AG16">
        <v>0.47499999999999998</v>
      </c>
      <c r="AH16">
        <v>0.47499999999999998</v>
      </c>
      <c r="AI16">
        <v>0.47499999999999998</v>
      </c>
      <c r="AJ16">
        <v>0.47499999999999998</v>
      </c>
      <c r="AK16">
        <v>0.47499999999999998</v>
      </c>
      <c r="AL16">
        <v>0.47499999999999998</v>
      </c>
      <c r="AM16">
        <v>0.47499999999999998</v>
      </c>
      <c r="AN16">
        <v>0.47499999999999998</v>
      </c>
      <c r="AO16">
        <v>0.47499999999999998</v>
      </c>
      <c r="AP16">
        <v>0.47499999999999998</v>
      </c>
      <c r="AQ16">
        <v>0.47499999999999998</v>
      </c>
      <c r="AR16">
        <v>0.47499999999999998</v>
      </c>
      <c r="AS16">
        <v>0.47499999999999998</v>
      </c>
      <c r="AT16">
        <v>0.47499999999999998</v>
      </c>
      <c r="AU16">
        <v>0.47499999999999998</v>
      </c>
      <c r="AV16">
        <v>0.47499999999999998</v>
      </c>
      <c r="AW16">
        <v>0.47499999999999998</v>
      </c>
      <c r="AX16">
        <v>0.47499999999999998</v>
      </c>
      <c r="AY16">
        <v>0.47499999999999998</v>
      </c>
      <c r="AZ16">
        <v>0.47499999999999998</v>
      </c>
      <c r="BA16">
        <v>0.47499999999999998</v>
      </c>
      <c r="BB16">
        <v>0.47499999999999998</v>
      </c>
      <c r="BC16">
        <v>0.47499999999999998</v>
      </c>
      <c r="BD16">
        <v>0.47499999999999998</v>
      </c>
      <c r="BE16">
        <v>0.47499999999999998</v>
      </c>
      <c r="BF16">
        <v>0.47499999999999998</v>
      </c>
      <c r="BG16">
        <v>0.47499999999999998</v>
      </c>
      <c r="BH16">
        <v>0.47499999999999998</v>
      </c>
    </row>
    <row r="17" spans="1:60">
      <c r="A17" t="s">
        <v>385</v>
      </c>
      <c r="B17" t="s">
        <v>12</v>
      </c>
      <c r="C17">
        <v>0.05</v>
      </c>
      <c r="D17">
        <v>0.05</v>
      </c>
      <c r="E17">
        <v>0.05</v>
      </c>
      <c r="F17">
        <v>0.05</v>
      </c>
      <c r="G17">
        <v>0.05</v>
      </c>
      <c r="H17">
        <v>0.05</v>
      </c>
      <c r="I17">
        <v>0.05</v>
      </c>
      <c r="J17">
        <v>0.05</v>
      </c>
      <c r="K17">
        <v>0.05</v>
      </c>
      <c r="L17">
        <v>0.05</v>
      </c>
      <c r="M17">
        <v>0.05</v>
      </c>
      <c r="N17">
        <v>0.05</v>
      </c>
      <c r="O17">
        <v>0.05</v>
      </c>
      <c r="P17">
        <v>0.05</v>
      </c>
      <c r="Q17">
        <v>0.05</v>
      </c>
      <c r="R17">
        <v>0.05</v>
      </c>
      <c r="S17">
        <v>0.05</v>
      </c>
      <c r="T17">
        <v>0.05</v>
      </c>
      <c r="U17">
        <v>0.05</v>
      </c>
      <c r="V17">
        <v>0.05</v>
      </c>
      <c r="W17">
        <v>0.05</v>
      </c>
      <c r="X17">
        <v>0.05</v>
      </c>
      <c r="Y17">
        <v>0.05</v>
      </c>
      <c r="Z17">
        <v>0.05</v>
      </c>
      <c r="AA17">
        <v>0.05</v>
      </c>
      <c r="AB17">
        <v>0.05</v>
      </c>
      <c r="AC17">
        <v>0.05</v>
      </c>
      <c r="AD17">
        <v>0.05</v>
      </c>
      <c r="AE17">
        <v>0.05</v>
      </c>
      <c r="AF17">
        <v>0.05</v>
      </c>
      <c r="AG17">
        <v>0.05</v>
      </c>
      <c r="AH17">
        <v>0.05</v>
      </c>
      <c r="AI17">
        <v>0.05</v>
      </c>
      <c r="AJ17">
        <v>0.05</v>
      </c>
      <c r="AK17">
        <v>0.05</v>
      </c>
      <c r="AL17">
        <v>0.05</v>
      </c>
      <c r="AM17">
        <v>0.05</v>
      </c>
      <c r="AN17">
        <v>0.05</v>
      </c>
      <c r="AO17">
        <v>0.05</v>
      </c>
      <c r="AP17">
        <v>0.05</v>
      </c>
      <c r="AQ17">
        <v>0.05</v>
      </c>
      <c r="AR17">
        <v>0.05</v>
      </c>
      <c r="AS17">
        <v>0.05</v>
      </c>
      <c r="AT17">
        <v>0.05</v>
      </c>
      <c r="AU17">
        <v>0.05</v>
      </c>
      <c r="AV17">
        <v>0.05</v>
      </c>
      <c r="AW17">
        <v>0.05</v>
      </c>
      <c r="AX17">
        <v>0.05</v>
      </c>
      <c r="AY17">
        <v>0.05</v>
      </c>
      <c r="AZ17">
        <v>0.05</v>
      </c>
      <c r="BA17">
        <v>0.05</v>
      </c>
      <c r="BB17">
        <v>0.05</v>
      </c>
      <c r="BC17">
        <v>0.05</v>
      </c>
      <c r="BD17">
        <v>0.05</v>
      </c>
      <c r="BE17">
        <v>0.05</v>
      </c>
      <c r="BF17">
        <v>0.05</v>
      </c>
      <c r="BG17">
        <v>0.05</v>
      </c>
      <c r="BH17">
        <v>0.05</v>
      </c>
    </row>
    <row r="21" spans="1:60">
      <c r="A21" s="324" t="s">
        <v>788</v>
      </c>
      <c r="B21" s="324"/>
      <c r="C21" s="324"/>
      <c r="D21" s="324"/>
      <c r="E21" s="324"/>
      <c r="F21" s="324"/>
    </row>
    <row r="23" spans="1:60">
      <c r="A23" s="344" t="s">
        <v>789</v>
      </c>
      <c r="B23" s="344"/>
      <c r="C23" s="344"/>
    </row>
    <row r="25" spans="1:60">
      <c r="C25">
        <f>1960</f>
        <v>1960</v>
      </c>
      <c r="D25">
        <f>C25+1</f>
        <v>1961</v>
      </c>
      <c r="E25">
        <f t="shared" ref="E25:BH25" si="55">D25+1</f>
        <v>1962</v>
      </c>
      <c r="F25">
        <f t="shared" si="55"/>
        <v>1963</v>
      </c>
      <c r="G25">
        <f t="shared" si="55"/>
        <v>1964</v>
      </c>
      <c r="H25">
        <f t="shared" si="55"/>
        <v>1965</v>
      </c>
      <c r="I25">
        <f t="shared" si="55"/>
        <v>1966</v>
      </c>
      <c r="J25">
        <f t="shared" si="55"/>
        <v>1967</v>
      </c>
      <c r="K25">
        <f t="shared" si="55"/>
        <v>1968</v>
      </c>
      <c r="L25">
        <f t="shared" si="55"/>
        <v>1969</v>
      </c>
      <c r="M25">
        <f t="shared" si="55"/>
        <v>1970</v>
      </c>
      <c r="N25">
        <f t="shared" si="55"/>
        <v>1971</v>
      </c>
      <c r="O25">
        <f t="shared" si="55"/>
        <v>1972</v>
      </c>
      <c r="P25">
        <f t="shared" si="55"/>
        <v>1973</v>
      </c>
      <c r="Q25">
        <f t="shared" si="55"/>
        <v>1974</v>
      </c>
      <c r="R25">
        <f t="shared" si="55"/>
        <v>1975</v>
      </c>
      <c r="S25">
        <f t="shared" si="55"/>
        <v>1976</v>
      </c>
      <c r="T25">
        <f t="shared" si="55"/>
        <v>1977</v>
      </c>
      <c r="U25">
        <f t="shared" si="55"/>
        <v>1978</v>
      </c>
      <c r="V25">
        <f t="shared" si="55"/>
        <v>1979</v>
      </c>
      <c r="W25">
        <f t="shared" si="55"/>
        <v>1980</v>
      </c>
      <c r="X25">
        <f t="shared" si="55"/>
        <v>1981</v>
      </c>
      <c r="Y25">
        <f t="shared" si="55"/>
        <v>1982</v>
      </c>
      <c r="Z25">
        <f t="shared" si="55"/>
        <v>1983</v>
      </c>
      <c r="AA25">
        <f t="shared" si="55"/>
        <v>1984</v>
      </c>
      <c r="AB25">
        <f t="shared" si="55"/>
        <v>1985</v>
      </c>
      <c r="AC25">
        <f t="shared" si="55"/>
        <v>1986</v>
      </c>
      <c r="AD25">
        <f t="shared" si="55"/>
        <v>1987</v>
      </c>
      <c r="AE25">
        <f t="shared" si="55"/>
        <v>1988</v>
      </c>
      <c r="AF25">
        <f t="shared" si="55"/>
        <v>1989</v>
      </c>
      <c r="AG25">
        <f t="shared" si="55"/>
        <v>1990</v>
      </c>
      <c r="AH25">
        <f t="shared" si="55"/>
        <v>1991</v>
      </c>
      <c r="AI25">
        <f t="shared" si="55"/>
        <v>1992</v>
      </c>
      <c r="AJ25">
        <f t="shared" si="55"/>
        <v>1993</v>
      </c>
      <c r="AK25">
        <f t="shared" si="55"/>
        <v>1994</v>
      </c>
      <c r="AL25">
        <f t="shared" si="55"/>
        <v>1995</v>
      </c>
      <c r="AM25">
        <f t="shared" si="55"/>
        <v>1996</v>
      </c>
      <c r="AN25">
        <f t="shared" si="55"/>
        <v>1997</v>
      </c>
      <c r="AO25">
        <f t="shared" si="55"/>
        <v>1998</v>
      </c>
      <c r="AP25">
        <f t="shared" si="55"/>
        <v>1999</v>
      </c>
      <c r="AQ25">
        <f t="shared" si="55"/>
        <v>2000</v>
      </c>
      <c r="AR25">
        <f t="shared" si="55"/>
        <v>2001</v>
      </c>
      <c r="AS25">
        <f t="shared" si="55"/>
        <v>2002</v>
      </c>
      <c r="AT25">
        <f>AS25+1</f>
        <v>2003</v>
      </c>
      <c r="AU25">
        <f t="shared" si="55"/>
        <v>2004</v>
      </c>
      <c r="AV25">
        <f t="shared" si="55"/>
        <v>2005</v>
      </c>
      <c r="AW25">
        <f t="shared" si="55"/>
        <v>2006</v>
      </c>
      <c r="AX25">
        <f t="shared" si="55"/>
        <v>2007</v>
      </c>
      <c r="AY25">
        <f t="shared" si="55"/>
        <v>2008</v>
      </c>
      <c r="AZ25">
        <f t="shared" si="55"/>
        <v>2009</v>
      </c>
      <c r="BA25">
        <f t="shared" si="55"/>
        <v>2010</v>
      </c>
      <c r="BB25">
        <f t="shared" si="55"/>
        <v>2011</v>
      </c>
      <c r="BC25">
        <f t="shared" si="55"/>
        <v>2012</v>
      </c>
      <c r="BD25">
        <f t="shared" si="55"/>
        <v>2013</v>
      </c>
      <c r="BE25">
        <f t="shared" si="55"/>
        <v>2014</v>
      </c>
      <c r="BF25">
        <f t="shared" si="55"/>
        <v>2015</v>
      </c>
      <c r="BG25">
        <f t="shared" si="55"/>
        <v>2016</v>
      </c>
      <c r="BH25">
        <f t="shared" si="55"/>
        <v>2017</v>
      </c>
    </row>
    <row r="26" spans="1:60">
      <c r="A26" t="s">
        <v>790</v>
      </c>
      <c r="B26" t="s">
        <v>12</v>
      </c>
      <c r="C26">
        <v>0.75</v>
      </c>
      <c r="D26">
        <v>0.75</v>
      </c>
      <c r="E26">
        <v>0.75</v>
      </c>
      <c r="F26">
        <v>0.75</v>
      </c>
      <c r="G26">
        <v>0.75</v>
      </c>
      <c r="H26">
        <v>0.75</v>
      </c>
      <c r="I26">
        <v>0.75</v>
      </c>
      <c r="J26">
        <v>0.75</v>
      </c>
      <c r="K26">
        <v>0.75</v>
      </c>
      <c r="L26">
        <v>0.75</v>
      </c>
      <c r="M26">
        <v>0.75</v>
      </c>
      <c r="N26">
        <v>0.75</v>
      </c>
      <c r="O26">
        <v>0.75</v>
      </c>
      <c r="P26">
        <v>0.75</v>
      </c>
      <c r="Q26">
        <v>0.75</v>
      </c>
      <c r="R26">
        <v>0.75</v>
      </c>
      <c r="S26">
        <v>0.75</v>
      </c>
      <c r="T26">
        <v>0.75</v>
      </c>
      <c r="U26">
        <v>0.75</v>
      </c>
      <c r="V26">
        <v>0.75</v>
      </c>
      <c r="W26">
        <v>0.75</v>
      </c>
      <c r="X26">
        <v>0.75</v>
      </c>
      <c r="Y26">
        <v>0.75</v>
      </c>
      <c r="Z26">
        <v>0.75</v>
      </c>
      <c r="AA26">
        <v>0.75</v>
      </c>
      <c r="AB26">
        <v>0.75</v>
      </c>
      <c r="AC26">
        <v>0.75</v>
      </c>
      <c r="AD26">
        <v>0.75</v>
      </c>
      <c r="AE26">
        <v>0.75</v>
      </c>
      <c r="AF26">
        <v>0.75</v>
      </c>
      <c r="AG26">
        <v>0.75</v>
      </c>
      <c r="AH26">
        <v>0.75</v>
      </c>
      <c r="AI26">
        <v>0.75</v>
      </c>
      <c r="AJ26">
        <v>0.75</v>
      </c>
      <c r="AK26">
        <v>0.75</v>
      </c>
      <c r="AL26">
        <v>0.75</v>
      </c>
      <c r="AM26">
        <v>0.75</v>
      </c>
      <c r="AN26">
        <v>0.75</v>
      </c>
      <c r="AO26">
        <v>0.75</v>
      </c>
      <c r="AP26">
        <v>0.75</v>
      </c>
      <c r="AQ26">
        <v>0.75</v>
      </c>
      <c r="AR26">
        <v>0.75</v>
      </c>
      <c r="AS26">
        <v>0.75</v>
      </c>
      <c r="AT26">
        <v>0.75</v>
      </c>
      <c r="AU26">
        <v>0.75</v>
      </c>
      <c r="AV26">
        <v>0.75</v>
      </c>
      <c r="AW26">
        <v>0.75</v>
      </c>
      <c r="AX26">
        <v>0.75</v>
      </c>
      <c r="AY26">
        <v>0.75</v>
      </c>
      <c r="AZ26">
        <v>0.75</v>
      </c>
      <c r="BA26">
        <v>0.75</v>
      </c>
      <c r="BB26">
        <v>0.75</v>
      </c>
      <c r="BC26">
        <v>0.75</v>
      </c>
      <c r="BD26">
        <v>0.75</v>
      </c>
      <c r="BE26">
        <v>0.75</v>
      </c>
      <c r="BF26">
        <v>0.75</v>
      </c>
      <c r="BG26">
        <v>0.75</v>
      </c>
      <c r="BH26">
        <v>0.75</v>
      </c>
    </row>
    <row r="27" spans="1:60">
      <c r="A27" t="s">
        <v>792</v>
      </c>
      <c r="B27" t="s">
        <v>12</v>
      </c>
      <c r="C27">
        <v>0.2</v>
      </c>
      <c r="D27">
        <v>0.2</v>
      </c>
      <c r="E27">
        <v>0.2</v>
      </c>
      <c r="F27">
        <v>0.2</v>
      </c>
      <c r="G27">
        <v>0.2</v>
      </c>
      <c r="H27">
        <v>0.2</v>
      </c>
      <c r="I27">
        <v>0.2</v>
      </c>
      <c r="J27">
        <v>0.2</v>
      </c>
      <c r="K27">
        <v>0.2</v>
      </c>
      <c r="L27">
        <v>0.2</v>
      </c>
      <c r="M27">
        <v>0.2</v>
      </c>
      <c r="N27">
        <v>0.2</v>
      </c>
      <c r="O27">
        <v>0.2</v>
      </c>
      <c r="P27">
        <v>0.2</v>
      </c>
      <c r="Q27">
        <v>0.2</v>
      </c>
      <c r="R27">
        <v>0.2</v>
      </c>
      <c r="S27">
        <v>0.2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  <c r="AT27">
        <v>0.2</v>
      </c>
      <c r="AU27">
        <v>0.2</v>
      </c>
      <c r="AV27">
        <v>0.2</v>
      </c>
      <c r="AW27">
        <v>0.2</v>
      </c>
      <c r="AX27">
        <v>0.2</v>
      </c>
      <c r="AY27">
        <v>0.2</v>
      </c>
      <c r="AZ27">
        <v>0.2</v>
      </c>
      <c r="BA27">
        <v>0.2</v>
      </c>
      <c r="BB27">
        <v>0.2</v>
      </c>
      <c r="BC27">
        <v>0.2</v>
      </c>
      <c r="BD27">
        <v>0.2</v>
      </c>
      <c r="BE27">
        <v>0.2</v>
      </c>
      <c r="BF27">
        <v>0.2</v>
      </c>
      <c r="BG27">
        <v>0.2</v>
      </c>
      <c r="BH27">
        <v>0.2</v>
      </c>
    </row>
    <row r="28" spans="1:60">
      <c r="A28" t="s">
        <v>385</v>
      </c>
      <c r="B28" t="s">
        <v>12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  <c r="AU28">
        <v>0.05</v>
      </c>
      <c r="AV28">
        <v>0.05</v>
      </c>
      <c r="AW28">
        <v>0.05</v>
      </c>
      <c r="AX28">
        <v>0.05</v>
      </c>
      <c r="AY28">
        <v>0.05</v>
      </c>
      <c r="AZ28">
        <v>0.05</v>
      </c>
      <c r="BA28">
        <v>0.05</v>
      </c>
      <c r="BB28">
        <v>0.05</v>
      </c>
      <c r="BC28">
        <v>0.05</v>
      </c>
      <c r="BD28">
        <v>0.05</v>
      </c>
      <c r="BE28">
        <v>0.05</v>
      </c>
      <c r="BF28">
        <v>0.05</v>
      </c>
      <c r="BG28">
        <v>0.05</v>
      </c>
      <c r="BH28">
        <v>0.05</v>
      </c>
    </row>
    <row r="30" spans="1:60">
      <c r="A30" s="344" t="s">
        <v>791</v>
      </c>
      <c r="B30" s="344"/>
      <c r="C30" s="344"/>
    </row>
    <row r="32" spans="1:60">
      <c r="C32">
        <f>1960</f>
        <v>1960</v>
      </c>
      <c r="D32">
        <f>C32+1</f>
        <v>1961</v>
      </c>
      <c r="E32">
        <f t="shared" ref="E32" si="56">D32+1</f>
        <v>1962</v>
      </c>
      <c r="F32">
        <f t="shared" ref="F32" si="57">E32+1</f>
        <v>1963</v>
      </c>
      <c r="G32">
        <f t="shared" ref="G32" si="58">F32+1</f>
        <v>1964</v>
      </c>
      <c r="H32">
        <f t="shared" ref="H32" si="59">G32+1</f>
        <v>1965</v>
      </c>
      <c r="I32">
        <f t="shared" ref="I32" si="60">H32+1</f>
        <v>1966</v>
      </c>
      <c r="J32">
        <f t="shared" ref="J32" si="61">I32+1</f>
        <v>1967</v>
      </c>
      <c r="K32">
        <f t="shared" ref="K32" si="62">J32+1</f>
        <v>1968</v>
      </c>
      <c r="L32">
        <f t="shared" ref="L32" si="63">K32+1</f>
        <v>1969</v>
      </c>
      <c r="M32">
        <f t="shared" ref="M32" si="64">L32+1</f>
        <v>1970</v>
      </c>
      <c r="N32">
        <f t="shared" ref="N32" si="65">M32+1</f>
        <v>1971</v>
      </c>
      <c r="O32">
        <f t="shared" ref="O32" si="66">N32+1</f>
        <v>1972</v>
      </c>
      <c r="P32">
        <f t="shared" ref="P32" si="67">O32+1</f>
        <v>1973</v>
      </c>
      <c r="Q32">
        <f t="shared" ref="Q32" si="68">P32+1</f>
        <v>1974</v>
      </c>
      <c r="R32">
        <f t="shared" ref="R32" si="69">Q32+1</f>
        <v>1975</v>
      </c>
      <c r="S32">
        <f t="shared" ref="S32" si="70">R32+1</f>
        <v>1976</v>
      </c>
      <c r="T32">
        <f t="shared" ref="T32" si="71">S32+1</f>
        <v>1977</v>
      </c>
      <c r="U32">
        <f t="shared" ref="U32" si="72">T32+1</f>
        <v>1978</v>
      </c>
      <c r="V32">
        <f t="shared" ref="V32" si="73">U32+1</f>
        <v>1979</v>
      </c>
      <c r="W32">
        <f t="shared" ref="W32" si="74">V32+1</f>
        <v>1980</v>
      </c>
      <c r="X32">
        <f t="shared" ref="X32" si="75">W32+1</f>
        <v>1981</v>
      </c>
      <c r="Y32">
        <f t="shared" ref="Y32" si="76">X32+1</f>
        <v>1982</v>
      </c>
      <c r="Z32">
        <f t="shared" ref="Z32" si="77">Y32+1</f>
        <v>1983</v>
      </c>
      <c r="AA32">
        <f t="shared" ref="AA32" si="78">Z32+1</f>
        <v>1984</v>
      </c>
      <c r="AB32">
        <f t="shared" ref="AB32" si="79">AA32+1</f>
        <v>1985</v>
      </c>
      <c r="AC32">
        <f t="shared" ref="AC32" si="80">AB32+1</f>
        <v>1986</v>
      </c>
      <c r="AD32">
        <f t="shared" ref="AD32" si="81">AC32+1</f>
        <v>1987</v>
      </c>
      <c r="AE32">
        <f t="shared" ref="AE32" si="82">AD32+1</f>
        <v>1988</v>
      </c>
      <c r="AF32">
        <f t="shared" ref="AF32" si="83">AE32+1</f>
        <v>1989</v>
      </c>
      <c r="AG32">
        <f t="shared" ref="AG32" si="84">AF32+1</f>
        <v>1990</v>
      </c>
      <c r="AH32">
        <f t="shared" ref="AH32" si="85">AG32+1</f>
        <v>1991</v>
      </c>
      <c r="AI32">
        <f t="shared" ref="AI32" si="86">AH32+1</f>
        <v>1992</v>
      </c>
      <c r="AJ32">
        <f t="shared" ref="AJ32" si="87">AI32+1</f>
        <v>1993</v>
      </c>
      <c r="AK32">
        <f t="shared" ref="AK32" si="88">AJ32+1</f>
        <v>1994</v>
      </c>
      <c r="AL32">
        <f t="shared" ref="AL32" si="89">AK32+1</f>
        <v>1995</v>
      </c>
      <c r="AM32">
        <f t="shared" ref="AM32" si="90">AL32+1</f>
        <v>1996</v>
      </c>
      <c r="AN32">
        <f t="shared" ref="AN32" si="91">AM32+1</f>
        <v>1997</v>
      </c>
      <c r="AO32">
        <f t="shared" ref="AO32" si="92">AN32+1</f>
        <v>1998</v>
      </c>
      <c r="AP32">
        <f t="shared" ref="AP32" si="93">AO32+1</f>
        <v>1999</v>
      </c>
      <c r="AQ32">
        <f t="shared" ref="AQ32" si="94">AP32+1</f>
        <v>2000</v>
      </c>
      <c r="AR32">
        <f t="shared" ref="AR32" si="95">AQ32+1</f>
        <v>2001</v>
      </c>
      <c r="AS32">
        <f t="shared" ref="AS32" si="96">AR32+1</f>
        <v>2002</v>
      </c>
      <c r="AT32">
        <f>AS32+1</f>
        <v>2003</v>
      </c>
      <c r="AU32">
        <f t="shared" ref="AU32" si="97">AT32+1</f>
        <v>2004</v>
      </c>
      <c r="AV32">
        <f t="shared" ref="AV32" si="98">AU32+1</f>
        <v>2005</v>
      </c>
      <c r="AW32">
        <f t="shared" ref="AW32" si="99">AV32+1</f>
        <v>2006</v>
      </c>
      <c r="AX32">
        <f t="shared" ref="AX32" si="100">AW32+1</f>
        <v>2007</v>
      </c>
      <c r="AY32">
        <f t="shared" ref="AY32" si="101">AX32+1</f>
        <v>2008</v>
      </c>
      <c r="AZ32">
        <f t="shared" ref="AZ32" si="102">AY32+1</f>
        <v>2009</v>
      </c>
      <c r="BA32">
        <f t="shared" ref="BA32" si="103">AZ32+1</f>
        <v>2010</v>
      </c>
      <c r="BB32">
        <f t="shared" ref="BB32" si="104">BA32+1</f>
        <v>2011</v>
      </c>
      <c r="BC32">
        <f t="shared" ref="BC32" si="105">BB32+1</f>
        <v>2012</v>
      </c>
      <c r="BD32">
        <f t="shared" ref="BD32" si="106">BC32+1</f>
        <v>2013</v>
      </c>
      <c r="BE32">
        <f t="shared" ref="BE32" si="107">BD32+1</f>
        <v>2014</v>
      </c>
      <c r="BF32">
        <f t="shared" ref="BF32" si="108">BE32+1</f>
        <v>2015</v>
      </c>
      <c r="BG32">
        <f t="shared" ref="BG32" si="109">BF32+1</f>
        <v>2016</v>
      </c>
      <c r="BH32">
        <f t="shared" ref="BH32" si="110">BG32+1</f>
        <v>2017</v>
      </c>
    </row>
    <row r="33" spans="1:60" ht="41.25" customHeight="1">
      <c r="A33" s="157" t="s">
        <v>793</v>
      </c>
      <c r="B33" t="s">
        <v>12</v>
      </c>
      <c r="C33">
        <v>0.47499999999999998</v>
      </c>
      <c r="D33">
        <v>0.47499999999999998</v>
      </c>
      <c r="E33">
        <v>0.47499999999999998</v>
      </c>
      <c r="F33">
        <v>0.47499999999999998</v>
      </c>
      <c r="G33">
        <v>0.47499999999999998</v>
      </c>
      <c r="H33">
        <v>0.47499999999999998</v>
      </c>
      <c r="I33">
        <v>0.47499999999999998</v>
      </c>
      <c r="J33">
        <v>0.47499999999999998</v>
      </c>
      <c r="K33">
        <v>0.47499999999999998</v>
      </c>
      <c r="L33">
        <v>0.47499999999999998</v>
      </c>
      <c r="M33">
        <v>0.47499999999999998</v>
      </c>
      <c r="N33">
        <v>0.47499999999999998</v>
      </c>
      <c r="O33">
        <v>0.47499999999999998</v>
      </c>
      <c r="P33">
        <v>0.47499999999999998</v>
      </c>
      <c r="Q33">
        <v>0.47499999999999998</v>
      </c>
      <c r="R33">
        <v>0.47499999999999998</v>
      </c>
      <c r="S33">
        <v>0.47499999999999998</v>
      </c>
      <c r="T33">
        <v>0.47499999999999998</v>
      </c>
      <c r="U33">
        <v>0.47499999999999998</v>
      </c>
      <c r="V33">
        <v>0.47499999999999998</v>
      </c>
      <c r="W33">
        <v>0.47499999999999998</v>
      </c>
      <c r="X33">
        <v>0.47499999999999998</v>
      </c>
      <c r="Y33">
        <v>0.47499999999999998</v>
      </c>
      <c r="Z33">
        <v>0.47499999999999998</v>
      </c>
      <c r="AA33">
        <v>0.47499999999999998</v>
      </c>
      <c r="AB33">
        <v>0.47499999999999998</v>
      </c>
      <c r="AC33">
        <v>0.47499999999999998</v>
      </c>
      <c r="AD33">
        <v>0.47499999999999998</v>
      </c>
      <c r="AE33">
        <v>0.47499999999999998</v>
      </c>
      <c r="AF33">
        <v>0.47499999999999998</v>
      </c>
      <c r="AG33">
        <v>0.47499999999999998</v>
      </c>
      <c r="AH33">
        <v>0.47499999999999998</v>
      </c>
      <c r="AI33">
        <v>0.47499999999999998</v>
      </c>
      <c r="AJ33">
        <v>0.47499999999999998</v>
      </c>
      <c r="AK33">
        <v>0.47499999999999998</v>
      </c>
      <c r="AL33">
        <v>0.47499999999999998</v>
      </c>
      <c r="AM33">
        <v>0.47499999999999998</v>
      </c>
      <c r="AN33">
        <v>0.47499999999999998</v>
      </c>
      <c r="AO33">
        <v>0.47499999999999998</v>
      </c>
      <c r="AP33">
        <v>0.47499999999999998</v>
      </c>
      <c r="AQ33">
        <v>0.47499999999999998</v>
      </c>
      <c r="AR33">
        <v>0.47499999999999998</v>
      </c>
      <c r="AS33">
        <v>0.47499999999999998</v>
      </c>
      <c r="AT33">
        <v>0.47499999999999998</v>
      </c>
      <c r="AU33">
        <v>0.47499999999999998</v>
      </c>
      <c r="AV33">
        <v>0.47499999999999998</v>
      </c>
      <c r="AW33">
        <v>0.47499999999999998</v>
      </c>
      <c r="AX33">
        <v>0.47499999999999998</v>
      </c>
      <c r="AY33">
        <v>0.47499999999999998</v>
      </c>
      <c r="AZ33">
        <v>0.47499999999999998</v>
      </c>
      <c r="BA33">
        <v>0.47499999999999998</v>
      </c>
      <c r="BB33">
        <v>0.47499999999999998</v>
      </c>
      <c r="BC33">
        <v>0.47499999999999998</v>
      </c>
      <c r="BD33">
        <v>0.47499999999999998</v>
      </c>
      <c r="BE33">
        <v>0.47499999999999998</v>
      </c>
      <c r="BF33">
        <v>0.47499999999999998</v>
      </c>
      <c r="BG33">
        <v>0.47499999999999998</v>
      </c>
      <c r="BH33">
        <v>0.47499999999999998</v>
      </c>
    </row>
    <row r="34" spans="1:60">
      <c r="A34" t="s">
        <v>792</v>
      </c>
      <c r="B34" t="s">
        <v>12</v>
      </c>
      <c r="C34">
        <v>0.47499999999999998</v>
      </c>
      <c r="D34">
        <v>0.47499999999999998</v>
      </c>
      <c r="E34">
        <v>0.47499999999999998</v>
      </c>
      <c r="F34">
        <v>0.47499999999999998</v>
      </c>
      <c r="G34">
        <v>0.47499999999999998</v>
      </c>
      <c r="H34">
        <v>0.47499999999999998</v>
      </c>
      <c r="I34">
        <v>0.47499999999999998</v>
      </c>
      <c r="J34">
        <v>0.47499999999999998</v>
      </c>
      <c r="K34">
        <v>0.47499999999999998</v>
      </c>
      <c r="L34">
        <v>0.47499999999999998</v>
      </c>
      <c r="M34">
        <v>0.47499999999999998</v>
      </c>
      <c r="N34">
        <v>0.47499999999999998</v>
      </c>
      <c r="O34">
        <v>0.47499999999999998</v>
      </c>
      <c r="P34">
        <v>0.47499999999999998</v>
      </c>
      <c r="Q34">
        <v>0.47499999999999998</v>
      </c>
      <c r="R34">
        <v>0.47499999999999998</v>
      </c>
      <c r="S34">
        <v>0.47499999999999998</v>
      </c>
      <c r="T34">
        <v>0.47499999999999998</v>
      </c>
      <c r="U34">
        <v>0.47499999999999998</v>
      </c>
      <c r="V34">
        <v>0.47499999999999998</v>
      </c>
      <c r="W34">
        <v>0.47499999999999998</v>
      </c>
      <c r="X34">
        <v>0.47499999999999998</v>
      </c>
      <c r="Y34">
        <v>0.47499999999999998</v>
      </c>
      <c r="Z34">
        <v>0.47499999999999998</v>
      </c>
      <c r="AA34">
        <v>0.47499999999999998</v>
      </c>
      <c r="AB34">
        <v>0.47499999999999998</v>
      </c>
      <c r="AC34">
        <v>0.47499999999999998</v>
      </c>
      <c r="AD34">
        <v>0.47499999999999998</v>
      </c>
      <c r="AE34">
        <v>0.47499999999999998</v>
      </c>
      <c r="AF34">
        <v>0.47499999999999998</v>
      </c>
      <c r="AG34">
        <v>0.47499999999999998</v>
      </c>
      <c r="AH34">
        <v>0.47499999999999998</v>
      </c>
      <c r="AI34">
        <v>0.47499999999999998</v>
      </c>
      <c r="AJ34">
        <v>0.47499999999999998</v>
      </c>
      <c r="AK34">
        <v>0.47499999999999998</v>
      </c>
      <c r="AL34">
        <v>0.47499999999999998</v>
      </c>
      <c r="AM34">
        <v>0.47499999999999998</v>
      </c>
      <c r="AN34">
        <v>0.47499999999999998</v>
      </c>
      <c r="AO34">
        <v>0.47499999999999998</v>
      </c>
      <c r="AP34">
        <v>0.47499999999999998</v>
      </c>
      <c r="AQ34">
        <v>0.47499999999999998</v>
      </c>
      <c r="AR34">
        <v>0.47499999999999998</v>
      </c>
      <c r="AS34">
        <v>0.47499999999999998</v>
      </c>
      <c r="AT34">
        <v>0.47499999999999998</v>
      </c>
      <c r="AU34">
        <v>0.47499999999999998</v>
      </c>
      <c r="AV34">
        <v>0.47499999999999998</v>
      </c>
      <c r="AW34">
        <v>0.47499999999999998</v>
      </c>
      <c r="AX34">
        <v>0.47499999999999998</v>
      </c>
      <c r="AY34">
        <v>0.47499999999999998</v>
      </c>
      <c r="AZ34">
        <v>0.47499999999999998</v>
      </c>
      <c r="BA34">
        <v>0.47499999999999998</v>
      </c>
      <c r="BB34">
        <v>0.47499999999999998</v>
      </c>
      <c r="BC34">
        <v>0.47499999999999998</v>
      </c>
      <c r="BD34">
        <v>0.47499999999999998</v>
      </c>
      <c r="BE34">
        <v>0.47499999999999998</v>
      </c>
      <c r="BF34">
        <v>0.47499999999999998</v>
      </c>
      <c r="BG34">
        <v>0.47499999999999998</v>
      </c>
      <c r="BH34">
        <v>0.47499999999999998</v>
      </c>
    </row>
    <row r="35" spans="1:60">
      <c r="A35" t="s">
        <v>385</v>
      </c>
      <c r="B35" t="s">
        <v>12</v>
      </c>
      <c r="C35">
        <v>0.05</v>
      </c>
      <c r="D35">
        <v>0.05</v>
      </c>
      <c r="E35">
        <v>0.05</v>
      </c>
      <c r="F35">
        <v>0.05</v>
      </c>
      <c r="G35">
        <v>0.05</v>
      </c>
      <c r="H35">
        <v>0.05</v>
      </c>
      <c r="I35">
        <v>0.05</v>
      </c>
      <c r="J35">
        <v>0.05</v>
      </c>
      <c r="K35">
        <v>0.05</v>
      </c>
      <c r="L35">
        <v>0.05</v>
      </c>
      <c r="M35">
        <v>0.05</v>
      </c>
      <c r="N35">
        <v>0.05</v>
      </c>
      <c r="O35">
        <v>0.05</v>
      </c>
      <c r="P35">
        <v>0.05</v>
      </c>
      <c r="Q35">
        <v>0.05</v>
      </c>
      <c r="R35">
        <v>0.05</v>
      </c>
      <c r="S35">
        <v>0.05</v>
      </c>
      <c r="T35">
        <v>0.05</v>
      </c>
      <c r="U35">
        <v>0.05</v>
      </c>
      <c r="V35">
        <v>0.05</v>
      </c>
      <c r="W35">
        <v>0.05</v>
      </c>
      <c r="X35">
        <v>0.05</v>
      </c>
      <c r="Y35">
        <v>0.05</v>
      </c>
      <c r="Z35">
        <v>0.05</v>
      </c>
      <c r="AA35">
        <v>0.05</v>
      </c>
      <c r="AB35">
        <v>0.05</v>
      </c>
      <c r="AC35">
        <v>0.05</v>
      </c>
      <c r="AD35">
        <v>0.05</v>
      </c>
      <c r="AE35">
        <v>0.05</v>
      </c>
      <c r="AF35">
        <v>0.05</v>
      </c>
      <c r="AG35">
        <v>0.05</v>
      </c>
      <c r="AH35">
        <v>0.05</v>
      </c>
      <c r="AI35">
        <v>0.05</v>
      </c>
      <c r="AJ35">
        <v>0.05</v>
      </c>
      <c r="AK35">
        <v>0.05</v>
      </c>
      <c r="AL35">
        <v>0.05</v>
      </c>
      <c r="AM35">
        <v>0.05</v>
      </c>
      <c r="AN35">
        <v>0.05</v>
      </c>
      <c r="AO35">
        <v>0.05</v>
      </c>
      <c r="AP35">
        <v>0.05</v>
      </c>
      <c r="AQ35">
        <v>0.05</v>
      </c>
      <c r="AR35">
        <v>0.05</v>
      </c>
      <c r="AS35">
        <v>0.05</v>
      </c>
      <c r="AT35">
        <v>0.05</v>
      </c>
      <c r="AU35">
        <v>0.05</v>
      </c>
      <c r="AV35">
        <v>0.05</v>
      </c>
      <c r="AW35">
        <v>0.05</v>
      </c>
      <c r="AX35">
        <v>0.05</v>
      </c>
      <c r="AY35">
        <v>0.05</v>
      </c>
      <c r="AZ35">
        <v>0.05</v>
      </c>
      <c r="BA35">
        <v>0.05</v>
      </c>
      <c r="BB35">
        <v>0.05</v>
      </c>
      <c r="BC35">
        <v>0.05</v>
      </c>
      <c r="BD35">
        <v>0.05</v>
      </c>
      <c r="BE35">
        <v>0.05</v>
      </c>
      <c r="BF35">
        <v>0.05</v>
      </c>
      <c r="BG35">
        <v>0.05</v>
      </c>
      <c r="BH35">
        <v>0.05</v>
      </c>
    </row>
    <row r="38" spans="1:60">
      <c r="A38" s="344" t="s">
        <v>801</v>
      </c>
      <c r="B38" s="344"/>
      <c r="C38" s="344"/>
    </row>
    <row r="40" spans="1:60">
      <c r="C40">
        <f>1960</f>
        <v>1960</v>
      </c>
      <c r="D40">
        <f>C40+1</f>
        <v>1961</v>
      </c>
      <c r="E40">
        <f t="shared" ref="E40" si="111">D40+1</f>
        <v>1962</v>
      </c>
      <c r="F40">
        <f t="shared" ref="F40" si="112">E40+1</f>
        <v>1963</v>
      </c>
      <c r="G40">
        <f t="shared" ref="G40" si="113">F40+1</f>
        <v>1964</v>
      </c>
      <c r="H40">
        <f t="shared" ref="H40" si="114">G40+1</f>
        <v>1965</v>
      </c>
      <c r="I40">
        <f t="shared" ref="I40" si="115">H40+1</f>
        <v>1966</v>
      </c>
      <c r="J40">
        <f t="shared" ref="J40" si="116">I40+1</f>
        <v>1967</v>
      </c>
      <c r="K40">
        <f t="shared" ref="K40" si="117">J40+1</f>
        <v>1968</v>
      </c>
      <c r="L40">
        <f t="shared" ref="L40" si="118">K40+1</f>
        <v>1969</v>
      </c>
      <c r="M40">
        <f t="shared" ref="M40" si="119">L40+1</f>
        <v>1970</v>
      </c>
      <c r="N40">
        <f t="shared" ref="N40" si="120">M40+1</f>
        <v>1971</v>
      </c>
      <c r="O40">
        <f t="shared" ref="O40" si="121">N40+1</f>
        <v>1972</v>
      </c>
      <c r="P40">
        <f t="shared" ref="P40" si="122">O40+1</f>
        <v>1973</v>
      </c>
      <c r="Q40">
        <f t="shared" ref="Q40" si="123">P40+1</f>
        <v>1974</v>
      </c>
      <c r="R40">
        <f t="shared" ref="R40" si="124">Q40+1</f>
        <v>1975</v>
      </c>
      <c r="S40">
        <f t="shared" ref="S40" si="125">R40+1</f>
        <v>1976</v>
      </c>
      <c r="T40">
        <f t="shared" ref="T40" si="126">S40+1</f>
        <v>1977</v>
      </c>
      <c r="U40">
        <f t="shared" ref="U40" si="127">T40+1</f>
        <v>1978</v>
      </c>
      <c r="V40">
        <f t="shared" ref="V40" si="128">U40+1</f>
        <v>1979</v>
      </c>
      <c r="W40">
        <f t="shared" ref="W40" si="129">V40+1</f>
        <v>1980</v>
      </c>
      <c r="X40">
        <f t="shared" ref="X40" si="130">W40+1</f>
        <v>1981</v>
      </c>
      <c r="Y40">
        <f t="shared" ref="Y40" si="131">X40+1</f>
        <v>1982</v>
      </c>
      <c r="Z40">
        <f t="shared" ref="Z40" si="132">Y40+1</f>
        <v>1983</v>
      </c>
      <c r="AA40">
        <f t="shared" ref="AA40" si="133">Z40+1</f>
        <v>1984</v>
      </c>
      <c r="AB40">
        <f t="shared" ref="AB40" si="134">AA40+1</f>
        <v>1985</v>
      </c>
      <c r="AC40">
        <f t="shared" ref="AC40" si="135">AB40+1</f>
        <v>1986</v>
      </c>
      <c r="AD40">
        <f t="shared" ref="AD40" si="136">AC40+1</f>
        <v>1987</v>
      </c>
      <c r="AE40">
        <f t="shared" ref="AE40" si="137">AD40+1</f>
        <v>1988</v>
      </c>
      <c r="AF40">
        <f t="shared" ref="AF40" si="138">AE40+1</f>
        <v>1989</v>
      </c>
      <c r="AG40">
        <f t="shared" ref="AG40" si="139">AF40+1</f>
        <v>1990</v>
      </c>
      <c r="AH40">
        <f t="shared" ref="AH40" si="140">AG40+1</f>
        <v>1991</v>
      </c>
      <c r="AI40">
        <f t="shared" ref="AI40" si="141">AH40+1</f>
        <v>1992</v>
      </c>
      <c r="AJ40">
        <f t="shared" ref="AJ40" si="142">AI40+1</f>
        <v>1993</v>
      </c>
      <c r="AK40">
        <f t="shared" ref="AK40" si="143">AJ40+1</f>
        <v>1994</v>
      </c>
      <c r="AL40">
        <f t="shared" ref="AL40" si="144">AK40+1</f>
        <v>1995</v>
      </c>
      <c r="AM40">
        <f t="shared" ref="AM40" si="145">AL40+1</f>
        <v>1996</v>
      </c>
      <c r="AN40">
        <f t="shared" ref="AN40" si="146">AM40+1</f>
        <v>1997</v>
      </c>
      <c r="AO40">
        <f t="shared" ref="AO40" si="147">AN40+1</f>
        <v>1998</v>
      </c>
      <c r="AP40">
        <f t="shared" ref="AP40" si="148">AO40+1</f>
        <v>1999</v>
      </c>
      <c r="AQ40">
        <f t="shared" ref="AQ40" si="149">AP40+1</f>
        <v>2000</v>
      </c>
      <c r="AR40">
        <f t="shared" ref="AR40" si="150">AQ40+1</f>
        <v>2001</v>
      </c>
      <c r="AS40">
        <f t="shared" ref="AS40" si="151">AR40+1</f>
        <v>2002</v>
      </c>
      <c r="AT40">
        <f>AS40+1</f>
        <v>2003</v>
      </c>
      <c r="AU40">
        <f t="shared" ref="AU40" si="152">AT40+1</f>
        <v>2004</v>
      </c>
      <c r="AV40">
        <f t="shared" ref="AV40" si="153">AU40+1</f>
        <v>2005</v>
      </c>
      <c r="AW40">
        <f t="shared" ref="AW40" si="154">AV40+1</f>
        <v>2006</v>
      </c>
      <c r="AX40">
        <f t="shared" ref="AX40" si="155">AW40+1</f>
        <v>2007</v>
      </c>
      <c r="AY40">
        <f t="shared" ref="AY40" si="156">AX40+1</f>
        <v>2008</v>
      </c>
      <c r="AZ40">
        <f t="shared" ref="AZ40" si="157">AY40+1</f>
        <v>2009</v>
      </c>
      <c r="BA40">
        <f t="shared" ref="BA40" si="158">AZ40+1</f>
        <v>2010</v>
      </c>
      <c r="BB40">
        <f t="shared" ref="BB40" si="159">BA40+1</f>
        <v>2011</v>
      </c>
      <c r="BC40">
        <f t="shared" ref="BC40" si="160">BB40+1</f>
        <v>2012</v>
      </c>
      <c r="BD40">
        <f t="shared" ref="BD40" si="161">BC40+1</f>
        <v>2013</v>
      </c>
      <c r="BE40">
        <f t="shared" ref="BE40" si="162">BD40+1</f>
        <v>2014</v>
      </c>
      <c r="BF40">
        <f t="shared" ref="BF40" si="163">BE40+1</f>
        <v>2015</v>
      </c>
      <c r="BG40">
        <f t="shared" ref="BG40" si="164">BF40+1</f>
        <v>2016</v>
      </c>
      <c r="BH40">
        <f t="shared" ref="BH40" si="165">BG40+1</f>
        <v>2017</v>
      </c>
    </row>
    <row r="41" spans="1:60" ht="42">
      <c r="A41" s="157" t="s">
        <v>793</v>
      </c>
      <c r="B41" t="s">
        <v>12</v>
      </c>
      <c r="C41">
        <v>0.15</v>
      </c>
      <c r="D41">
        <v>0.15</v>
      </c>
      <c r="E41">
        <v>0.15</v>
      </c>
      <c r="F41">
        <v>0.15</v>
      </c>
      <c r="G41">
        <v>0.15</v>
      </c>
      <c r="H41">
        <v>0.15</v>
      </c>
      <c r="I41">
        <v>0.15</v>
      </c>
      <c r="J41">
        <v>0.15</v>
      </c>
      <c r="K41">
        <v>0.15</v>
      </c>
      <c r="L41">
        <v>0.15</v>
      </c>
      <c r="M41">
        <v>0.15</v>
      </c>
      <c r="N41">
        <v>0.15</v>
      </c>
      <c r="O41">
        <v>0.15</v>
      </c>
      <c r="P41">
        <v>0.15</v>
      </c>
      <c r="Q41">
        <v>0.15</v>
      </c>
      <c r="R41">
        <v>0.15</v>
      </c>
      <c r="S41">
        <v>0.15</v>
      </c>
      <c r="T41">
        <v>0.15</v>
      </c>
      <c r="U41">
        <v>0.15</v>
      </c>
      <c r="V41">
        <v>0.15</v>
      </c>
      <c r="W41">
        <v>0.15</v>
      </c>
      <c r="X41">
        <v>0.15</v>
      </c>
      <c r="Y41">
        <v>0.15</v>
      </c>
      <c r="Z41">
        <v>0.15</v>
      </c>
      <c r="AA41">
        <v>0.15</v>
      </c>
      <c r="AB41">
        <v>0.15</v>
      </c>
      <c r="AC41">
        <v>0.15</v>
      </c>
      <c r="AD41">
        <v>0.15</v>
      </c>
      <c r="AE41">
        <v>0.15</v>
      </c>
      <c r="AF41">
        <v>0.15</v>
      </c>
      <c r="AG41">
        <v>0.15</v>
      </c>
      <c r="AH41">
        <v>0.15</v>
      </c>
      <c r="AI41">
        <v>0.15</v>
      </c>
      <c r="AJ41">
        <v>0.15</v>
      </c>
      <c r="AK41">
        <v>0.15</v>
      </c>
      <c r="AL41">
        <v>0.15</v>
      </c>
      <c r="AM41">
        <v>0.15</v>
      </c>
      <c r="AN41">
        <v>0.15</v>
      </c>
      <c r="AO41">
        <v>0.15</v>
      </c>
      <c r="AP41">
        <v>0.15</v>
      </c>
      <c r="AQ41">
        <v>0.15</v>
      </c>
      <c r="AR41">
        <v>0.15</v>
      </c>
      <c r="AS41">
        <v>0.15</v>
      </c>
      <c r="AT41">
        <v>0.15</v>
      </c>
      <c r="AU41">
        <v>0.15</v>
      </c>
      <c r="AV41">
        <v>0.15</v>
      </c>
      <c r="AW41">
        <v>0.15</v>
      </c>
      <c r="AX41">
        <v>0.15</v>
      </c>
      <c r="AY41">
        <v>0.15</v>
      </c>
      <c r="AZ41">
        <v>0.15</v>
      </c>
      <c r="BA41">
        <v>0.15</v>
      </c>
      <c r="BB41">
        <v>0.15</v>
      </c>
      <c r="BC41">
        <v>0.15</v>
      </c>
      <c r="BD41">
        <v>0.15</v>
      </c>
      <c r="BE41">
        <v>0.15</v>
      </c>
      <c r="BF41">
        <v>0.15</v>
      </c>
      <c r="BG41">
        <v>0.15</v>
      </c>
      <c r="BH41">
        <v>0.15</v>
      </c>
    </row>
    <row r="42" spans="1:60">
      <c r="A42" t="s">
        <v>792</v>
      </c>
      <c r="B42" t="s">
        <v>12</v>
      </c>
      <c r="C42">
        <v>0.8</v>
      </c>
      <c r="D42">
        <v>0.8</v>
      </c>
      <c r="E42">
        <v>0.8</v>
      </c>
      <c r="F42">
        <v>0.8</v>
      </c>
      <c r="G42">
        <v>0.8</v>
      </c>
      <c r="H42">
        <v>0.8</v>
      </c>
      <c r="I42">
        <v>0.8</v>
      </c>
      <c r="J42">
        <v>0.8</v>
      </c>
      <c r="K42">
        <v>0.8</v>
      </c>
      <c r="L42">
        <v>0.8</v>
      </c>
      <c r="M42">
        <v>0.8</v>
      </c>
      <c r="N42">
        <v>0.8</v>
      </c>
      <c r="O42">
        <v>0.8</v>
      </c>
      <c r="P42">
        <v>0.8</v>
      </c>
      <c r="Q42">
        <v>0.8</v>
      </c>
      <c r="R42">
        <v>0.8</v>
      </c>
      <c r="S42">
        <v>0.8</v>
      </c>
      <c r="T42">
        <v>0.8</v>
      </c>
      <c r="U42">
        <v>0.8</v>
      </c>
      <c r="V42">
        <v>0.8</v>
      </c>
      <c r="W42">
        <v>0.8</v>
      </c>
      <c r="X42">
        <v>0.8</v>
      </c>
      <c r="Y42">
        <v>0.8</v>
      </c>
      <c r="Z42">
        <v>0.8</v>
      </c>
      <c r="AA42">
        <v>0.8</v>
      </c>
      <c r="AB42">
        <v>0.8</v>
      </c>
      <c r="AC42">
        <v>0.8</v>
      </c>
      <c r="AD42">
        <v>0.8</v>
      </c>
      <c r="AE42">
        <v>0.8</v>
      </c>
      <c r="AF42">
        <v>0.8</v>
      </c>
      <c r="AG42">
        <v>0.8</v>
      </c>
      <c r="AH42">
        <v>0.8</v>
      </c>
      <c r="AI42">
        <v>0.8</v>
      </c>
      <c r="AJ42">
        <v>0.8</v>
      </c>
      <c r="AK42">
        <v>0.8</v>
      </c>
      <c r="AL42">
        <v>0.8</v>
      </c>
      <c r="AM42">
        <v>0.8</v>
      </c>
      <c r="AN42">
        <v>0.8</v>
      </c>
      <c r="AO42">
        <v>0.8</v>
      </c>
      <c r="AP42">
        <v>0.8</v>
      </c>
      <c r="AQ42">
        <v>0.8</v>
      </c>
      <c r="AR42">
        <v>0.8</v>
      </c>
      <c r="AS42">
        <v>0.8</v>
      </c>
      <c r="AT42">
        <v>0.8</v>
      </c>
      <c r="AU42">
        <v>0.8</v>
      </c>
      <c r="AV42">
        <v>0.8</v>
      </c>
      <c r="AW42">
        <v>0.8</v>
      </c>
      <c r="AX42">
        <v>0.8</v>
      </c>
      <c r="AY42">
        <v>0.8</v>
      </c>
      <c r="AZ42">
        <v>0.8</v>
      </c>
      <c r="BA42">
        <v>0.8</v>
      </c>
      <c r="BB42">
        <v>0.8</v>
      </c>
      <c r="BC42">
        <v>0.8</v>
      </c>
      <c r="BD42">
        <v>0.8</v>
      </c>
      <c r="BE42">
        <v>0.8</v>
      </c>
      <c r="BF42">
        <v>0.8</v>
      </c>
      <c r="BG42">
        <v>0.8</v>
      </c>
      <c r="BH42">
        <v>0.8</v>
      </c>
    </row>
    <row r="43" spans="1:60">
      <c r="A43" t="s">
        <v>385</v>
      </c>
      <c r="B43" t="s">
        <v>12</v>
      </c>
      <c r="C43">
        <v>0.05</v>
      </c>
      <c r="D43">
        <v>0.05</v>
      </c>
      <c r="E43">
        <v>0.05</v>
      </c>
      <c r="F43">
        <v>0.05</v>
      </c>
      <c r="G43">
        <v>0.05</v>
      </c>
      <c r="H43">
        <v>0.05</v>
      </c>
      <c r="I43">
        <v>0.05</v>
      </c>
      <c r="J43">
        <v>0.05</v>
      </c>
      <c r="K43">
        <v>0.05</v>
      </c>
      <c r="L43">
        <v>0.05</v>
      </c>
      <c r="M43">
        <v>0.05</v>
      </c>
      <c r="N43">
        <v>0.05</v>
      </c>
      <c r="O43">
        <v>0.05</v>
      </c>
      <c r="P43">
        <v>0.05</v>
      </c>
      <c r="Q43">
        <v>0.05</v>
      </c>
      <c r="R43">
        <v>0.05</v>
      </c>
      <c r="S43">
        <v>0.05</v>
      </c>
      <c r="T43">
        <v>0.05</v>
      </c>
      <c r="U43">
        <v>0.05</v>
      </c>
      <c r="V43">
        <v>0.05</v>
      </c>
      <c r="W43">
        <v>0.05</v>
      </c>
      <c r="X43">
        <v>0.05</v>
      </c>
      <c r="Y43">
        <v>0.05</v>
      </c>
      <c r="Z43">
        <v>0.05</v>
      </c>
      <c r="AA43">
        <v>0.05</v>
      </c>
      <c r="AB43">
        <v>0.05</v>
      </c>
      <c r="AC43">
        <v>0.05</v>
      </c>
      <c r="AD43">
        <v>0.05</v>
      </c>
      <c r="AE43">
        <v>0.05</v>
      </c>
      <c r="AF43">
        <v>0.05</v>
      </c>
      <c r="AG43">
        <v>0.05</v>
      </c>
      <c r="AH43">
        <v>0.05</v>
      </c>
      <c r="AI43">
        <v>0.05</v>
      </c>
      <c r="AJ43">
        <v>0.05</v>
      </c>
      <c r="AK43">
        <v>0.05</v>
      </c>
      <c r="AL43">
        <v>0.05</v>
      </c>
      <c r="AM43">
        <v>0.05</v>
      </c>
      <c r="AN43">
        <v>0.05</v>
      </c>
      <c r="AO43">
        <v>0.05</v>
      </c>
      <c r="AP43">
        <v>0.05</v>
      </c>
      <c r="AQ43">
        <v>0.05</v>
      </c>
      <c r="AR43">
        <v>0.05</v>
      </c>
      <c r="AS43">
        <v>0.05</v>
      </c>
      <c r="AT43">
        <v>0.05</v>
      </c>
      <c r="AU43">
        <v>0.05</v>
      </c>
      <c r="AV43">
        <v>0.05</v>
      </c>
      <c r="AW43">
        <v>0.05</v>
      </c>
      <c r="AX43">
        <v>0.05</v>
      </c>
      <c r="AY43">
        <v>0.05</v>
      </c>
      <c r="AZ43">
        <v>0.05</v>
      </c>
      <c r="BA43">
        <v>0.05</v>
      </c>
      <c r="BB43">
        <v>0.05</v>
      </c>
      <c r="BC43">
        <v>0.05</v>
      </c>
      <c r="BD43">
        <v>0.05</v>
      </c>
      <c r="BE43">
        <v>0.05</v>
      </c>
      <c r="BF43">
        <v>0.05</v>
      </c>
      <c r="BG43">
        <v>0.05</v>
      </c>
      <c r="BH43">
        <v>0.05</v>
      </c>
    </row>
    <row r="46" spans="1:60">
      <c r="A46" s="344" t="s">
        <v>810</v>
      </c>
      <c r="B46" s="344"/>
      <c r="C46" s="344"/>
    </row>
    <row r="49" spans="1:60">
      <c r="C49">
        <f>1960</f>
        <v>1960</v>
      </c>
      <c r="D49">
        <f>C49+1</f>
        <v>1961</v>
      </c>
      <c r="E49">
        <f t="shared" ref="E49" si="166">D49+1</f>
        <v>1962</v>
      </c>
      <c r="F49">
        <f t="shared" ref="F49" si="167">E49+1</f>
        <v>1963</v>
      </c>
      <c r="G49">
        <f t="shared" ref="G49" si="168">F49+1</f>
        <v>1964</v>
      </c>
      <c r="H49">
        <f t="shared" ref="H49" si="169">G49+1</f>
        <v>1965</v>
      </c>
      <c r="I49">
        <f t="shared" ref="I49" si="170">H49+1</f>
        <v>1966</v>
      </c>
      <c r="J49">
        <f t="shared" ref="J49" si="171">I49+1</f>
        <v>1967</v>
      </c>
      <c r="K49">
        <f t="shared" ref="K49" si="172">J49+1</f>
        <v>1968</v>
      </c>
      <c r="L49">
        <f t="shared" ref="L49" si="173">K49+1</f>
        <v>1969</v>
      </c>
      <c r="M49">
        <f t="shared" ref="M49" si="174">L49+1</f>
        <v>1970</v>
      </c>
      <c r="N49">
        <f t="shared" ref="N49" si="175">M49+1</f>
        <v>1971</v>
      </c>
      <c r="O49">
        <f t="shared" ref="O49" si="176">N49+1</f>
        <v>1972</v>
      </c>
      <c r="P49">
        <f t="shared" ref="P49" si="177">O49+1</f>
        <v>1973</v>
      </c>
      <c r="Q49">
        <f t="shared" ref="Q49" si="178">P49+1</f>
        <v>1974</v>
      </c>
      <c r="R49">
        <f t="shared" ref="R49" si="179">Q49+1</f>
        <v>1975</v>
      </c>
      <c r="S49">
        <f t="shared" ref="S49" si="180">R49+1</f>
        <v>1976</v>
      </c>
      <c r="T49">
        <f t="shared" ref="T49" si="181">S49+1</f>
        <v>1977</v>
      </c>
      <c r="U49">
        <f t="shared" ref="U49" si="182">T49+1</f>
        <v>1978</v>
      </c>
      <c r="V49">
        <f t="shared" ref="V49" si="183">U49+1</f>
        <v>1979</v>
      </c>
      <c r="W49">
        <f t="shared" ref="W49" si="184">V49+1</f>
        <v>1980</v>
      </c>
      <c r="X49">
        <f t="shared" ref="X49" si="185">W49+1</f>
        <v>1981</v>
      </c>
      <c r="Y49">
        <f t="shared" ref="Y49" si="186">X49+1</f>
        <v>1982</v>
      </c>
      <c r="Z49">
        <f t="shared" ref="Z49" si="187">Y49+1</f>
        <v>1983</v>
      </c>
      <c r="AA49">
        <f t="shared" ref="AA49" si="188">Z49+1</f>
        <v>1984</v>
      </c>
      <c r="AB49">
        <f t="shared" ref="AB49" si="189">AA49+1</f>
        <v>1985</v>
      </c>
      <c r="AC49">
        <f t="shared" ref="AC49" si="190">AB49+1</f>
        <v>1986</v>
      </c>
      <c r="AD49">
        <f t="shared" ref="AD49" si="191">AC49+1</f>
        <v>1987</v>
      </c>
      <c r="AE49">
        <f t="shared" ref="AE49" si="192">AD49+1</f>
        <v>1988</v>
      </c>
      <c r="AF49">
        <f t="shared" ref="AF49" si="193">AE49+1</f>
        <v>1989</v>
      </c>
      <c r="AG49">
        <f t="shared" ref="AG49" si="194">AF49+1</f>
        <v>1990</v>
      </c>
      <c r="AH49">
        <f t="shared" ref="AH49" si="195">AG49+1</f>
        <v>1991</v>
      </c>
      <c r="AI49">
        <f t="shared" ref="AI49" si="196">AH49+1</f>
        <v>1992</v>
      </c>
      <c r="AJ49">
        <f t="shared" ref="AJ49" si="197">AI49+1</f>
        <v>1993</v>
      </c>
      <c r="AK49">
        <f t="shared" ref="AK49" si="198">AJ49+1</f>
        <v>1994</v>
      </c>
      <c r="AL49">
        <f t="shared" ref="AL49" si="199">AK49+1</f>
        <v>1995</v>
      </c>
      <c r="AM49">
        <f t="shared" ref="AM49" si="200">AL49+1</f>
        <v>1996</v>
      </c>
      <c r="AN49">
        <f t="shared" ref="AN49" si="201">AM49+1</f>
        <v>1997</v>
      </c>
      <c r="AO49">
        <f t="shared" ref="AO49" si="202">AN49+1</f>
        <v>1998</v>
      </c>
      <c r="AP49">
        <f t="shared" ref="AP49" si="203">AO49+1</f>
        <v>1999</v>
      </c>
      <c r="AQ49">
        <f t="shared" ref="AQ49" si="204">AP49+1</f>
        <v>2000</v>
      </c>
      <c r="AR49">
        <f t="shared" ref="AR49" si="205">AQ49+1</f>
        <v>2001</v>
      </c>
      <c r="AS49">
        <f t="shared" ref="AS49" si="206">AR49+1</f>
        <v>2002</v>
      </c>
      <c r="AT49">
        <f>AS49+1</f>
        <v>2003</v>
      </c>
      <c r="AU49">
        <f t="shared" ref="AU49" si="207">AT49+1</f>
        <v>2004</v>
      </c>
      <c r="AV49">
        <f t="shared" ref="AV49" si="208">AU49+1</f>
        <v>2005</v>
      </c>
      <c r="AW49">
        <f t="shared" ref="AW49" si="209">AV49+1</f>
        <v>2006</v>
      </c>
      <c r="AX49">
        <f t="shared" ref="AX49" si="210">AW49+1</f>
        <v>2007</v>
      </c>
      <c r="AY49">
        <f t="shared" ref="AY49" si="211">AX49+1</f>
        <v>2008</v>
      </c>
      <c r="AZ49">
        <f t="shared" ref="AZ49" si="212">AY49+1</f>
        <v>2009</v>
      </c>
      <c r="BA49">
        <f t="shared" ref="BA49" si="213">AZ49+1</f>
        <v>2010</v>
      </c>
      <c r="BB49">
        <f t="shared" ref="BB49" si="214">BA49+1</f>
        <v>2011</v>
      </c>
      <c r="BC49">
        <f t="shared" ref="BC49" si="215">BB49+1</f>
        <v>2012</v>
      </c>
      <c r="BD49">
        <f t="shared" ref="BD49" si="216">BC49+1</f>
        <v>2013</v>
      </c>
      <c r="BE49">
        <f t="shared" ref="BE49" si="217">BD49+1</f>
        <v>2014</v>
      </c>
      <c r="BF49">
        <f t="shared" ref="BF49" si="218">BE49+1</f>
        <v>2015</v>
      </c>
      <c r="BG49">
        <f t="shared" ref="BG49" si="219">BF49+1</f>
        <v>2016</v>
      </c>
      <c r="BH49">
        <f t="shared" ref="BH49" si="220">BG49+1</f>
        <v>2017</v>
      </c>
    </row>
    <row r="50" spans="1:60">
      <c r="A50" t="s">
        <v>807</v>
      </c>
      <c r="B50" t="s">
        <v>12</v>
      </c>
      <c r="C50">
        <v>0.75</v>
      </c>
      <c r="D50">
        <v>0.75</v>
      </c>
      <c r="E50">
        <v>0.75</v>
      </c>
      <c r="F50">
        <v>0.75</v>
      </c>
      <c r="G50">
        <v>0.75</v>
      </c>
      <c r="H50">
        <v>0.75</v>
      </c>
      <c r="I50">
        <v>0.75</v>
      </c>
      <c r="J50">
        <v>0.75</v>
      </c>
      <c r="K50">
        <v>0.75</v>
      </c>
      <c r="L50">
        <v>0.75</v>
      </c>
      <c r="M50">
        <v>0.75</v>
      </c>
      <c r="N50">
        <v>0.75</v>
      </c>
      <c r="O50">
        <v>0.75</v>
      </c>
      <c r="P50">
        <v>0.75</v>
      </c>
      <c r="Q50">
        <v>0.75</v>
      </c>
      <c r="R50">
        <v>0.75</v>
      </c>
      <c r="S50">
        <v>0.75</v>
      </c>
      <c r="T50">
        <v>0.75</v>
      </c>
      <c r="U50">
        <v>0.75</v>
      </c>
      <c r="V50">
        <v>0.75</v>
      </c>
      <c r="W50">
        <v>0.75</v>
      </c>
      <c r="X50">
        <v>0.75</v>
      </c>
      <c r="Y50">
        <v>0.75</v>
      </c>
      <c r="Z50">
        <v>0.75</v>
      </c>
      <c r="AA50">
        <v>0.75</v>
      </c>
      <c r="AB50">
        <v>0.75</v>
      </c>
      <c r="AC50">
        <v>0.75</v>
      </c>
      <c r="AD50">
        <v>0.75</v>
      </c>
      <c r="AE50">
        <v>0.75</v>
      </c>
      <c r="AF50">
        <v>0.75</v>
      </c>
      <c r="AG50">
        <v>0.75</v>
      </c>
      <c r="AH50">
        <v>0.75</v>
      </c>
      <c r="AI50">
        <v>0.75</v>
      </c>
      <c r="AJ50">
        <v>0.75</v>
      </c>
      <c r="AK50">
        <v>0.75</v>
      </c>
      <c r="AL50">
        <v>0.75</v>
      </c>
      <c r="AM50">
        <v>0.75</v>
      </c>
      <c r="AN50">
        <v>0.75</v>
      </c>
      <c r="AO50">
        <v>0.75</v>
      </c>
      <c r="AP50">
        <v>0.75</v>
      </c>
      <c r="AQ50">
        <v>0.75</v>
      </c>
      <c r="AR50">
        <v>0.75</v>
      </c>
      <c r="AS50">
        <v>0.75</v>
      </c>
      <c r="AT50">
        <v>0.75</v>
      </c>
      <c r="AU50">
        <v>0.75</v>
      </c>
      <c r="AV50">
        <v>0.75</v>
      </c>
      <c r="AW50">
        <v>0.75</v>
      </c>
      <c r="AX50">
        <v>0.75</v>
      </c>
      <c r="AY50">
        <v>0.75</v>
      </c>
      <c r="AZ50">
        <v>0.75</v>
      </c>
      <c r="BA50">
        <v>0.75</v>
      </c>
      <c r="BB50">
        <v>0.75</v>
      </c>
      <c r="BC50">
        <v>0.75</v>
      </c>
      <c r="BD50">
        <v>0.75</v>
      </c>
      <c r="BE50">
        <v>0.75</v>
      </c>
      <c r="BF50">
        <v>0.75</v>
      </c>
      <c r="BG50">
        <v>0.75</v>
      </c>
      <c r="BH50">
        <v>0.75</v>
      </c>
    </row>
    <row r="51" spans="1:60">
      <c r="A51" t="s">
        <v>792</v>
      </c>
      <c r="B51" t="s">
        <v>12</v>
      </c>
      <c r="C51">
        <v>0.2</v>
      </c>
      <c r="D51">
        <v>0.2</v>
      </c>
      <c r="E51">
        <v>0.2</v>
      </c>
      <c r="F51">
        <v>0.2</v>
      </c>
      <c r="G51">
        <v>0.2</v>
      </c>
      <c r="H51">
        <v>0.2</v>
      </c>
      <c r="I51">
        <v>0.2</v>
      </c>
      <c r="J51">
        <v>0.2</v>
      </c>
      <c r="K51">
        <v>0.2</v>
      </c>
      <c r="L51">
        <v>0.2</v>
      </c>
      <c r="M51">
        <v>0.2</v>
      </c>
      <c r="N51">
        <v>0.2</v>
      </c>
      <c r="O51">
        <v>0.2</v>
      </c>
      <c r="P51">
        <v>0.2</v>
      </c>
      <c r="Q51">
        <v>0.2</v>
      </c>
      <c r="R51">
        <v>0.2</v>
      </c>
      <c r="S51">
        <v>0.2</v>
      </c>
      <c r="T51">
        <v>0.2</v>
      </c>
      <c r="U51">
        <v>0.2</v>
      </c>
      <c r="V51">
        <v>0.2</v>
      </c>
      <c r="W51">
        <v>0.2</v>
      </c>
      <c r="X51">
        <v>0.2</v>
      </c>
      <c r="Y51">
        <v>0.2</v>
      </c>
      <c r="Z51">
        <v>0.2</v>
      </c>
      <c r="AA51">
        <v>0.2</v>
      </c>
      <c r="AB51">
        <v>0.2</v>
      </c>
      <c r="AC51">
        <v>0.2</v>
      </c>
      <c r="AD51">
        <v>0.2</v>
      </c>
      <c r="AE51">
        <v>0.2</v>
      </c>
      <c r="AF51">
        <v>0.2</v>
      </c>
      <c r="AG51">
        <v>0.2</v>
      </c>
      <c r="AH51">
        <v>0.2</v>
      </c>
      <c r="AI51">
        <v>0.2</v>
      </c>
      <c r="AJ51">
        <v>0.2</v>
      </c>
      <c r="AK51">
        <v>0.2</v>
      </c>
      <c r="AL51">
        <v>0.2</v>
      </c>
      <c r="AM51">
        <v>0.2</v>
      </c>
      <c r="AN51">
        <v>0.2</v>
      </c>
      <c r="AO51">
        <v>0.2</v>
      </c>
      <c r="AP51">
        <v>0.2</v>
      </c>
      <c r="AQ51">
        <v>0.2</v>
      </c>
      <c r="AR51">
        <v>0.2</v>
      </c>
      <c r="AS51">
        <v>0.2</v>
      </c>
      <c r="AT51">
        <v>0.2</v>
      </c>
      <c r="AU51">
        <v>0.2</v>
      </c>
      <c r="AV51">
        <v>0.2</v>
      </c>
      <c r="AW51">
        <v>0.2</v>
      </c>
      <c r="AX51">
        <v>0.2</v>
      </c>
      <c r="AY51">
        <v>0.2</v>
      </c>
      <c r="AZ51">
        <v>0.2</v>
      </c>
      <c r="BA51">
        <v>0.2</v>
      </c>
      <c r="BB51">
        <v>0.2</v>
      </c>
      <c r="BC51">
        <v>0.2</v>
      </c>
      <c r="BD51">
        <v>0.2</v>
      </c>
      <c r="BE51">
        <v>0.2</v>
      </c>
      <c r="BF51">
        <v>0.2</v>
      </c>
      <c r="BG51">
        <v>0.2</v>
      </c>
      <c r="BH51">
        <v>0.2</v>
      </c>
    </row>
    <row r="52" spans="1:60">
      <c r="A52" t="s">
        <v>385</v>
      </c>
      <c r="B52" t="s">
        <v>12</v>
      </c>
      <c r="C52">
        <v>0.05</v>
      </c>
      <c r="D52">
        <v>0.05</v>
      </c>
      <c r="E52">
        <v>0.05</v>
      </c>
      <c r="F52">
        <v>0.05</v>
      </c>
      <c r="G52">
        <v>0.05</v>
      </c>
      <c r="H52">
        <v>0.05</v>
      </c>
      <c r="I52">
        <v>0.05</v>
      </c>
      <c r="J52">
        <v>0.05</v>
      </c>
      <c r="K52">
        <v>0.05</v>
      </c>
      <c r="L52">
        <v>0.05</v>
      </c>
      <c r="M52">
        <v>0.05</v>
      </c>
      <c r="N52">
        <v>0.05</v>
      </c>
      <c r="O52">
        <v>0.05</v>
      </c>
      <c r="P52">
        <v>0.05</v>
      </c>
      <c r="Q52">
        <v>0.05</v>
      </c>
      <c r="R52">
        <v>0.05</v>
      </c>
      <c r="S52">
        <v>0.05</v>
      </c>
      <c r="T52">
        <v>0.05</v>
      </c>
      <c r="U52">
        <v>0.05</v>
      </c>
      <c r="V52">
        <v>0.05</v>
      </c>
      <c r="W52">
        <v>0.05</v>
      </c>
      <c r="X52">
        <v>0.05</v>
      </c>
      <c r="Y52">
        <v>0.05</v>
      </c>
      <c r="Z52">
        <v>0.05</v>
      </c>
      <c r="AA52">
        <v>0.05</v>
      </c>
      <c r="AB52">
        <v>0.05</v>
      </c>
      <c r="AC52">
        <v>0.05</v>
      </c>
      <c r="AD52">
        <v>0.05</v>
      </c>
      <c r="AE52">
        <v>0.05</v>
      </c>
      <c r="AF52">
        <v>0.05</v>
      </c>
      <c r="AG52">
        <v>0.05</v>
      </c>
      <c r="AH52">
        <v>0.05</v>
      </c>
      <c r="AI52">
        <v>0.05</v>
      </c>
      <c r="AJ52">
        <v>0.05</v>
      </c>
      <c r="AK52">
        <v>0.05</v>
      </c>
      <c r="AL52">
        <v>0.05</v>
      </c>
      <c r="AM52">
        <v>0.05</v>
      </c>
      <c r="AN52">
        <v>0.05</v>
      </c>
      <c r="AO52">
        <v>0.05</v>
      </c>
      <c r="AP52">
        <v>0.05</v>
      </c>
      <c r="AQ52">
        <v>0.05</v>
      </c>
      <c r="AR52">
        <v>0.05</v>
      </c>
      <c r="AS52">
        <v>0.05</v>
      </c>
      <c r="AT52">
        <v>0.05</v>
      </c>
      <c r="AU52">
        <v>0.05</v>
      </c>
      <c r="AV52">
        <v>0.05</v>
      </c>
      <c r="AW52">
        <v>0.05</v>
      </c>
      <c r="AX52">
        <v>0.05</v>
      </c>
      <c r="AY52">
        <v>0.05</v>
      </c>
      <c r="AZ52">
        <v>0.05</v>
      </c>
      <c r="BA52">
        <v>0.05</v>
      </c>
      <c r="BB52">
        <v>0.05</v>
      </c>
      <c r="BC52">
        <v>0.05</v>
      </c>
      <c r="BD52">
        <v>0.05</v>
      </c>
      <c r="BE52">
        <v>0.05</v>
      </c>
      <c r="BF52">
        <v>0.05</v>
      </c>
      <c r="BG52">
        <v>0.05</v>
      </c>
      <c r="BH52">
        <v>0.05</v>
      </c>
    </row>
    <row r="54" spans="1:60">
      <c r="A54" t="s">
        <v>808</v>
      </c>
      <c r="B54" t="s">
        <v>12</v>
      </c>
      <c r="C54">
        <f>C50*1/6</f>
        <v>0.125</v>
      </c>
      <c r="D54">
        <f t="shared" ref="D54:BH54" si="221">D50*1/6</f>
        <v>0.125</v>
      </c>
      <c r="E54">
        <f t="shared" si="221"/>
        <v>0.125</v>
      </c>
      <c r="F54">
        <f t="shared" si="221"/>
        <v>0.125</v>
      </c>
      <c r="G54">
        <f t="shared" si="221"/>
        <v>0.125</v>
      </c>
      <c r="H54">
        <f t="shared" si="221"/>
        <v>0.125</v>
      </c>
      <c r="I54">
        <f t="shared" si="221"/>
        <v>0.125</v>
      </c>
      <c r="J54">
        <f t="shared" si="221"/>
        <v>0.125</v>
      </c>
      <c r="K54">
        <f t="shared" si="221"/>
        <v>0.125</v>
      </c>
      <c r="L54">
        <f t="shared" si="221"/>
        <v>0.125</v>
      </c>
      <c r="M54">
        <f t="shared" si="221"/>
        <v>0.125</v>
      </c>
      <c r="N54">
        <f t="shared" si="221"/>
        <v>0.125</v>
      </c>
      <c r="O54">
        <f t="shared" si="221"/>
        <v>0.125</v>
      </c>
      <c r="P54">
        <f t="shared" si="221"/>
        <v>0.125</v>
      </c>
      <c r="Q54">
        <f t="shared" si="221"/>
        <v>0.125</v>
      </c>
      <c r="R54">
        <f t="shared" si="221"/>
        <v>0.125</v>
      </c>
      <c r="S54">
        <f t="shared" si="221"/>
        <v>0.125</v>
      </c>
      <c r="T54">
        <f t="shared" si="221"/>
        <v>0.125</v>
      </c>
      <c r="U54">
        <f t="shared" si="221"/>
        <v>0.125</v>
      </c>
      <c r="V54">
        <f t="shared" si="221"/>
        <v>0.125</v>
      </c>
      <c r="W54">
        <f t="shared" si="221"/>
        <v>0.125</v>
      </c>
      <c r="X54">
        <f t="shared" si="221"/>
        <v>0.125</v>
      </c>
      <c r="Y54">
        <f t="shared" si="221"/>
        <v>0.125</v>
      </c>
      <c r="Z54">
        <f t="shared" si="221"/>
        <v>0.125</v>
      </c>
      <c r="AA54">
        <f t="shared" si="221"/>
        <v>0.125</v>
      </c>
      <c r="AB54">
        <f t="shared" si="221"/>
        <v>0.125</v>
      </c>
      <c r="AC54">
        <f t="shared" si="221"/>
        <v>0.125</v>
      </c>
      <c r="AD54">
        <f t="shared" si="221"/>
        <v>0.125</v>
      </c>
      <c r="AE54">
        <f t="shared" si="221"/>
        <v>0.125</v>
      </c>
      <c r="AF54">
        <f t="shared" si="221"/>
        <v>0.125</v>
      </c>
      <c r="AG54">
        <f t="shared" si="221"/>
        <v>0.125</v>
      </c>
      <c r="AH54">
        <f t="shared" si="221"/>
        <v>0.125</v>
      </c>
      <c r="AI54">
        <f t="shared" si="221"/>
        <v>0.125</v>
      </c>
      <c r="AJ54">
        <f t="shared" si="221"/>
        <v>0.125</v>
      </c>
      <c r="AK54">
        <f t="shared" si="221"/>
        <v>0.125</v>
      </c>
      <c r="AL54">
        <f t="shared" si="221"/>
        <v>0.125</v>
      </c>
      <c r="AM54">
        <f t="shared" si="221"/>
        <v>0.125</v>
      </c>
      <c r="AN54">
        <f t="shared" si="221"/>
        <v>0.125</v>
      </c>
      <c r="AO54">
        <f t="shared" si="221"/>
        <v>0.125</v>
      </c>
      <c r="AP54">
        <f t="shared" si="221"/>
        <v>0.125</v>
      </c>
      <c r="AQ54">
        <f t="shared" si="221"/>
        <v>0.125</v>
      </c>
      <c r="AR54">
        <f t="shared" si="221"/>
        <v>0.125</v>
      </c>
      <c r="AS54">
        <f t="shared" si="221"/>
        <v>0.125</v>
      </c>
      <c r="AT54">
        <f t="shared" si="221"/>
        <v>0.125</v>
      </c>
      <c r="AU54">
        <f t="shared" si="221"/>
        <v>0.125</v>
      </c>
      <c r="AV54">
        <f t="shared" si="221"/>
        <v>0.125</v>
      </c>
      <c r="AW54">
        <f t="shared" si="221"/>
        <v>0.125</v>
      </c>
      <c r="AX54">
        <f t="shared" si="221"/>
        <v>0.125</v>
      </c>
      <c r="AY54">
        <f t="shared" si="221"/>
        <v>0.125</v>
      </c>
      <c r="AZ54">
        <f t="shared" si="221"/>
        <v>0.125</v>
      </c>
      <c r="BA54">
        <f t="shared" si="221"/>
        <v>0.125</v>
      </c>
      <c r="BB54">
        <f t="shared" si="221"/>
        <v>0.125</v>
      </c>
      <c r="BC54">
        <f t="shared" si="221"/>
        <v>0.125</v>
      </c>
      <c r="BD54">
        <f t="shared" si="221"/>
        <v>0.125</v>
      </c>
      <c r="BE54">
        <f t="shared" si="221"/>
        <v>0.125</v>
      </c>
      <c r="BF54">
        <f t="shared" si="221"/>
        <v>0.125</v>
      </c>
      <c r="BG54">
        <f t="shared" si="221"/>
        <v>0.125</v>
      </c>
      <c r="BH54">
        <f t="shared" si="221"/>
        <v>0.125</v>
      </c>
    </row>
    <row r="55" spans="1:60">
      <c r="A55" t="s">
        <v>809</v>
      </c>
      <c r="B55" t="s">
        <v>12</v>
      </c>
      <c r="C55">
        <f>C50*5/6</f>
        <v>0.625</v>
      </c>
      <c r="D55">
        <f t="shared" ref="D55:BH55" si="222">D50*5/6</f>
        <v>0.625</v>
      </c>
      <c r="E55">
        <f t="shared" si="222"/>
        <v>0.625</v>
      </c>
      <c r="F55">
        <f t="shared" si="222"/>
        <v>0.625</v>
      </c>
      <c r="G55">
        <f t="shared" si="222"/>
        <v>0.625</v>
      </c>
      <c r="H55">
        <f t="shared" si="222"/>
        <v>0.625</v>
      </c>
      <c r="I55">
        <f t="shared" si="222"/>
        <v>0.625</v>
      </c>
      <c r="J55">
        <f t="shared" si="222"/>
        <v>0.625</v>
      </c>
      <c r="K55">
        <f t="shared" si="222"/>
        <v>0.625</v>
      </c>
      <c r="L55">
        <f t="shared" si="222"/>
        <v>0.625</v>
      </c>
      <c r="M55">
        <f t="shared" si="222"/>
        <v>0.625</v>
      </c>
      <c r="N55">
        <f t="shared" si="222"/>
        <v>0.625</v>
      </c>
      <c r="O55">
        <f t="shared" si="222"/>
        <v>0.625</v>
      </c>
      <c r="P55">
        <f t="shared" si="222"/>
        <v>0.625</v>
      </c>
      <c r="Q55">
        <f t="shared" si="222"/>
        <v>0.625</v>
      </c>
      <c r="R55">
        <f t="shared" si="222"/>
        <v>0.625</v>
      </c>
      <c r="S55">
        <f t="shared" si="222"/>
        <v>0.625</v>
      </c>
      <c r="T55">
        <f t="shared" si="222"/>
        <v>0.625</v>
      </c>
      <c r="U55">
        <f t="shared" si="222"/>
        <v>0.625</v>
      </c>
      <c r="V55">
        <f t="shared" si="222"/>
        <v>0.625</v>
      </c>
      <c r="W55">
        <f t="shared" si="222"/>
        <v>0.625</v>
      </c>
      <c r="X55">
        <f t="shared" si="222"/>
        <v>0.625</v>
      </c>
      <c r="Y55">
        <f t="shared" si="222"/>
        <v>0.625</v>
      </c>
      <c r="Z55">
        <f t="shared" si="222"/>
        <v>0.625</v>
      </c>
      <c r="AA55">
        <f t="shared" si="222"/>
        <v>0.625</v>
      </c>
      <c r="AB55">
        <f t="shared" si="222"/>
        <v>0.625</v>
      </c>
      <c r="AC55">
        <f t="shared" si="222"/>
        <v>0.625</v>
      </c>
      <c r="AD55">
        <f t="shared" si="222"/>
        <v>0.625</v>
      </c>
      <c r="AE55">
        <f t="shared" si="222"/>
        <v>0.625</v>
      </c>
      <c r="AF55">
        <f t="shared" si="222"/>
        <v>0.625</v>
      </c>
      <c r="AG55">
        <f t="shared" si="222"/>
        <v>0.625</v>
      </c>
      <c r="AH55">
        <f t="shared" si="222"/>
        <v>0.625</v>
      </c>
      <c r="AI55">
        <f t="shared" si="222"/>
        <v>0.625</v>
      </c>
      <c r="AJ55">
        <f t="shared" si="222"/>
        <v>0.625</v>
      </c>
      <c r="AK55">
        <f t="shared" si="222"/>
        <v>0.625</v>
      </c>
      <c r="AL55">
        <f t="shared" si="222"/>
        <v>0.625</v>
      </c>
      <c r="AM55">
        <f t="shared" si="222"/>
        <v>0.625</v>
      </c>
      <c r="AN55">
        <f t="shared" si="222"/>
        <v>0.625</v>
      </c>
      <c r="AO55">
        <f t="shared" si="222"/>
        <v>0.625</v>
      </c>
      <c r="AP55">
        <f t="shared" si="222"/>
        <v>0.625</v>
      </c>
      <c r="AQ55">
        <f t="shared" si="222"/>
        <v>0.625</v>
      </c>
      <c r="AR55">
        <f t="shared" si="222"/>
        <v>0.625</v>
      </c>
      <c r="AS55">
        <f t="shared" si="222"/>
        <v>0.625</v>
      </c>
      <c r="AT55">
        <f t="shared" si="222"/>
        <v>0.625</v>
      </c>
      <c r="AU55">
        <f t="shared" si="222"/>
        <v>0.625</v>
      </c>
      <c r="AV55">
        <f t="shared" si="222"/>
        <v>0.625</v>
      </c>
      <c r="AW55">
        <f t="shared" si="222"/>
        <v>0.625</v>
      </c>
      <c r="AX55">
        <f t="shared" si="222"/>
        <v>0.625</v>
      </c>
      <c r="AY55">
        <f t="shared" si="222"/>
        <v>0.625</v>
      </c>
      <c r="AZ55">
        <f t="shared" si="222"/>
        <v>0.625</v>
      </c>
      <c r="BA55">
        <f t="shared" si="222"/>
        <v>0.625</v>
      </c>
      <c r="BB55">
        <f t="shared" si="222"/>
        <v>0.625</v>
      </c>
      <c r="BC55">
        <f t="shared" si="222"/>
        <v>0.625</v>
      </c>
      <c r="BD55">
        <f t="shared" si="222"/>
        <v>0.625</v>
      </c>
      <c r="BE55">
        <f t="shared" si="222"/>
        <v>0.625</v>
      </c>
      <c r="BF55">
        <f t="shared" si="222"/>
        <v>0.625</v>
      </c>
      <c r="BG55">
        <f t="shared" si="222"/>
        <v>0.625</v>
      </c>
      <c r="BH55">
        <f t="shared" si="222"/>
        <v>0.625</v>
      </c>
    </row>
    <row r="56" spans="1:60">
      <c r="C56" s="158"/>
    </row>
    <row r="58" spans="1:60">
      <c r="A58" s="324" t="s">
        <v>794</v>
      </c>
      <c r="B58" s="324"/>
      <c r="C58" s="324"/>
      <c r="D58" s="324"/>
      <c r="E58" s="324"/>
      <c r="F58" s="324"/>
    </row>
    <row r="60" spans="1:60">
      <c r="A60" t="s">
        <v>899</v>
      </c>
    </row>
    <row r="63" spans="1:60">
      <c r="A63" s="324" t="s">
        <v>795</v>
      </c>
      <c r="B63" s="324"/>
      <c r="C63" s="324"/>
      <c r="D63" s="324"/>
      <c r="E63" s="324"/>
      <c r="F63" s="324"/>
      <c r="W63" t="s">
        <v>902</v>
      </c>
    </row>
    <row r="65" spans="1:12">
      <c r="A65" s="205" t="s">
        <v>901</v>
      </c>
    </row>
    <row r="66" spans="1:12">
      <c r="A66" s="205" t="s">
        <v>928</v>
      </c>
      <c r="B66" s="184"/>
      <c r="C66" s="184"/>
      <c r="D66" s="184"/>
      <c r="E66" s="184"/>
      <c r="F66" s="184"/>
      <c r="G66" s="184"/>
      <c r="H66" s="184"/>
      <c r="I66" s="184"/>
      <c r="J66" s="184"/>
    </row>
    <row r="67" spans="1:12">
      <c r="A67" s="205" t="s">
        <v>929</v>
      </c>
      <c r="B67" s="184"/>
      <c r="C67" s="184"/>
      <c r="D67" s="184"/>
      <c r="E67" s="184"/>
      <c r="F67" s="184"/>
      <c r="G67" s="184"/>
      <c r="H67" s="184"/>
      <c r="I67" s="184"/>
      <c r="J67" s="184"/>
    </row>
    <row r="70" spans="1:12" s="22" customFormat="1" ht="39" customHeight="1">
      <c r="A70" s="30" t="s">
        <v>903</v>
      </c>
      <c r="B70" s="44" t="s">
        <v>905</v>
      </c>
      <c r="C70" s="202" t="s">
        <v>585</v>
      </c>
      <c r="D70" s="30" t="s">
        <v>922</v>
      </c>
      <c r="H70" s="30" t="s">
        <v>860</v>
      </c>
      <c r="I70" s="30" t="s">
        <v>861</v>
      </c>
      <c r="J70" s="30" t="s">
        <v>864</v>
      </c>
      <c r="K70" s="30" t="s">
        <v>923</v>
      </c>
      <c r="L70" s="30" t="s">
        <v>863</v>
      </c>
    </row>
    <row r="71" spans="1:12">
      <c r="A71" s="10" t="s">
        <v>904</v>
      </c>
      <c r="B71" s="201">
        <v>15907</v>
      </c>
      <c r="C71" s="203">
        <f>B71/$B$87</f>
        <v>7.3651361024553538E-2</v>
      </c>
      <c r="D71" s="10"/>
      <c r="H71" s="10">
        <f>SUM(D77:D78)</f>
        <v>0.36650183561849103</v>
      </c>
      <c r="I71" s="10">
        <f>SUM(D79:D81)</f>
        <v>0.21251217502060388</v>
      </c>
      <c r="J71" s="10">
        <f>D82</f>
        <v>8.258035513598562E-2</v>
      </c>
      <c r="K71" s="10">
        <f>D83</f>
        <v>0.12184760620364127</v>
      </c>
      <c r="L71" s="10">
        <f>D84</f>
        <v>7.4218925601258715E-2</v>
      </c>
    </row>
    <row r="72" spans="1:12">
      <c r="A72" s="10" t="s">
        <v>906</v>
      </c>
      <c r="B72" s="201">
        <v>16129</v>
      </c>
      <c r="C72" s="203">
        <f t="shared" ref="C72:C76" si="223">B72/$B$87</f>
        <v>7.4679248253286229E-2</v>
      </c>
      <c r="D72" s="10"/>
    </row>
    <row r="73" spans="1:12">
      <c r="A73" s="10" t="s">
        <v>907</v>
      </c>
      <c r="B73" s="201">
        <v>20063</v>
      </c>
      <c r="C73" s="203">
        <f t="shared" si="223"/>
        <v>9.2894150766053799E-2</v>
      </c>
      <c r="D73" s="10"/>
    </row>
    <row r="74" spans="1:12">
      <c r="A74" s="10" t="s">
        <v>908</v>
      </c>
      <c r="B74" s="201">
        <v>5042</v>
      </c>
      <c r="C74" s="228">
        <f>B74/$B$87</f>
        <v>2.334507841112711E-2</v>
      </c>
      <c r="D74" s="10"/>
    </row>
    <row r="75" spans="1:12">
      <c r="A75" s="10" t="s">
        <v>909</v>
      </c>
      <c r="B75" s="201">
        <v>25366</v>
      </c>
      <c r="C75" s="203">
        <f t="shared" si="223"/>
        <v>0.11744769118933961</v>
      </c>
      <c r="D75" s="10"/>
    </row>
    <row r="76" spans="1:12">
      <c r="A76" s="10" t="s">
        <v>910</v>
      </c>
      <c r="B76" s="201">
        <v>133470</v>
      </c>
      <c r="C76" s="203">
        <f t="shared" si="223"/>
        <v>0.61798247035563969</v>
      </c>
      <c r="D76" s="10"/>
    </row>
    <row r="77" spans="1:12">
      <c r="A77" s="10" t="s">
        <v>911</v>
      </c>
      <c r="B77" s="201">
        <v>40834</v>
      </c>
      <c r="D77" s="10">
        <f>B77/$B$76</f>
        <v>0.30594141005469394</v>
      </c>
      <c r="F77" t="s">
        <v>860</v>
      </c>
    </row>
    <row r="78" spans="1:12">
      <c r="A78" s="10" t="s">
        <v>912</v>
      </c>
      <c r="B78" s="201">
        <v>8083</v>
      </c>
      <c r="D78" s="10">
        <f t="shared" ref="D78:D86" si="224">B78/$B$76</f>
        <v>6.0560425563797107E-2</v>
      </c>
      <c r="F78" t="s">
        <v>860</v>
      </c>
    </row>
    <row r="79" spans="1:12">
      <c r="A79" s="10" t="s">
        <v>913</v>
      </c>
      <c r="B79" s="201">
        <v>15812</v>
      </c>
      <c r="D79" s="10">
        <f t="shared" si="224"/>
        <v>0.11846856971604106</v>
      </c>
      <c r="F79" t="s">
        <v>861</v>
      </c>
    </row>
    <row r="80" spans="1:12">
      <c r="A80" s="10" t="s">
        <v>914</v>
      </c>
      <c r="B80" s="201">
        <v>8083</v>
      </c>
      <c r="D80" s="10">
        <f t="shared" si="224"/>
        <v>6.0560425563797107E-2</v>
      </c>
      <c r="F80" t="s">
        <v>861</v>
      </c>
    </row>
    <row r="81" spans="1:8">
      <c r="A81" s="10" t="s">
        <v>915</v>
      </c>
      <c r="B81" s="201">
        <v>4469</v>
      </c>
      <c r="D81" s="10">
        <f t="shared" si="224"/>
        <v>3.3483179740765714E-2</v>
      </c>
      <c r="F81" t="s">
        <v>861</v>
      </c>
    </row>
    <row r="82" spans="1:8">
      <c r="A82" s="10" t="s">
        <v>916</v>
      </c>
      <c r="B82" s="201">
        <v>11022</v>
      </c>
      <c r="D82" s="10">
        <f t="shared" si="224"/>
        <v>8.258035513598562E-2</v>
      </c>
      <c r="F82" t="s">
        <v>864</v>
      </c>
    </row>
    <row r="83" spans="1:8">
      <c r="A83" s="10" t="s">
        <v>917</v>
      </c>
      <c r="B83" s="201">
        <v>16263</v>
      </c>
      <c r="D83" s="10">
        <f t="shared" si="224"/>
        <v>0.12184760620364127</v>
      </c>
      <c r="F83" t="s">
        <v>921</v>
      </c>
    </row>
    <row r="84" spans="1:8">
      <c r="A84" s="10" t="s">
        <v>918</v>
      </c>
      <c r="B84" s="201">
        <v>9906</v>
      </c>
      <c r="D84" s="10">
        <f t="shared" si="224"/>
        <v>7.4218925601258715E-2</v>
      </c>
      <c r="F84" t="s">
        <v>863</v>
      </c>
    </row>
    <row r="85" spans="1:8">
      <c r="A85" s="10" t="s">
        <v>919</v>
      </c>
      <c r="B85" s="201">
        <v>14292</v>
      </c>
      <c r="D85" s="10">
        <f t="shared" si="224"/>
        <v>0.10708024275118004</v>
      </c>
    </row>
    <row r="86" spans="1:8">
      <c r="A86" s="10" t="s">
        <v>920</v>
      </c>
      <c r="B86" s="201">
        <v>4707</v>
      </c>
      <c r="D86" s="10">
        <f t="shared" si="224"/>
        <v>3.5266351989211062E-2</v>
      </c>
    </row>
    <row r="87" spans="1:8">
      <c r="A87" s="10" t="s">
        <v>666</v>
      </c>
      <c r="B87" s="201">
        <f>SUM(B71:B76)</f>
        <v>215977</v>
      </c>
    </row>
    <row r="90" spans="1:8">
      <c r="A90" t="s">
        <v>930</v>
      </c>
    </row>
    <row r="94" spans="1:8" ht="14">
      <c r="A94" s="10"/>
      <c r="B94" s="10" t="s">
        <v>924</v>
      </c>
      <c r="C94" s="45" t="s">
        <v>927</v>
      </c>
      <c r="G94" t="s">
        <v>931</v>
      </c>
      <c r="H94">
        <v>4</v>
      </c>
    </row>
    <row r="95" spans="1:8">
      <c r="A95" s="10" t="s">
        <v>904</v>
      </c>
      <c r="B95" s="47">
        <f>C71+C72</f>
        <v>0.14833060927783975</v>
      </c>
      <c r="C95" s="212">
        <f>B95-($C$96-$B$96)*B95/SUM($B$95,$B$97:$B$99)</f>
        <v>0.13769392595863428</v>
      </c>
    </row>
    <row r="96" spans="1:8">
      <c r="A96" s="10" t="s">
        <v>908</v>
      </c>
      <c r="B96" s="47">
        <f>C74</f>
        <v>2.334507841112711E-2</v>
      </c>
      <c r="C96" s="35">
        <f>B96*H94</f>
        <v>9.3380313644508439E-2</v>
      </c>
    </row>
    <row r="97" spans="1:60">
      <c r="A97" s="10" t="s">
        <v>925</v>
      </c>
      <c r="B97" s="46">
        <v>0</v>
      </c>
      <c r="C97" s="189">
        <f>(B99-($C$96-$B$96)*B99/SUM($B$95,$B$97:$B$99))*(1-E98)</f>
        <v>0.30214629059946474</v>
      </c>
      <c r="E97" t="s">
        <v>937</v>
      </c>
    </row>
    <row r="98" spans="1:60">
      <c r="A98" s="10" t="s">
        <v>909</v>
      </c>
      <c r="B98" s="47">
        <f>C75</f>
        <v>0.11744769118933961</v>
      </c>
      <c r="C98" s="189">
        <f t="shared" ref="C98" si="225">B98-($C$96-$B$96)*B98/SUM($B$95,$B$97:$B$99)</f>
        <v>0.1090256001331851</v>
      </c>
      <c r="E98" s="21">
        <f>AQ110/(AQ110+AQ108)</f>
        <v>0.54213332744344533</v>
      </c>
    </row>
    <row r="99" spans="1:60">
      <c r="A99" s="10" t="s">
        <v>926</v>
      </c>
      <c r="B99" s="47">
        <f>C76+C73</f>
        <v>0.71087662112169347</v>
      </c>
      <c r="C99" s="189">
        <f>(B99-($C$96-$B$96)*B99/SUM($B$95,$B$97:$B$99))*E98</f>
        <v>0.35775386966420741</v>
      </c>
    </row>
    <row r="100" spans="1:60" s="20" customFormat="1">
      <c r="A100" s="26" t="s">
        <v>666</v>
      </c>
      <c r="B100" s="204">
        <f>SUM(B95:B99)</f>
        <v>1</v>
      </c>
      <c r="C100" s="206">
        <f>SUM(C95:C99)</f>
        <v>0.99999999999999989</v>
      </c>
    </row>
    <row r="103" spans="1:60">
      <c r="A103" s="20" t="s">
        <v>933</v>
      </c>
    </row>
    <row r="105" spans="1:60">
      <c r="B105" s="178" t="s">
        <v>411</v>
      </c>
      <c r="C105" s="178">
        <f>1960</f>
        <v>1960</v>
      </c>
      <c r="D105" s="178">
        <f>C105+1</f>
        <v>1961</v>
      </c>
      <c r="E105" s="178">
        <f t="shared" ref="E105" si="226">D105+1</f>
        <v>1962</v>
      </c>
      <c r="F105" s="178">
        <f t="shared" ref="F105" si="227">E105+1</f>
        <v>1963</v>
      </c>
      <c r="G105" s="178">
        <f t="shared" ref="G105" si="228">F105+1</f>
        <v>1964</v>
      </c>
      <c r="H105" s="178">
        <f t="shared" ref="H105" si="229">G105+1</f>
        <v>1965</v>
      </c>
      <c r="I105" s="178">
        <f t="shared" ref="I105" si="230">H105+1</f>
        <v>1966</v>
      </c>
      <c r="J105" s="178">
        <f t="shared" ref="J105" si="231">I105+1</f>
        <v>1967</v>
      </c>
      <c r="K105" s="178">
        <f t="shared" ref="K105" si="232">J105+1</f>
        <v>1968</v>
      </c>
      <c r="L105" s="178">
        <f t="shared" ref="L105" si="233">K105+1</f>
        <v>1969</v>
      </c>
      <c r="M105" s="178">
        <f t="shared" ref="M105" si="234">L105+1</f>
        <v>1970</v>
      </c>
      <c r="N105" s="178">
        <f t="shared" ref="N105" si="235">M105+1</f>
        <v>1971</v>
      </c>
      <c r="O105" s="178">
        <f t="shared" ref="O105" si="236">N105+1</f>
        <v>1972</v>
      </c>
      <c r="P105" s="178">
        <f t="shared" ref="P105" si="237">O105+1</f>
        <v>1973</v>
      </c>
      <c r="Q105" s="178">
        <f t="shared" ref="Q105" si="238">P105+1</f>
        <v>1974</v>
      </c>
      <c r="R105" s="178">
        <f t="shared" ref="R105" si="239">Q105+1</f>
        <v>1975</v>
      </c>
      <c r="S105" s="178">
        <f t="shared" ref="S105" si="240">R105+1</f>
        <v>1976</v>
      </c>
      <c r="T105" s="178">
        <f t="shared" ref="T105" si="241">S105+1</f>
        <v>1977</v>
      </c>
      <c r="U105" s="178">
        <f t="shared" ref="U105" si="242">T105+1</f>
        <v>1978</v>
      </c>
      <c r="V105" s="178">
        <f t="shared" ref="V105" si="243">U105+1</f>
        <v>1979</v>
      </c>
      <c r="W105" s="178">
        <f t="shared" ref="W105" si="244">V105+1</f>
        <v>1980</v>
      </c>
      <c r="X105" s="178">
        <f t="shared" ref="X105" si="245">W105+1</f>
        <v>1981</v>
      </c>
      <c r="Y105" s="178">
        <f t="shared" ref="Y105" si="246">X105+1</f>
        <v>1982</v>
      </c>
      <c r="Z105" s="178">
        <f t="shared" ref="Z105" si="247">Y105+1</f>
        <v>1983</v>
      </c>
      <c r="AA105" s="178">
        <f t="shared" ref="AA105" si="248">Z105+1</f>
        <v>1984</v>
      </c>
      <c r="AB105" s="178">
        <f t="shared" ref="AB105" si="249">AA105+1</f>
        <v>1985</v>
      </c>
      <c r="AC105" s="178">
        <f t="shared" ref="AC105" si="250">AB105+1</f>
        <v>1986</v>
      </c>
      <c r="AD105" s="178">
        <f t="shared" ref="AD105" si="251">AC105+1</f>
        <v>1987</v>
      </c>
      <c r="AE105" s="178">
        <f t="shared" ref="AE105" si="252">AD105+1</f>
        <v>1988</v>
      </c>
      <c r="AF105" s="178">
        <f t="shared" ref="AF105" si="253">AE105+1</f>
        <v>1989</v>
      </c>
      <c r="AG105" s="178">
        <f t="shared" ref="AG105" si="254">AF105+1</f>
        <v>1990</v>
      </c>
      <c r="AH105" s="178">
        <f t="shared" ref="AH105" si="255">AG105+1</f>
        <v>1991</v>
      </c>
      <c r="AI105" s="178">
        <f t="shared" ref="AI105" si="256">AH105+1</f>
        <v>1992</v>
      </c>
      <c r="AJ105" s="178">
        <f t="shared" ref="AJ105" si="257">AI105+1</f>
        <v>1993</v>
      </c>
      <c r="AK105" s="178">
        <f t="shared" ref="AK105" si="258">AJ105+1</f>
        <v>1994</v>
      </c>
      <c r="AL105" s="178">
        <f t="shared" ref="AL105" si="259">AK105+1</f>
        <v>1995</v>
      </c>
      <c r="AM105" s="178">
        <f t="shared" ref="AM105" si="260">AL105+1</f>
        <v>1996</v>
      </c>
      <c r="AN105" s="178">
        <f t="shared" ref="AN105" si="261">AM105+1</f>
        <v>1997</v>
      </c>
      <c r="AO105" s="178">
        <f t="shared" ref="AO105" si="262">AN105+1</f>
        <v>1998</v>
      </c>
      <c r="AP105" s="178">
        <f t="shared" ref="AP105" si="263">AO105+1</f>
        <v>1999</v>
      </c>
      <c r="AQ105" s="178">
        <f>AP105+1</f>
        <v>2000</v>
      </c>
      <c r="AR105" s="178">
        <f t="shared" ref="AR105" si="264">AQ105+1</f>
        <v>2001</v>
      </c>
      <c r="AS105" s="178">
        <f t="shared" ref="AS105" si="265">AR105+1</f>
        <v>2002</v>
      </c>
      <c r="AT105" s="178">
        <f t="shared" ref="AT105" si="266">AS105+1</f>
        <v>2003</v>
      </c>
      <c r="AU105" s="178">
        <f t="shared" ref="AU105" si="267">AT105+1</f>
        <v>2004</v>
      </c>
      <c r="AV105" s="178">
        <f t="shared" ref="AV105" si="268">AU105+1</f>
        <v>2005</v>
      </c>
      <c r="AW105" s="178">
        <f t="shared" ref="AW105" si="269">AV105+1</f>
        <v>2006</v>
      </c>
      <c r="AX105" s="178">
        <f t="shared" ref="AX105" si="270">AW105+1</f>
        <v>2007</v>
      </c>
      <c r="AY105" s="178">
        <f t="shared" ref="AY105" si="271">AX105+1</f>
        <v>2008</v>
      </c>
      <c r="AZ105" s="178">
        <f t="shared" ref="AZ105" si="272">AY105+1</f>
        <v>2009</v>
      </c>
      <c r="BA105" s="178">
        <f t="shared" ref="BA105" si="273">AZ105+1</f>
        <v>2010</v>
      </c>
      <c r="BB105" s="178">
        <f>BA105+1</f>
        <v>2011</v>
      </c>
      <c r="BC105" s="178">
        <f t="shared" ref="BC105" si="274">BB105+1</f>
        <v>2012</v>
      </c>
      <c r="BD105" s="178">
        <f t="shared" ref="BD105" si="275">BC105+1</f>
        <v>2013</v>
      </c>
      <c r="BE105" s="178">
        <f t="shared" ref="BE105" si="276">BD105+1</f>
        <v>2014</v>
      </c>
      <c r="BF105" s="178">
        <f t="shared" ref="BF105" si="277">BE105+1</f>
        <v>2015</v>
      </c>
      <c r="BG105" s="178">
        <f>BF105+1</f>
        <v>2016</v>
      </c>
      <c r="BH105" s="178">
        <f t="shared" ref="BH105" si="278">BG105+1</f>
        <v>2017</v>
      </c>
    </row>
    <row r="106" spans="1:60">
      <c r="A106" s="178" t="s">
        <v>936</v>
      </c>
      <c r="B106" s="178" t="s">
        <v>12</v>
      </c>
      <c r="C106" s="46">
        <v>0.53422372037027399</v>
      </c>
      <c r="D106" s="46">
        <v>0.5353969553493142</v>
      </c>
      <c r="E106" s="46">
        <v>0.54663611195322093</v>
      </c>
      <c r="F106" s="46">
        <v>0.55048891388106758</v>
      </c>
      <c r="G106" s="46">
        <v>0.53447084428551717</v>
      </c>
      <c r="H106" s="46">
        <v>0.53599439559190043</v>
      </c>
      <c r="I106" s="46">
        <v>0.53582259672468668</v>
      </c>
      <c r="J106" s="46">
        <v>0.53220321444902241</v>
      </c>
      <c r="K106" s="46">
        <v>0.53280889108831497</v>
      </c>
      <c r="L106" s="46">
        <v>0.53745122452605154</v>
      </c>
      <c r="M106" s="46">
        <v>0.54097574413046923</v>
      </c>
      <c r="N106" s="46">
        <v>0.54378443357644934</v>
      </c>
      <c r="O106" s="46">
        <v>0.55711166660336697</v>
      </c>
      <c r="P106" s="46">
        <v>0.55848157052374148</v>
      </c>
      <c r="Q106" s="46">
        <v>0.55505027488642178</v>
      </c>
      <c r="R106" s="46">
        <v>0.51973437650660181</v>
      </c>
      <c r="S106" s="46">
        <v>0.48316780906454432</v>
      </c>
      <c r="T106" s="46">
        <v>0.47250475617815391</v>
      </c>
      <c r="U106" s="46">
        <v>0.45749086532176975</v>
      </c>
      <c r="V106" s="46">
        <v>0.46635140544889198</v>
      </c>
      <c r="W106" s="46">
        <v>0.43500249169540922</v>
      </c>
      <c r="X106" s="46">
        <v>0.40900722598249029</v>
      </c>
      <c r="Y106" s="46">
        <v>0.3801232900214771</v>
      </c>
      <c r="Z106" s="46">
        <v>0.36280882376483259</v>
      </c>
      <c r="AA106" s="46">
        <v>0.35195316343869792</v>
      </c>
      <c r="AB106" s="46">
        <v>0.3570032882220614</v>
      </c>
      <c r="AC106" s="46">
        <v>0.3626161376861346</v>
      </c>
      <c r="AD106" s="46">
        <v>0.3537520204314259</v>
      </c>
      <c r="AE106" s="46">
        <v>0.34201893935268041</v>
      </c>
      <c r="AF106" s="46">
        <v>0.33065957635766852</v>
      </c>
      <c r="AG106" s="46">
        <v>0.32238821809843426</v>
      </c>
      <c r="AH106" s="46">
        <v>0.33907910718897771</v>
      </c>
      <c r="AI106" s="46">
        <v>0.33730099550229781</v>
      </c>
      <c r="AJ106" s="46">
        <v>0.33625787470594176</v>
      </c>
      <c r="AK106" s="46">
        <v>0.33453716060486677</v>
      </c>
      <c r="AL106" s="46">
        <v>0.33053804876081605</v>
      </c>
      <c r="AM106" s="46">
        <v>0.34810999520953773</v>
      </c>
      <c r="AN106" s="46">
        <v>0.32531361784179746</v>
      </c>
      <c r="AO106" s="46">
        <v>0.34259510029251083</v>
      </c>
      <c r="AP106" s="46">
        <v>0.34080592413460065</v>
      </c>
      <c r="AQ106" s="46">
        <v>0.34237292142854719</v>
      </c>
      <c r="AR106" s="46">
        <v>0.35189739098815837</v>
      </c>
      <c r="AS106" s="46">
        <v>0.34607286840889295</v>
      </c>
      <c r="AT106" s="46">
        <v>0.34480783029136108</v>
      </c>
      <c r="AU106" s="46">
        <v>0.33464754258577689</v>
      </c>
      <c r="AV106" s="46">
        <v>0.33369504919730508</v>
      </c>
      <c r="AW106" s="46">
        <v>0.32748945828959097</v>
      </c>
      <c r="AX106" s="46">
        <v>0.31587979261216492</v>
      </c>
      <c r="AY106" s="46">
        <v>0.32763367425909218</v>
      </c>
      <c r="AZ106" s="46">
        <v>0.32763367425909218</v>
      </c>
      <c r="BA106" s="46">
        <v>0.32763367425909229</v>
      </c>
      <c r="BB106" s="46">
        <v>0.31243423877700333</v>
      </c>
      <c r="BC106" s="46">
        <v>0.33106766238263979</v>
      </c>
      <c r="BD106" s="46">
        <v>0.33740242329369663</v>
      </c>
      <c r="BE106" s="46"/>
      <c r="BF106" s="46"/>
      <c r="BG106" s="46"/>
      <c r="BH106" s="46"/>
    </row>
    <row r="107" spans="1:60">
      <c r="A107" s="178" t="s">
        <v>935</v>
      </c>
      <c r="B107" s="178" t="s">
        <v>12</v>
      </c>
      <c r="C107" s="46">
        <v>0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0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AJ107" s="46">
        <v>0</v>
      </c>
      <c r="AK107" s="46">
        <v>0</v>
      </c>
      <c r="AL107" s="46">
        <v>0</v>
      </c>
      <c r="AM107" s="46">
        <v>0</v>
      </c>
      <c r="AN107" s="46">
        <v>0</v>
      </c>
      <c r="AO107" s="46">
        <v>0</v>
      </c>
      <c r="AP107" s="46">
        <v>0</v>
      </c>
      <c r="AQ107" s="46">
        <v>0</v>
      </c>
      <c r="AR107" s="46">
        <v>0</v>
      </c>
      <c r="AS107" s="46">
        <v>0</v>
      </c>
      <c r="AT107" s="46">
        <v>0</v>
      </c>
      <c r="AU107" s="46">
        <v>0</v>
      </c>
      <c r="AV107" s="46">
        <v>0</v>
      </c>
      <c r="AW107" s="46">
        <v>0</v>
      </c>
      <c r="AX107" s="46">
        <v>0</v>
      </c>
      <c r="AY107" s="46">
        <v>0</v>
      </c>
      <c r="AZ107" s="46">
        <v>0</v>
      </c>
      <c r="BA107" s="46">
        <v>0</v>
      </c>
      <c r="BB107" s="46">
        <v>0</v>
      </c>
      <c r="BC107" s="46">
        <v>0</v>
      </c>
      <c r="BD107" s="46">
        <v>0</v>
      </c>
      <c r="BE107" s="46">
        <v>0</v>
      </c>
      <c r="BF107" s="46">
        <v>0</v>
      </c>
      <c r="BG107" s="46">
        <v>0</v>
      </c>
      <c r="BH107" s="46">
        <v>0</v>
      </c>
    </row>
    <row r="108" spans="1:60">
      <c r="A108" s="178" t="s">
        <v>134</v>
      </c>
      <c r="B108" s="178" t="s">
        <v>12</v>
      </c>
      <c r="C108" s="46">
        <v>5.1810586133076646E-2</v>
      </c>
      <c r="D108" s="46">
        <v>5.797626406601239E-2</v>
      </c>
      <c r="E108" s="46">
        <v>6.0345485216038108E-2</v>
      </c>
      <c r="F108" s="46">
        <v>6.2764526101273671E-2</v>
      </c>
      <c r="G108" s="46">
        <v>7.0610236400143939E-2</v>
      </c>
      <c r="H108" s="46">
        <v>7.6712261649201322E-2</v>
      </c>
      <c r="I108" s="46">
        <v>8.2594310021112644E-2</v>
      </c>
      <c r="J108" s="46">
        <v>8.770560828032252E-2</v>
      </c>
      <c r="K108" s="46">
        <v>9.0791949347796386E-2</v>
      </c>
      <c r="L108" s="46">
        <v>9.2855834394510922E-2</v>
      </c>
      <c r="M108" s="46">
        <v>9.5645461210137298E-2</v>
      </c>
      <c r="N108" s="46">
        <v>9.6261324457649969E-2</v>
      </c>
      <c r="O108" s="46">
        <v>9.4200007975994426E-2</v>
      </c>
      <c r="P108" s="46">
        <v>9.4371315535065045E-2</v>
      </c>
      <c r="Q108" s="46">
        <v>9.9052818017229691E-2</v>
      </c>
      <c r="R108" s="46">
        <v>0.10677684999953541</v>
      </c>
      <c r="S108" s="46">
        <v>0.1164610741532759</v>
      </c>
      <c r="T108" s="46">
        <v>0.11961684860366754</v>
      </c>
      <c r="U108" s="46">
        <v>0.12379854840766237</v>
      </c>
      <c r="V108" s="46">
        <v>0.12266385368322931</v>
      </c>
      <c r="W108" s="46">
        <v>0.13293827291290083</v>
      </c>
      <c r="X108" s="46">
        <v>0.1481563163392563</v>
      </c>
      <c r="Y108" s="46">
        <v>0.16375894356575285</v>
      </c>
      <c r="Z108" s="46">
        <v>0.17607254551421087</v>
      </c>
      <c r="AA108" s="46">
        <v>0.18775286071323258</v>
      </c>
      <c r="AB108" s="46">
        <v>0.19104323954653438</v>
      </c>
      <c r="AC108" s="46">
        <v>0.19549497765615106</v>
      </c>
      <c r="AD108" s="46">
        <v>0.20442543960789772</v>
      </c>
      <c r="AE108" s="46">
        <v>0.21397219605071088</v>
      </c>
      <c r="AF108" s="46">
        <v>0.22347207795456336</v>
      </c>
      <c r="AG108" s="46">
        <v>0.23493841436049098</v>
      </c>
      <c r="AH108" s="46">
        <v>0.23777466263775818</v>
      </c>
      <c r="AI108" s="46">
        <v>0.23672172407001252</v>
      </c>
      <c r="AJ108" s="46">
        <v>0.23602631483663331</v>
      </c>
      <c r="AK108" s="46">
        <v>0.23611217591735273</v>
      </c>
      <c r="AL108" s="46">
        <v>0.23513237705019047</v>
      </c>
      <c r="AM108" s="46">
        <v>0.23588134534083929</v>
      </c>
      <c r="AN108" s="46">
        <v>0.2309063657444666</v>
      </c>
      <c r="AO108" s="46">
        <v>0.23306269622510359</v>
      </c>
      <c r="AP108" s="46">
        <v>0.23233337426127271</v>
      </c>
      <c r="AQ108" s="46">
        <v>0.23313548378684712</v>
      </c>
      <c r="AR108" s="46">
        <v>0.23349945185437682</v>
      </c>
      <c r="AS108" s="46">
        <v>0.23210696826464888</v>
      </c>
      <c r="AT108" s="46">
        <v>0.23176230393771638</v>
      </c>
      <c r="AU108" s="46">
        <v>0.22877207288035728</v>
      </c>
      <c r="AV108" s="46">
        <v>0.23094425700244375</v>
      </c>
      <c r="AW108" s="46">
        <v>0.22779927172452147</v>
      </c>
      <c r="AX108" s="46">
        <v>0.22890040181158547</v>
      </c>
      <c r="AY108" s="46">
        <v>0.2230785409873835</v>
      </c>
      <c r="AZ108" s="46">
        <v>0.22307854098738356</v>
      </c>
      <c r="BA108" s="46">
        <v>0.22307854098738353</v>
      </c>
      <c r="BB108" s="46">
        <v>0.23970604887025565</v>
      </c>
      <c r="BC108" s="46">
        <v>0.23327525893736886</v>
      </c>
      <c r="BD108" s="46">
        <v>0.23578830475910942</v>
      </c>
      <c r="BE108" s="46"/>
      <c r="BF108" s="46"/>
      <c r="BG108" s="46"/>
      <c r="BH108" s="46"/>
    </row>
    <row r="109" spans="1:60">
      <c r="A109" s="178" t="s">
        <v>385</v>
      </c>
      <c r="B109" s="178" t="s">
        <v>12</v>
      </c>
      <c r="C109" s="46">
        <v>0.15712462363831586</v>
      </c>
      <c r="D109" s="46">
        <v>0.15514603356357082</v>
      </c>
      <c r="E109" s="46">
        <v>0.15597173999846967</v>
      </c>
      <c r="F109" s="46">
        <v>0.15456142864901531</v>
      </c>
      <c r="G109" s="46">
        <v>0.14756558005001444</v>
      </c>
      <c r="H109" s="46">
        <v>0.14541627322754458</v>
      </c>
      <c r="I109" s="46">
        <v>0.1427336439347322</v>
      </c>
      <c r="J109" s="46">
        <v>0.13908222396058512</v>
      </c>
      <c r="K109" s="46">
        <v>0.13647825052616408</v>
      </c>
      <c r="L109" s="46">
        <v>0.1348055610405936</v>
      </c>
      <c r="M109" s="46">
        <v>0.13272989211944058</v>
      </c>
      <c r="N109" s="46">
        <v>0.13173337157137999</v>
      </c>
      <c r="O109" s="46">
        <v>0.12719025854894719</v>
      </c>
      <c r="P109" s="46">
        <v>0.12579113401997719</v>
      </c>
      <c r="Q109" s="46">
        <v>0.13040777175020737</v>
      </c>
      <c r="R109" s="46">
        <v>0.13890835737737217</v>
      </c>
      <c r="S109" s="46">
        <v>0.1497647605382626</v>
      </c>
      <c r="T109" s="46">
        <v>0.15210451350520704</v>
      </c>
      <c r="U109" s="46">
        <v>0.15570767710197334</v>
      </c>
      <c r="V109" s="46">
        <v>0.15263857044367415</v>
      </c>
      <c r="W109" s="46">
        <v>0.16369814875768546</v>
      </c>
      <c r="X109" s="46">
        <v>0.17025416509989549</v>
      </c>
      <c r="Y109" s="46">
        <v>0.1767047048791956</v>
      </c>
      <c r="Z109" s="46">
        <v>0.17934159858819915</v>
      </c>
      <c r="AA109" s="46">
        <v>0.18130960600051388</v>
      </c>
      <c r="AB109" s="46">
        <v>0.17553740932645331</v>
      </c>
      <c r="AC109" s="46">
        <v>0.17142583103039818</v>
      </c>
      <c r="AD109" s="46">
        <v>0.17150408268223571</v>
      </c>
      <c r="AE109" s="46">
        <v>0.17221533375112702</v>
      </c>
      <c r="AF109" s="46">
        <v>0.17291047181325064</v>
      </c>
      <c r="AG109" s="46">
        <v>0.17508071787502588</v>
      </c>
      <c r="AH109" s="46">
        <v>0.16739980640924804</v>
      </c>
      <c r="AI109" s="46">
        <v>0.1656258840111719</v>
      </c>
      <c r="AJ109" s="46">
        <v>0.16584082336293954</v>
      </c>
      <c r="AK109" s="46">
        <v>0.16577084170280248</v>
      </c>
      <c r="AL109" s="46">
        <v>0.16484075055098765</v>
      </c>
      <c r="AM109" s="46">
        <v>0.1549002198284922</v>
      </c>
      <c r="AN109" s="46">
        <v>0.16180935990771689</v>
      </c>
      <c r="AO109" s="46">
        <v>0.15474659849363886</v>
      </c>
      <c r="AP109" s="46">
        <v>0.15177084566200466</v>
      </c>
      <c r="AQ109" s="46">
        <v>0.14844941231960121</v>
      </c>
      <c r="AR109" s="46">
        <v>0.14194001530051251</v>
      </c>
      <c r="AS109" s="46">
        <v>0.14437794518048463</v>
      </c>
      <c r="AT109" s="46">
        <v>0.14277797198356135</v>
      </c>
      <c r="AU109" s="46">
        <v>0.1433487626775263</v>
      </c>
      <c r="AV109" s="46">
        <v>0.1429518157779755</v>
      </c>
      <c r="AW109" s="46">
        <v>0.14589439346787447</v>
      </c>
      <c r="AX109" s="46">
        <v>0.14935114326394625</v>
      </c>
      <c r="AY109" s="46">
        <v>0.14745819156070333</v>
      </c>
      <c r="AZ109" s="46">
        <v>0.14745819156070333</v>
      </c>
      <c r="BA109" s="46">
        <v>0.14745819156070333</v>
      </c>
      <c r="BB109" s="46">
        <v>0.11743036735335126</v>
      </c>
      <c r="BC109" s="46">
        <v>0.1071730227502681</v>
      </c>
      <c r="BD109" s="46">
        <v>0.10483131750903243</v>
      </c>
      <c r="BE109" s="46"/>
      <c r="BF109" s="46"/>
      <c r="BG109" s="46"/>
      <c r="BH109" s="46"/>
    </row>
    <row r="110" spans="1:60">
      <c r="A110" s="178" t="s">
        <v>934</v>
      </c>
      <c r="B110" s="178" t="s">
        <v>12</v>
      </c>
      <c r="C110" s="46">
        <v>0.25684106985833355</v>
      </c>
      <c r="D110" s="46">
        <v>0.25148074702110268</v>
      </c>
      <c r="E110" s="46">
        <v>0.23704666283227133</v>
      </c>
      <c r="F110" s="46">
        <v>0.23218513136864338</v>
      </c>
      <c r="G110" s="46">
        <v>0.24735333926432426</v>
      </c>
      <c r="H110" s="46">
        <v>0.24187706953135368</v>
      </c>
      <c r="I110" s="46">
        <v>0.23884944931946867</v>
      </c>
      <c r="J110" s="46">
        <v>0.24100895331006988</v>
      </c>
      <c r="K110" s="46">
        <v>0.23992090903772453</v>
      </c>
      <c r="L110" s="46">
        <v>0.2348873800388441</v>
      </c>
      <c r="M110" s="46">
        <v>0.23064890253995296</v>
      </c>
      <c r="N110" s="46">
        <v>0.22822087039452058</v>
      </c>
      <c r="O110" s="46">
        <v>0.22149806687169127</v>
      </c>
      <c r="P110" s="46">
        <v>0.22135597992121636</v>
      </c>
      <c r="Q110" s="46">
        <v>0.21548913534614114</v>
      </c>
      <c r="R110" s="46">
        <v>0.23458041611649066</v>
      </c>
      <c r="S110" s="46">
        <v>0.25060635624391731</v>
      </c>
      <c r="T110" s="46">
        <v>0.2557738817129715</v>
      </c>
      <c r="U110" s="46">
        <v>0.26300290916859442</v>
      </c>
      <c r="V110" s="46">
        <v>0.25834617042420466</v>
      </c>
      <c r="W110" s="46">
        <v>0.26836108663400443</v>
      </c>
      <c r="X110" s="46">
        <v>0.27258229257835809</v>
      </c>
      <c r="Y110" s="46">
        <v>0.27941306153357448</v>
      </c>
      <c r="Z110" s="46">
        <v>0.28177703213275729</v>
      </c>
      <c r="AA110" s="46">
        <v>0.2789843698475557</v>
      </c>
      <c r="AB110" s="46">
        <v>0.27641606290495091</v>
      </c>
      <c r="AC110" s="46">
        <v>0.27046305362731621</v>
      </c>
      <c r="AD110" s="46">
        <v>0.27031845727844056</v>
      </c>
      <c r="AE110" s="46">
        <v>0.27179353084548169</v>
      </c>
      <c r="AF110" s="46">
        <v>0.27295787387451742</v>
      </c>
      <c r="AG110" s="46">
        <v>0.26759264966604879</v>
      </c>
      <c r="AH110" s="46">
        <v>0.25574642376401607</v>
      </c>
      <c r="AI110" s="46">
        <v>0.26035139641651767</v>
      </c>
      <c r="AJ110" s="46">
        <v>0.26187498709448531</v>
      </c>
      <c r="AK110" s="46">
        <v>0.26357982177497802</v>
      </c>
      <c r="AL110" s="46">
        <v>0.2694888236380058</v>
      </c>
      <c r="AM110" s="46">
        <v>0.26110843962113067</v>
      </c>
      <c r="AN110" s="46">
        <v>0.28197065650601905</v>
      </c>
      <c r="AO110" s="46">
        <v>0.26959560498874668</v>
      </c>
      <c r="AP110" s="46">
        <v>0.27508985594212193</v>
      </c>
      <c r="AQ110" s="46">
        <v>0.27604218246500434</v>
      </c>
      <c r="AR110" s="46">
        <v>0.2726631418569524</v>
      </c>
      <c r="AS110" s="46">
        <v>0.27744221814597353</v>
      </c>
      <c r="AT110" s="46">
        <v>0.28065189378736116</v>
      </c>
      <c r="AU110" s="46">
        <v>0.29323162185633961</v>
      </c>
      <c r="AV110" s="46">
        <v>0.29240887802227561</v>
      </c>
      <c r="AW110" s="46">
        <v>0.29881687651801303</v>
      </c>
      <c r="AX110" s="46">
        <v>0.30586866231230336</v>
      </c>
      <c r="AY110" s="46">
        <v>0.30182959319282088</v>
      </c>
      <c r="AZ110" s="46">
        <v>0.30182959319282088</v>
      </c>
      <c r="BA110" s="46">
        <v>0.30182959319282088</v>
      </c>
      <c r="BB110" s="46">
        <v>0.33042934499938964</v>
      </c>
      <c r="BC110" s="46">
        <v>0.32848405592972324</v>
      </c>
      <c r="BD110" s="46">
        <v>0.32197795443816163</v>
      </c>
      <c r="BE110" s="46"/>
      <c r="BF110" s="46"/>
      <c r="BG110" s="46"/>
      <c r="BH110" s="46"/>
    </row>
    <row r="111" spans="1:60">
      <c r="A111" s="178" t="s">
        <v>750</v>
      </c>
      <c r="B111" s="178" t="s">
        <v>12</v>
      </c>
      <c r="C111" s="92">
        <f>SUM(C106:C110)</f>
        <v>1</v>
      </c>
      <c r="D111" s="92">
        <f t="shared" ref="D111:BH111" si="279">SUM(D106:D110)</f>
        <v>1</v>
      </c>
      <c r="E111" s="92">
        <f t="shared" si="279"/>
        <v>1</v>
      </c>
      <c r="F111" s="92">
        <f t="shared" si="279"/>
        <v>1</v>
      </c>
      <c r="G111" s="92">
        <f t="shared" si="279"/>
        <v>0.99999999999999978</v>
      </c>
      <c r="H111" s="92">
        <f t="shared" si="279"/>
        <v>1</v>
      </c>
      <c r="I111" s="92">
        <f t="shared" si="279"/>
        <v>1.0000000000000002</v>
      </c>
      <c r="J111" s="92">
        <f t="shared" si="279"/>
        <v>0.99999999999999989</v>
      </c>
      <c r="K111" s="92">
        <f t="shared" si="279"/>
        <v>1</v>
      </c>
      <c r="L111" s="92">
        <f t="shared" si="279"/>
        <v>1.0000000000000002</v>
      </c>
      <c r="M111" s="92">
        <f t="shared" si="279"/>
        <v>1</v>
      </c>
      <c r="N111" s="92">
        <f t="shared" si="279"/>
        <v>0.99999999999999989</v>
      </c>
      <c r="O111" s="92">
        <f t="shared" si="279"/>
        <v>0.99999999999999989</v>
      </c>
      <c r="P111" s="92">
        <f t="shared" si="279"/>
        <v>1</v>
      </c>
      <c r="Q111" s="92">
        <f t="shared" si="279"/>
        <v>0.99999999999999989</v>
      </c>
      <c r="R111" s="92">
        <f t="shared" si="279"/>
        <v>1</v>
      </c>
      <c r="S111" s="92">
        <f t="shared" si="279"/>
        <v>1.0000000000000002</v>
      </c>
      <c r="T111" s="92">
        <f t="shared" si="279"/>
        <v>1</v>
      </c>
      <c r="U111" s="92">
        <f t="shared" si="279"/>
        <v>0.99999999999999978</v>
      </c>
      <c r="V111" s="92">
        <f t="shared" si="279"/>
        <v>1</v>
      </c>
      <c r="W111" s="92">
        <f t="shared" si="279"/>
        <v>1</v>
      </c>
      <c r="X111" s="92">
        <f t="shared" si="279"/>
        <v>1.0000000000000002</v>
      </c>
      <c r="Y111" s="92">
        <f t="shared" si="279"/>
        <v>1</v>
      </c>
      <c r="Z111" s="92">
        <f t="shared" si="279"/>
        <v>1</v>
      </c>
      <c r="AA111" s="92">
        <f t="shared" si="279"/>
        <v>1</v>
      </c>
      <c r="AB111" s="92">
        <f t="shared" si="279"/>
        <v>1</v>
      </c>
      <c r="AC111" s="92">
        <f t="shared" si="279"/>
        <v>1</v>
      </c>
      <c r="AD111" s="92">
        <f t="shared" si="279"/>
        <v>1</v>
      </c>
      <c r="AE111" s="92">
        <f t="shared" si="279"/>
        <v>1</v>
      </c>
      <c r="AF111" s="92">
        <f t="shared" si="279"/>
        <v>0.99999999999999989</v>
      </c>
      <c r="AG111" s="92">
        <f t="shared" si="279"/>
        <v>0.99999999999999989</v>
      </c>
      <c r="AH111" s="92">
        <f t="shared" si="279"/>
        <v>1</v>
      </c>
      <c r="AI111" s="92">
        <f t="shared" si="279"/>
        <v>0.99999999999999978</v>
      </c>
      <c r="AJ111" s="92">
        <f t="shared" si="279"/>
        <v>0.99999999999999989</v>
      </c>
      <c r="AK111" s="92">
        <f t="shared" si="279"/>
        <v>1</v>
      </c>
      <c r="AL111" s="92">
        <f t="shared" si="279"/>
        <v>1</v>
      </c>
      <c r="AM111" s="92">
        <f t="shared" si="279"/>
        <v>1</v>
      </c>
      <c r="AN111" s="92">
        <f t="shared" si="279"/>
        <v>0.99999999999999989</v>
      </c>
      <c r="AO111" s="92">
        <f t="shared" si="279"/>
        <v>1</v>
      </c>
      <c r="AP111" s="92">
        <f t="shared" si="279"/>
        <v>1</v>
      </c>
      <c r="AQ111" s="92">
        <f t="shared" si="279"/>
        <v>0.99999999999999978</v>
      </c>
      <c r="AR111" s="92">
        <f t="shared" si="279"/>
        <v>1</v>
      </c>
      <c r="AS111" s="92">
        <f t="shared" si="279"/>
        <v>1</v>
      </c>
      <c r="AT111" s="92">
        <f t="shared" si="279"/>
        <v>1</v>
      </c>
      <c r="AU111" s="92">
        <f t="shared" si="279"/>
        <v>1</v>
      </c>
      <c r="AV111" s="92">
        <f t="shared" si="279"/>
        <v>0.99999999999999978</v>
      </c>
      <c r="AW111" s="92">
        <f t="shared" si="279"/>
        <v>1</v>
      </c>
      <c r="AX111" s="92">
        <f t="shared" si="279"/>
        <v>1</v>
      </c>
      <c r="AY111" s="92">
        <f t="shared" si="279"/>
        <v>0.99999999999999989</v>
      </c>
      <c r="AZ111" s="92">
        <f t="shared" si="279"/>
        <v>0.99999999999999989</v>
      </c>
      <c r="BA111" s="92">
        <f t="shared" si="279"/>
        <v>1</v>
      </c>
      <c r="BB111" s="92">
        <f t="shared" si="279"/>
        <v>0.99999999999999978</v>
      </c>
      <c r="BC111" s="92">
        <f t="shared" si="279"/>
        <v>1</v>
      </c>
      <c r="BD111" s="92">
        <f t="shared" si="279"/>
        <v>1</v>
      </c>
      <c r="BE111" s="92">
        <f t="shared" si="279"/>
        <v>0</v>
      </c>
      <c r="BF111" s="92">
        <f t="shared" si="279"/>
        <v>0</v>
      </c>
      <c r="BG111" s="92">
        <f t="shared" si="279"/>
        <v>0</v>
      </c>
      <c r="BH111" s="92">
        <f t="shared" si="279"/>
        <v>0</v>
      </c>
    </row>
    <row r="114" spans="1:60">
      <c r="B114" s="178" t="s">
        <v>411</v>
      </c>
      <c r="C114" s="178">
        <f>1960</f>
        <v>1960</v>
      </c>
      <c r="D114" s="178">
        <f>C114+1</f>
        <v>1961</v>
      </c>
      <c r="E114" s="178">
        <f t="shared" ref="E114" si="280">D114+1</f>
        <v>1962</v>
      </c>
      <c r="F114" s="178">
        <f t="shared" ref="F114" si="281">E114+1</f>
        <v>1963</v>
      </c>
      <c r="G114" s="178">
        <f t="shared" ref="G114" si="282">F114+1</f>
        <v>1964</v>
      </c>
      <c r="H114" s="178">
        <f t="shared" ref="H114" si="283">G114+1</f>
        <v>1965</v>
      </c>
      <c r="I114" s="178">
        <f t="shared" ref="I114" si="284">H114+1</f>
        <v>1966</v>
      </c>
      <c r="J114" s="178">
        <f t="shared" ref="J114" si="285">I114+1</f>
        <v>1967</v>
      </c>
      <c r="K114" s="178">
        <f t="shared" ref="K114" si="286">J114+1</f>
        <v>1968</v>
      </c>
      <c r="L114" s="178">
        <f t="shared" ref="L114" si="287">K114+1</f>
        <v>1969</v>
      </c>
      <c r="M114" s="178">
        <f t="shared" ref="M114" si="288">L114+1</f>
        <v>1970</v>
      </c>
      <c r="N114" s="178">
        <f t="shared" ref="N114" si="289">M114+1</f>
        <v>1971</v>
      </c>
      <c r="O114" s="178">
        <f t="shared" ref="O114" si="290">N114+1</f>
        <v>1972</v>
      </c>
      <c r="P114" s="178">
        <f t="shared" ref="P114" si="291">O114+1</f>
        <v>1973</v>
      </c>
      <c r="Q114" s="178">
        <f t="shared" ref="Q114" si="292">P114+1</f>
        <v>1974</v>
      </c>
      <c r="R114" s="178">
        <f t="shared" ref="R114" si="293">Q114+1</f>
        <v>1975</v>
      </c>
      <c r="S114" s="178">
        <f t="shared" ref="S114" si="294">R114+1</f>
        <v>1976</v>
      </c>
      <c r="T114" s="178">
        <f t="shared" ref="T114" si="295">S114+1</f>
        <v>1977</v>
      </c>
      <c r="U114" s="178">
        <f t="shared" ref="U114" si="296">T114+1</f>
        <v>1978</v>
      </c>
      <c r="V114" s="178">
        <f t="shared" ref="V114" si="297">U114+1</f>
        <v>1979</v>
      </c>
      <c r="W114" s="178">
        <f t="shared" ref="W114" si="298">V114+1</f>
        <v>1980</v>
      </c>
      <c r="X114" s="178">
        <f t="shared" ref="X114" si="299">W114+1</f>
        <v>1981</v>
      </c>
      <c r="Y114" s="178">
        <f t="shared" ref="Y114" si="300">X114+1</f>
        <v>1982</v>
      </c>
      <c r="Z114" s="178">
        <f t="shared" ref="Z114" si="301">Y114+1</f>
        <v>1983</v>
      </c>
      <c r="AA114" s="178">
        <f t="shared" ref="AA114" si="302">Z114+1</f>
        <v>1984</v>
      </c>
      <c r="AB114" s="178">
        <f t="shared" ref="AB114" si="303">AA114+1</f>
        <v>1985</v>
      </c>
      <c r="AC114" s="178">
        <f t="shared" ref="AC114" si="304">AB114+1</f>
        <v>1986</v>
      </c>
      <c r="AD114" s="178">
        <f t="shared" ref="AD114" si="305">AC114+1</f>
        <v>1987</v>
      </c>
      <c r="AE114" s="178">
        <f t="shared" ref="AE114" si="306">AD114+1</f>
        <v>1988</v>
      </c>
      <c r="AF114" s="178">
        <f t="shared" ref="AF114" si="307">AE114+1</f>
        <v>1989</v>
      </c>
      <c r="AG114" s="178">
        <f t="shared" ref="AG114" si="308">AF114+1</f>
        <v>1990</v>
      </c>
      <c r="AH114" s="178">
        <f t="shared" ref="AH114" si="309">AG114+1</f>
        <v>1991</v>
      </c>
      <c r="AI114" s="178">
        <f t="shared" ref="AI114" si="310">AH114+1</f>
        <v>1992</v>
      </c>
      <c r="AJ114" s="178">
        <f t="shared" ref="AJ114" si="311">AI114+1</f>
        <v>1993</v>
      </c>
      <c r="AK114" s="178">
        <f t="shared" ref="AK114" si="312">AJ114+1</f>
        <v>1994</v>
      </c>
      <c r="AL114" s="178">
        <f t="shared" ref="AL114" si="313">AK114+1</f>
        <v>1995</v>
      </c>
      <c r="AM114" s="178">
        <f t="shared" ref="AM114" si="314">AL114+1</f>
        <v>1996</v>
      </c>
      <c r="AN114" s="178">
        <f t="shared" ref="AN114" si="315">AM114+1</f>
        <v>1997</v>
      </c>
      <c r="AO114" s="178">
        <f t="shared" ref="AO114" si="316">AN114+1</f>
        <v>1998</v>
      </c>
      <c r="AP114" s="178">
        <f t="shared" ref="AP114" si="317">AO114+1</f>
        <v>1999</v>
      </c>
      <c r="AQ114" s="178">
        <f>AP114+1</f>
        <v>2000</v>
      </c>
      <c r="AR114" s="178">
        <f t="shared" ref="AR114" si="318">AQ114+1</f>
        <v>2001</v>
      </c>
      <c r="AS114" s="178">
        <f t="shared" ref="AS114" si="319">AR114+1</f>
        <v>2002</v>
      </c>
      <c r="AT114" s="178">
        <f t="shared" ref="AT114" si="320">AS114+1</f>
        <v>2003</v>
      </c>
      <c r="AU114" s="178">
        <f t="shared" ref="AU114" si="321">AT114+1</f>
        <v>2004</v>
      </c>
      <c r="AV114" s="178">
        <f t="shared" ref="AV114" si="322">AU114+1</f>
        <v>2005</v>
      </c>
      <c r="AW114" s="178">
        <f t="shared" ref="AW114" si="323">AV114+1</f>
        <v>2006</v>
      </c>
      <c r="AX114" s="178">
        <f t="shared" ref="AX114" si="324">AW114+1</f>
        <v>2007</v>
      </c>
      <c r="AY114" s="178">
        <f t="shared" ref="AY114" si="325">AX114+1</f>
        <v>2008</v>
      </c>
      <c r="AZ114" s="178">
        <f t="shared" ref="AZ114" si="326">AY114+1</f>
        <v>2009</v>
      </c>
      <c r="BA114" s="178">
        <f t="shared" ref="BA114" si="327">AZ114+1</f>
        <v>2010</v>
      </c>
      <c r="BB114" s="178">
        <f>BA114+1</f>
        <v>2011</v>
      </c>
      <c r="BC114" s="178">
        <f t="shared" ref="BC114" si="328">BB114+1</f>
        <v>2012</v>
      </c>
      <c r="BD114" s="178">
        <f t="shared" ref="BD114" si="329">BC114+1</f>
        <v>2013</v>
      </c>
      <c r="BE114" s="178">
        <f t="shared" ref="BE114" si="330">BD114+1</f>
        <v>2014</v>
      </c>
      <c r="BF114" s="178">
        <f t="shared" ref="BF114" si="331">BE114+1</f>
        <v>2015</v>
      </c>
      <c r="BG114" s="178">
        <f>BF114+1</f>
        <v>2016</v>
      </c>
      <c r="BH114" s="178">
        <f t="shared" ref="BH114" si="332">BG114+1</f>
        <v>2017</v>
      </c>
    </row>
    <row r="115" spans="1:60">
      <c r="A115" s="178" t="s">
        <v>936</v>
      </c>
      <c r="B115" s="178" t="s">
        <v>12</v>
      </c>
      <c r="C115" s="46"/>
      <c r="D115" s="209">
        <f>D106/C106</f>
        <v>1.0021961491680433</v>
      </c>
      <c r="E115" s="209">
        <f t="shared" ref="E115:BD119" si="333">E106/D106</f>
        <v>1.0209921937202162</v>
      </c>
      <c r="F115" s="209">
        <f t="shared" si="333"/>
        <v>1.0070482023481397</v>
      </c>
      <c r="G115" s="209">
        <f t="shared" si="333"/>
        <v>0.97090210321835635</v>
      </c>
      <c r="H115" s="209">
        <f t="shared" si="333"/>
        <v>1.0028505788906408</v>
      </c>
      <c r="I115" s="209">
        <f t="shared" si="333"/>
        <v>0.99967947637395715</v>
      </c>
      <c r="J115" s="209">
        <f t="shared" si="333"/>
        <v>0.9932451854442339</v>
      </c>
      <c r="K115" s="209">
        <f t="shared" si="333"/>
        <v>1.0011380552068248</v>
      </c>
      <c r="L115" s="209">
        <f t="shared" si="333"/>
        <v>1.0087129428869968</v>
      </c>
      <c r="M115" s="209">
        <f t="shared" si="333"/>
        <v>1.006557840867375</v>
      </c>
      <c r="N115" s="209">
        <f t="shared" si="333"/>
        <v>1.0051918953418044</v>
      </c>
      <c r="O115" s="209">
        <f t="shared" si="333"/>
        <v>1.0245083018270034</v>
      </c>
      <c r="P115" s="209">
        <f t="shared" si="333"/>
        <v>1.0024589395672265</v>
      </c>
      <c r="Q115" s="209">
        <f t="shared" si="333"/>
        <v>0.99385602709485676</v>
      </c>
      <c r="R115" s="209">
        <f t="shared" si="333"/>
        <v>0.93637351429643634</v>
      </c>
      <c r="S115" s="209">
        <f t="shared" si="333"/>
        <v>0.92964373900406605</v>
      </c>
      <c r="T115" s="209">
        <f t="shared" si="333"/>
        <v>0.97793095341547065</v>
      </c>
      <c r="U115" s="209">
        <f t="shared" si="333"/>
        <v>0.96822488946392049</v>
      </c>
      <c r="V115" s="209">
        <f t="shared" si="333"/>
        <v>1.0193676875294335</v>
      </c>
      <c r="W115" s="209">
        <f t="shared" si="333"/>
        <v>0.93277834399725357</v>
      </c>
      <c r="X115" s="209">
        <f t="shared" si="333"/>
        <v>0.94024111077708272</v>
      </c>
      <c r="Y115" s="209">
        <f t="shared" si="333"/>
        <v>0.92938037734753931</v>
      </c>
      <c r="Z115" s="209">
        <f t="shared" si="333"/>
        <v>0.95445039356660777</v>
      </c>
      <c r="AA115" s="209">
        <f t="shared" si="333"/>
        <v>0.97007884148602974</v>
      </c>
      <c r="AB115" s="209">
        <f t="shared" si="333"/>
        <v>1.0143488546431068</v>
      </c>
      <c r="AC115" s="209">
        <f t="shared" si="333"/>
        <v>1.0157221225945177</v>
      </c>
      <c r="AD115" s="209">
        <f t="shared" si="333"/>
        <v>0.97555509440018051</v>
      </c>
      <c r="AE115" s="209">
        <f t="shared" si="333"/>
        <v>0.96683246907131115</v>
      </c>
      <c r="AF115" s="209">
        <f t="shared" si="333"/>
        <v>0.96678732757749875</v>
      </c>
      <c r="AG115" s="209">
        <f t="shared" si="333"/>
        <v>0.97498527533862422</v>
      </c>
      <c r="AH115" s="209">
        <f t="shared" si="333"/>
        <v>1.0517726397974234</v>
      </c>
      <c r="AI115" s="209">
        <f t="shared" si="333"/>
        <v>0.99475605648068166</v>
      </c>
      <c r="AJ115" s="209">
        <f t="shared" si="333"/>
        <v>0.99690744821312294</v>
      </c>
      <c r="AK115" s="209">
        <f t="shared" si="333"/>
        <v>0.99488275448543839</v>
      </c>
      <c r="AL115" s="209">
        <f t="shared" si="333"/>
        <v>0.98804583671117419</v>
      </c>
      <c r="AM115" s="209">
        <f t="shared" si="333"/>
        <v>1.0531616451255725</v>
      </c>
      <c r="AN115" s="209">
        <f t="shared" si="333"/>
        <v>0.93451386722171403</v>
      </c>
      <c r="AO115" s="209">
        <f t="shared" si="333"/>
        <v>1.0531225300845459</v>
      </c>
      <c r="AP115" s="209">
        <f t="shared" si="333"/>
        <v>0.99477757809033884</v>
      </c>
      <c r="AQ115" s="209">
        <f t="shared" si="333"/>
        <v>1.004597916828839</v>
      </c>
      <c r="AR115" s="209">
        <f t="shared" si="333"/>
        <v>1.0278189919923293</v>
      </c>
      <c r="AS115" s="209">
        <f t="shared" si="333"/>
        <v>0.98344823596756525</v>
      </c>
      <c r="AT115" s="209">
        <f t="shared" si="333"/>
        <v>0.99634459030738809</v>
      </c>
      <c r="AU115" s="209">
        <f t="shared" si="333"/>
        <v>0.97053347745322727</v>
      </c>
      <c r="AV115" s="209">
        <f t="shared" si="333"/>
        <v>0.99715374157206704</v>
      </c>
      <c r="AW115" s="209">
        <f t="shared" si="333"/>
        <v>0.98140340732461717</v>
      </c>
      <c r="AX115" s="209">
        <f t="shared" si="333"/>
        <v>0.96454949805694234</v>
      </c>
      <c r="AY115" s="209">
        <f t="shared" si="333"/>
        <v>1.0372099827903793</v>
      </c>
      <c r="AZ115" s="209">
        <f t="shared" si="333"/>
        <v>1</v>
      </c>
      <c r="BA115" s="209">
        <f t="shared" si="333"/>
        <v>1.0000000000000004</v>
      </c>
      <c r="BB115" s="209">
        <f t="shared" si="333"/>
        <v>0.95360844541861933</v>
      </c>
      <c r="BC115" s="209">
        <f t="shared" si="333"/>
        <v>1.0596395058319326</v>
      </c>
      <c r="BD115" s="209">
        <f t="shared" si="333"/>
        <v>1.0191343390818257</v>
      </c>
      <c r="BE115" s="209"/>
      <c r="BF115" s="209"/>
      <c r="BG115" s="209"/>
      <c r="BH115" s="209"/>
    </row>
    <row r="116" spans="1:60">
      <c r="A116" s="178" t="s">
        <v>935</v>
      </c>
      <c r="B116" s="178" t="s">
        <v>12</v>
      </c>
      <c r="C116" s="191"/>
      <c r="D116" s="210" t="e">
        <f t="shared" ref="D116:S119" si="334">D107/C107</f>
        <v>#DIV/0!</v>
      </c>
      <c r="E116" s="210" t="e">
        <f t="shared" si="334"/>
        <v>#DIV/0!</v>
      </c>
      <c r="F116" s="210" t="e">
        <f t="shared" si="334"/>
        <v>#DIV/0!</v>
      </c>
      <c r="G116" s="210" t="e">
        <f t="shared" si="334"/>
        <v>#DIV/0!</v>
      </c>
      <c r="H116" s="210" t="e">
        <f t="shared" si="334"/>
        <v>#DIV/0!</v>
      </c>
      <c r="I116" s="210" t="e">
        <f t="shared" si="334"/>
        <v>#DIV/0!</v>
      </c>
      <c r="J116" s="210" t="e">
        <f t="shared" si="334"/>
        <v>#DIV/0!</v>
      </c>
      <c r="K116" s="210" t="e">
        <f t="shared" si="334"/>
        <v>#DIV/0!</v>
      </c>
      <c r="L116" s="210" t="e">
        <f t="shared" si="334"/>
        <v>#DIV/0!</v>
      </c>
      <c r="M116" s="210" t="e">
        <f t="shared" si="334"/>
        <v>#DIV/0!</v>
      </c>
      <c r="N116" s="210" t="e">
        <f t="shared" si="334"/>
        <v>#DIV/0!</v>
      </c>
      <c r="O116" s="210" t="e">
        <f t="shared" si="334"/>
        <v>#DIV/0!</v>
      </c>
      <c r="P116" s="210" t="e">
        <f t="shared" si="334"/>
        <v>#DIV/0!</v>
      </c>
      <c r="Q116" s="210" t="e">
        <f t="shared" si="334"/>
        <v>#DIV/0!</v>
      </c>
      <c r="R116" s="210" t="e">
        <f t="shared" si="334"/>
        <v>#DIV/0!</v>
      </c>
      <c r="S116" s="210" t="e">
        <f t="shared" si="334"/>
        <v>#DIV/0!</v>
      </c>
      <c r="T116" s="210" t="e">
        <f t="shared" si="333"/>
        <v>#DIV/0!</v>
      </c>
      <c r="U116" s="210" t="e">
        <f t="shared" si="333"/>
        <v>#DIV/0!</v>
      </c>
      <c r="V116" s="210" t="e">
        <f t="shared" si="333"/>
        <v>#DIV/0!</v>
      </c>
      <c r="W116" s="210" t="e">
        <f t="shared" si="333"/>
        <v>#DIV/0!</v>
      </c>
      <c r="X116" s="210" t="e">
        <f t="shared" si="333"/>
        <v>#DIV/0!</v>
      </c>
      <c r="Y116" s="210" t="e">
        <f t="shared" si="333"/>
        <v>#DIV/0!</v>
      </c>
      <c r="Z116" s="210" t="e">
        <f t="shared" si="333"/>
        <v>#DIV/0!</v>
      </c>
      <c r="AA116" s="210" t="e">
        <f t="shared" si="333"/>
        <v>#DIV/0!</v>
      </c>
      <c r="AB116" s="210" t="e">
        <f t="shared" si="333"/>
        <v>#DIV/0!</v>
      </c>
      <c r="AC116" s="210" t="e">
        <f t="shared" si="333"/>
        <v>#DIV/0!</v>
      </c>
      <c r="AD116" s="210" t="e">
        <f t="shared" si="333"/>
        <v>#DIV/0!</v>
      </c>
      <c r="AE116" s="210" t="e">
        <f t="shared" si="333"/>
        <v>#DIV/0!</v>
      </c>
      <c r="AF116" s="210" t="e">
        <f t="shared" si="333"/>
        <v>#DIV/0!</v>
      </c>
      <c r="AG116" s="210" t="e">
        <f t="shared" si="333"/>
        <v>#DIV/0!</v>
      </c>
      <c r="AH116" s="210" t="e">
        <f t="shared" si="333"/>
        <v>#DIV/0!</v>
      </c>
      <c r="AI116" s="210" t="e">
        <f t="shared" si="333"/>
        <v>#DIV/0!</v>
      </c>
      <c r="AJ116" s="210" t="e">
        <f t="shared" si="333"/>
        <v>#DIV/0!</v>
      </c>
      <c r="AK116" s="210" t="e">
        <f t="shared" si="333"/>
        <v>#DIV/0!</v>
      </c>
      <c r="AL116" s="210" t="e">
        <f t="shared" si="333"/>
        <v>#DIV/0!</v>
      </c>
      <c r="AM116" s="210" t="e">
        <f t="shared" si="333"/>
        <v>#DIV/0!</v>
      </c>
      <c r="AN116" s="210" t="e">
        <f t="shared" si="333"/>
        <v>#DIV/0!</v>
      </c>
      <c r="AO116" s="210" t="e">
        <f t="shared" si="333"/>
        <v>#DIV/0!</v>
      </c>
      <c r="AP116" s="210" t="e">
        <f t="shared" si="333"/>
        <v>#DIV/0!</v>
      </c>
      <c r="AQ116" s="210" t="e">
        <f t="shared" si="333"/>
        <v>#DIV/0!</v>
      </c>
      <c r="AR116" s="210" t="e">
        <f t="shared" si="333"/>
        <v>#DIV/0!</v>
      </c>
      <c r="AS116" s="210" t="e">
        <f t="shared" si="333"/>
        <v>#DIV/0!</v>
      </c>
      <c r="AT116" s="210" t="e">
        <f t="shared" si="333"/>
        <v>#DIV/0!</v>
      </c>
      <c r="AU116" s="210" t="e">
        <f t="shared" si="333"/>
        <v>#DIV/0!</v>
      </c>
      <c r="AV116" s="210" t="e">
        <f t="shared" si="333"/>
        <v>#DIV/0!</v>
      </c>
      <c r="AW116" s="210" t="e">
        <f t="shared" si="333"/>
        <v>#DIV/0!</v>
      </c>
      <c r="AX116" s="210" t="e">
        <f t="shared" si="333"/>
        <v>#DIV/0!</v>
      </c>
      <c r="AY116" s="210" t="e">
        <f t="shared" si="333"/>
        <v>#DIV/0!</v>
      </c>
      <c r="AZ116" s="210" t="e">
        <f t="shared" si="333"/>
        <v>#DIV/0!</v>
      </c>
      <c r="BA116" s="210" t="e">
        <f t="shared" si="333"/>
        <v>#DIV/0!</v>
      </c>
      <c r="BB116" s="210" t="e">
        <f t="shared" si="333"/>
        <v>#DIV/0!</v>
      </c>
      <c r="BC116" s="210" t="e">
        <f t="shared" si="333"/>
        <v>#DIV/0!</v>
      </c>
      <c r="BD116" s="210" t="e">
        <f t="shared" si="333"/>
        <v>#DIV/0!</v>
      </c>
      <c r="BE116" s="209"/>
      <c r="BF116" s="209"/>
      <c r="BG116" s="209"/>
      <c r="BH116" s="209"/>
    </row>
    <row r="117" spans="1:60">
      <c r="A117" s="178" t="s">
        <v>134</v>
      </c>
      <c r="B117" s="178" t="s">
        <v>12</v>
      </c>
      <c r="C117" s="46"/>
      <c r="D117" s="209">
        <f t="shared" si="334"/>
        <v>1.1190042111683327</v>
      </c>
      <c r="E117" s="209">
        <f t="shared" si="333"/>
        <v>1.0408653642692136</v>
      </c>
      <c r="F117" s="209">
        <f t="shared" si="333"/>
        <v>1.0400865263834627</v>
      </c>
      <c r="G117" s="209">
        <f t="shared" si="333"/>
        <v>1.1250023028328267</v>
      </c>
      <c r="H117" s="209">
        <f t="shared" si="333"/>
        <v>1.0864184225992046</v>
      </c>
      <c r="I117" s="209">
        <f t="shared" si="333"/>
        <v>1.0766767690777965</v>
      </c>
      <c r="J117" s="209">
        <f t="shared" si="333"/>
        <v>1.0618843871678731</v>
      </c>
      <c r="K117" s="209">
        <f t="shared" si="333"/>
        <v>1.0351897800834968</v>
      </c>
      <c r="L117" s="209">
        <f t="shared" si="333"/>
        <v>1.0227320270303748</v>
      </c>
      <c r="M117" s="209">
        <f t="shared" si="333"/>
        <v>1.0300425582712902</v>
      </c>
      <c r="N117" s="209">
        <f t="shared" si="333"/>
        <v>1.0064390221942638</v>
      </c>
      <c r="O117" s="209">
        <f t="shared" si="333"/>
        <v>0.97858624433780339</v>
      </c>
      <c r="P117" s="209">
        <f t="shared" si="333"/>
        <v>1.0018185514285123</v>
      </c>
      <c r="Q117" s="209">
        <f t="shared" si="333"/>
        <v>1.0496072610159299</v>
      </c>
      <c r="R117" s="209">
        <f t="shared" si="333"/>
        <v>1.0779789221237721</v>
      </c>
      <c r="S117" s="209">
        <f t="shared" si="333"/>
        <v>1.0906959153953562</v>
      </c>
      <c r="T117" s="209">
        <f t="shared" si="333"/>
        <v>1.0270972466408672</v>
      </c>
      <c r="U117" s="209">
        <f t="shared" si="333"/>
        <v>1.0349591203313695</v>
      </c>
      <c r="V117" s="209">
        <f t="shared" si="333"/>
        <v>0.99083434548281968</v>
      </c>
      <c r="W117" s="209">
        <f t="shared" si="333"/>
        <v>1.0837607732120049</v>
      </c>
      <c r="X117" s="209">
        <f t="shared" si="333"/>
        <v>1.1144745083030083</v>
      </c>
      <c r="Y117" s="209">
        <f t="shared" si="333"/>
        <v>1.1053119273751975</v>
      </c>
      <c r="Z117" s="209">
        <f t="shared" si="333"/>
        <v>1.0751934622948629</v>
      </c>
      <c r="AA117" s="209">
        <f t="shared" si="333"/>
        <v>1.0663380833446234</v>
      </c>
      <c r="AB117" s="209">
        <f t="shared" si="333"/>
        <v>1.0175250529914823</v>
      </c>
      <c r="AC117" s="209">
        <f t="shared" si="333"/>
        <v>1.0233022540875221</v>
      </c>
      <c r="AD117" s="209">
        <f t="shared" si="333"/>
        <v>1.0456812858254299</v>
      </c>
      <c r="AE117" s="209">
        <f t="shared" si="333"/>
        <v>1.0467004324957037</v>
      </c>
      <c r="AF117" s="209">
        <f t="shared" si="333"/>
        <v>1.044397739889537</v>
      </c>
      <c r="AG117" s="209">
        <f t="shared" si="333"/>
        <v>1.0513099287878773</v>
      </c>
      <c r="AH117" s="209">
        <f t="shared" si="333"/>
        <v>1.01207230535282</v>
      </c>
      <c r="AI117" s="209">
        <f t="shared" si="333"/>
        <v>0.99557169567158732</v>
      </c>
      <c r="AJ117" s="209">
        <f t="shared" si="333"/>
        <v>0.99706233453599913</v>
      </c>
      <c r="AK117" s="209">
        <f t="shared" si="333"/>
        <v>1.0003637775761522</v>
      </c>
      <c r="AL117" s="209">
        <f t="shared" si="333"/>
        <v>0.99585028233569273</v>
      </c>
      <c r="AM117" s="209">
        <f t="shared" si="333"/>
        <v>1.0031853048059347</v>
      </c>
      <c r="AN117" s="209">
        <f t="shared" si="333"/>
        <v>0.97890897396237908</v>
      </c>
      <c r="AO117" s="209">
        <f t="shared" si="333"/>
        <v>1.0093385493019422</v>
      </c>
      <c r="AP117" s="209">
        <f t="shared" si="333"/>
        <v>0.99687070485477236</v>
      </c>
      <c r="AQ117" s="209">
        <f t="shared" si="333"/>
        <v>1.0034524076798041</v>
      </c>
      <c r="AR117" s="209">
        <f t="shared" si="333"/>
        <v>1.001561186918515</v>
      </c>
      <c r="AS117" s="209">
        <f t="shared" si="333"/>
        <v>0.99403645884960634</v>
      </c>
      <c r="AT117" s="209">
        <f t="shared" si="333"/>
        <v>0.99851506256141553</v>
      </c>
      <c r="AU117" s="209">
        <f t="shared" si="333"/>
        <v>0.98709785410934348</v>
      </c>
      <c r="AV117" s="209">
        <f t="shared" si="333"/>
        <v>1.0094949706698793</v>
      </c>
      <c r="AW117" s="209">
        <f t="shared" si="333"/>
        <v>0.98638205894901732</v>
      </c>
      <c r="AX117" s="209">
        <f t="shared" si="333"/>
        <v>1.0048337735179225</v>
      </c>
      <c r="AY117" s="209">
        <f t="shared" si="333"/>
        <v>0.97456596503052839</v>
      </c>
      <c r="AZ117" s="209">
        <f t="shared" si="333"/>
        <v>1.0000000000000002</v>
      </c>
      <c r="BA117" s="209">
        <f t="shared" si="333"/>
        <v>0.99999999999999989</v>
      </c>
      <c r="BB117" s="209">
        <f t="shared" si="333"/>
        <v>1.0745365637110407</v>
      </c>
      <c r="BC117" s="209">
        <f t="shared" si="333"/>
        <v>0.97317218333373157</v>
      </c>
      <c r="BD117" s="209">
        <f t="shared" si="333"/>
        <v>1.0107728776432965</v>
      </c>
      <c r="BE117" s="209"/>
      <c r="BF117" s="209"/>
      <c r="BG117" s="209"/>
      <c r="BH117" s="209"/>
    </row>
    <row r="118" spans="1:60">
      <c r="A118" s="178" t="s">
        <v>385</v>
      </c>
      <c r="B118" s="178" t="s">
        <v>12</v>
      </c>
      <c r="C118" s="46"/>
      <c r="D118" s="209">
        <f t="shared" si="334"/>
        <v>0.98740751112760305</v>
      </c>
      <c r="E118" s="209">
        <f t="shared" si="333"/>
        <v>1.0053221240397392</v>
      </c>
      <c r="F118" s="209">
        <f t="shared" si="333"/>
        <v>0.99095790462125899</v>
      </c>
      <c r="G118" s="209">
        <f t="shared" si="333"/>
        <v>0.9547374227829678</v>
      </c>
      <c r="H118" s="209">
        <f t="shared" si="333"/>
        <v>0.98543490411692625</v>
      </c>
      <c r="I118" s="209">
        <f t="shared" si="333"/>
        <v>0.98155206956366814</v>
      </c>
      <c r="J118" s="209">
        <f t="shared" si="333"/>
        <v>0.97441794468712106</v>
      </c>
      <c r="K118" s="209">
        <f t="shared" si="333"/>
        <v>0.98127745329152216</v>
      </c>
      <c r="L118" s="209">
        <f t="shared" si="333"/>
        <v>0.98774391172863252</v>
      </c>
      <c r="M118" s="209">
        <f t="shared" si="333"/>
        <v>0.98460249781143694</v>
      </c>
      <c r="N118" s="209">
        <f t="shared" si="333"/>
        <v>0.99249211664269377</v>
      </c>
      <c r="O118" s="209">
        <f t="shared" si="333"/>
        <v>0.96551281601434535</v>
      </c>
      <c r="P118" s="209">
        <f t="shared" si="333"/>
        <v>0.9889997508855477</v>
      </c>
      <c r="Q118" s="209">
        <f t="shared" si="333"/>
        <v>1.0367008197056002</v>
      </c>
      <c r="R118" s="209">
        <f t="shared" si="333"/>
        <v>1.0651846551250599</v>
      </c>
      <c r="S118" s="209">
        <f t="shared" si="333"/>
        <v>1.0781551475077691</v>
      </c>
      <c r="T118" s="209">
        <f t="shared" si="333"/>
        <v>1.0156228538578451</v>
      </c>
      <c r="U118" s="209">
        <f t="shared" si="333"/>
        <v>1.0236887355524986</v>
      </c>
      <c r="V118" s="209">
        <f t="shared" si="333"/>
        <v>0.98028930419218052</v>
      </c>
      <c r="W118" s="209">
        <f t="shared" si="333"/>
        <v>1.0724559872505648</v>
      </c>
      <c r="X118" s="209">
        <f t="shared" si="333"/>
        <v>1.0400494226230659</v>
      </c>
      <c r="Y118" s="209">
        <f t="shared" si="333"/>
        <v>1.0378877061569407</v>
      </c>
      <c r="Z118" s="209">
        <f t="shared" si="333"/>
        <v>1.0149226004525815</v>
      </c>
      <c r="AA118" s="209">
        <f t="shared" si="333"/>
        <v>1.0109735132719189</v>
      </c>
      <c r="AB118" s="209">
        <f t="shared" si="333"/>
        <v>0.9681638673129972</v>
      </c>
      <c r="AC118" s="209">
        <f t="shared" si="333"/>
        <v>0.97657719621229755</v>
      </c>
      <c r="AD118" s="209">
        <f t="shared" si="333"/>
        <v>1.0004564752661089</v>
      </c>
      <c r="AE118" s="209">
        <f t="shared" si="333"/>
        <v>1.0041471378276698</v>
      </c>
      <c r="AF118" s="209">
        <f t="shared" si="333"/>
        <v>1.0040364469700949</v>
      </c>
      <c r="AG118" s="209">
        <f t="shared" si="333"/>
        <v>1.0125512702557378</v>
      </c>
      <c r="AH118" s="209">
        <f t="shared" si="333"/>
        <v>0.95612931247368682</v>
      </c>
      <c r="AI118" s="209">
        <f t="shared" si="333"/>
        <v>0.9894030797518405</v>
      </c>
      <c r="AJ118" s="209">
        <f t="shared" si="333"/>
        <v>1.0012977401029488</v>
      </c>
      <c r="AK118" s="209">
        <f t="shared" si="333"/>
        <v>0.99957801909856714</v>
      </c>
      <c r="AL118" s="209">
        <f t="shared" si="333"/>
        <v>0.99438929583598112</v>
      </c>
      <c r="AM118" s="209">
        <f t="shared" si="333"/>
        <v>0.93969615711364585</v>
      </c>
      <c r="AN118" s="209">
        <f t="shared" si="333"/>
        <v>1.0446038106780906</v>
      </c>
      <c r="AO118" s="209">
        <f t="shared" si="333"/>
        <v>0.95635134198598859</v>
      </c>
      <c r="AP118" s="209">
        <f t="shared" si="333"/>
        <v>0.98077015675561663</v>
      </c>
      <c r="AQ118" s="209">
        <f t="shared" si="333"/>
        <v>0.97811547186209713</v>
      </c>
      <c r="AR118" s="209">
        <f t="shared" si="333"/>
        <v>0.95615073904722214</v>
      </c>
      <c r="AS118" s="209">
        <f t="shared" si="333"/>
        <v>1.0171757758008593</v>
      </c>
      <c r="AT118" s="209">
        <f t="shared" si="333"/>
        <v>0.98891816063095239</v>
      </c>
      <c r="AU118" s="209">
        <f t="shared" si="333"/>
        <v>1.0039977503954929</v>
      </c>
      <c r="AV118" s="209">
        <f t="shared" si="333"/>
        <v>0.99723090111043533</v>
      </c>
      <c r="AW118" s="209">
        <f t="shared" si="333"/>
        <v>1.020584402330847</v>
      </c>
      <c r="AX118" s="209">
        <f t="shared" si="333"/>
        <v>1.0236935067476252</v>
      </c>
      <c r="AY118" s="209">
        <f t="shared" si="333"/>
        <v>0.98732549572856287</v>
      </c>
      <c r="AZ118" s="209">
        <f t="shared" si="333"/>
        <v>1</v>
      </c>
      <c r="BA118" s="209">
        <f t="shared" si="333"/>
        <v>1</v>
      </c>
      <c r="BB118" s="209">
        <f t="shared" si="333"/>
        <v>0.79636381072128715</v>
      </c>
      <c r="BC118" s="209">
        <f t="shared" si="333"/>
        <v>0.91265168597984103</v>
      </c>
      <c r="BD118" s="209">
        <f t="shared" si="333"/>
        <v>0.97815023612152607</v>
      </c>
      <c r="BE118" s="209"/>
      <c r="BF118" s="209"/>
      <c r="BG118" s="209"/>
      <c r="BH118" s="209"/>
    </row>
    <row r="119" spans="1:60">
      <c r="A119" s="178" t="s">
        <v>934</v>
      </c>
      <c r="B119" s="178" t="s">
        <v>12</v>
      </c>
      <c r="C119" s="46"/>
      <c r="D119" s="209">
        <f t="shared" si="334"/>
        <v>0.9791298064589613</v>
      </c>
      <c r="E119" s="209">
        <f t="shared" si="333"/>
        <v>0.94260362131173347</v>
      </c>
      <c r="F119" s="209">
        <f t="shared" si="333"/>
        <v>0.97949124697415446</v>
      </c>
      <c r="G119" s="209">
        <f t="shared" si="333"/>
        <v>1.0653280759464228</v>
      </c>
      <c r="H119" s="209">
        <f t="shared" si="333"/>
        <v>0.97786053849421217</v>
      </c>
      <c r="I119" s="209">
        <f t="shared" si="333"/>
        <v>0.98748281423389517</v>
      </c>
      <c r="J119" s="209">
        <f t="shared" si="333"/>
        <v>1.0090412768241839</v>
      </c>
      <c r="K119" s="209">
        <f t="shared" si="333"/>
        <v>0.99548546119386061</v>
      </c>
      <c r="L119" s="209">
        <f t="shared" si="333"/>
        <v>0.97902004865241243</v>
      </c>
      <c r="M119" s="209">
        <f t="shared" si="333"/>
        <v>0.98195527789449477</v>
      </c>
      <c r="N119" s="209">
        <f t="shared" si="333"/>
        <v>0.98947303837696865</v>
      </c>
      <c r="O119" s="209">
        <f t="shared" si="333"/>
        <v>0.97054255594062133</v>
      </c>
      <c r="P119" s="209">
        <f t="shared" si="333"/>
        <v>0.99935851832712741</v>
      </c>
      <c r="Q119" s="209">
        <f t="shared" si="333"/>
        <v>0.97349588397312192</v>
      </c>
      <c r="R119" s="209">
        <f t="shared" si="333"/>
        <v>1.0885950966376245</v>
      </c>
      <c r="S119" s="209">
        <f t="shared" si="333"/>
        <v>1.0683174682385603</v>
      </c>
      <c r="T119" s="209">
        <f t="shared" si="333"/>
        <v>1.0206200893963941</v>
      </c>
      <c r="U119" s="209">
        <f t="shared" si="333"/>
        <v>1.0282633527989982</v>
      </c>
      <c r="V119" s="209">
        <f t="shared" si="333"/>
        <v>0.98229396488764831</v>
      </c>
      <c r="W119" s="209">
        <f t="shared" si="333"/>
        <v>1.0387654912529003</v>
      </c>
      <c r="X119" s="209">
        <f t="shared" si="333"/>
        <v>1.015729575391497</v>
      </c>
      <c r="Y119" s="209">
        <f t="shared" si="333"/>
        <v>1.0250594742989505</v>
      </c>
      <c r="Z119" s="209">
        <f t="shared" si="333"/>
        <v>1.0084604870874969</v>
      </c>
      <c r="AA119" s="209">
        <f t="shared" si="333"/>
        <v>0.99008910604223466</v>
      </c>
      <c r="AB119" s="209">
        <f t="shared" si="333"/>
        <v>0.99079408303766914</v>
      </c>
      <c r="AC119" s="209">
        <f t="shared" si="333"/>
        <v>0.97846359138802397</v>
      </c>
      <c r="AD119" s="209">
        <f t="shared" si="333"/>
        <v>0.99946537485643083</v>
      </c>
      <c r="AE119" s="209">
        <f t="shared" si="333"/>
        <v>1.0054567992947729</v>
      </c>
      <c r="AF119" s="209">
        <f t="shared" si="333"/>
        <v>1.0042839247329167</v>
      </c>
      <c r="AG119" s="209">
        <f t="shared" si="333"/>
        <v>0.98034413101072471</v>
      </c>
      <c r="AH119" s="209">
        <f t="shared" si="333"/>
        <v>0.95573037631333813</v>
      </c>
      <c r="AI119" s="209">
        <f t="shared" si="333"/>
        <v>1.0180060099559818</v>
      </c>
      <c r="AJ119" s="209">
        <f t="shared" si="333"/>
        <v>1.005852054949343</v>
      </c>
      <c r="AK119" s="209">
        <f t="shared" si="333"/>
        <v>1.0065101088859532</v>
      </c>
      <c r="AL119" s="209">
        <f t="shared" si="333"/>
        <v>1.0224182633679462</v>
      </c>
      <c r="AM119" s="209">
        <f t="shared" si="333"/>
        <v>0.96890266578130091</v>
      </c>
      <c r="AN119" s="209">
        <f t="shared" si="333"/>
        <v>1.0798986693618924</v>
      </c>
      <c r="AO119" s="209">
        <f t="shared" si="333"/>
        <v>0.95611227185617376</v>
      </c>
      <c r="AP119" s="209">
        <f t="shared" si="333"/>
        <v>1.0203796013425537</v>
      </c>
      <c r="AQ119" s="209">
        <f t="shared" si="333"/>
        <v>1.0034618743741781</v>
      </c>
      <c r="AR119" s="209">
        <f t="shared" si="333"/>
        <v>0.98775897010421465</v>
      </c>
      <c r="AS119" s="209">
        <f t="shared" si="333"/>
        <v>1.0175274012338946</v>
      </c>
      <c r="AT119" s="209">
        <f t="shared" si="333"/>
        <v>1.0115688075983407</v>
      </c>
      <c r="AU119" s="209">
        <f t="shared" si="333"/>
        <v>1.0448232431259117</v>
      </c>
      <c r="AV119" s="209">
        <f t="shared" si="333"/>
        <v>0.9971942185878333</v>
      </c>
      <c r="AW119" s="209">
        <f t="shared" si="333"/>
        <v>1.0219145141525054</v>
      </c>
      <c r="AX119" s="209">
        <f t="shared" si="333"/>
        <v>1.0235990211679535</v>
      </c>
      <c r="AY119" s="209">
        <f t="shared" si="333"/>
        <v>0.98679475991771115</v>
      </c>
      <c r="AZ119" s="209">
        <f t="shared" si="333"/>
        <v>1</v>
      </c>
      <c r="BA119" s="209">
        <f t="shared" si="333"/>
        <v>1</v>
      </c>
      <c r="BB119" s="209">
        <f t="shared" si="333"/>
        <v>1.0947546312607528</v>
      </c>
      <c r="BC119" s="209">
        <f t="shared" si="333"/>
        <v>0.99411284409479428</v>
      </c>
      <c r="BD119" s="209">
        <f t="shared" si="333"/>
        <v>0.98019355468213798</v>
      </c>
      <c r="BE119" s="209"/>
      <c r="BF119" s="209"/>
      <c r="BG119" s="209"/>
      <c r="BH119" s="209"/>
    </row>
    <row r="121" spans="1:60">
      <c r="A121" s="213" t="s">
        <v>939</v>
      </c>
    </row>
    <row r="123" spans="1:60">
      <c r="B123" s="34" t="s">
        <v>411</v>
      </c>
      <c r="C123" s="34">
        <f>1960</f>
        <v>1960</v>
      </c>
      <c r="D123" s="34">
        <f>C123+1</f>
        <v>1961</v>
      </c>
      <c r="E123" s="34">
        <f t="shared" ref="E123" si="335">D123+1</f>
        <v>1962</v>
      </c>
      <c r="F123" s="34">
        <f t="shared" ref="F123" si="336">E123+1</f>
        <v>1963</v>
      </c>
      <c r="G123" s="34">
        <f t="shared" ref="G123" si="337">F123+1</f>
        <v>1964</v>
      </c>
      <c r="H123" s="34">
        <f t="shared" ref="H123" si="338">G123+1</f>
        <v>1965</v>
      </c>
      <c r="I123" s="34">
        <f t="shared" ref="I123" si="339">H123+1</f>
        <v>1966</v>
      </c>
      <c r="J123" s="34">
        <f t="shared" ref="J123" si="340">I123+1</f>
        <v>1967</v>
      </c>
      <c r="K123" s="34">
        <f t="shared" ref="K123" si="341">J123+1</f>
        <v>1968</v>
      </c>
      <c r="L123" s="34">
        <f t="shared" ref="L123" si="342">K123+1</f>
        <v>1969</v>
      </c>
      <c r="M123" s="34">
        <f t="shared" ref="M123" si="343">L123+1</f>
        <v>1970</v>
      </c>
      <c r="N123" s="34">
        <f t="shared" ref="N123" si="344">M123+1</f>
        <v>1971</v>
      </c>
      <c r="O123" s="34">
        <f t="shared" ref="O123" si="345">N123+1</f>
        <v>1972</v>
      </c>
      <c r="P123" s="34">
        <f t="shared" ref="P123" si="346">O123+1</f>
        <v>1973</v>
      </c>
      <c r="Q123" s="34">
        <f t="shared" ref="Q123" si="347">P123+1</f>
        <v>1974</v>
      </c>
      <c r="R123" s="34">
        <f t="shared" ref="R123" si="348">Q123+1</f>
        <v>1975</v>
      </c>
      <c r="S123" s="34">
        <f t="shared" ref="S123" si="349">R123+1</f>
        <v>1976</v>
      </c>
      <c r="T123" s="34">
        <f t="shared" ref="T123" si="350">S123+1</f>
        <v>1977</v>
      </c>
      <c r="U123" s="34">
        <f t="shared" ref="U123" si="351">T123+1</f>
        <v>1978</v>
      </c>
      <c r="V123" s="34">
        <f t="shared" ref="V123" si="352">U123+1</f>
        <v>1979</v>
      </c>
      <c r="W123" s="34">
        <f t="shared" ref="W123" si="353">V123+1</f>
        <v>1980</v>
      </c>
      <c r="X123" s="34">
        <f t="shared" ref="X123" si="354">W123+1</f>
        <v>1981</v>
      </c>
      <c r="Y123" s="34">
        <f t="shared" ref="Y123" si="355">X123+1</f>
        <v>1982</v>
      </c>
      <c r="Z123" s="34">
        <f t="shared" ref="Z123" si="356">Y123+1</f>
        <v>1983</v>
      </c>
      <c r="AA123" s="34">
        <f t="shared" ref="AA123" si="357">Z123+1</f>
        <v>1984</v>
      </c>
      <c r="AB123" s="34">
        <f t="shared" ref="AB123" si="358">AA123+1</f>
        <v>1985</v>
      </c>
      <c r="AC123" s="34">
        <f t="shared" ref="AC123" si="359">AB123+1</f>
        <v>1986</v>
      </c>
      <c r="AD123" s="34">
        <f t="shared" ref="AD123" si="360">AC123+1</f>
        <v>1987</v>
      </c>
      <c r="AE123" s="34">
        <f t="shared" ref="AE123" si="361">AD123+1</f>
        <v>1988</v>
      </c>
      <c r="AF123" s="34">
        <f t="shared" ref="AF123" si="362">AE123+1</f>
        <v>1989</v>
      </c>
      <c r="AG123" s="34">
        <f t="shared" ref="AG123" si="363">AF123+1</f>
        <v>1990</v>
      </c>
      <c r="AH123" s="34">
        <f t="shared" ref="AH123" si="364">AG123+1</f>
        <v>1991</v>
      </c>
      <c r="AI123" s="34">
        <f t="shared" ref="AI123" si="365">AH123+1</f>
        <v>1992</v>
      </c>
      <c r="AJ123" s="34">
        <f t="shared" ref="AJ123" si="366">AI123+1</f>
        <v>1993</v>
      </c>
      <c r="AK123" s="34">
        <f t="shared" ref="AK123" si="367">AJ123+1</f>
        <v>1994</v>
      </c>
      <c r="AL123" s="34">
        <f t="shared" ref="AL123" si="368">AK123+1</f>
        <v>1995</v>
      </c>
      <c r="AM123" s="34">
        <f t="shared" ref="AM123" si="369">AL123+1</f>
        <v>1996</v>
      </c>
      <c r="AN123" s="34">
        <f t="shared" ref="AN123" si="370">AM123+1</f>
        <v>1997</v>
      </c>
      <c r="AO123" s="34">
        <f t="shared" ref="AO123" si="371">AN123+1</f>
        <v>1998</v>
      </c>
      <c r="AP123" s="34">
        <f t="shared" ref="AP123" si="372">AO123+1</f>
        <v>1999</v>
      </c>
      <c r="AQ123" s="34">
        <f>AP123+1</f>
        <v>2000</v>
      </c>
      <c r="AR123" s="34">
        <f t="shared" ref="AR123" si="373">AQ123+1</f>
        <v>2001</v>
      </c>
      <c r="AS123" s="34">
        <f t="shared" ref="AS123" si="374">AR123+1</f>
        <v>2002</v>
      </c>
      <c r="AT123" s="34">
        <f t="shared" ref="AT123" si="375">AS123+1</f>
        <v>2003</v>
      </c>
      <c r="AU123" s="34">
        <f t="shared" ref="AU123" si="376">AT123+1</f>
        <v>2004</v>
      </c>
      <c r="AV123" s="34">
        <f t="shared" ref="AV123" si="377">AU123+1</f>
        <v>2005</v>
      </c>
      <c r="AW123" s="34">
        <f t="shared" ref="AW123" si="378">AV123+1</f>
        <v>2006</v>
      </c>
      <c r="AX123" s="34">
        <f t="shared" ref="AX123" si="379">AW123+1</f>
        <v>2007</v>
      </c>
      <c r="AY123" s="34">
        <f t="shared" ref="AY123" si="380">AX123+1</f>
        <v>2008</v>
      </c>
      <c r="AZ123" s="34">
        <f t="shared" ref="AZ123" si="381">AY123+1</f>
        <v>2009</v>
      </c>
      <c r="BA123" s="34">
        <f t="shared" ref="BA123" si="382">AZ123+1</f>
        <v>2010</v>
      </c>
      <c r="BB123" s="34">
        <f>BA123+1</f>
        <v>2011</v>
      </c>
      <c r="BC123" s="34">
        <f t="shared" ref="BC123" si="383">BB123+1</f>
        <v>2012</v>
      </c>
      <c r="BD123" s="34">
        <f t="shared" ref="BD123" si="384">BC123+1</f>
        <v>2013</v>
      </c>
      <c r="BE123" s="34">
        <f t="shared" ref="BE123" si="385">BD123+1</f>
        <v>2014</v>
      </c>
      <c r="BF123" s="34">
        <f t="shared" ref="BF123" si="386">BE123+1</f>
        <v>2015</v>
      </c>
      <c r="BG123" s="34">
        <f>BF123+1</f>
        <v>2016</v>
      </c>
      <c r="BH123" s="34">
        <f t="shared" ref="BH123" si="387">BG123+1</f>
        <v>2017</v>
      </c>
    </row>
    <row r="124" spans="1:60">
      <c r="A124" s="34" t="s">
        <v>904</v>
      </c>
      <c r="B124" s="34" t="s">
        <v>12</v>
      </c>
      <c r="C124" s="151">
        <f>AVERAGE($M$124:$V$124)</f>
        <v>0.21618919646889817</v>
      </c>
      <c r="D124" s="151">
        <f t="shared" ref="D124:L124" si="388">AVERAGE($M$124:$V$124)</f>
        <v>0.21618919646889817</v>
      </c>
      <c r="E124" s="151">
        <f t="shared" si="388"/>
        <v>0.21618919646889817</v>
      </c>
      <c r="F124" s="151">
        <f t="shared" si="388"/>
        <v>0.21618919646889817</v>
      </c>
      <c r="G124" s="151">
        <f t="shared" si="388"/>
        <v>0.21618919646889817</v>
      </c>
      <c r="H124" s="151">
        <f t="shared" si="388"/>
        <v>0.21618919646889817</v>
      </c>
      <c r="I124" s="151">
        <f t="shared" si="388"/>
        <v>0.21618919646889817</v>
      </c>
      <c r="J124" s="151">
        <f t="shared" si="388"/>
        <v>0.21618919646889817</v>
      </c>
      <c r="K124" s="151">
        <f t="shared" si="388"/>
        <v>0.21618919646889817</v>
      </c>
      <c r="L124" s="151">
        <f t="shared" si="388"/>
        <v>0.21618919646889817</v>
      </c>
      <c r="M124" s="46">
        <f t="shared" ref="M124:AZ124" si="389">N124/D115</f>
        <v>0.21485157497586266</v>
      </c>
      <c r="N124" s="46">
        <f t="shared" si="389"/>
        <v>0.2153234210834987</v>
      </c>
      <c r="O124" s="46">
        <f>P124/F115</f>
        <v>0.21984353205138318</v>
      </c>
      <c r="P124" s="46">
        <f t="shared" si="389"/>
        <v>0.22139303375021108</v>
      </c>
      <c r="Q124" s="46">
        <f t="shared" si="389"/>
        <v>0.21495096210597248</v>
      </c>
      <c r="R124" s="46">
        <f t="shared" si="389"/>
        <v>0.21556369678107468</v>
      </c>
      <c r="S124" s="46">
        <f t="shared" si="389"/>
        <v>0.21549460352333921</v>
      </c>
      <c r="T124" s="46">
        <f t="shared" si="389"/>
        <v>0.21403897743877071</v>
      </c>
      <c r="U124" s="46">
        <f t="shared" si="389"/>
        <v>0.21428256561150835</v>
      </c>
      <c r="V124" s="46">
        <f t="shared" si="389"/>
        <v>0.21614959736736056</v>
      </c>
      <c r="W124" s="46">
        <f t="shared" si="389"/>
        <v>0.21756707203044287</v>
      </c>
      <c r="X124" s="46">
        <f t="shared" si="389"/>
        <v>0.21869665749824777</v>
      </c>
      <c r="Y124" s="46">
        <f t="shared" si="389"/>
        <v>0.22405654118877161</v>
      </c>
      <c r="Z124" s="46">
        <f t="shared" si="389"/>
        <v>0.22460748268319661</v>
      </c>
      <c r="AA124" s="46">
        <f t="shared" si="389"/>
        <v>0.22322750039529862</v>
      </c>
      <c r="AB124" s="46">
        <f t="shared" si="389"/>
        <v>0.2090243190327549</v>
      </c>
      <c r="AC124" s="46">
        <f t="shared" si="389"/>
        <v>0.19431814948838902</v>
      </c>
      <c r="AD124" s="46">
        <f t="shared" si="389"/>
        <v>0.19002973319511021</v>
      </c>
      <c r="AE124" s="46">
        <f t="shared" si="389"/>
        <v>0.1839915174176939</v>
      </c>
      <c r="AF124" s="46">
        <f t="shared" si="389"/>
        <v>0.18755500763510613</v>
      </c>
      <c r="AG124" s="46">
        <f t="shared" si="389"/>
        <v>0.17494724943026654</v>
      </c>
      <c r="AH124" s="46">
        <f t="shared" si="389"/>
        <v>0.16449259613170916</v>
      </c>
      <c r="AI124" s="46">
        <f t="shared" si="389"/>
        <v>0.15287619106376424</v>
      </c>
      <c r="AJ124" s="46">
        <f t="shared" si="389"/>
        <v>0.14591274072777372</v>
      </c>
      <c r="AK124" s="46">
        <f t="shared" si="389"/>
        <v>0.14154686248325016</v>
      </c>
      <c r="AL124" s="46">
        <f t="shared" si="389"/>
        <v>0.14357789783821012</v>
      </c>
      <c r="AM124" s="46">
        <f t="shared" si="389"/>
        <v>0.14583524714988561</v>
      </c>
      <c r="AN124" s="46">
        <f t="shared" si="389"/>
        <v>0.1422703183001803</v>
      </c>
      <c r="AO124" s="46">
        <f t="shared" si="389"/>
        <v>0.13755156311772468</v>
      </c>
      <c r="AP124" s="46">
        <f t="shared" si="389"/>
        <v>0.13298310811069269</v>
      </c>
      <c r="AQ124" s="46">
        <f t="shared" si="389"/>
        <v>0.12965657227668975</v>
      </c>
      <c r="AR124" s="46">
        <f t="shared" si="389"/>
        <v>0.1363692352905394</v>
      </c>
      <c r="AS124" s="46">
        <f t="shared" si="389"/>
        <v>0.13565412272290317</v>
      </c>
      <c r="AT124" s="46">
        <f t="shared" si="389"/>
        <v>0.13523460532327922</v>
      </c>
      <c r="AU124" s="46">
        <f t="shared" si="389"/>
        <v>0.13454257664577515</v>
      </c>
      <c r="AV124" s="46">
        <f t="shared" si="389"/>
        <v>0.1329342327152522</v>
      </c>
      <c r="AW124" s="46">
        <f t="shared" si="389"/>
        <v>0.14000123521990071</v>
      </c>
      <c r="AX124" s="46">
        <f t="shared" si="389"/>
        <v>0.13083309574116625</v>
      </c>
      <c r="AY124" s="46">
        <f t="shared" si="389"/>
        <v>0.13778328080573063</v>
      </c>
      <c r="AZ124" s="46">
        <f t="shared" si="389"/>
        <v>0.1370637183812658</v>
      </c>
      <c r="BA124" s="208">
        <f>C95</f>
        <v>0.13769392595863428</v>
      </c>
      <c r="BB124" s="46">
        <f>BA124*AR115</f>
        <v>0.1415244321822699</v>
      </c>
      <c r="BC124" s="46">
        <f t="shared" ref="BC124:BH124" si="390">BB124*AS115</f>
        <v>0.13918195317596466</v>
      </c>
      <c r="BD124" s="46">
        <f t="shared" si="390"/>
        <v>0.13867318611528859</v>
      </c>
      <c r="BE124" s="46">
        <f t="shared" si="390"/>
        <v>0.13458696954998964</v>
      </c>
      <c r="BF124" s="46">
        <f t="shared" si="390"/>
        <v>0.13420390025361803</v>
      </c>
      <c r="BG124" s="46">
        <f t="shared" si="390"/>
        <v>0.13170816498515378</v>
      </c>
      <c r="BH124" s="46">
        <f t="shared" si="390"/>
        <v>0.12703904442643102</v>
      </c>
    </row>
    <row r="125" spans="1:60">
      <c r="A125" s="34" t="s">
        <v>908</v>
      </c>
      <c r="B125" s="34" t="s">
        <v>12</v>
      </c>
      <c r="C125" s="46">
        <v>0</v>
      </c>
      <c r="D125" s="35">
        <v>1.867606E-3</v>
      </c>
      <c r="E125" s="35">
        <v>3.7352129999999998E-3</v>
      </c>
      <c r="F125" s="35">
        <v>5.6028190000000002E-3</v>
      </c>
      <c r="G125" s="35">
        <v>7.4704250000000002E-3</v>
      </c>
      <c r="H125" s="35">
        <v>9.3380310000000001E-3</v>
      </c>
      <c r="I125" s="35">
        <v>1.1205638E-2</v>
      </c>
      <c r="J125" s="35">
        <v>1.3073243999999999E-2</v>
      </c>
      <c r="K125" s="35">
        <v>1.494085E-2</v>
      </c>
      <c r="L125" s="35">
        <v>1.6808455999999999E-2</v>
      </c>
      <c r="M125" s="35">
        <v>1.8676063E-2</v>
      </c>
      <c r="N125" s="35">
        <v>2.0543669000000001E-2</v>
      </c>
      <c r="O125" s="35">
        <v>2.2411275000000001E-2</v>
      </c>
      <c r="P125" s="35">
        <v>2.4278882000000002E-2</v>
      </c>
      <c r="Q125" s="35">
        <v>2.6146487999999999E-2</v>
      </c>
      <c r="R125" s="35">
        <v>2.8014094E-2</v>
      </c>
      <c r="S125" s="35">
        <v>2.9881700000000001E-2</v>
      </c>
      <c r="T125" s="35">
        <v>3.1749306999999997E-2</v>
      </c>
      <c r="U125" s="35">
        <v>3.3616912999999998E-2</v>
      </c>
      <c r="V125" s="35">
        <v>3.5484518999999999E-2</v>
      </c>
      <c r="W125" s="35">
        <v>3.7352125E-2</v>
      </c>
      <c r="X125" s="35">
        <v>3.9219732E-2</v>
      </c>
      <c r="Y125" s="35">
        <v>4.1087338000000001E-2</v>
      </c>
      <c r="Z125" s="35">
        <v>4.2954944000000002E-2</v>
      </c>
      <c r="AA125" s="35">
        <v>4.4822551000000002E-2</v>
      </c>
      <c r="AB125" s="35">
        <v>4.6690157000000003E-2</v>
      </c>
      <c r="AC125" s="35">
        <v>4.8557762999999997E-2</v>
      </c>
      <c r="AD125" s="35">
        <v>5.0425368999999998E-2</v>
      </c>
      <c r="AE125" s="35">
        <v>5.2292975999999998E-2</v>
      </c>
      <c r="AF125" s="35">
        <v>5.4160581999999999E-2</v>
      </c>
      <c r="AG125" s="35">
        <v>5.6028188E-2</v>
      </c>
      <c r="AH125" s="35">
        <v>5.7895794E-2</v>
      </c>
      <c r="AI125" s="35">
        <v>5.9763401000000001E-2</v>
      </c>
      <c r="AJ125" s="35">
        <v>6.1631007000000002E-2</v>
      </c>
      <c r="AK125" s="35">
        <v>6.3498612999999995E-2</v>
      </c>
      <c r="AL125" s="35">
        <v>6.5366220000000003E-2</v>
      </c>
      <c r="AM125" s="35">
        <v>6.7233825999999997E-2</v>
      </c>
      <c r="AN125" s="35">
        <v>6.9101432000000004E-2</v>
      </c>
      <c r="AO125" s="35">
        <v>7.0969037999999998E-2</v>
      </c>
      <c r="AP125" s="35">
        <v>7.2836645000000005E-2</v>
      </c>
      <c r="AQ125" s="35">
        <v>7.4704250999999999E-2</v>
      </c>
      <c r="AR125" s="35">
        <v>7.6571856999999993E-2</v>
      </c>
      <c r="AS125" s="35">
        <v>7.8439463000000001E-2</v>
      </c>
      <c r="AT125" s="35">
        <v>8.0307069999999994E-2</v>
      </c>
      <c r="AU125" s="35">
        <v>8.2174676000000002E-2</v>
      </c>
      <c r="AV125" s="35">
        <v>8.4042281999999996E-2</v>
      </c>
      <c r="AW125" s="35">
        <v>8.5909889000000003E-2</v>
      </c>
      <c r="AX125" s="35">
        <v>8.7777494999999997E-2</v>
      </c>
      <c r="AY125" s="35">
        <v>8.9645101000000005E-2</v>
      </c>
      <c r="AZ125" s="35">
        <v>9.1512706999999999E-2</v>
      </c>
      <c r="BA125" s="208">
        <v>9.3380314000000006E-2</v>
      </c>
      <c r="BB125" s="46">
        <v>9.4762874307950606E-2</v>
      </c>
      <c r="BC125" s="46">
        <v>9.6769300185295906E-2</v>
      </c>
      <c r="BD125" s="46">
        <v>9.8702844920640395E-2</v>
      </c>
      <c r="BE125" s="46">
        <v>0.100566155838722</v>
      </c>
      <c r="BF125" s="46">
        <v>0.10236178410321201</v>
      </c>
      <c r="BG125" s="46">
        <v>0.104092188209659</v>
      </c>
      <c r="BH125" s="46">
        <v>0.105759737351553</v>
      </c>
    </row>
    <row r="126" spans="1:60">
      <c r="A126" s="34" t="s">
        <v>925</v>
      </c>
      <c r="B126" s="34" t="s">
        <v>12</v>
      </c>
      <c r="C126" s="151">
        <f>FORECAST(C123,$M$126:$V$126,$M$123:$V$123)</f>
        <v>3.8634944065432109E-3</v>
      </c>
      <c r="D126" s="151">
        <f t="shared" ref="D126:L126" si="391">FORECAST(D123,$M$126:$V$126,$M$123:$V$123)</f>
        <v>1.0159039797752456E-2</v>
      </c>
      <c r="E126" s="151">
        <f t="shared" si="391"/>
        <v>1.6454585188961701E-2</v>
      </c>
      <c r="F126" s="151">
        <f t="shared" si="391"/>
        <v>2.2750130580170946E-2</v>
      </c>
      <c r="G126" s="151">
        <f t="shared" si="391"/>
        <v>2.9045675971381968E-2</v>
      </c>
      <c r="H126" s="151">
        <f t="shared" si="391"/>
        <v>3.5341221362591213E-2</v>
      </c>
      <c r="I126" s="151">
        <f t="shared" si="391"/>
        <v>4.1636766753800458E-2</v>
      </c>
      <c r="J126" s="151">
        <f t="shared" si="391"/>
        <v>4.7932312145009703E-2</v>
      </c>
      <c r="K126" s="151">
        <f t="shared" si="391"/>
        <v>5.4227857536218949E-2</v>
      </c>
      <c r="L126" s="151">
        <f t="shared" si="391"/>
        <v>6.0523402927428194E-2</v>
      </c>
      <c r="M126" s="46">
        <f t="shared" ref="M126:V128" si="392">N126/D117</f>
        <v>6.7147120462390783E-2</v>
      </c>
      <c r="N126" s="46">
        <f t="shared" si="392"/>
        <v>7.5137910565242605E-2</v>
      </c>
      <c r="O126" s="46">
        <f t="shared" si="392"/>
        <v>7.8208448650918833E-2</v>
      </c>
      <c r="P126" s="46">
        <f t="shared" si="392"/>
        <v>8.1343553691173576E-2</v>
      </c>
      <c r="Q126" s="46">
        <f t="shared" si="392"/>
        <v>9.1511685223175945E-2</v>
      </c>
      <c r="R126" s="46">
        <f t="shared" si="392"/>
        <v>9.9419980709557751E-2</v>
      </c>
      <c r="S126" s="46">
        <f t="shared" si="392"/>
        <v>0.1070431836121435</v>
      </c>
      <c r="T126" s="46">
        <f t="shared" si="392"/>
        <v>0.11366748543047912</v>
      </c>
      <c r="U126" s="46">
        <f t="shared" si="392"/>
        <v>0.11766741924542176</v>
      </c>
      <c r="V126" s="46">
        <f t="shared" si="392"/>
        <v>0.12034223820030314</v>
      </c>
      <c r="W126" s="46">
        <f t="shared" ref="W126:AF128" si="393">X126/N117</f>
        <v>0.12395762690393324</v>
      </c>
      <c r="X126" s="46">
        <f t="shared" si="393"/>
        <v>0.12475579281471594</v>
      </c>
      <c r="Y126" s="46">
        <f t="shared" si="393"/>
        <v>0.12208430274993799</v>
      </c>
      <c r="Z126" s="46">
        <f t="shared" si="393"/>
        <v>0.12230631933310282</v>
      </c>
      <c r="AA126" s="46">
        <f t="shared" si="393"/>
        <v>0.12837360084015773</v>
      </c>
      <c r="AB126" s="46">
        <f t="shared" si="393"/>
        <v>0.13838403586282058</v>
      </c>
      <c r="AC126" s="46">
        <f t="shared" si="393"/>
        <v>0.15093490267150289</v>
      </c>
      <c r="AD126" s="46">
        <f t="shared" si="393"/>
        <v>0.15502482295590789</v>
      </c>
      <c r="AE126" s="46">
        <f t="shared" si="393"/>
        <v>0.16044435439597271</v>
      </c>
      <c r="AF126" s="46">
        <f t="shared" si="393"/>
        <v>0.15897377687434719</v>
      </c>
      <c r="AG126" s="46">
        <f t="shared" ref="AG126:AP128" si="394">AH126/X117</f>
        <v>0.17228954334577526</v>
      </c>
      <c r="AH126" s="46">
        <f t="shared" si="394"/>
        <v>0.19201230410603273</v>
      </c>
      <c r="AI126" s="46">
        <f t="shared" si="394"/>
        <v>0.21223348993119157</v>
      </c>
      <c r="AJ126" s="46">
        <f t="shared" si="394"/>
        <v>0.22819206085403979</v>
      </c>
      <c r="AK126" s="46">
        <f t="shared" si="394"/>
        <v>0.24332988480555645</v>
      </c>
      <c r="AL126" s="46">
        <f t="shared" si="394"/>
        <v>0.24759425393118512</v>
      </c>
      <c r="AM126" s="46">
        <f t="shared" si="394"/>
        <v>0.25336375814690004</v>
      </c>
      <c r="AN126" s="46">
        <f t="shared" si="394"/>
        <v>0.26493774040061369</v>
      </c>
      <c r="AO126" s="46">
        <f t="shared" si="394"/>
        <v>0.27731044746175681</v>
      </c>
      <c r="AP126" s="46">
        <f t="shared" si="394"/>
        <v>0.28962240457681498</v>
      </c>
      <c r="AQ126" s="46">
        <f t="shared" ref="AQ126:AZ128" si="395">AR126/AH117</f>
        <v>0.30448290953102514</v>
      </c>
      <c r="AR126" s="46">
        <f t="shared" si="395"/>
        <v>0.30815872018959872</v>
      </c>
      <c r="AS126" s="46">
        <f t="shared" si="395"/>
        <v>0.30679409959514503</v>
      </c>
      <c r="AT126" s="46">
        <f t="shared" si="395"/>
        <v>0.30589284116420512</v>
      </c>
      <c r="AU126" s="46">
        <f t="shared" si="395"/>
        <v>0.30600411812052614</v>
      </c>
      <c r="AV126" s="46">
        <f t="shared" si="395"/>
        <v>0.30473428742621061</v>
      </c>
      <c r="AW126" s="46">
        <f t="shared" si="395"/>
        <v>0.30570495901648242</v>
      </c>
      <c r="AX126" s="46">
        <f t="shared" si="395"/>
        <v>0.29925732776603597</v>
      </c>
      <c r="AY126" s="46">
        <f t="shared" si="395"/>
        <v>0.3020519570753466</v>
      </c>
      <c r="AZ126" s="46">
        <f t="shared" si="395"/>
        <v>0.30110674735246423</v>
      </c>
      <c r="BA126" s="208">
        <f>C97</f>
        <v>0.30214629059946474</v>
      </c>
      <c r="BB126" s="46">
        <f>BA126*AR117</f>
        <v>0.30261799743582646</v>
      </c>
      <c r="BC126" s="46">
        <f t="shared" ref="BC126:BH126" si="396">BB126*AS117</f>
        <v>0.30081332255526816</v>
      </c>
      <c r="BD126" s="46">
        <f t="shared" si="396"/>
        <v>0.30036663359058086</v>
      </c>
      <c r="BE126" s="46">
        <f t="shared" si="396"/>
        <v>0.29649125946330979</v>
      </c>
      <c r="BF126" s="46">
        <f t="shared" si="396"/>
        <v>0.29930643527578948</v>
      </c>
      <c r="BG126" s="46">
        <f t="shared" si="396"/>
        <v>0.295230497884024</v>
      </c>
      <c r="BH126" s="46">
        <f t="shared" si="396"/>
        <v>0.29665757524637887</v>
      </c>
    </row>
    <row r="127" spans="1:60">
      <c r="A127" s="34" t="s">
        <v>909</v>
      </c>
      <c r="B127" s="34" t="s">
        <v>12</v>
      </c>
      <c r="C127" s="151">
        <f>FORECAST(C123,$M$127:$V$127,$M$123:$V$123)</f>
        <v>0.13715663101271858</v>
      </c>
      <c r="D127" s="151">
        <f t="shared" ref="D127:L127" si="397">FORECAST(D123,$M$127:$V$127,$M$123:$V$123)</f>
        <v>0.13513750106039835</v>
      </c>
      <c r="E127" s="151">
        <f t="shared" si="397"/>
        <v>0.13311837110807856</v>
      </c>
      <c r="F127" s="151">
        <f t="shared" si="397"/>
        <v>0.13109924115575833</v>
      </c>
      <c r="G127" s="151">
        <f t="shared" si="397"/>
        <v>0.1290801112034381</v>
      </c>
      <c r="H127" s="151">
        <f t="shared" si="397"/>
        <v>0.12706098125111787</v>
      </c>
      <c r="I127" s="151">
        <f t="shared" si="397"/>
        <v>0.12504185129879808</v>
      </c>
      <c r="J127" s="151">
        <f t="shared" si="397"/>
        <v>0.12302272134647785</v>
      </c>
      <c r="K127" s="151">
        <f t="shared" si="397"/>
        <v>0.12100359139415762</v>
      </c>
      <c r="L127" s="151">
        <f t="shared" si="397"/>
        <v>0.11898446144183739</v>
      </c>
      <c r="M127" s="46">
        <f t="shared" si="392"/>
        <v>0.11539692963544525</v>
      </c>
      <c r="N127" s="46">
        <f t="shared" si="392"/>
        <v>0.11394379508310212</v>
      </c>
      <c r="O127" s="46">
        <f t="shared" si="392"/>
        <v>0.11455021809409302</v>
      </c>
      <c r="P127" s="46">
        <f t="shared" si="392"/>
        <v>0.11351444409643065</v>
      </c>
      <c r="Q127" s="46">
        <f t="shared" si="392"/>
        <v>0.10837648780526747</v>
      </c>
      <c r="R127" s="46">
        <f t="shared" si="392"/>
        <v>0.10679797386891297</v>
      </c>
      <c r="S127" s="46">
        <f t="shared" si="392"/>
        <v>0.10482777227623807</v>
      </c>
      <c r="T127" s="46">
        <f t="shared" si="392"/>
        <v>0.10214606240754147</v>
      </c>
      <c r="U127" s="46">
        <f t="shared" si="392"/>
        <v>0.10023362798302918</v>
      </c>
      <c r="V127" s="46">
        <f t="shared" si="392"/>
        <v>9.9005155790709759E-2</v>
      </c>
      <c r="W127" s="46">
        <f t="shared" si="393"/>
        <v>9.7480723687743284E-2</v>
      </c>
      <c r="X127" s="46">
        <f t="shared" si="393"/>
        <v>9.6748849784709906E-2</v>
      </c>
      <c r="Y127" s="46">
        <f t="shared" si="393"/>
        <v>9.3412254401784148E-2</v>
      </c>
      <c r="Z127" s="46">
        <f t="shared" si="393"/>
        <v>9.2384696333021932E-2</v>
      </c>
      <c r="AA127" s="46">
        <f t="shared" si="393"/>
        <v>9.5775290416696801E-2</v>
      </c>
      <c r="AB127" s="46">
        <f t="shared" si="393"/>
        <v>0.10201836969201164</v>
      </c>
      <c r="AC127" s="46">
        <f t="shared" si="393"/>
        <v>0.10999163042379292</v>
      </c>
      <c r="AD127" s="46">
        <f t="shared" si="393"/>
        <v>0.11171001359148995</v>
      </c>
      <c r="AE127" s="46">
        <f t="shared" si="393"/>
        <v>0.11435628256202478</v>
      </c>
      <c r="AF127" s="46">
        <f t="shared" si="393"/>
        <v>0.11210224066273165</v>
      </c>
      <c r="AG127" s="46">
        <f t="shared" si="394"/>
        <v>0.12022471918295029</v>
      </c>
      <c r="AH127" s="46">
        <f t="shared" si="394"/>
        <v>0.12503964977124768</v>
      </c>
      <c r="AI127" s="46">
        <f t="shared" si="394"/>
        <v>0.1297771152797475</v>
      </c>
      <c r="AJ127" s="46">
        <f t="shared" si="394"/>
        <v>0.13171372731895578</v>
      </c>
      <c r="AK127" s="46">
        <f t="shared" si="394"/>
        <v>0.13315908965378426</v>
      </c>
      <c r="AL127" s="46">
        <f t="shared" si="394"/>
        <v>0.12891981920708587</v>
      </c>
      <c r="AM127" s="46">
        <f t="shared" si="394"/>
        <v>0.12590015557745221</v>
      </c>
      <c r="AN127" s="46">
        <f t="shared" si="394"/>
        <v>0.1259576258844726</v>
      </c>
      <c r="AO127" s="46">
        <f t="shared" si="394"/>
        <v>0.12647998951946157</v>
      </c>
      <c r="AP127" s="46">
        <f t="shared" si="394"/>
        <v>0.12699051928993504</v>
      </c>
      <c r="AQ127" s="46">
        <f t="shared" si="395"/>
        <v>0.12858441161745951</v>
      </c>
      <c r="AR127" s="46">
        <f t="shared" si="395"/>
        <v>0.12294332507463511</v>
      </c>
      <c r="AS127" s="46">
        <f t="shared" si="395"/>
        <v>0.12164050446377565</v>
      </c>
      <c r="AT127" s="46">
        <f t="shared" si="395"/>
        <v>0.12179836222456122</v>
      </c>
      <c r="AU127" s="46">
        <f t="shared" si="395"/>
        <v>0.12174696564187666</v>
      </c>
      <c r="AV127" s="46">
        <f t="shared" si="395"/>
        <v>0.12106387943479312</v>
      </c>
      <c r="AW127" s="46">
        <f t="shared" si="395"/>
        <v>0.11376326227014483</v>
      </c>
      <c r="AX127" s="46">
        <f t="shared" si="395"/>
        <v>0.11883753728256434</v>
      </c>
      <c r="AY127" s="46">
        <f t="shared" si="395"/>
        <v>0.11365043825849036</v>
      </c>
      <c r="AZ127" s="46">
        <f t="shared" si="395"/>
        <v>0.11146495814612412</v>
      </c>
      <c r="BA127" s="208">
        <f>C98</f>
        <v>0.1090256001331851</v>
      </c>
      <c r="BB127" s="46">
        <f>BA127*AR118</f>
        <v>0.10424490814241186</v>
      </c>
      <c r="BC127" s="46">
        <f t="shared" ref="BC127:BH127" si="398">BB127*AS118</f>
        <v>0.10603539531304709</v>
      </c>
      <c r="BD127" s="46">
        <f t="shared" si="398"/>
        <v>0.10486032809475444</v>
      </c>
      <c r="BE127" s="46">
        <f t="shared" si="398"/>
        <v>0.10527953351286676</v>
      </c>
      <c r="BF127" s="46">
        <f t="shared" si="398"/>
        <v>0.10498800407352239</v>
      </c>
      <c r="BG127" s="46">
        <f t="shared" si="398"/>
        <v>0.10714911938928438</v>
      </c>
      <c r="BH127" s="46">
        <f t="shared" si="398"/>
        <v>0.10968785777253649</v>
      </c>
    </row>
    <row r="128" spans="1:60">
      <c r="A128" s="34" t="s">
        <v>926</v>
      </c>
      <c r="B128" s="34" t="s">
        <v>12</v>
      </c>
      <c r="C128" s="151">
        <f>AVERAGE($M$128:$V$128)</f>
        <v>0.31382282031460268</v>
      </c>
      <c r="D128" s="151">
        <f t="shared" ref="D128:K128" si="399">AVERAGE($M$128:$V$128)</f>
        <v>0.31382282031460268</v>
      </c>
      <c r="E128" s="151">
        <f t="shared" si="399"/>
        <v>0.31382282031460268</v>
      </c>
      <c r="F128" s="151">
        <f t="shared" si="399"/>
        <v>0.31382282031460268</v>
      </c>
      <c r="G128" s="151">
        <f t="shared" si="399"/>
        <v>0.31382282031460268</v>
      </c>
      <c r="H128" s="151">
        <f t="shared" si="399"/>
        <v>0.31382282031460268</v>
      </c>
      <c r="I128" s="151">
        <f t="shared" si="399"/>
        <v>0.31382282031460268</v>
      </c>
      <c r="J128" s="151">
        <f t="shared" si="399"/>
        <v>0.31382282031460268</v>
      </c>
      <c r="K128" s="151">
        <f t="shared" si="399"/>
        <v>0.31382282031460268</v>
      </c>
      <c r="L128" s="151">
        <f>AVERAGE($M$128:$V$128)</f>
        <v>0.31382282031460268</v>
      </c>
      <c r="M128" s="46">
        <f t="shared" si="392"/>
        <v>0.33286900505564171</v>
      </c>
      <c r="N128" s="46">
        <f t="shared" si="392"/>
        <v>0.3259219644963175</v>
      </c>
      <c r="O128" s="46">
        <f t="shared" si="392"/>
        <v>0.3072152239992631</v>
      </c>
      <c r="P128" s="46">
        <f t="shared" si="392"/>
        <v>0.30091462284448239</v>
      </c>
      <c r="Q128" s="46">
        <f t="shared" si="392"/>
        <v>0.32057279617905587</v>
      </c>
      <c r="R128" s="46">
        <f t="shared" si="392"/>
        <v>0.31347548709824691</v>
      </c>
      <c r="S128" s="46">
        <f t="shared" si="392"/>
        <v>0.30955165619311797</v>
      </c>
      <c r="T128" s="46">
        <f t="shared" si="392"/>
        <v>0.31235039840814455</v>
      </c>
      <c r="U128" s="46">
        <f t="shared" si="392"/>
        <v>0.31094028041341787</v>
      </c>
      <c r="V128" s="46">
        <f t="shared" si="392"/>
        <v>0.30441676845833915</v>
      </c>
      <c r="W128" s="46">
        <f t="shared" si="393"/>
        <v>0.2989236524672525</v>
      </c>
      <c r="X128" s="46">
        <f t="shared" si="393"/>
        <v>0.29577689464951334</v>
      </c>
      <c r="Y128" s="46">
        <f t="shared" si="393"/>
        <v>0.28706406332131856</v>
      </c>
      <c r="Z128" s="46">
        <f t="shared" si="393"/>
        <v>0.2868799169857576</v>
      </c>
      <c r="AA128" s="46">
        <f t="shared" si="393"/>
        <v>0.27927641838018591</v>
      </c>
      <c r="AB128" s="46">
        <f t="shared" si="393"/>
        <v>0.30401893965518817</v>
      </c>
      <c r="AC128" s="46">
        <f t="shared" si="393"/>
        <v>0.32478874390900225</v>
      </c>
      <c r="AD128" s="46">
        <f t="shared" si="393"/>
        <v>0.33148591684334844</v>
      </c>
      <c r="AE128" s="46">
        <f t="shared" si="393"/>
        <v>0.34085482025899139</v>
      </c>
      <c r="AF128" s="46">
        <f t="shared" si="393"/>
        <v>0.33481963284327138</v>
      </c>
      <c r="AG128" s="46">
        <f t="shared" si="394"/>
        <v>0.34779908039155649</v>
      </c>
      <c r="AH128" s="46">
        <f t="shared" si="394"/>
        <v>0.35326981224766879</v>
      </c>
      <c r="AI128" s="46">
        <f t="shared" si="394"/>
        <v>0.3621225680282843</v>
      </c>
      <c r="AJ128" s="46">
        <f t="shared" si="394"/>
        <v>0.36518630133917884</v>
      </c>
      <c r="AK128" s="46">
        <f t="shared" si="394"/>
        <v>0.36156697863177772</v>
      </c>
      <c r="AL128" s="46">
        <f t="shared" si="394"/>
        <v>0.35823842305017273</v>
      </c>
      <c r="AM128" s="46">
        <f t="shared" si="394"/>
        <v>0.35052325399085427</v>
      </c>
      <c r="AN128" s="46">
        <f t="shared" si="394"/>
        <v>0.3503358554458651</v>
      </c>
      <c r="AO128" s="46">
        <f t="shared" si="394"/>
        <v>0.35224756789479578</v>
      </c>
      <c r="AP128" s="46">
        <f t="shared" si="394"/>
        <v>0.35375656996301008</v>
      </c>
      <c r="AQ128" s="46">
        <f t="shared" si="395"/>
        <v>0.34680317716972175</v>
      </c>
      <c r="AR128" s="46">
        <f t="shared" si="395"/>
        <v>0.33145033102307947</v>
      </c>
      <c r="AS128" s="46">
        <f t="shared" si="395"/>
        <v>0.33741842898339447</v>
      </c>
      <c r="AT128" s="46">
        <f t="shared" si="395"/>
        <v>0.33939302017072631</v>
      </c>
      <c r="AU128" s="46">
        <f t="shared" si="395"/>
        <v>0.34160250568717021</v>
      </c>
      <c r="AV128" s="46">
        <f t="shared" si="395"/>
        <v>0.3492606406268155</v>
      </c>
      <c r="AW128" s="46">
        <f t="shared" si="395"/>
        <v>0.33839956575580649</v>
      </c>
      <c r="AX128" s="46">
        <f t="shared" si="395"/>
        <v>0.36543724077233763</v>
      </c>
      <c r="AY128" s="46">
        <f t="shared" si="395"/>
        <v>0.34939903049569132</v>
      </c>
      <c r="AZ128" s="46">
        <f t="shared" si="395"/>
        <v>0.35651964344666826</v>
      </c>
      <c r="BA128" s="208">
        <f>C99</f>
        <v>0.35775386966420741</v>
      </c>
      <c r="BB128" s="46">
        <f>BA128*AR119</f>
        <v>0.35337459385031494</v>
      </c>
      <c r="BC128" s="46">
        <f t="shared" ref="BC128:BH128" si="400">BB128*AS119</f>
        <v>0.35956833214259398</v>
      </c>
      <c r="BD128" s="46">
        <f t="shared" si="400"/>
        <v>0.36372810899560792</v>
      </c>
      <c r="BE128" s="46">
        <f t="shared" si="400"/>
        <v>0.38003158245684615</v>
      </c>
      <c r="BF128" s="46">
        <f t="shared" si="400"/>
        <v>0.37896529690675246</v>
      </c>
      <c r="BG128" s="46">
        <f t="shared" si="400"/>
        <v>0.3872701372691239</v>
      </c>
      <c r="BH128" s="46">
        <f t="shared" si="400"/>
        <v>0.39640933343625423</v>
      </c>
    </row>
    <row r="129" spans="1:60">
      <c r="A129" s="34" t="s">
        <v>750</v>
      </c>
      <c r="B129" s="34" t="s">
        <v>12</v>
      </c>
      <c r="C129" s="92">
        <f>SUM(C124:C128)</f>
        <v>0.67103214220276264</v>
      </c>
      <c r="D129" s="92">
        <f t="shared" ref="D129:BH129" si="401">SUM(D124:D128)</f>
        <v>0.67717616364165156</v>
      </c>
      <c r="E129" s="92">
        <f t="shared" si="401"/>
        <v>0.68332018608054113</v>
      </c>
      <c r="F129" s="92">
        <f t="shared" si="401"/>
        <v>0.68946420751943016</v>
      </c>
      <c r="G129" s="92">
        <f t="shared" si="401"/>
        <v>0.69560822895832097</v>
      </c>
      <c r="H129" s="92">
        <f t="shared" si="401"/>
        <v>0.70175225039721001</v>
      </c>
      <c r="I129" s="92">
        <f t="shared" si="401"/>
        <v>0.70789627283609935</v>
      </c>
      <c r="J129" s="92">
        <f t="shared" si="401"/>
        <v>0.71404029427498839</v>
      </c>
      <c r="K129" s="92">
        <f t="shared" si="401"/>
        <v>0.72018431571387742</v>
      </c>
      <c r="L129" s="92">
        <f t="shared" si="401"/>
        <v>0.72632833715276646</v>
      </c>
      <c r="M129" s="92">
        <f t="shared" si="401"/>
        <v>0.74894069312934031</v>
      </c>
      <c r="N129" s="92">
        <f t="shared" si="401"/>
        <v>0.75087076022816091</v>
      </c>
      <c r="O129" s="92">
        <f t="shared" si="401"/>
        <v>0.74222869779565825</v>
      </c>
      <c r="P129" s="92">
        <f t="shared" si="401"/>
        <v>0.74144453638229768</v>
      </c>
      <c r="Q129" s="92">
        <f t="shared" si="401"/>
        <v>0.76155841931347179</v>
      </c>
      <c r="R129" s="92">
        <f t="shared" si="401"/>
        <v>0.76327123245779238</v>
      </c>
      <c r="S129" s="92">
        <f t="shared" si="401"/>
        <v>0.7667989156048387</v>
      </c>
      <c r="T129" s="92">
        <f t="shared" si="401"/>
        <v>0.77395223068493579</v>
      </c>
      <c r="U129" s="92">
        <f t="shared" si="401"/>
        <v>0.77674080625337716</v>
      </c>
      <c r="V129" s="92">
        <f t="shared" si="401"/>
        <v>0.77539827881671264</v>
      </c>
      <c r="W129" s="92">
        <f t="shared" si="401"/>
        <v>0.77528120008937185</v>
      </c>
      <c r="X129" s="92">
        <f t="shared" si="401"/>
        <v>0.77519792674718691</v>
      </c>
      <c r="Y129" s="92">
        <f t="shared" si="401"/>
        <v>0.76770449966181231</v>
      </c>
      <c r="Z129" s="92">
        <f t="shared" si="401"/>
        <v>0.76913335933507898</v>
      </c>
      <c r="AA129" s="92">
        <f t="shared" si="401"/>
        <v>0.77147536103233905</v>
      </c>
      <c r="AB129" s="92">
        <f t="shared" si="401"/>
        <v>0.80013582124277516</v>
      </c>
      <c r="AC129" s="92">
        <f t="shared" si="401"/>
        <v>0.82859118949268706</v>
      </c>
      <c r="AD129" s="92">
        <f t="shared" si="401"/>
        <v>0.83867585558585644</v>
      </c>
      <c r="AE129" s="92">
        <f t="shared" si="401"/>
        <v>0.85193995063468275</v>
      </c>
      <c r="AF129" s="92">
        <f t="shared" si="401"/>
        <v>0.84761124001545629</v>
      </c>
      <c r="AG129" s="92">
        <f t="shared" si="401"/>
        <v>0.87128878035054858</v>
      </c>
      <c r="AH129" s="92">
        <f t="shared" si="401"/>
        <v>0.89271015625665839</v>
      </c>
      <c r="AI129" s="92">
        <f t="shared" si="401"/>
        <v>0.91677276530298757</v>
      </c>
      <c r="AJ129" s="92">
        <f t="shared" si="401"/>
        <v>0.93263583723994814</v>
      </c>
      <c r="AK129" s="92">
        <f t="shared" si="401"/>
        <v>0.94310142857436863</v>
      </c>
      <c r="AL129" s="92">
        <f t="shared" si="401"/>
        <v>0.94369661402665383</v>
      </c>
      <c r="AM129" s="92">
        <f t="shared" si="401"/>
        <v>0.94285624086509212</v>
      </c>
      <c r="AN129" s="92">
        <f t="shared" si="401"/>
        <v>0.95260297203113165</v>
      </c>
      <c r="AO129" s="92">
        <f t="shared" si="401"/>
        <v>0.96455860599373877</v>
      </c>
      <c r="AP129" s="92">
        <f t="shared" si="401"/>
        <v>0.97618924694045273</v>
      </c>
      <c r="AQ129" s="92">
        <f t="shared" si="401"/>
        <v>0.98423132159489612</v>
      </c>
      <c r="AR129" s="92">
        <f t="shared" si="401"/>
        <v>0.97549346857785268</v>
      </c>
      <c r="AS129" s="92">
        <f t="shared" si="401"/>
        <v>0.97994661876521827</v>
      </c>
      <c r="AT129" s="92">
        <f t="shared" si="401"/>
        <v>0.98262589888277185</v>
      </c>
      <c r="AU129" s="92">
        <f t="shared" si="401"/>
        <v>0.98607084209534823</v>
      </c>
      <c r="AV129" s="92">
        <f t="shared" si="401"/>
        <v>0.99203532220307145</v>
      </c>
      <c r="AW129" s="92">
        <f t="shared" si="401"/>
        <v>0.98377891126233452</v>
      </c>
      <c r="AX129" s="92">
        <f t="shared" si="401"/>
        <v>1.0021426965621041</v>
      </c>
      <c r="AY129" s="92">
        <f t="shared" si="401"/>
        <v>0.99252980763525889</v>
      </c>
      <c r="AZ129" s="92">
        <f t="shared" si="401"/>
        <v>0.99766777432652232</v>
      </c>
      <c r="BA129" s="92">
        <f t="shared" si="401"/>
        <v>1.0000000003554916</v>
      </c>
      <c r="BB129" s="211">
        <f t="shared" si="401"/>
        <v>0.99652480591877368</v>
      </c>
      <c r="BC129" s="92">
        <f t="shared" si="401"/>
        <v>1.0023683033721698</v>
      </c>
      <c r="BD129" s="92">
        <f t="shared" si="401"/>
        <v>1.0063311017168721</v>
      </c>
      <c r="BE129" s="92">
        <f t="shared" si="401"/>
        <v>1.0169555008217344</v>
      </c>
      <c r="BF129" s="92">
        <f t="shared" si="401"/>
        <v>1.0198254206128943</v>
      </c>
      <c r="BG129" s="92">
        <f t="shared" si="401"/>
        <v>1.0254501077372451</v>
      </c>
      <c r="BH129" s="92">
        <f t="shared" si="401"/>
        <v>1.0355535482331537</v>
      </c>
    </row>
    <row r="133" spans="1:60">
      <c r="A133" t="s">
        <v>932</v>
      </c>
    </row>
    <row r="134" spans="1:60">
      <c r="A134" t="s">
        <v>938</v>
      </c>
    </row>
    <row r="135" spans="1:60">
      <c r="A135" t="s">
        <v>940</v>
      </c>
    </row>
    <row r="138" spans="1:60">
      <c r="B138" s="38" t="s">
        <v>411</v>
      </c>
      <c r="C138" s="38">
        <f>1960</f>
        <v>1960</v>
      </c>
      <c r="D138" s="38">
        <f>C138+1</f>
        <v>1961</v>
      </c>
      <c r="E138" s="38">
        <f t="shared" ref="E138:BH138" si="402">D138+1</f>
        <v>1962</v>
      </c>
      <c r="F138" s="38">
        <f t="shared" si="402"/>
        <v>1963</v>
      </c>
      <c r="G138" s="38">
        <f t="shared" si="402"/>
        <v>1964</v>
      </c>
      <c r="H138" s="38">
        <f t="shared" si="402"/>
        <v>1965</v>
      </c>
      <c r="I138" s="38">
        <f t="shared" si="402"/>
        <v>1966</v>
      </c>
      <c r="J138" s="38">
        <f t="shared" si="402"/>
        <v>1967</v>
      </c>
      <c r="K138" s="38">
        <f t="shared" si="402"/>
        <v>1968</v>
      </c>
      <c r="L138" s="38">
        <f t="shared" si="402"/>
        <v>1969</v>
      </c>
      <c r="M138" s="38">
        <f t="shared" si="402"/>
        <v>1970</v>
      </c>
      <c r="N138" s="38">
        <f t="shared" si="402"/>
        <v>1971</v>
      </c>
      <c r="O138" s="38">
        <f t="shared" si="402"/>
        <v>1972</v>
      </c>
      <c r="P138" s="38">
        <f t="shared" si="402"/>
        <v>1973</v>
      </c>
      <c r="Q138" s="38">
        <f t="shared" si="402"/>
        <v>1974</v>
      </c>
      <c r="R138" s="38">
        <f t="shared" si="402"/>
        <v>1975</v>
      </c>
      <c r="S138" s="38">
        <f t="shared" si="402"/>
        <v>1976</v>
      </c>
      <c r="T138" s="38">
        <f t="shared" si="402"/>
        <v>1977</v>
      </c>
      <c r="U138" s="38">
        <f t="shared" si="402"/>
        <v>1978</v>
      </c>
      <c r="V138" s="38">
        <f t="shared" si="402"/>
        <v>1979</v>
      </c>
      <c r="W138" s="38">
        <f t="shared" si="402"/>
        <v>1980</v>
      </c>
      <c r="X138" s="38">
        <f t="shared" si="402"/>
        <v>1981</v>
      </c>
      <c r="Y138" s="38">
        <f t="shared" si="402"/>
        <v>1982</v>
      </c>
      <c r="Z138" s="38">
        <f t="shared" si="402"/>
        <v>1983</v>
      </c>
      <c r="AA138" s="38">
        <f t="shared" si="402"/>
        <v>1984</v>
      </c>
      <c r="AB138" s="38">
        <f t="shared" si="402"/>
        <v>1985</v>
      </c>
      <c r="AC138" s="38">
        <f t="shared" si="402"/>
        <v>1986</v>
      </c>
      <c r="AD138" s="38">
        <f t="shared" si="402"/>
        <v>1987</v>
      </c>
      <c r="AE138" s="38">
        <f t="shared" si="402"/>
        <v>1988</v>
      </c>
      <c r="AF138" s="38">
        <f t="shared" si="402"/>
        <v>1989</v>
      </c>
      <c r="AG138" s="38">
        <f t="shared" si="402"/>
        <v>1990</v>
      </c>
      <c r="AH138" s="38">
        <f t="shared" si="402"/>
        <v>1991</v>
      </c>
      <c r="AI138" s="38">
        <f t="shared" si="402"/>
        <v>1992</v>
      </c>
      <c r="AJ138" s="38">
        <f t="shared" si="402"/>
        <v>1993</v>
      </c>
      <c r="AK138" s="38">
        <f t="shared" si="402"/>
        <v>1994</v>
      </c>
      <c r="AL138" s="38">
        <f t="shared" si="402"/>
        <v>1995</v>
      </c>
      <c r="AM138" s="38">
        <f t="shared" si="402"/>
        <v>1996</v>
      </c>
      <c r="AN138" s="38">
        <f t="shared" si="402"/>
        <v>1997</v>
      </c>
      <c r="AO138" s="38">
        <f t="shared" si="402"/>
        <v>1998</v>
      </c>
      <c r="AP138" s="38">
        <f t="shared" si="402"/>
        <v>1999</v>
      </c>
      <c r="AQ138" s="38">
        <f>AP138+1</f>
        <v>2000</v>
      </c>
      <c r="AR138" s="38">
        <f t="shared" si="402"/>
        <v>2001</v>
      </c>
      <c r="AS138" s="38">
        <f t="shared" si="402"/>
        <v>2002</v>
      </c>
      <c r="AT138" s="38">
        <f t="shared" si="402"/>
        <v>2003</v>
      </c>
      <c r="AU138" s="38">
        <f t="shared" si="402"/>
        <v>2004</v>
      </c>
      <c r="AV138" s="38">
        <f t="shared" si="402"/>
        <v>2005</v>
      </c>
      <c r="AW138" s="38">
        <f t="shared" si="402"/>
        <v>2006</v>
      </c>
      <c r="AX138" s="38">
        <f t="shared" si="402"/>
        <v>2007</v>
      </c>
      <c r="AY138" s="38">
        <f t="shared" si="402"/>
        <v>2008</v>
      </c>
      <c r="AZ138" s="38">
        <f t="shared" si="402"/>
        <v>2009</v>
      </c>
      <c r="BA138" s="38">
        <f t="shared" si="402"/>
        <v>2010</v>
      </c>
      <c r="BB138" s="38">
        <f>BA138+1</f>
        <v>2011</v>
      </c>
      <c r="BC138" s="38">
        <f t="shared" si="402"/>
        <v>2012</v>
      </c>
      <c r="BD138" s="38">
        <f t="shared" si="402"/>
        <v>2013</v>
      </c>
      <c r="BE138" s="38">
        <f t="shared" si="402"/>
        <v>2014</v>
      </c>
      <c r="BF138" s="38">
        <f t="shared" si="402"/>
        <v>2015</v>
      </c>
      <c r="BG138" s="38">
        <f>BF138+1</f>
        <v>2016</v>
      </c>
      <c r="BH138" s="38">
        <f t="shared" si="402"/>
        <v>2017</v>
      </c>
    </row>
    <row r="139" spans="1:60">
      <c r="A139" s="38" t="s">
        <v>904</v>
      </c>
      <c r="B139" s="38" t="s">
        <v>12</v>
      </c>
      <c r="C139" s="35">
        <f t="shared" ref="C139:AH139" si="403">C124-C124/SUM(C124,C126:C128)*(C129-1)</f>
        <v>0.32217412978046778</v>
      </c>
      <c r="D139" s="35">
        <f t="shared" si="403"/>
        <v>0.31953606656787387</v>
      </c>
      <c r="E139" s="35">
        <f t="shared" si="403"/>
        <v>0.31693120404865394</v>
      </c>
      <c r="F139" s="35">
        <f t="shared" si="403"/>
        <v>0.31435892000973742</v>
      </c>
      <c r="G139" s="35">
        <f t="shared" si="403"/>
        <v>0.31181860676246659</v>
      </c>
      <c r="H139" s="35">
        <f t="shared" si="403"/>
        <v>0.30930967194298131</v>
      </c>
      <c r="I139" s="35">
        <f t="shared" si="403"/>
        <v>0.30683153742126401</v>
      </c>
      <c r="J139" s="35">
        <f t="shared" si="403"/>
        <v>0.30438364010062152</v>
      </c>
      <c r="K139" s="35">
        <f t="shared" si="403"/>
        <v>0.30196542962261907</v>
      </c>
      <c r="L139" s="35">
        <f>L124-L124/SUM(L124,L126:L128)*(L129-1)</f>
        <v>0.29957636920199299</v>
      </c>
      <c r="M139" s="35">
        <f t="shared" si="403"/>
        <v>0.28871587740545729</v>
      </c>
      <c r="N139" s="35">
        <f t="shared" si="403"/>
        <v>0.28877456488455061</v>
      </c>
      <c r="O139" s="35">
        <f t="shared" si="403"/>
        <v>0.29857093117155464</v>
      </c>
      <c r="P139" s="35">
        <f t="shared" si="403"/>
        <v>0.30121054611047449</v>
      </c>
      <c r="Q139" s="35">
        <f t="shared" si="403"/>
        <v>0.2846442115520319</v>
      </c>
      <c r="R139" s="35">
        <f t="shared" si="403"/>
        <v>0.28496816169094558</v>
      </c>
      <c r="S139" s="35">
        <f t="shared" si="403"/>
        <v>0.28368893276248108</v>
      </c>
      <c r="T139" s="35">
        <f t="shared" si="403"/>
        <v>0.27922739404631564</v>
      </c>
      <c r="U139" s="35">
        <f t="shared" si="403"/>
        <v>0.27866019263536634</v>
      </c>
      <c r="V139" s="35">
        <f t="shared" si="403"/>
        <v>0.28176207038558054</v>
      </c>
      <c r="W139" s="35">
        <f t="shared" si="403"/>
        <v>0.28382196423783962</v>
      </c>
      <c r="X139" s="35">
        <f t="shared" si="403"/>
        <v>0.2854968186578517</v>
      </c>
      <c r="Y139" s="35">
        <f t="shared" si="403"/>
        <v>0.29568618205832448</v>
      </c>
      <c r="Z139" s="35">
        <f t="shared" si="403"/>
        <v>0.29601469322572832</v>
      </c>
      <c r="AA139" s="35">
        <f t="shared" si="403"/>
        <v>0.2934301931134603</v>
      </c>
      <c r="AB139" s="35">
        <f t="shared" si="403"/>
        <v>0.26447154747457718</v>
      </c>
      <c r="AC139" s="35">
        <f t="shared" si="403"/>
        <v>0.23701868222523736</v>
      </c>
      <c r="AD139" s="35">
        <f t="shared" si="403"/>
        <v>0.22892141121199402</v>
      </c>
      <c r="AE139" s="35">
        <f t="shared" si="403"/>
        <v>0.21805879212239562</v>
      </c>
      <c r="AF139" s="35">
        <f t="shared" si="403"/>
        <v>0.22357649776014007</v>
      </c>
      <c r="AG139" s="35">
        <f t="shared" si="403"/>
        <v>0.2025674656651317</v>
      </c>
      <c r="AH139" s="35">
        <f t="shared" si="403"/>
        <v>0.18563308644167556</v>
      </c>
      <c r="AI139" s="35">
        <f t="shared" ref="AI139:AZ139" si="404">AI124-AI124/SUM(AI124,AI126:AI128)*(AI129-1)</f>
        <v>0.16772254299784994</v>
      </c>
      <c r="AJ139" s="35">
        <f t="shared" si="404"/>
        <v>0.15719774084934959</v>
      </c>
      <c r="AK139" s="35">
        <f t="shared" si="404"/>
        <v>0.15070305675920664</v>
      </c>
      <c r="AL139" s="35">
        <f t="shared" si="404"/>
        <v>0.15278163467141492</v>
      </c>
      <c r="AM139" s="35">
        <f t="shared" si="404"/>
        <v>0.1553525620278936</v>
      </c>
      <c r="AN139" s="35">
        <f t="shared" si="404"/>
        <v>0.1499026652176241</v>
      </c>
      <c r="AO139" s="35">
        <f t="shared" si="404"/>
        <v>0.14300710928706686</v>
      </c>
      <c r="AP139" s="35">
        <f t="shared" si="404"/>
        <v>0.13648830413438612</v>
      </c>
      <c r="AQ139" s="35">
        <f t="shared" si="404"/>
        <v>0.13190445786188951</v>
      </c>
      <c r="AR139" s="35">
        <f t="shared" si="404"/>
        <v>0.14008695317229752</v>
      </c>
      <c r="AS139" s="35">
        <f t="shared" si="404"/>
        <v>0.13867165155962458</v>
      </c>
      <c r="AT139" s="35">
        <f t="shared" si="404"/>
        <v>0.13783854046485691</v>
      </c>
      <c r="AU139" s="35">
        <f t="shared" si="404"/>
        <v>0.13661589531366297</v>
      </c>
      <c r="AV139" s="35">
        <f t="shared" si="404"/>
        <v>0.13410029708455851</v>
      </c>
      <c r="AW139" s="35">
        <f t="shared" si="404"/>
        <v>0.1425305266906797</v>
      </c>
      <c r="AX139" s="35">
        <f t="shared" si="404"/>
        <v>0.13052650530664939</v>
      </c>
      <c r="AY139" s="35">
        <f t="shared" si="404"/>
        <v>0.13892325759866986</v>
      </c>
      <c r="AZ139" s="35">
        <f t="shared" si="404"/>
        <v>0.13741648749820537</v>
      </c>
      <c r="BA139" s="208">
        <f>C95</f>
        <v>0.13769392595863428</v>
      </c>
      <c r="BB139" s="46">
        <f t="shared" ref="BB139:BH139" si="405">BB124-BB124/SUM(BB124,BB126:BB128)*(BB129-1)</f>
        <v>0.14206983651996488</v>
      </c>
      <c r="BC139" s="46">
        <f t="shared" si="405"/>
        <v>0.13881796747380307</v>
      </c>
      <c r="BD139" s="46">
        <f t="shared" si="405"/>
        <v>0.13770588034872105</v>
      </c>
      <c r="BE139" s="46">
        <f t="shared" si="405"/>
        <v>0.132096773122791</v>
      </c>
      <c r="BF139" s="46">
        <f t="shared" si="405"/>
        <v>0.13130389564903139</v>
      </c>
      <c r="BG139" s="46">
        <f t="shared" si="405"/>
        <v>0.12807007069225868</v>
      </c>
      <c r="BH139" s="46">
        <f t="shared" si="405"/>
        <v>0.12218131280824968</v>
      </c>
    </row>
    <row r="140" spans="1:60">
      <c r="A140" s="38" t="s">
        <v>908</v>
      </c>
      <c r="B140" s="38" t="s">
        <v>12</v>
      </c>
      <c r="C140" s="46">
        <v>0</v>
      </c>
      <c r="D140" s="35">
        <v>1.867606E-3</v>
      </c>
      <c r="E140" s="35">
        <v>3.7352129999999998E-3</v>
      </c>
      <c r="F140" s="35">
        <v>5.6028190000000002E-3</v>
      </c>
      <c r="G140" s="35">
        <v>7.4704250000000002E-3</v>
      </c>
      <c r="H140" s="35">
        <v>9.3380310000000001E-3</v>
      </c>
      <c r="I140" s="35">
        <v>1.1205638E-2</v>
      </c>
      <c r="J140" s="35">
        <v>1.3073243999999999E-2</v>
      </c>
      <c r="K140" s="35">
        <v>1.494085E-2</v>
      </c>
      <c r="L140" s="35">
        <v>1.6808455999999999E-2</v>
      </c>
      <c r="M140" s="35">
        <v>1.8676063E-2</v>
      </c>
      <c r="N140" s="35">
        <v>2.0543669000000001E-2</v>
      </c>
      <c r="O140" s="35">
        <v>2.2411275000000001E-2</v>
      </c>
      <c r="P140" s="35">
        <v>2.4278882000000002E-2</v>
      </c>
      <c r="Q140" s="35">
        <v>2.6146487999999999E-2</v>
      </c>
      <c r="R140" s="35">
        <v>2.8014094E-2</v>
      </c>
      <c r="S140" s="35">
        <v>2.9881700000000001E-2</v>
      </c>
      <c r="T140" s="35">
        <v>3.1749306999999997E-2</v>
      </c>
      <c r="U140" s="35">
        <v>3.3616912999999998E-2</v>
      </c>
      <c r="V140" s="35">
        <v>3.5484518999999999E-2</v>
      </c>
      <c r="W140" s="35">
        <v>3.7352125E-2</v>
      </c>
      <c r="X140" s="35">
        <v>3.9219732E-2</v>
      </c>
      <c r="Y140" s="35">
        <v>4.1087338000000001E-2</v>
      </c>
      <c r="Z140" s="35">
        <v>4.2954944000000002E-2</v>
      </c>
      <c r="AA140" s="35">
        <v>4.4822551000000002E-2</v>
      </c>
      <c r="AB140" s="35">
        <v>4.6690157000000003E-2</v>
      </c>
      <c r="AC140" s="35">
        <v>4.8557762999999997E-2</v>
      </c>
      <c r="AD140" s="35">
        <v>5.0425368999999998E-2</v>
      </c>
      <c r="AE140" s="35">
        <v>5.2292975999999998E-2</v>
      </c>
      <c r="AF140" s="35">
        <v>5.4160581999999999E-2</v>
      </c>
      <c r="AG140" s="35">
        <v>5.6028188E-2</v>
      </c>
      <c r="AH140" s="35">
        <v>5.7895794E-2</v>
      </c>
      <c r="AI140" s="35">
        <v>5.9763401000000001E-2</v>
      </c>
      <c r="AJ140" s="35">
        <v>6.1631007000000002E-2</v>
      </c>
      <c r="AK140" s="35">
        <v>6.3498612999999995E-2</v>
      </c>
      <c r="AL140" s="35">
        <v>6.5366220000000003E-2</v>
      </c>
      <c r="AM140" s="35">
        <v>6.7233825999999997E-2</v>
      </c>
      <c r="AN140" s="35">
        <v>6.9101432000000004E-2</v>
      </c>
      <c r="AO140" s="35">
        <v>7.0969037999999998E-2</v>
      </c>
      <c r="AP140" s="35">
        <v>7.2836645000000005E-2</v>
      </c>
      <c r="AQ140" s="35">
        <v>7.4704250999999999E-2</v>
      </c>
      <c r="AR140" s="35">
        <v>7.6571856999999993E-2</v>
      </c>
      <c r="AS140" s="35">
        <v>7.8439463000000001E-2</v>
      </c>
      <c r="AT140" s="35">
        <v>8.0307069999999994E-2</v>
      </c>
      <c r="AU140" s="35">
        <v>8.2174676000000002E-2</v>
      </c>
      <c r="AV140" s="35">
        <v>8.4042281999999996E-2</v>
      </c>
      <c r="AW140" s="35">
        <v>8.5909889000000003E-2</v>
      </c>
      <c r="AX140" s="35">
        <v>8.7777494999999997E-2</v>
      </c>
      <c r="AY140" s="35">
        <v>8.9645101000000005E-2</v>
      </c>
      <c r="AZ140" s="35">
        <v>9.1512706999999999E-2</v>
      </c>
      <c r="BA140" s="208">
        <v>9.3380314000000006E-2</v>
      </c>
      <c r="BB140" s="46">
        <v>9.4762874307950606E-2</v>
      </c>
      <c r="BC140" s="46">
        <v>9.6769300185295906E-2</v>
      </c>
      <c r="BD140" s="46">
        <v>9.8702844920640395E-2</v>
      </c>
      <c r="BE140" s="46">
        <v>0.100566155838722</v>
      </c>
      <c r="BF140" s="46">
        <v>0.10236178410321201</v>
      </c>
      <c r="BG140" s="46">
        <v>0.104092188209659</v>
      </c>
      <c r="BH140" s="46">
        <v>0.105759737351553</v>
      </c>
    </row>
    <row r="141" spans="1:60">
      <c r="A141" s="38" t="s">
        <v>925</v>
      </c>
      <c r="B141" s="38" t="s">
        <v>12</v>
      </c>
      <c r="C141" s="46">
        <f t="shared" ref="C141:AH141" si="406">C126-C126/SUM(C124,C126:C128)*(C129-1)</f>
        <v>5.7575400097240005E-3</v>
      </c>
      <c r="D141" s="46">
        <f t="shared" si="406"/>
        <v>1.5015457155590644E-2</v>
      </c>
      <c r="E141" s="46">
        <f t="shared" si="406"/>
        <v>2.4122257639312826E-2</v>
      </c>
      <c r="F141" s="46">
        <f t="shared" si="406"/>
        <v>3.308077644986257E-2</v>
      </c>
      <c r="G141" s="46">
        <f t="shared" si="406"/>
        <v>4.1893778050899742E-2</v>
      </c>
      <c r="H141" s="46">
        <f t="shared" si="406"/>
        <v>5.0563958626396961E-2</v>
      </c>
      <c r="I141" s="46">
        <f t="shared" si="406"/>
        <v>5.9093948101875189E-2</v>
      </c>
      <c r="J141" s="46">
        <f t="shared" si="406"/>
        <v>6.7486312394135897E-2</v>
      </c>
      <c r="K141" s="46">
        <f t="shared" si="406"/>
        <v>7.5743555024472747E-2</v>
      </c>
      <c r="L141" s="46">
        <f t="shared" si="406"/>
        <v>8.3868119207134675E-2</v>
      </c>
      <c r="M141" s="46">
        <f t="shared" si="406"/>
        <v>9.0231778853504072E-2</v>
      </c>
      <c r="N141" s="46">
        <f t="shared" si="406"/>
        <v>0.10076896103837277</v>
      </c>
      <c r="O141" s="46">
        <f t="shared" si="406"/>
        <v>0.10621540293361856</v>
      </c>
      <c r="P141" s="46">
        <f t="shared" si="406"/>
        <v>0.11066986081201272</v>
      </c>
      <c r="Q141" s="46">
        <f t="shared" si="406"/>
        <v>0.12118239077853789</v>
      </c>
      <c r="R141" s="46">
        <f t="shared" si="406"/>
        <v>0.13142996506932841</v>
      </c>
      <c r="S141" s="46">
        <f t="shared" si="406"/>
        <v>0.14091752657341319</v>
      </c>
      <c r="T141" s="46">
        <f t="shared" si="406"/>
        <v>0.14828642952954543</v>
      </c>
      <c r="U141" s="46">
        <f t="shared" si="406"/>
        <v>0.15301863509176991</v>
      </c>
      <c r="V141" s="46">
        <f t="shared" si="406"/>
        <v>0.15687227088618361</v>
      </c>
      <c r="W141" s="46">
        <f t="shared" si="406"/>
        <v>0.16170598253587204</v>
      </c>
      <c r="X141" s="46">
        <f t="shared" si="406"/>
        <v>0.16286203166148</v>
      </c>
      <c r="Y141" s="46">
        <f t="shared" si="406"/>
        <v>0.1611139812203386</v>
      </c>
      <c r="Z141" s="46">
        <f t="shared" si="406"/>
        <v>0.16118994418374705</v>
      </c>
      <c r="AA141" s="46">
        <f t="shared" si="406"/>
        <v>0.16874574332684275</v>
      </c>
      <c r="AB141" s="46">
        <f t="shared" si="406"/>
        <v>0.17509273695891053</v>
      </c>
      <c r="AC141" s="46">
        <f t="shared" si="406"/>
        <v>0.1841021635250375</v>
      </c>
      <c r="AD141" s="46">
        <f t="shared" si="406"/>
        <v>0.18675236052412214</v>
      </c>
      <c r="AE141" s="46">
        <f t="shared" si="406"/>
        <v>0.19015171249997453</v>
      </c>
      <c r="AF141" s="46">
        <f t="shared" si="406"/>
        <v>0.1895060052910881</v>
      </c>
      <c r="AG141" s="46">
        <f t="shared" si="406"/>
        <v>0.19949016786381479</v>
      </c>
      <c r="AH141" s="46">
        <f t="shared" si="406"/>
        <v>0.21668961086516297</v>
      </c>
      <c r="AI141" s="46">
        <f t="shared" ref="AI141:AZ141" si="407">AI126-AI126/SUM(AI124,AI126:AI128)*(AI129-1)</f>
        <v>0.23284424077337781</v>
      </c>
      <c r="AJ141" s="46">
        <f t="shared" si="407"/>
        <v>0.24584060491973511</v>
      </c>
      <c r="AK141" s="46">
        <f t="shared" si="407"/>
        <v>0.25907008320585256</v>
      </c>
      <c r="AL141" s="46">
        <f t="shared" si="407"/>
        <v>0.26346572432396209</v>
      </c>
      <c r="AM141" s="46">
        <f t="shared" si="407"/>
        <v>0.2698984622879449</v>
      </c>
      <c r="AN141" s="46">
        <f t="shared" si="407"/>
        <v>0.27915080163798767</v>
      </c>
      <c r="AO141" s="46">
        <f t="shared" si="407"/>
        <v>0.28830908619095647</v>
      </c>
      <c r="AP141" s="46">
        <f t="shared" si="407"/>
        <v>0.29725633128613932</v>
      </c>
      <c r="AQ141" s="46">
        <f t="shared" si="407"/>
        <v>0.30976179922597913</v>
      </c>
      <c r="AR141" s="46">
        <f t="shared" si="407"/>
        <v>0.31655978793796385</v>
      </c>
      <c r="AS141" s="46">
        <f t="shared" si="407"/>
        <v>0.31361851468760304</v>
      </c>
      <c r="AT141" s="46">
        <f t="shared" si="407"/>
        <v>0.31178279157120653</v>
      </c>
      <c r="AU141" s="46">
        <f t="shared" si="407"/>
        <v>0.31071968152333063</v>
      </c>
      <c r="AV141" s="46">
        <f t="shared" si="407"/>
        <v>0.30740733700430384</v>
      </c>
      <c r="AW141" s="46">
        <f t="shared" si="407"/>
        <v>0.31122788846921712</v>
      </c>
      <c r="AX141" s="46">
        <f t="shared" si="407"/>
        <v>0.29855605693213583</v>
      </c>
      <c r="AY141" s="46">
        <f t="shared" si="407"/>
        <v>0.30455104273591577</v>
      </c>
      <c r="AZ141" s="46">
        <f t="shared" si="407"/>
        <v>0.30188172385698753</v>
      </c>
      <c r="BA141" s="208">
        <f>C97</f>
        <v>0.30214629059946474</v>
      </c>
      <c r="BB141" s="46">
        <f t="shared" ref="BB141:BH141" si="408">BB126-BB126/SUM(BB124,BB126:BB128)*(BB129-1)</f>
        <v>0.30378422128792781</v>
      </c>
      <c r="BC141" s="46">
        <f t="shared" si="408"/>
        <v>0.30002664191218642</v>
      </c>
      <c r="BD141" s="46">
        <f t="shared" si="408"/>
        <v>0.29827144572553033</v>
      </c>
      <c r="BE141" s="46">
        <f t="shared" si="408"/>
        <v>0.29100542768122989</v>
      </c>
      <c r="BF141" s="46">
        <f t="shared" si="408"/>
        <v>0.2928387391891491</v>
      </c>
      <c r="BG141" s="46">
        <f t="shared" si="408"/>
        <v>0.28707552594616792</v>
      </c>
      <c r="BH141" s="46">
        <f t="shared" si="408"/>
        <v>0.28531395337364129</v>
      </c>
    </row>
    <row r="142" spans="1:60">
      <c r="A142" s="38" t="s">
        <v>909</v>
      </c>
      <c r="B142" s="38" t="s">
        <v>12</v>
      </c>
      <c r="C142" s="46">
        <f t="shared" ref="C142:AH142" si="409">C127-C127/SUM(C124,C126:C128)*(C129-1)</f>
        <v>0.20439651454322527</v>
      </c>
      <c r="D142" s="46">
        <f t="shared" si="409"/>
        <v>0.19973849868517274</v>
      </c>
      <c r="E142" s="46">
        <f t="shared" si="409"/>
        <v>0.19515020327275429</v>
      </c>
      <c r="F142" s="46">
        <f t="shared" si="409"/>
        <v>0.19063032074199535</v>
      </c>
      <c r="G142" s="46">
        <f t="shared" si="409"/>
        <v>0.18617757544600885</v>
      </c>
      <c r="H142" s="46">
        <f t="shared" si="409"/>
        <v>0.18179072344713854</v>
      </c>
      <c r="I142" s="46">
        <f t="shared" si="409"/>
        <v>0.17746855117032129</v>
      </c>
      <c r="J142" s="46">
        <f t="shared" si="409"/>
        <v>0.17320987519333558</v>
      </c>
      <c r="K142" s="46">
        <f t="shared" si="409"/>
        <v>0.16901354026020116</v>
      </c>
      <c r="L142" s="46">
        <f t="shared" si="409"/>
        <v>0.16487841914583459</v>
      </c>
      <c r="M142" s="46">
        <f t="shared" si="409"/>
        <v>0.1550694975977549</v>
      </c>
      <c r="N142" s="46">
        <f t="shared" si="409"/>
        <v>0.15281231219922697</v>
      </c>
      <c r="O142" s="46">
        <f t="shared" si="409"/>
        <v>0.15557139645238355</v>
      </c>
      <c r="P142" s="46">
        <f t="shared" si="409"/>
        <v>0.15443913080070074</v>
      </c>
      <c r="Q142" s="46">
        <f t="shared" si="409"/>
        <v>0.14351524468590232</v>
      </c>
      <c r="R142" s="46">
        <f t="shared" si="409"/>
        <v>0.14118343088470225</v>
      </c>
      <c r="S142" s="46">
        <f t="shared" si="409"/>
        <v>0.13800103740274658</v>
      </c>
      <c r="T142" s="46">
        <f t="shared" si="409"/>
        <v>0.13325600392717865</v>
      </c>
      <c r="U142" s="46">
        <f t="shared" si="409"/>
        <v>0.13034715168069871</v>
      </c>
      <c r="V142" s="46">
        <f t="shared" si="409"/>
        <v>0.12905829117519196</v>
      </c>
      <c r="W142" s="46">
        <f t="shared" si="409"/>
        <v>0.12716616634207448</v>
      </c>
      <c r="X142" s="46">
        <f t="shared" si="409"/>
        <v>0.12630046173688031</v>
      </c>
      <c r="Y142" s="46">
        <f t="shared" si="409"/>
        <v>0.12327563710025109</v>
      </c>
      <c r="Z142" s="46">
        <f t="shared" si="409"/>
        <v>0.12175563884638765</v>
      </c>
      <c r="AA142" s="46">
        <f t="shared" si="409"/>
        <v>0.12589560834889396</v>
      </c>
      <c r="AB142" s="46">
        <f t="shared" si="409"/>
        <v>0.12908046407294746</v>
      </c>
      <c r="AC142" s="46">
        <f t="shared" si="409"/>
        <v>0.1341617927480854</v>
      </c>
      <c r="AD142" s="46">
        <f t="shared" si="409"/>
        <v>0.13457269832410071</v>
      </c>
      <c r="AE142" s="46">
        <f t="shared" si="409"/>
        <v>0.13553012224184438</v>
      </c>
      <c r="AF142" s="46">
        <f t="shared" si="409"/>
        <v>0.13363240296521195</v>
      </c>
      <c r="AG142" s="46">
        <f t="shared" si="409"/>
        <v>0.13920548482186718</v>
      </c>
      <c r="AH142" s="46">
        <f t="shared" si="409"/>
        <v>0.14110967095465757</v>
      </c>
      <c r="AI142" s="46">
        <f t="shared" ref="AI142:AZ142" si="410">AI127-AI127/SUM(AI124,AI126:AI128)*(AI129-1)</f>
        <v>0.14238023361378496</v>
      </c>
      <c r="AJ142" s="46">
        <f t="shared" si="410"/>
        <v>0.14190056516048982</v>
      </c>
      <c r="AK142" s="46">
        <f t="shared" si="410"/>
        <v>0.14177270689043497</v>
      </c>
      <c r="AL142" s="46">
        <f t="shared" si="410"/>
        <v>0.13718393301869364</v>
      </c>
      <c r="AM142" s="46">
        <f t="shared" si="410"/>
        <v>0.13411649180095309</v>
      </c>
      <c r="AN142" s="46">
        <f t="shared" si="410"/>
        <v>0.13271484909964462</v>
      </c>
      <c r="AO142" s="46">
        <f t="shared" si="410"/>
        <v>0.13149641686264474</v>
      </c>
      <c r="AP142" s="46">
        <f t="shared" si="410"/>
        <v>0.13033776142907447</v>
      </c>
      <c r="AQ142" s="46">
        <f t="shared" si="410"/>
        <v>0.13081370890860997</v>
      </c>
      <c r="AR142" s="46">
        <f t="shared" si="410"/>
        <v>0.12629502384378177</v>
      </c>
      <c r="AS142" s="46">
        <f t="shared" si="410"/>
        <v>0.12434631039554636</v>
      </c>
      <c r="AT142" s="46">
        <f t="shared" si="410"/>
        <v>0.12414358321903217</v>
      </c>
      <c r="AU142" s="46">
        <f t="shared" si="410"/>
        <v>0.12362310227398959</v>
      </c>
      <c r="AV142" s="46">
        <f t="shared" si="410"/>
        <v>0.12212582016544969</v>
      </c>
      <c r="AW142" s="46">
        <f t="shared" si="410"/>
        <v>0.11581853305754834</v>
      </c>
      <c r="AX142" s="46">
        <f t="shared" si="410"/>
        <v>0.11855905688747795</v>
      </c>
      <c r="AY142" s="46">
        <f t="shared" si="410"/>
        <v>0.11459074728121371</v>
      </c>
      <c r="AZ142" s="46">
        <f t="shared" si="410"/>
        <v>0.11175184219771198</v>
      </c>
      <c r="BA142" s="208">
        <f>C98</f>
        <v>0.1090256001331851</v>
      </c>
      <c r="BB142" s="46">
        <f t="shared" ref="BB142:BH142" si="411">BB127-BB127/SUM(BB124,BB126:BB128)*(BB129-1)</f>
        <v>0.10464664531391495</v>
      </c>
      <c r="BC142" s="46">
        <f t="shared" si="411"/>
        <v>0.10575809378841476</v>
      </c>
      <c r="BD142" s="46">
        <f t="shared" si="411"/>
        <v>0.10412888171429924</v>
      </c>
      <c r="BE142" s="46">
        <f t="shared" si="411"/>
        <v>0.10333159814373355</v>
      </c>
      <c r="BF142" s="46">
        <f t="shared" si="411"/>
        <v>0.1027193241419839</v>
      </c>
      <c r="BG142" s="46">
        <f t="shared" si="411"/>
        <v>0.10418940463065243</v>
      </c>
      <c r="BH142" s="46">
        <f t="shared" si="411"/>
        <v>0.10549360255566263</v>
      </c>
    </row>
    <row r="143" spans="1:60">
      <c r="A143" s="38" t="s">
        <v>926</v>
      </c>
      <c r="B143" s="38" t="s">
        <v>12</v>
      </c>
      <c r="C143" s="46">
        <f t="shared" ref="C143:AH143" si="412">C128-C128/SUM(C124,C126:C128)*(C129-1)</f>
        <v>0.46767181566658295</v>
      </c>
      <c r="D143" s="46">
        <f t="shared" si="412"/>
        <v>0.46384237159136277</v>
      </c>
      <c r="E143" s="46">
        <f t="shared" si="412"/>
        <v>0.46006112203927896</v>
      </c>
      <c r="F143" s="46">
        <f t="shared" si="412"/>
        <v>0.45632716379840466</v>
      </c>
      <c r="G143" s="46">
        <f t="shared" si="412"/>
        <v>0.45263961474062475</v>
      </c>
      <c r="H143" s="46">
        <f t="shared" si="412"/>
        <v>0.44899761498348312</v>
      </c>
      <c r="I143" s="46">
        <f t="shared" si="412"/>
        <v>0.4454003253065395</v>
      </c>
      <c r="J143" s="46">
        <f t="shared" si="412"/>
        <v>0.44184692831190703</v>
      </c>
      <c r="K143" s="46">
        <f t="shared" si="412"/>
        <v>0.43833662509270699</v>
      </c>
      <c r="L143" s="46">
        <f t="shared" si="412"/>
        <v>0.4348686364450377</v>
      </c>
      <c r="M143" s="46">
        <f t="shared" si="412"/>
        <v>0.44730678314328387</v>
      </c>
      <c r="N143" s="46">
        <f t="shared" si="412"/>
        <v>0.43710049287784963</v>
      </c>
      <c r="O143" s="46">
        <f t="shared" si="412"/>
        <v>0.4172309944424431</v>
      </c>
      <c r="P143" s="46">
        <f t="shared" si="412"/>
        <v>0.40940158027681206</v>
      </c>
      <c r="Q143" s="46">
        <f t="shared" si="412"/>
        <v>0.42451166498352788</v>
      </c>
      <c r="R143" s="46">
        <f t="shared" si="412"/>
        <v>0.4144043483550236</v>
      </c>
      <c r="S143" s="46">
        <f t="shared" si="412"/>
        <v>0.40751080326135924</v>
      </c>
      <c r="T143" s="46">
        <f t="shared" si="412"/>
        <v>0.40748086549696033</v>
      </c>
      <c r="U143" s="46">
        <f t="shared" si="412"/>
        <v>0.40435710759216503</v>
      </c>
      <c r="V143" s="46">
        <f t="shared" si="412"/>
        <v>0.39682284855304384</v>
      </c>
      <c r="W143" s="46">
        <f t="shared" si="412"/>
        <v>0.38995376188421393</v>
      </c>
      <c r="X143" s="46">
        <f t="shared" si="412"/>
        <v>0.38612095594378804</v>
      </c>
      <c r="Y143" s="46">
        <f t="shared" si="412"/>
        <v>0.37883686162108587</v>
      </c>
      <c r="Z143" s="46">
        <f t="shared" si="412"/>
        <v>0.37808477974413696</v>
      </c>
      <c r="AA143" s="46">
        <f t="shared" si="412"/>
        <v>0.36710590421080302</v>
      </c>
      <c r="AB143" s="46">
        <f t="shared" si="412"/>
        <v>0.3846650944935649</v>
      </c>
      <c r="AC143" s="46">
        <f t="shared" si="412"/>
        <v>0.39615959850163973</v>
      </c>
      <c r="AD143" s="46">
        <f t="shared" si="412"/>
        <v>0.39932816093978318</v>
      </c>
      <c r="AE143" s="46">
        <f t="shared" si="412"/>
        <v>0.40396639713578547</v>
      </c>
      <c r="AF143" s="46">
        <f t="shared" si="412"/>
        <v>0.39912451198355992</v>
      </c>
      <c r="AG143" s="46">
        <f t="shared" si="412"/>
        <v>0.40270869364918632</v>
      </c>
      <c r="AH143" s="46">
        <f t="shared" si="412"/>
        <v>0.39867183773850384</v>
      </c>
      <c r="AI143" s="46">
        <f t="shared" ref="AI143:AZ143" si="413">AI128-AI128/SUM(AI124,AI126:AI128)*(AI129-1)</f>
        <v>0.39728958161498729</v>
      </c>
      <c r="AJ143" s="46">
        <f t="shared" si="413"/>
        <v>0.39343008207042546</v>
      </c>
      <c r="AK143" s="46">
        <f t="shared" si="413"/>
        <v>0.38495554014450584</v>
      </c>
      <c r="AL143" s="46">
        <f t="shared" si="413"/>
        <v>0.38120248798592932</v>
      </c>
      <c r="AM143" s="46">
        <f t="shared" si="413"/>
        <v>0.37339865788320847</v>
      </c>
      <c r="AN143" s="46">
        <f t="shared" si="413"/>
        <v>0.3691302520447437</v>
      </c>
      <c r="AO143" s="46">
        <f t="shared" si="413"/>
        <v>0.36621834965933198</v>
      </c>
      <c r="AP143" s="46">
        <f t="shared" si="413"/>
        <v>0.3630809581504002</v>
      </c>
      <c r="AQ143" s="46">
        <f t="shared" si="413"/>
        <v>0.35281578300352145</v>
      </c>
      <c r="AR143" s="46">
        <f t="shared" si="413"/>
        <v>0.34048637804595688</v>
      </c>
      <c r="AS143" s="46">
        <f t="shared" si="413"/>
        <v>0.34492406035722611</v>
      </c>
      <c r="AT143" s="46">
        <f t="shared" si="413"/>
        <v>0.34592801474490442</v>
      </c>
      <c r="AU143" s="46">
        <f t="shared" si="413"/>
        <v>0.34686664488901675</v>
      </c>
      <c r="AV143" s="46">
        <f t="shared" si="413"/>
        <v>0.35232426374568798</v>
      </c>
      <c r="AW143" s="46">
        <f t="shared" si="413"/>
        <v>0.34451316278255478</v>
      </c>
      <c r="AX143" s="46">
        <f t="shared" si="413"/>
        <v>0.36458088587373699</v>
      </c>
      <c r="AY143" s="46">
        <f t="shared" si="413"/>
        <v>0.35228985138420071</v>
      </c>
      <c r="AZ143" s="46">
        <f t="shared" si="413"/>
        <v>0.35743723944709521</v>
      </c>
      <c r="BA143" s="208">
        <f>C99</f>
        <v>0.35775386966420741</v>
      </c>
      <c r="BB143" s="46">
        <f t="shared" ref="BB143:BH143" si="414">BB128-BB128/SUM(BB124,BB126:BB128)*(BB129-1)</f>
        <v>0.35473642257024185</v>
      </c>
      <c r="BC143" s="46">
        <f t="shared" si="414"/>
        <v>0.35862799664029987</v>
      </c>
      <c r="BD143" s="46">
        <f t="shared" si="414"/>
        <v>0.36119094729080908</v>
      </c>
      <c r="BE143" s="46">
        <f t="shared" si="414"/>
        <v>0.37300004521352353</v>
      </c>
      <c r="BF143" s="46">
        <f t="shared" si="414"/>
        <v>0.37077625691662369</v>
      </c>
      <c r="BG143" s="46">
        <f t="shared" si="414"/>
        <v>0.37657281052126196</v>
      </c>
      <c r="BH143" s="46">
        <f t="shared" si="414"/>
        <v>0.3812513939108933</v>
      </c>
    </row>
    <row r="144" spans="1:60">
      <c r="A144" s="38" t="s">
        <v>750</v>
      </c>
      <c r="B144" s="38" t="s">
        <v>12</v>
      </c>
      <c r="C144" s="92">
        <f>SUM(C139:C143)</f>
        <v>1</v>
      </c>
      <c r="D144" s="92">
        <f t="shared" ref="D144:BH144" si="415">SUM(D139:D143)</f>
        <v>1</v>
      </c>
      <c r="E144" s="92">
        <f t="shared" si="415"/>
        <v>1</v>
      </c>
      <c r="F144" s="92">
        <f t="shared" si="415"/>
        <v>1</v>
      </c>
      <c r="G144" s="92">
        <f t="shared" si="415"/>
        <v>0.99999999999999989</v>
      </c>
      <c r="H144" s="92">
        <f t="shared" si="415"/>
        <v>1</v>
      </c>
      <c r="I144" s="92">
        <f t="shared" si="415"/>
        <v>1</v>
      </c>
      <c r="J144" s="92">
        <f t="shared" si="415"/>
        <v>1</v>
      </c>
      <c r="K144" s="92">
        <f t="shared" si="415"/>
        <v>1</v>
      </c>
      <c r="L144" s="92">
        <f t="shared" si="415"/>
        <v>0.99999999999999989</v>
      </c>
      <c r="M144" s="92">
        <f t="shared" si="415"/>
        <v>1</v>
      </c>
      <c r="N144" s="92">
        <f t="shared" si="415"/>
        <v>1</v>
      </c>
      <c r="O144" s="92">
        <f t="shared" si="415"/>
        <v>0.99999999999999978</v>
      </c>
      <c r="P144" s="92">
        <f t="shared" si="415"/>
        <v>1</v>
      </c>
      <c r="Q144" s="92">
        <f t="shared" si="415"/>
        <v>1</v>
      </c>
      <c r="R144" s="92">
        <f t="shared" si="415"/>
        <v>0.99999999999999989</v>
      </c>
      <c r="S144" s="92">
        <f t="shared" si="415"/>
        <v>1</v>
      </c>
      <c r="T144" s="92">
        <f t="shared" si="415"/>
        <v>1</v>
      </c>
      <c r="U144" s="92">
        <f t="shared" si="415"/>
        <v>1</v>
      </c>
      <c r="V144" s="92">
        <f t="shared" si="415"/>
        <v>1</v>
      </c>
      <c r="W144" s="92">
        <f t="shared" si="415"/>
        <v>1</v>
      </c>
      <c r="X144" s="92">
        <f t="shared" si="415"/>
        <v>1</v>
      </c>
      <c r="Y144" s="92">
        <f t="shared" si="415"/>
        <v>1</v>
      </c>
      <c r="Z144" s="92">
        <f t="shared" si="415"/>
        <v>1</v>
      </c>
      <c r="AA144" s="92">
        <f t="shared" si="415"/>
        <v>1</v>
      </c>
      <c r="AB144" s="92">
        <f t="shared" si="415"/>
        <v>1</v>
      </c>
      <c r="AC144" s="92">
        <f t="shared" si="415"/>
        <v>1</v>
      </c>
      <c r="AD144" s="92">
        <f t="shared" si="415"/>
        <v>1</v>
      </c>
      <c r="AE144" s="92">
        <f t="shared" si="415"/>
        <v>1</v>
      </c>
      <c r="AF144" s="92">
        <f t="shared" si="415"/>
        <v>1</v>
      </c>
      <c r="AG144" s="92">
        <f t="shared" si="415"/>
        <v>1</v>
      </c>
      <c r="AH144" s="92">
        <f t="shared" si="415"/>
        <v>1</v>
      </c>
      <c r="AI144" s="92">
        <f t="shared" si="415"/>
        <v>1</v>
      </c>
      <c r="AJ144" s="92">
        <f t="shared" si="415"/>
        <v>1</v>
      </c>
      <c r="AK144" s="92">
        <f t="shared" si="415"/>
        <v>1</v>
      </c>
      <c r="AL144" s="92">
        <f t="shared" si="415"/>
        <v>1</v>
      </c>
      <c r="AM144" s="92">
        <f t="shared" si="415"/>
        <v>1</v>
      </c>
      <c r="AN144" s="92">
        <f t="shared" si="415"/>
        <v>1</v>
      </c>
      <c r="AO144" s="92">
        <f t="shared" si="415"/>
        <v>1</v>
      </c>
      <c r="AP144" s="92">
        <f t="shared" si="415"/>
        <v>1</v>
      </c>
      <c r="AQ144" s="92">
        <f t="shared" si="415"/>
        <v>1</v>
      </c>
      <c r="AR144" s="92">
        <f t="shared" si="415"/>
        <v>1</v>
      </c>
      <c r="AS144" s="92">
        <f t="shared" si="415"/>
        <v>1</v>
      </c>
      <c r="AT144" s="92">
        <f t="shared" si="415"/>
        <v>1</v>
      </c>
      <c r="AU144" s="92">
        <f t="shared" si="415"/>
        <v>1</v>
      </c>
      <c r="AV144" s="92">
        <f t="shared" si="415"/>
        <v>1</v>
      </c>
      <c r="AW144" s="92">
        <f t="shared" si="415"/>
        <v>1</v>
      </c>
      <c r="AX144" s="92">
        <f t="shared" si="415"/>
        <v>1</v>
      </c>
      <c r="AY144" s="92">
        <f t="shared" si="415"/>
        <v>1.0000000000000002</v>
      </c>
      <c r="AZ144" s="92">
        <f t="shared" si="415"/>
        <v>1</v>
      </c>
      <c r="BA144" s="92">
        <f t="shared" si="415"/>
        <v>1.0000000003554916</v>
      </c>
      <c r="BB144" s="211">
        <f t="shared" si="415"/>
        <v>1</v>
      </c>
      <c r="BC144" s="92">
        <f t="shared" si="415"/>
        <v>1</v>
      </c>
      <c r="BD144" s="92">
        <f t="shared" si="415"/>
        <v>1.0000000000000002</v>
      </c>
      <c r="BE144" s="92">
        <f t="shared" si="415"/>
        <v>1</v>
      </c>
      <c r="BF144" s="92">
        <f t="shared" si="415"/>
        <v>1.0000000000000002</v>
      </c>
      <c r="BG144" s="92">
        <f t="shared" si="415"/>
        <v>1</v>
      </c>
      <c r="BH144" s="92">
        <f t="shared" si="415"/>
        <v>1</v>
      </c>
    </row>
    <row r="149" spans="1:60">
      <c r="A149" s="324" t="s">
        <v>796</v>
      </c>
      <c r="B149" s="324"/>
      <c r="C149" s="324"/>
      <c r="D149" s="324"/>
      <c r="E149" s="324"/>
      <c r="F149" s="324"/>
    </row>
    <row r="151" spans="1:60">
      <c r="A151" t="s">
        <v>900</v>
      </c>
    </row>
    <row r="154" spans="1:60">
      <c r="B154" s="38" t="s">
        <v>411</v>
      </c>
      <c r="C154" s="38">
        <f>1960</f>
        <v>1960</v>
      </c>
      <c r="D154" s="38">
        <f>C154+1</f>
        <v>1961</v>
      </c>
      <c r="E154" s="38">
        <f t="shared" ref="E154" si="416">D154+1</f>
        <v>1962</v>
      </c>
      <c r="F154" s="38">
        <f t="shared" ref="F154" si="417">E154+1</f>
        <v>1963</v>
      </c>
      <c r="G154" s="38">
        <f t="shared" ref="G154" si="418">F154+1</f>
        <v>1964</v>
      </c>
      <c r="H154" s="38">
        <f t="shared" ref="H154" si="419">G154+1</f>
        <v>1965</v>
      </c>
      <c r="I154" s="38">
        <f t="shared" ref="I154" si="420">H154+1</f>
        <v>1966</v>
      </c>
      <c r="J154" s="38">
        <f t="shared" ref="J154" si="421">I154+1</f>
        <v>1967</v>
      </c>
      <c r="K154" s="38">
        <f t="shared" ref="K154" si="422">J154+1</f>
        <v>1968</v>
      </c>
      <c r="L154" s="38">
        <f t="shared" ref="L154" si="423">K154+1</f>
        <v>1969</v>
      </c>
      <c r="M154" s="38">
        <f t="shared" ref="M154" si="424">L154+1</f>
        <v>1970</v>
      </c>
      <c r="N154" s="38">
        <f t="shared" ref="N154" si="425">M154+1</f>
        <v>1971</v>
      </c>
      <c r="O154" s="38">
        <f t="shared" ref="O154" si="426">N154+1</f>
        <v>1972</v>
      </c>
      <c r="P154" s="38">
        <f t="shared" ref="P154" si="427">O154+1</f>
        <v>1973</v>
      </c>
      <c r="Q154" s="38">
        <f t="shared" ref="Q154" si="428">P154+1</f>
        <v>1974</v>
      </c>
      <c r="R154" s="38">
        <f t="shared" ref="R154" si="429">Q154+1</f>
        <v>1975</v>
      </c>
      <c r="S154" s="38">
        <f t="shared" ref="S154" si="430">R154+1</f>
        <v>1976</v>
      </c>
      <c r="T154" s="38">
        <f t="shared" ref="T154" si="431">S154+1</f>
        <v>1977</v>
      </c>
      <c r="U154" s="38">
        <f t="shared" ref="U154" si="432">T154+1</f>
        <v>1978</v>
      </c>
      <c r="V154" s="38">
        <f t="shared" ref="V154" si="433">U154+1</f>
        <v>1979</v>
      </c>
      <c r="W154" s="38">
        <f t="shared" ref="W154" si="434">V154+1</f>
        <v>1980</v>
      </c>
      <c r="X154" s="38">
        <f t="shared" ref="X154" si="435">W154+1</f>
        <v>1981</v>
      </c>
      <c r="Y154" s="38">
        <f t="shared" ref="Y154" si="436">X154+1</f>
        <v>1982</v>
      </c>
      <c r="Z154" s="38">
        <f t="shared" ref="Z154" si="437">Y154+1</f>
        <v>1983</v>
      </c>
      <c r="AA154" s="38">
        <f t="shared" ref="AA154" si="438">Z154+1</f>
        <v>1984</v>
      </c>
      <c r="AB154" s="38">
        <f t="shared" ref="AB154" si="439">AA154+1</f>
        <v>1985</v>
      </c>
      <c r="AC154" s="38">
        <f t="shared" ref="AC154" si="440">AB154+1</f>
        <v>1986</v>
      </c>
      <c r="AD154" s="38">
        <f t="shared" ref="AD154" si="441">AC154+1</f>
        <v>1987</v>
      </c>
      <c r="AE154" s="38">
        <f t="shared" ref="AE154" si="442">AD154+1</f>
        <v>1988</v>
      </c>
      <c r="AF154" s="38">
        <f t="shared" ref="AF154" si="443">AE154+1</f>
        <v>1989</v>
      </c>
      <c r="AG154" s="38">
        <f t="shared" ref="AG154" si="444">AF154+1</f>
        <v>1990</v>
      </c>
      <c r="AH154" s="38">
        <f t="shared" ref="AH154" si="445">AG154+1</f>
        <v>1991</v>
      </c>
      <c r="AI154" s="38">
        <f t="shared" ref="AI154" si="446">AH154+1</f>
        <v>1992</v>
      </c>
      <c r="AJ154" s="38">
        <f t="shared" ref="AJ154" si="447">AI154+1</f>
        <v>1993</v>
      </c>
      <c r="AK154" s="38">
        <f t="shared" ref="AK154" si="448">AJ154+1</f>
        <v>1994</v>
      </c>
      <c r="AL154" s="38">
        <f t="shared" ref="AL154" si="449">AK154+1</f>
        <v>1995</v>
      </c>
      <c r="AM154" s="38">
        <f t="shared" ref="AM154" si="450">AL154+1</f>
        <v>1996</v>
      </c>
      <c r="AN154" s="38">
        <f t="shared" ref="AN154" si="451">AM154+1</f>
        <v>1997</v>
      </c>
      <c r="AO154" s="38">
        <f t="shared" ref="AO154" si="452">AN154+1</f>
        <v>1998</v>
      </c>
      <c r="AP154" s="38">
        <f t="shared" ref="AP154" si="453">AO154+1</f>
        <v>1999</v>
      </c>
      <c r="AQ154" s="38">
        <f>AP154+1</f>
        <v>2000</v>
      </c>
      <c r="AR154" s="38">
        <f t="shared" ref="AR154" si="454">AQ154+1</f>
        <v>2001</v>
      </c>
      <c r="AS154" s="38">
        <f t="shared" ref="AS154" si="455">AR154+1</f>
        <v>2002</v>
      </c>
      <c r="AT154" s="38">
        <f t="shared" ref="AT154" si="456">AS154+1</f>
        <v>2003</v>
      </c>
      <c r="AU154" s="38">
        <f t="shared" ref="AU154" si="457">AT154+1</f>
        <v>2004</v>
      </c>
      <c r="AV154" s="38">
        <f t="shared" ref="AV154" si="458">AU154+1</f>
        <v>2005</v>
      </c>
      <c r="AW154" s="38">
        <f t="shared" ref="AW154" si="459">AV154+1</f>
        <v>2006</v>
      </c>
      <c r="AX154" s="38">
        <f t="shared" ref="AX154" si="460">AW154+1</f>
        <v>2007</v>
      </c>
      <c r="AY154" s="38">
        <f t="shared" ref="AY154" si="461">AX154+1</f>
        <v>2008</v>
      </c>
      <c r="AZ154" s="38">
        <f t="shared" ref="AZ154" si="462">AY154+1</f>
        <v>2009</v>
      </c>
      <c r="BA154" s="38">
        <f t="shared" ref="BA154" si="463">AZ154+1</f>
        <v>2010</v>
      </c>
      <c r="BB154" s="38">
        <f>BA154+1</f>
        <v>2011</v>
      </c>
      <c r="BC154" s="38">
        <f t="shared" ref="BC154" si="464">BB154+1</f>
        <v>2012</v>
      </c>
      <c r="BD154" s="38">
        <f t="shared" ref="BD154" si="465">BC154+1</f>
        <v>2013</v>
      </c>
      <c r="BE154" s="38">
        <f t="shared" ref="BE154" si="466">BD154+1</f>
        <v>2014</v>
      </c>
      <c r="BF154" s="38">
        <f t="shared" ref="BF154" si="467">BE154+1</f>
        <v>2015</v>
      </c>
      <c r="BG154" s="38">
        <f>BF154+1</f>
        <v>2016</v>
      </c>
      <c r="BH154" s="38">
        <f t="shared" ref="BH154" si="468">BG154+1</f>
        <v>2017</v>
      </c>
    </row>
    <row r="155" spans="1:60">
      <c r="A155" s="38" t="s">
        <v>904</v>
      </c>
      <c r="B155" s="38" t="s">
        <v>12</v>
      </c>
      <c r="C155" s="35">
        <f>C139</f>
        <v>0.32217412978046778</v>
      </c>
      <c r="D155" s="35">
        <f t="shared" ref="D155:BH159" si="469">D139</f>
        <v>0.31953606656787387</v>
      </c>
      <c r="E155" s="35">
        <f t="shared" si="469"/>
        <v>0.31693120404865394</v>
      </c>
      <c r="F155" s="35">
        <f t="shared" si="469"/>
        <v>0.31435892000973742</v>
      </c>
      <c r="G155" s="35">
        <f t="shared" si="469"/>
        <v>0.31181860676246659</v>
      </c>
      <c r="H155" s="35">
        <f t="shared" si="469"/>
        <v>0.30930967194298131</v>
      </c>
      <c r="I155" s="35">
        <f t="shared" si="469"/>
        <v>0.30683153742126401</v>
      </c>
      <c r="J155" s="35">
        <f t="shared" si="469"/>
        <v>0.30438364010062152</v>
      </c>
      <c r="K155" s="35">
        <f t="shared" si="469"/>
        <v>0.30196542962261907</v>
      </c>
      <c r="L155" s="35">
        <f t="shared" si="469"/>
        <v>0.29957636920199299</v>
      </c>
      <c r="M155" s="35">
        <f t="shared" si="469"/>
        <v>0.28871587740545729</v>
      </c>
      <c r="N155" s="35">
        <f t="shared" si="469"/>
        <v>0.28877456488455061</v>
      </c>
      <c r="O155" s="35">
        <f t="shared" si="469"/>
        <v>0.29857093117155464</v>
      </c>
      <c r="P155" s="35">
        <f t="shared" si="469"/>
        <v>0.30121054611047449</v>
      </c>
      <c r="Q155" s="35">
        <f t="shared" si="469"/>
        <v>0.2846442115520319</v>
      </c>
      <c r="R155" s="35">
        <f t="shared" si="469"/>
        <v>0.28496816169094558</v>
      </c>
      <c r="S155" s="35">
        <f t="shared" si="469"/>
        <v>0.28368893276248108</v>
      </c>
      <c r="T155" s="35">
        <f t="shared" si="469"/>
        <v>0.27922739404631564</v>
      </c>
      <c r="U155" s="35">
        <f t="shared" si="469"/>
        <v>0.27866019263536634</v>
      </c>
      <c r="V155" s="35">
        <f t="shared" si="469"/>
        <v>0.28176207038558054</v>
      </c>
      <c r="W155" s="35">
        <f t="shared" si="469"/>
        <v>0.28382196423783962</v>
      </c>
      <c r="X155" s="35">
        <f t="shared" si="469"/>
        <v>0.2854968186578517</v>
      </c>
      <c r="Y155" s="35">
        <f t="shared" si="469"/>
        <v>0.29568618205832448</v>
      </c>
      <c r="Z155" s="35">
        <f t="shared" si="469"/>
        <v>0.29601469322572832</v>
      </c>
      <c r="AA155" s="35">
        <f t="shared" si="469"/>
        <v>0.2934301931134603</v>
      </c>
      <c r="AB155" s="35">
        <f t="shared" si="469"/>
        <v>0.26447154747457718</v>
      </c>
      <c r="AC155" s="35">
        <f t="shared" si="469"/>
        <v>0.23701868222523736</v>
      </c>
      <c r="AD155" s="35">
        <f t="shared" si="469"/>
        <v>0.22892141121199402</v>
      </c>
      <c r="AE155" s="35">
        <f t="shared" si="469"/>
        <v>0.21805879212239562</v>
      </c>
      <c r="AF155" s="35">
        <f t="shared" si="469"/>
        <v>0.22357649776014007</v>
      </c>
      <c r="AG155" s="35">
        <f t="shared" si="469"/>
        <v>0.2025674656651317</v>
      </c>
      <c r="AH155" s="35">
        <f t="shared" si="469"/>
        <v>0.18563308644167556</v>
      </c>
      <c r="AI155" s="35">
        <f t="shared" si="469"/>
        <v>0.16772254299784994</v>
      </c>
      <c r="AJ155" s="35">
        <f t="shared" si="469"/>
        <v>0.15719774084934959</v>
      </c>
      <c r="AK155" s="35">
        <f t="shared" si="469"/>
        <v>0.15070305675920664</v>
      </c>
      <c r="AL155" s="35">
        <f t="shared" si="469"/>
        <v>0.15278163467141492</v>
      </c>
      <c r="AM155" s="35">
        <f t="shared" si="469"/>
        <v>0.1553525620278936</v>
      </c>
      <c r="AN155" s="35">
        <f t="shared" si="469"/>
        <v>0.1499026652176241</v>
      </c>
      <c r="AO155" s="35">
        <f t="shared" si="469"/>
        <v>0.14300710928706686</v>
      </c>
      <c r="AP155" s="35">
        <f t="shared" si="469"/>
        <v>0.13648830413438612</v>
      </c>
      <c r="AQ155" s="35">
        <f t="shared" si="469"/>
        <v>0.13190445786188951</v>
      </c>
      <c r="AR155" s="35">
        <f t="shared" si="469"/>
        <v>0.14008695317229752</v>
      </c>
      <c r="AS155" s="35">
        <f t="shared" si="469"/>
        <v>0.13867165155962458</v>
      </c>
      <c r="AT155" s="35">
        <f t="shared" si="469"/>
        <v>0.13783854046485691</v>
      </c>
      <c r="AU155" s="35">
        <f t="shared" si="469"/>
        <v>0.13661589531366297</v>
      </c>
      <c r="AV155" s="35">
        <f t="shared" si="469"/>
        <v>0.13410029708455851</v>
      </c>
      <c r="AW155" s="35">
        <f t="shared" si="469"/>
        <v>0.1425305266906797</v>
      </c>
      <c r="AX155" s="35">
        <f t="shared" si="469"/>
        <v>0.13052650530664939</v>
      </c>
      <c r="AY155" s="35">
        <f t="shared" si="469"/>
        <v>0.13892325759866986</v>
      </c>
      <c r="AZ155" s="35">
        <f t="shared" si="469"/>
        <v>0.13741648749820537</v>
      </c>
      <c r="BA155" s="214">
        <f t="shared" si="469"/>
        <v>0.13769392595863428</v>
      </c>
      <c r="BB155" s="35">
        <f t="shared" si="469"/>
        <v>0.14206983651996488</v>
      </c>
      <c r="BC155" s="35">
        <f t="shared" si="469"/>
        <v>0.13881796747380307</v>
      </c>
      <c r="BD155" s="35">
        <f t="shared" si="469"/>
        <v>0.13770588034872105</v>
      </c>
      <c r="BE155" s="35">
        <f t="shared" si="469"/>
        <v>0.132096773122791</v>
      </c>
      <c r="BF155" s="35">
        <f t="shared" si="469"/>
        <v>0.13130389564903139</v>
      </c>
      <c r="BG155" s="35">
        <f t="shared" si="469"/>
        <v>0.12807007069225868</v>
      </c>
      <c r="BH155" s="35">
        <f t="shared" si="469"/>
        <v>0.12218131280824968</v>
      </c>
    </row>
    <row r="156" spans="1:60">
      <c r="A156" s="38" t="s">
        <v>908</v>
      </c>
      <c r="B156" s="38" t="s">
        <v>12</v>
      </c>
      <c r="C156" s="35">
        <f t="shared" ref="C156:R159" si="470">C140</f>
        <v>0</v>
      </c>
      <c r="D156" s="35">
        <f t="shared" si="470"/>
        <v>1.867606E-3</v>
      </c>
      <c r="E156" s="35">
        <f t="shared" si="470"/>
        <v>3.7352129999999998E-3</v>
      </c>
      <c r="F156" s="35">
        <f t="shared" si="470"/>
        <v>5.6028190000000002E-3</v>
      </c>
      <c r="G156" s="35">
        <f t="shared" si="470"/>
        <v>7.4704250000000002E-3</v>
      </c>
      <c r="H156" s="35">
        <f t="shared" si="470"/>
        <v>9.3380310000000001E-3</v>
      </c>
      <c r="I156" s="35">
        <f t="shared" si="470"/>
        <v>1.1205638E-2</v>
      </c>
      <c r="J156" s="35">
        <f t="shared" si="470"/>
        <v>1.3073243999999999E-2</v>
      </c>
      <c r="K156" s="35">
        <f t="shared" si="470"/>
        <v>1.494085E-2</v>
      </c>
      <c r="L156" s="35">
        <f t="shared" si="470"/>
        <v>1.6808455999999999E-2</v>
      </c>
      <c r="M156" s="35">
        <f t="shared" si="470"/>
        <v>1.8676063E-2</v>
      </c>
      <c r="N156" s="35">
        <f t="shared" si="470"/>
        <v>2.0543669000000001E-2</v>
      </c>
      <c r="O156" s="35">
        <f t="shared" si="470"/>
        <v>2.2411275000000001E-2</v>
      </c>
      <c r="P156" s="35">
        <f t="shared" si="470"/>
        <v>2.4278882000000002E-2</v>
      </c>
      <c r="Q156" s="35">
        <f t="shared" si="470"/>
        <v>2.6146487999999999E-2</v>
      </c>
      <c r="R156" s="35">
        <f t="shared" si="470"/>
        <v>2.8014094E-2</v>
      </c>
      <c r="S156" s="35">
        <f t="shared" si="469"/>
        <v>2.9881700000000001E-2</v>
      </c>
      <c r="T156" s="35">
        <f t="shared" si="469"/>
        <v>3.1749306999999997E-2</v>
      </c>
      <c r="U156" s="35">
        <f t="shared" si="469"/>
        <v>3.3616912999999998E-2</v>
      </c>
      <c r="V156" s="35">
        <f t="shared" si="469"/>
        <v>3.5484518999999999E-2</v>
      </c>
      <c r="W156" s="35">
        <f t="shared" si="469"/>
        <v>3.7352125E-2</v>
      </c>
      <c r="X156" s="35">
        <f t="shared" si="469"/>
        <v>3.9219732E-2</v>
      </c>
      <c r="Y156" s="35">
        <f t="shared" si="469"/>
        <v>4.1087338000000001E-2</v>
      </c>
      <c r="Z156" s="35">
        <f t="shared" si="469"/>
        <v>4.2954944000000002E-2</v>
      </c>
      <c r="AA156" s="35">
        <f t="shared" si="469"/>
        <v>4.4822551000000002E-2</v>
      </c>
      <c r="AB156" s="35">
        <f t="shared" si="469"/>
        <v>4.6690157000000003E-2</v>
      </c>
      <c r="AC156" s="35">
        <f t="shared" si="469"/>
        <v>4.8557762999999997E-2</v>
      </c>
      <c r="AD156" s="35">
        <f t="shared" si="469"/>
        <v>5.0425368999999998E-2</v>
      </c>
      <c r="AE156" s="35">
        <f t="shared" si="469"/>
        <v>5.2292975999999998E-2</v>
      </c>
      <c r="AF156" s="35">
        <f t="shared" si="469"/>
        <v>5.4160581999999999E-2</v>
      </c>
      <c r="AG156" s="35">
        <f t="shared" si="469"/>
        <v>5.6028188E-2</v>
      </c>
      <c r="AH156" s="35">
        <f t="shared" si="469"/>
        <v>5.7895794E-2</v>
      </c>
      <c r="AI156" s="35">
        <f t="shared" si="469"/>
        <v>5.9763401000000001E-2</v>
      </c>
      <c r="AJ156" s="35">
        <f t="shared" si="469"/>
        <v>6.1631007000000002E-2</v>
      </c>
      <c r="AK156" s="35">
        <f t="shared" si="469"/>
        <v>6.3498612999999995E-2</v>
      </c>
      <c r="AL156" s="35">
        <f t="shared" si="469"/>
        <v>6.5366220000000003E-2</v>
      </c>
      <c r="AM156" s="35">
        <f t="shared" si="469"/>
        <v>6.7233825999999997E-2</v>
      </c>
      <c r="AN156" s="35">
        <f t="shared" si="469"/>
        <v>6.9101432000000004E-2</v>
      </c>
      <c r="AO156" s="35">
        <f t="shared" si="469"/>
        <v>7.0969037999999998E-2</v>
      </c>
      <c r="AP156" s="35">
        <f t="shared" si="469"/>
        <v>7.2836645000000005E-2</v>
      </c>
      <c r="AQ156" s="35">
        <f t="shared" si="469"/>
        <v>7.4704250999999999E-2</v>
      </c>
      <c r="AR156" s="35">
        <f t="shared" si="469"/>
        <v>7.6571856999999993E-2</v>
      </c>
      <c r="AS156" s="35">
        <f t="shared" si="469"/>
        <v>7.8439463000000001E-2</v>
      </c>
      <c r="AT156" s="35">
        <f t="shared" si="469"/>
        <v>8.0307069999999994E-2</v>
      </c>
      <c r="AU156" s="35">
        <f t="shared" si="469"/>
        <v>8.2174676000000002E-2</v>
      </c>
      <c r="AV156" s="35">
        <f t="shared" si="469"/>
        <v>8.4042281999999996E-2</v>
      </c>
      <c r="AW156" s="35">
        <f t="shared" si="469"/>
        <v>8.5909889000000003E-2</v>
      </c>
      <c r="AX156" s="35">
        <f t="shared" si="469"/>
        <v>8.7777494999999997E-2</v>
      </c>
      <c r="AY156" s="35">
        <f t="shared" si="469"/>
        <v>8.9645101000000005E-2</v>
      </c>
      <c r="AZ156" s="35">
        <f t="shared" si="469"/>
        <v>9.1512706999999999E-2</v>
      </c>
      <c r="BA156" s="214">
        <f t="shared" si="469"/>
        <v>9.3380314000000006E-2</v>
      </c>
      <c r="BB156" s="35">
        <f t="shared" si="469"/>
        <v>9.4762874307950606E-2</v>
      </c>
      <c r="BC156" s="35">
        <f t="shared" si="469"/>
        <v>9.6769300185295906E-2</v>
      </c>
      <c r="BD156" s="35">
        <f t="shared" si="469"/>
        <v>9.8702844920640395E-2</v>
      </c>
      <c r="BE156" s="35">
        <f t="shared" si="469"/>
        <v>0.100566155838722</v>
      </c>
      <c r="BF156" s="35">
        <f t="shared" si="469"/>
        <v>0.10236178410321201</v>
      </c>
      <c r="BG156" s="35">
        <f t="shared" si="469"/>
        <v>0.104092188209659</v>
      </c>
      <c r="BH156" s="35">
        <f t="shared" si="469"/>
        <v>0.105759737351553</v>
      </c>
    </row>
    <row r="157" spans="1:60">
      <c r="A157" s="38" t="s">
        <v>925</v>
      </c>
      <c r="B157" s="38" t="s">
        <v>12</v>
      </c>
      <c r="C157" s="35">
        <f t="shared" si="470"/>
        <v>5.7575400097240005E-3</v>
      </c>
      <c r="D157" s="35">
        <f t="shared" si="469"/>
        <v>1.5015457155590644E-2</v>
      </c>
      <c r="E157" s="35">
        <f t="shared" si="469"/>
        <v>2.4122257639312826E-2</v>
      </c>
      <c r="F157" s="35">
        <f t="shared" si="469"/>
        <v>3.308077644986257E-2</v>
      </c>
      <c r="G157" s="35">
        <f t="shared" si="469"/>
        <v>4.1893778050899742E-2</v>
      </c>
      <c r="H157" s="35">
        <f t="shared" si="469"/>
        <v>5.0563958626396961E-2</v>
      </c>
      <c r="I157" s="35">
        <f>I141</f>
        <v>5.9093948101875189E-2</v>
      </c>
      <c r="J157" s="35">
        <f t="shared" si="469"/>
        <v>6.7486312394135897E-2</v>
      </c>
      <c r="K157" s="35">
        <f t="shared" si="469"/>
        <v>7.5743555024472747E-2</v>
      </c>
      <c r="L157" s="35">
        <f t="shared" si="469"/>
        <v>8.3868119207134675E-2</v>
      </c>
      <c r="M157" s="35">
        <f t="shared" si="469"/>
        <v>9.0231778853504072E-2</v>
      </c>
      <c r="N157" s="35">
        <f t="shared" si="469"/>
        <v>0.10076896103837277</v>
      </c>
      <c r="O157" s="35">
        <f t="shared" si="469"/>
        <v>0.10621540293361856</v>
      </c>
      <c r="P157" s="35">
        <f t="shared" si="469"/>
        <v>0.11066986081201272</v>
      </c>
      <c r="Q157" s="35">
        <f t="shared" si="469"/>
        <v>0.12118239077853789</v>
      </c>
      <c r="R157" s="35">
        <f t="shared" si="469"/>
        <v>0.13142996506932841</v>
      </c>
      <c r="S157" s="35">
        <f t="shared" si="469"/>
        <v>0.14091752657341319</v>
      </c>
      <c r="T157" s="35">
        <f t="shared" si="469"/>
        <v>0.14828642952954543</v>
      </c>
      <c r="U157" s="35">
        <f t="shared" si="469"/>
        <v>0.15301863509176991</v>
      </c>
      <c r="V157" s="35">
        <f t="shared" si="469"/>
        <v>0.15687227088618361</v>
      </c>
      <c r="W157" s="35">
        <f t="shared" si="469"/>
        <v>0.16170598253587204</v>
      </c>
      <c r="X157" s="35">
        <f t="shared" si="469"/>
        <v>0.16286203166148</v>
      </c>
      <c r="Y157" s="35">
        <f t="shared" si="469"/>
        <v>0.1611139812203386</v>
      </c>
      <c r="Z157" s="35">
        <f t="shared" si="469"/>
        <v>0.16118994418374705</v>
      </c>
      <c r="AA157" s="35">
        <f t="shared" si="469"/>
        <v>0.16874574332684275</v>
      </c>
      <c r="AB157" s="35">
        <f t="shared" si="469"/>
        <v>0.17509273695891053</v>
      </c>
      <c r="AC157" s="35">
        <f t="shared" si="469"/>
        <v>0.1841021635250375</v>
      </c>
      <c r="AD157" s="35">
        <f t="shared" si="469"/>
        <v>0.18675236052412214</v>
      </c>
      <c r="AE157" s="35">
        <f t="shared" si="469"/>
        <v>0.19015171249997453</v>
      </c>
      <c r="AF157" s="35">
        <f t="shared" si="469"/>
        <v>0.1895060052910881</v>
      </c>
      <c r="AG157" s="35">
        <f t="shared" si="469"/>
        <v>0.19949016786381479</v>
      </c>
      <c r="AH157" s="35">
        <f t="shared" si="469"/>
        <v>0.21668961086516297</v>
      </c>
      <c r="AI157" s="35">
        <f t="shared" si="469"/>
        <v>0.23284424077337781</v>
      </c>
      <c r="AJ157" s="35">
        <f t="shared" si="469"/>
        <v>0.24584060491973511</v>
      </c>
      <c r="AK157" s="35">
        <f t="shared" si="469"/>
        <v>0.25907008320585256</v>
      </c>
      <c r="AL157" s="35">
        <f t="shared" si="469"/>
        <v>0.26346572432396209</v>
      </c>
      <c r="AM157" s="35">
        <f t="shared" si="469"/>
        <v>0.2698984622879449</v>
      </c>
      <c r="AN157" s="35">
        <f t="shared" si="469"/>
        <v>0.27915080163798767</v>
      </c>
      <c r="AO157" s="35">
        <f t="shared" si="469"/>
        <v>0.28830908619095647</v>
      </c>
      <c r="AP157" s="35">
        <f t="shared" si="469"/>
        <v>0.29725633128613932</v>
      </c>
      <c r="AQ157" s="35">
        <f t="shared" si="469"/>
        <v>0.30976179922597913</v>
      </c>
      <c r="AR157" s="35">
        <f t="shared" si="469"/>
        <v>0.31655978793796385</v>
      </c>
      <c r="AS157" s="35">
        <f t="shared" si="469"/>
        <v>0.31361851468760304</v>
      </c>
      <c r="AT157" s="35">
        <f t="shared" si="469"/>
        <v>0.31178279157120653</v>
      </c>
      <c r="AU157" s="35">
        <f t="shared" si="469"/>
        <v>0.31071968152333063</v>
      </c>
      <c r="AV157" s="35">
        <f t="shared" si="469"/>
        <v>0.30740733700430384</v>
      </c>
      <c r="AW157" s="35">
        <f t="shared" si="469"/>
        <v>0.31122788846921712</v>
      </c>
      <c r="AX157" s="35">
        <f t="shared" si="469"/>
        <v>0.29855605693213583</v>
      </c>
      <c r="AY157" s="35">
        <f t="shared" si="469"/>
        <v>0.30455104273591577</v>
      </c>
      <c r="AZ157" s="35">
        <f t="shared" si="469"/>
        <v>0.30188172385698753</v>
      </c>
      <c r="BA157" s="214">
        <f t="shared" si="469"/>
        <v>0.30214629059946474</v>
      </c>
      <c r="BB157" s="35">
        <f t="shared" si="469"/>
        <v>0.30378422128792781</v>
      </c>
      <c r="BC157" s="35">
        <f t="shared" si="469"/>
        <v>0.30002664191218642</v>
      </c>
      <c r="BD157" s="35">
        <f t="shared" si="469"/>
        <v>0.29827144572553033</v>
      </c>
      <c r="BE157" s="35">
        <f t="shared" si="469"/>
        <v>0.29100542768122989</v>
      </c>
      <c r="BF157" s="35">
        <f t="shared" si="469"/>
        <v>0.2928387391891491</v>
      </c>
      <c r="BG157" s="35">
        <f t="shared" si="469"/>
        <v>0.28707552594616792</v>
      </c>
      <c r="BH157" s="35">
        <f t="shared" si="469"/>
        <v>0.28531395337364129</v>
      </c>
    </row>
    <row r="158" spans="1:60">
      <c r="A158" s="38" t="s">
        <v>909</v>
      </c>
      <c r="B158" s="38" t="s">
        <v>12</v>
      </c>
      <c r="C158" s="35">
        <f t="shared" si="470"/>
        <v>0.20439651454322527</v>
      </c>
      <c r="D158" s="35">
        <f t="shared" si="469"/>
        <v>0.19973849868517274</v>
      </c>
      <c r="E158" s="35">
        <f t="shared" si="469"/>
        <v>0.19515020327275429</v>
      </c>
      <c r="F158" s="35">
        <f t="shared" si="469"/>
        <v>0.19063032074199535</v>
      </c>
      <c r="G158" s="35">
        <f t="shared" si="469"/>
        <v>0.18617757544600885</v>
      </c>
      <c r="H158" s="35">
        <f t="shared" si="469"/>
        <v>0.18179072344713854</v>
      </c>
      <c r="I158" s="35">
        <f t="shared" si="469"/>
        <v>0.17746855117032129</v>
      </c>
      <c r="J158" s="35">
        <f t="shared" si="469"/>
        <v>0.17320987519333558</v>
      </c>
      <c r="K158" s="35">
        <f t="shared" si="469"/>
        <v>0.16901354026020116</v>
      </c>
      <c r="L158" s="35">
        <f t="shared" si="469"/>
        <v>0.16487841914583459</v>
      </c>
      <c r="M158" s="35">
        <f t="shared" si="469"/>
        <v>0.1550694975977549</v>
      </c>
      <c r="N158" s="35">
        <f t="shared" si="469"/>
        <v>0.15281231219922697</v>
      </c>
      <c r="O158" s="35">
        <f t="shared" si="469"/>
        <v>0.15557139645238355</v>
      </c>
      <c r="P158" s="35">
        <f t="shared" si="469"/>
        <v>0.15443913080070074</v>
      </c>
      <c r="Q158" s="35">
        <f t="shared" si="469"/>
        <v>0.14351524468590232</v>
      </c>
      <c r="R158" s="35">
        <f t="shared" si="469"/>
        <v>0.14118343088470225</v>
      </c>
      <c r="S158" s="35">
        <f t="shared" si="469"/>
        <v>0.13800103740274658</v>
      </c>
      <c r="T158" s="35">
        <f t="shared" si="469"/>
        <v>0.13325600392717865</v>
      </c>
      <c r="U158" s="35">
        <f t="shared" si="469"/>
        <v>0.13034715168069871</v>
      </c>
      <c r="V158" s="35">
        <f t="shared" si="469"/>
        <v>0.12905829117519196</v>
      </c>
      <c r="W158" s="35">
        <f t="shared" si="469"/>
        <v>0.12716616634207448</v>
      </c>
      <c r="X158" s="35">
        <f t="shared" si="469"/>
        <v>0.12630046173688031</v>
      </c>
      <c r="Y158" s="35">
        <f t="shared" si="469"/>
        <v>0.12327563710025109</v>
      </c>
      <c r="Z158" s="35">
        <f t="shared" si="469"/>
        <v>0.12175563884638765</v>
      </c>
      <c r="AA158" s="35">
        <f t="shared" si="469"/>
        <v>0.12589560834889396</v>
      </c>
      <c r="AB158" s="35">
        <f t="shared" si="469"/>
        <v>0.12908046407294746</v>
      </c>
      <c r="AC158" s="35">
        <f t="shared" si="469"/>
        <v>0.1341617927480854</v>
      </c>
      <c r="AD158" s="35">
        <f t="shared" si="469"/>
        <v>0.13457269832410071</v>
      </c>
      <c r="AE158" s="35">
        <f t="shared" si="469"/>
        <v>0.13553012224184438</v>
      </c>
      <c r="AF158" s="35">
        <f t="shared" si="469"/>
        <v>0.13363240296521195</v>
      </c>
      <c r="AG158" s="35">
        <f t="shared" si="469"/>
        <v>0.13920548482186718</v>
      </c>
      <c r="AH158" s="35">
        <f t="shared" si="469"/>
        <v>0.14110967095465757</v>
      </c>
      <c r="AI158" s="35">
        <f t="shared" si="469"/>
        <v>0.14238023361378496</v>
      </c>
      <c r="AJ158" s="35">
        <f t="shared" si="469"/>
        <v>0.14190056516048982</v>
      </c>
      <c r="AK158" s="35">
        <f t="shared" si="469"/>
        <v>0.14177270689043497</v>
      </c>
      <c r="AL158" s="35">
        <f t="shared" si="469"/>
        <v>0.13718393301869364</v>
      </c>
      <c r="AM158" s="35">
        <f t="shared" si="469"/>
        <v>0.13411649180095309</v>
      </c>
      <c r="AN158" s="35">
        <f t="shared" si="469"/>
        <v>0.13271484909964462</v>
      </c>
      <c r="AO158" s="35">
        <f t="shared" si="469"/>
        <v>0.13149641686264474</v>
      </c>
      <c r="AP158" s="35">
        <f t="shared" si="469"/>
        <v>0.13033776142907447</v>
      </c>
      <c r="AQ158" s="35">
        <f t="shared" si="469"/>
        <v>0.13081370890860997</v>
      </c>
      <c r="AR158" s="35">
        <f t="shared" si="469"/>
        <v>0.12629502384378177</v>
      </c>
      <c r="AS158" s="35">
        <f t="shared" si="469"/>
        <v>0.12434631039554636</v>
      </c>
      <c r="AT158" s="35">
        <f t="shared" si="469"/>
        <v>0.12414358321903217</v>
      </c>
      <c r="AU158" s="35">
        <f t="shared" si="469"/>
        <v>0.12362310227398959</v>
      </c>
      <c r="AV158" s="35">
        <f t="shared" si="469"/>
        <v>0.12212582016544969</v>
      </c>
      <c r="AW158" s="35">
        <f t="shared" si="469"/>
        <v>0.11581853305754834</v>
      </c>
      <c r="AX158" s="35">
        <f t="shared" si="469"/>
        <v>0.11855905688747795</v>
      </c>
      <c r="AY158" s="35">
        <f t="shared" si="469"/>
        <v>0.11459074728121371</v>
      </c>
      <c r="AZ158" s="35">
        <f t="shared" si="469"/>
        <v>0.11175184219771198</v>
      </c>
      <c r="BA158" s="214">
        <f t="shared" si="469"/>
        <v>0.1090256001331851</v>
      </c>
      <c r="BB158" s="35">
        <f t="shared" si="469"/>
        <v>0.10464664531391495</v>
      </c>
      <c r="BC158" s="35">
        <f t="shared" si="469"/>
        <v>0.10575809378841476</v>
      </c>
      <c r="BD158" s="35">
        <f t="shared" si="469"/>
        <v>0.10412888171429924</v>
      </c>
      <c r="BE158" s="35">
        <f t="shared" si="469"/>
        <v>0.10333159814373355</v>
      </c>
      <c r="BF158" s="35">
        <f t="shared" si="469"/>
        <v>0.1027193241419839</v>
      </c>
      <c r="BG158" s="35">
        <f t="shared" si="469"/>
        <v>0.10418940463065243</v>
      </c>
      <c r="BH158" s="35">
        <f t="shared" si="469"/>
        <v>0.10549360255566263</v>
      </c>
    </row>
    <row r="159" spans="1:60">
      <c r="A159" s="38" t="s">
        <v>926</v>
      </c>
      <c r="B159" s="38" t="s">
        <v>12</v>
      </c>
      <c r="C159" s="35">
        <f t="shared" si="470"/>
        <v>0.46767181566658295</v>
      </c>
      <c r="D159" s="35">
        <f t="shared" si="469"/>
        <v>0.46384237159136277</v>
      </c>
      <c r="E159" s="35">
        <f t="shared" si="469"/>
        <v>0.46006112203927896</v>
      </c>
      <c r="F159" s="35">
        <f t="shared" si="469"/>
        <v>0.45632716379840466</v>
      </c>
      <c r="G159" s="35">
        <f t="shared" si="469"/>
        <v>0.45263961474062475</v>
      </c>
      <c r="H159" s="35">
        <f t="shared" si="469"/>
        <v>0.44899761498348312</v>
      </c>
      <c r="I159" s="35">
        <f t="shared" si="469"/>
        <v>0.4454003253065395</v>
      </c>
      <c r="J159" s="35">
        <f t="shared" si="469"/>
        <v>0.44184692831190703</v>
      </c>
      <c r="K159" s="35">
        <f t="shared" si="469"/>
        <v>0.43833662509270699</v>
      </c>
      <c r="L159" s="35">
        <f t="shared" si="469"/>
        <v>0.4348686364450377</v>
      </c>
      <c r="M159" s="35">
        <f t="shared" si="469"/>
        <v>0.44730678314328387</v>
      </c>
      <c r="N159" s="35">
        <f t="shared" si="469"/>
        <v>0.43710049287784963</v>
      </c>
      <c r="O159" s="35">
        <f t="shared" si="469"/>
        <v>0.4172309944424431</v>
      </c>
      <c r="P159" s="35">
        <f t="shared" si="469"/>
        <v>0.40940158027681206</v>
      </c>
      <c r="Q159" s="35">
        <f t="shared" si="469"/>
        <v>0.42451166498352788</v>
      </c>
      <c r="R159" s="35">
        <f t="shared" si="469"/>
        <v>0.4144043483550236</v>
      </c>
      <c r="S159" s="35">
        <f t="shared" si="469"/>
        <v>0.40751080326135924</v>
      </c>
      <c r="T159" s="35">
        <f t="shared" si="469"/>
        <v>0.40748086549696033</v>
      </c>
      <c r="U159" s="35">
        <f t="shared" si="469"/>
        <v>0.40435710759216503</v>
      </c>
      <c r="V159" s="35">
        <f t="shared" si="469"/>
        <v>0.39682284855304384</v>
      </c>
      <c r="W159" s="35">
        <f t="shared" si="469"/>
        <v>0.38995376188421393</v>
      </c>
      <c r="X159" s="35">
        <f t="shared" si="469"/>
        <v>0.38612095594378804</v>
      </c>
      <c r="Y159" s="35">
        <f t="shared" si="469"/>
        <v>0.37883686162108587</v>
      </c>
      <c r="Z159" s="35">
        <f t="shared" si="469"/>
        <v>0.37808477974413696</v>
      </c>
      <c r="AA159" s="35">
        <f t="shared" si="469"/>
        <v>0.36710590421080302</v>
      </c>
      <c r="AB159" s="35">
        <f t="shared" si="469"/>
        <v>0.3846650944935649</v>
      </c>
      <c r="AC159" s="35">
        <f t="shared" si="469"/>
        <v>0.39615959850163973</v>
      </c>
      <c r="AD159" s="35">
        <f t="shared" si="469"/>
        <v>0.39932816093978318</v>
      </c>
      <c r="AE159" s="35">
        <f t="shared" si="469"/>
        <v>0.40396639713578547</v>
      </c>
      <c r="AF159" s="35">
        <f t="shared" si="469"/>
        <v>0.39912451198355992</v>
      </c>
      <c r="AG159" s="35">
        <f t="shared" si="469"/>
        <v>0.40270869364918632</v>
      </c>
      <c r="AH159" s="35">
        <f t="shared" si="469"/>
        <v>0.39867183773850384</v>
      </c>
      <c r="AI159" s="35">
        <f t="shared" si="469"/>
        <v>0.39728958161498729</v>
      </c>
      <c r="AJ159" s="35">
        <f t="shared" si="469"/>
        <v>0.39343008207042546</v>
      </c>
      <c r="AK159" s="35">
        <f t="shared" si="469"/>
        <v>0.38495554014450584</v>
      </c>
      <c r="AL159" s="35">
        <f t="shared" si="469"/>
        <v>0.38120248798592932</v>
      </c>
      <c r="AM159" s="35">
        <f t="shared" si="469"/>
        <v>0.37339865788320847</v>
      </c>
      <c r="AN159" s="35">
        <f t="shared" si="469"/>
        <v>0.3691302520447437</v>
      </c>
      <c r="AO159" s="35">
        <f t="shared" si="469"/>
        <v>0.36621834965933198</v>
      </c>
      <c r="AP159" s="35">
        <f t="shared" si="469"/>
        <v>0.3630809581504002</v>
      </c>
      <c r="AQ159" s="35">
        <f t="shared" si="469"/>
        <v>0.35281578300352145</v>
      </c>
      <c r="AR159" s="35">
        <f t="shared" si="469"/>
        <v>0.34048637804595688</v>
      </c>
      <c r="AS159" s="35">
        <f t="shared" si="469"/>
        <v>0.34492406035722611</v>
      </c>
      <c r="AT159" s="35">
        <f t="shared" ref="AT159:BH159" si="471">AT143</f>
        <v>0.34592801474490442</v>
      </c>
      <c r="AU159" s="35">
        <f t="shared" si="471"/>
        <v>0.34686664488901675</v>
      </c>
      <c r="AV159" s="35">
        <f t="shared" si="471"/>
        <v>0.35232426374568798</v>
      </c>
      <c r="AW159" s="35">
        <f t="shared" si="471"/>
        <v>0.34451316278255478</v>
      </c>
      <c r="AX159" s="35">
        <f t="shared" si="471"/>
        <v>0.36458088587373699</v>
      </c>
      <c r="AY159" s="35">
        <f t="shared" si="471"/>
        <v>0.35228985138420071</v>
      </c>
      <c r="AZ159" s="35">
        <f t="shared" si="471"/>
        <v>0.35743723944709521</v>
      </c>
      <c r="BA159" s="214">
        <f t="shared" si="471"/>
        <v>0.35775386966420741</v>
      </c>
      <c r="BB159" s="35">
        <f t="shared" si="471"/>
        <v>0.35473642257024185</v>
      </c>
      <c r="BC159" s="35">
        <f t="shared" si="471"/>
        <v>0.35862799664029987</v>
      </c>
      <c r="BD159" s="35">
        <f t="shared" si="471"/>
        <v>0.36119094729080908</v>
      </c>
      <c r="BE159" s="35">
        <f t="shared" si="471"/>
        <v>0.37300004521352353</v>
      </c>
      <c r="BF159" s="35">
        <f t="shared" si="471"/>
        <v>0.37077625691662369</v>
      </c>
      <c r="BG159" s="35">
        <f t="shared" si="471"/>
        <v>0.37657281052126196</v>
      </c>
      <c r="BH159" s="35">
        <f t="shared" si="471"/>
        <v>0.3812513939108933</v>
      </c>
    </row>
    <row r="160" spans="1:60">
      <c r="A160" s="38" t="s">
        <v>750</v>
      </c>
      <c r="B160" s="38" t="s">
        <v>12</v>
      </c>
      <c r="C160" s="92">
        <f>SUM(C155:C159)</f>
        <v>1</v>
      </c>
      <c r="D160" s="92">
        <f t="shared" ref="D160:BH160" si="472">SUM(D155:D159)</f>
        <v>1</v>
      </c>
      <c r="E160" s="92">
        <f t="shared" si="472"/>
        <v>1</v>
      </c>
      <c r="F160" s="92">
        <f t="shared" si="472"/>
        <v>1</v>
      </c>
      <c r="G160" s="92">
        <f t="shared" si="472"/>
        <v>0.99999999999999989</v>
      </c>
      <c r="H160" s="92">
        <f t="shared" si="472"/>
        <v>1</v>
      </c>
      <c r="I160" s="92">
        <f t="shared" si="472"/>
        <v>1</v>
      </c>
      <c r="J160" s="92">
        <f t="shared" si="472"/>
        <v>1</v>
      </c>
      <c r="K160" s="92">
        <f t="shared" si="472"/>
        <v>1</v>
      </c>
      <c r="L160" s="92">
        <f t="shared" si="472"/>
        <v>0.99999999999999989</v>
      </c>
      <c r="M160" s="92">
        <f t="shared" si="472"/>
        <v>1</v>
      </c>
      <c r="N160" s="92">
        <f t="shared" si="472"/>
        <v>1</v>
      </c>
      <c r="O160" s="92">
        <f t="shared" si="472"/>
        <v>0.99999999999999978</v>
      </c>
      <c r="P160" s="92">
        <f t="shared" si="472"/>
        <v>1</v>
      </c>
      <c r="Q160" s="92">
        <f t="shared" si="472"/>
        <v>1</v>
      </c>
      <c r="R160" s="92">
        <f t="shared" si="472"/>
        <v>0.99999999999999989</v>
      </c>
      <c r="S160" s="92">
        <f t="shared" si="472"/>
        <v>1</v>
      </c>
      <c r="T160" s="92">
        <f t="shared" si="472"/>
        <v>1</v>
      </c>
      <c r="U160" s="92">
        <f t="shared" si="472"/>
        <v>1</v>
      </c>
      <c r="V160" s="92">
        <f t="shared" si="472"/>
        <v>1</v>
      </c>
      <c r="W160" s="92">
        <f t="shared" si="472"/>
        <v>1</v>
      </c>
      <c r="X160" s="92">
        <f t="shared" si="472"/>
        <v>1</v>
      </c>
      <c r="Y160" s="92">
        <f t="shared" si="472"/>
        <v>1</v>
      </c>
      <c r="Z160" s="92">
        <f t="shared" si="472"/>
        <v>1</v>
      </c>
      <c r="AA160" s="92">
        <f t="shared" si="472"/>
        <v>1</v>
      </c>
      <c r="AB160" s="92">
        <f t="shared" si="472"/>
        <v>1</v>
      </c>
      <c r="AC160" s="92">
        <f t="shared" si="472"/>
        <v>1</v>
      </c>
      <c r="AD160" s="92">
        <f t="shared" si="472"/>
        <v>1</v>
      </c>
      <c r="AE160" s="92">
        <f t="shared" si="472"/>
        <v>1</v>
      </c>
      <c r="AF160" s="92">
        <f t="shared" si="472"/>
        <v>1</v>
      </c>
      <c r="AG160" s="92">
        <f t="shared" si="472"/>
        <v>1</v>
      </c>
      <c r="AH160" s="92">
        <f t="shared" si="472"/>
        <v>1</v>
      </c>
      <c r="AI160" s="92">
        <f t="shared" si="472"/>
        <v>1</v>
      </c>
      <c r="AJ160" s="92">
        <f t="shared" si="472"/>
        <v>1</v>
      </c>
      <c r="AK160" s="92">
        <f t="shared" si="472"/>
        <v>1</v>
      </c>
      <c r="AL160" s="92">
        <f t="shared" si="472"/>
        <v>1</v>
      </c>
      <c r="AM160" s="92">
        <f t="shared" si="472"/>
        <v>1</v>
      </c>
      <c r="AN160" s="92">
        <f t="shared" si="472"/>
        <v>1</v>
      </c>
      <c r="AO160" s="92">
        <f t="shared" si="472"/>
        <v>1</v>
      </c>
      <c r="AP160" s="92">
        <f t="shared" si="472"/>
        <v>1</v>
      </c>
      <c r="AQ160" s="92">
        <f t="shared" si="472"/>
        <v>1</v>
      </c>
      <c r="AR160" s="92">
        <f t="shared" si="472"/>
        <v>1</v>
      </c>
      <c r="AS160" s="92">
        <f t="shared" si="472"/>
        <v>1</v>
      </c>
      <c r="AT160" s="92">
        <f t="shared" si="472"/>
        <v>1</v>
      </c>
      <c r="AU160" s="92">
        <f t="shared" si="472"/>
        <v>1</v>
      </c>
      <c r="AV160" s="92">
        <f t="shared" si="472"/>
        <v>1</v>
      </c>
      <c r="AW160" s="92">
        <f t="shared" si="472"/>
        <v>1</v>
      </c>
      <c r="AX160" s="92">
        <f t="shared" si="472"/>
        <v>1</v>
      </c>
      <c r="AY160" s="92">
        <f t="shared" si="472"/>
        <v>1.0000000000000002</v>
      </c>
      <c r="AZ160" s="92">
        <f t="shared" si="472"/>
        <v>1</v>
      </c>
      <c r="BA160" s="92">
        <f t="shared" si="472"/>
        <v>1.0000000003554916</v>
      </c>
      <c r="BB160" s="211">
        <f t="shared" si="472"/>
        <v>1</v>
      </c>
      <c r="BC160" s="92">
        <f t="shared" si="472"/>
        <v>1</v>
      </c>
      <c r="BD160" s="92">
        <f t="shared" si="472"/>
        <v>1.0000000000000002</v>
      </c>
      <c r="BE160" s="92">
        <f t="shared" si="472"/>
        <v>1</v>
      </c>
      <c r="BF160" s="92">
        <f t="shared" si="472"/>
        <v>1.0000000000000002</v>
      </c>
      <c r="BG160" s="92">
        <f t="shared" si="472"/>
        <v>1</v>
      </c>
      <c r="BH160" s="92">
        <f t="shared" si="472"/>
        <v>1</v>
      </c>
    </row>
    <row r="164" spans="1:60">
      <c r="A164" s="324" t="s">
        <v>797</v>
      </c>
      <c r="B164" s="324"/>
      <c r="C164" s="324"/>
      <c r="D164" s="324"/>
      <c r="E164" s="324"/>
      <c r="F164" s="324"/>
    </row>
    <row r="167" spans="1:60">
      <c r="A167" s="344" t="s">
        <v>798</v>
      </c>
      <c r="B167" s="344"/>
      <c r="C167" s="344"/>
    </row>
    <row r="169" spans="1:60">
      <c r="C169">
        <f>1960</f>
        <v>1960</v>
      </c>
      <c r="D169">
        <f>C169+1</f>
        <v>1961</v>
      </c>
      <c r="E169">
        <f t="shared" ref="E169" si="473">D169+1</f>
        <v>1962</v>
      </c>
      <c r="F169">
        <f t="shared" ref="F169" si="474">E169+1</f>
        <v>1963</v>
      </c>
      <c r="G169">
        <f t="shared" ref="G169" si="475">F169+1</f>
        <v>1964</v>
      </c>
      <c r="H169">
        <f t="shared" ref="H169" si="476">G169+1</f>
        <v>1965</v>
      </c>
      <c r="I169">
        <f t="shared" ref="I169" si="477">H169+1</f>
        <v>1966</v>
      </c>
      <c r="J169">
        <f t="shared" ref="J169" si="478">I169+1</f>
        <v>1967</v>
      </c>
      <c r="K169">
        <f t="shared" ref="K169" si="479">J169+1</f>
        <v>1968</v>
      </c>
      <c r="L169">
        <f t="shared" ref="L169" si="480">K169+1</f>
        <v>1969</v>
      </c>
      <c r="M169">
        <f t="shared" ref="M169" si="481">L169+1</f>
        <v>1970</v>
      </c>
      <c r="N169">
        <f t="shared" ref="N169" si="482">M169+1</f>
        <v>1971</v>
      </c>
      <c r="O169">
        <f t="shared" ref="O169" si="483">N169+1</f>
        <v>1972</v>
      </c>
      <c r="P169">
        <f t="shared" ref="P169" si="484">O169+1</f>
        <v>1973</v>
      </c>
      <c r="Q169">
        <f t="shared" ref="Q169" si="485">P169+1</f>
        <v>1974</v>
      </c>
      <c r="R169">
        <f t="shared" ref="R169" si="486">Q169+1</f>
        <v>1975</v>
      </c>
      <c r="S169">
        <f t="shared" ref="S169" si="487">R169+1</f>
        <v>1976</v>
      </c>
      <c r="T169">
        <f t="shared" ref="T169" si="488">S169+1</f>
        <v>1977</v>
      </c>
      <c r="U169">
        <f t="shared" ref="U169" si="489">T169+1</f>
        <v>1978</v>
      </c>
      <c r="V169">
        <f t="shared" ref="V169" si="490">U169+1</f>
        <v>1979</v>
      </c>
      <c r="W169">
        <f t="shared" ref="W169" si="491">V169+1</f>
        <v>1980</v>
      </c>
      <c r="X169">
        <f t="shared" ref="X169" si="492">W169+1</f>
        <v>1981</v>
      </c>
      <c r="Y169">
        <f t="shared" ref="Y169" si="493">X169+1</f>
        <v>1982</v>
      </c>
      <c r="Z169">
        <f t="shared" ref="Z169" si="494">Y169+1</f>
        <v>1983</v>
      </c>
      <c r="AA169">
        <f t="shared" ref="AA169" si="495">Z169+1</f>
        <v>1984</v>
      </c>
      <c r="AB169">
        <f t="shared" ref="AB169" si="496">AA169+1</f>
        <v>1985</v>
      </c>
      <c r="AC169">
        <f t="shared" ref="AC169" si="497">AB169+1</f>
        <v>1986</v>
      </c>
      <c r="AD169">
        <f t="shared" ref="AD169" si="498">AC169+1</f>
        <v>1987</v>
      </c>
      <c r="AE169">
        <f t="shared" ref="AE169" si="499">AD169+1</f>
        <v>1988</v>
      </c>
      <c r="AF169">
        <f t="shared" ref="AF169" si="500">AE169+1</f>
        <v>1989</v>
      </c>
      <c r="AG169">
        <f t="shared" ref="AG169" si="501">AF169+1</f>
        <v>1990</v>
      </c>
      <c r="AH169">
        <f t="shared" ref="AH169" si="502">AG169+1</f>
        <v>1991</v>
      </c>
      <c r="AI169">
        <f t="shared" ref="AI169" si="503">AH169+1</f>
        <v>1992</v>
      </c>
      <c r="AJ169">
        <f t="shared" ref="AJ169" si="504">AI169+1</f>
        <v>1993</v>
      </c>
      <c r="AK169">
        <f t="shared" ref="AK169" si="505">AJ169+1</f>
        <v>1994</v>
      </c>
      <c r="AL169">
        <f t="shared" ref="AL169" si="506">AK169+1</f>
        <v>1995</v>
      </c>
      <c r="AM169">
        <f t="shared" ref="AM169" si="507">AL169+1</f>
        <v>1996</v>
      </c>
      <c r="AN169">
        <f t="shared" ref="AN169" si="508">AM169+1</f>
        <v>1997</v>
      </c>
      <c r="AO169">
        <f t="shared" ref="AO169" si="509">AN169+1</f>
        <v>1998</v>
      </c>
      <c r="AP169">
        <f t="shared" ref="AP169" si="510">AO169+1</f>
        <v>1999</v>
      </c>
      <c r="AQ169">
        <f t="shared" ref="AQ169" si="511">AP169+1</f>
        <v>2000</v>
      </c>
      <c r="AR169">
        <f t="shared" ref="AR169" si="512">AQ169+1</f>
        <v>2001</v>
      </c>
      <c r="AS169">
        <f t="shared" ref="AS169" si="513">AR169+1</f>
        <v>2002</v>
      </c>
      <c r="AT169">
        <f>AS169+1</f>
        <v>2003</v>
      </c>
      <c r="AU169">
        <f t="shared" ref="AU169" si="514">AT169+1</f>
        <v>2004</v>
      </c>
      <c r="AV169">
        <f t="shared" ref="AV169" si="515">AU169+1</f>
        <v>2005</v>
      </c>
      <c r="AW169">
        <f t="shared" ref="AW169" si="516">AV169+1</f>
        <v>2006</v>
      </c>
      <c r="AX169">
        <f t="shared" ref="AX169" si="517">AW169+1</f>
        <v>2007</v>
      </c>
      <c r="AY169">
        <f t="shared" ref="AY169" si="518">AX169+1</f>
        <v>2008</v>
      </c>
      <c r="AZ169">
        <f t="shared" ref="AZ169" si="519">AY169+1</f>
        <v>2009</v>
      </c>
      <c r="BA169">
        <f t="shared" ref="BA169" si="520">AZ169+1</f>
        <v>2010</v>
      </c>
      <c r="BB169">
        <f t="shared" ref="BB169" si="521">BA169+1</f>
        <v>2011</v>
      </c>
      <c r="BC169">
        <f t="shared" ref="BC169" si="522">BB169+1</f>
        <v>2012</v>
      </c>
      <c r="BD169">
        <f t="shared" ref="BD169" si="523">BC169+1</f>
        <v>2013</v>
      </c>
      <c r="BE169">
        <f t="shared" ref="BE169" si="524">BD169+1</f>
        <v>2014</v>
      </c>
      <c r="BF169">
        <f t="shared" ref="BF169" si="525">BE169+1</f>
        <v>2015</v>
      </c>
      <c r="BG169">
        <f t="shared" ref="BG169" si="526">BF169+1</f>
        <v>2016</v>
      </c>
      <c r="BH169">
        <f t="shared" ref="BH169" si="527">BG169+1</f>
        <v>2017</v>
      </c>
    </row>
    <row r="170" spans="1:60">
      <c r="A170" t="s">
        <v>792</v>
      </c>
      <c r="B170" t="s">
        <v>12</v>
      </c>
      <c r="C170">
        <v>0.7</v>
      </c>
      <c r="D170">
        <v>0.7</v>
      </c>
      <c r="E170">
        <v>0.7</v>
      </c>
      <c r="F170">
        <v>0.7</v>
      </c>
      <c r="G170">
        <v>0.7</v>
      </c>
      <c r="H170">
        <v>0.7</v>
      </c>
      <c r="I170">
        <v>0.7</v>
      </c>
      <c r="J170">
        <v>0.7</v>
      </c>
      <c r="K170">
        <v>0.7</v>
      </c>
      <c r="L170">
        <v>0.7</v>
      </c>
      <c r="M170">
        <v>0.7</v>
      </c>
      <c r="N170">
        <v>0.7</v>
      </c>
      <c r="O170">
        <v>0.7</v>
      </c>
      <c r="P170">
        <v>0.7</v>
      </c>
      <c r="Q170">
        <v>0.7</v>
      </c>
      <c r="R170">
        <v>0.7</v>
      </c>
      <c r="S170">
        <v>0.7</v>
      </c>
      <c r="T170">
        <v>0.7</v>
      </c>
      <c r="U170">
        <v>0.7</v>
      </c>
      <c r="V170">
        <v>0.7</v>
      </c>
      <c r="W170">
        <v>0.7</v>
      </c>
      <c r="X170">
        <v>0.7</v>
      </c>
      <c r="Y170">
        <v>0.7</v>
      </c>
      <c r="Z170">
        <v>0.7</v>
      </c>
      <c r="AA170">
        <v>0.7</v>
      </c>
      <c r="AB170">
        <v>0.7</v>
      </c>
      <c r="AC170">
        <v>0.7</v>
      </c>
      <c r="AD170">
        <v>0.7</v>
      </c>
      <c r="AE170">
        <v>0.7</v>
      </c>
      <c r="AF170">
        <v>0.7</v>
      </c>
      <c r="AG170">
        <v>0.7</v>
      </c>
      <c r="AH170">
        <v>0.7</v>
      </c>
      <c r="AI170">
        <v>0.7</v>
      </c>
      <c r="AJ170">
        <v>0.7</v>
      </c>
      <c r="AK170">
        <v>0.7</v>
      </c>
      <c r="AL170">
        <v>0.7</v>
      </c>
      <c r="AM170">
        <v>0.7</v>
      </c>
      <c r="AN170">
        <v>0.7</v>
      </c>
      <c r="AO170">
        <v>0.7</v>
      </c>
      <c r="AP170">
        <v>0.7</v>
      </c>
      <c r="AQ170">
        <v>0.7</v>
      </c>
      <c r="AR170">
        <v>0.7</v>
      </c>
      <c r="AS170">
        <v>0.7</v>
      </c>
      <c r="AT170">
        <v>0.7</v>
      </c>
      <c r="AU170">
        <v>0.7</v>
      </c>
      <c r="AV170">
        <v>0.7</v>
      </c>
      <c r="AW170">
        <v>0.7</v>
      </c>
      <c r="AX170">
        <v>0.7</v>
      </c>
      <c r="AY170">
        <v>0.7</v>
      </c>
      <c r="AZ170">
        <v>0.7</v>
      </c>
      <c r="BA170">
        <v>0.7</v>
      </c>
      <c r="BB170">
        <v>0.7</v>
      </c>
      <c r="BC170">
        <v>0.7</v>
      </c>
      <c r="BD170">
        <v>0.7</v>
      </c>
      <c r="BE170">
        <v>0.7</v>
      </c>
      <c r="BF170">
        <v>0.7</v>
      </c>
      <c r="BG170">
        <v>0.7</v>
      </c>
      <c r="BH170">
        <v>0.7</v>
      </c>
    </row>
    <row r="171" spans="1:60">
      <c r="A171" t="s">
        <v>799</v>
      </c>
      <c r="B171" t="s">
        <v>12</v>
      </c>
      <c r="C171">
        <v>0.15</v>
      </c>
      <c r="D171">
        <v>0.15</v>
      </c>
      <c r="E171">
        <v>0.15</v>
      </c>
      <c r="F171">
        <v>0.15</v>
      </c>
      <c r="G171">
        <v>0.15</v>
      </c>
      <c r="H171">
        <v>0.15</v>
      </c>
      <c r="I171">
        <v>0.15</v>
      </c>
      <c r="J171">
        <v>0.15</v>
      </c>
      <c r="K171">
        <v>0.15</v>
      </c>
      <c r="L171">
        <v>0.15</v>
      </c>
      <c r="M171">
        <v>0.15</v>
      </c>
      <c r="N171">
        <v>0.15</v>
      </c>
      <c r="O171">
        <v>0.15</v>
      </c>
      <c r="P171">
        <v>0.15</v>
      </c>
      <c r="Q171">
        <v>0.15</v>
      </c>
      <c r="R171">
        <v>0.15</v>
      </c>
      <c r="S171">
        <v>0.15</v>
      </c>
      <c r="T171">
        <v>0.15</v>
      </c>
      <c r="U171">
        <v>0.15</v>
      </c>
      <c r="V171">
        <v>0.15</v>
      </c>
      <c r="W171">
        <v>0.15</v>
      </c>
      <c r="X171">
        <v>0.15</v>
      </c>
      <c r="Y171">
        <v>0.15</v>
      </c>
      <c r="Z171">
        <v>0.15</v>
      </c>
      <c r="AA171">
        <v>0.15</v>
      </c>
      <c r="AB171">
        <v>0.15</v>
      </c>
      <c r="AC171">
        <v>0.15</v>
      </c>
      <c r="AD171">
        <v>0.15</v>
      </c>
      <c r="AE171">
        <v>0.15</v>
      </c>
      <c r="AF171">
        <v>0.15</v>
      </c>
      <c r="AG171">
        <v>0.15</v>
      </c>
      <c r="AH171">
        <v>0.15</v>
      </c>
      <c r="AI171">
        <v>0.15</v>
      </c>
      <c r="AJ171">
        <v>0.15</v>
      </c>
      <c r="AK171">
        <v>0.15</v>
      </c>
      <c r="AL171">
        <v>0.15</v>
      </c>
      <c r="AM171">
        <v>0.15</v>
      </c>
      <c r="AN171">
        <v>0.15</v>
      </c>
      <c r="AO171">
        <v>0.15</v>
      </c>
      <c r="AP171">
        <v>0.15</v>
      </c>
      <c r="AQ171">
        <v>0.15</v>
      </c>
      <c r="AR171">
        <v>0.15</v>
      </c>
      <c r="AS171">
        <v>0.15</v>
      </c>
      <c r="AT171">
        <v>0.15</v>
      </c>
      <c r="AU171">
        <v>0.15</v>
      </c>
      <c r="AV171">
        <v>0.15</v>
      </c>
      <c r="AW171">
        <v>0.15</v>
      </c>
      <c r="AX171">
        <v>0.15</v>
      </c>
      <c r="AY171">
        <v>0.15</v>
      </c>
      <c r="AZ171">
        <v>0.15</v>
      </c>
      <c r="BA171">
        <v>0.15</v>
      </c>
      <c r="BB171">
        <v>0.15</v>
      </c>
      <c r="BC171">
        <v>0.15</v>
      </c>
      <c r="BD171">
        <v>0.15</v>
      </c>
      <c r="BE171">
        <v>0.15</v>
      </c>
      <c r="BF171">
        <v>0.15</v>
      </c>
      <c r="BG171">
        <v>0.15</v>
      </c>
      <c r="BH171">
        <v>0.15</v>
      </c>
    </row>
    <row r="172" spans="1:60">
      <c r="A172" t="s">
        <v>385</v>
      </c>
      <c r="B172" t="s">
        <v>12</v>
      </c>
      <c r="C172">
        <v>0.15</v>
      </c>
      <c r="D172">
        <v>0.15</v>
      </c>
      <c r="E172">
        <v>0.15</v>
      </c>
      <c r="F172">
        <v>0.15</v>
      </c>
      <c r="G172">
        <v>0.15</v>
      </c>
      <c r="H172">
        <v>0.15</v>
      </c>
      <c r="I172">
        <v>0.15</v>
      </c>
      <c r="J172">
        <v>0.15</v>
      </c>
      <c r="K172">
        <v>0.15</v>
      </c>
      <c r="L172">
        <v>0.15</v>
      </c>
      <c r="M172">
        <v>0.15</v>
      </c>
      <c r="N172">
        <v>0.15</v>
      </c>
      <c r="O172">
        <v>0.15</v>
      </c>
      <c r="P172">
        <v>0.15</v>
      </c>
      <c r="Q172">
        <v>0.15</v>
      </c>
      <c r="R172">
        <v>0.15</v>
      </c>
      <c r="S172">
        <v>0.15</v>
      </c>
      <c r="T172">
        <v>0.15</v>
      </c>
      <c r="U172">
        <v>0.15</v>
      </c>
      <c r="V172">
        <v>0.15</v>
      </c>
      <c r="W172">
        <v>0.15</v>
      </c>
      <c r="X172">
        <v>0.15</v>
      </c>
      <c r="Y172">
        <v>0.15</v>
      </c>
      <c r="Z172">
        <v>0.15</v>
      </c>
      <c r="AA172">
        <v>0.15</v>
      </c>
      <c r="AB172">
        <v>0.15</v>
      </c>
      <c r="AC172">
        <v>0.15</v>
      </c>
      <c r="AD172">
        <v>0.15</v>
      </c>
      <c r="AE172">
        <v>0.15</v>
      </c>
      <c r="AF172">
        <v>0.15</v>
      </c>
      <c r="AG172">
        <v>0.15</v>
      </c>
      <c r="AH172">
        <v>0.15</v>
      </c>
      <c r="AI172">
        <v>0.15</v>
      </c>
      <c r="AJ172">
        <v>0.15</v>
      </c>
      <c r="AK172">
        <v>0.15</v>
      </c>
      <c r="AL172">
        <v>0.15</v>
      </c>
      <c r="AM172">
        <v>0.15</v>
      </c>
      <c r="AN172">
        <v>0.15</v>
      </c>
      <c r="AO172">
        <v>0.15</v>
      </c>
      <c r="AP172">
        <v>0.15</v>
      </c>
      <c r="AQ172">
        <v>0.15</v>
      </c>
      <c r="AR172">
        <v>0.15</v>
      </c>
      <c r="AS172">
        <v>0.15</v>
      </c>
      <c r="AT172">
        <v>0.15</v>
      </c>
      <c r="AU172">
        <v>0.15</v>
      </c>
      <c r="AV172">
        <v>0.15</v>
      </c>
      <c r="AW172">
        <v>0.15</v>
      </c>
      <c r="AX172">
        <v>0.15</v>
      </c>
      <c r="AY172">
        <v>0.15</v>
      </c>
      <c r="AZ172">
        <v>0.15</v>
      </c>
      <c r="BA172">
        <v>0.15</v>
      </c>
      <c r="BB172">
        <v>0.15</v>
      </c>
      <c r="BC172">
        <v>0.15</v>
      </c>
      <c r="BD172">
        <v>0.15</v>
      </c>
      <c r="BE172">
        <v>0.15</v>
      </c>
      <c r="BF172">
        <v>0.15</v>
      </c>
      <c r="BG172">
        <v>0.15</v>
      </c>
      <c r="BH172">
        <v>0.15</v>
      </c>
    </row>
  </sheetData>
  <mergeCells count="12">
    <mergeCell ref="A63:F63"/>
    <mergeCell ref="A149:F149"/>
    <mergeCell ref="A164:F164"/>
    <mergeCell ref="A167:C167"/>
    <mergeCell ref="A38:C38"/>
    <mergeCell ref="A30:C30"/>
    <mergeCell ref="A23:C23"/>
    <mergeCell ref="A10:F10"/>
    <mergeCell ref="A21:F21"/>
    <mergeCell ref="A58:F58"/>
    <mergeCell ref="A46:C46"/>
    <mergeCell ref="A12:C12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G74"/>
  <sheetViews>
    <sheetView topLeftCell="A62" workbookViewId="0">
      <selection activeCell="G20" sqref="G20"/>
    </sheetView>
  </sheetViews>
  <sheetFormatPr baseColWidth="10" defaultColWidth="8.83203125" defaultRowHeight="13"/>
  <cols>
    <col min="1" max="1" width="36.6640625" customWidth="1"/>
  </cols>
  <sheetData>
    <row r="2" spans="1:8" s="20" customFormat="1">
      <c r="A2" s="15" t="s">
        <v>548</v>
      </c>
    </row>
    <row r="4" spans="1:8">
      <c r="A4" t="s">
        <v>538</v>
      </c>
      <c r="F4" s="67"/>
    </row>
    <row r="5" spans="1:8">
      <c r="A5" t="s">
        <v>539</v>
      </c>
      <c r="F5" s="67"/>
    </row>
    <row r="6" spans="1:8">
      <c r="F6" s="67" t="s">
        <v>540</v>
      </c>
      <c r="G6" s="57">
        <v>41.84</v>
      </c>
      <c r="H6" t="s">
        <v>541</v>
      </c>
    </row>
    <row r="7" spans="1:8">
      <c r="F7" s="67" t="s">
        <v>542</v>
      </c>
      <c r="G7" s="57">
        <v>14.3</v>
      </c>
      <c r="H7" t="s">
        <v>543</v>
      </c>
    </row>
    <row r="8" spans="1:8">
      <c r="F8" s="67" t="s">
        <v>544</v>
      </c>
      <c r="G8" s="57">
        <v>17.600000000000001</v>
      </c>
      <c r="H8" t="s">
        <v>543</v>
      </c>
    </row>
    <row r="11" spans="1:8">
      <c r="A11" s="20"/>
    </row>
    <row r="21" spans="1:59">
      <c r="A21" t="s">
        <v>550</v>
      </c>
    </row>
    <row r="22" spans="1:59">
      <c r="A22" s="67" t="s">
        <v>549</v>
      </c>
      <c r="B22" s="57">
        <v>0.13</v>
      </c>
    </row>
    <row r="23" spans="1:59">
      <c r="A23" s="67"/>
    </row>
    <row r="24" spans="1:59">
      <c r="A24" s="15" t="s">
        <v>545</v>
      </c>
    </row>
    <row r="26" spans="1:59">
      <c r="A26" t="s">
        <v>547</v>
      </c>
    </row>
    <row r="28" spans="1:59">
      <c r="B28">
        <f>1960</f>
        <v>1960</v>
      </c>
      <c r="C28">
        <f>B28+1</f>
        <v>1961</v>
      </c>
      <c r="D28">
        <f t="shared" ref="D28:BG28" si="0">C28+1</f>
        <v>1962</v>
      </c>
      <c r="E28">
        <f t="shared" si="0"/>
        <v>1963</v>
      </c>
      <c r="F28">
        <f t="shared" si="0"/>
        <v>1964</v>
      </c>
      <c r="G28">
        <f t="shared" si="0"/>
        <v>1965</v>
      </c>
      <c r="H28">
        <f t="shared" si="0"/>
        <v>1966</v>
      </c>
      <c r="I28">
        <f t="shared" si="0"/>
        <v>1967</v>
      </c>
      <c r="J28">
        <f t="shared" si="0"/>
        <v>1968</v>
      </c>
      <c r="K28">
        <f t="shared" si="0"/>
        <v>1969</v>
      </c>
      <c r="L28">
        <f t="shared" si="0"/>
        <v>1970</v>
      </c>
      <c r="M28">
        <f t="shared" si="0"/>
        <v>1971</v>
      </c>
      <c r="N28">
        <f t="shared" si="0"/>
        <v>1972</v>
      </c>
      <c r="O28">
        <f t="shared" si="0"/>
        <v>1973</v>
      </c>
      <c r="P28">
        <f t="shared" si="0"/>
        <v>1974</v>
      </c>
      <c r="Q28">
        <f t="shared" si="0"/>
        <v>1975</v>
      </c>
      <c r="R28">
        <f t="shared" si="0"/>
        <v>1976</v>
      </c>
      <c r="S28">
        <f t="shared" si="0"/>
        <v>1977</v>
      </c>
      <c r="T28">
        <f t="shared" si="0"/>
        <v>1978</v>
      </c>
      <c r="U28">
        <f t="shared" si="0"/>
        <v>1979</v>
      </c>
      <c r="V28">
        <f t="shared" si="0"/>
        <v>1980</v>
      </c>
      <c r="W28">
        <f t="shared" si="0"/>
        <v>1981</v>
      </c>
      <c r="X28">
        <f t="shared" si="0"/>
        <v>1982</v>
      </c>
      <c r="Y28">
        <f t="shared" si="0"/>
        <v>1983</v>
      </c>
      <c r="Z28">
        <f t="shared" si="0"/>
        <v>1984</v>
      </c>
      <c r="AA28">
        <f t="shared" si="0"/>
        <v>1985</v>
      </c>
      <c r="AB28">
        <f t="shared" si="0"/>
        <v>1986</v>
      </c>
      <c r="AC28">
        <f t="shared" si="0"/>
        <v>1987</v>
      </c>
      <c r="AD28">
        <f t="shared" si="0"/>
        <v>1988</v>
      </c>
      <c r="AE28">
        <f t="shared" si="0"/>
        <v>1989</v>
      </c>
      <c r="AF28">
        <f t="shared" si="0"/>
        <v>1990</v>
      </c>
      <c r="AG28">
        <f t="shared" si="0"/>
        <v>1991</v>
      </c>
      <c r="AH28">
        <f t="shared" si="0"/>
        <v>1992</v>
      </c>
      <c r="AI28">
        <f t="shared" si="0"/>
        <v>1993</v>
      </c>
      <c r="AJ28">
        <f t="shared" si="0"/>
        <v>1994</v>
      </c>
      <c r="AK28">
        <f t="shared" si="0"/>
        <v>1995</v>
      </c>
      <c r="AL28">
        <f t="shared" si="0"/>
        <v>1996</v>
      </c>
      <c r="AM28">
        <f t="shared" si="0"/>
        <v>1997</v>
      </c>
      <c r="AN28">
        <f t="shared" si="0"/>
        <v>1998</v>
      </c>
      <c r="AO28">
        <f t="shared" si="0"/>
        <v>1999</v>
      </c>
      <c r="AP28">
        <f t="shared" si="0"/>
        <v>2000</v>
      </c>
      <c r="AQ28">
        <f t="shared" si="0"/>
        <v>2001</v>
      </c>
      <c r="AR28">
        <f t="shared" si="0"/>
        <v>2002</v>
      </c>
      <c r="AS28">
        <f t="shared" si="0"/>
        <v>2003</v>
      </c>
      <c r="AT28">
        <f t="shared" si="0"/>
        <v>2004</v>
      </c>
      <c r="AU28">
        <f t="shared" si="0"/>
        <v>2005</v>
      </c>
      <c r="AV28">
        <f t="shared" si="0"/>
        <v>2006</v>
      </c>
      <c r="AW28">
        <f t="shared" si="0"/>
        <v>2007</v>
      </c>
      <c r="AX28">
        <f t="shared" si="0"/>
        <v>2008</v>
      </c>
      <c r="AY28">
        <f t="shared" si="0"/>
        <v>2009</v>
      </c>
      <c r="AZ28">
        <f t="shared" si="0"/>
        <v>2010</v>
      </c>
      <c r="BA28">
        <f t="shared" si="0"/>
        <v>2011</v>
      </c>
      <c r="BB28">
        <f t="shared" si="0"/>
        <v>2012</v>
      </c>
      <c r="BC28">
        <f t="shared" si="0"/>
        <v>2013</v>
      </c>
      <c r="BD28">
        <f t="shared" si="0"/>
        <v>2014</v>
      </c>
      <c r="BE28">
        <f t="shared" si="0"/>
        <v>2015</v>
      </c>
      <c r="BF28">
        <f t="shared" si="0"/>
        <v>2016</v>
      </c>
      <c r="BG28">
        <f t="shared" si="0"/>
        <v>2017</v>
      </c>
    </row>
    <row r="29" spans="1:59">
      <c r="A29" t="s">
        <v>537</v>
      </c>
      <c r="B29">
        <v>30455000</v>
      </c>
      <c r="C29">
        <v>30739250</v>
      </c>
      <c r="D29">
        <v>31023366</v>
      </c>
      <c r="E29">
        <v>31296651</v>
      </c>
      <c r="F29">
        <v>31609195</v>
      </c>
      <c r="G29">
        <v>31954292</v>
      </c>
      <c r="H29">
        <v>32283194</v>
      </c>
      <c r="I29">
        <v>32682947</v>
      </c>
      <c r="J29">
        <v>33113134</v>
      </c>
      <c r="K29">
        <v>33441054</v>
      </c>
      <c r="L29">
        <v>33814531</v>
      </c>
      <c r="M29">
        <v>34224490</v>
      </c>
      <c r="N29">
        <v>34604469</v>
      </c>
      <c r="O29">
        <v>34988947</v>
      </c>
      <c r="P29">
        <v>35373335</v>
      </c>
      <c r="Q29">
        <v>35757900</v>
      </c>
      <c r="R29">
        <v>36137812</v>
      </c>
      <c r="S29">
        <v>36511638</v>
      </c>
      <c r="T29">
        <v>36864898</v>
      </c>
      <c r="U29">
        <v>37191330</v>
      </c>
      <c r="V29">
        <v>37491165</v>
      </c>
      <c r="W29">
        <v>37758631</v>
      </c>
      <c r="X29">
        <v>37986012</v>
      </c>
      <c r="Y29">
        <v>38171525</v>
      </c>
      <c r="Z29">
        <v>38330364</v>
      </c>
      <c r="AA29">
        <v>38469512</v>
      </c>
      <c r="AB29">
        <v>38584624</v>
      </c>
      <c r="AC29">
        <v>38684815</v>
      </c>
      <c r="AD29">
        <v>38766939</v>
      </c>
      <c r="AE29">
        <v>38827764</v>
      </c>
      <c r="AF29">
        <v>38867322</v>
      </c>
      <c r="AG29">
        <v>38966376</v>
      </c>
      <c r="AH29">
        <v>39157685</v>
      </c>
      <c r="AI29">
        <v>39361262</v>
      </c>
      <c r="AJ29">
        <v>39549108</v>
      </c>
      <c r="AK29">
        <v>39724050</v>
      </c>
      <c r="AL29">
        <v>39889852</v>
      </c>
      <c r="AM29">
        <v>40057389</v>
      </c>
      <c r="AN29">
        <v>40223509</v>
      </c>
      <c r="AO29">
        <v>40386875</v>
      </c>
      <c r="AP29">
        <v>40567864</v>
      </c>
      <c r="AQ29">
        <v>40850412</v>
      </c>
      <c r="AR29">
        <v>41431558</v>
      </c>
      <c r="AS29">
        <v>42187645</v>
      </c>
      <c r="AT29">
        <v>42921895</v>
      </c>
      <c r="AU29">
        <v>43653155</v>
      </c>
      <c r="AV29">
        <v>44397319</v>
      </c>
      <c r="AW29">
        <v>45226803</v>
      </c>
      <c r="AX29">
        <v>45954106</v>
      </c>
      <c r="AY29">
        <v>46362946</v>
      </c>
      <c r="AZ29">
        <v>46576897</v>
      </c>
      <c r="BA29">
        <v>46742697</v>
      </c>
      <c r="BB29">
        <v>46773055</v>
      </c>
      <c r="BC29">
        <v>46620045</v>
      </c>
      <c r="BD29">
        <v>46480882</v>
      </c>
      <c r="BE29">
        <v>46444832</v>
      </c>
      <c r="BF29">
        <v>46484062</v>
      </c>
      <c r="BG29">
        <v>46572028</v>
      </c>
    </row>
    <row r="30" spans="1:59">
      <c r="A30" t="s">
        <v>587</v>
      </c>
      <c r="B30" s="21">
        <f>'Calculations-tests'!C87</f>
        <v>0.16153912623102507</v>
      </c>
      <c r="C30" s="21">
        <f>'Calculations-tests'!D87</f>
        <v>0.15970612286047903</v>
      </c>
      <c r="D30" s="21">
        <f>'Calculations-tests'!E87</f>
        <v>0.15787311948993299</v>
      </c>
      <c r="E30" s="21">
        <f>'Calculations-tests'!F87</f>
        <v>0.15604011611938695</v>
      </c>
      <c r="F30" s="21">
        <f>'Calculations-tests'!G87</f>
        <v>0.15420711274884091</v>
      </c>
      <c r="G30" s="21">
        <f>'Calculations-tests'!H87</f>
        <v>0.15237410937829488</v>
      </c>
      <c r="H30" s="21">
        <f>'Calculations-tests'!I87</f>
        <v>0.15054110600774884</v>
      </c>
      <c r="I30" s="21">
        <f>'Calculations-tests'!J87</f>
        <v>0.1487081026372028</v>
      </c>
      <c r="J30" s="21">
        <f>'Calculations-tests'!K87</f>
        <v>0.14687509926665676</v>
      </c>
      <c r="K30" s="21">
        <f>'Calculations-tests'!L87</f>
        <v>0.14504209589611072</v>
      </c>
      <c r="L30" s="21">
        <f>'Calculations-tests'!M87</f>
        <v>0.14310110707595669</v>
      </c>
      <c r="M30" s="21">
        <f>'Calculations-tests'!N87</f>
        <v>0.14118976617155363</v>
      </c>
      <c r="N30" s="21">
        <f>'Calculations-tests'!O87</f>
        <v>0.13923741623975661</v>
      </c>
      <c r="O30" s="21">
        <f>'Calculations-tests'!P87</f>
        <v>0.13728612526086931</v>
      </c>
      <c r="P30" s="21">
        <f>'Calculations-tests'!Q87</f>
        <v>0.13538561857920953</v>
      </c>
      <c r="Q30" s="21">
        <f>'Calculations-tests'!R87</f>
        <v>0.13357075396674278</v>
      </c>
      <c r="R30" s="21">
        <f>'Calculations-tests'!S87</f>
        <v>0.1318521743742076</v>
      </c>
      <c r="S30" s="21">
        <f>'Calculations-tests'!T87</f>
        <v>0.13022569296460704</v>
      </c>
      <c r="T30" s="21">
        <f>'Calculations-tests'!U87</f>
        <v>0.12869060176522903</v>
      </c>
      <c r="U30" s="21">
        <f>'Calculations-tests'!V87</f>
        <v>0.12724153791883561</v>
      </c>
      <c r="V30" s="21">
        <f>'Calculations-tests'!W87</f>
        <v>0.12587346972251248</v>
      </c>
      <c r="W30" s="21">
        <f>'Calculations-tests'!X87</f>
        <v>0.12368844315238821</v>
      </c>
      <c r="X30" s="21">
        <f>'Calculations-tests'!Y87</f>
        <v>0.121585999243449</v>
      </c>
      <c r="Y30" s="21">
        <f>'Calculations-tests'!Z87</f>
        <v>0.11955923826560874</v>
      </c>
      <c r="Z30" s="21">
        <f>'Calculations-tests'!AA87</f>
        <v>0.11760009215570859</v>
      </c>
      <c r="AA30" s="21">
        <f>'Calculations-tests'!AB87</f>
        <v>0.11569969166032172</v>
      </c>
      <c r="AB30" s="21">
        <f>'Calculations-tests'!AC87</f>
        <v>0.11385278297917972</v>
      </c>
      <c r="AC30" s="21">
        <f>'Calculations-tests'!AD87</f>
        <v>0.11204991151258416</v>
      </c>
      <c r="AD30" s="21">
        <f>'Calculations-tests'!AE87</f>
        <v>0.11027324393683022</v>
      </c>
      <c r="AE30" s="21">
        <f>'Calculations-tests'!AF87</f>
        <v>0.10850214057825487</v>
      </c>
      <c r="AF30" s="21">
        <f>'Calculations-tests'!AG87</f>
        <v>0.10672071383066478</v>
      </c>
      <c r="AG30" s="21">
        <f>'Calculations-tests'!AH87</f>
        <v>0.10492429267688902</v>
      </c>
      <c r="AH30" s="21">
        <f>'Calculations-tests'!AI87</f>
        <v>0.10311088380889613</v>
      </c>
      <c r="AI30" s="21">
        <f>'Calculations-tests'!AJ87</f>
        <v>0.10127219373463049</v>
      </c>
      <c r="AJ30" s="21">
        <f>'Calculations-tests'!AK87</f>
        <v>9.9400317882216593E-2</v>
      </c>
      <c r="AK30" s="21">
        <f>'Calculations-tests'!AL87</f>
        <v>9.7491463115718144E-2</v>
      </c>
      <c r="AL30" s="21">
        <f>'Calculations-tests'!AM87</f>
        <v>9.5542341145465087E-2</v>
      </c>
      <c r="AM30" s="21">
        <f>'Calculations-tests'!AN87</f>
        <v>9.3557960701243573E-2</v>
      </c>
      <c r="AN30" s="21">
        <f>'Calculations-tests'!AO87</f>
        <v>9.1552996578875973E-2</v>
      </c>
      <c r="AO30" s="21">
        <f>'Calculations-tests'!AP87</f>
        <v>8.9546167905982882E-2</v>
      </c>
      <c r="AP30" s="21">
        <f>'Calculations-tests'!AQ87</f>
        <v>8.7550162084241753E-2</v>
      </c>
      <c r="AQ30" s="21">
        <f>'Calculations-tests'!AR87</f>
        <v>8.6440837795077594E-2</v>
      </c>
      <c r="AR30" s="21">
        <f>'Calculations-tests'!AS87</f>
        <v>8.5336908984651016E-2</v>
      </c>
      <c r="AS30" s="21">
        <f>'Calculations-tests'!AT87</f>
        <v>8.4236532779847439E-2</v>
      </c>
      <c r="AT30" s="21">
        <f>'Calculations-tests'!AU87</f>
        <v>8.3136077113699164E-2</v>
      </c>
      <c r="AU30" s="21">
        <f>'Calculations-tests'!AV87</f>
        <v>8.2032626879863305E-2</v>
      </c>
      <c r="AV30" s="21">
        <f>'Calculations-tests'!AW87</f>
        <v>8.092380968221273E-2</v>
      </c>
      <c r="AW30" s="21">
        <f>'Calculations-tests'!AX87</f>
        <v>7.9809339093198053E-2</v>
      </c>
      <c r="AX30" s="21">
        <f>'Calculations-tests'!AY87</f>
        <v>7.8690334187413072E-2</v>
      </c>
      <c r="AY30" s="21">
        <f>'Calculations-tests'!AZ87</f>
        <v>7.7568549543474474E-2</v>
      </c>
      <c r="AZ30" s="21">
        <f>'Calculations-tests'!BA87</f>
        <v>7.6443503053084033E-2</v>
      </c>
      <c r="BA30" s="21">
        <f>'Calculations-tests'!BB87</f>
        <v>7.5321316079707962E-2</v>
      </c>
      <c r="BB30" s="21">
        <f>'Calculations-tests'!BC87</f>
        <v>7.41974429368982E-2</v>
      </c>
      <c r="BC30" s="21">
        <f>'Calculations-tests'!BD87</f>
        <v>7.3049795896354325E-2</v>
      </c>
      <c r="BD30" s="21">
        <f>'Calculations-tests'!BE87</f>
        <v>7.185081311560515E-2</v>
      </c>
      <c r="BE30" s="21">
        <f>'Calculations-tests'!BF87</f>
        <v>7.0586267280603771E-2</v>
      </c>
      <c r="BF30" s="21">
        <f>'Calculations-tests'!BG87</f>
        <v>6.9251106987196775E-2</v>
      </c>
      <c r="BG30" s="21">
        <f>'Calculations-tests'!BH87</f>
        <v>6.7863883691450883E-2</v>
      </c>
    </row>
    <row r="31" spans="1:59">
      <c r="A31" t="s">
        <v>581</v>
      </c>
      <c r="B31">
        <f>B29*B30</f>
        <v>4919674.0893658679</v>
      </c>
      <c r="C31">
        <f t="shared" ref="C31:BG31" si="1">C29*C30</f>
        <v>4909246.4371389803</v>
      </c>
      <c r="D31">
        <f t="shared" si="1"/>
        <v>4897755.5674979249</v>
      </c>
      <c r="E31">
        <f t="shared" si="1"/>
        <v>4883533.0561879277</v>
      </c>
      <c r="F31">
        <f t="shared" si="1"/>
        <v>4874362.6972650988</v>
      </c>
      <c r="G31">
        <f t="shared" si="1"/>
        <v>4869006.784313973</v>
      </c>
      <c r="H31">
        <f t="shared" si="1"/>
        <v>4859947.7302227216</v>
      </c>
      <c r="I31">
        <f t="shared" si="1"/>
        <v>4860219.0369622596</v>
      </c>
      <c r="J31">
        <f t="shared" si="1"/>
        <v>4863494.8432801068</v>
      </c>
      <c r="K31">
        <f t="shared" si="1"/>
        <v>4850360.5611350173</v>
      </c>
      <c r="L31">
        <f t="shared" si="1"/>
        <v>4838896.8213542569</v>
      </c>
      <c r="M31">
        <f t="shared" si="1"/>
        <v>4832147.7404406751</v>
      </c>
      <c r="N31">
        <f t="shared" si="1"/>
        <v>4818236.853908754</v>
      </c>
      <c r="O31">
        <f t="shared" si="1"/>
        <v>4803496.9605879178</v>
      </c>
      <c r="P31">
        <f t="shared" si="1"/>
        <v>4789040.8401846029</v>
      </c>
      <c r="Q31">
        <f t="shared" si="1"/>
        <v>4776209.6632673917</v>
      </c>
      <c r="R31">
        <f t="shared" si="1"/>
        <v>4764849.0893263314</v>
      </c>
      <c r="S31">
        <f t="shared" si="1"/>
        <v>4754753.3598228786</v>
      </c>
      <c r="T31">
        <f t="shared" si="1"/>
        <v>4744165.907633788</v>
      </c>
      <c r="U31">
        <f t="shared" si="1"/>
        <v>4732282.0264469283</v>
      </c>
      <c r="V31">
        <f t="shared" si="1"/>
        <v>4719143.0224892199</v>
      </c>
      <c r="W31">
        <f t="shared" si="1"/>
        <v>4670306.2839555033</v>
      </c>
      <c r="X31">
        <f t="shared" si="1"/>
        <v>4618567.2262936449</v>
      </c>
      <c r="Y31">
        <f t="shared" si="1"/>
        <v>4563758.4524366409</v>
      </c>
      <c r="Z31">
        <f t="shared" si="1"/>
        <v>4507654.3387618549</v>
      </c>
      <c r="AA31">
        <f t="shared" si="1"/>
        <v>4450910.6767230462</v>
      </c>
      <c r="AB31">
        <f t="shared" si="1"/>
        <v>4392966.8226052495</v>
      </c>
      <c r="AC31">
        <f t="shared" si="1"/>
        <v>4334630.097630688</v>
      </c>
      <c r="AD31">
        <f t="shared" si="1"/>
        <v>4274956.1210312173</v>
      </c>
      <c r="AE31">
        <f t="shared" si="1"/>
        <v>4212895.5078673037</v>
      </c>
      <c r="AF31">
        <f t="shared" si="1"/>
        <v>4147948.3485263013</v>
      </c>
      <c r="AG31">
        <f t="shared" si="1"/>
        <v>4088519.4399817041</v>
      </c>
      <c r="AH31">
        <f t="shared" si="1"/>
        <v>4037583.5082603549</v>
      </c>
      <c r="AI31">
        <f t="shared" si="1"/>
        <v>3986201.3509035492</v>
      </c>
      <c r="AJ31">
        <f t="shared" si="1"/>
        <v>3931193.9071581154</v>
      </c>
      <c r="AK31">
        <f t="shared" si="1"/>
        <v>3872755.7553819432</v>
      </c>
      <c r="AL31">
        <f t="shared" si="1"/>
        <v>3811169.8480261127</v>
      </c>
      <c r="AM31">
        <f t="shared" si="1"/>
        <v>3747687.6258564265</v>
      </c>
      <c r="AN31">
        <f t="shared" si="1"/>
        <v>3682582.7818673868</v>
      </c>
      <c r="AO31">
        <f t="shared" si="1"/>
        <v>3616489.8899479425</v>
      </c>
      <c r="AP31">
        <f t="shared" si="1"/>
        <v>3551723.0686114761</v>
      </c>
      <c r="AQ31">
        <f t="shared" si="1"/>
        <v>3531143.8375540911</v>
      </c>
      <c r="AR31">
        <f t="shared" si="1"/>
        <v>3535641.0941382898</v>
      </c>
      <c r="AS31">
        <f t="shared" si="1"/>
        <v>3553740.940947067</v>
      </c>
      <c r="AT31">
        <f t="shared" si="1"/>
        <v>3568357.9725860986</v>
      </c>
      <c r="AU31">
        <f t="shared" si="1"/>
        <v>3580982.9762438391</v>
      </c>
      <c r="AV31">
        <f t="shared" si="1"/>
        <v>3592800.1931564873</v>
      </c>
      <c r="AW31">
        <f t="shared" si="1"/>
        <v>3609521.2567282668</v>
      </c>
      <c r="AX31">
        <f t="shared" si="1"/>
        <v>3616143.958423804</v>
      </c>
      <c r="AY31">
        <f t="shared" si="1"/>
        <v>3596306.4737824318</v>
      </c>
      <c r="AZ31">
        <f t="shared" si="1"/>
        <v>3560501.1680226806</v>
      </c>
      <c r="BA31">
        <f t="shared" si="1"/>
        <v>3520721.4551550173</v>
      </c>
      <c r="BB31">
        <f t="shared" si="1"/>
        <v>3470441.0793469013</v>
      </c>
      <c r="BC31">
        <f t="shared" si="1"/>
        <v>3405584.7719288538</v>
      </c>
      <c r="BD31">
        <f t="shared" si="1"/>
        <v>3339689.1660304954</v>
      </c>
      <c r="BE31">
        <f t="shared" si="1"/>
        <v>3278367.3253547391</v>
      </c>
      <c r="BF31">
        <f t="shared" si="1"/>
        <v>3219072.750761488</v>
      </c>
      <c r="BG31">
        <f t="shared" si="1"/>
        <v>3160558.6914669937</v>
      </c>
    </row>
    <row r="34" spans="1:59">
      <c r="A34" s="15" t="s">
        <v>551</v>
      </c>
    </row>
    <row r="36" spans="1:59">
      <c r="A36" t="s">
        <v>553</v>
      </c>
    </row>
    <row r="38" spans="1:59">
      <c r="B38">
        <f>1960</f>
        <v>1960</v>
      </c>
      <c r="C38">
        <f>B38+1</f>
        <v>1961</v>
      </c>
      <c r="D38">
        <f t="shared" ref="D38:BG38" si="2">C38+1</f>
        <v>1962</v>
      </c>
      <c r="E38">
        <f t="shared" si="2"/>
        <v>1963</v>
      </c>
      <c r="F38">
        <f t="shared" si="2"/>
        <v>1964</v>
      </c>
      <c r="G38">
        <f t="shared" si="2"/>
        <v>1965</v>
      </c>
      <c r="H38">
        <f t="shared" si="2"/>
        <v>1966</v>
      </c>
      <c r="I38">
        <f t="shared" si="2"/>
        <v>1967</v>
      </c>
      <c r="J38">
        <f t="shared" si="2"/>
        <v>1968</v>
      </c>
      <c r="K38">
        <f t="shared" si="2"/>
        <v>1969</v>
      </c>
      <c r="L38">
        <f t="shared" si="2"/>
        <v>1970</v>
      </c>
      <c r="M38">
        <f t="shared" si="2"/>
        <v>1971</v>
      </c>
      <c r="N38">
        <f t="shared" si="2"/>
        <v>1972</v>
      </c>
      <c r="O38">
        <f t="shared" si="2"/>
        <v>1973</v>
      </c>
      <c r="P38">
        <f t="shared" si="2"/>
        <v>1974</v>
      </c>
      <c r="Q38">
        <f t="shared" si="2"/>
        <v>1975</v>
      </c>
      <c r="R38">
        <f t="shared" si="2"/>
        <v>1976</v>
      </c>
      <c r="S38">
        <f t="shared" si="2"/>
        <v>1977</v>
      </c>
      <c r="T38">
        <f t="shared" si="2"/>
        <v>1978</v>
      </c>
      <c r="U38">
        <f t="shared" si="2"/>
        <v>1979</v>
      </c>
      <c r="V38">
        <f t="shared" si="2"/>
        <v>1980</v>
      </c>
      <c r="W38">
        <f t="shared" si="2"/>
        <v>1981</v>
      </c>
      <c r="X38">
        <f t="shared" si="2"/>
        <v>1982</v>
      </c>
      <c r="Y38">
        <f t="shared" si="2"/>
        <v>1983</v>
      </c>
      <c r="Z38">
        <f t="shared" si="2"/>
        <v>1984</v>
      </c>
      <c r="AA38">
        <f t="shared" si="2"/>
        <v>1985</v>
      </c>
      <c r="AB38">
        <f t="shared" si="2"/>
        <v>1986</v>
      </c>
      <c r="AC38">
        <f t="shared" si="2"/>
        <v>1987</v>
      </c>
      <c r="AD38">
        <f t="shared" si="2"/>
        <v>1988</v>
      </c>
      <c r="AE38">
        <f t="shared" si="2"/>
        <v>1989</v>
      </c>
      <c r="AF38">
        <f t="shared" si="2"/>
        <v>1990</v>
      </c>
      <c r="AG38">
        <f t="shared" si="2"/>
        <v>1991</v>
      </c>
      <c r="AH38">
        <f t="shared" si="2"/>
        <v>1992</v>
      </c>
      <c r="AI38">
        <f t="shared" si="2"/>
        <v>1993</v>
      </c>
      <c r="AJ38">
        <f t="shared" si="2"/>
        <v>1994</v>
      </c>
      <c r="AK38">
        <f t="shared" si="2"/>
        <v>1995</v>
      </c>
      <c r="AL38">
        <f t="shared" si="2"/>
        <v>1996</v>
      </c>
      <c r="AM38">
        <f t="shared" si="2"/>
        <v>1997</v>
      </c>
      <c r="AN38">
        <f t="shared" si="2"/>
        <v>1998</v>
      </c>
      <c r="AO38">
        <f t="shared" si="2"/>
        <v>1999</v>
      </c>
      <c r="AP38">
        <f t="shared" si="2"/>
        <v>2000</v>
      </c>
      <c r="AQ38">
        <f t="shared" si="2"/>
        <v>2001</v>
      </c>
      <c r="AR38">
        <f t="shared" si="2"/>
        <v>2002</v>
      </c>
      <c r="AS38">
        <f t="shared" si="2"/>
        <v>2003</v>
      </c>
      <c r="AT38">
        <f t="shared" si="2"/>
        <v>2004</v>
      </c>
      <c r="AU38">
        <f t="shared" si="2"/>
        <v>2005</v>
      </c>
      <c r="AV38">
        <f t="shared" si="2"/>
        <v>2006</v>
      </c>
      <c r="AW38">
        <f t="shared" si="2"/>
        <v>2007</v>
      </c>
      <c r="AX38">
        <f t="shared" si="2"/>
        <v>2008</v>
      </c>
      <c r="AY38">
        <f t="shared" si="2"/>
        <v>2009</v>
      </c>
      <c r="AZ38">
        <f t="shared" si="2"/>
        <v>2010</v>
      </c>
      <c r="BA38">
        <f t="shared" si="2"/>
        <v>2011</v>
      </c>
      <c r="BB38">
        <f t="shared" si="2"/>
        <v>2012</v>
      </c>
      <c r="BC38">
        <f t="shared" si="2"/>
        <v>2013</v>
      </c>
      <c r="BD38">
        <f t="shared" si="2"/>
        <v>2014</v>
      </c>
      <c r="BE38">
        <f t="shared" si="2"/>
        <v>2015</v>
      </c>
      <c r="BF38">
        <f t="shared" si="2"/>
        <v>2016</v>
      </c>
      <c r="BG38">
        <f t="shared" si="2"/>
        <v>2017</v>
      </c>
    </row>
    <row r="39" spans="1:59">
      <c r="A39" t="s">
        <v>552</v>
      </c>
      <c r="B39" s="68">
        <f>90%</f>
        <v>0.9</v>
      </c>
      <c r="C39">
        <f>B39+($AZ$39-$B$39)/50</f>
        <v>0.89500000000000002</v>
      </c>
      <c r="D39">
        <f t="shared" ref="D39:AY39" si="3">C39+($AZ$39-$B$39)/50</f>
        <v>0.89</v>
      </c>
      <c r="E39">
        <f t="shared" si="3"/>
        <v>0.88500000000000001</v>
      </c>
      <c r="F39">
        <f t="shared" si="3"/>
        <v>0.88</v>
      </c>
      <c r="G39">
        <f t="shared" si="3"/>
        <v>0.875</v>
      </c>
      <c r="H39">
        <f t="shared" si="3"/>
        <v>0.87</v>
      </c>
      <c r="I39">
        <f t="shared" si="3"/>
        <v>0.86499999999999999</v>
      </c>
      <c r="J39">
        <f t="shared" si="3"/>
        <v>0.86</v>
      </c>
      <c r="K39">
        <f t="shared" si="3"/>
        <v>0.85499999999999998</v>
      </c>
      <c r="L39">
        <f t="shared" si="3"/>
        <v>0.85</v>
      </c>
      <c r="M39">
        <f t="shared" si="3"/>
        <v>0.84499999999999997</v>
      </c>
      <c r="N39">
        <f t="shared" si="3"/>
        <v>0.84</v>
      </c>
      <c r="O39">
        <f t="shared" si="3"/>
        <v>0.83499999999999996</v>
      </c>
      <c r="P39">
        <f t="shared" si="3"/>
        <v>0.83</v>
      </c>
      <c r="Q39">
        <f t="shared" si="3"/>
        <v>0.82499999999999996</v>
      </c>
      <c r="R39">
        <f t="shared" si="3"/>
        <v>0.82</v>
      </c>
      <c r="S39">
        <f t="shared" si="3"/>
        <v>0.81499999999999995</v>
      </c>
      <c r="T39">
        <f t="shared" si="3"/>
        <v>0.80999999999999994</v>
      </c>
      <c r="U39">
        <f t="shared" si="3"/>
        <v>0.80499999999999994</v>
      </c>
      <c r="V39">
        <f t="shared" si="3"/>
        <v>0.79999999999999993</v>
      </c>
      <c r="W39">
        <f t="shared" si="3"/>
        <v>0.79499999999999993</v>
      </c>
      <c r="X39">
        <f t="shared" si="3"/>
        <v>0.78999999999999992</v>
      </c>
      <c r="Y39">
        <f t="shared" si="3"/>
        <v>0.78499999999999992</v>
      </c>
      <c r="Z39">
        <f t="shared" si="3"/>
        <v>0.77999999999999992</v>
      </c>
      <c r="AA39">
        <f t="shared" si="3"/>
        <v>0.77499999999999991</v>
      </c>
      <c r="AB39">
        <f t="shared" si="3"/>
        <v>0.76999999999999991</v>
      </c>
      <c r="AC39">
        <f t="shared" si="3"/>
        <v>0.7649999999999999</v>
      </c>
      <c r="AD39">
        <f t="shared" si="3"/>
        <v>0.7599999999999999</v>
      </c>
      <c r="AE39">
        <f t="shared" si="3"/>
        <v>0.75499999999999989</v>
      </c>
      <c r="AF39">
        <f t="shared" si="3"/>
        <v>0.74999999999999989</v>
      </c>
      <c r="AG39">
        <f t="shared" si="3"/>
        <v>0.74499999999999988</v>
      </c>
      <c r="AH39">
        <f t="shared" si="3"/>
        <v>0.73999999999999988</v>
      </c>
      <c r="AI39">
        <f t="shared" si="3"/>
        <v>0.73499999999999988</v>
      </c>
      <c r="AJ39">
        <f t="shared" si="3"/>
        <v>0.72999999999999987</v>
      </c>
      <c r="AK39">
        <f t="shared" si="3"/>
        <v>0.72499999999999987</v>
      </c>
      <c r="AL39">
        <f t="shared" si="3"/>
        <v>0.71999999999999986</v>
      </c>
      <c r="AM39">
        <f t="shared" si="3"/>
        <v>0.71499999999999986</v>
      </c>
      <c r="AN39">
        <f t="shared" si="3"/>
        <v>0.70999999999999985</v>
      </c>
      <c r="AO39">
        <f t="shared" si="3"/>
        <v>0.70499999999999985</v>
      </c>
      <c r="AP39">
        <f t="shared" si="3"/>
        <v>0.69999999999999984</v>
      </c>
      <c r="AQ39">
        <f t="shared" si="3"/>
        <v>0.69499999999999984</v>
      </c>
      <c r="AR39">
        <f t="shared" si="3"/>
        <v>0.68999999999999984</v>
      </c>
      <c r="AS39">
        <f t="shared" si="3"/>
        <v>0.68499999999999983</v>
      </c>
      <c r="AT39">
        <f t="shared" si="3"/>
        <v>0.67999999999999983</v>
      </c>
      <c r="AU39">
        <f t="shared" si="3"/>
        <v>0.67499999999999982</v>
      </c>
      <c r="AV39">
        <f t="shared" si="3"/>
        <v>0.66999999999999982</v>
      </c>
      <c r="AW39">
        <f t="shared" si="3"/>
        <v>0.66499999999999981</v>
      </c>
      <c r="AX39">
        <f t="shared" si="3"/>
        <v>0.65999999999999981</v>
      </c>
      <c r="AY39">
        <f t="shared" si="3"/>
        <v>0.6549999999999998</v>
      </c>
      <c r="AZ39" s="68">
        <v>0.65</v>
      </c>
      <c r="BA39">
        <f>AZ39+($AZ$39-$B$39)/50</f>
        <v>0.64500000000000002</v>
      </c>
      <c r="BB39">
        <f t="shared" ref="BB39:BG39" si="4">BA39+($AZ$39-$B$39)/50</f>
        <v>0.64</v>
      </c>
      <c r="BC39">
        <f t="shared" si="4"/>
        <v>0.63500000000000001</v>
      </c>
      <c r="BD39">
        <f t="shared" si="4"/>
        <v>0.63</v>
      </c>
      <c r="BE39">
        <f t="shared" si="4"/>
        <v>0.625</v>
      </c>
      <c r="BF39">
        <f t="shared" si="4"/>
        <v>0.62</v>
      </c>
      <c r="BG39">
        <f t="shared" si="4"/>
        <v>0.61499999999999999</v>
      </c>
    </row>
    <row r="40" spans="1:59" ht="28">
      <c r="A40" s="71" t="s">
        <v>572</v>
      </c>
      <c r="B40">
        <f>B39-($AZ$39-$B$39)/50*15</f>
        <v>0.97499999999999998</v>
      </c>
      <c r="C40">
        <f t="shared" ref="C40:BG40" si="5">C39-($AZ$39-$B$39)/50*15</f>
        <v>0.97</v>
      </c>
      <c r="D40">
        <f t="shared" si="5"/>
        <v>0.96499999999999997</v>
      </c>
      <c r="E40">
        <f t="shared" si="5"/>
        <v>0.96</v>
      </c>
      <c r="F40">
        <f t="shared" si="5"/>
        <v>0.95499999999999996</v>
      </c>
      <c r="G40">
        <f t="shared" si="5"/>
        <v>0.95</v>
      </c>
      <c r="H40">
        <f t="shared" si="5"/>
        <v>0.94499999999999995</v>
      </c>
      <c r="I40">
        <f t="shared" si="5"/>
        <v>0.94</v>
      </c>
      <c r="J40">
        <f t="shared" si="5"/>
        <v>0.93499999999999994</v>
      </c>
      <c r="K40">
        <f t="shared" si="5"/>
        <v>0.92999999999999994</v>
      </c>
      <c r="L40">
        <f t="shared" si="5"/>
        <v>0.92499999999999993</v>
      </c>
      <c r="M40">
        <f t="shared" si="5"/>
        <v>0.91999999999999993</v>
      </c>
      <c r="N40">
        <f t="shared" si="5"/>
        <v>0.91499999999999992</v>
      </c>
      <c r="O40">
        <f t="shared" si="5"/>
        <v>0.90999999999999992</v>
      </c>
      <c r="P40">
        <f t="shared" si="5"/>
        <v>0.90499999999999992</v>
      </c>
      <c r="Q40">
        <f t="shared" si="5"/>
        <v>0.89999999999999991</v>
      </c>
      <c r="R40">
        <f t="shared" si="5"/>
        <v>0.89499999999999991</v>
      </c>
      <c r="S40">
        <f t="shared" si="5"/>
        <v>0.8899999999999999</v>
      </c>
      <c r="T40">
        <f t="shared" si="5"/>
        <v>0.8849999999999999</v>
      </c>
      <c r="U40">
        <f t="shared" si="5"/>
        <v>0.87999999999999989</v>
      </c>
      <c r="V40">
        <f t="shared" si="5"/>
        <v>0.87499999999999989</v>
      </c>
      <c r="W40">
        <f t="shared" si="5"/>
        <v>0.86999999999999988</v>
      </c>
      <c r="X40">
        <f t="shared" si="5"/>
        <v>0.86499999999999988</v>
      </c>
      <c r="Y40">
        <f t="shared" si="5"/>
        <v>0.85999999999999988</v>
      </c>
      <c r="Z40">
        <f t="shared" si="5"/>
        <v>0.85499999999999987</v>
      </c>
      <c r="AA40">
        <f t="shared" si="5"/>
        <v>0.84999999999999987</v>
      </c>
      <c r="AB40">
        <f t="shared" si="5"/>
        <v>0.84499999999999986</v>
      </c>
      <c r="AC40">
        <f t="shared" si="5"/>
        <v>0.83999999999999986</v>
      </c>
      <c r="AD40">
        <f t="shared" si="5"/>
        <v>0.83499999999999985</v>
      </c>
      <c r="AE40">
        <f t="shared" si="5"/>
        <v>0.82999999999999985</v>
      </c>
      <c r="AF40">
        <f t="shared" si="5"/>
        <v>0.82499999999999984</v>
      </c>
      <c r="AG40">
        <f t="shared" si="5"/>
        <v>0.81999999999999984</v>
      </c>
      <c r="AH40">
        <f t="shared" si="5"/>
        <v>0.81499999999999984</v>
      </c>
      <c r="AI40">
        <f t="shared" si="5"/>
        <v>0.80999999999999983</v>
      </c>
      <c r="AJ40">
        <f t="shared" si="5"/>
        <v>0.80499999999999983</v>
      </c>
      <c r="AK40">
        <f t="shared" si="5"/>
        <v>0.79999999999999982</v>
      </c>
      <c r="AL40">
        <f t="shared" si="5"/>
        <v>0.79499999999999982</v>
      </c>
      <c r="AM40">
        <f t="shared" si="5"/>
        <v>0.78999999999999981</v>
      </c>
      <c r="AN40">
        <f t="shared" si="5"/>
        <v>0.78499999999999981</v>
      </c>
      <c r="AO40">
        <f t="shared" si="5"/>
        <v>0.7799999999999998</v>
      </c>
      <c r="AP40">
        <f t="shared" si="5"/>
        <v>0.7749999999999998</v>
      </c>
      <c r="AQ40">
        <f t="shared" si="5"/>
        <v>0.7699999999999998</v>
      </c>
      <c r="AR40">
        <f t="shared" si="5"/>
        <v>0.76499999999999979</v>
      </c>
      <c r="AS40">
        <f t="shared" si="5"/>
        <v>0.75999999999999979</v>
      </c>
      <c r="AT40">
        <f t="shared" si="5"/>
        <v>0.75499999999999978</v>
      </c>
      <c r="AU40">
        <f t="shared" si="5"/>
        <v>0.74999999999999978</v>
      </c>
      <c r="AV40">
        <f t="shared" si="5"/>
        <v>0.74499999999999977</v>
      </c>
      <c r="AW40">
        <f t="shared" si="5"/>
        <v>0.73999999999999977</v>
      </c>
      <c r="AX40">
        <f t="shared" si="5"/>
        <v>0.73499999999999976</v>
      </c>
      <c r="AY40">
        <f t="shared" si="5"/>
        <v>0.72999999999999976</v>
      </c>
      <c r="AZ40">
        <f t="shared" si="5"/>
        <v>0.72499999999999998</v>
      </c>
      <c r="BA40">
        <f t="shared" si="5"/>
        <v>0.72</v>
      </c>
      <c r="BB40">
        <f t="shared" si="5"/>
        <v>0.71499999999999997</v>
      </c>
      <c r="BC40">
        <f t="shared" si="5"/>
        <v>0.71</v>
      </c>
      <c r="BD40">
        <f t="shared" si="5"/>
        <v>0.70499999999999996</v>
      </c>
      <c r="BE40">
        <f t="shared" si="5"/>
        <v>0.7</v>
      </c>
      <c r="BF40">
        <f t="shared" si="5"/>
        <v>0.69499999999999995</v>
      </c>
      <c r="BG40">
        <f t="shared" si="5"/>
        <v>0.69</v>
      </c>
    </row>
    <row r="42" spans="1:59">
      <c r="A42" s="15" t="s">
        <v>554</v>
      </c>
    </row>
    <row r="44" spans="1:59">
      <c r="A44" s="57" t="s">
        <v>573</v>
      </c>
      <c r="B44" s="57">
        <v>500</v>
      </c>
      <c r="C44" t="s">
        <v>574</v>
      </c>
      <c r="E44" t="s">
        <v>579</v>
      </c>
    </row>
    <row r="45" spans="1:59">
      <c r="A45" s="57" t="s">
        <v>575</v>
      </c>
      <c r="B45" s="57">
        <v>250</v>
      </c>
      <c r="C45" t="s">
        <v>576</v>
      </c>
      <c r="E45" t="s">
        <v>578</v>
      </c>
    </row>
    <row r="46" spans="1:59">
      <c r="A46" s="57" t="s">
        <v>573</v>
      </c>
      <c r="B46" s="57">
        <f>B44*0.000004184*B45</f>
        <v>0.52300000000000002</v>
      </c>
      <c r="C46" t="s">
        <v>577</v>
      </c>
      <c r="E46" t="s">
        <v>580</v>
      </c>
    </row>
    <row r="48" spans="1:59">
      <c r="A48" s="57" t="s">
        <v>588</v>
      </c>
    </row>
    <row r="50" spans="1:59">
      <c r="B50">
        <f>1960</f>
        <v>1960</v>
      </c>
      <c r="C50">
        <f>B50+1</f>
        <v>1961</v>
      </c>
      <c r="D50">
        <f t="shared" ref="D50:BG50" si="6">C50+1</f>
        <v>1962</v>
      </c>
      <c r="E50">
        <f t="shared" si="6"/>
        <v>1963</v>
      </c>
      <c r="F50">
        <f t="shared" si="6"/>
        <v>1964</v>
      </c>
      <c r="G50">
        <f t="shared" si="6"/>
        <v>1965</v>
      </c>
      <c r="H50">
        <f t="shared" si="6"/>
        <v>1966</v>
      </c>
      <c r="I50">
        <f t="shared" si="6"/>
        <v>1967</v>
      </c>
      <c r="J50">
        <f t="shared" si="6"/>
        <v>1968</v>
      </c>
      <c r="K50">
        <f t="shared" si="6"/>
        <v>1969</v>
      </c>
      <c r="L50">
        <f t="shared" si="6"/>
        <v>1970</v>
      </c>
      <c r="M50">
        <f t="shared" si="6"/>
        <v>1971</v>
      </c>
      <c r="N50">
        <f t="shared" si="6"/>
        <v>1972</v>
      </c>
      <c r="O50">
        <f t="shared" si="6"/>
        <v>1973</v>
      </c>
      <c r="P50">
        <f t="shared" si="6"/>
        <v>1974</v>
      </c>
      <c r="Q50">
        <f t="shared" si="6"/>
        <v>1975</v>
      </c>
      <c r="R50">
        <f t="shared" si="6"/>
        <v>1976</v>
      </c>
      <c r="S50">
        <f t="shared" si="6"/>
        <v>1977</v>
      </c>
      <c r="T50">
        <f t="shared" si="6"/>
        <v>1978</v>
      </c>
      <c r="U50">
        <f t="shared" si="6"/>
        <v>1979</v>
      </c>
      <c r="V50">
        <f t="shared" si="6"/>
        <v>1980</v>
      </c>
      <c r="W50">
        <f t="shared" si="6"/>
        <v>1981</v>
      </c>
      <c r="X50">
        <f t="shared" si="6"/>
        <v>1982</v>
      </c>
      <c r="Y50">
        <f t="shared" si="6"/>
        <v>1983</v>
      </c>
      <c r="Z50">
        <f t="shared" si="6"/>
        <v>1984</v>
      </c>
      <c r="AA50">
        <f t="shared" si="6"/>
        <v>1985</v>
      </c>
      <c r="AB50">
        <f t="shared" si="6"/>
        <v>1986</v>
      </c>
      <c r="AC50">
        <f t="shared" si="6"/>
        <v>1987</v>
      </c>
      <c r="AD50">
        <f t="shared" si="6"/>
        <v>1988</v>
      </c>
      <c r="AE50">
        <f t="shared" si="6"/>
        <v>1989</v>
      </c>
      <c r="AF50">
        <f t="shared" si="6"/>
        <v>1990</v>
      </c>
      <c r="AG50">
        <f t="shared" si="6"/>
        <v>1991</v>
      </c>
      <c r="AH50">
        <f t="shared" si="6"/>
        <v>1992</v>
      </c>
      <c r="AI50">
        <f t="shared" si="6"/>
        <v>1993</v>
      </c>
      <c r="AJ50">
        <f t="shared" si="6"/>
        <v>1994</v>
      </c>
      <c r="AK50">
        <f t="shared" si="6"/>
        <v>1995</v>
      </c>
      <c r="AL50">
        <f t="shared" si="6"/>
        <v>1996</v>
      </c>
      <c r="AM50">
        <f t="shared" si="6"/>
        <v>1997</v>
      </c>
      <c r="AN50">
        <f t="shared" si="6"/>
        <v>1998</v>
      </c>
      <c r="AO50">
        <f t="shared" si="6"/>
        <v>1999</v>
      </c>
      <c r="AP50">
        <f t="shared" si="6"/>
        <v>2000</v>
      </c>
      <c r="AQ50">
        <f t="shared" si="6"/>
        <v>2001</v>
      </c>
      <c r="AR50">
        <f t="shared" si="6"/>
        <v>2002</v>
      </c>
      <c r="AS50">
        <f t="shared" si="6"/>
        <v>2003</v>
      </c>
      <c r="AT50">
        <f t="shared" si="6"/>
        <v>2004</v>
      </c>
      <c r="AU50">
        <f t="shared" si="6"/>
        <v>2005</v>
      </c>
      <c r="AV50">
        <f t="shared" si="6"/>
        <v>2006</v>
      </c>
      <c r="AW50">
        <f t="shared" si="6"/>
        <v>2007</v>
      </c>
      <c r="AX50">
        <f t="shared" si="6"/>
        <v>2008</v>
      </c>
      <c r="AY50">
        <f t="shared" si="6"/>
        <v>2009</v>
      </c>
      <c r="AZ50">
        <f t="shared" si="6"/>
        <v>2010</v>
      </c>
      <c r="BA50">
        <f t="shared" si="6"/>
        <v>2011</v>
      </c>
      <c r="BB50">
        <f t="shared" si="6"/>
        <v>2012</v>
      </c>
      <c r="BC50">
        <f t="shared" si="6"/>
        <v>2013</v>
      </c>
      <c r="BD50">
        <f t="shared" si="6"/>
        <v>2014</v>
      </c>
      <c r="BE50">
        <f t="shared" si="6"/>
        <v>2015</v>
      </c>
      <c r="BF50">
        <f t="shared" si="6"/>
        <v>2016</v>
      </c>
      <c r="BG50">
        <f t="shared" si="6"/>
        <v>2017</v>
      </c>
    </row>
    <row r="51" spans="1:59">
      <c r="A51" t="s">
        <v>555</v>
      </c>
      <c r="B51">
        <f>B74</f>
        <v>2564.25</v>
      </c>
      <c r="C51">
        <f t="shared" ref="C51:BG51" si="7">C74</f>
        <v>2579.23</v>
      </c>
      <c r="D51">
        <f t="shared" si="7"/>
        <v>2690.42</v>
      </c>
      <c r="E51">
        <f t="shared" si="7"/>
        <v>2588.16</v>
      </c>
      <c r="F51">
        <f t="shared" si="7"/>
        <v>2476.3150000000001</v>
      </c>
      <c r="G51">
        <f t="shared" si="7"/>
        <v>2524.15</v>
      </c>
      <c r="H51">
        <f t="shared" si="7"/>
        <v>2563.7849999999999</v>
      </c>
      <c r="I51">
        <f t="shared" si="7"/>
        <v>2579.3599999999997</v>
      </c>
      <c r="J51">
        <f t="shared" si="7"/>
        <v>2573.12</v>
      </c>
      <c r="K51">
        <f t="shared" si="7"/>
        <v>2457.06</v>
      </c>
      <c r="L51">
        <f t="shared" si="7"/>
        <v>2526.1749999999997</v>
      </c>
      <c r="M51">
        <f t="shared" si="7"/>
        <v>2539.1999999999998</v>
      </c>
      <c r="N51">
        <f t="shared" si="7"/>
        <v>2593.1099999999997</v>
      </c>
      <c r="O51">
        <f t="shared" si="7"/>
        <v>2588.04</v>
      </c>
      <c r="P51">
        <f t="shared" si="7"/>
        <v>2783.7799999999997</v>
      </c>
      <c r="Q51">
        <f t="shared" si="7"/>
        <v>2775.6</v>
      </c>
      <c r="R51">
        <f t="shared" si="7"/>
        <v>2728.8549999999996</v>
      </c>
      <c r="S51">
        <f t="shared" si="7"/>
        <v>2674.45</v>
      </c>
      <c r="T51">
        <f t="shared" si="7"/>
        <v>2657.6549999999997</v>
      </c>
      <c r="U51">
        <f t="shared" si="7"/>
        <v>2683.12</v>
      </c>
      <c r="V51">
        <f t="shared" si="7"/>
        <v>2726.4999999999995</v>
      </c>
      <c r="W51">
        <f t="shared" si="7"/>
        <v>2594.3399999999997</v>
      </c>
      <c r="X51">
        <f t="shared" si="7"/>
        <v>2655.5499999999997</v>
      </c>
      <c r="Y51">
        <f t="shared" si="7"/>
        <v>2618.6999999999998</v>
      </c>
      <c r="Z51">
        <f t="shared" si="7"/>
        <v>2595.7799999999997</v>
      </c>
      <c r="AA51">
        <f t="shared" si="7"/>
        <v>2643.4999999999995</v>
      </c>
      <c r="AB51">
        <f t="shared" si="7"/>
        <v>2617.8099999999995</v>
      </c>
      <c r="AC51">
        <f t="shared" si="7"/>
        <v>2645.9999999999995</v>
      </c>
      <c r="AD51">
        <f t="shared" si="7"/>
        <v>2678.6799999999994</v>
      </c>
      <c r="AE51">
        <f t="shared" si="7"/>
        <v>2689.1999999999994</v>
      </c>
      <c r="AF51">
        <f t="shared" si="7"/>
        <v>2689.4999999999995</v>
      </c>
      <c r="AG51">
        <f t="shared" si="7"/>
        <v>2796.1999999999994</v>
      </c>
      <c r="AH51">
        <f t="shared" si="7"/>
        <v>2775.0749999999994</v>
      </c>
      <c r="AI51">
        <f t="shared" si="7"/>
        <v>2679.4799999999996</v>
      </c>
      <c r="AJ51">
        <f t="shared" si="7"/>
        <v>2659.7199999999993</v>
      </c>
      <c r="AK51">
        <f t="shared" si="7"/>
        <v>2573.5999999999995</v>
      </c>
      <c r="AL51">
        <f t="shared" si="7"/>
        <v>2668.8149999999996</v>
      </c>
      <c r="AM51">
        <f t="shared" si="7"/>
        <v>2608.5799999999995</v>
      </c>
      <c r="AN51">
        <f t="shared" si="7"/>
        <v>2619.5449999999992</v>
      </c>
      <c r="AO51">
        <f t="shared" si="7"/>
        <v>2598.1799999999994</v>
      </c>
      <c r="AP51" s="73">
        <f>AP74</f>
        <v>2603.9999999999995</v>
      </c>
      <c r="AQ51">
        <f t="shared" si="7"/>
        <v>2565.6399999999994</v>
      </c>
      <c r="AR51">
        <f t="shared" si="7"/>
        <v>2569.6349999999993</v>
      </c>
      <c r="AS51">
        <f t="shared" si="7"/>
        <v>2505.7199999999993</v>
      </c>
      <c r="AT51">
        <f t="shared" si="7"/>
        <v>2450.7299999999991</v>
      </c>
      <c r="AU51">
        <f t="shared" si="7"/>
        <v>2414.9999999999991</v>
      </c>
      <c r="AV51">
        <f t="shared" si="7"/>
        <v>2404.1149999999993</v>
      </c>
      <c r="AW51">
        <f t="shared" si="7"/>
        <v>2385.0199999999991</v>
      </c>
      <c r="AX51">
        <f t="shared" si="7"/>
        <v>2357.8799999999992</v>
      </c>
      <c r="AY51">
        <f t="shared" si="7"/>
        <v>2339.6499999999992</v>
      </c>
      <c r="AZ51">
        <f t="shared" si="7"/>
        <v>2307.6749999999997</v>
      </c>
      <c r="BA51">
        <f t="shared" si="7"/>
        <v>2298.2399999999998</v>
      </c>
      <c r="BB51">
        <f t="shared" si="7"/>
        <v>2268.6949999999997</v>
      </c>
      <c r="BC51">
        <f t="shared" si="7"/>
        <v>2253.54</v>
      </c>
      <c r="BD51">
        <f t="shared" si="7"/>
        <v>2234.85</v>
      </c>
      <c r="BE51">
        <f t="shared" si="7"/>
        <v>2215.5</v>
      </c>
      <c r="BF51">
        <f t="shared" si="7"/>
        <v>2196.1999999999998</v>
      </c>
      <c r="BG51">
        <f t="shared" si="7"/>
        <v>2176.9499999999998</v>
      </c>
    </row>
    <row r="52" spans="1:59">
      <c r="A52" t="s">
        <v>556</v>
      </c>
      <c r="B52">
        <f t="shared" ref="B52:AO52" si="8">(B51*$AP$52)/$AP$51</f>
        <v>41.201313364055309</v>
      </c>
      <c r="C52">
        <f t="shared" si="8"/>
        <v>41.442005837173589</v>
      </c>
      <c r="D52">
        <f t="shared" si="8"/>
        <v>43.22856098310293</v>
      </c>
      <c r="E52">
        <f t="shared" si="8"/>
        <v>41.585489400921666</v>
      </c>
      <c r="F52">
        <f t="shared" si="8"/>
        <v>39.788409984639031</v>
      </c>
      <c r="G52">
        <f t="shared" si="8"/>
        <v>40.557003072196636</v>
      </c>
      <c r="H52">
        <f t="shared" si="8"/>
        <v>41.193841935483881</v>
      </c>
      <c r="I52">
        <f t="shared" si="8"/>
        <v>41.444094623655921</v>
      </c>
      <c r="J52">
        <f t="shared" si="8"/>
        <v>41.343832872503853</v>
      </c>
      <c r="K52">
        <f t="shared" si="8"/>
        <v>39.479028571428579</v>
      </c>
      <c r="L52">
        <f t="shared" si="8"/>
        <v>40.589539938556072</v>
      </c>
      <c r="M52">
        <f t="shared" si="8"/>
        <v>40.7988202764977</v>
      </c>
      <c r="N52">
        <f t="shared" si="8"/>
        <v>41.665023963133649</v>
      </c>
      <c r="O52">
        <f t="shared" si="8"/>
        <v>41.583561290322592</v>
      </c>
      <c r="P52">
        <f t="shared" si="8"/>
        <v>44.728631029185877</v>
      </c>
      <c r="Q52">
        <f t="shared" si="8"/>
        <v>44.59719815668204</v>
      </c>
      <c r="R52">
        <f t="shared" si="8"/>
        <v>43.84611874039939</v>
      </c>
      <c r="S52">
        <f t="shared" si="8"/>
        <v>42.971961597542247</v>
      </c>
      <c r="T52">
        <f t="shared" si="8"/>
        <v>42.702106451612913</v>
      </c>
      <c r="U52">
        <f t="shared" si="8"/>
        <v>43.11126758832566</v>
      </c>
      <c r="V52">
        <f t="shared" si="8"/>
        <v>43.808279569892477</v>
      </c>
      <c r="W52">
        <f t="shared" si="8"/>
        <v>41.684787096774201</v>
      </c>
      <c r="X52">
        <f t="shared" si="8"/>
        <v>42.668284178187413</v>
      </c>
      <c r="Y52">
        <f t="shared" si="8"/>
        <v>42.076193548387103</v>
      </c>
      <c r="Z52">
        <f t="shared" si="8"/>
        <v>41.707924423963135</v>
      </c>
      <c r="AA52">
        <f t="shared" si="8"/>
        <v>42.474669738863291</v>
      </c>
      <c r="AB52">
        <f t="shared" si="8"/>
        <v>42.061893394777272</v>
      </c>
      <c r="AC52">
        <f t="shared" si="8"/>
        <v>42.51483870967742</v>
      </c>
      <c r="AD52">
        <f t="shared" si="8"/>
        <v>43.039927496159756</v>
      </c>
      <c r="AE52">
        <f t="shared" si="8"/>
        <v>43.208958525345622</v>
      </c>
      <c r="AF52">
        <f t="shared" si="8"/>
        <v>43.213778801843326</v>
      </c>
      <c r="AG52">
        <f t="shared" si="8"/>
        <v>44.92819047619048</v>
      </c>
      <c r="AH52">
        <f t="shared" si="8"/>
        <v>44.588762672811058</v>
      </c>
      <c r="AI52">
        <f t="shared" si="8"/>
        <v>43.052781566820279</v>
      </c>
      <c r="AJ52">
        <f t="shared" si="8"/>
        <v>42.735286021505381</v>
      </c>
      <c r="AK52">
        <f t="shared" si="8"/>
        <v>41.351545314900157</v>
      </c>
      <c r="AL52">
        <f t="shared" si="8"/>
        <v>42.881420737327197</v>
      </c>
      <c r="AM52">
        <f t="shared" si="8"/>
        <v>41.913589554531491</v>
      </c>
      <c r="AN52">
        <f t="shared" si="8"/>
        <v>42.089770660522269</v>
      </c>
      <c r="AO52">
        <f t="shared" si="8"/>
        <v>41.746486635944706</v>
      </c>
      <c r="AP52" s="73">
        <f>G6</f>
        <v>41.84</v>
      </c>
      <c r="AQ52">
        <f>(AQ51*$AP$52)/$AP$51</f>
        <v>41.223647311827953</v>
      </c>
      <c r="AR52">
        <f t="shared" ref="AR52:BG52" si="9">(AR51*$AP$52)/$AP$51</f>
        <v>41.287837327188939</v>
      </c>
      <c r="AS52">
        <f t="shared" si="9"/>
        <v>40.260877419354841</v>
      </c>
      <c r="AT52">
        <f t="shared" si="9"/>
        <v>39.377320737327182</v>
      </c>
      <c r="AU52">
        <f t="shared" si="9"/>
        <v>38.803225806451614</v>
      </c>
      <c r="AV52">
        <f t="shared" si="9"/>
        <v>38.628330107526885</v>
      </c>
      <c r="AW52">
        <f t="shared" si="9"/>
        <v>38.321519508448539</v>
      </c>
      <c r="AX52">
        <f t="shared" si="9"/>
        <v>37.88544516129032</v>
      </c>
      <c r="AY52">
        <f t="shared" si="9"/>
        <v>37.592533026113671</v>
      </c>
      <c r="AZ52">
        <f t="shared" si="9"/>
        <v>37.078771889400926</v>
      </c>
      <c r="BA52">
        <f t="shared" si="9"/>
        <v>36.927174193548396</v>
      </c>
      <c r="BB52">
        <f t="shared" si="9"/>
        <v>36.452457296466982</v>
      </c>
      <c r="BC52">
        <f t="shared" si="9"/>
        <v>36.208952995391719</v>
      </c>
      <c r="BD52">
        <f t="shared" si="9"/>
        <v>35.908649769585267</v>
      </c>
      <c r="BE52">
        <f t="shared" si="9"/>
        <v>35.597741935483882</v>
      </c>
      <c r="BF52">
        <f t="shared" si="9"/>
        <v>35.287637480798779</v>
      </c>
      <c r="BG52">
        <f t="shared" si="9"/>
        <v>34.978336405529959</v>
      </c>
    </row>
    <row r="53" spans="1:59">
      <c r="A53" t="s">
        <v>557</v>
      </c>
      <c r="B53">
        <f>1-B40</f>
        <v>2.5000000000000022E-2</v>
      </c>
      <c r="C53">
        <f t="shared" ref="C53:BG53" si="10">1-C40</f>
        <v>3.0000000000000027E-2</v>
      </c>
      <c r="D53">
        <f t="shared" si="10"/>
        <v>3.5000000000000031E-2</v>
      </c>
      <c r="E53">
        <f t="shared" si="10"/>
        <v>4.0000000000000036E-2</v>
      </c>
      <c r="F53">
        <f t="shared" si="10"/>
        <v>4.500000000000004E-2</v>
      </c>
      <c r="G53">
        <f t="shared" si="10"/>
        <v>5.0000000000000044E-2</v>
      </c>
      <c r="H53">
        <f t="shared" si="10"/>
        <v>5.5000000000000049E-2</v>
      </c>
      <c r="I53">
        <f t="shared" si="10"/>
        <v>6.0000000000000053E-2</v>
      </c>
      <c r="J53">
        <f t="shared" si="10"/>
        <v>6.5000000000000058E-2</v>
      </c>
      <c r="K53">
        <f t="shared" si="10"/>
        <v>7.0000000000000062E-2</v>
      </c>
      <c r="L53">
        <f t="shared" si="10"/>
        <v>7.5000000000000067E-2</v>
      </c>
      <c r="M53">
        <f t="shared" si="10"/>
        <v>8.0000000000000071E-2</v>
      </c>
      <c r="N53">
        <f t="shared" si="10"/>
        <v>8.5000000000000075E-2</v>
      </c>
      <c r="O53">
        <f t="shared" si="10"/>
        <v>9.000000000000008E-2</v>
      </c>
      <c r="P53">
        <f t="shared" si="10"/>
        <v>9.5000000000000084E-2</v>
      </c>
      <c r="Q53">
        <f t="shared" si="10"/>
        <v>0.10000000000000009</v>
      </c>
      <c r="R53">
        <f t="shared" si="10"/>
        <v>0.10500000000000009</v>
      </c>
      <c r="S53">
        <f t="shared" si="10"/>
        <v>0.1100000000000001</v>
      </c>
      <c r="T53">
        <f t="shared" si="10"/>
        <v>0.1150000000000001</v>
      </c>
      <c r="U53">
        <f t="shared" si="10"/>
        <v>0.12000000000000011</v>
      </c>
      <c r="V53">
        <f t="shared" si="10"/>
        <v>0.12500000000000011</v>
      </c>
      <c r="W53">
        <f t="shared" si="10"/>
        <v>0.13000000000000012</v>
      </c>
      <c r="X53">
        <f t="shared" si="10"/>
        <v>0.13500000000000012</v>
      </c>
      <c r="Y53">
        <f t="shared" si="10"/>
        <v>0.14000000000000012</v>
      </c>
      <c r="Z53">
        <f t="shared" si="10"/>
        <v>0.14500000000000013</v>
      </c>
      <c r="AA53">
        <f t="shared" si="10"/>
        <v>0.15000000000000013</v>
      </c>
      <c r="AB53">
        <f t="shared" si="10"/>
        <v>0.15500000000000014</v>
      </c>
      <c r="AC53">
        <f t="shared" si="10"/>
        <v>0.16000000000000014</v>
      </c>
      <c r="AD53">
        <f t="shared" si="10"/>
        <v>0.16500000000000015</v>
      </c>
      <c r="AE53">
        <f t="shared" si="10"/>
        <v>0.17000000000000015</v>
      </c>
      <c r="AF53">
        <f t="shared" si="10"/>
        <v>0.17500000000000016</v>
      </c>
      <c r="AG53">
        <f t="shared" si="10"/>
        <v>0.18000000000000016</v>
      </c>
      <c r="AH53">
        <f t="shared" si="10"/>
        <v>0.18500000000000016</v>
      </c>
      <c r="AI53">
        <f t="shared" si="10"/>
        <v>0.19000000000000017</v>
      </c>
      <c r="AJ53">
        <f t="shared" si="10"/>
        <v>0.19500000000000017</v>
      </c>
      <c r="AK53">
        <f t="shared" si="10"/>
        <v>0.20000000000000018</v>
      </c>
      <c r="AL53">
        <f t="shared" si="10"/>
        <v>0.20500000000000018</v>
      </c>
      <c r="AM53">
        <f t="shared" si="10"/>
        <v>0.21000000000000019</v>
      </c>
      <c r="AN53">
        <f t="shared" si="10"/>
        <v>0.21500000000000019</v>
      </c>
      <c r="AO53">
        <f t="shared" si="10"/>
        <v>0.2200000000000002</v>
      </c>
      <c r="AP53">
        <f t="shared" si="10"/>
        <v>0.2250000000000002</v>
      </c>
      <c r="AQ53">
        <f t="shared" si="10"/>
        <v>0.2300000000000002</v>
      </c>
      <c r="AR53">
        <f t="shared" si="10"/>
        <v>0.23500000000000021</v>
      </c>
      <c r="AS53">
        <f t="shared" si="10"/>
        <v>0.24000000000000021</v>
      </c>
      <c r="AT53">
        <f t="shared" si="10"/>
        <v>0.24500000000000022</v>
      </c>
      <c r="AU53">
        <f t="shared" si="10"/>
        <v>0.25000000000000022</v>
      </c>
      <c r="AV53">
        <f t="shared" si="10"/>
        <v>0.25500000000000023</v>
      </c>
      <c r="AW53">
        <f t="shared" si="10"/>
        <v>0.26000000000000023</v>
      </c>
      <c r="AX53">
        <f t="shared" si="10"/>
        <v>0.26500000000000024</v>
      </c>
      <c r="AY53">
        <f t="shared" si="10"/>
        <v>0.27000000000000024</v>
      </c>
      <c r="AZ53">
        <f t="shared" si="10"/>
        <v>0.27500000000000002</v>
      </c>
      <c r="BA53">
        <f t="shared" si="10"/>
        <v>0.28000000000000003</v>
      </c>
      <c r="BB53">
        <f t="shared" si="10"/>
        <v>0.28500000000000003</v>
      </c>
      <c r="BC53">
        <f t="shared" si="10"/>
        <v>0.29000000000000004</v>
      </c>
      <c r="BD53">
        <f t="shared" si="10"/>
        <v>0.29500000000000004</v>
      </c>
      <c r="BE53">
        <f t="shared" si="10"/>
        <v>0.30000000000000004</v>
      </c>
      <c r="BF53">
        <f t="shared" si="10"/>
        <v>0.30500000000000005</v>
      </c>
      <c r="BG53">
        <f t="shared" si="10"/>
        <v>0.31000000000000005</v>
      </c>
    </row>
    <row r="54" spans="1:59">
      <c r="A54" t="s">
        <v>558</v>
      </c>
      <c r="B54">
        <f>B31</f>
        <v>4919674.0893658679</v>
      </c>
      <c r="C54">
        <f t="shared" ref="C54:BG54" si="11">C31</f>
        <v>4909246.4371389803</v>
      </c>
      <c r="D54">
        <f t="shared" si="11"/>
        <v>4897755.5674979249</v>
      </c>
      <c r="E54">
        <f t="shared" si="11"/>
        <v>4883533.0561879277</v>
      </c>
      <c r="F54">
        <f t="shared" si="11"/>
        <v>4874362.6972650988</v>
      </c>
      <c r="G54">
        <f t="shared" si="11"/>
        <v>4869006.784313973</v>
      </c>
      <c r="H54">
        <f t="shared" si="11"/>
        <v>4859947.7302227216</v>
      </c>
      <c r="I54">
        <f t="shared" si="11"/>
        <v>4860219.0369622596</v>
      </c>
      <c r="J54">
        <f t="shared" si="11"/>
        <v>4863494.8432801068</v>
      </c>
      <c r="K54">
        <f t="shared" si="11"/>
        <v>4850360.5611350173</v>
      </c>
      <c r="L54">
        <f t="shared" si="11"/>
        <v>4838896.8213542569</v>
      </c>
      <c r="M54">
        <f t="shared" si="11"/>
        <v>4832147.7404406751</v>
      </c>
      <c r="N54">
        <f t="shared" si="11"/>
        <v>4818236.853908754</v>
      </c>
      <c r="O54">
        <f t="shared" si="11"/>
        <v>4803496.9605879178</v>
      </c>
      <c r="P54">
        <f t="shared" si="11"/>
        <v>4789040.8401846029</v>
      </c>
      <c r="Q54">
        <f t="shared" si="11"/>
        <v>4776209.6632673917</v>
      </c>
      <c r="R54">
        <f t="shared" si="11"/>
        <v>4764849.0893263314</v>
      </c>
      <c r="S54">
        <f t="shared" si="11"/>
        <v>4754753.3598228786</v>
      </c>
      <c r="T54">
        <f t="shared" si="11"/>
        <v>4744165.907633788</v>
      </c>
      <c r="U54">
        <f t="shared" si="11"/>
        <v>4732282.0264469283</v>
      </c>
      <c r="V54">
        <f t="shared" si="11"/>
        <v>4719143.0224892199</v>
      </c>
      <c r="W54">
        <f t="shared" si="11"/>
        <v>4670306.2839555033</v>
      </c>
      <c r="X54">
        <f t="shared" si="11"/>
        <v>4618567.2262936449</v>
      </c>
      <c r="Y54">
        <f t="shared" si="11"/>
        <v>4563758.4524366409</v>
      </c>
      <c r="Z54">
        <f t="shared" si="11"/>
        <v>4507654.3387618549</v>
      </c>
      <c r="AA54">
        <f t="shared" si="11"/>
        <v>4450910.6767230462</v>
      </c>
      <c r="AB54">
        <f t="shared" si="11"/>
        <v>4392966.8226052495</v>
      </c>
      <c r="AC54">
        <f t="shared" si="11"/>
        <v>4334630.097630688</v>
      </c>
      <c r="AD54">
        <f t="shared" si="11"/>
        <v>4274956.1210312173</v>
      </c>
      <c r="AE54">
        <f t="shared" si="11"/>
        <v>4212895.5078673037</v>
      </c>
      <c r="AF54">
        <f t="shared" si="11"/>
        <v>4147948.3485263013</v>
      </c>
      <c r="AG54">
        <f t="shared" si="11"/>
        <v>4088519.4399817041</v>
      </c>
      <c r="AH54">
        <f t="shared" si="11"/>
        <v>4037583.5082603549</v>
      </c>
      <c r="AI54">
        <f t="shared" si="11"/>
        <v>3986201.3509035492</v>
      </c>
      <c r="AJ54">
        <f t="shared" si="11"/>
        <v>3931193.9071581154</v>
      </c>
      <c r="AK54">
        <f t="shared" si="11"/>
        <v>3872755.7553819432</v>
      </c>
      <c r="AL54">
        <f t="shared" si="11"/>
        <v>3811169.8480261127</v>
      </c>
      <c r="AM54">
        <f t="shared" si="11"/>
        <v>3747687.6258564265</v>
      </c>
      <c r="AN54">
        <f t="shared" si="11"/>
        <v>3682582.7818673868</v>
      </c>
      <c r="AO54">
        <f t="shared" si="11"/>
        <v>3616489.8899479425</v>
      </c>
      <c r="AP54">
        <f t="shared" si="11"/>
        <v>3551723.0686114761</v>
      </c>
      <c r="AQ54">
        <f t="shared" si="11"/>
        <v>3531143.8375540911</v>
      </c>
      <c r="AR54">
        <f t="shared" si="11"/>
        <v>3535641.0941382898</v>
      </c>
      <c r="AS54">
        <f t="shared" si="11"/>
        <v>3553740.940947067</v>
      </c>
      <c r="AT54">
        <f t="shared" si="11"/>
        <v>3568357.9725860986</v>
      </c>
      <c r="AU54">
        <f t="shared" si="11"/>
        <v>3580982.9762438391</v>
      </c>
      <c r="AV54">
        <f t="shared" si="11"/>
        <v>3592800.1931564873</v>
      </c>
      <c r="AW54">
        <f t="shared" si="11"/>
        <v>3609521.2567282668</v>
      </c>
      <c r="AX54">
        <f t="shared" si="11"/>
        <v>3616143.958423804</v>
      </c>
      <c r="AY54">
        <f t="shared" si="11"/>
        <v>3596306.4737824318</v>
      </c>
      <c r="AZ54">
        <f t="shared" si="11"/>
        <v>3560501.1680226806</v>
      </c>
      <c r="BA54">
        <f t="shared" si="11"/>
        <v>3520721.4551550173</v>
      </c>
      <c r="BB54">
        <f t="shared" si="11"/>
        <v>3470441.0793469013</v>
      </c>
      <c r="BC54">
        <f t="shared" si="11"/>
        <v>3405584.7719288538</v>
      </c>
      <c r="BD54">
        <f t="shared" si="11"/>
        <v>3339689.1660304954</v>
      </c>
      <c r="BE54">
        <f t="shared" si="11"/>
        <v>3278367.3253547391</v>
      </c>
      <c r="BF54">
        <f t="shared" si="11"/>
        <v>3219072.750761488</v>
      </c>
      <c r="BG54">
        <f t="shared" si="11"/>
        <v>3160558.6914669937</v>
      </c>
    </row>
    <row r="56" spans="1:59">
      <c r="A56" t="s">
        <v>559</v>
      </c>
      <c r="B56">
        <f>B54*B52*$B$44/(B51/(1-B53))</f>
        <v>38535557.757602014</v>
      </c>
      <c r="C56">
        <f t="shared" ref="C56:BG56" si="12">C54*C52*$B$44/(C51/(1-C53))</f>
        <v>38256679.109446645</v>
      </c>
      <c r="D56">
        <f t="shared" si="12"/>
        <v>37970395.485996403</v>
      </c>
      <c r="E56">
        <f t="shared" si="12"/>
        <v>37663967.386341557</v>
      </c>
      <c r="F56">
        <f t="shared" si="12"/>
        <v>37397443.38847179</v>
      </c>
      <c r="G56">
        <f t="shared" si="12"/>
        <v>37160768.368454665</v>
      </c>
      <c r="H56">
        <f t="shared" si="12"/>
        <v>36896409.622836061</v>
      </c>
      <c r="I56">
        <f t="shared" si="12"/>
        <v>36703239.369452938</v>
      </c>
      <c r="J56">
        <f t="shared" si="12"/>
        <v>36532615.911492921</v>
      </c>
      <c r="K56">
        <f t="shared" si="12"/>
        <v>36239122.478194498</v>
      </c>
      <c r="L56">
        <f t="shared" si="12"/>
        <v>35959098.460071512</v>
      </c>
      <c r="M56">
        <f t="shared" si="12"/>
        <v>35714841.886181809</v>
      </c>
      <c r="N56">
        <f t="shared" si="12"/>
        <v>35418481.647523269</v>
      </c>
      <c r="O56">
        <f t="shared" si="12"/>
        <v>35117178.317244366</v>
      </c>
      <c r="P56">
        <f t="shared" si="12"/>
        <v>34819122.354408227</v>
      </c>
      <c r="Q56">
        <f t="shared" si="12"/>
        <v>34533976.78187345</v>
      </c>
      <c r="R56">
        <f t="shared" si="12"/>
        <v>34260436.036517911</v>
      </c>
      <c r="S56">
        <f t="shared" si="12"/>
        <v>33996851.711163677</v>
      </c>
      <c r="T56">
        <f t="shared" si="12"/>
        <v>33730582.352962174</v>
      </c>
      <c r="U56">
        <f t="shared" si="12"/>
        <v>33455998.154407594</v>
      </c>
      <c r="V56">
        <f t="shared" si="12"/>
        <v>33173545.709164817</v>
      </c>
      <c r="W56">
        <f t="shared" si="12"/>
        <v>32642643.045508355</v>
      </c>
      <c r="X56">
        <f t="shared" si="12"/>
        <v>32095494.936084699</v>
      </c>
      <c r="Y56">
        <f t="shared" si="12"/>
        <v>31531294.573532291</v>
      </c>
      <c r="Z56">
        <f t="shared" si="12"/>
        <v>30962599.883140475</v>
      </c>
      <c r="AA56">
        <f t="shared" si="12"/>
        <v>30394045.181831498</v>
      </c>
      <c r="AB56">
        <f t="shared" si="12"/>
        <v>29821901.578311075</v>
      </c>
      <c r="AC56">
        <f t="shared" si="12"/>
        <v>29251761.820139997</v>
      </c>
      <c r="AD56">
        <f t="shared" si="12"/>
        <v>28677338.13878553</v>
      </c>
      <c r="AE56">
        <f t="shared" si="12"/>
        <v>28091794.331952654</v>
      </c>
      <c r="AF56">
        <f t="shared" si="12"/>
        <v>27492104.664829284</v>
      </c>
      <c r="AG56">
        <f t="shared" si="12"/>
        <v>26933985.361452442</v>
      </c>
      <c r="AH56">
        <f t="shared" si="12"/>
        <v>26436248.578777798</v>
      </c>
      <c r="AI56">
        <f t="shared" si="12"/>
        <v>25939700.127239183</v>
      </c>
      <c r="AJ56">
        <f t="shared" si="12"/>
        <v>25423834.144733857</v>
      </c>
      <c r="AK56">
        <f t="shared" si="12"/>
        <v>24890338.065311905</v>
      </c>
      <c r="AL56">
        <f t="shared" si="12"/>
        <v>24341432.492496733</v>
      </c>
      <c r="AM56">
        <f t="shared" si="12"/>
        <v>23785439.268434715</v>
      </c>
      <c r="AN56">
        <f t="shared" si="12"/>
        <v>23224312.964816663</v>
      </c>
      <c r="AO56">
        <f t="shared" si="12"/>
        <v>22662225.586871944</v>
      </c>
      <c r="AP56">
        <f t="shared" si="12"/>
        <v>22113704.343854785</v>
      </c>
      <c r="AQ56">
        <f t="shared" si="12"/>
        <v>21843731.717686757</v>
      </c>
      <c r="AR56">
        <f t="shared" si="12"/>
        <v>21729528.779712118</v>
      </c>
      <c r="AS56">
        <f t="shared" si="12"/>
        <v>21698017.652959142</v>
      </c>
      <c r="AT56">
        <f t="shared" si="12"/>
        <v>21643927.355533171</v>
      </c>
      <c r="AU56">
        <f t="shared" si="12"/>
        <v>21576660.098796409</v>
      </c>
      <c r="AV56">
        <f t="shared" si="12"/>
        <v>21503543.828886759</v>
      </c>
      <c r="AW56">
        <f t="shared" si="12"/>
        <v>21458631.594147064</v>
      </c>
      <c r="AX56">
        <f t="shared" si="12"/>
        <v>21352746.825467009</v>
      </c>
      <c r="AY56">
        <f t="shared" si="12"/>
        <v>21091149.74846996</v>
      </c>
      <c r="AZ56">
        <f t="shared" si="12"/>
        <v>20738141.787788019</v>
      </c>
      <c r="BA56">
        <f t="shared" si="12"/>
        <v>20365021.062260732</v>
      </c>
      <c r="BB56">
        <f t="shared" si="12"/>
        <v>19934778.639268473</v>
      </c>
      <c r="BC56">
        <f t="shared" si="12"/>
        <v>19425434.613830134</v>
      </c>
      <c r="BD56">
        <f t="shared" si="12"/>
        <v>18915414.606035862</v>
      </c>
      <c r="BE56">
        <f t="shared" si="12"/>
        <v>18436409.797425043</v>
      </c>
      <c r="BF56">
        <f t="shared" si="12"/>
        <v>17973650.672972959</v>
      </c>
      <c r="BG56">
        <f t="shared" si="12"/>
        <v>17519981.797076713</v>
      </c>
    </row>
    <row r="57" spans="1:59">
      <c r="A57" t="s">
        <v>560</v>
      </c>
      <c r="B57">
        <f>$B$46*B54</f>
        <v>2572989.5487383492</v>
      </c>
      <c r="C57">
        <f t="shared" ref="C57:BG57" si="13">$B$46*C54</f>
        <v>2567535.8866236866</v>
      </c>
      <c r="D57">
        <f t="shared" si="13"/>
        <v>2561526.161801415</v>
      </c>
      <c r="E57">
        <f t="shared" si="13"/>
        <v>2554087.7883862862</v>
      </c>
      <c r="F57">
        <f t="shared" si="13"/>
        <v>2549291.690669647</v>
      </c>
      <c r="G57">
        <f t="shared" si="13"/>
        <v>2546490.5481962082</v>
      </c>
      <c r="H57">
        <f t="shared" si="13"/>
        <v>2541752.6629064833</v>
      </c>
      <c r="I57">
        <f t="shared" si="13"/>
        <v>2541894.556331262</v>
      </c>
      <c r="J57">
        <f t="shared" si="13"/>
        <v>2543607.8030354958</v>
      </c>
      <c r="K57">
        <f t="shared" si="13"/>
        <v>2536738.5734736142</v>
      </c>
      <c r="L57">
        <f t="shared" si="13"/>
        <v>2530743.0375682763</v>
      </c>
      <c r="M57">
        <f t="shared" si="13"/>
        <v>2527213.2682504733</v>
      </c>
      <c r="N57">
        <f t="shared" si="13"/>
        <v>2519937.8745942786</v>
      </c>
      <c r="O57">
        <f t="shared" si="13"/>
        <v>2512228.9103874811</v>
      </c>
      <c r="P57">
        <f t="shared" si="13"/>
        <v>2504668.3594165472</v>
      </c>
      <c r="Q57">
        <f t="shared" si="13"/>
        <v>2497957.6538888458</v>
      </c>
      <c r="R57">
        <f t="shared" si="13"/>
        <v>2492016.0737176714</v>
      </c>
      <c r="S57">
        <f t="shared" si="13"/>
        <v>2486736.0071873656</v>
      </c>
      <c r="T57">
        <f t="shared" si="13"/>
        <v>2481198.7696924713</v>
      </c>
      <c r="U57">
        <f t="shared" si="13"/>
        <v>2474983.4998317435</v>
      </c>
      <c r="V57">
        <f t="shared" si="13"/>
        <v>2468111.8007618622</v>
      </c>
      <c r="W57">
        <f t="shared" si="13"/>
        <v>2442570.1865087282</v>
      </c>
      <c r="X57">
        <f t="shared" si="13"/>
        <v>2415510.6593515766</v>
      </c>
      <c r="Y57">
        <f t="shared" si="13"/>
        <v>2386845.6706243632</v>
      </c>
      <c r="Z57">
        <f t="shared" si="13"/>
        <v>2357503.2191724502</v>
      </c>
      <c r="AA57">
        <f t="shared" si="13"/>
        <v>2327826.2839261531</v>
      </c>
      <c r="AB57">
        <f t="shared" si="13"/>
        <v>2297521.6482225456</v>
      </c>
      <c r="AC57">
        <f t="shared" si="13"/>
        <v>2267011.54106085</v>
      </c>
      <c r="AD57">
        <f t="shared" si="13"/>
        <v>2235802.0512993266</v>
      </c>
      <c r="AE57">
        <f t="shared" si="13"/>
        <v>2203344.3506145999</v>
      </c>
      <c r="AF57">
        <f t="shared" si="13"/>
        <v>2169376.9862792557</v>
      </c>
      <c r="AG57">
        <f t="shared" si="13"/>
        <v>2138295.6671104315</v>
      </c>
      <c r="AH57">
        <f t="shared" si="13"/>
        <v>2111656.1748201656</v>
      </c>
      <c r="AI57">
        <f t="shared" si="13"/>
        <v>2084783.3065225563</v>
      </c>
      <c r="AJ57">
        <f t="shared" si="13"/>
        <v>2056014.4134436944</v>
      </c>
      <c r="AK57">
        <f t="shared" si="13"/>
        <v>2025451.2600647563</v>
      </c>
      <c r="AL57">
        <f t="shared" si="13"/>
        <v>1993241.8305176571</v>
      </c>
      <c r="AM57">
        <f t="shared" si="13"/>
        <v>1960040.6283229112</v>
      </c>
      <c r="AN57">
        <f t="shared" si="13"/>
        <v>1925990.7949166433</v>
      </c>
      <c r="AO57">
        <f t="shared" si="13"/>
        <v>1891424.2124427741</v>
      </c>
      <c r="AP57">
        <f t="shared" si="13"/>
        <v>1857551.1648838022</v>
      </c>
      <c r="AQ57">
        <f t="shared" si="13"/>
        <v>1846788.2270407898</v>
      </c>
      <c r="AR57">
        <f t="shared" si="13"/>
        <v>1849140.2922343255</v>
      </c>
      <c r="AS57">
        <f t="shared" si="13"/>
        <v>1858606.512115316</v>
      </c>
      <c r="AT57">
        <f t="shared" si="13"/>
        <v>1866251.2196625296</v>
      </c>
      <c r="AU57">
        <f t="shared" si="13"/>
        <v>1872854.0965755279</v>
      </c>
      <c r="AV57">
        <f t="shared" si="13"/>
        <v>1879034.5010208429</v>
      </c>
      <c r="AW57">
        <f t="shared" si="13"/>
        <v>1887779.6172688836</v>
      </c>
      <c r="AX57">
        <f t="shared" si="13"/>
        <v>1891243.2902556495</v>
      </c>
      <c r="AY57">
        <f t="shared" si="13"/>
        <v>1880868.285788212</v>
      </c>
      <c r="AZ57">
        <f t="shared" si="13"/>
        <v>1862142.110875862</v>
      </c>
      <c r="BA57">
        <f t="shared" si="13"/>
        <v>1841337.3210460742</v>
      </c>
      <c r="BB57">
        <f t="shared" si="13"/>
        <v>1815040.6844984295</v>
      </c>
      <c r="BC57">
        <f t="shared" si="13"/>
        <v>1781120.8357187905</v>
      </c>
      <c r="BD57">
        <f t="shared" si="13"/>
        <v>1746657.4338339493</v>
      </c>
      <c r="BE57">
        <f t="shared" si="13"/>
        <v>1714586.1111605286</v>
      </c>
      <c r="BF57">
        <f t="shared" si="13"/>
        <v>1683575.0486482582</v>
      </c>
      <c r="BG57">
        <f t="shared" si="13"/>
        <v>1652972.1956372377</v>
      </c>
    </row>
    <row r="58" spans="1:59">
      <c r="A58" t="s">
        <v>561</v>
      </c>
      <c r="B58">
        <f>B57*$G$7/$G$8*$B$22</f>
        <v>271772.02108548814</v>
      </c>
      <c r="C58">
        <f t="shared" ref="C58:BG58" si="14">C57*$G$7/$G$8*$B$22</f>
        <v>271195.97802462691</v>
      </c>
      <c r="D58">
        <f t="shared" si="14"/>
        <v>270561.20084027451</v>
      </c>
      <c r="E58">
        <f t="shared" si="14"/>
        <v>269775.5226483015</v>
      </c>
      <c r="F58">
        <f t="shared" si="14"/>
        <v>269268.93482698145</v>
      </c>
      <c r="G58">
        <f t="shared" si="14"/>
        <v>268973.06415322446</v>
      </c>
      <c r="H58">
        <f t="shared" si="14"/>
        <v>268472.6250194973</v>
      </c>
      <c r="I58">
        <f t="shared" si="14"/>
        <v>268487.61251248955</v>
      </c>
      <c r="J58">
        <f t="shared" si="14"/>
        <v>268668.57419562421</v>
      </c>
      <c r="K58">
        <f t="shared" si="14"/>
        <v>267943.0118231505</v>
      </c>
      <c r="L58">
        <f t="shared" si="14"/>
        <v>267309.73334314919</v>
      </c>
      <c r="M58">
        <f t="shared" si="14"/>
        <v>266936.90145895624</v>
      </c>
      <c r="N58">
        <f t="shared" si="14"/>
        <v>266168.43800402066</v>
      </c>
      <c r="O58">
        <f t="shared" si="14"/>
        <v>265354.17865967774</v>
      </c>
      <c r="P58">
        <f t="shared" si="14"/>
        <v>264555.59546337277</v>
      </c>
      <c r="Q58">
        <f t="shared" si="14"/>
        <v>263846.77719200932</v>
      </c>
      <c r="R58">
        <f t="shared" si="14"/>
        <v>263219.19778642902</v>
      </c>
      <c r="S58">
        <f t="shared" si="14"/>
        <v>262661.49075916549</v>
      </c>
      <c r="T58">
        <f t="shared" si="14"/>
        <v>262076.62004876728</v>
      </c>
      <c r="U58">
        <f t="shared" si="14"/>
        <v>261420.13216972793</v>
      </c>
      <c r="V58">
        <f t="shared" si="14"/>
        <v>260694.30895547167</v>
      </c>
      <c r="W58">
        <f t="shared" si="14"/>
        <v>257996.47594998442</v>
      </c>
      <c r="X58">
        <f t="shared" si="14"/>
        <v>255138.31339401027</v>
      </c>
      <c r="Y58">
        <f t="shared" si="14"/>
        <v>252110.57395969838</v>
      </c>
      <c r="Z58">
        <f t="shared" si="14"/>
        <v>249011.27752509003</v>
      </c>
      <c r="AA58">
        <f t="shared" si="14"/>
        <v>245876.65123969989</v>
      </c>
      <c r="AB58">
        <f t="shared" si="14"/>
        <v>242675.72409350637</v>
      </c>
      <c r="AC58">
        <f t="shared" si="14"/>
        <v>239453.09402455229</v>
      </c>
      <c r="AD58">
        <f t="shared" si="14"/>
        <v>236156.59166849137</v>
      </c>
      <c r="AE58">
        <f t="shared" si="14"/>
        <v>232728.24703366711</v>
      </c>
      <c r="AF58">
        <f t="shared" si="14"/>
        <v>229140.44417574638</v>
      </c>
      <c r="AG58">
        <f t="shared" si="14"/>
        <v>225857.47983853935</v>
      </c>
      <c r="AH58">
        <f t="shared" si="14"/>
        <v>223043.68346537999</v>
      </c>
      <c r="AI58">
        <f t="shared" si="14"/>
        <v>220205.23675144502</v>
      </c>
      <c r="AJ58">
        <f t="shared" si="14"/>
        <v>217166.52241999021</v>
      </c>
      <c r="AK58">
        <f t="shared" si="14"/>
        <v>213938.28934433989</v>
      </c>
      <c r="AL58">
        <f t="shared" si="14"/>
        <v>210536.16834842754</v>
      </c>
      <c r="AM58">
        <f t="shared" si="14"/>
        <v>207029.2913666075</v>
      </c>
      <c r="AN58">
        <f t="shared" si="14"/>
        <v>203432.77771307045</v>
      </c>
      <c r="AO58">
        <f t="shared" si="14"/>
        <v>199781.68243926801</v>
      </c>
      <c r="AP58">
        <f t="shared" si="14"/>
        <v>196203.84179085158</v>
      </c>
      <c r="AQ58">
        <f t="shared" si="14"/>
        <v>195067.00648118343</v>
      </c>
      <c r="AR58">
        <f t="shared" si="14"/>
        <v>195315.44336725064</v>
      </c>
      <c r="AS58">
        <f t="shared" si="14"/>
        <v>196315.31284218025</v>
      </c>
      <c r="AT58">
        <f t="shared" si="14"/>
        <v>197122.78507685469</v>
      </c>
      <c r="AU58">
        <f t="shared" si="14"/>
        <v>197820.21395079017</v>
      </c>
      <c r="AV58">
        <f t="shared" si="14"/>
        <v>198473.01917032653</v>
      </c>
      <c r="AW58">
        <f t="shared" si="14"/>
        <v>199396.72207402583</v>
      </c>
      <c r="AX58">
        <f t="shared" si="14"/>
        <v>199762.57253325297</v>
      </c>
      <c r="AY58">
        <f t="shared" si="14"/>
        <v>198666.71268637988</v>
      </c>
      <c r="AZ58">
        <f t="shared" si="14"/>
        <v>196688.76046126292</v>
      </c>
      <c r="BA58">
        <f t="shared" si="14"/>
        <v>194491.25453549158</v>
      </c>
      <c r="BB58">
        <f t="shared" si="14"/>
        <v>191713.67230014663</v>
      </c>
      <c r="BC58">
        <f t="shared" si="14"/>
        <v>188130.88827279722</v>
      </c>
      <c r="BD58">
        <f t="shared" si="14"/>
        <v>184490.69144871089</v>
      </c>
      <c r="BE58">
        <f t="shared" si="14"/>
        <v>181103.15799133084</v>
      </c>
      <c r="BF58">
        <f t="shared" si="14"/>
        <v>177827.61451347228</v>
      </c>
      <c r="BG58">
        <f t="shared" si="14"/>
        <v>174595.18816418323</v>
      </c>
    </row>
    <row r="60" spans="1:59">
      <c r="A60" t="s">
        <v>562</v>
      </c>
      <c r="B60">
        <f>B56/41868</f>
        <v>920.40598446551098</v>
      </c>
      <c r="C60">
        <f t="shared" ref="C60:BG60" si="15">C56/41868</f>
        <v>913.74508238861767</v>
      </c>
      <c r="D60">
        <f t="shared" si="15"/>
        <v>906.9073155153435</v>
      </c>
      <c r="E60">
        <f t="shared" si="15"/>
        <v>899.58840609395145</v>
      </c>
      <c r="F60">
        <f t="shared" si="15"/>
        <v>893.22258976955641</v>
      </c>
      <c r="G60">
        <f t="shared" si="15"/>
        <v>887.56970403302444</v>
      </c>
      <c r="H60">
        <f t="shared" si="15"/>
        <v>881.2556038701648</v>
      </c>
      <c r="I60">
        <f t="shared" si="15"/>
        <v>876.64181163305955</v>
      </c>
      <c r="J60">
        <f t="shared" si="15"/>
        <v>872.56654035284521</v>
      </c>
      <c r="K60">
        <f t="shared" si="15"/>
        <v>865.55657012980078</v>
      </c>
      <c r="L60">
        <f t="shared" si="15"/>
        <v>858.86831136121884</v>
      </c>
      <c r="M60">
        <f t="shared" si="15"/>
        <v>853.03434332143422</v>
      </c>
      <c r="N60">
        <f t="shared" si="15"/>
        <v>845.95590062872043</v>
      </c>
      <c r="O60">
        <f t="shared" si="15"/>
        <v>838.75939422098895</v>
      </c>
      <c r="P60">
        <f t="shared" si="15"/>
        <v>831.64044985211206</v>
      </c>
      <c r="Q60">
        <f t="shared" si="15"/>
        <v>824.82986485796914</v>
      </c>
      <c r="R60">
        <f t="shared" si="15"/>
        <v>818.29645639910939</v>
      </c>
      <c r="S60">
        <f t="shared" si="15"/>
        <v>812.0008529464908</v>
      </c>
      <c r="T60">
        <f t="shared" si="15"/>
        <v>805.64111858608419</v>
      </c>
      <c r="U60">
        <f t="shared" si="15"/>
        <v>799.08278767573313</v>
      </c>
      <c r="V60">
        <f t="shared" si="15"/>
        <v>792.33652692186911</v>
      </c>
      <c r="W60">
        <f t="shared" si="15"/>
        <v>779.6561346495738</v>
      </c>
      <c r="X60">
        <f t="shared" si="15"/>
        <v>766.58772657124052</v>
      </c>
      <c r="Y60">
        <f t="shared" si="15"/>
        <v>753.1120324241017</v>
      </c>
      <c r="Z60">
        <f t="shared" si="15"/>
        <v>739.52899310070882</v>
      </c>
      <c r="AA60">
        <f t="shared" si="15"/>
        <v>725.94929735911671</v>
      </c>
      <c r="AB60">
        <f t="shared" si="15"/>
        <v>712.28388216086444</v>
      </c>
      <c r="AC60">
        <f t="shared" si="15"/>
        <v>698.66632798652904</v>
      </c>
      <c r="AD60">
        <f t="shared" si="15"/>
        <v>684.94645406481152</v>
      </c>
      <c r="AE60">
        <f t="shared" si="15"/>
        <v>670.96098050904402</v>
      </c>
      <c r="AF60">
        <f t="shared" si="15"/>
        <v>656.63763888481139</v>
      </c>
      <c r="AG60">
        <f t="shared" si="15"/>
        <v>643.30718834079585</v>
      </c>
      <c r="AH60">
        <f t="shared" si="15"/>
        <v>631.4189495265548</v>
      </c>
      <c r="AI60">
        <f t="shared" si="15"/>
        <v>619.55909351388129</v>
      </c>
      <c r="AJ60">
        <f t="shared" si="15"/>
        <v>607.23784620077049</v>
      </c>
      <c r="AK60">
        <f t="shared" si="15"/>
        <v>594.49551125709149</v>
      </c>
      <c r="AL60">
        <f t="shared" si="15"/>
        <v>581.38512688680453</v>
      </c>
      <c r="AM60">
        <f t="shared" si="15"/>
        <v>568.10545687481408</v>
      </c>
      <c r="AN60">
        <f t="shared" si="15"/>
        <v>554.70318536392142</v>
      </c>
      <c r="AO60">
        <f t="shared" si="15"/>
        <v>541.27795898710099</v>
      </c>
      <c r="AP60">
        <f t="shared" si="15"/>
        <v>528.17675417633484</v>
      </c>
      <c r="AQ60">
        <f t="shared" si="15"/>
        <v>521.72856878013658</v>
      </c>
      <c r="AR60">
        <f t="shared" si="15"/>
        <v>519.00087846833185</v>
      </c>
      <c r="AS60">
        <f t="shared" si="15"/>
        <v>518.24824813602618</v>
      </c>
      <c r="AT60">
        <f t="shared" si="15"/>
        <v>516.95632357727072</v>
      </c>
      <c r="AU60">
        <f t="shared" si="15"/>
        <v>515.34967275237432</v>
      </c>
      <c r="AV60">
        <f t="shared" si="15"/>
        <v>513.60332064791146</v>
      </c>
      <c r="AW60">
        <f t="shared" si="15"/>
        <v>512.53061035031681</v>
      </c>
      <c r="AX60">
        <f t="shared" si="15"/>
        <v>510.00159609885856</v>
      </c>
      <c r="AY60">
        <f t="shared" si="15"/>
        <v>503.75345725780932</v>
      </c>
      <c r="AZ60">
        <f t="shared" si="15"/>
        <v>495.32200696923707</v>
      </c>
      <c r="BA60">
        <f t="shared" si="15"/>
        <v>486.41017154535041</v>
      </c>
      <c r="BB60">
        <f t="shared" si="15"/>
        <v>476.1340078166732</v>
      </c>
      <c r="BC60">
        <f t="shared" si="15"/>
        <v>463.96853477190535</v>
      </c>
      <c r="BD60">
        <f t="shared" si="15"/>
        <v>451.78691616594682</v>
      </c>
      <c r="BE60">
        <f t="shared" si="15"/>
        <v>440.34608286579351</v>
      </c>
      <c r="BF60">
        <f t="shared" si="15"/>
        <v>429.29327106556218</v>
      </c>
      <c r="BG60">
        <f t="shared" si="15"/>
        <v>418.45757612201953</v>
      </c>
    </row>
    <row r="61" spans="1:59">
      <c r="A61" t="s">
        <v>563</v>
      </c>
      <c r="B61">
        <f>B57/41868</f>
        <v>61.45479957815872</v>
      </c>
      <c r="C61">
        <f t="shared" ref="C61:BG62" si="16">C57/41868</f>
        <v>61.324541096390718</v>
      </c>
      <c r="D61">
        <f t="shared" si="16"/>
        <v>61.18100128502472</v>
      </c>
      <c r="E61">
        <f t="shared" si="16"/>
        <v>61.003338788246062</v>
      </c>
      <c r="F61">
        <f t="shared" si="16"/>
        <v>60.888785962301682</v>
      </c>
      <c r="G61">
        <f t="shared" si="16"/>
        <v>60.821881823736703</v>
      </c>
      <c r="H61">
        <f t="shared" si="16"/>
        <v>60.708719377722446</v>
      </c>
      <c r="I61">
        <f t="shared" si="16"/>
        <v>60.712108443949127</v>
      </c>
      <c r="J61">
        <f t="shared" si="16"/>
        <v>60.753028638470809</v>
      </c>
      <c r="K61">
        <f t="shared" si="16"/>
        <v>60.588959909086036</v>
      </c>
      <c r="L61">
        <f t="shared" si="16"/>
        <v>60.44575899417876</v>
      </c>
      <c r="M61">
        <f t="shared" si="16"/>
        <v>60.361451902418871</v>
      </c>
      <c r="N61">
        <f t="shared" si="16"/>
        <v>60.187682110305687</v>
      </c>
      <c r="O61">
        <f t="shared" si="16"/>
        <v>60.003556663501506</v>
      </c>
      <c r="P61">
        <f t="shared" si="16"/>
        <v>59.822976005936447</v>
      </c>
      <c r="Q61">
        <f t="shared" si="16"/>
        <v>59.662693558059757</v>
      </c>
      <c r="R61">
        <f t="shared" si="16"/>
        <v>59.520781353722924</v>
      </c>
      <c r="S61">
        <f t="shared" si="16"/>
        <v>59.394669131254552</v>
      </c>
      <c r="T61">
        <f t="shared" si="16"/>
        <v>59.262414485823811</v>
      </c>
      <c r="U61">
        <f t="shared" si="16"/>
        <v>59.113965315557074</v>
      </c>
      <c r="V61">
        <f t="shared" si="16"/>
        <v>58.94983760298706</v>
      </c>
      <c r="W61">
        <f t="shared" si="16"/>
        <v>58.339786627226715</v>
      </c>
      <c r="X61">
        <f t="shared" si="16"/>
        <v>57.693480924610121</v>
      </c>
      <c r="Y61">
        <f t="shared" si="16"/>
        <v>57.008829431173289</v>
      </c>
      <c r="Z61">
        <f t="shared" si="16"/>
        <v>56.307997018545194</v>
      </c>
      <c r="AA61">
        <f t="shared" si="16"/>
        <v>55.599175597739396</v>
      </c>
      <c r="AB61">
        <f t="shared" si="16"/>
        <v>54.875361809079621</v>
      </c>
      <c r="AC61">
        <f t="shared" si="16"/>
        <v>54.146640418956004</v>
      </c>
      <c r="AD61">
        <f t="shared" si="16"/>
        <v>53.401214562418232</v>
      </c>
      <c r="AE61">
        <f t="shared" si="16"/>
        <v>52.625975700167189</v>
      </c>
      <c r="AF61">
        <f t="shared" si="16"/>
        <v>51.814679141092377</v>
      </c>
      <c r="AG61">
        <f t="shared" si="16"/>
        <v>51.072314586568055</v>
      </c>
      <c r="AH61">
        <f t="shared" si="16"/>
        <v>50.436041244391077</v>
      </c>
      <c r="AI61">
        <f t="shared" si="16"/>
        <v>49.79419381204157</v>
      </c>
      <c r="AJ61">
        <f t="shared" si="16"/>
        <v>49.107060605801429</v>
      </c>
      <c r="AK61">
        <f t="shared" si="16"/>
        <v>48.377072228545813</v>
      </c>
      <c r="AL61">
        <f t="shared" si="16"/>
        <v>47.607763220542111</v>
      </c>
      <c r="AM61">
        <f t="shared" si="16"/>
        <v>46.814766129810621</v>
      </c>
      <c r="AN61">
        <f t="shared" si="16"/>
        <v>46.001499830816933</v>
      </c>
      <c r="AO61">
        <f t="shared" si="16"/>
        <v>45.175891192384974</v>
      </c>
      <c r="AP61">
        <f t="shared" si="16"/>
        <v>44.366847350812129</v>
      </c>
      <c r="AQ61">
        <f t="shared" si="16"/>
        <v>44.109778996866098</v>
      </c>
      <c r="AR61">
        <f t="shared" si="16"/>
        <v>44.165957108873734</v>
      </c>
      <c r="AS61">
        <f t="shared" si="16"/>
        <v>44.392053886388553</v>
      </c>
      <c r="AT61">
        <f t="shared" si="16"/>
        <v>44.57464458924548</v>
      </c>
      <c r="AU61">
        <f t="shared" si="16"/>
        <v>44.732351594906085</v>
      </c>
      <c r="AV61">
        <f t="shared" si="16"/>
        <v>44.879968019032269</v>
      </c>
      <c r="AW61">
        <f t="shared" si="16"/>
        <v>45.088841532169759</v>
      </c>
      <c r="AX61">
        <f t="shared" si="16"/>
        <v>45.171569940184618</v>
      </c>
      <c r="AY61">
        <f t="shared" si="16"/>
        <v>44.923767215730678</v>
      </c>
      <c r="AZ61">
        <f t="shared" si="16"/>
        <v>44.476500211996317</v>
      </c>
      <c r="BA61">
        <f t="shared" si="16"/>
        <v>43.979586343892095</v>
      </c>
      <c r="BB61">
        <f t="shared" si="16"/>
        <v>43.351501970441134</v>
      </c>
      <c r="BC61">
        <f t="shared" si="16"/>
        <v>42.541340300916943</v>
      </c>
      <c r="BD61">
        <f t="shared" si="16"/>
        <v>41.718196088515079</v>
      </c>
      <c r="BE61">
        <f t="shared" si="16"/>
        <v>40.95218570651879</v>
      </c>
      <c r="BF61">
        <f t="shared" si="16"/>
        <v>40.211499203407335</v>
      </c>
      <c r="BG61">
        <f t="shared" si="16"/>
        <v>39.480562616729671</v>
      </c>
    </row>
    <row r="62" spans="1:59">
      <c r="A62" t="s">
        <v>564</v>
      </c>
      <c r="B62">
        <f t="shared" ref="B62:Q62" si="17">B58/41868</f>
        <v>6.4911632054430148</v>
      </c>
      <c r="C62">
        <f t="shared" si="17"/>
        <v>6.4774046533062695</v>
      </c>
      <c r="D62">
        <f t="shared" si="17"/>
        <v>6.4622432607307374</v>
      </c>
      <c r="E62">
        <f t="shared" si="17"/>
        <v>6.4434776595084911</v>
      </c>
      <c r="F62">
        <f t="shared" si="17"/>
        <v>6.4313780172681154</v>
      </c>
      <c r="G62">
        <f t="shared" si="17"/>
        <v>6.4243112676321887</v>
      </c>
      <c r="H62">
        <f t="shared" si="17"/>
        <v>6.412358484271933</v>
      </c>
      <c r="I62">
        <f t="shared" si="17"/>
        <v>6.4127164543921262</v>
      </c>
      <c r="J62">
        <f t="shared" si="17"/>
        <v>6.4170386499384779</v>
      </c>
      <c r="K62">
        <f t="shared" si="17"/>
        <v>6.3997088903972124</v>
      </c>
      <c r="L62">
        <f t="shared" si="17"/>
        <v>6.3845832937601319</v>
      </c>
      <c r="M62">
        <f t="shared" si="17"/>
        <v>6.3756783571929931</v>
      </c>
      <c r="N62">
        <f t="shared" si="17"/>
        <v>6.3573239229010383</v>
      </c>
      <c r="O62">
        <f t="shared" si="17"/>
        <v>6.3378756725823475</v>
      </c>
      <c r="P62">
        <f t="shared" si="17"/>
        <v>6.318801840627037</v>
      </c>
      <c r="Q62">
        <f t="shared" si="17"/>
        <v>6.3018720070700613</v>
      </c>
      <c r="R62">
        <f t="shared" si="16"/>
        <v>6.2868825304869835</v>
      </c>
      <c r="S62">
        <f t="shared" si="16"/>
        <v>6.2735619269887621</v>
      </c>
      <c r="T62">
        <f t="shared" si="16"/>
        <v>6.2595925300651398</v>
      </c>
      <c r="U62">
        <f t="shared" si="16"/>
        <v>6.2439125864557168</v>
      </c>
      <c r="V62">
        <f t="shared" si="16"/>
        <v>6.2265765968155078</v>
      </c>
      <c r="W62">
        <f t="shared" si="16"/>
        <v>6.162139962500822</v>
      </c>
      <c r="X62">
        <f t="shared" si="16"/>
        <v>6.0938739226619436</v>
      </c>
      <c r="Y62">
        <f t="shared" si="16"/>
        <v>6.0215576086676785</v>
      </c>
      <c r="Z62">
        <f t="shared" si="16"/>
        <v>5.9475321850838361</v>
      </c>
      <c r="AA62">
        <f t="shared" si="16"/>
        <v>5.872662922511223</v>
      </c>
      <c r="AB62">
        <f t="shared" si="16"/>
        <v>5.7962100910840348</v>
      </c>
      <c r="AC62">
        <f t="shared" si="16"/>
        <v>5.7192388942522285</v>
      </c>
      <c r="AD62">
        <f t="shared" si="16"/>
        <v>5.6405032881554256</v>
      </c>
      <c r="AE62">
        <f t="shared" si="16"/>
        <v>5.5586186833301596</v>
      </c>
      <c r="AF62">
        <f t="shared" si="16"/>
        <v>5.4729254842778827</v>
      </c>
      <c r="AG62">
        <f t="shared" si="16"/>
        <v>5.394513228206252</v>
      </c>
      <c r="AH62">
        <f t="shared" si="16"/>
        <v>5.3273068564388071</v>
      </c>
      <c r="AI62">
        <f t="shared" si="16"/>
        <v>5.2595117213968905</v>
      </c>
      <c r="AJ62">
        <f t="shared" si="16"/>
        <v>5.1869332764877765</v>
      </c>
      <c r="AK62">
        <f t="shared" si="16"/>
        <v>5.1098282541401518</v>
      </c>
      <c r="AL62">
        <f t="shared" si="16"/>
        <v>5.0285699901697605</v>
      </c>
      <c r="AM62">
        <f t="shared" si="16"/>
        <v>4.9448096724612469</v>
      </c>
      <c r="AN62">
        <f t="shared" si="16"/>
        <v>4.8589084196300387</v>
      </c>
      <c r="AO62">
        <f t="shared" si="16"/>
        <v>4.7717035071956628</v>
      </c>
      <c r="AP62">
        <f t="shared" si="16"/>
        <v>4.6862482514295305</v>
      </c>
      <c r="AQ62">
        <f t="shared" si="16"/>
        <v>4.6590954065439822</v>
      </c>
      <c r="AR62">
        <f t="shared" si="16"/>
        <v>4.6650292196247882</v>
      </c>
      <c r="AS62">
        <f t="shared" si="16"/>
        <v>4.6889106917497907</v>
      </c>
      <c r="AT62">
        <f t="shared" si="16"/>
        <v>4.7081968347390539</v>
      </c>
      <c r="AU62">
        <f t="shared" si="16"/>
        <v>4.7248546372119558</v>
      </c>
      <c r="AV62">
        <f t="shared" si="16"/>
        <v>4.7404466220102828</v>
      </c>
      <c r="AW62">
        <f t="shared" si="16"/>
        <v>4.7625088868354313</v>
      </c>
      <c r="AX62">
        <f t="shared" si="16"/>
        <v>4.771247074932</v>
      </c>
      <c r="AY62">
        <f t="shared" si="16"/>
        <v>4.745072912161552</v>
      </c>
      <c r="AZ62">
        <f t="shared" si="16"/>
        <v>4.6978303348921111</v>
      </c>
      <c r="BA62">
        <f t="shared" si="16"/>
        <v>4.6453438075736022</v>
      </c>
      <c r="BB62">
        <f t="shared" si="16"/>
        <v>4.5790023956278452</v>
      </c>
      <c r="BC62">
        <f t="shared" si="16"/>
        <v>4.4934290692843515</v>
      </c>
      <c r="BD62">
        <f t="shared" si="16"/>
        <v>4.4064844618494048</v>
      </c>
      <c r="BE62">
        <f t="shared" si="16"/>
        <v>4.325574615251047</v>
      </c>
      <c r="BF62">
        <f t="shared" si="16"/>
        <v>4.2473396033599</v>
      </c>
      <c r="BG62">
        <f t="shared" si="16"/>
        <v>4.170134426392071</v>
      </c>
    </row>
    <row r="64" spans="1:59">
      <c r="A64" t="s">
        <v>565</v>
      </c>
      <c r="B64">
        <f>B58/B56</f>
        <v>7.0524999999999989E-3</v>
      </c>
      <c r="C64">
        <f t="shared" ref="C64:BG64" si="18">C58/C56</f>
        <v>7.088853092783504E-3</v>
      </c>
      <c r="D64">
        <f t="shared" si="18"/>
        <v>7.1255829015544041E-3</v>
      </c>
      <c r="E64">
        <f t="shared" si="18"/>
        <v>7.1626953124999991E-3</v>
      </c>
      <c r="F64">
        <f t="shared" si="18"/>
        <v>7.2001963350785316E-3</v>
      </c>
      <c r="G64">
        <f t="shared" si="18"/>
        <v>7.2380921052631548E-3</v>
      </c>
      <c r="H64">
        <f t="shared" si="18"/>
        <v>7.2763888888888861E-3</v>
      </c>
      <c r="I64">
        <f t="shared" si="18"/>
        <v>7.3150930851063828E-3</v>
      </c>
      <c r="J64">
        <f t="shared" si="18"/>
        <v>7.3542112299465213E-3</v>
      </c>
      <c r="K64">
        <f t="shared" si="18"/>
        <v>7.3937499999999984E-3</v>
      </c>
      <c r="L64">
        <f t="shared" si="18"/>
        <v>7.4337162162162167E-3</v>
      </c>
      <c r="M64">
        <f t="shared" si="18"/>
        <v>7.4741168478260856E-3</v>
      </c>
      <c r="N64">
        <f t="shared" si="18"/>
        <v>7.5149590163934429E-3</v>
      </c>
      <c r="O64">
        <f t="shared" si="18"/>
        <v>7.5562499999999996E-3</v>
      </c>
      <c r="P64">
        <f t="shared" si="18"/>
        <v>7.5979972375690586E-3</v>
      </c>
      <c r="Q64">
        <f t="shared" si="18"/>
        <v>7.6402083333333313E-3</v>
      </c>
      <c r="R64">
        <f t="shared" si="18"/>
        <v>7.6828910614525131E-3</v>
      </c>
      <c r="S64">
        <f t="shared" si="18"/>
        <v>7.726053370786517E-3</v>
      </c>
      <c r="T64">
        <f t="shared" si="18"/>
        <v>7.7697033898305066E-3</v>
      </c>
      <c r="U64">
        <f t="shared" si="18"/>
        <v>7.8138494318181831E-3</v>
      </c>
      <c r="V64">
        <f t="shared" si="18"/>
        <v>7.8584999999999992E-3</v>
      </c>
      <c r="W64">
        <f t="shared" si="18"/>
        <v>7.9036637931034475E-3</v>
      </c>
      <c r="X64">
        <f t="shared" si="18"/>
        <v>7.9493497109826578E-3</v>
      </c>
      <c r="Y64">
        <f t="shared" si="18"/>
        <v>7.9955668604651184E-3</v>
      </c>
      <c r="Z64">
        <f t="shared" si="18"/>
        <v>8.0423245614035088E-3</v>
      </c>
      <c r="AA64">
        <f t="shared" si="18"/>
        <v>8.0896323529411739E-3</v>
      </c>
      <c r="AB64">
        <f t="shared" si="18"/>
        <v>8.1375000000000006E-3</v>
      </c>
      <c r="AC64">
        <f t="shared" si="18"/>
        <v>8.1859375000000005E-3</v>
      </c>
      <c r="AD64">
        <f t="shared" si="18"/>
        <v>8.2349550898203581E-3</v>
      </c>
      <c r="AE64">
        <f t="shared" si="18"/>
        <v>8.2845632530120488E-3</v>
      </c>
      <c r="AF64">
        <f t="shared" si="18"/>
        <v>8.3347727272727254E-3</v>
      </c>
      <c r="AG64">
        <f t="shared" si="18"/>
        <v>8.3855945121951228E-3</v>
      </c>
      <c r="AH64">
        <f t="shared" si="18"/>
        <v>8.4370398773006144E-3</v>
      </c>
      <c r="AI64">
        <f t="shared" si="18"/>
        <v>8.4891203703703691E-3</v>
      </c>
      <c r="AJ64">
        <f t="shared" si="18"/>
        <v>8.5418478260869558E-3</v>
      </c>
      <c r="AK64">
        <f t="shared" si="18"/>
        <v>8.595234375E-3</v>
      </c>
      <c r="AL64">
        <f t="shared" si="18"/>
        <v>8.6492924528301894E-3</v>
      </c>
      <c r="AM64">
        <f t="shared" si="18"/>
        <v>8.7040348101265815E-3</v>
      </c>
      <c r="AN64">
        <f t="shared" si="18"/>
        <v>8.759474522292995E-3</v>
      </c>
      <c r="AO64">
        <f t="shared" si="18"/>
        <v>8.8156250000000005E-3</v>
      </c>
      <c r="AP64">
        <f t="shared" si="18"/>
        <v>8.8725000000000002E-3</v>
      </c>
      <c r="AQ64">
        <f t="shared" si="18"/>
        <v>8.9301136363636388E-3</v>
      </c>
      <c r="AR64">
        <f t="shared" si="18"/>
        <v>8.9884803921568644E-3</v>
      </c>
      <c r="AS64">
        <f t="shared" si="18"/>
        <v>9.0476151315789476E-3</v>
      </c>
      <c r="AT64">
        <f t="shared" si="18"/>
        <v>9.1075331125827844E-3</v>
      </c>
      <c r="AU64">
        <f t="shared" si="18"/>
        <v>9.1682499999999993E-3</v>
      </c>
      <c r="AV64">
        <f t="shared" si="18"/>
        <v>9.2297818791946314E-3</v>
      </c>
      <c r="AW64">
        <f t="shared" si="18"/>
        <v>9.2921452702702714E-3</v>
      </c>
      <c r="AX64">
        <f t="shared" si="18"/>
        <v>9.3553571428571427E-3</v>
      </c>
      <c r="AY64">
        <f t="shared" si="18"/>
        <v>9.4194349315068517E-3</v>
      </c>
      <c r="AZ64">
        <f t="shared" si="18"/>
        <v>9.4843965517241377E-3</v>
      </c>
      <c r="BA64">
        <f t="shared" si="18"/>
        <v>9.5502604166666644E-3</v>
      </c>
      <c r="BB64">
        <f t="shared" si="18"/>
        <v>9.617045454545451E-3</v>
      </c>
      <c r="BC64">
        <f t="shared" si="18"/>
        <v>9.6847711267605587E-3</v>
      </c>
      <c r="BD64">
        <f t="shared" si="18"/>
        <v>9.753457446808507E-3</v>
      </c>
      <c r="BE64">
        <f t="shared" si="18"/>
        <v>9.8231249999999985E-3</v>
      </c>
      <c r="BF64">
        <f t="shared" si="18"/>
        <v>9.8937949640287761E-3</v>
      </c>
      <c r="BG64">
        <f t="shared" si="18"/>
        <v>9.965489130434782E-3</v>
      </c>
    </row>
    <row r="65" spans="1:59">
      <c r="A65" t="s">
        <v>566</v>
      </c>
      <c r="B65">
        <f>B57/B56</f>
        <v>6.6769230769230747E-2</v>
      </c>
      <c r="C65">
        <f t="shared" ref="C65:BG65" si="19">C57/C56</f>
        <v>6.7113402061855662E-2</v>
      </c>
      <c r="D65">
        <f t="shared" si="19"/>
        <v>6.7461139896373049E-2</v>
      </c>
      <c r="E65">
        <f t="shared" si="19"/>
        <v>6.7812499999999984E-2</v>
      </c>
      <c r="F65">
        <f t="shared" si="19"/>
        <v>6.8167539267015687E-2</v>
      </c>
      <c r="G65">
        <f t="shared" si="19"/>
        <v>6.8526315789473657E-2</v>
      </c>
      <c r="H65">
        <f t="shared" si="19"/>
        <v>6.8888888888888861E-2</v>
      </c>
      <c r="I65">
        <f t="shared" si="19"/>
        <v>6.9255319148936165E-2</v>
      </c>
      <c r="J65">
        <f t="shared" si="19"/>
        <v>6.9625668449197847E-2</v>
      </c>
      <c r="K65">
        <f t="shared" si="19"/>
        <v>6.9999999999999979E-2</v>
      </c>
      <c r="L65">
        <f t="shared" si="19"/>
        <v>7.037837837837839E-2</v>
      </c>
      <c r="M65">
        <f t="shared" si="19"/>
        <v>7.0760869565217377E-2</v>
      </c>
      <c r="N65">
        <f t="shared" si="19"/>
        <v>7.1147540983606566E-2</v>
      </c>
      <c r="O65">
        <f t="shared" si="19"/>
        <v>7.1538461538461523E-2</v>
      </c>
      <c r="P65">
        <f t="shared" si="19"/>
        <v>7.1933701657458549E-2</v>
      </c>
      <c r="Q65">
        <f t="shared" si="19"/>
        <v>7.2333333333333319E-2</v>
      </c>
      <c r="R65">
        <f t="shared" si="19"/>
        <v>7.2737430167597761E-2</v>
      </c>
      <c r="S65">
        <f t="shared" si="19"/>
        <v>7.3146067415730334E-2</v>
      </c>
      <c r="T65">
        <f t="shared" si="19"/>
        <v>7.3559322033898297E-2</v>
      </c>
      <c r="U65">
        <f t="shared" si="19"/>
        <v>7.3977272727272725E-2</v>
      </c>
      <c r="V65">
        <f t="shared" si="19"/>
        <v>7.4399999999999994E-2</v>
      </c>
      <c r="W65">
        <f t="shared" si="19"/>
        <v>7.4827586206896543E-2</v>
      </c>
      <c r="X65">
        <f t="shared" si="19"/>
        <v>7.5260115606936406E-2</v>
      </c>
      <c r="Y65">
        <f t="shared" si="19"/>
        <v>7.5697674418604657E-2</v>
      </c>
      <c r="Z65">
        <f t="shared" si="19"/>
        <v>7.614035087719298E-2</v>
      </c>
      <c r="AA65">
        <f t="shared" si="19"/>
        <v>7.6588235294117638E-2</v>
      </c>
      <c r="AB65">
        <f t="shared" si="19"/>
        <v>7.7041420118343196E-2</v>
      </c>
      <c r="AC65">
        <f t="shared" si="19"/>
        <v>7.7500000000000013E-2</v>
      </c>
      <c r="AD65">
        <f t="shared" si="19"/>
        <v>7.7964071856287412E-2</v>
      </c>
      <c r="AE65">
        <f t="shared" si="19"/>
        <v>7.8433734939759039E-2</v>
      </c>
      <c r="AF65">
        <f t="shared" si="19"/>
        <v>7.8909090909090887E-2</v>
      </c>
      <c r="AG65">
        <f t="shared" si="19"/>
        <v>7.9390243902439012E-2</v>
      </c>
      <c r="AH65">
        <f t="shared" si="19"/>
        <v>7.9877300613496946E-2</v>
      </c>
      <c r="AI65">
        <f t="shared" si="19"/>
        <v>8.037037037037037E-2</v>
      </c>
      <c r="AJ65">
        <f t="shared" si="19"/>
        <v>8.086956521739129E-2</v>
      </c>
      <c r="AK65">
        <f t="shared" si="19"/>
        <v>8.1375000000000003E-2</v>
      </c>
      <c r="AL65">
        <f t="shared" si="19"/>
        <v>8.188679245283019E-2</v>
      </c>
      <c r="AM65">
        <f t="shared" si="19"/>
        <v>8.2405063291139238E-2</v>
      </c>
      <c r="AN65">
        <f t="shared" si="19"/>
        <v>8.2929936305732491E-2</v>
      </c>
      <c r="AO65">
        <f t="shared" si="19"/>
        <v>8.3461538461538476E-2</v>
      </c>
      <c r="AP65">
        <f t="shared" si="19"/>
        <v>8.4000000000000005E-2</v>
      </c>
      <c r="AQ65">
        <f t="shared" si="19"/>
        <v>8.4545454545454563E-2</v>
      </c>
      <c r="AR65">
        <f t="shared" si="19"/>
        <v>8.5098039215686289E-2</v>
      </c>
      <c r="AS65">
        <f t="shared" si="19"/>
        <v>8.5657894736842113E-2</v>
      </c>
      <c r="AT65">
        <f t="shared" si="19"/>
        <v>8.622516556291393E-2</v>
      </c>
      <c r="AU65">
        <f t="shared" si="19"/>
        <v>8.6799999999999988E-2</v>
      </c>
      <c r="AV65">
        <f t="shared" si="19"/>
        <v>8.7382550335570464E-2</v>
      </c>
      <c r="AW65">
        <f t="shared" si="19"/>
        <v>8.7972972972972976E-2</v>
      </c>
      <c r="AX65">
        <f t="shared" si="19"/>
        <v>8.8571428571428579E-2</v>
      </c>
      <c r="AY65">
        <f t="shared" si="19"/>
        <v>8.9178082191780847E-2</v>
      </c>
      <c r="AZ65">
        <f t="shared" si="19"/>
        <v>8.979310344827586E-2</v>
      </c>
      <c r="BA65">
        <f t="shared" si="19"/>
        <v>9.0416666666666645E-2</v>
      </c>
      <c r="BB65">
        <f t="shared" si="19"/>
        <v>9.1048951048951013E-2</v>
      </c>
      <c r="BC65">
        <f t="shared" si="19"/>
        <v>9.1690140845070392E-2</v>
      </c>
      <c r="BD65">
        <f t="shared" si="19"/>
        <v>9.2340425531914863E-2</v>
      </c>
      <c r="BE65">
        <f t="shared" si="19"/>
        <v>9.2999999999999985E-2</v>
      </c>
      <c r="BF65">
        <f t="shared" si="19"/>
        <v>9.3669064748201428E-2</v>
      </c>
      <c r="BG65">
        <f t="shared" si="19"/>
        <v>9.4347826086956521E-2</v>
      </c>
    </row>
    <row r="66" spans="1:59">
      <c r="A66" s="75" t="s">
        <v>567</v>
      </c>
      <c r="B66" s="75">
        <f>B58/B57</f>
        <v>0.105625</v>
      </c>
      <c r="C66" s="75">
        <f t="shared" ref="C66:BG66" si="20">C58/C57</f>
        <v>0.105625</v>
      </c>
      <c r="D66" s="75">
        <f t="shared" si="20"/>
        <v>0.10562500000000002</v>
      </c>
      <c r="E66" s="75">
        <f t="shared" si="20"/>
        <v>0.10562500000000001</v>
      </c>
      <c r="F66" s="75">
        <f t="shared" si="20"/>
        <v>0.105625</v>
      </c>
      <c r="G66" s="75">
        <f t="shared" si="20"/>
        <v>0.10562499999999998</v>
      </c>
      <c r="H66" s="75">
        <f t="shared" si="20"/>
        <v>0.105625</v>
      </c>
      <c r="I66" s="75">
        <f t="shared" si="20"/>
        <v>0.105625</v>
      </c>
      <c r="J66" s="75">
        <f t="shared" si="20"/>
        <v>0.10562499999999998</v>
      </c>
      <c r="K66" s="75">
        <f t="shared" si="20"/>
        <v>0.105625</v>
      </c>
      <c r="L66" s="75">
        <f t="shared" si="20"/>
        <v>0.105625</v>
      </c>
      <c r="M66" s="75">
        <f t="shared" si="20"/>
        <v>0.105625</v>
      </c>
      <c r="N66" s="75">
        <f t="shared" si="20"/>
        <v>0.105625</v>
      </c>
      <c r="O66" s="75">
        <f t="shared" si="20"/>
        <v>0.10562500000000002</v>
      </c>
      <c r="P66" s="75">
        <f t="shared" si="20"/>
        <v>0.10562499999999998</v>
      </c>
      <c r="Q66" s="75">
        <f t="shared" si="20"/>
        <v>0.105625</v>
      </c>
      <c r="R66" s="75">
        <f t="shared" si="20"/>
        <v>0.105625</v>
      </c>
      <c r="S66" s="75">
        <f t="shared" si="20"/>
        <v>0.105625</v>
      </c>
      <c r="T66" s="75">
        <f t="shared" si="20"/>
        <v>0.105625</v>
      </c>
      <c r="U66" s="75">
        <f t="shared" si="20"/>
        <v>0.10562500000000001</v>
      </c>
      <c r="V66" s="75">
        <f t="shared" si="20"/>
        <v>0.105625</v>
      </c>
      <c r="W66" s="75">
        <f t="shared" si="20"/>
        <v>0.105625</v>
      </c>
      <c r="X66" s="75">
        <f t="shared" si="20"/>
        <v>0.105625</v>
      </c>
      <c r="Y66" s="75">
        <f t="shared" si="20"/>
        <v>0.10562500000000001</v>
      </c>
      <c r="Z66" s="75">
        <f t="shared" si="20"/>
        <v>0.10562499999999998</v>
      </c>
      <c r="AA66" s="75">
        <f t="shared" si="20"/>
        <v>0.10562499999999998</v>
      </c>
      <c r="AB66" s="75">
        <f t="shared" si="20"/>
        <v>0.105625</v>
      </c>
      <c r="AC66" s="75">
        <f t="shared" si="20"/>
        <v>0.10562500000000001</v>
      </c>
      <c r="AD66" s="75">
        <f t="shared" si="20"/>
        <v>0.105625</v>
      </c>
      <c r="AE66" s="75">
        <f t="shared" si="20"/>
        <v>0.105625</v>
      </c>
      <c r="AF66" s="75">
        <f t="shared" si="20"/>
        <v>0.105625</v>
      </c>
      <c r="AG66" s="75">
        <f t="shared" si="20"/>
        <v>0.10562500000000001</v>
      </c>
      <c r="AH66" s="75">
        <f t="shared" si="20"/>
        <v>0.105625</v>
      </c>
      <c r="AI66" s="75">
        <f t="shared" si="20"/>
        <v>0.105625</v>
      </c>
      <c r="AJ66" s="75">
        <f t="shared" si="20"/>
        <v>0.105625</v>
      </c>
      <c r="AK66" s="75">
        <f t="shared" si="20"/>
        <v>0.10562500000000001</v>
      </c>
      <c r="AL66" s="75">
        <f t="shared" si="20"/>
        <v>0.10562500000000001</v>
      </c>
      <c r="AM66" s="75">
        <f t="shared" si="20"/>
        <v>0.105625</v>
      </c>
      <c r="AN66" s="75">
        <f t="shared" si="20"/>
        <v>0.105625</v>
      </c>
      <c r="AO66" s="75">
        <f t="shared" si="20"/>
        <v>0.105625</v>
      </c>
      <c r="AP66" s="75">
        <f t="shared" si="20"/>
        <v>0.10562499999999998</v>
      </c>
      <c r="AQ66" s="75">
        <f t="shared" si="20"/>
        <v>0.10562500000000001</v>
      </c>
      <c r="AR66" s="75">
        <f t="shared" si="20"/>
        <v>0.105625</v>
      </c>
      <c r="AS66" s="75">
        <f t="shared" si="20"/>
        <v>0.105625</v>
      </c>
      <c r="AT66" s="75">
        <f t="shared" si="20"/>
        <v>0.105625</v>
      </c>
      <c r="AU66" s="75">
        <f t="shared" si="20"/>
        <v>0.10562500000000002</v>
      </c>
      <c r="AV66" s="75">
        <f t="shared" si="20"/>
        <v>0.105625</v>
      </c>
      <c r="AW66" s="75">
        <f t="shared" si="20"/>
        <v>0.105625</v>
      </c>
      <c r="AX66" s="75">
        <f t="shared" si="20"/>
        <v>0.105625</v>
      </c>
      <c r="AY66" s="75">
        <f t="shared" si="20"/>
        <v>0.105625</v>
      </c>
      <c r="AZ66" s="75">
        <f t="shared" si="20"/>
        <v>0.105625</v>
      </c>
      <c r="BA66" s="75">
        <f t="shared" si="20"/>
        <v>0.105625</v>
      </c>
      <c r="BB66" s="75">
        <f t="shared" si="20"/>
        <v>0.10562500000000001</v>
      </c>
      <c r="BC66" s="75">
        <f t="shared" si="20"/>
        <v>0.10562499999999998</v>
      </c>
      <c r="BD66" s="75">
        <f t="shared" si="20"/>
        <v>0.105625</v>
      </c>
      <c r="BE66" s="75">
        <f t="shared" si="20"/>
        <v>0.105625</v>
      </c>
      <c r="BF66" s="75">
        <f t="shared" si="20"/>
        <v>0.105625</v>
      </c>
      <c r="BG66" s="75">
        <f t="shared" si="20"/>
        <v>0.105625</v>
      </c>
    </row>
    <row r="67" spans="1:59">
      <c r="D67" t="s">
        <v>546</v>
      </c>
    </row>
    <row r="69" spans="1:59">
      <c r="A69" s="15" t="s">
        <v>569</v>
      </c>
    </row>
    <row r="71" spans="1:59">
      <c r="A71" s="25" t="s">
        <v>570</v>
      </c>
    </row>
    <row r="72" spans="1:59">
      <c r="B72">
        <f>1960</f>
        <v>1960</v>
      </c>
      <c r="C72">
        <f>B72+1</f>
        <v>1961</v>
      </c>
      <c r="D72">
        <f t="shared" ref="D72:BF72" si="21">C72+1</f>
        <v>1962</v>
      </c>
      <c r="E72">
        <f t="shared" si="21"/>
        <v>1963</v>
      </c>
      <c r="F72">
        <f t="shared" si="21"/>
        <v>1964</v>
      </c>
      <c r="G72">
        <f t="shared" si="21"/>
        <v>1965</v>
      </c>
      <c r="H72">
        <f t="shared" si="21"/>
        <v>1966</v>
      </c>
      <c r="I72">
        <f t="shared" si="21"/>
        <v>1967</v>
      </c>
      <c r="J72">
        <f t="shared" si="21"/>
        <v>1968</v>
      </c>
      <c r="K72">
        <f t="shared" si="21"/>
        <v>1969</v>
      </c>
      <c r="L72">
        <f t="shared" si="21"/>
        <v>1970</v>
      </c>
      <c r="M72">
        <f t="shared" si="21"/>
        <v>1971</v>
      </c>
      <c r="N72">
        <f t="shared" si="21"/>
        <v>1972</v>
      </c>
      <c r="O72">
        <f t="shared" si="21"/>
        <v>1973</v>
      </c>
      <c r="P72">
        <f t="shared" si="21"/>
        <v>1974</v>
      </c>
      <c r="Q72">
        <f t="shared" si="21"/>
        <v>1975</v>
      </c>
      <c r="R72">
        <f t="shared" si="21"/>
        <v>1976</v>
      </c>
      <c r="S72">
        <f t="shared" si="21"/>
        <v>1977</v>
      </c>
      <c r="T72">
        <f t="shared" si="21"/>
        <v>1978</v>
      </c>
      <c r="U72">
        <f t="shared" si="21"/>
        <v>1979</v>
      </c>
      <c r="V72">
        <f t="shared" si="21"/>
        <v>1980</v>
      </c>
      <c r="W72">
        <f t="shared" si="21"/>
        <v>1981</v>
      </c>
      <c r="X72">
        <f t="shared" si="21"/>
        <v>1982</v>
      </c>
      <c r="Y72">
        <f t="shared" si="21"/>
        <v>1983</v>
      </c>
      <c r="Z72">
        <f t="shared" si="21"/>
        <v>1984</v>
      </c>
      <c r="AA72">
        <f t="shared" si="21"/>
        <v>1985</v>
      </c>
      <c r="AB72">
        <f t="shared" si="21"/>
        <v>1986</v>
      </c>
      <c r="AC72">
        <f t="shared" si="21"/>
        <v>1987</v>
      </c>
      <c r="AD72">
        <f t="shared" si="21"/>
        <v>1988</v>
      </c>
      <c r="AE72">
        <f t="shared" si="21"/>
        <v>1989</v>
      </c>
      <c r="AF72">
        <f t="shared" si="21"/>
        <v>1990</v>
      </c>
      <c r="AG72">
        <f t="shared" si="21"/>
        <v>1991</v>
      </c>
      <c r="AH72">
        <f t="shared" si="21"/>
        <v>1992</v>
      </c>
      <c r="AI72">
        <f t="shared" si="21"/>
        <v>1993</v>
      </c>
      <c r="AJ72">
        <f t="shared" si="21"/>
        <v>1994</v>
      </c>
      <c r="AK72">
        <f t="shared" si="21"/>
        <v>1995</v>
      </c>
      <c r="AL72">
        <f t="shared" si="21"/>
        <v>1996</v>
      </c>
      <c r="AM72">
        <f t="shared" si="21"/>
        <v>1997</v>
      </c>
      <c r="AN72">
        <f t="shared" si="21"/>
        <v>1998</v>
      </c>
      <c r="AO72">
        <f t="shared" si="21"/>
        <v>1999</v>
      </c>
      <c r="AP72">
        <f t="shared" si="21"/>
        <v>2000</v>
      </c>
      <c r="AQ72">
        <f t="shared" si="21"/>
        <v>2001</v>
      </c>
      <c r="AR72">
        <f t="shared" si="21"/>
        <v>2002</v>
      </c>
      <c r="AS72">
        <f t="shared" si="21"/>
        <v>2003</v>
      </c>
      <c r="AT72">
        <f t="shared" si="21"/>
        <v>2004</v>
      </c>
      <c r="AU72">
        <f t="shared" si="21"/>
        <v>2005</v>
      </c>
      <c r="AV72">
        <f t="shared" si="21"/>
        <v>2006</v>
      </c>
      <c r="AW72">
        <f t="shared" si="21"/>
        <v>2007</v>
      </c>
      <c r="AX72">
        <f t="shared" si="21"/>
        <v>2008</v>
      </c>
      <c r="AY72">
        <f t="shared" si="21"/>
        <v>2009</v>
      </c>
      <c r="AZ72">
        <f t="shared" si="21"/>
        <v>2010</v>
      </c>
      <c r="BA72">
        <f t="shared" si="21"/>
        <v>2011</v>
      </c>
      <c r="BB72">
        <f t="shared" si="21"/>
        <v>2012</v>
      </c>
      <c r="BC72">
        <f t="shared" si="21"/>
        <v>2013</v>
      </c>
      <c r="BD72">
        <f t="shared" si="21"/>
        <v>2014</v>
      </c>
      <c r="BE72">
        <f t="shared" si="21"/>
        <v>2015</v>
      </c>
      <c r="BF72">
        <f t="shared" si="21"/>
        <v>2016</v>
      </c>
      <c r="BG72">
        <f>BF72+1</f>
        <v>2017</v>
      </c>
    </row>
    <row r="73" spans="1:59" s="22" customFormat="1" ht="28">
      <c r="A73" s="69" t="s">
        <v>568</v>
      </c>
      <c r="B73" s="70">
        <v>2630</v>
      </c>
      <c r="C73" s="22">
        <v>2659</v>
      </c>
      <c r="D73" s="22">
        <v>2788</v>
      </c>
      <c r="E73" s="22">
        <v>2696</v>
      </c>
      <c r="F73" s="22">
        <v>2593</v>
      </c>
      <c r="G73" s="22">
        <v>2657</v>
      </c>
      <c r="H73" s="22">
        <v>2713</v>
      </c>
      <c r="I73" s="22">
        <v>2744</v>
      </c>
      <c r="J73" s="22">
        <v>2752</v>
      </c>
      <c r="K73" s="22">
        <v>2642</v>
      </c>
      <c r="L73" s="22">
        <v>2731</v>
      </c>
      <c r="M73" s="22">
        <v>2760</v>
      </c>
      <c r="N73" s="22">
        <v>2834</v>
      </c>
      <c r="O73" s="22">
        <v>2844</v>
      </c>
      <c r="P73" s="22">
        <v>3076</v>
      </c>
      <c r="Q73" s="22">
        <v>3084</v>
      </c>
      <c r="R73" s="22">
        <v>3049</v>
      </c>
      <c r="S73" s="22">
        <v>3005</v>
      </c>
      <c r="T73" s="22">
        <v>3003</v>
      </c>
      <c r="U73" s="22">
        <v>3049</v>
      </c>
      <c r="V73" s="22">
        <v>3116</v>
      </c>
      <c r="W73" s="22">
        <v>2982</v>
      </c>
      <c r="X73" s="22">
        <v>3070</v>
      </c>
      <c r="Y73" s="22">
        <v>3045</v>
      </c>
      <c r="Z73" s="22">
        <v>3036</v>
      </c>
      <c r="AA73" s="22">
        <v>3110</v>
      </c>
      <c r="AB73" s="22">
        <v>3098</v>
      </c>
      <c r="AC73" s="22">
        <v>3150</v>
      </c>
      <c r="AD73" s="22">
        <v>3208</v>
      </c>
      <c r="AE73" s="22">
        <v>3240</v>
      </c>
      <c r="AF73" s="22">
        <v>3260</v>
      </c>
      <c r="AG73" s="22">
        <v>3410</v>
      </c>
      <c r="AH73" s="22">
        <v>3405</v>
      </c>
      <c r="AI73" s="22">
        <v>3308</v>
      </c>
      <c r="AJ73" s="22">
        <v>3304</v>
      </c>
      <c r="AK73" s="22">
        <v>3217</v>
      </c>
      <c r="AL73" s="22">
        <v>3357</v>
      </c>
      <c r="AM73" s="22">
        <v>3302</v>
      </c>
      <c r="AN73" s="22">
        <v>3337</v>
      </c>
      <c r="AO73" s="22">
        <v>3331</v>
      </c>
      <c r="AP73" s="22">
        <v>3360</v>
      </c>
      <c r="AQ73" s="22">
        <v>3332</v>
      </c>
      <c r="AR73" s="22">
        <v>3359</v>
      </c>
      <c r="AS73" s="22">
        <v>3297</v>
      </c>
      <c r="AT73" s="22">
        <v>3246</v>
      </c>
      <c r="AU73" s="22">
        <v>3220</v>
      </c>
      <c r="AV73" s="22">
        <v>3227</v>
      </c>
      <c r="AW73" s="22">
        <v>3223</v>
      </c>
      <c r="AX73" s="22">
        <v>3208</v>
      </c>
      <c r="AY73" s="22">
        <v>3205</v>
      </c>
      <c r="AZ73" s="22">
        <v>3183</v>
      </c>
      <c r="BA73" s="22">
        <v>3192</v>
      </c>
      <c r="BB73" s="22">
        <v>3173</v>
      </c>
      <c r="BC73" s="22">
        <v>3174</v>
      </c>
      <c r="BD73" s="70">
        <v>3170</v>
      </c>
      <c r="BE73" s="70">
        <v>3165</v>
      </c>
      <c r="BF73" s="70">
        <v>3160</v>
      </c>
      <c r="BG73" s="70">
        <v>3155</v>
      </c>
    </row>
    <row r="74" spans="1:59">
      <c r="A74" t="s">
        <v>571</v>
      </c>
      <c r="B74">
        <f t="shared" ref="B74:AG74" si="22">B73*B40</f>
        <v>2564.25</v>
      </c>
      <c r="C74">
        <f t="shared" si="22"/>
        <v>2579.23</v>
      </c>
      <c r="D74">
        <f t="shared" si="22"/>
        <v>2690.42</v>
      </c>
      <c r="E74">
        <f t="shared" si="22"/>
        <v>2588.16</v>
      </c>
      <c r="F74">
        <f t="shared" si="22"/>
        <v>2476.3150000000001</v>
      </c>
      <c r="G74">
        <f t="shared" si="22"/>
        <v>2524.15</v>
      </c>
      <c r="H74">
        <f t="shared" si="22"/>
        <v>2563.7849999999999</v>
      </c>
      <c r="I74">
        <f t="shared" si="22"/>
        <v>2579.3599999999997</v>
      </c>
      <c r="J74">
        <f t="shared" si="22"/>
        <v>2573.12</v>
      </c>
      <c r="K74">
        <f t="shared" si="22"/>
        <v>2457.06</v>
      </c>
      <c r="L74">
        <f t="shared" si="22"/>
        <v>2526.1749999999997</v>
      </c>
      <c r="M74">
        <f t="shared" si="22"/>
        <v>2539.1999999999998</v>
      </c>
      <c r="N74">
        <f t="shared" si="22"/>
        <v>2593.1099999999997</v>
      </c>
      <c r="O74">
        <f t="shared" si="22"/>
        <v>2588.04</v>
      </c>
      <c r="P74">
        <f t="shared" si="22"/>
        <v>2783.7799999999997</v>
      </c>
      <c r="Q74">
        <f t="shared" si="22"/>
        <v>2775.6</v>
      </c>
      <c r="R74">
        <f t="shared" si="22"/>
        <v>2728.8549999999996</v>
      </c>
      <c r="S74">
        <f t="shared" si="22"/>
        <v>2674.45</v>
      </c>
      <c r="T74">
        <f t="shared" si="22"/>
        <v>2657.6549999999997</v>
      </c>
      <c r="U74">
        <f t="shared" si="22"/>
        <v>2683.12</v>
      </c>
      <c r="V74">
        <f t="shared" si="22"/>
        <v>2726.4999999999995</v>
      </c>
      <c r="W74">
        <f t="shared" si="22"/>
        <v>2594.3399999999997</v>
      </c>
      <c r="X74">
        <f t="shared" si="22"/>
        <v>2655.5499999999997</v>
      </c>
      <c r="Y74">
        <f t="shared" si="22"/>
        <v>2618.6999999999998</v>
      </c>
      <c r="Z74">
        <f t="shared" si="22"/>
        <v>2595.7799999999997</v>
      </c>
      <c r="AA74">
        <f t="shared" si="22"/>
        <v>2643.4999999999995</v>
      </c>
      <c r="AB74">
        <f t="shared" si="22"/>
        <v>2617.8099999999995</v>
      </c>
      <c r="AC74">
        <f t="shared" si="22"/>
        <v>2645.9999999999995</v>
      </c>
      <c r="AD74">
        <f t="shared" si="22"/>
        <v>2678.6799999999994</v>
      </c>
      <c r="AE74">
        <f t="shared" si="22"/>
        <v>2689.1999999999994</v>
      </c>
      <c r="AF74">
        <f t="shared" si="22"/>
        <v>2689.4999999999995</v>
      </c>
      <c r="AG74">
        <f t="shared" si="22"/>
        <v>2796.1999999999994</v>
      </c>
      <c r="AH74">
        <f t="shared" ref="AH74:BG74" si="23">AH73*AH40</f>
        <v>2775.0749999999994</v>
      </c>
      <c r="AI74">
        <f t="shared" si="23"/>
        <v>2679.4799999999996</v>
      </c>
      <c r="AJ74">
        <f t="shared" si="23"/>
        <v>2659.7199999999993</v>
      </c>
      <c r="AK74">
        <f t="shared" si="23"/>
        <v>2573.5999999999995</v>
      </c>
      <c r="AL74">
        <f t="shared" si="23"/>
        <v>2668.8149999999996</v>
      </c>
      <c r="AM74">
        <f t="shared" si="23"/>
        <v>2608.5799999999995</v>
      </c>
      <c r="AN74">
        <f t="shared" si="23"/>
        <v>2619.5449999999992</v>
      </c>
      <c r="AO74">
        <f t="shared" si="23"/>
        <v>2598.1799999999994</v>
      </c>
      <c r="AP74">
        <f t="shared" si="23"/>
        <v>2603.9999999999995</v>
      </c>
      <c r="AQ74">
        <f t="shared" si="23"/>
        <v>2565.6399999999994</v>
      </c>
      <c r="AR74">
        <f t="shared" si="23"/>
        <v>2569.6349999999993</v>
      </c>
      <c r="AS74">
        <f t="shared" si="23"/>
        <v>2505.7199999999993</v>
      </c>
      <c r="AT74">
        <f t="shared" si="23"/>
        <v>2450.7299999999991</v>
      </c>
      <c r="AU74">
        <f t="shared" si="23"/>
        <v>2414.9999999999991</v>
      </c>
      <c r="AV74">
        <f t="shared" si="23"/>
        <v>2404.1149999999993</v>
      </c>
      <c r="AW74">
        <f t="shared" si="23"/>
        <v>2385.0199999999991</v>
      </c>
      <c r="AX74">
        <f t="shared" si="23"/>
        <v>2357.8799999999992</v>
      </c>
      <c r="AY74">
        <f t="shared" si="23"/>
        <v>2339.6499999999992</v>
      </c>
      <c r="AZ74">
        <f t="shared" si="23"/>
        <v>2307.6749999999997</v>
      </c>
      <c r="BA74">
        <f t="shared" si="23"/>
        <v>2298.2399999999998</v>
      </c>
      <c r="BB74">
        <f t="shared" si="23"/>
        <v>2268.6949999999997</v>
      </c>
      <c r="BC74">
        <f t="shared" si="23"/>
        <v>2253.54</v>
      </c>
      <c r="BD74">
        <f t="shared" si="23"/>
        <v>2234.85</v>
      </c>
      <c r="BE74">
        <f t="shared" si="23"/>
        <v>2215.5</v>
      </c>
      <c r="BF74">
        <f t="shared" si="23"/>
        <v>2196.1999999999998</v>
      </c>
      <c r="BG74">
        <f t="shared" si="23"/>
        <v>2176.9499999999998</v>
      </c>
    </row>
  </sheetData>
  <pageMargins left="0.7" right="0.7" top="0.75" bottom="0.75" header="0.3" footer="0.3"/>
  <pageSetup paperSize="9" orientation="portrait" r:id="rId1"/>
  <drawing r:id="rId2"/>
  <mc:AlternateContent xmlns:mc="http://schemas.openxmlformats.org/markup-compatibility/2006">
    <mc:Choice Requires="v">
      <legacyDrawing r:id="rId3"/>
    </mc:Choice>
  </mc:AlternateContent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BN445"/>
  <sheetViews>
    <sheetView topLeftCell="A5" zoomScale="70" zoomScaleNormal="70" workbookViewId="0">
      <pane xSplit="2" topLeftCell="C1" activePane="topRight" state="frozen"/>
      <selection pane="topRight" activeCell="R23" sqref="R23"/>
    </sheetView>
  </sheetViews>
  <sheetFormatPr baseColWidth="10" defaultColWidth="8.83203125" defaultRowHeight="13"/>
  <cols>
    <col min="1" max="1" width="18.83203125" customWidth="1"/>
    <col min="2" max="2" width="29" customWidth="1"/>
    <col min="3" max="3" width="18.5" customWidth="1"/>
    <col min="4" max="4" width="7.6640625" customWidth="1"/>
    <col min="5" max="5" width="14.83203125" customWidth="1"/>
    <col min="7" max="7" width="11.6640625" bestFit="1" customWidth="1"/>
    <col min="12" max="12" width="20.33203125" bestFit="1" customWidth="1"/>
  </cols>
  <sheetData>
    <row r="2" spans="1:63">
      <c r="A2" t="s">
        <v>730</v>
      </c>
    </row>
    <row r="4" spans="1:63">
      <c r="A4" s="324" t="s">
        <v>714</v>
      </c>
      <c r="B4" s="324"/>
      <c r="C4" s="324"/>
      <c r="D4" s="324"/>
      <c r="E4" s="324"/>
    </row>
    <row r="6" spans="1:63">
      <c r="A6" t="s">
        <v>772</v>
      </c>
    </row>
    <row r="8" spans="1:63" s="20" customFormat="1">
      <c r="G8" s="20">
        <v>1960</v>
      </c>
      <c r="H8" s="20">
        <f>G8+1</f>
        <v>1961</v>
      </c>
      <c r="I8" s="20">
        <f t="shared" ref="I8:BH8" si="0">H8+1</f>
        <v>1962</v>
      </c>
      <c r="J8" s="20">
        <f t="shared" si="0"/>
        <v>1963</v>
      </c>
      <c r="K8" s="20">
        <f t="shared" si="0"/>
        <v>1964</v>
      </c>
      <c r="L8" s="20">
        <f t="shared" si="0"/>
        <v>1965</v>
      </c>
      <c r="M8" s="20">
        <f t="shared" si="0"/>
        <v>1966</v>
      </c>
      <c r="N8" s="20">
        <f t="shared" si="0"/>
        <v>1967</v>
      </c>
      <c r="O8" s="20">
        <f t="shared" si="0"/>
        <v>1968</v>
      </c>
      <c r="P8" s="20">
        <f t="shared" si="0"/>
        <v>1969</v>
      </c>
      <c r="Q8" s="20">
        <f t="shared" si="0"/>
        <v>1970</v>
      </c>
      <c r="R8" s="20">
        <f t="shared" si="0"/>
        <v>1971</v>
      </c>
      <c r="S8" s="20">
        <f t="shared" si="0"/>
        <v>1972</v>
      </c>
      <c r="T8" s="20">
        <f t="shared" si="0"/>
        <v>1973</v>
      </c>
      <c r="U8" s="20">
        <f t="shared" si="0"/>
        <v>1974</v>
      </c>
      <c r="V8" s="20">
        <f t="shared" si="0"/>
        <v>1975</v>
      </c>
      <c r="W8" s="20">
        <f t="shared" si="0"/>
        <v>1976</v>
      </c>
      <c r="X8" s="20">
        <f t="shared" si="0"/>
        <v>1977</v>
      </c>
      <c r="Y8" s="20">
        <f t="shared" si="0"/>
        <v>1978</v>
      </c>
      <c r="Z8" s="20">
        <f t="shared" si="0"/>
        <v>1979</v>
      </c>
      <c r="AA8" s="20">
        <f t="shared" si="0"/>
        <v>1980</v>
      </c>
      <c r="AB8" s="20">
        <f t="shared" si="0"/>
        <v>1981</v>
      </c>
      <c r="AC8" s="20">
        <f>AB8+1</f>
        <v>1982</v>
      </c>
      <c r="AD8" s="20">
        <f t="shared" si="0"/>
        <v>1983</v>
      </c>
      <c r="AE8" s="20">
        <f t="shared" si="0"/>
        <v>1984</v>
      </c>
      <c r="AF8" s="20">
        <f t="shared" si="0"/>
        <v>1985</v>
      </c>
      <c r="AG8" s="20">
        <f t="shared" si="0"/>
        <v>1986</v>
      </c>
      <c r="AH8" s="20">
        <f t="shared" si="0"/>
        <v>1987</v>
      </c>
      <c r="AI8" s="20">
        <f t="shared" si="0"/>
        <v>1988</v>
      </c>
      <c r="AJ8" s="20">
        <f t="shared" si="0"/>
        <v>1989</v>
      </c>
      <c r="AK8" s="20">
        <f t="shared" si="0"/>
        <v>1990</v>
      </c>
      <c r="AL8" s="20">
        <f t="shared" si="0"/>
        <v>1991</v>
      </c>
      <c r="AM8" s="20">
        <f t="shared" si="0"/>
        <v>1992</v>
      </c>
      <c r="AN8" s="20">
        <f t="shared" si="0"/>
        <v>1993</v>
      </c>
      <c r="AO8" s="20">
        <f t="shared" si="0"/>
        <v>1994</v>
      </c>
      <c r="AP8" s="20">
        <f t="shared" si="0"/>
        <v>1995</v>
      </c>
      <c r="AQ8" s="20">
        <f t="shared" si="0"/>
        <v>1996</v>
      </c>
      <c r="AR8" s="20">
        <f t="shared" si="0"/>
        <v>1997</v>
      </c>
      <c r="AS8" s="20">
        <f t="shared" si="0"/>
        <v>1998</v>
      </c>
      <c r="AT8" s="20">
        <f t="shared" si="0"/>
        <v>1999</v>
      </c>
      <c r="AU8" s="20">
        <f t="shared" si="0"/>
        <v>2000</v>
      </c>
      <c r="AV8" s="20">
        <f t="shared" si="0"/>
        <v>2001</v>
      </c>
      <c r="AW8" s="20">
        <f t="shared" si="0"/>
        <v>2002</v>
      </c>
      <c r="AX8" s="20">
        <f>AW8+1</f>
        <v>2003</v>
      </c>
      <c r="AY8" s="20">
        <f t="shared" si="0"/>
        <v>2004</v>
      </c>
      <c r="AZ8" s="20">
        <f t="shared" si="0"/>
        <v>2005</v>
      </c>
      <c r="BA8" s="20">
        <f t="shared" si="0"/>
        <v>2006</v>
      </c>
      <c r="BB8" s="20">
        <f t="shared" si="0"/>
        <v>2007</v>
      </c>
      <c r="BC8" s="20">
        <f t="shared" si="0"/>
        <v>2008</v>
      </c>
      <c r="BD8" s="20">
        <f t="shared" si="0"/>
        <v>2009</v>
      </c>
      <c r="BE8" s="20">
        <f t="shared" si="0"/>
        <v>2010</v>
      </c>
      <c r="BF8" s="20">
        <f t="shared" si="0"/>
        <v>2011</v>
      </c>
      <c r="BG8" s="20">
        <f t="shared" si="0"/>
        <v>2012</v>
      </c>
      <c r="BH8" s="20">
        <f t="shared" si="0"/>
        <v>2013</v>
      </c>
      <c r="BI8" s="20">
        <f t="shared" ref="BI8" si="1">BH8+1</f>
        <v>2014</v>
      </c>
      <c r="BJ8" s="20">
        <f t="shared" ref="BJ8" si="2">BI8+1</f>
        <v>2015</v>
      </c>
      <c r="BK8" s="20">
        <f t="shared" ref="BK8" si="3">BJ8+1</f>
        <v>2016</v>
      </c>
    </row>
    <row r="9" spans="1:63">
      <c r="A9" t="str">
        <f>VLOOKUP(B9,[1]IEA_Categories!$B$24:$C$69,2,FALSE)</f>
        <v>Industry</v>
      </c>
      <c r="B9" t="s">
        <v>84</v>
      </c>
      <c r="D9" t="s">
        <v>666</v>
      </c>
      <c r="G9">
        <v>1476</v>
      </c>
      <c r="H9">
        <v>1548</v>
      </c>
      <c r="I9">
        <v>1471</v>
      </c>
      <c r="J9">
        <v>1249</v>
      </c>
      <c r="K9">
        <v>1152</v>
      </c>
      <c r="L9">
        <v>1301</v>
      </c>
      <c r="M9">
        <v>1281</v>
      </c>
      <c r="N9">
        <v>1588</v>
      </c>
      <c r="O9">
        <v>1500</v>
      </c>
      <c r="P9">
        <v>2047</v>
      </c>
      <c r="Q9">
        <v>2387</v>
      </c>
      <c r="R9">
        <v>2913</v>
      </c>
      <c r="S9">
        <v>3428</v>
      </c>
      <c r="T9">
        <v>4245</v>
      </c>
      <c r="U9">
        <v>4109</v>
      </c>
      <c r="V9">
        <v>3836</v>
      </c>
      <c r="W9">
        <v>3984</v>
      </c>
      <c r="X9">
        <v>3930</v>
      </c>
      <c r="Y9">
        <v>3737</v>
      </c>
      <c r="Z9">
        <v>3620</v>
      </c>
      <c r="AA9">
        <v>3893</v>
      </c>
      <c r="AB9">
        <v>3672</v>
      </c>
      <c r="AC9">
        <v>3290</v>
      </c>
      <c r="AD9">
        <v>3471</v>
      </c>
      <c r="AE9">
        <v>3403</v>
      </c>
      <c r="AF9">
        <v>3575</v>
      </c>
      <c r="AG9">
        <v>3199</v>
      </c>
      <c r="AH9">
        <v>2957</v>
      </c>
      <c r="AI9">
        <v>2855</v>
      </c>
      <c r="AJ9">
        <v>2974</v>
      </c>
      <c r="AK9">
        <v>2857</v>
      </c>
      <c r="AL9">
        <v>2852</v>
      </c>
      <c r="AM9">
        <v>2498</v>
      </c>
      <c r="AN9">
        <v>2485</v>
      </c>
      <c r="AO9">
        <v>2820</v>
      </c>
      <c r="AP9">
        <v>2894</v>
      </c>
      <c r="AQ9">
        <v>2663</v>
      </c>
      <c r="AR9">
        <v>2978</v>
      </c>
      <c r="AS9">
        <v>2958</v>
      </c>
      <c r="AT9">
        <v>2997</v>
      </c>
      <c r="AU9">
        <v>3255</v>
      </c>
      <c r="AV9">
        <v>3792</v>
      </c>
      <c r="AW9">
        <v>3701</v>
      </c>
      <c r="AX9">
        <v>3994</v>
      </c>
      <c r="AY9">
        <v>4400</v>
      </c>
      <c r="AZ9">
        <v>3910</v>
      </c>
      <c r="BA9">
        <v>3162</v>
      </c>
      <c r="BB9">
        <v>3178</v>
      </c>
      <c r="BC9">
        <v>3119</v>
      </c>
      <c r="BD9">
        <v>2091</v>
      </c>
      <c r="BE9">
        <v>2461</v>
      </c>
      <c r="BF9">
        <v>2507</v>
      </c>
      <c r="BG9">
        <v>2288</v>
      </c>
      <c r="BH9">
        <v>2342</v>
      </c>
      <c r="BI9">
        <v>2010</v>
      </c>
      <c r="BJ9">
        <v>2209</v>
      </c>
      <c r="BK9">
        <v>2444</v>
      </c>
    </row>
    <row r="10" spans="1:63">
      <c r="A10" t="str">
        <f>VLOOKUP(B10,[1]IEA_Categories!$B$24:$C$69,2,FALSE)</f>
        <v>Industry</v>
      </c>
      <c r="B10" t="s">
        <v>93</v>
      </c>
      <c r="D10" t="s">
        <v>666</v>
      </c>
      <c r="G10">
        <v>519</v>
      </c>
      <c r="H10">
        <v>538</v>
      </c>
      <c r="I10">
        <v>612</v>
      </c>
      <c r="J10">
        <v>765</v>
      </c>
      <c r="K10">
        <v>735</v>
      </c>
      <c r="L10">
        <v>845</v>
      </c>
      <c r="M10">
        <v>790</v>
      </c>
      <c r="N10">
        <v>864</v>
      </c>
      <c r="O10">
        <v>921</v>
      </c>
      <c r="P10">
        <v>1442</v>
      </c>
      <c r="Q10">
        <v>1517</v>
      </c>
      <c r="R10">
        <v>1869</v>
      </c>
      <c r="S10">
        <v>2248</v>
      </c>
      <c r="T10">
        <v>2475</v>
      </c>
      <c r="U10">
        <v>2908</v>
      </c>
      <c r="V10">
        <v>2783</v>
      </c>
      <c r="W10">
        <v>2819</v>
      </c>
      <c r="X10">
        <v>3069</v>
      </c>
      <c r="Y10">
        <v>3196</v>
      </c>
      <c r="Z10">
        <v>3533</v>
      </c>
      <c r="AA10">
        <v>3137</v>
      </c>
      <c r="AB10">
        <v>3180</v>
      </c>
      <c r="AC10">
        <v>2651</v>
      </c>
      <c r="AD10">
        <v>2962</v>
      </c>
      <c r="AE10">
        <v>3023</v>
      </c>
      <c r="AF10">
        <v>2993</v>
      </c>
      <c r="AG10">
        <v>2736</v>
      </c>
      <c r="AH10">
        <v>3095</v>
      </c>
      <c r="AI10">
        <v>3076</v>
      </c>
      <c r="AJ10">
        <v>3035</v>
      </c>
      <c r="AK10">
        <v>3072</v>
      </c>
      <c r="AL10">
        <v>3393</v>
      </c>
      <c r="AM10">
        <v>3278</v>
      </c>
      <c r="AN10">
        <v>2997</v>
      </c>
      <c r="AO10">
        <v>3186</v>
      </c>
      <c r="AP10">
        <v>3529</v>
      </c>
      <c r="AQ10">
        <v>3065</v>
      </c>
      <c r="AR10">
        <v>3289</v>
      </c>
      <c r="AS10">
        <v>3264</v>
      </c>
      <c r="AT10">
        <v>3104</v>
      </c>
      <c r="AU10">
        <v>3749</v>
      </c>
      <c r="AV10">
        <v>3656</v>
      </c>
      <c r="AW10">
        <v>4011</v>
      </c>
      <c r="AX10">
        <v>4024</v>
      </c>
      <c r="AY10">
        <v>4425</v>
      </c>
      <c r="AZ10">
        <v>4678</v>
      </c>
      <c r="BA10">
        <v>4474</v>
      </c>
      <c r="BB10">
        <v>4339</v>
      </c>
      <c r="BC10">
        <v>4190</v>
      </c>
      <c r="BD10">
        <v>3041</v>
      </c>
      <c r="BE10">
        <v>3180</v>
      </c>
      <c r="BF10">
        <v>3887</v>
      </c>
      <c r="BG10">
        <v>4135</v>
      </c>
      <c r="BH10">
        <v>4088</v>
      </c>
      <c r="BI10">
        <v>3980</v>
      </c>
      <c r="BJ10">
        <v>2888</v>
      </c>
      <c r="BK10">
        <v>2695</v>
      </c>
    </row>
    <row r="11" spans="1:63">
      <c r="A11" t="str">
        <f>VLOOKUP(B11,[1]IEA_Categories!$B$24:$C$69,2,FALSE)</f>
        <v>Industry</v>
      </c>
      <c r="B11" t="s">
        <v>75</v>
      </c>
      <c r="D11" t="s">
        <v>666</v>
      </c>
      <c r="G11">
        <v>111</v>
      </c>
      <c r="H11">
        <v>134</v>
      </c>
      <c r="I11">
        <v>149</v>
      </c>
      <c r="J11">
        <v>173</v>
      </c>
      <c r="K11">
        <v>183</v>
      </c>
      <c r="L11">
        <v>231</v>
      </c>
      <c r="M11">
        <v>264</v>
      </c>
      <c r="N11">
        <v>123</v>
      </c>
      <c r="O11">
        <v>151</v>
      </c>
      <c r="P11">
        <v>195</v>
      </c>
      <c r="Q11">
        <v>224</v>
      </c>
      <c r="R11">
        <v>234</v>
      </c>
      <c r="S11">
        <v>277</v>
      </c>
      <c r="T11">
        <v>275</v>
      </c>
      <c r="U11">
        <v>365</v>
      </c>
      <c r="V11">
        <v>354</v>
      </c>
      <c r="W11">
        <v>962</v>
      </c>
      <c r="X11">
        <v>1044</v>
      </c>
      <c r="Y11">
        <v>1121</v>
      </c>
      <c r="Z11">
        <v>1119</v>
      </c>
      <c r="AA11">
        <v>1310</v>
      </c>
      <c r="AB11">
        <v>1233</v>
      </c>
      <c r="AC11">
        <v>1040</v>
      </c>
      <c r="AD11">
        <v>1033</v>
      </c>
      <c r="AE11">
        <v>1020</v>
      </c>
      <c r="AF11">
        <v>977</v>
      </c>
      <c r="AG11">
        <v>970</v>
      </c>
      <c r="AH11">
        <v>935</v>
      </c>
      <c r="AI11">
        <v>1008</v>
      </c>
      <c r="AJ11">
        <v>997</v>
      </c>
      <c r="AK11">
        <v>975</v>
      </c>
      <c r="AL11">
        <v>1019</v>
      </c>
      <c r="AM11">
        <v>1026</v>
      </c>
      <c r="AN11">
        <v>1013</v>
      </c>
      <c r="AO11">
        <v>988</v>
      </c>
      <c r="AP11">
        <v>943</v>
      </c>
      <c r="AQ11">
        <v>980</v>
      </c>
      <c r="AR11">
        <v>1024</v>
      </c>
      <c r="AS11">
        <v>1106</v>
      </c>
      <c r="AT11">
        <v>1090</v>
      </c>
      <c r="AU11">
        <v>1164</v>
      </c>
      <c r="AV11">
        <v>1344</v>
      </c>
      <c r="AW11">
        <v>1566</v>
      </c>
      <c r="AX11">
        <v>1448</v>
      </c>
      <c r="AY11">
        <v>1520</v>
      </c>
      <c r="AZ11">
        <v>1179</v>
      </c>
      <c r="BA11">
        <v>1157</v>
      </c>
      <c r="BB11">
        <v>1274</v>
      </c>
      <c r="BC11">
        <v>1158</v>
      </c>
      <c r="BD11">
        <v>1226</v>
      </c>
      <c r="BE11">
        <v>1244</v>
      </c>
      <c r="BF11">
        <v>1301</v>
      </c>
      <c r="BG11">
        <v>1135</v>
      </c>
      <c r="BH11">
        <v>992</v>
      </c>
      <c r="BI11">
        <v>999</v>
      </c>
      <c r="BJ11">
        <v>1088</v>
      </c>
      <c r="BK11">
        <v>1140</v>
      </c>
    </row>
    <row r="12" spans="1:63">
      <c r="A12" t="str">
        <f>VLOOKUP(B12,[1]IEA_Categories!$B$24:$C$69,2,FALSE)</f>
        <v>Industry</v>
      </c>
      <c r="B12" t="s">
        <v>72</v>
      </c>
      <c r="D12" t="s">
        <v>666</v>
      </c>
      <c r="G12">
        <v>79</v>
      </c>
      <c r="H12">
        <v>87</v>
      </c>
      <c r="I12">
        <v>103</v>
      </c>
      <c r="J12">
        <v>110</v>
      </c>
      <c r="K12">
        <v>132</v>
      </c>
      <c r="L12">
        <v>147</v>
      </c>
      <c r="M12">
        <v>162</v>
      </c>
      <c r="N12">
        <v>188</v>
      </c>
      <c r="O12">
        <v>209</v>
      </c>
      <c r="P12">
        <v>240</v>
      </c>
      <c r="Q12">
        <v>282</v>
      </c>
      <c r="R12">
        <v>3099</v>
      </c>
      <c r="S12">
        <v>3357</v>
      </c>
      <c r="T12">
        <v>4108</v>
      </c>
      <c r="U12">
        <v>4947</v>
      </c>
      <c r="V12">
        <v>4728</v>
      </c>
      <c r="W12">
        <v>4694</v>
      </c>
      <c r="X12">
        <v>5019</v>
      </c>
      <c r="Y12">
        <v>5054</v>
      </c>
      <c r="Z12">
        <v>5073</v>
      </c>
      <c r="AA12">
        <v>4670</v>
      </c>
      <c r="AB12">
        <v>4172</v>
      </c>
      <c r="AC12">
        <v>4062</v>
      </c>
      <c r="AD12">
        <v>4129</v>
      </c>
      <c r="AE12">
        <v>3764</v>
      </c>
      <c r="AF12">
        <v>3630</v>
      </c>
      <c r="AG12">
        <v>4039</v>
      </c>
      <c r="AH12">
        <v>4033</v>
      </c>
      <c r="AI12">
        <v>4622</v>
      </c>
      <c r="AJ12">
        <v>4704</v>
      </c>
      <c r="AK12">
        <v>4540</v>
      </c>
      <c r="AL12">
        <v>4750</v>
      </c>
      <c r="AM12">
        <v>4652</v>
      </c>
      <c r="AN12">
        <v>3934</v>
      </c>
      <c r="AO12">
        <v>4076</v>
      </c>
      <c r="AP12">
        <v>4194</v>
      </c>
      <c r="AQ12">
        <v>4393</v>
      </c>
      <c r="AR12">
        <v>4978</v>
      </c>
      <c r="AS12">
        <v>5116</v>
      </c>
      <c r="AT12">
        <v>5392</v>
      </c>
      <c r="AU12">
        <v>6368</v>
      </c>
      <c r="AV12">
        <v>7047</v>
      </c>
      <c r="AW12">
        <v>6194</v>
      </c>
      <c r="AX12">
        <v>7368</v>
      </c>
      <c r="AY12">
        <v>6870</v>
      </c>
      <c r="AZ12">
        <v>7527</v>
      </c>
      <c r="BA12">
        <v>6616</v>
      </c>
      <c r="BB12">
        <v>6732</v>
      </c>
      <c r="BC12">
        <v>6264</v>
      </c>
      <c r="BD12">
        <v>4468</v>
      </c>
      <c r="BE12">
        <v>4539</v>
      </c>
      <c r="BF12">
        <v>4637</v>
      </c>
      <c r="BG12">
        <v>3762</v>
      </c>
      <c r="BH12">
        <v>3321</v>
      </c>
      <c r="BI12">
        <v>3260</v>
      </c>
      <c r="BJ12">
        <v>3311</v>
      </c>
      <c r="BK12">
        <v>3262</v>
      </c>
    </row>
    <row r="13" spans="1:63">
      <c r="A13" t="str">
        <f>VLOOKUP(B13,[1]IEA_Categories!$B$24:$C$69,2,FALSE)</f>
        <v>Industry</v>
      </c>
      <c r="B13" t="s">
        <v>53</v>
      </c>
      <c r="D13" t="s">
        <v>666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10</v>
      </c>
      <c r="R13">
        <v>77</v>
      </c>
      <c r="S13">
        <v>91</v>
      </c>
      <c r="T13">
        <v>244</v>
      </c>
      <c r="U13">
        <v>297</v>
      </c>
      <c r="V13">
        <v>282</v>
      </c>
      <c r="W13">
        <v>294</v>
      </c>
      <c r="X13">
        <v>338</v>
      </c>
      <c r="Y13">
        <v>346</v>
      </c>
      <c r="Z13">
        <v>347</v>
      </c>
      <c r="AA13">
        <v>367</v>
      </c>
      <c r="AB13">
        <v>350</v>
      </c>
      <c r="AC13">
        <v>373</v>
      </c>
      <c r="AD13">
        <v>395</v>
      </c>
      <c r="AE13">
        <v>376</v>
      </c>
      <c r="AF13">
        <v>369</v>
      </c>
      <c r="AG13">
        <v>379</v>
      </c>
      <c r="AH13">
        <v>420</v>
      </c>
      <c r="AI13">
        <v>473</v>
      </c>
      <c r="AJ13">
        <v>517</v>
      </c>
      <c r="AK13">
        <v>521</v>
      </c>
      <c r="AL13">
        <v>550</v>
      </c>
      <c r="AM13">
        <v>556</v>
      </c>
      <c r="AN13">
        <v>539</v>
      </c>
      <c r="AO13">
        <v>560</v>
      </c>
      <c r="AP13">
        <v>590</v>
      </c>
      <c r="AQ13">
        <v>612</v>
      </c>
      <c r="AR13">
        <v>690</v>
      </c>
      <c r="AS13">
        <v>789</v>
      </c>
      <c r="AT13">
        <v>759</v>
      </c>
      <c r="AU13">
        <v>927</v>
      </c>
      <c r="AV13">
        <v>946</v>
      </c>
      <c r="AW13">
        <v>893</v>
      </c>
      <c r="AX13">
        <v>1042</v>
      </c>
      <c r="AY13">
        <v>1028</v>
      </c>
      <c r="AZ13">
        <v>834</v>
      </c>
      <c r="BA13">
        <v>659</v>
      </c>
      <c r="BB13">
        <v>761</v>
      </c>
      <c r="BC13">
        <v>732</v>
      </c>
      <c r="BD13">
        <v>558</v>
      </c>
      <c r="BE13">
        <v>466</v>
      </c>
      <c r="BF13">
        <v>519</v>
      </c>
      <c r="BG13">
        <v>446</v>
      </c>
      <c r="BH13">
        <v>420</v>
      </c>
      <c r="BI13">
        <v>462</v>
      </c>
      <c r="BJ13">
        <v>461</v>
      </c>
      <c r="BK13">
        <v>457</v>
      </c>
    </row>
    <row r="14" spans="1:63">
      <c r="A14" t="str">
        <f>VLOOKUP(B14,[1]IEA_Categories!$B$24:$C$69,2,FALSE)</f>
        <v>Industry</v>
      </c>
      <c r="B14" t="s">
        <v>83</v>
      </c>
      <c r="D14" t="s">
        <v>666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152</v>
      </c>
      <c r="S14">
        <v>195</v>
      </c>
      <c r="T14">
        <v>455</v>
      </c>
      <c r="U14">
        <v>468</v>
      </c>
      <c r="V14">
        <v>446</v>
      </c>
      <c r="W14">
        <v>466</v>
      </c>
      <c r="X14">
        <v>516</v>
      </c>
      <c r="Y14">
        <v>518</v>
      </c>
      <c r="Z14">
        <v>539</v>
      </c>
      <c r="AA14">
        <v>535</v>
      </c>
      <c r="AB14">
        <v>508</v>
      </c>
      <c r="AC14">
        <v>559</v>
      </c>
      <c r="AD14">
        <v>582</v>
      </c>
      <c r="AE14">
        <v>517</v>
      </c>
      <c r="AF14">
        <v>551</v>
      </c>
      <c r="AG14">
        <v>571</v>
      </c>
      <c r="AH14">
        <v>590</v>
      </c>
      <c r="AI14">
        <v>740</v>
      </c>
      <c r="AJ14">
        <v>731</v>
      </c>
      <c r="AK14">
        <v>846</v>
      </c>
      <c r="AL14">
        <v>846</v>
      </c>
      <c r="AM14">
        <v>826</v>
      </c>
      <c r="AN14">
        <v>802</v>
      </c>
      <c r="AO14">
        <v>845</v>
      </c>
      <c r="AP14">
        <v>690</v>
      </c>
      <c r="AQ14">
        <v>740</v>
      </c>
      <c r="AR14">
        <v>886</v>
      </c>
      <c r="AS14">
        <v>1005</v>
      </c>
      <c r="AT14">
        <v>926</v>
      </c>
      <c r="AU14">
        <v>1036</v>
      </c>
      <c r="AV14">
        <v>1376</v>
      </c>
      <c r="AW14">
        <v>1222</v>
      </c>
      <c r="AX14">
        <v>1404</v>
      </c>
      <c r="AY14">
        <v>1413</v>
      </c>
      <c r="AZ14">
        <v>1383</v>
      </c>
      <c r="BA14">
        <v>1181</v>
      </c>
      <c r="BB14">
        <v>1234</v>
      </c>
      <c r="BC14">
        <v>1200</v>
      </c>
      <c r="BD14">
        <v>1155</v>
      </c>
      <c r="BE14">
        <v>1095</v>
      </c>
      <c r="BF14">
        <v>1082</v>
      </c>
      <c r="BG14">
        <v>715</v>
      </c>
      <c r="BH14">
        <v>1002</v>
      </c>
      <c r="BI14">
        <v>829</v>
      </c>
      <c r="BJ14">
        <v>945</v>
      </c>
      <c r="BK14">
        <v>947</v>
      </c>
    </row>
    <row r="15" spans="1:63">
      <c r="A15" t="str">
        <f>VLOOKUP(B15,[1]IEA_Categories!$B$24:$C$69,2,FALSE)</f>
        <v>Industry</v>
      </c>
      <c r="B15" t="s">
        <v>82</v>
      </c>
      <c r="D15" t="s">
        <v>666</v>
      </c>
      <c r="G15">
        <v>39</v>
      </c>
      <c r="H15">
        <v>35</v>
      </c>
      <c r="I15">
        <v>37</v>
      </c>
      <c r="J15">
        <v>38</v>
      </c>
      <c r="K15">
        <v>45</v>
      </c>
      <c r="L15">
        <v>51</v>
      </c>
      <c r="M15">
        <v>46</v>
      </c>
      <c r="N15">
        <v>45</v>
      </c>
      <c r="O15">
        <v>48</v>
      </c>
      <c r="P15">
        <v>59</v>
      </c>
      <c r="Q15">
        <v>75</v>
      </c>
      <c r="R15">
        <v>79</v>
      </c>
      <c r="S15">
        <v>97</v>
      </c>
      <c r="T15">
        <v>276</v>
      </c>
      <c r="U15">
        <v>287</v>
      </c>
      <c r="V15">
        <v>289</v>
      </c>
      <c r="W15">
        <v>304</v>
      </c>
      <c r="X15">
        <v>326</v>
      </c>
      <c r="Y15">
        <v>322</v>
      </c>
      <c r="Z15">
        <v>335</v>
      </c>
      <c r="AA15">
        <v>344</v>
      </c>
      <c r="AB15">
        <v>333</v>
      </c>
      <c r="AC15">
        <v>305</v>
      </c>
      <c r="AD15">
        <v>338</v>
      </c>
      <c r="AE15">
        <v>342</v>
      </c>
      <c r="AF15">
        <v>287</v>
      </c>
      <c r="AG15">
        <v>263</v>
      </c>
      <c r="AH15">
        <v>246</v>
      </c>
      <c r="AI15">
        <v>309</v>
      </c>
      <c r="AJ15">
        <v>268</v>
      </c>
      <c r="AK15">
        <v>271</v>
      </c>
      <c r="AL15">
        <v>278</v>
      </c>
      <c r="AM15">
        <v>271</v>
      </c>
      <c r="AN15">
        <v>262</v>
      </c>
      <c r="AO15">
        <v>241</v>
      </c>
      <c r="AP15">
        <v>264</v>
      </c>
      <c r="AQ15">
        <v>290</v>
      </c>
      <c r="AR15">
        <v>318</v>
      </c>
      <c r="AS15">
        <v>328</v>
      </c>
      <c r="AT15">
        <v>335</v>
      </c>
      <c r="AU15">
        <v>351</v>
      </c>
      <c r="AV15">
        <v>334</v>
      </c>
      <c r="AW15">
        <v>394</v>
      </c>
      <c r="AX15">
        <v>355</v>
      </c>
      <c r="AY15">
        <v>325</v>
      </c>
      <c r="AZ15">
        <v>469</v>
      </c>
      <c r="BA15">
        <v>254</v>
      </c>
      <c r="BB15">
        <v>323</v>
      </c>
      <c r="BC15">
        <v>314</v>
      </c>
      <c r="BD15">
        <v>273</v>
      </c>
      <c r="BE15">
        <v>263</v>
      </c>
      <c r="BF15">
        <v>301</v>
      </c>
      <c r="BG15">
        <v>325</v>
      </c>
      <c r="BH15">
        <v>428</v>
      </c>
      <c r="BI15">
        <v>446</v>
      </c>
      <c r="BJ15">
        <v>403</v>
      </c>
      <c r="BK15">
        <v>440</v>
      </c>
    </row>
    <row r="16" spans="1:63">
      <c r="A16" t="str">
        <f>VLOOKUP(B16,[1]IEA_Categories!$B$24:$C$69,2,FALSE)</f>
        <v>Industry</v>
      </c>
      <c r="B16" t="s">
        <v>85</v>
      </c>
      <c r="D16" t="s">
        <v>666</v>
      </c>
      <c r="G16">
        <v>40</v>
      </c>
      <c r="H16">
        <v>48</v>
      </c>
      <c r="I16">
        <v>57</v>
      </c>
      <c r="J16">
        <v>63</v>
      </c>
      <c r="K16">
        <v>80</v>
      </c>
      <c r="L16">
        <v>83</v>
      </c>
      <c r="M16">
        <v>92</v>
      </c>
      <c r="N16">
        <v>94</v>
      </c>
      <c r="O16">
        <v>118</v>
      </c>
      <c r="P16">
        <v>119</v>
      </c>
      <c r="Q16">
        <v>156</v>
      </c>
      <c r="R16">
        <v>1142</v>
      </c>
      <c r="S16">
        <v>1150</v>
      </c>
      <c r="T16">
        <v>1412</v>
      </c>
      <c r="U16">
        <v>1481</v>
      </c>
      <c r="V16">
        <v>1475</v>
      </c>
      <c r="W16">
        <v>1676</v>
      </c>
      <c r="X16">
        <v>1659</v>
      </c>
      <c r="Y16">
        <v>1580</v>
      </c>
      <c r="Z16">
        <v>1575</v>
      </c>
      <c r="AA16">
        <v>1643</v>
      </c>
      <c r="AB16">
        <v>1643</v>
      </c>
      <c r="AC16">
        <v>1652</v>
      </c>
      <c r="AD16">
        <v>1682</v>
      </c>
      <c r="AE16">
        <v>1640</v>
      </c>
      <c r="AF16">
        <v>1614</v>
      </c>
      <c r="AG16">
        <v>1559</v>
      </c>
      <c r="AH16">
        <v>1637</v>
      </c>
      <c r="AI16">
        <v>1798</v>
      </c>
      <c r="AJ16">
        <v>1621</v>
      </c>
      <c r="AK16">
        <v>1668</v>
      </c>
      <c r="AL16">
        <v>1728</v>
      </c>
      <c r="AM16">
        <v>1743</v>
      </c>
      <c r="AN16">
        <v>1740</v>
      </c>
      <c r="AO16">
        <v>1879</v>
      </c>
      <c r="AP16">
        <v>2043</v>
      </c>
      <c r="AQ16">
        <v>1850</v>
      </c>
      <c r="AR16">
        <v>1968</v>
      </c>
      <c r="AS16">
        <v>1952</v>
      </c>
      <c r="AT16">
        <v>2276</v>
      </c>
      <c r="AU16">
        <v>2558</v>
      </c>
      <c r="AV16">
        <v>2759</v>
      </c>
      <c r="AW16">
        <v>3107</v>
      </c>
      <c r="AX16">
        <v>3107</v>
      </c>
      <c r="AY16">
        <v>3072</v>
      </c>
      <c r="AZ16">
        <v>2879</v>
      </c>
      <c r="BA16">
        <v>2218</v>
      </c>
      <c r="BB16">
        <v>2273</v>
      </c>
      <c r="BC16">
        <v>2197</v>
      </c>
      <c r="BD16">
        <v>2138</v>
      </c>
      <c r="BE16">
        <v>2207</v>
      </c>
      <c r="BF16">
        <v>1823</v>
      </c>
      <c r="BG16">
        <v>2068</v>
      </c>
      <c r="BH16">
        <v>2181</v>
      </c>
      <c r="BI16">
        <v>2277</v>
      </c>
      <c r="BJ16">
        <v>2265</v>
      </c>
      <c r="BK16">
        <v>2382</v>
      </c>
    </row>
    <row r="17" spans="1:63">
      <c r="A17" t="str">
        <f>VLOOKUP(B17,[1]IEA_Categories!$B$24:$C$69,2,FALSE)</f>
        <v>Industry</v>
      </c>
      <c r="B17" t="s">
        <v>66</v>
      </c>
      <c r="D17" t="s">
        <v>666</v>
      </c>
      <c r="G17">
        <v>51</v>
      </c>
      <c r="H17">
        <v>57</v>
      </c>
      <c r="I17">
        <v>65</v>
      </c>
      <c r="J17">
        <v>70</v>
      </c>
      <c r="K17">
        <v>85</v>
      </c>
      <c r="L17">
        <v>89</v>
      </c>
      <c r="M17">
        <v>105</v>
      </c>
      <c r="N17">
        <v>119</v>
      </c>
      <c r="O17">
        <v>134</v>
      </c>
      <c r="P17">
        <v>152</v>
      </c>
      <c r="Q17">
        <v>175</v>
      </c>
      <c r="R17">
        <v>827</v>
      </c>
      <c r="S17">
        <v>830</v>
      </c>
      <c r="T17">
        <v>928</v>
      </c>
      <c r="U17">
        <v>1054</v>
      </c>
      <c r="V17">
        <v>1005</v>
      </c>
      <c r="W17">
        <v>1100</v>
      </c>
      <c r="X17">
        <v>1124</v>
      </c>
      <c r="Y17">
        <v>1105</v>
      </c>
      <c r="Z17">
        <v>1130</v>
      </c>
      <c r="AA17">
        <v>1244</v>
      </c>
      <c r="AB17">
        <v>1244</v>
      </c>
      <c r="AC17">
        <v>1199</v>
      </c>
      <c r="AD17">
        <v>1169</v>
      </c>
      <c r="AE17">
        <v>1165</v>
      </c>
      <c r="AF17">
        <v>1172</v>
      </c>
      <c r="AG17">
        <v>1163</v>
      </c>
      <c r="AH17">
        <v>1138</v>
      </c>
      <c r="AI17">
        <v>1247</v>
      </c>
      <c r="AJ17">
        <v>1107</v>
      </c>
      <c r="AK17">
        <v>1151</v>
      </c>
      <c r="AL17">
        <v>1165</v>
      </c>
      <c r="AM17">
        <v>1168</v>
      </c>
      <c r="AN17">
        <v>1240</v>
      </c>
      <c r="AO17">
        <v>1309</v>
      </c>
      <c r="AP17">
        <v>1412</v>
      </c>
      <c r="AQ17">
        <v>1348</v>
      </c>
      <c r="AR17">
        <v>1522</v>
      </c>
      <c r="AS17">
        <v>1620</v>
      </c>
      <c r="AT17">
        <v>2114</v>
      </c>
      <c r="AU17">
        <v>2093</v>
      </c>
      <c r="AV17">
        <v>1913</v>
      </c>
      <c r="AW17">
        <v>2180</v>
      </c>
      <c r="AX17">
        <v>2667</v>
      </c>
      <c r="AY17">
        <v>2292</v>
      </c>
      <c r="AZ17">
        <v>2488</v>
      </c>
      <c r="BA17">
        <v>2184</v>
      </c>
      <c r="BB17">
        <v>2403</v>
      </c>
      <c r="BC17">
        <v>2176</v>
      </c>
      <c r="BD17">
        <v>1927</v>
      </c>
      <c r="BE17">
        <v>1429</v>
      </c>
      <c r="BF17">
        <v>1665</v>
      </c>
      <c r="BG17">
        <v>1856</v>
      </c>
      <c r="BH17">
        <v>1846</v>
      </c>
      <c r="BI17">
        <v>1800</v>
      </c>
      <c r="BJ17">
        <v>1684</v>
      </c>
      <c r="BK17">
        <v>1644</v>
      </c>
    </row>
    <row r="18" spans="1:63">
      <c r="A18" t="str">
        <f>VLOOKUP(B18,[1]IEA_Categories!$B$24:$C$69,2,FALSE)</f>
        <v>Industry</v>
      </c>
      <c r="B18" t="s">
        <v>51</v>
      </c>
      <c r="D18" t="s">
        <v>666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34</v>
      </c>
      <c r="S18">
        <v>45</v>
      </c>
      <c r="T18">
        <v>167</v>
      </c>
      <c r="U18">
        <v>188</v>
      </c>
      <c r="V18">
        <v>177</v>
      </c>
      <c r="W18">
        <v>206</v>
      </c>
      <c r="X18">
        <v>221</v>
      </c>
      <c r="Y18">
        <v>219</v>
      </c>
      <c r="Z18">
        <v>231</v>
      </c>
      <c r="AA18">
        <v>228</v>
      </c>
      <c r="AB18">
        <v>205</v>
      </c>
      <c r="AC18">
        <v>186</v>
      </c>
      <c r="AD18">
        <v>175</v>
      </c>
      <c r="AE18">
        <v>150</v>
      </c>
      <c r="AF18">
        <v>143</v>
      </c>
      <c r="AG18">
        <v>144</v>
      </c>
      <c r="AH18">
        <v>143</v>
      </c>
      <c r="AI18">
        <v>158</v>
      </c>
      <c r="AJ18">
        <v>159</v>
      </c>
      <c r="AK18">
        <v>164</v>
      </c>
      <c r="AL18">
        <v>164</v>
      </c>
      <c r="AM18">
        <v>163</v>
      </c>
      <c r="AN18">
        <v>165</v>
      </c>
      <c r="AO18">
        <v>182</v>
      </c>
      <c r="AP18">
        <v>160</v>
      </c>
      <c r="AQ18">
        <v>139</v>
      </c>
      <c r="AR18">
        <v>179</v>
      </c>
      <c r="AS18">
        <v>227</v>
      </c>
      <c r="AT18">
        <v>666</v>
      </c>
      <c r="AU18">
        <v>599</v>
      </c>
      <c r="AV18">
        <v>626</v>
      </c>
      <c r="AW18">
        <v>663</v>
      </c>
      <c r="AX18">
        <v>700</v>
      </c>
      <c r="AY18">
        <v>864</v>
      </c>
      <c r="AZ18">
        <v>789</v>
      </c>
      <c r="BA18">
        <v>664</v>
      </c>
      <c r="BB18">
        <v>731</v>
      </c>
      <c r="BC18">
        <v>692</v>
      </c>
      <c r="BD18">
        <v>521</v>
      </c>
      <c r="BE18">
        <v>507</v>
      </c>
      <c r="BF18">
        <v>549</v>
      </c>
      <c r="BG18">
        <v>493</v>
      </c>
      <c r="BH18">
        <v>504</v>
      </c>
      <c r="BI18">
        <v>466</v>
      </c>
      <c r="BJ18">
        <v>452</v>
      </c>
      <c r="BK18">
        <v>546</v>
      </c>
    </row>
    <row r="19" spans="1:63">
      <c r="A19" t="str">
        <f>VLOOKUP(B19,[1]IEA_Categories!$B$24:$C$69,2,FALSE)</f>
        <v>Industry</v>
      </c>
      <c r="B19" t="s">
        <v>91</v>
      </c>
      <c r="D19" t="s">
        <v>666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18</v>
      </c>
      <c r="R19">
        <v>69</v>
      </c>
      <c r="S19">
        <v>78</v>
      </c>
      <c r="T19">
        <v>156</v>
      </c>
      <c r="U19">
        <v>161</v>
      </c>
      <c r="V19">
        <v>144</v>
      </c>
      <c r="W19">
        <v>154</v>
      </c>
      <c r="X19">
        <v>137</v>
      </c>
      <c r="Y19">
        <v>134</v>
      </c>
      <c r="Z19">
        <v>117</v>
      </c>
      <c r="AA19">
        <v>114</v>
      </c>
      <c r="AB19">
        <v>120</v>
      </c>
      <c r="AC19">
        <v>131</v>
      </c>
      <c r="AD19">
        <v>117</v>
      </c>
      <c r="AE19">
        <v>112</v>
      </c>
      <c r="AF19">
        <v>114</v>
      </c>
      <c r="AG19">
        <v>107</v>
      </c>
      <c r="AH19">
        <v>102</v>
      </c>
      <c r="AI19">
        <v>169</v>
      </c>
      <c r="AJ19">
        <v>115</v>
      </c>
      <c r="AK19">
        <v>114</v>
      </c>
      <c r="AL19">
        <v>115</v>
      </c>
      <c r="AM19">
        <v>118</v>
      </c>
      <c r="AN19">
        <v>124</v>
      </c>
      <c r="AO19">
        <v>127</v>
      </c>
      <c r="AP19">
        <v>191</v>
      </c>
      <c r="AQ19">
        <v>191</v>
      </c>
      <c r="AR19">
        <v>174</v>
      </c>
      <c r="AS19">
        <v>203</v>
      </c>
      <c r="AT19">
        <v>218</v>
      </c>
      <c r="AU19">
        <v>258</v>
      </c>
      <c r="AV19">
        <v>298</v>
      </c>
      <c r="AW19">
        <v>317</v>
      </c>
      <c r="AX19">
        <v>358</v>
      </c>
      <c r="AY19">
        <v>423</v>
      </c>
      <c r="AZ19">
        <v>469</v>
      </c>
      <c r="BA19">
        <v>464</v>
      </c>
      <c r="BB19">
        <v>447</v>
      </c>
      <c r="BC19">
        <v>471</v>
      </c>
      <c r="BD19">
        <v>674</v>
      </c>
      <c r="BE19">
        <v>506</v>
      </c>
      <c r="BF19">
        <v>483</v>
      </c>
      <c r="BG19">
        <v>1162</v>
      </c>
      <c r="BH19">
        <v>1292</v>
      </c>
      <c r="BI19">
        <v>1279</v>
      </c>
      <c r="BJ19">
        <v>907</v>
      </c>
      <c r="BK19">
        <v>970</v>
      </c>
    </row>
    <row r="20" spans="1:63">
      <c r="A20" t="str">
        <f>VLOOKUP(B20,[1]IEA_Categories!$B$24:$C$69,2,FALSE)</f>
        <v>Industry</v>
      </c>
      <c r="B20" t="s">
        <v>54</v>
      </c>
      <c r="D20" t="s">
        <v>666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</v>
      </c>
      <c r="R20">
        <v>152</v>
      </c>
      <c r="S20">
        <v>167</v>
      </c>
      <c r="T20">
        <v>739</v>
      </c>
      <c r="U20">
        <v>821</v>
      </c>
      <c r="V20">
        <v>797</v>
      </c>
      <c r="W20">
        <v>830</v>
      </c>
      <c r="X20">
        <v>775</v>
      </c>
      <c r="Y20">
        <v>796</v>
      </c>
      <c r="Z20">
        <v>785</v>
      </c>
      <c r="AA20">
        <v>759</v>
      </c>
      <c r="AB20">
        <v>929</v>
      </c>
      <c r="AC20">
        <v>803</v>
      </c>
      <c r="AD20">
        <v>793</v>
      </c>
      <c r="AE20">
        <v>745</v>
      </c>
      <c r="AF20">
        <v>763</v>
      </c>
      <c r="AG20">
        <v>766</v>
      </c>
      <c r="AH20">
        <v>715</v>
      </c>
      <c r="AI20">
        <v>760</v>
      </c>
      <c r="AJ20">
        <v>826</v>
      </c>
      <c r="AK20">
        <v>853</v>
      </c>
      <c r="AL20">
        <v>864</v>
      </c>
      <c r="AM20">
        <v>844</v>
      </c>
      <c r="AN20">
        <v>907</v>
      </c>
      <c r="AO20">
        <v>920</v>
      </c>
      <c r="AP20">
        <v>988</v>
      </c>
      <c r="AQ20">
        <v>949</v>
      </c>
      <c r="AR20">
        <v>1059</v>
      </c>
      <c r="AS20">
        <v>1052</v>
      </c>
      <c r="AT20">
        <v>1053</v>
      </c>
      <c r="AU20">
        <v>1206</v>
      </c>
      <c r="AV20">
        <v>1003</v>
      </c>
      <c r="AW20">
        <v>1034</v>
      </c>
      <c r="AX20">
        <v>1003</v>
      </c>
      <c r="AY20">
        <v>1000</v>
      </c>
      <c r="AZ20">
        <v>982</v>
      </c>
      <c r="BA20">
        <v>633</v>
      </c>
      <c r="BB20">
        <v>546</v>
      </c>
      <c r="BC20">
        <v>488</v>
      </c>
      <c r="BD20">
        <v>514</v>
      </c>
      <c r="BE20">
        <v>435</v>
      </c>
      <c r="BF20">
        <v>420</v>
      </c>
      <c r="BG20">
        <v>393</v>
      </c>
      <c r="BH20">
        <v>339</v>
      </c>
      <c r="BI20">
        <v>323</v>
      </c>
      <c r="BJ20">
        <v>318</v>
      </c>
      <c r="BK20">
        <v>368</v>
      </c>
    </row>
    <row r="21" spans="1:63">
      <c r="A21" t="str">
        <f>VLOOKUP(B21,[1]IEA_Categories!$B$24:$C$69,2,FALSE)</f>
        <v>Industry</v>
      </c>
      <c r="B21" t="s">
        <v>71</v>
      </c>
      <c r="D21" t="s">
        <v>666</v>
      </c>
      <c r="G21">
        <v>2477</v>
      </c>
      <c r="H21">
        <v>2761</v>
      </c>
      <c r="I21">
        <v>2887</v>
      </c>
      <c r="J21">
        <v>3666</v>
      </c>
      <c r="K21">
        <v>4699</v>
      </c>
      <c r="L21">
        <v>4878</v>
      </c>
      <c r="M21">
        <v>5501</v>
      </c>
      <c r="N21">
        <v>5185</v>
      </c>
      <c r="O21">
        <v>4965</v>
      </c>
      <c r="P21">
        <v>7844</v>
      </c>
      <c r="Q21">
        <v>8559</v>
      </c>
      <c r="R21">
        <v>4127</v>
      </c>
      <c r="S21">
        <v>2779</v>
      </c>
      <c r="T21">
        <v>1724</v>
      </c>
      <c r="U21">
        <v>902</v>
      </c>
      <c r="V21">
        <v>989</v>
      </c>
      <c r="W21">
        <v>1034</v>
      </c>
      <c r="X21">
        <v>1041</v>
      </c>
      <c r="Y21">
        <v>907</v>
      </c>
      <c r="Z21">
        <v>884</v>
      </c>
      <c r="AA21">
        <v>568</v>
      </c>
      <c r="AB21">
        <v>1041</v>
      </c>
      <c r="AC21">
        <v>472</v>
      </c>
      <c r="AD21">
        <v>386</v>
      </c>
      <c r="AE21">
        <v>477</v>
      </c>
      <c r="AF21">
        <v>443</v>
      </c>
      <c r="AG21">
        <v>431</v>
      </c>
      <c r="AH21">
        <v>368</v>
      </c>
      <c r="AI21">
        <v>318</v>
      </c>
      <c r="AJ21">
        <v>1489</v>
      </c>
      <c r="AK21">
        <v>2228</v>
      </c>
      <c r="AL21">
        <v>1990</v>
      </c>
      <c r="AM21">
        <v>1686</v>
      </c>
      <c r="AN21">
        <v>2137</v>
      </c>
      <c r="AO21">
        <v>2182</v>
      </c>
      <c r="AP21">
        <v>1934</v>
      </c>
      <c r="AQ21">
        <v>1801</v>
      </c>
      <c r="AR21">
        <v>2021</v>
      </c>
      <c r="AS21">
        <v>2175</v>
      </c>
      <c r="AT21">
        <v>718</v>
      </c>
      <c r="AU21">
        <v>1078</v>
      </c>
      <c r="AV21">
        <v>1255</v>
      </c>
      <c r="AW21">
        <v>1431</v>
      </c>
      <c r="AX21">
        <v>1295</v>
      </c>
      <c r="AY21">
        <v>1934</v>
      </c>
      <c r="AZ21">
        <v>2816</v>
      </c>
      <c r="BA21">
        <v>1192</v>
      </c>
      <c r="BB21">
        <v>2619</v>
      </c>
      <c r="BC21">
        <v>2255</v>
      </c>
      <c r="BD21">
        <v>2124</v>
      </c>
      <c r="BE21">
        <v>2574</v>
      </c>
      <c r="BF21">
        <v>1504</v>
      </c>
      <c r="BG21">
        <v>1357</v>
      </c>
      <c r="BH21">
        <v>1189</v>
      </c>
      <c r="BI21">
        <v>1101</v>
      </c>
      <c r="BJ21">
        <v>1115</v>
      </c>
      <c r="BK21">
        <v>890</v>
      </c>
    </row>
    <row r="22" spans="1:63">
      <c r="A22" t="s">
        <v>537</v>
      </c>
      <c r="B22" t="s">
        <v>95</v>
      </c>
      <c r="C22" t="s">
        <v>666</v>
      </c>
      <c r="D22" t="s">
        <v>666</v>
      </c>
      <c r="G22">
        <v>4793</v>
      </c>
      <c r="H22">
        <v>5209</v>
      </c>
      <c r="I22">
        <v>5381</v>
      </c>
      <c r="J22">
        <v>6136</v>
      </c>
      <c r="K22">
        <v>7109</v>
      </c>
      <c r="L22">
        <v>7625</v>
      </c>
      <c r="M22">
        <v>8241</v>
      </c>
      <c r="N22">
        <v>8206</v>
      </c>
      <c r="O22">
        <v>8046</v>
      </c>
      <c r="P22">
        <v>12098</v>
      </c>
      <c r="Q22">
        <v>13406</v>
      </c>
      <c r="R22">
        <v>14773</v>
      </c>
      <c r="S22">
        <v>14744</v>
      </c>
      <c r="T22">
        <v>17203</v>
      </c>
      <c r="U22">
        <v>17988</v>
      </c>
      <c r="V22">
        <v>17305</v>
      </c>
      <c r="W22">
        <v>18524</v>
      </c>
      <c r="X22">
        <v>19199</v>
      </c>
      <c r="Y22">
        <v>19034</v>
      </c>
      <c r="Z22">
        <v>19288</v>
      </c>
      <c r="AA22">
        <v>18813</v>
      </c>
      <c r="AB22">
        <v>18630</v>
      </c>
      <c r="AC22">
        <v>16723</v>
      </c>
      <c r="AD22">
        <v>17231</v>
      </c>
      <c r="AE22">
        <v>16734</v>
      </c>
      <c r="AF22">
        <v>16631</v>
      </c>
      <c r="AG22">
        <v>16326</v>
      </c>
      <c r="AH22">
        <v>16379</v>
      </c>
      <c r="AI22">
        <v>17532</v>
      </c>
      <c r="AJ22">
        <v>18545</v>
      </c>
      <c r="AK22">
        <v>19259</v>
      </c>
      <c r="AL22">
        <v>19714</v>
      </c>
      <c r="AM22">
        <v>18830</v>
      </c>
      <c r="AN22">
        <v>18344</v>
      </c>
      <c r="AO22">
        <v>19315</v>
      </c>
      <c r="AP22">
        <v>19831</v>
      </c>
      <c r="AQ22">
        <v>19021</v>
      </c>
      <c r="AR22">
        <v>21085</v>
      </c>
      <c r="AS22">
        <v>21796</v>
      </c>
      <c r="AT22">
        <v>21649</v>
      </c>
      <c r="AU22">
        <v>24642</v>
      </c>
      <c r="AV22">
        <v>26348</v>
      </c>
      <c r="AW22">
        <v>26711</v>
      </c>
      <c r="AX22">
        <v>28763</v>
      </c>
      <c r="AY22">
        <v>29567</v>
      </c>
      <c r="AZ22">
        <v>30403</v>
      </c>
      <c r="BA22">
        <v>24860</v>
      </c>
      <c r="BB22">
        <v>26858</v>
      </c>
      <c r="BC22">
        <v>25256</v>
      </c>
      <c r="BD22">
        <v>20711</v>
      </c>
      <c r="BE22">
        <v>20906</v>
      </c>
      <c r="BF22">
        <v>20676</v>
      </c>
      <c r="BG22">
        <v>20134</v>
      </c>
      <c r="BH22">
        <v>19944</v>
      </c>
      <c r="BI22">
        <v>19231</v>
      </c>
      <c r="BJ22">
        <v>18044</v>
      </c>
      <c r="BK22">
        <v>18185</v>
      </c>
    </row>
    <row r="46" spans="1:63">
      <c r="A46" s="341" t="s">
        <v>755</v>
      </c>
      <c r="B46" s="341"/>
    </row>
    <row r="47" spans="1:63">
      <c r="G47" s="20">
        <v>1960</v>
      </c>
      <c r="H47" s="20">
        <f>G47+1</f>
        <v>1961</v>
      </c>
      <c r="I47" s="20">
        <f t="shared" ref="I47" si="4">H47+1</f>
        <v>1962</v>
      </c>
      <c r="J47" s="20">
        <f t="shared" ref="J47" si="5">I47+1</f>
        <v>1963</v>
      </c>
      <c r="K47" s="20">
        <f t="shared" ref="K47" si="6">J47+1</f>
        <v>1964</v>
      </c>
      <c r="L47" s="20">
        <f t="shared" ref="L47" si="7">K47+1</f>
        <v>1965</v>
      </c>
      <c r="M47" s="20">
        <f t="shared" ref="M47" si="8">L47+1</f>
        <v>1966</v>
      </c>
      <c r="N47" s="20">
        <f t="shared" ref="N47" si="9">M47+1</f>
        <v>1967</v>
      </c>
      <c r="O47" s="20">
        <f t="shared" ref="O47" si="10">N47+1</f>
        <v>1968</v>
      </c>
      <c r="P47" s="20">
        <f t="shared" ref="P47" si="11">O47+1</f>
        <v>1969</v>
      </c>
      <c r="Q47" s="20">
        <f t="shared" ref="Q47" si="12">P47+1</f>
        <v>1970</v>
      </c>
      <c r="R47" s="20">
        <f t="shared" ref="R47" si="13">Q47+1</f>
        <v>1971</v>
      </c>
      <c r="S47" s="20">
        <f t="shared" ref="S47" si="14">R47+1</f>
        <v>1972</v>
      </c>
      <c r="T47" s="20">
        <f t="shared" ref="T47" si="15">S47+1</f>
        <v>1973</v>
      </c>
      <c r="U47" s="20">
        <f t="shared" ref="U47" si="16">T47+1</f>
        <v>1974</v>
      </c>
      <c r="V47" s="20">
        <f t="shared" ref="V47" si="17">U47+1</f>
        <v>1975</v>
      </c>
      <c r="W47" s="20">
        <f t="shared" ref="W47" si="18">V47+1</f>
        <v>1976</v>
      </c>
      <c r="X47" s="20">
        <f t="shared" ref="X47" si="19">W47+1</f>
        <v>1977</v>
      </c>
      <c r="Y47" s="20">
        <f t="shared" ref="Y47" si="20">X47+1</f>
        <v>1978</v>
      </c>
      <c r="Z47" s="20">
        <f t="shared" ref="Z47" si="21">Y47+1</f>
        <v>1979</v>
      </c>
      <c r="AA47" s="20">
        <f t="shared" ref="AA47" si="22">Z47+1</f>
        <v>1980</v>
      </c>
      <c r="AB47" s="20">
        <f t="shared" ref="AB47" si="23">AA47+1</f>
        <v>1981</v>
      </c>
      <c r="AC47" s="20">
        <f>AB47+1</f>
        <v>1982</v>
      </c>
      <c r="AD47" s="20">
        <f t="shared" ref="AD47" si="24">AC47+1</f>
        <v>1983</v>
      </c>
      <c r="AE47" s="20">
        <f t="shared" ref="AE47" si="25">AD47+1</f>
        <v>1984</v>
      </c>
      <c r="AF47" s="20">
        <f t="shared" ref="AF47" si="26">AE47+1</f>
        <v>1985</v>
      </c>
      <c r="AG47" s="20">
        <f t="shared" ref="AG47" si="27">AF47+1</f>
        <v>1986</v>
      </c>
      <c r="AH47" s="20">
        <f t="shared" ref="AH47" si="28">AG47+1</f>
        <v>1987</v>
      </c>
      <c r="AI47" s="20">
        <f t="shared" ref="AI47" si="29">AH47+1</f>
        <v>1988</v>
      </c>
      <c r="AJ47" s="20">
        <f t="shared" ref="AJ47" si="30">AI47+1</f>
        <v>1989</v>
      </c>
      <c r="AK47" s="20">
        <f t="shared" ref="AK47" si="31">AJ47+1</f>
        <v>1990</v>
      </c>
      <c r="AL47" s="20">
        <f t="shared" ref="AL47" si="32">AK47+1</f>
        <v>1991</v>
      </c>
      <c r="AM47" s="20">
        <f t="shared" ref="AM47" si="33">AL47+1</f>
        <v>1992</v>
      </c>
      <c r="AN47" s="20">
        <f t="shared" ref="AN47" si="34">AM47+1</f>
        <v>1993</v>
      </c>
      <c r="AO47" s="20">
        <f t="shared" ref="AO47" si="35">AN47+1</f>
        <v>1994</v>
      </c>
      <c r="AP47" s="20">
        <f t="shared" ref="AP47" si="36">AO47+1</f>
        <v>1995</v>
      </c>
      <c r="AQ47" s="20">
        <f t="shared" ref="AQ47" si="37">AP47+1</f>
        <v>1996</v>
      </c>
      <c r="AR47" s="20">
        <f t="shared" ref="AR47" si="38">AQ47+1</f>
        <v>1997</v>
      </c>
      <c r="AS47" s="20">
        <f t="shared" ref="AS47" si="39">AR47+1</f>
        <v>1998</v>
      </c>
      <c r="AT47" s="20">
        <f t="shared" ref="AT47" si="40">AS47+1</f>
        <v>1999</v>
      </c>
      <c r="AU47" s="20">
        <f t="shared" ref="AU47" si="41">AT47+1</f>
        <v>2000</v>
      </c>
      <c r="AV47" s="20">
        <f t="shared" ref="AV47" si="42">AU47+1</f>
        <v>2001</v>
      </c>
      <c r="AW47" s="20">
        <f t="shared" ref="AW47" si="43">AV47+1</f>
        <v>2002</v>
      </c>
      <c r="AX47" s="20">
        <f>AW47+1</f>
        <v>2003</v>
      </c>
      <c r="AY47" s="20">
        <f t="shared" ref="AY47" si="44">AX47+1</f>
        <v>2004</v>
      </c>
      <c r="AZ47" s="20">
        <f t="shared" ref="AZ47" si="45">AY47+1</f>
        <v>2005</v>
      </c>
      <c r="BA47" s="20">
        <f t="shared" ref="BA47" si="46">AZ47+1</f>
        <v>2006</v>
      </c>
      <c r="BB47" s="20">
        <f t="shared" ref="BB47" si="47">BA47+1</f>
        <v>2007</v>
      </c>
      <c r="BC47" s="20">
        <f t="shared" ref="BC47" si="48">BB47+1</f>
        <v>2008</v>
      </c>
      <c r="BD47" s="20">
        <f t="shared" ref="BD47" si="49">BC47+1</f>
        <v>2009</v>
      </c>
      <c r="BE47" s="20">
        <f t="shared" ref="BE47" si="50">BD47+1</f>
        <v>2010</v>
      </c>
      <c r="BF47" s="20">
        <f t="shared" ref="BF47" si="51">BE47+1</f>
        <v>2011</v>
      </c>
      <c r="BG47" s="20">
        <f t="shared" ref="BG47" si="52">BF47+1</f>
        <v>2012</v>
      </c>
      <c r="BH47" s="20">
        <f t="shared" ref="BH47" si="53">BG47+1</f>
        <v>2013</v>
      </c>
      <c r="BI47" s="20">
        <f t="shared" ref="BI47" si="54">BH47+1</f>
        <v>2014</v>
      </c>
      <c r="BJ47" s="20">
        <f t="shared" ref="BJ47" si="55">BI47+1</f>
        <v>2015</v>
      </c>
      <c r="BK47" s="20">
        <f t="shared" ref="BK47" si="56">BJ47+1</f>
        <v>2016</v>
      </c>
    </row>
    <row r="48" spans="1:63">
      <c r="A48" t="str">
        <f>VLOOKUP(B48,[1]IEA_Categories!$B$24:$C$69,2,FALSE)</f>
        <v>Industry</v>
      </c>
      <c r="B48" t="s">
        <v>84</v>
      </c>
      <c r="G48" s="23">
        <f t="shared" ref="G48:AL48" si="57">G9/SUM(G$9:G$20)</f>
        <v>0.63758099352051834</v>
      </c>
      <c r="H48" s="23">
        <f t="shared" si="57"/>
        <v>0.63261136085002045</v>
      </c>
      <c r="I48" s="23">
        <f t="shared" si="57"/>
        <v>0.58981555733761026</v>
      </c>
      <c r="J48" s="23">
        <f t="shared" si="57"/>
        <v>0.5060777957860616</v>
      </c>
      <c r="K48" s="23">
        <f t="shared" si="57"/>
        <v>0.47761194029850745</v>
      </c>
      <c r="L48" s="23">
        <f t="shared" si="57"/>
        <v>0.47360757189661451</v>
      </c>
      <c r="M48" s="23">
        <f t="shared" si="57"/>
        <v>0.4675182481751825</v>
      </c>
      <c r="N48" s="23">
        <f t="shared" si="57"/>
        <v>0.52565375703409467</v>
      </c>
      <c r="O48" s="23">
        <f t="shared" si="57"/>
        <v>0.48685491723466406</v>
      </c>
      <c r="P48" s="23">
        <f t="shared" si="57"/>
        <v>0.48119417019275973</v>
      </c>
      <c r="Q48" s="23">
        <f t="shared" si="57"/>
        <v>0.49257119273627736</v>
      </c>
      <c r="R48" s="23">
        <f t="shared" si="57"/>
        <v>0.27359819667511975</v>
      </c>
      <c r="S48" s="23">
        <f t="shared" si="57"/>
        <v>0.2865501964390203</v>
      </c>
      <c r="T48" s="23">
        <f t="shared" si="57"/>
        <v>0.27422480620155038</v>
      </c>
      <c r="U48" s="23">
        <f t="shared" si="57"/>
        <v>0.24048928947676459</v>
      </c>
      <c r="V48" s="140">
        <f t="shared" si="57"/>
        <v>0.23510664378524149</v>
      </c>
      <c r="W48" s="140">
        <f t="shared" si="57"/>
        <v>0.22780033163702898</v>
      </c>
      <c r="X48" s="141">
        <f t="shared" si="57"/>
        <v>0.21643352792157727</v>
      </c>
      <c r="Y48" s="141">
        <f t="shared" si="57"/>
        <v>0.2061451897616946</v>
      </c>
      <c r="Z48" s="141">
        <f t="shared" si="57"/>
        <v>0.19669637035427082</v>
      </c>
      <c r="AA48" s="141">
        <f t="shared" si="57"/>
        <v>0.2133852225389169</v>
      </c>
      <c r="AB48" s="141">
        <f t="shared" si="57"/>
        <v>0.20876684291318437</v>
      </c>
      <c r="AC48" s="141">
        <f t="shared" si="57"/>
        <v>0.20244908005661191</v>
      </c>
      <c r="AD48" s="141">
        <f t="shared" si="57"/>
        <v>0.20604297756143891</v>
      </c>
      <c r="AE48" s="141">
        <f t="shared" si="57"/>
        <v>0.20932521375407517</v>
      </c>
      <c r="AF48" s="141">
        <f t="shared" si="57"/>
        <v>0.22084259945638746</v>
      </c>
      <c r="AG48" s="141">
        <f t="shared" si="57"/>
        <v>0.2012455963764469</v>
      </c>
      <c r="AH48" s="141">
        <f t="shared" si="57"/>
        <v>0.18468552869901941</v>
      </c>
      <c r="AI48" s="141">
        <f t="shared" si="57"/>
        <v>0.16584374092361312</v>
      </c>
      <c r="AJ48" s="141">
        <f t="shared" si="57"/>
        <v>0.17438724053008092</v>
      </c>
      <c r="AK48" s="141">
        <f t="shared" si="57"/>
        <v>0.16774307186472523</v>
      </c>
      <c r="AL48" s="141">
        <f t="shared" si="57"/>
        <v>0.16091175806815616</v>
      </c>
      <c r="AM48" s="141">
        <f t="shared" ref="AM48:BH48" si="58">AM9/SUM(AM$9:AM$20)</f>
        <v>0.14571545237123024</v>
      </c>
      <c r="AN48" s="141">
        <f t="shared" si="58"/>
        <v>0.15331934846989143</v>
      </c>
      <c r="AO48" s="141">
        <f t="shared" si="58"/>
        <v>0.16459464191910347</v>
      </c>
      <c r="AP48" s="141">
        <f t="shared" si="58"/>
        <v>0.16169404402726562</v>
      </c>
      <c r="AQ48" s="141">
        <f t="shared" si="58"/>
        <v>0.15464576074332173</v>
      </c>
      <c r="AR48" s="141">
        <f t="shared" si="58"/>
        <v>0.15620246525045894</v>
      </c>
      <c r="AS48" s="141">
        <f t="shared" si="58"/>
        <v>0.15076452599388379</v>
      </c>
      <c r="AT48" s="141">
        <f t="shared" si="58"/>
        <v>0.14319159101767798</v>
      </c>
      <c r="AU48" s="141">
        <f t="shared" si="58"/>
        <v>0.1381344423697165</v>
      </c>
      <c r="AV48" s="141">
        <f t="shared" si="58"/>
        <v>0.1511118195584602</v>
      </c>
      <c r="AW48" s="141">
        <f t="shared" si="58"/>
        <v>0.14638873506842814</v>
      </c>
      <c r="AX48" s="141">
        <f t="shared" si="58"/>
        <v>0.14539497633782308</v>
      </c>
      <c r="AY48" s="141">
        <f t="shared" si="58"/>
        <v>0.15923566878980891</v>
      </c>
      <c r="AZ48" s="141">
        <f t="shared" si="58"/>
        <v>0.14173342516402654</v>
      </c>
      <c r="BA48" s="141">
        <f t="shared" si="58"/>
        <v>0.13360939744781544</v>
      </c>
      <c r="BB48" s="141">
        <f t="shared" si="58"/>
        <v>0.13110020213687554</v>
      </c>
      <c r="BC48" s="141">
        <f t="shared" si="58"/>
        <v>0.13560279987826615</v>
      </c>
      <c r="BD48" s="141">
        <f t="shared" si="58"/>
        <v>0.11250403529538362</v>
      </c>
      <c r="BE48" s="141">
        <f t="shared" si="58"/>
        <v>0.1342461269910539</v>
      </c>
      <c r="BF48" s="141">
        <f t="shared" si="58"/>
        <v>0.13074997392302076</v>
      </c>
      <c r="BG48" s="141">
        <f t="shared" si="58"/>
        <v>0.12184471189690063</v>
      </c>
      <c r="BH48" s="141">
        <f t="shared" si="58"/>
        <v>0.1248733671021061</v>
      </c>
      <c r="BI48" s="141">
        <f t="shared" ref="BI48:BK48" si="59">BI9/SUM(BI$9:BI$20)</f>
        <v>0.1108598532899454</v>
      </c>
      <c r="BJ48" s="141">
        <f t="shared" si="59"/>
        <v>0.13047073415628138</v>
      </c>
      <c r="BK48" s="141">
        <f t="shared" si="59"/>
        <v>0.14131251806880601</v>
      </c>
    </row>
    <row r="49" spans="1:63">
      <c r="A49" t="str">
        <f>VLOOKUP(B49,[1]IEA_Categories!$B$24:$C$69,2,FALSE)</f>
        <v>Industry</v>
      </c>
      <c r="B49" t="s">
        <v>93</v>
      </c>
      <c r="G49" s="23">
        <f t="shared" ref="G49:AL49" si="60">G10/SUM(G$9:G$20)</f>
        <v>0.2241900647948164</v>
      </c>
      <c r="H49" s="23">
        <f t="shared" si="60"/>
        <v>0.21986105435226808</v>
      </c>
      <c r="I49" s="23">
        <f t="shared" si="60"/>
        <v>0.24538893344025661</v>
      </c>
      <c r="J49" s="23">
        <f t="shared" si="60"/>
        <v>0.30996758508914102</v>
      </c>
      <c r="K49" s="23">
        <f t="shared" si="60"/>
        <v>0.30472636815920395</v>
      </c>
      <c r="L49" s="23">
        <f t="shared" si="60"/>
        <v>0.30760829996359668</v>
      </c>
      <c r="M49" s="23">
        <f t="shared" si="60"/>
        <v>0.28832116788321166</v>
      </c>
      <c r="N49" s="23">
        <f t="shared" si="60"/>
        <v>0.28599801390268126</v>
      </c>
      <c r="O49" s="23">
        <f t="shared" si="60"/>
        <v>0.29892891918208375</v>
      </c>
      <c r="P49" s="23">
        <f t="shared" si="60"/>
        <v>0.33897508227550538</v>
      </c>
      <c r="Q49" s="23">
        <f t="shared" si="60"/>
        <v>0.31304168386297976</v>
      </c>
      <c r="R49" s="23">
        <f t="shared" si="60"/>
        <v>0.17554240631163709</v>
      </c>
      <c r="S49" s="23">
        <f t="shared" si="60"/>
        <v>0.18791273092033769</v>
      </c>
      <c r="T49" s="23">
        <f t="shared" si="60"/>
        <v>0.15988372093023256</v>
      </c>
      <c r="U49" s="23">
        <f t="shared" si="60"/>
        <v>0.17019782277888329</v>
      </c>
      <c r="V49" s="140">
        <f t="shared" si="60"/>
        <v>0.17056876685462122</v>
      </c>
      <c r="W49" s="140">
        <f t="shared" si="60"/>
        <v>0.16118703184859054</v>
      </c>
      <c r="X49" s="141">
        <f t="shared" si="60"/>
        <v>0.16901641149906377</v>
      </c>
      <c r="Y49" s="141">
        <f t="shared" si="60"/>
        <v>0.17630185348631949</v>
      </c>
      <c r="Z49" s="141">
        <f t="shared" si="60"/>
        <v>0.19196913714409911</v>
      </c>
      <c r="AA49" s="141">
        <f t="shared" si="60"/>
        <v>0.17194694146020609</v>
      </c>
      <c r="AB49" s="141">
        <f t="shared" si="60"/>
        <v>0.1807948149411564</v>
      </c>
      <c r="AC49" s="141">
        <f t="shared" si="60"/>
        <v>0.16312842286628515</v>
      </c>
      <c r="AD49" s="141">
        <f t="shared" si="60"/>
        <v>0.17582808975424433</v>
      </c>
      <c r="AE49" s="141">
        <f t="shared" si="60"/>
        <v>0.18595066740481023</v>
      </c>
      <c r="AF49" s="141">
        <f t="shared" si="60"/>
        <v>0.1848900420064245</v>
      </c>
      <c r="AG49" s="141">
        <f t="shared" si="60"/>
        <v>0.17211877201811776</v>
      </c>
      <c r="AH49" s="141">
        <f t="shared" si="60"/>
        <v>0.19330460308537881</v>
      </c>
      <c r="AI49" s="141">
        <f t="shared" si="60"/>
        <v>0.17868138251524834</v>
      </c>
      <c r="AJ49" s="141">
        <f t="shared" si="60"/>
        <v>0.17796411399085257</v>
      </c>
      <c r="AK49" s="141">
        <f t="shared" si="60"/>
        <v>0.18036636918741192</v>
      </c>
      <c r="AL49" s="141">
        <f t="shared" si="60"/>
        <v>0.19143534190927555</v>
      </c>
      <c r="AM49" s="141">
        <f t="shared" ref="AM49:BH49" si="61">AM10/SUM(AM$9:AM$20)</f>
        <v>0.19121507320772327</v>
      </c>
      <c r="AN49" s="141">
        <f t="shared" si="61"/>
        <v>0.1849086870681145</v>
      </c>
      <c r="AO49" s="141">
        <f t="shared" si="61"/>
        <v>0.18595692523200841</v>
      </c>
      <c r="AP49" s="141">
        <f t="shared" si="61"/>
        <v>0.19717286847692481</v>
      </c>
      <c r="AQ49" s="141">
        <f t="shared" si="61"/>
        <v>0.17799070847851337</v>
      </c>
      <c r="AR49" s="141">
        <f t="shared" si="61"/>
        <v>0.17251507998950957</v>
      </c>
      <c r="AS49" s="141">
        <f t="shared" si="61"/>
        <v>0.16636085626911315</v>
      </c>
      <c r="AT49" s="141">
        <f t="shared" si="61"/>
        <v>0.14830387004300047</v>
      </c>
      <c r="AU49" s="141">
        <f t="shared" si="61"/>
        <v>0.1590986250212188</v>
      </c>
      <c r="AV49" s="141">
        <f t="shared" si="61"/>
        <v>0.14569219733800909</v>
      </c>
      <c r="AW49" s="141">
        <f t="shared" si="61"/>
        <v>0.15865042322601061</v>
      </c>
      <c r="AX49" s="141">
        <f t="shared" si="61"/>
        <v>0.14648707681106662</v>
      </c>
      <c r="AY49" s="141">
        <f t="shared" si="61"/>
        <v>0.16014041690793282</v>
      </c>
      <c r="AZ49" s="141">
        <f t="shared" si="61"/>
        <v>0.16957262478703738</v>
      </c>
      <c r="BA49" s="141">
        <f t="shared" si="61"/>
        <v>0.18904757880503675</v>
      </c>
      <c r="BB49" s="141">
        <f t="shared" si="61"/>
        <v>0.1789942659131224</v>
      </c>
      <c r="BC49" s="141">
        <f t="shared" si="61"/>
        <v>0.18216599278292248</v>
      </c>
      <c r="BD49" s="141">
        <f t="shared" si="61"/>
        <v>0.16361777682126333</v>
      </c>
      <c r="BE49" s="141">
        <f t="shared" si="61"/>
        <v>0.17346716124809078</v>
      </c>
      <c r="BF49" s="141">
        <f t="shared" si="61"/>
        <v>0.20272243663294043</v>
      </c>
      <c r="BG49" s="141">
        <f t="shared" si="61"/>
        <v>0.22020449462136543</v>
      </c>
      <c r="BH49" s="141">
        <f t="shared" si="61"/>
        <v>0.21796854172220742</v>
      </c>
      <c r="BI49" s="141">
        <f t="shared" ref="BI49:BK49" si="62">BI10/SUM(BI$9:BI$20)</f>
        <v>0.21951354034526502</v>
      </c>
      <c r="BJ49" s="141">
        <f t="shared" si="62"/>
        <v>0.17057468548815782</v>
      </c>
      <c r="BK49" s="141">
        <f t="shared" si="62"/>
        <v>0.15582538305868748</v>
      </c>
    </row>
    <row r="50" spans="1:63">
      <c r="A50" t="str">
        <f>VLOOKUP(B50,[1]IEA_Categories!$B$24:$C$69,2,FALSE)</f>
        <v>Industry</v>
      </c>
      <c r="B50" t="s">
        <v>75</v>
      </c>
      <c r="G50" s="23">
        <f t="shared" ref="G50:AL50" si="63">G11/SUM(G$9:G$20)</f>
        <v>4.7948164146868248E-2</v>
      </c>
      <c r="H50" s="23">
        <f t="shared" si="63"/>
        <v>5.4760931753167146E-2</v>
      </c>
      <c r="I50" s="23">
        <f t="shared" si="63"/>
        <v>5.9743384121892541E-2</v>
      </c>
      <c r="J50" s="23">
        <f t="shared" si="63"/>
        <v>7.0097244732576988E-2</v>
      </c>
      <c r="K50" s="23">
        <f t="shared" si="63"/>
        <v>7.5870646766169156E-2</v>
      </c>
      <c r="L50" s="23">
        <f t="shared" si="63"/>
        <v>8.4091736439752457E-2</v>
      </c>
      <c r="M50" s="23">
        <f t="shared" si="63"/>
        <v>9.6350364963503646E-2</v>
      </c>
      <c r="N50" s="23">
        <f t="shared" si="63"/>
        <v>4.0714995034756701E-2</v>
      </c>
      <c r="O50" s="23">
        <f t="shared" si="63"/>
        <v>4.9010061668289515E-2</v>
      </c>
      <c r="P50" s="23">
        <f t="shared" si="63"/>
        <v>4.5839210155148094E-2</v>
      </c>
      <c r="Q50" s="23">
        <f t="shared" si="63"/>
        <v>4.6223689640940979E-2</v>
      </c>
      <c r="R50" s="23">
        <f t="shared" si="63"/>
        <v>2.197802197802198E-2</v>
      </c>
      <c r="S50" s="23">
        <f t="shared" si="63"/>
        <v>2.3154727075148374E-2</v>
      </c>
      <c r="T50" s="23">
        <f t="shared" si="63"/>
        <v>1.776485788113695E-2</v>
      </c>
      <c r="U50" s="23">
        <f t="shared" si="63"/>
        <v>2.1362519021421045E-2</v>
      </c>
      <c r="V50" s="140">
        <f t="shared" si="63"/>
        <v>2.1696494238784017E-2</v>
      </c>
      <c r="W50" s="140">
        <f t="shared" si="63"/>
        <v>5.5006003773800674E-2</v>
      </c>
      <c r="X50" s="141">
        <f t="shared" si="63"/>
        <v>5.7495318867716708E-2</v>
      </c>
      <c r="Y50" s="141">
        <f t="shared" si="63"/>
        <v>6.1838040600176523E-2</v>
      </c>
      <c r="Z50" s="141">
        <f t="shared" si="63"/>
        <v>6.080199956531189E-2</v>
      </c>
      <c r="AA50" s="141">
        <f t="shared" si="63"/>
        <v>7.1804428853321639E-2</v>
      </c>
      <c r="AB50" s="141">
        <f t="shared" si="63"/>
        <v>7.010063107624083E-2</v>
      </c>
      <c r="AC50" s="141">
        <f t="shared" si="63"/>
        <v>6.399606178081349E-2</v>
      </c>
      <c r="AD50" s="141">
        <f t="shared" si="63"/>
        <v>6.1320194704974476E-2</v>
      </c>
      <c r="AE50" s="141">
        <f t="shared" si="63"/>
        <v>6.2742203358553239E-2</v>
      </c>
      <c r="AF50" s="141">
        <f t="shared" si="63"/>
        <v>6.0353348159130217E-2</v>
      </c>
      <c r="AG50" s="141">
        <f t="shared" si="63"/>
        <v>6.1021640664318068E-2</v>
      </c>
      <c r="AH50" s="141">
        <f t="shared" si="63"/>
        <v>5.8397351820623319E-2</v>
      </c>
      <c r="AI50" s="141">
        <f t="shared" si="63"/>
        <v>5.855358698809178E-2</v>
      </c>
      <c r="AJ50" s="141">
        <f t="shared" si="63"/>
        <v>5.8461358039169693E-2</v>
      </c>
      <c r="AK50" s="141">
        <f t="shared" si="63"/>
        <v>5.724518553311414E-2</v>
      </c>
      <c r="AL50" s="141">
        <f t="shared" si="63"/>
        <v>5.7492665312570523E-2</v>
      </c>
      <c r="AM50" s="141">
        <f t="shared" ref="AM50:BH50" si="64">AM11/SUM(AM$9:AM$20)</f>
        <v>5.9849501254156216E-2</v>
      </c>
      <c r="AN50" s="141">
        <f t="shared" si="64"/>
        <v>6.25E-2</v>
      </c>
      <c r="AO50" s="141">
        <f t="shared" si="64"/>
        <v>5.7666491565983774E-2</v>
      </c>
      <c r="AP50" s="141">
        <f t="shared" si="64"/>
        <v>5.2687451111856076E-2</v>
      </c>
      <c r="AQ50" s="141">
        <f t="shared" si="64"/>
        <v>5.6910569105691054E-2</v>
      </c>
      <c r="AR50" s="141">
        <f t="shared" si="64"/>
        <v>5.3710988722790454E-2</v>
      </c>
      <c r="AS50" s="141">
        <f t="shared" si="64"/>
        <v>5.6371049949031603E-2</v>
      </c>
      <c r="AT50" s="141">
        <f t="shared" si="64"/>
        <v>5.2078356426182512E-2</v>
      </c>
      <c r="AU50" s="141">
        <f t="shared" si="64"/>
        <v>4.9397385842811066E-2</v>
      </c>
      <c r="AV50" s="141">
        <f t="shared" si="64"/>
        <v>5.355861959034032E-2</v>
      </c>
      <c r="AW50" s="141">
        <f t="shared" si="64"/>
        <v>6.1941302112174669E-2</v>
      </c>
      <c r="AX50" s="141">
        <f t="shared" si="64"/>
        <v>5.2712049508554785E-2</v>
      </c>
      <c r="AY50" s="141">
        <f t="shared" si="64"/>
        <v>5.5008685581933989E-2</v>
      </c>
      <c r="AZ50" s="141">
        <f t="shared" si="64"/>
        <v>4.273752129626273E-2</v>
      </c>
      <c r="BA50" s="141">
        <f t="shared" si="64"/>
        <v>4.8888701090171557E-2</v>
      </c>
      <c r="BB50" s="141">
        <f t="shared" si="64"/>
        <v>5.2555587640773893E-2</v>
      </c>
      <c r="BC50" s="141">
        <f t="shared" si="64"/>
        <v>5.0345637146211035E-2</v>
      </c>
      <c r="BD50" s="141">
        <f t="shared" si="64"/>
        <v>6.5963628537608954E-2</v>
      </c>
      <c r="BE50" s="141">
        <f t="shared" si="64"/>
        <v>6.7859480689504689E-2</v>
      </c>
      <c r="BF50" s="141">
        <f t="shared" si="64"/>
        <v>6.7852299989569209E-2</v>
      </c>
      <c r="BG50" s="141">
        <f t="shared" si="64"/>
        <v>6.0443071679625093E-2</v>
      </c>
      <c r="BH50" s="141">
        <f t="shared" si="64"/>
        <v>5.2892561983471073E-2</v>
      </c>
      <c r="BI50" s="141">
        <f t="shared" ref="BI50:BK50" si="65">BI11/SUM(BI$9:BI$20)</f>
        <v>5.5099001709778835E-2</v>
      </c>
      <c r="BJ50" s="141">
        <f t="shared" si="65"/>
        <v>6.426082334179907E-2</v>
      </c>
      <c r="BK50" s="141">
        <f t="shared" si="65"/>
        <v>6.5915004336513441E-2</v>
      </c>
    </row>
    <row r="51" spans="1:63">
      <c r="A51" t="str">
        <f>VLOOKUP(B51,[1]IEA_Categories!$B$24:$C$69,2,FALSE)</f>
        <v>Industry</v>
      </c>
      <c r="B51" t="s">
        <v>72</v>
      </c>
      <c r="G51" s="23">
        <f t="shared" ref="G51:AL51" si="66">G12/SUM(G$9:G$20)</f>
        <v>3.4125269978401727E-2</v>
      </c>
      <c r="H51" s="23">
        <f t="shared" si="66"/>
        <v>3.5553739272578669E-2</v>
      </c>
      <c r="I51" s="23">
        <f t="shared" si="66"/>
        <v>4.1299117882919005E-2</v>
      </c>
      <c r="J51" s="23">
        <f t="shared" si="66"/>
        <v>4.4570502431118313E-2</v>
      </c>
      <c r="K51" s="23">
        <f t="shared" si="66"/>
        <v>5.4726368159203981E-2</v>
      </c>
      <c r="L51" s="23">
        <f t="shared" si="66"/>
        <v>5.351292318893338E-2</v>
      </c>
      <c r="M51" s="23">
        <f t="shared" si="66"/>
        <v>5.9124087591240874E-2</v>
      </c>
      <c r="N51" s="23">
        <f t="shared" si="66"/>
        <v>6.2231049321416751E-2</v>
      </c>
      <c r="O51" s="23">
        <f t="shared" si="66"/>
        <v>6.7835118468029865E-2</v>
      </c>
      <c r="P51" s="23">
        <f t="shared" si="66"/>
        <v>5.6417489421720736E-2</v>
      </c>
      <c r="Q51" s="23">
        <f t="shared" si="66"/>
        <v>5.8192323565827486E-2</v>
      </c>
      <c r="R51" s="23">
        <f t="shared" si="66"/>
        <v>0.29106790645252184</v>
      </c>
      <c r="S51" s="23">
        <f t="shared" si="66"/>
        <v>0.28061523029340468</v>
      </c>
      <c r="T51" s="23">
        <f t="shared" si="66"/>
        <v>0.26537467700258399</v>
      </c>
      <c r="U51" s="23">
        <f t="shared" si="66"/>
        <v>0.28953529205197237</v>
      </c>
      <c r="V51" s="140">
        <f t="shared" si="66"/>
        <v>0.28977690610443735</v>
      </c>
      <c r="W51" s="140">
        <f t="shared" si="66"/>
        <v>0.26839727828921034</v>
      </c>
      <c r="X51" s="141">
        <f t="shared" si="66"/>
        <v>0.2764070932922128</v>
      </c>
      <c r="Y51" s="141">
        <f t="shared" si="66"/>
        <v>0.27879523389232125</v>
      </c>
      <c r="Z51" s="141">
        <f t="shared" si="66"/>
        <v>0.27564659856552925</v>
      </c>
      <c r="AA51" s="141">
        <f t="shared" si="66"/>
        <v>0.25597456698092524</v>
      </c>
      <c r="AB51" s="141">
        <f t="shared" si="66"/>
        <v>0.23719370060833475</v>
      </c>
      <c r="AC51" s="141">
        <f t="shared" si="66"/>
        <v>0.24995384899390807</v>
      </c>
      <c r="AD51" s="141">
        <f t="shared" si="66"/>
        <v>0.24510269500178083</v>
      </c>
      <c r="AE51" s="141">
        <f t="shared" si="66"/>
        <v>0.23153103278587686</v>
      </c>
      <c r="AF51" s="141">
        <f t="shared" si="66"/>
        <v>0.22424017790956263</v>
      </c>
      <c r="AG51" s="141">
        <f t="shared" si="66"/>
        <v>0.25408907901358835</v>
      </c>
      <c r="AH51" s="141">
        <f t="shared" si="66"/>
        <v>0.25188932608831427</v>
      </c>
      <c r="AI51" s="141">
        <f t="shared" si="66"/>
        <v>0.26848678478071447</v>
      </c>
      <c r="AJ51" s="141">
        <f t="shared" si="66"/>
        <v>0.27582971736835932</v>
      </c>
      <c r="AK51" s="141">
        <f t="shared" si="66"/>
        <v>0.26655706904650073</v>
      </c>
      <c r="AL51" s="141">
        <f t="shared" si="66"/>
        <v>0.2679981945384789</v>
      </c>
      <c r="AM51" s="141">
        <f t="shared" ref="AM51:BH51" si="67">AM12/SUM(AM$9:AM$20)</f>
        <v>0.27136440529662254</v>
      </c>
      <c r="AN51" s="141">
        <f t="shared" si="67"/>
        <v>0.24271964461994078</v>
      </c>
      <c r="AO51" s="141">
        <f t="shared" si="67"/>
        <v>0.23790346115683184</v>
      </c>
      <c r="AP51" s="141">
        <f t="shared" si="67"/>
        <v>0.23432785786121355</v>
      </c>
      <c r="AQ51" s="141">
        <f t="shared" si="67"/>
        <v>0.25511033681765388</v>
      </c>
      <c r="AR51" s="141">
        <f t="shared" si="67"/>
        <v>0.26110674009965906</v>
      </c>
      <c r="AS51" s="141">
        <f t="shared" si="67"/>
        <v>0.26075433231396533</v>
      </c>
      <c r="AT51" s="141">
        <f t="shared" si="67"/>
        <v>0.2576206402293359</v>
      </c>
      <c r="AU51" s="141">
        <f t="shared" si="67"/>
        <v>0.27024274316754371</v>
      </c>
      <c r="AV51" s="141">
        <f t="shared" si="67"/>
        <v>0.28082410137881564</v>
      </c>
      <c r="AW51" s="141">
        <f t="shared" si="67"/>
        <v>0.24499644015505104</v>
      </c>
      <c r="AX51" s="141">
        <f t="shared" si="67"/>
        <v>0.26821987622861304</v>
      </c>
      <c r="AY51" s="141">
        <f t="shared" si="67"/>
        <v>0.24862478286045164</v>
      </c>
      <c r="AZ51" s="141">
        <f t="shared" si="67"/>
        <v>0.27284590568021172</v>
      </c>
      <c r="BA51" s="141">
        <f t="shared" si="67"/>
        <v>0.27955717062452462</v>
      </c>
      <c r="BB51" s="141">
        <f t="shared" si="67"/>
        <v>0.27771131553978795</v>
      </c>
      <c r="BC51" s="141">
        <f t="shared" si="67"/>
        <v>0.27233598539193948</v>
      </c>
      <c r="BD51" s="141">
        <f t="shared" si="67"/>
        <v>0.24039599698697944</v>
      </c>
      <c r="BE51" s="141">
        <f t="shared" si="67"/>
        <v>0.24759982544185033</v>
      </c>
      <c r="BF51" s="141">
        <f t="shared" si="67"/>
        <v>0.24183790549702722</v>
      </c>
      <c r="BG51" s="141">
        <f t="shared" si="67"/>
        <v>0.20034082436894238</v>
      </c>
      <c r="BH51" s="141">
        <f t="shared" si="67"/>
        <v>0.17707278059184217</v>
      </c>
      <c r="BI51" s="141">
        <f t="shared" ref="BI51:BK51" si="68">BI12/SUM(BI$9:BI$20)</f>
        <v>0.179802548122001</v>
      </c>
      <c r="BJ51" s="141">
        <f t="shared" si="68"/>
        <v>0.19555844309255213</v>
      </c>
      <c r="BK51" s="141">
        <f t="shared" si="68"/>
        <v>0.18860942468921654</v>
      </c>
    </row>
    <row r="52" spans="1:63">
      <c r="A52" t="str">
        <f>VLOOKUP(B52,[1]IEA_Categories!$B$24:$C$69,2,FALSE)</f>
        <v>Industry</v>
      </c>
      <c r="B52" t="s">
        <v>53</v>
      </c>
      <c r="G52" s="23">
        <f t="shared" ref="G52:AL52" si="69">G13/SUM(G$9:G$20)</f>
        <v>0</v>
      </c>
      <c r="H52" s="23">
        <f t="shared" si="69"/>
        <v>0</v>
      </c>
      <c r="I52" s="23">
        <f t="shared" si="69"/>
        <v>0</v>
      </c>
      <c r="J52" s="23">
        <f t="shared" si="69"/>
        <v>0</v>
      </c>
      <c r="K52" s="23">
        <f t="shared" si="69"/>
        <v>0</v>
      </c>
      <c r="L52" s="23">
        <f t="shared" si="69"/>
        <v>0</v>
      </c>
      <c r="M52" s="23">
        <f t="shared" si="69"/>
        <v>0</v>
      </c>
      <c r="N52" s="23">
        <f t="shared" si="69"/>
        <v>0</v>
      </c>
      <c r="O52" s="23">
        <f t="shared" si="69"/>
        <v>0</v>
      </c>
      <c r="P52" s="23">
        <f t="shared" si="69"/>
        <v>0</v>
      </c>
      <c r="Q52" s="23">
        <f t="shared" si="69"/>
        <v>2.0635575732562937E-3</v>
      </c>
      <c r="R52" s="23">
        <f t="shared" si="69"/>
        <v>7.2320841551610782E-3</v>
      </c>
      <c r="S52" s="23">
        <f t="shared" si="69"/>
        <v>7.6067875950848445E-3</v>
      </c>
      <c r="T52" s="23">
        <f t="shared" si="69"/>
        <v>1.5762273901808784E-2</v>
      </c>
      <c r="U52" s="23">
        <f t="shared" si="69"/>
        <v>1.7382652464005617E-2</v>
      </c>
      <c r="V52" s="140">
        <f t="shared" si="69"/>
        <v>1.7283647952929641E-2</v>
      </c>
      <c r="W52" s="140">
        <f t="shared" si="69"/>
        <v>1.6810566641889187E-2</v>
      </c>
      <c r="X52" s="141">
        <f t="shared" si="69"/>
        <v>1.8614384844145831E-2</v>
      </c>
      <c r="Y52" s="141">
        <f t="shared" si="69"/>
        <v>1.90864960282436E-2</v>
      </c>
      <c r="Z52" s="141">
        <f t="shared" si="69"/>
        <v>1.8854596826776787E-2</v>
      </c>
      <c r="AA52" s="141">
        <f t="shared" si="69"/>
        <v>2.0116202587151941E-2</v>
      </c>
      <c r="AB52" s="141">
        <f t="shared" si="69"/>
        <v>1.9898800386605266E-2</v>
      </c>
      <c r="AC52" s="141">
        <f t="shared" si="69"/>
        <v>2.2952433696387914E-2</v>
      </c>
      <c r="AD52" s="141">
        <f t="shared" si="69"/>
        <v>2.3447702718746289E-2</v>
      </c>
      <c r="AE52" s="141">
        <f t="shared" si="69"/>
        <v>2.3128498492956881E-2</v>
      </c>
      <c r="AF52" s="141">
        <f t="shared" si="69"/>
        <v>2.279466271312083E-2</v>
      </c>
      <c r="AG52" s="141">
        <f t="shared" si="69"/>
        <v>2.3842476094614998E-2</v>
      </c>
      <c r="AH52" s="141">
        <f t="shared" si="69"/>
        <v>2.6231965523702456E-2</v>
      </c>
      <c r="AI52" s="141">
        <f t="shared" si="69"/>
        <v>2.7476038338658148E-2</v>
      </c>
      <c r="AJ52" s="141">
        <f t="shared" si="69"/>
        <v>3.0315468511786091E-2</v>
      </c>
      <c r="AK52" s="141">
        <f t="shared" si="69"/>
        <v>3.0589478628464069E-2</v>
      </c>
      <c r="AL52" s="141">
        <f t="shared" si="69"/>
        <v>3.1031369893929135E-2</v>
      </c>
      <c r="AM52" s="141">
        <f t="shared" ref="AM52:BH52" si="70">AM13/SUM(AM$9:AM$20)</f>
        <v>3.2433063057807854E-2</v>
      </c>
      <c r="AN52" s="141">
        <f t="shared" si="70"/>
        <v>3.3255182625863772E-2</v>
      </c>
      <c r="AO52" s="141">
        <f t="shared" si="70"/>
        <v>3.2685460806630477E-2</v>
      </c>
      <c r="AP52" s="141">
        <f t="shared" si="70"/>
        <v>3.2964577047714827E-2</v>
      </c>
      <c r="AQ52" s="141">
        <f t="shared" si="70"/>
        <v>3.5540069686411151E-2</v>
      </c>
      <c r="AR52" s="141">
        <f t="shared" si="70"/>
        <v>3.6191974822974038E-2</v>
      </c>
      <c r="AS52" s="141">
        <f t="shared" si="70"/>
        <v>4.0214067278287462E-2</v>
      </c>
      <c r="AT52" s="141">
        <f t="shared" si="70"/>
        <v>3.6263736263736267E-2</v>
      </c>
      <c r="AU52" s="141">
        <f t="shared" si="70"/>
        <v>3.9339670684094379E-2</v>
      </c>
      <c r="AV52" s="141">
        <f t="shared" si="70"/>
        <v>3.769825456284371E-2</v>
      </c>
      <c r="AW52" s="141">
        <f t="shared" si="70"/>
        <v>3.5321572660390793E-2</v>
      </c>
      <c r="AX52" s="141">
        <f t="shared" si="70"/>
        <v>3.7932289770658899E-2</v>
      </c>
      <c r="AY52" s="141">
        <f t="shared" si="70"/>
        <v>3.7203242617255355E-2</v>
      </c>
      <c r="AZ52" s="141">
        <f t="shared" si="70"/>
        <v>3.0231630840613331E-2</v>
      </c>
      <c r="BA52" s="141">
        <f t="shared" si="70"/>
        <v>2.7845854812811627E-2</v>
      </c>
      <c r="BB52" s="141">
        <f t="shared" si="70"/>
        <v>3.139309434429273E-2</v>
      </c>
      <c r="BC52" s="141">
        <f t="shared" si="70"/>
        <v>3.1824703273770703E-2</v>
      </c>
      <c r="BD52" s="141">
        <f t="shared" si="70"/>
        <v>3.0022597654148282E-2</v>
      </c>
      <c r="BE52" s="141">
        <f t="shared" si="70"/>
        <v>2.5420030547676196E-2</v>
      </c>
      <c r="BF52" s="141">
        <f t="shared" si="70"/>
        <v>2.7067904453948053E-2</v>
      </c>
      <c r="BG52" s="141">
        <f t="shared" si="70"/>
        <v>2.3751198210672064E-2</v>
      </c>
      <c r="BH52" s="141">
        <f t="shared" si="70"/>
        <v>2.2394028259130897E-2</v>
      </c>
      <c r="BI52" s="141">
        <f t="shared" ref="BI52:BK52" si="71">BI13/SUM(BI$9:BI$20)</f>
        <v>2.5481220009927748E-2</v>
      </c>
      <c r="BJ52" s="141">
        <f t="shared" si="71"/>
        <v>2.7228161360817436E-2</v>
      </c>
      <c r="BK52" s="141">
        <f t="shared" si="71"/>
        <v>2.6423821913847931E-2</v>
      </c>
    </row>
    <row r="53" spans="1:63">
      <c r="A53" t="str">
        <f>VLOOKUP(B53,[1]IEA_Categories!$B$24:$C$69,2,FALSE)</f>
        <v>Industry</v>
      </c>
      <c r="B53" t="s">
        <v>83</v>
      </c>
      <c r="G53" s="23">
        <f t="shared" ref="G53:AL53" si="72">G14/SUM(G$9:G$20)</f>
        <v>0</v>
      </c>
      <c r="H53" s="23">
        <f t="shared" si="72"/>
        <v>0</v>
      </c>
      <c r="I53" s="23">
        <f t="shared" si="72"/>
        <v>0</v>
      </c>
      <c r="J53" s="23">
        <f t="shared" si="72"/>
        <v>0</v>
      </c>
      <c r="K53" s="23">
        <f t="shared" si="72"/>
        <v>0</v>
      </c>
      <c r="L53" s="23">
        <f t="shared" si="72"/>
        <v>0</v>
      </c>
      <c r="M53" s="23">
        <f t="shared" si="72"/>
        <v>0</v>
      </c>
      <c r="N53" s="23">
        <f t="shared" si="72"/>
        <v>0</v>
      </c>
      <c r="O53" s="23">
        <f t="shared" si="72"/>
        <v>0</v>
      </c>
      <c r="P53" s="23">
        <f t="shared" si="72"/>
        <v>0</v>
      </c>
      <c r="Q53" s="23">
        <f t="shared" si="72"/>
        <v>0</v>
      </c>
      <c r="R53" s="23">
        <f t="shared" si="72"/>
        <v>1.4276321968629661E-2</v>
      </c>
      <c r="S53" s="23">
        <f t="shared" si="72"/>
        <v>1.6300259132324666E-2</v>
      </c>
      <c r="T53" s="23">
        <f t="shared" si="72"/>
        <v>2.9392764857881136E-2</v>
      </c>
      <c r="U53" s="23">
        <f t="shared" si="72"/>
        <v>2.7390846306917946E-2</v>
      </c>
      <c r="V53" s="140">
        <f t="shared" si="72"/>
        <v>2.7335131159597941E-2</v>
      </c>
      <c r="W53" s="140">
        <f t="shared" si="72"/>
        <v>2.664531991537538E-2</v>
      </c>
      <c r="X53" s="141">
        <f t="shared" si="72"/>
        <v>2.8417226566802511E-2</v>
      </c>
      <c r="Y53" s="141">
        <f t="shared" si="72"/>
        <v>2.8574580759046779E-2</v>
      </c>
      <c r="Z53" s="141">
        <f t="shared" si="72"/>
        <v>2.9287111497500542E-2</v>
      </c>
      <c r="AA53" s="141">
        <f t="shared" si="72"/>
        <v>2.9324709493532119E-2</v>
      </c>
      <c r="AB53" s="141">
        <f t="shared" si="72"/>
        <v>2.8881687418272784E-2</v>
      </c>
      <c r="AC53" s="141">
        <f t="shared" si="72"/>
        <v>3.4397883207187251E-2</v>
      </c>
      <c r="AD53" s="141">
        <f t="shared" si="72"/>
        <v>3.4548260714709726E-2</v>
      </c>
      <c r="AE53" s="141">
        <f t="shared" si="72"/>
        <v>3.180168542781571E-2</v>
      </c>
      <c r="AF53" s="141">
        <f t="shared" si="72"/>
        <v>3.4037558685446008E-2</v>
      </c>
      <c r="AG53" s="141">
        <f t="shared" si="72"/>
        <v>3.5920986411675897E-2</v>
      </c>
      <c r="AH53" s="141">
        <f t="shared" si="72"/>
        <v>3.6849665854724878E-2</v>
      </c>
      <c r="AI53" s="141">
        <f t="shared" si="72"/>
        <v>4.2985768225384836E-2</v>
      </c>
      <c r="AJ53" s="141">
        <f t="shared" si="72"/>
        <v>4.2863844259411282E-2</v>
      </c>
      <c r="AK53" s="141">
        <f t="shared" si="72"/>
        <v>4.9671207139502113E-2</v>
      </c>
      <c r="AL53" s="141">
        <f t="shared" si="72"/>
        <v>4.7731888964116453E-2</v>
      </c>
      <c r="AM53" s="141">
        <f t="shared" ref="AM53:BH53" si="73">AM14/SUM(AM$9:AM$20)</f>
        <v>4.818293180890159E-2</v>
      </c>
      <c r="AN53" s="141">
        <f t="shared" si="73"/>
        <v>4.9481737413622905E-2</v>
      </c>
      <c r="AO53" s="141">
        <f t="shared" si="73"/>
        <v>4.9320025681433489E-2</v>
      </c>
      <c r="AP53" s="141">
        <f t="shared" si="73"/>
        <v>3.8551793496480052E-2</v>
      </c>
      <c r="AQ53" s="141">
        <f t="shared" si="73"/>
        <v>4.2973286875725901E-2</v>
      </c>
      <c r="AR53" s="141">
        <f t="shared" si="73"/>
        <v>4.6472593758195645E-2</v>
      </c>
      <c r="AS53" s="141">
        <f t="shared" si="73"/>
        <v>5.1223241590214068E-2</v>
      </c>
      <c r="AT53" s="141">
        <f t="shared" si="73"/>
        <v>4.4242713807931197E-2</v>
      </c>
      <c r="AU53" s="141">
        <f t="shared" si="73"/>
        <v>4.3965370904769985E-2</v>
      </c>
      <c r="AV53" s="141">
        <f t="shared" si="73"/>
        <v>5.4833824818681758E-2</v>
      </c>
      <c r="AW53" s="141">
        <f t="shared" si="73"/>
        <v>4.833478364053477E-2</v>
      </c>
      <c r="AX53" s="141">
        <f t="shared" si="73"/>
        <v>5.1110302147797597E-2</v>
      </c>
      <c r="AY53" s="141">
        <f t="shared" si="73"/>
        <v>5.113636363636364E-2</v>
      </c>
      <c r="AZ53" s="141">
        <f t="shared" si="73"/>
        <v>5.0132308696124984E-2</v>
      </c>
      <c r="BA53" s="141">
        <f t="shared" si="73"/>
        <v>4.9902814163779265E-2</v>
      </c>
      <c r="BB53" s="141">
        <f t="shared" si="73"/>
        <v>5.0905490697578486E-2</v>
      </c>
      <c r="BC53" s="141">
        <f t="shared" si="73"/>
        <v>5.2171644711099516E-2</v>
      </c>
      <c r="BD53" s="141">
        <f t="shared" si="73"/>
        <v>6.2143548907780052E-2</v>
      </c>
      <c r="BE53" s="141">
        <f t="shared" si="73"/>
        <v>5.9731616844861446E-2</v>
      </c>
      <c r="BF53" s="141">
        <f t="shared" si="73"/>
        <v>5.643058308125587E-2</v>
      </c>
      <c r="BG53" s="141">
        <f t="shared" si="73"/>
        <v>3.8076472467781446E-2</v>
      </c>
      <c r="BH53" s="141">
        <f t="shared" si="73"/>
        <v>5.3425753132497998E-2</v>
      </c>
      <c r="BI53" s="141">
        <f t="shared" ref="BI53:BK53" si="74">BI14/SUM(BI$9:BI$20)</f>
        <v>4.5722795212619273E-2</v>
      </c>
      <c r="BJ53" s="141">
        <f t="shared" si="74"/>
        <v>5.5814777626838341E-2</v>
      </c>
      <c r="BK53" s="141">
        <f t="shared" si="74"/>
        <v>5.47557097427002E-2</v>
      </c>
    </row>
    <row r="54" spans="1:63">
      <c r="A54" t="str">
        <f>VLOOKUP(B54,[1]IEA_Categories!$B$24:$C$69,2,FALSE)</f>
        <v>Industry</v>
      </c>
      <c r="B54" t="s">
        <v>82</v>
      </c>
      <c r="G54" s="23">
        <f t="shared" ref="G54:AL54" si="75">G15/SUM(G$9:G$20)</f>
        <v>1.6846652267818573E-2</v>
      </c>
      <c r="H54" s="23">
        <f t="shared" si="75"/>
        <v>1.4303228442991417E-2</v>
      </c>
      <c r="I54" s="23">
        <f t="shared" si="75"/>
        <v>1.483560545308741E-2</v>
      </c>
      <c r="J54" s="23">
        <f t="shared" si="75"/>
        <v>1.539708265802269E-2</v>
      </c>
      <c r="K54" s="23">
        <f t="shared" si="75"/>
        <v>1.8656716417910446E-2</v>
      </c>
      <c r="L54" s="23">
        <f t="shared" si="75"/>
        <v>1.8565708045140152E-2</v>
      </c>
      <c r="M54" s="23">
        <f t="shared" si="75"/>
        <v>1.6788321167883213E-2</v>
      </c>
      <c r="N54" s="23">
        <f t="shared" si="75"/>
        <v>1.4895729890764648E-2</v>
      </c>
      <c r="O54" s="23">
        <f t="shared" si="75"/>
        <v>1.5579357351509251E-2</v>
      </c>
      <c r="P54" s="23">
        <f t="shared" si="75"/>
        <v>1.386929948283968E-2</v>
      </c>
      <c r="Q54" s="23">
        <f t="shared" si="75"/>
        <v>1.5476681799422205E-2</v>
      </c>
      <c r="R54" s="23">
        <f t="shared" si="75"/>
        <v>7.4199304968535738E-3</v>
      </c>
      <c r="S54" s="23">
        <f t="shared" si="75"/>
        <v>8.1083340299256037E-3</v>
      </c>
      <c r="T54" s="23">
        <f t="shared" si="75"/>
        <v>1.7829457364341085E-2</v>
      </c>
      <c r="U54" s="23">
        <f t="shared" si="75"/>
        <v>1.6797377970268056E-2</v>
      </c>
      <c r="V54" s="140">
        <f t="shared" si="75"/>
        <v>1.771267467516548E-2</v>
      </c>
      <c r="W54" s="140">
        <f t="shared" si="75"/>
        <v>1.7382354622905827E-2</v>
      </c>
      <c r="X54" s="141">
        <f t="shared" si="75"/>
        <v>1.7953519110034146E-2</v>
      </c>
      <c r="Y54" s="141">
        <f t="shared" si="75"/>
        <v>1.7762577228596647E-2</v>
      </c>
      <c r="Z54" s="141">
        <f t="shared" si="75"/>
        <v>1.8202564659856552E-2</v>
      </c>
      <c r="AA54" s="141">
        <f t="shared" si="75"/>
        <v>1.8855514141635606E-2</v>
      </c>
      <c r="AB54" s="141">
        <f t="shared" si="75"/>
        <v>1.8932287224970153E-2</v>
      </c>
      <c r="AC54" s="141">
        <f t="shared" si="75"/>
        <v>1.8768075810719341E-2</v>
      </c>
      <c r="AD54" s="141">
        <f t="shared" si="75"/>
        <v>2.0064110174522143E-2</v>
      </c>
      <c r="AE54" s="141">
        <f t="shared" si="75"/>
        <v>2.103709171433844E-2</v>
      </c>
      <c r="AF54" s="141">
        <f t="shared" si="75"/>
        <v>1.7729182110205091E-2</v>
      </c>
      <c r="AG54" s="141">
        <f t="shared" si="75"/>
        <v>1.6545042778057371E-2</v>
      </c>
      <c r="AH54" s="141">
        <f t="shared" si="75"/>
        <v>1.5364436949597151E-2</v>
      </c>
      <c r="AI54" s="141">
        <f t="shared" si="75"/>
        <v>1.7949462677897182E-2</v>
      </c>
      <c r="AJ54" s="141">
        <f t="shared" si="75"/>
        <v>1.5714788319455848E-2</v>
      </c>
      <c r="AK54" s="141">
        <f t="shared" si="75"/>
        <v>1.591122592766557E-2</v>
      </c>
      <c r="AL54" s="141">
        <f t="shared" si="75"/>
        <v>1.5684946964567816E-2</v>
      </c>
      <c r="AM54" s="141">
        <f t="shared" ref="AM54:BH54" si="76">AM15/SUM(AM$9:AM$20)</f>
        <v>1.5808201598320012E-2</v>
      </c>
      <c r="AN54" s="141">
        <f t="shared" si="76"/>
        <v>1.6164856860809478E-2</v>
      </c>
      <c r="AO54" s="141">
        <f t="shared" si="76"/>
        <v>1.4066421525710616E-2</v>
      </c>
      <c r="AP54" s="141">
        <f t="shared" si="76"/>
        <v>1.4750251424740195E-2</v>
      </c>
      <c r="AQ54" s="141">
        <f t="shared" si="76"/>
        <v>1.6840882694541232E-2</v>
      </c>
      <c r="AR54" s="141">
        <f t="shared" si="76"/>
        <v>1.6679779701022818E-2</v>
      </c>
      <c r="AS54" s="141">
        <f t="shared" si="76"/>
        <v>1.671763506625892E-2</v>
      </c>
      <c r="AT54" s="141">
        <f t="shared" si="76"/>
        <v>1.6005733397037744E-2</v>
      </c>
      <c r="AU54" s="141">
        <f t="shared" si="76"/>
        <v>1.4895603462909524E-2</v>
      </c>
      <c r="AV54" s="141">
        <f t="shared" si="76"/>
        <v>1.3309954570813741E-2</v>
      </c>
      <c r="AW54" s="141">
        <f t="shared" si="76"/>
        <v>1.5584210109959655E-2</v>
      </c>
      <c r="AX54" s="141">
        <f t="shared" si="76"/>
        <v>1.292318893338187E-2</v>
      </c>
      <c r="AY54" s="141">
        <f t="shared" si="76"/>
        <v>1.1761725535610886E-2</v>
      </c>
      <c r="AZ54" s="141">
        <f t="shared" si="76"/>
        <v>1.700076122811469E-2</v>
      </c>
      <c r="BA54" s="141">
        <f t="shared" si="76"/>
        <v>1.0732696695681568E-2</v>
      </c>
      <c r="BB54" s="141">
        <f t="shared" si="76"/>
        <v>1.3324532816302958E-2</v>
      </c>
      <c r="BC54" s="141">
        <f t="shared" si="76"/>
        <v>1.365158036607104E-2</v>
      </c>
      <c r="BD54" s="141">
        <f t="shared" si="76"/>
        <v>1.4688475196384375E-2</v>
      </c>
      <c r="BE54" s="141">
        <f t="shared" si="76"/>
        <v>1.4346497927121973E-2</v>
      </c>
      <c r="BF54" s="141">
        <f t="shared" si="76"/>
        <v>1.5698341504120163E-2</v>
      </c>
      <c r="BG54" s="141">
        <f t="shared" si="76"/>
        <v>1.7307487485355204E-2</v>
      </c>
      <c r="BH54" s="141">
        <f t="shared" si="76"/>
        <v>2.282058117835244E-2</v>
      </c>
      <c r="BI54" s="141">
        <f t="shared" ref="BI54:BK54" si="77">BI15/SUM(BI$9:BI$20)</f>
        <v>2.4598753516077435E-2</v>
      </c>
      <c r="BJ54" s="141">
        <f t="shared" si="77"/>
        <v>2.3802492469434763E-2</v>
      </c>
      <c r="BK54" s="141">
        <f t="shared" si="77"/>
        <v>2.5440878866724487E-2</v>
      </c>
    </row>
    <row r="55" spans="1:63">
      <c r="A55" t="str">
        <f>VLOOKUP(B55,[1]IEA_Categories!$B$24:$C$69,2,FALSE)</f>
        <v>Industry</v>
      </c>
      <c r="B55" t="s">
        <v>85</v>
      </c>
      <c r="G55" s="23">
        <f t="shared" ref="G55:G60" si="78">G16/SUM(G$9:G$20)</f>
        <v>1.7278617710583154E-2</v>
      </c>
      <c r="H55" s="23">
        <f t="shared" ref="H55:BH55" si="79">H16/SUM(H$9:H$20)</f>
        <v>1.9615856150388231E-2</v>
      </c>
      <c r="I55" s="23">
        <f t="shared" si="79"/>
        <v>2.2854851643945469E-2</v>
      </c>
      <c r="J55" s="23">
        <f t="shared" si="79"/>
        <v>2.5526742301458672E-2</v>
      </c>
      <c r="K55" s="23">
        <f t="shared" si="79"/>
        <v>3.316749585406302E-2</v>
      </c>
      <c r="L55" s="23">
        <f t="shared" si="79"/>
        <v>3.0214779759737895E-2</v>
      </c>
      <c r="M55" s="23">
        <f t="shared" si="79"/>
        <v>3.3576642335766425E-2</v>
      </c>
      <c r="N55" s="23">
        <f t="shared" si="79"/>
        <v>3.1115524660708375E-2</v>
      </c>
      <c r="O55" s="23">
        <f t="shared" si="79"/>
        <v>3.8299253489126904E-2</v>
      </c>
      <c r="P55" s="23">
        <f t="shared" si="79"/>
        <v>2.7973671838269865E-2</v>
      </c>
      <c r="Q55" s="23">
        <f t="shared" si="79"/>
        <v>3.2191498142798182E-2</v>
      </c>
      <c r="R55" s="23">
        <f t="shared" si="79"/>
        <v>0.10726026110641496</v>
      </c>
      <c r="S55" s="23">
        <f t="shared" si="79"/>
        <v>9.6129733344478815E-2</v>
      </c>
      <c r="T55" s="23">
        <f t="shared" si="79"/>
        <v>9.1214470284237723E-2</v>
      </c>
      <c r="U55" s="23">
        <f t="shared" si="79"/>
        <v>8.6679152522533068E-2</v>
      </c>
      <c r="V55" s="140">
        <f t="shared" si="79"/>
        <v>9.0402059328266726E-2</v>
      </c>
      <c r="W55" s="140">
        <f t="shared" si="79"/>
        <v>9.5831665618388698E-2</v>
      </c>
      <c r="X55" s="141">
        <f t="shared" si="79"/>
        <v>9.1364687740940628E-2</v>
      </c>
      <c r="Y55" s="141">
        <f t="shared" si="79"/>
        <v>8.7157987643424542E-2</v>
      </c>
      <c r="Z55" s="141">
        <f t="shared" si="79"/>
        <v>8.5579221908280809E-2</v>
      </c>
      <c r="AA55" s="141">
        <f t="shared" si="79"/>
        <v>9.0057005042753782E-2</v>
      </c>
      <c r="AB55" s="141">
        <f t="shared" si="79"/>
        <v>9.3410654386264141E-2</v>
      </c>
      <c r="AC55" s="141">
        <f t="shared" si="79"/>
        <v>0.10165528275183065</v>
      </c>
      <c r="AD55" s="141">
        <f t="shared" si="79"/>
        <v>9.9845660690965218E-2</v>
      </c>
      <c r="AE55" s="141">
        <f t="shared" si="79"/>
        <v>0.10087962108630129</v>
      </c>
      <c r="AF55" s="141">
        <f t="shared" si="79"/>
        <v>9.9703484062268352E-2</v>
      </c>
      <c r="AG55" s="141">
        <f t="shared" si="79"/>
        <v>9.8074987418218421E-2</v>
      </c>
      <c r="AH55" s="141">
        <f t="shared" si="79"/>
        <v>0.10224220848166886</v>
      </c>
      <c r="AI55" s="141">
        <f t="shared" si="79"/>
        <v>0.10444379901248911</v>
      </c>
      <c r="AJ55" s="141">
        <f t="shared" si="79"/>
        <v>9.5051014424768376E-2</v>
      </c>
      <c r="AK55" s="141">
        <f t="shared" si="79"/>
        <v>9.7933302019727567E-2</v>
      </c>
      <c r="AL55" s="141">
        <f t="shared" si="79"/>
        <v>9.7494922139471904E-2</v>
      </c>
      <c r="AM55" s="141">
        <f t="shared" si="79"/>
        <v>0.10167415271539404</v>
      </c>
      <c r="AN55" s="141">
        <f t="shared" si="79"/>
        <v>0.10735439289239881</v>
      </c>
      <c r="AO55" s="141">
        <f t="shared" si="79"/>
        <v>0.10967139438510477</v>
      </c>
      <c r="AP55" s="141">
        <f t="shared" si="79"/>
        <v>0.11414683204827356</v>
      </c>
      <c r="AQ55" s="141">
        <f t="shared" si="79"/>
        <v>0.10743321718931476</v>
      </c>
      <c r="AR55" s="141">
        <f t="shared" si="79"/>
        <v>0.1032258064516129</v>
      </c>
      <c r="AS55" s="141">
        <f t="shared" si="79"/>
        <v>9.949031600407747E-2</v>
      </c>
      <c r="AT55" s="141">
        <f t="shared" si="79"/>
        <v>0.10874343048256092</v>
      </c>
      <c r="AU55" s="141">
        <f t="shared" si="79"/>
        <v>0.10855542352741471</v>
      </c>
      <c r="AV55" s="141">
        <f t="shared" si="79"/>
        <v>0.10994660078106321</v>
      </c>
      <c r="AW55" s="141">
        <f t="shared" si="79"/>
        <v>0.12289375840518946</v>
      </c>
      <c r="AX55" s="141">
        <f t="shared" si="79"/>
        <v>0.11310520567892246</v>
      </c>
      <c r="AY55" s="141">
        <f t="shared" si="79"/>
        <v>0.11117544875506659</v>
      </c>
      <c r="AZ55" s="141">
        <f t="shared" si="79"/>
        <v>0.10436074962844819</v>
      </c>
      <c r="BA55" s="141">
        <f t="shared" si="79"/>
        <v>9.3720949885912286E-2</v>
      </c>
      <c r="BB55" s="141">
        <f t="shared" si="79"/>
        <v>9.3766758797079325E-2</v>
      </c>
      <c r="BC55" s="141">
        <f t="shared" si="79"/>
        <v>9.5517586191904702E-2</v>
      </c>
      <c r="BD55" s="141">
        <f t="shared" si="79"/>
        <v>0.11503282040245345</v>
      </c>
      <c r="BE55" s="141">
        <f t="shared" si="79"/>
        <v>0.12039057385991708</v>
      </c>
      <c r="BF55" s="141">
        <f t="shared" si="79"/>
        <v>9.5076666318973616E-2</v>
      </c>
      <c r="BG55" s="141">
        <f t="shared" si="79"/>
        <v>0.11012887421450633</v>
      </c>
      <c r="BH55" s="141">
        <f t="shared" si="79"/>
        <v>0.11628898960277259</v>
      </c>
      <c r="BI55" s="141">
        <f t="shared" ref="BI55:BK55" si="80">BI16/SUM(BI$9:BI$20)</f>
        <v>0.12558601290607246</v>
      </c>
      <c r="BJ55" s="141">
        <f t="shared" si="80"/>
        <v>0.1337782765341681</v>
      </c>
      <c r="BK55" s="141">
        <f t="shared" si="80"/>
        <v>0.13772766695576757</v>
      </c>
    </row>
    <row r="56" spans="1:63">
      <c r="A56" t="str">
        <f>VLOOKUP(B56,[1]IEA_Categories!$B$24:$C$69,2,FALSE)</f>
        <v>Industry</v>
      </c>
      <c r="B56" t="s">
        <v>66</v>
      </c>
      <c r="G56" s="23">
        <f t="shared" si="78"/>
        <v>2.2030237580993522E-2</v>
      </c>
      <c r="H56" s="23">
        <f t="shared" ref="H56:AM56" si="81">H17/SUM(H$9:H$20)</f>
        <v>2.3293829178586023E-2</v>
      </c>
      <c r="I56" s="23">
        <f t="shared" si="81"/>
        <v>2.6062550120288693E-2</v>
      </c>
      <c r="J56" s="23">
        <f t="shared" si="81"/>
        <v>2.8363047001620744E-2</v>
      </c>
      <c r="K56" s="23">
        <f t="shared" si="81"/>
        <v>3.5240464344941956E-2</v>
      </c>
      <c r="L56" s="23">
        <f t="shared" si="81"/>
        <v>3.2398980706224975E-2</v>
      </c>
      <c r="M56" s="23">
        <f t="shared" si="81"/>
        <v>3.8321167883211681E-2</v>
      </c>
      <c r="N56" s="23">
        <f t="shared" si="81"/>
        <v>3.9390930155577625E-2</v>
      </c>
      <c r="O56" s="23">
        <f t="shared" si="81"/>
        <v>4.349237260629666E-2</v>
      </c>
      <c r="P56" s="23">
        <f t="shared" si="81"/>
        <v>3.5731076633756464E-2</v>
      </c>
      <c r="Q56" s="23">
        <f t="shared" si="81"/>
        <v>3.6112257531985145E-2</v>
      </c>
      <c r="R56" s="23">
        <f t="shared" si="81"/>
        <v>7.767446228984691E-2</v>
      </c>
      <c r="S56" s="23">
        <f t="shared" si="81"/>
        <v>6.9380590152971669E-2</v>
      </c>
      <c r="T56" s="23">
        <f t="shared" si="81"/>
        <v>5.9948320413436694E-2</v>
      </c>
      <c r="U56" s="23">
        <f t="shared" si="81"/>
        <v>6.1687931639939131E-2</v>
      </c>
      <c r="V56" s="140">
        <f t="shared" si="81"/>
        <v>6.1595979406717336E-2</v>
      </c>
      <c r="W56" s="140">
        <f t="shared" si="81"/>
        <v>6.289667791183029E-2</v>
      </c>
      <c r="X56" s="141">
        <f t="shared" si="81"/>
        <v>6.1901090428461286E-2</v>
      </c>
      <c r="Y56" s="141">
        <f t="shared" si="81"/>
        <v>6.095542806707855E-2</v>
      </c>
      <c r="Z56" s="141">
        <f t="shared" si="81"/>
        <v>6.1399695718322107E-2</v>
      </c>
      <c r="AA56" s="141">
        <f t="shared" si="81"/>
        <v>6.8186801140100853E-2</v>
      </c>
      <c r="AB56" s="141">
        <f t="shared" si="81"/>
        <v>7.0726021945534137E-2</v>
      </c>
      <c r="AC56" s="141">
        <f t="shared" si="81"/>
        <v>7.3780075072303247E-2</v>
      </c>
      <c r="AD56" s="141">
        <f t="shared" si="81"/>
        <v>6.9393327792947879E-2</v>
      </c>
      <c r="AE56" s="141">
        <f t="shared" si="81"/>
        <v>7.1661438149720119E-2</v>
      </c>
      <c r="AF56" s="141">
        <f t="shared" si="81"/>
        <v>7.2399308129478632E-2</v>
      </c>
      <c r="AG56" s="141">
        <f t="shared" si="81"/>
        <v>7.3163059889280319E-2</v>
      </c>
      <c r="AH56" s="141">
        <f t="shared" si="81"/>
        <v>7.1076135157079515E-2</v>
      </c>
      <c r="AI56" s="141">
        <f t="shared" si="81"/>
        <v>7.2436828347371474E-2</v>
      </c>
      <c r="AJ56" s="141">
        <f t="shared" si="81"/>
        <v>6.4911457722528446E-2</v>
      </c>
      <c r="AK56" s="141">
        <f t="shared" si="81"/>
        <v>6.7578675434476279E-2</v>
      </c>
      <c r="AL56" s="141">
        <f t="shared" si="81"/>
        <v>6.5730083502595349E-2</v>
      </c>
      <c r="AM56" s="141">
        <f t="shared" si="81"/>
        <v>6.8132765560286995E-2</v>
      </c>
      <c r="AN56" s="141">
        <f t="shared" ref="AN56:BH56" si="82">AN17/SUM(AN$9:AN$20)</f>
        <v>7.6505429417571574E-2</v>
      </c>
      <c r="AO56" s="141">
        <f t="shared" si="82"/>
        <v>7.6402264635498748E-2</v>
      </c>
      <c r="AP56" s="141">
        <f t="shared" si="82"/>
        <v>7.8891496256564983E-2</v>
      </c>
      <c r="AQ56" s="141">
        <f t="shared" si="82"/>
        <v>7.8281068524970965E-2</v>
      </c>
      <c r="AR56" s="141">
        <f t="shared" si="82"/>
        <v>7.9832153160241281E-2</v>
      </c>
      <c r="AS56" s="141">
        <f t="shared" si="82"/>
        <v>8.2568807339449546E-2</v>
      </c>
      <c r="AT56" s="141">
        <f t="shared" si="82"/>
        <v>0.10100334448160535</v>
      </c>
      <c r="AU56" s="141">
        <f t="shared" si="82"/>
        <v>8.8821931760312348E-2</v>
      </c>
      <c r="AV56" s="141">
        <f t="shared" si="82"/>
        <v>7.6233362556786477E-2</v>
      </c>
      <c r="AW56" s="141">
        <f t="shared" si="82"/>
        <v>8.622735543074124E-2</v>
      </c>
      <c r="AX56" s="141">
        <f t="shared" si="82"/>
        <v>9.708773207135056E-2</v>
      </c>
      <c r="AY56" s="141">
        <f t="shared" si="82"/>
        <v>8.2947307469600468E-2</v>
      </c>
      <c r="AZ56" s="141">
        <f t="shared" si="82"/>
        <v>9.0187407112045523E-2</v>
      </c>
      <c r="BA56" s="141">
        <f t="shared" si="82"/>
        <v>9.2284289698301367E-2</v>
      </c>
      <c r="BB56" s="141">
        <f t="shared" si="82"/>
        <v>9.9129573862464418E-2</v>
      </c>
      <c r="BC56" s="141">
        <f t="shared" si="82"/>
        <v>9.4604582409460458E-2</v>
      </c>
      <c r="BD56" s="141">
        <f t="shared" si="82"/>
        <v>0.10368018938986334</v>
      </c>
      <c r="BE56" s="141">
        <f t="shared" si="82"/>
        <v>7.7951123718088586E-2</v>
      </c>
      <c r="BF56" s="141">
        <f t="shared" si="82"/>
        <v>8.6836340878272661E-2</v>
      </c>
      <c r="BG56" s="141">
        <f t="shared" si="82"/>
        <v>9.8839066993290023E-2</v>
      </c>
      <c r="BH56" s="141">
        <f t="shared" si="82"/>
        <v>9.8427086110370571E-2</v>
      </c>
      <c r="BI56" s="141">
        <f t="shared" ref="BI56:BK56" si="83">BI17/SUM(BI$9:BI$20)</f>
        <v>9.9277480558160061E-2</v>
      </c>
      <c r="BJ56" s="141">
        <f t="shared" si="83"/>
        <v>9.9462524363593402E-2</v>
      </c>
      <c r="BK56" s="141">
        <f t="shared" si="83"/>
        <v>9.5056374674761496E-2</v>
      </c>
    </row>
    <row r="57" spans="1:63">
      <c r="A57" t="str">
        <f>VLOOKUP(B57,[1]IEA_Categories!$B$24:$C$69,2,FALSE)</f>
        <v>Industry</v>
      </c>
      <c r="B57" t="s">
        <v>51</v>
      </c>
      <c r="G57" s="23">
        <f t="shared" si="78"/>
        <v>0</v>
      </c>
      <c r="H57" s="23">
        <f t="shared" ref="H57:AM57" si="84">H18/SUM(H$9:H$20)</f>
        <v>0</v>
      </c>
      <c r="I57" s="23">
        <f t="shared" si="84"/>
        <v>0</v>
      </c>
      <c r="J57" s="23">
        <f t="shared" si="84"/>
        <v>0</v>
      </c>
      <c r="K57" s="23">
        <f t="shared" si="84"/>
        <v>0</v>
      </c>
      <c r="L57" s="23">
        <f t="shared" si="84"/>
        <v>0</v>
      </c>
      <c r="M57" s="23">
        <f t="shared" si="84"/>
        <v>0</v>
      </c>
      <c r="N57" s="23">
        <f t="shared" si="84"/>
        <v>0</v>
      </c>
      <c r="O57" s="23">
        <f t="shared" si="84"/>
        <v>0</v>
      </c>
      <c r="P57" s="23">
        <f t="shared" si="84"/>
        <v>0</v>
      </c>
      <c r="Q57" s="23">
        <f t="shared" si="84"/>
        <v>0</v>
      </c>
      <c r="R57" s="23">
        <f t="shared" si="84"/>
        <v>3.1933878087724243E-3</v>
      </c>
      <c r="S57" s="23">
        <f t="shared" si="84"/>
        <v>3.7615982613056925E-3</v>
      </c>
      <c r="T57" s="23">
        <f t="shared" si="84"/>
        <v>1.0788113695090439E-2</v>
      </c>
      <c r="U57" s="23">
        <f t="shared" si="84"/>
        <v>1.1003160482266183E-2</v>
      </c>
      <c r="V57" s="140">
        <f t="shared" si="84"/>
        <v>1.0848247119392009E-2</v>
      </c>
      <c r="W57" s="140">
        <f t="shared" si="84"/>
        <v>1.1778832408942765E-2</v>
      </c>
      <c r="X57" s="141">
        <f t="shared" si="84"/>
        <v>1.2170943936556889E-2</v>
      </c>
      <c r="Y57" s="141">
        <f t="shared" si="84"/>
        <v>1.2080759046778465E-2</v>
      </c>
      <c r="Z57" s="141">
        <f t="shared" si="84"/>
        <v>1.2551619213214519E-2</v>
      </c>
      <c r="AA57" s="141">
        <f t="shared" si="84"/>
        <v>1.249725937294453E-2</v>
      </c>
      <c r="AB57" s="141">
        <f t="shared" si="84"/>
        <v>1.1655011655011656E-2</v>
      </c>
      <c r="AC57" s="141">
        <f t="shared" si="84"/>
        <v>1.1445449510799335E-2</v>
      </c>
      <c r="AD57" s="141">
        <f t="shared" si="84"/>
        <v>1.0388222723495192E-2</v>
      </c>
      <c r="AE57" s="141">
        <f t="shared" si="84"/>
        <v>9.2267946115519462E-3</v>
      </c>
      <c r="AF57" s="141">
        <f t="shared" si="84"/>
        <v>8.8337039782554975E-3</v>
      </c>
      <c r="AG57" s="141">
        <f t="shared" si="84"/>
        <v>9.0588827377956725E-3</v>
      </c>
      <c r="AH57" s="141">
        <f t="shared" si="84"/>
        <v>8.9313596902129786E-3</v>
      </c>
      <c r="AI57" s="141">
        <f t="shared" si="84"/>
        <v>9.1780424048794659E-3</v>
      </c>
      <c r="AJ57" s="141">
        <f t="shared" si="84"/>
        <v>9.3233259059458187E-3</v>
      </c>
      <c r="AK57" s="141">
        <f t="shared" si="84"/>
        <v>9.6289337717238143E-3</v>
      </c>
      <c r="AL57" s="141">
        <f t="shared" si="84"/>
        <v>9.2529902956443241E-3</v>
      </c>
      <c r="AM57" s="141">
        <f t="shared" si="84"/>
        <v>9.508254097882517E-3</v>
      </c>
      <c r="AN57" s="141">
        <f t="shared" ref="AN57:BH57" si="85">AN18/SUM(AN$9:AN$20)</f>
        <v>1.0180157946692992E-2</v>
      </c>
      <c r="AO57" s="141">
        <f t="shared" si="85"/>
        <v>1.0622774762154905E-2</v>
      </c>
      <c r="AP57" s="141">
        <f t="shared" si="85"/>
        <v>8.9395463180243599E-3</v>
      </c>
      <c r="AQ57" s="141">
        <f t="shared" si="85"/>
        <v>8.0720092915214873E-3</v>
      </c>
      <c r="AR57" s="141">
        <f t="shared" si="85"/>
        <v>9.3889325990034102E-3</v>
      </c>
      <c r="AS57" s="141">
        <f t="shared" si="85"/>
        <v>1.1569826707441387E-2</v>
      </c>
      <c r="AT57" s="141">
        <f t="shared" si="85"/>
        <v>3.1820353559483996E-2</v>
      </c>
      <c r="AU57" s="141">
        <f t="shared" si="85"/>
        <v>2.5420132405364115E-2</v>
      </c>
      <c r="AV57" s="141">
        <f t="shared" si="85"/>
        <v>2.4946202279429345E-2</v>
      </c>
      <c r="AW57" s="141">
        <f t="shared" si="85"/>
        <v>2.6224191124119927E-2</v>
      </c>
      <c r="AX57" s="141">
        <f t="shared" si="85"/>
        <v>2.5482344375682562E-2</v>
      </c>
      <c r="AY57" s="141">
        <f t="shared" si="85"/>
        <v>3.1268094962362478E-2</v>
      </c>
      <c r="AZ57" s="141">
        <f t="shared" si="85"/>
        <v>2.8600427737702543E-2</v>
      </c>
      <c r="BA57" s="141">
        <f t="shared" si="85"/>
        <v>2.8057128369813233E-2</v>
      </c>
      <c r="BB57" s="141">
        <f t="shared" si="85"/>
        <v>3.0155521636896169E-2</v>
      </c>
      <c r="BC57" s="141">
        <f t="shared" si="85"/>
        <v>3.0085648450067389E-2</v>
      </c>
      <c r="BD57" s="141">
        <f t="shared" si="85"/>
        <v>2.8031851931561391E-2</v>
      </c>
      <c r="BE57" s="141">
        <f t="shared" si="85"/>
        <v>2.765655684049749E-2</v>
      </c>
      <c r="BF57" s="141">
        <f t="shared" si="85"/>
        <v>2.8632523208511527E-2</v>
      </c>
      <c r="BG57" s="141">
        <f t="shared" si="85"/>
        <v>2.6254127170092661E-2</v>
      </c>
      <c r="BH57" s="141">
        <f t="shared" si="85"/>
        <v>2.6872833910957079E-2</v>
      </c>
      <c r="BI57" s="141">
        <f t="shared" ref="BI57:BK57" si="86">BI18/SUM(BI$9:BI$20)</f>
        <v>2.5701836633390325E-2</v>
      </c>
      <c r="BJ57" s="141">
        <f t="shared" si="86"/>
        <v>2.6696592050085642E-2</v>
      </c>
      <c r="BK57" s="141">
        <f t="shared" si="86"/>
        <v>3.1569817866435389E-2</v>
      </c>
    </row>
    <row r="58" spans="1:63">
      <c r="A58" t="str">
        <f>VLOOKUP(B58,[1]IEA_Categories!$B$24:$C$69,2,FALSE)</f>
        <v>Industry</v>
      </c>
      <c r="B58" t="s">
        <v>91</v>
      </c>
      <c r="G58" s="23">
        <f t="shared" si="78"/>
        <v>0</v>
      </c>
      <c r="H58" s="23">
        <f t="shared" ref="H58:AM58" si="87">H19/SUM(H$9:H$20)</f>
        <v>0</v>
      </c>
      <c r="I58" s="23">
        <f t="shared" si="87"/>
        <v>0</v>
      </c>
      <c r="J58" s="23">
        <f t="shared" si="87"/>
        <v>0</v>
      </c>
      <c r="K58" s="23">
        <f t="shared" si="87"/>
        <v>0</v>
      </c>
      <c r="L58" s="23">
        <f t="shared" si="87"/>
        <v>0</v>
      </c>
      <c r="M58" s="23">
        <f t="shared" si="87"/>
        <v>0</v>
      </c>
      <c r="N58" s="23">
        <f t="shared" si="87"/>
        <v>0</v>
      </c>
      <c r="O58" s="23">
        <f t="shared" si="87"/>
        <v>0</v>
      </c>
      <c r="P58" s="23">
        <f t="shared" si="87"/>
        <v>0</v>
      </c>
      <c r="Q58" s="23">
        <f t="shared" si="87"/>
        <v>3.7144036318613291E-3</v>
      </c>
      <c r="R58" s="23">
        <f t="shared" si="87"/>
        <v>6.4806987883910963E-3</v>
      </c>
      <c r="S58" s="23">
        <f t="shared" si="87"/>
        <v>6.5201036529298675E-3</v>
      </c>
      <c r="T58" s="23">
        <f t="shared" si="87"/>
        <v>1.0077519379844961E-2</v>
      </c>
      <c r="U58" s="23">
        <f t="shared" si="87"/>
        <v>9.4229193491747621E-3</v>
      </c>
      <c r="V58" s="140">
        <f t="shared" si="87"/>
        <v>8.8256925717087528E-3</v>
      </c>
      <c r="W58" s="140">
        <f t="shared" si="87"/>
        <v>8.8055349076562404E-3</v>
      </c>
      <c r="X58" s="141">
        <f t="shared" si="87"/>
        <v>7.5448837977750852E-3</v>
      </c>
      <c r="Y58" s="141">
        <f t="shared" si="87"/>
        <v>7.3918799646954985E-3</v>
      </c>
      <c r="Z58" s="141">
        <f t="shared" si="87"/>
        <v>6.3573136274722884E-3</v>
      </c>
      <c r="AA58" s="141">
        <f t="shared" si="87"/>
        <v>6.2486296864722648E-3</v>
      </c>
      <c r="AB58" s="141">
        <f t="shared" si="87"/>
        <v>6.8224458468360907E-3</v>
      </c>
      <c r="AC58" s="141">
        <f t="shared" si="87"/>
        <v>8.0610423973909301E-3</v>
      </c>
      <c r="AD58" s="141">
        <f t="shared" si="87"/>
        <v>6.9452689065653567E-3</v>
      </c>
      <c r="AE58" s="141">
        <f t="shared" si="87"/>
        <v>6.8893399766254537E-3</v>
      </c>
      <c r="AF58" s="141">
        <f t="shared" si="87"/>
        <v>7.0422535211267607E-3</v>
      </c>
      <c r="AG58" s="141">
        <f t="shared" si="87"/>
        <v>6.7312531454453949E-3</v>
      </c>
      <c r="AH58" s="141">
        <f t="shared" si="87"/>
        <v>6.3706201986134534E-3</v>
      </c>
      <c r="AI58" s="141">
        <f t="shared" si="87"/>
        <v>9.8170200406622124E-3</v>
      </c>
      <c r="AJ58" s="141">
        <f t="shared" si="87"/>
        <v>6.7432860326023221E-3</v>
      </c>
      <c r="AK58" s="141">
        <f t="shared" si="87"/>
        <v>6.6932832315641146E-3</v>
      </c>
      <c r="AL58" s="141">
        <f t="shared" si="87"/>
        <v>6.4883773414579106E-3</v>
      </c>
      <c r="AM58" s="141">
        <f t="shared" si="87"/>
        <v>6.8832759727002271E-3</v>
      </c>
      <c r="AN58" s="141">
        <f t="shared" ref="AN58:BH58" si="88">AN19/SUM(AN$9:AN$20)</f>
        <v>7.6505429417571573E-3</v>
      </c>
      <c r="AO58" s="141">
        <f t="shared" si="88"/>
        <v>7.4125955757894119E-3</v>
      </c>
      <c r="AP58" s="141">
        <f t="shared" si="88"/>
        <v>1.067158341714158E-2</v>
      </c>
      <c r="AQ58" s="141">
        <f t="shared" si="88"/>
        <v>1.1091753774680604E-2</v>
      </c>
      <c r="AR58" s="141">
        <f t="shared" si="88"/>
        <v>9.1266719118804091E-3</v>
      </c>
      <c r="AS58" s="141">
        <f t="shared" si="88"/>
        <v>1.0346585117227318E-2</v>
      </c>
      <c r="AT58" s="141">
        <f t="shared" si="88"/>
        <v>1.0415671285236502E-2</v>
      </c>
      <c r="AU58" s="141">
        <f t="shared" si="88"/>
        <v>1.0948905109489052E-2</v>
      </c>
      <c r="AV58" s="141">
        <f t="shared" si="88"/>
        <v>1.1875348688929624E-2</v>
      </c>
      <c r="AW58" s="141">
        <f t="shared" si="88"/>
        <v>1.2538564986947236E-2</v>
      </c>
      <c r="AX58" s="141">
        <f t="shared" si="88"/>
        <v>1.3032398980706225E-2</v>
      </c>
      <c r="AY58" s="141">
        <f t="shared" si="88"/>
        <v>1.5308338158656631E-2</v>
      </c>
      <c r="AZ58" s="141">
        <f t="shared" si="88"/>
        <v>1.700076122811469E-2</v>
      </c>
      <c r="BA58" s="141">
        <f t="shared" si="88"/>
        <v>1.9606186089749008E-2</v>
      </c>
      <c r="BB58" s="141">
        <f t="shared" si="88"/>
        <v>1.8439833340208739E-2</v>
      </c>
      <c r="BC58" s="141">
        <f t="shared" si="88"/>
        <v>2.0477370549106561E-2</v>
      </c>
      <c r="BD58" s="141">
        <f t="shared" si="88"/>
        <v>3.6263854514150436E-2</v>
      </c>
      <c r="BE58" s="141">
        <f t="shared" si="88"/>
        <v>2.7602007418721361E-2</v>
      </c>
      <c r="BF58" s="141">
        <f t="shared" si="88"/>
        <v>2.5190361948471889E-2</v>
      </c>
      <c r="BG58" s="141">
        <f t="shared" si="88"/>
        <v>6.1880924486100754E-2</v>
      </c>
      <c r="BH58" s="141">
        <f t="shared" si="88"/>
        <v>6.8888296454278852E-2</v>
      </c>
      <c r="BI58" s="141">
        <f t="shared" ref="BI58:BK58" si="89">BI19/SUM(BI$9:BI$20)</f>
        <v>7.0542165352159292E-2</v>
      </c>
      <c r="BJ58" s="141">
        <f t="shared" si="89"/>
        <v>5.3570373870415217E-2</v>
      </c>
      <c r="BK58" s="141">
        <f t="shared" si="89"/>
        <v>5.608557386527898E-2</v>
      </c>
    </row>
    <row r="59" spans="1:63">
      <c r="A59" t="str">
        <f>VLOOKUP(B59,[1]IEA_Categories!$B$24:$C$69,2,FALSE)</f>
        <v>Industry</v>
      </c>
      <c r="B59" t="s">
        <v>54</v>
      </c>
      <c r="G59" s="23">
        <f t="shared" si="78"/>
        <v>0</v>
      </c>
      <c r="H59" s="23">
        <f t="shared" ref="H59:AM59" si="90">H20/SUM(H$9:H$20)</f>
        <v>0</v>
      </c>
      <c r="I59" s="23">
        <f t="shared" si="90"/>
        <v>0</v>
      </c>
      <c r="J59" s="23">
        <f t="shared" si="90"/>
        <v>0</v>
      </c>
      <c r="K59" s="23">
        <f t="shared" si="90"/>
        <v>0</v>
      </c>
      <c r="L59" s="23">
        <f t="shared" si="90"/>
        <v>0</v>
      </c>
      <c r="M59" s="23">
        <f t="shared" si="90"/>
        <v>0</v>
      </c>
      <c r="N59" s="23">
        <f t="shared" si="90"/>
        <v>0</v>
      </c>
      <c r="O59" s="23">
        <f t="shared" si="90"/>
        <v>0</v>
      </c>
      <c r="P59" s="23">
        <f t="shared" si="90"/>
        <v>0</v>
      </c>
      <c r="Q59" s="23">
        <f t="shared" si="90"/>
        <v>4.127115146512588E-4</v>
      </c>
      <c r="R59" s="23">
        <f t="shared" si="90"/>
        <v>1.4276321968629661E-2</v>
      </c>
      <c r="S59" s="23">
        <f t="shared" si="90"/>
        <v>1.3959709103067793E-2</v>
      </c>
      <c r="T59" s="23">
        <f t="shared" si="90"/>
        <v>4.7739018087855301E-2</v>
      </c>
      <c r="U59" s="23">
        <f t="shared" si="90"/>
        <v>4.8051035935853914E-2</v>
      </c>
      <c r="V59" s="140">
        <f t="shared" si="90"/>
        <v>4.8847756803138027E-2</v>
      </c>
      <c r="W59" s="140">
        <f t="shared" si="90"/>
        <v>4.7458402424381041E-2</v>
      </c>
      <c r="X59" s="141">
        <f t="shared" si="90"/>
        <v>4.2680911994713071E-2</v>
      </c>
      <c r="Y59" s="141">
        <f t="shared" si="90"/>
        <v>4.3909973521624006E-2</v>
      </c>
      <c r="Z59" s="141">
        <f t="shared" si="90"/>
        <v>4.2653770919365355E-2</v>
      </c>
      <c r="AA59" s="141">
        <f t="shared" si="90"/>
        <v>4.1602718702039028E-2</v>
      </c>
      <c r="AB59" s="141">
        <f t="shared" si="90"/>
        <v>5.28171015975894E-2</v>
      </c>
      <c r="AC59" s="141">
        <f t="shared" si="90"/>
        <v>4.9412343855762722E-2</v>
      </c>
      <c r="AD59" s="141">
        <f t="shared" si="90"/>
        <v>4.7073489255609641E-2</v>
      </c>
      <c r="AE59" s="141">
        <f t="shared" si="90"/>
        <v>4.5826413237374672E-2</v>
      </c>
      <c r="AF59" s="141">
        <f t="shared" si="90"/>
        <v>4.713367926859402E-2</v>
      </c>
      <c r="AG59" s="141">
        <f t="shared" si="90"/>
        <v>4.8188223452440865E-2</v>
      </c>
      <c r="AH59" s="141">
        <f t="shared" si="90"/>
        <v>4.4656798451064891E-2</v>
      </c>
      <c r="AI59" s="141">
        <f t="shared" si="90"/>
        <v>4.4147545744989837E-2</v>
      </c>
      <c r="AJ59" s="141">
        <f t="shared" si="90"/>
        <v>4.843438489503929E-2</v>
      </c>
      <c r="AK59" s="141">
        <f t="shared" si="90"/>
        <v>5.0082198215124468E-2</v>
      </c>
      <c r="AL59" s="141">
        <f t="shared" si="90"/>
        <v>4.8747461069735952E-2</v>
      </c>
      <c r="AM59" s="141">
        <f t="shared" si="90"/>
        <v>4.9232923058974511E-2</v>
      </c>
      <c r="AN59" s="141">
        <f t="shared" ref="AN59:BH59" si="91">AN20/SUM(AN$9:AN$20)</f>
        <v>5.5960019743336621E-2</v>
      </c>
      <c r="AO59" s="141">
        <f t="shared" si="91"/>
        <v>5.369754275375007E-2</v>
      </c>
      <c r="AP59" s="141">
        <f t="shared" si="91"/>
        <v>5.5201698513800426E-2</v>
      </c>
      <c r="AQ59" s="141">
        <f t="shared" si="91"/>
        <v>5.5110336817653892E-2</v>
      </c>
      <c r="AR59" s="141">
        <f t="shared" si="91"/>
        <v>5.5546813532651458E-2</v>
      </c>
      <c r="AS59" s="141">
        <f t="shared" si="91"/>
        <v>5.3618756371049951E-2</v>
      </c>
      <c r="AT59" s="141">
        <f t="shared" si="91"/>
        <v>5.0310559006211182E-2</v>
      </c>
      <c r="AU59" s="141">
        <f t="shared" si="91"/>
        <v>5.1179765744355794E-2</v>
      </c>
      <c r="AV59" s="141">
        <f t="shared" si="91"/>
        <v>3.9969713875826894E-2</v>
      </c>
      <c r="AW59" s="141">
        <f t="shared" si="91"/>
        <v>4.0898663080452494E-2</v>
      </c>
      <c r="AX59" s="141">
        <f t="shared" si="91"/>
        <v>3.6512559155442298E-2</v>
      </c>
      <c r="AY59" s="141">
        <f t="shared" si="91"/>
        <v>3.6189924724956572E-2</v>
      </c>
      <c r="AZ59" s="141">
        <f t="shared" si="91"/>
        <v>3.5596476601297715E-2</v>
      </c>
      <c r="BA59" s="141">
        <f t="shared" si="91"/>
        <v>2.6747232316403278E-2</v>
      </c>
      <c r="BB59" s="141">
        <f t="shared" si="91"/>
        <v>2.2523823274617383E-2</v>
      </c>
      <c r="BC59" s="141">
        <f t="shared" si="91"/>
        <v>2.1216468849180471E-2</v>
      </c>
      <c r="BD59" s="141">
        <f t="shared" si="91"/>
        <v>2.765522436242333E-2</v>
      </c>
      <c r="BE59" s="141">
        <f t="shared" si="91"/>
        <v>2.372899847261619E-2</v>
      </c>
      <c r="BF59" s="141">
        <f t="shared" si="91"/>
        <v>2.1904662563888601E-2</v>
      </c>
      <c r="BG59" s="141">
        <f t="shared" si="91"/>
        <v>2.0928746405367984E-2</v>
      </c>
      <c r="BH59" s="141">
        <f t="shared" si="91"/>
        <v>1.8075179952012795E-2</v>
      </c>
      <c r="BI59" s="141">
        <f t="shared" ref="BI59:BK59" si="92">BI20/SUM(BI$9:BI$20)</f>
        <v>1.7814792344603165E-2</v>
      </c>
      <c r="BJ59" s="141">
        <f t="shared" si="92"/>
        <v>1.8782115645856714E-2</v>
      </c>
      <c r="BK59" s="141">
        <f t="shared" si="92"/>
        <v>2.1277825961260481E-2</v>
      </c>
    </row>
    <row r="60" spans="1:63">
      <c r="A60" t="str">
        <f>VLOOKUP(B60,[1]IEA_Categories!$B$24:$C$69,2,FALSE)</f>
        <v>Industry</v>
      </c>
      <c r="B60" t="s">
        <v>71</v>
      </c>
      <c r="G60" s="23">
        <f t="shared" si="78"/>
        <v>1.0699784017278617</v>
      </c>
      <c r="H60" s="23">
        <f t="shared" ref="H60:AM60" si="93">H21/SUM(H$9:H$20)</f>
        <v>1.128320392317123</v>
      </c>
      <c r="I60" s="23">
        <f t="shared" si="93"/>
        <v>1.1575781876503608</v>
      </c>
      <c r="J60" s="23">
        <f t="shared" si="93"/>
        <v>1.4854132901134522</v>
      </c>
      <c r="K60" s="23">
        <f t="shared" si="93"/>
        <v>1.9481757877280266</v>
      </c>
      <c r="L60" s="23">
        <f t="shared" si="93"/>
        <v>1.7757553694939934</v>
      </c>
      <c r="M60" s="23">
        <f t="shared" si="93"/>
        <v>2.0076642335766421</v>
      </c>
      <c r="N60" s="23">
        <f t="shared" si="93"/>
        <v>1.7163190996358821</v>
      </c>
      <c r="O60" s="23">
        <f t="shared" si="93"/>
        <v>1.6114897760467382</v>
      </c>
      <c r="P60" s="23">
        <f t="shared" si="93"/>
        <v>1.843911612599906</v>
      </c>
      <c r="Q60" s="23">
        <f t="shared" si="93"/>
        <v>1.766198926950062</v>
      </c>
      <c r="R60" s="23">
        <f t="shared" si="93"/>
        <v>0.38762092608246457</v>
      </c>
      <c r="S60" s="23">
        <f t="shared" si="93"/>
        <v>0.23229959040374487</v>
      </c>
      <c r="T60" s="23">
        <f t="shared" si="93"/>
        <v>0.11136950904392764</v>
      </c>
      <c r="U60" s="23">
        <f t="shared" si="93"/>
        <v>5.2791759335128176E-2</v>
      </c>
      <c r="V60" s="140">
        <f t="shared" si="93"/>
        <v>6.0615346898749693E-2</v>
      </c>
      <c r="W60" s="140">
        <f t="shared" si="93"/>
        <v>5.9122877237120473E-2</v>
      </c>
      <c r="X60" s="141">
        <f t="shared" si="93"/>
        <v>5.733010243418879E-2</v>
      </c>
      <c r="Y60" s="141">
        <f t="shared" si="93"/>
        <v>5.0033097969991176E-2</v>
      </c>
      <c r="Z60" s="141">
        <f t="shared" si="93"/>
        <v>4.803303629645729E-2</v>
      </c>
      <c r="AA60" s="141">
        <f t="shared" si="93"/>
        <v>3.1133523350142512E-2</v>
      </c>
      <c r="AB60" s="141">
        <f t="shared" si="93"/>
        <v>5.9184717721303085E-2</v>
      </c>
      <c r="AC60" s="141">
        <f t="shared" si="93"/>
        <v>2.9044366500523045E-2</v>
      </c>
      <c r="AD60" s="141">
        <f t="shared" si="93"/>
        <v>2.2913451264395108E-2</v>
      </c>
      <c r="AE60" s="141">
        <f t="shared" si="93"/>
        <v>2.9341206864735191E-2</v>
      </c>
      <c r="AF60" s="141">
        <f t="shared" si="93"/>
        <v>2.7365950086483817E-2</v>
      </c>
      <c r="AG60" s="141">
        <f t="shared" si="93"/>
        <v>2.7113739305485655E-2</v>
      </c>
      <c r="AH60" s="141">
        <f t="shared" si="93"/>
        <v>2.2984198363625009E-2</v>
      </c>
      <c r="AI60" s="141">
        <f t="shared" si="93"/>
        <v>1.8472262561719431E-2</v>
      </c>
      <c r="AJ60" s="141">
        <f t="shared" si="93"/>
        <v>8.7310894804737887E-2</v>
      </c>
      <c r="AK60" s="141">
        <f t="shared" si="93"/>
        <v>0.13081258806951621</v>
      </c>
      <c r="AL60" s="141">
        <f t="shared" si="93"/>
        <v>0.11227713834348906</v>
      </c>
      <c r="AM60" s="141">
        <f t="shared" si="93"/>
        <v>9.8349180423496468E-2</v>
      </c>
      <c r="AN60" s="141">
        <f t="shared" ref="AN60:BH60" si="94">AN21/SUM(AN$9:AN$20)</f>
        <v>0.13184846989141163</v>
      </c>
      <c r="AO60" s="141">
        <f t="shared" si="94"/>
        <v>0.12735656335726375</v>
      </c>
      <c r="AP60" s="141">
        <f t="shared" si="94"/>
        <v>0.10805676611911945</v>
      </c>
      <c r="AQ60" s="141">
        <f t="shared" si="94"/>
        <v>0.1045876887340302</v>
      </c>
      <c r="AR60" s="141">
        <f t="shared" si="94"/>
        <v>0.1060057697351167</v>
      </c>
      <c r="AS60" s="141">
        <f t="shared" si="94"/>
        <v>0.11085626911314984</v>
      </c>
      <c r="AT60" s="141">
        <f t="shared" si="94"/>
        <v>3.4304825609173438E-2</v>
      </c>
      <c r="AU60" s="141">
        <f t="shared" si="94"/>
        <v>4.574775080631472E-2</v>
      </c>
      <c r="AV60" s="141">
        <f t="shared" si="94"/>
        <v>5.0011955049015698E-2</v>
      </c>
      <c r="AW60" s="141">
        <f t="shared" si="94"/>
        <v>5.6601534688711333E-2</v>
      </c>
      <c r="AX60" s="141">
        <f t="shared" si="94"/>
        <v>4.714233709501274E-2</v>
      </c>
      <c r="AY60" s="141">
        <f t="shared" si="94"/>
        <v>6.9991314418066011E-2</v>
      </c>
      <c r="AZ60" s="141">
        <f t="shared" si="94"/>
        <v>0.10207706528437308</v>
      </c>
      <c r="BA60" s="141">
        <f t="shared" si="94"/>
        <v>5.0367615989182796E-2</v>
      </c>
      <c r="BB60" s="141">
        <f t="shared" si="94"/>
        <v>0.10804009735571965</v>
      </c>
      <c r="BC60" s="141">
        <f t="shared" si="94"/>
        <v>9.8039215686274508E-2</v>
      </c>
      <c r="BD60" s="141">
        <f t="shared" si="94"/>
        <v>0.11427956526417733</v>
      </c>
      <c r="BE60" s="141">
        <f t="shared" si="94"/>
        <v>0.14041021165175649</v>
      </c>
      <c r="BF60" s="141">
        <f t="shared" si="94"/>
        <v>7.8439553562115363E-2</v>
      </c>
      <c r="BG60" s="141">
        <f t="shared" si="94"/>
        <v>7.2265416977313882E-2</v>
      </c>
      <c r="BH60" s="141">
        <f t="shared" si="94"/>
        <v>6.3396427619301518E-2</v>
      </c>
      <c r="BI60" s="141">
        <f t="shared" ref="BI60:BK60" si="95">BI21/SUM(BI$9:BI$20)</f>
        <v>6.072472560807457E-2</v>
      </c>
      <c r="BJ60" s="141">
        <f t="shared" si="95"/>
        <v>6.5855531273994447E-2</v>
      </c>
      <c r="BK60" s="141">
        <f t="shared" si="95"/>
        <v>5.1459959525874531E-2</v>
      </c>
    </row>
    <row r="61" spans="1:63"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</row>
    <row r="63" spans="1:63">
      <c r="A63" s="341" t="s">
        <v>756</v>
      </c>
      <c r="B63" s="341"/>
    </row>
    <row r="66" spans="1:63">
      <c r="G66" s="20">
        <v>1960</v>
      </c>
      <c r="H66" s="20">
        <f>G66+1</f>
        <v>1961</v>
      </c>
      <c r="I66" s="20">
        <f t="shared" ref="I66" si="96">H66+1</f>
        <v>1962</v>
      </c>
      <c r="J66" s="20">
        <f t="shared" ref="J66" si="97">I66+1</f>
        <v>1963</v>
      </c>
      <c r="K66" s="20">
        <f t="shared" ref="K66" si="98">J66+1</f>
        <v>1964</v>
      </c>
      <c r="L66" s="20">
        <f t="shared" ref="L66" si="99">K66+1</f>
        <v>1965</v>
      </c>
      <c r="M66" s="20">
        <f t="shared" ref="M66" si="100">L66+1</f>
        <v>1966</v>
      </c>
      <c r="N66" s="20">
        <f t="shared" ref="N66" si="101">M66+1</f>
        <v>1967</v>
      </c>
      <c r="O66" s="20">
        <f t="shared" ref="O66" si="102">N66+1</f>
        <v>1968</v>
      </c>
      <c r="P66" s="20">
        <f t="shared" ref="P66" si="103">O66+1</f>
        <v>1969</v>
      </c>
      <c r="Q66" s="20">
        <f t="shared" ref="Q66" si="104">P66+1</f>
        <v>1970</v>
      </c>
      <c r="R66" s="20">
        <f t="shared" ref="R66" si="105">Q66+1</f>
        <v>1971</v>
      </c>
      <c r="S66" s="20">
        <f t="shared" ref="S66" si="106">R66+1</f>
        <v>1972</v>
      </c>
      <c r="T66" s="20">
        <f t="shared" ref="T66" si="107">S66+1</f>
        <v>1973</v>
      </c>
      <c r="U66" s="20">
        <f t="shared" ref="U66" si="108">T66+1</f>
        <v>1974</v>
      </c>
      <c r="V66" s="20">
        <f t="shared" ref="V66" si="109">U66+1</f>
        <v>1975</v>
      </c>
      <c r="W66" s="20">
        <f t="shared" ref="W66" si="110">V66+1</f>
        <v>1976</v>
      </c>
      <c r="X66" s="20">
        <f t="shared" ref="X66" si="111">W66+1</f>
        <v>1977</v>
      </c>
      <c r="Y66" s="20">
        <f t="shared" ref="Y66" si="112">X66+1</f>
        <v>1978</v>
      </c>
      <c r="Z66" s="20">
        <f t="shared" ref="Z66" si="113">Y66+1</f>
        <v>1979</v>
      </c>
      <c r="AA66" s="20">
        <f t="shared" ref="AA66" si="114">Z66+1</f>
        <v>1980</v>
      </c>
      <c r="AB66" s="20">
        <f t="shared" ref="AB66" si="115">AA66+1</f>
        <v>1981</v>
      </c>
      <c r="AC66" s="20">
        <f>AB66+1</f>
        <v>1982</v>
      </c>
      <c r="AD66" s="20">
        <f t="shared" ref="AD66" si="116">AC66+1</f>
        <v>1983</v>
      </c>
      <c r="AE66" s="20">
        <f t="shared" ref="AE66" si="117">AD66+1</f>
        <v>1984</v>
      </c>
      <c r="AF66" s="20">
        <f t="shared" ref="AF66" si="118">AE66+1</f>
        <v>1985</v>
      </c>
      <c r="AG66" s="20">
        <f t="shared" ref="AG66" si="119">AF66+1</f>
        <v>1986</v>
      </c>
      <c r="AH66" s="20">
        <f t="shared" ref="AH66" si="120">AG66+1</f>
        <v>1987</v>
      </c>
      <c r="AI66" s="20">
        <f t="shared" ref="AI66" si="121">AH66+1</f>
        <v>1988</v>
      </c>
      <c r="AJ66" s="20">
        <f t="shared" ref="AJ66" si="122">AI66+1</f>
        <v>1989</v>
      </c>
      <c r="AK66" s="20">
        <f t="shared" ref="AK66" si="123">AJ66+1</f>
        <v>1990</v>
      </c>
      <c r="AL66" s="20">
        <f t="shared" ref="AL66" si="124">AK66+1</f>
        <v>1991</v>
      </c>
      <c r="AM66" s="20">
        <f t="shared" ref="AM66" si="125">AL66+1</f>
        <v>1992</v>
      </c>
      <c r="AN66" s="20">
        <f t="shared" ref="AN66" si="126">AM66+1</f>
        <v>1993</v>
      </c>
      <c r="AO66" s="20">
        <f t="shared" ref="AO66" si="127">AN66+1</f>
        <v>1994</v>
      </c>
      <c r="AP66" s="20">
        <f t="shared" ref="AP66" si="128">AO66+1</f>
        <v>1995</v>
      </c>
      <c r="AQ66" s="20">
        <f t="shared" ref="AQ66" si="129">AP66+1</f>
        <v>1996</v>
      </c>
      <c r="AR66" s="20">
        <f t="shared" ref="AR66" si="130">AQ66+1</f>
        <v>1997</v>
      </c>
      <c r="AS66" s="20">
        <f t="shared" ref="AS66" si="131">AR66+1</f>
        <v>1998</v>
      </c>
      <c r="AT66" s="20">
        <f t="shared" ref="AT66" si="132">AS66+1</f>
        <v>1999</v>
      </c>
      <c r="AU66" s="20">
        <f t="shared" ref="AU66" si="133">AT66+1</f>
        <v>2000</v>
      </c>
      <c r="AV66" s="20">
        <f t="shared" ref="AV66" si="134">AU66+1</f>
        <v>2001</v>
      </c>
      <c r="AW66" s="20">
        <f t="shared" ref="AW66" si="135">AV66+1</f>
        <v>2002</v>
      </c>
      <c r="AX66" s="20">
        <f>AW66+1</f>
        <v>2003</v>
      </c>
      <c r="AY66" s="20">
        <f t="shared" ref="AY66" si="136">AX66+1</f>
        <v>2004</v>
      </c>
      <c r="AZ66" s="20">
        <f t="shared" ref="AZ66" si="137">AY66+1</f>
        <v>2005</v>
      </c>
      <c r="BA66" s="20">
        <f t="shared" ref="BA66" si="138">AZ66+1</f>
        <v>2006</v>
      </c>
      <c r="BB66" s="20">
        <f t="shared" ref="BB66" si="139">BA66+1</f>
        <v>2007</v>
      </c>
      <c r="BC66" s="20">
        <f t="shared" ref="BC66" si="140">BB66+1</f>
        <v>2008</v>
      </c>
      <c r="BD66" s="20">
        <f t="shared" ref="BD66" si="141">BC66+1</f>
        <v>2009</v>
      </c>
      <c r="BE66" s="20">
        <f t="shared" ref="BE66" si="142">BD66+1</f>
        <v>2010</v>
      </c>
      <c r="BF66" s="20">
        <f t="shared" ref="BF66" si="143">BE66+1</f>
        <v>2011</v>
      </c>
      <c r="BG66" s="20">
        <f t="shared" ref="BG66" si="144">BF66+1</f>
        <v>2012</v>
      </c>
      <c r="BH66" s="20">
        <f t="shared" ref="BH66" si="145">BG66+1</f>
        <v>2013</v>
      </c>
      <c r="BI66" s="20">
        <f t="shared" ref="BI66" si="146">BH66+1</f>
        <v>2014</v>
      </c>
      <c r="BJ66" s="20">
        <f t="shared" ref="BJ66" si="147">BI66+1</f>
        <v>2015</v>
      </c>
      <c r="BK66" s="20">
        <f t="shared" ref="BK66" si="148">BJ66+1</f>
        <v>2016</v>
      </c>
    </row>
    <row r="67" spans="1:63">
      <c r="A67" t="str">
        <f>VLOOKUP(B67,[1]IEA_Categories!$B$24:$C$69,2,FALSE)</f>
        <v>Industry</v>
      </c>
      <c r="B67" t="s">
        <v>84</v>
      </c>
      <c r="G67" s="142">
        <f>AVERAGE($U$48:$AF$48)</f>
        <v>0.21529027410143267</v>
      </c>
      <c r="H67" s="142">
        <f t="shared" ref="H67:W67" si="149">AVERAGE($U$48:$AF$48)</f>
        <v>0.21529027410143267</v>
      </c>
      <c r="I67" s="142">
        <f t="shared" si="149"/>
        <v>0.21529027410143267</v>
      </c>
      <c r="J67" s="142">
        <f t="shared" si="149"/>
        <v>0.21529027410143267</v>
      </c>
      <c r="K67" s="142">
        <f t="shared" si="149"/>
        <v>0.21529027410143267</v>
      </c>
      <c r="L67" s="142">
        <f t="shared" si="149"/>
        <v>0.21529027410143267</v>
      </c>
      <c r="M67" s="142">
        <f t="shared" si="149"/>
        <v>0.21529027410143267</v>
      </c>
      <c r="N67" s="142">
        <f t="shared" si="149"/>
        <v>0.21529027410143267</v>
      </c>
      <c r="O67" s="142">
        <f t="shared" si="149"/>
        <v>0.21529027410143267</v>
      </c>
      <c r="P67" s="142">
        <f t="shared" si="149"/>
        <v>0.21529027410143267</v>
      </c>
      <c r="Q67" s="142">
        <f t="shared" si="149"/>
        <v>0.21529027410143267</v>
      </c>
      <c r="R67" s="142">
        <f t="shared" si="149"/>
        <v>0.21529027410143267</v>
      </c>
      <c r="S67" s="142">
        <f t="shared" si="149"/>
        <v>0.21529027410143267</v>
      </c>
      <c r="T67" s="142">
        <f t="shared" si="149"/>
        <v>0.21529027410143267</v>
      </c>
      <c r="U67" s="142">
        <f t="shared" si="149"/>
        <v>0.21529027410143267</v>
      </c>
      <c r="V67" s="142">
        <f t="shared" si="149"/>
        <v>0.21529027410143267</v>
      </c>
      <c r="W67" s="142">
        <f t="shared" si="149"/>
        <v>0.21529027410143267</v>
      </c>
      <c r="X67" s="138">
        <f>X48</f>
        <v>0.21643352792157727</v>
      </c>
      <c r="Y67" s="138">
        <f t="shared" ref="Y67:BH74" si="150">Y48</f>
        <v>0.2061451897616946</v>
      </c>
      <c r="Z67" s="138">
        <f t="shared" si="150"/>
        <v>0.19669637035427082</v>
      </c>
      <c r="AA67" s="138">
        <f t="shared" si="150"/>
        <v>0.2133852225389169</v>
      </c>
      <c r="AB67" s="138">
        <f t="shared" si="150"/>
        <v>0.20876684291318437</v>
      </c>
      <c r="AC67" s="138">
        <f t="shared" si="150"/>
        <v>0.20244908005661191</v>
      </c>
      <c r="AD67" s="138">
        <f t="shared" si="150"/>
        <v>0.20604297756143891</v>
      </c>
      <c r="AE67" s="138">
        <f t="shared" si="150"/>
        <v>0.20932521375407517</v>
      </c>
      <c r="AF67" s="138">
        <f t="shared" si="150"/>
        <v>0.22084259945638746</v>
      </c>
      <c r="AG67" s="138">
        <f t="shared" si="150"/>
        <v>0.2012455963764469</v>
      </c>
      <c r="AH67" s="138">
        <f t="shared" si="150"/>
        <v>0.18468552869901941</v>
      </c>
      <c r="AI67" s="138">
        <f t="shared" si="150"/>
        <v>0.16584374092361312</v>
      </c>
      <c r="AJ67" s="138">
        <f t="shared" si="150"/>
        <v>0.17438724053008092</v>
      </c>
      <c r="AK67" s="138">
        <f t="shared" si="150"/>
        <v>0.16774307186472523</v>
      </c>
      <c r="AL67" s="138">
        <f t="shared" si="150"/>
        <v>0.16091175806815616</v>
      </c>
      <c r="AM67" s="138">
        <f t="shared" si="150"/>
        <v>0.14571545237123024</v>
      </c>
      <c r="AN67" s="138">
        <f t="shared" si="150"/>
        <v>0.15331934846989143</v>
      </c>
      <c r="AO67" s="138">
        <f t="shared" si="150"/>
        <v>0.16459464191910347</v>
      </c>
      <c r="AP67" s="138">
        <f t="shared" si="150"/>
        <v>0.16169404402726562</v>
      </c>
      <c r="AQ67" s="138">
        <f t="shared" si="150"/>
        <v>0.15464576074332173</v>
      </c>
      <c r="AR67" s="138">
        <f t="shared" si="150"/>
        <v>0.15620246525045894</v>
      </c>
      <c r="AS67" s="138">
        <f t="shared" si="150"/>
        <v>0.15076452599388379</v>
      </c>
      <c r="AT67" s="138">
        <f t="shared" si="150"/>
        <v>0.14319159101767798</v>
      </c>
      <c r="AU67" s="138">
        <f t="shared" si="150"/>
        <v>0.1381344423697165</v>
      </c>
      <c r="AV67" s="138">
        <f t="shared" si="150"/>
        <v>0.1511118195584602</v>
      </c>
      <c r="AW67" s="138">
        <f t="shared" si="150"/>
        <v>0.14638873506842814</v>
      </c>
      <c r="AX67" s="138">
        <f t="shared" si="150"/>
        <v>0.14539497633782308</v>
      </c>
      <c r="AY67" s="138">
        <f t="shared" si="150"/>
        <v>0.15923566878980891</v>
      </c>
      <c r="AZ67" s="138">
        <f t="shared" si="150"/>
        <v>0.14173342516402654</v>
      </c>
      <c r="BA67" s="138">
        <f t="shared" si="150"/>
        <v>0.13360939744781544</v>
      </c>
      <c r="BB67" s="138">
        <f t="shared" si="150"/>
        <v>0.13110020213687554</v>
      </c>
      <c r="BC67" s="138">
        <f t="shared" si="150"/>
        <v>0.13560279987826615</v>
      </c>
      <c r="BD67" s="138">
        <f t="shared" si="150"/>
        <v>0.11250403529538362</v>
      </c>
      <c r="BE67" s="138">
        <f t="shared" si="150"/>
        <v>0.1342461269910539</v>
      </c>
      <c r="BF67" s="138">
        <f t="shared" si="150"/>
        <v>0.13074997392302076</v>
      </c>
      <c r="BG67" s="138">
        <f t="shared" si="150"/>
        <v>0.12184471189690063</v>
      </c>
      <c r="BH67" s="138">
        <f t="shared" si="150"/>
        <v>0.1248733671021061</v>
      </c>
      <c r="BI67" s="138">
        <f t="shared" ref="BI67:BK73" si="151">BI48</f>
        <v>0.1108598532899454</v>
      </c>
      <c r="BJ67" s="138">
        <f t="shared" si="151"/>
        <v>0.13047073415628138</v>
      </c>
      <c r="BK67" s="138">
        <f t="shared" si="151"/>
        <v>0.14131251806880601</v>
      </c>
    </row>
    <row r="68" spans="1:63">
      <c r="A68" t="str">
        <f>VLOOKUP(B68,[1]IEA_Categories!$B$24:$C$69,2,FALSE)</f>
        <v>Industry</v>
      </c>
      <c r="B68" t="s">
        <v>93</v>
      </c>
      <c r="G68" s="142">
        <f>AVERAGE($R$49:$AK$49)</f>
        <v>0.17637770505019604</v>
      </c>
      <c r="H68" s="142">
        <f t="shared" ref="H68:W68" si="152">AVERAGE($R$49:$AK$49)</f>
        <v>0.17637770505019604</v>
      </c>
      <c r="I68" s="142">
        <f t="shared" si="152"/>
        <v>0.17637770505019604</v>
      </c>
      <c r="J68" s="142">
        <f t="shared" si="152"/>
        <v>0.17637770505019604</v>
      </c>
      <c r="K68" s="142">
        <f t="shared" si="152"/>
        <v>0.17637770505019604</v>
      </c>
      <c r="L68" s="142">
        <f t="shared" si="152"/>
        <v>0.17637770505019604</v>
      </c>
      <c r="M68" s="142">
        <f t="shared" si="152"/>
        <v>0.17637770505019604</v>
      </c>
      <c r="N68" s="142">
        <f t="shared" si="152"/>
        <v>0.17637770505019604</v>
      </c>
      <c r="O68" s="142">
        <f t="shared" si="152"/>
        <v>0.17637770505019604</v>
      </c>
      <c r="P68" s="142">
        <f t="shared" si="152"/>
        <v>0.17637770505019604</v>
      </c>
      <c r="Q68" s="142">
        <f t="shared" si="152"/>
        <v>0.17637770505019604</v>
      </c>
      <c r="R68" s="142">
        <f t="shared" si="152"/>
        <v>0.17637770505019604</v>
      </c>
      <c r="S68" s="142">
        <f t="shared" si="152"/>
        <v>0.17637770505019604</v>
      </c>
      <c r="T68" s="142">
        <f t="shared" si="152"/>
        <v>0.17637770505019604</v>
      </c>
      <c r="U68" s="142">
        <f t="shared" si="152"/>
        <v>0.17637770505019604</v>
      </c>
      <c r="V68" s="142">
        <f t="shared" si="152"/>
        <v>0.17637770505019604</v>
      </c>
      <c r="W68" s="142">
        <f t="shared" si="152"/>
        <v>0.17637770505019604</v>
      </c>
      <c r="X68" s="138">
        <f t="shared" ref="X68:AM78" si="153">X49</f>
        <v>0.16901641149906377</v>
      </c>
      <c r="Y68" s="138">
        <f t="shared" si="153"/>
        <v>0.17630185348631949</v>
      </c>
      <c r="Z68" s="138">
        <f t="shared" si="153"/>
        <v>0.19196913714409911</v>
      </c>
      <c r="AA68" s="138">
        <f t="shared" si="153"/>
        <v>0.17194694146020609</v>
      </c>
      <c r="AB68" s="138">
        <f t="shared" si="153"/>
        <v>0.1807948149411564</v>
      </c>
      <c r="AC68" s="138">
        <f t="shared" si="153"/>
        <v>0.16312842286628515</v>
      </c>
      <c r="AD68" s="138">
        <f t="shared" si="153"/>
        <v>0.17582808975424433</v>
      </c>
      <c r="AE68" s="138">
        <f t="shared" si="153"/>
        <v>0.18595066740481023</v>
      </c>
      <c r="AF68" s="138">
        <f t="shared" si="153"/>
        <v>0.1848900420064245</v>
      </c>
      <c r="AG68" s="138">
        <f t="shared" si="153"/>
        <v>0.17211877201811776</v>
      </c>
      <c r="AH68" s="138">
        <f t="shared" si="153"/>
        <v>0.19330460308537881</v>
      </c>
      <c r="AI68" s="138">
        <f t="shared" si="153"/>
        <v>0.17868138251524834</v>
      </c>
      <c r="AJ68" s="138">
        <f t="shared" si="153"/>
        <v>0.17796411399085257</v>
      </c>
      <c r="AK68" s="138">
        <f t="shared" si="153"/>
        <v>0.18036636918741192</v>
      </c>
      <c r="AL68" s="138">
        <f t="shared" si="153"/>
        <v>0.19143534190927555</v>
      </c>
      <c r="AM68" s="138">
        <f t="shared" si="153"/>
        <v>0.19121507320772327</v>
      </c>
      <c r="AN68" s="138">
        <f t="shared" si="150"/>
        <v>0.1849086870681145</v>
      </c>
      <c r="AO68" s="138">
        <f t="shared" si="150"/>
        <v>0.18595692523200841</v>
      </c>
      <c r="AP68" s="138">
        <f t="shared" si="150"/>
        <v>0.19717286847692481</v>
      </c>
      <c r="AQ68" s="138">
        <f t="shared" si="150"/>
        <v>0.17799070847851337</v>
      </c>
      <c r="AR68" s="138">
        <f t="shared" si="150"/>
        <v>0.17251507998950957</v>
      </c>
      <c r="AS68" s="138">
        <f t="shared" si="150"/>
        <v>0.16636085626911315</v>
      </c>
      <c r="AT68" s="138">
        <f t="shared" si="150"/>
        <v>0.14830387004300047</v>
      </c>
      <c r="AU68" s="138">
        <f t="shared" si="150"/>
        <v>0.1590986250212188</v>
      </c>
      <c r="AV68" s="138">
        <f t="shared" si="150"/>
        <v>0.14569219733800909</v>
      </c>
      <c r="AW68" s="138">
        <f t="shared" si="150"/>
        <v>0.15865042322601061</v>
      </c>
      <c r="AX68" s="138">
        <f t="shared" si="150"/>
        <v>0.14648707681106662</v>
      </c>
      <c r="AY68" s="138">
        <f t="shared" si="150"/>
        <v>0.16014041690793282</v>
      </c>
      <c r="AZ68" s="138">
        <f t="shared" si="150"/>
        <v>0.16957262478703738</v>
      </c>
      <c r="BA68" s="138">
        <f t="shared" si="150"/>
        <v>0.18904757880503675</v>
      </c>
      <c r="BB68" s="138">
        <f t="shared" si="150"/>
        <v>0.1789942659131224</v>
      </c>
      <c r="BC68" s="138">
        <f t="shared" si="150"/>
        <v>0.18216599278292248</v>
      </c>
      <c r="BD68" s="138">
        <f t="shared" si="150"/>
        <v>0.16361777682126333</v>
      </c>
      <c r="BE68" s="138">
        <f t="shared" si="150"/>
        <v>0.17346716124809078</v>
      </c>
      <c r="BF68" s="138">
        <f t="shared" si="150"/>
        <v>0.20272243663294043</v>
      </c>
      <c r="BG68" s="138">
        <f t="shared" si="150"/>
        <v>0.22020449462136543</v>
      </c>
      <c r="BH68" s="138">
        <f t="shared" si="150"/>
        <v>0.21796854172220742</v>
      </c>
      <c r="BI68" s="138">
        <f t="shared" si="151"/>
        <v>0.21951354034526502</v>
      </c>
      <c r="BJ68" s="138">
        <f t="shared" si="151"/>
        <v>0.17057468548815782</v>
      </c>
      <c r="BK68" s="138">
        <f t="shared" si="151"/>
        <v>0.15582538305868748</v>
      </c>
    </row>
    <row r="69" spans="1:63">
      <c r="A69" t="str">
        <f>VLOOKUP(B69,[1]IEA_Categories!$B$24:$C$69,2,FALSE)</f>
        <v>Industry</v>
      </c>
      <c r="B69" t="s">
        <v>75</v>
      </c>
      <c r="G69" s="142">
        <f>AVERAGE($W$50:$AK$50)</f>
        <v>6.1275823585690441E-2</v>
      </c>
      <c r="H69" s="142">
        <f t="shared" ref="H69:W69" si="154">AVERAGE($W$50:$AK$50)</f>
        <v>6.1275823585690441E-2</v>
      </c>
      <c r="I69" s="142">
        <f t="shared" si="154"/>
        <v>6.1275823585690441E-2</v>
      </c>
      <c r="J69" s="142">
        <f t="shared" si="154"/>
        <v>6.1275823585690441E-2</v>
      </c>
      <c r="K69" s="142">
        <f t="shared" si="154"/>
        <v>6.1275823585690441E-2</v>
      </c>
      <c r="L69" s="142">
        <f t="shared" si="154"/>
        <v>6.1275823585690441E-2</v>
      </c>
      <c r="M69" s="142">
        <f t="shared" si="154"/>
        <v>6.1275823585690441E-2</v>
      </c>
      <c r="N69" s="142">
        <f t="shared" si="154"/>
        <v>6.1275823585690441E-2</v>
      </c>
      <c r="O69" s="142">
        <f t="shared" si="154"/>
        <v>6.1275823585690441E-2</v>
      </c>
      <c r="P69" s="142">
        <f t="shared" si="154"/>
        <v>6.1275823585690441E-2</v>
      </c>
      <c r="Q69" s="142">
        <f t="shared" si="154"/>
        <v>6.1275823585690441E-2</v>
      </c>
      <c r="R69" s="142">
        <f t="shared" si="154"/>
        <v>6.1275823585690441E-2</v>
      </c>
      <c r="S69" s="142">
        <f t="shared" si="154"/>
        <v>6.1275823585690441E-2</v>
      </c>
      <c r="T69" s="142">
        <f t="shared" si="154"/>
        <v>6.1275823585690441E-2</v>
      </c>
      <c r="U69" s="142">
        <f t="shared" si="154"/>
        <v>6.1275823585690441E-2</v>
      </c>
      <c r="V69" s="142">
        <f t="shared" si="154"/>
        <v>6.1275823585690441E-2</v>
      </c>
      <c r="W69" s="142">
        <f t="shared" si="154"/>
        <v>6.1275823585690441E-2</v>
      </c>
      <c r="X69" s="138">
        <f t="shared" si="153"/>
        <v>5.7495318867716708E-2</v>
      </c>
      <c r="Y69" s="138">
        <f t="shared" si="150"/>
        <v>6.1838040600176523E-2</v>
      </c>
      <c r="Z69" s="138">
        <f t="shared" si="150"/>
        <v>6.080199956531189E-2</v>
      </c>
      <c r="AA69" s="138">
        <f t="shared" si="150"/>
        <v>7.1804428853321639E-2</v>
      </c>
      <c r="AB69" s="138">
        <f t="shared" si="150"/>
        <v>7.010063107624083E-2</v>
      </c>
      <c r="AC69" s="138">
        <f t="shared" si="150"/>
        <v>6.399606178081349E-2</v>
      </c>
      <c r="AD69" s="138">
        <f t="shared" si="150"/>
        <v>6.1320194704974476E-2</v>
      </c>
      <c r="AE69" s="138">
        <f t="shared" si="150"/>
        <v>6.2742203358553239E-2</v>
      </c>
      <c r="AF69" s="138">
        <f t="shared" si="150"/>
        <v>6.0353348159130217E-2</v>
      </c>
      <c r="AG69" s="138">
        <f t="shared" si="150"/>
        <v>6.1021640664318068E-2</v>
      </c>
      <c r="AH69" s="138">
        <f t="shared" si="150"/>
        <v>5.8397351820623319E-2</v>
      </c>
      <c r="AI69" s="138">
        <f t="shared" si="150"/>
        <v>5.855358698809178E-2</v>
      </c>
      <c r="AJ69" s="138">
        <f t="shared" si="150"/>
        <v>5.8461358039169693E-2</v>
      </c>
      <c r="AK69" s="138">
        <f t="shared" si="150"/>
        <v>5.724518553311414E-2</v>
      </c>
      <c r="AL69" s="138">
        <f t="shared" si="150"/>
        <v>5.7492665312570523E-2</v>
      </c>
      <c r="AM69" s="138">
        <f t="shared" si="150"/>
        <v>5.9849501254156216E-2</v>
      </c>
      <c r="AN69" s="138">
        <f t="shared" si="150"/>
        <v>6.25E-2</v>
      </c>
      <c r="AO69" s="138">
        <f t="shared" si="150"/>
        <v>5.7666491565983774E-2</v>
      </c>
      <c r="AP69" s="138">
        <f t="shared" si="150"/>
        <v>5.2687451111856076E-2</v>
      </c>
      <c r="AQ69" s="138">
        <f t="shared" si="150"/>
        <v>5.6910569105691054E-2</v>
      </c>
      <c r="AR69" s="138">
        <f t="shared" si="150"/>
        <v>5.3710988722790454E-2</v>
      </c>
      <c r="AS69" s="138">
        <f t="shared" si="150"/>
        <v>5.6371049949031603E-2</v>
      </c>
      <c r="AT69" s="138">
        <f t="shared" si="150"/>
        <v>5.2078356426182512E-2</v>
      </c>
      <c r="AU69" s="138">
        <f t="shared" si="150"/>
        <v>4.9397385842811066E-2</v>
      </c>
      <c r="AV69" s="138">
        <f t="shared" si="150"/>
        <v>5.355861959034032E-2</v>
      </c>
      <c r="AW69" s="138">
        <f t="shared" si="150"/>
        <v>6.1941302112174669E-2</v>
      </c>
      <c r="AX69" s="138">
        <f t="shared" si="150"/>
        <v>5.2712049508554785E-2</v>
      </c>
      <c r="AY69" s="138">
        <f t="shared" si="150"/>
        <v>5.5008685581933989E-2</v>
      </c>
      <c r="AZ69" s="138">
        <f t="shared" si="150"/>
        <v>4.273752129626273E-2</v>
      </c>
      <c r="BA69" s="138">
        <f t="shared" si="150"/>
        <v>4.8888701090171557E-2</v>
      </c>
      <c r="BB69" s="138">
        <f t="shared" si="150"/>
        <v>5.2555587640773893E-2</v>
      </c>
      <c r="BC69" s="138">
        <f t="shared" si="150"/>
        <v>5.0345637146211035E-2</v>
      </c>
      <c r="BD69" s="138">
        <f t="shared" si="150"/>
        <v>6.5963628537608954E-2</v>
      </c>
      <c r="BE69" s="138">
        <f t="shared" si="150"/>
        <v>6.7859480689504689E-2</v>
      </c>
      <c r="BF69" s="138">
        <f t="shared" si="150"/>
        <v>6.7852299989569209E-2</v>
      </c>
      <c r="BG69" s="138">
        <f t="shared" si="150"/>
        <v>6.0443071679625093E-2</v>
      </c>
      <c r="BH69" s="138">
        <f t="shared" si="150"/>
        <v>5.2892561983471073E-2</v>
      </c>
      <c r="BI69" s="138">
        <f t="shared" si="151"/>
        <v>5.5099001709778835E-2</v>
      </c>
      <c r="BJ69" s="138">
        <f t="shared" si="151"/>
        <v>6.426082334179907E-2</v>
      </c>
      <c r="BK69" s="138">
        <f t="shared" si="151"/>
        <v>6.5915004336513441E-2</v>
      </c>
    </row>
    <row r="70" spans="1:63">
      <c r="A70" t="str">
        <f>VLOOKUP(B70,[1]IEA_Categories!$B$24:$C$69,2,FALSE)</f>
        <v>Industry</v>
      </c>
      <c r="B70" t="s">
        <v>72</v>
      </c>
      <c r="G70" s="142">
        <f>AVERAGE($R$51:$Z$51)</f>
        <v>0.2795129128826882</v>
      </c>
      <c r="H70" s="142">
        <f t="shared" ref="H70:W70" si="155">AVERAGE($R$51:$Z$51)</f>
        <v>0.2795129128826882</v>
      </c>
      <c r="I70" s="142">
        <f t="shared" si="155"/>
        <v>0.2795129128826882</v>
      </c>
      <c r="J70" s="142">
        <f t="shared" si="155"/>
        <v>0.2795129128826882</v>
      </c>
      <c r="K70" s="142">
        <f t="shared" si="155"/>
        <v>0.2795129128826882</v>
      </c>
      <c r="L70" s="142">
        <f t="shared" si="155"/>
        <v>0.2795129128826882</v>
      </c>
      <c r="M70" s="142">
        <f t="shared" si="155"/>
        <v>0.2795129128826882</v>
      </c>
      <c r="N70" s="142">
        <f t="shared" si="155"/>
        <v>0.2795129128826882</v>
      </c>
      <c r="O70" s="142">
        <f t="shared" si="155"/>
        <v>0.2795129128826882</v>
      </c>
      <c r="P70" s="142">
        <f t="shared" si="155"/>
        <v>0.2795129128826882</v>
      </c>
      <c r="Q70" s="142">
        <f t="shared" si="155"/>
        <v>0.2795129128826882</v>
      </c>
      <c r="R70" s="142">
        <f t="shared" si="155"/>
        <v>0.2795129128826882</v>
      </c>
      <c r="S70" s="142">
        <f t="shared" si="155"/>
        <v>0.2795129128826882</v>
      </c>
      <c r="T70" s="142">
        <f t="shared" si="155"/>
        <v>0.2795129128826882</v>
      </c>
      <c r="U70" s="142">
        <f t="shared" si="155"/>
        <v>0.2795129128826882</v>
      </c>
      <c r="V70" s="142">
        <f t="shared" si="155"/>
        <v>0.2795129128826882</v>
      </c>
      <c r="W70" s="142">
        <f t="shared" si="155"/>
        <v>0.2795129128826882</v>
      </c>
      <c r="X70" s="138">
        <f t="shared" si="153"/>
        <v>0.2764070932922128</v>
      </c>
      <c r="Y70" s="138">
        <f t="shared" si="150"/>
        <v>0.27879523389232125</v>
      </c>
      <c r="Z70" s="138">
        <f t="shared" si="150"/>
        <v>0.27564659856552925</v>
      </c>
      <c r="AA70" s="138">
        <f t="shared" si="150"/>
        <v>0.25597456698092524</v>
      </c>
      <c r="AB70" s="138">
        <f t="shared" si="150"/>
        <v>0.23719370060833475</v>
      </c>
      <c r="AC70" s="138">
        <f t="shared" si="150"/>
        <v>0.24995384899390807</v>
      </c>
      <c r="AD70" s="138">
        <f t="shared" si="150"/>
        <v>0.24510269500178083</v>
      </c>
      <c r="AE70" s="138">
        <f t="shared" si="150"/>
        <v>0.23153103278587686</v>
      </c>
      <c r="AF70" s="138">
        <f t="shared" si="150"/>
        <v>0.22424017790956263</v>
      </c>
      <c r="AG70" s="138">
        <f t="shared" si="150"/>
        <v>0.25408907901358835</v>
      </c>
      <c r="AH70" s="138">
        <f t="shared" si="150"/>
        <v>0.25188932608831427</v>
      </c>
      <c r="AI70" s="138">
        <f t="shared" si="150"/>
        <v>0.26848678478071447</v>
      </c>
      <c r="AJ70" s="138">
        <f t="shared" si="150"/>
        <v>0.27582971736835932</v>
      </c>
      <c r="AK70" s="138">
        <f t="shared" si="150"/>
        <v>0.26655706904650073</v>
      </c>
      <c r="AL70" s="138">
        <f t="shared" si="150"/>
        <v>0.2679981945384789</v>
      </c>
      <c r="AM70" s="138">
        <f t="shared" si="150"/>
        <v>0.27136440529662254</v>
      </c>
      <c r="AN70" s="138">
        <f t="shared" si="150"/>
        <v>0.24271964461994078</v>
      </c>
      <c r="AO70" s="138">
        <f t="shared" si="150"/>
        <v>0.23790346115683184</v>
      </c>
      <c r="AP70" s="138">
        <f t="shared" si="150"/>
        <v>0.23432785786121355</v>
      </c>
      <c r="AQ70" s="138">
        <f t="shared" si="150"/>
        <v>0.25511033681765388</v>
      </c>
      <c r="AR70" s="138">
        <f t="shared" si="150"/>
        <v>0.26110674009965906</v>
      </c>
      <c r="AS70" s="138">
        <f t="shared" si="150"/>
        <v>0.26075433231396533</v>
      </c>
      <c r="AT70" s="138">
        <f t="shared" si="150"/>
        <v>0.2576206402293359</v>
      </c>
      <c r="AU70" s="138">
        <f t="shared" si="150"/>
        <v>0.27024274316754371</v>
      </c>
      <c r="AV70" s="138">
        <f t="shared" si="150"/>
        <v>0.28082410137881564</v>
      </c>
      <c r="AW70" s="138">
        <f t="shared" si="150"/>
        <v>0.24499644015505104</v>
      </c>
      <c r="AX70" s="138">
        <f t="shared" si="150"/>
        <v>0.26821987622861304</v>
      </c>
      <c r="AY70" s="138">
        <f t="shared" si="150"/>
        <v>0.24862478286045164</v>
      </c>
      <c r="AZ70" s="138">
        <f t="shared" si="150"/>
        <v>0.27284590568021172</v>
      </c>
      <c r="BA70" s="138">
        <f t="shared" si="150"/>
        <v>0.27955717062452462</v>
      </c>
      <c r="BB70" s="138">
        <f t="shared" si="150"/>
        <v>0.27771131553978795</v>
      </c>
      <c r="BC70" s="138">
        <f t="shared" si="150"/>
        <v>0.27233598539193948</v>
      </c>
      <c r="BD70" s="138">
        <f t="shared" si="150"/>
        <v>0.24039599698697944</v>
      </c>
      <c r="BE70" s="138">
        <f t="shared" si="150"/>
        <v>0.24759982544185033</v>
      </c>
      <c r="BF70" s="138">
        <f t="shared" si="150"/>
        <v>0.24183790549702722</v>
      </c>
      <c r="BG70" s="138">
        <f t="shared" si="150"/>
        <v>0.20034082436894238</v>
      </c>
      <c r="BH70" s="138">
        <f t="shared" si="150"/>
        <v>0.17707278059184217</v>
      </c>
      <c r="BI70" s="138">
        <f t="shared" si="151"/>
        <v>0.179802548122001</v>
      </c>
      <c r="BJ70" s="138">
        <f t="shared" si="151"/>
        <v>0.19555844309255213</v>
      </c>
      <c r="BK70" s="138">
        <f t="shared" si="151"/>
        <v>0.18860942468921654</v>
      </c>
    </row>
    <row r="71" spans="1:63">
      <c r="A71" t="str">
        <f>VLOOKUP(B71,[1]IEA_Categories!$B$24:$C$69,2,FALSE)</f>
        <v>Industry</v>
      </c>
      <c r="B71" t="s">
        <v>53</v>
      </c>
      <c r="G71" s="142">
        <f>AVERAGE($T$52:$AA$52)</f>
        <v>1.7988852655868921E-2</v>
      </c>
      <c r="H71" s="142">
        <f t="shared" ref="H71:W71" si="156">AVERAGE($T$52:$AA$52)</f>
        <v>1.7988852655868921E-2</v>
      </c>
      <c r="I71" s="142">
        <f t="shared" si="156"/>
        <v>1.7988852655868921E-2</v>
      </c>
      <c r="J71" s="142">
        <f t="shared" si="156"/>
        <v>1.7988852655868921E-2</v>
      </c>
      <c r="K71" s="142">
        <f t="shared" si="156"/>
        <v>1.7988852655868921E-2</v>
      </c>
      <c r="L71" s="142">
        <f t="shared" si="156"/>
        <v>1.7988852655868921E-2</v>
      </c>
      <c r="M71" s="142">
        <f t="shared" si="156"/>
        <v>1.7988852655868921E-2</v>
      </c>
      <c r="N71" s="142">
        <f t="shared" si="156"/>
        <v>1.7988852655868921E-2</v>
      </c>
      <c r="O71" s="142">
        <f t="shared" si="156"/>
        <v>1.7988852655868921E-2</v>
      </c>
      <c r="P71" s="142">
        <f t="shared" si="156"/>
        <v>1.7988852655868921E-2</v>
      </c>
      <c r="Q71" s="142">
        <f t="shared" si="156"/>
        <v>1.7988852655868921E-2</v>
      </c>
      <c r="R71" s="142">
        <f t="shared" si="156"/>
        <v>1.7988852655868921E-2</v>
      </c>
      <c r="S71" s="142">
        <f t="shared" si="156"/>
        <v>1.7988852655868921E-2</v>
      </c>
      <c r="T71" s="142">
        <f t="shared" si="156"/>
        <v>1.7988852655868921E-2</v>
      </c>
      <c r="U71" s="142">
        <f t="shared" si="156"/>
        <v>1.7988852655868921E-2</v>
      </c>
      <c r="V71" s="142">
        <f t="shared" si="156"/>
        <v>1.7988852655868921E-2</v>
      </c>
      <c r="W71" s="142">
        <f t="shared" si="156"/>
        <v>1.7988852655868921E-2</v>
      </c>
      <c r="X71" s="138">
        <f t="shared" si="153"/>
        <v>1.8614384844145831E-2</v>
      </c>
      <c r="Y71" s="138">
        <f t="shared" si="150"/>
        <v>1.90864960282436E-2</v>
      </c>
      <c r="Z71" s="138">
        <f t="shared" si="150"/>
        <v>1.8854596826776787E-2</v>
      </c>
      <c r="AA71" s="138">
        <f t="shared" si="150"/>
        <v>2.0116202587151941E-2</v>
      </c>
      <c r="AB71" s="138">
        <f t="shared" si="150"/>
        <v>1.9898800386605266E-2</v>
      </c>
      <c r="AC71" s="138">
        <f t="shared" si="150"/>
        <v>2.2952433696387914E-2</v>
      </c>
      <c r="AD71" s="138">
        <f t="shared" si="150"/>
        <v>2.3447702718746289E-2</v>
      </c>
      <c r="AE71" s="138">
        <f t="shared" si="150"/>
        <v>2.3128498492956881E-2</v>
      </c>
      <c r="AF71" s="138">
        <f t="shared" si="150"/>
        <v>2.279466271312083E-2</v>
      </c>
      <c r="AG71" s="138">
        <f t="shared" si="150"/>
        <v>2.3842476094614998E-2</v>
      </c>
      <c r="AH71" s="138">
        <f t="shared" si="150"/>
        <v>2.6231965523702456E-2</v>
      </c>
      <c r="AI71" s="138">
        <f t="shared" si="150"/>
        <v>2.7476038338658148E-2</v>
      </c>
      <c r="AJ71" s="138">
        <f t="shared" si="150"/>
        <v>3.0315468511786091E-2</v>
      </c>
      <c r="AK71" s="138">
        <f t="shared" si="150"/>
        <v>3.0589478628464069E-2</v>
      </c>
      <c r="AL71" s="138">
        <f t="shared" si="150"/>
        <v>3.1031369893929135E-2</v>
      </c>
      <c r="AM71" s="138">
        <f t="shared" si="150"/>
        <v>3.2433063057807854E-2</v>
      </c>
      <c r="AN71" s="138">
        <f t="shared" si="150"/>
        <v>3.3255182625863772E-2</v>
      </c>
      <c r="AO71" s="138">
        <f t="shared" si="150"/>
        <v>3.2685460806630477E-2</v>
      </c>
      <c r="AP71" s="138">
        <f t="shared" si="150"/>
        <v>3.2964577047714827E-2</v>
      </c>
      <c r="AQ71" s="138">
        <f t="shared" si="150"/>
        <v>3.5540069686411151E-2</v>
      </c>
      <c r="AR71" s="138">
        <f t="shared" si="150"/>
        <v>3.6191974822974038E-2</v>
      </c>
      <c r="AS71" s="138">
        <f t="shared" si="150"/>
        <v>4.0214067278287462E-2</v>
      </c>
      <c r="AT71" s="138">
        <f t="shared" si="150"/>
        <v>3.6263736263736267E-2</v>
      </c>
      <c r="AU71" s="138">
        <f t="shared" si="150"/>
        <v>3.9339670684094379E-2</v>
      </c>
      <c r="AV71" s="138">
        <f t="shared" si="150"/>
        <v>3.769825456284371E-2</v>
      </c>
      <c r="AW71" s="138">
        <f t="shared" si="150"/>
        <v>3.5321572660390793E-2</v>
      </c>
      <c r="AX71" s="138">
        <f t="shared" si="150"/>
        <v>3.7932289770658899E-2</v>
      </c>
      <c r="AY71" s="138">
        <f t="shared" si="150"/>
        <v>3.7203242617255355E-2</v>
      </c>
      <c r="AZ71" s="138">
        <f t="shared" si="150"/>
        <v>3.0231630840613331E-2</v>
      </c>
      <c r="BA71" s="138">
        <f t="shared" si="150"/>
        <v>2.7845854812811627E-2</v>
      </c>
      <c r="BB71" s="138">
        <f t="shared" si="150"/>
        <v>3.139309434429273E-2</v>
      </c>
      <c r="BC71" s="138">
        <f t="shared" si="150"/>
        <v>3.1824703273770703E-2</v>
      </c>
      <c r="BD71" s="138">
        <f t="shared" si="150"/>
        <v>3.0022597654148282E-2</v>
      </c>
      <c r="BE71" s="138">
        <f t="shared" si="150"/>
        <v>2.5420030547676196E-2</v>
      </c>
      <c r="BF71" s="138">
        <f t="shared" si="150"/>
        <v>2.7067904453948053E-2</v>
      </c>
      <c r="BG71" s="138">
        <f t="shared" si="150"/>
        <v>2.3751198210672064E-2</v>
      </c>
      <c r="BH71" s="138">
        <f t="shared" si="150"/>
        <v>2.2394028259130897E-2</v>
      </c>
      <c r="BI71" s="138">
        <f t="shared" si="151"/>
        <v>2.5481220009927748E-2</v>
      </c>
      <c r="BJ71" s="138">
        <f t="shared" si="151"/>
        <v>2.7228161360817436E-2</v>
      </c>
      <c r="BK71" s="138">
        <f t="shared" si="151"/>
        <v>2.6423821913847931E-2</v>
      </c>
    </row>
    <row r="72" spans="1:63">
      <c r="A72" t="str">
        <f>VLOOKUP(B72,[1]IEA_Categories!$B$24:$C$69,2,FALSE)</f>
        <v>Industry</v>
      </c>
      <c r="B72" t="s">
        <v>83</v>
      </c>
      <c r="G72" s="142">
        <f>AVERAGE($R$53:$AB$53)</f>
        <v>2.5984178097807408E-2</v>
      </c>
      <c r="H72" s="142">
        <f t="shared" ref="H72:W72" si="157">AVERAGE($R$53:$AB$53)</f>
        <v>2.5984178097807408E-2</v>
      </c>
      <c r="I72" s="142">
        <f t="shared" si="157"/>
        <v>2.5984178097807408E-2</v>
      </c>
      <c r="J72" s="142">
        <f t="shared" si="157"/>
        <v>2.5984178097807408E-2</v>
      </c>
      <c r="K72" s="142">
        <f t="shared" si="157"/>
        <v>2.5984178097807408E-2</v>
      </c>
      <c r="L72" s="142">
        <f t="shared" si="157"/>
        <v>2.5984178097807408E-2</v>
      </c>
      <c r="M72" s="142">
        <f t="shared" si="157"/>
        <v>2.5984178097807408E-2</v>
      </c>
      <c r="N72" s="142">
        <f t="shared" si="157"/>
        <v>2.5984178097807408E-2</v>
      </c>
      <c r="O72" s="142">
        <f t="shared" si="157"/>
        <v>2.5984178097807408E-2</v>
      </c>
      <c r="P72" s="142">
        <f t="shared" si="157"/>
        <v>2.5984178097807408E-2</v>
      </c>
      <c r="Q72" s="142">
        <f t="shared" si="157"/>
        <v>2.5984178097807408E-2</v>
      </c>
      <c r="R72" s="142">
        <f t="shared" si="157"/>
        <v>2.5984178097807408E-2</v>
      </c>
      <c r="S72" s="142">
        <f t="shared" si="157"/>
        <v>2.5984178097807408E-2</v>
      </c>
      <c r="T72" s="142">
        <f t="shared" si="157"/>
        <v>2.5984178097807408E-2</v>
      </c>
      <c r="U72" s="142">
        <f t="shared" si="157"/>
        <v>2.5984178097807408E-2</v>
      </c>
      <c r="V72" s="142">
        <f t="shared" si="157"/>
        <v>2.5984178097807408E-2</v>
      </c>
      <c r="W72" s="142">
        <f t="shared" si="157"/>
        <v>2.5984178097807408E-2</v>
      </c>
      <c r="X72" s="138">
        <f t="shared" si="153"/>
        <v>2.8417226566802511E-2</v>
      </c>
      <c r="Y72" s="138">
        <f t="shared" si="150"/>
        <v>2.8574580759046779E-2</v>
      </c>
      <c r="Z72" s="138">
        <f t="shared" si="150"/>
        <v>2.9287111497500542E-2</v>
      </c>
      <c r="AA72" s="138">
        <f t="shared" si="150"/>
        <v>2.9324709493532119E-2</v>
      </c>
      <c r="AB72" s="138">
        <f t="shared" si="150"/>
        <v>2.8881687418272784E-2</v>
      </c>
      <c r="AC72" s="138">
        <f t="shared" si="150"/>
        <v>3.4397883207187251E-2</v>
      </c>
      <c r="AD72" s="138">
        <f t="shared" si="150"/>
        <v>3.4548260714709726E-2</v>
      </c>
      <c r="AE72" s="138">
        <f t="shared" si="150"/>
        <v>3.180168542781571E-2</v>
      </c>
      <c r="AF72" s="138">
        <f t="shared" si="150"/>
        <v>3.4037558685446008E-2</v>
      </c>
      <c r="AG72" s="138">
        <f t="shared" si="150"/>
        <v>3.5920986411675897E-2</v>
      </c>
      <c r="AH72" s="138">
        <f t="shared" si="150"/>
        <v>3.6849665854724878E-2</v>
      </c>
      <c r="AI72" s="138">
        <f t="shared" si="150"/>
        <v>4.2985768225384836E-2</v>
      </c>
      <c r="AJ72" s="138">
        <f t="shared" si="150"/>
        <v>4.2863844259411282E-2</v>
      </c>
      <c r="AK72" s="138">
        <f t="shared" si="150"/>
        <v>4.9671207139502113E-2</v>
      </c>
      <c r="AL72" s="138">
        <f t="shared" si="150"/>
        <v>4.7731888964116453E-2</v>
      </c>
      <c r="AM72" s="138">
        <f t="shared" si="150"/>
        <v>4.818293180890159E-2</v>
      </c>
      <c r="AN72" s="138">
        <f t="shared" si="150"/>
        <v>4.9481737413622905E-2</v>
      </c>
      <c r="AO72" s="138">
        <f t="shared" si="150"/>
        <v>4.9320025681433489E-2</v>
      </c>
      <c r="AP72" s="138">
        <f t="shared" si="150"/>
        <v>3.8551793496480052E-2</v>
      </c>
      <c r="AQ72" s="138">
        <f t="shared" si="150"/>
        <v>4.2973286875725901E-2</v>
      </c>
      <c r="AR72" s="138">
        <f t="shared" si="150"/>
        <v>4.6472593758195645E-2</v>
      </c>
      <c r="AS72" s="138">
        <f t="shared" si="150"/>
        <v>5.1223241590214068E-2</v>
      </c>
      <c r="AT72" s="138">
        <f t="shared" si="150"/>
        <v>4.4242713807931197E-2</v>
      </c>
      <c r="AU72" s="138">
        <f t="shared" si="150"/>
        <v>4.3965370904769985E-2</v>
      </c>
      <c r="AV72" s="138">
        <f t="shared" si="150"/>
        <v>5.4833824818681758E-2</v>
      </c>
      <c r="AW72" s="138">
        <f t="shared" si="150"/>
        <v>4.833478364053477E-2</v>
      </c>
      <c r="AX72" s="138">
        <f t="shared" si="150"/>
        <v>5.1110302147797597E-2</v>
      </c>
      <c r="AY72" s="138">
        <f t="shared" si="150"/>
        <v>5.113636363636364E-2</v>
      </c>
      <c r="AZ72" s="138">
        <f t="shared" si="150"/>
        <v>5.0132308696124984E-2</v>
      </c>
      <c r="BA72" s="138">
        <f t="shared" si="150"/>
        <v>4.9902814163779265E-2</v>
      </c>
      <c r="BB72" s="138">
        <f t="shared" si="150"/>
        <v>5.0905490697578486E-2</v>
      </c>
      <c r="BC72" s="138">
        <f t="shared" si="150"/>
        <v>5.2171644711099516E-2</v>
      </c>
      <c r="BD72" s="138">
        <f t="shared" si="150"/>
        <v>6.2143548907780052E-2</v>
      </c>
      <c r="BE72" s="138">
        <f t="shared" si="150"/>
        <v>5.9731616844861446E-2</v>
      </c>
      <c r="BF72" s="138">
        <f t="shared" si="150"/>
        <v>5.643058308125587E-2</v>
      </c>
      <c r="BG72" s="138">
        <f t="shared" si="150"/>
        <v>3.8076472467781446E-2</v>
      </c>
      <c r="BH72" s="138">
        <f t="shared" si="150"/>
        <v>5.3425753132497998E-2</v>
      </c>
      <c r="BI72" s="138">
        <f t="shared" si="151"/>
        <v>4.5722795212619273E-2</v>
      </c>
      <c r="BJ72" s="138">
        <f t="shared" si="151"/>
        <v>5.5814777626838341E-2</v>
      </c>
      <c r="BK72" s="138">
        <f t="shared" si="151"/>
        <v>5.47557097427002E-2</v>
      </c>
    </row>
    <row r="73" spans="1:63">
      <c r="A73" t="str">
        <f>VLOOKUP(B73,[1]IEA_Categories!$B$24:$C$69,2,FALSE)</f>
        <v>Industry</v>
      </c>
      <c r="B73" t="s">
        <v>82</v>
      </c>
      <c r="G73" s="144">
        <f>G54</f>
        <v>1.6846652267818573E-2</v>
      </c>
      <c r="H73" s="144">
        <f t="shared" ref="H73:W73" si="158">H54</f>
        <v>1.4303228442991417E-2</v>
      </c>
      <c r="I73" s="144">
        <f t="shared" si="158"/>
        <v>1.483560545308741E-2</v>
      </c>
      <c r="J73" s="144">
        <f t="shared" si="158"/>
        <v>1.539708265802269E-2</v>
      </c>
      <c r="K73" s="144">
        <f t="shared" si="158"/>
        <v>1.8656716417910446E-2</v>
      </c>
      <c r="L73" s="144">
        <f t="shared" si="158"/>
        <v>1.8565708045140152E-2</v>
      </c>
      <c r="M73" s="144">
        <f t="shared" si="158"/>
        <v>1.6788321167883213E-2</v>
      </c>
      <c r="N73" s="144">
        <f t="shared" si="158"/>
        <v>1.4895729890764648E-2</v>
      </c>
      <c r="O73" s="144">
        <f t="shared" si="158"/>
        <v>1.5579357351509251E-2</v>
      </c>
      <c r="P73" s="144">
        <f t="shared" si="158"/>
        <v>1.386929948283968E-2</v>
      </c>
      <c r="Q73" s="144">
        <f t="shared" si="158"/>
        <v>1.5476681799422205E-2</v>
      </c>
      <c r="R73" s="144">
        <f t="shared" si="158"/>
        <v>7.4199304968535738E-3</v>
      </c>
      <c r="S73" s="144">
        <f t="shared" si="158"/>
        <v>8.1083340299256037E-3</v>
      </c>
      <c r="T73" s="144">
        <f t="shared" si="158"/>
        <v>1.7829457364341085E-2</v>
      </c>
      <c r="U73" s="144">
        <f t="shared" si="158"/>
        <v>1.6797377970268056E-2</v>
      </c>
      <c r="V73" s="144">
        <f t="shared" si="158"/>
        <v>1.771267467516548E-2</v>
      </c>
      <c r="W73" s="144">
        <f t="shared" si="158"/>
        <v>1.7382354622905827E-2</v>
      </c>
      <c r="X73" s="138">
        <f t="shared" si="153"/>
        <v>1.7953519110034146E-2</v>
      </c>
      <c r="Y73" s="138">
        <f t="shared" si="150"/>
        <v>1.7762577228596647E-2</v>
      </c>
      <c r="Z73" s="138">
        <f t="shared" si="150"/>
        <v>1.8202564659856552E-2</v>
      </c>
      <c r="AA73" s="138">
        <f t="shared" si="150"/>
        <v>1.8855514141635606E-2</v>
      </c>
      <c r="AB73" s="138">
        <f t="shared" si="150"/>
        <v>1.8932287224970153E-2</v>
      </c>
      <c r="AC73" s="138">
        <f t="shared" si="150"/>
        <v>1.8768075810719341E-2</v>
      </c>
      <c r="AD73" s="138">
        <f t="shared" si="150"/>
        <v>2.0064110174522143E-2</v>
      </c>
      <c r="AE73" s="138">
        <f t="shared" si="150"/>
        <v>2.103709171433844E-2</v>
      </c>
      <c r="AF73" s="138">
        <f t="shared" si="150"/>
        <v>1.7729182110205091E-2</v>
      </c>
      <c r="AG73" s="138">
        <f t="shared" si="150"/>
        <v>1.6545042778057371E-2</v>
      </c>
      <c r="AH73" s="138">
        <f t="shared" si="150"/>
        <v>1.5364436949597151E-2</v>
      </c>
      <c r="AI73" s="138">
        <f t="shared" si="150"/>
        <v>1.7949462677897182E-2</v>
      </c>
      <c r="AJ73" s="138">
        <f t="shared" si="150"/>
        <v>1.5714788319455848E-2</v>
      </c>
      <c r="AK73" s="138">
        <f t="shared" si="150"/>
        <v>1.591122592766557E-2</v>
      </c>
      <c r="AL73" s="138">
        <f t="shared" si="150"/>
        <v>1.5684946964567816E-2</v>
      </c>
      <c r="AM73" s="138">
        <f t="shared" si="150"/>
        <v>1.5808201598320012E-2</v>
      </c>
      <c r="AN73" s="138">
        <f t="shared" si="150"/>
        <v>1.6164856860809478E-2</v>
      </c>
      <c r="AO73" s="138">
        <f t="shared" si="150"/>
        <v>1.4066421525710616E-2</v>
      </c>
      <c r="AP73" s="138">
        <f t="shared" si="150"/>
        <v>1.4750251424740195E-2</v>
      </c>
      <c r="AQ73" s="138">
        <f t="shared" si="150"/>
        <v>1.6840882694541232E-2</v>
      </c>
      <c r="AR73" s="138">
        <f t="shared" si="150"/>
        <v>1.6679779701022818E-2</v>
      </c>
      <c r="AS73" s="138">
        <f t="shared" si="150"/>
        <v>1.671763506625892E-2</v>
      </c>
      <c r="AT73" s="138">
        <f t="shared" si="150"/>
        <v>1.6005733397037744E-2</v>
      </c>
      <c r="AU73" s="138">
        <f t="shared" si="150"/>
        <v>1.4895603462909524E-2</v>
      </c>
      <c r="AV73" s="138">
        <f t="shared" si="150"/>
        <v>1.3309954570813741E-2</v>
      </c>
      <c r="AW73" s="138">
        <f t="shared" si="150"/>
        <v>1.5584210109959655E-2</v>
      </c>
      <c r="AX73" s="138">
        <f t="shared" si="150"/>
        <v>1.292318893338187E-2</v>
      </c>
      <c r="AY73" s="138">
        <f t="shared" si="150"/>
        <v>1.1761725535610886E-2</v>
      </c>
      <c r="AZ73" s="138">
        <f t="shared" si="150"/>
        <v>1.700076122811469E-2</v>
      </c>
      <c r="BA73" s="138">
        <f t="shared" si="150"/>
        <v>1.0732696695681568E-2</v>
      </c>
      <c r="BB73" s="138">
        <f t="shared" si="150"/>
        <v>1.3324532816302958E-2</v>
      </c>
      <c r="BC73" s="138">
        <f t="shared" si="150"/>
        <v>1.365158036607104E-2</v>
      </c>
      <c r="BD73" s="138">
        <f t="shared" si="150"/>
        <v>1.4688475196384375E-2</v>
      </c>
      <c r="BE73" s="138">
        <f t="shared" si="150"/>
        <v>1.4346497927121973E-2</v>
      </c>
      <c r="BF73" s="138">
        <f t="shared" si="150"/>
        <v>1.5698341504120163E-2</v>
      </c>
      <c r="BG73" s="138">
        <f t="shared" si="150"/>
        <v>1.7307487485355204E-2</v>
      </c>
      <c r="BH73" s="138">
        <f t="shared" si="150"/>
        <v>2.282058117835244E-2</v>
      </c>
      <c r="BI73" s="138">
        <f t="shared" si="151"/>
        <v>2.4598753516077435E-2</v>
      </c>
      <c r="BJ73" s="138">
        <f t="shared" si="151"/>
        <v>2.3802492469434763E-2</v>
      </c>
      <c r="BK73" s="138">
        <f t="shared" si="151"/>
        <v>2.5440878866724487E-2</v>
      </c>
    </row>
    <row r="74" spans="1:63">
      <c r="A74" t="str">
        <f>VLOOKUP(B74,[1]IEA_Categories!$B$24:$C$69,2,FALSE)</f>
        <v>Industry</v>
      </c>
      <c r="B74" t="s">
        <v>85</v>
      </c>
      <c r="G74" s="142">
        <f>AVERAGE($R$55:$AK$55)</f>
        <v>9.5745812943711081E-2</v>
      </c>
      <c r="H74" s="142">
        <f t="shared" ref="H74:W74" si="159">AVERAGE($R$55:$AK$55)</f>
        <v>9.5745812943711081E-2</v>
      </c>
      <c r="I74" s="142">
        <f t="shared" si="159"/>
        <v>9.5745812943711081E-2</v>
      </c>
      <c r="J74" s="142">
        <f t="shared" si="159"/>
        <v>9.5745812943711081E-2</v>
      </c>
      <c r="K74" s="142">
        <f t="shared" si="159"/>
        <v>9.5745812943711081E-2</v>
      </c>
      <c r="L74" s="142">
        <f t="shared" si="159"/>
        <v>9.5745812943711081E-2</v>
      </c>
      <c r="M74" s="142">
        <f t="shared" si="159"/>
        <v>9.5745812943711081E-2</v>
      </c>
      <c r="N74" s="142">
        <f t="shared" si="159"/>
        <v>9.5745812943711081E-2</v>
      </c>
      <c r="O74" s="142">
        <f t="shared" si="159"/>
        <v>9.5745812943711081E-2</v>
      </c>
      <c r="P74" s="142">
        <f t="shared" si="159"/>
        <v>9.5745812943711081E-2</v>
      </c>
      <c r="Q74" s="142">
        <f t="shared" si="159"/>
        <v>9.5745812943711081E-2</v>
      </c>
      <c r="R74" s="142">
        <f t="shared" si="159"/>
        <v>9.5745812943711081E-2</v>
      </c>
      <c r="S74" s="142">
        <f t="shared" si="159"/>
        <v>9.5745812943711081E-2</v>
      </c>
      <c r="T74" s="142">
        <f t="shared" si="159"/>
        <v>9.5745812943711081E-2</v>
      </c>
      <c r="U74" s="142">
        <f t="shared" si="159"/>
        <v>9.5745812943711081E-2</v>
      </c>
      <c r="V74" s="142">
        <f t="shared" si="159"/>
        <v>9.5745812943711081E-2</v>
      </c>
      <c r="W74" s="142">
        <f t="shared" si="159"/>
        <v>9.5745812943711081E-2</v>
      </c>
      <c r="X74" s="138">
        <f t="shared" si="153"/>
        <v>9.1364687740940628E-2</v>
      </c>
      <c r="Y74" s="138">
        <f t="shared" si="150"/>
        <v>8.7157987643424542E-2</v>
      </c>
      <c r="Z74" s="138">
        <f t="shared" si="150"/>
        <v>8.5579221908280809E-2</v>
      </c>
      <c r="AA74" s="138">
        <f t="shared" si="150"/>
        <v>9.0057005042753782E-2</v>
      </c>
      <c r="AB74" s="138">
        <f t="shared" si="150"/>
        <v>9.3410654386264141E-2</v>
      </c>
      <c r="AC74" s="138">
        <f t="shared" si="150"/>
        <v>0.10165528275183065</v>
      </c>
      <c r="AD74" s="138">
        <f t="shared" si="150"/>
        <v>9.9845660690965218E-2</v>
      </c>
      <c r="AE74" s="138">
        <f t="shared" si="150"/>
        <v>0.10087962108630129</v>
      </c>
      <c r="AF74" s="138">
        <f t="shared" si="150"/>
        <v>9.9703484062268352E-2</v>
      </c>
      <c r="AG74" s="138">
        <f t="shared" si="150"/>
        <v>9.8074987418218421E-2</v>
      </c>
      <c r="AH74" s="138">
        <f t="shared" si="150"/>
        <v>0.10224220848166886</v>
      </c>
      <c r="AI74" s="138">
        <f t="shared" si="150"/>
        <v>0.10444379901248911</v>
      </c>
      <c r="AJ74" s="138">
        <f t="shared" si="150"/>
        <v>9.5051014424768376E-2</v>
      </c>
      <c r="AK74" s="138">
        <f t="shared" si="150"/>
        <v>9.7933302019727567E-2</v>
      </c>
      <c r="AL74" s="138">
        <f t="shared" si="150"/>
        <v>9.7494922139471904E-2</v>
      </c>
      <c r="AM74" s="138">
        <f t="shared" si="150"/>
        <v>0.10167415271539404</v>
      </c>
      <c r="AN74" s="138">
        <f t="shared" si="150"/>
        <v>0.10735439289239881</v>
      </c>
      <c r="AO74" s="138">
        <f t="shared" si="150"/>
        <v>0.10967139438510477</v>
      </c>
      <c r="AP74" s="138">
        <f t="shared" si="150"/>
        <v>0.11414683204827356</v>
      </c>
      <c r="AQ74" s="138">
        <f t="shared" ref="Y74:BH78" si="160">AQ55</f>
        <v>0.10743321718931476</v>
      </c>
      <c r="AR74" s="138">
        <f t="shared" si="160"/>
        <v>0.1032258064516129</v>
      </c>
      <c r="AS74" s="138">
        <f t="shared" si="160"/>
        <v>9.949031600407747E-2</v>
      </c>
      <c r="AT74" s="138">
        <f t="shared" si="160"/>
        <v>0.10874343048256092</v>
      </c>
      <c r="AU74" s="138">
        <f t="shared" si="160"/>
        <v>0.10855542352741471</v>
      </c>
      <c r="AV74" s="138">
        <f t="shared" si="160"/>
        <v>0.10994660078106321</v>
      </c>
      <c r="AW74" s="138">
        <f t="shared" si="160"/>
        <v>0.12289375840518946</v>
      </c>
      <c r="AX74" s="138">
        <f t="shared" si="160"/>
        <v>0.11310520567892246</v>
      </c>
      <c r="AY74" s="138">
        <f t="shared" si="160"/>
        <v>0.11117544875506659</v>
      </c>
      <c r="AZ74" s="138">
        <f t="shared" si="160"/>
        <v>0.10436074962844819</v>
      </c>
      <c r="BA74" s="138">
        <f t="shared" si="160"/>
        <v>9.3720949885912286E-2</v>
      </c>
      <c r="BB74" s="138">
        <f t="shared" si="160"/>
        <v>9.3766758797079325E-2</v>
      </c>
      <c r="BC74" s="138">
        <f t="shared" si="160"/>
        <v>9.5517586191904702E-2</v>
      </c>
      <c r="BD74" s="138">
        <f t="shared" si="160"/>
        <v>0.11503282040245345</v>
      </c>
      <c r="BE74" s="138">
        <f t="shared" si="160"/>
        <v>0.12039057385991708</v>
      </c>
      <c r="BF74" s="138">
        <f t="shared" si="160"/>
        <v>9.5076666318973616E-2</v>
      </c>
      <c r="BG74" s="138">
        <f t="shared" si="160"/>
        <v>0.11012887421450633</v>
      </c>
      <c r="BH74" s="138">
        <f t="shared" si="160"/>
        <v>0.11628898960277259</v>
      </c>
      <c r="BI74" s="138">
        <f t="shared" ref="BI74:BK74" si="161">BI55</f>
        <v>0.12558601290607246</v>
      </c>
      <c r="BJ74" s="138">
        <f t="shared" si="161"/>
        <v>0.1337782765341681</v>
      </c>
      <c r="BK74" s="138">
        <f t="shared" si="161"/>
        <v>0.13772766695576757</v>
      </c>
    </row>
    <row r="75" spans="1:63">
      <c r="A75" t="str">
        <f>VLOOKUP(B75,[1]IEA_Categories!$B$24:$C$69,2,FALSE)</f>
        <v>Industry</v>
      </c>
      <c r="B75" t="s">
        <v>66</v>
      </c>
      <c r="G75" s="142">
        <f>AVERAGE($R$56:$AK$56)</f>
        <v>6.763766524047124E-2</v>
      </c>
      <c r="H75" s="142">
        <f t="shared" ref="H75:W75" si="162">AVERAGE($R$56:$AK$56)</f>
        <v>6.763766524047124E-2</v>
      </c>
      <c r="I75" s="142">
        <f t="shared" si="162"/>
        <v>6.763766524047124E-2</v>
      </c>
      <c r="J75" s="142">
        <f t="shared" si="162"/>
        <v>6.763766524047124E-2</v>
      </c>
      <c r="K75" s="142">
        <f t="shared" si="162"/>
        <v>6.763766524047124E-2</v>
      </c>
      <c r="L75" s="142">
        <f t="shared" si="162"/>
        <v>6.763766524047124E-2</v>
      </c>
      <c r="M75" s="142">
        <f t="shared" si="162"/>
        <v>6.763766524047124E-2</v>
      </c>
      <c r="N75" s="142">
        <f t="shared" si="162"/>
        <v>6.763766524047124E-2</v>
      </c>
      <c r="O75" s="142">
        <f t="shared" si="162"/>
        <v>6.763766524047124E-2</v>
      </c>
      <c r="P75" s="142">
        <f t="shared" si="162"/>
        <v>6.763766524047124E-2</v>
      </c>
      <c r="Q75" s="142">
        <f t="shared" si="162"/>
        <v>6.763766524047124E-2</v>
      </c>
      <c r="R75" s="142">
        <f t="shared" si="162"/>
        <v>6.763766524047124E-2</v>
      </c>
      <c r="S75" s="142">
        <f t="shared" si="162"/>
        <v>6.763766524047124E-2</v>
      </c>
      <c r="T75" s="142">
        <f t="shared" si="162"/>
        <v>6.763766524047124E-2</v>
      </c>
      <c r="U75" s="142">
        <f t="shared" si="162"/>
        <v>6.763766524047124E-2</v>
      </c>
      <c r="V75" s="142">
        <f t="shared" si="162"/>
        <v>6.763766524047124E-2</v>
      </c>
      <c r="W75" s="142">
        <f t="shared" si="162"/>
        <v>6.763766524047124E-2</v>
      </c>
      <c r="X75" s="138">
        <f t="shared" si="153"/>
        <v>6.1901090428461286E-2</v>
      </c>
      <c r="Y75" s="138">
        <f t="shared" si="160"/>
        <v>6.095542806707855E-2</v>
      </c>
      <c r="Z75" s="138">
        <f t="shared" si="160"/>
        <v>6.1399695718322107E-2</v>
      </c>
      <c r="AA75" s="138">
        <f t="shared" si="160"/>
        <v>6.8186801140100853E-2</v>
      </c>
      <c r="AB75" s="138">
        <f t="shared" si="160"/>
        <v>7.0726021945534137E-2</v>
      </c>
      <c r="AC75" s="138">
        <f t="shared" si="160"/>
        <v>7.3780075072303247E-2</v>
      </c>
      <c r="AD75" s="138">
        <f t="shared" si="160"/>
        <v>6.9393327792947879E-2</v>
      </c>
      <c r="AE75" s="138">
        <f t="shared" si="160"/>
        <v>7.1661438149720119E-2</v>
      </c>
      <c r="AF75" s="138">
        <f t="shared" si="160"/>
        <v>7.2399308129478632E-2</v>
      </c>
      <c r="AG75" s="138">
        <f t="shared" si="160"/>
        <v>7.3163059889280319E-2</v>
      </c>
      <c r="AH75" s="138">
        <f t="shared" si="160"/>
        <v>7.1076135157079515E-2</v>
      </c>
      <c r="AI75" s="138">
        <f t="shared" si="160"/>
        <v>7.2436828347371474E-2</v>
      </c>
      <c r="AJ75" s="138">
        <f t="shared" si="160"/>
        <v>6.4911457722528446E-2</v>
      </c>
      <c r="AK75" s="138">
        <f t="shared" si="160"/>
        <v>6.7578675434476279E-2</v>
      </c>
      <c r="AL75" s="138">
        <f t="shared" si="160"/>
        <v>6.5730083502595349E-2</v>
      </c>
      <c r="AM75" s="138">
        <f t="shared" si="160"/>
        <v>6.8132765560286995E-2</v>
      </c>
      <c r="AN75" s="138">
        <f t="shared" si="160"/>
        <v>7.6505429417571574E-2</v>
      </c>
      <c r="AO75" s="138">
        <f t="shared" si="160"/>
        <v>7.6402264635498748E-2</v>
      </c>
      <c r="AP75" s="138">
        <f t="shared" si="160"/>
        <v>7.8891496256564983E-2</v>
      </c>
      <c r="AQ75" s="138">
        <f t="shared" si="160"/>
        <v>7.8281068524970965E-2</v>
      </c>
      <c r="AR75" s="138">
        <f t="shared" si="160"/>
        <v>7.9832153160241281E-2</v>
      </c>
      <c r="AS75" s="138">
        <f t="shared" si="160"/>
        <v>8.2568807339449546E-2</v>
      </c>
      <c r="AT75" s="138">
        <f t="shared" si="160"/>
        <v>0.10100334448160535</v>
      </c>
      <c r="AU75" s="138">
        <f t="shared" si="160"/>
        <v>8.8821931760312348E-2</v>
      </c>
      <c r="AV75" s="138">
        <f t="shared" si="160"/>
        <v>7.6233362556786477E-2</v>
      </c>
      <c r="AW75" s="138">
        <f t="shared" si="160"/>
        <v>8.622735543074124E-2</v>
      </c>
      <c r="AX75" s="138">
        <f t="shared" si="160"/>
        <v>9.708773207135056E-2</v>
      </c>
      <c r="AY75" s="138">
        <f t="shared" si="160"/>
        <v>8.2947307469600468E-2</v>
      </c>
      <c r="AZ75" s="138">
        <f t="shared" si="160"/>
        <v>9.0187407112045523E-2</v>
      </c>
      <c r="BA75" s="138">
        <f t="shared" si="160"/>
        <v>9.2284289698301367E-2</v>
      </c>
      <c r="BB75" s="138">
        <f t="shared" si="160"/>
        <v>9.9129573862464418E-2</v>
      </c>
      <c r="BC75" s="138">
        <f t="shared" si="160"/>
        <v>9.4604582409460458E-2</v>
      </c>
      <c r="BD75" s="138">
        <f t="shared" si="160"/>
        <v>0.10368018938986334</v>
      </c>
      <c r="BE75" s="138">
        <f t="shared" si="160"/>
        <v>7.7951123718088586E-2</v>
      </c>
      <c r="BF75" s="138">
        <f t="shared" si="160"/>
        <v>8.6836340878272661E-2</v>
      </c>
      <c r="BG75" s="138">
        <f t="shared" si="160"/>
        <v>9.8839066993290023E-2</v>
      </c>
      <c r="BH75" s="138">
        <f t="shared" si="160"/>
        <v>9.8427086110370571E-2</v>
      </c>
      <c r="BI75" s="138">
        <f t="shared" ref="BI75:BK75" si="163">BI56</f>
        <v>9.9277480558160061E-2</v>
      </c>
      <c r="BJ75" s="138">
        <f t="shared" si="163"/>
        <v>9.9462524363593402E-2</v>
      </c>
      <c r="BK75" s="138">
        <f t="shared" si="163"/>
        <v>9.5056374674761496E-2</v>
      </c>
    </row>
    <row r="76" spans="1:63">
      <c r="A76" t="str">
        <f>VLOOKUP(B76,[1]IEA_Categories!$B$24:$C$69,2,FALSE)</f>
        <v>Industry</v>
      </c>
      <c r="B76" t="s">
        <v>51</v>
      </c>
      <c r="G76" s="142">
        <f>AVERAGE($T$57:$AK$57)</f>
        <v>1.063270345915873E-2</v>
      </c>
      <c r="H76" s="142">
        <f t="shared" ref="H76:W76" si="164">AVERAGE($T$57:$AK$57)</f>
        <v>1.063270345915873E-2</v>
      </c>
      <c r="I76" s="142">
        <f t="shared" si="164"/>
        <v>1.063270345915873E-2</v>
      </c>
      <c r="J76" s="142">
        <f t="shared" si="164"/>
        <v>1.063270345915873E-2</v>
      </c>
      <c r="K76" s="142">
        <f t="shared" si="164"/>
        <v>1.063270345915873E-2</v>
      </c>
      <c r="L76" s="142">
        <f t="shared" si="164"/>
        <v>1.063270345915873E-2</v>
      </c>
      <c r="M76" s="142">
        <f t="shared" si="164"/>
        <v>1.063270345915873E-2</v>
      </c>
      <c r="N76" s="142">
        <f t="shared" si="164"/>
        <v>1.063270345915873E-2</v>
      </c>
      <c r="O76" s="142">
        <f t="shared" si="164"/>
        <v>1.063270345915873E-2</v>
      </c>
      <c r="P76" s="142">
        <f t="shared" si="164"/>
        <v>1.063270345915873E-2</v>
      </c>
      <c r="Q76" s="142">
        <f t="shared" si="164"/>
        <v>1.063270345915873E-2</v>
      </c>
      <c r="R76" s="142">
        <f t="shared" si="164"/>
        <v>1.063270345915873E-2</v>
      </c>
      <c r="S76" s="142">
        <f t="shared" si="164"/>
        <v>1.063270345915873E-2</v>
      </c>
      <c r="T76" s="142">
        <f t="shared" si="164"/>
        <v>1.063270345915873E-2</v>
      </c>
      <c r="U76" s="142">
        <f t="shared" si="164"/>
        <v>1.063270345915873E-2</v>
      </c>
      <c r="V76" s="142">
        <f t="shared" si="164"/>
        <v>1.063270345915873E-2</v>
      </c>
      <c r="W76" s="142">
        <f t="shared" si="164"/>
        <v>1.063270345915873E-2</v>
      </c>
      <c r="X76" s="138">
        <f t="shared" si="153"/>
        <v>1.2170943936556889E-2</v>
      </c>
      <c r="Y76" s="138">
        <f t="shared" si="160"/>
        <v>1.2080759046778465E-2</v>
      </c>
      <c r="Z76" s="138">
        <f t="shared" si="160"/>
        <v>1.2551619213214519E-2</v>
      </c>
      <c r="AA76" s="138">
        <f t="shared" si="160"/>
        <v>1.249725937294453E-2</v>
      </c>
      <c r="AB76" s="138">
        <f t="shared" si="160"/>
        <v>1.1655011655011656E-2</v>
      </c>
      <c r="AC76" s="138">
        <f t="shared" si="160"/>
        <v>1.1445449510799335E-2</v>
      </c>
      <c r="AD76" s="138">
        <f t="shared" si="160"/>
        <v>1.0388222723495192E-2</v>
      </c>
      <c r="AE76" s="138">
        <f t="shared" si="160"/>
        <v>9.2267946115519462E-3</v>
      </c>
      <c r="AF76" s="138">
        <f t="shared" si="160"/>
        <v>8.8337039782554975E-3</v>
      </c>
      <c r="AG76" s="138">
        <f t="shared" si="160"/>
        <v>9.0588827377956725E-3</v>
      </c>
      <c r="AH76" s="138">
        <f t="shared" si="160"/>
        <v>8.9313596902129786E-3</v>
      </c>
      <c r="AI76" s="138">
        <f t="shared" si="160"/>
        <v>9.1780424048794659E-3</v>
      </c>
      <c r="AJ76" s="138">
        <f t="shared" si="160"/>
        <v>9.3233259059458187E-3</v>
      </c>
      <c r="AK76" s="138">
        <f t="shared" si="160"/>
        <v>9.6289337717238143E-3</v>
      </c>
      <c r="AL76" s="138">
        <f t="shared" si="160"/>
        <v>9.2529902956443241E-3</v>
      </c>
      <c r="AM76" s="138">
        <f t="shared" si="160"/>
        <v>9.508254097882517E-3</v>
      </c>
      <c r="AN76" s="138">
        <f t="shared" si="160"/>
        <v>1.0180157946692992E-2</v>
      </c>
      <c r="AO76" s="138">
        <f t="shared" si="160"/>
        <v>1.0622774762154905E-2</v>
      </c>
      <c r="AP76" s="138">
        <f t="shared" si="160"/>
        <v>8.9395463180243599E-3</v>
      </c>
      <c r="AQ76" s="138">
        <f t="shared" si="160"/>
        <v>8.0720092915214873E-3</v>
      </c>
      <c r="AR76" s="138">
        <f t="shared" si="160"/>
        <v>9.3889325990034102E-3</v>
      </c>
      <c r="AS76" s="138">
        <f t="shared" si="160"/>
        <v>1.1569826707441387E-2</v>
      </c>
      <c r="AT76" s="138">
        <f t="shared" si="160"/>
        <v>3.1820353559483996E-2</v>
      </c>
      <c r="AU76" s="138">
        <f t="shared" si="160"/>
        <v>2.5420132405364115E-2</v>
      </c>
      <c r="AV76" s="138">
        <f t="shared" si="160"/>
        <v>2.4946202279429345E-2</v>
      </c>
      <c r="AW76" s="138">
        <f t="shared" si="160"/>
        <v>2.6224191124119927E-2</v>
      </c>
      <c r="AX76" s="138">
        <f t="shared" si="160"/>
        <v>2.5482344375682562E-2</v>
      </c>
      <c r="AY76" s="138">
        <f t="shared" si="160"/>
        <v>3.1268094962362478E-2</v>
      </c>
      <c r="AZ76" s="138">
        <f t="shared" si="160"/>
        <v>2.8600427737702543E-2</v>
      </c>
      <c r="BA76" s="138">
        <f t="shared" si="160"/>
        <v>2.8057128369813233E-2</v>
      </c>
      <c r="BB76" s="138">
        <f t="shared" si="160"/>
        <v>3.0155521636896169E-2</v>
      </c>
      <c r="BC76" s="138">
        <f t="shared" si="160"/>
        <v>3.0085648450067389E-2</v>
      </c>
      <c r="BD76" s="138">
        <f t="shared" si="160"/>
        <v>2.8031851931561391E-2</v>
      </c>
      <c r="BE76" s="138">
        <f t="shared" si="160"/>
        <v>2.765655684049749E-2</v>
      </c>
      <c r="BF76" s="138">
        <f t="shared" si="160"/>
        <v>2.8632523208511527E-2</v>
      </c>
      <c r="BG76" s="138">
        <f t="shared" si="160"/>
        <v>2.6254127170092661E-2</v>
      </c>
      <c r="BH76" s="138">
        <f t="shared" si="160"/>
        <v>2.6872833910957079E-2</v>
      </c>
      <c r="BI76" s="138">
        <f t="shared" ref="BI76:BK76" si="165">BI57</f>
        <v>2.5701836633390325E-2</v>
      </c>
      <c r="BJ76" s="138">
        <f t="shared" si="165"/>
        <v>2.6696592050085642E-2</v>
      </c>
      <c r="BK76" s="138">
        <f t="shared" si="165"/>
        <v>3.1569817866435389E-2</v>
      </c>
    </row>
    <row r="77" spans="1:63">
      <c r="A77" t="str">
        <f>VLOOKUP(B77,[1]IEA_Categories!$B$24:$C$69,2,FALSE)</f>
        <v>Industry</v>
      </c>
      <c r="B77" t="s">
        <v>91</v>
      </c>
      <c r="G77" s="142">
        <f>AVERAGE($Q$58:$AK$58)</f>
        <v>7.3097806026387732E-3</v>
      </c>
      <c r="H77" s="142">
        <f t="shared" ref="H77:W77" si="166">AVERAGE($Q$58:$AK$58)</f>
        <v>7.3097806026387732E-3</v>
      </c>
      <c r="I77" s="142">
        <f t="shared" si="166"/>
        <v>7.3097806026387732E-3</v>
      </c>
      <c r="J77" s="142">
        <f t="shared" si="166"/>
        <v>7.3097806026387732E-3</v>
      </c>
      <c r="K77" s="142">
        <f t="shared" si="166"/>
        <v>7.3097806026387732E-3</v>
      </c>
      <c r="L77" s="142">
        <f t="shared" si="166"/>
        <v>7.3097806026387732E-3</v>
      </c>
      <c r="M77" s="142">
        <f t="shared" si="166"/>
        <v>7.3097806026387732E-3</v>
      </c>
      <c r="N77" s="142">
        <f t="shared" si="166"/>
        <v>7.3097806026387732E-3</v>
      </c>
      <c r="O77" s="142">
        <f t="shared" si="166"/>
        <v>7.3097806026387732E-3</v>
      </c>
      <c r="P77" s="142">
        <f t="shared" si="166"/>
        <v>7.3097806026387732E-3</v>
      </c>
      <c r="Q77" s="142">
        <f t="shared" si="166"/>
        <v>7.3097806026387732E-3</v>
      </c>
      <c r="R77" s="142">
        <f t="shared" si="166"/>
        <v>7.3097806026387732E-3</v>
      </c>
      <c r="S77" s="142">
        <f t="shared" si="166"/>
        <v>7.3097806026387732E-3</v>
      </c>
      <c r="T77" s="142">
        <f t="shared" si="166"/>
        <v>7.3097806026387732E-3</v>
      </c>
      <c r="U77" s="142">
        <f t="shared" si="166"/>
        <v>7.3097806026387732E-3</v>
      </c>
      <c r="V77" s="142">
        <f t="shared" si="166"/>
        <v>7.3097806026387732E-3</v>
      </c>
      <c r="W77" s="142">
        <f t="shared" si="166"/>
        <v>7.3097806026387732E-3</v>
      </c>
      <c r="X77" s="138">
        <f t="shared" si="153"/>
        <v>7.5448837977750852E-3</v>
      </c>
      <c r="Y77" s="138">
        <f t="shared" si="160"/>
        <v>7.3918799646954985E-3</v>
      </c>
      <c r="Z77" s="138">
        <f t="shared" si="160"/>
        <v>6.3573136274722884E-3</v>
      </c>
      <c r="AA77" s="138">
        <f t="shared" si="160"/>
        <v>6.2486296864722648E-3</v>
      </c>
      <c r="AB77" s="138">
        <f t="shared" si="160"/>
        <v>6.8224458468360907E-3</v>
      </c>
      <c r="AC77" s="138">
        <f t="shared" si="160"/>
        <v>8.0610423973909301E-3</v>
      </c>
      <c r="AD77" s="138">
        <f t="shared" si="160"/>
        <v>6.9452689065653567E-3</v>
      </c>
      <c r="AE77" s="138">
        <f t="shared" si="160"/>
        <v>6.8893399766254537E-3</v>
      </c>
      <c r="AF77" s="138">
        <f t="shared" si="160"/>
        <v>7.0422535211267607E-3</v>
      </c>
      <c r="AG77" s="138">
        <f t="shared" si="160"/>
        <v>6.7312531454453949E-3</v>
      </c>
      <c r="AH77" s="138">
        <f t="shared" si="160"/>
        <v>6.3706201986134534E-3</v>
      </c>
      <c r="AI77" s="138">
        <f t="shared" si="160"/>
        <v>9.8170200406622124E-3</v>
      </c>
      <c r="AJ77" s="138">
        <f t="shared" si="160"/>
        <v>6.7432860326023221E-3</v>
      </c>
      <c r="AK77" s="138">
        <f t="shared" si="160"/>
        <v>6.6932832315641146E-3</v>
      </c>
      <c r="AL77" s="138">
        <f t="shared" si="160"/>
        <v>6.4883773414579106E-3</v>
      </c>
      <c r="AM77" s="138">
        <f t="shared" si="160"/>
        <v>6.8832759727002271E-3</v>
      </c>
      <c r="AN77" s="138">
        <f t="shared" si="160"/>
        <v>7.6505429417571573E-3</v>
      </c>
      <c r="AO77" s="138">
        <f t="shared" si="160"/>
        <v>7.4125955757894119E-3</v>
      </c>
      <c r="AP77" s="138">
        <f t="shared" si="160"/>
        <v>1.067158341714158E-2</v>
      </c>
      <c r="AQ77" s="138">
        <f t="shared" si="160"/>
        <v>1.1091753774680604E-2</v>
      </c>
      <c r="AR77" s="138">
        <f t="shared" si="160"/>
        <v>9.1266719118804091E-3</v>
      </c>
      <c r="AS77" s="138">
        <f t="shared" si="160"/>
        <v>1.0346585117227318E-2</v>
      </c>
      <c r="AT77" s="138">
        <f t="shared" si="160"/>
        <v>1.0415671285236502E-2</v>
      </c>
      <c r="AU77" s="138">
        <f t="shared" si="160"/>
        <v>1.0948905109489052E-2</v>
      </c>
      <c r="AV77" s="138">
        <f t="shared" si="160"/>
        <v>1.1875348688929624E-2</v>
      </c>
      <c r="AW77" s="138">
        <f t="shared" si="160"/>
        <v>1.2538564986947236E-2</v>
      </c>
      <c r="AX77" s="138">
        <f t="shared" si="160"/>
        <v>1.3032398980706225E-2</v>
      </c>
      <c r="AY77" s="138">
        <f t="shared" si="160"/>
        <v>1.5308338158656631E-2</v>
      </c>
      <c r="AZ77" s="138">
        <f t="shared" si="160"/>
        <v>1.700076122811469E-2</v>
      </c>
      <c r="BA77" s="138">
        <f t="shared" si="160"/>
        <v>1.9606186089749008E-2</v>
      </c>
      <c r="BB77" s="138">
        <f t="shared" si="160"/>
        <v>1.8439833340208739E-2</v>
      </c>
      <c r="BC77" s="138">
        <f t="shared" si="160"/>
        <v>2.0477370549106561E-2</v>
      </c>
      <c r="BD77" s="138">
        <f t="shared" si="160"/>
        <v>3.6263854514150436E-2</v>
      </c>
      <c r="BE77" s="138">
        <f t="shared" si="160"/>
        <v>2.7602007418721361E-2</v>
      </c>
      <c r="BF77" s="138">
        <f t="shared" si="160"/>
        <v>2.5190361948471889E-2</v>
      </c>
      <c r="BG77" s="138">
        <f t="shared" si="160"/>
        <v>6.1880924486100754E-2</v>
      </c>
      <c r="BH77" s="138">
        <f t="shared" si="160"/>
        <v>6.8888296454278852E-2</v>
      </c>
      <c r="BI77" s="138">
        <f t="shared" ref="BI77:BK77" si="167">BI58</f>
        <v>7.0542165352159292E-2</v>
      </c>
      <c r="BJ77" s="138">
        <f t="shared" si="167"/>
        <v>5.3570373870415217E-2</v>
      </c>
      <c r="BK77" s="138">
        <f t="shared" si="167"/>
        <v>5.608557386527898E-2</v>
      </c>
    </row>
    <row r="78" spans="1:63">
      <c r="A78" t="str">
        <f>VLOOKUP(B78,[1]IEA_Categories!$B$24:$C$69,2,FALSE)</f>
        <v>Industry</v>
      </c>
      <c r="B78" t="s">
        <v>54</v>
      </c>
      <c r="G78" s="139">
        <f>AVERAGE($T$59:$AK$59)</f>
        <v>4.670643146458664E-2</v>
      </c>
      <c r="H78" s="139">
        <f t="shared" ref="H78:W78" si="168">AVERAGE($T$59:$AK$59)</f>
        <v>4.670643146458664E-2</v>
      </c>
      <c r="I78" s="139">
        <f t="shared" si="168"/>
        <v>4.670643146458664E-2</v>
      </c>
      <c r="J78" s="139">
        <f t="shared" si="168"/>
        <v>4.670643146458664E-2</v>
      </c>
      <c r="K78" s="139">
        <f t="shared" si="168"/>
        <v>4.670643146458664E-2</v>
      </c>
      <c r="L78" s="139">
        <f t="shared" si="168"/>
        <v>4.670643146458664E-2</v>
      </c>
      <c r="M78" s="139">
        <f t="shared" si="168"/>
        <v>4.670643146458664E-2</v>
      </c>
      <c r="N78" s="139">
        <f t="shared" si="168"/>
        <v>4.670643146458664E-2</v>
      </c>
      <c r="O78" s="139">
        <f t="shared" si="168"/>
        <v>4.670643146458664E-2</v>
      </c>
      <c r="P78" s="139">
        <f t="shared" si="168"/>
        <v>4.670643146458664E-2</v>
      </c>
      <c r="Q78" s="139">
        <f t="shared" si="168"/>
        <v>4.670643146458664E-2</v>
      </c>
      <c r="R78" s="139">
        <f t="shared" si="168"/>
        <v>4.670643146458664E-2</v>
      </c>
      <c r="S78" s="139">
        <f t="shared" si="168"/>
        <v>4.670643146458664E-2</v>
      </c>
      <c r="T78" s="139">
        <f t="shared" si="168"/>
        <v>4.670643146458664E-2</v>
      </c>
      <c r="U78" s="139">
        <f t="shared" si="168"/>
        <v>4.670643146458664E-2</v>
      </c>
      <c r="V78" s="139">
        <f t="shared" si="168"/>
        <v>4.670643146458664E-2</v>
      </c>
      <c r="W78" s="139">
        <f t="shared" si="168"/>
        <v>4.670643146458664E-2</v>
      </c>
      <c r="X78" s="138">
        <f t="shared" si="153"/>
        <v>4.2680911994713071E-2</v>
      </c>
      <c r="Y78" s="138">
        <f t="shared" si="160"/>
        <v>4.3909973521624006E-2</v>
      </c>
      <c r="Z78" s="138">
        <f t="shared" si="160"/>
        <v>4.2653770919365355E-2</v>
      </c>
      <c r="AA78" s="138">
        <f t="shared" si="160"/>
        <v>4.1602718702039028E-2</v>
      </c>
      <c r="AB78" s="138">
        <f t="shared" si="160"/>
        <v>5.28171015975894E-2</v>
      </c>
      <c r="AC78" s="138">
        <f t="shared" si="160"/>
        <v>4.9412343855762722E-2</v>
      </c>
      <c r="AD78" s="138">
        <f t="shared" si="160"/>
        <v>4.7073489255609641E-2</v>
      </c>
      <c r="AE78" s="138">
        <f t="shared" si="160"/>
        <v>4.5826413237374672E-2</v>
      </c>
      <c r="AF78" s="138">
        <f t="shared" si="160"/>
        <v>4.713367926859402E-2</v>
      </c>
      <c r="AG78" s="138">
        <f t="shared" si="160"/>
        <v>4.8188223452440865E-2</v>
      </c>
      <c r="AH78" s="138">
        <f t="shared" si="160"/>
        <v>4.4656798451064891E-2</v>
      </c>
      <c r="AI78" s="138">
        <f t="shared" si="160"/>
        <v>4.4147545744989837E-2</v>
      </c>
      <c r="AJ78" s="138">
        <f t="shared" si="160"/>
        <v>4.843438489503929E-2</v>
      </c>
      <c r="AK78" s="138">
        <f t="shared" si="160"/>
        <v>5.0082198215124468E-2</v>
      </c>
      <c r="AL78" s="138">
        <f t="shared" si="160"/>
        <v>4.8747461069735952E-2</v>
      </c>
      <c r="AM78" s="138">
        <f t="shared" si="160"/>
        <v>4.9232923058974511E-2</v>
      </c>
      <c r="AN78" s="138">
        <f t="shared" si="160"/>
        <v>5.5960019743336621E-2</v>
      </c>
      <c r="AO78" s="138">
        <f t="shared" si="160"/>
        <v>5.369754275375007E-2</v>
      </c>
      <c r="AP78" s="138">
        <f t="shared" si="160"/>
        <v>5.5201698513800426E-2</v>
      </c>
      <c r="AQ78" s="138">
        <f t="shared" si="160"/>
        <v>5.5110336817653892E-2</v>
      </c>
      <c r="AR78" s="138">
        <f t="shared" si="160"/>
        <v>5.5546813532651458E-2</v>
      </c>
      <c r="AS78" s="138">
        <f t="shared" si="160"/>
        <v>5.3618756371049951E-2</v>
      </c>
      <c r="AT78" s="138">
        <f t="shared" si="160"/>
        <v>5.0310559006211182E-2</v>
      </c>
      <c r="AU78" s="138">
        <f t="shared" si="160"/>
        <v>5.1179765744355794E-2</v>
      </c>
      <c r="AV78" s="138">
        <f t="shared" si="160"/>
        <v>3.9969713875826894E-2</v>
      </c>
      <c r="AW78" s="138">
        <f t="shared" si="160"/>
        <v>4.0898663080452494E-2</v>
      </c>
      <c r="AX78" s="138">
        <f t="shared" si="160"/>
        <v>3.6512559155442298E-2</v>
      </c>
      <c r="AY78" s="138">
        <f t="shared" si="160"/>
        <v>3.6189924724956572E-2</v>
      </c>
      <c r="AZ78" s="138">
        <f t="shared" si="160"/>
        <v>3.5596476601297715E-2</v>
      </c>
      <c r="BA78" s="138">
        <f t="shared" si="160"/>
        <v>2.6747232316403278E-2</v>
      </c>
      <c r="BB78" s="138">
        <f t="shared" si="160"/>
        <v>2.2523823274617383E-2</v>
      </c>
      <c r="BC78" s="138">
        <f t="shared" si="160"/>
        <v>2.1216468849180471E-2</v>
      </c>
      <c r="BD78" s="138">
        <f t="shared" si="160"/>
        <v>2.765522436242333E-2</v>
      </c>
      <c r="BE78" s="138">
        <f t="shared" si="160"/>
        <v>2.372899847261619E-2</v>
      </c>
      <c r="BF78" s="138">
        <f t="shared" si="160"/>
        <v>2.1904662563888601E-2</v>
      </c>
      <c r="BG78" s="138">
        <f t="shared" si="160"/>
        <v>2.0928746405367984E-2</v>
      </c>
      <c r="BH78" s="138">
        <f t="shared" si="160"/>
        <v>1.8075179952012795E-2</v>
      </c>
      <c r="BI78" s="138">
        <f t="shared" ref="BI78:BK78" si="169">BI59</f>
        <v>1.7814792344603165E-2</v>
      </c>
      <c r="BJ78" s="138">
        <f t="shared" si="169"/>
        <v>1.8782115645856714E-2</v>
      </c>
      <c r="BK78" s="138">
        <f t="shared" si="169"/>
        <v>2.1277825961260481E-2</v>
      </c>
    </row>
    <row r="79" spans="1:63" s="143" customFormat="1">
      <c r="A79" s="143" t="s">
        <v>750</v>
      </c>
      <c r="G79" s="143">
        <f>SUM(G67:G78)</f>
        <v>1.0213087923520687</v>
      </c>
      <c r="H79" s="143">
        <f t="shared" ref="H79:BH79" si="170">SUM(H67:H78)</f>
        <v>1.0187653685272413</v>
      </c>
      <c r="I79" s="143">
        <f t="shared" si="170"/>
        <v>1.0192977455373375</v>
      </c>
      <c r="J79" s="143">
        <f t="shared" si="170"/>
        <v>1.0198592227422727</v>
      </c>
      <c r="K79" s="143">
        <f t="shared" si="170"/>
        <v>1.0231188565021605</v>
      </c>
      <c r="L79" s="143">
        <f t="shared" si="170"/>
        <v>1.0230278481293902</v>
      </c>
      <c r="M79" s="143">
        <f t="shared" si="170"/>
        <v>1.0212504612521331</v>
      </c>
      <c r="N79" s="143">
        <f t="shared" si="170"/>
        <v>1.0193578699750145</v>
      </c>
      <c r="O79" s="143">
        <f t="shared" si="170"/>
        <v>1.0200414974357592</v>
      </c>
      <c r="P79" s="143">
        <f t="shared" si="170"/>
        <v>1.0183314395670897</v>
      </c>
      <c r="Q79" s="143">
        <f t="shared" si="170"/>
        <v>1.0199388218836722</v>
      </c>
      <c r="R79" s="143">
        <f t="shared" si="170"/>
        <v>1.0118820705811036</v>
      </c>
      <c r="S79" s="143">
        <f t="shared" si="170"/>
        <v>1.0125704741141757</v>
      </c>
      <c r="T79" s="143">
        <f t="shared" si="170"/>
        <v>1.0222915974485911</v>
      </c>
      <c r="U79" s="143">
        <f t="shared" si="170"/>
        <v>1.0212595180545181</v>
      </c>
      <c r="V79" s="143">
        <f t="shared" si="170"/>
        <v>1.0221748147594156</v>
      </c>
      <c r="W79" s="143">
        <f t="shared" si="170"/>
        <v>1.0218444947071559</v>
      </c>
      <c r="X79" s="143">
        <f t="shared" si="170"/>
        <v>0.99999999999999989</v>
      </c>
      <c r="Y79" s="143">
        <f t="shared" si="170"/>
        <v>0.99999999999999978</v>
      </c>
      <c r="Z79" s="143">
        <f t="shared" si="170"/>
        <v>1.0000000000000002</v>
      </c>
      <c r="AA79" s="143">
        <f t="shared" si="170"/>
        <v>1</v>
      </c>
      <c r="AB79" s="143">
        <f t="shared" si="170"/>
        <v>1.0000000000000002</v>
      </c>
      <c r="AC79" s="143">
        <f t="shared" si="170"/>
        <v>1</v>
      </c>
      <c r="AD79" s="143">
        <f t="shared" si="170"/>
        <v>0.99999999999999989</v>
      </c>
      <c r="AE79" s="143">
        <f t="shared" si="170"/>
        <v>1</v>
      </c>
      <c r="AF79" s="143">
        <f t="shared" si="170"/>
        <v>1</v>
      </c>
      <c r="AG79" s="143">
        <f t="shared" si="170"/>
        <v>0.99999999999999989</v>
      </c>
      <c r="AH79" s="143">
        <f t="shared" si="170"/>
        <v>0.99999999999999989</v>
      </c>
      <c r="AI79" s="143">
        <f t="shared" si="170"/>
        <v>1</v>
      </c>
      <c r="AJ79" s="143">
        <f t="shared" si="170"/>
        <v>1</v>
      </c>
      <c r="AK79" s="143">
        <f t="shared" si="170"/>
        <v>1</v>
      </c>
      <c r="AL79" s="143">
        <f t="shared" si="170"/>
        <v>0.99999999999999989</v>
      </c>
      <c r="AM79" s="143">
        <f t="shared" si="170"/>
        <v>0.99999999999999989</v>
      </c>
      <c r="AN79" s="143">
        <f t="shared" si="170"/>
        <v>1</v>
      </c>
      <c r="AO79" s="143">
        <f t="shared" si="170"/>
        <v>0.99999999999999989</v>
      </c>
      <c r="AP79" s="143">
        <f t="shared" si="170"/>
        <v>1.0000000000000002</v>
      </c>
      <c r="AQ79" s="143">
        <f t="shared" si="170"/>
        <v>1</v>
      </c>
      <c r="AR79" s="143">
        <f t="shared" si="170"/>
        <v>1.0000000000000002</v>
      </c>
      <c r="AS79" s="143">
        <f t="shared" si="170"/>
        <v>0.99999999999999978</v>
      </c>
      <c r="AT79" s="143">
        <f t="shared" si="170"/>
        <v>1</v>
      </c>
      <c r="AU79" s="143">
        <f t="shared" si="170"/>
        <v>1</v>
      </c>
      <c r="AV79" s="143">
        <f t="shared" si="170"/>
        <v>1</v>
      </c>
      <c r="AW79" s="143">
        <f t="shared" si="170"/>
        <v>1</v>
      </c>
      <c r="AX79" s="143">
        <f t="shared" si="170"/>
        <v>0.99999999999999989</v>
      </c>
      <c r="AY79" s="143">
        <f t="shared" si="170"/>
        <v>0.99999999999999989</v>
      </c>
      <c r="AZ79" s="143">
        <f t="shared" si="170"/>
        <v>1</v>
      </c>
      <c r="BA79" s="143">
        <f t="shared" si="170"/>
        <v>1</v>
      </c>
      <c r="BB79" s="143">
        <f t="shared" si="170"/>
        <v>1</v>
      </c>
      <c r="BC79" s="143">
        <f t="shared" si="170"/>
        <v>0.99999999999999989</v>
      </c>
      <c r="BD79" s="143">
        <f t="shared" si="170"/>
        <v>1</v>
      </c>
      <c r="BE79" s="143">
        <f t="shared" si="170"/>
        <v>1</v>
      </c>
      <c r="BF79" s="143">
        <f t="shared" si="170"/>
        <v>0.99999999999999989</v>
      </c>
      <c r="BG79" s="143">
        <f t="shared" si="170"/>
        <v>1</v>
      </c>
      <c r="BH79" s="143">
        <f t="shared" si="170"/>
        <v>0.99999999999999989</v>
      </c>
      <c r="BI79" s="143">
        <f t="shared" ref="BI79:BK79" si="171">SUM(BI67:BI78)</f>
        <v>0.99999999999999989</v>
      </c>
      <c r="BJ79" s="143">
        <f t="shared" si="171"/>
        <v>1</v>
      </c>
      <c r="BK79" s="143">
        <f t="shared" si="171"/>
        <v>1</v>
      </c>
    </row>
    <row r="80" spans="1:63">
      <c r="A80" s="143" t="s">
        <v>757</v>
      </c>
      <c r="B80" s="143"/>
      <c r="C80" s="143"/>
      <c r="D80" s="143"/>
      <c r="E80" s="143"/>
      <c r="F80" s="143"/>
      <c r="G80" s="143">
        <f>G79-1</f>
        <v>2.1308792352068728E-2</v>
      </c>
      <c r="H80" s="143">
        <f t="shared" ref="H80:BH80" si="172">H79-1</f>
        <v>1.8765368527241311E-2</v>
      </c>
      <c r="I80" s="143">
        <f t="shared" si="172"/>
        <v>1.9297745537337541E-2</v>
      </c>
      <c r="J80" s="143">
        <f t="shared" si="172"/>
        <v>1.9859222742272697E-2</v>
      </c>
      <c r="K80" s="143">
        <f t="shared" si="172"/>
        <v>2.3118856502160501E-2</v>
      </c>
      <c r="L80" s="143">
        <f t="shared" si="172"/>
        <v>2.3027848129390183E-2</v>
      </c>
      <c r="M80" s="143">
        <f t="shared" si="172"/>
        <v>2.1250461252133146E-2</v>
      </c>
      <c r="N80" s="143">
        <f t="shared" si="172"/>
        <v>1.9357869975014541E-2</v>
      </c>
      <c r="O80" s="143">
        <f t="shared" si="172"/>
        <v>2.0041497435759226E-2</v>
      </c>
      <c r="P80" s="143">
        <f t="shared" si="172"/>
        <v>1.8331439567089713E-2</v>
      </c>
      <c r="Q80" s="143">
        <f t="shared" si="172"/>
        <v>1.9938821883672242E-2</v>
      </c>
      <c r="R80" s="143">
        <f t="shared" si="172"/>
        <v>1.1882070581103577E-2</v>
      </c>
      <c r="S80" s="143">
        <f t="shared" si="172"/>
        <v>1.2570474114175667E-2</v>
      </c>
      <c r="T80" s="143">
        <f t="shared" si="172"/>
        <v>2.2291597448591105E-2</v>
      </c>
      <c r="U80" s="143">
        <f t="shared" si="172"/>
        <v>2.125951805451809E-2</v>
      </c>
      <c r="V80" s="143">
        <f t="shared" si="172"/>
        <v>2.2174814759415629E-2</v>
      </c>
      <c r="W80" s="143">
        <f t="shared" si="172"/>
        <v>2.1844494707155881E-2</v>
      </c>
      <c r="X80" s="143">
        <f t="shared" si="172"/>
        <v>0</v>
      </c>
      <c r="Y80" s="143">
        <f t="shared" si="172"/>
        <v>0</v>
      </c>
      <c r="Z80" s="143">
        <f t="shared" si="172"/>
        <v>0</v>
      </c>
      <c r="AA80" s="143">
        <f t="shared" si="172"/>
        <v>0</v>
      </c>
      <c r="AB80" s="143">
        <f t="shared" si="172"/>
        <v>0</v>
      </c>
      <c r="AC80" s="143">
        <f t="shared" si="172"/>
        <v>0</v>
      </c>
      <c r="AD80" s="143">
        <f t="shared" si="172"/>
        <v>0</v>
      </c>
      <c r="AE80" s="143">
        <f t="shared" si="172"/>
        <v>0</v>
      </c>
      <c r="AF80" s="143">
        <f t="shared" si="172"/>
        <v>0</v>
      </c>
      <c r="AG80" s="143">
        <f t="shared" si="172"/>
        <v>0</v>
      </c>
      <c r="AH80" s="143">
        <f t="shared" si="172"/>
        <v>0</v>
      </c>
      <c r="AI80" s="143">
        <f t="shared" si="172"/>
        <v>0</v>
      </c>
      <c r="AJ80" s="143">
        <f t="shared" si="172"/>
        <v>0</v>
      </c>
      <c r="AK80" s="143">
        <f t="shared" si="172"/>
        <v>0</v>
      </c>
      <c r="AL80" s="143">
        <f t="shared" si="172"/>
        <v>0</v>
      </c>
      <c r="AM80" s="143">
        <f t="shared" si="172"/>
        <v>0</v>
      </c>
      <c r="AN80" s="143">
        <f t="shared" si="172"/>
        <v>0</v>
      </c>
      <c r="AO80" s="143">
        <f t="shared" si="172"/>
        <v>0</v>
      </c>
      <c r="AP80" s="143">
        <f t="shared" si="172"/>
        <v>0</v>
      </c>
      <c r="AQ80" s="143">
        <f t="shared" si="172"/>
        <v>0</v>
      </c>
      <c r="AR80" s="143">
        <f t="shared" si="172"/>
        <v>0</v>
      </c>
      <c r="AS80" s="143">
        <f t="shared" si="172"/>
        <v>0</v>
      </c>
      <c r="AT80" s="143">
        <f t="shared" si="172"/>
        <v>0</v>
      </c>
      <c r="AU80" s="143">
        <f t="shared" si="172"/>
        <v>0</v>
      </c>
      <c r="AV80" s="143">
        <f t="shared" si="172"/>
        <v>0</v>
      </c>
      <c r="AW80" s="143">
        <f t="shared" si="172"/>
        <v>0</v>
      </c>
      <c r="AX80" s="143">
        <f t="shared" si="172"/>
        <v>0</v>
      </c>
      <c r="AY80" s="143">
        <f t="shared" si="172"/>
        <v>0</v>
      </c>
      <c r="AZ80" s="143">
        <f t="shared" si="172"/>
        <v>0</v>
      </c>
      <c r="BA80" s="143">
        <f t="shared" si="172"/>
        <v>0</v>
      </c>
      <c r="BB80" s="143">
        <f t="shared" si="172"/>
        <v>0</v>
      </c>
      <c r="BC80" s="143">
        <f t="shared" si="172"/>
        <v>0</v>
      </c>
      <c r="BD80" s="143">
        <f t="shared" si="172"/>
        <v>0</v>
      </c>
      <c r="BE80" s="143">
        <f t="shared" si="172"/>
        <v>0</v>
      </c>
      <c r="BF80" s="143">
        <f t="shared" si="172"/>
        <v>0</v>
      </c>
      <c r="BG80" s="143">
        <f t="shared" si="172"/>
        <v>0</v>
      </c>
      <c r="BH80" s="143">
        <f t="shared" si="172"/>
        <v>0</v>
      </c>
      <c r="BI80" s="143">
        <f t="shared" ref="BI80:BK80" si="173">BI79-1</f>
        <v>0</v>
      </c>
      <c r="BJ80" s="143">
        <f t="shared" si="173"/>
        <v>0</v>
      </c>
      <c r="BK80" s="143">
        <f t="shared" si="173"/>
        <v>0</v>
      </c>
    </row>
    <row r="82" spans="1:63">
      <c r="A82" s="341" t="s">
        <v>758</v>
      </c>
      <c r="B82" s="341"/>
    </row>
    <row r="84" spans="1:63">
      <c r="G84" s="20">
        <v>1960</v>
      </c>
      <c r="H84" s="20">
        <f>G84+1</f>
        <v>1961</v>
      </c>
      <c r="I84" s="20">
        <f t="shared" ref="I84" si="174">H84+1</f>
        <v>1962</v>
      </c>
      <c r="J84" s="20">
        <f t="shared" ref="J84" si="175">I84+1</f>
        <v>1963</v>
      </c>
      <c r="K84" s="20">
        <f t="shared" ref="K84" si="176">J84+1</f>
        <v>1964</v>
      </c>
      <c r="L84" s="20">
        <f t="shared" ref="L84" si="177">K84+1</f>
        <v>1965</v>
      </c>
      <c r="M84" s="20">
        <f t="shared" ref="M84" si="178">L84+1</f>
        <v>1966</v>
      </c>
      <c r="N84" s="20">
        <f t="shared" ref="N84" si="179">M84+1</f>
        <v>1967</v>
      </c>
      <c r="O84" s="20">
        <f t="shared" ref="O84" si="180">N84+1</f>
        <v>1968</v>
      </c>
      <c r="P84" s="20">
        <f t="shared" ref="P84" si="181">O84+1</f>
        <v>1969</v>
      </c>
      <c r="Q84" s="20">
        <f t="shared" ref="Q84" si="182">P84+1</f>
        <v>1970</v>
      </c>
      <c r="R84" s="20">
        <f t="shared" ref="R84" si="183">Q84+1</f>
        <v>1971</v>
      </c>
      <c r="S84" s="20">
        <f t="shared" ref="S84" si="184">R84+1</f>
        <v>1972</v>
      </c>
      <c r="T84" s="20">
        <f t="shared" ref="T84" si="185">S84+1</f>
        <v>1973</v>
      </c>
      <c r="U84" s="20">
        <f t="shared" ref="U84" si="186">T84+1</f>
        <v>1974</v>
      </c>
      <c r="V84" s="20">
        <f t="shared" ref="V84" si="187">U84+1</f>
        <v>1975</v>
      </c>
      <c r="W84" s="20">
        <f t="shared" ref="W84" si="188">V84+1</f>
        <v>1976</v>
      </c>
      <c r="X84" s="20">
        <f t="shared" ref="X84" si="189">W84+1</f>
        <v>1977</v>
      </c>
      <c r="Y84" s="20">
        <f t="shared" ref="Y84" si="190">X84+1</f>
        <v>1978</v>
      </c>
      <c r="Z84" s="20">
        <f t="shared" ref="Z84" si="191">Y84+1</f>
        <v>1979</v>
      </c>
      <c r="AA84" s="20">
        <f t="shared" ref="AA84" si="192">Z84+1</f>
        <v>1980</v>
      </c>
      <c r="AB84" s="20">
        <f t="shared" ref="AB84" si="193">AA84+1</f>
        <v>1981</v>
      </c>
      <c r="AC84" s="20">
        <f>AB84+1</f>
        <v>1982</v>
      </c>
      <c r="AD84" s="20">
        <f t="shared" ref="AD84" si="194">AC84+1</f>
        <v>1983</v>
      </c>
      <c r="AE84" s="20">
        <f t="shared" ref="AE84" si="195">AD84+1</f>
        <v>1984</v>
      </c>
      <c r="AF84" s="20">
        <f t="shared" ref="AF84" si="196">AE84+1</f>
        <v>1985</v>
      </c>
      <c r="AG84" s="20">
        <f t="shared" ref="AG84" si="197">AF84+1</f>
        <v>1986</v>
      </c>
      <c r="AH84" s="20">
        <f t="shared" ref="AH84" si="198">AG84+1</f>
        <v>1987</v>
      </c>
      <c r="AI84" s="20">
        <f t="shared" ref="AI84" si="199">AH84+1</f>
        <v>1988</v>
      </c>
      <c r="AJ84" s="20">
        <f t="shared" ref="AJ84" si="200">AI84+1</f>
        <v>1989</v>
      </c>
      <c r="AK84" s="20">
        <f t="shared" ref="AK84" si="201">AJ84+1</f>
        <v>1990</v>
      </c>
      <c r="AL84" s="20">
        <f t="shared" ref="AL84" si="202">AK84+1</f>
        <v>1991</v>
      </c>
      <c r="AM84" s="20">
        <f t="shared" ref="AM84" si="203">AL84+1</f>
        <v>1992</v>
      </c>
      <c r="AN84" s="20">
        <f t="shared" ref="AN84" si="204">AM84+1</f>
        <v>1993</v>
      </c>
      <c r="AO84" s="20">
        <f t="shared" ref="AO84" si="205">AN84+1</f>
        <v>1994</v>
      </c>
      <c r="AP84" s="20">
        <f t="shared" ref="AP84" si="206">AO84+1</f>
        <v>1995</v>
      </c>
      <c r="AQ84" s="20">
        <f t="shared" ref="AQ84" si="207">AP84+1</f>
        <v>1996</v>
      </c>
      <c r="AR84" s="20">
        <f t="shared" ref="AR84" si="208">AQ84+1</f>
        <v>1997</v>
      </c>
      <c r="AS84" s="20">
        <f t="shared" ref="AS84" si="209">AR84+1</f>
        <v>1998</v>
      </c>
      <c r="AT84" s="20">
        <f t="shared" ref="AT84" si="210">AS84+1</f>
        <v>1999</v>
      </c>
      <c r="AU84" s="20">
        <f t="shared" ref="AU84" si="211">AT84+1</f>
        <v>2000</v>
      </c>
      <c r="AV84" s="20">
        <f t="shared" ref="AV84" si="212">AU84+1</f>
        <v>2001</v>
      </c>
      <c r="AW84" s="20">
        <f t="shared" ref="AW84" si="213">AV84+1</f>
        <v>2002</v>
      </c>
      <c r="AX84" s="20">
        <f>AW84+1</f>
        <v>2003</v>
      </c>
      <c r="AY84" s="20">
        <f t="shared" ref="AY84" si="214">AX84+1</f>
        <v>2004</v>
      </c>
      <c r="AZ84" s="20">
        <f t="shared" ref="AZ84" si="215">AY84+1</f>
        <v>2005</v>
      </c>
      <c r="BA84" s="20">
        <f t="shared" ref="BA84" si="216">AZ84+1</f>
        <v>2006</v>
      </c>
      <c r="BB84" s="20">
        <f t="shared" ref="BB84" si="217">BA84+1</f>
        <v>2007</v>
      </c>
      <c r="BC84" s="20">
        <f t="shared" ref="BC84" si="218">BB84+1</f>
        <v>2008</v>
      </c>
      <c r="BD84" s="20">
        <f t="shared" ref="BD84" si="219">BC84+1</f>
        <v>2009</v>
      </c>
      <c r="BE84" s="20">
        <f t="shared" ref="BE84" si="220">BD84+1</f>
        <v>2010</v>
      </c>
      <c r="BF84" s="20">
        <f t="shared" ref="BF84" si="221">BE84+1</f>
        <v>2011</v>
      </c>
      <c r="BG84" s="20">
        <f t="shared" ref="BG84" si="222">BF84+1</f>
        <v>2012</v>
      </c>
      <c r="BH84" s="20">
        <f t="shared" ref="BH84" si="223">BG84+1</f>
        <v>2013</v>
      </c>
      <c r="BI84" s="20">
        <f t="shared" ref="BI84" si="224">BH84+1</f>
        <v>2014</v>
      </c>
      <c r="BJ84" s="20">
        <f t="shared" ref="BJ84" si="225">BI84+1</f>
        <v>2015</v>
      </c>
      <c r="BK84" s="20">
        <f t="shared" ref="BK84" si="226">BJ84+1</f>
        <v>2016</v>
      </c>
    </row>
    <row r="85" spans="1:63">
      <c r="A85" t="str">
        <f>VLOOKUP(B85,[1]IEA_Categories!$B$24:$C$69,2,FALSE)</f>
        <v>Industry</v>
      </c>
      <c r="B85" t="s">
        <v>84</v>
      </c>
      <c r="G85" s="145">
        <f>G67/G$79</f>
        <v>0.2107984144595684</v>
      </c>
      <c r="H85" s="145">
        <f t="shared" ref="H85:BH90" si="227">H67/H$79</f>
        <v>0.21132468844387883</v>
      </c>
      <c r="I85" s="145">
        <f t="shared" si="227"/>
        <v>0.21121431401571411</v>
      </c>
      <c r="J85" s="145">
        <f t="shared" si="227"/>
        <v>0.21109803127783097</v>
      </c>
      <c r="K85" s="145">
        <f t="shared" si="227"/>
        <v>0.21042547767858294</v>
      </c>
      <c r="L85" s="145">
        <f t="shared" si="227"/>
        <v>0.2104441970911072</v>
      </c>
      <c r="M85" s="145">
        <f t="shared" si="227"/>
        <v>0.21081045470223819</v>
      </c>
      <c r="N85" s="145">
        <f t="shared" si="227"/>
        <v>0.2112018560338477</v>
      </c>
      <c r="O85" s="145">
        <f t="shared" si="227"/>
        <v>0.21106030945078422</v>
      </c>
      <c r="P85" s="145">
        <f t="shared" si="227"/>
        <v>0.21141473761524665</v>
      </c>
      <c r="Q85" s="145">
        <f t="shared" si="227"/>
        <v>0.21108155654260144</v>
      </c>
      <c r="R85" s="145">
        <f t="shared" si="227"/>
        <v>0.21276221840534815</v>
      </c>
      <c r="S85" s="145">
        <f t="shared" si="227"/>
        <v>0.21261757043604743</v>
      </c>
      <c r="T85" s="145">
        <f t="shared" si="227"/>
        <v>0.21059575823448864</v>
      </c>
      <c r="U85" s="145">
        <f t="shared" si="227"/>
        <v>0.21080858517877704</v>
      </c>
      <c r="V85" s="145">
        <f t="shared" si="227"/>
        <v>0.21061981863846305</v>
      </c>
      <c r="W85" s="145">
        <f t="shared" si="227"/>
        <v>0.21068790331265755</v>
      </c>
      <c r="X85" s="135">
        <f t="shared" si="227"/>
        <v>0.2164335279215773</v>
      </c>
      <c r="Y85" s="135">
        <f t="shared" si="227"/>
        <v>0.20614518976169466</v>
      </c>
      <c r="Z85" s="135">
        <f t="shared" si="227"/>
        <v>0.19669637035427076</v>
      </c>
      <c r="AA85" s="135">
        <f t="shared" si="227"/>
        <v>0.2133852225389169</v>
      </c>
      <c r="AB85" s="135">
        <f t="shared" si="227"/>
        <v>0.20876684291318431</v>
      </c>
      <c r="AC85" s="135">
        <f t="shared" si="227"/>
        <v>0.20244908005661191</v>
      </c>
      <c r="AD85" s="135">
        <f t="shared" si="227"/>
        <v>0.20604297756143894</v>
      </c>
      <c r="AE85" s="135">
        <f t="shared" si="227"/>
        <v>0.20932521375407517</v>
      </c>
      <c r="AF85" s="135">
        <f t="shared" si="227"/>
        <v>0.22084259945638746</v>
      </c>
      <c r="AG85" s="135">
        <f t="shared" si="227"/>
        <v>0.20124559637644693</v>
      </c>
      <c r="AH85" s="135">
        <f t="shared" si="227"/>
        <v>0.18468552869901944</v>
      </c>
      <c r="AI85" s="135">
        <f t="shared" si="227"/>
        <v>0.16584374092361312</v>
      </c>
      <c r="AJ85" s="135">
        <f t="shared" si="227"/>
        <v>0.17438724053008092</v>
      </c>
      <c r="AK85" s="135">
        <f t="shared" si="227"/>
        <v>0.16774307186472523</v>
      </c>
      <c r="AL85" s="135">
        <f t="shared" si="227"/>
        <v>0.16091175806815619</v>
      </c>
      <c r="AM85" s="135">
        <f t="shared" si="227"/>
        <v>0.14571545237123026</v>
      </c>
      <c r="AN85" s="135">
        <f t="shared" si="227"/>
        <v>0.15331934846989143</v>
      </c>
      <c r="AO85" s="135">
        <f t="shared" si="227"/>
        <v>0.1645946419191035</v>
      </c>
      <c r="AP85" s="135">
        <f t="shared" si="227"/>
        <v>0.16169404402726559</v>
      </c>
      <c r="AQ85" s="135">
        <f t="shared" si="227"/>
        <v>0.15464576074332173</v>
      </c>
      <c r="AR85" s="135">
        <f t="shared" si="227"/>
        <v>0.15620246525045892</v>
      </c>
      <c r="AS85" s="135">
        <f t="shared" si="227"/>
        <v>0.15076452599388382</v>
      </c>
      <c r="AT85" s="135">
        <f t="shared" si="227"/>
        <v>0.14319159101767798</v>
      </c>
      <c r="AU85" s="135">
        <f t="shared" si="227"/>
        <v>0.1381344423697165</v>
      </c>
      <c r="AV85" s="135">
        <f t="shared" si="227"/>
        <v>0.1511118195584602</v>
      </c>
      <c r="AW85" s="135">
        <f t="shared" si="227"/>
        <v>0.14638873506842814</v>
      </c>
      <c r="AX85" s="135">
        <f t="shared" si="227"/>
        <v>0.14539497633782311</v>
      </c>
      <c r="AY85" s="135">
        <f t="shared" si="227"/>
        <v>0.15923566878980894</v>
      </c>
      <c r="AZ85" s="135">
        <f t="shared" si="227"/>
        <v>0.14173342516402654</v>
      </c>
      <c r="BA85" s="135">
        <f t="shared" si="227"/>
        <v>0.13360939744781544</v>
      </c>
      <c r="BB85" s="135">
        <f t="shared" si="227"/>
        <v>0.13110020213687554</v>
      </c>
      <c r="BC85" s="135">
        <f t="shared" si="227"/>
        <v>0.13560279987826618</v>
      </c>
      <c r="BD85" s="135">
        <f t="shared" si="227"/>
        <v>0.11250403529538362</v>
      </c>
      <c r="BE85" s="135">
        <f t="shared" si="227"/>
        <v>0.1342461269910539</v>
      </c>
      <c r="BF85" s="135">
        <f t="shared" si="227"/>
        <v>0.13074997392302079</v>
      </c>
      <c r="BG85" s="135">
        <f t="shared" si="227"/>
        <v>0.12184471189690063</v>
      </c>
      <c r="BH85" s="135">
        <f t="shared" si="227"/>
        <v>0.12487336710210611</v>
      </c>
      <c r="BI85" s="135">
        <f t="shared" ref="BI85:BK93" si="228">BI67/BI$79</f>
        <v>0.11085985328994541</v>
      </c>
      <c r="BJ85" s="135">
        <f t="shared" si="228"/>
        <v>0.13047073415628138</v>
      </c>
      <c r="BK85" s="135">
        <f t="shared" si="228"/>
        <v>0.14131251806880601</v>
      </c>
    </row>
    <row r="86" spans="1:63">
      <c r="A86" t="str">
        <f>VLOOKUP(B86,[1]IEA_Categories!$B$24:$C$69,2,FALSE)</f>
        <v>Industry</v>
      </c>
      <c r="B86" t="s">
        <v>93</v>
      </c>
      <c r="G86" s="145">
        <f t="shared" ref="G86:V96" si="229">G68/G$79</f>
        <v>0.17269772508664996</v>
      </c>
      <c r="H86" s="145">
        <f t="shared" si="229"/>
        <v>0.1731288778545477</v>
      </c>
      <c r="I86" s="145">
        <f t="shared" si="229"/>
        <v>0.17303845301572407</v>
      </c>
      <c r="J86" s="145">
        <f t="shared" si="229"/>
        <v>0.17294318776265871</v>
      </c>
      <c r="K86" s="145">
        <f t="shared" si="229"/>
        <v>0.17239219464021635</v>
      </c>
      <c r="L86" s="145">
        <f t="shared" si="229"/>
        <v>0.17240753061874439</v>
      </c>
      <c r="M86" s="145">
        <f t="shared" si="229"/>
        <v>0.17270758911965939</v>
      </c>
      <c r="N86" s="145">
        <f t="shared" si="229"/>
        <v>0.1730282467476503</v>
      </c>
      <c r="O86" s="145">
        <f t="shared" si="229"/>
        <v>0.17291228395470651</v>
      </c>
      <c r="P86" s="145">
        <f t="shared" si="229"/>
        <v>0.17320265111836008</v>
      </c>
      <c r="Q86" s="145">
        <f t="shared" si="229"/>
        <v>0.17292969074797368</v>
      </c>
      <c r="R86" s="145">
        <f t="shared" si="229"/>
        <v>0.17430658194082424</v>
      </c>
      <c r="S86" s="145">
        <f t="shared" si="229"/>
        <v>0.17418807832066807</v>
      </c>
      <c r="T86" s="145">
        <f t="shared" si="229"/>
        <v>0.17253169789362932</v>
      </c>
      <c r="U86" s="145">
        <f t="shared" si="229"/>
        <v>0.17270605750259499</v>
      </c>
      <c r="V86" s="145">
        <f t="shared" si="229"/>
        <v>0.17255140950788267</v>
      </c>
      <c r="W86" s="145">
        <f t="shared" si="227"/>
        <v>0.17260718824026453</v>
      </c>
      <c r="X86" s="135">
        <f t="shared" si="227"/>
        <v>0.1690164114990638</v>
      </c>
      <c r="Y86" s="135">
        <f t="shared" si="227"/>
        <v>0.17630185348631952</v>
      </c>
      <c r="Z86" s="135">
        <f t="shared" si="227"/>
        <v>0.19196913714409905</v>
      </c>
      <c r="AA86" s="135">
        <f t="shared" si="227"/>
        <v>0.17194694146020609</v>
      </c>
      <c r="AB86" s="135">
        <f t="shared" si="227"/>
        <v>0.18079481494115637</v>
      </c>
      <c r="AC86" s="135">
        <f t="shared" si="227"/>
        <v>0.16312842286628515</v>
      </c>
      <c r="AD86" s="135">
        <f t="shared" si="227"/>
        <v>0.17582808975424435</v>
      </c>
      <c r="AE86" s="135">
        <f t="shared" si="227"/>
        <v>0.18595066740481023</v>
      </c>
      <c r="AF86" s="135">
        <f t="shared" si="227"/>
        <v>0.1848900420064245</v>
      </c>
      <c r="AG86" s="135">
        <f t="shared" si="227"/>
        <v>0.17211877201811779</v>
      </c>
      <c r="AH86" s="135">
        <f t="shared" si="227"/>
        <v>0.19330460308537883</v>
      </c>
      <c r="AI86" s="135">
        <f t="shared" si="227"/>
        <v>0.17868138251524834</v>
      </c>
      <c r="AJ86" s="135">
        <f t="shared" si="227"/>
        <v>0.17796411399085257</v>
      </c>
      <c r="AK86" s="135">
        <f t="shared" si="227"/>
        <v>0.18036636918741192</v>
      </c>
      <c r="AL86" s="135">
        <f t="shared" si="227"/>
        <v>0.19143534190927558</v>
      </c>
      <c r="AM86" s="135">
        <f t="shared" si="227"/>
        <v>0.1912150732077233</v>
      </c>
      <c r="AN86" s="135">
        <f t="shared" si="227"/>
        <v>0.1849086870681145</v>
      </c>
      <c r="AO86" s="135">
        <f t="shared" si="227"/>
        <v>0.18595692523200844</v>
      </c>
      <c r="AP86" s="135">
        <f t="shared" si="227"/>
        <v>0.19717286847692475</v>
      </c>
      <c r="AQ86" s="135">
        <f t="shared" si="227"/>
        <v>0.17799070847851337</v>
      </c>
      <c r="AR86" s="135">
        <f t="shared" si="227"/>
        <v>0.17251507998950955</v>
      </c>
      <c r="AS86" s="135">
        <f t="shared" si="227"/>
        <v>0.16636085626911318</v>
      </c>
      <c r="AT86" s="135">
        <f t="shared" si="227"/>
        <v>0.14830387004300047</v>
      </c>
      <c r="AU86" s="135">
        <f t="shared" si="227"/>
        <v>0.1590986250212188</v>
      </c>
      <c r="AV86" s="135">
        <f t="shared" si="227"/>
        <v>0.14569219733800909</v>
      </c>
      <c r="AW86" s="135">
        <f t="shared" si="227"/>
        <v>0.15865042322601061</v>
      </c>
      <c r="AX86" s="135">
        <f t="shared" si="227"/>
        <v>0.14648707681106665</v>
      </c>
      <c r="AY86" s="135">
        <f t="shared" si="227"/>
        <v>0.16014041690793285</v>
      </c>
      <c r="AZ86" s="135">
        <f t="shared" si="227"/>
        <v>0.16957262478703738</v>
      </c>
      <c r="BA86" s="135">
        <f t="shared" si="227"/>
        <v>0.18904757880503675</v>
      </c>
      <c r="BB86" s="135">
        <f t="shared" si="227"/>
        <v>0.1789942659131224</v>
      </c>
      <c r="BC86" s="135">
        <f t="shared" si="227"/>
        <v>0.1821659927829225</v>
      </c>
      <c r="BD86" s="135">
        <f t="shared" si="227"/>
        <v>0.16361777682126333</v>
      </c>
      <c r="BE86" s="135">
        <f t="shared" si="227"/>
        <v>0.17346716124809078</v>
      </c>
      <c r="BF86" s="135">
        <f t="shared" si="227"/>
        <v>0.20272243663294046</v>
      </c>
      <c r="BG86" s="135">
        <f t="shared" si="227"/>
        <v>0.22020449462136543</v>
      </c>
      <c r="BH86" s="135">
        <f t="shared" si="227"/>
        <v>0.21796854172220745</v>
      </c>
      <c r="BI86" s="135">
        <f t="shared" si="228"/>
        <v>0.21951354034526505</v>
      </c>
      <c r="BJ86" s="135">
        <f t="shared" si="228"/>
        <v>0.17057468548815782</v>
      </c>
      <c r="BK86" s="135">
        <f t="shared" si="228"/>
        <v>0.15582538305868748</v>
      </c>
    </row>
    <row r="87" spans="1:63">
      <c r="A87" t="str">
        <f>VLOOKUP(B87,[1]IEA_Categories!$B$24:$C$69,2,FALSE)</f>
        <v>Industry</v>
      </c>
      <c r="B87" t="s">
        <v>75</v>
      </c>
      <c r="G87" s="145">
        <f t="shared" si="229"/>
        <v>5.9997352460437109E-2</v>
      </c>
      <c r="H87" s="145">
        <f t="shared" si="227"/>
        <v>6.014714033150996E-2</v>
      </c>
      <c r="I87" s="145">
        <f t="shared" si="227"/>
        <v>6.0115725610074812E-2</v>
      </c>
      <c r="J87" s="145">
        <f t="shared" si="227"/>
        <v>6.0082629268113578E-2</v>
      </c>
      <c r="K87" s="145">
        <f t="shared" si="227"/>
        <v>5.9891207357061396E-2</v>
      </c>
      <c r="L87" s="145">
        <f t="shared" si="227"/>
        <v>5.9896535268060873E-2</v>
      </c>
      <c r="M87" s="145">
        <f t="shared" si="227"/>
        <v>6.0000779349035964E-2</v>
      </c>
      <c r="N87" s="145">
        <f t="shared" si="227"/>
        <v>6.0112179824728648E-2</v>
      </c>
      <c r="O87" s="145">
        <f t="shared" si="227"/>
        <v>6.0071892898209765E-2</v>
      </c>
      <c r="P87" s="145">
        <f t="shared" si="227"/>
        <v>6.0172770087251602E-2</v>
      </c>
      <c r="Q87" s="145">
        <f t="shared" si="227"/>
        <v>6.0077940236183278E-2</v>
      </c>
      <c r="R87" s="145">
        <f t="shared" si="227"/>
        <v>6.0556289479959821E-2</v>
      </c>
      <c r="S87" s="145">
        <f t="shared" si="227"/>
        <v>6.0515119838247512E-2</v>
      </c>
      <c r="T87" s="145">
        <f t="shared" si="227"/>
        <v>5.9939672534354241E-2</v>
      </c>
      <c r="U87" s="145">
        <f t="shared" si="227"/>
        <v>6.0000247246086713E-2</v>
      </c>
      <c r="V87" s="145">
        <f t="shared" si="227"/>
        <v>5.9946520596002591E-2</v>
      </c>
      <c r="W87" s="145">
        <f t="shared" si="227"/>
        <v>5.9965898826172273E-2</v>
      </c>
      <c r="X87" s="135">
        <f t="shared" si="227"/>
        <v>5.7495318867716715E-2</v>
      </c>
      <c r="Y87" s="135">
        <f t="shared" si="227"/>
        <v>6.1838040600176537E-2</v>
      </c>
      <c r="Z87" s="135">
        <f t="shared" si="227"/>
        <v>6.0801999565311876E-2</v>
      </c>
      <c r="AA87" s="135">
        <f t="shared" si="227"/>
        <v>7.1804428853321639E-2</v>
      </c>
      <c r="AB87" s="135">
        <f t="shared" si="227"/>
        <v>7.0100631076240816E-2</v>
      </c>
      <c r="AC87" s="135">
        <f t="shared" si="227"/>
        <v>6.399606178081349E-2</v>
      </c>
      <c r="AD87" s="135">
        <f t="shared" si="227"/>
        <v>6.1320194704974483E-2</v>
      </c>
      <c r="AE87" s="135">
        <f t="shared" si="227"/>
        <v>6.2742203358553239E-2</v>
      </c>
      <c r="AF87" s="135">
        <f t="shared" si="227"/>
        <v>6.0353348159130217E-2</v>
      </c>
      <c r="AG87" s="135">
        <f t="shared" si="227"/>
        <v>6.1021640664318075E-2</v>
      </c>
      <c r="AH87" s="135">
        <f t="shared" si="227"/>
        <v>5.8397351820623326E-2</v>
      </c>
      <c r="AI87" s="135">
        <f t="shared" si="227"/>
        <v>5.855358698809178E-2</v>
      </c>
      <c r="AJ87" s="135">
        <f t="shared" si="227"/>
        <v>5.8461358039169693E-2</v>
      </c>
      <c r="AK87" s="135">
        <f t="shared" si="227"/>
        <v>5.724518553311414E-2</v>
      </c>
      <c r="AL87" s="135">
        <f t="shared" si="227"/>
        <v>5.749266531257053E-2</v>
      </c>
      <c r="AM87" s="135">
        <f t="shared" si="227"/>
        <v>5.9849501254156223E-2</v>
      </c>
      <c r="AN87" s="135">
        <f t="shared" si="227"/>
        <v>6.25E-2</v>
      </c>
      <c r="AO87" s="135">
        <f t="shared" si="227"/>
        <v>5.7666491565983781E-2</v>
      </c>
      <c r="AP87" s="135">
        <f t="shared" si="227"/>
        <v>5.2687451111856062E-2</v>
      </c>
      <c r="AQ87" s="135">
        <f t="shared" si="227"/>
        <v>5.6910569105691054E-2</v>
      </c>
      <c r="AR87" s="135">
        <f t="shared" si="227"/>
        <v>5.371098872279044E-2</v>
      </c>
      <c r="AS87" s="135">
        <f t="shared" si="227"/>
        <v>5.6371049949031617E-2</v>
      </c>
      <c r="AT87" s="135">
        <f t="shared" si="227"/>
        <v>5.2078356426182512E-2</v>
      </c>
      <c r="AU87" s="135">
        <f t="shared" si="227"/>
        <v>4.9397385842811066E-2</v>
      </c>
      <c r="AV87" s="135">
        <f t="shared" si="227"/>
        <v>5.355861959034032E-2</v>
      </c>
      <c r="AW87" s="135">
        <f t="shared" si="227"/>
        <v>6.1941302112174669E-2</v>
      </c>
      <c r="AX87" s="135">
        <f t="shared" si="227"/>
        <v>5.2712049508554792E-2</v>
      </c>
      <c r="AY87" s="135">
        <f t="shared" si="227"/>
        <v>5.5008685581933996E-2</v>
      </c>
      <c r="AZ87" s="135">
        <f t="shared" si="227"/>
        <v>4.273752129626273E-2</v>
      </c>
      <c r="BA87" s="135">
        <f t="shared" si="227"/>
        <v>4.8888701090171557E-2</v>
      </c>
      <c r="BB87" s="135">
        <f t="shared" si="227"/>
        <v>5.2555587640773893E-2</v>
      </c>
      <c r="BC87" s="135">
        <f t="shared" si="227"/>
        <v>5.0345637146211042E-2</v>
      </c>
      <c r="BD87" s="135">
        <f t="shared" si="227"/>
        <v>6.5963628537608954E-2</v>
      </c>
      <c r="BE87" s="135">
        <f t="shared" si="227"/>
        <v>6.7859480689504689E-2</v>
      </c>
      <c r="BF87" s="135">
        <f t="shared" si="227"/>
        <v>6.7852299989569223E-2</v>
      </c>
      <c r="BG87" s="135">
        <f t="shared" si="227"/>
        <v>6.0443071679625093E-2</v>
      </c>
      <c r="BH87" s="135">
        <f t="shared" si="227"/>
        <v>5.289256198347108E-2</v>
      </c>
      <c r="BI87" s="135">
        <f t="shared" si="228"/>
        <v>5.5099001709778841E-2</v>
      </c>
      <c r="BJ87" s="135">
        <f t="shared" si="228"/>
        <v>6.426082334179907E-2</v>
      </c>
      <c r="BK87" s="135">
        <f t="shared" si="228"/>
        <v>6.5915004336513441E-2</v>
      </c>
    </row>
    <row r="88" spans="1:63">
      <c r="A88" t="str">
        <f>VLOOKUP(B88,[1]IEA_Categories!$B$24:$C$69,2,FALSE)</f>
        <v>Industry</v>
      </c>
      <c r="B88" t="s">
        <v>72</v>
      </c>
      <c r="G88" s="145">
        <f t="shared" si="229"/>
        <v>0.27368109916979316</v>
      </c>
      <c r="H88" s="145">
        <f t="shared" si="227"/>
        <v>0.27436436447261719</v>
      </c>
      <c r="I88" s="145">
        <f t="shared" si="227"/>
        <v>0.27422106455787254</v>
      </c>
      <c r="J88" s="145">
        <f t="shared" si="227"/>
        <v>0.2740700938420827</v>
      </c>
      <c r="K88" s="145">
        <f t="shared" si="227"/>
        <v>0.27319691266202167</v>
      </c>
      <c r="L88" s="145">
        <f t="shared" si="227"/>
        <v>0.27322121621007533</v>
      </c>
      <c r="M88" s="145">
        <f t="shared" si="227"/>
        <v>0.27369673110353698</v>
      </c>
      <c r="N88" s="145">
        <f t="shared" si="227"/>
        <v>0.27420489027032219</v>
      </c>
      <c r="O88" s="145">
        <f t="shared" si="227"/>
        <v>0.27402111932244355</v>
      </c>
      <c r="P88" s="145">
        <f t="shared" si="227"/>
        <v>0.27448127596012745</v>
      </c>
      <c r="Q88" s="145">
        <f t="shared" si="227"/>
        <v>0.27404870457472169</v>
      </c>
      <c r="R88" s="145">
        <f t="shared" si="227"/>
        <v>0.27623071997131993</v>
      </c>
      <c r="S88" s="145">
        <f t="shared" si="227"/>
        <v>0.27604292247136059</v>
      </c>
      <c r="T88" s="145">
        <f t="shared" si="227"/>
        <v>0.27341798913371612</v>
      </c>
      <c r="U88" s="145">
        <f t="shared" si="227"/>
        <v>0.27369430388776744</v>
      </c>
      <c r="V88" s="145">
        <f t="shared" si="227"/>
        <v>0.27344922692942286</v>
      </c>
      <c r="W88" s="145">
        <f t="shared" si="227"/>
        <v>0.2735376217521161</v>
      </c>
      <c r="X88" s="135">
        <f t="shared" si="227"/>
        <v>0.27640709329221286</v>
      </c>
      <c r="Y88" s="135">
        <f t="shared" si="227"/>
        <v>0.2787952338923213</v>
      </c>
      <c r="Z88" s="135">
        <f t="shared" si="227"/>
        <v>0.2756465985655292</v>
      </c>
      <c r="AA88" s="135">
        <f t="shared" si="227"/>
        <v>0.25597456698092524</v>
      </c>
      <c r="AB88" s="135">
        <f t="shared" si="227"/>
        <v>0.2371937006083347</v>
      </c>
      <c r="AC88" s="135">
        <f t="shared" si="227"/>
        <v>0.24995384899390807</v>
      </c>
      <c r="AD88" s="135">
        <f t="shared" si="227"/>
        <v>0.24510269500178086</v>
      </c>
      <c r="AE88" s="135">
        <f t="shared" si="227"/>
        <v>0.23153103278587686</v>
      </c>
      <c r="AF88" s="135">
        <f t="shared" si="227"/>
        <v>0.22424017790956263</v>
      </c>
      <c r="AG88" s="135">
        <f t="shared" si="227"/>
        <v>0.2540890790135884</v>
      </c>
      <c r="AH88" s="135">
        <f t="shared" si="227"/>
        <v>0.25188932608831432</v>
      </c>
      <c r="AI88" s="135">
        <f t="shared" si="227"/>
        <v>0.26848678478071447</v>
      </c>
      <c r="AJ88" s="135">
        <f t="shared" si="227"/>
        <v>0.27582971736835932</v>
      </c>
      <c r="AK88" s="135">
        <f t="shared" si="227"/>
        <v>0.26655706904650073</v>
      </c>
      <c r="AL88" s="135">
        <f t="shared" si="227"/>
        <v>0.26799819453847895</v>
      </c>
      <c r="AM88" s="135">
        <f t="shared" si="227"/>
        <v>0.27136440529662259</v>
      </c>
      <c r="AN88" s="135">
        <f t="shared" si="227"/>
        <v>0.24271964461994078</v>
      </c>
      <c r="AO88" s="135">
        <f t="shared" si="227"/>
        <v>0.23790346115683186</v>
      </c>
      <c r="AP88" s="135">
        <f t="shared" si="227"/>
        <v>0.23432785786121349</v>
      </c>
      <c r="AQ88" s="135">
        <f t="shared" si="227"/>
        <v>0.25511033681765388</v>
      </c>
      <c r="AR88" s="135">
        <f t="shared" si="227"/>
        <v>0.26110674009965901</v>
      </c>
      <c r="AS88" s="135">
        <f t="shared" si="227"/>
        <v>0.26075433231396539</v>
      </c>
      <c r="AT88" s="135">
        <f t="shared" si="227"/>
        <v>0.2576206402293359</v>
      </c>
      <c r="AU88" s="135">
        <f t="shared" si="227"/>
        <v>0.27024274316754371</v>
      </c>
      <c r="AV88" s="135">
        <f t="shared" si="227"/>
        <v>0.28082410137881564</v>
      </c>
      <c r="AW88" s="135">
        <f t="shared" si="227"/>
        <v>0.24499644015505104</v>
      </c>
      <c r="AX88" s="135">
        <f t="shared" si="227"/>
        <v>0.2682198762286131</v>
      </c>
      <c r="AY88" s="135">
        <f t="shared" si="227"/>
        <v>0.24862478286045167</v>
      </c>
      <c r="AZ88" s="135">
        <f t="shared" si="227"/>
        <v>0.27284590568021172</v>
      </c>
      <c r="BA88" s="135">
        <f t="shared" si="227"/>
        <v>0.27955717062452462</v>
      </c>
      <c r="BB88" s="135">
        <f t="shared" si="227"/>
        <v>0.27771131553978795</v>
      </c>
      <c r="BC88" s="135">
        <f t="shared" si="227"/>
        <v>0.27233598539193954</v>
      </c>
      <c r="BD88" s="135">
        <f t="shared" si="227"/>
        <v>0.24039599698697944</v>
      </c>
      <c r="BE88" s="135">
        <f t="shared" si="227"/>
        <v>0.24759982544185033</v>
      </c>
      <c r="BF88" s="135">
        <f t="shared" si="227"/>
        <v>0.24183790549702724</v>
      </c>
      <c r="BG88" s="135">
        <f t="shared" si="227"/>
        <v>0.20034082436894238</v>
      </c>
      <c r="BH88" s="135">
        <f t="shared" si="227"/>
        <v>0.1770727805918422</v>
      </c>
      <c r="BI88" s="135">
        <f t="shared" si="228"/>
        <v>0.17980254812200103</v>
      </c>
      <c r="BJ88" s="135">
        <f t="shared" si="228"/>
        <v>0.19555844309255213</v>
      </c>
      <c r="BK88" s="135">
        <f t="shared" si="228"/>
        <v>0.18860942468921654</v>
      </c>
    </row>
    <row r="89" spans="1:63">
      <c r="A89" t="str">
        <f>VLOOKUP(B89,[1]IEA_Categories!$B$24:$C$69,2,FALSE)</f>
        <v>Industry</v>
      </c>
      <c r="B89" t="s">
        <v>53</v>
      </c>
      <c r="G89" s="145">
        <f t="shared" si="229"/>
        <v>1.761352961080526E-2</v>
      </c>
      <c r="H89" s="145">
        <f t="shared" si="227"/>
        <v>1.7657503102872611E-2</v>
      </c>
      <c r="I89" s="145">
        <f t="shared" si="227"/>
        <v>1.764828062715457E-2</v>
      </c>
      <c r="J89" s="145">
        <f t="shared" si="227"/>
        <v>1.7638564475103896E-2</v>
      </c>
      <c r="K89" s="145">
        <f t="shared" si="227"/>
        <v>1.7582368403773949E-2</v>
      </c>
      <c r="L89" s="145">
        <f t="shared" si="227"/>
        <v>1.7583932528094516E-2</v>
      </c>
      <c r="M89" s="145">
        <f t="shared" si="227"/>
        <v>1.7614535648594155E-2</v>
      </c>
      <c r="N89" s="145">
        <f t="shared" si="227"/>
        <v>1.7647239684635826E-2</v>
      </c>
      <c r="O89" s="145">
        <f t="shared" si="227"/>
        <v>1.7635412579870884E-2</v>
      </c>
      <c r="P89" s="145">
        <f t="shared" si="227"/>
        <v>1.7665027275909594E-2</v>
      </c>
      <c r="Q89" s="145">
        <f t="shared" si="227"/>
        <v>1.763718790764944E-2</v>
      </c>
      <c r="R89" s="145">
        <f t="shared" si="227"/>
        <v>1.7777617747034773E-2</v>
      </c>
      <c r="S89" s="145">
        <f t="shared" si="227"/>
        <v>1.7765531501998479E-2</v>
      </c>
      <c r="T89" s="145">
        <f t="shared" si="227"/>
        <v>1.759659641218321E-2</v>
      </c>
      <c r="U89" s="145">
        <f t="shared" si="227"/>
        <v>1.7614379438183721E-2</v>
      </c>
      <c r="V89" s="145">
        <f t="shared" si="227"/>
        <v>1.7598606809836995E-2</v>
      </c>
      <c r="W89" s="145">
        <f t="shared" si="227"/>
        <v>1.7604295711378507E-2</v>
      </c>
      <c r="X89" s="135">
        <f t="shared" si="227"/>
        <v>1.8614384844145834E-2</v>
      </c>
      <c r="Y89" s="135">
        <f t="shared" si="227"/>
        <v>1.9086496028243603E-2</v>
      </c>
      <c r="Z89" s="135">
        <f t="shared" si="227"/>
        <v>1.8854596826776784E-2</v>
      </c>
      <c r="AA89" s="135">
        <f t="shared" si="227"/>
        <v>2.0116202587151941E-2</v>
      </c>
      <c r="AB89" s="135">
        <f t="shared" si="227"/>
        <v>1.9898800386605263E-2</v>
      </c>
      <c r="AC89" s="135">
        <f t="shared" si="227"/>
        <v>2.2952433696387914E-2</v>
      </c>
      <c r="AD89" s="135">
        <f t="shared" si="227"/>
        <v>2.3447702718746292E-2</v>
      </c>
      <c r="AE89" s="135">
        <f t="shared" si="227"/>
        <v>2.3128498492956881E-2</v>
      </c>
      <c r="AF89" s="135">
        <f t="shared" si="227"/>
        <v>2.279466271312083E-2</v>
      </c>
      <c r="AG89" s="135">
        <f t="shared" si="227"/>
        <v>2.3842476094615001E-2</v>
      </c>
      <c r="AH89" s="135">
        <f t="shared" si="227"/>
        <v>2.6231965523702459E-2</v>
      </c>
      <c r="AI89" s="135">
        <f t="shared" si="227"/>
        <v>2.7476038338658148E-2</v>
      </c>
      <c r="AJ89" s="135">
        <f t="shared" si="227"/>
        <v>3.0315468511786091E-2</v>
      </c>
      <c r="AK89" s="135">
        <f t="shared" si="227"/>
        <v>3.0589478628464069E-2</v>
      </c>
      <c r="AL89" s="135">
        <f t="shared" si="227"/>
        <v>3.1031369893929139E-2</v>
      </c>
      <c r="AM89" s="135">
        <f t="shared" si="227"/>
        <v>3.2433063057807861E-2</v>
      </c>
      <c r="AN89" s="135">
        <f t="shared" si="227"/>
        <v>3.3255182625863772E-2</v>
      </c>
      <c r="AO89" s="135">
        <f t="shared" si="227"/>
        <v>3.2685460806630484E-2</v>
      </c>
      <c r="AP89" s="135">
        <f t="shared" si="227"/>
        <v>3.296457704771482E-2</v>
      </c>
      <c r="AQ89" s="135">
        <f t="shared" si="227"/>
        <v>3.5540069686411151E-2</v>
      </c>
      <c r="AR89" s="135">
        <f t="shared" si="227"/>
        <v>3.6191974822974031E-2</v>
      </c>
      <c r="AS89" s="135">
        <f t="shared" si="227"/>
        <v>4.0214067278287469E-2</v>
      </c>
      <c r="AT89" s="135">
        <f t="shared" si="227"/>
        <v>3.6263736263736267E-2</v>
      </c>
      <c r="AU89" s="135">
        <f t="shared" si="227"/>
        <v>3.9339670684094379E-2</v>
      </c>
      <c r="AV89" s="135">
        <f t="shared" si="227"/>
        <v>3.769825456284371E-2</v>
      </c>
      <c r="AW89" s="135">
        <f t="shared" si="227"/>
        <v>3.5321572660390793E-2</v>
      </c>
      <c r="AX89" s="135">
        <f t="shared" si="227"/>
        <v>3.7932289770658906E-2</v>
      </c>
      <c r="AY89" s="135">
        <f t="shared" si="227"/>
        <v>3.7203242617255362E-2</v>
      </c>
      <c r="AZ89" s="135">
        <f t="shared" si="227"/>
        <v>3.0231630840613331E-2</v>
      </c>
      <c r="BA89" s="135">
        <f t="shared" si="227"/>
        <v>2.7845854812811627E-2</v>
      </c>
      <c r="BB89" s="135">
        <f t="shared" si="227"/>
        <v>3.139309434429273E-2</v>
      </c>
      <c r="BC89" s="135">
        <f t="shared" si="227"/>
        <v>3.182470327377071E-2</v>
      </c>
      <c r="BD89" s="135">
        <f t="shared" si="227"/>
        <v>3.0022597654148282E-2</v>
      </c>
      <c r="BE89" s="135">
        <f t="shared" si="227"/>
        <v>2.5420030547676196E-2</v>
      </c>
      <c r="BF89" s="135">
        <f t="shared" si="227"/>
        <v>2.7067904453948056E-2</v>
      </c>
      <c r="BG89" s="135">
        <f t="shared" si="227"/>
        <v>2.3751198210672064E-2</v>
      </c>
      <c r="BH89" s="135">
        <f t="shared" si="227"/>
        <v>2.2394028259130901E-2</v>
      </c>
      <c r="BI89" s="135">
        <f t="shared" si="228"/>
        <v>2.5481220009927752E-2</v>
      </c>
      <c r="BJ89" s="135">
        <f t="shared" si="228"/>
        <v>2.7228161360817436E-2</v>
      </c>
      <c r="BK89" s="135">
        <f t="shared" si="228"/>
        <v>2.6423821913847931E-2</v>
      </c>
    </row>
    <row r="90" spans="1:63">
      <c r="A90" t="str">
        <f>VLOOKUP(B90,[1]IEA_Categories!$B$24:$C$69,2,FALSE)</f>
        <v>Industry</v>
      </c>
      <c r="B90" t="s">
        <v>83</v>
      </c>
      <c r="G90" s="145">
        <f t="shared" si="229"/>
        <v>2.5442038972332728E-2</v>
      </c>
      <c r="H90" s="145">
        <f t="shared" si="227"/>
        <v>2.5505556922661141E-2</v>
      </c>
      <c r="I90" s="145">
        <f t="shared" si="227"/>
        <v>2.5492235425390326E-2</v>
      </c>
      <c r="J90" s="145">
        <f t="shared" si="227"/>
        <v>2.5478200832404332E-2</v>
      </c>
      <c r="K90" s="145">
        <f t="shared" si="227"/>
        <v>2.5397027855240725E-2</v>
      </c>
      <c r="L90" s="145">
        <f t="shared" si="227"/>
        <v>2.5399287170255986E-2</v>
      </c>
      <c r="M90" s="145">
        <f t="shared" ref="H90:BH94" si="230">M72/M$79</f>
        <v>2.5443492153676747E-2</v>
      </c>
      <c r="N90" s="145">
        <f t="shared" si="230"/>
        <v>2.5490731825560248E-2</v>
      </c>
      <c r="O90" s="145">
        <f t="shared" si="230"/>
        <v>2.5473648045817719E-2</v>
      </c>
      <c r="P90" s="145">
        <f t="shared" si="230"/>
        <v>2.5516425289642174E-2</v>
      </c>
      <c r="Q90" s="145">
        <f t="shared" si="230"/>
        <v>2.5476212435779799E-2</v>
      </c>
      <c r="R90" s="145">
        <f t="shared" si="230"/>
        <v>2.5679057721504261E-2</v>
      </c>
      <c r="S90" s="145">
        <f t="shared" si="230"/>
        <v>2.5661599624005507E-2</v>
      </c>
      <c r="T90" s="145">
        <f t="shared" si="230"/>
        <v>2.5417579644260058E-2</v>
      </c>
      <c r="U90" s="145">
        <f t="shared" si="230"/>
        <v>2.544326651398738E-2</v>
      </c>
      <c r="V90" s="145">
        <f t="shared" si="230"/>
        <v>2.5420483583253984E-2</v>
      </c>
      <c r="W90" s="145">
        <f t="shared" si="230"/>
        <v>2.5428700973971635E-2</v>
      </c>
      <c r="X90" s="135">
        <f t="shared" si="230"/>
        <v>2.8417226566802515E-2</v>
      </c>
      <c r="Y90" s="135">
        <f t="shared" si="230"/>
        <v>2.8574580759046786E-2</v>
      </c>
      <c r="Z90" s="135">
        <f t="shared" si="230"/>
        <v>2.9287111497500535E-2</v>
      </c>
      <c r="AA90" s="135">
        <f t="shared" si="230"/>
        <v>2.9324709493532119E-2</v>
      </c>
      <c r="AB90" s="135">
        <f t="shared" si="230"/>
        <v>2.8881687418272777E-2</v>
      </c>
      <c r="AC90" s="135">
        <f t="shared" si="230"/>
        <v>3.4397883207187251E-2</v>
      </c>
      <c r="AD90" s="135">
        <f t="shared" si="230"/>
        <v>3.4548260714709733E-2</v>
      </c>
      <c r="AE90" s="135">
        <f t="shared" si="230"/>
        <v>3.180168542781571E-2</v>
      </c>
      <c r="AF90" s="135">
        <f t="shared" si="230"/>
        <v>3.4037558685446008E-2</v>
      </c>
      <c r="AG90" s="135">
        <f t="shared" si="230"/>
        <v>3.5920986411675904E-2</v>
      </c>
      <c r="AH90" s="135">
        <f t="shared" si="230"/>
        <v>3.6849665854724885E-2</v>
      </c>
      <c r="AI90" s="135">
        <f t="shared" si="230"/>
        <v>4.2985768225384836E-2</v>
      </c>
      <c r="AJ90" s="135">
        <f t="shared" si="230"/>
        <v>4.2863844259411282E-2</v>
      </c>
      <c r="AK90" s="135">
        <f t="shared" si="230"/>
        <v>4.9671207139502113E-2</v>
      </c>
      <c r="AL90" s="135">
        <f t="shared" si="230"/>
        <v>4.773188896411646E-2</v>
      </c>
      <c r="AM90" s="135">
        <f t="shared" si="230"/>
        <v>4.8182931808901597E-2</v>
      </c>
      <c r="AN90" s="135">
        <f t="shared" si="230"/>
        <v>4.9481737413622905E-2</v>
      </c>
      <c r="AO90" s="135">
        <f t="shared" si="230"/>
        <v>4.9320025681433496E-2</v>
      </c>
      <c r="AP90" s="135">
        <f t="shared" si="230"/>
        <v>3.8551793496480045E-2</v>
      </c>
      <c r="AQ90" s="135">
        <f t="shared" si="230"/>
        <v>4.2973286875725901E-2</v>
      </c>
      <c r="AR90" s="135">
        <f t="shared" si="230"/>
        <v>4.6472593758195638E-2</v>
      </c>
      <c r="AS90" s="135">
        <f t="shared" si="230"/>
        <v>5.1223241590214082E-2</v>
      </c>
      <c r="AT90" s="135">
        <f t="shared" si="230"/>
        <v>4.4242713807931197E-2</v>
      </c>
      <c r="AU90" s="135">
        <f t="shared" si="230"/>
        <v>4.3965370904769985E-2</v>
      </c>
      <c r="AV90" s="135">
        <f t="shared" si="230"/>
        <v>5.4833824818681758E-2</v>
      </c>
      <c r="AW90" s="135">
        <f t="shared" si="230"/>
        <v>4.833478364053477E-2</v>
      </c>
      <c r="AX90" s="135">
        <f t="shared" si="230"/>
        <v>5.1110302147797604E-2</v>
      </c>
      <c r="AY90" s="135">
        <f t="shared" si="230"/>
        <v>5.1136363636363646E-2</v>
      </c>
      <c r="AZ90" s="135">
        <f t="shared" si="230"/>
        <v>5.0132308696124984E-2</v>
      </c>
      <c r="BA90" s="135">
        <f t="shared" si="230"/>
        <v>4.9902814163779265E-2</v>
      </c>
      <c r="BB90" s="135">
        <f t="shared" si="230"/>
        <v>5.0905490697578486E-2</v>
      </c>
      <c r="BC90" s="135">
        <f t="shared" si="230"/>
        <v>5.2171644711099523E-2</v>
      </c>
      <c r="BD90" s="135">
        <f t="shared" si="230"/>
        <v>6.2143548907780052E-2</v>
      </c>
      <c r="BE90" s="135">
        <f t="shared" si="230"/>
        <v>5.9731616844861446E-2</v>
      </c>
      <c r="BF90" s="135">
        <f t="shared" si="230"/>
        <v>5.6430583081255876E-2</v>
      </c>
      <c r="BG90" s="135">
        <f t="shared" si="230"/>
        <v>3.8076472467781446E-2</v>
      </c>
      <c r="BH90" s="135">
        <f t="shared" si="230"/>
        <v>5.3425753132498005E-2</v>
      </c>
      <c r="BI90" s="135">
        <f t="shared" si="228"/>
        <v>4.572279521261928E-2</v>
      </c>
      <c r="BJ90" s="135">
        <f t="shared" si="228"/>
        <v>5.5814777626838341E-2</v>
      </c>
      <c r="BK90" s="135">
        <f t="shared" si="228"/>
        <v>5.47557097427002E-2</v>
      </c>
    </row>
    <row r="91" spans="1:63">
      <c r="A91" t="str">
        <f>VLOOKUP(B91,[1]IEA_Categories!$B$24:$C$69,2,FALSE)</f>
        <v>Industry</v>
      </c>
      <c r="B91" t="s">
        <v>82</v>
      </c>
      <c r="G91" s="145">
        <f t="shared" si="229"/>
        <v>1.6495160321709189E-2</v>
      </c>
      <c r="H91" s="145">
        <f t="shared" si="230"/>
        <v>1.4039767040440927E-2</v>
      </c>
      <c r="I91" s="145">
        <f t="shared" si="230"/>
        <v>1.4554731939749956E-2</v>
      </c>
      <c r="J91" s="145">
        <f t="shared" si="230"/>
        <v>1.5097262754188641E-2</v>
      </c>
      <c r="K91" s="145">
        <f t="shared" si="230"/>
        <v>1.8235140814131842E-2</v>
      </c>
      <c r="L91" s="145">
        <f t="shared" si="230"/>
        <v>1.8147803189412302E-2</v>
      </c>
      <c r="M91" s="145">
        <f t="shared" si="230"/>
        <v>1.643898515090942E-2</v>
      </c>
      <c r="N91" s="145">
        <f t="shared" si="230"/>
        <v>1.4612856121991541E-2</v>
      </c>
      <c r="O91" s="145">
        <f t="shared" si="230"/>
        <v>1.5273258382794782E-2</v>
      </c>
      <c r="P91" s="145">
        <f t="shared" si="230"/>
        <v>1.3619632021511344E-2</v>
      </c>
      <c r="Q91" s="145">
        <f t="shared" si="230"/>
        <v>1.5174127572513733E-2</v>
      </c>
      <c r="R91" s="145">
        <f t="shared" si="230"/>
        <v>7.3328016303248226E-3</v>
      </c>
      <c r="S91" s="145">
        <f t="shared" si="230"/>
        <v>8.0076737740343417E-3</v>
      </c>
      <c r="T91" s="145">
        <f t="shared" si="230"/>
        <v>1.7440676817494522E-2</v>
      </c>
      <c r="U91" s="145">
        <f t="shared" si="230"/>
        <v>1.6447707632891172E-2</v>
      </c>
      <c r="V91" s="145">
        <f t="shared" si="230"/>
        <v>1.7328420167869649E-2</v>
      </c>
      <c r="W91" s="145">
        <f t="shared" si="230"/>
        <v>1.7010763098437329E-2</v>
      </c>
      <c r="X91" s="135">
        <f t="shared" si="230"/>
        <v>1.795351911003415E-2</v>
      </c>
      <c r="Y91" s="135">
        <f t="shared" si="230"/>
        <v>1.776257722859665E-2</v>
      </c>
      <c r="Z91" s="135">
        <f t="shared" si="230"/>
        <v>1.8202564659856549E-2</v>
      </c>
      <c r="AA91" s="135">
        <f t="shared" si="230"/>
        <v>1.8855514141635606E-2</v>
      </c>
      <c r="AB91" s="135">
        <f t="shared" si="230"/>
        <v>1.8932287224970149E-2</v>
      </c>
      <c r="AC91" s="135">
        <f t="shared" si="230"/>
        <v>1.8768075810719341E-2</v>
      </c>
      <c r="AD91" s="135">
        <f t="shared" si="230"/>
        <v>2.0064110174522146E-2</v>
      </c>
      <c r="AE91" s="135">
        <f t="shared" si="230"/>
        <v>2.103709171433844E-2</v>
      </c>
      <c r="AF91" s="135">
        <f t="shared" si="230"/>
        <v>1.7729182110205091E-2</v>
      </c>
      <c r="AG91" s="135">
        <f t="shared" si="230"/>
        <v>1.6545042778057375E-2</v>
      </c>
      <c r="AH91" s="135">
        <f t="shared" si="230"/>
        <v>1.5364436949597153E-2</v>
      </c>
      <c r="AI91" s="135">
        <f t="shared" si="230"/>
        <v>1.7949462677897182E-2</v>
      </c>
      <c r="AJ91" s="135">
        <f t="shared" si="230"/>
        <v>1.5714788319455848E-2</v>
      </c>
      <c r="AK91" s="135">
        <f t="shared" si="230"/>
        <v>1.591122592766557E-2</v>
      </c>
      <c r="AL91" s="135">
        <f t="shared" si="230"/>
        <v>1.568494696456782E-2</v>
      </c>
      <c r="AM91" s="135">
        <f t="shared" si="230"/>
        <v>1.5808201598320016E-2</v>
      </c>
      <c r="AN91" s="135">
        <f t="shared" si="230"/>
        <v>1.6164856860809478E-2</v>
      </c>
      <c r="AO91" s="135">
        <f t="shared" si="230"/>
        <v>1.4066421525710618E-2</v>
      </c>
      <c r="AP91" s="135">
        <f t="shared" si="230"/>
        <v>1.4750251424740192E-2</v>
      </c>
      <c r="AQ91" s="135">
        <f t="shared" si="230"/>
        <v>1.6840882694541232E-2</v>
      </c>
      <c r="AR91" s="135">
        <f t="shared" si="230"/>
        <v>1.6679779701022815E-2</v>
      </c>
      <c r="AS91" s="135">
        <f t="shared" si="230"/>
        <v>1.6717635066258923E-2</v>
      </c>
      <c r="AT91" s="135">
        <f t="shared" si="230"/>
        <v>1.6005733397037744E-2</v>
      </c>
      <c r="AU91" s="135">
        <f t="shared" si="230"/>
        <v>1.4895603462909524E-2</v>
      </c>
      <c r="AV91" s="135">
        <f t="shared" si="230"/>
        <v>1.3309954570813741E-2</v>
      </c>
      <c r="AW91" s="135">
        <f t="shared" si="230"/>
        <v>1.5584210109959655E-2</v>
      </c>
      <c r="AX91" s="135">
        <f t="shared" si="230"/>
        <v>1.2923188933381872E-2</v>
      </c>
      <c r="AY91" s="135">
        <f t="shared" si="230"/>
        <v>1.1761725535610888E-2</v>
      </c>
      <c r="AZ91" s="135">
        <f t="shared" si="230"/>
        <v>1.700076122811469E-2</v>
      </c>
      <c r="BA91" s="135">
        <f t="shared" si="230"/>
        <v>1.0732696695681568E-2</v>
      </c>
      <c r="BB91" s="135">
        <f t="shared" si="230"/>
        <v>1.3324532816302958E-2</v>
      </c>
      <c r="BC91" s="135">
        <f t="shared" si="230"/>
        <v>1.3651580366071042E-2</v>
      </c>
      <c r="BD91" s="135">
        <f t="shared" si="230"/>
        <v>1.4688475196384375E-2</v>
      </c>
      <c r="BE91" s="135">
        <f t="shared" si="230"/>
        <v>1.4346497927121973E-2</v>
      </c>
      <c r="BF91" s="135">
        <f t="shared" si="230"/>
        <v>1.5698341504120167E-2</v>
      </c>
      <c r="BG91" s="135">
        <f t="shared" si="230"/>
        <v>1.7307487485355204E-2</v>
      </c>
      <c r="BH91" s="135">
        <f t="shared" si="230"/>
        <v>2.2820581178352443E-2</v>
      </c>
      <c r="BI91" s="135">
        <f t="shared" si="228"/>
        <v>2.4598753516077439E-2</v>
      </c>
      <c r="BJ91" s="135">
        <f t="shared" si="228"/>
        <v>2.3802492469434763E-2</v>
      </c>
      <c r="BK91" s="135">
        <f t="shared" si="228"/>
        <v>2.5440878866724487E-2</v>
      </c>
    </row>
    <row r="92" spans="1:63">
      <c r="A92" t="str">
        <f>VLOOKUP(B92,[1]IEA_Categories!$B$24:$C$69,2,FALSE)</f>
        <v>Industry</v>
      </c>
      <c r="B92" t="s">
        <v>85</v>
      </c>
      <c r="G92" s="145">
        <f t="shared" si="229"/>
        <v>9.3748153017667632E-2</v>
      </c>
      <c r="H92" s="145">
        <f t="shared" si="230"/>
        <v>9.3982202282871269E-2</v>
      </c>
      <c r="I92" s="145">
        <f t="shared" si="230"/>
        <v>9.3933115581686377E-2</v>
      </c>
      <c r="J92" s="145">
        <f t="shared" si="230"/>
        <v>9.388140128425046E-2</v>
      </c>
      <c r="K92" s="145">
        <f t="shared" si="230"/>
        <v>9.3582297242616505E-2</v>
      </c>
      <c r="L92" s="145">
        <f t="shared" si="230"/>
        <v>9.3590622306892829E-2</v>
      </c>
      <c r="M92" s="145">
        <f t="shared" si="230"/>
        <v>9.3753507661890514E-2</v>
      </c>
      <c r="N92" s="145">
        <f t="shared" si="230"/>
        <v>9.3927575156758147E-2</v>
      </c>
      <c r="O92" s="145">
        <f t="shared" si="230"/>
        <v>9.3864625296522328E-2</v>
      </c>
      <c r="P92" s="145">
        <f t="shared" si="230"/>
        <v>9.402224975437691E-2</v>
      </c>
      <c r="Q92" s="145">
        <f t="shared" si="230"/>
        <v>9.3874074492902512E-2</v>
      </c>
      <c r="R92" s="145">
        <f t="shared" si="230"/>
        <v>9.4621513442496502E-2</v>
      </c>
      <c r="S92" s="145">
        <f t="shared" si="230"/>
        <v>9.4557184306082134E-2</v>
      </c>
      <c r="T92" s="145">
        <f t="shared" si="230"/>
        <v>9.3658025931809483E-2</v>
      </c>
      <c r="U92" s="145">
        <f t="shared" si="230"/>
        <v>9.3752676230724599E-2</v>
      </c>
      <c r="V92" s="145">
        <f t="shared" si="230"/>
        <v>9.3668726289491203E-2</v>
      </c>
      <c r="W92" s="145">
        <f t="shared" si="230"/>
        <v>9.3699005513701264E-2</v>
      </c>
      <c r="X92" s="135">
        <f t="shared" si="230"/>
        <v>9.1364687740940642E-2</v>
      </c>
      <c r="Y92" s="135">
        <f t="shared" si="230"/>
        <v>8.7157987643424556E-2</v>
      </c>
      <c r="Z92" s="135">
        <f t="shared" si="230"/>
        <v>8.5579221908280795E-2</v>
      </c>
      <c r="AA92" s="135">
        <f t="shared" si="230"/>
        <v>9.0057005042753782E-2</v>
      </c>
      <c r="AB92" s="135">
        <f t="shared" si="230"/>
        <v>9.3410654386264128E-2</v>
      </c>
      <c r="AC92" s="135">
        <f t="shared" si="230"/>
        <v>0.10165528275183065</v>
      </c>
      <c r="AD92" s="135">
        <f t="shared" si="230"/>
        <v>9.9845660690965232E-2</v>
      </c>
      <c r="AE92" s="135">
        <f t="shared" si="230"/>
        <v>0.10087962108630129</v>
      </c>
      <c r="AF92" s="135">
        <f t="shared" si="230"/>
        <v>9.9703484062268352E-2</v>
      </c>
      <c r="AG92" s="135">
        <f t="shared" si="230"/>
        <v>9.8074987418218434E-2</v>
      </c>
      <c r="AH92" s="135">
        <f t="shared" si="230"/>
        <v>0.10224220848166887</v>
      </c>
      <c r="AI92" s="135">
        <f t="shared" si="230"/>
        <v>0.10444379901248911</v>
      </c>
      <c r="AJ92" s="135">
        <f t="shared" si="230"/>
        <v>9.5051014424768376E-2</v>
      </c>
      <c r="AK92" s="135">
        <f t="shared" si="230"/>
        <v>9.7933302019727567E-2</v>
      </c>
      <c r="AL92" s="135">
        <f t="shared" si="230"/>
        <v>9.7494922139471918E-2</v>
      </c>
      <c r="AM92" s="135">
        <f t="shared" si="230"/>
        <v>0.10167415271539405</v>
      </c>
      <c r="AN92" s="135">
        <f t="shared" si="230"/>
        <v>0.10735439289239881</v>
      </c>
      <c r="AO92" s="135">
        <f t="shared" si="230"/>
        <v>0.10967139438510479</v>
      </c>
      <c r="AP92" s="135">
        <f t="shared" si="230"/>
        <v>0.11414683204827353</v>
      </c>
      <c r="AQ92" s="135">
        <f t="shared" si="230"/>
        <v>0.10743321718931476</v>
      </c>
      <c r="AR92" s="135">
        <f t="shared" si="230"/>
        <v>0.10322580645161288</v>
      </c>
      <c r="AS92" s="135">
        <f t="shared" si="230"/>
        <v>9.9490316004077498E-2</v>
      </c>
      <c r="AT92" s="135">
        <f t="shared" si="230"/>
        <v>0.10874343048256092</v>
      </c>
      <c r="AU92" s="135">
        <f t="shared" si="230"/>
        <v>0.10855542352741471</v>
      </c>
      <c r="AV92" s="135">
        <f t="shared" si="230"/>
        <v>0.10994660078106321</v>
      </c>
      <c r="AW92" s="135">
        <f t="shared" si="230"/>
        <v>0.12289375840518946</v>
      </c>
      <c r="AX92" s="135">
        <f t="shared" si="230"/>
        <v>0.11310520567892247</v>
      </c>
      <c r="AY92" s="135">
        <f t="shared" si="230"/>
        <v>0.1111754487550666</v>
      </c>
      <c r="AZ92" s="135">
        <f t="shared" si="230"/>
        <v>0.10436074962844819</v>
      </c>
      <c r="BA92" s="135">
        <f t="shared" si="230"/>
        <v>9.3720949885912286E-2</v>
      </c>
      <c r="BB92" s="135">
        <f t="shared" si="230"/>
        <v>9.3766758797079325E-2</v>
      </c>
      <c r="BC92" s="135">
        <f t="shared" si="230"/>
        <v>9.5517586191904716E-2</v>
      </c>
      <c r="BD92" s="135">
        <f t="shared" si="230"/>
        <v>0.11503282040245345</v>
      </c>
      <c r="BE92" s="135">
        <f t="shared" si="230"/>
        <v>0.12039057385991708</v>
      </c>
      <c r="BF92" s="135">
        <f t="shared" si="230"/>
        <v>9.5076666318973629E-2</v>
      </c>
      <c r="BG92" s="135">
        <f t="shared" si="230"/>
        <v>0.11012887421450633</v>
      </c>
      <c r="BH92" s="135">
        <f t="shared" si="230"/>
        <v>0.1162889896027726</v>
      </c>
      <c r="BI92" s="135">
        <f t="shared" si="228"/>
        <v>0.12558601290607249</v>
      </c>
      <c r="BJ92" s="135">
        <f t="shared" si="228"/>
        <v>0.1337782765341681</v>
      </c>
      <c r="BK92" s="135">
        <f t="shared" si="228"/>
        <v>0.13772766695576757</v>
      </c>
    </row>
    <row r="93" spans="1:63">
      <c r="A93" t="str">
        <f>VLOOKUP(B93,[1]IEA_Categories!$B$24:$C$69,2,FALSE)</f>
        <v>Industry</v>
      </c>
      <c r="B93" t="s">
        <v>66</v>
      </c>
      <c r="G93" s="145">
        <f t="shared" si="229"/>
        <v>6.6226459369552723E-2</v>
      </c>
      <c r="H93" s="145">
        <f t="shared" si="230"/>
        <v>6.6391798671219401E-2</v>
      </c>
      <c r="I93" s="145">
        <f t="shared" si="230"/>
        <v>6.635712237822626E-2</v>
      </c>
      <c r="J93" s="145">
        <f t="shared" si="230"/>
        <v>6.632058987376914E-2</v>
      </c>
      <c r="K93" s="145">
        <f t="shared" si="230"/>
        <v>6.6109293959951965E-2</v>
      </c>
      <c r="L93" s="145">
        <f t="shared" si="230"/>
        <v>6.6115175030813614E-2</v>
      </c>
      <c r="M93" s="145">
        <f t="shared" si="230"/>
        <v>6.6230242048108512E-2</v>
      </c>
      <c r="N93" s="145">
        <f t="shared" si="230"/>
        <v>6.6353208458702642E-2</v>
      </c>
      <c r="O93" s="145">
        <f t="shared" si="230"/>
        <v>6.6308738821413457E-2</v>
      </c>
      <c r="P93" s="145">
        <f t="shared" si="230"/>
        <v>6.6420089385853767E-2</v>
      </c>
      <c r="Q93" s="145">
        <f t="shared" si="230"/>
        <v>6.6315414012337259E-2</v>
      </c>
      <c r="R93" s="145">
        <f t="shared" si="230"/>
        <v>6.6843426923878874E-2</v>
      </c>
      <c r="S93" s="145">
        <f t="shared" si="230"/>
        <v>6.6797982925230481E-2</v>
      </c>
      <c r="T93" s="145">
        <f t="shared" si="230"/>
        <v>6.6162790938788477E-2</v>
      </c>
      <c r="U93" s="145">
        <f t="shared" si="230"/>
        <v>6.6229654700618937E-2</v>
      </c>
      <c r="V93" s="145">
        <f t="shared" si="230"/>
        <v>6.6170349986945029E-2</v>
      </c>
      <c r="W93" s="145">
        <f t="shared" si="230"/>
        <v>6.6191740123682036E-2</v>
      </c>
      <c r="X93" s="135">
        <f t="shared" si="230"/>
        <v>6.1901090428461293E-2</v>
      </c>
      <c r="Y93" s="135">
        <f t="shared" si="230"/>
        <v>6.0955428067078564E-2</v>
      </c>
      <c r="Z93" s="135">
        <f t="shared" si="230"/>
        <v>6.1399695718322093E-2</v>
      </c>
      <c r="AA93" s="135">
        <f t="shared" si="230"/>
        <v>6.8186801140100853E-2</v>
      </c>
      <c r="AB93" s="135">
        <f t="shared" si="230"/>
        <v>7.0726021945534123E-2</v>
      </c>
      <c r="AC93" s="135">
        <f t="shared" si="230"/>
        <v>7.3780075072303247E-2</v>
      </c>
      <c r="AD93" s="135">
        <f t="shared" si="230"/>
        <v>6.9393327792947893E-2</v>
      </c>
      <c r="AE93" s="135">
        <f t="shared" si="230"/>
        <v>7.1661438149720119E-2</v>
      </c>
      <c r="AF93" s="135">
        <f t="shared" si="230"/>
        <v>7.2399308129478632E-2</v>
      </c>
      <c r="AG93" s="135">
        <f t="shared" si="230"/>
        <v>7.3163059889280332E-2</v>
      </c>
      <c r="AH93" s="135">
        <f t="shared" si="230"/>
        <v>7.1076135157079529E-2</v>
      </c>
      <c r="AI93" s="135">
        <f t="shared" si="230"/>
        <v>7.2436828347371474E-2</v>
      </c>
      <c r="AJ93" s="135">
        <f t="shared" si="230"/>
        <v>6.4911457722528446E-2</v>
      </c>
      <c r="AK93" s="135">
        <f t="shared" si="230"/>
        <v>6.7578675434476279E-2</v>
      </c>
      <c r="AL93" s="135">
        <f t="shared" si="230"/>
        <v>6.5730083502595363E-2</v>
      </c>
      <c r="AM93" s="135">
        <f t="shared" si="230"/>
        <v>6.8132765560287009E-2</v>
      </c>
      <c r="AN93" s="135">
        <f t="shared" si="230"/>
        <v>7.6505429417571574E-2</v>
      </c>
      <c r="AO93" s="135">
        <f t="shared" si="230"/>
        <v>7.6402264635498762E-2</v>
      </c>
      <c r="AP93" s="135">
        <f t="shared" si="230"/>
        <v>7.8891496256564969E-2</v>
      </c>
      <c r="AQ93" s="135">
        <f t="shared" si="230"/>
        <v>7.8281068524970965E-2</v>
      </c>
      <c r="AR93" s="135">
        <f t="shared" si="230"/>
        <v>7.9832153160241268E-2</v>
      </c>
      <c r="AS93" s="135">
        <f t="shared" si="230"/>
        <v>8.256880733944956E-2</v>
      </c>
      <c r="AT93" s="135">
        <f t="shared" si="230"/>
        <v>0.10100334448160535</v>
      </c>
      <c r="AU93" s="135">
        <f t="shared" si="230"/>
        <v>8.8821931760312348E-2</v>
      </c>
      <c r="AV93" s="135">
        <f t="shared" si="230"/>
        <v>7.6233362556786477E-2</v>
      </c>
      <c r="AW93" s="135">
        <f t="shared" si="230"/>
        <v>8.622735543074124E-2</v>
      </c>
      <c r="AX93" s="135">
        <f t="shared" si="230"/>
        <v>9.7087732071350574E-2</v>
      </c>
      <c r="AY93" s="135">
        <f t="shared" si="230"/>
        <v>8.2947307469600481E-2</v>
      </c>
      <c r="AZ93" s="135">
        <f t="shared" si="230"/>
        <v>9.0187407112045523E-2</v>
      </c>
      <c r="BA93" s="135">
        <f t="shared" si="230"/>
        <v>9.2284289698301367E-2</v>
      </c>
      <c r="BB93" s="135">
        <f t="shared" si="230"/>
        <v>9.9129573862464418E-2</v>
      </c>
      <c r="BC93" s="135">
        <f t="shared" si="230"/>
        <v>9.4604582409460472E-2</v>
      </c>
      <c r="BD93" s="135">
        <f t="shared" si="230"/>
        <v>0.10368018938986334</v>
      </c>
      <c r="BE93" s="135">
        <f t="shared" si="230"/>
        <v>7.7951123718088586E-2</v>
      </c>
      <c r="BF93" s="135">
        <f t="shared" si="230"/>
        <v>8.6836340878272675E-2</v>
      </c>
      <c r="BG93" s="135">
        <f t="shared" si="230"/>
        <v>9.8839066993290023E-2</v>
      </c>
      <c r="BH93" s="135">
        <f t="shared" si="230"/>
        <v>9.8427086110370585E-2</v>
      </c>
      <c r="BI93" s="135">
        <f t="shared" si="228"/>
        <v>9.9277480558160075E-2</v>
      </c>
      <c r="BJ93" s="135">
        <f t="shared" si="228"/>
        <v>9.9462524363593402E-2</v>
      </c>
      <c r="BK93" s="135">
        <f t="shared" si="228"/>
        <v>9.5056374674761496E-2</v>
      </c>
    </row>
    <row r="94" spans="1:63">
      <c r="A94" t="str">
        <f>VLOOKUP(B94,[1]IEA_Categories!$B$24:$C$69,2,FALSE)</f>
        <v>Industry</v>
      </c>
      <c r="B94" t="s">
        <v>51</v>
      </c>
      <c r="G94" s="145">
        <f t="shared" si="229"/>
        <v>1.0410860592585001E-2</v>
      </c>
      <c r="H94" s="145">
        <f t="shared" si="230"/>
        <v>1.0436852083546671E-2</v>
      </c>
      <c r="I94" s="145">
        <f t="shared" si="230"/>
        <v>1.0431400938254353E-2</v>
      </c>
      <c r="J94" s="145">
        <f t="shared" si="230"/>
        <v>1.0425657994805139E-2</v>
      </c>
      <c r="K94" s="145">
        <f t="shared" si="230"/>
        <v>1.0392442081958908E-2</v>
      </c>
      <c r="L94" s="145">
        <f t="shared" si="230"/>
        <v>1.0393366591731266E-2</v>
      </c>
      <c r="M94" s="145">
        <f t="shared" si="230"/>
        <v>1.0411455233148391E-2</v>
      </c>
      <c r="N94" s="145">
        <f t="shared" si="230"/>
        <v>1.043078566648958E-2</v>
      </c>
      <c r="O94" s="145">
        <f t="shared" si="230"/>
        <v>1.0423794998426878E-2</v>
      </c>
      <c r="P94" s="145">
        <f t="shared" si="230"/>
        <v>1.0441299410022023E-2</v>
      </c>
      <c r="Q94" s="145">
        <f t="shared" si="230"/>
        <v>1.0424844344606611E-2</v>
      </c>
      <c r="R94" s="145">
        <f t="shared" si="230"/>
        <v>1.0507848462076794E-2</v>
      </c>
      <c r="S94" s="145">
        <f t="shared" si="230"/>
        <v>1.0500704623508314E-2</v>
      </c>
      <c r="T94" s="145">
        <f t="shared" si="230"/>
        <v>1.0400851856452266E-2</v>
      </c>
      <c r="U94" s="145">
        <f t="shared" si="230"/>
        <v>1.0411362901580441E-2</v>
      </c>
      <c r="V94" s="145">
        <f t="shared" si="230"/>
        <v>1.0402040145805489E-2</v>
      </c>
      <c r="W94" s="145">
        <f t="shared" si="230"/>
        <v>1.0405402695060652E-2</v>
      </c>
      <c r="X94" s="135">
        <f t="shared" si="230"/>
        <v>1.2170943936556891E-2</v>
      </c>
      <c r="Y94" s="135">
        <f t="shared" si="230"/>
        <v>1.2080759046778468E-2</v>
      </c>
      <c r="Z94" s="135">
        <f t="shared" si="230"/>
        <v>1.2551619213214515E-2</v>
      </c>
      <c r="AA94" s="135">
        <f t="shared" si="230"/>
        <v>1.249725937294453E-2</v>
      </c>
      <c r="AB94" s="135">
        <f t="shared" si="230"/>
        <v>1.1655011655011654E-2</v>
      </c>
      <c r="AC94" s="135">
        <f t="shared" si="230"/>
        <v>1.1445449510799335E-2</v>
      </c>
      <c r="AD94" s="135">
        <f t="shared" si="230"/>
        <v>1.0388222723495193E-2</v>
      </c>
      <c r="AE94" s="135">
        <f t="shared" si="230"/>
        <v>9.2267946115519462E-3</v>
      </c>
      <c r="AF94" s="135">
        <f t="shared" si="230"/>
        <v>8.8337039782554975E-3</v>
      </c>
      <c r="AG94" s="135">
        <f t="shared" si="230"/>
        <v>9.0588827377956743E-3</v>
      </c>
      <c r="AH94" s="135">
        <f t="shared" si="230"/>
        <v>8.9313596902129803E-3</v>
      </c>
      <c r="AI94" s="135">
        <f t="shared" si="230"/>
        <v>9.1780424048794659E-3</v>
      </c>
      <c r="AJ94" s="135">
        <f t="shared" si="230"/>
        <v>9.3233259059458187E-3</v>
      </c>
      <c r="AK94" s="135">
        <f t="shared" si="230"/>
        <v>9.6289337717238143E-3</v>
      </c>
      <c r="AL94" s="135">
        <f t="shared" si="230"/>
        <v>9.2529902956443259E-3</v>
      </c>
      <c r="AM94" s="135">
        <f t="shared" si="230"/>
        <v>9.5082540978825188E-3</v>
      </c>
      <c r="AN94" s="135">
        <f t="shared" si="230"/>
        <v>1.0180157946692992E-2</v>
      </c>
      <c r="AO94" s="135">
        <f t="shared" si="230"/>
        <v>1.0622774762154907E-2</v>
      </c>
      <c r="AP94" s="135">
        <f t="shared" si="230"/>
        <v>8.9395463180243582E-3</v>
      </c>
      <c r="AQ94" s="135">
        <f t="shared" si="230"/>
        <v>8.0720092915214873E-3</v>
      </c>
      <c r="AR94" s="135">
        <f t="shared" si="230"/>
        <v>9.3889325990034085E-3</v>
      </c>
      <c r="AS94" s="135">
        <f t="shared" si="230"/>
        <v>1.1569826707441389E-2</v>
      </c>
      <c r="AT94" s="135">
        <f t="shared" si="230"/>
        <v>3.1820353559483996E-2</v>
      </c>
      <c r="AU94" s="135">
        <f t="shared" si="230"/>
        <v>2.5420132405364115E-2</v>
      </c>
      <c r="AV94" s="135">
        <f t="shared" si="230"/>
        <v>2.4946202279429345E-2</v>
      </c>
      <c r="AW94" s="135">
        <f t="shared" si="230"/>
        <v>2.6224191124119927E-2</v>
      </c>
      <c r="AX94" s="135">
        <f t="shared" si="230"/>
        <v>2.5482344375682565E-2</v>
      </c>
      <c r="AY94" s="135">
        <f t="shared" si="230"/>
        <v>3.1268094962362485E-2</v>
      </c>
      <c r="AZ94" s="135">
        <f t="shared" si="230"/>
        <v>2.8600427737702543E-2</v>
      </c>
      <c r="BA94" s="135">
        <f t="shared" si="230"/>
        <v>2.8057128369813233E-2</v>
      </c>
      <c r="BB94" s="135">
        <f t="shared" si="230"/>
        <v>3.0155521636896169E-2</v>
      </c>
      <c r="BC94" s="135">
        <f t="shared" si="230"/>
        <v>3.0085648450067393E-2</v>
      </c>
      <c r="BD94" s="135">
        <f t="shared" ref="H94:BH96" si="231">BD76/BD$79</f>
        <v>2.8031851931561391E-2</v>
      </c>
      <c r="BE94" s="135">
        <f t="shared" si="231"/>
        <v>2.765655684049749E-2</v>
      </c>
      <c r="BF94" s="135">
        <f t="shared" si="231"/>
        <v>2.8632523208511531E-2</v>
      </c>
      <c r="BG94" s="135">
        <f t="shared" si="231"/>
        <v>2.6254127170092661E-2</v>
      </c>
      <c r="BH94" s="135">
        <f t="shared" si="231"/>
        <v>2.6872833910957083E-2</v>
      </c>
      <c r="BI94" s="135">
        <f t="shared" ref="BI94:BK94" si="232">BI76/BI$79</f>
        <v>2.5701836633390329E-2</v>
      </c>
      <c r="BJ94" s="135">
        <f t="shared" si="232"/>
        <v>2.6696592050085642E-2</v>
      </c>
      <c r="BK94" s="135">
        <f t="shared" si="232"/>
        <v>3.1569817866435389E-2</v>
      </c>
    </row>
    <row r="95" spans="1:63">
      <c r="A95" t="str">
        <f>VLOOKUP(B95,[1]IEA_Categories!$B$24:$C$69,2,FALSE)</f>
        <v>Industry</v>
      </c>
      <c r="B95" t="s">
        <v>91</v>
      </c>
      <c r="G95" s="145">
        <f t="shared" si="229"/>
        <v>7.1572678678349447E-3</v>
      </c>
      <c r="H95" s="145">
        <f t="shared" si="231"/>
        <v>7.1751365215780918E-3</v>
      </c>
      <c r="I95" s="145">
        <f t="shared" si="231"/>
        <v>7.1713889632761983E-3</v>
      </c>
      <c r="J95" s="145">
        <f t="shared" si="231"/>
        <v>7.1674407993131597E-3</v>
      </c>
      <c r="K95" s="145">
        <f t="shared" si="231"/>
        <v>7.1446054934706767E-3</v>
      </c>
      <c r="L95" s="145">
        <f t="shared" si="231"/>
        <v>7.1452410762861745E-3</v>
      </c>
      <c r="M95" s="145">
        <f t="shared" si="231"/>
        <v>7.1576766718679458E-3</v>
      </c>
      <c r="N95" s="145">
        <f t="shared" si="231"/>
        <v>7.1709659756861869E-3</v>
      </c>
      <c r="O95" s="145">
        <f t="shared" si="231"/>
        <v>7.166160024875981E-3</v>
      </c>
      <c r="P95" s="145">
        <f t="shared" si="231"/>
        <v>7.178193973610681E-3</v>
      </c>
      <c r="Q95" s="145">
        <f t="shared" si="231"/>
        <v>7.1668814303378686E-3</v>
      </c>
      <c r="R95" s="145">
        <f t="shared" si="231"/>
        <v>7.2239451761813636E-3</v>
      </c>
      <c r="S95" s="145">
        <f t="shared" si="231"/>
        <v>7.2190339235731413E-3</v>
      </c>
      <c r="T95" s="145">
        <f t="shared" si="231"/>
        <v>7.1503870528549134E-3</v>
      </c>
      <c r="U95" s="145">
        <f t="shared" si="231"/>
        <v>7.157613195678E-3</v>
      </c>
      <c r="V95" s="145">
        <f t="shared" si="231"/>
        <v>7.1512039790955339E-3</v>
      </c>
      <c r="W95" s="145">
        <f t="shared" si="231"/>
        <v>7.1535156675024587E-3</v>
      </c>
      <c r="X95" s="135">
        <f t="shared" si="231"/>
        <v>7.5448837977750861E-3</v>
      </c>
      <c r="Y95" s="135">
        <f t="shared" si="231"/>
        <v>7.3918799646955002E-3</v>
      </c>
      <c r="Z95" s="135">
        <f t="shared" si="231"/>
        <v>6.3573136274722867E-3</v>
      </c>
      <c r="AA95" s="135">
        <f t="shared" si="231"/>
        <v>6.2486296864722648E-3</v>
      </c>
      <c r="AB95" s="135">
        <f t="shared" si="231"/>
        <v>6.822445846836089E-3</v>
      </c>
      <c r="AC95" s="135">
        <f t="shared" si="231"/>
        <v>8.0610423973909301E-3</v>
      </c>
      <c r="AD95" s="135">
        <f t="shared" si="231"/>
        <v>6.9452689065653576E-3</v>
      </c>
      <c r="AE95" s="135">
        <f t="shared" si="231"/>
        <v>6.8893399766254537E-3</v>
      </c>
      <c r="AF95" s="135">
        <f t="shared" si="231"/>
        <v>7.0422535211267607E-3</v>
      </c>
      <c r="AG95" s="135">
        <f t="shared" si="231"/>
        <v>6.7312531454453957E-3</v>
      </c>
      <c r="AH95" s="135">
        <f t="shared" si="231"/>
        <v>6.3706201986134543E-3</v>
      </c>
      <c r="AI95" s="135">
        <f t="shared" si="231"/>
        <v>9.8170200406622124E-3</v>
      </c>
      <c r="AJ95" s="135">
        <f t="shared" si="231"/>
        <v>6.7432860326023221E-3</v>
      </c>
      <c r="AK95" s="135">
        <f t="shared" si="231"/>
        <v>6.6932832315641146E-3</v>
      </c>
      <c r="AL95" s="135">
        <f t="shared" si="231"/>
        <v>6.4883773414579115E-3</v>
      </c>
      <c r="AM95" s="135">
        <f t="shared" si="231"/>
        <v>6.883275972700228E-3</v>
      </c>
      <c r="AN95" s="135">
        <f t="shared" si="231"/>
        <v>7.6505429417571573E-3</v>
      </c>
      <c r="AO95" s="135">
        <f t="shared" si="231"/>
        <v>7.4125955757894128E-3</v>
      </c>
      <c r="AP95" s="135">
        <f t="shared" si="231"/>
        <v>1.0671583417141578E-2</v>
      </c>
      <c r="AQ95" s="135">
        <f t="shared" si="231"/>
        <v>1.1091753774680604E-2</v>
      </c>
      <c r="AR95" s="135">
        <f t="shared" si="231"/>
        <v>9.1266719118804074E-3</v>
      </c>
      <c r="AS95" s="135">
        <f t="shared" si="231"/>
        <v>1.034658511722732E-2</v>
      </c>
      <c r="AT95" s="135">
        <f t="shared" si="231"/>
        <v>1.0415671285236502E-2</v>
      </c>
      <c r="AU95" s="135">
        <f t="shared" si="231"/>
        <v>1.0948905109489052E-2</v>
      </c>
      <c r="AV95" s="135">
        <f t="shared" si="231"/>
        <v>1.1875348688929624E-2</v>
      </c>
      <c r="AW95" s="135">
        <f t="shared" si="231"/>
        <v>1.2538564986947236E-2</v>
      </c>
      <c r="AX95" s="135">
        <f t="shared" si="231"/>
        <v>1.3032398980706227E-2</v>
      </c>
      <c r="AY95" s="135">
        <f t="shared" si="231"/>
        <v>1.5308338158656632E-2</v>
      </c>
      <c r="AZ95" s="135">
        <f t="shared" si="231"/>
        <v>1.700076122811469E-2</v>
      </c>
      <c r="BA95" s="135">
        <f t="shared" si="231"/>
        <v>1.9606186089749008E-2</v>
      </c>
      <c r="BB95" s="135">
        <f t="shared" si="231"/>
        <v>1.8439833340208739E-2</v>
      </c>
      <c r="BC95" s="135">
        <f t="shared" si="231"/>
        <v>2.0477370549106564E-2</v>
      </c>
      <c r="BD95" s="135">
        <f t="shared" si="231"/>
        <v>3.6263854514150436E-2</v>
      </c>
      <c r="BE95" s="135">
        <f t="shared" si="231"/>
        <v>2.7602007418721361E-2</v>
      </c>
      <c r="BF95" s="135">
        <f t="shared" si="231"/>
        <v>2.5190361948471893E-2</v>
      </c>
      <c r="BG95" s="135">
        <f t="shared" si="231"/>
        <v>6.1880924486100754E-2</v>
      </c>
      <c r="BH95" s="135">
        <f t="shared" si="231"/>
        <v>6.8888296454278866E-2</v>
      </c>
      <c r="BI95" s="135">
        <f t="shared" ref="BI95:BK95" si="233">BI77/BI$79</f>
        <v>7.0542165352159306E-2</v>
      </c>
      <c r="BJ95" s="135">
        <f t="shared" si="233"/>
        <v>5.3570373870415217E-2</v>
      </c>
      <c r="BK95" s="135">
        <f t="shared" si="233"/>
        <v>5.608557386527898E-2</v>
      </c>
    </row>
    <row r="96" spans="1:63">
      <c r="A96" t="str">
        <f>VLOOKUP(B96,[1]IEA_Categories!$B$24:$C$69,2,FALSE)</f>
        <v>Industry</v>
      </c>
      <c r="B96" t="s">
        <v>54</v>
      </c>
      <c r="G96" s="145">
        <f t="shared" si="229"/>
        <v>4.5731939071063883E-2</v>
      </c>
      <c r="H96" s="145">
        <f t="shared" si="231"/>
        <v>4.5846112272256469E-2</v>
      </c>
      <c r="I96" s="145">
        <f t="shared" si="231"/>
        <v>4.5822166946876422E-2</v>
      </c>
      <c r="J96" s="145">
        <f t="shared" si="231"/>
        <v>4.5796939835479396E-2</v>
      </c>
      <c r="K96" s="145">
        <f t="shared" si="231"/>
        <v>4.5651031810973186E-2</v>
      </c>
      <c r="L96" s="145">
        <f t="shared" si="231"/>
        <v>4.5655092918525632E-2</v>
      </c>
      <c r="M96" s="145">
        <f t="shared" si="231"/>
        <v>4.5734551157334012E-2</v>
      </c>
      <c r="N96" s="145">
        <f t="shared" si="231"/>
        <v>4.5819464233627254E-2</v>
      </c>
      <c r="O96" s="145">
        <f t="shared" si="231"/>
        <v>4.5788756224134051E-2</v>
      </c>
      <c r="P96" s="145">
        <f t="shared" si="231"/>
        <v>4.5865648108087825E-2</v>
      </c>
      <c r="Q96" s="145">
        <f t="shared" si="231"/>
        <v>4.5793365702392765E-2</v>
      </c>
      <c r="R96" s="145">
        <f t="shared" si="231"/>
        <v>4.6157979099050617E-2</v>
      </c>
      <c r="S96" s="145">
        <f t="shared" si="231"/>
        <v>4.6126598255244115E-2</v>
      </c>
      <c r="T96" s="145">
        <f t="shared" si="231"/>
        <v>4.5687973549968855E-2</v>
      </c>
      <c r="U96" s="145">
        <f t="shared" si="231"/>
        <v>4.5734145571109677E-2</v>
      </c>
      <c r="V96" s="145">
        <f t="shared" si="231"/>
        <v>4.5693193365930959E-2</v>
      </c>
      <c r="W96" s="145">
        <f t="shared" si="231"/>
        <v>4.5707964085055765E-2</v>
      </c>
      <c r="X96" s="135">
        <f t="shared" si="231"/>
        <v>4.2680911994713078E-2</v>
      </c>
      <c r="Y96" s="135">
        <f t="shared" si="231"/>
        <v>4.3909973521624013E-2</v>
      </c>
      <c r="Z96" s="135">
        <f t="shared" si="231"/>
        <v>4.2653770919365348E-2</v>
      </c>
      <c r="AA96" s="135">
        <f t="shared" si="231"/>
        <v>4.1602718702039028E-2</v>
      </c>
      <c r="AB96" s="135">
        <f t="shared" si="231"/>
        <v>5.2817101597589386E-2</v>
      </c>
      <c r="AC96" s="135">
        <f t="shared" si="231"/>
        <v>4.9412343855762722E-2</v>
      </c>
      <c r="AD96" s="135">
        <f t="shared" si="231"/>
        <v>4.7073489255609648E-2</v>
      </c>
      <c r="AE96" s="135">
        <f t="shared" si="231"/>
        <v>4.5826413237374672E-2</v>
      </c>
      <c r="AF96" s="135">
        <f t="shared" si="231"/>
        <v>4.713367926859402E-2</v>
      </c>
      <c r="AG96" s="135">
        <f t="shared" si="231"/>
        <v>4.8188223452440872E-2</v>
      </c>
      <c r="AH96" s="135">
        <f t="shared" si="231"/>
        <v>4.4656798451064898E-2</v>
      </c>
      <c r="AI96" s="135">
        <f t="shared" si="231"/>
        <v>4.4147545744989837E-2</v>
      </c>
      <c r="AJ96" s="135">
        <f t="shared" si="231"/>
        <v>4.843438489503929E-2</v>
      </c>
      <c r="AK96" s="135">
        <f t="shared" si="231"/>
        <v>5.0082198215124468E-2</v>
      </c>
      <c r="AL96" s="135">
        <f t="shared" si="231"/>
        <v>4.8747461069735959E-2</v>
      </c>
      <c r="AM96" s="135">
        <f t="shared" si="231"/>
        <v>4.9232923058974518E-2</v>
      </c>
      <c r="AN96" s="135">
        <f t="shared" si="231"/>
        <v>5.5960019743336621E-2</v>
      </c>
      <c r="AO96" s="135">
        <f t="shared" si="231"/>
        <v>5.3697542753750077E-2</v>
      </c>
      <c r="AP96" s="135">
        <f t="shared" si="231"/>
        <v>5.5201698513800412E-2</v>
      </c>
      <c r="AQ96" s="135">
        <f t="shared" si="231"/>
        <v>5.5110336817653892E-2</v>
      </c>
      <c r="AR96" s="135">
        <f t="shared" si="231"/>
        <v>5.5546813532651444E-2</v>
      </c>
      <c r="AS96" s="135">
        <f t="shared" si="231"/>
        <v>5.3618756371049965E-2</v>
      </c>
      <c r="AT96" s="135">
        <f t="shared" si="231"/>
        <v>5.0310559006211182E-2</v>
      </c>
      <c r="AU96" s="135">
        <f t="shared" si="231"/>
        <v>5.1179765744355794E-2</v>
      </c>
      <c r="AV96" s="135">
        <f t="shared" si="231"/>
        <v>3.9969713875826894E-2</v>
      </c>
      <c r="AW96" s="135">
        <f t="shared" si="231"/>
        <v>4.0898663080452494E-2</v>
      </c>
      <c r="AX96" s="135">
        <f t="shared" si="231"/>
        <v>3.6512559155442305E-2</v>
      </c>
      <c r="AY96" s="135">
        <f t="shared" si="231"/>
        <v>3.6189924724956579E-2</v>
      </c>
      <c r="AZ96" s="135">
        <f t="shared" si="231"/>
        <v>3.5596476601297715E-2</v>
      </c>
      <c r="BA96" s="135">
        <f t="shared" si="231"/>
        <v>2.6747232316403278E-2</v>
      </c>
      <c r="BB96" s="135">
        <f t="shared" si="231"/>
        <v>2.2523823274617383E-2</v>
      </c>
      <c r="BC96" s="135">
        <f t="shared" si="231"/>
        <v>2.1216468849180475E-2</v>
      </c>
      <c r="BD96" s="135">
        <f t="shared" si="231"/>
        <v>2.765522436242333E-2</v>
      </c>
      <c r="BE96" s="135">
        <f t="shared" si="231"/>
        <v>2.372899847261619E-2</v>
      </c>
      <c r="BF96" s="135">
        <f t="shared" si="231"/>
        <v>2.1904662563888604E-2</v>
      </c>
      <c r="BG96" s="135">
        <f t="shared" si="231"/>
        <v>2.0928746405367984E-2</v>
      </c>
      <c r="BH96" s="135">
        <f t="shared" si="231"/>
        <v>1.8075179952012799E-2</v>
      </c>
      <c r="BI96" s="135">
        <f t="shared" ref="BI96:BK96" si="234">BI78/BI$79</f>
        <v>1.7814792344603168E-2</v>
      </c>
      <c r="BJ96" s="135">
        <f t="shared" si="234"/>
        <v>1.8782115645856714E-2</v>
      </c>
      <c r="BK96" s="135">
        <f t="shared" si="234"/>
        <v>2.1277825961260481E-2</v>
      </c>
    </row>
    <row r="97" spans="1:63" s="20" customFormat="1">
      <c r="A97" s="143" t="s">
        <v>750</v>
      </c>
      <c r="B97" s="143"/>
      <c r="G97" s="20">
        <f>SUM(G85:G96)</f>
        <v>1.0000000000000002</v>
      </c>
      <c r="H97" s="20">
        <f t="shared" ref="H97:BH97" si="235">SUM(H85:H96)</f>
        <v>1.0000000000000002</v>
      </c>
      <c r="I97" s="20">
        <f t="shared" si="235"/>
        <v>1</v>
      </c>
      <c r="J97" s="20">
        <f t="shared" si="235"/>
        <v>1.0000000000000002</v>
      </c>
      <c r="K97" s="20">
        <f t="shared" si="235"/>
        <v>0.99999999999999989</v>
      </c>
      <c r="L97" s="20">
        <f t="shared" si="235"/>
        <v>1.0000000000000002</v>
      </c>
      <c r="M97" s="20">
        <f t="shared" si="235"/>
        <v>1.0000000000000002</v>
      </c>
      <c r="N97" s="20">
        <f t="shared" si="235"/>
        <v>1.0000000000000002</v>
      </c>
      <c r="O97" s="20">
        <f t="shared" si="235"/>
        <v>1.0000000000000002</v>
      </c>
      <c r="P97" s="20">
        <f t="shared" si="235"/>
        <v>1</v>
      </c>
      <c r="Q97" s="20">
        <f t="shared" si="235"/>
        <v>1</v>
      </c>
      <c r="R97" s="20">
        <f t="shared" si="235"/>
        <v>1</v>
      </c>
      <c r="S97" s="20">
        <f t="shared" si="235"/>
        <v>1</v>
      </c>
      <c r="T97" s="20">
        <f t="shared" si="235"/>
        <v>1</v>
      </c>
      <c r="U97" s="20">
        <f t="shared" si="235"/>
        <v>1</v>
      </c>
      <c r="V97" s="20">
        <f t="shared" si="235"/>
        <v>1</v>
      </c>
      <c r="W97" s="20">
        <f t="shared" si="235"/>
        <v>1</v>
      </c>
      <c r="X97" s="20">
        <f t="shared" si="235"/>
        <v>1.0000000000000002</v>
      </c>
      <c r="Y97" s="20">
        <f t="shared" si="235"/>
        <v>1.0000000000000002</v>
      </c>
      <c r="Z97" s="20">
        <f t="shared" si="235"/>
        <v>0.99999999999999978</v>
      </c>
      <c r="AA97" s="20">
        <f t="shared" si="235"/>
        <v>1</v>
      </c>
      <c r="AB97" s="20">
        <f t="shared" si="235"/>
        <v>1</v>
      </c>
      <c r="AC97" s="20">
        <f t="shared" si="235"/>
        <v>1</v>
      </c>
      <c r="AD97" s="20">
        <f t="shared" si="235"/>
        <v>1.0000000000000002</v>
      </c>
      <c r="AE97" s="20">
        <f t="shared" si="235"/>
        <v>1</v>
      </c>
      <c r="AF97" s="20">
        <f t="shared" si="235"/>
        <v>1</v>
      </c>
      <c r="AG97" s="20">
        <f t="shared" si="235"/>
        <v>1</v>
      </c>
      <c r="AH97" s="20">
        <f t="shared" si="235"/>
        <v>1.0000000000000002</v>
      </c>
      <c r="AI97" s="20">
        <f t="shared" si="235"/>
        <v>1</v>
      </c>
      <c r="AJ97" s="20">
        <f t="shared" si="235"/>
        <v>1</v>
      </c>
      <c r="AK97" s="20">
        <f t="shared" si="235"/>
        <v>1</v>
      </c>
      <c r="AL97" s="20">
        <f t="shared" si="235"/>
        <v>1</v>
      </c>
      <c r="AM97" s="20">
        <f t="shared" si="235"/>
        <v>1</v>
      </c>
      <c r="AN97" s="20">
        <f t="shared" si="235"/>
        <v>1</v>
      </c>
      <c r="AO97" s="20">
        <f t="shared" si="235"/>
        <v>1</v>
      </c>
      <c r="AP97" s="20">
        <f t="shared" si="235"/>
        <v>1</v>
      </c>
      <c r="AQ97" s="20">
        <f t="shared" si="235"/>
        <v>1</v>
      </c>
      <c r="AR97" s="20">
        <f t="shared" si="235"/>
        <v>0.99999999999999978</v>
      </c>
      <c r="AS97" s="20">
        <f t="shared" si="235"/>
        <v>1.0000000000000002</v>
      </c>
      <c r="AT97" s="20">
        <f t="shared" si="235"/>
        <v>1</v>
      </c>
      <c r="AU97" s="20">
        <f t="shared" si="235"/>
        <v>1</v>
      </c>
      <c r="AV97" s="20">
        <f t="shared" si="235"/>
        <v>1</v>
      </c>
      <c r="AW97" s="20">
        <f t="shared" si="235"/>
        <v>1</v>
      </c>
      <c r="AX97" s="20">
        <f t="shared" si="235"/>
        <v>1</v>
      </c>
      <c r="AY97" s="20">
        <f t="shared" si="235"/>
        <v>1</v>
      </c>
      <c r="AZ97" s="20">
        <f t="shared" si="235"/>
        <v>1</v>
      </c>
      <c r="BA97" s="20">
        <f t="shared" si="235"/>
        <v>1</v>
      </c>
      <c r="BB97" s="20">
        <f t="shared" si="235"/>
        <v>1</v>
      </c>
      <c r="BC97" s="20">
        <f t="shared" si="235"/>
        <v>1.0000000000000002</v>
      </c>
      <c r="BD97" s="20">
        <f t="shared" si="235"/>
        <v>1</v>
      </c>
      <c r="BE97" s="20">
        <f t="shared" si="235"/>
        <v>1</v>
      </c>
      <c r="BF97" s="20">
        <f t="shared" si="235"/>
        <v>1</v>
      </c>
      <c r="BG97" s="20">
        <f t="shared" si="235"/>
        <v>1</v>
      </c>
      <c r="BH97" s="20">
        <f t="shared" si="235"/>
        <v>1</v>
      </c>
      <c r="BI97" s="20">
        <f t="shared" ref="BI97:BK97" si="236">SUM(BI85:BI96)</f>
        <v>1.0000000000000002</v>
      </c>
      <c r="BJ97" s="20">
        <f t="shared" si="236"/>
        <v>1</v>
      </c>
      <c r="BK97" s="20">
        <f t="shared" si="236"/>
        <v>1</v>
      </c>
    </row>
    <row r="100" spans="1:63" ht="26.25" customHeight="1">
      <c r="A100" s="349" t="s">
        <v>764</v>
      </c>
      <c r="B100" s="349"/>
    </row>
    <row r="102" spans="1:63" s="20" customFormat="1">
      <c r="A102" s="26"/>
      <c r="B102" s="26"/>
      <c r="C102" s="26" t="s">
        <v>760</v>
      </c>
      <c r="D102" s="26" t="s">
        <v>761</v>
      </c>
      <c r="E102" s="26" t="s">
        <v>762</v>
      </c>
      <c r="F102" s="26" t="s">
        <v>763</v>
      </c>
      <c r="G102" s="26" t="s">
        <v>759</v>
      </c>
      <c r="H102" s="26" t="s">
        <v>765</v>
      </c>
      <c r="I102" s="26" t="s">
        <v>750</v>
      </c>
    </row>
    <row r="103" spans="1:63" s="21" customFormat="1">
      <c r="A103" s="10" t="str">
        <f>VLOOKUP(B103,[1]IEA_Categories!$B$24:$C$69,2,FALSE)</f>
        <v>Industry</v>
      </c>
      <c r="B103" s="10" t="s">
        <v>84</v>
      </c>
      <c r="C103" s="46"/>
      <c r="D103" s="46"/>
      <c r="E103" s="46"/>
      <c r="F103" s="46"/>
      <c r="G103" s="46">
        <v>1</v>
      </c>
      <c r="H103" s="46"/>
      <c r="I103" s="46">
        <f>SUM(C103:H103)</f>
        <v>1</v>
      </c>
    </row>
    <row r="104" spans="1:63" s="21" customFormat="1">
      <c r="A104" s="10" t="str">
        <f>VLOOKUP(B104,[1]IEA_Categories!$B$24:$C$69,2,FALSE)</f>
        <v>Industry</v>
      </c>
      <c r="B104" s="10" t="s">
        <v>93</v>
      </c>
      <c r="C104" s="46">
        <v>0.34</v>
      </c>
      <c r="D104" s="46">
        <v>0.33</v>
      </c>
      <c r="E104" s="46">
        <v>0.33</v>
      </c>
      <c r="F104" s="46"/>
      <c r="G104" s="46"/>
      <c r="H104" s="46"/>
      <c r="I104" s="46">
        <f t="shared" ref="I104:I114" si="237">SUM(C104:H104)</f>
        <v>1</v>
      </c>
    </row>
    <row r="105" spans="1:63" s="21" customFormat="1">
      <c r="A105" s="10" t="str">
        <f>VLOOKUP(B105,[1]IEA_Categories!$B$24:$C$69,2,FALSE)</f>
        <v>Industry</v>
      </c>
      <c r="B105" s="10" t="s">
        <v>75</v>
      </c>
      <c r="C105" s="46">
        <v>0.25</v>
      </c>
      <c r="D105" s="46">
        <v>0.25</v>
      </c>
      <c r="E105" s="46">
        <v>0.25</v>
      </c>
      <c r="F105" s="46">
        <v>0.25</v>
      </c>
      <c r="G105" s="46"/>
      <c r="H105" s="46"/>
      <c r="I105" s="46">
        <f t="shared" si="237"/>
        <v>1</v>
      </c>
    </row>
    <row r="106" spans="1:63" s="21" customFormat="1">
      <c r="A106" s="10" t="str">
        <f>VLOOKUP(B106,[1]IEA_Categories!$B$24:$C$69,2,FALSE)</f>
        <v>Industry</v>
      </c>
      <c r="B106" s="10" t="s">
        <v>72</v>
      </c>
      <c r="C106" s="46">
        <v>0.2</v>
      </c>
      <c r="D106" s="46"/>
      <c r="E106" s="46"/>
      <c r="F106" s="46"/>
      <c r="G106" s="46">
        <v>0.8</v>
      </c>
      <c r="H106" s="46"/>
      <c r="I106" s="46">
        <f t="shared" si="237"/>
        <v>1</v>
      </c>
    </row>
    <row r="107" spans="1:63" s="21" customFormat="1">
      <c r="A107" s="10" t="str">
        <f>VLOOKUP(B107,[1]IEA_Categories!$B$24:$C$69,2,FALSE)</f>
        <v>Industry</v>
      </c>
      <c r="B107" s="10" t="s">
        <v>53</v>
      </c>
      <c r="C107" s="46">
        <v>0.5</v>
      </c>
      <c r="D107" s="46">
        <v>0.5</v>
      </c>
      <c r="E107" s="46"/>
      <c r="F107" s="46"/>
      <c r="G107" s="46"/>
      <c r="H107" s="46"/>
      <c r="I107" s="46">
        <f t="shared" si="237"/>
        <v>1</v>
      </c>
    </row>
    <row r="108" spans="1:63" s="21" customFormat="1">
      <c r="A108" s="10" t="str">
        <f>VLOOKUP(B108,[1]IEA_Categories!$B$24:$C$69,2,FALSE)</f>
        <v>Industry</v>
      </c>
      <c r="B108" s="10" t="s">
        <v>83</v>
      </c>
      <c r="C108" s="46">
        <v>0.5</v>
      </c>
      <c r="D108" s="46">
        <v>0.5</v>
      </c>
      <c r="E108" s="46"/>
      <c r="F108" s="46"/>
      <c r="G108" s="46"/>
      <c r="H108" s="46"/>
      <c r="I108" s="46">
        <f t="shared" si="237"/>
        <v>1</v>
      </c>
      <c r="L108" s="146"/>
    </row>
    <row r="109" spans="1:63" s="21" customFormat="1">
      <c r="A109" s="150" t="str">
        <f>VLOOKUP(B109,[1]IEA_Categories!$B$24:$C$69,2,FALSE)</f>
        <v>Industry</v>
      </c>
      <c r="B109" s="150" t="s">
        <v>82</v>
      </c>
      <c r="C109" s="151">
        <v>0.5</v>
      </c>
      <c r="D109" s="151">
        <v>0.5</v>
      </c>
      <c r="E109" s="151"/>
      <c r="F109" s="151"/>
      <c r="G109" s="151"/>
      <c r="H109" s="151"/>
      <c r="I109" s="46">
        <f t="shared" si="237"/>
        <v>1</v>
      </c>
    </row>
    <row r="110" spans="1:63" s="21" customFormat="1">
      <c r="A110" s="10" t="str">
        <f>VLOOKUP(B110,[1]IEA_Categories!$B$24:$C$69,2,FALSE)</f>
        <v>Industry</v>
      </c>
      <c r="B110" s="10" t="s">
        <v>85</v>
      </c>
      <c r="C110" s="46"/>
      <c r="D110" s="46"/>
      <c r="E110" s="46"/>
      <c r="F110" s="46"/>
      <c r="G110" s="46"/>
      <c r="H110" s="46">
        <v>1</v>
      </c>
      <c r="I110" s="46">
        <f t="shared" si="237"/>
        <v>1</v>
      </c>
    </row>
    <row r="111" spans="1:63" s="21" customFormat="1">
      <c r="A111" s="10" t="str">
        <f>VLOOKUP(B111,[1]IEA_Categories!$B$24:$C$69,2,FALSE)</f>
        <v>Industry</v>
      </c>
      <c r="B111" s="10" t="s">
        <v>66</v>
      </c>
      <c r="C111" s="46"/>
      <c r="D111" s="46"/>
      <c r="E111" s="46"/>
      <c r="F111" s="46"/>
      <c r="G111" s="46"/>
      <c r="H111" s="46">
        <v>1</v>
      </c>
      <c r="I111" s="46">
        <f t="shared" si="237"/>
        <v>1</v>
      </c>
    </row>
    <row r="112" spans="1:63" s="21" customFormat="1">
      <c r="A112" s="10" t="str">
        <f>VLOOKUP(B112,[1]IEA_Categories!$B$24:$C$69,2,FALSE)</f>
        <v>Industry</v>
      </c>
      <c r="B112" s="10" t="s">
        <v>51</v>
      </c>
      <c r="C112" s="46"/>
      <c r="D112" s="46"/>
      <c r="E112" s="46"/>
      <c r="F112" s="46"/>
      <c r="G112" s="46"/>
      <c r="H112" s="46">
        <v>1</v>
      </c>
      <c r="I112" s="46">
        <f t="shared" si="237"/>
        <v>1</v>
      </c>
    </row>
    <row r="113" spans="1:63" s="21" customFormat="1">
      <c r="A113" s="10" t="str">
        <f>VLOOKUP(B113,[1]IEA_Categories!$B$24:$C$69,2,FALSE)</f>
        <v>Industry</v>
      </c>
      <c r="B113" s="10" t="s">
        <v>91</v>
      </c>
      <c r="C113" s="46"/>
      <c r="D113" s="46"/>
      <c r="E113" s="46"/>
      <c r="F113" s="46"/>
      <c r="G113" s="46"/>
      <c r="H113" s="46">
        <v>1</v>
      </c>
      <c r="I113" s="46">
        <f t="shared" si="237"/>
        <v>1</v>
      </c>
    </row>
    <row r="114" spans="1:63" s="21" customFormat="1">
      <c r="A114" s="10" t="str">
        <f>VLOOKUP(B114,[1]IEA_Categories!$B$24:$C$69,2,FALSE)</f>
        <v>Industry</v>
      </c>
      <c r="B114" s="10" t="s">
        <v>54</v>
      </c>
      <c r="C114" s="46"/>
      <c r="D114" s="46"/>
      <c r="E114" s="46"/>
      <c r="F114" s="46"/>
      <c r="G114" s="46"/>
      <c r="H114" s="46">
        <v>1</v>
      </c>
      <c r="I114" s="46">
        <f t="shared" si="237"/>
        <v>1</v>
      </c>
    </row>
    <row r="116" spans="1:63">
      <c r="A116" s="75"/>
      <c r="B116" s="75"/>
      <c r="C116" s="75"/>
      <c r="D116" s="75"/>
      <c r="E116" s="75"/>
      <c r="F116" s="75"/>
      <c r="G116" s="147">
        <v>1960</v>
      </c>
      <c r="H116" s="147">
        <f>G116+1</f>
        <v>1961</v>
      </c>
      <c r="I116" s="147">
        <f t="shared" ref="I116" si="238">H116+1</f>
        <v>1962</v>
      </c>
      <c r="J116" s="147">
        <f t="shared" ref="J116" si="239">I116+1</f>
        <v>1963</v>
      </c>
      <c r="K116" s="147">
        <f t="shared" ref="K116" si="240">J116+1</f>
        <v>1964</v>
      </c>
      <c r="L116" s="147">
        <f t="shared" ref="L116" si="241">K116+1</f>
        <v>1965</v>
      </c>
      <c r="M116" s="147">
        <f t="shared" ref="M116" si="242">L116+1</f>
        <v>1966</v>
      </c>
      <c r="N116" s="147">
        <f t="shared" ref="N116" si="243">M116+1</f>
        <v>1967</v>
      </c>
      <c r="O116" s="147">
        <f t="shared" ref="O116" si="244">N116+1</f>
        <v>1968</v>
      </c>
      <c r="P116" s="147">
        <f t="shared" ref="P116" si="245">O116+1</f>
        <v>1969</v>
      </c>
      <c r="Q116" s="147">
        <f t="shared" ref="Q116" si="246">P116+1</f>
        <v>1970</v>
      </c>
      <c r="R116" s="147">
        <f t="shared" ref="R116" si="247">Q116+1</f>
        <v>1971</v>
      </c>
      <c r="S116" s="147">
        <f t="shared" ref="S116" si="248">R116+1</f>
        <v>1972</v>
      </c>
      <c r="T116" s="147">
        <f t="shared" ref="T116" si="249">S116+1</f>
        <v>1973</v>
      </c>
      <c r="U116" s="147">
        <f t="shared" ref="U116" si="250">T116+1</f>
        <v>1974</v>
      </c>
      <c r="V116" s="147">
        <f t="shared" ref="V116" si="251">U116+1</f>
        <v>1975</v>
      </c>
      <c r="W116" s="147">
        <f t="shared" ref="W116" si="252">V116+1</f>
        <v>1976</v>
      </c>
      <c r="X116" s="147">
        <f t="shared" ref="X116" si="253">W116+1</f>
        <v>1977</v>
      </c>
      <c r="Y116" s="147">
        <f t="shared" ref="Y116" si="254">X116+1</f>
        <v>1978</v>
      </c>
      <c r="Z116" s="147">
        <f t="shared" ref="Z116" si="255">Y116+1</f>
        <v>1979</v>
      </c>
      <c r="AA116" s="147">
        <f t="shared" ref="AA116" si="256">Z116+1</f>
        <v>1980</v>
      </c>
      <c r="AB116" s="147">
        <f t="shared" ref="AB116" si="257">AA116+1</f>
        <v>1981</v>
      </c>
      <c r="AC116" s="147">
        <f>AB116+1</f>
        <v>1982</v>
      </c>
      <c r="AD116" s="147">
        <f t="shared" ref="AD116" si="258">AC116+1</f>
        <v>1983</v>
      </c>
      <c r="AE116" s="147">
        <f t="shared" ref="AE116" si="259">AD116+1</f>
        <v>1984</v>
      </c>
      <c r="AF116" s="147">
        <f t="shared" ref="AF116" si="260">AE116+1</f>
        <v>1985</v>
      </c>
      <c r="AG116" s="147">
        <f t="shared" ref="AG116" si="261">AF116+1</f>
        <v>1986</v>
      </c>
      <c r="AH116" s="147">
        <f t="shared" ref="AH116" si="262">AG116+1</f>
        <v>1987</v>
      </c>
      <c r="AI116" s="147">
        <f t="shared" ref="AI116" si="263">AH116+1</f>
        <v>1988</v>
      </c>
      <c r="AJ116" s="147">
        <f t="shared" ref="AJ116" si="264">AI116+1</f>
        <v>1989</v>
      </c>
      <c r="AK116" s="147">
        <f t="shared" ref="AK116" si="265">AJ116+1</f>
        <v>1990</v>
      </c>
      <c r="AL116" s="147">
        <f t="shared" ref="AL116" si="266">AK116+1</f>
        <v>1991</v>
      </c>
      <c r="AM116" s="147">
        <f t="shared" ref="AM116" si="267">AL116+1</f>
        <v>1992</v>
      </c>
      <c r="AN116" s="147">
        <f t="shared" ref="AN116" si="268">AM116+1</f>
        <v>1993</v>
      </c>
      <c r="AO116" s="147">
        <f t="shared" ref="AO116" si="269">AN116+1</f>
        <v>1994</v>
      </c>
      <c r="AP116" s="147">
        <f t="shared" ref="AP116" si="270">AO116+1</f>
        <v>1995</v>
      </c>
      <c r="AQ116" s="147">
        <f t="shared" ref="AQ116" si="271">AP116+1</f>
        <v>1996</v>
      </c>
      <c r="AR116" s="147">
        <f t="shared" ref="AR116" si="272">AQ116+1</f>
        <v>1997</v>
      </c>
      <c r="AS116" s="147">
        <f t="shared" ref="AS116" si="273">AR116+1</f>
        <v>1998</v>
      </c>
      <c r="AT116" s="147">
        <f t="shared" ref="AT116" si="274">AS116+1</f>
        <v>1999</v>
      </c>
      <c r="AU116" s="147">
        <f t="shared" ref="AU116" si="275">AT116+1</f>
        <v>2000</v>
      </c>
      <c r="AV116" s="147">
        <f t="shared" ref="AV116" si="276">AU116+1</f>
        <v>2001</v>
      </c>
      <c r="AW116" s="147">
        <f t="shared" ref="AW116" si="277">AV116+1</f>
        <v>2002</v>
      </c>
      <c r="AX116" s="147">
        <f>AW116+1</f>
        <v>2003</v>
      </c>
      <c r="AY116" s="147">
        <f t="shared" ref="AY116" si="278">AX116+1</f>
        <v>2004</v>
      </c>
      <c r="AZ116" s="147">
        <f t="shared" ref="AZ116" si="279">AY116+1</f>
        <v>2005</v>
      </c>
      <c r="BA116" s="147">
        <f t="shared" ref="BA116" si="280">AZ116+1</f>
        <v>2006</v>
      </c>
      <c r="BB116" s="147">
        <f t="shared" ref="BB116" si="281">BA116+1</f>
        <v>2007</v>
      </c>
      <c r="BC116" s="147">
        <f t="shared" ref="BC116" si="282">BB116+1</f>
        <v>2008</v>
      </c>
      <c r="BD116" s="147">
        <f t="shared" ref="BD116" si="283">BC116+1</f>
        <v>2009</v>
      </c>
      <c r="BE116" s="147">
        <f t="shared" ref="BE116" si="284">BD116+1</f>
        <v>2010</v>
      </c>
      <c r="BF116" s="147">
        <f t="shared" ref="BF116" si="285">BE116+1</f>
        <v>2011</v>
      </c>
      <c r="BG116" s="147">
        <f t="shared" ref="BG116" si="286">BF116+1</f>
        <v>2012</v>
      </c>
      <c r="BH116" s="147">
        <f t="shared" ref="BH116" si="287">BG116+1</f>
        <v>2013</v>
      </c>
      <c r="BI116" s="147">
        <f t="shared" ref="BI116" si="288">BH116+1</f>
        <v>2014</v>
      </c>
      <c r="BJ116" s="147">
        <f t="shared" ref="BJ116" si="289">BI116+1</f>
        <v>2015</v>
      </c>
      <c r="BK116" s="147">
        <f t="shared" ref="BK116" si="290">BJ116+1</f>
        <v>2016</v>
      </c>
    </row>
    <row r="117" spans="1:63" s="21" customFormat="1">
      <c r="A117" s="75" t="s">
        <v>95</v>
      </c>
      <c r="B117" s="75" t="s">
        <v>766</v>
      </c>
      <c r="C117" s="75"/>
      <c r="D117" s="75"/>
      <c r="E117" s="75"/>
      <c r="F117" s="75"/>
      <c r="G117" s="148">
        <f>SUMPRODUCT(G85:G96,$H$103:$H$114)</f>
        <v>0.22327467991870417</v>
      </c>
      <c r="H117" s="148">
        <f t="shared" ref="H117:BH117" si="291">SUMPRODUCT(H85:H96,$H$103:$H$114)</f>
        <v>0.22383210183147187</v>
      </c>
      <c r="I117" s="148">
        <f t="shared" si="291"/>
        <v>0.22371519480831964</v>
      </c>
      <c r="J117" s="148">
        <f t="shared" si="291"/>
        <v>0.22359202978761727</v>
      </c>
      <c r="K117" s="148">
        <f t="shared" si="291"/>
        <v>0.22287967058897126</v>
      </c>
      <c r="L117" s="148">
        <f t="shared" si="291"/>
        <v>0.22289949792424951</v>
      </c>
      <c r="M117" s="148">
        <f t="shared" si="291"/>
        <v>0.22328743277234939</v>
      </c>
      <c r="N117" s="148">
        <f t="shared" si="291"/>
        <v>0.22370199949126382</v>
      </c>
      <c r="O117" s="148">
        <f t="shared" si="291"/>
        <v>0.22355207536537272</v>
      </c>
      <c r="P117" s="148">
        <f t="shared" si="291"/>
        <v>0.22392748063195123</v>
      </c>
      <c r="Q117" s="148">
        <f t="shared" si="291"/>
        <v>0.22357457998257702</v>
      </c>
      <c r="R117" s="148">
        <f t="shared" si="291"/>
        <v>0.22535471310368416</v>
      </c>
      <c r="S117" s="148">
        <f t="shared" si="291"/>
        <v>0.2252015040336382</v>
      </c>
      <c r="T117" s="148">
        <f t="shared" si="291"/>
        <v>0.22306002932987401</v>
      </c>
      <c r="U117" s="148">
        <f t="shared" si="291"/>
        <v>0.22328545259971166</v>
      </c>
      <c r="V117" s="148">
        <f t="shared" si="291"/>
        <v>0.22308551376726821</v>
      </c>
      <c r="W117" s="148">
        <f t="shared" si="291"/>
        <v>0.2231576280850022</v>
      </c>
      <c r="X117" s="148">
        <f t="shared" si="291"/>
        <v>0.21566251789844701</v>
      </c>
      <c r="Y117" s="148">
        <f t="shared" si="291"/>
        <v>0.21149602824360111</v>
      </c>
      <c r="Z117" s="148">
        <f t="shared" si="291"/>
        <v>0.20854162138665505</v>
      </c>
      <c r="AA117" s="148">
        <f t="shared" si="291"/>
        <v>0.21859241394431045</v>
      </c>
      <c r="AB117" s="148">
        <f t="shared" si="291"/>
        <v>0.23543123543123534</v>
      </c>
      <c r="AC117" s="148">
        <f t="shared" si="291"/>
        <v>0.24435419358808685</v>
      </c>
      <c r="AD117" s="148">
        <f t="shared" si="291"/>
        <v>0.23364596936958329</v>
      </c>
      <c r="AE117" s="148">
        <f t="shared" si="291"/>
        <v>0.23448360706157351</v>
      </c>
      <c r="AF117" s="148">
        <f t="shared" si="291"/>
        <v>0.23511242895972326</v>
      </c>
      <c r="AG117" s="148">
        <f t="shared" si="291"/>
        <v>0.23521640664318069</v>
      </c>
      <c r="AH117" s="148">
        <f t="shared" si="291"/>
        <v>0.23327712197863973</v>
      </c>
      <c r="AI117" s="148">
        <f t="shared" si="291"/>
        <v>0.24002323555039209</v>
      </c>
      <c r="AJ117" s="148">
        <f t="shared" si="291"/>
        <v>0.22446346898088423</v>
      </c>
      <c r="AK117" s="148">
        <f t="shared" si="291"/>
        <v>0.23191639267261624</v>
      </c>
      <c r="AL117" s="148">
        <f t="shared" si="291"/>
        <v>0.22771383434890546</v>
      </c>
      <c r="AM117" s="148">
        <f t="shared" si="291"/>
        <v>0.23543137140523834</v>
      </c>
      <c r="AN117" s="148">
        <f t="shared" si="291"/>
        <v>0.25765054294175715</v>
      </c>
      <c r="AO117" s="148">
        <f t="shared" si="291"/>
        <v>0.25780657211229796</v>
      </c>
      <c r="AP117" s="148">
        <f t="shared" si="291"/>
        <v>0.26785115655380487</v>
      </c>
      <c r="AQ117" s="148">
        <f t="shared" si="291"/>
        <v>0.25998838559814169</v>
      </c>
      <c r="AR117" s="148">
        <f t="shared" si="291"/>
        <v>0.25712037765538942</v>
      </c>
      <c r="AS117" s="148">
        <f t="shared" si="291"/>
        <v>0.25759429153924573</v>
      </c>
      <c r="AT117" s="148">
        <f t="shared" si="291"/>
        <v>0.30229335881509795</v>
      </c>
      <c r="AU117" s="148">
        <f t="shared" si="291"/>
        <v>0.28492615854693598</v>
      </c>
      <c r="AV117" s="148">
        <f t="shared" si="291"/>
        <v>0.26297122818203555</v>
      </c>
      <c r="AW117" s="148">
        <f t="shared" si="291"/>
        <v>0.28878253302745033</v>
      </c>
      <c r="AX117" s="148">
        <f t="shared" si="291"/>
        <v>0.28522024026210413</v>
      </c>
      <c r="AY117" s="148">
        <f t="shared" si="291"/>
        <v>0.27688911407064276</v>
      </c>
      <c r="AZ117" s="148">
        <f t="shared" si="291"/>
        <v>0.27574582230760863</v>
      </c>
      <c r="BA117" s="148">
        <f t="shared" si="291"/>
        <v>0.2604157863601792</v>
      </c>
      <c r="BB117" s="148">
        <f t="shared" si="291"/>
        <v>0.26401551091126607</v>
      </c>
      <c r="BC117" s="148">
        <f t="shared" si="291"/>
        <v>0.26190165644971963</v>
      </c>
      <c r="BD117" s="148">
        <f t="shared" si="291"/>
        <v>0.31066394060045194</v>
      </c>
      <c r="BE117" s="148">
        <f t="shared" si="291"/>
        <v>0.27732926030984073</v>
      </c>
      <c r="BF117" s="148">
        <f t="shared" si="291"/>
        <v>0.25764055491811833</v>
      </c>
      <c r="BG117" s="148">
        <f t="shared" si="291"/>
        <v>0.31803173926935774</v>
      </c>
      <c r="BH117" s="148">
        <f t="shared" si="291"/>
        <v>0.32855238603039194</v>
      </c>
      <c r="BI117" s="148">
        <f t="shared" ref="BI117:BK117" si="292">SUMPRODUCT(BI85:BI96,$H$103:$H$114)</f>
        <v>0.33892228779438532</v>
      </c>
      <c r="BJ117" s="148">
        <f t="shared" si="292"/>
        <v>0.332289882464119</v>
      </c>
      <c r="BK117" s="148">
        <f t="shared" si="292"/>
        <v>0.34171725932350389</v>
      </c>
    </row>
    <row r="118" spans="1:63" s="21" customFormat="1">
      <c r="A118" s="75" t="s">
        <v>95</v>
      </c>
      <c r="B118" s="75" t="s">
        <v>767</v>
      </c>
      <c r="C118" s="75"/>
      <c r="D118" s="75"/>
      <c r="E118" s="75"/>
      <c r="F118" s="75"/>
      <c r="G118" s="148">
        <f>SUMPRODUCT(G85:G96,$C$103:$C$114)</f>
        <v>0.15822814893095247</v>
      </c>
      <c r="H118" s="148">
        <f t="shared" ref="H118:BH118" si="293">SUMPRODUCT(H85:H96,$C$103:$C$114)</f>
        <v>0.15737488998093449</v>
      </c>
      <c r="I118" s="148">
        <f t="shared" si="293"/>
        <v>0.15755384233558681</v>
      </c>
      <c r="J118" s="148">
        <f t="shared" si="293"/>
        <v>0.15774237395559734</v>
      </c>
      <c r="K118" s="148">
        <f t="shared" si="293"/>
        <v>0.15883279908591652</v>
      </c>
      <c r="L118" s="148">
        <f t="shared" si="293"/>
        <v>0.15880244891328479</v>
      </c>
      <c r="M118" s="148">
        <f t="shared" si="293"/>
        <v>0.15820862783524076</v>
      </c>
      <c r="N118" s="148">
        <f t="shared" si="293"/>
        <v>0.15757404072054151</v>
      </c>
      <c r="O118" s="148">
        <f t="shared" si="293"/>
        <v>0.15780353313788306</v>
      </c>
      <c r="P118" s="148">
        <f t="shared" si="293"/>
        <v>0.15722889138761237</v>
      </c>
      <c r="Q118" s="148">
        <f t="shared" si="293"/>
        <v>0.15776908478627269</v>
      </c>
      <c r="R118" s="148">
        <f t="shared" si="293"/>
        <v>0.15504419277356615</v>
      </c>
      <c r="S118" s="148">
        <f t="shared" si="293"/>
        <v>0.15527871353288031</v>
      </c>
      <c r="T118" s="148">
        <f t="shared" si="293"/>
        <v>0.15855671968113463</v>
      </c>
      <c r="U118" s="148">
        <f t="shared" si="293"/>
        <v>0.15821165893248862</v>
      </c>
      <c r="V118" s="148">
        <f t="shared" si="293"/>
        <v>0.15851771004804566</v>
      </c>
      <c r="W118" s="148">
        <f t="shared" si="293"/>
        <v>0.15840732295054999</v>
      </c>
      <c r="X118" s="148">
        <f t="shared" si="293"/>
        <v>0.15961339354554471</v>
      </c>
      <c r="Y118" s="148">
        <f t="shared" si="293"/>
        <v>0.16387301412180055</v>
      </c>
      <c r="Z118" s="148">
        <f t="shared" si="293"/>
        <v>0.1687714627254944</v>
      </c>
      <c r="AA118" s="148">
        <f t="shared" si="293"/>
        <v>0.1617561938171454</v>
      </c>
      <c r="AB118" s="148">
        <f t="shared" si="293"/>
        <v>0.1602905224856444</v>
      </c>
      <c r="AC118" s="148">
        <f t="shared" si="293"/>
        <v>0.15951264537566917</v>
      </c>
      <c r="AD118" s="148">
        <f t="shared" si="293"/>
        <v>0.16316217499703195</v>
      </c>
      <c r="AE118" s="148">
        <f t="shared" si="293"/>
        <v>0.16319862213200467</v>
      </c>
      <c r="AF118" s="148">
        <f t="shared" si="293"/>
        <v>0.16007968865826538</v>
      </c>
      <c r="AG118" s="148">
        <f t="shared" si="293"/>
        <v>0.16274786109713138</v>
      </c>
      <c r="AH118" s="148">
        <f t="shared" si="293"/>
        <v>0.16992380238585975</v>
      </c>
      <c r="AI118" s="148">
        <f t="shared" si="293"/>
        <v>0.17329305837932035</v>
      </c>
      <c r="AJ118" s="148">
        <f t="shared" si="293"/>
        <v>0.17473613228568075</v>
      </c>
      <c r="AK118" s="148">
        <f t="shared" si="293"/>
        <v>0.17703323156411463</v>
      </c>
      <c r="AL118" s="148">
        <f t="shared" si="293"/>
        <v>0.18028492439629884</v>
      </c>
      <c r="AM118" s="148">
        <f t="shared" si="293"/>
        <v>0.18246047949600425</v>
      </c>
      <c r="AN118" s="148">
        <f t="shared" si="293"/>
        <v>0.17648877097729518</v>
      </c>
      <c r="AO118" s="148">
        <f t="shared" si="293"/>
        <v>0.17325862370863251</v>
      </c>
      <c r="AP118" s="148">
        <f t="shared" si="293"/>
        <v>0.17020952061682865</v>
      </c>
      <c r="AQ118" s="148">
        <f t="shared" si="293"/>
        <v>0.17344367015098722</v>
      </c>
      <c r="AR118" s="148">
        <f t="shared" si="293"/>
        <v>0.17397639653815888</v>
      </c>
      <c r="AS118" s="148">
        <f t="shared" si="293"/>
        <v>0.17688379204892968</v>
      </c>
      <c r="AT118" s="148">
        <f t="shared" si="293"/>
        <v>0.16322312470138559</v>
      </c>
      <c r="AU118" s="148">
        <f t="shared" si="293"/>
        <v>0.16959175012731284</v>
      </c>
      <c r="AV118" s="148">
        <f t="shared" si="293"/>
        <v>0.17201083924444091</v>
      </c>
      <c r="AW118" s="148">
        <f t="shared" si="293"/>
        <v>0.1680460406613401</v>
      </c>
      <c r="AX118" s="148">
        <f t="shared" si="293"/>
        <v>0.16761048416454316</v>
      </c>
      <c r="AY118" s="148">
        <f t="shared" si="293"/>
        <v>0.16797553561088596</v>
      </c>
      <c r="AZ118" s="148">
        <f t="shared" si="293"/>
        <v>0.17159060427012723</v>
      </c>
      <c r="BA118" s="148">
        <f t="shared" si="293"/>
        <v>0.17665046902729659</v>
      </c>
      <c r="BB118" s="148">
        <f t="shared" si="293"/>
        <v>0.17735076935769978</v>
      </c>
      <c r="BC118" s="148">
        <f t="shared" si="293"/>
        <v>0.177814008086605</v>
      </c>
      <c r="BD118" s="148">
        <f t="shared" si="293"/>
        <v>0.17362746153018402</v>
      </c>
      <c r="BE118" s="148">
        <f t="shared" si="293"/>
        <v>0.1752127427449269</v>
      </c>
      <c r="BF118" s="148">
        <f t="shared" si="293"/>
        <v>0.18385469907165958</v>
      </c>
      <c r="BG118" s="148">
        <f t="shared" si="293"/>
        <v>0.16961604004686337</v>
      </c>
      <c r="BH118" s="148">
        <f t="shared" si="293"/>
        <v>0.17206718208477742</v>
      </c>
      <c r="BI118" s="148">
        <f t="shared" ref="BI118:BK118" si="294">SUMPRODUCT(BI85:BI96,$C$103:$C$114)</f>
        <v>0.17227124813854727</v>
      </c>
      <c r="BJ118" s="148">
        <f t="shared" si="294"/>
        <v>0.16659500324847915</v>
      </c>
      <c r="BK118" s="148">
        <f t="shared" si="294"/>
        <v>0.16049147152356172</v>
      </c>
    </row>
    <row r="119" spans="1:63" s="21" customFormat="1">
      <c r="A119" s="75" t="s">
        <v>95</v>
      </c>
      <c r="B119" s="75" t="s">
        <v>768</v>
      </c>
      <c r="C119" s="75"/>
      <c r="D119" s="75"/>
      <c r="E119" s="75"/>
      <c r="F119" s="75"/>
      <c r="G119" s="148">
        <f>SUMPRODUCT(G85:G96,$D$103:$D$114)</f>
        <v>0.10176495184612734</v>
      </c>
      <c r="H119" s="148">
        <f t="shared" ref="H119:BH119" si="295">SUMPRODUCT(H85:H96,$D$103:$D$114)</f>
        <v>0.10077072830786558</v>
      </c>
      <c r="I119" s="148">
        <f t="shared" si="295"/>
        <v>0.10097924489385508</v>
      </c>
      <c r="J119" s="148">
        <f t="shared" si="295"/>
        <v>0.1011989233095542</v>
      </c>
      <c r="K119" s="148">
        <f t="shared" si="295"/>
        <v>0.10246949460711</v>
      </c>
      <c r="L119" s="148">
        <f t="shared" si="295"/>
        <v>0.10243413036508228</v>
      </c>
      <c r="M119" s="148">
        <f t="shared" si="295"/>
        <v>0.10174220572333675</v>
      </c>
      <c r="N119" s="148">
        <f t="shared" si="295"/>
        <v>0.10100278019900057</v>
      </c>
      <c r="O119" s="148">
        <f t="shared" si="295"/>
        <v>0.10127018643384729</v>
      </c>
      <c r="P119" s="148">
        <f t="shared" si="295"/>
        <v>0.10060060968440329</v>
      </c>
      <c r="Q119" s="148">
        <f t="shared" si="295"/>
        <v>0.10123004696384863</v>
      </c>
      <c r="R119" s="148">
        <f t="shared" si="295"/>
        <v>9.8054982959893872E-2</v>
      </c>
      <c r="S119" s="148">
        <f t="shared" si="295"/>
        <v>9.8328248255401512E-2</v>
      </c>
      <c r="T119" s="148">
        <f t="shared" si="295"/>
        <v>0.10214780487545515</v>
      </c>
      <c r="U119" s="148">
        <f t="shared" si="295"/>
        <v>0.10174573757990915</v>
      </c>
      <c r="V119" s="148">
        <f t="shared" si="295"/>
        <v>0.10210235056708225</v>
      </c>
      <c r="W119" s="148">
        <f t="shared" si="295"/>
        <v>0.10197372671772409</v>
      </c>
      <c r="X119" s="148">
        <f t="shared" si="295"/>
        <v>0.10264181077211147</v>
      </c>
      <c r="Y119" s="148">
        <f t="shared" si="295"/>
        <v>0.10635094880847309</v>
      </c>
      <c r="Z119" s="148">
        <f t="shared" si="295"/>
        <v>0.1117224516409476</v>
      </c>
      <c r="AA119" s="148">
        <f t="shared" si="295"/>
        <v>0.10884181100635824</v>
      </c>
      <c r="AB119" s="148">
        <f t="shared" si="295"/>
        <v>0.1110438342145659</v>
      </c>
      <c r="AC119" s="148">
        <f t="shared" si="295"/>
        <v>0.10789059134822473</v>
      </c>
      <c r="AD119" s="148">
        <f t="shared" si="295"/>
        <v>0.11238335509913334</v>
      </c>
      <c r="AE119" s="148">
        <f t="shared" si="295"/>
        <v>0.11503290890078119</v>
      </c>
      <c r="AF119" s="148">
        <f t="shared" si="295"/>
        <v>0.11338275265628861</v>
      </c>
      <c r="AG119" s="148">
        <f t="shared" si="295"/>
        <v>0.11020885757423254</v>
      </c>
      <c r="AH119" s="148">
        <f t="shared" si="295"/>
        <v>0.11761289113734311</v>
      </c>
      <c r="AI119" s="148">
        <f t="shared" si="295"/>
        <v>0.11780888759802498</v>
      </c>
      <c r="AJ119" s="148">
        <f t="shared" si="295"/>
        <v>0.1177905476721004</v>
      </c>
      <c r="AK119" s="148">
        <f t="shared" si="295"/>
        <v>0.12191815406294035</v>
      </c>
      <c r="AL119" s="148">
        <f t="shared" si="295"/>
        <v>0.12477093206951027</v>
      </c>
      <c r="AM119" s="148">
        <f t="shared" si="295"/>
        <v>0.12627544770460247</v>
      </c>
      <c r="AN119" s="148">
        <f t="shared" si="295"/>
        <v>0.12609575518262586</v>
      </c>
      <c r="AO119" s="148">
        <f t="shared" si="295"/>
        <v>0.12381836222494604</v>
      </c>
      <c r="AP119" s="148">
        <f t="shared" si="295"/>
        <v>0.12137222035981672</v>
      </c>
      <c r="AQ119" s="148">
        <f t="shared" si="295"/>
        <v>0.12064169570267132</v>
      </c>
      <c r="AR119" s="148">
        <f t="shared" si="295"/>
        <v>0.120029897718332</v>
      </c>
      <c r="AS119" s="148">
        <f t="shared" si="295"/>
        <v>0.12306931702344549</v>
      </c>
      <c r="AT119" s="148">
        <f t="shared" si="295"/>
        <v>0.1102159579550884</v>
      </c>
      <c r="AU119" s="148">
        <f t="shared" si="295"/>
        <v>0.11395221524359192</v>
      </c>
      <c r="AV119" s="148">
        <f t="shared" si="295"/>
        <v>0.11438909699529769</v>
      </c>
      <c r="AW119" s="148">
        <f t="shared" si="295"/>
        <v>0.1174602483980698</v>
      </c>
      <c r="AX119" s="148">
        <f t="shared" si="295"/>
        <v>0.11250163815070989</v>
      </c>
      <c r="AY119" s="148">
        <f t="shared" si="295"/>
        <v>0.11664917486971628</v>
      </c>
      <c r="AZ119" s="148">
        <f t="shared" si="295"/>
        <v>0.11532569688621452</v>
      </c>
      <c r="BA119" s="148">
        <f t="shared" si="295"/>
        <v>0.11884855911434125</v>
      </c>
      <c r="BB119" s="148">
        <f t="shared" si="295"/>
        <v>0.12001856359061097</v>
      </c>
      <c r="BC119" s="148">
        <f t="shared" si="295"/>
        <v>0.12152515108038783</v>
      </c>
      <c r="BD119" s="148">
        <f t="shared" si="295"/>
        <v>0.12391208436457549</v>
      </c>
      <c r="BE119" s="148">
        <f t="shared" si="295"/>
        <v>0.12395810604407594</v>
      </c>
      <c r="BF119" s="148">
        <f t="shared" si="295"/>
        <v>0.1334598936059247</v>
      </c>
      <c r="BG119" s="148">
        <f t="shared" si="295"/>
        <v>0.12734583022686122</v>
      </c>
      <c r="BH119" s="148">
        <f t="shared" si="295"/>
        <v>0.1344729405491869</v>
      </c>
      <c r="BI119" s="148">
        <f>SUMPRODUCT(BI85:BI96,$D$103:$D$114)</f>
        <v>0.1341156031106944</v>
      </c>
      <c r="BJ119" s="148">
        <f t="shared" ref="BJ119:BK119" si="296">SUMPRODUCT(BJ85:BJ96,$D$103:$D$114)</f>
        <v>0.12577756777508711</v>
      </c>
      <c r="BK119" s="148">
        <f t="shared" si="296"/>
        <v>0.12121133275513155</v>
      </c>
    </row>
    <row r="120" spans="1:63" s="21" customFormat="1">
      <c r="A120" s="75" t="s">
        <v>95</v>
      </c>
      <c r="B120" s="75" t="s">
        <v>769</v>
      </c>
      <c r="C120" s="75"/>
      <c r="D120" s="75"/>
      <c r="E120" s="75"/>
      <c r="F120" s="75"/>
      <c r="G120" s="148">
        <f>SUMPRODUCT(G85:G96,$E$103:$E$114)</f>
        <v>7.1989587393703758E-2</v>
      </c>
      <c r="H120" s="148">
        <f t="shared" ref="H120:BH120" si="297">SUMPRODUCT(H85:H96,$E$103:$E$114)</f>
        <v>7.2169314774878229E-2</v>
      </c>
      <c r="I120" s="148">
        <f t="shared" si="297"/>
        <v>7.2131620897707652E-2</v>
      </c>
      <c r="J120" s="148">
        <f t="shared" si="297"/>
        <v>7.2091909278705776E-2</v>
      </c>
      <c r="K120" s="148">
        <f t="shared" si="297"/>
        <v>7.1862226070536744E-2</v>
      </c>
      <c r="L120" s="148">
        <f t="shared" si="297"/>
        <v>7.1868618921200875E-2</v>
      </c>
      <c r="M120" s="148">
        <f t="shared" si="297"/>
        <v>7.199369924674659E-2</v>
      </c>
      <c r="N120" s="148">
        <f t="shared" si="297"/>
        <v>7.212736638290676E-2</v>
      </c>
      <c r="O120" s="148">
        <f t="shared" si="297"/>
        <v>7.2079026929605591E-2</v>
      </c>
      <c r="P120" s="148">
        <f t="shared" si="297"/>
        <v>7.2200067390871731E-2</v>
      </c>
      <c r="Q120" s="148">
        <f t="shared" si="297"/>
        <v>7.2086283005877133E-2</v>
      </c>
      <c r="R120" s="148">
        <f t="shared" si="297"/>
        <v>7.2660244410461955E-2</v>
      </c>
      <c r="S120" s="148">
        <f t="shared" si="297"/>
        <v>7.2610845805382351E-2</v>
      </c>
      <c r="T120" s="148">
        <f t="shared" si="297"/>
        <v>7.192037843848624E-2</v>
      </c>
      <c r="U120" s="148">
        <f t="shared" si="297"/>
        <v>7.1993060787378022E-2</v>
      </c>
      <c r="V120" s="148">
        <f t="shared" si="297"/>
        <v>7.1928595286601935E-2</v>
      </c>
      <c r="W120" s="148">
        <f t="shared" si="297"/>
        <v>7.1951846825830362E-2</v>
      </c>
      <c r="X120" s="148">
        <f t="shared" si="297"/>
        <v>7.0149245511620231E-2</v>
      </c>
      <c r="Y120" s="148">
        <f t="shared" si="297"/>
        <v>7.3639121800529575E-2</v>
      </c>
      <c r="Z120" s="148">
        <f t="shared" si="297"/>
        <v>7.8550315148880667E-2</v>
      </c>
      <c r="AA120" s="148">
        <f t="shared" si="297"/>
        <v>7.4693597895198416E-2</v>
      </c>
      <c r="AB120" s="148">
        <f t="shared" si="297"/>
        <v>7.718744669964181E-2</v>
      </c>
      <c r="AC120" s="148">
        <f t="shared" si="297"/>
        <v>6.9831394991077475E-2</v>
      </c>
      <c r="AD120" s="148">
        <f t="shared" si="297"/>
        <v>7.3353318295144257E-2</v>
      </c>
      <c r="AE120" s="148">
        <f t="shared" si="297"/>
        <v>7.7049271083225679E-2</v>
      </c>
      <c r="AF120" s="148">
        <f t="shared" si="297"/>
        <v>7.610205090190264E-2</v>
      </c>
      <c r="AG120" s="148">
        <f t="shared" si="297"/>
        <v>7.2054604932058397E-2</v>
      </c>
      <c r="AH120" s="148">
        <f t="shared" si="297"/>
        <v>7.8389856973330854E-2</v>
      </c>
      <c r="AI120" s="148">
        <f t="shared" si="297"/>
        <v>7.3603252977054903E-2</v>
      </c>
      <c r="AJ120" s="148">
        <f t="shared" si="297"/>
        <v>7.334349712677378E-2</v>
      </c>
      <c r="AK120" s="148">
        <f t="shared" si="297"/>
        <v>7.3832198215124462E-2</v>
      </c>
      <c r="AL120" s="148">
        <f t="shared" si="297"/>
        <v>7.7546829158203573E-2</v>
      </c>
      <c r="AM120" s="148">
        <f t="shared" si="297"/>
        <v>7.8063349472087748E-2</v>
      </c>
      <c r="AN120" s="148">
        <f t="shared" si="297"/>
        <v>7.6644866732477779E-2</v>
      </c>
      <c r="AO120" s="148">
        <f t="shared" si="297"/>
        <v>7.5782408218058733E-2</v>
      </c>
      <c r="AP120" s="148">
        <f t="shared" si="297"/>
        <v>7.8238909375349192E-2</v>
      </c>
      <c r="AQ120" s="148">
        <f t="shared" si="297"/>
        <v>7.2964576074332169E-2</v>
      </c>
      <c r="AR120" s="148">
        <f t="shared" si="297"/>
        <v>7.0357723577235756E-2</v>
      </c>
      <c r="AS120" s="148">
        <f t="shared" si="297"/>
        <v>6.899184505606526E-2</v>
      </c>
      <c r="AT120" s="148">
        <f t="shared" si="297"/>
        <v>6.1959866220735779E-2</v>
      </c>
      <c r="AU120" s="148">
        <f t="shared" si="297"/>
        <v>6.4851892717704973E-2</v>
      </c>
      <c r="AV120" s="148">
        <f t="shared" si="297"/>
        <v>6.1468080019128082E-2</v>
      </c>
      <c r="AW120" s="148">
        <f t="shared" si="297"/>
        <v>6.783996519262718E-2</v>
      </c>
      <c r="AX120" s="148">
        <f t="shared" si="297"/>
        <v>6.1518747724790698E-2</v>
      </c>
      <c r="AY120" s="148">
        <f t="shared" si="297"/>
        <v>6.6598508975101334E-2</v>
      </c>
      <c r="AZ120" s="148">
        <f t="shared" si="297"/>
        <v>6.6643346503788017E-2</v>
      </c>
      <c r="BA120" s="148">
        <f t="shared" si="297"/>
        <v>7.4607876278205018E-2</v>
      </c>
      <c r="BB120" s="148">
        <f t="shared" si="297"/>
        <v>7.2207004661523869E-2</v>
      </c>
      <c r="BC120" s="148">
        <f t="shared" si="297"/>
        <v>7.2701186904917198E-2</v>
      </c>
      <c r="BD120" s="148">
        <f t="shared" si="297"/>
        <v>7.0484773485419136E-2</v>
      </c>
      <c r="BE120" s="148">
        <f t="shared" si="297"/>
        <v>7.4209033384246129E-2</v>
      </c>
      <c r="BF120" s="148">
        <f t="shared" si="297"/>
        <v>8.3861479086262652E-2</v>
      </c>
      <c r="BG120" s="148">
        <f t="shared" si="297"/>
        <v>8.7778251144956868E-2</v>
      </c>
      <c r="BH120" s="148">
        <f t="shared" si="297"/>
        <v>8.5152759264196229E-2</v>
      </c>
      <c r="BI120" s="148">
        <f t="shared" ref="BI120:BK120" si="298">SUMPRODUCT(BI85:BI96,$E$103:$E$114)</f>
        <v>8.6214218741382173E-2</v>
      </c>
      <c r="BJ120" s="148">
        <f t="shared" si="298"/>
        <v>7.2354852046541851E-2</v>
      </c>
      <c r="BK120" s="148">
        <f t="shared" si="298"/>
        <v>6.7901127493495236E-2</v>
      </c>
    </row>
    <row r="121" spans="1:63" s="21" customFormat="1">
      <c r="A121" s="75" t="s">
        <v>95</v>
      </c>
      <c r="B121" s="75" t="s">
        <v>770</v>
      </c>
      <c r="C121" s="75"/>
      <c r="D121" s="75"/>
      <c r="E121" s="75"/>
      <c r="F121" s="75"/>
      <c r="G121" s="148">
        <f>SUMPRODUCT(G85:G96,$F$103:$F$114)</f>
        <v>1.4999338115109277E-2</v>
      </c>
      <c r="H121" s="148">
        <f t="shared" ref="H121:BH121" si="299">SUMPRODUCT(H85:H96,$F$103:$F$114)</f>
        <v>1.503678508287749E-2</v>
      </c>
      <c r="I121" s="148">
        <f t="shared" si="299"/>
        <v>1.5028931402518703E-2</v>
      </c>
      <c r="J121" s="148">
        <f t="shared" si="299"/>
        <v>1.5020657317028395E-2</v>
      </c>
      <c r="K121" s="148">
        <f t="shared" si="299"/>
        <v>1.4972801839265349E-2</v>
      </c>
      <c r="L121" s="148">
        <f t="shared" si="299"/>
        <v>1.4974133817015218E-2</v>
      </c>
      <c r="M121" s="148">
        <f t="shared" si="299"/>
        <v>1.5000194837258991E-2</v>
      </c>
      <c r="N121" s="148">
        <f t="shared" si="299"/>
        <v>1.5028044956182162E-2</v>
      </c>
      <c r="O121" s="148">
        <f t="shared" si="299"/>
        <v>1.5017973224552441E-2</v>
      </c>
      <c r="P121" s="148">
        <f t="shared" si="299"/>
        <v>1.5043192521812901E-2</v>
      </c>
      <c r="Q121" s="148">
        <f t="shared" si="299"/>
        <v>1.5019485059045819E-2</v>
      </c>
      <c r="R121" s="148">
        <f t="shared" si="299"/>
        <v>1.5139072369989955E-2</v>
      </c>
      <c r="S121" s="148">
        <f t="shared" si="299"/>
        <v>1.5128779959561878E-2</v>
      </c>
      <c r="T121" s="148">
        <f t="shared" si="299"/>
        <v>1.498491813358856E-2</v>
      </c>
      <c r="U121" s="148">
        <f t="shared" si="299"/>
        <v>1.5000061811521678E-2</v>
      </c>
      <c r="V121" s="148">
        <f t="shared" si="299"/>
        <v>1.4986630149000648E-2</v>
      </c>
      <c r="W121" s="148">
        <f t="shared" si="299"/>
        <v>1.4991474706543068E-2</v>
      </c>
      <c r="X121" s="148">
        <f t="shared" si="299"/>
        <v>1.4373829716929179E-2</v>
      </c>
      <c r="Y121" s="148">
        <f t="shared" si="299"/>
        <v>1.5459510150044134E-2</v>
      </c>
      <c r="Z121" s="148">
        <f t="shared" si="299"/>
        <v>1.5200499891327969E-2</v>
      </c>
      <c r="AA121" s="148">
        <f t="shared" si="299"/>
        <v>1.795110721333041E-2</v>
      </c>
      <c r="AB121" s="148">
        <f t="shared" si="299"/>
        <v>1.7525157769060204E-2</v>
      </c>
      <c r="AC121" s="148">
        <f t="shared" si="299"/>
        <v>1.5999015445203373E-2</v>
      </c>
      <c r="AD121" s="148">
        <f t="shared" si="299"/>
        <v>1.5330048676243621E-2</v>
      </c>
      <c r="AE121" s="148">
        <f t="shared" si="299"/>
        <v>1.568555083963831E-2</v>
      </c>
      <c r="AF121" s="148">
        <f t="shared" si="299"/>
        <v>1.5088337039782554E-2</v>
      </c>
      <c r="AG121" s="148">
        <f t="shared" si="299"/>
        <v>1.5255410166079519E-2</v>
      </c>
      <c r="AH121" s="148">
        <f t="shared" si="299"/>
        <v>1.4599337955155832E-2</v>
      </c>
      <c r="AI121" s="148">
        <f t="shared" si="299"/>
        <v>1.4638396747022945E-2</v>
      </c>
      <c r="AJ121" s="148">
        <f t="shared" si="299"/>
        <v>1.4615339509792423E-2</v>
      </c>
      <c r="AK121" s="148">
        <f t="shared" si="299"/>
        <v>1.4311296383278535E-2</v>
      </c>
      <c r="AL121" s="148">
        <f t="shared" si="299"/>
        <v>1.4373166328142633E-2</v>
      </c>
      <c r="AM121" s="148">
        <f t="shared" si="299"/>
        <v>1.4962375313539056E-2</v>
      </c>
      <c r="AN121" s="148">
        <f t="shared" si="299"/>
        <v>1.5625E-2</v>
      </c>
      <c r="AO121" s="148">
        <f t="shared" si="299"/>
        <v>1.4416622891495945E-2</v>
      </c>
      <c r="AP121" s="148">
        <f t="shared" si="299"/>
        <v>1.3171862777964016E-2</v>
      </c>
      <c r="AQ121" s="148">
        <f t="shared" si="299"/>
        <v>1.4227642276422764E-2</v>
      </c>
      <c r="AR121" s="148">
        <f t="shared" si="299"/>
        <v>1.342774718069761E-2</v>
      </c>
      <c r="AS121" s="148">
        <f t="shared" si="299"/>
        <v>1.4092762487257904E-2</v>
      </c>
      <c r="AT121" s="148">
        <f t="shared" si="299"/>
        <v>1.3019589106545628E-2</v>
      </c>
      <c r="AU121" s="148">
        <f t="shared" si="299"/>
        <v>1.2349346460702766E-2</v>
      </c>
      <c r="AV121" s="148">
        <f t="shared" si="299"/>
        <v>1.338965489758508E-2</v>
      </c>
      <c r="AW121" s="148">
        <f t="shared" si="299"/>
        <v>1.5485325528043667E-2</v>
      </c>
      <c r="AX121" s="148">
        <f t="shared" si="299"/>
        <v>1.3178012377138698E-2</v>
      </c>
      <c r="AY121" s="148">
        <f t="shared" si="299"/>
        <v>1.3752171395483499E-2</v>
      </c>
      <c r="AZ121" s="148">
        <f t="shared" si="299"/>
        <v>1.0684380324065683E-2</v>
      </c>
      <c r="BA121" s="148">
        <f t="shared" si="299"/>
        <v>1.2222175272542889E-2</v>
      </c>
      <c r="BB121" s="148">
        <f t="shared" si="299"/>
        <v>1.3138896910193473E-2</v>
      </c>
      <c r="BC121" s="148">
        <f t="shared" si="299"/>
        <v>1.258640928655276E-2</v>
      </c>
      <c r="BD121" s="148">
        <f t="shared" si="299"/>
        <v>1.6490907134402238E-2</v>
      </c>
      <c r="BE121" s="148">
        <f t="shared" si="299"/>
        <v>1.6964870172376172E-2</v>
      </c>
      <c r="BF121" s="148">
        <f t="shared" si="299"/>
        <v>1.6963074997392306E-2</v>
      </c>
      <c r="BG121" s="148">
        <f t="shared" si="299"/>
        <v>1.5110767919906273E-2</v>
      </c>
      <c r="BH121" s="148">
        <f t="shared" si="299"/>
        <v>1.322314049586777E-2</v>
      </c>
      <c r="BI121" s="148">
        <f t="shared" ref="BI121:BK121" si="300">SUMPRODUCT(BI85:BI96,$F$103:$F$114)</f>
        <v>1.377475042744471E-2</v>
      </c>
      <c r="BJ121" s="148">
        <f t="shared" si="300"/>
        <v>1.6065205835449767E-2</v>
      </c>
      <c r="BK121" s="148">
        <f t="shared" si="300"/>
        <v>1.647875108412836E-2</v>
      </c>
    </row>
    <row r="122" spans="1:63" s="21" customFormat="1">
      <c r="A122" s="75" t="s">
        <v>95</v>
      </c>
      <c r="B122" s="75" t="s">
        <v>771</v>
      </c>
      <c r="C122" s="75"/>
      <c r="D122" s="75"/>
      <c r="E122" s="75"/>
      <c r="F122" s="75"/>
      <c r="G122" s="148">
        <f>SUMPRODUCT(G85:G96,$G$103:$G$114)</f>
        <v>0.42974329379540294</v>
      </c>
      <c r="H122" s="148">
        <f t="shared" ref="H122:BH122" si="301">SUMPRODUCT(H85:H96,$G$103:$G$114)</f>
        <v>0.43081618002197264</v>
      </c>
      <c r="I122" s="148">
        <f t="shared" si="301"/>
        <v>0.43059116566201217</v>
      </c>
      <c r="J122" s="148">
        <f t="shared" si="301"/>
        <v>0.43035410635149718</v>
      </c>
      <c r="K122" s="148">
        <f t="shared" si="301"/>
        <v>0.42898300780820031</v>
      </c>
      <c r="L122" s="148">
        <f t="shared" si="301"/>
        <v>0.42902117005916751</v>
      </c>
      <c r="M122" s="148">
        <f t="shared" si="301"/>
        <v>0.42976783958506781</v>
      </c>
      <c r="N122" s="148">
        <f t="shared" si="301"/>
        <v>0.43056576825010545</v>
      </c>
      <c r="O122" s="148">
        <f t="shared" si="301"/>
        <v>0.43027720490873911</v>
      </c>
      <c r="P122" s="148">
        <f t="shared" si="301"/>
        <v>0.43099975838334859</v>
      </c>
      <c r="Q122" s="148">
        <f t="shared" si="301"/>
        <v>0.43032052020237876</v>
      </c>
      <c r="R122" s="148">
        <f t="shared" si="301"/>
        <v>0.4337467943824041</v>
      </c>
      <c r="S122" s="148">
        <f t="shared" si="301"/>
        <v>0.43345190841313591</v>
      </c>
      <c r="T122" s="148">
        <f t="shared" si="301"/>
        <v>0.42933014954146154</v>
      </c>
      <c r="U122" s="148">
        <f t="shared" si="301"/>
        <v>0.42976402828899102</v>
      </c>
      <c r="V122" s="148">
        <f t="shared" si="301"/>
        <v>0.42937920018200137</v>
      </c>
      <c r="W122" s="148">
        <f t="shared" si="301"/>
        <v>0.42951800071435042</v>
      </c>
      <c r="X122" s="148">
        <f t="shared" si="301"/>
        <v>0.43755920255534764</v>
      </c>
      <c r="Y122" s="148">
        <f t="shared" si="301"/>
        <v>0.42918137687555169</v>
      </c>
      <c r="Z122" s="148">
        <f t="shared" si="301"/>
        <v>0.41721364920669413</v>
      </c>
      <c r="AA122" s="148">
        <f t="shared" si="301"/>
        <v>0.4181648761236571</v>
      </c>
      <c r="AB122" s="148">
        <f t="shared" si="301"/>
        <v>0.3985218033998521</v>
      </c>
      <c r="AC122" s="148">
        <f t="shared" si="301"/>
        <v>0.40241215925173834</v>
      </c>
      <c r="AD122" s="148">
        <f t="shared" si="301"/>
        <v>0.40212513356286361</v>
      </c>
      <c r="AE122" s="148">
        <f t="shared" si="301"/>
        <v>0.39455003998277671</v>
      </c>
      <c r="AF122" s="148">
        <f t="shared" si="301"/>
        <v>0.40023474178403756</v>
      </c>
      <c r="AG122" s="148">
        <f t="shared" si="301"/>
        <v>0.40451685958731765</v>
      </c>
      <c r="AH122" s="148">
        <f t="shared" si="301"/>
        <v>0.38619698956967091</v>
      </c>
      <c r="AI122" s="148">
        <f t="shared" si="301"/>
        <v>0.3806331687481847</v>
      </c>
      <c r="AJ122" s="148">
        <f t="shared" si="301"/>
        <v>0.39505101442476842</v>
      </c>
      <c r="AK122" s="148">
        <f t="shared" si="301"/>
        <v>0.38098872710192583</v>
      </c>
      <c r="AL122" s="148">
        <f t="shared" si="301"/>
        <v>0.37531031369893936</v>
      </c>
      <c r="AM122" s="148">
        <f t="shared" si="301"/>
        <v>0.36280697660852834</v>
      </c>
      <c r="AN122" s="148">
        <f t="shared" si="301"/>
        <v>0.34749506416584408</v>
      </c>
      <c r="AO122" s="148">
        <f t="shared" si="301"/>
        <v>0.35491741084456901</v>
      </c>
      <c r="AP122" s="148">
        <f t="shared" si="301"/>
        <v>0.34915633031623639</v>
      </c>
      <c r="AQ122" s="148">
        <f t="shared" si="301"/>
        <v>0.35873403019744488</v>
      </c>
      <c r="AR122" s="148">
        <f t="shared" si="301"/>
        <v>0.36508785733018612</v>
      </c>
      <c r="AS122" s="148">
        <f t="shared" si="301"/>
        <v>0.35936799184505613</v>
      </c>
      <c r="AT122" s="148">
        <f t="shared" si="301"/>
        <v>0.34928810320114667</v>
      </c>
      <c r="AU122" s="148">
        <f t="shared" si="301"/>
        <v>0.35432863690375149</v>
      </c>
      <c r="AV122" s="148">
        <f t="shared" si="301"/>
        <v>0.37577110066151276</v>
      </c>
      <c r="AW122" s="148">
        <f t="shared" si="301"/>
        <v>0.34238588719246899</v>
      </c>
      <c r="AX122" s="148">
        <f t="shared" si="301"/>
        <v>0.35997087732071359</v>
      </c>
      <c r="AY122" s="148">
        <f t="shared" si="301"/>
        <v>0.35813549507817027</v>
      </c>
      <c r="AZ122" s="148">
        <f t="shared" si="301"/>
        <v>0.36001014970819589</v>
      </c>
      <c r="BA122" s="148">
        <f t="shared" si="301"/>
        <v>0.35725513394743513</v>
      </c>
      <c r="BB122" s="148">
        <f t="shared" si="301"/>
        <v>0.35326925456870595</v>
      </c>
      <c r="BC122" s="148">
        <f t="shared" si="301"/>
        <v>0.35347158819181779</v>
      </c>
      <c r="BD122" s="148">
        <f t="shared" si="301"/>
        <v>0.3048208328849672</v>
      </c>
      <c r="BE122" s="148">
        <f t="shared" si="301"/>
        <v>0.33232598734453417</v>
      </c>
      <c r="BF122" s="148">
        <f t="shared" si="301"/>
        <v>0.32422029832064259</v>
      </c>
      <c r="BG122" s="148">
        <f t="shared" si="301"/>
        <v>0.28211737139205451</v>
      </c>
      <c r="BH122" s="148">
        <f t="shared" si="301"/>
        <v>0.26653159157557987</v>
      </c>
      <c r="BI122" s="148">
        <f t="shared" ref="BI122:BK122" si="302">SUMPRODUCT(BI85:BI96,$G$103:$G$114)</f>
        <v>0.25470189178754621</v>
      </c>
      <c r="BJ122" s="148">
        <f t="shared" si="302"/>
        <v>0.28691748863032307</v>
      </c>
      <c r="BK122" s="148">
        <f t="shared" si="302"/>
        <v>0.29220005782017927</v>
      </c>
    </row>
    <row r="123" spans="1:63" s="20" customFormat="1">
      <c r="A123" s="147" t="s">
        <v>773</v>
      </c>
      <c r="B123" s="147"/>
      <c r="C123" s="147"/>
      <c r="D123" s="147"/>
      <c r="E123" s="147"/>
      <c r="F123" s="147"/>
      <c r="G123" s="149">
        <f>SUM(G117:G122)</f>
        <v>0.99999999999999978</v>
      </c>
      <c r="H123" s="149">
        <f t="shared" ref="H123:BH123" si="303">SUM(H117:H122)</f>
        <v>1.0000000000000004</v>
      </c>
      <c r="I123" s="149">
        <f t="shared" si="303"/>
        <v>1</v>
      </c>
      <c r="J123" s="149">
        <f t="shared" si="303"/>
        <v>1</v>
      </c>
      <c r="K123" s="149">
        <f t="shared" si="303"/>
        <v>1</v>
      </c>
      <c r="L123" s="149">
        <f t="shared" si="303"/>
        <v>1.0000000000000002</v>
      </c>
      <c r="M123" s="149">
        <f t="shared" si="303"/>
        <v>1.0000000000000002</v>
      </c>
      <c r="N123" s="149">
        <f t="shared" si="303"/>
        <v>1.0000000000000002</v>
      </c>
      <c r="O123" s="149">
        <f t="shared" si="303"/>
        <v>1.0000000000000002</v>
      </c>
      <c r="P123" s="149">
        <f t="shared" si="303"/>
        <v>1</v>
      </c>
      <c r="Q123" s="149">
        <f t="shared" si="303"/>
        <v>1</v>
      </c>
      <c r="R123" s="149">
        <f t="shared" si="303"/>
        <v>1.0000000000000002</v>
      </c>
      <c r="S123" s="149">
        <f t="shared" si="303"/>
        <v>1.0000000000000002</v>
      </c>
      <c r="T123" s="149">
        <f t="shared" si="303"/>
        <v>1</v>
      </c>
      <c r="U123" s="149">
        <f t="shared" si="303"/>
        <v>1.0000000000000002</v>
      </c>
      <c r="V123" s="149">
        <f t="shared" si="303"/>
        <v>1</v>
      </c>
      <c r="W123" s="149">
        <f t="shared" si="303"/>
        <v>1</v>
      </c>
      <c r="X123" s="149">
        <f t="shared" si="303"/>
        <v>1.0000000000000002</v>
      </c>
      <c r="Y123" s="149">
        <f t="shared" si="303"/>
        <v>1</v>
      </c>
      <c r="Z123" s="149">
        <f t="shared" si="303"/>
        <v>0.99999999999999989</v>
      </c>
      <c r="AA123" s="149">
        <f t="shared" si="303"/>
        <v>1</v>
      </c>
      <c r="AB123" s="149">
        <f t="shared" si="303"/>
        <v>0.99999999999999978</v>
      </c>
      <c r="AC123" s="149">
        <f t="shared" si="303"/>
        <v>0.99999999999999989</v>
      </c>
      <c r="AD123" s="149">
        <f t="shared" si="303"/>
        <v>1</v>
      </c>
      <c r="AE123" s="149">
        <f t="shared" si="303"/>
        <v>1</v>
      </c>
      <c r="AF123" s="149">
        <f t="shared" si="303"/>
        <v>1</v>
      </c>
      <c r="AG123" s="149">
        <f t="shared" si="303"/>
        <v>1.0000000000000002</v>
      </c>
      <c r="AH123" s="149">
        <f t="shared" si="303"/>
        <v>1.0000000000000002</v>
      </c>
      <c r="AI123" s="149">
        <f t="shared" si="303"/>
        <v>1</v>
      </c>
      <c r="AJ123" s="149">
        <f t="shared" si="303"/>
        <v>1</v>
      </c>
      <c r="AK123" s="149">
        <f t="shared" si="303"/>
        <v>1</v>
      </c>
      <c r="AL123" s="149">
        <f t="shared" si="303"/>
        <v>1.0000000000000002</v>
      </c>
      <c r="AM123" s="149">
        <f t="shared" si="303"/>
        <v>1</v>
      </c>
      <c r="AN123" s="149">
        <f t="shared" si="303"/>
        <v>1</v>
      </c>
      <c r="AO123" s="149">
        <f t="shared" si="303"/>
        <v>1.0000000000000002</v>
      </c>
      <c r="AP123" s="149">
        <f t="shared" si="303"/>
        <v>0.99999999999999978</v>
      </c>
      <c r="AQ123" s="149">
        <f t="shared" si="303"/>
        <v>1</v>
      </c>
      <c r="AR123" s="149">
        <f t="shared" si="303"/>
        <v>0.99999999999999989</v>
      </c>
      <c r="AS123" s="149">
        <f t="shared" si="303"/>
        <v>1.0000000000000002</v>
      </c>
      <c r="AT123" s="149">
        <f t="shared" si="303"/>
        <v>1</v>
      </c>
      <c r="AU123" s="149">
        <f t="shared" si="303"/>
        <v>0.99999999999999989</v>
      </c>
      <c r="AV123" s="149">
        <f t="shared" si="303"/>
        <v>1</v>
      </c>
      <c r="AW123" s="149">
        <f t="shared" si="303"/>
        <v>1</v>
      </c>
      <c r="AX123" s="149">
        <f t="shared" si="303"/>
        <v>1.0000000000000002</v>
      </c>
      <c r="AY123" s="149">
        <f t="shared" si="303"/>
        <v>1</v>
      </c>
      <c r="AZ123" s="149">
        <f t="shared" si="303"/>
        <v>1</v>
      </c>
      <c r="BA123" s="149">
        <f t="shared" si="303"/>
        <v>1</v>
      </c>
      <c r="BB123" s="149">
        <f t="shared" si="303"/>
        <v>1</v>
      </c>
      <c r="BC123" s="149">
        <f t="shared" si="303"/>
        <v>1.0000000000000002</v>
      </c>
      <c r="BD123" s="149">
        <f t="shared" si="303"/>
        <v>1</v>
      </c>
      <c r="BE123" s="149">
        <f t="shared" si="303"/>
        <v>1</v>
      </c>
      <c r="BF123" s="149">
        <f t="shared" si="303"/>
        <v>1.0000000000000002</v>
      </c>
      <c r="BG123" s="149">
        <f t="shared" si="303"/>
        <v>1</v>
      </c>
      <c r="BH123" s="149">
        <f t="shared" si="303"/>
        <v>1.0000000000000002</v>
      </c>
      <c r="BI123" s="149">
        <f t="shared" ref="BI123:BK123" si="304">SUM(BI117:BI122)</f>
        <v>1</v>
      </c>
      <c r="BJ123" s="149">
        <f t="shared" si="304"/>
        <v>0.99999999999999989</v>
      </c>
      <c r="BK123" s="149">
        <f t="shared" si="304"/>
        <v>1</v>
      </c>
    </row>
    <row r="126" spans="1:63">
      <c r="A126" s="349" t="s">
        <v>774</v>
      </c>
      <c r="B126" s="349"/>
    </row>
    <row r="127" spans="1:63">
      <c r="A127" s="160"/>
      <c r="B127" s="160"/>
    </row>
    <row r="129" spans="1:63">
      <c r="A129" s="26"/>
      <c r="B129" s="26"/>
      <c r="C129" s="26" t="s">
        <v>811</v>
      </c>
      <c r="D129" s="26" t="s">
        <v>765</v>
      </c>
      <c r="E129" s="26" t="s">
        <v>760</v>
      </c>
      <c r="F129" s="26" t="s">
        <v>761</v>
      </c>
      <c r="G129" s="26" t="s">
        <v>762</v>
      </c>
      <c r="H129" s="26" t="s">
        <v>763</v>
      </c>
      <c r="I129" s="26" t="s">
        <v>759</v>
      </c>
      <c r="J129" s="26" t="s">
        <v>812</v>
      </c>
      <c r="K129" s="26" t="s">
        <v>813</v>
      </c>
      <c r="L129" s="26" t="s">
        <v>725</v>
      </c>
    </row>
    <row r="130" spans="1:63">
      <c r="A130" s="10" t="str">
        <f>VLOOKUP(B130,[1]IEA_Categories!$B$24:$C$69,2,FALSE)</f>
        <v>Industry</v>
      </c>
      <c r="B130" s="10" t="s">
        <v>84</v>
      </c>
      <c r="C130" s="46">
        <v>0.2</v>
      </c>
      <c r="D130" s="46"/>
      <c r="E130" s="46"/>
      <c r="F130" s="46"/>
      <c r="G130" s="46"/>
      <c r="H130" s="46"/>
      <c r="I130" s="46"/>
      <c r="J130" s="46">
        <v>0.75</v>
      </c>
      <c r="K130" s="46">
        <v>0.05</v>
      </c>
      <c r="L130" s="46">
        <f>SUM(C130:K130)</f>
        <v>1</v>
      </c>
    </row>
    <row r="131" spans="1:63">
      <c r="A131" s="10" t="str">
        <f>VLOOKUP(B131,[1]IEA_Categories!$B$24:$C$69,2,FALSE)</f>
        <v>Industry</v>
      </c>
      <c r="B131" s="10" t="s">
        <v>93</v>
      </c>
      <c r="C131" s="46">
        <v>0.47499999999999998</v>
      </c>
      <c r="D131" s="46"/>
      <c r="E131" s="46">
        <f>0.475/3</f>
        <v>0.15833333333333333</v>
      </c>
      <c r="F131" s="46">
        <f>0.475/3</f>
        <v>0.15833333333333333</v>
      </c>
      <c r="G131" s="46">
        <f>0.475/3</f>
        <v>0.15833333333333333</v>
      </c>
      <c r="H131" s="46"/>
      <c r="I131" s="46"/>
      <c r="J131" s="46"/>
      <c r="K131" s="46">
        <v>0.05</v>
      </c>
      <c r="L131" s="46">
        <f t="shared" ref="L131:L141" si="305">SUM(C131:K131)</f>
        <v>1</v>
      </c>
    </row>
    <row r="132" spans="1:63">
      <c r="A132" s="10" t="str">
        <f>VLOOKUP(B132,[1]IEA_Categories!$B$24:$C$69,2,FALSE)</f>
        <v>Industry</v>
      </c>
      <c r="B132" s="10" t="s">
        <v>75</v>
      </c>
      <c r="C132" s="46">
        <v>0.47499999999999998</v>
      </c>
      <c r="D132" s="46"/>
      <c r="E132" s="46">
        <f>0.475/4</f>
        <v>0.11874999999999999</v>
      </c>
      <c r="F132" s="46">
        <f>0.475/4</f>
        <v>0.11874999999999999</v>
      </c>
      <c r="G132" s="46">
        <f>0.475/4</f>
        <v>0.11874999999999999</v>
      </c>
      <c r="H132" s="46">
        <f>0.475/4</f>
        <v>0.11874999999999999</v>
      </c>
      <c r="I132" s="46"/>
      <c r="J132" s="46"/>
      <c r="K132" s="46">
        <v>0.05</v>
      </c>
      <c r="L132" s="46">
        <f t="shared" si="305"/>
        <v>1</v>
      </c>
    </row>
    <row r="133" spans="1:63">
      <c r="A133" s="10" t="str">
        <f>VLOOKUP(B133,[1]IEA_Categories!$B$24:$C$69,2,FALSE)</f>
        <v>Industry</v>
      </c>
      <c r="B133" s="10" t="s">
        <v>72</v>
      </c>
      <c r="C133" s="46">
        <v>0.2</v>
      </c>
      <c r="D133" s="46"/>
      <c r="E133" s="46">
        <v>0.125</v>
      </c>
      <c r="F133" s="46"/>
      <c r="G133" s="46"/>
      <c r="H133" s="46"/>
      <c r="I133" s="46">
        <v>0.625</v>
      </c>
      <c r="J133" s="46"/>
      <c r="K133" s="46">
        <v>0.05</v>
      </c>
      <c r="L133" s="46">
        <f t="shared" si="305"/>
        <v>1</v>
      </c>
    </row>
    <row r="134" spans="1:63">
      <c r="A134" s="10" t="str">
        <f>VLOOKUP(B134,[1]IEA_Categories!$B$24:$C$69,2,FALSE)</f>
        <v>Industry</v>
      </c>
      <c r="B134" s="10" t="s">
        <v>53</v>
      </c>
      <c r="C134" s="46">
        <v>0.47499999999999998</v>
      </c>
      <c r="D134" s="46"/>
      <c r="E134" s="46">
        <f>0.475/2</f>
        <v>0.23749999999999999</v>
      </c>
      <c r="F134" s="46">
        <f>0.475/2</f>
        <v>0.23749999999999999</v>
      </c>
      <c r="G134" s="46"/>
      <c r="H134" s="46"/>
      <c r="I134" s="46"/>
      <c r="J134" s="46"/>
      <c r="K134" s="46">
        <v>0.05</v>
      </c>
      <c r="L134" s="46">
        <f t="shared" si="305"/>
        <v>1</v>
      </c>
    </row>
    <row r="135" spans="1:63">
      <c r="A135" s="10" t="str">
        <f>VLOOKUP(B135,[1]IEA_Categories!$B$24:$C$69,2,FALSE)</f>
        <v>Industry</v>
      </c>
      <c r="B135" s="10" t="s">
        <v>83</v>
      </c>
      <c r="C135" s="46">
        <v>0.47499999999999998</v>
      </c>
      <c r="D135" s="46"/>
      <c r="E135" s="46">
        <f>0.475/2</f>
        <v>0.23749999999999999</v>
      </c>
      <c r="F135" s="46">
        <f>0.475/2</f>
        <v>0.23749999999999999</v>
      </c>
      <c r="G135" s="46"/>
      <c r="H135" s="46"/>
      <c r="I135" s="46"/>
      <c r="J135" s="46"/>
      <c r="K135" s="46">
        <v>0.05</v>
      </c>
      <c r="L135" s="46">
        <f t="shared" si="305"/>
        <v>1</v>
      </c>
    </row>
    <row r="136" spans="1:63">
      <c r="A136" s="150" t="str">
        <f>VLOOKUP(B136,[1]IEA_Categories!$B$24:$C$69,2,FALSE)</f>
        <v>Industry</v>
      </c>
      <c r="B136" s="150" t="s">
        <v>82</v>
      </c>
      <c r="C136" s="151">
        <v>0.47499999999999998</v>
      </c>
      <c r="D136" s="151"/>
      <c r="E136" s="151">
        <v>0.23749999999999999</v>
      </c>
      <c r="F136" s="151">
        <v>0.23749999999999999</v>
      </c>
      <c r="G136" s="151"/>
      <c r="H136" s="151"/>
      <c r="I136" s="151"/>
      <c r="J136" s="151"/>
      <c r="K136" s="151">
        <v>0.05</v>
      </c>
      <c r="L136" s="46">
        <f t="shared" si="305"/>
        <v>1</v>
      </c>
    </row>
    <row r="137" spans="1:63">
      <c r="A137" s="10" t="str">
        <f>VLOOKUP(B137,[1]IEA_Categories!$B$24:$C$69,2,FALSE)</f>
        <v>Industry</v>
      </c>
      <c r="B137" s="10" t="s">
        <v>85</v>
      </c>
      <c r="C137" s="46">
        <v>0.47499999999999998</v>
      </c>
      <c r="D137" s="46">
        <v>0.47499999999999998</v>
      </c>
      <c r="E137" s="46"/>
      <c r="F137" s="46"/>
      <c r="G137" s="46"/>
      <c r="H137" s="46"/>
      <c r="I137" s="46"/>
      <c r="J137" s="46"/>
      <c r="K137" s="46">
        <v>0.05</v>
      </c>
      <c r="L137" s="46">
        <f t="shared" si="305"/>
        <v>1</v>
      </c>
    </row>
    <row r="138" spans="1:63">
      <c r="A138" s="10" t="str">
        <f>VLOOKUP(B138,[1]IEA_Categories!$B$24:$C$69,2,FALSE)</f>
        <v>Industry</v>
      </c>
      <c r="B138" s="10" t="s">
        <v>66</v>
      </c>
      <c r="C138" s="46">
        <v>0.47499999999999998</v>
      </c>
      <c r="D138" s="46">
        <v>0.47499999999999998</v>
      </c>
      <c r="E138" s="46"/>
      <c r="F138" s="46"/>
      <c r="G138" s="46"/>
      <c r="H138" s="46"/>
      <c r="I138" s="46"/>
      <c r="J138" s="46"/>
      <c r="K138" s="46">
        <v>0.05</v>
      </c>
      <c r="L138" s="46">
        <f t="shared" si="305"/>
        <v>1</v>
      </c>
    </row>
    <row r="139" spans="1:63">
      <c r="A139" s="10" t="str">
        <f>VLOOKUP(B139,[1]IEA_Categories!$B$24:$C$69,2,FALSE)</f>
        <v>Industry</v>
      </c>
      <c r="B139" s="10" t="s">
        <v>51</v>
      </c>
      <c r="C139" s="46">
        <v>0.47499999999999998</v>
      </c>
      <c r="D139" s="46">
        <v>0.47499999999999998</v>
      </c>
      <c r="E139" s="46"/>
      <c r="F139" s="46"/>
      <c r="G139" s="46"/>
      <c r="H139" s="46"/>
      <c r="I139" s="46"/>
      <c r="J139" s="46"/>
      <c r="K139" s="46">
        <v>0.05</v>
      </c>
      <c r="L139" s="46">
        <f t="shared" si="305"/>
        <v>1</v>
      </c>
    </row>
    <row r="140" spans="1:63">
      <c r="A140" s="10" t="str">
        <f>VLOOKUP(B140,[1]IEA_Categories!$B$24:$C$69,2,FALSE)</f>
        <v>Industry</v>
      </c>
      <c r="B140" s="10" t="s">
        <v>91</v>
      </c>
      <c r="C140" s="46">
        <v>0.8</v>
      </c>
      <c r="D140" s="46">
        <v>0.15</v>
      </c>
      <c r="E140" s="46"/>
      <c r="F140" s="46"/>
      <c r="G140" s="46"/>
      <c r="H140" s="46"/>
      <c r="I140" s="46"/>
      <c r="J140" s="46"/>
      <c r="K140" s="46">
        <v>0.05</v>
      </c>
      <c r="L140" s="46">
        <f t="shared" si="305"/>
        <v>1</v>
      </c>
    </row>
    <row r="141" spans="1:63">
      <c r="A141" s="10" t="str">
        <f>VLOOKUP(B141,[1]IEA_Categories!$B$24:$C$69,2,FALSE)</f>
        <v>Industry</v>
      </c>
      <c r="B141" s="10" t="s">
        <v>54</v>
      </c>
      <c r="C141" s="46">
        <v>0.47499999999999998</v>
      </c>
      <c r="D141" s="46">
        <v>0.47499999999999998</v>
      </c>
      <c r="E141" s="46"/>
      <c r="F141" s="46"/>
      <c r="G141" s="46"/>
      <c r="H141" s="46"/>
      <c r="I141" s="46"/>
      <c r="J141" s="46"/>
      <c r="K141" s="46">
        <v>0.05</v>
      </c>
      <c r="L141" s="46">
        <f t="shared" si="305"/>
        <v>1</v>
      </c>
    </row>
    <row r="144" spans="1:63">
      <c r="A144" s="75"/>
      <c r="B144" s="75"/>
      <c r="C144" s="75"/>
      <c r="D144" s="75"/>
      <c r="E144" s="75"/>
      <c r="F144" s="75"/>
      <c r="G144" s="147">
        <v>1960</v>
      </c>
      <c r="H144" s="147">
        <v>1961</v>
      </c>
      <c r="I144" s="147">
        <v>1962</v>
      </c>
      <c r="J144" s="147">
        <v>1963</v>
      </c>
      <c r="K144" s="147">
        <v>1964</v>
      </c>
      <c r="L144" s="147">
        <v>1965</v>
      </c>
      <c r="M144" s="147">
        <v>1966</v>
      </c>
      <c r="N144" s="147">
        <v>1967</v>
      </c>
      <c r="O144" s="147">
        <v>1968</v>
      </c>
      <c r="P144" s="147">
        <v>1969</v>
      </c>
      <c r="Q144" s="147">
        <v>1970</v>
      </c>
      <c r="R144" s="147">
        <v>1971</v>
      </c>
      <c r="S144" s="147">
        <v>1972</v>
      </c>
      <c r="T144" s="147">
        <v>1973</v>
      </c>
      <c r="U144" s="147">
        <v>1974</v>
      </c>
      <c r="V144" s="147">
        <v>1975</v>
      </c>
      <c r="W144" s="147">
        <v>1976</v>
      </c>
      <c r="X144" s="147">
        <v>1977</v>
      </c>
      <c r="Y144" s="147">
        <v>1978</v>
      </c>
      <c r="Z144" s="147">
        <v>1979</v>
      </c>
      <c r="AA144" s="147">
        <v>1980</v>
      </c>
      <c r="AB144" s="147">
        <v>1981</v>
      </c>
      <c r="AC144" s="147">
        <v>1982</v>
      </c>
      <c r="AD144" s="147">
        <v>1983</v>
      </c>
      <c r="AE144" s="147">
        <v>1984</v>
      </c>
      <c r="AF144" s="147">
        <v>1985</v>
      </c>
      <c r="AG144" s="147">
        <v>1986</v>
      </c>
      <c r="AH144" s="147">
        <v>1987</v>
      </c>
      <c r="AI144" s="147">
        <v>1988</v>
      </c>
      <c r="AJ144" s="147">
        <v>1989</v>
      </c>
      <c r="AK144" s="147">
        <v>1990</v>
      </c>
      <c r="AL144" s="147">
        <v>1991</v>
      </c>
      <c r="AM144" s="147">
        <v>1992</v>
      </c>
      <c r="AN144" s="147">
        <v>1993</v>
      </c>
      <c r="AO144" s="147">
        <v>1994</v>
      </c>
      <c r="AP144" s="147">
        <v>1995</v>
      </c>
      <c r="AQ144" s="147">
        <v>1996</v>
      </c>
      <c r="AR144" s="147">
        <v>1997</v>
      </c>
      <c r="AS144" s="147">
        <v>1998</v>
      </c>
      <c r="AT144" s="147">
        <v>1999</v>
      </c>
      <c r="AU144" s="147">
        <v>2000</v>
      </c>
      <c r="AV144" s="147">
        <v>2001</v>
      </c>
      <c r="AW144" s="147">
        <v>2002</v>
      </c>
      <c r="AX144" s="147">
        <v>2003</v>
      </c>
      <c r="AY144" s="147">
        <v>2004</v>
      </c>
      <c r="AZ144" s="147">
        <v>2005</v>
      </c>
      <c r="BA144" s="147">
        <v>2006</v>
      </c>
      <c r="BB144" s="147">
        <v>2007</v>
      </c>
      <c r="BC144" s="147">
        <v>2008</v>
      </c>
      <c r="BD144" s="147">
        <v>2009</v>
      </c>
      <c r="BE144" s="147">
        <v>2010</v>
      </c>
      <c r="BF144" s="147">
        <v>2011</v>
      </c>
      <c r="BG144" s="147">
        <v>2012</v>
      </c>
      <c r="BH144" s="147">
        <v>2013</v>
      </c>
      <c r="BI144" s="147">
        <v>2014</v>
      </c>
      <c r="BJ144" s="147">
        <v>2015</v>
      </c>
      <c r="BK144" s="147">
        <v>2016</v>
      </c>
    </row>
    <row r="145" spans="1:64">
      <c r="A145" s="75" t="s">
        <v>95</v>
      </c>
      <c r="B145" s="75" t="s">
        <v>811</v>
      </c>
      <c r="C145" s="75"/>
      <c r="D145" s="75"/>
      <c r="E145" s="75"/>
      <c r="F145" s="75"/>
      <c r="G145" s="148">
        <f t="shared" ref="G145:AL145" si="306">SUMPRODUCT(G85:G96,$C$130:$C$141)</f>
        <v>0.34409424580897191</v>
      </c>
      <c r="H145" s="148">
        <f t="shared" si="306"/>
        <v>0.3437674298174766</v>
      </c>
      <c r="I145" s="148">
        <f t="shared" si="306"/>
        <v>0.34383597230532847</v>
      </c>
      <c r="J145" s="148">
        <f t="shared" si="306"/>
        <v>0.34390818385180061</v>
      </c>
      <c r="K145" s="148">
        <f t="shared" si="306"/>
        <v>0.34432583944171175</v>
      </c>
      <c r="L145" s="148">
        <f t="shared" si="306"/>
        <v>0.34431421469196782</v>
      </c>
      <c r="M145" s="148">
        <f t="shared" si="306"/>
        <v>0.34408676882176903</v>
      </c>
      <c r="N145" s="148">
        <f t="shared" si="306"/>
        <v>0.34384370870845143</v>
      </c>
      <c r="O145" s="148">
        <f t="shared" si="306"/>
        <v>0.34393160909544707</v>
      </c>
      <c r="P145" s="148">
        <f t="shared" si="306"/>
        <v>0.34371150930819561</v>
      </c>
      <c r="Q145" s="148">
        <f t="shared" si="306"/>
        <v>0.34391841465759593</v>
      </c>
      <c r="R145" s="148">
        <f t="shared" si="306"/>
        <v>0.34287472412867531</v>
      </c>
      <c r="S145" s="148">
        <f t="shared" si="306"/>
        <v>0.34296455047562413</v>
      </c>
      <c r="T145" s="148">
        <f t="shared" si="306"/>
        <v>0.34422009526592162</v>
      </c>
      <c r="U145" s="148">
        <f t="shared" si="306"/>
        <v>0.34408792979529568</v>
      </c>
      <c r="V145" s="148">
        <f t="shared" si="306"/>
        <v>0.34420515376203747</v>
      </c>
      <c r="W145" s="148">
        <f t="shared" si="306"/>
        <v>0.34416287319912559</v>
      </c>
      <c r="X145" s="148">
        <f t="shared" si="306"/>
        <v>0.34192091640048466</v>
      </c>
      <c r="Y145" s="148">
        <f t="shared" si="306"/>
        <v>0.3440437444836717</v>
      </c>
      <c r="Z145" s="148">
        <f t="shared" si="306"/>
        <v>0.34717181047598344</v>
      </c>
      <c r="AA145" s="148">
        <f t="shared" si="306"/>
        <v>0.3479568625301469</v>
      </c>
      <c r="AB145" s="148">
        <f t="shared" si="306"/>
        <v>0.35457814543180394</v>
      </c>
      <c r="AC145" s="148">
        <f t="shared" si="306"/>
        <v>0.35320903329025904</v>
      </c>
      <c r="AD145" s="148">
        <f t="shared" si="306"/>
        <v>0.35319215243974839</v>
      </c>
      <c r="AE145" s="148">
        <f t="shared" si="306"/>
        <v>0.35600356769391645</v>
      </c>
      <c r="AF145" s="148">
        <f t="shared" si="306"/>
        <v>0.35489096861872987</v>
      </c>
      <c r="AG145" s="148">
        <f t="shared" si="306"/>
        <v>0.35197062154001013</v>
      </c>
      <c r="AH145" s="148">
        <f t="shared" si="306"/>
        <v>0.35701236649803264</v>
      </c>
      <c r="AI145" s="148">
        <f t="shared" si="306"/>
        <v>0.35874963694452511</v>
      </c>
      <c r="AJ145" s="148">
        <f t="shared" si="306"/>
        <v>0.35338190453852464</v>
      </c>
      <c r="AK145" s="148">
        <f t="shared" si="306"/>
        <v>0.35774277829967116</v>
      </c>
      <c r="AL145" s="148">
        <f t="shared" si="306"/>
        <v>0.35915848566914921</v>
      </c>
      <c r="AM145" s="148">
        <f t="shared" ref="AM145:BH145" si="307">SUMPRODUCT(AM85:AM96,$C$130:$C$141)</f>
        <v>0.3625401038324681</v>
      </c>
      <c r="AN145" s="148">
        <f t="shared" si="307"/>
        <v>0.36857570335636719</v>
      </c>
      <c r="AO145" s="148">
        <f t="shared" si="307"/>
        <v>0.36672211521624937</v>
      </c>
      <c r="AP145" s="148">
        <f t="shared" si="307"/>
        <v>0.36956224159123918</v>
      </c>
      <c r="AQ145" s="148">
        <f t="shared" si="307"/>
        <v>0.3659218931475029</v>
      </c>
      <c r="AR145" s="148">
        <f t="shared" si="307"/>
        <v>0.36320613690007864</v>
      </c>
      <c r="AS145" s="148">
        <f t="shared" si="307"/>
        <v>0.36519495412844044</v>
      </c>
      <c r="AT145" s="148">
        <f t="shared" si="307"/>
        <v>0.36816172957477306</v>
      </c>
      <c r="AU145" s="148">
        <f t="shared" si="307"/>
        <v>0.36625466813783736</v>
      </c>
      <c r="AV145" s="148">
        <f t="shared" si="307"/>
        <v>0.36007711006615128</v>
      </c>
      <c r="AW145" s="148">
        <f t="shared" si="307"/>
        <v>0.37144411043430103</v>
      </c>
      <c r="AX145" s="148">
        <f t="shared" si="307"/>
        <v>0.36549144521295962</v>
      </c>
      <c r="AY145" s="148">
        <f t="shared" si="307"/>
        <v>0.36781358569774175</v>
      </c>
      <c r="AZ145" s="148">
        <f t="shared" si="307"/>
        <v>0.36651593141697181</v>
      </c>
      <c r="BA145" s="148">
        <f t="shared" si="307"/>
        <v>0.36775120425927493</v>
      </c>
      <c r="BB145" s="148">
        <f t="shared" si="307"/>
        <v>0.36856977847448541</v>
      </c>
      <c r="BC145" s="148">
        <f t="shared" si="307"/>
        <v>0.36947197947915306</v>
      </c>
      <c r="BD145" s="148">
        <f t="shared" si="307"/>
        <v>0.38973824383944905</v>
      </c>
      <c r="BE145" s="148">
        <f t="shared" si="307"/>
        <v>0.37896301549203582</v>
      </c>
      <c r="BF145" s="148">
        <f t="shared" si="307"/>
        <v>0.38072520079274019</v>
      </c>
      <c r="BG145" s="148">
        <f t="shared" si="307"/>
        <v>0.40651027798487588</v>
      </c>
      <c r="BH145" s="148">
        <f t="shared" si="307"/>
        <v>0.41435350573180491</v>
      </c>
      <c r="BI145" s="148">
        <f t="shared" ref="BI145:BK145" si="308">SUMPRODUCT(BI85:BI96,$C$130:$C$141)</f>
        <v>0.41799404335116658</v>
      </c>
      <c r="BJ145" s="148">
        <f t="shared" si="308"/>
        <v>0.40275234776445573</v>
      </c>
      <c r="BK145" s="148">
        <f t="shared" si="308"/>
        <v>0.40249927724775947</v>
      </c>
    </row>
    <row r="146" spans="1:64">
      <c r="A146" s="75" t="s">
        <v>95</v>
      </c>
      <c r="B146" s="75" t="s">
        <v>765</v>
      </c>
      <c r="C146" s="75"/>
      <c r="D146" s="75"/>
      <c r="E146" s="75"/>
      <c r="F146" s="75"/>
      <c r="G146" s="148">
        <f t="shared" ref="G146:AL146" si="309">SUMPRODUCT(G85:G96,$D$130:$D$141)</f>
        <v>0.10372936090433812</v>
      </c>
      <c r="H146" s="148">
        <f t="shared" si="309"/>
        <v>0.10398832900043627</v>
      </c>
      <c r="I146" s="148">
        <f t="shared" si="309"/>
        <v>0.10393401612088705</v>
      </c>
      <c r="J146" s="148">
        <f t="shared" si="309"/>
        <v>0.10387679588934143</v>
      </c>
      <c r="K146" s="148">
        <f t="shared" si="309"/>
        <v>0.10354584674438337</v>
      </c>
      <c r="L146" s="148">
        <f t="shared" si="309"/>
        <v>0.1035550581642255</v>
      </c>
      <c r="M146" s="148">
        <f t="shared" si="309"/>
        <v>0.10373528564850887</v>
      </c>
      <c r="N146" s="148">
        <f t="shared" si="309"/>
        <v>0.10392788581625229</v>
      </c>
      <c r="O146" s="148">
        <f t="shared" si="309"/>
        <v>0.10385823379046732</v>
      </c>
      <c r="P146" s="148">
        <f t="shared" si="309"/>
        <v>0.10403264025875336</v>
      </c>
      <c r="Q146" s="148">
        <f t="shared" si="309"/>
        <v>0.10386868902686427</v>
      </c>
      <c r="R146" s="148">
        <f t="shared" si="309"/>
        <v>0.10469570654199102</v>
      </c>
      <c r="S146" s="148">
        <f t="shared" si="309"/>
        <v>0.10462452839081687</v>
      </c>
      <c r="T146" s="148">
        <f t="shared" si="309"/>
        <v>0.10362963813951229</v>
      </c>
      <c r="U146" s="148">
        <f t="shared" si="309"/>
        <v>0.10373436569626768</v>
      </c>
      <c r="V146" s="148">
        <f t="shared" si="309"/>
        <v>0.10364147774624632</v>
      </c>
      <c r="W146" s="148">
        <f t="shared" si="309"/>
        <v>0.10367498074843773</v>
      </c>
      <c r="X146" s="148">
        <f t="shared" si="309"/>
        <v>9.9987608767485428E-2</v>
      </c>
      <c r="Y146" s="148">
        <f t="shared" si="309"/>
        <v>9.8058252427184467E-2</v>
      </c>
      <c r="Z146" s="148">
        <f t="shared" si="309"/>
        <v>9.6991143229732638E-2</v>
      </c>
      <c r="AA146" s="148">
        <f t="shared" si="309"/>
        <v>0.10180059197544399</v>
      </c>
      <c r="AB146" s="148">
        <f t="shared" si="309"/>
        <v>0.10961254192961506</v>
      </c>
      <c r="AC146" s="148">
        <f t="shared" si="309"/>
        <v>0.1134484031751892</v>
      </c>
      <c r="AD146" s="148">
        <f t="shared" si="309"/>
        <v>0.10872462305591835</v>
      </c>
      <c r="AE146" s="148">
        <f t="shared" si="309"/>
        <v>0.10914067786184413</v>
      </c>
      <c r="AF146" s="148">
        <f t="shared" si="309"/>
        <v>0.10938967136150235</v>
      </c>
      <c r="AG146" s="148">
        <f t="shared" si="309"/>
        <v>0.10954013588324107</v>
      </c>
      <c r="AH146" s="148">
        <f t="shared" si="309"/>
        <v>0.1087361813753045</v>
      </c>
      <c r="AI146" s="148">
        <f t="shared" si="309"/>
        <v>0.11082050537322102</v>
      </c>
      <c r="AJ146" s="148">
        <f t="shared" si="309"/>
        <v>0.10442857980532426</v>
      </c>
      <c r="AK146" s="148">
        <f t="shared" si="309"/>
        <v>0.10798496946923437</v>
      </c>
      <c r="AL146" s="148">
        <f t="shared" si="309"/>
        <v>0.10605534867975629</v>
      </c>
      <c r="AM146" s="148">
        <f t="shared" ref="AM146:BH146" si="310">SUMPRODUCT(AM85:AM96,$D$130:$D$141)</f>
        <v>0.10959283672636061</v>
      </c>
      <c r="AN146" s="148">
        <f t="shared" si="310"/>
        <v>0.11989758144126356</v>
      </c>
      <c r="AO146" s="148">
        <f t="shared" si="310"/>
        <v>0.12004902819120995</v>
      </c>
      <c r="AP146" s="148">
        <f t="shared" si="310"/>
        <v>0.12376103475248629</v>
      </c>
      <c r="AQ146" s="148">
        <f t="shared" si="310"/>
        <v>0.1198896631823461</v>
      </c>
      <c r="AR146" s="148">
        <f t="shared" si="310"/>
        <v>0.11916601101494884</v>
      </c>
      <c r="AS146" s="148">
        <f t="shared" si="310"/>
        <v>0.11899464831804284</v>
      </c>
      <c r="AT146" s="148">
        <f t="shared" si="310"/>
        <v>0.14020425226946964</v>
      </c>
      <c r="AU146" s="148">
        <f t="shared" si="310"/>
        <v>0.13178153114921068</v>
      </c>
      <c r="AV146" s="148">
        <f t="shared" si="310"/>
        <v>0.12105184506256475</v>
      </c>
      <c r="AW146" s="148">
        <f t="shared" si="310"/>
        <v>0.13309666956728106</v>
      </c>
      <c r="AX146" s="148">
        <f t="shared" si="310"/>
        <v>0.13124408445576993</v>
      </c>
      <c r="AY146" s="148">
        <f t="shared" si="310"/>
        <v>0.12654711928199189</v>
      </c>
      <c r="AZ146" s="148">
        <f t="shared" si="310"/>
        <v>0.12545401819697682</v>
      </c>
      <c r="BA146" s="148">
        <f t="shared" si="310"/>
        <v>0.1173254880419167</v>
      </c>
      <c r="BB146" s="148">
        <f t="shared" si="310"/>
        <v>0.11941442184728351</v>
      </c>
      <c r="BC146" s="148">
        <f t="shared" si="310"/>
        <v>0.1177481413851572</v>
      </c>
      <c r="BD146" s="148">
        <f t="shared" si="310"/>
        <v>0.13577961906811578</v>
      </c>
      <c r="BE146" s="148">
        <f t="shared" si="310"/>
        <v>0.12276074623608989</v>
      </c>
      <c r="BF146" s="148">
        <f t="shared" si="310"/>
        <v>0.11419239595285283</v>
      </c>
      <c r="BG146" s="148">
        <f t="shared" si="310"/>
        <v>0.13095377569496219</v>
      </c>
      <c r="BH146" s="148">
        <f t="shared" si="310"/>
        <v>0.13367368701679552</v>
      </c>
      <c r="BI146" s="148">
        <f t="shared" ref="BI146:BK146" si="311">SUMPRODUCT(BI85:BI96,$D$130:$D$141)</f>
        <v>0.1380618829628813</v>
      </c>
      <c r="BJ146" s="148">
        <f t="shared" si="311"/>
        <v>0.1404273226625716</v>
      </c>
      <c r="BK146" s="148">
        <f t="shared" si="311"/>
        <v>0.14408788667244868</v>
      </c>
    </row>
    <row r="147" spans="1:64">
      <c r="A147" s="75" t="s">
        <v>95</v>
      </c>
      <c r="B147" s="75" t="s">
        <v>760</v>
      </c>
      <c r="C147" s="75"/>
      <c r="D147" s="75"/>
      <c r="E147" s="75"/>
      <c r="F147" s="75"/>
      <c r="G147" s="148">
        <f t="shared" ref="G147:AL147" si="312">SUMPRODUCT(G85:G96,$E$130:$E$141)</f>
        <v>8.2821927587855171E-2</v>
      </c>
      <c r="H147" s="148">
        <f t="shared" si="312"/>
        <v>8.2435762228583009E-2</v>
      </c>
      <c r="I147" s="148">
        <f t="shared" si="312"/>
        <v>8.2516751944923444E-2</v>
      </c>
      <c r="J147" s="148">
        <f t="shared" si="312"/>
        <v>8.2602077016256131E-2</v>
      </c>
      <c r="K147" s="148">
        <f t="shared" si="312"/>
        <v>8.3095578329310305E-2</v>
      </c>
      <c r="L147" s="148">
        <f t="shared" si="312"/>
        <v>8.3081842539819845E-2</v>
      </c>
      <c r="M147" s="148">
        <f t="shared" si="312"/>
        <v>8.2813092789299866E-2</v>
      </c>
      <c r="N147" s="148">
        <f t="shared" si="312"/>
        <v>8.2525893268999312E-2</v>
      </c>
      <c r="O147" s="148">
        <f t="shared" si="312"/>
        <v>8.2629756254311196E-2</v>
      </c>
      <c r="P147" s="148">
        <f t="shared" si="312"/>
        <v>8.236968662604488E-2</v>
      </c>
      <c r="Q147" s="148">
        <f t="shared" si="312"/>
        <v>8.2614165723352603E-2</v>
      </c>
      <c r="R147" s="148">
        <f t="shared" si="312"/>
        <v>8.1380942323770883E-2</v>
      </c>
      <c r="S147" s="148">
        <f t="shared" si="312"/>
        <v>8.1487081020910179E-2</v>
      </c>
      <c r="T147" s="148">
        <f t="shared" si="312"/>
        <v>8.2970631145887278E-2</v>
      </c>
      <c r="U147" s="148">
        <f t="shared" si="312"/>
        <v>8.2814464594140241E-2</v>
      </c>
      <c r="V147" s="148">
        <f t="shared" si="312"/>
        <v>8.2952976283929419E-2</v>
      </c>
      <c r="W147" s="148">
        <f t="shared" si="312"/>
        <v>8.2903017624647218E-2</v>
      </c>
      <c r="X147" s="148">
        <f t="shared" si="312"/>
        <v>8.3573356096486417E-2</v>
      </c>
      <c r="Y147" s="148">
        <f t="shared" si="312"/>
        <v>8.5645249521918237E-2</v>
      </c>
      <c r="Z147" s="148">
        <f t="shared" si="312"/>
        <v>8.7827940483952746E-2</v>
      </c>
      <c r="AA147" s="148">
        <f t="shared" si="312"/>
        <v>8.396893042461448E-2</v>
      </c>
      <c r="AB147" s="148">
        <f t="shared" si="312"/>
        <v>8.2681292284950803E-2</v>
      </c>
      <c r="AC147" s="148">
        <f t="shared" si="312"/>
        <v>8.2750548684183536E-2</v>
      </c>
      <c r="AD147" s="148">
        <f t="shared" si="312"/>
        <v>8.4298325022755166E-2</v>
      </c>
      <c r="AE147" s="148">
        <f t="shared" si="312"/>
        <v>8.3876432716163282E-2</v>
      </c>
      <c r="AF147" s="148">
        <f t="shared" si="312"/>
        <v>8.217957231694259E-2</v>
      </c>
      <c r="AG147" s="148">
        <f t="shared" si="312"/>
        <v>8.4382863613487694E-2</v>
      </c>
      <c r="AH147" s="148">
        <f t="shared" si="312"/>
        <v>8.7658354672829106E-2</v>
      </c>
      <c r="AI147" s="148">
        <f t="shared" si="312"/>
        <v>8.9802981895633668E-2</v>
      </c>
      <c r="AJ147" s="148">
        <f t="shared" si="312"/>
        <v>9.0711001329111446E-2</v>
      </c>
      <c r="AK147" s="148">
        <f t="shared" si="312"/>
        <v>9.1516336895255984E-2</v>
      </c>
      <c r="AL147" s="148">
        <f t="shared" si="312"/>
        <v>9.3069073008350267E-2</v>
      </c>
      <c r="AM147" s="148">
        <f t="shared" ref="AM147:BH147" si="313">SUMPRODUCT(AM85:AM96,$E$130:$E$141)</f>
        <v>9.4204145521009558E-2</v>
      </c>
      <c r="AN147" s="148">
        <f t="shared" si="313"/>
        <v>9.0528211377097725E-2</v>
      </c>
      <c r="AO147" s="148">
        <f t="shared" si="313"/>
        <v>8.884608649973734E-2</v>
      </c>
      <c r="AP147" s="148">
        <f t="shared" si="313"/>
        <v>8.7254977278653084E-2</v>
      </c>
      <c r="AQ147" s="148">
        <f t="shared" si="313"/>
        <v>8.9475416182733247E-2</v>
      </c>
      <c r="AR147" s="148">
        <f t="shared" si="313"/>
        <v>8.9925692805315122E-2</v>
      </c>
      <c r="AS147" s="148">
        <f t="shared" si="313"/>
        <v>9.1315621814475056E-2</v>
      </c>
      <c r="AT147" s="148">
        <f t="shared" si="313"/>
        <v>8.4789974518235389E-2</v>
      </c>
      <c r="AU147" s="148">
        <f t="shared" si="313"/>
        <v>8.8159551292932709E-2</v>
      </c>
      <c r="AV147" s="148">
        <f t="shared" si="313"/>
        <v>8.9668513057570204E-2</v>
      </c>
      <c r="AW147" s="148">
        <f t="shared" si="313"/>
        <v>8.6669369511905708E-2</v>
      </c>
      <c r="AX147" s="148">
        <f t="shared" si="313"/>
        <v>8.7197700521781357E-2</v>
      </c>
      <c r="AY147" s="148">
        <f t="shared" si="313"/>
        <v>8.6740011580775919E-2</v>
      </c>
      <c r="AZ147" s="148">
        <f t="shared" si="313"/>
        <v>8.9153934220224509E-2</v>
      </c>
      <c r="BA147" s="148">
        <f t="shared" si="313"/>
        <v>9.169703724048564E-2</v>
      </c>
      <c r="BB147" s="148">
        <f t="shared" si="313"/>
        <v>9.200613973570948E-2</v>
      </c>
      <c r="BC147" s="148">
        <f t="shared" si="313"/>
        <v>9.2054874425749611E-2</v>
      </c>
      <c r="BD147" s="148">
        <f t="shared" si="313"/>
        <v>8.916680117651278E-2</v>
      </c>
      <c r="BE147" s="148">
        <f t="shared" si="313"/>
        <v>9.0104734889810176E-2</v>
      </c>
      <c r="BF147" s="148">
        <f t="shared" si="313"/>
        <v>9.3944164841278113E-2</v>
      </c>
      <c r="BG147" s="148">
        <f t="shared" si="313"/>
        <v>8.5880529520360696E-2</v>
      </c>
      <c r="BH147" s="148">
        <f t="shared" si="313"/>
        <v>8.635386119257088E-2</v>
      </c>
      <c r="BI147" s="148">
        <f t="shared" ref="BI147:BK147" si="314">SUMPRODUCT(BI85:BI96,$E$130:$E$141)</f>
        <v>8.6527793098376646E-2</v>
      </c>
      <c r="BJ147" s="148">
        <f t="shared" si="314"/>
        <v>8.4459226665091647E-2</v>
      </c>
      <c r="BK147" s="148">
        <f t="shared" si="314"/>
        <v>8.1398284668015811E-2</v>
      </c>
    </row>
    <row r="148" spans="1:64">
      <c r="A148" s="75" t="s">
        <v>95</v>
      </c>
      <c r="B148" s="75" t="s">
        <v>761</v>
      </c>
      <c r="C148" s="75"/>
      <c r="D148" s="75"/>
      <c r="E148" s="75"/>
      <c r="F148" s="75"/>
      <c r="G148" s="148">
        <f t="shared" ref="G148:AL148" si="315">SUMPRODUCT(G85:G96,$F$130:$F$141)</f>
        <v>4.8611790191631012E-2</v>
      </c>
      <c r="H148" s="148">
        <f t="shared" si="315"/>
        <v>4.8140216669505846E-2</v>
      </c>
      <c r="I148" s="148">
        <f t="shared" si="315"/>
        <v>4.8239118875189391E-2</v>
      </c>
      <c r="J148" s="148">
        <f t="shared" si="315"/>
        <v>4.8343315285995794E-2</v>
      </c>
      <c r="K148" s="148">
        <f t="shared" si="315"/>
        <v>4.8945964246557588E-2</v>
      </c>
      <c r="L148" s="148">
        <f t="shared" si="315"/>
        <v>4.8929190513560421E-2</v>
      </c>
      <c r="M148" s="148">
        <f t="shared" si="315"/>
        <v>4.8601001401357743E-2</v>
      </c>
      <c r="N148" s="148">
        <f t="shared" si="315"/>
        <v>4.8250281985209038E-2</v>
      </c>
      <c r="O148" s="148">
        <f t="shared" si="315"/>
        <v>4.8377116339005745E-2</v>
      </c>
      <c r="P148" s="148">
        <f t="shared" si="315"/>
        <v>4.8059527131028956E-2</v>
      </c>
      <c r="Q148" s="148">
        <f t="shared" si="315"/>
        <v>4.8358077651512385E-2</v>
      </c>
      <c r="R148" s="148">
        <f t="shared" si="315"/>
        <v>4.6852102327355899E-2</v>
      </c>
      <c r="S148" s="148">
        <f t="shared" si="315"/>
        <v>4.6981715711990099E-2</v>
      </c>
      <c r="T148" s="148">
        <f t="shared" si="315"/>
        <v>4.8793382504172769E-2</v>
      </c>
      <c r="U148" s="148">
        <f t="shared" si="315"/>
        <v>4.8602676608169283E-2</v>
      </c>
      <c r="V148" s="148">
        <f t="shared" si="315"/>
        <v>4.8771822917751541E-2</v>
      </c>
      <c r="W148" s="148">
        <f t="shared" si="315"/>
        <v>4.8710814905632692E-2</v>
      </c>
      <c r="X148" s="148">
        <f t="shared" si="315"/>
        <v>4.9022469434959803E-2</v>
      </c>
      <c r="Y148" s="148">
        <f t="shared" si="315"/>
        <v>5.0795845285378054E-2</v>
      </c>
      <c r="Z148" s="148">
        <f t="shared" si="315"/>
        <v>5.3372115663261596E-2</v>
      </c>
      <c r="AA148" s="148">
        <f t="shared" si="315"/>
        <v>5.1972109551998824E-2</v>
      </c>
      <c r="AB148" s="148">
        <f t="shared" si="315"/>
        <v>5.3032079708908962E-2</v>
      </c>
      <c r="AC148" s="148">
        <f t="shared" si="315"/>
        <v>5.1506317559945031E-2</v>
      </c>
      <c r="AD148" s="148">
        <f t="shared" si="315"/>
        <v>5.3660488147532562E-2</v>
      </c>
      <c r="AE148" s="148">
        <f t="shared" si="315"/>
        <v>5.4935053617928692E-2</v>
      </c>
      <c r="AF148" s="148">
        <f t="shared" si="315"/>
        <v>5.4149550078247254E-2</v>
      </c>
      <c r="AG148" s="148">
        <f t="shared" si="315"/>
        <v>5.2621728736789136E-2</v>
      </c>
      <c r="AH148" s="148">
        <f t="shared" si="315"/>
        <v>5.6172188911789815E-2</v>
      </c>
      <c r="AI148" s="148">
        <f t="shared" si="315"/>
        <v>5.6242133798044346E-2</v>
      </c>
      <c r="AJ148" s="148">
        <f t="shared" si="315"/>
        <v>5.6232286658066531E-2</v>
      </c>
      <c r="AK148" s="148">
        <f t="shared" si="315"/>
        <v>5.81967032644434E-2</v>
      </c>
      <c r="AL148" s="148">
        <f t="shared" si="315"/>
        <v>5.9569298691040398E-2</v>
      </c>
      <c r="AM148" s="148">
        <f t="shared" ref="AM148:BH148" si="316">SUMPRODUCT(AM85:AM96,$F$130:$F$141)</f>
        <v>6.0283594858931734E-2</v>
      </c>
      <c r="AN148" s="148">
        <f t="shared" si="316"/>
        <v>6.0188255799605128E-2</v>
      </c>
      <c r="AO148" s="148">
        <f t="shared" si="316"/>
        <v>5.910815385513337E-2</v>
      </c>
      <c r="AP148" s="148">
        <f t="shared" si="316"/>
        <v>5.7963995046001401E-2</v>
      </c>
      <c r="AQ148" s="148">
        <f t="shared" si="316"/>
        <v>5.7586624080526519E-2</v>
      </c>
      <c r="AR148" s="148">
        <f t="shared" si="316"/>
        <v>5.7287350292857746E-2</v>
      </c>
      <c r="AS148" s="148">
        <f t="shared" si="316"/>
        <v>5.8721330275229362E-2</v>
      </c>
      <c r="AT148" s="148">
        <f t="shared" si="316"/>
        <v>5.2587394489568395E-2</v>
      </c>
      <c r="AU148" s="148">
        <f t="shared" si="316"/>
        <v>5.4379208396989759E-2</v>
      </c>
      <c r="AV148" s="148">
        <f t="shared" si="316"/>
        <v>5.4565500385218249E-2</v>
      </c>
      <c r="AW148" s="148">
        <f t="shared" si="316"/>
        <v>5.6044814492524325E-2</v>
      </c>
      <c r="AX148" s="148">
        <f t="shared" si="316"/>
        <v>5.3670215993204713E-2</v>
      </c>
      <c r="AY148" s="148">
        <f t="shared" si="316"/>
        <v>5.5661913723219457E-2</v>
      </c>
      <c r="AZ148" s="148">
        <f t="shared" si="316"/>
        <v>5.5048196010198037E-2</v>
      </c>
      <c r="BA148" s="148">
        <f t="shared" si="316"/>
        <v>5.6752390912420063E-2</v>
      </c>
      <c r="BB148" s="148">
        <f t="shared" si="316"/>
        <v>5.7292225293235972E-2</v>
      </c>
      <c r="BC148" s="148">
        <f t="shared" si="316"/>
        <v>5.8012876251757176E-2</v>
      </c>
      <c r="BD148" s="148">
        <f t="shared" si="316"/>
        <v>5.9117301553140364E-2</v>
      </c>
      <c r="BE148" s="148">
        <f t="shared" si="316"/>
        <v>5.9154756709578885E-2</v>
      </c>
      <c r="BF148" s="148">
        <f t="shared" si="316"/>
        <v>6.3714426654149725E-2</v>
      </c>
      <c r="BG148" s="148">
        <f t="shared" si="316"/>
        <v>6.0837926474242902E-2</v>
      </c>
      <c r="BH148" s="148">
        <f t="shared" si="316"/>
        <v>6.4219763618590608E-2</v>
      </c>
      <c r="BI148" s="148">
        <f t="shared" ref="BI148:BK148" si="317">SUMPRODUCT(BI85:BI96,$F$130:$F$141)</f>
        <v>6.4052474583126517E-2</v>
      </c>
      <c r="BJ148" s="148">
        <f t="shared" si="317"/>
        <v>6.0014421278522627E-2</v>
      </c>
      <c r="BK148" s="148">
        <f t="shared" si="317"/>
        <v>5.7822106581863729E-2</v>
      </c>
    </row>
    <row r="149" spans="1:64">
      <c r="A149" s="75" t="s">
        <v>95</v>
      </c>
      <c r="B149" s="75" t="s">
        <v>762</v>
      </c>
      <c r="C149" s="75"/>
      <c r="D149" s="75"/>
      <c r="E149" s="75"/>
      <c r="F149" s="75"/>
      <c r="G149" s="148">
        <f t="shared" ref="G149:AL149" si="318">SUMPRODUCT(G85:G96,$G$130:$G$141)</f>
        <v>3.4468492076729813E-2</v>
      </c>
      <c r="H149" s="148">
        <f t="shared" si="318"/>
        <v>3.4554545241336859E-2</v>
      </c>
      <c r="I149" s="148">
        <f t="shared" si="318"/>
        <v>3.4536497477019361E-2</v>
      </c>
      <c r="J149" s="148">
        <f t="shared" si="318"/>
        <v>3.4517483621342784E-2</v>
      </c>
      <c r="K149" s="148">
        <f t="shared" si="318"/>
        <v>3.4407511691685294E-2</v>
      </c>
      <c r="L149" s="148">
        <f t="shared" si="318"/>
        <v>3.4410572577716757E-2</v>
      </c>
      <c r="M149" s="148">
        <f t="shared" si="318"/>
        <v>3.4470460824977421E-2</v>
      </c>
      <c r="N149" s="148">
        <f t="shared" si="318"/>
        <v>3.4534460422564486E-2</v>
      </c>
      <c r="O149" s="148">
        <f t="shared" si="318"/>
        <v>3.4511315574490942E-2</v>
      </c>
      <c r="P149" s="148">
        <f t="shared" si="318"/>
        <v>3.4569269541601472E-2</v>
      </c>
      <c r="Q149" s="148">
        <f t="shared" si="318"/>
        <v>3.4514789771475929E-2</v>
      </c>
      <c r="R149" s="148">
        <f t="shared" si="318"/>
        <v>3.478960151637573E-2</v>
      </c>
      <c r="S149" s="148">
        <f t="shared" si="318"/>
        <v>3.4765949548231E-2</v>
      </c>
      <c r="T149" s="148">
        <f t="shared" si="318"/>
        <v>3.443535494661254E-2</v>
      </c>
      <c r="U149" s="148">
        <f t="shared" si="318"/>
        <v>3.4470155131717001E-2</v>
      </c>
      <c r="V149" s="148">
        <f t="shared" si="318"/>
        <v>3.4439289159523399E-2</v>
      </c>
      <c r="W149" s="148">
        <f t="shared" si="318"/>
        <v>3.4450421956983168E-2</v>
      </c>
      <c r="X149" s="148">
        <f t="shared" si="318"/>
        <v>3.3588500936226465E-2</v>
      </c>
      <c r="Y149" s="148">
        <f t="shared" si="318"/>
        <v>3.5257727456604888E-2</v>
      </c>
      <c r="Z149" s="148">
        <f t="shared" si="318"/>
        <v>3.7615350829529798E-2</v>
      </c>
      <c r="AA149" s="148">
        <f t="shared" si="318"/>
        <v>3.5751708324197905E-2</v>
      </c>
      <c r="AB149" s="148">
        <f t="shared" si="318"/>
        <v>3.6950295639320022E-2</v>
      </c>
      <c r="AC149" s="148">
        <f t="shared" si="318"/>
        <v>3.3428199290300081E-2</v>
      </c>
      <c r="AD149" s="148">
        <f t="shared" si="318"/>
        <v>3.5121220665637741E-2</v>
      </c>
      <c r="AE149" s="148">
        <f t="shared" si="318"/>
        <v>3.6892825654589817E-2</v>
      </c>
      <c r="AF149" s="148">
        <f t="shared" si="318"/>
        <v>3.6441216744913921E-2</v>
      </c>
      <c r="AG149" s="148">
        <f t="shared" si="318"/>
        <v>3.4498458731756422E-2</v>
      </c>
      <c r="AH149" s="148">
        <f t="shared" si="318"/>
        <v>3.7541247683883998E-2</v>
      </c>
      <c r="AI149" s="148">
        <f t="shared" si="318"/>
        <v>3.5244457353083555E-2</v>
      </c>
      <c r="AJ149" s="148">
        <f t="shared" si="318"/>
        <v>3.5119937649036391E-2</v>
      </c>
      <c r="AK149" s="148">
        <f t="shared" si="318"/>
        <v>3.5355874236730853E-2</v>
      </c>
      <c r="AL149" s="148">
        <f t="shared" si="318"/>
        <v>3.7137849808169719E-2</v>
      </c>
      <c r="AM149" s="148">
        <f t="shared" ref="AM149:BH149" si="319">SUMPRODUCT(AM85:AM96,$G$130:$G$141)</f>
        <v>3.7382848198487237E-2</v>
      </c>
      <c r="AN149" s="148">
        <f t="shared" si="319"/>
        <v>3.6699083785784792E-2</v>
      </c>
      <c r="AO149" s="148">
        <f t="shared" si="319"/>
        <v>3.6291075701861908E-2</v>
      </c>
      <c r="AP149" s="148">
        <f t="shared" si="319"/>
        <v>3.7475672328379325E-2</v>
      </c>
      <c r="AQ149" s="148">
        <f t="shared" si="319"/>
        <v>3.4939992257065428E-2</v>
      </c>
      <c r="AR149" s="148">
        <f t="shared" si="319"/>
        <v>3.3693067575837038E-2</v>
      </c>
      <c r="AS149" s="148">
        <f t="shared" si="319"/>
        <v>3.3034531090723754E-2</v>
      </c>
      <c r="AT149" s="148">
        <f t="shared" si="319"/>
        <v>2.9665750915750914E-2</v>
      </c>
      <c r="AU149" s="148">
        <f t="shared" si="319"/>
        <v>3.1056555197193456E-2</v>
      </c>
      <c r="AV149" s="148">
        <f t="shared" si="319"/>
        <v>2.9428017321537686E-2</v>
      </c>
      <c r="AW149" s="148">
        <f t="shared" si="319"/>
        <v>3.2475179969939087E-2</v>
      </c>
      <c r="AX149" s="148">
        <f t="shared" si="319"/>
        <v>2.9453343040893101E-2</v>
      </c>
      <c r="AY149" s="148">
        <f t="shared" si="319"/>
        <v>3.1887847423277361E-2</v>
      </c>
      <c r="AZ149" s="148">
        <f t="shared" si="319"/>
        <v>3.1924079578545449E-2</v>
      </c>
      <c r="BA149" s="148">
        <f t="shared" si="319"/>
        <v>3.5738066565255355E-2</v>
      </c>
      <c r="BB149" s="148">
        <f t="shared" si="319"/>
        <v>3.458173480191961E-2</v>
      </c>
      <c r="BC149" s="148">
        <f t="shared" si="319"/>
        <v>3.4821493268408624E-2</v>
      </c>
      <c r="BD149" s="148">
        <f t="shared" si="319"/>
        <v>3.3739328885541091E-2</v>
      </c>
      <c r="BE149" s="148">
        <f t="shared" si="319"/>
        <v>3.5523947196159721E-2</v>
      </c>
      <c r="BF149" s="148">
        <f t="shared" si="319"/>
        <v>4.0155179757310248E-2</v>
      </c>
      <c r="BG149" s="148">
        <f t="shared" si="319"/>
        <v>4.2043326410338332E-2</v>
      </c>
      <c r="BH149" s="148">
        <f t="shared" si="319"/>
        <v>4.0792677508220035E-2</v>
      </c>
      <c r="BI149" s="148">
        <f t="shared" ref="BI149:BK149" si="320">SUMPRODUCT(BI85:BI96,$G$130:$G$141)</f>
        <v>4.1299317007703201E-2</v>
      </c>
      <c r="BJ149" s="148">
        <f t="shared" si="320"/>
        <v>3.4638631307463627E-2</v>
      </c>
      <c r="BK149" s="148">
        <f t="shared" si="320"/>
        <v>3.2499759082586489E-2</v>
      </c>
    </row>
    <row r="150" spans="1:64">
      <c r="A150" s="75" t="s">
        <v>95</v>
      </c>
      <c r="B150" s="75" t="s">
        <v>763</v>
      </c>
      <c r="C150" s="75"/>
      <c r="D150" s="75"/>
      <c r="E150" s="75"/>
      <c r="F150" s="75"/>
      <c r="G150" s="148">
        <f t="shared" ref="G150:AL150" si="321">SUMPRODUCT(G85:G96,$H$130:$H$141)</f>
        <v>7.1246856046769062E-3</v>
      </c>
      <c r="H150" s="148">
        <f t="shared" si="321"/>
        <v>7.1424729143668075E-3</v>
      </c>
      <c r="I150" s="148">
        <f t="shared" si="321"/>
        <v>7.1387424161963838E-3</v>
      </c>
      <c r="J150" s="148">
        <f t="shared" si="321"/>
        <v>7.1348122255884871E-3</v>
      </c>
      <c r="K150" s="148">
        <f t="shared" si="321"/>
        <v>7.1120808736510402E-3</v>
      </c>
      <c r="L150" s="148">
        <f t="shared" si="321"/>
        <v>7.1127135630822281E-3</v>
      </c>
      <c r="M150" s="148">
        <f t="shared" si="321"/>
        <v>7.1250925476980202E-3</v>
      </c>
      <c r="N150" s="148">
        <f t="shared" si="321"/>
        <v>7.1383213541865269E-3</v>
      </c>
      <c r="O150" s="148">
        <f t="shared" si="321"/>
        <v>7.1335372816624092E-3</v>
      </c>
      <c r="P150" s="148">
        <f t="shared" si="321"/>
        <v>7.1455164478611277E-3</v>
      </c>
      <c r="Q150" s="148">
        <f t="shared" si="321"/>
        <v>7.1342554030467643E-3</v>
      </c>
      <c r="R150" s="148">
        <f t="shared" si="321"/>
        <v>7.1910593757452288E-3</v>
      </c>
      <c r="S150" s="148">
        <f t="shared" si="321"/>
        <v>7.1861704807918919E-3</v>
      </c>
      <c r="T150" s="148">
        <f t="shared" si="321"/>
        <v>7.1178361134545658E-3</v>
      </c>
      <c r="U150" s="148">
        <f t="shared" si="321"/>
        <v>7.1250293604727972E-3</v>
      </c>
      <c r="V150" s="148">
        <f t="shared" si="321"/>
        <v>7.1186493207753077E-3</v>
      </c>
      <c r="W150" s="148">
        <f t="shared" si="321"/>
        <v>7.1209504856079575E-3</v>
      </c>
      <c r="X150" s="148">
        <f t="shared" si="321"/>
        <v>6.8275691155413598E-3</v>
      </c>
      <c r="Y150" s="148">
        <f t="shared" si="321"/>
        <v>7.3432673212709635E-3</v>
      </c>
      <c r="Z150" s="148">
        <f t="shared" si="321"/>
        <v>7.2202374483807848E-3</v>
      </c>
      <c r="AA150" s="148">
        <f t="shared" si="321"/>
        <v>8.5267759263319438E-3</v>
      </c>
      <c r="AB150" s="148">
        <f t="shared" si="321"/>
        <v>8.3244499403035965E-3</v>
      </c>
      <c r="AC150" s="148">
        <f t="shared" si="321"/>
        <v>7.5995323364716014E-3</v>
      </c>
      <c r="AD150" s="148">
        <f t="shared" si="321"/>
        <v>7.2817731212157198E-3</v>
      </c>
      <c r="AE150" s="148">
        <f t="shared" si="321"/>
        <v>7.450636648828197E-3</v>
      </c>
      <c r="AF150" s="148">
        <f t="shared" si="321"/>
        <v>7.1669600938967133E-3</v>
      </c>
      <c r="AG150" s="148">
        <f t="shared" si="321"/>
        <v>7.2463198288877711E-3</v>
      </c>
      <c r="AH150" s="148">
        <f t="shared" si="321"/>
        <v>6.9346855286990198E-3</v>
      </c>
      <c r="AI150" s="148">
        <f t="shared" si="321"/>
        <v>6.9532384548358986E-3</v>
      </c>
      <c r="AJ150" s="148">
        <f t="shared" si="321"/>
        <v>6.9422862671514006E-3</v>
      </c>
      <c r="AK150" s="148">
        <f t="shared" si="321"/>
        <v>6.7978657820573036E-3</v>
      </c>
      <c r="AL150" s="148">
        <f t="shared" si="321"/>
        <v>6.8272540058677503E-3</v>
      </c>
      <c r="AM150" s="148">
        <f t="shared" ref="AM150:BH150" si="322">SUMPRODUCT(AM85:AM96,$H$130:$H$141)</f>
        <v>7.1071282739310513E-3</v>
      </c>
      <c r="AN150" s="148">
        <f t="shared" si="322"/>
        <v>7.4218749999999997E-3</v>
      </c>
      <c r="AO150" s="148">
        <f t="shared" si="322"/>
        <v>6.8478958734605735E-3</v>
      </c>
      <c r="AP150" s="148">
        <f t="shared" si="322"/>
        <v>6.2566348195329073E-3</v>
      </c>
      <c r="AQ150" s="148">
        <f t="shared" si="322"/>
        <v>6.7581300813008126E-3</v>
      </c>
      <c r="AR150" s="148">
        <f t="shared" si="322"/>
        <v>6.3781799108313646E-3</v>
      </c>
      <c r="AS150" s="148">
        <f t="shared" si="322"/>
        <v>6.6940621814475043E-3</v>
      </c>
      <c r="AT150" s="148">
        <f t="shared" si="322"/>
        <v>6.1843048256091729E-3</v>
      </c>
      <c r="AU150" s="148">
        <f t="shared" si="322"/>
        <v>5.865939568833814E-3</v>
      </c>
      <c r="AV150" s="148">
        <f t="shared" si="322"/>
        <v>6.3600860763529127E-3</v>
      </c>
      <c r="AW150" s="148">
        <f t="shared" si="322"/>
        <v>7.355529625820742E-3</v>
      </c>
      <c r="AX150" s="148">
        <f t="shared" si="322"/>
        <v>6.2595558791408816E-3</v>
      </c>
      <c r="AY150" s="148">
        <f t="shared" si="322"/>
        <v>6.5322814128546619E-3</v>
      </c>
      <c r="AZ150" s="148">
        <f t="shared" si="322"/>
        <v>5.0750806539311992E-3</v>
      </c>
      <c r="BA150" s="148">
        <f t="shared" si="322"/>
        <v>5.8055332544578722E-3</v>
      </c>
      <c r="BB150" s="148">
        <f t="shared" si="322"/>
        <v>6.2409760323418996E-3</v>
      </c>
      <c r="BC150" s="148">
        <f t="shared" si="322"/>
        <v>5.9785444111125612E-3</v>
      </c>
      <c r="BD150" s="148">
        <f t="shared" si="322"/>
        <v>7.8331808888410636E-3</v>
      </c>
      <c r="BE150" s="148">
        <f t="shared" si="322"/>
        <v>8.0583133318786818E-3</v>
      </c>
      <c r="BF150" s="148">
        <f t="shared" si="322"/>
        <v>8.0574606237613453E-3</v>
      </c>
      <c r="BG150" s="148">
        <f t="shared" si="322"/>
        <v>7.1776147619554793E-3</v>
      </c>
      <c r="BH150" s="148">
        <f t="shared" si="322"/>
        <v>6.2809917355371907E-3</v>
      </c>
      <c r="BI150" s="148">
        <f t="shared" ref="BI150:BK150" si="323">SUMPRODUCT(BI85:BI96,$H$130:$H$141)</f>
        <v>6.5430064530362375E-3</v>
      </c>
      <c r="BJ150" s="148">
        <f t="shared" si="323"/>
        <v>7.6309727718386388E-3</v>
      </c>
      <c r="BK150" s="148">
        <f t="shared" si="323"/>
        <v>7.8274067649609716E-3</v>
      </c>
    </row>
    <row r="151" spans="1:64">
      <c r="A151" s="75" t="s">
        <v>95</v>
      </c>
      <c r="B151" s="75" t="s">
        <v>759</v>
      </c>
      <c r="C151" s="75"/>
      <c r="D151" s="75"/>
      <c r="E151" s="75"/>
      <c r="F151" s="75"/>
      <c r="G151" s="148">
        <f t="shared" ref="G151:AL151" si="324">SUMPRODUCT(G85:G96,$I$130:$I$141)</f>
        <v>0.17105068698112072</v>
      </c>
      <c r="H151" s="148">
        <f t="shared" si="324"/>
        <v>0.17147772779538575</v>
      </c>
      <c r="I151" s="148">
        <f t="shared" si="324"/>
        <v>0.17138816534867035</v>
      </c>
      <c r="J151" s="148">
        <f t="shared" si="324"/>
        <v>0.17129380865130167</v>
      </c>
      <c r="K151" s="148">
        <f t="shared" si="324"/>
        <v>0.17074807041376355</v>
      </c>
      <c r="L151" s="148">
        <f t="shared" si="324"/>
        <v>0.17076326013129708</v>
      </c>
      <c r="M151" s="148">
        <f t="shared" si="324"/>
        <v>0.17106045693971061</v>
      </c>
      <c r="N151" s="148">
        <f t="shared" si="324"/>
        <v>0.17137805641895137</v>
      </c>
      <c r="O151" s="148">
        <f t="shared" si="324"/>
        <v>0.17126319957652722</v>
      </c>
      <c r="P151" s="148">
        <f t="shared" si="324"/>
        <v>0.17155079747507965</v>
      </c>
      <c r="Q151" s="148">
        <f t="shared" si="324"/>
        <v>0.17128044035920106</v>
      </c>
      <c r="R151" s="148">
        <f t="shared" si="324"/>
        <v>0.17264419998207495</v>
      </c>
      <c r="S151" s="148">
        <f t="shared" si="324"/>
        <v>0.17252682654460036</v>
      </c>
      <c r="T151" s="148">
        <f t="shared" si="324"/>
        <v>0.17088624320857257</v>
      </c>
      <c r="U151" s="148">
        <f t="shared" si="324"/>
        <v>0.17105893992985466</v>
      </c>
      <c r="V151" s="148">
        <f t="shared" si="324"/>
        <v>0.17090576683088929</v>
      </c>
      <c r="W151" s="148">
        <f t="shared" si="324"/>
        <v>0.17096101359507257</v>
      </c>
      <c r="X151" s="148">
        <f t="shared" si="324"/>
        <v>0.17275443330763304</v>
      </c>
      <c r="Y151" s="148">
        <f t="shared" si="324"/>
        <v>0.1742470211827008</v>
      </c>
      <c r="Z151" s="148">
        <f t="shared" si="324"/>
        <v>0.17227912410345575</v>
      </c>
      <c r="AA151" s="148">
        <f t="shared" si="324"/>
        <v>0.15998410436307828</v>
      </c>
      <c r="AB151" s="148">
        <f t="shared" si="324"/>
        <v>0.1482460628802092</v>
      </c>
      <c r="AC151" s="148">
        <f t="shared" si="324"/>
        <v>0.15622115562119254</v>
      </c>
      <c r="AD151" s="148">
        <f t="shared" si="324"/>
        <v>0.15318918437611304</v>
      </c>
      <c r="AE151" s="148">
        <f t="shared" si="324"/>
        <v>0.14470689549117305</v>
      </c>
      <c r="AF151" s="148">
        <f t="shared" si="324"/>
        <v>0.14015011119347665</v>
      </c>
      <c r="AG151" s="148">
        <f t="shared" si="324"/>
        <v>0.15880567438349275</v>
      </c>
      <c r="AH151" s="148">
        <f t="shared" si="324"/>
        <v>0.15743082880519646</v>
      </c>
      <c r="AI151" s="148">
        <f t="shared" si="324"/>
        <v>0.16780424048794654</v>
      </c>
      <c r="AJ151" s="148">
        <f t="shared" si="324"/>
        <v>0.17239357335522457</v>
      </c>
      <c r="AK151" s="148">
        <f t="shared" si="324"/>
        <v>0.16659816815406295</v>
      </c>
      <c r="AL151" s="148">
        <f t="shared" si="324"/>
        <v>0.16749887158654936</v>
      </c>
      <c r="AM151" s="148">
        <f t="shared" ref="AM151:BH151" si="325">SUMPRODUCT(AM85:AM96,$I$130:$I$141)</f>
        <v>0.16960275331038913</v>
      </c>
      <c r="AN151" s="148">
        <f t="shared" si="325"/>
        <v>0.15169977788746297</v>
      </c>
      <c r="AO151" s="148">
        <f t="shared" si="325"/>
        <v>0.14868966322301991</v>
      </c>
      <c r="AP151" s="148">
        <f t="shared" si="325"/>
        <v>0.14645491116325843</v>
      </c>
      <c r="AQ151" s="148">
        <f t="shared" si="325"/>
        <v>0.15944396051103368</v>
      </c>
      <c r="AR151" s="148">
        <f t="shared" si="325"/>
        <v>0.16319171256228687</v>
      </c>
      <c r="AS151" s="148">
        <f t="shared" si="325"/>
        <v>0.16297145769622837</v>
      </c>
      <c r="AT151" s="148">
        <f t="shared" si="325"/>
        <v>0.16101290014333494</v>
      </c>
      <c r="AU151" s="148">
        <f t="shared" si="325"/>
        <v>0.1689017144797148</v>
      </c>
      <c r="AV151" s="148">
        <f t="shared" si="325"/>
        <v>0.17551506336175976</v>
      </c>
      <c r="AW151" s="148">
        <f t="shared" si="325"/>
        <v>0.15312277509690689</v>
      </c>
      <c r="AX151" s="148">
        <f t="shared" si="325"/>
        <v>0.16763742264288317</v>
      </c>
      <c r="AY151" s="148">
        <f t="shared" si="325"/>
        <v>0.15539048928778229</v>
      </c>
      <c r="AZ151" s="148">
        <f t="shared" si="325"/>
        <v>0.17052869105013232</v>
      </c>
      <c r="BA151" s="148">
        <f t="shared" si="325"/>
        <v>0.17472323164032788</v>
      </c>
      <c r="BB151" s="148">
        <f t="shared" si="325"/>
        <v>0.17356957221236746</v>
      </c>
      <c r="BC151" s="148">
        <f t="shared" si="325"/>
        <v>0.17020999086996222</v>
      </c>
      <c r="BD151" s="148">
        <f t="shared" si="325"/>
        <v>0.15024749811686217</v>
      </c>
      <c r="BE151" s="148">
        <f t="shared" si="325"/>
        <v>0.15474989090115646</v>
      </c>
      <c r="BF151" s="148">
        <f t="shared" si="325"/>
        <v>0.15114869093564204</v>
      </c>
      <c r="BG151" s="148">
        <f t="shared" si="325"/>
        <v>0.12521301523058898</v>
      </c>
      <c r="BH151" s="148">
        <f t="shared" si="325"/>
        <v>0.11067048786990137</v>
      </c>
      <c r="BI151" s="148">
        <f t="shared" ref="BI151:BK151" si="326">SUMPRODUCT(BI85:BI96,$I$130:$I$141)</f>
        <v>0.11237659257625064</v>
      </c>
      <c r="BJ151" s="148">
        <f t="shared" si="326"/>
        <v>0.12222402693284508</v>
      </c>
      <c r="BK151" s="148">
        <f t="shared" si="326"/>
        <v>0.11788089043076033</v>
      </c>
    </row>
    <row r="152" spans="1:64">
      <c r="A152" s="75" t="s">
        <v>95</v>
      </c>
      <c r="B152" s="75" t="s">
        <v>812</v>
      </c>
      <c r="C152" s="75"/>
      <c r="D152" s="75"/>
      <c r="E152" s="75"/>
      <c r="F152" s="75"/>
      <c r="G152" s="148">
        <f t="shared" ref="G152:AL152" si="327">SUMPRODUCT(G85:G96,$J$130:$J$141)</f>
        <v>0.15809881084467631</v>
      </c>
      <c r="H152" s="148">
        <f t="shared" si="327"/>
        <v>0.15849351633290912</v>
      </c>
      <c r="I152" s="148">
        <f t="shared" si="327"/>
        <v>0.15841073551178558</v>
      </c>
      <c r="J152" s="148">
        <f t="shared" si="327"/>
        <v>0.15832352345837322</v>
      </c>
      <c r="K152" s="148">
        <f t="shared" si="327"/>
        <v>0.15781910825893719</v>
      </c>
      <c r="L152" s="148">
        <f t="shared" si="327"/>
        <v>0.15783314781833041</v>
      </c>
      <c r="M152" s="148">
        <f t="shared" si="327"/>
        <v>0.15810784102667863</v>
      </c>
      <c r="N152" s="148">
        <f t="shared" si="327"/>
        <v>0.15840139202538578</v>
      </c>
      <c r="O152" s="148">
        <f t="shared" si="327"/>
        <v>0.15829523208808816</v>
      </c>
      <c r="P152" s="148">
        <f t="shared" si="327"/>
        <v>0.15856105321143499</v>
      </c>
      <c r="Q152" s="148">
        <f t="shared" si="327"/>
        <v>0.15831116740695109</v>
      </c>
      <c r="R152" s="148">
        <f t="shared" si="327"/>
        <v>0.15957166380401111</v>
      </c>
      <c r="S152" s="148">
        <f t="shared" si="327"/>
        <v>0.15946317782703556</v>
      </c>
      <c r="T152" s="148">
        <f t="shared" si="327"/>
        <v>0.15794681867586649</v>
      </c>
      <c r="U152" s="148">
        <f t="shared" si="327"/>
        <v>0.15810643888408277</v>
      </c>
      <c r="V152" s="148">
        <f t="shared" si="327"/>
        <v>0.15796486397884729</v>
      </c>
      <c r="W152" s="148">
        <f t="shared" si="327"/>
        <v>0.15801592748449317</v>
      </c>
      <c r="X152" s="148">
        <f t="shared" si="327"/>
        <v>0.16232514594118297</v>
      </c>
      <c r="Y152" s="148">
        <f t="shared" si="327"/>
        <v>0.15460889232127101</v>
      </c>
      <c r="Z152" s="148">
        <f t="shared" si="327"/>
        <v>0.14752227776570306</v>
      </c>
      <c r="AA152" s="148">
        <f t="shared" si="327"/>
        <v>0.16003891690418767</v>
      </c>
      <c r="AB152" s="148">
        <f t="shared" si="327"/>
        <v>0.15657513218488822</v>
      </c>
      <c r="AC152" s="148">
        <f t="shared" si="327"/>
        <v>0.15183681004245894</v>
      </c>
      <c r="AD152" s="148">
        <f t="shared" si="327"/>
        <v>0.1545322331710792</v>
      </c>
      <c r="AE152" s="148">
        <f t="shared" si="327"/>
        <v>0.15699391031555637</v>
      </c>
      <c r="AF152" s="148">
        <f t="shared" si="327"/>
        <v>0.16563194959229061</v>
      </c>
      <c r="AG152" s="148">
        <f t="shared" si="327"/>
        <v>0.1509341972823352</v>
      </c>
      <c r="AH152" s="148">
        <f t="shared" si="327"/>
        <v>0.13851414652426458</v>
      </c>
      <c r="AI152" s="148">
        <f t="shared" si="327"/>
        <v>0.12438280569270985</v>
      </c>
      <c r="AJ152" s="148">
        <f t="shared" si="327"/>
        <v>0.13079043039756069</v>
      </c>
      <c r="AK152" s="148">
        <f t="shared" si="327"/>
        <v>0.12580730389854392</v>
      </c>
      <c r="AL152" s="148">
        <f t="shared" si="327"/>
        <v>0.12068381855111715</v>
      </c>
      <c r="AM152" s="148">
        <f t="shared" ref="AM152:BH152" si="328">SUMPRODUCT(AM85:AM96,$J$130:$J$141)</f>
        <v>0.10928658927842269</v>
      </c>
      <c r="AN152" s="148">
        <f t="shared" si="328"/>
        <v>0.11498951135241857</v>
      </c>
      <c r="AO152" s="148">
        <f t="shared" si="328"/>
        <v>0.12344598143932763</v>
      </c>
      <c r="AP152" s="148">
        <f t="shared" si="328"/>
        <v>0.12127053302044918</v>
      </c>
      <c r="AQ152" s="148">
        <f t="shared" si="328"/>
        <v>0.1159843205574913</v>
      </c>
      <c r="AR152" s="148">
        <f t="shared" si="328"/>
        <v>0.11715184893784419</v>
      </c>
      <c r="AS152" s="148">
        <f t="shared" si="328"/>
        <v>0.11307339449541287</v>
      </c>
      <c r="AT152" s="148">
        <f t="shared" si="328"/>
        <v>0.10739369326325848</v>
      </c>
      <c r="AU152" s="148">
        <f t="shared" si="328"/>
        <v>0.10360083177728738</v>
      </c>
      <c r="AV152" s="148">
        <f t="shared" si="328"/>
        <v>0.11333386466884515</v>
      </c>
      <c r="AW152" s="148">
        <f t="shared" si="328"/>
        <v>0.10979155130132111</v>
      </c>
      <c r="AX152" s="148">
        <f t="shared" si="328"/>
        <v>0.10904623225336733</v>
      </c>
      <c r="AY152" s="148">
        <f t="shared" si="328"/>
        <v>0.1194267515923567</v>
      </c>
      <c r="AZ152" s="148">
        <f t="shared" si="328"/>
        <v>0.1063000688730199</v>
      </c>
      <c r="BA152" s="148">
        <f t="shared" si="328"/>
        <v>0.10020704808586159</v>
      </c>
      <c r="BB152" s="148">
        <f t="shared" si="328"/>
        <v>9.8325151602656646E-2</v>
      </c>
      <c r="BC152" s="148">
        <f t="shared" si="328"/>
        <v>0.10170209990869963</v>
      </c>
      <c r="BD152" s="148">
        <f t="shared" si="328"/>
        <v>8.437802647153772E-2</v>
      </c>
      <c r="BE152" s="148">
        <f t="shared" si="328"/>
        <v>0.10068459524329043</v>
      </c>
      <c r="BF152" s="148">
        <f t="shared" si="328"/>
        <v>9.8062480442265593E-2</v>
      </c>
      <c r="BG152" s="148">
        <f t="shared" si="328"/>
        <v>9.1383533922675481E-2</v>
      </c>
      <c r="BH152" s="148">
        <f t="shared" si="328"/>
        <v>9.3655025326579586E-2</v>
      </c>
      <c r="BI152" s="148">
        <f t="shared" ref="BI152:BK152" si="329">SUMPRODUCT(BI85:BI96,$J$130:$J$141)</f>
        <v>8.3144889967459057E-2</v>
      </c>
      <c r="BJ152" s="148">
        <f t="shared" si="329"/>
        <v>9.7853050617211029E-2</v>
      </c>
      <c r="BK152" s="148">
        <f t="shared" si="329"/>
        <v>0.10598438855160451</v>
      </c>
    </row>
    <row r="153" spans="1:64">
      <c r="A153" s="75" t="s">
        <v>95</v>
      </c>
      <c r="B153" s="75" t="s">
        <v>385</v>
      </c>
      <c r="C153" s="75"/>
      <c r="D153" s="75"/>
      <c r="E153" s="75"/>
      <c r="F153" s="75"/>
      <c r="G153" s="148">
        <f t="shared" ref="G153:AL153" si="330">SUMPRODUCT(G85:G96,$K$130:$K$141)</f>
        <v>5.000000000000001E-2</v>
      </c>
      <c r="H153" s="148">
        <f t="shared" si="330"/>
        <v>5.000000000000001E-2</v>
      </c>
      <c r="I153" s="148">
        <f t="shared" si="330"/>
        <v>4.9999999999999996E-2</v>
      </c>
      <c r="J153" s="148">
        <f t="shared" si="330"/>
        <v>5.0000000000000017E-2</v>
      </c>
      <c r="K153" s="148">
        <f t="shared" si="330"/>
        <v>4.9999999999999996E-2</v>
      </c>
      <c r="L153" s="148">
        <f t="shared" si="330"/>
        <v>5.0000000000000017E-2</v>
      </c>
      <c r="M153" s="148">
        <f t="shared" si="330"/>
        <v>5.0000000000000017E-2</v>
      </c>
      <c r="N153" s="148">
        <f t="shared" si="330"/>
        <v>5.0000000000000017E-2</v>
      </c>
      <c r="O153" s="148">
        <f t="shared" si="330"/>
        <v>5.0000000000000017E-2</v>
      </c>
      <c r="P153" s="148">
        <f t="shared" si="330"/>
        <v>5.000000000000001E-2</v>
      </c>
      <c r="Q153" s="148">
        <f t="shared" si="330"/>
        <v>4.9999999999999996E-2</v>
      </c>
      <c r="R153" s="148">
        <f t="shared" si="330"/>
        <v>4.9999999999999996E-2</v>
      </c>
      <c r="S153" s="148">
        <f t="shared" si="330"/>
        <v>5.0000000000000017E-2</v>
      </c>
      <c r="T153" s="148">
        <f t="shared" si="330"/>
        <v>5.0000000000000017E-2</v>
      </c>
      <c r="U153" s="148">
        <f t="shared" si="330"/>
        <v>5.000000000000001E-2</v>
      </c>
      <c r="V153" s="148">
        <f t="shared" si="330"/>
        <v>5.0000000000000017E-2</v>
      </c>
      <c r="W153" s="148">
        <f t="shared" si="330"/>
        <v>5.000000000000001E-2</v>
      </c>
      <c r="X153" s="148">
        <f t="shared" si="330"/>
        <v>5.0000000000000017E-2</v>
      </c>
      <c r="Y153" s="148">
        <f t="shared" si="330"/>
        <v>5.0000000000000017E-2</v>
      </c>
      <c r="Z153" s="148">
        <f t="shared" si="330"/>
        <v>5.000000000000001E-2</v>
      </c>
      <c r="AA153" s="148">
        <f t="shared" si="330"/>
        <v>0.05</v>
      </c>
      <c r="AB153" s="148">
        <f t="shared" si="330"/>
        <v>4.9999999999999989E-2</v>
      </c>
      <c r="AC153" s="148">
        <f t="shared" si="330"/>
        <v>0.05</v>
      </c>
      <c r="AD153" s="148">
        <f t="shared" si="330"/>
        <v>0.05</v>
      </c>
      <c r="AE153" s="148">
        <f t="shared" si="330"/>
        <v>4.9999999999999996E-2</v>
      </c>
      <c r="AF153" s="148">
        <f t="shared" si="330"/>
        <v>4.9999999999999996E-2</v>
      </c>
      <c r="AG153" s="148">
        <f t="shared" si="330"/>
        <v>5.000000000000001E-2</v>
      </c>
      <c r="AH153" s="148">
        <f t="shared" si="330"/>
        <v>4.9999999999999996E-2</v>
      </c>
      <c r="AI153" s="148">
        <f t="shared" si="330"/>
        <v>4.9999999999999989E-2</v>
      </c>
      <c r="AJ153" s="148">
        <f t="shared" si="330"/>
        <v>0.05</v>
      </c>
      <c r="AK153" s="148">
        <f t="shared" si="330"/>
        <v>5.000000000000001E-2</v>
      </c>
      <c r="AL153" s="148">
        <f t="shared" si="330"/>
        <v>5.0000000000000017E-2</v>
      </c>
      <c r="AM153" s="148">
        <f t="shared" ref="AM153:BH153" si="331">SUMPRODUCT(AM85:AM96,$K$130:$K$141)</f>
        <v>5.0000000000000017E-2</v>
      </c>
      <c r="AN153" s="148">
        <f t="shared" si="331"/>
        <v>4.9999999999999996E-2</v>
      </c>
      <c r="AO153" s="148">
        <f t="shared" si="331"/>
        <v>0.05</v>
      </c>
      <c r="AP153" s="148">
        <f t="shared" si="331"/>
        <v>4.9999999999999989E-2</v>
      </c>
      <c r="AQ153" s="148">
        <f t="shared" si="331"/>
        <v>5.000000000000001E-2</v>
      </c>
      <c r="AR153" s="148">
        <f t="shared" si="331"/>
        <v>4.9999999999999989E-2</v>
      </c>
      <c r="AS153" s="148">
        <f t="shared" si="331"/>
        <v>0.05</v>
      </c>
      <c r="AT153" s="148">
        <f t="shared" si="331"/>
        <v>0.05</v>
      </c>
      <c r="AU153" s="148">
        <f t="shared" si="331"/>
        <v>0.05</v>
      </c>
      <c r="AV153" s="148">
        <f t="shared" si="331"/>
        <v>5.000000000000001E-2</v>
      </c>
      <c r="AW153" s="148">
        <f t="shared" si="331"/>
        <v>5.000000000000001E-2</v>
      </c>
      <c r="AX153" s="148">
        <f t="shared" si="331"/>
        <v>5.0000000000000017E-2</v>
      </c>
      <c r="AY153" s="148">
        <f t="shared" si="331"/>
        <v>5.000000000000001E-2</v>
      </c>
      <c r="AZ153" s="148">
        <f t="shared" si="331"/>
        <v>4.9999999999999996E-2</v>
      </c>
      <c r="BA153" s="148">
        <f t="shared" si="331"/>
        <v>0.05</v>
      </c>
      <c r="BB153" s="148">
        <f t="shared" si="331"/>
        <v>0.05</v>
      </c>
      <c r="BC153" s="148">
        <f t="shared" si="331"/>
        <v>0.05</v>
      </c>
      <c r="BD153" s="148">
        <f t="shared" si="331"/>
        <v>0.05</v>
      </c>
      <c r="BE153" s="148">
        <f t="shared" si="331"/>
        <v>0.05</v>
      </c>
      <c r="BF153" s="148">
        <f t="shared" si="331"/>
        <v>0.05</v>
      </c>
      <c r="BG153" s="148">
        <f t="shared" si="331"/>
        <v>0.05</v>
      </c>
      <c r="BH153" s="148">
        <f t="shared" si="331"/>
        <v>5.000000000000001E-2</v>
      </c>
      <c r="BI153" s="148">
        <f t="shared" ref="BI153:BK153" si="332">SUMPRODUCT(BI85:BI96,$K$130:$K$141)</f>
        <v>0.05</v>
      </c>
      <c r="BJ153" s="148">
        <f t="shared" si="332"/>
        <v>5.0000000000000017E-2</v>
      </c>
      <c r="BK153" s="148">
        <f t="shared" si="332"/>
        <v>0.05</v>
      </c>
    </row>
    <row r="154" spans="1:64">
      <c r="A154" s="75" t="s">
        <v>725</v>
      </c>
      <c r="B154" s="75"/>
      <c r="C154" s="75"/>
      <c r="D154" s="75"/>
      <c r="E154" s="75"/>
      <c r="F154" s="75"/>
      <c r="G154" s="148">
        <f>SUM(G145:G153)</f>
        <v>1</v>
      </c>
      <c r="H154" s="148">
        <f t="shared" ref="H154:BH154" si="333">SUM(H145:H153)</f>
        <v>1</v>
      </c>
      <c r="I154" s="148">
        <f t="shared" si="333"/>
        <v>1.0000000000000002</v>
      </c>
      <c r="J154" s="148">
        <f t="shared" si="333"/>
        <v>1</v>
      </c>
      <c r="K154" s="148">
        <f t="shared" si="333"/>
        <v>1</v>
      </c>
      <c r="L154" s="148">
        <f t="shared" si="333"/>
        <v>1</v>
      </c>
      <c r="M154" s="148">
        <f t="shared" si="333"/>
        <v>1</v>
      </c>
      <c r="N154" s="148">
        <f t="shared" si="333"/>
        <v>1.0000000000000002</v>
      </c>
      <c r="O154" s="148">
        <f t="shared" si="333"/>
        <v>1.0000000000000002</v>
      </c>
      <c r="P154" s="148">
        <f t="shared" si="333"/>
        <v>0.99999999999999989</v>
      </c>
      <c r="Q154" s="148">
        <f t="shared" si="333"/>
        <v>1</v>
      </c>
      <c r="R154" s="148">
        <f t="shared" si="333"/>
        <v>1.0000000000000002</v>
      </c>
      <c r="S154" s="148">
        <f t="shared" si="333"/>
        <v>1</v>
      </c>
      <c r="T154" s="148">
        <f t="shared" si="333"/>
        <v>1</v>
      </c>
      <c r="U154" s="148">
        <f t="shared" si="333"/>
        <v>1.0000000000000002</v>
      </c>
      <c r="V154" s="148">
        <f t="shared" si="333"/>
        <v>1.0000000000000002</v>
      </c>
      <c r="W154" s="148">
        <f t="shared" si="333"/>
        <v>1.0000000000000002</v>
      </c>
      <c r="X154" s="148">
        <f t="shared" si="333"/>
        <v>1.0000000000000002</v>
      </c>
      <c r="Y154" s="148">
        <f t="shared" si="333"/>
        <v>1.0000000000000002</v>
      </c>
      <c r="Z154" s="148">
        <f t="shared" si="333"/>
        <v>0.99999999999999978</v>
      </c>
      <c r="AA154" s="148">
        <f t="shared" si="333"/>
        <v>1.0000000000000002</v>
      </c>
      <c r="AB154" s="148">
        <f t="shared" si="333"/>
        <v>1</v>
      </c>
      <c r="AC154" s="148">
        <f t="shared" si="333"/>
        <v>1</v>
      </c>
      <c r="AD154" s="148">
        <f t="shared" si="333"/>
        <v>1.0000000000000002</v>
      </c>
      <c r="AE154" s="148">
        <f t="shared" si="333"/>
        <v>1</v>
      </c>
      <c r="AF154" s="148">
        <f t="shared" si="333"/>
        <v>1</v>
      </c>
      <c r="AG154" s="148">
        <f t="shared" si="333"/>
        <v>1.0000000000000002</v>
      </c>
      <c r="AH154" s="148">
        <f t="shared" si="333"/>
        <v>1</v>
      </c>
      <c r="AI154" s="148">
        <f t="shared" si="333"/>
        <v>1</v>
      </c>
      <c r="AJ154" s="148">
        <f t="shared" si="333"/>
        <v>1</v>
      </c>
      <c r="AK154" s="148">
        <f t="shared" si="333"/>
        <v>0.99999999999999989</v>
      </c>
      <c r="AL154" s="148">
        <f t="shared" si="333"/>
        <v>1.0000000000000002</v>
      </c>
      <c r="AM154" s="148">
        <f t="shared" si="333"/>
        <v>1</v>
      </c>
      <c r="AN154" s="148">
        <f t="shared" si="333"/>
        <v>1</v>
      </c>
      <c r="AO154" s="148">
        <f t="shared" si="333"/>
        <v>1</v>
      </c>
      <c r="AP154" s="148">
        <f t="shared" si="333"/>
        <v>0.99999999999999978</v>
      </c>
      <c r="AQ154" s="148">
        <f t="shared" si="333"/>
        <v>1</v>
      </c>
      <c r="AR154" s="148">
        <f t="shared" si="333"/>
        <v>0.99999999999999978</v>
      </c>
      <c r="AS154" s="148">
        <f t="shared" si="333"/>
        <v>1.0000000000000002</v>
      </c>
      <c r="AT154" s="148">
        <f t="shared" si="333"/>
        <v>1.0000000000000002</v>
      </c>
      <c r="AU154" s="148">
        <f t="shared" si="333"/>
        <v>1</v>
      </c>
      <c r="AV154" s="148">
        <f t="shared" si="333"/>
        <v>1</v>
      </c>
      <c r="AW154" s="148">
        <f t="shared" si="333"/>
        <v>1</v>
      </c>
      <c r="AX154" s="148">
        <f t="shared" si="333"/>
        <v>1</v>
      </c>
      <c r="AY154" s="148">
        <f t="shared" si="333"/>
        <v>1</v>
      </c>
      <c r="AZ154" s="148">
        <f t="shared" si="333"/>
        <v>1.0000000000000002</v>
      </c>
      <c r="BA154" s="148">
        <f t="shared" si="333"/>
        <v>1</v>
      </c>
      <c r="BB154" s="148">
        <f t="shared" si="333"/>
        <v>1</v>
      </c>
      <c r="BC154" s="148">
        <f t="shared" si="333"/>
        <v>1.0000000000000002</v>
      </c>
      <c r="BD154" s="148">
        <f t="shared" si="333"/>
        <v>1</v>
      </c>
      <c r="BE154" s="148">
        <f t="shared" si="333"/>
        <v>1</v>
      </c>
      <c r="BF154" s="148">
        <f t="shared" si="333"/>
        <v>1</v>
      </c>
      <c r="BG154" s="148">
        <f t="shared" si="333"/>
        <v>1</v>
      </c>
      <c r="BH154" s="148">
        <f t="shared" si="333"/>
        <v>1.0000000000000002</v>
      </c>
      <c r="BI154" s="148">
        <f t="shared" ref="BI154:BK154" si="334">SUM(BI145:BI153)</f>
        <v>1.0000000000000002</v>
      </c>
      <c r="BJ154" s="148">
        <f t="shared" si="334"/>
        <v>1</v>
      </c>
      <c r="BK154" s="148">
        <f t="shared" si="334"/>
        <v>1</v>
      </c>
    </row>
    <row r="157" spans="1:64">
      <c r="A157" s="324" t="s">
        <v>716</v>
      </c>
      <c r="B157" s="324"/>
      <c r="C157" s="324"/>
      <c r="D157" s="324"/>
      <c r="E157" s="324"/>
    </row>
    <row r="159" spans="1:64">
      <c r="G159" s="20">
        <v>1960</v>
      </c>
      <c r="H159" s="20">
        <f>G159+1</f>
        <v>1961</v>
      </c>
      <c r="I159" s="20">
        <f t="shared" ref="I159:AB159" si="335">H159+1</f>
        <v>1962</v>
      </c>
      <c r="J159" s="20">
        <f t="shared" si="335"/>
        <v>1963</v>
      </c>
      <c r="K159" s="20">
        <f t="shared" si="335"/>
        <v>1964</v>
      </c>
      <c r="L159" s="20">
        <f t="shared" si="335"/>
        <v>1965</v>
      </c>
      <c r="M159" s="20">
        <f t="shared" si="335"/>
        <v>1966</v>
      </c>
      <c r="N159" s="20">
        <f t="shared" si="335"/>
        <v>1967</v>
      </c>
      <c r="O159" s="20">
        <f t="shared" si="335"/>
        <v>1968</v>
      </c>
      <c r="P159" s="20">
        <f t="shared" si="335"/>
        <v>1969</v>
      </c>
      <c r="Q159" s="20">
        <f t="shared" si="335"/>
        <v>1970</v>
      </c>
      <c r="R159" s="20">
        <f t="shared" si="335"/>
        <v>1971</v>
      </c>
      <c r="S159" s="20">
        <f t="shared" si="335"/>
        <v>1972</v>
      </c>
      <c r="T159" s="20">
        <f t="shared" si="335"/>
        <v>1973</v>
      </c>
      <c r="U159" s="20">
        <f t="shared" si="335"/>
        <v>1974</v>
      </c>
      <c r="V159" s="20">
        <f t="shared" si="335"/>
        <v>1975</v>
      </c>
      <c r="W159" s="20">
        <f t="shared" si="335"/>
        <v>1976</v>
      </c>
      <c r="X159" s="20">
        <f t="shared" si="335"/>
        <v>1977</v>
      </c>
      <c r="Y159" s="20">
        <f t="shared" si="335"/>
        <v>1978</v>
      </c>
      <c r="Z159" s="20">
        <f t="shared" si="335"/>
        <v>1979</v>
      </c>
      <c r="AA159" s="20">
        <f t="shared" si="335"/>
        <v>1980</v>
      </c>
      <c r="AB159" s="20">
        <f t="shared" si="335"/>
        <v>1981</v>
      </c>
      <c r="AC159" s="20">
        <f>AB159+1</f>
        <v>1982</v>
      </c>
      <c r="AD159" s="20">
        <f t="shared" ref="AD159:AW159" si="336">AC159+1</f>
        <v>1983</v>
      </c>
      <c r="AE159" s="20">
        <f t="shared" si="336"/>
        <v>1984</v>
      </c>
      <c r="AF159" s="20">
        <f t="shared" si="336"/>
        <v>1985</v>
      </c>
      <c r="AG159" s="20">
        <f t="shared" si="336"/>
        <v>1986</v>
      </c>
      <c r="AH159" s="20">
        <f t="shared" si="336"/>
        <v>1987</v>
      </c>
      <c r="AI159" s="20">
        <f t="shared" si="336"/>
        <v>1988</v>
      </c>
      <c r="AJ159" s="20">
        <f t="shared" si="336"/>
        <v>1989</v>
      </c>
      <c r="AK159" s="20">
        <f t="shared" si="336"/>
        <v>1990</v>
      </c>
      <c r="AL159" s="20">
        <f t="shared" si="336"/>
        <v>1991</v>
      </c>
      <c r="AM159" s="20">
        <f t="shared" si="336"/>
        <v>1992</v>
      </c>
      <c r="AN159" s="20">
        <f t="shared" si="336"/>
        <v>1993</v>
      </c>
      <c r="AO159" s="20">
        <f t="shared" si="336"/>
        <v>1994</v>
      </c>
      <c r="AP159" s="20">
        <f t="shared" si="336"/>
        <v>1995</v>
      </c>
      <c r="AQ159" s="20">
        <f t="shared" si="336"/>
        <v>1996</v>
      </c>
      <c r="AR159" s="20">
        <f t="shared" si="336"/>
        <v>1997</v>
      </c>
      <c r="AS159" s="20">
        <f t="shared" si="336"/>
        <v>1998</v>
      </c>
      <c r="AT159" s="20">
        <f t="shared" si="336"/>
        <v>1999</v>
      </c>
      <c r="AU159" s="20">
        <f t="shared" si="336"/>
        <v>2000</v>
      </c>
      <c r="AV159" s="20">
        <f t="shared" si="336"/>
        <v>2001</v>
      </c>
      <c r="AW159" s="20">
        <f t="shared" si="336"/>
        <v>2002</v>
      </c>
      <c r="AX159" s="20">
        <f>AW159+1</f>
        <v>2003</v>
      </c>
      <c r="AY159" s="20">
        <f t="shared" ref="AY159:BH159" si="337">AX159+1</f>
        <v>2004</v>
      </c>
      <c r="AZ159" s="20">
        <f t="shared" si="337"/>
        <v>2005</v>
      </c>
      <c r="BA159" s="20">
        <f t="shared" si="337"/>
        <v>2006</v>
      </c>
      <c r="BB159" s="20">
        <f t="shared" si="337"/>
        <v>2007</v>
      </c>
      <c r="BC159" s="20">
        <f t="shared" si="337"/>
        <v>2008</v>
      </c>
      <c r="BD159" s="20">
        <f t="shared" si="337"/>
        <v>2009</v>
      </c>
      <c r="BE159" s="20">
        <f t="shared" si="337"/>
        <v>2010</v>
      </c>
      <c r="BF159" s="20">
        <f t="shared" si="337"/>
        <v>2011</v>
      </c>
      <c r="BG159" s="20">
        <f t="shared" si="337"/>
        <v>2012</v>
      </c>
      <c r="BH159" s="20">
        <f t="shared" si="337"/>
        <v>2013</v>
      </c>
      <c r="BI159" s="20">
        <f t="shared" ref="BI159" si="338">BH159+1</f>
        <v>2014</v>
      </c>
      <c r="BJ159" s="20">
        <f t="shared" ref="BJ159" si="339">BI159+1</f>
        <v>2015</v>
      </c>
      <c r="BK159" s="20">
        <f t="shared" ref="BK159:BL159" si="340">BJ159+1</f>
        <v>2016</v>
      </c>
      <c r="BL159" s="20">
        <f t="shared" si="340"/>
        <v>2017</v>
      </c>
    </row>
    <row r="160" spans="1:64">
      <c r="A160" t="str">
        <f>VLOOKUP(B160,[1]IEA_Categories!$B$24:$C$69,2,FALSE)</f>
        <v>Transport</v>
      </c>
      <c r="B160" t="s">
        <v>88</v>
      </c>
      <c r="D160" t="s">
        <v>666</v>
      </c>
      <c r="G160">
        <v>158</v>
      </c>
      <c r="H160">
        <v>163</v>
      </c>
      <c r="I160">
        <v>212</v>
      </c>
      <c r="J160">
        <v>251</v>
      </c>
      <c r="K160">
        <v>298</v>
      </c>
      <c r="L160">
        <v>365</v>
      </c>
      <c r="M160">
        <v>411</v>
      </c>
      <c r="N160">
        <v>437</v>
      </c>
      <c r="O160">
        <v>643</v>
      </c>
      <c r="P160">
        <v>919</v>
      </c>
      <c r="Q160">
        <v>520</v>
      </c>
      <c r="R160">
        <v>638</v>
      </c>
      <c r="S160">
        <v>743</v>
      </c>
      <c r="T160">
        <v>883</v>
      </c>
      <c r="U160">
        <v>982</v>
      </c>
      <c r="V160">
        <v>1017</v>
      </c>
      <c r="W160">
        <v>1043</v>
      </c>
      <c r="X160">
        <v>1167</v>
      </c>
      <c r="Y160">
        <v>1236</v>
      </c>
      <c r="Z160">
        <v>1291</v>
      </c>
      <c r="AA160">
        <v>1200</v>
      </c>
      <c r="AB160">
        <v>1210</v>
      </c>
      <c r="AC160">
        <v>1265</v>
      </c>
      <c r="AD160">
        <v>1141</v>
      </c>
      <c r="AE160">
        <v>1122</v>
      </c>
      <c r="AF160">
        <v>1076</v>
      </c>
      <c r="AG160">
        <v>1008</v>
      </c>
      <c r="AH160">
        <v>1198</v>
      </c>
      <c r="AI160">
        <v>1313</v>
      </c>
      <c r="AJ160">
        <v>1249</v>
      </c>
      <c r="AK160">
        <v>1347</v>
      </c>
      <c r="AL160">
        <v>1143</v>
      </c>
      <c r="AM160">
        <v>1188</v>
      </c>
      <c r="AN160">
        <v>1071</v>
      </c>
      <c r="AO160">
        <v>938</v>
      </c>
      <c r="AP160">
        <v>1076</v>
      </c>
      <c r="AQ160">
        <v>1247</v>
      </c>
      <c r="AR160">
        <v>1338</v>
      </c>
      <c r="AS160">
        <v>1536</v>
      </c>
      <c r="AT160">
        <v>1686</v>
      </c>
      <c r="AU160">
        <v>1786</v>
      </c>
      <c r="AV160">
        <v>1777</v>
      </c>
      <c r="AW160">
        <v>1653</v>
      </c>
      <c r="AX160">
        <v>1732</v>
      </c>
      <c r="AY160">
        <v>1918</v>
      </c>
      <c r="AZ160">
        <v>2235</v>
      </c>
      <c r="BA160">
        <v>2349</v>
      </c>
      <c r="BB160">
        <v>2472</v>
      </c>
      <c r="BC160">
        <v>2385</v>
      </c>
      <c r="BD160">
        <v>2111</v>
      </c>
      <c r="BE160">
        <v>2353</v>
      </c>
      <c r="BF160">
        <v>2110</v>
      </c>
      <c r="BG160">
        <v>1826</v>
      </c>
      <c r="BH160">
        <v>1556</v>
      </c>
      <c r="BI160">
        <v>1648</v>
      </c>
      <c r="BJ160">
        <v>1783</v>
      </c>
      <c r="BK160">
        <v>1940</v>
      </c>
      <c r="BL160" t="s">
        <v>355</v>
      </c>
    </row>
    <row r="161" spans="1:64">
      <c r="A161" t="str">
        <f>VLOOKUP(B161,[1]IEA_Categories!$B$24:$C$69,2,FALSE)</f>
        <v>Transport</v>
      </c>
      <c r="B161" t="s">
        <v>55</v>
      </c>
      <c r="D161" t="s">
        <v>666</v>
      </c>
      <c r="G161">
        <v>1572</v>
      </c>
      <c r="H161">
        <v>1865</v>
      </c>
      <c r="I161">
        <v>2036</v>
      </c>
      <c r="J161">
        <v>2368</v>
      </c>
      <c r="K161">
        <v>2803</v>
      </c>
      <c r="L161">
        <v>3072</v>
      </c>
      <c r="M161">
        <v>2971</v>
      </c>
      <c r="N161">
        <v>3380</v>
      </c>
      <c r="O161">
        <v>3951</v>
      </c>
      <c r="P161">
        <v>4488</v>
      </c>
      <c r="Q161">
        <v>5102</v>
      </c>
      <c r="R161">
        <v>5727</v>
      </c>
      <c r="S161">
        <v>6441</v>
      </c>
      <c r="T161">
        <v>7262</v>
      </c>
      <c r="U161">
        <v>6786</v>
      </c>
      <c r="V161">
        <v>7988</v>
      </c>
      <c r="W161">
        <v>9620</v>
      </c>
      <c r="X161">
        <v>10308</v>
      </c>
      <c r="Y161">
        <v>11086</v>
      </c>
      <c r="Z161">
        <v>10655</v>
      </c>
      <c r="AA161">
        <v>10464</v>
      </c>
      <c r="AB161">
        <v>10637</v>
      </c>
      <c r="AC161">
        <v>11137</v>
      </c>
      <c r="AD161">
        <v>11222</v>
      </c>
      <c r="AE161">
        <v>11448</v>
      </c>
      <c r="AF161">
        <v>11866</v>
      </c>
      <c r="AG161">
        <v>12382</v>
      </c>
      <c r="AH161">
        <v>12944</v>
      </c>
      <c r="AI161">
        <v>15868</v>
      </c>
      <c r="AJ161">
        <v>16907</v>
      </c>
      <c r="AK161">
        <v>17741</v>
      </c>
      <c r="AL161">
        <v>18701</v>
      </c>
      <c r="AM161">
        <v>19790</v>
      </c>
      <c r="AN161">
        <v>19522</v>
      </c>
      <c r="AO161">
        <v>20280</v>
      </c>
      <c r="AP161">
        <v>20547</v>
      </c>
      <c r="AQ161">
        <v>21798</v>
      </c>
      <c r="AR161">
        <v>22034</v>
      </c>
      <c r="AS161">
        <v>24137</v>
      </c>
      <c r="AT161">
        <v>25419</v>
      </c>
      <c r="AU161">
        <v>26183</v>
      </c>
      <c r="AV161">
        <v>27476</v>
      </c>
      <c r="AW161">
        <v>28183</v>
      </c>
      <c r="AX161">
        <v>29526</v>
      </c>
      <c r="AY161">
        <v>30588</v>
      </c>
      <c r="AZ161">
        <v>31559</v>
      </c>
      <c r="BA161">
        <v>32496</v>
      </c>
      <c r="BB161">
        <v>33652</v>
      </c>
      <c r="BC161">
        <v>32099</v>
      </c>
      <c r="BD161">
        <v>30355</v>
      </c>
      <c r="BE161">
        <v>29548</v>
      </c>
      <c r="BF161">
        <v>28306</v>
      </c>
      <c r="BG161">
        <v>25135</v>
      </c>
      <c r="BH161">
        <v>25150</v>
      </c>
      <c r="BI161">
        <v>25474</v>
      </c>
      <c r="BJ161">
        <v>26598</v>
      </c>
      <c r="BK161">
        <v>27423</v>
      </c>
      <c r="BL161" t="s">
        <v>355</v>
      </c>
    </row>
    <row r="162" spans="1:64">
      <c r="A162" t="str">
        <f>VLOOKUP(B162,[1]IEA_Categories!$B$24:$C$69,2,FALSE)</f>
        <v>Transport</v>
      </c>
      <c r="B162" t="s">
        <v>65</v>
      </c>
      <c r="D162" t="s">
        <v>666</v>
      </c>
      <c r="G162">
        <v>1746</v>
      </c>
      <c r="H162">
        <v>1810</v>
      </c>
      <c r="I162">
        <v>2161</v>
      </c>
      <c r="J162">
        <v>2040</v>
      </c>
      <c r="K162">
        <v>1951</v>
      </c>
      <c r="L162">
        <v>1736</v>
      </c>
      <c r="M162">
        <v>1716</v>
      </c>
      <c r="N162">
        <v>1353</v>
      </c>
      <c r="O162">
        <v>1270</v>
      </c>
      <c r="P162">
        <v>680</v>
      </c>
      <c r="Q162">
        <v>768</v>
      </c>
      <c r="R162">
        <v>678</v>
      </c>
      <c r="S162">
        <v>460</v>
      </c>
      <c r="T162">
        <v>520</v>
      </c>
      <c r="U162">
        <v>458</v>
      </c>
      <c r="V162">
        <v>486</v>
      </c>
      <c r="W162">
        <v>347</v>
      </c>
      <c r="X162">
        <v>475</v>
      </c>
      <c r="Y162">
        <v>497</v>
      </c>
      <c r="Z162">
        <v>380</v>
      </c>
      <c r="AA162">
        <v>380</v>
      </c>
      <c r="AB162">
        <v>357</v>
      </c>
      <c r="AC162">
        <v>368</v>
      </c>
      <c r="AD162">
        <v>319</v>
      </c>
      <c r="AE162">
        <v>315</v>
      </c>
      <c r="AF162">
        <v>343</v>
      </c>
      <c r="AG162">
        <v>339</v>
      </c>
      <c r="AH162">
        <v>357</v>
      </c>
      <c r="AI162">
        <v>362</v>
      </c>
      <c r="AJ162">
        <v>364</v>
      </c>
      <c r="AK162">
        <v>385</v>
      </c>
      <c r="AL162">
        <v>404</v>
      </c>
      <c r="AM162">
        <v>406</v>
      </c>
      <c r="AN162">
        <v>396</v>
      </c>
      <c r="AO162">
        <v>440</v>
      </c>
      <c r="AP162">
        <v>469</v>
      </c>
      <c r="AQ162">
        <v>533</v>
      </c>
      <c r="AR162">
        <v>602</v>
      </c>
      <c r="AS162">
        <v>660</v>
      </c>
      <c r="AT162">
        <v>694</v>
      </c>
      <c r="AU162">
        <v>705</v>
      </c>
      <c r="AV162">
        <v>767</v>
      </c>
      <c r="AW162">
        <v>785</v>
      </c>
      <c r="AX162">
        <v>858</v>
      </c>
      <c r="AY162">
        <v>946</v>
      </c>
      <c r="AZ162">
        <v>1024</v>
      </c>
      <c r="BA162">
        <v>840</v>
      </c>
      <c r="BB162">
        <v>981</v>
      </c>
      <c r="BC162">
        <v>974</v>
      </c>
      <c r="BD162">
        <v>856</v>
      </c>
      <c r="BE162">
        <v>894</v>
      </c>
      <c r="BF162">
        <v>726</v>
      </c>
      <c r="BG162">
        <v>777</v>
      </c>
      <c r="BH162">
        <v>283</v>
      </c>
      <c r="BI162">
        <v>258</v>
      </c>
      <c r="BJ162">
        <v>326</v>
      </c>
      <c r="BK162">
        <v>303</v>
      </c>
      <c r="BL162" t="s">
        <v>355</v>
      </c>
    </row>
    <row r="163" spans="1:64">
      <c r="A163" t="str">
        <f>VLOOKUP(B163,[1]IEA_Categories!$B$24:$C$69,2,FALSE)</f>
        <v>Transport</v>
      </c>
      <c r="B163" t="s">
        <v>87</v>
      </c>
      <c r="D163" t="s">
        <v>666</v>
      </c>
      <c r="G163">
        <v>1541</v>
      </c>
      <c r="H163">
        <v>1899</v>
      </c>
      <c r="I163">
        <v>2004</v>
      </c>
      <c r="J163">
        <v>2010</v>
      </c>
      <c r="K163">
        <v>1343</v>
      </c>
      <c r="L163">
        <v>1364</v>
      </c>
      <c r="M163">
        <v>1973</v>
      </c>
      <c r="N163">
        <v>2210</v>
      </c>
      <c r="O163">
        <v>2384</v>
      </c>
      <c r="P163">
        <v>1201</v>
      </c>
      <c r="Q163">
        <v>1384</v>
      </c>
      <c r="R163">
        <v>1475</v>
      </c>
      <c r="S163">
        <v>1457</v>
      </c>
      <c r="T163">
        <v>2183</v>
      </c>
      <c r="U163">
        <v>3498</v>
      </c>
      <c r="V163">
        <v>2657</v>
      </c>
      <c r="W163">
        <v>2299</v>
      </c>
      <c r="X163">
        <v>1241</v>
      </c>
      <c r="Y163">
        <v>1129</v>
      </c>
      <c r="Z163">
        <v>3289</v>
      </c>
      <c r="AA163">
        <v>3025</v>
      </c>
      <c r="AB163">
        <v>2084</v>
      </c>
      <c r="AC163">
        <v>1501</v>
      </c>
      <c r="AD163">
        <v>1671</v>
      </c>
      <c r="AE163">
        <v>2002</v>
      </c>
      <c r="AF163">
        <v>1460</v>
      </c>
      <c r="AG163">
        <v>1512</v>
      </c>
      <c r="AH163">
        <v>1603</v>
      </c>
      <c r="AI163">
        <v>1525</v>
      </c>
      <c r="AJ163">
        <v>1651</v>
      </c>
      <c r="AK163">
        <v>1664</v>
      </c>
      <c r="AL163">
        <v>1756</v>
      </c>
      <c r="AM163">
        <v>1807</v>
      </c>
      <c r="AN163">
        <v>1854</v>
      </c>
      <c r="AO163">
        <v>1953</v>
      </c>
      <c r="AP163">
        <v>1881</v>
      </c>
      <c r="AQ163">
        <v>2010</v>
      </c>
      <c r="AR163">
        <v>1616</v>
      </c>
      <c r="AS163">
        <v>1683</v>
      </c>
      <c r="AT163">
        <v>1593</v>
      </c>
      <c r="AU163">
        <v>1386</v>
      </c>
      <c r="AV163">
        <v>1380</v>
      </c>
      <c r="AW163">
        <v>1388</v>
      </c>
      <c r="AX163">
        <v>1552</v>
      </c>
      <c r="AY163">
        <v>1606</v>
      </c>
      <c r="AZ163">
        <v>1544</v>
      </c>
      <c r="BA163">
        <v>1678</v>
      </c>
      <c r="BB163">
        <v>1455</v>
      </c>
      <c r="BC163">
        <v>1319</v>
      </c>
      <c r="BD163">
        <v>1094</v>
      </c>
      <c r="BE163">
        <v>1050</v>
      </c>
      <c r="BF163">
        <v>822</v>
      </c>
      <c r="BG163">
        <v>854</v>
      </c>
      <c r="BH163">
        <v>502</v>
      </c>
      <c r="BI163">
        <v>324</v>
      </c>
      <c r="BJ163">
        <v>443</v>
      </c>
      <c r="BK163">
        <v>622</v>
      </c>
      <c r="BL163" t="s">
        <v>355</v>
      </c>
    </row>
    <row r="164" spans="1:64">
      <c r="A164" t="str">
        <f>VLOOKUP(B164,[1]IEA_Categories!$B$24:$C$69,2,FALSE)</f>
        <v>Transport</v>
      </c>
      <c r="B164" t="s">
        <v>68</v>
      </c>
      <c r="D164" t="s">
        <v>666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4</v>
      </c>
      <c r="S164">
        <v>4</v>
      </c>
      <c r="T164">
        <v>4</v>
      </c>
      <c r="U164">
        <v>5</v>
      </c>
      <c r="V164">
        <v>5</v>
      </c>
      <c r="W164">
        <v>5</v>
      </c>
      <c r="X164">
        <v>5</v>
      </c>
      <c r="Y164">
        <v>0</v>
      </c>
      <c r="Z164">
        <v>6</v>
      </c>
      <c r="AA164">
        <v>6</v>
      </c>
      <c r="AB164">
        <v>5</v>
      </c>
      <c r="AC164">
        <v>5</v>
      </c>
      <c r="AD164">
        <v>58</v>
      </c>
      <c r="AE164">
        <v>80</v>
      </c>
      <c r="AF164">
        <v>94</v>
      </c>
      <c r="AG164">
        <v>95</v>
      </c>
      <c r="AH164">
        <v>95</v>
      </c>
      <c r="AI164">
        <v>121</v>
      </c>
      <c r="AJ164">
        <v>129</v>
      </c>
      <c r="AK164">
        <v>144</v>
      </c>
      <c r="AL164">
        <v>143</v>
      </c>
      <c r="AM164">
        <v>181</v>
      </c>
      <c r="AN164">
        <v>189</v>
      </c>
      <c r="AO164">
        <v>244</v>
      </c>
      <c r="AP164">
        <v>160</v>
      </c>
      <c r="AQ164">
        <v>122</v>
      </c>
      <c r="AR164">
        <v>115</v>
      </c>
      <c r="AS164">
        <v>120</v>
      </c>
      <c r="AT164">
        <v>101</v>
      </c>
      <c r="AU164">
        <v>146</v>
      </c>
      <c r="AV164">
        <v>150</v>
      </c>
      <c r="AW164">
        <v>142</v>
      </c>
      <c r="AX164">
        <v>154</v>
      </c>
      <c r="AY164">
        <v>158</v>
      </c>
      <c r="AZ164">
        <v>147</v>
      </c>
      <c r="BA164">
        <v>154</v>
      </c>
      <c r="BB164">
        <v>34</v>
      </c>
      <c r="BC164">
        <v>34</v>
      </c>
      <c r="BD164">
        <v>44</v>
      </c>
      <c r="BE164">
        <v>44</v>
      </c>
      <c r="BF164">
        <v>194</v>
      </c>
      <c r="BG164">
        <v>957</v>
      </c>
      <c r="BH164">
        <v>484</v>
      </c>
      <c r="BI164">
        <v>400</v>
      </c>
      <c r="BJ164">
        <v>322</v>
      </c>
      <c r="BK164">
        <v>342</v>
      </c>
      <c r="BL164" t="s">
        <v>355</v>
      </c>
    </row>
    <row r="166" spans="1:64">
      <c r="A166" s="344" t="s">
        <v>718</v>
      </c>
      <c r="B166" s="344"/>
    </row>
    <row r="168" spans="1:64">
      <c r="A168" t="s">
        <v>116</v>
      </c>
      <c r="B168" t="s">
        <v>12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</row>
    <row r="170" spans="1:64">
      <c r="A170" s="344" t="s">
        <v>719</v>
      </c>
      <c r="B170" s="344"/>
    </row>
    <row r="172" spans="1:64">
      <c r="A172" t="s">
        <v>713</v>
      </c>
      <c r="B172" t="s">
        <v>12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</row>
    <row r="174" spans="1:64">
      <c r="A174" s="344" t="s">
        <v>720</v>
      </c>
      <c r="B174" s="344"/>
    </row>
    <row r="176" spans="1:64">
      <c r="A176" t="s">
        <v>126</v>
      </c>
      <c r="B176" t="s">
        <v>12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</row>
    <row r="178" spans="1:63">
      <c r="A178" s="344" t="s">
        <v>721</v>
      </c>
      <c r="B178" s="344"/>
    </row>
    <row r="180" spans="1:63">
      <c r="A180" t="s">
        <v>400</v>
      </c>
      <c r="B180" t="s">
        <v>12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</row>
    <row r="182" spans="1:63">
      <c r="A182" s="344" t="s">
        <v>722</v>
      </c>
      <c r="B182" s="344"/>
    </row>
    <row r="183" spans="1:63">
      <c r="G183" s="20">
        <v>1960</v>
      </c>
      <c r="H183" s="20">
        <f>G183+1</f>
        <v>1961</v>
      </c>
      <c r="I183" s="20">
        <f t="shared" ref="I183" si="341">H183+1</f>
        <v>1962</v>
      </c>
      <c r="J183" s="20">
        <f t="shared" ref="J183" si="342">I183+1</f>
        <v>1963</v>
      </c>
      <c r="K183" s="20">
        <f t="shared" ref="K183" si="343">J183+1</f>
        <v>1964</v>
      </c>
      <c r="L183" s="20">
        <f t="shared" ref="L183" si="344">K183+1</f>
        <v>1965</v>
      </c>
      <c r="M183" s="20">
        <f t="shared" ref="M183" si="345">L183+1</f>
        <v>1966</v>
      </c>
      <c r="N183" s="20">
        <f t="shared" ref="N183" si="346">M183+1</f>
        <v>1967</v>
      </c>
      <c r="O183" s="20">
        <f t="shared" ref="O183" si="347">N183+1</f>
        <v>1968</v>
      </c>
      <c r="P183" s="20">
        <f t="shared" ref="P183" si="348">O183+1</f>
        <v>1969</v>
      </c>
      <c r="Q183" s="20">
        <f t="shared" ref="Q183" si="349">P183+1</f>
        <v>1970</v>
      </c>
      <c r="R183" s="20">
        <f t="shared" ref="R183" si="350">Q183+1</f>
        <v>1971</v>
      </c>
      <c r="S183" s="20">
        <f t="shared" ref="S183" si="351">R183+1</f>
        <v>1972</v>
      </c>
      <c r="T183" s="20">
        <f t="shared" ref="T183" si="352">S183+1</f>
        <v>1973</v>
      </c>
      <c r="U183" s="20">
        <f t="shared" ref="U183" si="353">T183+1</f>
        <v>1974</v>
      </c>
      <c r="V183" s="20">
        <f t="shared" ref="V183" si="354">U183+1</f>
        <v>1975</v>
      </c>
      <c r="W183" s="20">
        <f t="shared" ref="W183" si="355">V183+1</f>
        <v>1976</v>
      </c>
      <c r="X183" s="20">
        <f t="shared" ref="X183" si="356">W183+1</f>
        <v>1977</v>
      </c>
      <c r="Y183" s="20">
        <f t="shared" ref="Y183" si="357">X183+1</f>
        <v>1978</v>
      </c>
      <c r="Z183" s="20">
        <f t="shared" ref="Z183" si="358">Y183+1</f>
        <v>1979</v>
      </c>
      <c r="AA183" s="20">
        <f t="shared" ref="AA183" si="359">Z183+1</f>
        <v>1980</v>
      </c>
      <c r="AB183" s="20">
        <f t="shared" ref="AB183" si="360">AA183+1</f>
        <v>1981</v>
      </c>
      <c r="AC183" s="20">
        <f>AB183+1</f>
        <v>1982</v>
      </c>
      <c r="AD183" s="20">
        <f t="shared" ref="AD183" si="361">AC183+1</f>
        <v>1983</v>
      </c>
      <c r="AE183" s="20">
        <f t="shared" ref="AE183" si="362">AD183+1</f>
        <v>1984</v>
      </c>
      <c r="AF183" s="20">
        <f t="shared" ref="AF183" si="363">AE183+1</f>
        <v>1985</v>
      </c>
      <c r="AG183" s="20">
        <f t="shared" ref="AG183" si="364">AF183+1</f>
        <v>1986</v>
      </c>
      <c r="AH183" s="20">
        <f t="shared" ref="AH183" si="365">AG183+1</f>
        <v>1987</v>
      </c>
      <c r="AI183" s="20">
        <f t="shared" ref="AI183" si="366">AH183+1</f>
        <v>1988</v>
      </c>
      <c r="AJ183" s="20">
        <f t="shared" ref="AJ183" si="367">AI183+1</f>
        <v>1989</v>
      </c>
      <c r="AK183" s="20">
        <f t="shared" ref="AK183" si="368">AJ183+1</f>
        <v>1990</v>
      </c>
      <c r="AL183" s="20">
        <f t="shared" ref="AL183" si="369">AK183+1</f>
        <v>1991</v>
      </c>
      <c r="AM183" s="20">
        <f t="shared" ref="AM183" si="370">AL183+1</f>
        <v>1992</v>
      </c>
      <c r="AN183" s="20">
        <f t="shared" ref="AN183" si="371">AM183+1</f>
        <v>1993</v>
      </c>
      <c r="AO183" s="20">
        <f t="shared" ref="AO183" si="372">AN183+1</f>
        <v>1994</v>
      </c>
      <c r="AP183" s="20">
        <f t="shared" ref="AP183" si="373">AO183+1</f>
        <v>1995</v>
      </c>
      <c r="AQ183" s="20">
        <f t="shared" ref="AQ183" si="374">AP183+1</f>
        <v>1996</v>
      </c>
      <c r="AR183" s="20">
        <f t="shared" ref="AR183" si="375">AQ183+1</f>
        <v>1997</v>
      </c>
      <c r="AS183" s="20">
        <f t="shared" ref="AS183" si="376">AR183+1</f>
        <v>1998</v>
      </c>
      <c r="AT183" s="20">
        <f t="shared" ref="AT183" si="377">AS183+1</f>
        <v>1999</v>
      </c>
      <c r="AU183" s="20">
        <f t="shared" ref="AU183" si="378">AT183+1</f>
        <v>2000</v>
      </c>
      <c r="AV183" s="20">
        <f t="shared" ref="AV183" si="379">AU183+1</f>
        <v>2001</v>
      </c>
      <c r="AW183" s="20">
        <f t="shared" ref="AW183" si="380">AV183+1</f>
        <v>2002</v>
      </c>
      <c r="AX183" s="20">
        <f>AW183+1</f>
        <v>2003</v>
      </c>
      <c r="AY183" s="20">
        <f t="shared" ref="AY183" si="381">AX183+1</f>
        <v>2004</v>
      </c>
      <c r="AZ183" s="20">
        <f t="shared" ref="AZ183" si="382">AY183+1</f>
        <v>2005</v>
      </c>
      <c r="BA183" s="20">
        <f t="shared" ref="BA183" si="383">AZ183+1</f>
        <v>2006</v>
      </c>
      <c r="BB183" s="20">
        <f t="shared" ref="BB183" si="384">BA183+1</f>
        <v>2007</v>
      </c>
      <c r="BC183" s="20">
        <f t="shared" ref="BC183" si="385">BB183+1</f>
        <v>2008</v>
      </c>
      <c r="BD183" s="20">
        <f t="shared" ref="BD183" si="386">BC183+1</f>
        <v>2009</v>
      </c>
      <c r="BE183" s="20">
        <f t="shared" ref="BE183" si="387">BD183+1</f>
        <v>2010</v>
      </c>
      <c r="BF183" s="20">
        <f t="shared" ref="BF183" si="388">BE183+1</f>
        <v>2011</v>
      </c>
      <c r="BG183" s="20">
        <f t="shared" ref="BG183" si="389">BF183+1</f>
        <v>2012</v>
      </c>
      <c r="BH183" s="20">
        <f t="shared" ref="BH183" si="390">BG183+1</f>
        <v>2013</v>
      </c>
      <c r="BI183" s="20">
        <f t="shared" ref="BI183" si="391">BH183+1</f>
        <v>2014</v>
      </c>
      <c r="BJ183" s="20">
        <f t="shared" ref="BJ183" si="392">BI183+1</f>
        <v>2015</v>
      </c>
      <c r="BK183" s="20">
        <f t="shared" ref="BK183" si="393">BJ183+1</f>
        <v>2016</v>
      </c>
    </row>
    <row r="184" spans="1:63">
      <c r="A184" t="s">
        <v>7</v>
      </c>
      <c r="B184" t="s">
        <v>87</v>
      </c>
      <c r="C184" t="s">
        <v>19</v>
      </c>
      <c r="E184">
        <v>1</v>
      </c>
      <c r="F184" t="s">
        <v>11</v>
      </c>
      <c r="G184">
        <v>188</v>
      </c>
      <c r="H184">
        <v>246</v>
      </c>
      <c r="I184">
        <v>271</v>
      </c>
      <c r="J184">
        <v>326</v>
      </c>
      <c r="K184">
        <v>379</v>
      </c>
      <c r="L184">
        <v>404</v>
      </c>
      <c r="M184">
        <v>687</v>
      </c>
      <c r="N184">
        <v>716</v>
      </c>
      <c r="O184">
        <v>829</v>
      </c>
      <c r="P184">
        <v>892</v>
      </c>
      <c r="Q184">
        <v>1027</v>
      </c>
      <c r="R184">
        <v>1085</v>
      </c>
      <c r="S184">
        <v>1102</v>
      </c>
      <c r="T184">
        <v>1746</v>
      </c>
      <c r="U184">
        <v>2646</v>
      </c>
      <c r="V184">
        <v>2139</v>
      </c>
      <c r="W184">
        <v>1272</v>
      </c>
      <c r="X184">
        <v>762</v>
      </c>
      <c r="Y184">
        <v>633</v>
      </c>
      <c r="Z184">
        <v>1706</v>
      </c>
      <c r="AA184">
        <v>1646</v>
      </c>
      <c r="AB184">
        <v>1314</v>
      </c>
      <c r="AC184">
        <v>1005</v>
      </c>
      <c r="AD184">
        <v>1087</v>
      </c>
      <c r="AE184">
        <v>1113</v>
      </c>
      <c r="AF184">
        <v>1097</v>
      </c>
      <c r="AG184">
        <v>1140</v>
      </c>
      <c r="AH184">
        <v>1221</v>
      </c>
      <c r="AI184">
        <v>1119</v>
      </c>
      <c r="AJ184">
        <v>1221</v>
      </c>
      <c r="AK184">
        <v>1282</v>
      </c>
      <c r="AL184">
        <v>1374</v>
      </c>
      <c r="AM184">
        <v>1424</v>
      </c>
      <c r="AN184">
        <v>1424</v>
      </c>
      <c r="AO184">
        <v>1475</v>
      </c>
      <c r="AP184">
        <v>1492</v>
      </c>
      <c r="AQ184">
        <v>1628</v>
      </c>
      <c r="AR184">
        <v>1424</v>
      </c>
      <c r="AS184">
        <v>1468</v>
      </c>
      <c r="AT184">
        <v>1374</v>
      </c>
      <c r="AU184">
        <v>1174</v>
      </c>
      <c r="AV184">
        <v>1173</v>
      </c>
      <c r="AW184">
        <v>1151</v>
      </c>
      <c r="AX184">
        <v>1278</v>
      </c>
      <c r="AY184">
        <v>1459</v>
      </c>
      <c r="AZ184">
        <v>1463</v>
      </c>
      <c r="BA184">
        <v>1420</v>
      </c>
      <c r="BB184">
        <v>1226</v>
      </c>
      <c r="BC184">
        <v>1120</v>
      </c>
      <c r="BD184">
        <v>918</v>
      </c>
      <c r="BE184">
        <v>926</v>
      </c>
      <c r="BF184">
        <v>682</v>
      </c>
      <c r="BG184">
        <v>751</v>
      </c>
      <c r="BH184">
        <v>380</v>
      </c>
      <c r="BI184">
        <v>241</v>
      </c>
      <c r="BJ184">
        <v>337</v>
      </c>
      <c r="BK184">
        <v>399</v>
      </c>
    </row>
    <row r="185" spans="1:63">
      <c r="A185" t="s">
        <v>7</v>
      </c>
      <c r="B185" t="s">
        <v>55</v>
      </c>
      <c r="C185" t="s">
        <v>19</v>
      </c>
      <c r="D185" t="s">
        <v>282</v>
      </c>
      <c r="E185">
        <v>1</v>
      </c>
      <c r="F185" t="s">
        <v>11</v>
      </c>
      <c r="G185">
        <v>816</v>
      </c>
      <c r="H185">
        <v>1067</v>
      </c>
      <c r="I185">
        <v>1178</v>
      </c>
      <c r="J185">
        <v>1412</v>
      </c>
      <c r="K185">
        <v>1679</v>
      </c>
      <c r="L185">
        <v>1791</v>
      </c>
      <c r="M185">
        <v>1463</v>
      </c>
      <c r="N185">
        <v>1515</v>
      </c>
      <c r="O185">
        <v>1762</v>
      </c>
      <c r="P185">
        <v>1940</v>
      </c>
      <c r="Q185">
        <v>2191</v>
      </c>
      <c r="R185">
        <v>2503</v>
      </c>
      <c r="S185">
        <v>2755</v>
      </c>
      <c r="T185">
        <v>2947</v>
      </c>
      <c r="U185">
        <v>2398</v>
      </c>
      <c r="V185">
        <v>3182</v>
      </c>
      <c r="W185">
        <v>4464</v>
      </c>
      <c r="X185">
        <v>4884</v>
      </c>
      <c r="Y185">
        <v>5225</v>
      </c>
      <c r="Z185">
        <v>4480</v>
      </c>
      <c r="AA185">
        <v>4641</v>
      </c>
      <c r="AB185">
        <v>4579</v>
      </c>
      <c r="AC185">
        <v>4992</v>
      </c>
      <c r="AD185">
        <v>5105</v>
      </c>
      <c r="AE185">
        <v>5264</v>
      </c>
      <c r="AF185">
        <v>5596</v>
      </c>
      <c r="AG185">
        <v>5596</v>
      </c>
      <c r="AH185">
        <v>5698</v>
      </c>
      <c r="AI185">
        <v>7835</v>
      </c>
      <c r="AJ185">
        <v>8721</v>
      </c>
      <c r="AK185">
        <v>9152</v>
      </c>
      <c r="AL185">
        <v>9688</v>
      </c>
      <c r="AM185">
        <v>10073</v>
      </c>
      <c r="AN185">
        <v>10154</v>
      </c>
      <c r="AO185">
        <v>10582</v>
      </c>
      <c r="AP185">
        <v>11498</v>
      </c>
      <c r="AQ185">
        <v>12159</v>
      </c>
      <c r="AR185">
        <v>12515</v>
      </c>
      <c r="AS185">
        <v>14572</v>
      </c>
      <c r="AT185">
        <v>15944</v>
      </c>
      <c r="AU185">
        <v>17060</v>
      </c>
      <c r="AV185">
        <v>18401</v>
      </c>
      <c r="AW185">
        <v>19458</v>
      </c>
      <c r="AX185">
        <v>20969</v>
      </c>
      <c r="AY185">
        <v>22415</v>
      </c>
      <c r="AZ185">
        <v>23622</v>
      </c>
      <c r="BA185">
        <v>24975</v>
      </c>
      <c r="BB185">
        <v>26176</v>
      </c>
      <c r="BC185">
        <v>24966</v>
      </c>
      <c r="BD185">
        <v>23155</v>
      </c>
      <c r="BE185">
        <v>22446</v>
      </c>
      <c r="BF185">
        <v>21299</v>
      </c>
      <c r="BG185">
        <v>18290</v>
      </c>
      <c r="BH185">
        <v>19584</v>
      </c>
      <c r="BI185">
        <v>19934</v>
      </c>
      <c r="BJ185">
        <v>20749</v>
      </c>
      <c r="BK185">
        <v>21205</v>
      </c>
    </row>
    <row r="186" spans="1:63">
      <c r="A186" t="s">
        <v>7</v>
      </c>
      <c r="B186" t="s">
        <v>65</v>
      </c>
      <c r="C186" t="s">
        <v>19</v>
      </c>
      <c r="D186" t="s">
        <v>289</v>
      </c>
      <c r="E186">
        <v>1</v>
      </c>
      <c r="F186" t="s">
        <v>11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118</v>
      </c>
      <c r="N186">
        <v>122</v>
      </c>
      <c r="O186">
        <v>142</v>
      </c>
      <c r="P186">
        <v>161</v>
      </c>
      <c r="Q186">
        <v>169</v>
      </c>
      <c r="R186">
        <v>175</v>
      </c>
      <c r="S186">
        <v>193</v>
      </c>
      <c r="T186">
        <v>207</v>
      </c>
      <c r="U186">
        <v>143</v>
      </c>
      <c r="V186">
        <v>183</v>
      </c>
      <c r="W186">
        <v>194</v>
      </c>
      <c r="X186">
        <v>315</v>
      </c>
      <c r="Y186">
        <v>338</v>
      </c>
      <c r="Z186">
        <v>195</v>
      </c>
      <c r="AA186">
        <v>195</v>
      </c>
      <c r="AB186">
        <v>183</v>
      </c>
      <c r="AC186">
        <v>184</v>
      </c>
      <c r="AD186">
        <v>175</v>
      </c>
      <c r="AE186">
        <v>165</v>
      </c>
      <c r="AF186">
        <v>183</v>
      </c>
      <c r="AG186">
        <v>183</v>
      </c>
      <c r="AH186">
        <v>203</v>
      </c>
      <c r="AI186">
        <v>203</v>
      </c>
      <c r="AJ186">
        <v>203</v>
      </c>
      <c r="AK186">
        <v>214</v>
      </c>
      <c r="AL186">
        <v>224</v>
      </c>
      <c r="AM186">
        <v>234</v>
      </c>
      <c r="AN186">
        <v>224</v>
      </c>
      <c r="AO186">
        <v>254</v>
      </c>
      <c r="AP186">
        <v>290</v>
      </c>
      <c r="AQ186">
        <v>356</v>
      </c>
      <c r="AR186">
        <v>407</v>
      </c>
      <c r="AS186">
        <v>458</v>
      </c>
      <c r="AT186">
        <v>488</v>
      </c>
      <c r="AU186">
        <v>492</v>
      </c>
      <c r="AV186">
        <v>525</v>
      </c>
      <c r="AW186">
        <v>515</v>
      </c>
      <c r="AX186">
        <v>572</v>
      </c>
      <c r="AY186">
        <v>653</v>
      </c>
      <c r="AZ186">
        <v>710</v>
      </c>
      <c r="BA186">
        <v>631</v>
      </c>
      <c r="BB186">
        <v>748</v>
      </c>
      <c r="BC186">
        <v>717</v>
      </c>
      <c r="BD186">
        <v>610</v>
      </c>
      <c r="BE186">
        <v>631</v>
      </c>
      <c r="BF186">
        <v>519</v>
      </c>
      <c r="BG186">
        <v>572</v>
      </c>
      <c r="BH186">
        <v>80</v>
      </c>
      <c r="BI186">
        <v>79</v>
      </c>
      <c r="BJ186">
        <v>88</v>
      </c>
      <c r="BK186">
        <v>79</v>
      </c>
    </row>
    <row r="187" spans="1:63">
      <c r="A187" t="s">
        <v>7</v>
      </c>
      <c r="B187" t="s">
        <v>68</v>
      </c>
      <c r="C187" t="s">
        <v>19</v>
      </c>
      <c r="D187" t="s">
        <v>723</v>
      </c>
      <c r="E187">
        <v>-0.66666666666666663</v>
      </c>
      <c r="F187" t="s">
        <v>11</v>
      </c>
      <c r="Q187">
        <v>4</v>
      </c>
      <c r="R187">
        <v>4</v>
      </c>
      <c r="S187">
        <v>4</v>
      </c>
      <c r="T187">
        <v>4</v>
      </c>
      <c r="U187">
        <v>5</v>
      </c>
      <c r="V187">
        <v>5</v>
      </c>
      <c r="W187">
        <v>5</v>
      </c>
      <c r="X187">
        <v>5</v>
      </c>
      <c r="Z187">
        <v>6</v>
      </c>
      <c r="AA187">
        <v>6</v>
      </c>
      <c r="AB187">
        <v>5</v>
      </c>
      <c r="AC187">
        <v>5</v>
      </c>
      <c r="AD187">
        <v>6</v>
      </c>
      <c r="AE187">
        <v>4</v>
      </c>
      <c r="AF187">
        <v>4</v>
      </c>
      <c r="BG187">
        <v>663</v>
      </c>
      <c r="BH187">
        <v>237</v>
      </c>
    </row>
    <row r="189" spans="1:63">
      <c r="A189" s="10" t="s">
        <v>724</v>
      </c>
      <c r="B189" s="10" t="s">
        <v>128</v>
      </c>
      <c r="C189" s="10" t="s">
        <v>12</v>
      </c>
      <c r="D189" s="10"/>
      <c r="E189" s="10"/>
      <c r="F189" s="10"/>
      <c r="G189" s="10">
        <f>(G184)/(SUM(G184:G186))</f>
        <v>0.18725099601593626</v>
      </c>
      <c r="H189" s="10">
        <f t="shared" ref="H189:BH189" si="394">(H184)/(SUM(H184:H186))</f>
        <v>0.18735719725818736</v>
      </c>
      <c r="I189" s="10">
        <f>(I184)/(SUM(I184:I186))</f>
        <v>0.18702553485162182</v>
      </c>
      <c r="J189" s="10">
        <f t="shared" si="394"/>
        <v>0.18757192174913695</v>
      </c>
      <c r="K189" s="10">
        <f t="shared" si="394"/>
        <v>0.18415937803692906</v>
      </c>
      <c r="L189" s="10">
        <f t="shared" si="394"/>
        <v>0.18405466970387244</v>
      </c>
      <c r="M189" s="10">
        <f t="shared" si="394"/>
        <v>0.30291005291005291</v>
      </c>
      <c r="N189" s="10">
        <f t="shared" si="394"/>
        <v>0.30429239269018277</v>
      </c>
      <c r="O189" s="10">
        <f t="shared" si="394"/>
        <v>0.30332967435053054</v>
      </c>
      <c r="P189" s="10">
        <f t="shared" si="394"/>
        <v>0.29802873371199468</v>
      </c>
      <c r="Q189" s="10">
        <f>(Q184)/(SUM(Q184:Q186))</f>
        <v>0.30321818718630056</v>
      </c>
      <c r="R189" s="10">
        <f>(R184)/(SUM(R184:R186))</f>
        <v>0.28833377624235984</v>
      </c>
      <c r="S189" s="10">
        <f t="shared" si="394"/>
        <v>0.27209876543209877</v>
      </c>
      <c r="T189" s="10">
        <f t="shared" si="394"/>
        <v>0.3563265306122449</v>
      </c>
      <c r="U189" s="10">
        <f t="shared" si="394"/>
        <v>0.51012145748987858</v>
      </c>
      <c r="V189" s="10">
        <f t="shared" si="394"/>
        <v>0.3886264534883721</v>
      </c>
      <c r="W189" s="10">
        <f t="shared" si="394"/>
        <v>0.21450252951096122</v>
      </c>
      <c r="X189" s="10">
        <f t="shared" si="394"/>
        <v>0.12783090085556115</v>
      </c>
      <c r="Y189" s="10">
        <f t="shared" si="394"/>
        <v>0.10216268560361523</v>
      </c>
      <c r="Z189" s="10">
        <f t="shared" si="394"/>
        <v>0.26735621375959878</v>
      </c>
      <c r="AA189" s="10">
        <f t="shared" si="394"/>
        <v>0.25393397099660597</v>
      </c>
      <c r="AB189" s="10">
        <f t="shared" si="394"/>
        <v>0.21626069782751811</v>
      </c>
      <c r="AC189" s="10">
        <f t="shared" si="394"/>
        <v>0.16259504934476621</v>
      </c>
      <c r="AD189" s="10">
        <f t="shared" si="394"/>
        <v>0.17072404586147322</v>
      </c>
      <c r="AE189" s="10">
        <f t="shared" si="394"/>
        <v>0.17013145826964232</v>
      </c>
      <c r="AF189" s="10">
        <f t="shared" si="394"/>
        <v>0.15954043048283886</v>
      </c>
      <c r="AG189" s="10">
        <f t="shared" si="394"/>
        <v>0.16476369417545889</v>
      </c>
      <c r="AH189" s="10">
        <f t="shared" si="394"/>
        <v>0.17144060657118787</v>
      </c>
      <c r="AI189" s="10">
        <f t="shared" si="394"/>
        <v>0.12220159440864913</v>
      </c>
      <c r="AJ189" s="10">
        <f t="shared" si="394"/>
        <v>0.12035485460818136</v>
      </c>
      <c r="AK189" s="10">
        <f t="shared" si="394"/>
        <v>0.12039819684447783</v>
      </c>
      <c r="AL189" s="10">
        <f t="shared" si="394"/>
        <v>0.1217437533227007</v>
      </c>
      <c r="AM189" s="10">
        <f t="shared" si="394"/>
        <v>0.12138777597817747</v>
      </c>
      <c r="AN189" s="10">
        <f t="shared" si="394"/>
        <v>0.12065751567530927</v>
      </c>
      <c r="AO189" s="10">
        <f t="shared" si="394"/>
        <v>0.11981155064576395</v>
      </c>
      <c r="AP189" s="10">
        <f t="shared" si="394"/>
        <v>0.11234939759036144</v>
      </c>
      <c r="AQ189" s="10">
        <f t="shared" si="394"/>
        <v>0.11510994838435976</v>
      </c>
      <c r="AR189" s="10">
        <f t="shared" si="394"/>
        <v>9.9261118081695243E-2</v>
      </c>
      <c r="AS189" s="10">
        <f t="shared" si="394"/>
        <v>8.8980482482725179E-2</v>
      </c>
      <c r="AT189" s="10">
        <f t="shared" si="394"/>
        <v>7.7165000561608452E-2</v>
      </c>
      <c r="AU189" s="10">
        <f t="shared" si="394"/>
        <v>6.2693581117163305E-2</v>
      </c>
      <c r="AV189" s="10">
        <f t="shared" si="394"/>
        <v>5.8361112493158861E-2</v>
      </c>
      <c r="AW189" s="10">
        <f t="shared" si="394"/>
        <v>5.4487786404090133E-2</v>
      </c>
      <c r="AX189" s="10">
        <f t="shared" si="394"/>
        <v>5.6005959945659316E-2</v>
      </c>
      <c r="AY189" s="10">
        <f t="shared" si="394"/>
        <v>5.9485464997757573E-2</v>
      </c>
      <c r="AZ189" s="10">
        <f t="shared" si="394"/>
        <v>5.6716417910447764E-2</v>
      </c>
      <c r="BA189" s="10">
        <f t="shared" si="394"/>
        <v>5.2541996595870645E-2</v>
      </c>
      <c r="BB189" s="10">
        <f t="shared" si="394"/>
        <v>4.3552397868561278E-2</v>
      </c>
      <c r="BC189" s="10">
        <f t="shared" si="394"/>
        <v>4.1786367197701749E-2</v>
      </c>
      <c r="BD189" s="10">
        <f t="shared" si="394"/>
        <v>3.7191589352995991E-2</v>
      </c>
      <c r="BE189" s="10">
        <f t="shared" si="394"/>
        <v>3.8578511019455898E-2</v>
      </c>
      <c r="BF189" s="10">
        <f t="shared" si="394"/>
        <v>3.0311111111111112E-2</v>
      </c>
      <c r="BG189" s="10">
        <f t="shared" si="394"/>
        <v>3.82909294855453E-2</v>
      </c>
      <c r="BH189" s="10">
        <f t="shared" si="394"/>
        <v>1.8958291758132108E-2</v>
      </c>
      <c r="BI189" s="10">
        <f t="shared" ref="BI189:BK189" si="395">(BI184)/(SUM(BI184:BI186))</f>
        <v>1.1898884171027945E-2</v>
      </c>
      <c r="BJ189" s="10">
        <f t="shared" si="395"/>
        <v>1.5915745725890242E-2</v>
      </c>
      <c r="BK189" s="10">
        <f t="shared" si="395"/>
        <v>1.8401512705806391E-2</v>
      </c>
    </row>
    <row r="190" spans="1:63">
      <c r="A190" s="10" t="s">
        <v>55</v>
      </c>
      <c r="B190" s="10" t="s">
        <v>111</v>
      </c>
      <c r="C190" s="10" t="s">
        <v>12</v>
      </c>
      <c r="D190" s="10"/>
      <c r="E190" s="10"/>
      <c r="F190" s="10"/>
      <c r="G190" s="10">
        <f t="shared" ref="G190:AL190" si="396">G185/SUM(G184:G186)</f>
        <v>0.8127490039840638</v>
      </c>
      <c r="H190" s="10">
        <f t="shared" si="396"/>
        <v>0.81264280274181266</v>
      </c>
      <c r="I190" s="10">
        <f t="shared" si="396"/>
        <v>0.81297446514837823</v>
      </c>
      <c r="J190" s="10">
        <f t="shared" si="396"/>
        <v>0.81242807825086305</v>
      </c>
      <c r="K190" s="10">
        <f t="shared" si="396"/>
        <v>0.81584062196307094</v>
      </c>
      <c r="L190" s="10">
        <f t="shared" si="396"/>
        <v>0.81594533029612759</v>
      </c>
      <c r="M190" s="10">
        <f t="shared" si="396"/>
        <v>0.64506172839506171</v>
      </c>
      <c r="N190" s="10">
        <f t="shared" si="396"/>
        <v>0.64385890352741182</v>
      </c>
      <c r="O190" s="10">
        <f t="shared" si="396"/>
        <v>0.64471276984998171</v>
      </c>
      <c r="P190" s="10">
        <f t="shared" si="396"/>
        <v>0.64817908453057138</v>
      </c>
      <c r="Q190" s="10">
        <f t="shared" si="396"/>
        <v>0.64688514909949812</v>
      </c>
      <c r="R190" s="10">
        <f t="shared" si="396"/>
        <v>0.66516077597661438</v>
      </c>
      <c r="S190" s="10">
        <f t="shared" si="396"/>
        <v>0.68024691358024691</v>
      </c>
      <c r="T190" s="10">
        <f t="shared" si="396"/>
        <v>0.60142857142857142</v>
      </c>
      <c r="U190" s="10">
        <f t="shared" si="396"/>
        <v>0.46230962020435706</v>
      </c>
      <c r="V190" s="10">
        <f t="shared" si="396"/>
        <v>0.578125</v>
      </c>
      <c r="W190" s="10">
        <f t="shared" si="396"/>
        <v>0.75278246205733557</v>
      </c>
      <c r="X190" s="10">
        <f t="shared" si="396"/>
        <v>0.81932561650729741</v>
      </c>
      <c r="Y190" s="10">
        <f t="shared" si="396"/>
        <v>0.84328599096191093</v>
      </c>
      <c r="Z190" s="10">
        <f t="shared" si="396"/>
        <v>0.70208431280363581</v>
      </c>
      <c r="AA190" s="10">
        <f t="shared" si="396"/>
        <v>0.71598272138228947</v>
      </c>
      <c r="AB190" s="10">
        <f t="shared" si="396"/>
        <v>0.75362080315997371</v>
      </c>
      <c r="AC190" s="10">
        <f t="shared" si="396"/>
        <v>0.80763630480504778</v>
      </c>
      <c r="AD190" s="10">
        <f t="shared" si="396"/>
        <v>0.80179048217370819</v>
      </c>
      <c r="AE190" s="10">
        <f t="shared" si="396"/>
        <v>0.80464689697340264</v>
      </c>
      <c r="AF190" s="10">
        <f t="shared" si="396"/>
        <v>0.81384525887143688</v>
      </c>
      <c r="AG190" s="10">
        <f t="shared" si="396"/>
        <v>0.80878739702269109</v>
      </c>
      <c r="AH190" s="10">
        <f t="shared" si="396"/>
        <v>0.80005616399887669</v>
      </c>
      <c r="AI190" s="10">
        <f t="shared" si="396"/>
        <v>0.85562957300425901</v>
      </c>
      <c r="AJ190" s="10">
        <f t="shared" si="396"/>
        <v>0.8596352883193692</v>
      </c>
      <c r="AK190" s="10">
        <f t="shared" si="396"/>
        <v>0.85950413223140498</v>
      </c>
      <c r="AL190" s="10">
        <f t="shared" si="396"/>
        <v>0.85840864788233207</v>
      </c>
      <c r="AM190" s="10">
        <f t="shared" ref="AM190:BH190" si="397">AM185/SUM(AM184:AM186)</f>
        <v>0.8586650754411389</v>
      </c>
      <c r="AN190" s="10">
        <f t="shared" si="397"/>
        <v>0.86036265039823756</v>
      </c>
      <c r="AO190" s="10">
        <f t="shared" si="397"/>
        <v>0.85955649419218583</v>
      </c>
      <c r="AP190" s="10">
        <f t="shared" si="397"/>
        <v>0.86581325301204815</v>
      </c>
      <c r="AQ190" s="10">
        <f t="shared" si="397"/>
        <v>0.85971858870112428</v>
      </c>
      <c r="AR190" s="10">
        <f t="shared" si="397"/>
        <v>0.87236860448905618</v>
      </c>
      <c r="AS190" s="10">
        <f t="shared" si="397"/>
        <v>0.88325857679718756</v>
      </c>
      <c r="AT190" s="10">
        <f t="shared" si="397"/>
        <v>0.89542850724474898</v>
      </c>
      <c r="AU190" s="10">
        <f t="shared" si="397"/>
        <v>0.91103278863612092</v>
      </c>
      <c r="AV190" s="10">
        <f t="shared" si="397"/>
        <v>0.91551818498432758</v>
      </c>
      <c r="AW190" s="10">
        <f t="shared" si="397"/>
        <v>0.92113236129520926</v>
      </c>
      <c r="AX190" s="10">
        <f t="shared" si="397"/>
        <v>0.91892720978132258</v>
      </c>
      <c r="AY190" s="10">
        <f t="shared" si="397"/>
        <v>0.91389081420475393</v>
      </c>
      <c r="AZ190" s="10">
        <f t="shared" si="397"/>
        <v>0.91575886799767392</v>
      </c>
      <c r="BA190" s="10">
        <f>BA185/SUM(BA184:BA186)</f>
        <v>0.92411011618441496</v>
      </c>
      <c r="BB190" s="10">
        <f t="shared" si="397"/>
        <v>0.92987566607460037</v>
      </c>
      <c r="BC190" s="10">
        <f t="shared" si="397"/>
        <v>0.93146289594448384</v>
      </c>
      <c r="BD190" s="10">
        <f t="shared" si="397"/>
        <v>0.93809504517279096</v>
      </c>
      <c r="BE190" s="10">
        <f t="shared" si="397"/>
        <v>0.9351331083614548</v>
      </c>
      <c r="BF190" s="10">
        <f t="shared" si="397"/>
        <v>0.94662222222222225</v>
      </c>
      <c r="BG190" s="10">
        <f t="shared" si="397"/>
        <v>0.93254474073318716</v>
      </c>
      <c r="BH190" s="10">
        <f t="shared" si="397"/>
        <v>0.97705048892436641</v>
      </c>
      <c r="BI190" s="10">
        <f t="shared" ref="BI190:BK190" si="398">BI185/SUM(BI184:BI186)</f>
        <v>0.98420065172311644</v>
      </c>
      <c r="BJ190" s="10">
        <f t="shared" si="398"/>
        <v>0.9799282138471711</v>
      </c>
      <c r="BK190" s="10">
        <f t="shared" si="398"/>
        <v>0.97795508001660292</v>
      </c>
    </row>
    <row r="191" spans="1:63">
      <c r="A191" s="10" t="s">
        <v>65</v>
      </c>
      <c r="B191" s="10" t="s">
        <v>124</v>
      </c>
      <c r="C191" s="10" t="s">
        <v>12</v>
      </c>
      <c r="D191" s="10"/>
      <c r="E191" s="10"/>
      <c r="F191" s="10"/>
      <c r="G191" s="10">
        <f t="shared" ref="G191:AL191" si="399">G186/SUM(G184:G186)</f>
        <v>0</v>
      </c>
      <c r="H191" s="10">
        <f t="shared" si="399"/>
        <v>0</v>
      </c>
      <c r="I191" s="10">
        <f t="shared" si="399"/>
        <v>0</v>
      </c>
      <c r="J191" s="10">
        <f t="shared" si="399"/>
        <v>0</v>
      </c>
      <c r="K191" s="10">
        <f t="shared" si="399"/>
        <v>0</v>
      </c>
      <c r="L191" s="10">
        <f t="shared" si="399"/>
        <v>0</v>
      </c>
      <c r="M191" s="10">
        <f t="shared" si="399"/>
        <v>5.2028218694885359E-2</v>
      </c>
      <c r="N191" s="10">
        <f t="shared" si="399"/>
        <v>5.1848703782405442E-2</v>
      </c>
      <c r="O191" s="10">
        <f t="shared" si="399"/>
        <v>5.1957555799487742E-2</v>
      </c>
      <c r="P191" s="10">
        <f t="shared" si="399"/>
        <v>5.3792181757434013E-2</v>
      </c>
      <c r="Q191" s="10">
        <f t="shared" si="399"/>
        <v>4.9896663714201359E-2</v>
      </c>
      <c r="R191" s="10">
        <f t="shared" si="399"/>
        <v>4.6505447781025777E-2</v>
      </c>
      <c r="S191" s="10">
        <f t="shared" si="399"/>
        <v>4.7654320987654319E-2</v>
      </c>
      <c r="T191" s="10">
        <f t="shared" si="399"/>
        <v>4.2244897959183673E-2</v>
      </c>
      <c r="U191" s="10">
        <f t="shared" si="399"/>
        <v>2.7568922305764409E-2</v>
      </c>
      <c r="V191" s="10">
        <f t="shared" si="399"/>
        <v>3.3248546511627904E-2</v>
      </c>
      <c r="W191" s="10">
        <f t="shared" si="399"/>
        <v>3.2715008431703205E-2</v>
      </c>
      <c r="X191" s="10">
        <f t="shared" si="399"/>
        <v>5.284348263714142E-2</v>
      </c>
      <c r="Y191" s="10">
        <f t="shared" si="399"/>
        <v>5.4551323434473852E-2</v>
      </c>
      <c r="Z191" s="10">
        <f t="shared" si="399"/>
        <v>3.0559473436765398E-2</v>
      </c>
      <c r="AA191" s="10">
        <f t="shared" si="399"/>
        <v>3.0083307621104598E-2</v>
      </c>
      <c r="AB191" s="10">
        <f t="shared" si="399"/>
        <v>3.0118499012508231E-2</v>
      </c>
      <c r="AC191" s="10">
        <f t="shared" si="399"/>
        <v>2.9768645850186053E-2</v>
      </c>
      <c r="AD191" s="10">
        <f t="shared" si="399"/>
        <v>2.7485471964818597E-2</v>
      </c>
      <c r="AE191" s="10">
        <f t="shared" si="399"/>
        <v>2.5221644756955059E-2</v>
      </c>
      <c r="AF191" s="10">
        <f t="shared" si="399"/>
        <v>2.6614310645724257E-2</v>
      </c>
      <c r="AG191" s="10">
        <f t="shared" si="399"/>
        <v>2.6448908801849979E-2</v>
      </c>
      <c r="AH191" s="10">
        <f t="shared" si="399"/>
        <v>2.8503229429935412E-2</v>
      </c>
      <c r="AI191" s="10">
        <f t="shared" si="399"/>
        <v>2.2168832587091843E-2</v>
      </c>
      <c r="AJ191" s="10">
        <f t="shared" si="399"/>
        <v>2.0009857072449483E-2</v>
      </c>
      <c r="AK191" s="10">
        <f t="shared" si="399"/>
        <v>2.0097670924117204E-2</v>
      </c>
      <c r="AL191" s="10">
        <f t="shared" si="399"/>
        <v>1.9847598794967215E-2</v>
      </c>
      <c r="AM191" s="10">
        <f t="shared" ref="AM191:BH191" si="400">AM186/SUM(AM184:AM186)</f>
        <v>1.9947148580683659E-2</v>
      </c>
      <c r="AN191" s="10">
        <f t="shared" si="400"/>
        <v>1.8979833926453145E-2</v>
      </c>
      <c r="AO191" s="10">
        <f t="shared" si="400"/>
        <v>2.06319551620502E-2</v>
      </c>
      <c r="AP191" s="10">
        <f t="shared" si="400"/>
        <v>2.1837349397590362E-2</v>
      </c>
      <c r="AQ191" s="10">
        <f t="shared" si="400"/>
        <v>2.5171462914516014E-2</v>
      </c>
      <c r="AR191" s="10">
        <f t="shared" si="400"/>
        <v>2.837027742924857E-2</v>
      </c>
      <c r="AS191" s="10">
        <f t="shared" si="400"/>
        <v>2.7760940720087283E-2</v>
      </c>
      <c r="AT191" s="10">
        <f t="shared" si="400"/>
        <v>2.7406492193642593E-2</v>
      </c>
      <c r="AU191" s="10">
        <f t="shared" si="400"/>
        <v>2.6273630246715796E-2</v>
      </c>
      <c r="AV191" s="10">
        <f t="shared" si="400"/>
        <v>2.6120702522513559E-2</v>
      </c>
      <c r="AW191" s="10">
        <f t="shared" si="400"/>
        <v>2.4379852300700625E-2</v>
      </c>
      <c r="AX191" s="10">
        <f t="shared" si="400"/>
        <v>2.5066830273018099E-2</v>
      </c>
      <c r="AY191" s="10">
        <f t="shared" si="400"/>
        <v>2.6623720797488482E-2</v>
      </c>
      <c r="AZ191" s="10">
        <f t="shared" si="400"/>
        <v>2.7524714091878271E-2</v>
      </c>
      <c r="BA191" s="10">
        <f t="shared" si="400"/>
        <v>2.3347887219714349E-2</v>
      </c>
      <c r="BB191" s="10">
        <f t="shared" si="400"/>
        <v>2.6571936056838365E-2</v>
      </c>
      <c r="BC191" s="10">
        <f t="shared" si="400"/>
        <v>2.6750736857814424E-2</v>
      </c>
      <c r="BD191" s="10">
        <f t="shared" si="400"/>
        <v>2.4713365474213021E-2</v>
      </c>
      <c r="BE191" s="10">
        <f t="shared" si="400"/>
        <v>2.628838061908928E-2</v>
      </c>
      <c r="BF191" s="10">
        <f t="shared" si="400"/>
        <v>2.3066666666666666E-2</v>
      </c>
      <c r="BG191" s="10">
        <f t="shared" si="400"/>
        <v>2.9164329781267526E-2</v>
      </c>
      <c r="BH191" s="10">
        <f t="shared" si="400"/>
        <v>3.9912193175014963E-3</v>
      </c>
      <c r="BI191" s="10">
        <f t="shared" ref="BI191:BK191" si="401">BI186/SUM(BI184:BI186)</f>
        <v>3.9004641058556335E-3</v>
      </c>
      <c r="BJ191" s="10">
        <f t="shared" si="401"/>
        <v>4.1560404269386985E-3</v>
      </c>
      <c r="BK191" s="10">
        <f t="shared" si="401"/>
        <v>3.6434072775907394E-3</v>
      </c>
    </row>
    <row r="192" spans="1:63">
      <c r="A192" s="10" t="s">
        <v>666</v>
      </c>
      <c r="B192" s="10" t="s">
        <v>725</v>
      </c>
      <c r="C192" s="10"/>
      <c r="D192" s="10"/>
      <c r="E192" s="10"/>
      <c r="F192" s="10"/>
      <c r="G192" s="225">
        <f>G189+G190+G191</f>
        <v>1</v>
      </c>
      <c r="H192" s="225">
        <f t="shared" ref="H192:BH192" si="402">H189+H190+H191</f>
        <v>1</v>
      </c>
      <c r="I192" s="225">
        <f t="shared" si="402"/>
        <v>1</v>
      </c>
      <c r="J192" s="225">
        <f t="shared" si="402"/>
        <v>1</v>
      </c>
      <c r="K192" s="225">
        <f t="shared" si="402"/>
        <v>1</v>
      </c>
      <c r="L192" s="225">
        <f t="shared" si="402"/>
        <v>1</v>
      </c>
      <c r="M192" s="225">
        <f t="shared" si="402"/>
        <v>1</v>
      </c>
      <c r="N192" s="225">
        <f t="shared" si="402"/>
        <v>1</v>
      </c>
      <c r="O192" s="225">
        <f t="shared" si="402"/>
        <v>1</v>
      </c>
      <c r="P192" s="225">
        <f t="shared" si="402"/>
        <v>1</v>
      </c>
      <c r="Q192" s="225">
        <f t="shared" si="402"/>
        <v>1</v>
      </c>
      <c r="R192" s="225">
        <f t="shared" si="402"/>
        <v>1</v>
      </c>
      <c r="S192" s="225">
        <f t="shared" si="402"/>
        <v>1</v>
      </c>
      <c r="T192" s="225">
        <f t="shared" si="402"/>
        <v>1</v>
      </c>
      <c r="U192" s="225">
        <f t="shared" si="402"/>
        <v>1</v>
      </c>
      <c r="V192" s="225">
        <f>V189+V190+V191</f>
        <v>1</v>
      </c>
      <c r="W192" s="225">
        <f t="shared" si="402"/>
        <v>1</v>
      </c>
      <c r="X192" s="225">
        <f t="shared" si="402"/>
        <v>1</v>
      </c>
      <c r="Y192" s="225">
        <f t="shared" si="402"/>
        <v>1</v>
      </c>
      <c r="Z192" s="225">
        <f t="shared" si="402"/>
        <v>1</v>
      </c>
      <c r="AA192" s="225">
        <f t="shared" si="402"/>
        <v>1</v>
      </c>
      <c r="AB192" s="225">
        <f t="shared" si="402"/>
        <v>1</v>
      </c>
      <c r="AC192" s="225">
        <f t="shared" si="402"/>
        <v>1</v>
      </c>
      <c r="AD192" s="225">
        <f t="shared" si="402"/>
        <v>1</v>
      </c>
      <c r="AE192" s="225">
        <f t="shared" si="402"/>
        <v>1</v>
      </c>
      <c r="AF192" s="225">
        <f t="shared" si="402"/>
        <v>1</v>
      </c>
      <c r="AG192" s="225">
        <f t="shared" si="402"/>
        <v>1</v>
      </c>
      <c r="AH192" s="225">
        <f t="shared" si="402"/>
        <v>1</v>
      </c>
      <c r="AI192" s="225">
        <f t="shared" si="402"/>
        <v>0.99999999999999989</v>
      </c>
      <c r="AJ192" s="225">
        <f t="shared" si="402"/>
        <v>1</v>
      </c>
      <c r="AK192" s="225">
        <f t="shared" si="402"/>
        <v>1</v>
      </c>
      <c r="AL192" s="225">
        <f t="shared" si="402"/>
        <v>1</v>
      </c>
      <c r="AM192" s="225">
        <f t="shared" si="402"/>
        <v>1</v>
      </c>
      <c r="AN192" s="225">
        <f t="shared" si="402"/>
        <v>1</v>
      </c>
      <c r="AO192" s="225">
        <f t="shared" si="402"/>
        <v>1</v>
      </c>
      <c r="AP192" s="225">
        <f t="shared" si="402"/>
        <v>1</v>
      </c>
      <c r="AQ192" s="225">
        <f t="shared" si="402"/>
        <v>1</v>
      </c>
      <c r="AR192" s="225">
        <f t="shared" si="402"/>
        <v>1</v>
      </c>
      <c r="AS192" s="225">
        <f t="shared" si="402"/>
        <v>1</v>
      </c>
      <c r="AT192" s="225">
        <f t="shared" si="402"/>
        <v>1</v>
      </c>
      <c r="AU192" s="225">
        <f t="shared" si="402"/>
        <v>1</v>
      </c>
      <c r="AV192" s="225">
        <f t="shared" si="402"/>
        <v>1</v>
      </c>
      <c r="AW192" s="225">
        <f t="shared" si="402"/>
        <v>1</v>
      </c>
      <c r="AX192" s="225">
        <f t="shared" si="402"/>
        <v>1</v>
      </c>
      <c r="AY192" s="225">
        <f t="shared" si="402"/>
        <v>1</v>
      </c>
      <c r="AZ192" s="225">
        <f t="shared" si="402"/>
        <v>1</v>
      </c>
      <c r="BA192" s="225">
        <f t="shared" si="402"/>
        <v>1</v>
      </c>
      <c r="BB192" s="225">
        <f t="shared" si="402"/>
        <v>1</v>
      </c>
      <c r="BC192" s="225">
        <f t="shared" si="402"/>
        <v>1</v>
      </c>
      <c r="BD192" s="225">
        <f t="shared" si="402"/>
        <v>0.99999999999999989</v>
      </c>
      <c r="BE192" s="225">
        <f t="shared" si="402"/>
        <v>1</v>
      </c>
      <c r="BF192" s="225">
        <f t="shared" si="402"/>
        <v>1</v>
      </c>
      <c r="BG192" s="225">
        <f t="shared" si="402"/>
        <v>0.99999999999999989</v>
      </c>
      <c r="BH192" s="225">
        <f t="shared" si="402"/>
        <v>1</v>
      </c>
      <c r="BI192" s="225">
        <f t="shared" ref="BI192:BK192" si="403">BI189+BI190+BI191</f>
        <v>1</v>
      </c>
      <c r="BJ192" s="225">
        <f t="shared" si="403"/>
        <v>1</v>
      </c>
      <c r="BK192" s="225">
        <f t="shared" si="403"/>
        <v>1</v>
      </c>
    </row>
    <row r="195" spans="1:64">
      <c r="A195" s="344" t="s">
        <v>726</v>
      </c>
      <c r="B195" s="344"/>
    </row>
    <row r="197" spans="1:64">
      <c r="A197" t="s">
        <v>7</v>
      </c>
      <c r="B197" t="s">
        <v>55</v>
      </c>
      <c r="C197" t="s">
        <v>56</v>
      </c>
      <c r="D197" t="s">
        <v>281</v>
      </c>
      <c r="E197">
        <v>1</v>
      </c>
      <c r="F197" t="s">
        <v>11</v>
      </c>
      <c r="G197">
        <v>756</v>
      </c>
      <c r="H197">
        <v>798</v>
      </c>
      <c r="I197">
        <v>858</v>
      </c>
      <c r="J197">
        <v>955</v>
      </c>
      <c r="K197">
        <v>1124</v>
      </c>
      <c r="L197">
        <v>1281</v>
      </c>
      <c r="M197">
        <v>1508</v>
      </c>
      <c r="N197">
        <v>1865</v>
      </c>
      <c r="O197">
        <v>2189</v>
      </c>
      <c r="P197">
        <v>2547</v>
      </c>
      <c r="Q197">
        <v>2911</v>
      </c>
      <c r="R197">
        <v>3224</v>
      </c>
      <c r="S197">
        <v>3686</v>
      </c>
      <c r="T197">
        <v>4291</v>
      </c>
      <c r="U197">
        <v>4359</v>
      </c>
      <c r="V197">
        <v>4766</v>
      </c>
      <c r="W197">
        <v>5089</v>
      </c>
      <c r="X197">
        <v>5322</v>
      </c>
      <c r="Y197">
        <v>5732</v>
      </c>
      <c r="Z197">
        <v>6035</v>
      </c>
      <c r="AA197">
        <v>5697</v>
      </c>
      <c r="AB197">
        <v>5943</v>
      </c>
      <c r="AC197">
        <v>6039</v>
      </c>
      <c r="AD197">
        <v>6019</v>
      </c>
      <c r="AE197">
        <v>6096</v>
      </c>
      <c r="AF197">
        <v>6194</v>
      </c>
      <c r="AG197">
        <v>6717</v>
      </c>
      <c r="AH197">
        <v>7189</v>
      </c>
      <c r="AI197">
        <v>7991</v>
      </c>
      <c r="AJ197">
        <v>8158</v>
      </c>
      <c r="AK197">
        <v>8560</v>
      </c>
      <c r="AL197">
        <v>8969</v>
      </c>
      <c r="AM197">
        <v>9662</v>
      </c>
      <c r="AN197">
        <v>9302</v>
      </c>
      <c r="AO197">
        <v>9626</v>
      </c>
      <c r="AP197">
        <v>8969</v>
      </c>
      <c r="AQ197">
        <v>9556</v>
      </c>
      <c r="AR197">
        <v>9427</v>
      </c>
      <c r="AS197">
        <v>9466</v>
      </c>
      <c r="AT197">
        <v>9383</v>
      </c>
      <c r="AU197">
        <v>8958</v>
      </c>
      <c r="AV197">
        <v>8913</v>
      </c>
      <c r="AW197">
        <v>8506</v>
      </c>
      <c r="AX197">
        <v>8288</v>
      </c>
      <c r="AY197">
        <v>7918</v>
      </c>
      <c r="AZ197">
        <v>7630</v>
      </c>
      <c r="BA197">
        <v>7281</v>
      </c>
      <c r="BB197">
        <v>7009</v>
      </c>
      <c r="BC197">
        <v>6456</v>
      </c>
      <c r="BD197">
        <v>6059</v>
      </c>
      <c r="BE197">
        <v>5581</v>
      </c>
      <c r="BF197">
        <v>5193</v>
      </c>
      <c r="BG197">
        <v>4673</v>
      </c>
      <c r="BH197">
        <v>4565</v>
      </c>
    </row>
    <row r="198" spans="1:64">
      <c r="A198" t="s">
        <v>7</v>
      </c>
      <c r="B198" t="s">
        <v>87</v>
      </c>
      <c r="C198" t="s">
        <v>56</v>
      </c>
      <c r="D198" t="s">
        <v>728</v>
      </c>
      <c r="E198">
        <v>-0.66666666666666663</v>
      </c>
      <c r="F198" t="s">
        <v>11</v>
      </c>
      <c r="G198">
        <v>6</v>
      </c>
      <c r="H198">
        <v>6</v>
      </c>
      <c r="I198">
        <v>6</v>
      </c>
      <c r="J198">
        <v>5</v>
      </c>
      <c r="K198">
        <v>4</v>
      </c>
      <c r="L198">
        <v>4</v>
      </c>
      <c r="M198">
        <v>4</v>
      </c>
    </row>
    <row r="199" spans="1:64">
      <c r="A199" t="s">
        <v>7</v>
      </c>
      <c r="B199" t="s">
        <v>68</v>
      </c>
      <c r="C199" t="s">
        <v>56</v>
      </c>
      <c r="D199" t="s">
        <v>727</v>
      </c>
      <c r="E199">
        <v>-0.66666666666666663</v>
      </c>
      <c r="F199" t="s">
        <v>11</v>
      </c>
      <c r="BG199">
        <v>8</v>
      </c>
      <c r="BH199">
        <v>7</v>
      </c>
    </row>
    <row r="201" spans="1:64">
      <c r="A201" t="s">
        <v>55</v>
      </c>
      <c r="B201" t="s">
        <v>118</v>
      </c>
      <c r="C201" t="s">
        <v>12</v>
      </c>
      <c r="G201">
        <f>1</f>
        <v>1</v>
      </c>
      <c r="H201">
        <f>1</f>
        <v>1</v>
      </c>
      <c r="I201">
        <f>1</f>
        <v>1</v>
      </c>
      <c r="J201">
        <f>1</f>
        <v>1</v>
      </c>
      <c r="K201">
        <f>1</f>
        <v>1</v>
      </c>
      <c r="L201">
        <f>1</f>
        <v>1</v>
      </c>
      <c r="M201">
        <f>1</f>
        <v>1</v>
      </c>
      <c r="N201">
        <f>1</f>
        <v>1</v>
      </c>
      <c r="O201">
        <f>1</f>
        <v>1</v>
      </c>
      <c r="P201">
        <f>1</f>
        <v>1</v>
      </c>
      <c r="Q201">
        <f>1</f>
        <v>1</v>
      </c>
      <c r="R201">
        <f>1</f>
        <v>1</v>
      </c>
      <c r="S201">
        <f>1</f>
        <v>1</v>
      </c>
      <c r="T201">
        <f>1</f>
        <v>1</v>
      </c>
      <c r="U201">
        <f>1</f>
        <v>1</v>
      </c>
      <c r="V201">
        <f>1</f>
        <v>1</v>
      </c>
      <c r="W201">
        <f>1</f>
        <v>1</v>
      </c>
      <c r="X201">
        <f>1</f>
        <v>1</v>
      </c>
      <c r="Y201">
        <f>1</f>
        <v>1</v>
      </c>
      <c r="Z201">
        <f>1</f>
        <v>1</v>
      </c>
      <c r="AA201">
        <f>1</f>
        <v>1</v>
      </c>
      <c r="AB201">
        <f>1</f>
        <v>1</v>
      </c>
      <c r="AC201">
        <f>1</f>
        <v>1</v>
      </c>
      <c r="AD201">
        <f>1</f>
        <v>1</v>
      </c>
      <c r="AE201">
        <f>1</f>
        <v>1</v>
      </c>
      <c r="AF201">
        <f>1</f>
        <v>1</v>
      </c>
      <c r="AG201">
        <f>1</f>
        <v>1</v>
      </c>
      <c r="AH201">
        <f>1</f>
        <v>1</v>
      </c>
      <c r="AI201">
        <f>1</f>
        <v>1</v>
      </c>
      <c r="AJ201">
        <f>1</f>
        <v>1</v>
      </c>
      <c r="AK201">
        <f>1</f>
        <v>1</v>
      </c>
      <c r="AL201">
        <f>1</f>
        <v>1</v>
      </c>
      <c r="AM201">
        <f>1</f>
        <v>1</v>
      </c>
      <c r="AN201">
        <f>1</f>
        <v>1</v>
      </c>
      <c r="AO201">
        <f>1</f>
        <v>1</v>
      </c>
      <c r="AP201">
        <f>1</f>
        <v>1</v>
      </c>
      <c r="AQ201">
        <f>1</f>
        <v>1</v>
      </c>
      <c r="AR201">
        <f>1</f>
        <v>1</v>
      </c>
      <c r="AS201">
        <f>1</f>
        <v>1</v>
      </c>
      <c r="AT201">
        <f>1</f>
        <v>1</v>
      </c>
      <c r="AU201">
        <f>1</f>
        <v>1</v>
      </c>
      <c r="AV201">
        <f>1</f>
        <v>1</v>
      </c>
      <c r="AW201">
        <f>1</f>
        <v>1</v>
      </c>
      <c r="AX201">
        <f>1</f>
        <v>1</v>
      </c>
      <c r="AY201">
        <f>1</f>
        <v>1</v>
      </c>
      <c r="AZ201">
        <f>1</f>
        <v>1</v>
      </c>
      <c r="BA201">
        <f>1</f>
        <v>1</v>
      </c>
      <c r="BB201">
        <f>1</f>
        <v>1</v>
      </c>
      <c r="BC201">
        <f>1</f>
        <v>1</v>
      </c>
      <c r="BD201">
        <f>1</f>
        <v>1</v>
      </c>
      <c r="BE201">
        <f>1</f>
        <v>1</v>
      </c>
      <c r="BF201">
        <f>1</f>
        <v>1</v>
      </c>
      <c r="BG201">
        <f>1</f>
        <v>1</v>
      </c>
      <c r="BH201">
        <f>1</f>
        <v>1</v>
      </c>
    </row>
    <row r="204" spans="1:64">
      <c r="A204" s="324" t="s">
        <v>715</v>
      </c>
      <c r="B204" s="324"/>
      <c r="C204" s="324"/>
      <c r="D204" s="324"/>
      <c r="E204" s="324"/>
    </row>
    <row r="206" spans="1:64">
      <c r="G206" s="20">
        <v>1960</v>
      </c>
      <c r="H206" s="20">
        <f>G206+1</f>
        <v>1961</v>
      </c>
      <c r="I206" s="20">
        <f t="shared" ref="I206:AB206" si="404">H206+1</f>
        <v>1962</v>
      </c>
      <c r="J206" s="20">
        <f t="shared" si="404"/>
        <v>1963</v>
      </c>
      <c r="K206" s="20">
        <f t="shared" si="404"/>
        <v>1964</v>
      </c>
      <c r="L206" s="20">
        <f t="shared" si="404"/>
        <v>1965</v>
      </c>
      <c r="M206" s="20">
        <f t="shared" si="404"/>
        <v>1966</v>
      </c>
      <c r="N206" s="20">
        <f t="shared" si="404"/>
        <v>1967</v>
      </c>
      <c r="O206" s="20">
        <f t="shared" si="404"/>
        <v>1968</v>
      </c>
      <c r="P206" s="20">
        <f t="shared" si="404"/>
        <v>1969</v>
      </c>
      <c r="Q206" s="20">
        <f t="shared" si="404"/>
        <v>1970</v>
      </c>
      <c r="R206" s="20">
        <f t="shared" si="404"/>
        <v>1971</v>
      </c>
      <c r="S206" s="20">
        <f t="shared" si="404"/>
        <v>1972</v>
      </c>
      <c r="T206" s="20">
        <f t="shared" si="404"/>
        <v>1973</v>
      </c>
      <c r="U206" s="20">
        <f t="shared" si="404"/>
        <v>1974</v>
      </c>
      <c r="V206" s="20">
        <f t="shared" si="404"/>
        <v>1975</v>
      </c>
      <c r="W206" s="20">
        <f t="shared" si="404"/>
        <v>1976</v>
      </c>
      <c r="X206" s="20">
        <f t="shared" si="404"/>
        <v>1977</v>
      </c>
      <c r="Y206" s="20">
        <f t="shared" si="404"/>
        <v>1978</v>
      </c>
      <c r="Z206" s="20">
        <f t="shared" si="404"/>
        <v>1979</v>
      </c>
      <c r="AA206" s="20">
        <f t="shared" si="404"/>
        <v>1980</v>
      </c>
      <c r="AB206" s="20">
        <f t="shared" si="404"/>
        <v>1981</v>
      </c>
      <c r="AC206" s="20">
        <f>AB206+1</f>
        <v>1982</v>
      </c>
      <c r="AD206" s="20">
        <f t="shared" ref="AD206:AW206" si="405">AC206+1</f>
        <v>1983</v>
      </c>
      <c r="AE206" s="20">
        <f t="shared" si="405"/>
        <v>1984</v>
      </c>
      <c r="AF206" s="20">
        <f t="shared" si="405"/>
        <v>1985</v>
      </c>
      <c r="AG206" s="20">
        <f t="shared" si="405"/>
        <v>1986</v>
      </c>
      <c r="AH206" s="20">
        <f t="shared" si="405"/>
        <v>1987</v>
      </c>
      <c r="AI206" s="20">
        <f t="shared" si="405"/>
        <v>1988</v>
      </c>
      <c r="AJ206" s="20">
        <f t="shared" si="405"/>
        <v>1989</v>
      </c>
      <c r="AK206" s="20">
        <f t="shared" si="405"/>
        <v>1990</v>
      </c>
      <c r="AL206" s="20">
        <f t="shared" si="405"/>
        <v>1991</v>
      </c>
      <c r="AM206" s="20">
        <f t="shared" si="405"/>
        <v>1992</v>
      </c>
      <c r="AN206" s="20">
        <f t="shared" si="405"/>
        <v>1993</v>
      </c>
      <c r="AO206" s="20">
        <f t="shared" si="405"/>
        <v>1994</v>
      </c>
      <c r="AP206" s="20">
        <f t="shared" si="405"/>
        <v>1995</v>
      </c>
      <c r="AQ206" s="20">
        <f t="shared" si="405"/>
        <v>1996</v>
      </c>
      <c r="AR206" s="20">
        <f t="shared" si="405"/>
        <v>1997</v>
      </c>
      <c r="AS206" s="20">
        <f t="shared" si="405"/>
        <v>1998</v>
      </c>
      <c r="AT206" s="20">
        <f t="shared" si="405"/>
        <v>1999</v>
      </c>
      <c r="AU206" s="20">
        <f t="shared" si="405"/>
        <v>2000</v>
      </c>
      <c r="AV206" s="20">
        <f t="shared" si="405"/>
        <v>2001</v>
      </c>
      <c r="AW206" s="20">
        <f t="shared" si="405"/>
        <v>2002</v>
      </c>
      <c r="AX206" s="20">
        <f>AW206+1</f>
        <v>2003</v>
      </c>
      <c r="AY206" s="20">
        <f t="shared" ref="AY206:BH206" si="406">AX206+1</f>
        <v>2004</v>
      </c>
      <c r="AZ206" s="20">
        <f t="shared" si="406"/>
        <v>2005</v>
      </c>
      <c r="BA206" s="20">
        <f t="shared" si="406"/>
        <v>2006</v>
      </c>
      <c r="BB206" s="20">
        <f t="shared" si="406"/>
        <v>2007</v>
      </c>
      <c r="BC206" s="20">
        <f t="shared" si="406"/>
        <v>2008</v>
      </c>
      <c r="BD206" s="20">
        <f t="shared" si="406"/>
        <v>2009</v>
      </c>
      <c r="BE206" s="20">
        <f t="shared" si="406"/>
        <v>2010</v>
      </c>
      <c r="BF206" s="20">
        <f t="shared" si="406"/>
        <v>2011</v>
      </c>
      <c r="BG206" s="20">
        <f t="shared" si="406"/>
        <v>2012</v>
      </c>
      <c r="BH206" s="20">
        <f t="shared" si="406"/>
        <v>2013</v>
      </c>
    </row>
    <row r="207" spans="1:64">
      <c r="A207" t="str">
        <f>VLOOKUP(B207,[1]IEA_Categories!$B$24:$C$69,2,FALSE)</f>
        <v>Others</v>
      </c>
      <c r="B207" t="s">
        <v>59</v>
      </c>
      <c r="D207" t="s">
        <v>666</v>
      </c>
      <c r="G207">
        <v>2185</v>
      </c>
      <c r="H207">
        <v>1814</v>
      </c>
      <c r="I207">
        <v>1758</v>
      </c>
      <c r="J207">
        <v>1876</v>
      </c>
      <c r="K207">
        <v>2027</v>
      </c>
      <c r="L207">
        <v>2081</v>
      </c>
      <c r="M207">
        <v>2476</v>
      </c>
      <c r="N207">
        <v>3197</v>
      </c>
      <c r="O207">
        <v>4024</v>
      </c>
      <c r="P207">
        <v>3747</v>
      </c>
      <c r="Q207">
        <v>4057</v>
      </c>
      <c r="R207">
        <v>4553</v>
      </c>
      <c r="S207">
        <v>4726</v>
      </c>
      <c r="T207">
        <v>3628</v>
      </c>
      <c r="U207">
        <v>3838</v>
      </c>
      <c r="V207">
        <v>4035</v>
      </c>
      <c r="W207">
        <v>4405</v>
      </c>
      <c r="X207">
        <v>4281</v>
      </c>
      <c r="Y207">
        <v>4613</v>
      </c>
      <c r="Z207">
        <v>5229</v>
      </c>
      <c r="AA207">
        <v>5131</v>
      </c>
      <c r="AB207">
        <v>5237</v>
      </c>
      <c r="AC207">
        <v>5234</v>
      </c>
      <c r="AD207">
        <v>5452</v>
      </c>
      <c r="AE207">
        <v>5664</v>
      </c>
      <c r="AF207">
        <v>5764</v>
      </c>
      <c r="AG207">
        <v>6044</v>
      </c>
      <c r="AH207">
        <v>5792</v>
      </c>
      <c r="AI207">
        <v>6336</v>
      </c>
      <c r="AJ207">
        <v>8560</v>
      </c>
      <c r="AK207">
        <v>9153</v>
      </c>
      <c r="AL207">
        <v>9664</v>
      </c>
      <c r="AM207">
        <v>9745</v>
      </c>
      <c r="AN207">
        <v>9786</v>
      </c>
      <c r="AO207">
        <v>10252</v>
      </c>
      <c r="AP207">
        <v>9998</v>
      </c>
      <c r="AQ207">
        <v>10557</v>
      </c>
      <c r="AR207">
        <v>10740</v>
      </c>
      <c r="AS207">
        <v>11085</v>
      </c>
      <c r="AT207">
        <v>11793</v>
      </c>
      <c r="AU207">
        <v>11985</v>
      </c>
      <c r="AV207">
        <v>12605</v>
      </c>
      <c r="AW207">
        <v>12938</v>
      </c>
      <c r="AX207">
        <v>13882</v>
      </c>
      <c r="AY207">
        <v>14653</v>
      </c>
      <c r="AZ207">
        <v>15114</v>
      </c>
      <c r="BA207">
        <v>15563</v>
      </c>
      <c r="BB207">
        <v>15610</v>
      </c>
      <c r="BC207">
        <v>15481</v>
      </c>
      <c r="BD207">
        <v>15911</v>
      </c>
      <c r="BE207">
        <v>16907</v>
      </c>
      <c r="BF207">
        <v>15616</v>
      </c>
      <c r="BG207">
        <v>15515</v>
      </c>
      <c r="BH207">
        <v>14871</v>
      </c>
      <c r="BI207">
        <v>14698</v>
      </c>
      <c r="BJ207">
        <v>14864</v>
      </c>
      <c r="BK207">
        <v>15051</v>
      </c>
      <c r="BL207" t="s">
        <v>355</v>
      </c>
    </row>
    <row r="208" spans="1:64">
      <c r="A208" t="str">
        <f>VLOOKUP(B208,[1]IEA_Categories!$B$24:$C$69,2,FALSE)</f>
        <v>Others</v>
      </c>
      <c r="B208" t="s">
        <v>92</v>
      </c>
      <c r="D208" t="s">
        <v>666</v>
      </c>
      <c r="G208">
        <v>99</v>
      </c>
      <c r="H208">
        <v>127</v>
      </c>
      <c r="I208">
        <v>129</v>
      </c>
      <c r="J208">
        <v>120</v>
      </c>
      <c r="K208">
        <v>151</v>
      </c>
      <c r="L208">
        <v>179</v>
      </c>
      <c r="M208">
        <v>205</v>
      </c>
      <c r="N208">
        <v>243</v>
      </c>
      <c r="O208">
        <v>277</v>
      </c>
      <c r="P208">
        <v>347</v>
      </c>
      <c r="Q208">
        <v>406</v>
      </c>
      <c r="R208">
        <v>470</v>
      </c>
      <c r="S208">
        <v>603</v>
      </c>
      <c r="T208">
        <v>1374</v>
      </c>
      <c r="U208">
        <v>1433</v>
      </c>
      <c r="V208">
        <v>1698</v>
      </c>
      <c r="W208">
        <v>1691</v>
      </c>
      <c r="X208">
        <v>1881</v>
      </c>
      <c r="Y208">
        <v>1887</v>
      </c>
      <c r="Z208">
        <v>2027</v>
      </c>
      <c r="AA208">
        <v>2169</v>
      </c>
      <c r="AB208">
        <v>2108</v>
      </c>
      <c r="AC208">
        <v>2297</v>
      </c>
      <c r="AD208">
        <v>2416</v>
      </c>
      <c r="AE208">
        <v>2390</v>
      </c>
      <c r="AF208">
        <v>2623</v>
      </c>
      <c r="AG208">
        <v>2660</v>
      </c>
      <c r="AH208">
        <v>3129</v>
      </c>
      <c r="AI208">
        <v>3038</v>
      </c>
      <c r="AJ208">
        <v>3241</v>
      </c>
      <c r="AK208">
        <v>3412</v>
      </c>
      <c r="AL208">
        <v>3718</v>
      </c>
      <c r="AM208">
        <v>3936</v>
      </c>
      <c r="AN208">
        <v>3828</v>
      </c>
      <c r="AO208">
        <v>4174</v>
      </c>
      <c r="AP208">
        <v>4320</v>
      </c>
      <c r="AQ208">
        <v>4702</v>
      </c>
      <c r="AR208">
        <v>5259</v>
      </c>
      <c r="AS208">
        <v>5422</v>
      </c>
      <c r="AT208">
        <v>5885</v>
      </c>
      <c r="AU208">
        <v>6701</v>
      </c>
      <c r="AV208">
        <v>7049</v>
      </c>
      <c r="AW208">
        <v>7246</v>
      </c>
      <c r="AX208">
        <v>7131</v>
      </c>
      <c r="AY208">
        <v>7734</v>
      </c>
      <c r="AZ208">
        <v>8403</v>
      </c>
      <c r="BA208">
        <v>8917</v>
      </c>
      <c r="BB208">
        <v>8810</v>
      </c>
      <c r="BC208">
        <v>9288</v>
      </c>
      <c r="BD208">
        <v>9397</v>
      </c>
      <c r="BE208">
        <v>9789</v>
      </c>
      <c r="BF208">
        <v>10195</v>
      </c>
      <c r="BG208">
        <v>10036</v>
      </c>
      <c r="BH208">
        <v>9606</v>
      </c>
      <c r="BI208">
        <v>8838</v>
      </c>
      <c r="BJ208">
        <v>10056</v>
      </c>
      <c r="BK208">
        <v>10618</v>
      </c>
      <c r="BL208" t="s">
        <v>355</v>
      </c>
    </row>
    <row r="209" spans="1:64">
      <c r="A209" t="str">
        <f>VLOOKUP(B209,[1]IEA_Categories!$B$24:$C$69,2,FALSE)</f>
        <v>Others</v>
      </c>
      <c r="B209" t="s">
        <v>94</v>
      </c>
      <c r="D209" t="s">
        <v>666</v>
      </c>
      <c r="G209">
        <v>535</v>
      </c>
      <c r="H209">
        <v>613</v>
      </c>
      <c r="I209">
        <v>648</v>
      </c>
      <c r="J209">
        <v>751</v>
      </c>
      <c r="K209">
        <v>840</v>
      </c>
      <c r="L209">
        <v>846</v>
      </c>
      <c r="M209">
        <v>1338</v>
      </c>
      <c r="N209">
        <v>1344</v>
      </c>
      <c r="O209">
        <v>1498</v>
      </c>
      <c r="P209">
        <v>1622</v>
      </c>
      <c r="Q209">
        <v>1712</v>
      </c>
      <c r="R209">
        <v>1754</v>
      </c>
      <c r="S209">
        <v>1908</v>
      </c>
      <c r="T209">
        <v>2121</v>
      </c>
      <c r="U209">
        <v>1770</v>
      </c>
      <c r="V209">
        <v>1730</v>
      </c>
      <c r="W209">
        <v>1775</v>
      </c>
      <c r="X209">
        <v>2110</v>
      </c>
      <c r="Y209">
        <v>2314</v>
      </c>
      <c r="Z209">
        <v>2439</v>
      </c>
      <c r="AA209">
        <v>2321</v>
      </c>
      <c r="AB209">
        <v>2181</v>
      </c>
      <c r="AC209">
        <v>2356</v>
      </c>
      <c r="AD209">
        <v>2398</v>
      </c>
      <c r="AE209">
        <v>2436</v>
      </c>
      <c r="AF209">
        <v>2577</v>
      </c>
      <c r="AG209">
        <v>2518</v>
      </c>
      <c r="AH209">
        <v>2646</v>
      </c>
      <c r="AI209">
        <v>2353</v>
      </c>
      <c r="AJ209">
        <v>1571</v>
      </c>
      <c r="AK209">
        <v>1668</v>
      </c>
      <c r="AL209">
        <v>1799</v>
      </c>
      <c r="AM209">
        <v>1920</v>
      </c>
      <c r="AN209">
        <v>1959</v>
      </c>
      <c r="AO209">
        <v>2079</v>
      </c>
      <c r="AP209">
        <v>2193</v>
      </c>
      <c r="AQ209">
        <v>2173</v>
      </c>
      <c r="AR209">
        <v>2099</v>
      </c>
      <c r="AS209">
        <v>1944</v>
      </c>
      <c r="AT209">
        <v>2203</v>
      </c>
      <c r="AU209">
        <v>2561</v>
      </c>
      <c r="AV209">
        <v>2387</v>
      </c>
      <c r="AW209">
        <v>2351</v>
      </c>
      <c r="AX209">
        <v>2929</v>
      </c>
      <c r="AY209">
        <v>3325</v>
      </c>
      <c r="AZ209">
        <v>3095</v>
      </c>
      <c r="BA209">
        <v>2799</v>
      </c>
      <c r="BB209">
        <v>2929</v>
      </c>
      <c r="BC209">
        <v>2682</v>
      </c>
      <c r="BD209">
        <v>2348</v>
      </c>
      <c r="BE209">
        <v>2229</v>
      </c>
      <c r="BF209">
        <v>2391</v>
      </c>
      <c r="BG209">
        <v>2664</v>
      </c>
      <c r="BH209">
        <v>2737</v>
      </c>
      <c r="BI209">
        <v>2638</v>
      </c>
      <c r="BJ209">
        <v>2258</v>
      </c>
      <c r="BK209">
        <v>2392</v>
      </c>
      <c r="BL209" t="s">
        <v>355</v>
      </c>
    </row>
    <row r="210" spans="1:64">
      <c r="A210" t="str">
        <f>VLOOKUP(B210,[1]IEA_Categories!$B$24:$C$69,2,FALSE)</f>
        <v>Others</v>
      </c>
      <c r="B210" t="s">
        <v>86</v>
      </c>
      <c r="D210" t="s">
        <v>666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39</v>
      </c>
      <c r="BH210">
        <v>102</v>
      </c>
      <c r="BI210">
        <v>120</v>
      </c>
      <c r="BJ210">
        <v>227</v>
      </c>
      <c r="BK210">
        <v>242</v>
      </c>
      <c r="BL210" t="s">
        <v>355</v>
      </c>
    </row>
    <row r="211" spans="1:64">
      <c r="A211" t="str">
        <f>VLOOKUP(B211,[1]IEA_Categories!$B$24:$C$69,2,FALSE)</f>
        <v>Others</v>
      </c>
      <c r="B211" t="s">
        <v>69</v>
      </c>
      <c r="D211" t="s">
        <v>666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511</v>
      </c>
      <c r="AQ211">
        <v>323</v>
      </c>
      <c r="AR211">
        <v>236</v>
      </c>
      <c r="AS211">
        <v>258</v>
      </c>
      <c r="AT211">
        <v>193</v>
      </c>
      <c r="AU211">
        <v>4</v>
      </c>
      <c r="AV211">
        <v>10</v>
      </c>
      <c r="AW211">
        <v>21</v>
      </c>
      <c r="AX211">
        <v>183</v>
      </c>
      <c r="AY211">
        <v>188</v>
      </c>
      <c r="AZ211">
        <v>186</v>
      </c>
      <c r="BA211">
        <v>1692</v>
      </c>
      <c r="BB211">
        <v>962</v>
      </c>
      <c r="BC211">
        <v>786</v>
      </c>
      <c r="BD211">
        <v>965</v>
      </c>
      <c r="BE211">
        <v>1487</v>
      </c>
      <c r="BF211">
        <v>1031</v>
      </c>
      <c r="BG211">
        <v>745</v>
      </c>
      <c r="BH211">
        <v>838</v>
      </c>
      <c r="BI211">
        <v>907</v>
      </c>
      <c r="BJ211">
        <v>461</v>
      </c>
      <c r="BK211">
        <v>223</v>
      </c>
      <c r="BL211" t="s">
        <v>355</v>
      </c>
    </row>
    <row r="214" spans="1:64">
      <c r="A214" s="344" t="s">
        <v>729</v>
      </c>
      <c r="B214" s="344"/>
    </row>
    <row r="216" spans="1:64">
      <c r="A216" t="s">
        <v>59</v>
      </c>
      <c r="B216" t="s">
        <v>130</v>
      </c>
      <c r="C216" t="s">
        <v>12</v>
      </c>
      <c r="G216">
        <f>1</f>
        <v>1</v>
      </c>
      <c r="H216">
        <f>1</f>
        <v>1</v>
      </c>
      <c r="I216">
        <f>1</f>
        <v>1</v>
      </c>
      <c r="J216">
        <f>1</f>
        <v>1</v>
      </c>
      <c r="K216">
        <f>1</f>
        <v>1</v>
      </c>
      <c r="L216">
        <f>1</f>
        <v>1</v>
      </c>
      <c r="M216">
        <f>1</f>
        <v>1</v>
      </c>
      <c r="N216">
        <f>1</f>
        <v>1</v>
      </c>
      <c r="O216">
        <f>1</f>
        <v>1</v>
      </c>
      <c r="P216">
        <f>1</f>
        <v>1</v>
      </c>
      <c r="Q216">
        <f>1</f>
        <v>1</v>
      </c>
      <c r="R216">
        <f>1</f>
        <v>1</v>
      </c>
      <c r="S216">
        <f>1</f>
        <v>1</v>
      </c>
      <c r="T216">
        <f>1</f>
        <v>1</v>
      </c>
      <c r="U216">
        <f>1</f>
        <v>1</v>
      </c>
      <c r="V216">
        <f>1</f>
        <v>1</v>
      </c>
      <c r="W216">
        <f>1</f>
        <v>1</v>
      </c>
      <c r="X216">
        <f>1</f>
        <v>1</v>
      </c>
      <c r="Y216">
        <f>1</f>
        <v>1</v>
      </c>
      <c r="Z216">
        <f>1</f>
        <v>1</v>
      </c>
      <c r="AA216">
        <f>1</f>
        <v>1</v>
      </c>
      <c r="AB216">
        <f>1</f>
        <v>1</v>
      </c>
      <c r="AC216">
        <f>1</f>
        <v>1</v>
      </c>
      <c r="AD216">
        <f>1</f>
        <v>1</v>
      </c>
      <c r="AE216">
        <f>1</f>
        <v>1</v>
      </c>
      <c r="AF216">
        <f>1</f>
        <v>1</v>
      </c>
      <c r="AG216">
        <f>1</f>
        <v>1</v>
      </c>
      <c r="AH216">
        <f>1</f>
        <v>1</v>
      </c>
      <c r="AI216">
        <f>1</f>
        <v>1</v>
      </c>
      <c r="AJ216">
        <f>1</f>
        <v>1</v>
      </c>
      <c r="AK216">
        <f>1</f>
        <v>1</v>
      </c>
      <c r="AL216">
        <f>1</f>
        <v>1</v>
      </c>
      <c r="AM216">
        <f>1</f>
        <v>1</v>
      </c>
      <c r="AN216">
        <f>1</f>
        <v>1</v>
      </c>
      <c r="AO216">
        <f>1</f>
        <v>1</v>
      </c>
      <c r="AP216">
        <f>1</f>
        <v>1</v>
      </c>
      <c r="AQ216">
        <f>1</f>
        <v>1</v>
      </c>
      <c r="AR216">
        <f>1</f>
        <v>1</v>
      </c>
      <c r="AS216">
        <f>1</f>
        <v>1</v>
      </c>
      <c r="AT216">
        <f>1</f>
        <v>1</v>
      </c>
      <c r="AU216">
        <f>1</f>
        <v>1</v>
      </c>
      <c r="AV216">
        <f>1</f>
        <v>1</v>
      </c>
      <c r="AW216">
        <f>1</f>
        <v>1</v>
      </c>
      <c r="AX216">
        <f>1</f>
        <v>1</v>
      </c>
      <c r="AY216">
        <f>1</f>
        <v>1</v>
      </c>
      <c r="AZ216">
        <f>1</f>
        <v>1</v>
      </c>
      <c r="BA216">
        <f>1</f>
        <v>1</v>
      </c>
      <c r="BB216">
        <f>1</f>
        <v>1</v>
      </c>
      <c r="BC216">
        <f>1</f>
        <v>1</v>
      </c>
      <c r="BD216">
        <f>1</f>
        <v>1</v>
      </c>
      <c r="BE216">
        <f>1</f>
        <v>1</v>
      </c>
      <c r="BF216">
        <f>1</f>
        <v>1</v>
      </c>
      <c r="BG216">
        <f>1</f>
        <v>1</v>
      </c>
      <c r="BH216">
        <f>1</f>
        <v>1</v>
      </c>
    </row>
    <row r="218" spans="1:64">
      <c r="A218" s="344" t="s">
        <v>731</v>
      </c>
      <c r="B218" s="344"/>
    </row>
    <row r="219" spans="1:64">
      <c r="G219" s="20">
        <v>1960</v>
      </c>
      <c r="H219" s="20">
        <f>G219+1</f>
        <v>1961</v>
      </c>
      <c r="I219" s="20">
        <f t="shared" ref="I219" si="407">H219+1</f>
        <v>1962</v>
      </c>
      <c r="J219" s="20">
        <f t="shared" ref="J219" si="408">I219+1</f>
        <v>1963</v>
      </c>
      <c r="K219" s="20">
        <f t="shared" ref="K219" si="409">J219+1</f>
        <v>1964</v>
      </c>
      <c r="L219" s="20">
        <f t="shared" ref="L219" si="410">K219+1</f>
        <v>1965</v>
      </c>
      <c r="M219" s="20">
        <f t="shared" ref="M219" si="411">L219+1</f>
        <v>1966</v>
      </c>
      <c r="N219" s="20">
        <f t="shared" ref="N219" si="412">M219+1</f>
        <v>1967</v>
      </c>
      <c r="O219" s="20">
        <f t="shared" ref="O219" si="413">N219+1</f>
        <v>1968</v>
      </c>
      <c r="P219" s="20">
        <f t="shared" ref="P219" si="414">O219+1</f>
        <v>1969</v>
      </c>
      <c r="Q219" s="20">
        <f t="shared" ref="Q219" si="415">P219+1</f>
        <v>1970</v>
      </c>
      <c r="R219" s="20">
        <f t="shared" ref="R219" si="416">Q219+1</f>
        <v>1971</v>
      </c>
      <c r="S219" s="20">
        <f t="shared" ref="S219" si="417">R219+1</f>
        <v>1972</v>
      </c>
      <c r="T219" s="20">
        <f t="shared" ref="T219" si="418">S219+1</f>
        <v>1973</v>
      </c>
      <c r="U219" s="20">
        <f t="shared" ref="U219" si="419">T219+1</f>
        <v>1974</v>
      </c>
      <c r="V219" s="20">
        <f t="shared" ref="V219" si="420">U219+1</f>
        <v>1975</v>
      </c>
      <c r="W219" s="20">
        <f t="shared" ref="W219" si="421">V219+1</f>
        <v>1976</v>
      </c>
      <c r="X219" s="20">
        <f t="shared" ref="X219" si="422">W219+1</f>
        <v>1977</v>
      </c>
      <c r="Y219" s="20">
        <f t="shared" ref="Y219" si="423">X219+1</f>
        <v>1978</v>
      </c>
      <c r="Z219" s="20">
        <f t="shared" ref="Z219" si="424">Y219+1</f>
        <v>1979</v>
      </c>
      <c r="AA219" s="20">
        <f t="shared" ref="AA219" si="425">Z219+1</f>
        <v>1980</v>
      </c>
      <c r="AB219" s="20">
        <f t="shared" ref="AB219" si="426">AA219+1</f>
        <v>1981</v>
      </c>
      <c r="AC219" s="20">
        <f>AB219+1</f>
        <v>1982</v>
      </c>
      <c r="AD219" s="20">
        <f t="shared" ref="AD219" si="427">AC219+1</f>
        <v>1983</v>
      </c>
      <c r="AE219" s="20">
        <f t="shared" ref="AE219" si="428">AD219+1</f>
        <v>1984</v>
      </c>
      <c r="AF219" s="20">
        <f t="shared" ref="AF219" si="429">AE219+1</f>
        <v>1985</v>
      </c>
      <c r="AG219" s="20">
        <f t="shared" ref="AG219" si="430">AF219+1</f>
        <v>1986</v>
      </c>
      <c r="AH219" s="20">
        <f t="shared" ref="AH219" si="431">AG219+1</f>
        <v>1987</v>
      </c>
      <c r="AI219" s="20">
        <f t="shared" ref="AI219" si="432">AH219+1</f>
        <v>1988</v>
      </c>
      <c r="AJ219" s="20">
        <f t="shared" ref="AJ219" si="433">AI219+1</f>
        <v>1989</v>
      </c>
      <c r="AK219" s="20">
        <f t="shared" ref="AK219" si="434">AJ219+1</f>
        <v>1990</v>
      </c>
      <c r="AL219" s="20">
        <f t="shared" ref="AL219" si="435">AK219+1</f>
        <v>1991</v>
      </c>
      <c r="AM219" s="20">
        <f t="shared" ref="AM219" si="436">AL219+1</f>
        <v>1992</v>
      </c>
      <c r="AN219" s="20">
        <f t="shared" ref="AN219" si="437">AM219+1</f>
        <v>1993</v>
      </c>
      <c r="AO219" s="20">
        <f t="shared" ref="AO219" si="438">AN219+1</f>
        <v>1994</v>
      </c>
      <c r="AP219" s="20">
        <f t="shared" ref="AP219" si="439">AO219+1</f>
        <v>1995</v>
      </c>
      <c r="AQ219" s="20">
        <f t="shared" ref="AQ219" si="440">AP219+1</f>
        <v>1996</v>
      </c>
      <c r="AR219" s="20">
        <f t="shared" ref="AR219" si="441">AQ219+1</f>
        <v>1997</v>
      </c>
      <c r="AS219" s="20">
        <f t="shared" ref="AS219" si="442">AR219+1</f>
        <v>1998</v>
      </c>
      <c r="AT219" s="20">
        <f t="shared" ref="AT219" si="443">AS219+1</f>
        <v>1999</v>
      </c>
      <c r="AU219" s="20">
        <f t="shared" ref="AU219" si="444">AT219+1</f>
        <v>2000</v>
      </c>
      <c r="AV219" s="20">
        <f t="shared" ref="AV219" si="445">AU219+1</f>
        <v>2001</v>
      </c>
      <c r="AW219" s="20">
        <f t="shared" ref="AW219" si="446">AV219+1</f>
        <v>2002</v>
      </c>
      <c r="AX219" s="20">
        <f>AW219+1</f>
        <v>2003</v>
      </c>
      <c r="AY219" s="20">
        <f t="shared" ref="AY219" si="447">AX219+1</f>
        <v>2004</v>
      </c>
      <c r="AZ219" s="20">
        <f t="shared" ref="AZ219" si="448">AY219+1</f>
        <v>2005</v>
      </c>
      <c r="BA219" s="20">
        <f t="shared" ref="BA219" si="449">AZ219+1</f>
        <v>2006</v>
      </c>
      <c r="BB219" s="20">
        <f t="shared" ref="BB219" si="450">BA219+1</f>
        <v>2007</v>
      </c>
      <c r="BC219" s="20">
        <f t="shared" ref="BC219" si="451">BB219+1</f>
        <v>2008</v>
      </c>
      <c r="BD219" s="20">
        <f t="shared" ref="BD219" si="452">BC219+1</f>
        <v>2009</v>
      </c>
      <c r="BE219" s="20">
        <f t="shared" ref="BE219" si="453">BD219+1</f>
        <v>2010</v>
      </c>
      <c r="BF219" s="20">
        <f t="shared" ref="BF219" si="454">BE219+1</f>
        <v>2011</v>
      </c>
      <c r="BG219" s="20">
        <f t="shared" ref="BG219" si="455">BF219+1</f>
        <v>2012</v>
      </c>
      <c r="BH219" s="20">
        <f t="shared" ref="BH219" si="456">BG219+1</f>
        <v>2013</v>
      </c>
    </row>
    <row r="220" spans="1:64">
      <c r="A220" t="s">
        <v>7</v>
      </c>
      <c r="B220" t="s">
        <v>92</v>
      </c>
      <c r="C220" t="s">
        <v>34</v>
      </c>
      <c r="D220" t="s">
        <v>319</v>
      </c>
      <c r="E220">
        <v>1</v>
      </c>
      <c r="F220" t="s">
        <v>11</v>
      </c>
      <c r="AU220">
        <v>10</v>
      </c>
      <c r="AV220">
        <v>10</v>
      </c>
      <c r="AW220">
        <v>13</v>
      </c>
      <c r="AX220">
        <v>13</v>
      </c>
      <c r="AY220">
        <v>13</v>
      </c>
      <c r="AZ220">
        <v>14</v>
      </c>
      <c r="BA220">
        <v>41</v>
      </c>
      <c r="BB220">
        <v>42</v>
      </c>
      <c r="BC220">
        <v>9</v>
      </c>
      <c r="BG220">
        <v>3</v>
      </c>
      <c r="BH220">
        <v>2</v>
      </c>
    </row>
    <row r="221" spans="1:64">
      <c r="A221" t="s">
        <v>7</v>
      </c>
      <c r="B221" t="s">
        <v>94</v>
      </c>
      <c r="C221" t="s">
        <v>34</v>
      </c>
      <c r="D221" t="s">
        <v>732</v>
      </c>
      <c r="E221">
        <v>-0.66666666666666663</v>
      </c>
      <c r="F221" t="s">
        <v>11</v>
      </c>
      <c r="BC221">
        <v>3</v>
      </c>
      <c r="BD221">
        <v>1</v>
      </c>
      <c r="BE221">
        <v>5</v>
      </c>
      <c r="BF221">
        <v>3</v>
      </c>
      <c r="BG221">
        <v>4</v>
      </c>
      <c r="BH221">
        <v>3</v>
      </c>
    </row>
    <row r="223" spans="1:64">
      <c r="A223" t="s">
        <v>733</v>
      </c>
      <c r="C223" t="s">
        <v>12</v>
      </c>
      <c r="G223" t="e">
        <f>G220/SUM(G220:G221)</f>
        <v>#DIV/0!</v>
      </c>
      <c r="H223" t="e">
        <f t="shared" ref="H223:BH223" si="457">H220/SUM(H220:H221)</f>
        <v>#DIV/0!</v>
      </c>
      <c r="I223" t="e">
        <f t="shared" si="457"/>
        <v>#DIV/0!</v>
      </c>
      <c r="J223" t="e">
        <f t="shared" si="457"/>
        <v>#DIV/0!</v>
      </c>
      <c r="K223" t="e">
        <f t="shared" si="457"/>
        <v>#DIV/0!</v>
      </c>
      <c r="L223" t="e">
        <f t="shared" si="457"/>
        <v>#DIV/0!</v>
      </c>
      <c r="M223" t="e">
        <f t="shared" si="457"/>
        <v>#DIV/0!</v>
      </c>
      <c r="N223" t="e">
        <f t="shared" si="457"/>
        <v>#DIV/0!</v>
      </c>
      <c r="O223" t="e">
        <f t="shared" si="457"/>
        <v>#DIV/0!</v>
      </c>
      <c r="P223" t="e">
        <f t="shared" si="457"/>
        <v>#DIV/0!</v>
      </c>
      <c r="Q223" t="e">
        <f t="shared" si="457"/>
        <v>#DIV/0!</v>
      </c>
      <c r="R223" t="e">
        <f t="shared" si="457"/>
        <v>#DIV/0!</v>
      </c>
      <c r="S223" t="e">
        <f t="shared" si="457"/>
        <v>#DIV/0!</v>
      </c>
      <c r="T223" t="e">
        <f t="shared" si="457"/>
        <v>#DIV/0!</v>
      </c>
      <c r="U223" t="e">
        <f t="shared" si="457"/>
        <v>#DIV/0!</v>
      </c>
      <c r="V223" t="e">
        <f t="shared" si="457"/>
        <v>#DIV/0!</v>
      </c>
      <c r="W223" t="e">
        <f t="shared" si="457"/>
        <v>#DIV/0!</v>
      </c>
      <c r="X223" t="e">
        <f t="shared" si="457"/>
        <v>#DIV/0!</v>
      </c>
      <c r="Y223" t="e">
        <f t="shared" si="457"/>
        <v>#DIV/0!</v>
      </c>
      <c r="Z223" t="e">
        <f t="shared" si="457"/>
        <v>#DIV/0!</v>
      </c>
      <c r="AA223" t="e">
        <f t="shared" si="457"/>
        <v>#DIV/0!</v>
      </c>
      <c r="AB223" t="e">
        <f t="shared" si="457"/>
        <v>#DIV/0!</v>
      </c>
      <c r="AC223" t="e">
        <f t="shared" si="457"/>
        <v>#DIV/0!</v>
      </c>
      <c r="AD223" t="e">
        <f t="shared" si="457"/>
        <v>#DIV/0!</v>
      </c>
      <c r="AE223" t="e">
        <f t="shared" si="457"/>
        <v>#DIV/0!</v>
      </c>
      <c r="AF223" t="e">
        <f t="shared" si="457"/>
        <v>#DIV/0!</v>
      </c>
      <c r="AG223" t="e">
        <f t="shared" si="457"/>
        <v>#DIV/0!</v>
      </c>
      <c r="AH223" t="e">
        <f t="shared" si="457"/>
        <v>#DIV/0!</v>
      </c>
      <c r="AI223" t="e">
        <f t="shared" si="457"/>
        <v>#DIV/0!</v>
      </c>
      <c r="AJ223" t="e">
        <f t="shared" si="457"/>
        <v>#DIV/0!</v>
      </c>
      <c r="AK223" t="e">
        <f t="shared" si="457"/>
        <v>#DIV/0!</v>
      </c>
      <c r="AL223" t="e">
        <f t="shared" si="457"/>
        <v>#DIV/0!</v>
      </c>
      <c r="AM223" t="e">
        <f t="shared" si="457"/>
        <v>#DIV/0!</v>
      </c>
      <c r="AN223" t="e">
        <f t="shared" si="457"/>
        <v>#DIV/0!</v>
      </c>
      <c r="AO223" t="e">
        <f t="shared" si="457"/>
        <v>#DIV/0!</v>
      </c>
      <c r="AP223" t="e">
        <f t="shared" si="457"/>
        <v>#DIV/0!</v>
      </c>
      <c r="AQ223" t="e">
        <f t="shared" si="457"/>
        <v>#DIV/0!</v>
      </c>
      <c r="AR223" t="e">
        <f t="shared" si="457"/>
        <v>#DIV/0!</v>
      </c>
      <c r="AS223" t="e">
        <f t="shared" si="457"/>
        <v>#DIV/0!</v>
      </c>
      <c r="AT223" t="e">
        <f t="shared" si="457"/>
        <v>#DIV/0!</v>
      </c>
      <c r="AU223">
        <f t="shared" si="457"/>
        <v>1</v>
      </c>
      <c r="AV223">
        <f t="shared" si="457"/>
        <v>1</v>
      </c>
      <c r="AW223">
        <f t="shared" si="457"/>
        <v>1</v>
      </c>
      <c r="AX223">
        <f t="shared" si="457"/>
        <v>1</v>
      </c>
      <c r="AY223">
        <f t="shared" si="457"/>
        <v>1</v>
      </c>
      <c r="AZ223">
        <f t="shared" si="457"/>
        <v>1</v>
      </c>
      <c r="BA223">
        <f t="shared" si="457"/>
        <v>1</v>
      </c>
      <c r="BB223">
        <f t="shared" si="457"/>
        <v>1</v>
      </c>
      <c r="BC223">
        <f t="shared" si="457"/>
        <v>0.75</v>
      </c>
      <c r="BD223">
        <f t="shared" si="457"/>
        <v>0</v>
      </c>
      <c r="BE223">
        <f t="shared" si="457"/>
        <v>0</v>
      </c>
      <c r="BF223">
        <f t="shared" si="457"/>
        <v>0</v>
      </c>
      <c r="BG223">
        <f t="shared" si="457"/>
        <v>0.42857142857142855</v>
      </c>
      <c r="BH223">
        <f t="shared" si="457"/>
        <v>0.4</v>
      </c>
    </row>
    <row r="224" spans="1:64">
      <c r="A224" t="s">
        <v>734</v>
      </c>
      <c r="C224" t="s">
        <v>12</v>
      </c>
      <c r="G224" t="e">
        <f>G221/SUM(G220:G221)</f>
        <v>#DIV/0!</v>
      </c>
      <c r="H224" t="e">
        <f t="shared" ref="H224:BH224" si="458">H221/SUM(H220:H221)</f>
        <v>#DIV/0!</v>
      </c>
      <c r="I224" t="e">
        <f t="shared" si="458"/>
        <v>#DIV/0!</v>
      </c>
      <c r="J224" t="e">
        <f t="shared" si="458"/>
        <v>#DIV/0!</v>
      </c>
      <c r="K224" t="e">
        <f t="shared" si="458"/>
        <v>#DIV/0!</v>
      </c>
      <c r="L224" t="e">
        <f t="shared" si="458"/>
        <v>#DIV/0!</v>
      </c>
      <c r="M224" t="e">
        <f t="shared" si="458"/>
        <v>#DIV/0!</v>
      </c>
      <c r="N224" t="e">
        <f t="shared" si="458"/>
        <v>#DIV/0!</v>
      </c>
      <c r="O224" t="e">
        <f t="shared" si="458"/>
        <v>#DIV/0!</v>
      </c>
      <c r="P224" t="e">
        <f t="shared" si="458"/>
        <v>#DIV/0!</v>
      </c>
      <c r="Q224" t="e">
        <f t="shared" si="458"/>
        <v>#DIV/0!</v>
      </c>
      <c r="R224" t="e">
        <f t="shared" si="458"/>
        <v>#DIV/0!</v>
      </c>
      <c r="S224" t="e">
        <f t="shared" si="458"/>
        <v>#DIV/0!</v>
      </c>
      <c r="T224" t="e">
        <f t="shared" si="458"/>
        <v>#DIV/0!</v>
      </c>
      <c r="U224" t="e">
        <f t="shared" si="458"/>
        <v>#DIV/0!</v>
      </c>
      <c r="V224" t="e">
        <f t="shared" si="458"/>
        <v>#DIV/0!</v>
      </c>
      <c r="W224" t="e">
        <f t="shared" si="458"/>
        <v>#DIV/0!</v>
      </c>
      <c r="X224" t="e">
        <f t="shared" si="458"/>
        <v>#DIV/0!</v>
      </c>
      <c r="Y224" t="e">
        <f t="shared" si="458"/>
        <v>#DIV/0!</v>
      </c>
      <c r="Z224" t="e">
        <f t="shared" si="458"/>
        <v>#DIV/0!</v>
      </c>
      <c r="AA224" t="e">
        <f t="shared" si="458"/>
        <v>#DIV/0!</v>
      </c>
      <c r="AB224" t="e">
        <f t="shared" si="458"/>
        <v>#DIV/0!</v>
      </c>
      <c r="AC224" t="e">
        <f t="shared" si="458"/>
        <v>#DIV/0!</v>
      </c>
      <c r="AD224" t="e">
        <f t="shared" si="458"/>
        <v>#DIV/0!</v>
      </c>
      <c r="AE224" t="e">
        <f t="shared" si="458"/>
        <v>#DIV/0!</v>
      </c>
      <c r="AF224" t="e">
        <f t="shared" si="458"/>
        <v>#DIV/0!</v>
      </c>
      <c r="AG224" t="e">
        <f t="shared" si="458"/>
        <v>#DIV/0!</v>
      </c>
      <c r="AH224" t="e">
        <f t="shared" si="458"/>
        <v>#DIV/0!</v>
      </c>
      <c r="AI224" t="e">
        <f t="shared" si="458"/>
        <v>#DIV/0!</v>
      </c>
      <c r="AJ224" t="e">
        <f t="shared" si="458"/>
        <v>#DIV/0!</v>
      </c>
      <c r="AK224" t="e">
        <f t="shared" si="458"/>
        <v>#DIV/0!</v>
      </c>
      <c r="AL224" t="e">
        <f t="shared" si="458"/>
        <v>#DIV/0!</v>
      </c>
      <c r="AM224" t="e">
        <f t="shared" si="458"/>
        <v>#DIV/0!</v>
      </c>
      <c r="AN224" t="e">
        <f t="shared" si="458"/>
        <v>#DIV/0!</v>
      </c>
      <c r="AO224" t="e">
        <f t="shared" si="458"/>
        <v>#DIV/0!</v>
      </c>
      <c r="AP224" t="e">
        <f t="shared" si="458"/>
        <v>#DIV/0!</v>
      </c>
      <c r="AQ224" t="e">
        <f t="shared" si="458"/>
        <v>#DIV/0!</v>
      </c>
      <c r="AR224" t="e">
        <f t="shared" si="458"/>
        <v>#DIV/0!</v>
      </c>
      <c r="AS224" t="e">
        <f t="shared" si="458"/>
        <v>#DIV/0!</v>
      </c>
      <c r="AT224" t="e">
        <f t="shared" si="458"/>
        <v>#DIV/0!</v>
      </c>
      <c r="AU224">
        <f t="shared" si="458"/>
        <v>0</v>
      </c>
      <c r="AV224">
        <f t="shared" si="458"/>
        <v>0</v>
      </c>
      <c r="AW224">
        <f t="shared" si="458"/>
        <v>0</v>
      </c>
      <c r="AX224">
        <f t="shared" si="458"/>
        <v>0</v>
      </c>
      <c r="AY224">
        <f t="shared" si="458"/>
        <v>0</v>
      </c>
      <c r="AZ224">
        <f t="shared" si="458"/>
        <v>0</v>
      </c>
      <c r="BA224">
        <f t="shared" si="458"/>
        <v>0</v>
      </c>
      <c r="BB224">
        <f t="shared" si="458"/>
        <v>0</v>
      </c>
      <c r="BC224">
        <f t="shared" si="458"/>
        <v>0.25</v>
      </c>
      <c r="BD224">
        <f t="shared" si="458"/>
        <v>1</v>
      </c>
      <c r="BE224">
        <f t="shared" si="458"/>
        <v>1</v>
      </c>
      <c r="BF224">
        <f t="shared" si="458"/>
        <v>1</v>
      </c>
      <c r="BG224">
        <f t="shared" si="458"/>
        <v>0.5714285714285714</v>
      </c>
      <c r="BH224">
        <f t="shared" si="458"/>
        <v>0.6</v>
      </c>
    </row>
    <row r="227" spans="1:66">
      <c r="A227" s="344" t="s">
        <v>735</v>
      </c>
      <c r="B227" s="344"/>
    </row>
    <row r="229" spans="1:66">
      <c r="A229" t="s">
        <v>59</v>
      </c>
      <c r="B229" t="s">
        <v>736</v>
      </c>
      <c r="C229" t="s">
        <v>12</v>
      </c>
      <c r="G229">
        <f>1</f>
        <v>1</v>
      </c>
      <c r="H229">
        <f>1</f>
        <v>1</v>
      </c>
      <c r="I229">
        <f>1</f>
        <v>1</v>
      </c>
      <c r="J229">
        <f>1</f>
        <v>1</v>
      </c>
      <c r="K229">
        <f>1</f>
        <v>1</v>
      </c>
      <c r="L229">
        <f>1</f>
        <v>1</v>
      </c>
      <c r="M229">
        <f>1</f>
        <v>1</v>
      </c>
      <c r="N229">
        <f>1</f>
        <v>1</v>
      </c>
      <c r="O229">
        <f>1</f>
        <v>1</v>
      </c>
      <c r="P229">
        <f>1</f>
        <v>1</v>
      </c>
      <c r="Q229">
        <f>1</f>
        <v>1</v>
      </c>
      <c r="R229">
        <f>1</f>
        <v>1</v>
      </c>
      <c r="S229">
        <f>1</f>
        <v>1</v>
      </c>
      <c r="T229">
        <f>1</f>
        <v>1</v>
      </c>
      <c r="U229">
        <f>1</f>
        <v>1</v>
      </c>
      <c r="V229">
        <f>1</f>
        <v>1</v>
      </c>
      <c r="W229">
        <f>1</f>
        <v>1</v>
      </c>
      <c r="X229">
        <f>1</f>
        <v>1</v>
      </c>
      <c r="Y229">
        <f>1</f>
        <v>1</v>
      </c>
      <c r="Z229">
        <f>1</f>
        <v>1</v>
      </c>
      <c r="AA229">
        <f>1</f>
        <v>1</v>
      </c>
      <c r="AB229">
        <f>1</f>
        <v>1</v>
      </c>
      <c r="AC229">
        <f>1</f>
        <v>1</v>
      </c>
      <c r="AD229">
        <f>1</f>
        <v>1</v>
      </c>
      <c r="AE229">
        <f>1</f>
        <v>1</v>
      </c>
      <c r="AF229">
        <f>1</f>
        <v>1</v>
      </c>
      <c r="AG229">
        <f>1</f>
        <v>1</v>
      </c>
      <c r="AH229">
        <f>1</f>
        <v>1</v>
      </c>
      <c r="AI229">
        <f>1</f>
        <v>1</v>
      </c>
      <c r="AJ229">
        <f>1</f>
        <v>1</v>
      </c>
      <c r="AK229">
        <f>1</f>
        <v>1</v>
      </c>
      <c r="AL229">
        <f>1</f>
        <v>1</v>
      </c>
      <c r="AM229">
        <f>1</f>
        <v>1</v>
      </c>
      <c r="AN229">
        <f>1</f>
        <v>1</v>
      </c>
      <c r="AO229">
        <f>1</f>
        <v>1</v>
      </c>
      <c r="AP229">
        <f>1</f>
        <v>1</v>
      </c>
      <c r="AQ229">
        <f>1</f>
        <v>1</v>
      </c>
      <c r="AR229">
        <f>1</f>
        <v>1</v>
      </c>
      <c r="AS229">
        <f>1</f>
        <v>1</v>
      </c>
      <c r="AT229">
        <f>1</f>
        <v>1</v>
      </c>
      <c r="AU229">
        <f>1</f>
        <v>1</v>
      </c>
      <c r="AV229">
        <f>1</f>
        <v>1</v>
      </c>
      <c r="AW229">
        <f>1</f>
        <v>1</v>
      </c>
      <c r="AX229">
        <f>1</f>
        <v>1</v>
      </c>
      <c r="AY229">
        <f>1</f>
        <v>1</v>
      </c>
      <c r="AZ229">
        <f>1</f>
        <v>1</v>
      </c>
      <c r="BA229">
        <f>1</f>
        <v>1</v>
      </c>
      <c r="BB229">
        <f>1</f>
        <v>1</v>
      </c>
      <c r="BC229">
        <f>1</f>
        <v>1</v>
      </c>
      <c r="BD229">
        <f>1</f>
        <v>1</v>
      </c>
      <c r="BE229">
        <f>1</f>
        <v>1</v>
      </c>
      <c r="BF229">
        <f>1</f>
        <v>1</v>
      </c>
      <c r="BG229">
        <f>1</f>
        <v>1</v>
      </c>
      <c r="BH229">
        <f>1</f>
        <v>1</v>
      </c>
    </row>
    <row r="232" spans="1:66">
      <c r="A232" s="344" t="s">
        <v>737</v>
      </c>
      <c r="B232" s="344"/>
    </row>
    <row r="235" spans="1:66" s="20" customFormat="1">
      <c r="J235" s="20">
        <f>1960</f>
        <v>1960</v>
      </c>
      <c r="K235" s="20">
        <f t="shared" ref="K235:AP235" si="459">J235+1</f>
        <v>1961</v>
      </c>
      <c r="L235" s="20">
        <f t="shared" si="459"/>
        <v>1962</v>
      </c>
      <c r="M235" s="20">
        <f t="shared" si="459"/>
        <v>1963</v>
      </c>
      <c r="N235" s="20">
        <f t="shared" si="459"/>
        <v>1964</v>
      </c>
      <c r="O235" s="20">
        <f t="shared" si="459"/>
        <v>1965</v>
      </c>
      <c r="P235" s="20">
        <f t="shared" si="459"/>
        <v>1966</v>
      </c>
      <c r="Q235" s="20">
        <f t="shared" si="459"/>
        <v>1967</v>
      </c>
      <c r="R235" s="20">
        <f t="shared" si="459"/>
        <v>1968</v>
      </c>
      <c r="S235" s="20">
        <f t="shared" si="459"/>
        <v>1969</v>
      </c>
      <c r="T235" s="20">
        <f t="shared" si="459"/>
        <v>1970</v>
      </c>
      <c r="U235" s="20">
        <f t="shared" si="459"/>
        <v>1971</v>
      </c>
      <c r="V235" s="20">
        <f t="shared" si="459"/>
        <v>1972</v>
      </c>
      <c r="W235" s="20">
        <f t="shared" si="459"/>
        <v>1973</v>
      </c>
      <c r="X235" s="20">
        <f t="shared" si="459"/>
        <v>1974</v>
      </c>
      <c r="Y235" s="20">
        <f t="shared" si="459"/>
        <v>1975</v>
      </c>
      <c r="Z235" s="20">
        <f t="shared" si="459"/>
        <v>1976</v>
      </c>
      <c r="AA235" s="20">
        <f t="shared" si="459"/>
        <v>1977</v>
      </c>
      <c r="AB235" s="20">
        <f t="shared" si="459"/>
        <v>1978</v>
      </c>
      <c r="AC235" s="20">
        <f t="shared" si="459"/>
        <v>1979</v>
      </c>
      <c r="AD235" s="20">
        <f t="shared" si="459"/>
        <v>1980</v>
      </c>
      <c r="AE235" s="20">
        <f t="shared" si="459"/>
        <v>1981</v>
      </c>
      <c r="AF235" s="20">
        <f t="shared" si="459"/>
        <v>1982</v>
      </c>
      <c r="AG235" s="20">
        <f t="shared" si="459"/>
        <v>1983</v>
      </c>
      <c r="AH235" s="20">
        <f t="shared" si="459"/>
        <v>1984</v>
      </c>
      <c r="AI235" s="20">
        <f t="shared" si="459"/>
        <v>1985</v>
      </c>
      <c r="AJ235" s="20">
        <f t="shared" si="459"/>
        <v>1986</v>
      </c>
      <c r="AK235" s="20">
        <f t="shared" si="459"/>
        <v>1987</v>
      </c>
      <c r="AL235" s="20">
        <f t="shared" si="459"/>
        <v>1988</v>
      </c>
      <c r="AM235" s="20">
        <f t="shared" si="459"/>
        <v>1989</v>
      </c>
      <c r="AN235" s="20">
        <f t="shared" si="459"/>
        <v>1990</v>
      </c>
      <c r="AO235" s="20">
        <f t="shared" si="459"/>
        <v>1991</v>
      </c>
      <c r="AP235" s="20">
        <f t="shared" si="459"/>
        <v>1992</v>
      </c>
      <c r="AQ235" s="20">
        <f t="shared" ref="AQ235:BK235" si="460">AP235+1</f>
        <v>1993</v>
      </c>
      <c r="AR235" s="20">
        <f t="shared" si="460"/>
        <v>1994</v>
      </c>
      <c r="AS235" s="20">
        <f t="shared" si="460"/>
        <v>1995</v>
      </c>
      <c r="AT235" s="20">
        <f t="shared" si="460"/>
        <v>1996</v>
      </c>
      <c r="AU235" s="20">
        <f t="shared" si="460"/>
        <v>1997</v>
      </c>
      <c r="AV235" s="20">
        <f t="shared" si="460"/>
        <v>1998</v>
      </c>
      <c r="AW235" s="20">
        <f t="shared" si="460"/>
        <v>1999</v>
      </c>
      <c r="AX235" s="20">
        <f t="shared" si="460"/>
        <v>2000</v>
      </c>
      <c r="AY235" s="20">
        <f t="shared" si="460"/>
        <v>2001</v>
      </c>
      <c r="AZ235" s="20">
        <f t="shared" si="460"/>
        <v>2002</v>
      </c>
      <c r="BA235" s="20">
        <f t="shared" si="460"/>
        <v>2003</v>
      </c>
      <c r="BB235" s="20">
        <f t="shared" si="460"/>
        <v>2004</v>
      </c>
      <c r="BC235" s="20">
        <f t="shared" si="460"/>
        <v>2005</v>
      </c>
      <c r="BD235" s="20">
        <f t="shared" si="460"/>
        <v>2006</v>
      </c>
      <c r="BE235" s="20">
        <f t="shared" si="460"/>
        <v>2007</v>
      </c>
      <c r="BF235" s="20">
        <f t="shared" si="460"/>
        <v>2008</v>
      </c>
      <c r="BG235" s="20">
        <f t="shared" si="460"/>
        <v>2009</v>
      </c>
      <c r="BH235" s="20">
        <f t="shared" si="460"/>
        <v>2010</v>
      </c>
      <c r="BI235" s="20">
        <f t="shared" si="460"/>
        <v>2011</v>
      </c>
      <c r="BJ235" s="20">
        <f t="shared" si="460"/>
        <v>2012</v>
      </c>
      <c r="BK235" s="20">
        <f t="shared" si="460"/>
        <v>2013</v>
      </c>
      <c r="BL235" s="20">
        <f t="shared" ref="BL235" si="461">BK235+1</f>
        <v>2014</v>
      </c>
      <c r="BM235" s="20">
        <f t="shared" ref="BM235" si="462">BL235+1</f>
        <v>2015</v>
      </c>
      <c r="BN235" s="20">
        <f t="shared" ref="BN235" si="463">BM235+1</f>
        <v>2016</v>
      </c>
    </row>
    <row r="236" spans="1:66">
      <c r="A236" t="s">
        <v>7</v>
      </c>
      <c r="B236" t="s">
        <v>92</v>
      </c>
      <c r="C236" t="s">
        <v>17</v>
      </c>
      <c r="D236" t="s">
        <v>327</v>
      </c>
      <c r="E236">
        <v>3</v>
      </c>
      <c r="I236" t="s">
        <v>11</v>
      </c>
      <c r="J236">
        <v>95</v>
      </c>
      <c r="K236">
        <v>115</v>
      </c>
      <c r="L236">
        <v>122</v>
      </c>
      <c r="M236">
        <v>114</v>
      </c>
      <c r="N236">
        <v>144</v>
      </c>
      <c r="O236">
        <v>169</v>
      </c>
      <c r="P236">
        <v>195</v>
      </c>
      <c r="Q236">
        <v>230</v>
      </c>
      <c r="R236">
        <v>262</v>
      </c>
      <c r="S236">
        <v>312</v>
      </c>
      <c r="T236">
        <v>365</v>
      </c>
      <c r="U236">
        <v>420</v>
      </c>
      <c r="V236">
        <v>550</v>
      </c>
      <c r="W236">
        <v>642</v>
      </c>
      <c r="X236">
        <v>676</v>
      </c>
      <c r="Y236">
        <v>694</v>
      </c>
      <c r="Z236">
        <v>783</v>
      </c>
      <c r="AA236">
        <v>815</v>
      </c>
      <c r="AB236">
        <v>868</v>
      </c>
      <c r="AC236">
        <v>921</v>
      </c>
      <c r="AD236">
        <v>1051</v>
      </c>
      <c r="AE236">
        <v>1096</v>
      </c>
      <c r="AF236">
        <v>1148</v>
      </c>
      <c r="AG236">
        <v>1257</v>
      </c>
      <c r="AH236">
        <v>1233</v>
      </c>
      <c r="AI236">
        <v>1461</v>
      </c>
      <c r="AJ236">
        <v>1519</v>
      </c>
      <c r="AK236">
        <v>1643</v>
      </c>
      <c r="AL236">
        <v>1883</v>
      </c>
      <c r="AM236">
        <v>2006</v>
      </c>
      <c r="AN236">
        <v>2158</v>
      </c>
      <c r="AO236">
        <v>2207</v>
      </c>
      <c r="AP236">
        <v>2298</v>
      </c>
      <c r="AQ236">
        <v>2358</v>
      </c>
      <c r="AR236">
        <v>2578</v>
      </c>
      <c r="AS236">
        <v>2542</v>
      </c>
      <c r="AT236">
        <v>2919</v>
      </c>
      <c r="AU236">
        <v>3409</v>
      </c>
      <c r="AV236">
        <v>3534</v>
      </c>
      <c r="AW236">
        <v>3866</v>
      </c>
      <c r="AX236">
        <v>4301</v>
      </c>
      <c r="AY236">
        <v>4408</v>
      </c>
      <c r="AZ236">
        <v>4577</v>
      </c>
      <c r="BA236">
        <v>4921</v>
      </c>
      <c r="BB236">
        <v>5217</v>
      </c>
      <c r="BC236">
        <v>5488</v>
      </c>
      <c r="BD236">
        <v>6288</v>
      </c>
      <c r="BE236">
        <v>6367</v>
      </c>
      <c r="BF236">
        <v>6859</v>
      </c>
      <c r="BG236">
        <v>6966</v>
      </c>
      <c r="BH236">
        <v>7213</v>
      </c>
      <c r="BI236">
        <v>6991</v>
      </c>
      <c r="BJ236">
        <v>6897</v>
      </c>
      <c r="BK236">
        <v>6498</v>
      </c>
      <c r="BL236">
        <v>6045</v>
      </c>
      <c r="BM236">
        <v>6234</v>
      </c>
      <c r="BN236">
        <v>6182</v>
      </c>
    </row>
    <row r="237" spans="1:66">
      <c r="A237" t="s">
        <v>7</v>
      </c>
      <c r="B237" t="s">
        <v>59</v>
      </c>
      <c r="C237" t="s">
        <v>17</v>
      </c>
      <c r="D237" t="s">
        <v>311</v>
      </c>
      <c r="E237">
        <v>4</v>
      </c>
      <c r="I237" t="s">
        <v>11</v>
      </c>
      <c r="J237">
        <v>169</v>
      </c>
      <c r="K237">
        <v>199</v>
      </c>
      <c r="L237">
        <v>207</v>
      </c>
      <c r="M237">
        <v>249</v>
      </c>
      <c r="N237">
        <v>251</v>
      </c>
      <c r="O237">
        <v>283</v>
      </c>
      <c r="P237">
        <v>355</v>
      </c>
      <c r="Q237">
        <v>464</v>
      </c>
      <c r="R237">
        <v>549</v>
      </c>
      <c r="S237">
        <v>650</v>
      </c>
      <c r="T237">
        <v>763</v>
      </c>
      <c r="U237">
        <v>783</v>
      </c>
      <c r="V237">
        <v>866</v>
      </c>
      <c r="W237">
        <v>933</v>
      </c>
      <c r="X237">
        <v>979</v>
      </c>
      <c r="Y237">
        <v>1066</v>
      </c>
      <c r="Z237">
        <v>1213</v>
      </c>
      <c r="AA237">
        <v>1239</v>
      </c>
      <c r="AB237">
        <v>1374</v>
      </c>
      <c r="AC237">
        <v>1524</v>
      </c>
      <c r="AD237">
        <v>1682</v>
      </c>
      <c r="AE237">
        <v>1752</v>
      </c>
      <c r="AF237">
        <v>1745</v>
      </c>
      <c r="AG237">
        <v>1876</v>
      </c>
      <c r="AH237">
        <v>2018</v>
      </c>
      <c r="AI237">
        <v>1999</v>
      </c>
      <c r="AJ237">
        <v>2140</v>
      </c>
      <c r="AK237">
        <v>2283</v>
      </c>
      <c r="AL237">
        <v>2328</v>
      </c>
      <c r="AM237">
        <v>2538</v>
      </c>
      <c r="AN237">
        <v>2598</v>
      </c>
      <c r="AO237">
        <v>2656</v>
      </c>
      <c r="AP237">
        <v>2701</v>
      </c>
      <c r="AQ237">
        <v>2783</v>
      </c>
      <c r="AR237">
        <v>2990</v>
      </c>
      <c r="AS237">
        <v>3094</v>
      </c>
      <c r="AT237">
        <v>3226</v>
      </c>
      <c r="AU237">
        <v>3448</v>
      </c>
      <c r="AV237">
        <v>3586</v>
      </c>
      <c r="AW237">
        <v>3907</v>
      </c>
      <c r="AX237">
        <v>3751</v>
      </c>
      <c r="AY237">
        <v>4272</v>
      </c>
      <c r="AZ237">
        <v>4354</v>
      </c>
      <c r="BA237">
        <v>4663</v>
      </c>
      <c r="BB237">
        <v>4991</v>
      </c>
      <c r="BC237">
        <v>5381</v>
      </c>
      <c r="BD237">
        <v>5837</v>
      </c>
      <c r="BE237">
        <v>5865</v>
      </c>
      <c r="BF237">
        <v>5971</v>
      </c>
      <c r="BG237">
        <v>6140</v>
      </c>
      <c r="BH237">
        <v>6507</v>
      </c>
      <c r="BI237">
        <v>6544</v>
      </c>
      <c r="BJ237">
        <v>6456</v>
      </c>
      <c r="BK237">
        <v>6110</v>
      </c>
      <c r="BL237">
        <v>6080</v>
      </c>
      <c r="BM237">
        <v>6025</v>
      </c>
      <c r="BN237">
        <v>5989</v>
      </c>
    </row>
    <row r="238" spans="1:66">
      <c r="A238" t="s">
        <v>7</v>
      </c>
      <c r="B238" t="s">
        <v>94</v>
      </c>
      <c r="C238" t="s">
        <v>17</v>
      </c>
      <c r="D238" t="s">
        <v>338</v>
      </c>
      <c r="E238">
        <v>3</v>
      </c>
      <c r="I238" t="s">
        <v>11</v>
      </c>
      <c r="J238">
        <v>30</v>
      </c>
      <c r="K238">
        <v>39</v>
      </c>
      <c r="L238">
        <v>38</v>
      </c>
      <c r="M238">
        <v>48</v>
      </c>
      <c r="N238">
        <v>61</v>
      </c>
      <c r="O238">
        <v>72</v>
      </c>
      <c r="P238">
        <v>60</v>
      </c>
      <c r="Q238">
        <v>59</v>
      </c>
      <c r="R238">
        <v>72</v>
      </c>
      <c r="S238">
        <v>77</v>
      </c>
      <c r="T238">
        <v>95</v>
      </c>
      <c r="U238">
        <v>98</v>
      </c>
      <c r="V238">
        <v>102</v>
      </c>
      <c r="W238">
        <v>113</v>
      </c>
      <c r="X238">
        <v>119</v>
      </c>
      <c r="Y238">
        <v>128</v>
      </c>
      <c r="Z238">
        <v>131</v>
      </c>
      <c r="AA238">
        <v>135</v>
      </c>
      <c r="AB238">
        <v>151</v>
      </c>
      <c r="AC238">
        <v>165</v>
      </c>
      <c r="AD238">
        <v>183</v>
      </c>
      <c r="AE238">
        <v>206</v>
      </c>
      <c r="AF238">
        <v>202</v>
      </c>
      <c r="AG238">
        <v>225</v>
      </c>
      <c r="AH238">
        <v>235</v>
      </c>
      <c r="AI238">
        <v>269</v>
      </c>
      <c r="AJ238">
        <v>273</v>
      </c>
      <c r="AK238">
        <v>295</v>
      </c>
      <c r="AL238">
        <v>269</v>
      </c>
      <c r="AM238">
        <v>284</v>
      </c>
      <c r="AN238">
        <v>304</v>
      </c>
      <c r="AO238">
        <v>311</v>
      </c>
      <c r="AP238">
        <v>314</v>
      </c>
      <c r="AQ238">
        <v>296</v>
      </c>
      <c r="AR238">
        <v>345</v>
      </c>
      <c r="AS238">
        <v>419</v>
      </c>
      <c r="AT238">
        <v>407</v>
      </c>
      <c r="AU238">
        <v>353</v>
      </c>
      <c r="AV238">
        <v>361</v>
      </c>
      <c r="AW238">
        <v>394</v>
      </c>
      <c r="AX238">
        <v>431</v>
      </c>
      <c r="AY238">
        <v>445</v>
      </c>
      <c r="AZ238">
        <v>429</v>
      </c>
      <c r="BA238">
        <v>434</v>
      </c>
      <c r="BB238">
        <v>446</v>
      </c>
      <c r="BC238">
        <v>455</v>
      </c>
      <c r="BD238">
        <v>499</v>
      </c>
      <c r="BE238">
        <v>495</v>
      </c>
      <c r="BF238">
        <v>492</v>
      </c>
      <c r="BG238">
        <v>472</v>
      </c>
      <c r="BH238">
        <v>357</v>
      </c>
      <c r="BI238">
        <v>349</v>
      </c>
      <c r="BJ238">
        <v>344</v>
      </c>
      <c r="BK238">
        <v>388</v>
      </c>
      <c r="BL238">
        <v>444</v>
      </c>
      <c r="BM238">
        <v>501</v>
      </c>
      <c r="BN238">
        <v>515</v>
      </c>
    </row>
    <row r="240" spans="1:66">
      <c r="A240" t="s">
        <v>733</v>
      </c>
      <c r="B240" s="80" t="s">
        <v>585</v>
      </c>
      <c r="J240" s="21">
        <f t="shared" ref="J240:AO240" si="464">J236/SUM(J$438:J$440)</f>
        <v>0.3231292517006803</v>
      </c>
      <c r="K240" s="21">
        <f t="shared" si="464"/>
        <v>0.32577903682719545</v>
      </c>
      <c r="L240" s="21">
        <f t="shared" si="464"/>
        <v>0.33242506811989103</v>
      </c>
      <c r="M240" s="21">
        <f t="shared" si="464"/>
        <v>0.27737226277372262</v>
      </c>
      <c r="N240" s="21">
        <f t="shared" si="464"/>
        <v>0.31578947368421051</v>
      </c>
      <c r="O240" s="21">
        <f t="shared" si="464"/>
        <v>0.32251908396946566</v>
      </c>
      <c r="P240" s="21">
        <f t="shared" si="464"/>
        <v>0.31967213114754101</v>
      </c>
      <c r="Q240" s="21">
        <f t="shared" si="464"/>
        <v>0.3054448871181939</v>
      </c>
      <c r="R240" s="21">
        <f t="shared" si="464"/>
        <v>0.29671574178935445</v>
      </c>
      <c r="S240" s="21">
        <f t="shared" si="464"/>
        <v>0.30028873917228105</v>
      </c>
      <c r="T240" s="21">
        <f t="shared" si="464"/>
        <v>0.29844644317252655</v>
      </c>
      <c r="U240" s="21">
        <f t="shared" si="464"/>
        <v>0.32282859338970021</v>
      </c>
      <c r="V240" s="21">
        <f t="shared" si="464"/>
        <v>0.36231884057971014</v>
      </c>
      <c r="W240" s="21">
        <f t="shared" si="464"/>
        <v>0.38033175355450238</v>
      </c>
      <c r="X240" s="21">
        <f t="shared" si="464"/>
        <v>0.38105975197294251</v>
      </c>
      <c r="Y240" s="21">
        <f t="shared" si="464"/>
        <v>0.36758474576271188</v>
      </c>
      <c r="Z240" s="21">
        <f t="shared" si="464"/>
        <v>0.36812411847672777</v>
      </c>
      <c r="AA240" s="21">
        <f t="shared" si="464"/>
        <v>0.37231612608497033</v>
      </c>
      <c r="AB240" s="21">
        <f t="shared" si="464"/>
        <v>0.36272461345591306</v>
      </c>
      <c r="AC240" s="21">
        <f t="shared" si="464"/>
        <v>0.35287356321839081</v>
      </c>
      <c r="AD240" s="21">
        <f t="shared" si="464"/>
        <v>0.3604252400548697</v>
      </c>
      <c r="AE240" s="21">
        <f t="shared" si="464"/>
        <v>0.35887360838244925</v>
      </c>
      <c r="AF240" s="21">
        <f t="shared" si="464"/>
        <v>0.37092084006462034</v>
      </c>
      <c r="AG240" s="21">
        <f t="shared" si="464"/>
        <v>0.37432995830851695</v>
      </c>
      <c r="AH240" s="21">
        <f t="shared" si="464"/>
        <v>0.35370051635111877</v>
      </c>
      <c r="AI240" s="21">
        <f t="shared" si="464"/>
        <v>0.3917940466613033</v>
      </c>
      <c r="AJ240" s="21">
        <f t="shared" si="464"/>
        <v>0.38631739572736523</v>
      </c>
      <c r="AK240" s="21">
        <f t="shared" si="464"/>
        <v>0.3892442549158967</v>
      </c>
      <c r="AL240" s="21">
        <f t="shared" si="464"/>
        <v>0.42031249999999998</v>
      </c>
      <c r="AM240" s="21">
        <f t="shared" si="464"/>
        <v>0.41549295774647887</v>
      </c>
      <c r="AN240" s="21">
        <f t="shared" si="464"/>
        <v>0.42648221343873516</v>
      </c>
      <c r="AO240" s="21">
        <f t="shared" si="464"/>
        <v>0.42655585620409742</v>
      </c>
      <c r="AP240" s="21">
        <f t="shared" ref="AP240:BK240" si="465">AP236/SUM(AP$438:AP$440)</f>
        <v>0.43252399774138905</v>
      </c>
      <c r="AQ240" s="21">
        <f t="shared" si="465"/>
        <v>0.43369505241861322</v>
      </c>
      <c r="AR240" s="21">
        <f t="shared" si="465"/>
        <v>0.43598849991544053</v>
      </c>
      <c r="AS240" s="21">
        <f t="shared" si="465"/>
        <v>0.41981833195706025</v>
      </c>
      <c r="AT240" s="21">
        <f t="shared" si="465"/>
        <v>0.44551282051282054</v>
      </c>
      <c r="AU240" s="21">
        <f t="shared" si="465"/>
        <v>0.47281553398058251</v>
      </c>
      <c r="AV240" s="21">
        <f t="shared" si="465"/>
        <v>0.47239673840395668</v>
      </c>
      <c r="AW240" s="21">
        <f t="shared" si="465"/>
        <v>0.47336843394147177</v>
      </c>
      <c r="AX240" s="21">
        <f t="shared" si="465"/>
        <v>0.50701402805611218</v>
      </c>
      <c r="AY240" s="21">
        <f t="shared" si="465"/>
        <v>0.48306849315068495</v>
      </c>
      <c r="AZ240" s="21">
        <f t="shared" si="465"/>
        <v>0.48899572649572648</v>
      </c>
      <c r="BA240" s="21">
        <f t="shared" si="465"/>
        <v>0.49121581153922939</v>
      </c>
      <c r="BB240" s="21">
        <f t="shared" si="465"/>
        <v>0.48967523934672424</v>
      </c>
      <c r="BC240" s="21">
        <f t="shared" si="465"/>
        <v>0.4846344048039562</v>
      </c>
      <c r="BD240" s="21">
        <f t="shared" si="465"/>
        <v>0.49809885931558934</v>
      </c>
      <c r="BE240" s="21">
        <f t="shared" si="465"/>
        <v>0.50027500589298346</v>
      </c>
      <c r="BF240" s="21">
        <f t="shared" si="465"/>
        <v>0.51486263323825254</v>
      </c>
      <c r="BG240" s="21">
        <f t="shared" si="465"/>
        <v>0.51303579319487402</v>
      </c>
      <c r="BH240" s="21">
        <f t="shared" si="465"/>
        <v>0.51239610712509764</v>
      </c>
      <c r="BI240" s="21">
        <f t="shared" si="465"/>
        <v>0.50352924229328722</v>
      </c>
      <c r="BJ240" s="21">
        <f t="shared" si="465"/>
        <v>0.50354092136964301</v>
      </c>
      <c r="BK240" s="21">
        <f t="shared" si="465"/>
        <v>0.5</v>
      </c>
      <c r="BL240" s="21">
        <f t="shared" ref="BL240:BN240" si="466">BL236/SUM(BL$438:BL$440)</f>
        <v>0.48094518259209168</v>
      </c>
      <c r="BM240" s="21">
        <f t="shared" si="466"/>
        <v>0.48855799373040754</v>
      </c>
      <c r="BN240" s="21">
        <f t="shared" si="466"/>
        <v>0.48730884439539651</v>
      </c>
    </row>
    <row r="241" spans="1:66">
      <c r="A241" t="s">
        <v>59</v>
      </c>
      <c r="B241" s="80" t="s">
        <v>585</v>
      </c>
      <c r="J241" s="21">
        <f t="shared" ref="J241:AO241" si="467">J237/SUM(J$438:J$440)</f>
        <v>0.57482993197278909</v>
      </c>
      <c r="K241" s="21">
        <f t="shared" si="467"/>
        <v>0.5637393767705382</v>
      </c>
      <c r="L241" s="21">
        <f t="shared" si="467"/>
        <v>0.56403269754768393</v>
      </c>
      <c r="M241" s="21">
        <f t="shared" si="467"/>
        <v>0.6058394160583942</v>
      </c>
      <c r="N241" s="21">
        <f t="shared" si="467"/>
        <v>0.55043859649122806</v>
      </c>
      <c r="O241" s="21">
        <f t="shared" si="467"/>
        <v>0.54007633587786263</v>
      </c>
      <c r="P241" s="21">
        <f t="shared" si="467"/>
        <v>0.58196721311475408</v>
      </c>
      <c r="Q241" s="21">
        <f t="shared" si="467"/>
        <v>0.61620185922974768</v>
      </c>
      <c r="R241" s="21">
        <f t="shared" si="467"/>
        <v>0.62174405436013591</v>
      </c>
      <c r="S241" s="21">
        <f t="shared" si="467"/>
        <v>0.6256015399422522</v>
      </c>
      <c r="T241" s="21">
        <f t="shared" si="467"/>
        <v>0.62387571545380216</v>
      </c>
      <c r="U241" s="21">
        <f t="shared" si="467"/>
        <v>0.60184473481936973</v>
      </c>
      <c r="V241" s="21">
        <f t="shared" si="467"/>
        <v>0.57048748353096179</v>
      </c>
      <c r="W241" s="21">
        <f t="shared" si="467"/>
        <v>0.55272511848341233</v>
      </c>
      <c r="X241" s="21">
        <f t="shared" si="467"/>
        <v>0.55186020293122884</v>
      </c>
      <c r="Y241" s="21">
        <f t="shared" si="467"/>
        <v>0.5646186440677966</v>
      </c>
      <c r="Z241" s="21">
        <f t="shared" si="467"/>
        <v>0.57028678890456042</v>
      </c>
      <c r="AA241" s="21">
        <f t="shared" si="467"/>
        <v>0.56601187756966653</v>
      </c>
      <c r="AB241" s="21">
        <f t="shared" si="467"/>
        <v>0.57417467613873796</v>
      </c>
      <c r="AC241" s="21">
        <f t="shared" si="467"/>
        <v>0.58390804597701151</v>
      </c>
      <c r="AD241" s="21">
        <f t="shared" si="467"/>
        <v>0.5768175582990398</v>
      </c>
      <c r="AE241" s="21">
        <f t="shared" si="467"/>
        <v>0.5736738703339882</v>
      </c>
      <c r="AF241" s="21">
        <f t="shared" si="467"/>
        <v>0.5638126009693053</v>
      </c>
      <c r="AG241" s="21">
        <f t="shared" si="467"/>
        <v>0.55866587254318045</v>
      </c>
      <c r="AH241" s="21">
        <f t="shared" si="467"/>
        <v>0.57888697647733789</v>
      </c>
      <c r="AI241" s="21">
        <f t="shared" si="467"/>
        <v>0.53606865111289892</v>
      </c>
      <c r="AJ241" s="21">
        <f t="shared" si="467"/>
        <v>0.54425228891149546</v>
      </c>
      <c r="AK241" s="21">
        <f t="shared" si="467"/>
        <v>0.54086709310589909</v>
      </c>
      <c r="AL241" s="21">
        <f t="shared" si="467"/>
        <v>0.51964285714285718</v>
      </c>
      <c r="AM241" s="21">
        <f t="shared" si="467"/>
        <v>0.52568351284175641</v>
      </c>
      <c r="AN241" s="21">
        <f t="shared" si="467"/>
        <v>0.51343873517786565</v>
      </c>
      <c r="AO241" s="21">
        <f t="shared" si="467"/>
        <v>0.51333591032083492</v>
      </c>
      <c r="AP241" s="21">
        <f t="shared" ref="AP241:BK241" si="468">AP237/SUM(AP$438:AP$440)</f>
        <v>0.50837568228872576</v>
      </c>
      <c r="AQ241" s="21">
        <f t="shared" si="468"/>
        <v>0.51186315983078901</v>
      </c>
      <c r="AR241" s="21">
        <f t="shared" si="468"/>
        <v>0.50566548283443258</v>
      </c>
      <c r="AS241" s="21">
        <f t="shared" si="468"/>
        <v>0.51098265895953754</v>
      </c>
      <c r="AT241" s="21">
        <f t="shared" si="468"/>
        <v>0.4923687423687424</v>
      </c>
      <c r="AU241" s="21">
        <f t="shared" si="468"/>
        <v>0.47822468793342582</v>
      </c>
      <c r="AV241" s="21">
        <f t="shared" si="468"/>
        <v>0.47934768079133805</v>
      </c>
      <c r="AW241" s="21">
        <f t="shared" si="468"/>
        <v>0.47838863719848168</v>
      </c>
      <c r="AX241" s="21">
        <f t="shared" si="468"/>
        <v>0.44217847459625131</v>
      </c>
      <c r="AY241" s="21">
        <f t="shared" si="468"/>
        <v>0.46816438356164386</v>
      </c>
      <c r="AZ241" s="21">
        <f t="shared" si="468"/>
        <v>0.46517094017094018</v>
      </c>
      <c r="BA241" s="21">
        <f t="shared" si="468"/>
        <v>0.46546216809742463</v>
      </c>
      <c r="BB241" s="21">
        <f t="shared" si="468"/>
        <v>0.46846254927726677</v>
      </c>
      <c r="BC241" s="21">
        <f t="shared" si="468"/>
        <v>0.47518544683857294</v>
      </c>
      <c r="BD241" s="21">
        <f t="shared" si="468"/>
        <v>0.46237325728770595</v>
      </c>
      <c r="BE241" s="21">
        <f t="shared" si="468"/>
        <v>0.46083130352793272</v>
      </c>
      <c r="BF241" s="21">
        <f t="shared" si="468"/>
        <v>0.44820597507881699</v>
      </c>
      <c r="BG241" s="21">
        <f t="shared" si="468"/>
        <v>0.4522020916187951</v>
      </c>
      <c r="BH241" s="21">
        <f t="shared" si="468"/>
        <v>0.46224337571925839</v>
      </c>
      <c r="BI241" s="21">
        <f t="shared" si="468"/>
        <v>0.47133390953615673</v>
      </c>
      <c r="BJ241" s="21">
        <f>BJ237/SUM(BJ$438:BJ$440)</f>
        <v>0.47134408994670368</v>
      </c>
      <c r="BK241" s="21">
        <f t="shared" si="468"/>
        <v>0.47014465989535242</v>
      </c>
      <c r="BL241" s="21">
        <f t="shared" ref="BL241:BN241" si="469">BL237/SUM(BL$438:BL$440)</f>
        <v>0.48372981144084654</v>
      </c>
      <c r="BM241" s="21">
        <f t="shared" si="469"/>
        <v>0.47217868338557994</v>
      </c>
      <c r="BN241" s="21">
        <f t="shared" si="469"/>
        <v>0.47209522308056123</v>
      </c>
    </row>
    <row r="242" spans="1:66">
      <c r="A242" t="s">
        <v>734</v>
      </c>
      <c r="B242" s="80" t="s">
        <v>585</v>
      </c>
      <c r="J242" s="21">
        <f t="shared" ref="J242:AO242" si="470">J238/SUM(J$438:J$440)</f>
        <v>0.10204081632653061</v>
      </c>
      <c r="K242" s="21">
        <f t="shared" si="470"/>
        <v>0.11048158640226628</v>
      </c>
      <c r="L242" s="21">
        <f t="shared" si="470"/>
        <v>0.10354223433242507</v>
      </c>
      <c r="M242" s="21">
        <f t="shared" si="470"/>
        <v>0.11678832116788321</v>
      </c>
      <c r="N242" s="21">
        <f t="shared" si="470"/>
        <v>0.1337719298245614</v>
      </c>
      <c r="O242" s="21">
        <f t="shared" si="470"/>
        <v>0.13740458015267176</v>
      </c>
      <c r="P242" s="21">
        <f t="shared" si="470"/>
        <v>9.8360655737704916E-2</v>
      </c>
      <c r="Q242" s="21">
        <f t="shared" si="470"/>
        <v>7.8353253652058433E-2</v>
      </c>
      <c r="R242" s="21">
        <f t="shared" si="470"/>
        <v>8.1540203850509627E-2</v>
      </c>
      <c r="S242" s="21">
        <f t="shared" si="470"/>
        <v>7.4109720885466801E-2</v>
      </c>
      <c r="T242" s="21">
        <f t="shared" si="470"/>
        <v>7.76778413736713E-2</v>
      </c>
      <c r="U242" s="21">
        <f t="shared" si="470"/>
        <v>7.5326671790930055E-2</v>
      </c>
      <c r="V242" s="21">
        <f t="shared" si="470"/>
        <v>6.7193675889328064E-2</v>
      </c>
      <c r="W242" s="21">
        <f t="shared" si="470"/>
        <v>6.6943127962085305E-2</v>
      </c>
      <c r="X242" s="21">
        <f t="shared" si="470"/>
        <v>6.7080045095828641E-2</v>
      </c>
      <c r="Y242" s="21">
        <f t="shared" si="470"/>
        <v>6.7796610169491525E-2</v>
      </c>
      <c r="Z242" s="21">
        <f t="shared" si="470"/>
        <v>6.1589092618711802E-2</v>
      </c>
      <c r="AA242" s="21">
        <f t="shared" si="470"/>
        <v>6.1671996345363182E-2</v>
      </c>
      <c r="AB242" s="21">
        <f t="shared" si="470"/>
        <v>6.3100710405348939E-2</v>
      </c>
      <c r="AC242" s="21">
        <f t="shared" si="470"/>
        <v>6.3218390804597707E-2</v>
      </c>
      <c r="AD242" s="21">
        <f t="shared" si="470"/>
        <v>6.2757201646090541E-2</v>
      </c>
      <c r="AE242" s="21">
        <f t="shared" si="470"/>
        <v>6.7452521283562536E-2</v>
      </c>
      <c r="AF242" s="21">
        <f t="shared" si="470"/>
        <v>6.526655896607432E-2</v>
      </c>
      <c r="AG242" s="21">
        <f t="shared" si="470"/>
        <v>6.7004169148302567E-2</v>
      </c>
      <c r="AH242" s="21">
        <f t="shared" si="470"/>
        <v>6.7412507171543318E-2</v>
      </c>
      <c r="AI242" s="21">
        <f t="shared" si="470"/>
        <v>7.2137302225797797E-2</v>
      </c>
      <c r="AJ242" s="21">
        <f t="shared" si="470"/>
        <v>6.9430315361139375E-2</v>
      </c>
      <c r="AK242" s="21">
        <f t="shared" si="470"/>
        <v>6.9888651978204222E-2</v>
      </c>
      <c r="AL242" s="21">
        <f t="shared" si="470"/>
        <v>6.0044642857142859E-2</v>
      </c>
      <c r="AM242" s="21">
        <f t="shared" si="470"/>
        <v>5.8823529411764705E-2</v>
      </c>
      <c r="AN242" s="21">
        <f t="shared" si="470"/>
        <v>6.007905138339921E-2</v>
      </c>
      <c r="AO242" s="21">
        <f t="shared" si="470"/>
        <v>6.0108233475067649E-2</v>
      </c>
      <c r="AP242" s="21">
        <f t="shared" ref="AP242:BK242" si="471">AP238/SUM(AP$438:AP$440)</f>
        <v>5.9100319969885184E-2</v>
      </c>
      <c r="AQ242" s="21">
        <f t="shared" si="471"/>
        <v>5.4441787750597756E-2</v>
      </c>
      <c r="AR242" s="21">
        <f t="shared" si="471"/>
        <v>5.8346017250126836E-2</v>
      </c>
      <c r="AS242" s="21">
        <f t="shared" si="471"/>
        <v>6.9199009083402152E-2</v>
      </c>
      <c r="AT242" s="21">
        <f t="shared" si="471"/>
        <v>6.211843711843712E-2</v>
      </c>
      <c r="AU242" s="21">
        <f t="shared" si="471"/>
        <v>4.8959778085991681E-2</v>
      </c>
      <c r="AV242" s="21">
        <f t="shared" si="471"/>
        <v>4.8255580804705253E-2</v>
      </c>
      <c r="AW242" s="21">
        <f t="shared" si="471"/>
        <v>4.8242928860046531E-2</v>
      </c>
      <c r="AX242" s="21">
        <f t="shared" si="471"/>
        <v>5.0807497347636447E-2</v>
      </c>
      <c r="AY242" s="21">
        <f t="shared" si="471"/>
        <v>4.876712328767123E-2</v>
      </c>
      <c r="AZ242" s="21">
        <f t="shared" si="471"/>
        <v>4.583333333333333E-2</v>
      </c>
      <c r="BA242" s="21">
        <f t="shared" si="471"/>
        <v>4.3322020363345974E-2</v>
      </c>
      <c r="BB242" s="21">
        <f t="shared" si="471"/>
        <v>4.1862211376009012E-2</v>
      </c>
      <c r="BC242" s="21">
        <f t="shared" si="471"/>
        <v>4.0180148357470857E-2</v>
      </c>
      <c r="BD242" s="21">
        <f t="shared" si="471"/>
        <v>3.952788339670469E-2</v>
      </c>
      <c r="BE242" s="21">
        <f t="shared" si="471"/>
        <v>3.8893690579083838E-2</v>
      </c>
      <c r="BF242" s="21">
        <f t="shared" si="471"/>
        <v>3.6931391682930491E-2</v>
      </c>
      <c r="BG242" s="21">
        <f t="shared" si="471"/>
        <v>3.4762115186330829E-2</v>
      </c>
      <c r="BH242" s="21">
        <f t="shared" si="471"/>
        <v>2.5360517155643959E-2</v>
      </c>
      <c r="BI242" s="21">
        <f t="shared" si="471"/>
        <v>2.5136848170556034E-2</v>
      </c>
      <c r="BJ242" s="21">
        <f t="shared" si="471"/>
        <v>2.5114988683653354E-2</v>
      </c>
      <c r="BK242" s="21">
        <f t="shared" si="471"/>
        <v>2.9855340104647583E-2</v>
      </c>
      <c r="BL242" s="21">
        <f t="shared" ref="BL242:BN242" si="472">BL238/SUM(BL$438:BL$440)</f>
        <v>3.5325005967061819E-2</v>
      </c>
      <c r="BM242" s="21">
        <f t="shared" si="472"/>
        <v>3.926332288401254E-2</v>
      </c>
      <c r="BN242" s="21">
        <f t="shared" si="472"/>
        <v>4.0595932524042248E-2</v>
      </c>
    </row>
    <row r="243" spans="1:66">
      <c r="A243" t="s">
        <v>725</v>
      </c>
      <c r="J243" s="21">
        <f t="shared" ref="J243:AO243" si="473">SUM(J240:J242)</f>
        <v>1</v>
      </c>
      <c r="K243" s="21">
        <f t="shared" si="473"/>
        <v>0.99999999999999989</v>
      </c>
      <c r="L243" s="21">
        <f t="shared" si="473"/>
        <v>1</v>
      </c>
      <c r="M243" s="21">
        <f t="shared" si="473"/>
        <v>1</v>
      </c>
      <c r="N243" s="21">
        <f t="shared" si="473"/>
        <v>1</v>
      </c>
      <c r="O243" s="21">
        <f t="shared" si="473"/>
        <v>1</v>
      </c>
      <c r="P243" s="21">
        <f t="shared" si="473"/>
        <v>1</v>
      </c>
      <c r="Q243" s="21">
        <f t="shared" si="473"/>
        <v>1</v>
      </c>
      <c r="R243" s="21">
        <f t="shared" si="473"/>
        <v>1</v>
      </c>
      <c r="S243" s="21">
        <f t="shared" si="473"/>
        <v>1</v>
      </c>
      <c r="T243" s="21">
        <f t="shared" si="473"/>
        <v>1</v>
      </c>
      <c r="U243" s="21">
        <f t="shared" si="473"/>
        <v>1</v>
      </c>
      <c r="V243" s="21">
        <f t="shared" si="473"/>
        <v>1</v>
      </c>
      <c r="W243" s="21">
        <f t="shared" si="473"/>
        <v>1</v>
      </c>
      <c r="X243" s="21">
        <f t="shared" si="473"/>
        <v>1</v>
      </c>
      <c r="Y243" s="21">
        <f t="shared" si="473"/>
        <v>1</v>
      </c>
      <c r="Z243" s="21">
        <f t="shared" si="473"/>
        <v>1</v>
      </c>
      <c r="AA243" s="21">
        <f t="shared" si="473"/>
        <v>1</v>
      </c>
      <c r="AB243" s="21">
        <f t="shared" si="473"/>
        <v>1</v>
      </c>
      <c r="AC243" s="21">
        <f t="shared" si="473"/>
        <v>1</v>
      </c>
      <c r="AD243" s="21">
        <f t="shared" si="473"/>
        <v>1</v>
      </c>
      <c r="AE243" s="21">
        <f t="shared" si="473"/>
        <v>0.99999999999999989</v>
      </c>
      <c r="AF243" s="21">
        <f t="shared" si="473"/>
        <v>1</v>
      </c>
      <c r="AG243" s="21">
        <f t="shared" si="473"/>
        <v>1</v>
      </c>
      <c r="AH243" s="21">
        <f t="shared" si="473"/>
        <v>1</v>
      </c>
      <c r="AI243" s="21">
        <f t="shared" si="473"/>
        <v>1</v>
      </c>
      <c r="AJ243" s="21">
        <f t="shared" si="473"/>
        <v>1</v>
      </c>
      <c r="AK243" s="21">
        <f t="shared" si="473"/>
        <v>1</v>
      </c>
      <c r="AL243" s="21">
        <f t="shared" si="473"/>
        <v>1</v>
      </c>
      <c r="AM243" s="21">
        <f t="shared" si="473"/>
        <v>1</v>
      </c>
      <c r="AN243" s="21">
        <f t="shared" si="473"/>
        <v>1</v>
      </c>
      <c r="AO243" s="21">
        <f t="shared" si="473"/>
        <v>1</v>
      </c>
      <c r="AP243" s="21">
        <f t="shared" ref="AP243:BK243" si="474">SUM(AP240:AP242)</f>
        <v>1</v>
      </c>
      <c r="AQ243" s="21">
        <f t="shared" si="474"/>
        <v>0.99999999999999989</v>
      </c>
      <c r="AR243" s="21">
        <f t="shared" si="474"/>
        <v>1</v>
      </c>
      <c r="AS243" s="21">
        <f t="shared" si="474"/>
        <v>0.99999999999999989</v>
      </c>
      <c r="AT243" s="21">
        <f t="shared" si="474"/>
        <v>1</v>
      </c>
      <c r="AU243" s="21">
        <f t="shared" si="474"/>
        <v>1</v>
      </c>
      <c r="AV243" s="21">
        <f t="shared" si="474"/>
        <v>1</v>
      </c>
      <c r="AW243" s="21">
        <f t="shared" si="474"/>
        <v>1</v>
      </c>
      <c r="AX243" s="21">
        <f t="shared" si="474"/>
        <v>1</v>
      </c>
      <c r="AY243" s="21">
        <f t="shared" si="474"/>
        <v>1</v>
      </c>
      <c r="AZ243" s="21">
        <f t="shared" si="474"/>
        <v>0.99999999999999989</v>
      </c>
      <c r="BA243" s="21">
        <f t="shared" si="474"/>
        <v>1</v>
      </c>
      <c r="BB243" s="21">
        <f t="shared" si="474"/>
        <v>1</v>
      </c>
      <c r="BC243" s="21">
        <f t="shared" si="474"/>
        <v>1</v>
      </c>
      <c r="BD243" s="21">
        <f t="shared" si="474"/>
        <v>0.99999999999999989</v>
      </c>
      <c r="BE243" s="21">
        <f t="shared" si="474"/>
        <v>1</v>
      </c>
      <c r="BF243" s="21">
        <f t="shared" si="474"/>
        <v>1</v>
      </c>
      <c r="BG243" s="21">
        <f t="shared" si="474"/>
        <v>1</v>
      </c>
      <c r="BH243" s="21">
        <f t="shared" si="474"/>
        <v>1</v>
      </c>
      <c r="BI243" s="21">
        <f t="shared" si="474"/>
        <v>1</v>
      </c>
      <c r="BJ243" s="21">
        <f t="shared" si="474"/>
        <v>1</v>
      </c>
      <c r="BK243" s="21">
        <f t="shared" si="474"/>
        <v>1</v>
      </c>
      <c r="BL243" s="21">
        <f t="shared" ref="BL243:BN243" si="475">SUM(BL240:BL242)</f>
        <v>1</v>
      </c>
      <c r="BM243" s="21">
        <f t="shared" si="475"/>
        <v>1</v>
      </c>
      <c r="BN243" s="21">
        <f t="shared" si="475"/>
        <v>1</v>
      </c>
    </row>
    <row r="245" spans="1:66" s="20" customFormat="1">
      <c r="E245" s="20">
        <f>1960</f>
        <v>1960</v>
      </c>
      <c r="F245" s="20">
        <f>E245+1</f>
        <v>1961</v>
      </c>
      <c r="G245" s="20">
        <f t="shared" ref="G245:BJ245" si="476">F245+1</f>
        <v>1962</v>
      </c>
      <c r="H245" s="20">
        <f t="shared" si="476"/>
        <v>1963</v>
      </c>
      <c r="I245" s="20">
        <f t="shared" si="476"/>
        <v>1964</v>
      </c>
      <c r="J245" s="20">
        <f t="shared" si="476"/>
        <v>1965</v>
      </c>
      <c r="K245" s="20">
        <f t="shared" si="476"/>
        <v>1966</v>
      </c>
      <c r="L245" s="20">
        <f t="shared" si="476"/>
        <v>1967</v>
      </c>
      <c r="M245" s="20">
        <f t="shared" si="476"/>
        <v>1968</v>
      </c>
      <c r="N245" s="20">
        <f t="shared" si="476"/>
        <v>1969</v>
      </c>
      <c r="O245" s="20">
        <f t="shared" si="476"/>
        <v>1970</v>
      </c>
      <c r="P245" s="20">
        <f t="shared" si="476"/>
        <v>1971</v>
      </c>
      <c r="Q245" s="20">
        <f t="shared" si="476"/>
        <v>1972</v>
      </c>
      <c r="R245" s="20">
        <f t="shared" si="476"/>
        <v>1973</v>
      </c>
      <c r="S245" s="20">
        <f t="shared" si="476"/>
        <v>1974</v>
      </c>
      <c r="T245" s="20">
        <f t="shared" si="476"/>
        <v>1975</v>
      </c>
      <c r="U245" s="20">
        <f t="shared" si="476"/>
        <v>1976</v>
      </c>
      <c r="V245" s="20">
        <f t="shared" si="476"/>
        <v>1977</v>
      </c>
      <c r="W245" s="20">
        <f t="shared" si="476"/>
        <v>1978</v>
      </c>
      <c r="X245" s="20">
        <f t="shared" si="476"/>
        <v>1979</v>
      </c>
      <c r="Y245" s="20">
        <f t="shared" si="476"/>
        <v>1980</v>
      </c>
      <c r="Z245" s="20">
        <f t="shared" si="476"/>
        <v>1981</v>
      </c>
      <c r="AA245" s="20">
        <f t="shared" si="476"/>
        <v>1982</v>
      </c>
      <c r="AB245" s="20">
        <f t="shared" si="476"/>
        <v>1983</v>
      </c>
      <c r="AC245" s="20">
        <f t="shared" si="476"/>
        <v>1984</v>
      </c>
      <c r="AD245" s="20">
        <f t="shared" si="476"/>
        <v>1985</v>
      </c>
      <c r="AE245" s="20">
        <f t="shared" si="476"/>
        <v>1986</v>
      </c>
      <c r="AF245" s="20">
        <f t="shared" si="476"/>
        <v>1987</v>
      </c>
      <c r="AG245" s="20">
        <f t="shared" si="476"/>
        <v>1988</v>
      </c>
      <c r="AH245" s="20">
        <f t="shared" si="476"/>
        <v>1989</v>
      </c>
      <c r="AI245" s="20">
        <f t="shared" si="476"/>
        <v>1990</v>
      </c>
      <c r="AJ245" s="20">
        <f t="shared" si="476"/>
        <v>1991</v>
      </c>
      <c r="AK245" s="20">
        <f t="shared" si="476"/>
        <v>1992</v>
      </c>
      <c r="AL245" s="20">
        <f t="shared" si="476"/>
        <v>1993</v>
      </c>
      <c r="AM245" s="20">
        <f t="shared" si="476"/>
        <v>1994</v>
      </c>
      <c r="AN245" s="20">
        <f t="shared" si="476"/>
        <v>1995</v>
      </c>
      <c r="AO245" s="20">
        <f t="shared" si="476"/>
        <v>1996</v>
      </c>
      <c r="AP245" s="20">
        <f t="shared" si="476"/>
        <v>1997</v>
      </c>
      <c r="AQ245" s="20">
        <f t="shared" si="476"/>
        <v>1998</v>
      </c>
      <c r="AR245" s="20">
        <f t="shared" si="476"/>
        <v>1999</v>
      </c>
      <c r="AS245" s="20">
        <f t="shared" si="476"/>
        <v>2000</v>
      </c>
      <c r="AT245" s="20">
        <f t="shared" si="476"/>
        <v>2001</v>
      </c>
      <c r="AU245" s="20">
        <f t="shared" si="476"/>
        <v>2002</v>
      </c>
      <c r="AV245" s="20">
        <f t="shared" si="476"/>
        <v>2003</v>
      </c>
      <c r="AW245" s="20">
        <f t="shared" si="476"/>
        <v>2004</v>
      </c>
      <c r="AX245" s="20">
        <f t="shared" si="476"/>
        <v>2005</v>
      </c>
      <c r="AY245" s="20">
        <f t="shared" si="476"/>
        <v>2006</v>
      </c>
      <c r="AZ245" s="20">
        <f t="shared" si="476"/>
        <v>2007</v>
      </c>
      <c r="BA245" s="20">
        <f t="shared" si="476"/>
        <v>2008</v>
      </c>
      <c r="BB245" s="20">
        <f t="shared" si="476"/>
        <v>2009</v>
      </c>
      <c r="BC245" s="20">
        <f t="shared" si="476"/>
        <v>2010</v>
      </c>
      <c r="BD245" s="20">
        <f t="shared" si="476"/>
        <v>2011</v>
      </c>
      <c r="BE245" s="20">
        <f t="shared" si="476"/>
        <v>2012</v>
      </c>
      <c r="BF245" s="20">
        <f t="shared" si="476"/>
        <v>2013</v>
      </c>
      <c r="BG245" s="20">
        <f t="shared" si="476"/>
        <v>2014</v>
      </c>
      <c r="BH245" s="20">
        <f t="shared" si="476"/>
        <v>2015</v>
      </c>
      <c r="BI245" s="20">
        <f t="shared" si="476"/>
        <v>2016</v>
      </c>
      <c r="BJ245" s="20">
        <f t="shared" si="476"/>
        <v>2017</v>
      </c>
    </row>
    <row r="246" spans="1:66">
      <c r="A246" t="s">
        <v>358</v>
      </c>
      <c r="B246" s="80" t="s">
        <v>734</v>
      </c>
      <c r="C246" t="s">
        <v>101</v>
      </c>
      <c r="D246" t="s">
        <v>12</v>
      </c>
      <c r="E246">
        <f>'4.c Electricity breakdown'!C170</f>
        <v>0.7</v>
      </c>
      <c r="F246">
        <f>'4.c Electricity breakdown'!D170</f>
        <v>0.7</v>
      </c>
      <c r="G246">
        <f>'4.c Electricity breakdown'!E170</f>
        <v>0.7</v>
      </c>
      <c r="H246">
        <f>'4.c Electricity breakdown'!F170</f>
        <v>0.7</v>
      </c>
      <c r="I246">
        <f>'4.c Electricity breakdown'!G170</f>
        <v>0.7</v>
      </c>
      <c r="J246">
        <f>'4.c Electricity breakdown'!H170</f>
        <v>0.7</v>
      </c>
      <c r="K246">
        <f>'4.c Electricity breakdown'!I170</f>
        <v>0.7</v>
      </c>
      <c r="L246">
        <f>'4.c Electricity breakdown'!J170</f>
        <v>0.7</v>
      </c>
      <c r="M246">
        <f>'4.c Electricity breakdown'!K170</f>
        <v>0.7</v>
      </c>
      <c r="N246">
        <f>'4.c Electricity breakdown'!L170</f>
        <v>0.7</v>
      </c>
      <c r="O246">
        <f>'4.c Electricity breakdown'!M170</f>
        <v>0.7</v>
      </c>
      <c r="P246">
        <f>'4.c Electricity breakdown'!N170</f>
        <v>0.7</v>
      </c>
      <c r="Q246">
        <f>'4.c Electricity breakdown'!O170</f>
        <v>0.7</v>
      </c>
      <c r="R246">
        <f>'4.c Electricity breakdown'!P170</f>
        <v>0.7</v>
      </c>
      <c r="S246">
        <f>'4.c Electricity breakdown'!Q170</f>
        <v>0.7</v>
      </c>
      <c r="T246">
        <f>'4.c Electricity breakdown'!R170</f>
        <v>0.7</v>
      </c>
      <c r="U246">
        <f>'4.c Electricity breakdown'!S170</f>
        <v>0.7</v>
      </c>
      <c r="V246">
        <f>'4.c Electricity breakdown'!T170</f>
        <v>0.7</v>
      </c>
      <c r="W246">
        <f>'4.c Electricity breakdown'!U170</f>
        <v>0.7</v>
      </c>
      <c r="X246">
        <f>'4.c Electricity breakdown'!V170</f>
        <v>0.7</v>
      </c>
      <c r="Y246">
        <f>'4.c Electricity breakdown'!W170</f>
        <v>0.7</v>
      </c>
      <c r="Z246">
        <f>'4.c Electricity breakdown'!X170</f>
        <v>0.7</v>
      </c>
      <c r="AA246">
        <f>'4.c Electricity breakdown'!Y170</f>
        <v>0.7</v>
      </c>
      <c r="AB246">
        <f>'4.c Electricity breakdown'!Z170</f>
        <v>0.7</v>
      </c>
      <c r="AC246">
        <f>'4.c Electricity breakdown'!AA170</f>
        <v>0.7</v>
      </c>
      <c r="AD246">
        <f>'4.c Electricity breakdown'!AB170</f>
        <v>0.7</v>
      </c>
      <c r="AE246">
        <f>'4.c Electricity breakdown'!AC170</f>
        <v>0.7</v>
      </c>
      <c r="AF246">
        <f>'4.c Electricity breakdown'!AD170</f>
        <v>0.7</v>
      </c>
      <c r="AG246">
        <f>'4.c Electricity breakdown'!AE170</f>
        <v>0.7</v>
      </c>
      <c r="AH246">
        <f>'4.c Electricity breakdown'!AF170</f>
        <v>0.7</v>
      </c>
      <c r="AI246">
        <f>'4.c Electricity breakdown'!AG170</f>
        <v>0.7</v>
      </c>
      <c r="AJ246">
        <f>'4.c Electricity breakdown'!AH170</f>
        <v>0.7</v>
      </c>
      <c r="AK246">
        <f>'4.c Electricity breakdown'!AI170</f>
        <v>0.7</v>
      </c>
      <c r="AL246">
        <f>'4.c Electricity breakdown'!AJ170</f>
        <v>0.7</v>
      </c>
      <c r="AM246">
        <f>'4.c Electricity breakdown'!AK170</f>
        <v>0.7</v>
      </c>
      <c r="AN246">
        <f>'4.c Electricity breakdown'!AL170</f>
        <v>0.7</v>
      </c>
      <c r="AO246">
        <f>'4.c Electricity breakdown'!AM170</f>
        <v>0.7</v>
      </c>
      <c r="AP246">
        <f>'4.c Electricity breakdown'!AN170</f>
        <v>0.7</v>
      </c>
      <c r="AQ246">
        <f>'4.c Electricity breakdown'!AO170</f>
        <v>0.7</v>
      </c>
      <c r="AR246">
        <f>'4.c Electricity breakdown'!AP170</f>
        <v>0.7</v>
      </c>
      <c r="AS246">
        <f>'4.c Electricity breakdown'!AQ170</f>
        <v>0.7</v>
      </c>
      <c r="AT246">
        <f>'4.c Electricity breakdown'!AR170</f>
        <v>0.7</v>
      </c>
      <c r="AU246">
        <f>'4.c Electricity breakdown'!AS170</f>
        <v>0.7</v>
      </c>
      <c r="AV246">
        <f>'4.c Electricity breakdown'!AT170</f>
        <v>0.7</v>
      </c>
      <c r="AW246">
        <f>'4.c Electricity breakdown'!AU170</f>
        <v>0.7</v>
      </c>
      <c r="AX246">
        <f>'4.c Electricity breakdown'!AV170</f>
        <v>0.7</v>
      </c>
      <c r="AY246">
        <f>'4.c Electricity breakdown'!AW170</f>
        <v>0.7</v>
      </c>
      <c r="AZ246">
        <f>'4.c Electricity breakdown'!AX170</f>
        <v>0.7</v>
      </c>
      <c r="BA246">
        <f>'4.c Electricity breakdown'!AY170</f>
        <v>0.7</v>
      </c>
      <c r="BB246">
        <f>'4.c Electricity breakdown'!AZ170</f>
        <v>0.7</v>
      </c>
      <c r="BC246">
        <f>'4.c Electricity breakdown'!BA170</f>
        <v>0.7</v>
      </c>
      <c r="BD246">
        <f>'4.c Electricity breakdown'!BB170</f>
        <v>0.7</v>
      </c>
      <c r="BE246">
        <f>'4.c Electricity breakdown'!BC170</f>
        <v>0.7</v>
      </c>
      <c r="BF246">
        <f>'4.c Electricity breakdown'!BD170</f>
        <v>0.7</v>
      </c>
      <c r="BG246">
        <f>'4.c Electricity breakdown'!BE170</f>
        <v>0.7</v>
      </c>
      <c r="BH246">
        <f>'4.c Electricity breakdown'!BF170</f>
        <v>0.7</v>
      </c>
      <c r="BI246">
        <f>'4.c Electricity breakdown'!BG170</f>
        <v>0.7</v>
      </c>
      <c r="BJ246">
        <f>'4.c Electricity breakdown'!BH170</f>
        <v>0.7</v>
      </c>
    </row>
    <row r="247" spans="1:66">
      <c r="A247" t="s">
        <v>358</v>
      </c>
      <c r="B247" s="80" t="s">
        <v>734</v>
      </c>
      <c r="C247" t="s">
        <v>942</v>
      </c>
      <c r="D247" t="s">
        <v>12</v>
      </c>
      <c r="E247">
        <f>'4.c Electricity breakdown'!C171</f>
        <v>0.15</v>
      </c>
      <c r="F247">
        <f>'4.c Electricity breakdown'!D171</f>
        <v>0.15</v>
      </c>
      <c r="G247">
        <f>'4.c Electricity breakdown'!E171</f>
        <v>0.15</v>
      </c>
      <c r="H247">
        <f>'4.c Electricity breakdown'!F171</f>
        <v>0.15</v>
      </c>
      <c r="I247">
        <f>'4.c Electricity breakdown'!G171</f>
        <v>0.15</v>
      </c>
      <c r="J247">
        <f>'4.c Electricity breakdown'!H171</f>
        <v>0.15</v>
      </c>
      <c r="K247">
        <f>'4.c Electricity breakdown'!I171</f>
        <v>0.15</v>
      </c>
      <c r="L247">
        <f>'4.c Electricity breakdown'!J171</f>
        <v>0.15</v>
      </c>
      <c r="M247">
        <f>'4.c Electricity breakdown'!K171</f>
        <v>0.15</v>
      </c>
      <c r="N247">
        <f>'4.c Electricity breakdown'!L171</f>
        <v>0.15</v>
      </c>
      <c r="O247">
        <f>'4.c Electricity breakdown'!M171</f>
        <v>0.15</v>
      </c>
      <c r="P247">
        <f>'4.c Electricity breakdown'!N171</f>
        <v>0.15</v>
      </c>
      <c r="Q247">
        <f>'4.c Electricity breakdown'!O171</f>
        <v>0.15</v>
      </c>
      <c r="R247">
        <f>'4.c Electricity breakdown'!P171</f>
        <v>0.15</v>
      </c>
      <c r="S247">
        <f>'4.c Electricity breakdown'!Q171</f>
        <v>0.15</v>
      </c>
      <c r="T247">
        <f>'4.c Electricity breakdown'!R171</f>
        <v>0.15</v>
      </c>
      <c r="U247">
        <f>'4.c Electricity breakdown'!S171</f>
        <v>0.15</v>
      </c>
      <c r="V247">
        <f>'4.c Electricity breakdown'!T171</f>
        <v>0.15</v>
      </c>
      <c r="W247">
        <f>'4.c Electricity breakdown'!U171</f>
        <v>0.15</v>
      </c>
      <c r="X247">
        <f>'4.c Electricity breakdown'!V171</f>
        <v>0.15</v>
      </c>
      <c r="Y247">
        <f>'4.c Electricity breakdown'!W171</f>
        <v>0.15</v>
      </c>
      <c r="Z247">
        <f>'4.c Electricity breakdown'!X171</f>
        <v>0.15</v>
      </c>
      <c r="AA247">
        <f>'4.c Electricity breakdown'!Y171</f>
        <v>0.15</v>
      </c>
      <c r="AB247">
        <f>'4.c Electricity breakdown'!Z171</f>
        <v>0.15</v>
      </c>
      <c r="AC247">
        <f>'4.c Electricity breakdown'!AA171</f>
        <v>0.15</v>
      </c>
      <c r="AD247">
        <f>'4.c Electricity breakdown'!AB171</f>
        <v>0.15</v>
      </c>
      <c r="AE247">
        <f>'4.c Electricity breakdown'!AC171</f>
        <v>0.15</v>
      </c>
      <c r="AF247">
        <f>'4.c Electricity breakdown'!AD171</f>
        <v>0.15</v>
      </c>
      <c r="AG247">
        <f>'4.c Electricity breakdown'!AE171</f>
        <v>0.15</v>
      </c>
      <c r="AH247">
        <f>'4.c Electricity breakdown'!AF171</f>
        <v>0.15</v>
      </c>
      <c r="AI247">
        <f>'4.c Electricity breakdown'!AG171</f>
        <v>0.15</v>
      </c>
      <c r="AJ247">
        <f>'4.c Electricity breakdown'!AH171</f>
        <v>0.15</v>
      </c>
      <c r="AK247">
        <f>'4.c Electricity breakdown'!AI171</f>
        <v>0.15</v>
      </c>
      <c r="AL247">
        <f>'4.c Electricity breakdown'!AJ171</f>
        <v>0.15</v>
      </c>
      <c r="AM247">
        <f>'4.c Electricity breakdown'!AK171</f>
        <v>0.15</v>
      </c>
      <c r="AN247">
        <f>'4.c Electricity breakdown'!AL171</f>
        <v>0.15</v>
      </c>
      <c r="AO247">
        <f>'4.c Electricity breakdown'!AM171</f>
        <v>0.15</v>
      </c>
      <c r="AP247">
        <f>'4.c Electricity breakdown'!AN171</f>
        <v>0.15</v>
      </c>
      <c r="AQ247">
        <f>'4.c Electricity breakdown'!AO171</f>
        <v>0.15</v>
      </c>
      <c r="AR247">
        <f>'4.c Electricity breakdown'!AP171</f>
        <v>0.15</v>
      </c>
      <c r="AS247">
        <f>'4.c Electricity breakdown'!AQ171</f>
        <v>0.15</v>
      </c>
      <c r="AT247">
        <f>'4.c Electricity breakdown'!AR171</f>
        <v>0.15</v>
      </c>
      <c r="AU247">
        <f>'4.c Electricity breakdown'!AS171</f>
        <v>0.15</v>
      </c>
      <c r="AV247">
        <f>'4.c Electricity breakdown'!AT171</f>
        <v>0.15</v>
      </c>
      <c r="AW247">
        <f>'4.c Electricity breakdown'!AU171</f>
        <v>0.15</v>
      </c>
      <c r="AX247">
        <f>'4.c Electricity breakdown'!AV171</f>
        <v>0.15</v>
      </c>
      <c r="AY247">
        <f>'4.c Electricity breakdown'!AW171</f>
        <v>0.15</v>
      </c>
      <c r="AZ247">
        <f>'4.c Electricity breakdown'!AX171</f>
        <v>0.15</v>
      </c>
      <c r="BA247">
        <f>'4.c Electricity breakdown'!AY171</f>
        <v>0.15</v>
      </c>
      <c r="BB247">
        <f>'4.c Electricity breakdown'!AZ171</f>
        <v>0.15</v>
      </c>
      <c r="BC247">
        <f>'4.c Electricity breakdown'!BA171</f>
        <v>0.15</v>
      </c>
      <c r="BD247">
        <f>'4.c Electricity breakdown'!BB171</f>
        <v>0.15</v>
      </c>
      <c r="BE247">
        <f>'4.c Electricity breakdown'!BC171</f>
        <v>0.15</v>
      </c>
      <c r="BF247">
        <f>'4.c Electricity breakdown'!BD171</f>
        <v>0.15</v>
      </c>
      <c r="BG247">
        <f>'4.c Electricity breakdown'!BE171</f>
        <v>0.15</v>
      </c>
      <c r="BH247">
        <f>'4.c Electricity breakdown'!BF171</f>
        <v>0.15</v>
      </c>
      <c r="BI247">
        <f>'4.c Electricity breakdown'!BG171</f>
        <v>0.15</v>
      </c>
      <c r="BJ247">
        <f>'4.c Electricity breakdown'!BH171</f>
        <v>0.15</v>
      </c>
    </row>
    <row r="248" spans="1:66">
      <c r="A248" t="s">
        <v>358</v>
      </c>
      <c r="B248" s="80" t="s">
        <v>734</v>
      </c>
      <c r="C248" t="s">
        <v>105</v>
      </c>
      <c r="D248" t="s">
        <v>12</v>
      </c>
      <c r="E248">
        <f>'4.c Electricity breakdown'!C172</f>
        <v>0.15</v>
      </c>
      <c r="F248">
        <f>'4.c Electricity breakdown'!D172</f>
        <v>0.15</v>
      </c>
      <c r="G248">
        <f>'4.c Electricity breakdown'!E172</f>
        <v>0.15</v>
      </c>
      <c r="H248">
        <f>'4.c Electricity breakdown'!F172</f>
        <v>0.15</v>
      </c>
      <c r="I248">
        <f>'4.c Electricity breakdown'!G172</f>
        <v>0.15</v>
      </c>
      <c r="J248">
        <f>'4.c Electricity breakdown'!H172</f>
        <v>0.15</v>
      </c>
      <c r="K248">
        <f>'4.c Electricity breakdown'!I172</f>
        <v>0.15</v>
      </c>
      <c r="L248">
        <f>'4.c Electricity breakdown'!J172</f>
        <v>0.15</v>
      </c>
      <c r="M248">
        <f>'4.c Electricity breakdown'!K172</f>
        <v>0.15</v>
      </c>
      <c r="N248">
        <f>'4.c Electricity breakdown'!L172</f>
        <v>0.15</v>
      </c>
      <c r="O248">
        <f>'4.c Electricity breakdown'!M172</f>
        <v>0.15</v>
      </c>
      <c r="P248">
        <f>'4.c Electricity breakdown'!N172</f>
        <v>0.15</v>
      </c>
      <c r="Q248">
        <f>'4.c Electricity breakdown'!O172</f>
        <v>0.15</v>
      </c>
      <c r="R248">
        <f>'4.c Electricity breakdown'!P172</f>
        <v>0.15</v>
      </c>
      <c r="S248">
        <f>'4.c Electricity breakdown'!Q172</f>
        <v>0.15</v>
      </c>
      <c r="T248">
        <f>'4.c Electricity breakdown'!R172</f>
        <v>0.15</v>
      </c>
      <c r="U248">
        <f>'4.c Electricity breakdown'!S172</f>
        <v>0.15</v>
      </c>
      <c r="V248">
        <f>'4.c Electricity breakdown'!T172</f>
        <v>0.15</v>
      </c>
      <c r="W248">
        <f>'4.c Electricity breakdown'!U172</f>
        <v>0.15</v>
      </c>
      <c r="X248">
        <f>'4.c Electricity breakdown'!V172</f>
        <v>0.15</v>
      </c>
      <c r="Y248">
        <f>'4.c Electricity breakdown'!W172</f>
        <v>0.15</v>
      </c>
      <c r="Z248">
        <f>'4.c Electricity breakdown'!X172</f>
        <v>0.15</v>
      </c>
      <c r="AA248">
        <f>'4.c Electricity breakdown'!Y172</f>
        <v>0.15</v>
      </c>
      <c r="AB248">
        <f>'4.c Electricity breakdown'!Z172</f>
        <v>0.15</v>
      </c>
      <c r="AC248">
        <f>'4.c Electricity breakdown'!AA172</f>
        <v>0.15</v>
      </c>
      <c r="AD248">
        <f>'4.c Electricity breakdown'!AB172</f>
        <v>0.15</v>
      </c>
      <c r="AE248">
        <f>'4.c Electricity breakdown'!AC172</f>
        <v>0.15</v>
      </c>
      <c r="AF248">
        <f>'4.c Electricity breakdown'!AD172</f>
        <v>0.15</v>
      </c>
      <c r="AG248">
        <f>'4.c Electricity breakdown'!AE172</f>
        <v>0.15</v>
      </c>
      <c r="AH248">
        <f>'4.c Electricity breakdown'!AF172</f>
        <v>0.15</v>
      </c>
      <c r="AI248">
        <f>'4.c Electricity breakdown'!AG172</f>
        <v>0.15</v>
      </c>
      <c r="AJ248">
        <f>'4.c Electricity breakdown'!AH172</f>
        <v>0.15</v>
      </c>
      <c r="AK248">
        <f>'4.c Electricity breakdown'!AI172</f>
        <v>0.15</v>
      </c>
      <c r="AL248">
        <f>'4.c Electricity breakdown'!AJ172</f>
        <v>0.15</v>
      </c>
      <c r="AM248">
        <f>'4.c Electricity breakdown'!AK172</f>
        <v>0.15</v>
      </c>
      <c r="AN248">
        <f>'4.c Electricity breakdown'!AL172</f>
        <v>0.15</v>
      </c>
      <c r="AO248">
        <f>'4.c Electricity breakdown'!AM172</f>
        <v>0.15</v>
      </c>
      <c r="AP248">
        <f>'4.c Electricity breakdown'!AN172</f>
        <v>0.15</v>
      </c>
      <c r="AQ248">
        <f>'4.c Electricity breakdown'!AO172</f>
        <v>0.15</v>
      </c>
      <c r="AR248">
        <f>'4.c Electricity breakdown'!AP172</f>
        <v>0.15</v>
      </c>
      <c r="AS248">
        <f>'4.c Electricity breakdown'!AQ172</f>
        <v>0.15</v>
      </c>
      <c r="AT248">
        <f>'4.c Electricity breakdown'!AR172</f>
        <v>0.15</v>
      </c>
      <c r="AU248">
        <f>'4.c Electricity breakdown'!AS172</f>
        <v>0.15</v>
      </c>
      <c r="AV248">
        <f>'4.c Electricity breakdown'!AT172</f>
        <v>0.15</v>
      </c>
      <c r="AW248">
        <f>'4.c Electricity breakdown'!AU172</f>
        <v>0.15</v>
      </c>
      <c r="AX248">
        <f>'4.c Electricity breakdown'!AV172</f>
        <v>0.15</v>
      </c>
      <c r="AY248">
        <f>'4.c Electricity breakdown'!AW172</f>
        <v>0.15</v>
      </c>
      <c r="AZ248">
        <f>'4.c Electricity breakdown'!AX172</f>
        <v>0.15</v>
      </c>
      <c r="BA248">
        <f>'4.c Electricity breakdown'!AY172</f>
        <v>0.15</v>
      </c>
      <c r="BB248">
        <f>'4.c Electricity breakdown'!AZ172</f>
        <v>0.15</v>
      </c>
      <c r="BC248">
        <f>'4.c Electricity breakdown'!BA172</f>
        <v>0.15</v>
      </c>
      <c r="BD248">
        <f>'4.c Electricity breakdown'!BB172</f>
        <v>0.15</v>
      </c>
      <c r="BE248">
        <f>'4.c Electricity breakdown'!BC172</f>
        <v>0.15</v>
      </c>
      <c r="BF248">
        <f>'4.c Electricity breakdown'!BD172</f>
        <v>0.15</v>
      </c>
      <c r="BG248">
        <f>'4.c Electricity breakdown'!BE172</f>
        <v>0.15</v>
      </c>
      <c r="BH248">
        <f>'4.c Electricity breakdown'!BF172</f>
        <v>0.15</v>
      </c>
      <c r="BI248">
        <f>'4.c Electricity breakdown'!BG172</f>
        <v>0.15</v>
      </c>
      <c r="BJ248">
        <f>'4.c Electricity breakdown'!BH172</f>
        <v>0.15</v>
      </c>
    </row>
    <row r="250" spans="1:66">
      <c r="A250" t="s">
        <v>358</v>
      </c>
      <c r="B250" s="80" t="s">
        <v>59</v>
      </c>
      <c r="C250" t="s">
        <v>134</v>
      </c>
      <c r="D250" t="s">
        <v>12</v>
      </c>
      <c r="E250" s="74">
        <f>'4.c Electricity breakdown'!C141</f>
        <v>5.7575400097240005E-3</v>
      </c>
      <c r="F250" s="74">
        <f>'4.c Electricity breakdown'!D141</f>
        <v>1.5015457155590644E-2</v>
      </c>
      <c r="G250" s="74">
        <f>'4.c Electricity breakdown'!E141</f>
        <v>2.4122257639312826E-2</v>
      </c>
      <c r="H250" s="74">
        <f>'4.c Electricity breakdown'!F141</f>
        <v>3.308077644986257E-2</v>
      </c>
      <c r="I250" s="74">
        <f>'4.c Electricity breakdown'!G141</f>
        <v>4.1893778050899742E-2</v>
      </c>
      <c r="J250" s="74">
        <f>'4.c Electricity breakdown'!H141</f>
        <v>5.0563958626396961E-2</v>
      </c>
      <c r="K250" s="74">
        <f>'4.c Electricity breakdown'!I141</f>
        <v>5.9093948101875189E-2</v>
      </c>
      <c r="L250" s="74">
        <f>'4.c Electricity breakdown'!J141</f>
        <v>6.7486312394135897E-2</v>
      </c>
      <c r="M250" s="74">
        <f>'4.c Electricity breakdown'!K141</f>
        <v>7.5743555024472747E-2</v>
      </c>
      <c r="N250" s="74">
        <f>'4.c Electricity breakdown'!L141</f>
        <v>8.3868119207134675E-2</v>
      </c>
      <c r="O250" s="74">
        <f>'4.c Electricity breakdown'!M141</f>
        <v>9.0231778853504072E-2</v>
      </c>
      <c r="P250" s="74">
        <f>'4.c Electricity breakdown'!N141</f>
        <v>0.10076896103837277</v>
      </c>
      <c r="Q250" s="74">
        <f>'4.c Electricity breakdown'!O141</f>
        <v>0.10621540293361856</v>
      </c>
      <c r="R250" s="74">
        <f>'4.c Electricity breakdown'!P141</f>
        <v>0.11066986081201272</v>
      </c>
      <c r="S250" s="74">
        <f>'4.c Electricity breakdown'!Q141</f>
        <v>0.12118239077853789</v>
      </c>
      <c r="T250" s="74">
        <f>'4.c Electricity breakdown'!R141</f>
        <v>0.13142996506932841</v>
      </c>
      <c r="U250" s="74">
        <f>'4.c Electricity breakdown'!S141</f>
        <v>0.14091752657341319</v>
      </c>
      <c r="V250" s="74">
        <f>'4.c Electricity breakdown'!T141</f>
        <v>0.14828642952954543</v>
      </c>
      <c r="W250" s="74">
        <f>'4.c Electricity breakdown'!U141</f>
        <v>0.15301863509176991</v>
      </c>
      <c r="X250" s="74">
        <f>'4.c Electricity breakdown'!V141</f>
        <v>0.15687227088618361</v>
      </c>
      <c r="Y250" s="74">
        <f>'4.c Electricity breakdown'!W141</f>
        <v>0.16170598253587204</v>
      </c>
      <c r="Z250" s="74">
        <f>'4.c Electricity breakdown'!X141</f>
        <v>0.16286203166148</v>
      </c>
      <c r="AA250" s="74">
        <f>'4.c Electricity breakdown'!Y141</f>
        <v>0.1611139812203386</v>
      </c>
      <c r="AB250" s="74">
        <f>'4.c Electricity breakdown'!Z141</f>
        <v>0.16118994418374705</v>
      </c>
      <c r="AC250" s="74">
        <f>'4.c Electricity breakdown'!AA141</f>
        <v>0.16874574332684275</v>
      </c>
      <c r="AD250" s="74">
        <f>'4.c Electricity breakdown'!AB141</f>
        <v>0.17509273695891053</v>
      </c>
      <c r="AE250" s="74">
        <f>'4.c Electricity breakdown'!AC141</f>
        <v>0.1841021635250375</v>
      </c>
      <c r="AF250" s="74">
        <f>'4.c Electricity breakdown'!AD141</f>
        <v>0.18675236052412214</v>
      </c>
      <c r="AG250" s="74">
        <f>'4.c Electricity breakdown'!AE141</f>
        <v>0.19015171249997453</v>
      </c>
      <c r="AH250" s="74">
        <f>'4.c Electricity breakdown'!AF141</f>
        <v>0.1895060052910881</v>
      </c>
      <c r="AI250" s="74">
        <f>'4.c Electricity breakdown'!AG141</f>
        <v>0.19949016786381479</v>
      </c>
      <c r="AJ250" s="74">
        <f>'4.c Electricity breakdown'!AH141</f>
        <v>0.21668961086516297</v>
      </c>
      <c r="AK250" s="74">
        <f>'4.c Electricity breakdown'!AI141</f>
        <v>0.23284424077337781</v>
      </c>
      <c r="AL250" s="74">
        <f>'4.c Electricity breakdown'!AJ141</f>
        <v>0.24584060491973511</v>
      </c>
      <c r="AM250" s="74">
        <f>'4.c Electricity breakdown'!AK141</f>
        <v>0.25907008320585256</v>
      </c>
      <c r="AN250" s="74">
        <f>'4.c Electricity breakdown'!AL141</f>
        <v>0.26346572432396209</v>
      </c>
      <c r="AO250" s="74">
        <f>'4.c Electricity breakdown'!AM141</f>
        <v>0.2698984622879449</v>
      </c>
      <c r="AP250" s="74">
        <f>'4.c Electricity breakdown'!AN141</f>
        <v>0.27915080163798767</v>
      </c>
      <c r="AQ250" s="74">
        <f>'4.c Electricity breakdown'!AO141</f>
        <v>0.28830908619095647</v>
      </c>
      <c r="AR250" s="74">
        <f>'4.c Electricity breakdown'!AP141</f>
        <v>0.29725633128613932</v>
      </c>
      <c r="AS250" s="74">
        <f>'4.c Electricity breakdown'!AQ141</f>
        <v>0.30976179922597913</v>
      </c>
      <c r="AT250" s="74">
        <f>'4.c Electricity breakdown'!AR141</f>
        <v>0.31655978793796385</v>
      </c>
      <c r="AU250" s="74">
        <f>'4.c Electricity breakdown'!AS141</f>
        <v>0.31361851468760304</v>
      </c>
      <c r="AV250" s="74">
        <f>'4.c Electricity breakdown'!AT141</f>
        <v>0.31178279157120653</v>
      </c>
      <c r="AW250" s="74">
        <f>'4.c Electricity breakdown'!AU141</f>
        <v>0.31071968152333063</v>
      </c>
      <c r="AX250" s="74">
        <f>'4.c Electricity breakdown'!AV141</f>
        <v>0.30740733700430384</v>
      </c>
      <c r="AY250" s="74">
        <f>'4.c Electricity breakdown'!AW141</f>
        <v>0.31122788846921712</v>
      </c>
      <c r="AZ250" s="74">
        <f>'4.c Electricity breakdown'!AX141</f>
        <v>0.29855605693213583</v>
      </c>
      <c r="BA250" s="74">
        <f>'4.c Electricity breakdown'!AY141</f>
        <v>0.30455104273591577</v>
      </c>
      <c r="BB250" s="74">
        <f>'4.c Electricity breakdown'!AZ141</f>
        <v>0.30188172385698753</v>
      </c>
      <c r="BC250" s="74">
        <f>'4.c Electricity breakdown'!BA141</f>
        <v>0.30214629059946474</v>
      </c>
      <c r="BD250" s="74">
        <f>'4.c Electricity breakdown'!BB141</f>
        <v>0.30378422128792781</v>
      </c>
      <c r="BE250" s="74">
        <f>'4.c Electricity breakdown'!BC141</f>
        <v>0.30002664191218642</v>
      </c>
      <c r="BF250" s="74">
        <f>'4.c Electricity breakdown'!BD141</f>
        <v>0.29827144572553033</v>
      </c>
      <c r="BG250" s="74">
        <f>'4.c Electricity breakdown'!BE141</f>
        <v>0.29100542768122989</v>
      </c>
      <c r="BH250" s="74">
        <f>'4.c Electricity breakdown'!BF141</f>
        <v>0.2928387391891491</v>
      </c>
      <c r="BI250" s="74">
        <f>'4.c Electricity breakdown'!BG141</f>
        <v>0.28707552594616792</v>
      </c>
      <c r="BJ250" s="74">
        <f>'4.c Electricity breakdown'!BH141</f>
        <v>0.28531395337364129</v>
      </c>
    </row>
    <row r="251" spans="1:66">
      <c r="A251" t="s">
        <v>358</v>
      </c>
      <c r="B251" s="80" t="s">
        <v>59</v>
      </c>
      <c r="C251" t="s">
        <v>941</v>
      </c>
      <c r="D251" t="s">
        <v>12</v>
      </c>
      <c r="E251" s="134">
        <f>'4.c Electricity breakdown'!C139</f>
        <v>0.32217412978046778</v>
      </c>
      <c r="F251" s="134">
        <f>'4.c Electricity breakdown'!D139</f>
        <v>0.31953606656787387</v>
      </c>
      <c r="G251" s="134">
        <f>'4.c Electricity breakdown'!E139</f>
        <v>0.31693120404865394</v>
      </c>
      <c r="H251" s="134">
        <f>'4.c Electricity breakdown'!F139</f>
        <v>0.31435892000973742</v>
      </c>
      <c r="I251" s="134">
        <f>'4.c Electricity breakdown'!G139</f>
        <v>0.31181860676246659</v>
      </c>
      <c r="J251" s="134">
        <f>'4.c Electricity breakdown'!H139</f>
        <v>0.30930967194298131</v>
      </c>
      <c r="K251" s="134">
        <f>'4.c Electricity breakdown'!I139</f>
        <v>0.30683153742126401</v>
      </c>
      <c r="L251" s="134">
        <f>'4.c Electricity breakdown'!J139</f>
        <v>0.30438364010062152</v>
      </c>
      <c r="M251" s="134">
        <f>'4.c Electricity breakdown'!K139</f>
        <v>0.30196542962261907</v>
      </c>
      <c r="N251" s="134">
        <f>'4.c Electricity breakdown'!L139</f>
        <v>0.29957636920199299</v>
      </c>
      <c r="O251" s="134">
        <f>'4.c Electricity breakdown'!M139</f>
        <v>0.28871587740545729</v>
      </c>
      <c r="P251" s="134">
        <f>'4.c Electricity breakdown'!N139</f>
        <v>0.28877456488455061</v>
      </c>
      <c r="Q251" s="134">
        <f>'4.c Electricity breakdown'!O139</f>
        <v>0.29857093117155464</v>
      </c>
      <c r="R251" s="134">
        <f>'4.c Electricity breakdown'!P139</f>
        <v>0.30121054611047449</v>
      </c>
      <c r="S251" s="134">
        <f>'4.c Electricity breakdown'!Q139</f>
        <v>0.2846442115520319</v>
      </c>
      <c r="T251" s="134">
        <f>'4.c Electricity breakdown'!R139</f>
        <v>0.28496816169094558</v>
      </c>
      <c r="U251" s="134">
        <f>'4.c Electricity breakdown'!S139</f>
        <v>0.28368893276248108</v>
      </c>
      <c r="V251" s="134">
        <f>'4.c Electricity breakdown'!T139</f>
        <v>0.27922739404631564</v>
      </c>
      <c r="W251" s="134">
        <f>'4.c Electricity breakdown'!U139</f>
        <v>0.27866019263536634</v>
      </c>
      <c r="X251" s="134">
        <f>'4.c Electricity breakdown'!V139</f>
        <v>0.28176207038558054</v>
      </c>
      <c r="Y251" s="134">
        <f>'4.c Electricity breakdown'!W139</f>
        <v>0.28382196423783962</v>
      </c>
      <c r="Z251" s="134">
        <f>'4.c Electricity breakdown'!X139</f>
        <v>0.2854968186578517</v>
      </c>
      <c r="AA251" s="134">
        <f>'4.c Electricity breakdown'!Y139</f>
        <v>0.29568618205832448</v>
      </c>
      <c r="AB251" s="134">
        <f>'4.c Electricity breakdown'!Z139</f>
        <v>0.29601469322572832</v>
      </c>
      <c r="AC251" s="134">
        <f>'4.c Electricity breakdown'!AA139</f>
        <v>0.2934301931134603</v>
      </c>
      <c r="AD251" s="134">
        <f>'4.c Electricity breakdown'!AB139</f>
        <v>0.26447154747457718</v>
      </c>
      <c r="AE251" s="134">
        <f>'4.c Electricity breakdown'!AC139</f>
        <v>0.23701868222523736</v>
      </c>
      <c r="AF251" s="134">
        <f>'4.c Electricity breakdown'!AD139</f>
        <v>0.22892141121199402</v>
      </c>
      <c r="AG251" s="134">
        <f>'4.c Electricity breakdown'!AE139</f>
        <v>0.21805879212239562</v>
      </c>
      <c r="AH251" s="134">
        <f>'4.c Electricity breakdown'!AF139</f>
        <v>0.22357649776014007</v>
      </c>
      <c r="AI251" s="134">
        <f>'4.c Electricity breakdown'!AG139</f>
        <v>0.2025674656651317</v>
      </c>
      <c r="AJ251" s="134">
        <f>'4.c Electricity breakdown'!AH139</f>
        <v>0.18563308644167556</v>
      </c>
      <c r="AK251" s="134">
        <f>'4.c Electricity breakdown'!AI139</f>
        <v>0.16772254299784994</v>
      </c>
      <c r="AL251" s="134">
        <f>'4.c Electricity breakdown'!AJ139</f>
        <v>0.15719774084934959</v>
      </c>
      <c r="AM251" s="134">
        <f>'4.c Electricity breakdown'!AK139</f>
        <v>0.15070305675920664</v>
      </c>
      <c r="AN251" s="134">
        <f>'4.c Electricity breakdown'!AL139</f>
        <v>0.15278163467141492</v>
      </c>
      <c r="AO251" s="134">
        <f>'4.c Electricity breakdown'!AM139</f>
        <v>0.1553525620278936</v>
      </c>
      <c r="AP251" s="134">
        <f>'4.c Electricity breakdown'!AN139</f>
        <v>0.1499026652176241</v>
      </c>
      <c r="AQ251" s="134">
        <f>'4.c Electricity breakdown'!AO139</f>
        <v>0.14300710928706686</v>
      </c>
      <c r="AR251" s="134">
        <f>'4.c Electricity breakdown'!AP139</f>
        <v>0.13648830413438612</v>
      </c>
      <c r="AS251" s="134">
        <f>'4.c Electricity breakdown'!AQ139</f>
        <v>0.13190445786188951</v>
      </c>
      <c r="AT251" s="134">
        <f>'4.c Electricity breakdown'!AR139</f>
        <v>0.14008695317229752</v>
      </c>
      <c r="AU251" s="134">
        <f>'4.c Electricity breakdown'!AS139</f>
        <v>0.13867165155962458</v>
      </c>
      <c r="AV251" s="134">
        <f>'4.c Electricity breakdown'!AT139</f>
        <v>0.13783854046485691</v>
      </c>
      <c r="AW251" s="134">
        <f>'4.c Electricity breakdown'!AU139</f>
        <v>0.13661589531366297</v>
      </c>
      <c r="AX251" s="134">
        <f>'4.c Electricity breakdown'!AV139</f>
        <v>0.13410029708455851</v>
      </c>
      <c r="AY251" s="134">
        <f>'4.c Electricity breakdown'!AW139</f>
        <v>0.1425305266906797</v>
      </c>
      <c r="AZ251" s="134">
        <f>'4.c Electricity breakdown'!AX139</f>
        <v>0.13052650530664939</v>
      </c>
      <c r="BA251" s="134">
        <f>'4.c Electricity breakdown'!AY139</f>
        <v>0.13892325759866986</v>
      </c>
      <c r="BB251" s="134">
        <f>'4.c Electricity breakdown'!AZ139</f>
        <v>0.13741648749820537</v>
      </c>
      <c r="BC251" s="134">
        <f>'4.c Electricity breakdown'!BA139</f>
        <v>0.13769392595863428</v>
      </c>
      <c r="BD251" s="134">
        <f>'4.c Electricity breakdown'!BB139</f>
        <v>0.14206983651996488</v>
      </c>
      <c r="BE251" s="134">
        <f>'4.c Electricity breakdown'!BC139</f>
        <v>0.13881796747380307</v>
      </c>
      <c r="BF251" s="134">
        <f>'4.c Electricity breakdown'!BD139</f>
        <v>0.13770588034872105</v>
      </c>
      <c r="BG251" s="134">
        <f>'4.c Electricity breakdown'!BE139</f>
        <v>0.132096773122791</v>
      </c>
      <c r="BH251" s="134">
        <f>'4.c Electricity breakdown'!BF139</f>
        <v>0.13130389564903139</v>
      </c>
      <c r="BI251" s="134">
        <f>'4.c Electricity breakdown'!BG139</f>
        <v>0.12807007069225868</v>
      </c>
      <c r="BJ251" s="134">
        <f>'4.c Electricity breakdown'!BH139</f>
        <v>0.12218131280824968</v>
      </c>
    </row>
    <row r="252" spans="1:66">
      <c r="A252" t="s">
        <v>358</v>
      </c>
      <c r="B252" s="80" t="s">
        <v>59</v>
      </c>
      <c r="C252" t="s">
        <v>138</v>
      </c>
      <c r="D252" t="s">
        <v>12</v>
      </c>
      <c r="E252" s="74">
        <f>'4.c Electricity breakdown'!C143</f>
        <v>0.46767181566658295</v>
      </c>
      <c r="F252" s="74">
        <f>'4.c Electricity breakdown'!D143</f>
        <v>0.46384237159136277</v>
      </c>
      <c r="G252" s="74">
        <f>'4.c Electricity breakdown'!E143</f>
        <v>0.46006112203927896</v>
      </c>
      <c r="H252" s="74">
        <f>'4.c Electricity breakdown'!F143</f>
        <v>0.45632716379840466</v>
      </c>
      <c r="I252" s="74">
        <f>'4.c Electricity breakdown'!G143</f>
        <v>0.45263961474062475</v>
      </c>
      <c r="J252" s="74">
        <f>'4.c Electricity breakdown'!H143</f>
        <v>0.44899761498348312</v>
      </c>
      <c r="K252" s="74">
        <f>'4.c Electricity breakdown'!I143</f>
        <v>0.4454003253065395</v>
      </c>
      <c r="L252" s="74">
        <f>'4.c Electricity breakdown'!J143</f>
        <v>0.44184692831190703</v>
      </c>
      <c r="M252" s="74">
        <f>'4.c Electricity breakdown'!K143</f>
        <v>0.43833662509270699</v>
      </c>
      <c r="N252" s="74">
        <f>'4.c Electricity breakdown'!L143</f>
        <v>0.4348686364450377</v>
      </c>
      <c r="O252" s="74">
        <f>'4.c Electricity breakdown'!M143</f>
        <v>0.44730678314328387</v>
      </c>
      <c r="P252" s="74">
        <f>'4.c Electricity breakdown'!N143</f>
        <v>0.43710049287784963</v>
      </c>
      <c r="Q252" s="74">
        <f>'4.c Electricity breakdown'!O143</f>
        <v>0.4172309944424431</v>
      </c>
      <c r="R252" s="74">
        <f>'4.c Electricity breakdown'!P143</f>
        <v>0.40940158027681206</v>
      </c>
      <c r="S252" s="74">
        <f>'4.c Electricity breakdown'!Q143</f>
        <v>0.42451166498352788</v>
      </c>
      <c r="T252" s="74">
        <f>'4.c Electricity breakdown'!R143</f>
        <v>0.4144043483550236</v>
      </c>
      <c r="U252" s="74">
        <f>'4.c Electricity breakdown'!S143</f>
        <v>0.40751080326135924</v>
      </c>
      <c r="V252" s="74">
        <f>'4.c Electricity breakdown'!T143</f>
        <v>0.40748086549696033</v>
      </c>
      <c r="W252" s="74">
        <f>'4.c Electricity breakdown'!U143</f>
        <v>0.40435710759216503</v>
      </c>
      <c r="X252" s="74">
        <f>'4.c Electricity breakdown'!V143</f>
        <v>0.39682284855304384</v>
      </c>
      <c r="Y252" s="74">
        <f>'4.c Electricity breakdown'!W143</f>
        <v>0.38995376188421393</v>
      </c>
      <c r="Z252" s="74">
        <f>'4.c Electricity breakdown'!X143</f>
        <v>0.38612095594378804</v>
      </c>
      <c r="AA252" s="74">
        <f>'4.c Electricity breakdown'!Y143</f>
        <v>0.37883686162108587</v>
      </c>
      <c r="AB252" s="74">
        <f>'4.c Electricity breakdown'!Z143</f>
        <v>0.37808477974413696</v>
      </c>
      <c r="AC252" s="74">
        <f>'4.c Electricity breakdown'!AA143</f>
        <v>0.36710590421080302</v>
      </c>
      <c r="AD252" s="74">
        <f>'4.c Electricity breakdown'!AB143</f>
        <v>0.3846650944935649</v>
      </c>
      <c r="AE252" s="74">
        <f>'4.c Electricity breakdown'!AC143</f>
        <v>0.39615959850163973</v>
      </c>
      <c r="AF252" s="74">
        <f>'4.c Electricity breakdown'!AD143</f>
        <v>0.39932816093978318</v>
      </c>
      <c r="AG252" s="74">
        <f>'4.c Electricity breakdown'!AE143</f>
        <v>0.40396639713578547</v>
      </c>
      <c r="AH252" s="74">
        <f>'4.c Electricity breakdown'!AF143</f>
        <v>0.39912451198355992</v>
      </c>
      <c r="AI252" s="74">
        <f>'4.c Electricity breakdown'!AG143</f>
        <v>0.40270869364918632</v>
      </c>
      <c r="AJ252" s="74">
        <f>'4.c Electricity breakdown'!AH143</f>
        <v>0.39867183773850384</v>
      </c>
      <c r="AK252" s="74">
        <f>'4.c Electricity breakdown'!AI143</f>
        <v>0.39728958161498729</v>
      </c>
      <c r="AL252" s="74">
        <f>'4.c Electricity breakdown'!AJ143</f>
        <v>0.39343008207042546</v>
      </c>
      <c r="AM252" s="74">
        <f>'4.c Electricity breakdown'!AK143</f>
        <v>0.38495554014450584</v>
      </c>
      <c r="AN252" s="74">
        <f>'4.c Electricity breakdown'!AL143</f>
        <v>0.38120248798592932</v>
      </c>
      <c r="AO252" s="74">
        <f>'4.c Electricity breakdown'!AM143</f>
        <v>0.37339865788320847</v>
      </c>
      <c r="AP252" s="74">
        <f>'4.c Electricity breakdown'!AN143</f>
        <v>0.3691302520447437</v>
      </c>
      <c r="AQ252" s="74">
        <f>'4.c Electricity breakdown'!AO143</f>
        <v>0.36621834965933198</v>
      </c>
      <c r="AR252" s="74">
        <f>'4.c Electricity breakdown'!AP143</f>
        <v>0.3630809581504002</v>
      </c>
      <c r="AS252" s="74">
        <f>'4.c Electricity breakdown'!AQ143</f>
        <v>0.35281578300352145</v>
      </c>
      <c r="AT252" s="74">
        <f>'4.c Electricity breakdown'!AR143</f>
        <v>0.34048637804595688</v>
      </c>
      <c r="AU252" s="74">
        <f>'4.c Electricity breakdown'!AS143</f>
        <v>0.34492406035722611</v>
      </c>
      <c r="AV252" s="74">
        <f>'4.c Electricity breakdown'!AT143</f>
        <v>0.34592801474490442</v>
      </c>
      <c r="AW252" s="74">
        <f>'4.c Electricity breakdown'!AU143</f>
        <v>0.34686664488901675</v>
      </c>
      <c r="AX252" s="74">
        <f>'4.c Electricity breakdown'!AV143</f>
        <v>0.35232426374568798</v>
      </c>
      <c r="AY252" s="74">
        <f>'4.c Electricity breakdown'!AW143</f>
        <v>0.34451316278255478</v>
      </c>
      <c r="AZ252" s="74">
        <f>'4.c Electricity breakdown'!AX143</f>
        <v>0.36458088587373699</v>
      </c>
      <c r="BA252" s="74">
        <f>'4.c Electricity breakdown'!AY143</f>
        <v>0.35228985138420071</v>
      </c>
      <c r="BB252" s="74">
        <f>'4.c Electricity breakdown'!AZ143</f>
        <v>0.35743723944709521</v>
      </c>
      <c r="BC252" s="74">
        <f>'4.c Electricity breakdown'!BA143</f>
        <v>0.35775386966420741</v>
      </c>
      <c r="BD252" s="74">
        <f>'4.c Electricity breakdown'!BB143</f>
        <v>0.35473642257024185</v>
      </c>
      <c r="BE252" s="74">
        <f>'4.c Electricity breakdown'!BC143</f>
        <v>0.35862799664029987</v>
      </c>
      <c r="BF252" s="74">
        <f>'4.c Electricity breakdown'!BD143</f>
        <v>0.36119094729080908</v>
      </c>
      <c r="BG252" s="74">
        <f>'4.c Electricity breakdown'!BE143</f>
        <v>0.37300004521352353</v>
      </c>
      <c r="BH252" s="74">
        <f>'4.c Electricity breakdown'!BF143</f>
        <v>0.37077625691662369</v>
      </c>
      <c r="BI252" s="74">
        <f>'4.c Electricity breakdown'!BG143</f>
        <v>0.37657281052126196</v>
      </c>
      <c r="BJ252" s="74">
        <f>'4.c Electricity breakdown'!BH143</f>
        <v>0.3812513939108933</v>
      </c>
    </row>
    <row r="253" spans="1:66">
      <c r="A253" t="s">
        <v>358</v>
      </c>
      <c r="B253" s="80" t="s">
        <v>59</v>
      </c>
      <c r="C253" t="s">
        <v>838</v>
      </c>
      <c r="D253" t="s">
        <v>12</v>
      </c>
      <c r="E253" s="74">
        <f>'4.c Electricity breakdown'!C140</f>
        <v>0</v>
      </c>
      <c r="F253" s="74">
        <f>'4.c Electricity breakdown'!D140</f>
        <v>1.867606E-3</v>
      </c>
      <c r="G253" s="74">
        <f>'4.c Electricity breakdown'!E140</f>
        <v>3.7352129999999998E-3</v>
      </c>
      <c r="H253" s="74">
        <f>'4.c Electricity breakdown'!F140</f>
        <v>5.6028190000000002E-3</v>
      </c>
      <c r="I253" s="74">
        <f>'4.c Electricity breakdown'!G140</f>
        <v>7.4704250000000002E-3</v>
      </c>
      <c r="J253" s="74">
        <f>'4.c Electricity breakdown'!H140</f>
        <v>9.3380310000000001E-3</v>
      </c>
      <c r="K253" s="74">
        <f>'4.c Electricity breakdown'!I140</f>
        <v>1.1205638E-2</v>
      </c>
      <c r="L253" s="74">
        <f>'4.c Electricity breakdown'!J140</f>
        <v>1.3073243999999999E-2</v>
      </c>
      <c r="M253" s="74">
        <f>'4.c Electricity breakdown'!K140</f>
        <v>1.494085E-2</v>
      </c>
      <c r="N253" s="74">
        <f>'4.c Electricity breakdown'!L140</f>
        <v>1.6808455999999999E-2</v>
      </c>
      <c r="O253" s="74">
        <f>'4.c Electricity breakdown'!M140</f>
        <v>1.8676063E-2</v>
      </c>
      <c r="P253" s="74">
        <f>'4.c Electricity breakdown'!N140</f>
        <v>2.0543669000000001E-2</v>
      </c>
      <c r="Q253" s="74">
        <f>'4.c Electricity breakdown'!O140</f>
        <v>2.2411275000000001E-2</v>
      </c>
      <c r="R253" s="74">
        <f>'4.c Electricity breakdown'!P140</f>
        <v>2.4278882000000002E-2</v>
      </c>
      <c r="S253" s="74">
        <f>'4.c Electricity breakdown'!Q140</f>
        <v>2.6146487999999999E-2</v>
      </c>
      <c r="T253" s="74">
        <f>'4.c Electricity breakdown'!R140</f>
        <v>2.8014094E-2</v>
      </c>
      <c r="U253" s="74">
        <f>'4.c Electricity breakdown'!S140</f>
        <v>2.9881700000000001E-2</v>
      </c>
      <c r="V253" s="74">
        <f>'4.c Electricity breakdown'!T140</f>
        <v>3.1749306999999997E-2</v>
      </c>
      <c r="W253" s="74">
        <f>'4.c Electricity breakdown'!U140</f>
        <v>3.3616912999999998E-2</v>
      </c>
      <c r="X253" s="74">
        <f>'4.c Electricity breakdown'!V140</f>
        <v>3.5484518999999999E-2</v>
      </c>
      <c r="Y253" s="74">
        <f>'4.c Electricity breakdown'!W140</f>
        <v>3.7352125E-2</v>
      </c>
      <c r="Z253" s="74">
        <f>'4.c Electricity breakdown'!X140</f>
        <v>3.9219732E-2</v>
      </c>
      <c r="AA253" s="74">
        <f>'4.c Electricity breakdown'!Y140</f>
        <v>4.1087338000000001E-2</v>
      </c>
      <c r="AB253" s="74">
        <f>'4.c Electricity breakdown'!Z140</f>
        <v>4.2954944000000002E-2</v>
      </c>
      <c r="AC253" s="74">
        <f>'4.c Electricity breakdown'!AA140</f>
        <v>4.4822551000000002E-2</v>
      </c>
      <c r="AD253" s="74">
        <f>'4.c Electricity breakdown'!AB140</f>
        <v>4.6690157000000003E-2</v>
      </c>
      <c r="AE253" s="74">
        <f>'4.c Electricity breakdown'!AC140</f>
        <v>4.8557762999999997E-2</v>
      </c>
      <c r="AF253" s="74">
        <f>'4.c Electricity breakdown'!AD140</f>
        <v>5.0425368999999998E-2</v>
      </c>
      <c r="AG253" s="74">
        <f>'4.c Electricity breakdown'!AE140</f>
        <v>5.2292975999999998E-2</v>
      </c>
      <c r="AH253" s="74">
        <f>'4.c Electricity breakdown'!AF140</f>
        <v>5.4160581999999999E-2</v>
      </c>
      <c r="AI253" s="74">
        <f>'4.c Electricity breakdown'!AG140</f>
        <v>5.6028188E-2</v>
      </c>
      <c r="AJ253" s="74">
        <f>'4.c Electricity breakdown'!AH140</f>
        <v>5.7895794E-2</v>
      </c>
      <c r="AK253" s="74">
        <f>'4.c Electricity breakdown'!AI140</f>
        <v>5.9763401000000001E-2</v>
      </c>
      <c r="AL253" s="74">
        <f>'4.c Electricity breakdown'!AJ140</f>
        <v>6.1631007000000002E-2</v>
      </c>
      <c r="AM253" s="74">
        <f>'4.c Electricity breakdown'!AK140</f>
        <v>6.3498612999999995E-2</v>
      </c>
      <c r="AN253" s="74">
        <f>'4.c Electricity breakdown'!AL140</f>
        <v>6.5366220000000003E-2</v>
      </c>
      <c r="AO253" s="74">
        <f>'4.c Electricity breakdown'!AM140</f>
        <v>6.7233825999999997E-2</v>
      </c>
      <c r="AP253" s="74">
        <f>'4.c Electricity breakdown'!AN140</f>
        <v>6.9101432000000004E-2</v>
      </c>
      <c r="AQ253" s="74">
        <f>'4.c Electricity breakdown'!AO140</f>
        <v>7.0969037999999998E-2</v>
      </c>
      <c r="AR253" s="74">
        <f>'4.c Electricity breakdown'!AP140</f>
        <v>7.2836645000000005E-2</v>
      </c>
      <c r="AS253" s="74">
        <f>'4.c Electricity breakdown'!AQ140</f>
        <v>7.4704250999999999E-2</v>
      </c>
      <c r="AT253" s="74">
        <f>'4.c Electricity breakdown'!AR140</f>
        <v>7.6571856999999993E-2</v>
      </c>
      <c r="AU253" s="74">
        <f>'4.c Electricity breakdown'!AS140</f>
        <v>7.8439463000000001E-2</v>
      </c>
      <c r="AV253" s="74">
        <f>'4.c Electricity breakdown'!AT140</f>
        <v>8.0307069999999994E-2</v>
      </c>
      <c r="AW253" s="74">
        <f>'4.c Electricity breakdown'!AU140</f>
        <v>8.2174676000000002E-2</v>
      </c>
      <c r="AX253" s="74">
        <f>'4.c Electricity breakdown'!AV140</f>
        <v>8.4042281999999996E-2</v>
      </c>
      <c r="AY253" s="74">
        <f>'4.c Electricity breakdown'!AW140</f>
        <v>8.5909889000000003E-2</v>
      </c>
      <c r="AZ253" s="74">
        <f>'4.c Electricity breakdown'!AX140</f>
        <v>8.7777494999999997E-2</v>
      </c>
      <c r="BA253" s="74">
        <f>'4.c Electricity breakdown'!AY140</f>
        <v>8.9645101000000005E-2</v>
      </c>
      <c r="BB253" s="74">
        <f>'4.c Electricity breakdown'!AZ140</f>
        <v>9.1512706999999999E-2</v>
      </c>
      <c r="BC253" s="74">
        <f>'4.c Electricity breakdown'!BA140</f>
        <v>9.3380314000000006E-2</v>
      </c>
      <c r="BD253" s="74">
        <f>'4.c Electricity breakdown'!BB140</f>
        <v>9.4762874307950606E-2</v>
      </c>
      <c r="BE253" s="74">
        <f>'4.c Electricity breakdown'!BC140</f>
        <v>9.6769300185295906E-2</v>
      </c>
      <c r="BF253" s="74">
        <f>'4.c Electricity breakdown'!BD140</f>
        <v>9.8702844920640395E-2</v>
      </c>
      <c r="BG253" s="74">
        <f>'4.c Electricity breakdown'!BE140</f>
        <v>0.100566155838722</v>
      </c>
      <c r="BH253" s="74">
        <f>'4.c Electricity breakdown'!BF140</f>
        <v>0.10236178410321201</v>
      </c>
      <c r="BI253" s="74">
        <f>'4.c Electricity breakdown'!BG140</f>
        <v>0.104092188209659</v>
      </c>
      <c r="BJ253" s="74">
        <f>'4.c Electricity breakdown'!BH140</f>
        <v>0.105759737351553</v>
      </c>
    </row>
    <row r="254" spans="1:66">
      <c r="A254" t="s">
        <v>358</v>
      </c>
      <c r="B254" s="80" t="s">
        <v>59</v>
      </c>
      <c r="C254" t="s">
        <v>385</v>
      </c>
      <c r="D254" t="s">
        <v>12</v>
      </c>
      <c r="E254" s="74">
        <f>'4.c Electricity breakdown'!C142</f>
        <v>0.20439651454322527</v>
      </c>
      <c r="F254" s="74">
        <f>'4.c Electricity breakdown'!D142</f>
        <v>0.19973849868517274</v>
      </c>
      <c r="G254" s="74">
        <f>'4.c Electricity breakdown'!E142</f>
        <v>0.19515020327275429</v>
      </c>
      <c r="H254" s="74">
        <f>'4.c Electricity breakdown'!F142</f>
        <v>0.19063032074199535</v>
      </c>
      <c r="I254" s="74">
        <f>'4.c Electricity breakdown'!G142</f>
        <v>0.18617757544600885</v>
      </c>
      <c r="J254" s="74">
        <f>'4.c Electricity breakdown'!H142</f>
        <v>0.18179072344713854</v>
      </c>
      <c r="K254" s="74">
        <f>'4.c Electricity breakdown'!I142</f>
        <v>0.17746855117032129</v>
      </c>
      <c r="L254" s="74">
        <f>'4.c Electricity breakdown'!J142</f>
        <v>0.17320987519333558</v>
      </c>
      <c r="M254" s="74">
        <f>'4.c Electricity breakdown'!K142</f>
        <v>0.16901354026020116</v>
      </c>
      <c r="N254" s="74">
        <f>'4.c Electricity breakdown'!L142</f>
        <v>0.16487841914583459</v>
      </c>
      <c r="O254" s="74">
        <f>'4.c Electricity breakdown'!M142</f>
        <v>0.1550694975977549</v>
      </c>
      <c r="P254" s="74">
        <f>'4.c Electricity breakdown'!N142</f>
        <v>0.15281231219922697</v>
      </c>
      <c r="Q254" s="74">
        <f>'4.c Electricity breakdown'!O142</f>
        <v>0.15557139645238355</v>
      </c>
      <c r="R254" s="74">
        <f>'4.c Electricity breakdown'!P142</f>
        <v>0.15443913080070074</v>
      </c>
      <c r="S254" s="74">
        <f>'4.c Electricity breakdown'!Q142</f>
        <v>0.14351524468590232</v>
      </c>
      <c r="T254" s="74">
        <f>'4.c Electricity breakdown'!R142</f>
        <v>0.14118343088470225</v>
      </c>
      <c r="U254" s="74">
        <f>'4.c Electricity breakdown'!S142</f>
        <v>0.13800103740274658</v>
      </c>
      <c r="V254" s="74">
        <f>'4.c Electricity breakdown'!T142</f>
        <v>0.13325600392717865</v>
      </c>
      <c r="W254" s="74">
        <f>'4.c Electricity breakdown'!U142</f>
        <v>0.13034715168069871</v>
      </c>
      <c r="X254" s="74">
        <f>'4.c Electricity breakdown'!V142</f>
        <v>0.12905829117519196</v>
      </c>
      <c r="Y254" s="74">
        <f>'4.c Electricity breakdown'!W142</f>
        <v>0.12716616634207448</v>
      </c>
      <c r="Z254" s="74">
        <f>'4.c Electricity breakdown'!X142</f>
        <v>0.12630046173688031</v>
      </c>
      <c r="AA254" s="74">
        <f>'4.c Electricity breakdown'!Y142</f>
        <v>0.12327563710025109</v>
      </c>
      <c r="AB254" s="74">
        <f>'4.c Electricity breakdown'!Z142</f>
        <v>0.12175563884638765</v>
      </c>
      <c r="AC254" s="74">
        <f>'4.c Electricity breakdown'!AA142</f>
        <v>0.12589560834889396</v>
      </c>
      <c r="AD254" s="74">
        <f>'4.c Electricity breakdown'!AB142</f>
        <v>0.12908046407294746</v>
      </c>
      <c r="AE254" s="74">
        <f>'4.c Electricity breakdown'!AC142</f>
        <v>0.1341617927480854</v>
      </c>
      <c r="AF254" s="74">
        <f>'4.c Electricity breakdown'!AD142</f>
        <v>0.13457269832410071</v>
      </c>
      <c r="AG254" s="74">
        <f>'4.c Electricity breakdown'!AE142</f>
        <v>0.13553012224184438</v>
      </c>
      <c r="AH254" s="74">
        <f>'4.c Electricity breakdown'!AF142</f>
        <v>0.13363240296521195</v>
      </c>
      <c r="AI254" s="74">
        <f>'4.c Electricity breakdown'!AG142</f>
        <v>0.13920548482186718</v>
      </c>
      <c r="AJ254" s="74">
        <f>'4.c Electricity breakdown'!AH142</f>
        <v>0.14110967095465757</v>
      </c>
      <c r="AK254" s="74">
        <f>'4.c Electricity breakdown'!AI142</f>
        <v>0.14238023361378496</v>
      </c>
      <c r="AL254" s="74">
        <f>'4.c Electricity breakdown'!AJ142</f>
        <v>0.14190056516048982</v>
      </c>
      <c r="AM254" s="74">
        <f>'4.c Electricity breakdown'!AK142</f>
        <v>0.14177270689043497</v>
      </c>
      <c r="AN254" s="74">
        <f>'4.c Electricity breakdown'!AL142</f>
        <v>0.13718393301869364</v>
      </c>
      <c r="AO254" s="74">
        <f>'4.c Electricity breakdown'!AM142</f>
        <v>0.13411649180095309</v>
      </c>
      <c r="AP254" s="74">
        <f>'4.c Electricity breakdown'!AN142</f>
        <v>0.13271484909964462</v>
      </c>
      <c r="AQ254" s="74">
        <f>'4.c Electricity breakdown'!AO142</f>
        <v>0.13149641686264474</v>
      </c>
      <c r="AR254" s="74">
        <f>'4.c Electricity breakdown'!AP142</f>
        <v>0.13033776142907447</v>
      </c>
      <c r="AS254" s="74">
        <f>'4.c Electricity breakdown'!AQ142</f>
        <v>0.13081370890860997</v>
      </c>
      <c r="AT254" s="74">
        <f>'4.c Electricity breakdown'!AR142</f>
        <v>0.12629502384378177</v>
      </c>
      <c r="AU254" s="74">
        <f>'4.c Electricity breakdown'!AS142</f>
        <v>0.12434631039554636</v>
      </c>
      <c r="AV254" s="74">
        <f>'4.c Electricity breakdown'!AT142</f>
        <v>0.12414358321903217</v>
      </c>
      <c r="AW254" s="74">
        <f>'4.c Electricity breakdown'!AU142</f>
        <v>0.12362310227398959</v>
      </c>
      <c r="AX254" s="74">
        <f>'4.c Electricity breakdown'!AV142</f>
        <v>0.12212582016544969</v>
      </c>
      <c r="AY254" s="74">
        <f>'4.c Electricity breakdown'!AW142</f>
        <v>0.11581853305754834</v>
      </c>
      <c r="AZ254" s="74">
        <f>'4.c Electricity breakdown'!AX142</f>
        <v>0.11855905688747795</v>
      </c>
      <c r="BA254" s="74">
        <f>'4.c Electricity breakdown'!AY142</f>
        <v>0.11459074728121371</v>
      </c>
      <c r="BB254" s="74">
        <f>'4.c Electricity breakdown'!AZ142</f>
        <v>0.11175184219771198</v>
      </c>
      <c r="BC254" s="74">
        <f>'4.c Electricity breakdown'!BA142</f>
        <v>0.1090256001331851</v>
      </c>
      <c r="BD254" s="74">
        <f>'4.c Electricity breakdown'!BB142</f>
        <v>0.10464664531391495</v>
      </c>
      <c r="BE254" s="74">
        <f>'4.c Electricity breakdown'!BC142</f>
        <v>0.10575809378841476</v>
      </c>
      <c r="BF254" s="74">
        <f>'4.c Electricity breakdown'!BD142</f>
        <v>0.10412888171429924</v>
      </c>
      <c r="BG254" s="74">
        <f>'4.c Electricity breakdown'!BE142</f>
        <v>0.10333159814373355</v>
      </c>
      <c r="BH254" s="74">
        <f>'4.c Electricity breakdown'!BF142</f>
        <v>0.1027193241419839</v>
      </c>
      <c r="BI254" s="74">
        <f>'4.c Electricity breakdown'!BG142</f>
        <v>0.10418940463065243</v>
      </c>
      <c r="BJ254" s="74">
        <f>'4.c Electricity breakdown'!BH142</f>
        <v>0.10549360255566263</v>
      </c>
    </row>
    <row r="255" spans="1:66">
      <c r="E255" s="74"/>
      <c r="BJ255" s="74"/>
    </row>
    <row r="256" spans="1:66">
      <c r="A256" t="s">
        <v>358</v>
      </c>
      <c r="B256" s="80" t="s">
        <v>733</v>
      </c>
      <c r="C256" t="s">
        <v>855</v>
      </c>
      <c r="D256" t="s">
        <v>12</v>
      </c>
      <c r="E256" s="134">
        <f>'4.c Electricity breakdown'!C157</f>
        <v>5.7575400097240005E-3</v>
      </c>
      <c r="F256" s="134">
        <f>'4.c Electricity breakdown'!D157</f>
        <v>1.5015457155590644E-2</v>
      </c>
      <c r="G256" s="134">
        <f>'4.c Electricity breakdown'!E157</f>
        <v>2.4122257639312826E-2</v>
      </c>
      <c r="H256" s="134">
        <f>'4.c Electricity breakdown'!F157</f>
        <v>3.308077644986257E-2</v>
      </c>
      <c r="I256" s="134">
        <f>'4.c Electricity breakdown'!G157</f>
        <v>4.1893778050899742E-2</v>
      </c>
      <c r="J256" s="134">
        <f>'4.c Electricity breakdown'!H157</f>
        <v>5.0563958626396961E-2</v>
      </c>
      <c r="K256" s="134">
        <f>'4.c Electricity breakdown'!I157</f>
        <v>5.9093948101875189E-2</v>
      </c>
      <c r="L256" s="134">
        <f>'4.c Electricity breakdown'!J157</f>
        <v>6.7486312394135897E-2</v>
      </c>
      <c r="M256" s="134">
        <f>'4.c Electricity breakdown'!K157</f>
        <v>7.5743555024472747E-2</v>
      </c>
      <c r="N256" s="134">
        <f>'4.c Electricity breakdown'!L157</f>
        <v>8.3868119207134675E-2</v>
      </c>
      <c r="O256" s="134">
        <f>'4.c Electricity breakdown'!M157</f>
        <v>9.0231778853504072E-2</v>
      </c>
      <c r="P256" s="134">
        <f>'4.c Electricity breakdown'!N157</f>
        <v>0.10076896103837277</v>
      </c>
      <c r="Q256" s="134">
        <f>'4.c Electricity breakdown'!O157</f>
        <v>0.10621540293361856</v>
      </c>
      <c r="R256" s="134">
        <f>'4.c Electricity breakdown'!P157</f>
        <v>0.11066986081201272</v>
      </c>
      <c r="S256" s="134">
        <f>'4.c Electricity breakdown'!Q157</f>
        <v>0.12118239077853789</v>
      </c>
      <c r="T256" s="134">
        <f>'4.c Electricity breakdown'!R157</f>
        <v>0.13142996506932841</v>
      </c>
      <c r="U256" s="134">
        <f>'4.c Electricity breakdown'!S157</f>
        <v>0.14091752657341319</v>
      </c>
      <c r="V256" s="134">
        <f>'4.c Electricity breakdown'!T157</f>
        <v>0.14828642952954543</v>
      </c>
      <c r="W256" s="134">
        <f>'4.c Electricity breakdown'!U157</f>
        <v>0.15301863509176991</v>
      </c>
      <c r="X256" s="134">
        <f>'4.c Electricity breakdown'!V157</f>
        <v>0.15687227088618361</v>
      </c>
      <c r="Y256" s="134">
        <f>'4.c Electricity breakdown'!W157</f>
        <v>0.16170598253587204</v>
      </c>
      <c r="Z256" s="134">
        <f>'4.c Electricity breakdown'!X157</f>
        <v>0.16286203166148</v>
      </c>
      <c r="AA256" s="134">
        <f>'4.c Electricity breakdown'!Y157</f>
        <v>0.1611139812203386</v>
      </c>
      <c r="AB256" s="134">
        <f>'4.c Electricity breakdown'!Z157</f>
        <v>0.16118994418374705</v>
      </c>
      <c r="AC256" s="134">
        <f>'4.c Electricity breakdown'!AA157</f>
        <v>0.16874574332684275</v>
      </c>
      <c r="AD256" s="134">
        <f>'4.c Electricity breakdown'!AB157</f>
        <v>0.17509273695891053</v>
      </c>
      <c r="AE256" s="134">
        <f>'4.c Electricity breakdown'!AC157</f>
        <v>0.1841021635250375</v>
      </c>
      <c r="AF256" s="134">
        <f>'4.c Electricity breakdown'!AD157</f>
        <v>0.18675236052412214</v>
      </c>
      <c r="AG256" s="134">
        <f>'4.c Electricity breakdown'!AE157</f>
        <v>0.19015171249997453</v>
      </c>
      <c r="AH256" s="134">
        <f>'4.c Electricity breakdown'!AF157</f>
        <v>0.1895060052910881</v>
      </c>
      <c r="AI256" s="134">
        <f>'4.c Electricity breakdown'!AG157</f>
        <v>0.19949016786381479</v>
      </c>
      <c r="AJ256" s="134">
        <f>'4.c Electricity breakdown'!AH157</f>
        <v>0.21668961086516297</v>
      </c>
      <c r="AK256" s="134">
        <f>'4.c Electricity breakdown'!AI157</f>
        <v>0.23284424077337781</v>
      </c>
      <c r="AL256" s="134">
        <f>'4.c Electricity breakdown'!AJ157</f>
        <v>0.24584060491973511</v>
      </c>
      <c r="AM256" s="134">
        <f>'4.c Electricity breakdown'!AK157</f>
        <v>0.25907008320585256</v>
      </c>
      <c r="AN256" s="134">
        <f>'4.c Electricity breakdown'!AL157</f>
        <v>0.26346572432396209</v>
      </c>
      <c r="AO256" s="134">
        <f>'4.c Electricity breakdown'!AM157</f>
        <v>0.2698984622879449</v>
      </c>
      <c r="AP256" s="134">
        <f>'4.c Electricity breakdown'!AN157</f>
        <v>0.27915080163798767</v>
      </c>
      <c r="AQ256" s="134">
        <f>'4.c Electricity breakdown'!AO157</f>
        <v>0.28830908619095647</v>
      </c>
      <c r="AR256" s="134">
        <f>'4.c Electricity breakdown'!AP157</f>
        <v>0.29725633128613932</v>
      </c>
      <c r="AS256" s="134">
        <f>'4.c Electricity breakdown'!AQ157</f>
        <v>0.30976179922597913</v>
      </c>
      <c r="AT256" s="134">
        <f>'4.c Electricity breakdown'!AR157</f>
        <v>0.31655978793796385</v>
      </c>
      <c r="AU256" s="134">
        <f>'4.c Electricity breakdown'!AS157</f>
        <v>0.31361851468760304</v>
      </c>
      <c r="AV256" s="134">
        <f>'4.c Electricity breakdown'!AT157</f>
        <v>0.31178279157120653</v>
      </c>
      <c r="AW256" s="134">
        <f>'4.c Electricity breakdown'!AU157</f>
        <v>0.31071968152333063</v>
      </c>
      <c r="AX256" s="134">
        <f>'4.c Electricity breakdown'!AV157</f>
        <v>0.30740733700430384</v>
      </c>
      <c r="AY256" s="134">
        <f>'4.c Electricity breakdown'!AW157</f>
        <v>0.31122788846921712</v>
      </c>
      <c r="AZ256" s="134">
        <f>'4.c Electricity breakdown'!AX157</f>
        <v>0.29855605693213583</v>
      </c>
      <c r="BA256" s="134">
        <f>'4.c Electricity breakdown'!AY157</f>
        <v>0.30455104273591577</v>
      </c>
      <c r="BB256" s="134">
        <f>'4.c Electricity breakdown'!AZ157</f>
        <v>0.30188172385698753</v>
      </c>
      <c r="BC256" s="134">
        <f>'4.c Electricity breakdown'!BA157</f>
        <v>0.30214629059946474</v>
      </c>
      <c r="BD256" s="134">
        <f>'4.c Electricity breakdown'!BB157</f>
        <v>0.30378422128792781</v>
      </c>
      <c r="BE256" s="134">
        <f>'4.c Electricity breakdown'!BC157</f>
        <v>0.30002664191218642</v>
      </c>
      <c r="BF256" s="134">
        <f>'4.c Electricity breakdown'!BD157</f>
        <v>0.29827144572553033</v>
      </c>
      <c r="BG256" s="134">
        <f>'4.c Electricity breakdown'!BE157</f>
        <v>0.29100542768122989</v>
      </c>
      <c r="BH256" s="134">
        <f>'4.c Electricity breakdown'!BF157</f>
        <v>0.2928387391891491</v>
      </c>
      <c r="BI256" s="134">
        <f>'4.c Electricity breakdown'!BG157</f>
        <v>0.28707552594616792</v>
      </c>
      <c r="BJ256" s="134">
        <f>'4.c Electricity breakdown'!BH157</f>
        <v>0.28531395337364129</v>
      </c>
    </row>
    <row r="257" spans="1:62">
      <c r="A257" t="s">
        <v>358</v>
      </c>
      <c r="B257" s="80" t="s">
        <v>733</v>
      </c>
      <c r="C257" t="s">
        <v>941</v>
      </c>
      <c r="D257" t="s">
        <v>12</v>
      </c>
      <c r="E257" s="134">
        <f>'4.c Electricity breakdown'!C155</f>
        <v>0.32217412978046778</v>
      </c>
      <c r="F257" s="134">
        <f>'4.c Electricity breakdown'!D155</f>
        <v>0.31953606656787387</v>
      </c>
      <c r="G257" s="134">
        <f>'4.c Electricity breakdown'!E155</f>
        <v>0.31693120404865394</v>
      </c>
      <c r="H257" s="134">
        <f>'4.c Electricity breakdown'!F155</f>
        <v>0.31435892000973742</v>
      </c>
      <c r="I257" s="134">
        <f>'4.c Electricity breakdown'!G155</f>
        <v>0.31181860676246659</v>
      </c>
      <c r="J257" s="134">
        <f>'4.c Electricity breakdown'!H155</f>
        <v>0.30930967194298131</v>
      </c>
      <c r="K257" s="134">
        <f>'4.c Electricity breakdown'!I155</f>
        <v>0.30683153742126401</v>
      </c>
      <c r="L257" s="134">
        <f>'4.c Electricity breakdown'!J155</f>
        <v>0.30438364010062152</v>
      </c>
      <c r="M257" s="134">
        <f>'4.c Electricity breakdown'!K155</f>
        <v>0.30196542962261907</v>
      </c>
      <c r="N257" s="134">
        <f>'4.c Electricity breakdown'!L155</f>
        <v>0.29957636920199299</v>
      </c>
      <c r="O257" s="134">
        <f>'4.c Electricity breakdown'!M155</f>
        <v>0.28871587740545729</v>
      </c>
      <c r="P257" s="134">
        <f>'4.c Electricity breakdown'!N155</f>
        <v>0.28877456488455061</v>
      </c>
      <c r="Q257" s="134">
        <f>'4.c Electricity breakdown'!O155</f>
        <v>0.29857093117155464</v>
      </c>
      <c r="R257" s="134">
        <f>'4.c Electricity breakdown'!P155</f>
        <v>0.30121054611047449</v>
      </c>
      <c r="S257" s="134">
        <f>'4.c Electricity breakdown'!Q155</f>
        <v>0.2846442115520319</v>
      </c>
      <c r="T257" s="134">
        <f>'4.c Electricity breakdown'!R155</f>
        <v>0.28496816169094558</v>
      </c>
      <c r="U257" s="134">
        <f>'4.c Electricity breakdown'!S155</f>
        <v>0.28368893276248108</v>
      </c>
      <c r="V257" s="134">
        <f>'4.c Electricity breakdown'!T155</f>
        <v>0.27922739404631564</v>
      </c>
      <c r="W257" s="134">
        <f>'4.c Electricity breakdown'!U155</f>
        <v>0.27866019263536634</v>
      </c>
      <c r="X257" s="134">
        <f>'4.c Electricity breakdown'!V155</f>
        <v>0.28176207038558054</v>
      </c>
      <c r="Y257" s="134">
        <f>'4.c Electricity breakdown'!W155</f>
        <v>0.28382196423783962</v>
      </c>
      <c r="Z257" s="134">
        <f>'4.c Electricity breakdown'!X155</f>
        <v>0.2854968186578517</v>
      </c>
      <c r="AA257" s="134">
        <f>'4.c Electricity breakdown'!Y155</f>
        <v>0.29568618205832448</v>
      </c>
      <c r="AB257" s="134">
        <f>'4.c Electricity breakdown'!Z155</f>
        <v>0.29601469322572832</v>
      </c>
      <c r="AC257" s="134">
        <f>'4.c Electricity breakdown'!AA155</f>
        <v>0.2934301931134603</v>
      </c>
      <c r="AD257" s="134">
        <f>'4.c Electricity breakdown'!AB155</f>
        <v>0.26447154747457718</v>
      </c>
      <c r="AE257" s="134">
        <f>'4.c Electricity breakdown'!AC155</f>
        <v>0.23701868222523736</v>
      </c>
      <c r="AF257" s="134">
        <f>'4.c Electricity breakdown'!AD155</f>
        <v>0.22892141121199402</v>
      </c>
      <c r="AG257" s="134">
        <f>'4.c Electricity breakdown'!AE155</f>
        <v>0.21805879212239562</v>
      </c>
      <c r="AH257" s="134">
        <f>'4.c Electricity breakdown'!AF155</f>
        <v>0.22357649776014007</v>
      </c>
      <c r="AI257" s="134">
        <f>'4.c Electricity breakdown'!AG155</f>
        <v>0.2025674656651317</v>
      </c>
      <c r="AJ257" s="134">
        <f>'4.c Electricity breakdown'!AH155</f>
        <v>0.18563308644167556</v>
      </c>
      <c r="AK257" s="134">
        <f>'4.c Electricity breakdown'!AI155</f>
        <v>0.16772254299784994</v>
      </c>
      <c r="AL257" s="134">
        <f>'4.c Electricity breakdown'!AJ155</f>
        <v>0.15719774084934959</v>
      </c>
      <c r="AM257" s="134">
        <f>'4.c Electricity breakdown'!AK155</f>
        <v>0.15070305675920664</v>
      </c>
      <c r="AN257" s="134">
        <f>'4.c Electricity breakdown'!AL155</f>
        <v>0.15278163467141492</v>
      </c>
      <c r="AO257" s="134">
        <f>'4.c Electricity breakdown'!AM155</f>
        <v>0.1553525620278936</v>
      </c>
      <c r="AP257" s="134">
        <f>'4.c Electricity breakdown'!AN155</f>
        <v>0.1499026652176241</v>
      </c>
      <c r="AQ257" s="134">
        <f>'4.c Electricity breakdown'!AO155</f>
        <v>0.14300710928706686</v>
      </c>
      <c r="AR257" s="134">
        <f>'4.c Electricity breakdown'!AP155</f>
        <v>0.13648830413438612</v>
      </c>
      <c r="AS257" s="134">
        <f>'4.c Electricity breakdown'!AQ155</f>
        <v>0.13190445786188951</v>
      </c>
      <c r="AT257" s="134">
        <f>'4.c Electricity breakdown'!AR155</f>
        <v>0.14008695317229752</v>
      </c>
      <c r="AU257" s="134">
        <f>'4.c Electricity breakdown'!AS155</f>
        <v>0.13867165155962458</v>
      </c>
      <c r="AV257" s="134">
        <f>'4.c Electricity breakdown'!AT155</f>
        <v>0.13783854046485691</v>
      </c>
      <c r="AW257" s="134">
        <f>'4.c Electricity breakdown'!AU155</f>
        <v>0.13661589531366297</v>
      </c>
      <c r="AX257" s="134">
        <f>'4.c Electricity breakdown'!AV155</f>
        <v>0.13410029708455851</v>
      </c>
      <c r="AY257" s="134">
        <f>'4.c Electricity breakdown'!AW155</f>
        <v>0.1425305266906797</v>
      </c>
      <c r="AZ257" s="134">
        <f>'4.c Electricity breakdown'!AX155</f>
        <v>0.13052650530664939</v>
      </c>
      <c r="BA257" s="134">
        <f>'4.c Electricity breakdown'!AY155</f>
        <v>0.13892325759866986</v>
      </c>
      <c r="BB257" s="134">
        <f>'4.c Electricity breakdown'!AZ155</f>
        <v>0.13741648749820537</v>
      </c>
      <c r="BC257" s="134">
        <f>'4.c Electricity breakdown'!BA155</f>
        <v>0.13769392595863428</v>
      </c>
      <c r="BD257" s="134">
        <f>'4.c Electricity breakdown'!BB155</f>
        <v>0.14206983651996488</v>
      </c>
      <c r="BE257" s="134">
        <f>'4.c Electricity breakdown'!BC155</f>
        <v>0.13881796747380307</v>
      </c>
      <c r="BF257" s="134">
        <f>'4.c Electricity breakdown'!BD155</f>
        <v>0.13770588034872105</v>
      </c>
      <c r="BG257" s="134">
        <f>'4.c Electricity breakdown'!BE155</f>
        <v>0.132096773122791</v>
      </c>
      <c r="BH257" s="134">
        <f>'4.c Electricity breakdown'!BF155</f>
        <v>0.13130389564903139</v>
      </c>
      <c r="BI257" s="134">
        <f>'4.c Electricity breakdown'!BG155</f>
        <v>0.12807007069225868</v>
      </c>
      <c r="BJ257" s="134">
        <f>'4.c Electricity breakdown'!BH155</f>
        <v>0.12218131280824968</v>
      </c>
    </row>
    <row r="258" spans="1:62">
      <c r="A258" t="s">
        <v>358</v>
      </c>
      <c r="B258" s="80" t="s">
        <v>733</v>
      </c>
      <c r="C258" t="s">
        <v>138</v>
      </c>
      <c r="D258" t="s">
        <v>12</v>
      </c>
      <c r="E258" s="134">
        <f>'4.c Electricity breakdown'!C159</f>
        <v>0.46767181566658295</v>
      </c>
      <c r="F258" s="134">
        <f>'4.c Electricity breakdown'!D159</f>
        <v>0.46384237159136277</v>
      </c>
      <c r="G258" s="134">
        <f>'4.c Electricity breakdown'!E159</f>
        <v>0.46006112203927896</v>
      </c>
      <c r="H258" s="134">
        <f>'4.c Electricity breakdown'!F159</f>
        <v>0.45632716379840466</v>
      </c>
      <c r="I258" s="134">
        <f>'4.c Electricity breakdown'!G159</f>
        <v>0.45263961474062475</v>
      </c>
      <c r="J258" s="134">
        <f>'4.c Electricity breakdown'!H159</f>
        <v>0.44899761498348312</v>
      </c>
      <c r="K258" s="134">
        <f>'4.c Electricity breakdown'!I159</f>
        <v>0.4454003253065395</v>
      </c>
      <c r="L258" s="134">
        <f>'4.c Electricity breakdown'!J159</f>
        <v>0.44184692831190703</v>
      </c>
      <c r="M258" s="134">
        <f>'4.c Electricity breakdown'!K159</f>
        <v>0.43833662509270699</v>
      </c>
      <c r="N258" s="134">
        <f>'4.c Electricity breakdown'!L159</f>
        <v>0.4348686364450377</v>
      </c>
      <c r="O258" s="134">
        <f>'4.c Electricity breakdown'!M159</f>
        <v>0.44730678314328387</v>
      </c>
      <c r="P258" s="134">
        <f>'4.c Electricity breakdown'!N159</f>
        <v>0.43710049287784963</v>
      </c>
      <c r="Q258" s="134">
        <f>'4.c Electricity breakdown'!O159</f>
        <v>0.4172309944424431</v>
      </c>
      <c r="R258" s="134">
        <f>'4.c Electricity breakdown'!P159</f>
        <v>0.40940158027681206</v>
      </c>
      <c r="S258" s="134">
        <f>'4.c Electricity breakdown'!Q159</f>
        <v>0.42451166498352788</v>
      </c>
      <c r="T258" s="134">
        <f>'4.c Electricity breakdown'!R159</f>
        <v>0.4144043483550236</v>
      </c>
      <c r="U258" s="134">
        <f>'4.c Electricity breakdown'!S159</f>
        <v>0.40751080326135924</v>
      </c>
      <c r="V258" s="134">
        <f>'4.c Electricity breakdown'!T159</f>
        <v>0.40748086549696033</v>
      </c>
      <c r="W258" s="134">
        <f>'4.c Electricity breakdown'!U159</f>
        <v>0.40435710759216503</v>
      </c>
      <c r="X258" s="134">
        <f>'4.c Electricity breakdown'!V159</f>
        <v>0.39682284855304384</v>
      </c>
      <c r="Y258" s="134">
        <f>'4.c Electricity breakdown'!W159</f>
        <v>0.38995376188421393</v>
      </c>
      <c r="Z258" s="134">
        <f>'4.c Electricity breakdown'!X159</f>
        <v>0.38612095594378804</v>
      </c>
      <c r="AA258" s="134">
        <f>'4.c Electricity breakdown'!Y159</f>
        <v>0.37883686162108587</v>
      </c>
      <c r="AB258" s="134">
        <f>'4.c Electricity breakdown'!Z159</f>
        <v>0.37808477974413696</v>
      </c>
      <c r="AC258" s="134">
        <f>'4.c Electricity breakdown'!AA159</f>
        <v>0.36710590421080302</v>
      </c>
      <c r="AD258" s="134">
        <f>'4.c Electricity breakdown'!AB159</f>
        <v>0.3846650944935649</v>
      </c>
      <c r="AE258" s="134">
        <f>'4.c Electricity breakdown'!AC159</f>
        <v>0.39615959850163973</v>
      </c>
      <c r="AF258" s="134">
        <f>'4.c Electricity breakdown'!AD159</f>
        <v>0.39932816093978318</v>
      </c>
      <c r="AG258" s="134">
        <f>'4.c Electricity breakdown'!AE159</f>
        <v>0.40396639713578547</v>
      </c>
      <c r="AH258" s="134">
        <f>'4.c Electricity breakdown'!AF159</f>
        <v>0.39912451198355992</v>
      </c>
      <c r="AI258" s="134">
        <f>'4.c Electricity breakdown'!AG159</f>
        <v>0.40270869364918632</v>
      </c>
      <c r="AJ258" s="134">
        <f>'4.c Electricity breakdown'!AH159</f>
        <v>0.39867183773850384</v>
      </c>
      <c r="AK258" s="134">
        <f>'4.c Electricity breakdown'!AI159</f>
        <v>0.39728958161498729</v>
      </c>
      <c r="AL258" s="134">
        <f>'4.c Electricity breakdown'!AJ159</f>
        <v>0.39343008207042546</v>
      </c>
      <c r="AM258" s="134">
        <f>'4.c Electricity breakdown'!AK159</f>
        <v>0.38495554014450584</v>
      </c>
      <c r="AN258" s="134">
        <f>'4.c Electricity breakdown'!AL159</f>
        <v>0.38120248798592932</v>
      </c>
      <c r="AO258" s="134">
        <f>'4.c Electricity breakdown'!AM159</f>
        <v>0.37339865788320847</v>
      </c>
      <c r="AP258" s="134">
        <f>'4.c Electricity breakdown'!AN159</f>
        <v>0.3691302520447437</v>
      </c>
      <c r="AQ258" s="134">
        <f>'4.c Electricity breakdown'!AO159</f>
        <v>0.36621834965933198</v>
      </c>
      <c r="AR258" s="134">
        <f>'4.c Electricity breakdown'!AP159</f>
        <v>0.3630809581504002</v>
      </c>
      <c r="AS258" s="134">
        <f>'4.c Electricity breakdown'!AQ159</f>
        <v>0.35281578300352145</v>
      </c>
      <c r="AT258" s="134">
        <f>'4.c Electricity breakdown'!AR159</f>
        <v>0.34048637804595688</v>
      </c>
      <c r="AU258" s="134">
        <f>'4.c Electricity breakdown'!AS159</f>
        <v>0.34492406035722611</v>
      </c>
      <c r="AV258" s="134">
        <f>'4.c Electricity breakdown'!AT159</f>
        <v>0.34592801474490442</v>
      </c>
      <c r="AW258" s="134">
        <f>'4.c Electricity breakdown'!AU159</f>
        <v>0.34686664488901675</v>
      </c>
      <c r="AX258" s="134">
        <f>'4.c Electricity breakdown'!AV159</f>
        <v>0.35232426374568798</v>
      </c>
      <c r="AY258" s="134">
        <f>'4.c Electricity breakdown'!AW159</f>
        <v>0.34451316278255478</v>
      </c>
      <c r="AZ258" s="134">
        <f>'4.c Electricity breakdown'!AX159</f>
        <v>0.36458088587373699</v>
      </c>
      <c r="BA258" s="134">
        <f>'4.c Electricity breakdown'!AY159</f>
        <v>0.35228985138420071</v>
      </c>
      <c r="BB258" s="134">
        <f>'4.c Electricity breakdown'!AZ159</f>
        <v>0.35743723944709521</v>
      </c>
      <c r="BC258" s="134">
        <f>'4.c Electricity breakdown'!BA159</f>
        <v>0.35775386966420741</v>
      </c>
      <c r="BD258" s="134">
        <f>'4.c Electricity breakdown'!BB159</f>
        <v>0.35473642257024185</v>
      </c>
      <c r="BE258" s="134">
        <f>'4.c Electricity breakdown'!BC159</f>
        <v>0.35862799664029987</v>
      </c>
      <c r="BF258" s="134">
        <f>'4.c Electricity breakdown'!BD159</f>
        <v>0.36119094729080908</v>
      </c>
      <c r="BG258" s="134">
        <f>'4.c Electricity breakdown'!BE159</f>
        <v>0.37300004521352353</v>
      </c>
      <c r="BH258" s="134">
        <f>'4.c Electricity breakdown'!BF159</f>
        <v>0.37077625691662369</v>
      </c>
      <c r="BI258" s="134">
        <f>'4.c Electricity breakdown'!BG159</f>
        <v>0.37657281052126196</v>
      </c>
      <c r="BJ258" s="134">
        <f>'4.c Electricity breakdown'!BH159</f>
        <v>0.3812513939108933</v>
      </c>
    </row>
    <row r="259" spans="1:62">
      <c r="A259" t="s">
        <v>358</v>
      </c>
      <c r="B259" s="80" t="s">
        <v>733</v>
      </c>
      <c r="C259" t="s">
        <v>838</v>
      </c>
      <c r="D259" t="s">
        <v>12</v>
      </c>
      <c r="E259" s="134">
        <f>'4.c Electricity breakdown'!C156</f>
        <v>0</v>
      </c>
      <c r="F259" s="134">
        <f>'4.c Electricity breakdown'!D156</f>
        <v>1.867606E-3</v>
      </c>
      <c r="G259" s="134">
        <f>'4.c Electricity breakdown'!E156</f>
        <v>3.7352129999999998E-3</v>
      </c>
      <c r="H259" s="134">
        <f>'4.c Electricity breakdown'!F156</f>
        <v>5.6028190000000002E-3</v>
      </c>
      <c r="I259" s="134">
        <f>'4.c Electricity breakdown'!G156</f>
        <v>7.4704250000000002E-3</v>
      </c>
      <c r="J259" s="134">
        <f>'4.c Electricity breakdown'!H156</f>
        <v>9.3380310000000001E-3</v>
      </c>
      <c r="K259" s="134">
        <f>'4.c Electricity breakdown'!I156</f>
        <v>1.1205638E-2</v>
      </c>
      <c r="L259" s="134">
        <f>'4.c Electricity breakdown'!J156</f>
        <v>1.3073243999999999E-2</v>
      </c>
      <c r="M259" s="134">
        <f>'4.c Electricity breakdown'!K156</f>
        <v>1.494085E-2</v>
      </c>
      <c r="N259" s="134">
        <f>'4.c Electricity breakdown'!L156</f>
        <v>1.6808455999999999E-2</v>
      </c>
      <c r="O259" s="134">
        <f>'4.c Electricity breakdown'!M156</f>
        <v>1.8676063E-2</v>
      </c>
      <c r="P259" s="134">
        <f>'4.c Electricity breakdown'!N156</f>
        <v>2.0543669000000001E-2</v>
      </c>
      <c r="Q259" s="134">
        <f>'4.c Electricity breakdown'!O156</f>
        <v>2.2411275000000001E-2</v>
      </c>
      <c r="R259" s="134">
        <f>'4.c Electricity breakdown'!P156</f>
        <v>2.4278882000000002E-2</v>
      </c>
      <c r="S259" s="134">
        <f>'4.c Electricity breakdown'!Q156</f>
        <v>2.6146487999999999E-2</v>
      </c>
      <c r="T259" s="134">
        <f>'4.c Electricity breakdown'!R156</f>
        <v>2.8014094E-2</v>
      </c>
      <c r="U259" s="134">
        <f>'4.c Electricity breakdown'!S156</f>
        <v>2.9881700000000001E-2</v>
      </c>
      <c r="V259" s="134">
        <f>'4.c Electricity breakdown'!T156</f>
        <v>3.1749306999999997E-2</v>
      </c>
      <c r="W259" s="134">
        <f>'4.c Electricity breakdown'!U156</f>
        <v>3.3616912999999998E-2</v>
      </c>
      <c r="X259" s="134">
        <f>'4.c Electricity breakdown'!V156</f>
        <v>3.5484518999999999E-2</v>
      </c>
      <c r="Y259" s="134">
        <f>'4.c Electricity breakdown'!W156</f>
        <v>3.7352125E-2</v>
      </c>
      <c r="Z259" s="134">
        <f>'4.c Electricity breakdown'!X156</f>
        <v>3.9219732E-2</v>
      </c>
      <c r="AA259" s="134">
        <f>'4.c Electricity breakdown'!Y156</f>
        <v>4.1087338000000001E-2</v>
      </c>
      <c r="AB259" s="134">
        <f>'4.c Electricity breakdown'!Z156</f>
        <v>4.2954944000000002E-2</v>
      </c>
      <c r="AC259" s="134">
        <f>'4.c Electricity breakdown'!AA156</f>
        <v>4.4822551000000002E-2</v>
      </c>
      <c r="AD259" s="134">
        <f>'4.c Electricity breakdown'!AB156</f>
        <v>4.6690157000000003E-2</v>
      </c>
      <c r="AE259" s="134">
        <f>'4.c Electricity breakdown'!AC156</f>
        <v>4.8557762999999997E-2</v>
      </c>
      <c r="AF259" s="134">
        <f>'4.c Electricity breakdown'!AD156</f>
        <v>5.0425368999999998E-2</v>
      </c>
      <c r="AG259" s="134">
        <f>'4.c Electricity breakdown'!AE156</f>
        <v>5.2292975999999998E-2</v>
      </c>
      <c r="AH259" s="134">
        <f>'4.c Electricity breakdown'!AF156</f>
        <v>5.4160581999999999E-2</v>
      </c>
      <c r="AI259" s="134">
        <f>'4.c Electricity breakdown'!AG156</f>
        <v>5.6028188E-2</v>
      </c>
      <c r="AJ259" s="134">
        <f>'4.c Electricity breakdown'!AH156</f>
        <v>5.7895794E-2</v>
      </c>
      <c r="AK259" s="134">
        <f>'4.c Electricity breakdown'!AI156</f>
        <v>5.9763401000000001E-2</v>
      </c>
      <c r="AL259" s="134">
        <f>'4.c Electricity breakdown'!AJ156</f>
        <v>6.1631007000000002E-2</v>
      </c>
      <c r="AM259" s="134">
        <f>'4.c Electricity breakdown'!AK156</f>
        <v>6.3498612999999995E-2</v>
      </c>
      <c r="AN259" s="134">
        <f>'4.c Electricity breakdown'!AL156</f>
        <v>6.5366220000000003E-2</v>
      </c>
      <c r="AO259" s="134">
        <f>'4.c Electricity breakdown'!AM156</f>
        <v>6.7233825999999997E-2</v>
      </c>
      <c r="AP259" s="134">
        <f>'4.c Electricity breakdown'!AN156</f>
        <v>6.9101432000000004E-2</v>
      </c>
      <c r="AQ259" s="134">
        <f>'4.c Electricity breakdown'!AO156</f>
        <v>7.0969037999999998E-2</v>
      </c>
      <c r="AR259" s="134">
        <f>'4.c Electricity breakdown'!AP156</f>
        <v>7.2836645000000005E-2</v>
      </c>
      <c r="AS259" s="134">
        <f>'4.c Electricity breakdown'!AQ156</f>
        <v>7.4704250999999999E-2</v>
      </c>
      <c r="AT259" s="134">
        <f>'4.c Electricity breakdown'!AR156</f>
        <v>7.6571856999999993E-2</v>
      </c>
      <c r="AU259" s="134">
        <f>'4.c Electricity breakdown'!AS156</f>
        <v>7.8439463000000001E-2</v>
      </c>
      <c r="AV259" s="134">
        <f>'4.c Electricity breakdown'!AT156</f>
        <v>8.0307069999999994E-2</v>
      </c>
      <c r="AW259" s="134">
        <f>'4.c Electricity breakdown'!AU156</f>
        <v>8.2174676000000002E-2</v>
      </c>
      <c r="AX259" s="134">
        <f>'4.c Electricity breakdown'!AV156</f>
        <v>8.4042281999999996E-2</v>
      </c>
      <c r="AY259" s="134">
        <f>'4.c Electricity breakdown'!AW156</f>
        <v>8.5909889000000003E-2</v>
      </c>
      <c r="AZ259" s="134">
        <f>'4.c Electricity breakdown'!AX156</f>
        <v>8.7777494999999997E-2</v>
      </c>
      <c r="BA259" s="134">
        <f>'4.c Electricity breakdown'!AY156</f>
        <v>8.9645101000000005E-2</v>
      </c>
      <c r="BB259" s="134">
        <f>'4.c Electricity breakdown'!AZ156</f>
        <v>9.1512706999999999E-2</v>
      </c>
      <c r="BC259" s="134">
        <f>'4.c Electricity breakdown'!BA156</f>
        <v>9.3380314000000006E-2</v>
      </c>
      <c r="BD259" s="134">
        <f>'4.c Electricity breakdown'!BB156</f>
        <v>9.4762874307950606E-2</v>
      </c>
      <c r="BE259" s="134">
        <f>'4.c Electricity breakdown'!BC156</f>
        <v>9.6769300185295906E-2</v>
      </c>
      <c r="BF259" s="134">
        <f>'4.c Electricity breakdown'!BD156</f>
        <v>9.8702844920640395E-2</v>
      </c>
      <c r="BG259" s="134">
        <f>'4.c Electricity breakdown'!BE156</f>
        <v>0.100566155838722</v>
      </c>
      <c r="BH259" s="134">
        <f>'4.c Electricity breakdown'!BF156</f>
        <v>0.10236178410321201</v>
      </c>
      <c r="BI259" s="134">
        <f>'4.c Electricity breakdown'!BG156</f>
        <v>0.104092188209659</v>
      </c>
      <c r="BJ259" s="134">
        <f>'4.c Electricity breakdown'!BH156</f>
        <v>0.105759737351553</v>
      </c>
    </row>
    <row r="260" spans="1:62">
      <c r="A260" t="s">
        <v>358</v>
      </c>
      <c r="B260" s="80" t="s">
        <v>733</v>
      </c>
      <c r="C260" t="s">
        <v>385</v>
      </c>
      <c r="D260" t="s">
        <v>12</v>
      </c>
      <c r="E260" s="134">
        <f>'4.c Electricity breakdown'!C158</f>
        <v>0.20439651454322527</v>
      </c>
      <c r="F260" s="134">
        <f>'4.c Electricity breakdown'!D158</f>
        <v>0.19973849868517274</v>
      </c>
      <c r="G260" s="134">
        <f>'4.c Electricity breakdown'!E158</f>
        <v>0.19515020327275429</v>
      </c>
      <c r="H260" s="134">
        <f>'4.c Electricity breakdown'!F158</f>
        <v>0.19063032074199535</v>
      </c>
      <c r="I260" s="134">
        <f>'4.c Electricity breakdown'!G158</f>
        <v>0.18617757544600885</v>
      </c>
      <c r="J260" s="134">
        <f>'4.c Electricity breakdown'!H158</f>
        <v>0.18179072344713854</v>
      </c>
      <c r="K260" s="134">
        <f>'4.c Electricity breakdown'!I158</f>
        <v>0.17746855117032129</v>
      </c>
      <c r="L260" s="134">
        <f>'4.c Electricity breakdown'!J158</f>
        <v>0.17320987519333558</v>
      </c>
      <c r="M260" s="134">
        <f>'4.c Electricity breakdown'!K158</f>
        <v>0.16901354026020116</v>
      </c>
      <c r="N260" s="134">
        <f>'4.c Electricity breakdown'!L158</f>
        <v>0.16487841914583459</v>
      </c>
      <c r="O260" s="134">
        <f>'4.c Electricity breakdown'!M158</f>
        <v>0.1550694975977549</v>
      </c>
      <c r="P260" s="134">
        <f>'4.c Electricity breakdown'!N158</f>
        <v>0.15281231219922697</v>
      </c>
      <c r="Q260" s="134">
        <f>'4.c Electricity breakdown'!O158</f>
        <v>0.15557139645238355</v>
      </c>
      <c r="R260" s="134">
        <f>'4.c Electricity breakdown'!P158</f>
        <v>0.15443913080070074</v>
      </c>
      <c r="S260" s="134">
        <f>'4.c Electricity breakdown'!Q158</f>
        <v>0.14351524468590232</v>
      </c>
      <c r="T260" s="134">
        <f>'4.c Electricity breakdown'!R158</f>
        <v>0.14118343088470225</v>
      </c>
      <c r="U260" s="134">
        <f>'4.c Electricity breakdown'!S158</f>
        <v>0.13800103740274658</v>
      </c>
      <c r="V260" s="134">
        <f>'4.c Electricity breakdown'!T158</f>
        <v>0.13325600392717865</v>
      </c>
      <c r="W260" s="134">
        <f>'4.c Electricity breakdown'!U158</f>
        <v>0.13034715168069871</v>
      </c>
      <c r="X260" s="134">
        <f>'4.c Electricity breakdown'!V158</f>
        <v>0.12905829117519196</v>
      </c>
      <c r="Y260" s="134">
        <f>'4.c Electricity breakdown'!W158</f>
        <v>0.12716616634207448</v>
      </c>
      <c r="Z260" s="134">
        <f>'4.c Electricity breakdown'!X158</f>
        <v>0.12630046173688031</v>
      </c>
      <c r="AA260" s="134">
        <f>'4.c Electricity breakdown'!Y158</f>
        <v>0.12327563710025109</v>
      </c>
      <c r="AB260" s="134">
        <f>'4.c Electricity breakdown'!Z158</f>
        <v>0.12175563884638765</v>
      </c>
      <c r="AC260" s="134">
        <f>'4.c Electricity breakdown'!AA158</f>
        <v>0.12589560834889396</v>
      </c>
      <c r="AD260" s="134">
        <f>'4.c Electricity breakdown'!AB158</f>
        <v>0.12908046407294746</v>
      </c>
      <c r="AE260" s="134">
        <f>'4.c Electricity breakdown'!AC158</f>
        <v>0.1341617927480854</v>
      </c>
      <c r="AF260" s="134">
        <f>'4.c Electricity breakdown'!AD158</f>
        <v>0.13457269832410071</v>
      </c>
      <c r="AG260" s="134">
        <f>'4.c Electricity breakdown'!AE158</f>
        <v>0.13553012224184438</v>
      </c>
      <c r="AH260" s="134">
        <f>'4.c Electricity breakdown'!AF158</f>
        <v>0.13363240296521195</v>
      </c>
      <c r="AI260" s="134">
        <f>'4.c Electricity breakdown'!AG158</f>
        <v>0.13920548482186718</v>
      </c>
      <c r="AJ260" s="134">
        <f>'4.c Electricity breakdown'!AH158</f>
        <v>0.14110967095465757</v>
      </c>
      <c r="AK260" s="134">
        <f>'4.c Electricity breakdown'!AI158</f>
        <v>0.14238023361378496</v>
      </c>
      <c r="AL260" s="134">
        <f>'4.c Electricity breakdown'!AJ158</f>
        <v>0.14190056516048982</v>
      </c>
      <c r="AM260" s="134">
        <f>'4.c Electricity breakdown'!AK158</f>
        <v>0.14177270689043497</v>
      </c>
      <c r="AN260" s="134">
        <f>'4.c Electricity breakdown'!AL158</f>
        <v>0.13718393301869364</v>
      </c>
      <c r="AO260" s="134">
        <f>'4.c Electricity breakdown'!AM158</f>
        <v>0.13411649180095309</v>
      </c>
      <c r="AP260" s="134">
        <f>'4.c Electricity breakdown'!AN158</f>
        <v>0.13271484909964462</v>
      </c>
      <c r="AQ260" s="134">
        <f>'4.c Electricity breakdown'!AO158</f>
        <v>0.13149641686264474</v>
      </c>
      <c r="AR260" s="134">
        <f>'4.c Electricity breakdown'!AP158</f>
        <v>0.13033776142907447</v>
      </c>
      <c r="AS260" s="134">
        <f>'4.c Electricity breakdown'!AQ158</f>
        <v>0.13081370890860997</v>
      </c>
      <c r="AT260" s="134">
        <f>'4.c Electricity breakdown'!AR158</f>
        <v>0.12629502384378177</v>
      </c>
      <c r="AU260" s="134">
        <f>'4.c Electricity breakdown'!AS158</f>
        <v>0.12434631039554636</v>
      </c>
      <c r="AV260" s="134">
        <f>'4.c Electricity breakdown'!AT158</f>
        <v>0.12414358321903217</v>
      </c>
      <c r="AW260" s="134">
        <f>'4.c Electricity breakdown'!AU158</f>
        <v>0.12362310227398959</v>
      </c>
      <c r="AX260" s="134">
        <f>'4.c Electricity breakdown'!AV158</f>
        <v>0.12212582016544969</v>
      </c>
      <c r="AY260" s="134">
        <f>'4.c Electricity breakdown'!AW158</f>
        <v>0.11581853305754834</v>
      </c>
      <c r="AZ260" s="134">
        <f>'4.c Electricity breakdown'!AX158</f>
        <v>0.11855905688747795</v>
      </c>
      <c r="BA260" s="134">
        <f>'4.c Electricity breakdown'!AY158</f>
        <v>0.11459074728121371</v>
      </c>
      <c r="BB260" s="134">
        <f>'4.c Electricity breakdown'!AZ158</f>
        <v>0.11175184219771198</v>
      </c>
      <c r="BC260" s="134">
        <f>'4.c Electricity breakdown'!BA158</f>
        <v>0.1090256001331851</v>
      </c>
      <c r="BD260" s="134">
        <f>'4.c Electricity breakdown'!BB158</f>
        <v>0.10464664531391495</v>
      </c>
      <c r="BE260" s="134">
        <f>'4.c Electricity breakdown'!BC158</f>
        <v>0.10575809378841476</v>
      </c>
      <c r="BF260" s="134">
        <f>'4.c Electricity breakdown'!BD158</f>
        <v>0.10412888171429924</v>
      </c>
      <c r="BG260" s="134">
        <f>'4.c Electricity breakdown'!BE158</f>
        <v>0.10333159814373355</v>
      </c>
      <c r="BH260" s="134">
        <f>'4.c Electricity breakdown'!BF158</f>
        <v>0.1027193241419839</v>
      </c>
      <c r="BI260" s="134">
        <f>'4.c Electricity breakdown'!BG158</f>
        <v>0.10418940463065243</v>
      </c>
      <c r="BJ260" s="134">
        <f>'4.c Electricity breakdown'!BH158</f>
        <v>0.10549360255566263</v>
      </c>
    </row>
    <row r="263" spans="1:62">
      <c r="E263" s="27">
        <f>1960</f>
        <v>1960</v>
      </c>
      <c r="F263" s="27">
        <f>E263+1</f>
        <v>1961</v>
      </c>
      <c r="G263" s="27">
        <f t="shared" ref="G263:BJ263" si="477">F263+1</f>
        <v>1962</v>
      </c>
      <c r="H263" s="27">
        <f t="shared" si="477"/>
        <v>1963</v>
      </c>
      <c r="I263" s="27">
        <f t="shared" si="477"/>
        <v>1964</v>
      </c>
      <c r="J263" s="27">
        <f t="shared" si="477"/>
        <v>1965</v>
      </c>
      <c r="K263" s="27">
        <f t="shared" si="477"/>
        <v>1966</v>
      </c>
      <c r="L263" s="27">
        <f t="shared" si="477"/>
        <v>1967</v>
      </c>
      <c r="M263" s="27">
        <f t="shared" si="477"/>
        <v>1968</v>
      </c>
      <c r="N263" s="27">
        <f t="shared" si="477"/>
        <v>1969</v>
      </c>
      <c r="O263" s="27">
        <f t="shared" si="477"/>
        <v>1970</v>
      </c>
      <c r="P263" s="27">
        <f t="shared" si="477"/>
        <v>1971</v>
      </c>
      <c r="Q263" s="27">
        <f t="shared" si="477"/>
        <v>1972</v>
      </c>
      <c r="R263" s="27">
        <f t="shared" si="477"/>
        <v>1973</v>
      </c>
      <c r="S263" s="27">
        <f t="shared" si="477"/>
        <v>1974</v>
      </c>
      <c r="T263" s="27">
        <f t="shared" si="477"/>
        <v>1975</v>
      </c>
      <c r="U263" s="27">
        <f t="shared" si="477"/>
        <v>1976</v>
      </c>
      <c r="V263" s="27">
        <f t="shared" si="477"/>
        <v>1977</v>
      </c>
      <c r="W263" s="27">
        <f t="shared" si="477"/>
        <v>1978</v>
      </c>
      <c r="X263" s="27">
        <f t="shared" si="477"/>
        <v>1979</v>
      </c>
      <c r="Y263" s="27">
        <f t="shared" si="477"/>
        <v>1980</v>
      </c>
      <c r="Z263" s="27">
        <f t="shared" si="477"/>
        <v>1981</v>
      </c>
      <c r="AA263" s="27">
        <f t="shared" si="477"/>
        <v>1982</v>
      </c>
      <c r="AB263" s="27">
        <f t="shared" si="477"/>
        <v>1983</v>
      </c>
      <c r="AC263" s="27">
        <f t="shared" si="477"/>
        <v>1984</v>
      </c>
      <c r="AD263" s="27">
        <f t="shared" si="477"/>
        <v>1985</v>
      </c>
      <c r="AE263" s="27">
        <f t="shared" si="477"/>
        <v>1986</v>
      </c>
      <c r="AF263" s="27">
        <f t="shared" si="477"/>
        <v>1987</v>
      </c>
      <c r="AG263" s="27">
        <f t="shared" si="477"/>
        <v>1988</v>
      </c>
      <c r="AH263" s="27">
        <f t="shared" si="477"/>
        <v>1989</v>
      </c>
      <c r="AI263" s="27">
        <f t="shared" si="477"/>
        <v>1990</v>
      </c>
      <c r="AJ263" s="27">
        <f t="shared" si="477"/>
        <v>1991</v>
      </c>
      <c r="AK263" s="27">
        <f t="shared" si="477"/>
        <v>1992</v>
      </c>
      <c r="AL263" s="27">
        <f t="shared" si="477"/>
        <v>1993</v>
      </c>
      <c r="AM263" s="27">
        <f t="shared" si="477"/>
        <v>1994</v>
      </c>
      <c r="AN263" s="27">
        <f t="shared" si="477"/>
        <v>1995</v>
      </c>
      <c r="AO263" s="27">
        <f t="shared" si="477"/>
        <v>1996</v>
      </c>
      <c r="AP263" s="27">
        <f t="shared" si="477"/>
        <v>1997</v>
      </c>
      <c r="AQ263" s="27">
        <f t="shared" si="477"/>
        <v>1998</v>
      </c>
      <c r="AR263" s="27">
        <f t="shared" si="477"/>
        <v>1999</v>
      </c>
      <c r="AS263" s="27">
        <f t="shared" si="477"/>
        <v>2000</v>
      </c>
      <c r="AT263" s="27">
        <f t="shared" si="477"/>
        <v>2001</v>
      </c>
      <c r="AU263" s="27">
        <f t="shared" si="477"/>
        <v>2002</v>
      </c>
      <c r="AV263" s="27">
        <f t="shared" si="477"/>
        <v>2003</v>
      </c>
      <c r="AW263" s="27">
        <f t="shared" si="477"/>
        <v>2004</v>
      </c>
      <c r="AX263" s="27">
        <f t="shared" si="477"/>
        <v>2005</v>
      </c>
      <c r="AY263" s="27">
        <f t="shared" si="477"/>
        <v>2006</v>
      </c>
      <c r="AZ263" s="27">
        <f t="shared" si="477"/>
        <v>2007</v>
      </c>
      <c r="BA263" s="27">
        <f t="shared" si="477"/>
        <v>2008</v>
      </c>
      <c r="BB263" s="27">
        <f t="shared" si="477"/>
        <v>2009</v>
      </c>
      <c r="BC263" s="27">
        <f t="shared" si="477"/>
        <v>2010</v>
      </c>
      <c r="BD263" s="27">
        <f t="shared" si="477"/>
        <v>2011</v>
      </c>
      <c r="BE263" s="27">
        <f t="shared" si="477"/>
        <v>2012</v>
      </c>
      <c r="BF263" s="27">
        <f t="shared" si="477"/>
        <v>2013</v>
      </c>
      <c r="BG263" s="27">
        <f t="shared" si="477"/>
        <v>2014</v>
      </c>
      <c r="BH263" s="27">
        <f t="shared" si="477"/>
        <v>2015</v>
      </c>
      <c r="BI263" s="27">
        <f t="shared" si="477"/>
        <v>2016</v>
      </c>
      <c r="BJ263" s="27">
        <f t="shared" si="477"/>
        <v>2017</v>
      </c>
    </row>
    <row r="264" spans="1:62">
      <c r="A264" s="38" t="s">
        <v>358</v>
      </c>
      <c r="B264" s="38" t="s">
        <v>943</v>
      </c>
      <c r="C264" s="38"/>
      <c r="D264" s="38" t="s">
        <v>12</v>
      </c>
      <c r="E264" s="46">
        <f>J242*E246</f>
        <v>7.1428571428571425E-2</v>
      </c>
      <c r="F264" s="46">
        <f t="shared" ref="F264:BJ264" si="478">K242*F246</f>
        <v>7.7337110481586396E-2</v>
      </c>
      <c r="G264" s="46">
        <f t="shared" si="478"/>
        <v>7.2479564032697549E-2</v>
      </c>
      <c r="H264" s="46">
        <f t="shared" si="478"/>
        <v>8.1751824817518234E-2</v>
      </c>
      <c r="I264" s="46">
        <f t="shared" si="478"/>
        <v>9.3640350877192982E-2</v>
      </c>
      <c r="J264" s="46">
        <f t="shared" si="478"/>
        <v>9.6183206106870228E-2</v>
      </c>
      <c r="K264" s="46">
        <f t="shared" si="478"/>
        <v>6.8852459016393433E-2</v>
      </c>
      <c r="L264" s="46">
        <f t="shared" si="478"/>
        <v>5.48472775564409E-2</v>
      </c>
      <c r="M264" s="46">
        <f t="shared" si="478"/>
        <v>5.7078142695356736E-2</v>
      </c>
      <c r="N264" s="46">
        <f t="shared" si="478"/>
        <v>5.1876804619826758E-2</v>
      </c>
      <c r="O264" s="46">
        <f t="shared" si="478"/>
        <v>5.4374488961569906E-2</v>
      </c>
      <c r="P264" s="46">
        <f t="shared" si="478"/>
        <v>5.2728670253651036E-2</v>
      </c>
      <c r="Q264" s="46">
        <f t="shared" si="478"/>
        <v>4.7035573122529643E-2</v>
      </c>
      <c r="R264" s="46">
        <f t="shared" si="478"/>
        <v>4.6860189573459714E-2</v>
      </c>
      <c r="S264" s="46">
        <f t="shared" si="478"/>
        <v>4.6956031567080045E-2</v>
      </c>
      <c r="T264" s="46">
        <f t="shared" si="478"/>
        <v>4.7457627118644062E-2</v>
      </c>
      <c r="U264" s="46">
        <f t="shared" si="478"/>
        <v>4.3112364833098257E-2</v>
      </c>
      <c r="V264" s="46">
        <f t="shared" si="478"/>
        <v>4.3170397441754223E-2</v>
      </c>
      <c r="W264" s="46">
        <f t="shared" si="478"/>
        <v>4.4170497283744253E-2</v>
      </c>
      <c r="X264" s="46">
        <f t="shared" si="478"/>
        <v>4.4252873563218394E-2</v>
      </c>
      <c r="Y264" s="46">
        <f t="shared" si="478"/>
        <v>4.3930041152263379E-2</v>
      </c>
      <c r="Z264" s="46">
        <f t="shared" si="478"/>
        <v>4.7216764898493774E-2</v>
      </c>
      <c r="AA264" s="46">
        <f t="shared" si="478"/>
        <v>4.568659127625202E-2</v>
      </c>
      <c r="AB264" s="46">
        <f t="shared" si="478"/>
        <v>4.6902918403811791E-2</v>
      </c>
      <c r="AC264" s="46">
        <f t="shared" si="478"/>
        <v>4.7188755020080318E-2</v>
      </c>
      <c r="AD264" s="46">
        <f t="shared" si="478"/>
        <v>5.0496111558058457E-2</v>
      </c>
      <c r="AE264" s="46">
        <f t="shared" si="478"/>
        <v>4.8601220752797561E-2</v>
      </c>
      <c r="AF264" s="46">
        <f t="shared" si="478"/>
        <v>4.8922056384742951E-2</v>
      </c>
      <c r="AG264" s="46">
        <f t="shared" si="478"/>
        <v>4.2031249999999999E-2</v>
      </c>
      <c r="AH264" s="46">
        <f t="shared" si="478"/>
        <v>4.1176470588235294E-2</v>
      </c>
      <c r="AI264" s="46">
        <f t="shared" si="478"/>
        <v>4.2055335968379445E-2</v>
      </c>
      <c r="AJ264" s="46">
        <f t="shared" si="478"/>
        <v>4.2075763432547354E-2</v>
      </c>
      <c r="AK264" s="46">
        <f t="shared" si="478"/>
        <v>4.1370223978919624E-2</v>
      </c>
      <c r="AL264" s="46">
        <f t="shared" si="478"/>
        <v>3.8109251425418426E-2</v>
      </c>
      <c r="AM264" s="46">
        <f t="shared" si="478"/>
        <v>4.0842212075088785E-2</v>
      </c>
      <c r="AN264" s="46">
        <f t="shared" si="478"/>
        <v>4.8439306358381506E-2</v>
      </c>
      <c r="AO264" s="46">
        <f t="shared" si="478"/>
        <v>4.3482905982905981E-2</v>
      </c>
      <c r="AP264" s="46">
        <f t="shared" si="478"/>
        <v>3.4271844660194173E-2</v>
      </c>
      <c r="AQ264" s="46">
        <f t="shared" si="478"/>
        <v>3.3778906563293673E-2</v>
      </c>
      <c r="AR264" s="46">
        <f t="shared" si="478"/>
        <v>3.3770050202032567E-2</v>
      </c>
      <c r="AS264" s="46">
        <f t="shared" si="478"/>
        <v>3.556524814334551E-2</v>
      </c>
      <c r="AT264" s="46">
        <f t="shared" si="478"/>
        <v>3.4136986301369861E-2</v>
      </c>
      <c r="AU264" s="46">
        <f t="shared" si="478"/>
        <v>3.2083333333333332E-2</v>
      </c>
      <c r="AV264" s="46">
        <f t="shared" si="478"/>
        <v>3.0325414254342181E-2</v>
      </c>
      <c r="AW264" s="46">
        <f t="shared" si="478"/>
        <v>2.9303547963206306E-2</v>
      </c>
      <c r="AX264" s="46">
        <f t="shared" si="478"/>
        <v>2.8126103850229598E-2</v>
      </c>
      <c r="AY264" s="46">
        <f t="shared" si="478"/>
        <v>2.766951837769328E-2</v>
      </c>
      <c r="AZ264" s="46">
        <f t="shared" si="478"/>
        <v>2.7225583405358685E-2</v>
      </c>
      <c r="BA264" s="46">
        <f t="shared" si="478"/>
        <v>2.5851974178051341E-2</v>
      </c>
      <c r="BB264" s="46">
        <f t="shared" si="478"/>
        <v>2.433348063043158E-2</v>
      </c>
      <c r="BC264" s="46">
        <f t="shared" si="478"/>
        <v>1.7752362008950771E-2</v>
      </c>
      <c r="BD264" s="46">
        <f t="shared" si="478"/>
        <v>1.7595793719389224E-2</v>
      </c>
      <c r="BE264" s="46">
        <f t="shared" si="478"/>
        <v>1.7580492078557348E-2</v>
      </c>
      <c r="BF264" s="46">
        <f t="shared" si="478"/>
        <v>2.0898738073253306E-2</v>
      </c>
      <c r="BG264" s="215">
        <f>BL242*BG246</f>
        <v>2.4727504176943273E-2</v>
      </c>
      <c r="BH264" s="215">
        <f t="shared" si="478"/>
        <v>2.7484326018808777E-2</v>
      </c>
      <c r="BI264" s="215">
        <f t="shared" si="478"/>
        <v>2.8417152766829573E-2</v>
      </c>
      <c r="BJ264" s="215">
        <f t="shared" si="478"/>
        <v>0</v>
      </c>
    </row>
    <row r="265" spans="1:62">
      <c r="A265" s="38" t="s">
        <v>358</v>
      </c>
      <c r="B265" s="38" t="s">
        <v>944</v>
      </c>
      <c r="C265" s="38"/>
      <c r="D265" s="38" t="s">
        <v>12</v>
      </c>
      <c r="E265" s="46">
        <f>J242*E247</f>
        <v>1.5306122448979591E-2</v>
      </c>
      <c r="F265" s="46">
        <f t="shared" ref="F265:BF265" si="479">K242*F247</f>
        <v>1.6572237960339943E-2</v>
      </c>
      <c r="G265" s="46">
        <f t="shared" si="479"/>
        <v>1.5531335149863761E-2</v>
      </c>
      <c r="H265" s="46">
        <f t="shared" si="479"/>
        <v>1.751824817518248E-2</v>
      </c>
      <c r="I265" s="46">
        <f t="shared" si="479"/>
        <v>2.006578947368421E-2</v>
      </c>
      <c r="J265" s="46">
        <f t="shared" si="479"/>
        <v>2.0610687022900764E-2</v>
      </c>
      <c r="K265" s="46">
        <f t="shared" si="479"/>
        <v>1.4754098360655736E-2</v>
      </c>
      <c r="L265" s="46">
        <f t="shared" si="479"/>
        <v>1.1752988047808765E-2</v>
      </c>
      <c r="M265" s="46">
        <f t="shared" si="479"/>
        <v>1.2231030577576444E-2</v>
      </c>
      <c r="N265" s="46">
        <f t="shared" si="479"/>
        <v>1.111645813282002E-2</v>
      </c>
      <c r="O265" s="46">
        <f t="shared" si="479"/>
        <v>1.1651676206050695E-2</v>
      </c>
      <c r="P265" s="46">
        <f t="shared" si="479"/>
        <v>1.1299000768639508E-2</v>
      </c>
      <c r="Q265" s="46">
        <f t="shared" si="479"/>
        <v>1.0079051383399209E-2</v>
      </c>
      <c r="R265" s="46">
        <f t="shared" si="479"/>
        <v>1.0041469194312796E-2</v>
      </c>
      <c r="S265" s="46">
        <f t="shared" si="479"/>
        <v>1.0062006764374297E-2</v>
      </c>
      <c r="T265" s="46">
        <f t="shared" si="479"/>
        <v>1.0169491525423728E-2</v>
      </c>
      <c r="U265" s="46">
        <f t="shared" si="479"/>
        <v>9.2383638928067707E-3</v>
      </c>
      <c r="V265" s="46">
        <f t="shared" si="479"/>
        <v>9.2507994518044763E-3</v>
      </c>
      <c r="W265" s="46">
        <f t="shared" si="479"/>
        <v>9.4651065608023412E-3</v>
      </c>
      <c r="X265" s="46">
        <f t="shared" si="479"/>
        <v>9.482758620689655E-3</v>
      </c>
      <c r="Y265" s="46">
        <f t="shared" si="479"/>
        <v>9.4135802469135811E-3</v>
      </c>
      <c r="Z265" s="46">
        <f t="shared" si="479"/>
        <v>1.0117878192534379E-2</v>
      </c>
      <c r="AA265" s="46">
        <f t="shared" si="479"/>
        <v>9.7899838449111484E-3</v>
      </c>
      <c r="AB265" s="46">
        <f t="shared" si="479"/>
        <v>1.0050625372245384E-2</v>
      </c>
      <c r="AC265" s="46">
        <f t="shared" si="479"/>
        <v>1.0111876075731498E-2</v>
      </c>
      <c r="AD265" s="46">
        <f t="shared" si="479"/>
        <v>1.0820595333869669E-2</v>
      </c>
      <c r="AE265" s="46">
        <f t="shared" si="479"/>
        <v>1.0414547304170905E-2</v>
      </c>
      <c r="AF265" s="46">
        <f t="shared" si="479"/>
        <v>1.0483297796730634E-2</v>
      </c>
      <c r="AG265" s="46">
        <f t="shared" si="479"/>
        <v>9.0066964285714281E-3</v>
      </c>
      <c r="AH265" s="46">
        <f t="shared" si="479"/>
        <v>8.8235294117647058E-3</v>
      </c>
      <c r="AI265" s="46">
        <f t="shared" si="479"/>
        <v>9.0118577075098804E-3</v>
      </c>
      <c r="AJ265" s="46">
        <f t="shared" si="479"/>
        <v>9.0162350212601473E-3</v>
      </c>
      <c r="AK265" s="46">
        <f t="shared" si="479"/>
        <v>8.865047995482777E-3</v>
      </c>
      <c r="AL265" s="46">
        <f t="shared" si="479"/>
        <v>8.1662681625896631E-3</v>
      </c>
      <c r="AM265" s="46">
        <f t="shared" si="479"/>
        <v>8.7519025875190254E-3</v>
      </c>
      <c r="AN265" s="46">
        <f t="shared" si="479"/>
        <v>1.0379851362510323E-2</v>
      </c>
      <c r="AO265" s="46">
        <f t="shared" si="479"/>
        <v>9.3177655677655676E-3</v>
      </c>
      <c r="AP265" s="46">
        <f t="shared" si="479"/>
        <v>7.3439667128987517E-3</v>
      </c>
      <c r="AQ265" s="46">
        <f t="shared" si="479"/>
        <v>7.2383371207057874E-3</v>
      </c>
      <c r="AR265" s="46">
        <f t="shared" si="479"/>
        <v>7.2364393290069795E-3</v>
      </c>
      <c r="AS265" s="46">
        <f t="shared" si="479"/>
        <v>7.6211246021454671E-3</v>
      </c>
      <c r="AT265" s="46">
        <f t="shared" si="479"/>
        <v>7.3150684931506844E-3</v>
      </c>
      <c r="AU265" s="46">
        <f t="shared" si="479"/>
        <v>6.8749999999999992E-3</v>
      </c>
      <c r="AV265" s="46">
        <f t="shared" si="479"/>
        <v>6.4983030545018956E-3</v>
      </c>
      <c r="AW265" s="46">
        <f t="shared" si="479"/>
        <v>6.2793317064013515E-3</v>
      </c>
      <c r="AX265" s="46">
        <f t="shared" si="479"/>
        <v>6.0270222536206288E-3</v>
      </c>
      <c r="AY265" s="46">
        <f t="shared" si="479"/>
        <v>5.9291825095057031E-3</v>
      </c>
      <c r="AZ265" s="46">
        <f t="shared" si="479"/>
        <v>5.8340535868625755E-3</v>
      </c>
      <c r="BA265" s="46">
        <f t="shared" si="479"/>
        <v>5.5397087524395733E-3</v>
      </c>
      <c r="BB265" s="46">
        <f t="shared" si="479"/>
        <v>5.2143172779496238E-3</v>
      </c>
      <c r="BC265" s="46">
        <f>BH242*BC247</f>
        <v>3.8040775733465936E-3</v>
      </c>
      <c r="BD265" s="46">
        <f t="shared" si="479"/>
        <v>3.7705272255834049E-3</v>
      </c>
      <c r="BE265" s="46">
        <f t="shared" si="479"/>
        <v>3.7672483025480031E-3</v>
      </c>
      <c r="BF265" s="46">
        <f t="shared" si="479"/>
        <v>4.4783010156971377E-3</v>
      </c>
      <c r="BG265" s="215">
        <f t="shared" ref="BG265" si="480">BL242*BG247</f>
        <v>5.2987508950592729E-3</v>
      </c>
      <c r="BH265" s="215">
        <f t="shared" ref="BH265" si="481">BM242*BH247</f>
        <v>5.8894984326018805E-3</v>
      </c>
      <c r="BI265" s="215">
        <f t="shared" ref="BI265" si="482">BN242*BI247</f>
        <v>6.0893898786063367E-3</v>
      </c>
      <c r="BJ265" s="215">
        <f t="shared" ref="BJ265" si="483">BO242*BJ247</f>
        <v>0</v>
      </c>
    </row>
    <row r="266" spans="1:62">
      <c r="A266" s="38" t="s">
        <v>358</v>
      </c>
      <c r="B266" s="38" t="s">
        <v>134</v>
      </c>
      <c r="C266" s="38"/>
      <c r="D266" s="38" t="s">
        <v>12</v>
      </c>
      <c r="E266" s="46">
        <f>J241*E250</f>
        <v>3.3096063321202585E-3</v>
      </c>
      <c r="F266" s="46">
        <f t="shared" ref="F266:BJ266" si="484">K241*F250</f>
        <v>8.464804458817388E-3</v>
      </c>
      <c r="G266" s="46">
        <f t="shared" si="484"/>
        <v>1.3605742047241839E-2</v>
      </c>
      <c r="H266" s="46">
        <f t="shared" si="484"/>
        <v>2.0041638287143018E-2</v>
      </c>
      <c r="I266" s="46">
        <f t="shared" si="484"/>
        <v>2.3059952392052271E-2</v>
      </c>
      <c r="J266" s="46">
        <f t="shared" si="484"/>
        <v>2.7308397502424316E-2</v>
      </c>
      <c r="K266" s="46">
        <f t="shared" si="484"/>
        <v>3.4390740288796212E-2</v>
      </c>
      <c r="L266" s="46">
        <f t="shared" si="484"/>
        <v>4.1585191169826105E-2</v>
      </c>
      <c r="M266" s="46">
        <f t="shared" si="484"/>
        <v>4.7093104992565728E-2</v>
      </c>
      <c r="N266" s="46">
        <f t="shared" si="484"/>
        <v>5.2468024528043833E-2</v>
      </c>
      <c r="O266" s="46">
        <f t="shared" si="484"/>
        <v>5.6293415588899109E-2</v>
      </c>
      <c r="P266" s="46">
        <f t="shared" si="484"/>
        <v>6.0647268634162858E-2</v>
      </c>
      <c r="Q266" s="46">
        <f t="shared" si="484"/>
        <v>6.0594557931827185E-2</v>
      </c>
      <c r="R266" s="46">
        <f t="shared" si="484"/>
        <v>6.1170011929862482E-2</v>
      </c>
      <c r="S266" s="46">
        <f t="shared" si="484"/>
        <v>6.6875738766735388E-2</v>
      </c>
      <c r="T266" s="46">
        <f t="shared" si="484"/>
        <v>7.4207808667322087E-2</v>
      </c>
      <c r="U266" s="46">
        <f t="shared" si="484"/>
        <v>8.036340372992487E-2</v>
      </c>
      <c r="V266" s="46">
        <f t="shared" si="484"/>
        <v>8.3931880396120054E-2</v>
      </c>
      <c r="W266" s="46">
        <f t="shared" si="484"/>
        <v>8.785942524700871E-2</v>
      </c>
      <c r="X266" s="46">
        <f t="shared" si="484"/>
        <v>9.1598981161127899E-2</v>
      </c>
      <c r="Y266" s="46">
        <f t="shared" si="484"/>
        <v>9.3274850008688875E-2</v>
      </c>
      <c r="Z266" s="46">
        <f t="shared" si="484"/>
        <v>9.3429692033697762E-2</v>
      </c>
      <c r="AA266" s="46">
        <f t="shared" si="484"/>
        <v>9.0838092804358908E-2</v>
      </c>
      <c r="AB266" s="46">
        <f t="shared" si="484"/>
        <v>9.0051320812599603E-2</v>
      </c>
      <c r="AC266" s="46">
        <f t="shared" si="484"/>
        <v>9.7684713147896923E-2</v>
      </c>
      <c r="AD266" s="46">
        <f t="shared" si="484"/>
        <v>9.3861727321228799E-2</v>
      </c>
      <c r="AE266" s="46">
        <f t="shared" si="484"/>
        <v>0.10019802389206009</v>
      </c>
      <c r="AF266" s="46">
        <f t="shared" si="484"/>
        <v>0.10100820636734681</v>
      </c>
      <c r="AG266" s="46">
        <f t="shared" si="484"/>
        <v>9.8810979174093913E-2</v>
      </c>
      <c r="AH266" s="46">
        <f t="shared" si="484"/>
        <v>9.9620182566027671E-2</v>
      </c>
      <c r="AI266" s="46">
        <f t="shared" si="484"/>
        <v>0.10242597946841717</v>
      </c>
      <c r="AJ266" s="46">
        <f t="shared" si="484"/>
        <v>0.11123455865053591</v>
      </c>
      <c r="AK266" s="46">
        <f t="shared" si="484"/>
        <v>0.11837234977016628</v>
      </c>
      <c r="AL266" s="46">
        <f t="shared" si="484"/>
        <v>0.12583674884892823</v>
      </c>
      <c r="AM266" s="46">
        <f t="shared" si="484"/>
        <v>0.13100279871224407</v>
      </c>
      <c r="AN266" s="46">
        <f t="shared" si="484"/>
        <v>0.13462641635975867</v>
      </c>
      <c r="AO266" s="46">
        <f t="shared" si="484"/>
        <v>0.13288956644397287</v>
      </c>
      <c r="AP266" s="46">
        <f t="shared" si="484"/>
        <v>0.1334968049996923</v>
      </c>
      <c r="AQ266" s="46">
        <f t="shared" si="484"/>
        <v>0.13820029181670496</v>
      </c>
      <c r="AR266" s="46">
        <f t="shared" si="484"/>
        <v>0.14220405122259658</v>
      </c>
      <c r="AS266" s="46">
        <f t="shared" si="484"/>
        <v>0.13696999986993372</v>
      </c>
      <c r="AT266" s="46">
        <f t="shared" si="484"/>
        <v>0.14820201798038155</v>
      </c>
      <c r="AU266" s="46">
        <f t="shared" si="484"/>
        <v>0.14588621933224613</v>
      </c>
      <c r="AV266" s="46">
        <f t="shared" si="484"/>
        <v>0.14512309414020125</v>
      </c>
      <c r="AW266" s="46">
        <f t="shared" si="484"/>
        <v>0.14556053411703992</v>
      </c>
      <c r="AX266" s="46">
        <f t="shared" si="484"/>
        <v>0.14607549279584589</v>
      </c>
      <c r="AY266" s="46">
        <f t="shared" si="484"/>
        <v>0.14390345255028678</v>
      </c>
      <c r="AZ266" s="46">
        <f t="shared" si="484"/>
        <v>0.13758397689219584</v>
      </c>
      <c r="BA266" s="46">
        <f t="shared" si="484"/>
        <v>0.1365015970707216</v>
      </c>
      <c r="BB266" s="46">
        <f t="shared" si="484"/>
        <v>0.13651154694961729</v>
      </c>
      <c r="BC266" s="46">
        <f t="shared" si="484"/>
        <v>0.13966512132774861</v>
      </c>
      <c r="BD266" s="46">
        <f t="shared" si="484"/>
        <v>0.143183804675036</v>
      </c>
      <c r="BE266" s="46">
        <f t="shared" si="484"/>
        <v>0.14141578449186507</v>
      </c>
      <c r="BF266" s="46">
        <f t="shared" si="484"/>
        <v>0.14023072740712453</v>
      </c>
      <c r="BG266" s="215">
        <f>BL241*BG250</f>
        <v>0.14076800066050424</v>
      </c>
      <c r="BH266" s="215">
        <f t="shared" si="484"/>
        <v>0.13827221031462567</v>
      </c>
      <c r="BI266" s="215">
        <f t="shared" si="484"/>
        <v>0.13552698446252559</v>
      </c>
      <c r="BJ266" s="215">
        <f t="shared" si="484"/>
        <v>0</v>
      </c>
    </row>
    <row r="267" spans="1:62">
      <c r="A267" s="38" t="s">
        <v>358</v>
      </c>
      <c r="B267" s="38" t="s">
        <v>855</v>
      </c>
      <c r="C267" s="38"/>
      <c r="D267" s="38" t="s">
        <v>12</v>
      </c>
      <c r="E267" s="46">
        <f>J240*E256</f>
        <v>1.8604295949788438E-3</v>
      </c>
      <c r="F267" s="46">
        <f t="shared" ref="F267:BJ267" si="485">K240*F256</f>
        <v>4.8917211696683401E-3</v>
      </c>
      <c r="G267" s="46">
        <f t="shared" si="485"/>
        <v>8.0188431389541272E-3</v>
      </c>
      <c r="H267" s="46">
        <f t="shared" si="485"/>
        <v>9.175689818210056E-3</v>
      </c>
      <c r="I267" s="46">
        <f t="shared" si="485"/>
        <v>1.3229614121336761E-2</v>
      </c>
      <c r="J267" s="46">
        <f t="shared" si="485"/>
        <v>1.630784161805551E-2</v>
      </c>
      <c r="K267" s="46">
        <f t="shared" si="485"/>
        <v>1.8890688327648626E-2</v>
      </c>
      <c r="L267" s="46">
        <f t="shared" si="485"/>
        <v>2.0613349071250009E-2</v>
      </c>
      <c r="M267" s="46">
        <f t="shared" si="485"/>
        <v>2.2474305114849217E-2</v>
      </c>
      <c r="N267" s="46">
        <f t="shared" si="485"/>
        <v>2.5184651773461041E-2</v>
      </c>
      <c r="O267" s="46">
        <f t="shared" si="485"/>
        <v>2.6929353459958286E-2</v>
      </c>
      <c r="P267" s="46">
        <f t="shared" si="485"/>
        <v>3.2531101949359383E-2</v>
      </c>
      <c r="Q267" s="46">
        <f t="shared" si="485"/>
        <v>3.8483841642615417E-2</v>
      </c>
      <c r="R267" s="46">
        <f t="shared" si="485"/>
        <v>4.2091262228265501E-2</v>
      </c>
      <c r="S267" s="46">
        <f t="shared" si="485"/>
        <v>4.6177731773557842E-2</v>
      </c>
      <c r="T267" s="46">
        <f t="shared" si="485"/>
        <v>4.8311650295611186E-2</v>
      </c>
      <c r="U267" s="46">
        <f t="shared" si="485"/>
        <v>5.1875140247758592E-2</v>
      </c>
      <c r="V267" s="46">
        <f t="shared" si="485"/>
        <v>5.5209428993412309E-2</v>
      </c>
      <c r="W267" s="46">
        <f t="shared" si="485"/>
        <v>5.5503625265213657E-2</v>
      </c>
      <c r="X267" s="46">
        <f t="shared" si="485"/>
        <v>5.5356077197768236E-2</v>
      </c>
      <c r="Y267" s="46">
        <f t="shared" si="485"/>
        <v>5.8282917573800247E-2</v>
      </c>
      <c r="Z267" s="46">
        <f t="shared" si="485"/>
        <v>5.8446884970852021E-2</v>
      </c>
      <c r="AA267" s="46">
        <f t="shared" si="485"/>
        <v>5.976053326040346E-2</v>
      </c>
      <c r="AB267" s="46">
        <f t="shared" si="485"/>
        <v>6.0338225086054208E-2</v>
      </c>
      <c r="AC267" s="46">
        <f t="shared" si="485"/>
        <v>5.9685456546757637E-2</v>
      </c>
      <c r="AD267" s="46">
        <f t="shared" si="485"/>
        <v>6.8600291954134696E-2</v>
      </c>
      <c r="AE267" s="46">
        <f t="shared" si="485"/>
        <v>7.1121868360766019E-2</v>
      </c>
      <c r="AF267" s="46">
        <f t="shared" si="485"/>
        <v>7.2692283425996845E-2</v>
      </c>
      <c r="AG267" s="46">
        <f t="shared" si="485"/>
        <v>7.9923141660145539E-2</v>
      </c>
      <c r="AH267" s="46">
        <f t="shared" si="485"/>
        <v>7.8738410649114077E-2</v>
      </c>
      <c r="AI267" s="46">
        <f t="shared" si="485"/>
        <v>8.507900834982457E-2</v>
      </c>
      <c r="AJ267" s="46">
        <f t="shared" si="485"/>
        <v>9.2430222493122285E-2</v>
      </c>
      <c r="AK267" s="46">
        <f t="shared" si="485"/>
        <v>0.10071072187035991</v>
      </c>
      <c r="AL267" s="46">
        <f t="shared" si="485"/>
        <v>0.1066198540372881</v>
      </c>
      <c r="AM267" s="46">
        <f t="shared" si="485"/>
        <v>0.11295157694988803</v>
      </c>
      <c r="AN267" s="46">
        <f t="shared" si="485"/>
        <v>0.11060774091354444</v>
      </c>
      <c r="AO267" s="46">
        <f t="shared" si="485"/>
        <v>0.12024322518597545</v>
      </c>
      <c r="AP267" s="46">
        <f t="shared" si="485"/>
        <v>0.1319868353375728</v>
      </c>
      <c r="AQ267" s="46">
        <f t="shared" si="485"/>
        <v>0.13619627196883305</v>
      </c>
      <c r="AR267" s="46">
        <f t="shared" si="485"/>
        <v>0.1407117640201071</v>
      </c>
      <c r="AS267" s="46">
        <f t="shared" si="485"/>
        <v>0.15705357756347238</v>
      </c>
      <c r="AT267" s="46">
        <f t="shared" si="485"/>
        <v>0.15292005975129258</v>
      </c>
      <c r="AU267" s="46">
        <f t="shared" si="485"/>
        <v>0.15335811343217512</v>
      </c>
      <c r="AV267" s="46">
        <f t="shared" si="485"/>
        <v>0.15315263698561662</v>
      </c>
      <c r="AW267" s="46">
        <f t="shared" si="485"/>
        <v>0.15215173441967486</v>
      </c>
      <c r="AX267" s="46">
        <f t="shared" si="485"/>
        <v>0.14898017180144996</v>
      </c>
      <c r="AY267" s="46">
        <f t="shared" si="485"/>
        <v>0.15502225623371652</v>
      </c>
      <c r="AZ267" s="46">
        <f t="shared" si="485"/>
        <v>0.14936013314111016</v>
      </c>
      <c r="BA267" s="46">
        <f t="shared" si="485"/>
        <v>0.15680195181846918</v>
      </c>
      <c r="BB267" s="46">
        <f t="shared" si="485"/>
        <v>0.15487612965000552</v>
      </c>
      <c r="BC267" s="46">
        <f t="shared" si="485"/>
        <v>0.15481858308545421</v>
      </c>
      <c r="BD267" s="46">
        <f t="shared" si="485"/>
        <v>0.15296423876576659</v>
      </c>
      <c r="BE267" s="46">
        <f t="shared" si="485"/>
        <v>0.15107569170390231</v>
      </c>
      <c r="BF267" s="46">
        <f t="shared" si="485"/>
        <v>0.14913572286276516</v>
      </c>
      <c r="BG267" s="215">
        <f t="shared" si="485"/>
        <v>0.13995765855143885</v>
      </c>
      <c r="BH267" s="215">
        <f t="shared" si="485"/>
        <v>0.14306870690479276</v>
      </c>
      <c r="BI267" s="215">
        <f t="shared" si="485"/>
        <v>0.13989444280302776</v>
      </c>
      <c r="BJ267" s="215">
        <f t="shared" si="485"/>
        <v>0</v>
      </c>
    </row>
    <row r="268" spans="1:62">
      <c r="A268" s="38" t="s">
        <v>358</v>
      </c>
      <c r="B268" s="38" t="s">
        <v>138</v>
      </c>
      <c r="C268" s="38"/>
      <c r="D268" s="38" t="s">
        <v>12</v>
      </c>
      <c r="E268" s="46">
        <f>J241*E252+J240*E258</f>
        <v>0.41995020182305409</v>
      </c>
      <c r="F268" s="46">
        <f t="shared" ref="F268:BJ268" si="486">K241*F252+K240*F258</f>
        <v>0.41259633053735945</v>
      </c>
      <c r="G268" s="46">
        <f t="shared" si="486"/>
        <v>0.41242536553384956</v>
      </c>
      <c r="H268" s="46">
        <f t="shared" si="486"/>
        <v>0.40303348043508735</v>
      </c>
      <c r="I268" s="46">
        <f t="shared" si="486"/>
        <v>0.39208913996172534</v>
      </c>
      <c r="J268" s="46">
        <f t="shared" si="486"/>
        <v>0.38730328620712667</v>
      </c>
      <c r="K268" s="46">
        <f t="shared" si="486"/>
        <v>0.40159045724360121</v>
      </c>
      <c r="L268" s="46">
        <f t="shared" si="486"/>
        <v>0.40722678386250133</v>
      </c>
      <c r="M268" s="46">
        <f t="shared" si="486"/>
        <v>0.40259456732750326</v>
      </c>
      <c r="N268" s="46">
        <f t="shared" si="486"/>
        <v>0.40264064317625248</v>
      </c>
      <c r="O268" s="46">
        <f t="shared" si="486"/>
        <v>0.41256095779691265</v>
      </c>
      <c r="P268" s="46">
        <f t="shared" si="486"/>
        <v>0.4041751675111861</v>
      </c>
      <c r="Q268" s="46">
        <f t="shared" si="486"/>
        <v>0.38919571023089555</v>
      </c>
      <c r="R268" s="46">
        <f t="shared" si="486"/>
        <v>0.38199495790046151</v>
      </c>
      <c r="S268" s="46">
        <f t="shared" si="486"/>
        <v>0.39603540335272752</v>
      </c>
      <c r="T268" s="46">
        <f t="shared" si="486"/>
        <v>0.38630913829705593</v>
      </c>
      <c r="U268" s="46">
        <f t="shared" si="486"/>
        <v>0.38241258265616973</v>
      </c>
      <c r="V268" s="46">
        <f t="shared" si="486"/>
        <v>0.38235070704922636</v>
      </c>
      <c r="W268" s="46">
        <f t="shared" si="486"/>
        <v>0.37884188684564729</v>
      </c>
      <c r="X268" s="46">
        <f t="shared" si="486"/>
        <v>0.3717363466330238</v>
      </c>
      <c r="Y268" s="46">
        <f t="shared" si="486"/>
        <v>0.36548135501699475</v>
      </c>
      <c r="Z268" s="46">
        <f t="shared" si="486"/>
        <v>0.36007612394496014</v>
      </c>
      <c r="AA268" s="46">
        <f t="shared" si="486"/>
        <v>0.35411148325357067</v>
      </c>
      <c r="AB268" s="46">
        <f t="shared" si="486"/>
        <v>0.35275152320976211</v>
      </c>
      <c r="AC268" s="46">
        <f t="shared" si="486"/>
        <v>0.34235837481047637</v>
      </c>
      <c r="AD268" s="46">
        <f t="shared" si="486"/>
        <v>0.35691639231636751</v>
      </c>
      <c r="AE268" s="46">
        <f t="shared" si="486"/>
        <v>0.36865411264432857</v>
      </c>
      <c r="AF268" s="46">
        <f t="shared" si="486"/>
        <v>0.37141965407476635</v>
      </c>
      <c r="AG268" s="46">
        <f t="shared" si="486"/>
        <v>0.37971037909348049</v>
      </c>
      <c r="AH268" s="46">
        <f t="shared" si="486"/>
        <v>0.37564659951393875</v>
      </c>
      <c r="AI268" s="46">
        <f t="shared" si="486"/>
        <v>0.37851433735089529</v>
      </c>
      <c r="AJ268" s="46">
        <f t="shared" si="486"/>
        <v>0.37470837783578359</v>
      </c>
      <c r="AK268" s="46">
        <f t="shared" si="486"/>
        <v>0.37380964022083973</v>
      </c>
      <c r="AL268" s="46">
        <f t="shared" si="486"/>
        <v>0.37201104504764709</v>
      </c>
      <c r="AM268" s="46">
        <f t="shared" si="486"/>
        <v>0.36249491755870256</v>
      </c>
      <c r="AN268" s="46">
        <f t="shared" si="486"/>
        <v>0.35482365355717549</v>
      </c>
      <c r="AO268" s="46">
        <f t="shared" si="486"/>
        <v>0.35020371683338158</v>
      </c>
      <c r="AP268" s="46">
        <f t="shared" si="486"/>
        <v>0.35105771681980691</v>
      </c>
      <c r="AQ268" s="46">
        <f t="shared" si="486"/>
        <v>0.34854627049518028</v>
      </c>
      <c r="AR268" s="46">
        <f t="shared" si="486"/>
        <v>0.3455648693159129</v>
      </c>
      <c r="AS268" s="46">
        <f t="shared" si="486"/>
        <v>0.3348900960443657</v>
      </c>
      <c r="AT268" s="46">
        <f t="shared" si="486"/>
        <v>0.32388183687001709</v>
      </c>
      <c r="AU268" s="46">
        <f t="shared" si="486"/>
        <v>0.32911504092418659</v>
      </c>
      <c r="AV268" s="46">
        <f t="shared" si="486"/>
        <v>0.33094171424587382</v>
      </c>
      <c r="AW268" s="46">
        <f t="shared" si="486"/>
        <v>0.33234604008138569</v>
      </c>
      <c r="AX268" s="46">
        <f t="shared" si="486"/>
        <v>0.33816782255844957</v>
      </c>
      <c r="AY268" s="46">
        <f t="shared" si="486"/>
        <v>0.33089528665545598</v>
      </c>
      <c r="AZ268" s="46">
        <f t="shared" si="486"/>
        <v>0.3504009897075156</v>
      </c>
      <c r="BA268" s="46">
        <f t="shared" si="486"/>
        <v>0.33927929689680947</v>
      </c>
      <c r="BB268" s="46">
        <f t="shared" si="486"/>
        <v>0.34501196495755115</v>
      </c>
      <c r="BC268" s="46">
        <f t="shared" si="486"/>
        <v>0.34868104651509024</v>
      </c>
      <c r="BD268" s="46">
        <f t="shared" si="486"/>
        <v>0.34581946697552746</v>
      </c>
      <c r="BE268" s="46">
        <f t="shared" si="486"/>
        <v>0.34962105856303749</v>
      </c>
      <c r="BF268" s="46">
        <f t="shared" si="486"/>
        <v>0.35040746871672213</v>
      </c>
      <c r="BG268" s="215">
        <f t="shared" si="486"/>
        <v>0.35982381639064148</v>
      </c>
      <c r="BH268" s="215">
        <f t="shared" si="486"/>
        <v>0.35621834902358074</v>
      </c>
      <c r="BI268" s="215">
        <f t="shared" si="486"/>
        <v>0.36128548611495187</v>
      </c>
      <c r="BJ268" s="215">
        <f t="shared" si="486"/>
        <v>0</v>
      </c>
    </row>
    <row r="269" spans="1:62">
      <c r="A269" s="38" t="s">
        <v>358</v>
      </c>
      <c r="B269" s="38" t="s">
        <v>838</v>
      </c>
      <c r="C269" s="38"/>
      <c r="D269" s="38" t="s">
        <v>12</v>
      </c>
      <c r="E269" s="46">
        <f>J241*E253+J240*E259</f>
        <v>0</v>
      </c>
      <c r="F269" s="46">
        <f t="shared" ref="F269:BJ269" si="487">K241*F253+K240*F259</f>
        <v>1.6612699263456089E-3</v>
      </c>
      <c r="G269" s="46">
        <f t="shared" si="487"/>
        <v>3.348460700272479E-3</v>
      </c>
      <c r="H269" s="46">
        <f t="shared" si="487"/>
        <v>4.9484751751824822E-3</v>
      </c>
      <c r="I269" s="46">
        <f t="shared" si="487"/>
        <v>6.471091831140351E-3</v>
      </c>
      <c r="J269" s="46">
        <f t="shared" si="487"/>
        <v>8.0549427709923661E-3</v>
      </c>
      <c r="K269" s="46">
        <f t="shared" si="487"/>
        <v>1.0103444098360656E-2</v>
      </c>
      <c r="L269" s="46">
        <f t="shared" si="487"/>
        <v>1.204891279681275E-2</v>
      </c>
      <c r="M269" s="46">
        <f t="shared" si="487"/>
        <v>1.3722570045300113E-2</v>
      </c>
      <c r="N269" s="46">
        <f t="shared" si="487"/>
        <v>1.5562786017324351E-2</v>
      </c>
      <c r="O269" s="46">
        <f t="shared" si="487"/>
        <v>1.7225346740801308E-2</v>
      </c>
      <c r="P269" s="46">
        <f t="shared" si="487"/>
        <v>1.8996182787855496E-2</v>
      </c>
      <c r="Q269" s="46">
        <f t="shared" si="487"/>
        <v>2.0905379051383399E-2</v>
      </c>
      <c r="R269" s="46">
        <f t="shared" si="487"/>
        <v>2.2653577695497633E-2</v>
      </c>
      <c r="S269" s="46">
        <f t="shared" si="487"/>
        <v>2.4392580405862455E-2</v>
      </c>
      <c r="T269" s="46">
        <f t="shared" si="487"/>
        <v>2.6114833389830509E-2</v>
      </c>
      <c r="U269" s="46">
        <f t="shared" si="487"/>
        <v>2.8041313211095438E-2</v>
      </c>
      <c r="V269" s="46">
        <f t="shared" si="487"/>
        <v>2.9791263854728182E-2</v>
      </c>
      <c r="W269" s="46">
        <f t="shared" si="487"/>
        <v>3.1495661908065187E-2</v>
      </c>
      <c r="X269" s="46">
        <f t="shared" si="487"/>
        <v>3.3241244810344829E-2</v>
      </c>
      <c r="Y269" s="46">
        <f t="shared" si="487"/>
        <v>3.5008010159465024E-2</v>
      </c>
      <c r="Z269" s="46">
        <f t="shared" si="487"/>
        <v>3.6574262192534381E-2</v>
      </c>
      <c r="AA269" s="46">
        <f t="shared" si="487"/>
        <v>3.8405708831663971E-2</v>
      </c>
      <c r="AB269" s="46">
        <f t="shared" si="487"/>
        <v>4.0076783666468135E-2</v>
      </c>
      <c r="AC269" s="46">
        <f t="shared" si="487"/>
        <v>4.1800950459265636E-2</v>
      </c>
      <c r="AD269" s="46">
        <f t="shared" si="487"/>
        <v>4.3322055033521059E-2</v>
      </c>
      <c r="AE269" s="46">
        <f t="shared" si="487"/>
        <v>4.5186382201678532E-2</v>
      </c>
      <c r="AF269" s="46">
        <f t="shared" si="487"/>
        <v>4.6901207935086467E-2</v>
      </c>
      <c r="AG269" s="46">
        <f t="shared" si="487"/>
        <v>4.915306293214286E-2</v>
      </c>
      <c r="AH269" s="46">
        <f t="shared" si="487"/>
        <v>5.0974665411764708E-2</v>
      </c>
      <c r="AI269" s="46">
        <f t="shared" si="487"/>
        <v>5.2662067614229244E-2</v>
      </c>
      <c r="AJ269" s="46">
        <f t="shared" si="487"/>
        <v>5.4415780097023581E-2</v>
      </c>
      <c r="AK269" s="46">
        <f t="shared" si="487"/>
        <v>5.6231364878411447E-2</v>
      </c>
      <c r="AL269" s="46">
        <f t="shared" si="487"/>
        <v>5.8275704798050394E-2</v>
      </c>
      <c r="AM269" s="46">
        <f t="shared" si="487"/>
        <v>5.9793721830542865E-2</v>
      </c>
      <c r="AN269" s="46">
        <f t="shared" si="487"/>
        <v>6.0842942348472331E-2</v>
      </c>
      <c r="AO269" s="46">
        <f t="shared" si="487"/>
        <v>6.305736580738705E-2</v>
      </c>
      <c r="AP269" s="46">
        <f t="shared" si="487"/>
        <v>6.571824122385575E-2</v>
      </c>
      <c r="AQ269" s="46">
        <f t="shared" si="487"/>
        <v>6.75443858521588E-2</v>
      </c>
      <c r="AR269" s="46">
        <f t="shared" si="487"/>
        <v>6.9322791916860541E-2</v>
      </c>
      <c r="AS269" s="46">
        <f t="shared" si="487"/>
        <v>7.0908714965460334E-2</v>
      </c>
      <c r="AT269" s="46">
        <f t="shared" si="487"/>
        <v>7.2837667809315054E-2</v>
      </c>
      <c r="AU269" s="46">
        <f t="shared" si="487"/>
        <v>7.4844320945833334E-2</v>
      </c>
      <c r="AV269" s="46">
        <f t="shared" si="487"/>
        <v>7.6828005478139338E-2</v>
      </c>
      <c r="AW269" s="46">
        <f t="shared" si="487"/>
        <v>7.8734662343532949E-2</v>
      </c>
      <c r="AX269" s="46">
        <f t="shared" si="487"/>
        <v>8.0665450640939593E-2</v>
      </c>
      <c r="AY269" s="46">
        <f t="shared" si="487"/>
        <v>8.2514052924984149E-2</v>
      </c>
      <c r="AZ269" s="46">
        <f t="shared" si="487"/>
        <v>8.4363504269662909E-2</v>
      </c>
      <c r="BA269" s="46">
        <f t="shared" si="487"/>
        <v>8.6334382662513143E-2</v>
      </c>
      <c r="BB269" s="46">
        <f t="shared" si="487"/>
        <v>8.8331531738253061E-2</v>
      </c>
      <c r="BC269" s="46">
        <f t="shared" si="487"/>
        <v>9.1012140944803588E-2</v>
      </c>
      <c r="BD269" s="46">
        <f t="shared" si="487"/>
        <v>9.2380834324266164E-2</v>
      </c>
      <c r="BE269" s="46">
        <f t="shared" si="487"/>
        <v>9.4338940306217145E-2</v>
      </c>
      <c r="BF269" s="46">
        <f t="shared" si="487"/>
        <v>9.5756037916238393E-2</v>
      </c>
      <c r="BG269" s="215">
        <f t="shared" si="487"/>
        <v>9.7013655783634689E-2</v>
      </c>
      <c r="BH269" s="215">
        <f t="shared" si="487"/>
        <v>9.8342720322984023E-2</v>
      </c>
      <c r="BI269" s="215">
        <f t="shared" si="487"/>
        <v>9.9866468760819782E-2</v>
      </c>
      <c r="BJ269" s="215">
        <f t="shared" si="487"/>
        <v>0</v>
      </c>
    </row>
    <row r="270" spans="1:62">
      <c r="A270" s="38" t="s">
        <v>358</v>
      </c>
      <c r="B270" s="38" t="s">
        <v>945</v>
      </c>
      <c r="C270" s="38"/>
      <c r="D270" s="38" t="s">
        <v>12</v>
      </c>
      <c r="E270" s="46">
        <f>J241*E251+J240*E257</f>
        <v>0.2892992185783792</v>
      </c>
      <c r="F270" s="46">
        <f t="shared" ref="F270:BJ270" si="488">K241*F251+K240*F257</f>
        <v>0.28423321502071497</v>
      </c>
      <c r="G270" s="46">
        <f t="shared" si="488"/>
        <v>0.2841154390517906</v>
      </c>
      <c r="H270" s="46">
        <f t="shared" si="488"/>
        <v>0.27764546949765134</v>
      </c>
      <c r="I270" s="46">
        <f t="shared" si="488"/>
        <v>0.27010602998064537</v>
      </c>
      <c r="J270" s="46">
        <f t="shared" si="488"/>
        <v>0.26680910633249533</v>
      </c>
      <c r="K270" s="46">
        <f t="shared" si="488"/>
        <v>0.27665138619950036</v>
      </c>
      <c r="L270" s="46">
        <f t="shared" si="488"/>
        <v>0.28053419154028064</v>
      </c>
      <c r="M270" s="46">
        <f t="shared" si="488"/>
        <v>0.277343106935384</v>
      </c>
      <c r="N270" s="46">
        <f t="shared" si="488"/>
        <v>0.27737484809655177</v>
      </c>
      <c r="O270" s="46">
        <f t="shared" si="488"/>
        <v>0.26628905127829583</v>
      </c>
      <c r="P270" s="46">
        <f t="shared" si="488"/>
        <v>0.26702213801392344</v>
      </c>
      <c r="Q270" s="46">
        <f t="shared" si="488"/>
        <v>0.27850885279243831</v>
      </c>
      <c r="R270" s="46">
        <f t="shared" si="488"/>
        <v>0.28104656997867139</v>
      </c>
      <c r="S270" s="46">
        <f t="shared" si="488"/>
        <v>0.26555026500485501</v>
      </c>
      <c r="T270" s="46">
        <f t="shared" si="488"/>
        <v>0.26564828632206794</v>
      </c>
      <c r="U270" s="46">
        <f t="shared" si="488"/>
        <v>0.26621678880766914</v>
      </c>
      <c r="V270" s="46">
        <f t="shared" si="488"/>
        <v>0.262006883221166</v>
      </c>
      <c r="W270" s="46">
        <f t="shared" si="488"/>
        <v>0.26107653651838331</v>
      </c>
      <c r="X270" s="46">
        <f t="shared" si="488"/>
        <v>0.26394952570603236</v>
      </c>
      <c r="Y270" s="46">
        <f t="shared" si="488"/>
        <v>0.26601009199657605</v>
      </c>
      <c r="Z270" s="46">
        <f t="shared" si="488"/>
        <v>0.26623933842094355</v>
      </c>
      <c r="AA270" s="46">
        <f t="shared" si="488"/>
        <v>0.27638776242156143</v>
      </c>
      <c r="AB270" s="46">
        <f t="shared" si="488"/>
        <v>0.2761804746504487</v>
      </c>
      <c r="AC270" s="46">
        <f t="shared" si="488"/>
        <v>0.2736493281158518</v>
      </c>
      <c r="AD270" s="46">
        <f t="shared" si="488"/>
        <v>0.24539328352427917</v>
      </c>
      <c r="AE270" s="46">
        <f t="shared" si="488"/>
        <v>0.22056240037185748</v>
      </c>
      <c r="AF270" s="46">
        <f t="shared" si="488"/>
        <v>0.2129224023734396</v>
      </c>
      <c r="AG270" s="46">
        <f t="shared" si="488"/>
        <v>0.20496552982754643</v>
      </c>
      <c r="AH270" s="46">
        <f t="shared" si="488"/>
        <v>0.21042493906836712</v>
      </c>
      <c r="AI270" s="46">
        <f t="shared" si="488"/>
        <v>0.19039740448683129</v>
      </c>
      <c r="AJ270" s="46">
        <f t="shared" si="488"/>
        <v>0.17447500954114192</v>
      </c>
      <c r="AK270" s="46">
        <f t="shared" si="488"/>
        <v>0.15781008704051419</v>
      </c>
      <c r="AL270" s="46">
        <f t="shared" si="488"/>
        <v>0.14863961480715582</v>
      </c>
      <c r="AM270" s="46">
        <f t="shared" si="488"/>
        <v>0.14191013360988713</v>
      </c>
      <c r="AN270" s="46">
        <f t="shared" si="488"/>
        <v>0.14220929694601064</v>
      </c>
      <c r="AO270" s="46">
        <f t="shared" si="488"/>
        <v>0.1457023036723758</v>
      </c>
      <c r="AP270" s="46">
        <f t="shared" si="488"/>
        <v>0.14256346399407052</v>
      </c>
      <c r="AQ270" s="46">
        <f t="shared" si="488"/>
        <v>0.1361062181692175</v>
      </c>
      <c r="AR270" s="46">
        <f t="shared" si="488"/>
        <v>0.12990370858780254</v>
      </c>
      <c r="AS270" s="46">
        <f t="shared" si="488"/>
        <v>0.12520272246893013</v>
      </c>
      <c r="AT270" s="46">
        <f t="shared" si="488"/>
        <v>0.13325531545594987</v>
      </c>
      <c r="AU270" s="46">
        <f t="shared" si="488"/>
        <v>0.13231586752980845</v>
      </c>
      <c r="AV270" s="46">
        <f t="shared" si="488"/>
        <v>0.1318670964079845</v>
      </c>
      <c r="AW270" s="46">
        <f t="shared" si="488"/>
        <v>0.13089685182671967</v>
      </c>
      <c r="AX270" s="46">
        <f t="shared" si="488"/>
        <v>0.12871212725292003</v>
      </c>
      <c r="AY270" s="46">
        <f t="shared" si="488"/>
        <v>0.13689659665117959</v>
      </c>
      <c r="AZ270" s="46">
        <f t="shared" si="488"/>
        <v>0.12544984779688342</v>
      </c>
      <c r="BA270" s="46">
        <f t="shared" si="488"/>
        <v>0.13379262835842473</v>
      </c>
      <c r="BB270" s="46">
        <f t="shared" si="488"/>
        <v>0.13263959973129175</v>
      </c>
      <c r="BC270" s="46">
        <f t="shared" si="488"/>
        <v>0.13420193678713238</v>
      </c>
      <c r="BD270" s="46">
        <f t="shared" si="488"/>
        <v>0.13849864860974681</v>
      </c>
      <c r="BE270" s="46">
        <f t="shared" si="488"/>
        <v>0.13533155579161077</v>
      </c>
      <c r="BF270" s="46">
        <f t="shared" si="488"/>
        <v>0.13359462445650008</v>
      </c>
      <c r="BG270" s="215">
        <f t="shared" si="488"/>
        <v>0.12743045382399881</v>
      </c>
      <c r="BH270" s="215">
        <f t="shared" si="488"/>
        <v>0.12614846839823479</v>
      </c>
      <c r="BI270" s="215">
        <f t="shared" si="488"/>
        <v>0.12287094674408641</v>
      </c>
      <c r="BJ270" s="215">
        <f t="shared" si="488"/>
        <v>0</v>
      </c>
    </row>
    <row r="271" spans="1:62">
      <c r="A271" s="38" t="s">
        <v>358</v>
      </c>
      <c r="B271" s="38" t="s">
        <v>385</v>
      </c>
      <c r="C271" s="38"/>
      <c r="D271" s="38" t="s">
        <v>12</v>
      </c>
      <c r="E271" s="46">
        <f>J242*E248+J241*E254+J240*E260</f>
        <v>0.19884584979391656</v>
      </c>
      <c r="F271" s="46">
        <f t="shared" ref="F271:BJ271" si="489">K242*F248+K241*F254+K240*F260</f>
        <v>0.19424331044516779</v>
      </c>
      <c r="G271" s="46">
        <f t="shared" si="489"/>
        <v>0.19047525034533014</v>
      </c>
      <c r="H271" s="46">
        <f t="shared" si="489"/>
        <v>0.18588517379402508</v>
      </c>
      <c r="I271" s="46">
        <f t="shared" si="489"/>
        <v>0.18133803136222257</v>
      </c>
      <c r="J271" s="46">
        <f t="shared" si="489"/>
        <v>0.17742253243913478</v>
      </c>
      <c r="K271" s="46">
        <f t="shared" si="489"/>
        <v>0.17476672646504376</v>
      </c>
      <c r="L271" s="46">
        <f t="shared" si="489"/>
        <v>0.17139130595507954</v>
      </c>
      <c r="M271" s="46">
        <f t="shared" si="489"/>
        <v>0.16746317231146449</v>
      </c>
      <c r="N271" s="46">
        <f t="shared" si="489"/>
        <v>0.16377578365571982</v>
      </c>
      <c r="O271" s="46">
        <f t="shared" si="489"/>
        <v>0.15467570996751229</v>
      </c>
      <c r="P271" s="46">
        <f t="shared" si="489"/>
        <v>0.15260047008122218</v>
      </c>
      <c r="Q271" s="46">
        <f t="shared" si="489"/>
        <v>0.15519703384491113</v>
      </c>
      <c r="R271" s="46">
        <f t="shared" si="489"/>
        <v>0.15414196149946902</v>
      </c>
      <c r="S271" s="46">
        <f t="shared" si="489"/>
        <v>0.14395024236480741</v>
      </c>
      <c r="T271" s="46">
        <f t="shared" si="489"/>
        <v>0.14178116438404448</v>
      </c>
      <c r="U271" s="46">
        <f t="shared" si="489"/>
        <v>0.13874004262147727</v>
      </c>
      <c r="V271" s="46">
        <f t="shared" si="489"/>
        <v>0.13428863959178847</v>
      </c>
      <c r="W271" s="46">
        <f t="shared" si="489"/>
        <v>0.13158726037113519</v>
      </c>
      <c r="X271" s="46">
        <f t="shared" si="489"/>
        <v>0.13038219230779477</v>
      </c>
      <c r="Y271" s="46">
        <f t="shared" si="489"/>
        <v>0.12859915384529819</v>
      </c>
      <c r="Z271" s="46">
        <f t="shared" si="489"/>
        <v>0.12789905534598398</v>
      </c>
      <c r="AA271" s="46">
        <f t="shared" si="489"/>
        <v>0.1250198443072783</v>
      </c>
      <c r="AB271" s="46">
        <f t="shared" si="489"/>
        <v>0.12364812879861004</v>
      </c>
      <c r="AC271" s="46">
        <f t="shared" si="489"/>
        <v>0.12752054582393985</v>
      </c>
      <c r="AD271" s="46">
        <f t="shared" si="489"/>
        <v>0.13058954295854069</v>
      </c>
      <c r="AE271" s="46">
        <f t="shared" si="489"/>
        <v>0.13526144447234092</v>
      </c>
      <c r="AF271" s="46">
        <f t="shared" si="489"/>
        <v>0.1356508916418904</v>
      </c>
      <c r="AG271" s="46">
        <f t="shared" si="489"/>
        <v>0.13639896088401934</v>
      </c>
      <c r="AH271" s="46">
        <f t="shared" si="489"/>
        <v>0.13459520279078771</v>
      </c>
      <c r="AI271" s="46">
        <f t="shared" si="489"/>
        <v>0.1398540090539131</v>
      </c>
      <c r="AJ271" s="46">
        <f t="shared" si="489"/>
        <v>0.14164405292858517</v>
      </c>
      <c r="AK271" s="46">
        <f t="shared" si="489"/>
        <v>0.14283056424530605</v>
      </c>
      <c r="AL271" s="46">
        <f t="shared" si="489"/>
        <v>0.14234151287292224</v>
      </c>
      <c r="AM271" s="46">
        <f t="shared" si="489"/>
        <v>0.14225273667612751</v>
      </c>
      <c r="AN271" s="46">
        <f t="shared" si="489"/>
        <v>0.13807079215414653</v>
      </c>
      <c r="AO271" s="46">
        <f t="shared" si="489"/>
        <v>0.13510315050623578</v>
      </c>
      <c r="AP271" s="46">
        <f t="shared" si="489"/>
        <v>0.13356112625190891</v>
      </c>
      <c r="AQ271" s="46">
        <f t="shared" si="489"/>
        <v>0.13238931801390597</v>
      </c>
      <c r="AR271" s="46">
        <f t="shared" si="489"/>
        <v>0.13128632540568089</v>
      </c>
      <c r="AS271" s="46">
        <f t="shared" si="489"/>
        <v>0.13178851634234673</v>
      </c>
      <c r="AT271" s="46">
        <f t="shared" si="489"/>
        <v>0.12745104733852336</v>
      </c>
      <c r="AU271" s="46">
        <f t="shared" si="489"/>
        <v>0.12552210450241713</v>
      </c>
      <c r="AV271" s="46">
        <f t="shared" si="489"/>
        <v>0.12526373543334041</v>
      </c>
      <c r="AW271" s="46">
        <f t="shared" si="489"/>
        <v>0.12472729754203922</v>
      </c>
      <c r="AX271" s="46">
        <f t="shared" si="489"/>
        <v>0.12324580884654474</v>
      </c>
      <c r="AY271" s="46">
        <f t="shared" si="489"/>
        <v>0.11716965409717789</v>
      </c>
      <c r="AZ271" s="46">
        <f t="shared" si="489"/>
        <v>0.11978191120041096</v>
      </c>
      <c r="BA271" s="46">
        <f t="shared" si="489"/>
        <v>0.11589846026257108</v>
      </c>
      <c r="BB271" s="46">
        <f t="shared" si="489"/>
        <v>0.11308142906490007</v>
      </c>
      <c r="BC271" s="46">
        <f t="shared" si="489"/>
        <v>0.11006473210394968</v>
      </c>
      <c r="BD271" s="46">
        <f t="shared" si="489"/>
        <v>0.10578668570468444</v>
      </c>
      <c r="BE271" s="46">
        <f t="shared" si="489"/>
        <v>0.10686922876226199</v>
      </c>
      <c r="BF271" s="46">
        <f t="shared" si="489"/>
        <v>0.10549837955169936</v>
      </c>
      <c r="BG271" s="215">
        <f t="shared" si="489"/>
        <v>0.10498015971777941</v>
      </c>
      <c r="BH271" s="215">
        <f t="shared" si="489"/>
        <v>0.10457572058437152</v>
      </c>
      <c r="BI271" s="215">
        <f t="shared" si="489"/>
        <v>0.10604912846915265</v>
      </c>
      <c r="BJ271" s="215">
        <f t="shared" si="489"/>
        <v>0</v>
      </c>
    </row>
    <row r="272" spans="1:62">
      <c r="A272" s="183" t="s">
        <v>725</v>
      </c>
      <c r="B272" s="183" t="s">
        <v>666</v>
      </c>
      <c r="C272" s="183"/>
      <c r="D272" s="183" t="s">
        <v>12</v>
      </c>
      <c r="E272" s="216">
        <f>SUM(E264:E271)</f>
        <v>1</v>
      </c>
      <c r="F272" s="216">
        <f t="shared" ref="F272:BJ272" si="490">SUM(F264:F271)</f>
        <v>1</v>
      </c>
      <c r="G272" s="216">
        <f t="shared" si="490"/>
        <v>1</v>
      </c>
      <c r="H272" s="216">
        <f t="shared" si="490"/>
        <v>1</v>
      </c>
      <c r="I272" s="216">
        <f t="shared" si="490"/>
        <v>0.99999999999999989</v>
      </c>
      <c r="J272" s="216">
        <f t="shared" si="490"/>
        <v>1</v>
      </c>
      <c r="K272" s="216">
        <f t="shared" si="490"/>
        <v>1</v>
      </c>
      <c r="L272" s="216">
        <f t="shared" si="490"/>
        <v>1</v>
      </c>
      <c r="M272" s="216">
        <f t="shared" si="490"/>
        <v>0.99999999999999989</v>
      </c>
      <c r="N272" s="216">
        <f t="shared" si="490"/>
        <v>1</v>
      </c>
      <c r="O272" s="216">
        <f t="shared" si="490"/>
        <v>1.0000000000000002</v>
      </c>
      <c r="P272" s="216">
        <f t="shared" si="490"/>
        <v>1</v>
      </c>
      <c r="Q272" s="216">
        <f t="shared" si="490"/>
        <v>0.99999999999999989</v>
      </c>
      <c r="R272" s="216">
        <f t="shared" si="490"/>
        <v>1</v>
      </c>
      <c r="S272" s="216">
        <f t="shared" si="490"/>
        <v>1</v>
      </c>
      <c r="T272" s="216">
        <f t="shared" si="490"/>
        <v>1</v>
      </c>
      <c r="U272" s="216">
        <f t="shared" si="490"/>
        <v>1.0000000000000002</v>
      </c>
      <c r="V272" s="216">
        <f t="shared" si="490"/>
        <v>1</v>
      </c>
      <c r="W272" s="216">
        <f t="shared" si="490"/>
        <v>1</v>
      </c>
      <c r="X272" s="216">
        <f t="shared" si="490"/>
        <v>1</v>
      </c>
      <c r="Y272" s="216">
        <f t="shared" si="490"/>
        <v>1</v>
      </c>
      <c r="Z272" s="216">
        <f t="shared" si="490"/>
        <v>1</v>
      </c>
      <c r="AA272" s="216">
        <f t="shared" si="490"/>
        <v>1</v>
      </c>
      <c r="AB272" s="216">
        <f t="shared" si="490"/>
        <v>1</v>
      </c>
      <c r="AC272" s="216">
        <f t="shared" si="490"/>
        <v>1.0000000000000002</v>
      </c>
      <c r="AD272" s="216">
        <f t="shared" si="490"/>
        <v>1</v>
      </c>
      <c r="AE272" s="216">
        <f t="shared" si="490"/>
        <v>1</v>
      </c>
      <c r="AF272" s="216">
        <f t="shared" si="490"/>
        <v>1</v>
      </c>
      <c r="AG272" s="216">
        <f t="shared" si="490"/>
        <v>1</v>
      </c>
      <c r="AH272" s="216">
        <f t="shared" si="490"/>
        <v>1</v>
      </c>
      <c r="AI272" s="216">
        <f t="shared" si="490"/>
        <v>0.99999999999999989</v>
      </c>
      <c r="AJ272" s="216">
        <f t="shared" si="490"/>
        <v>0.99999999999999989</v>
      </c>
      <c r="AK272" s="216">
        <f t="shared" si="490"/>
        <v>1</v>
      </c>
      <c r="AL272" s="216">
        <f t="shared" si="490"/>
        <v>1</v>
      </c>
      <c r="AM272" s="216">
        <f t="shared" si="490"/>
        <v>1</v>
      </c>
      <c r="AN272" s="216">
        <f t="shared" si="490"/>
        <v>0.99999999999999989</v>
      </c>
      <c r="AO272" s="216">
        <f t="shared" si="490"/>
        <v>1</v>
      </c>
      <c r="AP272" s="216">
        <f t="shared" si="490"/>
        <v>1</v>
      </c>
      <c r="AQ272" s="216">
        <f t="shared" si="490"/>
        <v>1</v>
      </c>
      <c r="AR272" s="216">
        <f t="shared" si="490"/>
        <v>1.0000000000000002</v>
      </c>
      <c r="AS272" s="216">
        <f t="shared" si="490"/>
        <v>1</v>
      </c>
      <c r="AT272" s="216">
        <f t="shared" si="490"/>
        <v>1</v>
      </c>
      <c r="AU272" s="216">
        <f t="shared" si="490"/>
        <v>1</v>
      </c>
      <c r="AV272" s="216">
        <f t="shared" si="490"/>
        <v>1</v>
      </c>
      <c r="AW272" s="216">
        <f t="shared" si="490"/>
        <v>1</v>
      </c>
      <c r="AX272" s="216">
        <f t="shared" si="490"/>
        <v>1</v>
      </c>
      <c r="AY272" s="216">
        <f t="shared" si="490"/>
        <v>1</v>
      </c>
      <c r="AZ272" s="216">
        <f t="shared" si="490"/>
        <v>1</v>
      </c>
      <c r="BA272" s="216">
        <f t="shared" si="490"/>
        <v>1</v>
      </c>
      <c r="BB272" s="216">
        <f t="shared" si="490"/>
        <v>1</v>
      </c>
      <c r="BC272" s="216">
        <f t="shared" si="490"/>
        <v>1.000000000346476</v>
      </c>
      <c r="BD272" s="216">
        <f t="shared" si="490"/>
        <v>1</v>
      </c>
      <c r="BE272" s="216">
        <f t="shared" si="490"/>
        <v>1</v>
      </c>
      <c r="BF272" s="216">
        <f t="shared" si="490"/>
        <v>1</v>
      </c>
      <c r="BG272" s="216">
        <f t="shared" si="490"/>
        <v>1</v>
      </c>
      <c r="BH272" s="216">
        <f t="shared" si="490"/>
        <v>1.0000000000000002</v>
      </c>
      <c r="BI272" s="216">
        <f t="shared" si="490"/>
        <v>0.99999999999999978</v>
      </c>
      <c r="BJ272" s="216">
        <f t="shared" si="490"/>
        <v>0</v>
      </c>
    </row>
    <row r="277" spans="1:63">
      <c r="A277" s="344" t="s">
        <v>738</v>
      </c>
      <c r="B277" s="344"/>
    </row>
    <row r="278" spans="1:63">
      <c r="G278" s="20">
        <v>1960</v>
      </c>
      <c r="H278" s="20">
        <f>G278+1</f>
        <v>1961</v>
      </c>
      <c r="I278" s="20">
        <f t="shared" ref="I278" si="491">H278+1</f>
        <v>1962</v>
      </c>
      <c r="J278" s="20">
        <f t="shared" ref="J278" si="492">I278+1</f>
        <v>1963</v>
      </c>
      <c r="K278" s="20">
        <f t="shared" ref="K278" si="493">J278+1</f>
        <v>1964</v>
      </c>
      <c r="L278" s="20">
        <f t="shared" ref="L278" si="494">K278+1</f>
        <v>1965</v>
      </c>
      <c r="M278" s="20">
        <f t="shared" ref="M278" si="495">L278+1</f>
        <v>1966</v>
      </c>
      <c r="N278" s="20">
        <f t="shared" ref="N278" si="496">M278+1</f>
        <v>1967</v>
      </c>
      <c r="O278" s="20">
        <f t="shared" ref="O278" si="497">N278+1</f>
        <v>1968</v>
      </c>
      <c r="P278" s="20">
        <f t="shared" ref="P278" si="498">O278+1</f>
        <v>1969</v>
      </c>
      <c r="Q278" s="20">
        <f t="shared" ref="Q278" si="499">P278+1</f>
        <v>1970</v>
      </c>
      <c r="R278" s="20">
        <f t="shared" ref="R278" si="500">Q278+1</f>
        <v>1971</v>
      </c>
      <c r="S278" s="20">
        <f t="shared" ref="S278" si="501">R278+1</f>
        <v>1972</v>
      </c>
      <c r="T278" s="20">
        <f t="shared" ref="T278" si="502">S278+1</f>
        <v>1973</v>
      </c>
      <c r="U278" s="20">
        <f t="shared" ref="U278" si="503">T278+1</f>
        <v>1974</v>
      </c>
      <c r="V278" s="20">
        <f t="shared" ref="V278" si="504">U278+1</f>
        <v>1975</v>
      </c>
      <c r="W278" s="20">
        <f t="shared" ref="W278" si="505">V278+1</f>
        <v>1976</v>
      </c>
      <c r="X278" s="20">
        <f t="shared" ref="X278" si="506">W278+1</f>
        <v>1977</v>
      </c>
      <c r="Y278" s="20">
        <f t="shared" ref="Y278" si="507">X278+1</f>
        <v>1978</v>
      </c>
      <c r="Z278" s="20">
        <f t="shared" ref="Z278" si="508">Y278+1</f>
        <v>1979</v>
      </c>
      <c r="AA278" s="20">
        <f t="shared" ref="AA278" si="509">Z278+1</f>
        <v>1980</v>
      </c>
      <c r="AB278" s="20">
        <f t="shared" ref="AB278" si="510">AA278+1</f>
        <v>1981</v>
      </c>
      <c r="AC278" s="20">
        <f>AB278+1</f>
        <v>1982</v>
      </c>
      <c r="AD278" s="20">
        <f t="shared" ref="AD278" si="511">AC278+1</f>
        <v>1983</v>
      </c>
      <c r="AE278" s="20">
        <f t="shared" ref="AE278" si="512">AD278+1</f>
        <v>1984</v>
      </c>
      <c r="AF278" s="20">
        <f t="shared" ref="AF278" si="513">AE278+1</f>
        <v>1985</v>
      </c>
      <c r="AG278" s="20">
        <f t="shared" ref="AG278" si="514">AF278+1</f>
        <v>1986</v>
      </c>
      <c r="AH278" s="20">
        <f t="shared" ref="AH278" si="515">AG278+1</f>
        <v>1987</v>
      </c>
      <c r="AI278" s="20">
        <f t="shared" ref="AI278" si="516">AH278+1</f>
        <v>1988</v>
      </c>
      <c r="AJ278" s="20">
        <f t="shared" ref="AJ278" si="517">AI278+1</f>
        <v>1989</v>
      </c>
      <c r="AK278" s="20">
        <f t="shared" ref="AK278" si="518">AJ278+1</f>
        <v>1990</v>
      </c>
      <c r="AL278" s="20">
        <f t="shared" ref="AL278" si="519">AK278+1</f>
        <v>1991</v>
      </c>
      <c r="AM278" s="20">
        <f t="shared" ref="AM278" si="520">AL278+1</f>
        <v>1992</v>
      </c>
      <c r="AN278" s="20">
        <f t="shared" ref="AN278" si="521">AM278+1</f>
        <v>1993</v>
      </c>
      <c r="AO278" s="20">
        <f t="shared" ref="AO278" si="522">AN278+1</f>
        <v>1994</v>
      </c>
      <c r="AP278" s="20">
        <f t="shared" ref="AP278" si="523">AO278+1</f>
        <v>1995</v>
      </c>
      <c r="AQ278" s="20">
        <f t="shared" ref="AQ278" si="524">AP278+1</f>
        <v>1996</v>
      </c>
      <c r="AR278" s="20">
        <f t="shared" ref="AR278" si="525">AQ278+1</f>
        <v>1997</v>
      </c>
      <c r="AS278" s="20">
        <f t="shared" ref="AS278" si="526">AR278+1</f>
        <v>1998</v>
      </c>
      <c r="AT278" s="20">
        <f t="shared" ref="AT278" si="527">AS278+1</f>
        <v>1999</v>
      </c>
      <c r="AU278" s="20">
        <f t="shared" ref="AU278" si="528">AT278+1</f>
        <v>2000</v>
      </c>
      <c r="AV278" s="20">
        <f t="shared" ref="AV278" si="529">AU278+1</f>
        <v>2001</v>
      </c>
      <c r="AW278" s="20">
        <f t="shared" ref="AW278" si="530">AV278+1</f>
        <v>2002</v>
      </c>
      <c r="AX278" s="20">
        <f>AW278+1</f>
        <v>2003</v>
      </c>
      <c r="AY278" s="20">
        <f t="shared" ref="AY278" si="531">AX278+1</f>
        <v>2004</v>
      </c>
      <c r="AZ278" s="20">
        <f t="shared" ref="AZ278" si="532">AY278+1</f>
        <v>2005</v>
      </c>
      <c r="BA278" s="20">
        <f t="shared" ref="BA278" si="533">AZ278+1</f>
        <v>2006</v>
      </c>
      <c r="BB278" s="20">
        <f t="shared" ref="BB278" si="534">BA278+1</f>
        <v>2007</v>
      </c>
      <c r="BC278" s="20">
        <f t="shared" ref="BC278" si="535">BB278+1</f>
        <v>2008</v>
      </c>
      <c r="BD278" s="20">
        <f t="shared" ref="BD278" si="536">BC278+1</f>
        <v>2009</v>
      </c>
      <c r="BE278" s="20">
        <f t="shared" ref="BE278" si="537">BD278+1</f>
        <v>2010</v>
      </c>
      <c r="BF278" s="20">
        <f t="shared" ref="BF278" si="538">BE278+1</f>
        <v>2011</v>
      </c>
      <c r="BG278" s="20">
        <f t="shared" ref="BG278" si="539">BF278+1</f>
        <v>2012</v>
      </c>
      <c r="BH278" s="20">
        <f t="shared" ref="BH278" si="540">BG278+1</f>
        <v>2013</v>
      </c>
      <c r="BI278" s="20">
        <f t="shared" ref="BI278" si="541">BH278+1</f>
        <v>2014</v>
      </c>
      <c r="BJ278" s="20">
        <f t="shared" ref="BJ278" si="542">BI278+1</f>
        <v>2015</v>
      </c>
      <c r="BK278" s="20">
        <f t="shared" ref="BK278" si="543">BJ278+1</f>
        <v>2016</v>
      </c>
    </row>
    <row r="279" spans="1:63">
      <c r="A279" t="s">
        <v>7</v>
      </c>
      <c r="B279" t="s">
        <v>92</v>
      </c>
      <c r="C279" t="s">
        <v>18</v>
      </c>
      <c r="D279" t="s">
        <v>325</v>
      </c>
      <c r="E279">
        <v>1</v>
      </c>
      <c r="F279" t="s">
        <v>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595</v>
      </c>
      <c r="U279">
        <v>601</v>
      </c>
      <c r="V279">
        <v>821</v>
      </c>
      <c r="W279">
        <v>302</v>
      </c>
      <c r="X279">
        <v>222</v>
      </c>
      <c r="Y279">
        <v>193</v>
      </c>
      <c r="Z279">
        <v>172</v>
      </c>
      <c r="AA279">
        <v>143</v>
      </c>
      <c r="AB279">
        <v>128</v>
      </c>
      <c r="AC279">
        <v>218</v>
      </c>
      <c r="AD279">
        <v>195</v>
      </c>
      <c r="AE279">
        <v>183</v>
      </c>
      <c r="AF279">
        <v>225</v>
      </c>
      <c r="AG279">
        <v>201</v>
      </c>
      <c r="AH279">
        <v>195</v>
      </c>
      <c r="AI279">
        <v>196</v>
      </c>
      <c r="AJ279">
        <v>229</v>
      </c>
      <c r="AK279">
        <v>220</v>
      </c>
      <c r="AL279">
        <v>296</v>
      </c>
      <c r="AM279">
        <v>378</v>
      </c>
      <c r="AN279">
        <v>191</v>
      </c>
      <c r="AO279">
        <v>287</v>
      </c>
      <c r="AP279">
        <v>495</v>
      </c>
      <c r="AQ279">
        <v>306</v>
      </c>
      <c r="AR279">
        <v>334</v>
      </c>
      <c r="AS279">
        <v>353</v>
      </c>
      <c r="AT279">
        <v>323</v>
      </c>
      <c r="AU279">
        <v>301</v>
      </c>
      <c r="AV279">
        <v>283</v>
      </c>
      <c r="AW279">
        <v>275</v>
      </c>
      <c r="AX279">
        <v>290</v>
      </c>
      <c r="AY279">
        <v>246</v>
      </c>
      <c r="AZ279">
        <v>202</v>
      </c>
      <c r="BA279">
        <v>101</v>
      </c>
      <c r="BB279">
        <v>90</v>
      </c>
      <c r="BC279">
        <v>88</v>
      </c>
      <c r="BD279">
        <v>85</v>
      </c>
      <c r="BE279">
        <v>73</v>
      </c>
      <c r="BF279">
        <v>51</v>
      </c>
      <c r="BG279">
        <v>54</v>
      </c>
      <c r="BH279">
        <v>33</v>
      </c>
      <c r="BI279">
        <v>41</v>
      </c>
      <c r="BJ279">
        <v>17</v>
      </c>
      <c r="BK279">
        <v>21</v>
      </c>
    </row>
    <row r="280" spans="1:63">
      <c r="A280" t="s">
        <v>7</v>
      </c>
      <c r="B280" t="s">
        <v>59</v>
      </c>
      <c r="C280" t="s">
        <v>64</v>
      </c>
      <c r="D280" t="s">
        <v>739</v>
      </c>
      <c r="E280">
        <v>-0.66666666666666663</v>
      </c>
      <c r="F280" t="s">
        <v>11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788</v>
      </c>
      <c r="O280">
        <v>994</v>
      </c>
      <c r="P280">
        <v>477</v>
      </c>
      <c r="Q280">
        <v>554</v>
      </c>
      <c r="R280">
        <v>625</v>
      </c>
      <c r="S280">
        <v>590</v>
      </c>
      <c r="T280">
        <v>468</v>
      </c>
      <c r="U280">
        <v>472</v>
      </c>
      <c r="V280">
        <v>454</v>
      </c>
      <c r="W280">
        <v>381</v>
      </c>
      <c r="X280">
        <v>37</v>
      </c>
      <c r="Y280">
        <v>30</v>
      </c>
      <c r="Z280">
        <v>23</v>
      </c>
      <c r="AA280">
        <v>25</v>
      </c>
      <c r="AB280">
        <v>14</v>
      </c>
      <c r="AC280">
        <v>26</v>
      </c>
      <c r="AD280">
        <v>23</v>
      </c>
      <c r="AE280">
        <v>31</v>
      </c>
      <c r="AF280">
        <v>24</v>
      </c>
      <c r="AG280">
        <v>21</v>
      </c>
      <c r="AH280">
        <v>19</v>
      </c>
      <c r="AI280">
        <v>24</v>
      </c>
      <c r="AJ280">
        <v>19</v>
      </c>
      <c r="AK280">
        <v>14</v>
      </c>
      <c r="AL280">
        <v>19</v>
      </c>
      <c r="AM280">
        <v>29</v>
      </c>
      <c r="AN280">
        <v>19</v>
      </c>
      <c r="AO280">
        <v>24</v>
      </c>
      <c r="AP280">
        <v>38</v>
      </c>
      <c r="AQ280">
        <v>29</v>
      </c>
      <c r="AR280">
        <v>11</v>
      </c>
      <c r="AS280">
        <v>28</v>
      </c>
      <c r="AT280">
        <v>86</v>
      </c>
      <c r="AU280">
        <v>83</v>
      </c>
      <c r="AV280">
        <v>83</v>
      </c>
      <c r="AW280">
        <v>97</v>
      </c>
      <c r="AX280">
        <v>117</v>
      </c>
      <c r="AY280">
        <v>60</v>
      </c>
      <c r="AZ280">
        <v>41</v>
      </c>
      <c r="BA280">
        <v>157</v>
      </c>
      <c r="BB280">
        <v>144</v>
      </c>
      <c r="BC280">
        <v>148</v>
      </c>
      <c r="BD280">
        <v>131</v>
      </c>
      <c r="BE280">
        <v>109</v>
      </c>
      <c r="BF280">
        <v>96</v>
      </c>
      <c r="BG280">
        <v>101</v>
      </c>
      <c r="BH280">
        <v>66</v>
      </c>
      <c r="BI280">
        <v>21</v>
      </c>
      <c r="BJ280">
        <v>15</v>
      </c>
      <c r="BK280">
        <v>20</v>
      </c>
    </row>
    <row r="281" spans="1:63">
      <c r="A281" t="s">
        <v>7</v>
      </c>
      <c r="B281" t="s">
        <v>94</v>
      </c>
      <c r="C281" t="s">
        <v>18</v>
      </c>
      <c r="D281" t="s">
        <v>337</v>
      </c>
      <c r="E281">
        <v>1</v>
      </c>
      <c r="F281" t="s">
        <v>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39</v>
      </c>
      <c r="U281">
        <v>37</v>
      </c>
      <c r="V281">
        <v>36</v>
      </c>
      <c r="W281">
        <v>40</v>
      </c>
      <c r="X281">
        <v>30</v>
      </c>
      <c r="Y281">
        <v>27</v>
      </c>
      <c r="Z281">
        <v>21</v>
      </c>
      <c r="AA281">
        <v>21</v>
      </c>
      <c r="AB281">
        <v>18</v>
      </c>
      <c r="AC281">
        <v>15</v>
      </c>
      <c r="AD281">
        <v>16</v>
      </c>
      <c r="AE281">
        <v>16</v>
      </c>
      <c r="AF281">
        <v>16</v>
      </c>
      <c r="AG281">
        <v>14</v>
      </c>
      <c r="AH281">
        <v>14</v>
      </c>
      <c r="AI281">
        <v>14</v>
      </c>
      <c r="AJ281">
        <v>14</v>
      </c>
      <c r="AK281">
        <v>14</v>
      </c>
      <c r="AL281">
        <v>19</v>
      </c>
      <c r="AM281">
        <v>24</v>
      </c>
      <c r="AN281">
        <v>19</v>
      </c>
      <c r="AO281">
        <v>25</v>
      </c>
      <c r="AP281">
        <v>43</v>
      </c>
      <c r="AQ281">
        <v>25</v>
      </c>
      <c r="AR281">
        <v>9</v>
      </c>
      <c r="AS281">
        <v>17</v>
      </c>
      <c r="AT281">
        <v>60</v>
      </c>
      <c r="AU281">
        <v>60</v>
      </c>
      <c r="AV281">
        <v>34</v>
      </c>
      <c r="AW281">
        <v>39</v>
      </c>
      <c r="AX281">
        <v>46</v>
      </c>
      <c r="AY281">
        <v>25</v>
      </c>
      <c r="AZ281">
        <v>15</v>
      </c>
      <c r="BA281">
        <v>47</v>
      </c>
      <c r="BB281">
        <v>44</v>
      </c>
      <c r="BC281">
        <v>26</v>
      </c>
      <c r="BD281">
        <v>19</v>
      </c>
      <c r="BE281">
        <v>16</v>
      </c>
      <c r="BF281">
        <v>11</v>
      </c>
      <c r="BG281">
        <v>12</v>
      </c>
      <c r="BH281">
        <v>13</v>
      </c>
      <c r="BI281">
        <v>4</v>
      </c>
      <c r="BJ281">
        <v>6</v>
      </c>
      <c r="BK281">
        <v>6</v>
      </c>
    </row>
    <row r="283" spans="1:63">
      <c r="A283" t="s">
        <v>733</v>
      </c>
      <c r="B283" t="s">
        <v>740</v>
      </c>
      <c r="C283" t="s">
        <v>12</v>
      </c>
      <c r="G283" t="e">
        <f>G279/SUM(G279:G281)</f>
        <v>#DIV/0!</v>
      </c>
      <c r="H283" t="e">
        <f t="shared" ref="H283:BH283" si="544">H279/SUM(H279:H281)</f>
        <v>#DIV/0!</v>
      </c>
      <c r="I283" t="e">
        <f t="shared" si="544"/>
        <v>#DIV/0!</v>
      </c>
      <c r="J283" t="e">
        <f t="shared" si="544"/>
        <v>#DIV/0!</v>
      </c>
      <c r="K283" t="e">
        <f t="shared" si="544"/>
        <v>#DIV/0!</v>
      </c>
      <c r="L283" t="e">
        <f t="shared" si="544"/>
        <v>#DIV/0!</v>
      </c>
      <c r="M283" t="e">
        <f t="shared" si="544"/>
        <v>#DIV/0!</v>
      </c>
      <c r="N283">
        <f t="shared" si="544"/>
        <v>0</v>
      </c>
      <c r="O283">
        <f t="shared" si="544"/>
        <v>0</v>
      </c>
      <c r="P283">
        <f t="shared" si="544"/>
        <v>0</v>
      </c>
      <c r="Q283">
        <f t="shared" si="544"/>
        <v>0</v>
      </c>
      <c r="R283">
        <f t="shared" si="544"/>
        <v>0</v>
      </c>
      <c r="S283">
        <f t="shared" si="544"/>
        <v>0</v>
      </c>
      <c r="T283">
        <f t="shared" si="544"/>
        <v>0.53992740471869327</v>
      </c>
      <c r="U283">
        <f t="shared" si="544"/>
        <v>0.54144144144144146</v>
      </c>
      <c r="V283">
        <f t="shared" si="544"/>
        <v>0.62623951182303583</v>
      </c>
      <c r="W283">
        <f t="shared" si="544"/>
        <v>0.41770401106500693</v>
      </c>
      <c r="X283">
        <f t="shared" si="544"/>
        <v>0.76816608996539792</v>
      </c>
      <c r="Y283">
        <f t="shared" si="544"/>
        <v>0.77200000000000002</v>
      </c>
      <c r="Z283">
        <f t="shared" si="544"/>
        <v>0.79629629629629628</v>
      </c>
      <c r="AA283">
        <f t="shared" si="544"/>
        <v>0.75661375661375663</v>
      </c>
      <c r="AB283">
        <f t="shared" si="544"/>
        <v>0.8</v>
      </c>
      <c r="AC283">
        <f t="shared" si="544"/>
        <v>0.84169884169884168</v>
      </c>
      <c r="AD283">
        <f t="shared" si="544"/>
        <v>0.83333333333333337</v>
      </c>
      <c r="AE283">
        <f t="shared" si="544"/>
        <v>0.79565217391304344</v>
      </c>
      <c r="AF283">
        <f t="shared" si="544"/>
        <v>0.84905660377358494</v>
      </c>
      <c r="AG283">
        <f t="shared" si="544"/>
        <v>0.85169491525423724</v>
      </c>
      <c r="AH283">
        <f t="shared" si="544"/>
        <v>0.85526315789473684</v>
      </c>
      <c r="AI283">
        <f t="shared" si="544"/>
        <v>0.83760683760683763</v>
      </c>
      <c r="AJ283">
        <f t="shared" si="544"/>
        <v>0.87404580152671751</v>
      </c>
      <c r="AK283">
        <f t="shared" si="544"/>
        <v>0.88709677419354838</v>
      </c>
      <c r="AL283">
        <f t="shared" si="544"/>
        <v>0.88622754491017963</v>
      </c>
      <c r="AM283">
        <f t="shared" si="544"/>
        <v>0.87703016241299303</v>
      </c>
      <c r="AN283">
        <f t="shared" si="544"/>
        <v>0.83406113537117899</v>
      </c>
      <c r="AO283">
        <f t="shared" si="544"/>
        <v>0.85416666666666663</v>
      </c>
      <c r="AP283">
        <f t="shared" si="544"/>
        <v>0.859375</v>
      </c>
      <c r="AQ283">
        <f t="shared" si="544"/>
        <v>0.85</v>
      </c>
      <c r="AR283">
        <f t="shared" si="544"/>
        <v>0.94350282485875703</v>
      </c>
      <c r="AS283">
        <f t="shared" si="544"/>
        <v>0.88693467336683418</v>
      </c>
      <c r="AT283">
        <f t="shared" si="544"/>
        <v>0.68869936034115142</v>
      </c>
      <c r="AU283">
        <f t="shared" si="544"/>
        <v>0.67792792792792789</v>
      </c>
      <c r="AV283">
        <f t="shared" si="544"/>
        <v>0.70750000000000002</v>
      </c>
      <c r="AW283">
        <f t="shared" si="544"/>
        <v>0.66909975669099753</v>
      </c>
      <c r="AX283">
        <f t="shared" si="544"/>
        <v>0.64017660044150115</v>
      </c>
      <c r="AY283">
        <f t="shared" si="544"/>
        <v>0.74320241691842903</v>
      </c>
      <c r="AZ283">
        <f t="shared" si="544"/>
        <v>0.78294573643410847</v>
      </c>
      <c r="BA283">
        <f t="shared" si="544"/>
        <v>0.33114754098360655</v>
      </c>
      <c r="BB283">
        <f t="shared" si="544"/>
        <v>0.32374100719424459</v>
      </c>
      <c r="BC283">
        <f t="shared" si="544"/>
        <v>0.33587786259541985</v>
      </c>
      <c r="BD283">
        <f t="shared" si="544"/>
        <v>0.36170212765957449</v>
      </c>
      <c r="BE283">
        <f t="shared" si="544"/>
        <v>0.36868686868686867</v>
      </c>
      <c r="BF283">
        <f t="shared" si="544"/>
        <v>0.32278481012658228</v>
      </c>
      <c r="BG283">
        <f t="shared" si="544"/>
        <v>0.32335329341317365</v>
      </c>
      <c r="BH283">
        <f t="shared" si="544"/>
        <v>0.29464285714285715</v>
      </c>
      <c r="BI283">
        <f t="shared" ref="BI283:BK283" si="545">BI279/SUM(BI279:BI281)</f>
        <v>0.62121212121212122</v>
      </c>
      <c r="BJ283">
        <f t="shared" si="545"/>
        <v>0.44736842105263158</v>
      </c>
      <c r="BK283">
        <f t="shared" si="545"/>
        <v>0.44680851063829785</v>
      </c>
    </row>
    <row r="284" spans="1:63">
      <c r="A284" t="s">
        <v>59</v>
      </c>
      <c r="B284" t="s">
        <v>736</v>
      </c>
      <c r="C284" t="s">
        <v>12</v>
      </c>
      <c r="G284" t="e">
        <f>G280/SUM(G279:G281)</f>
        <v>#DIV/0!</v>
      </c>
      <c r="H284" t="e">
        <f t="shared" ref="H284:BH284" si="546">H280/SUM(H279:H281)</f>
        <v>#DIV/0!</v>
      </c>
      <c r="I284" t="e">
        <f t="shared" si="546"/>
        <v>#DIV/0!</v>
      </c>
      <c r="J284" t="e">
        <f t="shared" si="546"/>
        <v>#DIV/0!</v>
      </c>
      <c r="K284" t="e">
        <f t="shared" si="546"/>
        <v>#DIV/0!</v>
      </c>
      <c r="L284" t="e">
        <f t="shared" si="546"/>
        <v>#DIV/0!</v>
      </c>
      <c r="M284" t="e">
        <f t="shared" si="546"/>
        <v>#DIV/0!</v>
      </c>
      <c r="N284">
        <f t="shared" si="546"/>
        <v>1</v>
      </c>
      <c r="O284">
        <f t="shared" si="546"/>
        <v>1</v>
      </c>
      <c r="P284">
        <f t="shared" si="546"/>
        <v>1</v>
      </c>
      <c r="Q284">
        <f t="shared" si="546"/>
        <v>1</v>
      </c>
      <c r="R284">
        <f t="shared" si="546"/>
        <v>1</v>
      </c>
      <c r="S284">
        <f t="shared" si="546"/>
        <v>1</v>
      </c>
      <c r="T284">
        <f t="shared" si="546"/>
        <v>0.42468239564428312</v>
      </c>
      <c r="U284">
        <f t="shared" si="546"/>
        <v>0.42522522522522521</v>
      </c>
      <c r="V284">
        <f t="shared" si="546"/>
        <v>0.34630053394355453</v>
      </c>
      <c r="W284">
        <f t="shared" si="546"/>
        <v>0.52697095435684649</v>
      </c>
      <c r="X284">
        <f t="shared" si="546"/>
        <v>0.12802768166089964</v>
      </c>
      <c r="Y284">
        <f t="shared" si="546"/>
        <v>0.12</v>
      </c>
      <c r="Z284">
        <f t="shared" si="546"/>
        <v>0.10648148148148148</v>
      </c>
      <c r="AA284">
        <f t="shared" si="546"/>
        <v>0.13227513227513227</v>
      </c>
      <c r="AB284">
        <f t="shared" si="546"/>
        <v>8.7499999999999994E-2</v>
      </c>
      <c r="AC284">
        <f t="shared" si="546"/>
        <v>0.10038610038610038</v>
      </c>
      <c r="AD284">
        <f t="shared" si="546"/>
        <v>9.8290598290598288E-2</v>
      </c>
      <c r="AE284">
        <f t="shared" si="546"/>
        <v>0.13478260869565217</v>
      </c>
      <c r="AF284">
        <f t="shared" si="546"/>
        <v>9.056603773584905E-2</v>
      </c>
      <c r="AG284">
        <f t="shared" si="546"/>
        <v>8.8983050847457626E-2</v>
      </c>
      <c r="AH284">
        <f t="shared" si="546"/>
        <v>8.3333333333333329E-2</v>
      </c>
      <c r="AI284">
        <f t="shared" si="546"/>
        <v>0.10256410256410256</v>
      </c>
      <c r="AJ284">
        <f t="shared" si="546"/>
        <v>7.2519083969465645E-2</v>
      </c>
      <c r="AK284">
        <f t="shared" si="546"/>
        <v>5.6451612903225805E-2</v>
      </c>
      <c r="AL284">
        <f t="shared" si="546"/>
        <v>5.6886227544910177E-2</v>
      </c>
      <c r="AM284">
        <f t="shared" si="546"/>
        <v>6.7285382830626447E-2</v>
      </c>
      <c r="AN284">
        <f t="shared" si="546"/>
        <v>8.296943231441048E-2</v>
      </c>
      <c r="AO284">
        <f t="shared" si="546"/>
        <v>7.1428571428571425E-2</v>
      </c>
      <c r="AP284">
        <f t="shared" si="546"/>
        <v>6.5972222222222224E-2</v>
      </c>
      <c r="AQ284">
        <f t="shared" si="546"/>
        <v>8.0555555555555561E-2</v>
      </c>
      <c r="AR284">
        <f t="shared" si="546"/>
        <v>3.1073446327683617E-2</v>
      </c>
      <c r="AS284">
        <f t="shared" si="546"/>
        <v>7.0351758793969849E-2</v>
      </c>
      <c r="AT284">
        <f t="shared" si="546"/>
        <v>0.18336886993603413</v>
      </c>
      <c r="AU284">
        <f t="shared" si="546"/>
        <v>0.18693693693693694</v>
      </c>
      <c r="AV284">
        <f t="shared" si="546"/>
        <v>0.20749999999999999</v>
      </c>
      <c r="AW284">
        <f t="shared" si="546"/>
        <v>0.23600973236009731</v>
      </c>
      <c r="AX284">
        <f t="shared" si="546"/>
        <v>0.25827814569536423</v>
      </c>
      <c r="AY284">
        <f t="shared" si="546"/>
        <v>0.18126888217522658</v>
      </c>
      <c r="AZ284">
        <f t="shared" si="546"/>
        <v>0.15891472868217055</v>
      </c>
      <c r="BA284">
        <f t="shared" si="546"/>
        <v>0.51475409836065578</v>
      </c>
      <c r="BB284">
        <f t="shared" si="546"/>
        <v>0.51798561151079137</v>
      </c>
      <c r="BC284">
        <f t="shared" si="546"/>
        <v>0.56488549618320616</v>
      </c>
      <c r="BD284">
        <f t="shared" si="546"/>
        <v>0.55744680851063833</v>
      </c>
      <c r="BE284">
        <f t="shared" si="546"/>
        <v>0.5505050505050505</v>
      </c>
      <c r="BF284">
        <f t="shared" si="546"/>
        <v>0.60759493670886078</v>
      </c>
      <c r="BG284">
        <f t="shared" si="546"/>
        <v>0.60479041916167664</v>
      </c>
      <c r="BH284">
        <f t="shared" si="546"/>
        <v>0.5892857142857143</v>
      </c>
      <c r="BI284">
        <f t="shared" ref="BI284:BK284" si="547">BI280/SUM(BI279:BI281)</f>
        <v>0.31818181818181818</v>
      </c>
      <c r="BJ284">
        <f t="shared" si="547"/>
        <v>0.39473684210526316</v>
      </c>
      <c r="BK284">
        <f t="shared" si="547"/>
        <v>0.42553191489361702</v>
      </c>
    </row>
    <row r="285" spans="1:63">
      <c r="A285" t="s">
        <v>741</v>
      </c>
      <c r="B285" t="s">
        <v>493</v>
      </c>
      <c r="C285" t="s">
        <v>12</v>
      </c>
      <c r="G285" t="e">
        <f>G281/SUM(G279:G281)</f>
        <v>#DIV/0!</v>
      </c>
      <c r="H285" t="e">
        <f t="shared" ref="H285:BH285" si="548">H281/SUM(H279:H281)</f>
        <v>#DIV/0!</v>
      </c>
      <c r="I285" t="e">
        <f t="shared" si="548"/>
        <v>#DIV/0!</v>
      </c>
      <c r="J285" t="e">
        <f t="shared" si="548"/>
        <v>#DIV/0!</v>
      </c>
      <c r="K285" t="e">
        <f t="shared" si="548"/>
        <v>#DIV/0!</v>
      </c>
      <c r="L285" t="e">
        <f t="shared" si="548"/>
        <v>#DIV/0!</v>
      </c>
      <c r="M285" t="e">
        <f t="shared" si="548"/>
        <v>#DIV/0!</v>
      </c>
      <c r="N285">
        <f t="shared" si="548"/>
        <v>0</v>
      </c>
      <c r="O285">
        <f t="shared" si="548"/>
        <v>0</v>
      </c>
      <c r="P285">
        <f t="shared" si="548"/>
        <v>0</v>
      </c>
      <c r="Q285">
        <f t="shared" si="548"/>
        <v>0</v>
      </c>
      <c r="R285">
        <f t="shared" si="548"/>
        <v>0</v>
      </c>
      <c r="S285">
        <f t="shared" si="548"/>
        <v>0</v>
      </c>
      <c r="T285">
        <f t="shared" si="548"/>
        <v>3.5390199637023591E-2</v>
      </c>
      <c r="U285">
        <f t="shared" si="548"/>
        <v>3.3333333333333333E-2</v>
      </c>
      <c r="V285">
        <f t="shared" si="548"/>
        <v>2.7459954233409609E-2</v>
      </c>
      <c r="W285">
        <f t="shared" si="548"/>
        <v>5.5325034578146609E-2</v>
      </c>
      <c r="X285">
        <f t="shared" si="548"/>
        <v>0.10380622837370242</v>
      </c>
      <c r="Y285">
        <f t="shared" si="548"/>
        <v>0.108</v>
      </c>
      <c r="Z285">
        <f t="shared" si="548"/>
        <v>9.7222222222222224E-2</v>
      </c>
      <c r="AA285">
        <f t="shared" si="548"/>
        <v>0.1111111111111111</v>
      </c>
      <c r="AB285">
        <f t="shared" si="548"/>
        <v>0.1125</v>
      </c>
      <c r="AC285">
        <f t="shared" si="548"/>
        <v>5.7915057915057917E-2</v>
      </c>
      <c r="AD285">
        <f t="shared" si="548"/>
        <v>6.8376068376068383E-2</v>
      </c>
      <c r="AE285">
        <f t="shared" si="548"/>
        <v>6.9565217391304349E-2</v>
      </c>
      <c r="AF285">
        <f t="shared" si="548"/>
        <v>6.0377358490566038E-2</v>
      </c>
      <c r="AG285">
        <f t="shared" si="548"/>
        <v>5.9322033898305086E-2</v>
      </c>
      <c r="AH285">
        <f t="shared" si="548"/>
        <v>6.1403508771929821E-2</v>
      </c>
      <c r="AI285">
        <f t="shared" si="548"/>
        <v>5.9829059829059832E-2</v>
      </c>
      <c r="AJ285">
        <f t="shared" si="548"/>
        <v>5.3435114503816793E-2</v>
      </c>
      <c r="AK285">
        <f t="shared" si="548"/>
        <v>5.6451612903225805E-2</v>
      </c>
      <c r="AL285">
        <f t="shared" si="548"/>
        <v>5.6886227544910177E-2</v>
      </c>
      <c r="AM285">
        <f t="shared" si="548"/>
        <v>5.5684454756380508E-2</v>
      </c>
      <c r="AN285">
        <f t="shared" si="548"/>
        <v>8.296943231441048E-2</v>
      </c>
      <c r="AO285">
        <f t="shared" si="548"/>
        <v>7.4404761904761904E-2</v>
      </c>
      <c r="AP285">
        <f t="shared" si="548"/>
        <v>7.4652777777777776E-2</v>
      </c>
      <c r="AQ285">
        <f t="shared" si="548"/>
        <v>6.9444444444444448E-2</v>
      </c>
      <c r="AR285">
        <f t="shared" si="548"/>
        <v>2.5423728813559324E-2</v>
      </c>
      <c r="AS285">
        <f t="shared" si="548"/>
        <v>4.2713567839195977E-2</v>
      </c>
      <c r="AT285">
        <f t="shared" si="548"/>
        <v>0.1279317697228145</v>
      </c>
      <c r="AU285">
        <f t="shared" si="548"/>
        <v>0.13513513513513514</v>
      </c>
      <c r="AV285">
        <f t="shared" si="548"/>
        <v>8.5000000000000006E-2</v>
      </c>
      <c r="AW285">
        <f t="shared" si="548"/>
        <v>9.4890510948905105E-2</v>
      </c>
      <c r="AX285">
        <f t="shared" si="548"/>
        <v>0.10154525386313466</v>
      </c>
      <c r="AY285">
        <f t="shared" si="548"/>
        <v>7.5528700906344406E-2</v>
      </c>
      <c r="AZ285">
        <f t="shared" si="548"/>
        <v>5.8139534883720929E-2</v>
      </c>
      <c r="BA285">
        <f t="shared" si="548"/>
        <v>0.1540983606557377</v>
      </c>
      <c r="BB285">
        <f t="shared" si="548"/>
        <v>0.15827338129496402</v>
      </c>
      <c r="BC285">
        <f t="shared" si="548"/>
        <v>9.9236641221374045E-2</v>
      </c>
      <c r="BD285">
        <f t="shared" si="548"/>
        <v>8.085106382978724E-2</v>
      </c>
      <c r="BE285">
        <f t="shared" si="548"/>
        <v>8.0808080808080815E-2</v>
      </c>
      <c r="BF285">
        <f t="shared" si="548"/>
        <v>6.9620253164556958E-2</v>
      </c>
      <c r="BG285">
        <f t="shared" si="548"/>
        <v>7.1856287425149698E-2</v>
      </c>
      <c r="BH285">
        <f t="shared" si="548"/>
        <v>0.11607142857142858</v>
      </c>
      <c r="BI285">
        <f t="shared" ref="BI285:BK285" si="549">BI281/SUM(BI279:BI281)</f>
        <v>6.0606060606060608E-2</v>
      </c>
      <c r="BJ285">
        <f t="shared" si="549"/>
        <v>0.15789473684210525</v>
      </c>
      <c r="BK285">
        <f t="shared" si="549"/>
        <v>0.1276595744680851</v>
      </c>
    </row>
    <row r="286" spans="1:63">
      <c r="A286" t="s">
        <v>742</v>
      </c>
      <c r="G286" t="e">
        <f>SUM(G283:G285)</f>
        <v>#DIV/0!</v>
      </c>
      <c r="H286" t="e">
        <f t="shared" ref="H286:BH286" si="550">SUM(H283:H285)</f>
        <v>#DIV/0!</v>
      </c>
      <c r="I286" t="e">
        <f t="shared" si="550"/>
        <v>#DIV/0!</v>
      </c>
      <c r="J286" t="e">
        <f t="shared" si="550"/>
        <v>#DIV/0!</v>
      </c>
      <c r="K286" t="e">
        <f t="shared" si="550"/>
        <v>#DIV/0!</v>
      </c>
      <c r="L286" t="e">
        <f t="shared" si="550"/>
        <v>#DIV/0!</v>
      </c>
      <c r="M286" t="e">
        <f t="shared" si="550"/>
        <v>#DIV/0!</v>
      </c>
      <c r="N286">
        <f t="shared" si="550"/>
        <v>1</v>
      </c>
      <c r="O286">
        <f t="shared" si="550"/>
        <v>1</v>
      </c>
      <c r="P286">
        <f t="shared" si="550"/>
        <v>1</v>
      </c>
      <c r="Q286">
        <f t="shared" si="550"/>
        <v>1</v>
      </c>
      <c r="R286">
        <f t="shared" si="550"/>
        <v>1</v>
      </c>
      <c r="S286">
        <f t="shared" si="550"/>
        <v>1</v>
      </c>
      <c r="T286">
        <f t="shared" si="550"/>
        <v>1</v>
      </c>
      <c r="U286">
        <f t="shared" si="550"/>
        <v>1</v>
      </c>
      <c r="V286">
        <f t="shared" si="550"/>
        <v>1</v>
      </c>
      <c r="W286">
        <f t="shared" si="550"/>
        <v>1</v>
      </c>
      <c r="X286">
        <f t="shared" si="550"/>
        <v>1</v>
      </c>
      <c r="Y286">
        <f t="shared" si="550"/>
        <v>1</v>
      </c>
      <c r="Z286">
        <f t="shared" si="550"/>
        <v>1</v>
      </c>
      <c r="AA286">
        <f t="shared" si="550"/>
        <v>1</v>
      </c>
      <c r="AB286">
        <f t="shared" si="550"/>
        <v>1</v>
      </c>
      <c r="AC286">
        <f t="shared" si="550"/>
        <v>1</v>
      </c>
      <c r="AD286">
        <f t="shared" si="550"/>
        <v>1</v>
      </c>
      <c r="AE286">
        <f t="shared" si="550"/>
        <v>1</v>
      </c>
      <c r="AF286">
        <f t="shared" si="550"/>
        <v>1</v>
      </c>
      <c r="AG286">
        <f t="shared" si="550"/>
        <v>0.99999999999999989</v>
      </c>
      <c r="AH286">
        <f t="shared" si="550"/>
        <v>1</v>
      </c>
      <c r="AI286">
        <f t="shared" si="550"/>
        <v>1</v>
      </c>
      <c r="AJ286">
        <f t="shared" si="550"/>
        <v>0.99999999999999989</v>
      </c>
      <c r="AK286">
        <f t="shared" si="550"/>
        <v>0.99999999999999989</v>
      </c>
      <c r="AL286">
        <f t="shared" si="550"/>
        <v>0.99999999999999989</v>
      </c>
      <c r="AM286">
        <f t="shared" si="550"/>
        <v>1</v>
      </c>
      <c r="AN286">
        <f t="shared" si="550"/>
        <v>0.99999999999999989</v>
      </c>
      <c r="AO286">
        <f t="shared" si="550"/>
        <v>0.99999999999999989</v>
      </c>
      <c r="AP286">
        <f t="shared" si="550"/>
        <v>1</v>
      </c>
      <c r="AQ286">
        <f t="shared" si="550"/>
        <v>1</v>
      </c>
      <c r="AR286">
        <f t="shared" si="550"/>
        <v>1</v>
      </c>
      <c r="AS286">
        <f t="shared" si="550"/>
        <v>1</v>
      </c>
      <c r="AT286">
        <f t="shared" si="550"/>
        <v>1</v>
      </c>
      <c r="AU286">
        <f t="shared" si="550"/>
        <v>1</v>
      </c>
      <c r="AV286">
        <f t="shared" si="550"/>
        <v>1</v>
      </c>
      <c r="AW286">
        <f t="shared" si="550"/>
        <v>1</v>
      </c>
      <c r="AX286">
        <f t="shared" si="550"/>
        <v>1</v>
      </c>
      <c r="AY286">
        <f t="shared" si="550"/>
        <v>1</v>
      </c>
      <c r="AZ286">
        <f t="shared" si="550"/>
        <v>0.99999999999999989</v>
      </c>
      <c r="BA286">
        <f t="shared" si="550"/>
        <v>1</v>
      </c>
      <c r="BB286">
        <f t="shared" si="550"/>
        <v>1</v>
      </c>
      <c r="BC286">
        <f t="shared" si="550"/>
        <v>1</v>
      </c>
      <c r="BD286">
        <f t="shared" si="550"/>
        <v>1</v>
      </c>
      <c r="BE286">
        <f t="shared" si="550"/>
        <v>0.99999999999999989</v>
      </c>
      <c r="BF286">
        <f t="shared" si="550"/>
        <v>1</v>
      </c>
      <c r="BG286">
        <f t="shared" si="550"/>
        <v>1</v>
      </c>
      <c r="BH286">
        <f t="shared" si="550"/>
        <v>1</v>
      </c>
      <c r="BI286">
        <f t="shared" ref="BI286:BK286" si="551">SUM(BI283:BI285)</f>
        <v>1</v>
      </c>
      <c r="BJ286">
        <f t="shared" si="551"/>
        <v>1</v>
      </c>
      <c r="BK286">
        <f t="shared" si="551"/>
        <v>1</v>
      </c>
    </row>
    <row r="289" spans="1:63">
      <c r="A289" s="344" t="s">
        <v>743</v>
      </c>
      <c r="B289" s="344"/>
    </row>
    <row r="292" spans="1:63">
      <c r="A292" t="s">
        <v>733</v>
      </c>
      <c r="C292" t="s">
        <v>12</v>
      </c>
      <c r="G292">
        <v>0.5</v>
      </c>
      <c r="H292">
        <v>0.5</v>
      </c>
      <c r="I292">
        <v>0.5</v>
      </c>
      <c r="J292">
        <v>0.5</v>
      </c>
      <c r="K292">
        <v>0.5</v>
      </c>
      <c r="L292">
        <v>0.5</v>
      </c>
      <c r="M292">
        <v>0.5</v>
      </c>
      <c r="N292">
        <v>0.5</v>
      </c>
      <c r="O292">
        <v>0.5</v>
      </c>
      <c r="P292">
        <v>0.5</v>
      </c>
      <c r="Q292">
        <v>0.5</v>
      </c>
      <c r="R292">
        <v>0.5</v>
      </c>
      <c r="S292">
        <v>0.5</v>
      </c>
      <c r="T292">
        <v>0.5</v>
      </c>
      <c r="U292">
        <v>0.5</v>
      </c>
      <c r="V292">
        <v>0.5</v>
      </c>
      <c r="W292">
        <v>0.5</v>
      </c>
      <c r="X292">
        <v>0.5</v>
      </c>
      <c r="Y292">
        <v>0.5</v>
      </c>
      <c r="Z292">
        <v>0.5</v>
      </c>
      <c r="AA292">
        <v>0.5</v>
      </c>
      <c r="AB292">
        <v>0.5</v>
      </c>
      <c r="AC292">
        <v>0.5</v>
      </c>
      <c r="AD292">
        <v>0.5</v>
      </c>
      <c r="AE292">
        <v>0.5</v>
      </c>
      <c r="AF292">
        <v>0.5</v>
      </c>
      <c r="AG292">
        <v>0.5</v>
      </c>
      <c r="AH292">
        <v>0.5</v>
      </c>
      <c r="AI292">
        <v>0.5</v>
      </c>
      <c r="AJ292">
        <v>0.5</v>
      </c>
      <c r="AK292">
        <v>0.5</v>
      </c>
      <c r="AL292">
        <v>0.5</v>
      </c>
      <c r="AM292">
        <v>0.5</v>
      </c>
      <c r="AN292">
        <v>0.5</v>
      </c>
      <c r="AO292">
        <v>0.5</v>
      </c>
      <c r="AP292">
        <v>0.5</v>
      </c>
      <c r="AQ292">
        <v>0.5</v>
      </c>
      <c r="AR292">
        <v>0.5</v>
      </c>
      <c r="AS292">
        <v>0.5</v>
      </c>
      <c r="AT292">
        <v>0.5</v>
      </c>
      <c r="AU292">
        <v>0.5</v>
      </c>
      <c r="AV292">
        <v>0.5</v>
      </c>
      <c r="AW292">
        <v>0.5</v>
      </c>
      <c r="AX292">
        <v>0.5</v>
      </c>
      <c r="AY292">
        <v>0.5</v>
      </c>
      <c r="AZ292">
        <v>0.5</v>
      </c>
      <c r="BA292">
        <v>0.5</v>
      </c>
      <c r="BB292">
        <v>0.5</v>
      </c>
      <c r="BC292">
        <v>0.5</v>
      </c>
      <c r="BD292">
        <v>0.5</v>
      </c>
      <c r="BE292">
        <v>0.5</v>
      </c>
      <c r="BF292">
        <v>0.5</v>
      </c>
      <c r="BG292">
        <v>0.5</v>
      </c>
      <c r="BH292">
        <v>0.5</v>
      </c>
    </row>
    <row r="293" spans="1:63">
      <c r="A293" t="s">
        <v>734</v>
      </c>
      <c r="B293" t="s">
        <v>142</v>
      </c>
      <c r="C293" t="s">
        <v>12</v>
      </c>
      <c r="G293">
        <v>0.5</v>
      </c>
      <c r="H293">
        <v>0.5</v>
      </c>
      <c r="I293">
        <v>0.5</v>
      </c>
      <c r="J293">
        <v>0.5</v>
      </c>
      <c r="K293">
        <v>0.5</v>
      </c>
      <c r="L293">
        <v>0.5</v>
      </c>
      <c r="M293">
        <v>0.5</v>
      </c>
      <c r="N293">
        <v>0.5</v>
      </c>
      <c r="O293">
        <v>0.5</v>
      </c>
      <c r="P293">
        <v>0.5</v>
      </c>
      <c r="Q293">
        <v>0.5</v>
      </c>
      <c r="R293">
        <v>0.5</v>
      </c>
      <c r="S293">
        <v>0.5</v>
      </c>
      <c r="T293">
        <v>0.5</v>
      </c>
      <c r="U293">
        <v>0.5</v>
      </c>
      <c r="V293">
        <v>0.5</v>
      </c>
      <c r="W293">
        <v>0.5</v>
      </c>
      <c r="X293">
        <v>0.5</v>
      </c>
      <c r="Y293">
        <v>0.5</v>
      </c>
      <c r="Z293">
        <v>0.5</v>
      </c>
      <c r="AA293">
        <v>0.5</v>
      </c>
      <c r="AB293">
        <v>0.5</v>
      </c>
      <c r="AC293">
        <v>0.5</v>
      </c>
      <c r="AD293">
        <v>0.5</v>
      </c>
      <c r="AE293">
        <v>0.5</v>
      </c>
      <c r="AF293">
        <v>0.5</v>
      </c>
      <c r="AG293">
        <v>0.5</v>
      </c>
      <c r="AH293">
        <v>0.5</v>
      </c>
      <c r="AI293">
        <v>0.5</v>
      </c>
      <c r="AJ293">
        <v>0.5</v>
      </c>
      <c r="AK293">
        <v>0.5</v>
      </c>
      <c r="AL293">
        <v>0.5</v>
      </c>
      <c r="AM293">
        <v>0.5</v>
      </c>
      <c r="AN293">
        <v>0.5</v>
      </c>
      <c r="AO293">
        <v>0.5</v>
      </c>
      <c r="AP293">
        <v>0.5</v>
      </c>
      <c r="AQ293">
        <v>0.5</v>
      </c>
      <c r="AR293">
        <v>0.5</v>
      </c>
      <c r="AS293">
        <v>0.5</v>
      </c>
      <c r="AT293">
        <v>0.5</v>
      </c>
      <c r="AU293">
        <v>0.5</v>
      </c>
      <c r="AV293">
        <v>0.5</v>
      </c>
      <c r="AW293">
        <v>0.5</v>
      </c>
      <c r="AX293">
        <v>0.5</v>
      </c>
      <c r="AY293">
        <v>0.5</v>
      </c>
      <c r="AZ293">
        <v>0.5</v>
      </c>
      <c r="BA293">
        <v>0.5</v>
      </c>
      <c r="BB293">
        <v>0.5</v>
      </c>
      <c r="BC293">
        <v>0.5</v>
      </c>
      <c r="BD293">
        <v>0.5</v>
      </c>
      <c r="BE293">
        <v>0.5</v>
      </c>
      <c r="BF293">
        <v>0.5</v>
      </c>
      <c r="BG293">
        <v>0.5</v>
      </c>
      <c r="BH293">
        <v>0.5</v>
      </c>
    </row>
    <row r="296" spans="1:63">
      <c r="A296" s="344" t="s">
        <v>744</v>
      </c>
      <c r="B296" s="344"/>
    </row>
    <row r="298" spans="1:63">
      <c r="A298" t="s">
        <v>745</v>
      </c>
    </row>
    <row r="300" spans="1:63">
      <c r="A300" s="344" t="s">
        <v>746</v>
      </c>
      <c r="B300" s="344"/>
    </row>
    <row r="301" spans="1:63">
      <c r="G301" s="20">
        <v>1960</v>
      </c>
      <c r="H301" s="20">
        <f>G301+1</f>
        <v>1961</v>
      </c>
      <c r="I301" s="20">
        <f t="shared" ref="I301" si="552">H301+1</f>
        <v>1962</v>
      </c>
      <c r="J301" s="20">
        <f t="shared" ref="J301" si="553">I301+1</f>
        <v>1963</v>
      </c>
      <c r="K301" s="20">
        <f t="shared" ref="K301" si="554">J301+1</f>
        <v>1964</v>
      </c>
      <c r="L301" s="20">
        <f t="shared" ref="L301" si="555">K301+1</f>
        <v>1965</v>
      </c>
      <c r="M301" s="20">
        <f t="shared" ref="M301" si="556">L301+1</f>
        <v>1966</v>
      </c>
      <c r="N301" s="20">
        <f t="shared" ref="N301" si="557">M301+1</f>
        <v>1967</v>
      </c>
      <c r="O301" s="20">
        <f t="shared" ref="O301" si="558">N301+1</f>
        <v>1968</v>
      </c>
      <c r="P301" s="20">
        <f t="shared" ref="P301" si="559">O301+1</f>
        <v>1969</v>
      </c>
      <c r="Q301" s="20">
        <f t="shared" ref="Q301" si="560">P301+1</f>
        <v>1970</v>
      </c>
      <c r="R301" s="20">
        <f t="shared" ref="R301" si="561">Q301+1</f>
        <v>1971</v>
      </c>
      <c r="S301" s="20">
        <f t="shared" ref="S301" si="562">R301+1</f>
        <v>1972</v>
      </c>
      <c r="T301" s="20">
        <f t="shared" ref="T301" si="563">S301+1</f>
        <v>1973</v>
      </c>
      <c r="U301" s="20">
        <f t="shared" ref="U301" si="564">T301+1</f>
        <v>1974</v>
      </c>
      <c r="V301" s="20">
        <f t="shared" ref="V301" si="565">U301+1</f>
        <v>1975</v>
      </c>
      <c r="W301" s="20">
        <f t="shared" ref="W301" si="566">V301+1</f>
        <v>1976</v>
      </c>
      <c r="X301" s="20">
        <f t="shared" ref="X301" si="567">W301+1</f>
        <v>1977</v>
      </c>
      <c r="Y301" s="20">
        <f t="shared" ref="Y301" si="568">X301+1</f>
        <v>1978</v>
      </c>
      <c r="Z301" s="20">
        <f t="shared" ref="Z301" si="569">Y301+1</f>
        <v>1979</v>
      </c>
      <c r="AA301" s="20">
        <f t="shared" ref="AA301" si="570">Z301+1</f>
        <v>1980</v>
      </c>
      <c r="AB301" s="20">
        <f t="shared" ref="AB301" si="571">AA301+1</f>
        <v>1981</v>
      </c>
      <c r="AC301" s="20">
        <f>AB301+1</f>
        <v>1982</v>
      </c>
      <c r="AD301" s="20">
        <f t="shared" ref="AD301" si="572">AC301+1</f>
        <v>1983</v>
      </c>
      <c r="AE301" s="20">
        <f t="shared" ref="AE301" si="573">AD301+1</f>
        <v>1984</v>
      </c>
      <c r="AF301" s="20">
        <f t="shared" ref="AF301" si="574">AE301+1</f>
        <v>1985</v>
      </c>
      <c r="AG301" s="20">
        <f t="shared" ref="AG301" si="575">AF301+1</f>
        <v>1986</v>
      </c>
      <c r="AH301" s="20">
        <f t="shared" ref="AH301" si="576">AG301+1</f>
        <v>1987</v>
      </c>
      <c r="AI301" s="20">
        <f t="shared" ref="AI301" si="577">AH301+1</f>
        <v>1988</v>
      </c>
      <c r="AJ301" s="20">
        <f t="shared" ref="AJ301" si="578">AI301+1</f>
        <v>1989</v>
      </c>
      <c r="AK301" s="20">
        <f t="shared" ref="AK301" si="579">AJ301+1</f>
        <v>1990</v>
      </c>
      <c r="AL301" s="20">
        <f t="shared" ref="AL301" si="580">AK301+1</f>
        <v>1991</v>
      </c>
      <c r="AM301" s="20">
        <f t="shared" ref="AM301" si="581">AL301+1</f>
        <v>1992</v>
      </c>
      <c r="AN301" s="20">
        <f t="shared" ref="AN301" si="582">AM301+1</f>
        <v>1993</v>
      </c>
      <c r="AO301" s="20">
        <f t="shared" ref="AO301" si="583">AN301+1</f>
        <v>1994</v>
      </c>
      <c r="AP301" s="20">
        <f t="shared" ref="AP301" si="584">AO301+1</f>
        <v>1995</v>
      </c>
      <c r="AQ301" s="20">
        <f t="shared" ref="AQ301" si="585">AP301+1</f>
        <v>1996</v>
      </c>
      <c r="AR301" s="20">
        <f t="shared" ref="AR301" si="586">AQ301+1</f>
        <v>1997</v>
      </c>
      <c r="AS301" s="20">
        <f t="shared" ref="AS301" si="587">AR301+1</f>
        <v>1998</v>
      </c>
      <c r="AT301" s="20">
        <f t="shared" ref="AT301" si="588">AS301+1</f>
        <v>1999</v>
      </c>
      <c r="AU301" s="20">
        <f t="shared" ref="AU301" si="589">AT301+1</f>
        <v>2000</v>
      </c>
      <c r="AV301" s="20">
        <f t="shared" ref="AV301" si="590">AU301+1</f>
        <v>2001</v>
      </c>
      <c r="AW301" s="20">
        <f t="shared" ref="AW301" si="591">AV301+1</f>
        <v>2002</v>
      </c>
      <c r="AX301" s="20">
        <f>AW301+1</f>
        <v>2003</v>
      </c>
      <c r="AY301" s="20">
        <f t="shared" ref="AY301" si="592">AX301+1</f>
        <v>2004</v>
      </c>
      <c r="AZ301" s="20">
        <f t="shared" ref="AZ301" si="593">AY301+1</f>
        <v>2005</v>
      </c>
      <c r="BA301" s="20">
        <f t="shared" ref="BA301" si="594">AZ301+1</f>
        <v>2006</v>
      </c>
      <c r="BB301" s="20">
        <f t="shared" ref="BB301" si="595">BA301+1</f>
        <v>2007</v>
      </c>
      <c r="BC301" s="20">
        <f t="shared" ref="BC301" si="596">BB301+1</f>
        <v>2008</v>
      </c>
      <c r="BD301" s="20">
        <f t="shared" ref="BD301" si="597">BC301+1</f>
        <v>2009</v>
      </c>
      <c r="BE301" s="20">
        <f t="shared" ref="BE301" si="598">BD301+1</f>
        <v>2010</v>
      </c>
      <c r="BF301" s="20">
        <f t="shared" ref="BF301" si="599">BE301+1</f>
        <v>2011</v>
      </c>
      <c r="BG301" s="20">
        <f t="shared" ref="BG301" si="600">BF301+1</f>
        <v>2012</v>
      </c>
      <c r="BH301" s="20">
        <f t="shared" ref="BH301" si="601">BG301+1</f>
        <v>2013</v>
      </c>
      <c r="BI301" s="20">
        <f t="shared" ref="BI301" si="602">BH301+1</f>
        <v>2014</v>
      </c>
      <c r="BJ301" s="20">
        <f t="shared" ref="BJ301" si="603">BI301+1</f>
        <v>2015</v>
      </c>
      <c r="BK301" s="20">
        <f t="shared" ref="BK301" si="604">BJ301+1</f>
        <v>2016</v>
      </c>
    </row>
    <row r="302" spans="1:63">
      <c r="A302" t="s">
        <v>7</v>
      </c>
      <c r="B302" t="s">
        <v>94</v>
      </c>
      <c r="C302" t="s">
        <v>21</v>
      </c>
      <c r="D302" t="s">
        <v>333</v>
      </c>
      <c r="E302">
        <v>1</v>
      </c>
      <c r="F302" t="s">
        <v>11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2</v>
      </c>
      <c r="AH302">
        <v>2</v>
      </c>
      <c r="AI302">
        <v>2</v>
      </c>
      <c r="AJ302">
        <v>2</v>
      </c>
      <c r="AK302">
        <v>3</v>
      </c>
      <c r="AL302">
        <v>2</v>
      </c>
      <c r="AM302">
        <v>4</v>
      </c>
      <c r="AN302">
        <v>4</v>
      </c>
      <c r="AO302">
        <v>3</v>
      </c>
      <c r="AP302">
        <v>9</v>
      </c>
      <c r="AQ302">
        <v>14</v>
      </c>
      <c r="AR302">
        <v>27</v>
      </c>
      <c r="AS302">
        <v>38</v>
      </c>
      <c r="AT302">
        <v>81</v>
      </c>
      <c r="AU302">
        <v>91</v>
      </c>
      <c r="AV302">
        <v>39</v>
      </c>
      <c r="AW302">
        <v>51</v>
      </c>
      <c r="AX302">
        <v>428</v>
      </c>
      <c r="AY302">
        <v>558</v>
      </c>
      <c r="AZ302">
        <v>379</v>
      </c>
      <c r="BA302">
        <v>344</v>
      </c>
      <c r="BB302">
        <v>343</v>
      </c>
      <c r="BC302">
        <v>320</v>
      </c>
      <c r="BD302">
        <v>92</v>
      </c>
      <c r="BE302">
        <v>137</v>
      </c>
      <c r="BF302">
        <v>466</v>
      </c>
      <c r="BG302">
        <v>632</v>
      </c>
      <c r="BH302">
        <v>648</v>
      </c>
      <c r="BI302">
        <v>627</v>
      </c>
      <c r="BJ302">
        <v>76</v>
      </c>
      <c r="BK302">
        <v>84</v>
      </c>
    </row>
    <row r="303" spans="1:63">
      <c r="A303" t="s">
        <v>7</v>
      </c>
      <c r="B303" t="s">
        <v>59</v>
      </c>
      <c r="C303" t="s">
        <v>21</v>
      </c>
      <c r="D303" t="s">
        <v>303</v>
      </c>
      <c r="E303">
        <v>1</v>
      </c>
      <c r="F303" t="s">
        <v>11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3</v>
      </c>
      <c r="R303">
        <v>18</v>
      </c>
      <c r="S303">
        <v>33</v>
      </c>
      <c r="T303">
        <v>45</v>
      </c>
      <c r="U303">
        <v>51</v>
      </c>
      <c r="V303">
        <v>55</v>
      </c>
      <c r="W303">
        <v>65</v>
      </c>
      <c r="X303">
        <v>66</v>
      </c>
      <c r="Y303">
        <v>79</v>
      </c>
      <c r="Z303">
        <v>82</v>
      </c>
      <c r="AA303">
        <v>85</v>
      </c>
      <c r="AB303">
        <v>85</v>
      </c>
      <c r="AC303">
        <v>89</v>
      </c>
      <c r="AD303">
        <v>101</v>
      </c>
      <c r="AE303">
        <v>113</v>
      </c>
      <c r="AF303">
        <v>122</v>
      </c>
      <c r="AG303">
        <v>135</v>
      </c>
      <c r="AH303">
        <v>156</v>
      </c>
      <c r="AI303">
        <v>205</v>
      </c>
      <c r="AJ303">
        <v>292</v>
      </c>
      <c r="AK303">
        <v>388</v>
      </c>
      <c r="AL303">
        <v>580</v>
      </c>
      <c r="AM303">
        <v>725</v>
      </c>
      <c r="AN303">
        <v>822</v>
      </c>
      <c r="AO303">
        <v>884</v>
      </c>
      <c r="AP303">
        <v>953</v>
      </c>
      <c r="AQ303">
        <v>1116</v>
      </c>
      <c r="AR303">
        <v>1218</v>
      </c>
      <c r="AS303">
        <v>1433</v>
      </c>
      <c r="AT303">
        <v>1752</v>
      </c>
      <c r="AU303">
        <v>1972</v>
      </c>
      <c r="AV303">
        <v>2239</v>
      </c>
      <c r="AW303">
        <v>2512</v>
      </c>
      <c r="AX303">
        <v>2940</v>
      </c>
      <c r="AY303">
        <v>3011</v>
      </c>
      <c r="AZ303">
        <v>3161</v>
      </c>
      <c r="BA303">
        <v>3637</v>
      </c>
      <c r="BB303">
        <v>3755</v>
      </c>
      <c r="BC303">
        <v>3615</v>
      </c>
      <c r="BD303">
        <v>3666</v>
      </c>
      <c r="BE303">
        <v>4255</v>
      </c>
      <c r="BF303">
        <v>3412</v>
      </c>
      <c r="BG303">
        <v>3509</v>
      </c>
      <c r="BH303">
        <v>3194</v>
      </c>
      <c r="BI303">
        <v>3094</v>
      </c>
      <c r="BJ303">
        <v>3022</v>
      </c>
      <c r="BK303">
        <v>3473</v>
      </c>
    </row>
    <row r="304" spans="1:63">
      <c r="A304" t="s">
        <v>7</v>
      </c>
      <c r="B304" t="s">
        <v>92</v>
      </c>
      <c r="C304" t="s">
        <v>21</v>
      </c>
      <c r="D304" t="s">
        <v>320</v>
      </c>
      <c r="E304">
        <v>1</v>
      </c>
      <c r="F304" t="s">
        <v>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3</v>
      </c>
      <c r="S304">
        <v>5</v>
      </c>
      <c r="T304">
        <v>9</v>
      </c>
      <c r="U304">
        <v>10</v>
      </c>
      <c r="V304">
        <v>12</v>
      </c>
      <c r="W304">
        <v>16</v>
      </c>
      <c r="X304">
        <v>20</v>
      </c>
      <c r="Y304">
        <v>31</v>
      </c>
      <c r="Z304">
        <v>29</v>
      </c>
      <c r="AA304">
        <v>30</v>
      </c>
      <c r="AB304">
        <v>30</v>
      </c>
      <c r="AC304">
        <v>51</v>
      </c>
      <c r="AD304">
        <v>52</v>
      </c>
      <c r="AE304">
        <v>55</v>
      </c>
      <c r="AF304">
        <v>57</v>
      </c>
      <c r="AG304">
        <v>65</v>
      </c>
      <c r="AH304">
        <v>71</v>
      </c>
      <c r="AI304">
        <v>84</v>
      </c>
      <c r="AJ304">
        <v>122</v>
      </c>
      <c r="AK304">
        <v>162</v>
      </c>
      <c r="AL304">
        <v>237</v>
      </c>
      <c r="AM304">
        <v>275</v>
      </c>
      <c r="AN304">
        <v>306</v>
      </c>
      <c r="AO304">
        <v>294</v>
      </c>
      <c r="AP304">
        <v>277</v>
      </c>
      <c r="AQ304">
        <v>362</v>
      </c>
      <c r="AR304">
        <v>418</v>
      </c>
      <c r="AS304">
        <v>484</v>
      </c>
      <c r="AT304">
        <v>528</v>
      </c>
      <c r="AU304">
        <v>595</v>
      </c>
      <c r="AV304">
        <v>727</v>
      </c>
      <c r="AW304">
        <v>784</v>
      </c>
      <c r="AX304">
        <v>165</v>
      </c>
      <c r="AY304">
        <v>306</v>
      </c>
      <c r="AZ304">
        <v>692</v>
      </c>
      <c r="BA304">
        <v>854</v>
      </c>
      <c r="BB304">
        <v>766</v>
      </c>
      <c r="BC304">
        <v>833</v>
      </c>
      <c r="BD304">
        <v>897</v>
      </c>
      <c r="BE304">
        <v>1034</v>
      </c>
      <c r="BF304">
        <v>1753</v>
      </c>
      <c r="BG304">
        <v>1616</v>
      </c>
      <c r="BH304">
        <v>1497</v>
      </c>
      <c r="BI304">
        <v>1450</v>
      </c>
      <c r="BJ304">
        <v>2619</v>
      </c>
      <c r="BK304">
        <v>3006</v>
      </c>
    </row>
    <row r="306" spans="1:63">
      <c r="A306" t="s">
        <v>734</v>
      </c>
      <c r="B306" t="s">
        <v>751</v>
      </c>
      <c r="C306" t="s">
        <v>12</v>
      </c>
      <c r="G306" t="e">
        <f>G302/SUM(G302:G304)</f>
        <v>#DIV/0!</v>
      </c>
      <c r="H306" t="e">
        <f t="shared" ref="H306:BH306" si="605">H302/SUM(H302:H304)</f>
        <v>#DIV/0!</v>
      </c>
      <c r="I306" t="e">
        <f t="shared" si="605"/>
        <v>#DIV/0!</v>
      </c>
      <c r="J306" t="e">
        <f t="shared" si="605"/>
        <v>#DIV/0!</v>
      </c>
      <c r="K306" t="e">
        <f t="shared" si="605"/>
        <v>#DIV/0!</v>
      </c>
      <c r="L306" t="e">
        <f t="shared" si="605"/>
        <v>#DIV/0!</v>
      </c>
      <c r="M306" t="e">
        <f t="shared" si="605"/>
        <v>#DIV/0!</v>
      </c>
      <c r="N306" t="e">
        <f t="shared" si="605"/>
        <v>#DIV/0!</v>
      </c>
      <c r="O306" t="e">
        <f t="shared" si="605"/>
        <v>#DIV/0!</v>
      </c>
      <c r="P306" t="e">
        <f t="shared" si="605"/>
        <v>#DIV/0!</v>
      </c>
      <c r="Q306">
        <f t="shared" si="605"/>
        <v>0</v>
      </c>
      <c r="R306">
        <f t="shared" si="605"/>
        <v>0</v>
      </c>
      <c r="S306">
        <f t="shared" si="605"/>
        <v>0</v>
      </c>
      <c r="T306">
        <f t="shared" si="605"/>
        <v>0</v>
      </c>
      <c r="U306">
        <f t="shared" si="605"/>
        <v>0</v>
      </c>
      <c r="V306">
        <f t="shared" si="605"/>
        <v>0</v>
      </c>
      <c r="W306">
        <f t="shared" si="605"/>
        <v>0</v>
      </c>
      <c r="X306">
        <f t="shared" si="605"/>
        <v>0</v>
      </c>
      <c r="Y306">
        <f t="shared" si="605"/>
        <v>0</v>
      </c>
      <c r="Z306">
        <f t="shared" si="605"/>
        <v>0</v>
      </c>
      <c r="AA306">
        <f t="shared" si="605"/>
        <v>0</v>
      </c>
      <c r="AB306">
        <f t="shared" si="605"/>
        <v>0</v>
      </c>
      <c r="AC306">
        <f t="shared" si="605"/>
        <v>0</v>
      </c>
      <c r="AD306">
        <f t="shared" si="605"/>
        <v>0</v>
      </c>
      <c r="AE306">
        <f t="shared" si="605"/>
        <v>0</v>
      </c>
      <c r="AF306">
        <f t="shared" si="605"/>
        <v>5.5555555555555558E-3</v>
      </c>
      <c r="AG306">
        <f t="shared" si="605"/>
        <v>9.9009900990099011E-3</v>
      </c>
      <c r="AH306">
        <f t="shared" si="605"/>
        <v>8.7336244541484712E-3</v>
      </c>
      <c r="AI306">
        <f t="shared" si="605"/>
        <v>6.8728522336769758E-3</v>
      </c>
      <c r="AJ306">
        <f t="shared" si="605"/>
        <v>4.807692307692308E-3</v>
      </c>
      <c r="AK306">
        <f t="shared" si="605"/>
        <v>5.4249547920433997E-3</v>
      </c>
      <c r="AL306">
        <f t="shared" si="605"/>
        <v>2.442002442002442E-3</v>
      </c>
      <c r="AM306">
        <f t="shared" si="605"/>
        <v>3.9840637450199202E-3</v>
      </c>
      <c r="AN306">
        <f t="shared" si="605"/>
        <v>3.5335689045936395E-3</v>
      </c>
      <c r="AO306">
        <f t="shared" si="605"/>
        <v>2.5402201524132089E-3</v>
      </c>
      <c r="AP306">
        <f t="shared" si="605"/>
        <v>7.2639225181598066E-3</v>
      </c>
      <c r="AQ306">
        <f t="shared" si="605"/>
        <v>9.3833780160857902E-3</v>
      </c>
      <c r="AR306">
        <f t="shared" si="605"/>
        <v>1.6235718580877932E-2</v>
      </c>
      <c r="AS306">
        <f t="shared" si="605"/>
        <v>1.9437340153452685E-2</v>
      </c>
      <c r="AT306">
        <f t="shared" si="605"/>
        <v>3.4307496823379927E-2</v>
      </c>
      <c r="AU306">
        <f t="shared" si="605"/>
        <v>3.423626787057938E-2</v>
      </c>
      <c r="AV306">
        <f t="shared" si="605"/>
        <v>1.29783693843594E-2</v>
      </c>
      <c r="AW306">
        <f t="shared" si="605"/>
        <v>1.5237526142814461E-2</v>
      </c>
      <c r="AX306">
        <f t="shared" si="605"/>
        <v>0.12114350410416078</v>
      </c>
      <c r="AY306">
        <f t="shared" si="605"/>
        <v>0.14399999999999999</v>
      </c>
      <c r="AZ306">
        <f t="shared" si="605"/>
        <v>8.9555765595463133E-2</v>
      </c>
      <c r="BA306">
        <f t="shared" si="605"/>
        <v>7.1147880041365047E-2</v>
      </c>
      <c r="BB306">
        <f t="shared" si="605"/>
        <v>7.0518092105263164E-2</v>
      </c>
      <c r="BC306">
        <f t="shared" si="605"/>
        <v>6.7114093959731544E-2</v>
      </c>
      <c r="BD306">
        <f t="shared" si="605"/>
        <v>1.9763694951664877E-2</v>
      </c>
      <c r="BE306">
        <f t="shared" si="605"/>
        <v>2.5248802064135642E-2</v>
      </c>
      <c r="BF306">
        <f t="shared" si="605"/>
        <v>8.2756171195169592E-2</v>
      </c>
      <c r="BG306">
        <f t="shared" si="605"/>
        <v>0.10977939899253084</v>
      </c>
      <c r="BH306">
        <f t="shared" si="605"/>
        <v>0.12137104326652931</v>
      </c>
      <c r="BI306">
        <f t="shared" ref="BI306:BK306" si="606">BI302/SUM(BI302:BI304)</f>
        <v>0.12125314252562366</v>
      </c>
      <c r="BJ306">
        <f t="shared" si="606"/>
        <v>1.3293685499387791E-2</v>
      </c>
      <c r="BK306">
        <f t="shared" si="606"/>
        <v>1.2799024836202957E-2</v>
      </c>
    </row>
    <row r="307" spans="1:63">
      <c r="A307" t="s">
        <v>59</v>
      </c>
      <c r="B307" t="s">
        <v>492</v>
      </c>
      <c r="C307" t="s">
        <v>12</v>
      </c>
      <c r="G307" t="e">
        <f>G303/SUM(G302:G304)</f>
        <v>#DIV/0!</v>
      </c>
      <c r="H307" t="e">
        <f t="shared" ref="H307:BH307" si="607">H303/SUM(H302:H304)</f>
        <v>#DIV/0!</v>
      </c>
      <c r="I307" t="e">
        <f t="shared" si="607"/>
        <v>#DIV/0!</v>
      </c>
      <c r="J307" t="e">
        <f t="shared" si="607"/>
        <v>#DIV/0!</v>
      </c>
      <c r="K307" t="e">
        <f t="shared" si="607"/>
        <v>#DIV/0!</v>
      </c>
      <c r="L307" t="e">
        <f t="shared" si="607"/>
        <v>#DIV/0!</v>
      </c>
      <c r="M307" t="e">
        <f t="shared" si="607"/>
        <v>#DIV/0!</v>
      </c>
      <c r="N307" t="e">
        <f t="shared" si="607"/>
        <v>#DIV/0!</v>
      </c>
      <c r="O307" t="e">
        <f t="shared" si="607"/>
        <v>#DIV/0!</v>
      </c>
      <c r="P307" t="e">
        <f t="shared" si="607"/>
        <v>#DIV/0!</v>
      </c>
      <c r="Q307">
        <f t="shared" si="607"/>
        <v>1</v>
      </c>
      <c r="R307">
        <f t="shared" si="607"/>
        <v>0.8571428571428571</v>
      </c>
      <c r="S307">
        <f t="shared" si="607"/>
        <v>0.86842105263157898</v>
      </c>
      <c r="T307">
        <f t="shared" si="607"/>
        <v>0.83333333333333337</v>
      </c>
      <c r="U307">
        <f t="shared" si="607"/>
        <v>0.83606557377049184</v>
      </c>
      <c r="V307">
        <f t="shared" si="607"/>
        <v>0.82089552238805974</v>
      </c>
      <c r="W307">
        <f t="shared" si="607"/>
        <v>0.80246913580246915</v>
      </c>
      <c r="X307">
        <f t="shared" si="607"/>
        <v>0.76744186046511631</v>
      </c>
      <c r="Y307">
        <f t="shared" si="607"/>
        <v>0.71818181818181814</v>
      </c>
      <c r="Z307">
        <f t="shared" si="607"/>
        <v>0.73873873873873874</v>
      </c>
      <c r="AA307">
        <f t="shared" si="607"/>
        <v>0.73913043478260865</v>
      </c>
      <c r="AB307">
        <f t="shared" si="607"/>
        <v>0.73913043478260865</v>
      </c>
      <c r="AC307">
        <f t="shared" si="607"/>
        <v>0.63571428571428568</v>
      </c>
      <c r="AD307">
        <f t="shared" si="607"/>
        <v>0.66013071895424835</v>
      </c>
      <c r="AE307">
        <f t="shared" si="607"/>
        <v>0.67261904761904767</v>
      </c>
      <c r="AF307">
        <f t="shared" si="607"/>
        <v>0.67777777777777781</v>
      </c>
      <c r="AG307">
        <f t="shared" si="607"/>
        <v>0.66831683168316836</v>
      </c>
      <c r="AH307">
        <f t="shared" si="607"/>
        <v>0.68122270742358082</v>
      </c>
      <c r="AI307">
        <f t="shared" si="607"/>
        <v>0.70446735395189009</v>
      </c>
      <c r="AJ307">
        <f t="shared" si="607"/>
        <v>0.70192307692307687</v>
      </c>
      <c r="AK307">
        <f t="shared" si="607"/>
        <v>0.70162748643761297</v>
      </c>
      <c r="AL307">
        <f t="shared" si="607"/>
        <v>0.70818070818070822</v>
      </c>
      <c r="AM307">
        <f t="shared" si="607"/>
        <v>0.72211155378486058</v>
      </c>
      <c r="AN307">
        <f t="shared" si="607"/>
        <v>0.72614840989399299</v>
      </c>
      <c r="AO307">
        <f t="shared" si="607"/>
        <v>0.74851820491109233</v>
      </c>
      <c r="AP307">
        <f t="shared" si="607"/>
        <v>0.76916868442292174</v>
      </c>
      <c r="AQ307">
        <f t="shared" si="607"/>
        <v>0.74798927613941024</v>
      </c>
      <c r="AR307">
        <f t="shared" si="607"/>
        <v>0.7324113048707156</v>
      </c>
      <c r="AS307">
        <f t="shared" si="607"/>
        <v>0.73299232736572895</v>
      </c>
      <c r="AT307">
        <f t="shared" si="607"/>
        <v>0.74205844980940283</v>
      </c>
      <c r="AU307">
        <f t="shared" si="607"/>
        <v>0.74191121143717076</v>
      </c>
      <c r="AV307">
        <f t="shared" si="607"/>
        <v>0.74509151414309482</v>
      </c>
      <c r="AW307">
        <f t="shared" si="607"/>
        <v>0.75052285628921422</v>
      </c>
      <c r="AX307">
        <f t="shared" si="607"/>
        <v>0.83215397679026326</v>
      </c>
      <c r="AY307">
        <f t="shared" si="607"/>
        <v>0.77703225806451615</v>
      </c>
      <c r="AZ307">
        <f t="shared" si="607"/>
        <v>0.74692816635160686</v>
      </c>
      <c r="BA307">
        <f t="shared" si="607"/>
        <v>0.75222337125129268</v>
      </c>
      <c r="BB307">
        <f t="shared" si="607"/>
        <v>0.77199835526315785</v>
      </c>
      <c r="BC307">
        <f t="shared" si="607"/>
        <v>0.75817953020134232</v>
      </c>
      <c r="BD307">
        <f t="shared" si="607"/>
        <v>0.78754027926960257</v>
      </c>
      <c r="BE307">
        <f t="shared" si="607"/>
        <v>0.78418724659049022</v>
      </c>
      <c r="BF307">
        <f t="shared" si="607"/>
        <v>0.60593145089682121</v>
      </c>
      <c r="BG307">
        <f t="shared" si="607"/>
        <v>0.60951884662150424</v>
      </c>
      <c r="BH307">
        <f t="shared" si="607"/>
        <v>0.59823937066866451</v>
      </c>
      <c r="BI307">
        <f t="shared" ref="BI307:BK307" si="608">BI303/SUM(BI302:BI304)</f>
        <v>0.59833687874685748</v>
      </c>
      <c r="BJ307">
        <f t="shared" si="608"/>
        <v>0.52859891551513027</v>
      </c>
      <c r="BK307">
        <f t="shared" si="608"/>
        <v>0.52917872923967701</v>
      </c>
    </row>
    <row r="308" spans="1:63">
      <c r="A308" t="s">
        <v>733</v>
      </c>
      <c r="B308" t="s">
        <v>492</v>
      </c>
      <c r="C308" t="s">
        <v>12</v>
      </c>
      <c r="G308" t="e">
        <f>G304/SUM(G302:G304)</f>
        <v>#DIV/0!</v>
      </c>
      <c r="H308" t="e">
        <f t="shared" ref="H308:BH308" si="609">H304/SUM(H302:H304)</f>
        <v>#DIV/0!</v>
      </c>
      <c r="I308" t="e">
        <f t="shared" si="609"/>
        <v>#DIV/0!</v>
      </c>
      <c r="J308" t="e">
        <f t="shared" si="609"/>
        <v>#DIV/0!</v>
      </c>
      <c r="K308" t="e">
        <f t="shared" si="609"/>
        <v>#DIV/0!</v>
      </c>
      <c r="L308" t="e">
        <f t="shared" si="609"/>
        <v>#DIV/0!</v>
      </c>
      <c r="M308" t="e">
        <f t="shared" si="609"/>
        <v>#DIV/0!</v>
      </c>
      <c r="N308" t="e">
        <f t="shared" si="609"/>
        <v>#DIV/0!</v>
      </c>
      <c r="O308" t="e">
        <f t="shared" si="609"/>
        <v>#DIV/0!</v>
      </c>
      <c r="P308" t="e">
        <f t="shared" si="609"/>
        <v>#DIV/0!</v>
      </c>
      <c r="Q308">
        <f t="shared" si="609"/>
        <v>0</v>
      </c>
      <c r="R308">
        <f t="shared" si="609"/>
        <v>0.14285714285714285</v>
      </c>
      <c r="S308">
        <f t="shared" si="609"/>
        <v>0.13157894736842105</v>
      </c>
      <c r="T308">
        <f t="shared" si="609"/>
        <v>0.16666666666666666</v>
      </c>
      <c r="U308">
        <f t="shared" si="609"/>
        <v>0.16393442622950818</v>
      </c>
      <c r="V308">
        <f t="shared" si="609"/>
        <v>0.17910447761194029</v>
      </c>
      <c r="W308">
        <f t="shared" si="609"/>
        <v>0.19753086419753085</v>
      </c>
      <c r="X308">
        <f t="shared" si="609"/>
        <v>0.23255813953488372</v>
      </c>
      <c r="Y308">
        <f t="shared" si="609"/>
        <v>0.2818181818181818</v>
      </c>
      <c r="Z308">
        <f t="shared" si="609"/>
        <v>0.26126126126126126</v>
      </c>
      <c r="AA308">
        <f t="shared" si="609"/>
        <v>0.2608695652173913</v>
      </c>
      <c r="AB308">
        <f t="shared" si="609"/>
        <v>0.2608695652173913</v>
      </c>
      <c r="AC308">
        <f t="shared" si="609"/>
        <v>0.36428571428571427</v>
      </c>
      <c r="AD308">
        <f t="shared" si="609"/>
        <v>0.33986928104575165</v>
      </c>
      <c r="AE308">
        <f t="shared" si="609"/>
        <v>0.32738095238095238</v>
      </c>
      <c r="AF308">
        <f t="shared" si="609"/>
        <v>0.31666666666666665</v>
      </c>
      <c r="AG308">
        <f t="shared" si="609"/>
        <v>0.32178217821782179</v>
      </c>
      <c r="AH308">
        <f t="shared" si="609"/>
        <v>0.31004366812227074</v>
      </c>
      <c r="AI308">
        <f t="shared" si="609"/>
        <v>0.28865979381443296</v>
      </c>
      <c r="AJ308">
        <f t="shared" si="609"/>
        <v>0.29326923076923078</v>
      </c>
      <c r="AK308">
        <f t="shared" si="609"/>
        <v>0.29294755877034356</v>
      </c>
      <c r="AL308">
        <f t="shared" si="609"/>
        <v>0.2893772893772894</v>
      </c>
      <c r="AM308">
        <f t="shared" si="609"/>
        <v>0.2739043824701195</v>
      </c>
      <c r="AN308">
        <f t="shared" si="609"/>
        <v>0.27031802120141341</v>
      </c>
      <c r="AO308">
        <f t="shared" si="609"/>
        <v>0.24894157493649449</v>
      </c>
      <c r="AP308">
        <f t="shared" si="609"/>
        <v>0.22356739305891848</v>
      </c>
      <c r="AQ308">
        <f t="shared" si="609"/>
        <v>0.24262734584450402</v>
      </c>
      <c r="AR308">
        <f t="shared" si="609"/>
        <v>0.25135297654840649</v>
      </c>
      <c r="AS308">
        <f t="shared" si="609"/>
        <v>0.24757033248081842</v>
      </c>
      <c r="AT308">
        <f t="shared" si="609"/>
        <v>0.22363405336721728</v>
      </c>
      <c r="AU308">
        <f t="shared" si="609"/>
        <v>0.22385252069224981</v>
      </c>
      <c r="AV308">
        <f t="shared" si="609"/>
        <v>0.24193011647254575</v>
      </c>
      <c r="AW308">
        <f t="shared" si="609"/>
        <v>0.23423961756797132</v>
      </c>
      <c r="AX308">
        <f t="shared" si="609"/>
        <v>4.6702519105575997E-2</v>
      </c>
      <c r="AY308">
        <f t="shared" si="609"/>
        <v>7.8967741935483865E-2</v>
      </c>
      <c r="AZ308">
        <f t="shared" si="609"/>
        <v>0.16351606805293006</v>
      </c>
      <c r="BA308">
        <f t="shared" si="609"/>
        <v>0.1766287487073423</v>
      </c>
      <c r="BB308">
        <f t="shared" si="609"/>
        <v>0.15748355263157895</v>
      </c>
      <c r="BC308">
        <f t="shared" si="609"/>
        <v>0.17470637583892618</v>
      </c>
      <c r="BD308">
        <f t="shared" si="609"/>
        <v>0.19269602577873254</v>
      </c>
      <c r="BE308">
        <f t="shared" si="609"/>
        <v>0.19056395134537413</v>
      </c>
      <c r="BF308">
        <f t="shared" si="609"/>
        <v>0.31131237790800925</v>
      </c>
      <c r="BG308">
        <f t="shared" si="609"/>
        <v>0.2807017543859649</v>
      </c>
      <c r="BH308">
        <f t="shared" si="609"/>
        <v>0.28038958606480613</v>
      </c>
      <c r="BI308">
        <f t="shared" ref="BI308:BK308" si="610">BI304/SUM(BI302:BI304)</f>
        <v>0.28040997872751888</v>
      </c>
      <c r="BJ308">
        <f t="shared" si="610"/>
        <v>0.45810739898548192</v>
      </c>
      <c r="BK308">
        <f t="shared" si="610"/>
        <v>0.45802224592412005</v>
      </c>
    </row>
    <row r="309" spans="1:63">
      <c r="A309" t="s">
        <v>750</v>
      </c>
      <c r="G309" t="e">
        <f>SUM(G306:G308)</f>
        <v>#DIV/0!</v>
      </c>
      <c r="H309" t="e">
        <f t="shared" ref="H309:BH309" si="611">SUM(H306:H308)</f>
        <v>#DIV/0!</v>
      </c>
      <c r="I309" t="e">
        <f t="shared" si="611"/>
        <v>#DIV/0!</v>
      </c>
      <c r="J309" t="e">
        <f t="shared" si="611"/>
        <v>#DIV/0!</v>
      </c>
      <c r="K309" t="e">
        <f t="shared" si="611"/>
        <v>#DIV/0!</v>
      </c>
      <c r="L309" t="e">
        <f t="shared" si="611"/>
        <v>#DIV/0!</v>
      </c>
      <c r="M309" t="e">
        <f t="shared" si="611"/>
        <v>#DIV/0!</v>
      </c>
      <c r="N309" t="e">
        <f t="shared" si="611"/>
        <v>#DIV/0!</v>
      </c>
      <c r="O309" t="e">
        <f t="shared" si="611"/>
        <v>#DIV/0!</v>
      </c>
      <c r="P309" t="e">
        <f t="shared" si="611"/>
        <v>#DIV/0!</v>
      </c>
      <c r="Q309">
        <f t="shared" si="611"/>
        <v>1</v>
      </c>
      <c r="R309">
        <f t="shared" si="611"/>
        <v>1</v>
      </c>
      <c r="S309">
        <f t="shared" si="611"/>
        <v>1</v>
      </c>
      <c r="T309">
        <f t="shared" si="611"/>
        <v>1</v>
      </c>
      <c r="U309">
        <f t="shared" si="611"/>
        <v>1</v>
      </c>
      <c r="V309">
        <f t="shared" si="611"/>
        <v>1</v>
      </c>
      <c r="W309">
        <f t="shared" si="611"/>
        <v>1</v>
      </c>
      <c r="X309">
        <f t="shared" si="611"/>
        <v>1</v>
      </c>
      <c r="Y309">
        <f t="shared" si="611"/>
        <v>1</v>
      </c>
      <c r="Z309">
        <f t="shared" si="611"/>
        <v>1</v>
      </c>
      <c r="AA309">
        <f t="shared" si="611"/>
        <v>1</v>
      </c>
      <c r="AB309">
        <f t="shared" si="611"/>
        <v>1</v>
      </c>
      <c r="AC309">
        <f t="shared" si="611"/>
        <v>1</v>
      </c>
      <c r="AD309">
        <f t="shared" si="611"/>
        <v>1</v>
      </c>
      <c r="AE309">
        <f t="shared" si="611"/>
        <v>1</v>
      </c>
      <c r="AF309">
        <f t="shared" si="611"/>
        <v>1</v>
      </c>
      <c r="AG309">
        <f t="shared" si="611"/>
        <v>1</v>
      </c>
      <c r="AH309">
        <f t="shared" si="611"/>
        <v>1</v>
      </c>
      <c r="AI309">
        <f t="shared" si="611"/>
        <v>1</v>
      </c>
      <c r="AJ309">
        <f t="shared" si="611"/>
        <v>1</v>
      </c>
      <c r="AK309">
        <f t="shared" si="611"/>
        <v>1</v>
      </c>
      <c r="AL309">
        <f t="shared" si="611"/>
        <v>1</v>
      </c>
      <c r="AM309">
        <f t="shared" si="611"/>
        <v>1</v>
      </c>
      <c r="AN309">
        <f t="shared" si="611"/>
        <v>1</v>
      </c>
      <c r="AO309">
        <f t="shared" si="611"/>
        <v>1</v>
      </c>
      <c r="AP309">
        <f t="shared" si="611"/>
        <v>1</v>
      </c>
      <c r="AQ309">
        <f t="shared" si="611"/>
        <v>1</v>
      </c>
      <c r="AR309">
        <f t="shared" si="611"/>
        <v>1</v>
      </c>
      <c r="AS309">
        <f t="shared" si="611"/>
        <v>1</v>
      </c>
      <c r="AT309">
        <f t="shared" si="611"/>
        <v>1</v>
      </c>
      <c r="AU309">
        <f t="shared" si="611"/>
        <v>1</v>
      </c>
      <c r="AV309">
        <f t="shared" si="611"/>
        <v>1</v>
      </c>
      <c r="AW309">
        <f t="shared" si="611"/>
        <v>1</v>
      </c>
      <c r="AX309">
        <f t="shared" si="611"/>
        <v>1</v>
      </c>
      <c r="AY309">
        <f t="shared" si="611"/>
        <v>1</v>
      </c>
      <c r="AZ309">
        <f t="shared" si="611"/>
        <v>1</v>
      </c>
      <c r="BA309">
        <f t="shared" si="611"/>
        <v>1</v>
      </c>
      <c r="BB309">
        <f t="shared" si="611"/>
        <v>1</v>
      </c>
      <c r="BC309">
        <f t="shared" si="611"/>
        <v>1</v>
      </c>
      <c r="BD309">
        <f t="shared" si="611"/>
        <v>1</v>
      </c>
      <c r="BE309">
        <f t="shared" si="611"/>
        <v>1</v>
      </c>
      <c r="BF309">
        <f t="shared" si="611"/>
        <v>1</v>
      </c>
      <c r="BG309">
        <f t="shared" si="611"/>
        <v>1</v>
      </c>
      <c r="BH309">
        <f t="shared" si="611"/>
        <v>0.99999999999999989</v>
      </c>
      <c r="BI309">
        <f t="shared" ref="BI309:BK309" si="612">SUM(BI306:BI308)</f>
        <v>1</v>
      </c>
      <c r="BJ309">
        <f t="shared" si="612"/>
        <v>1</v>
      </c>
      <c r="BK309">
        <f t="shared" si="612"/>
        <v>1</v>
      </c>
    </row>
    <row r="311" spans="1:63">
      <c r="A311" s="344" t="s">
        <v>747</v>
      </c>
      <c r="B311" s="344"/>
    </row>
    <row r="313" spans="1:63">
      <c r="A313" t="s">
        <v>752</v>
      </c>
    </row>
    <row r="316" spans="1:63">
      <c r="A316" s="344" t="s">
        <v>748</v>
      </c>
      <c r="B316" s="344"/>
    </row>
    <row r="318" spans="1:63">
      <c r="A318" t="s">
        <v>753</v>
      </c>
    </row>
    <row r="320" spans="1:63">
      <c r="A320" s="344" t="s">
        <v>749</v>
      </c>
      <c r="B320" s="344"/>
    </row>
    <row r="322" spans="1:64">
      <c r="A322" t="s">
        <v>753</v>
      </c>
    </row>
    <row r="325" spans="1:64">
      <c r="A325" s="324" t="s">
        <v>775</v>
      </c>
      <c r="B325" s="324"/>
      <c r="C325" s="324"/>
      <c r="D325" s="324"/>
      <c r="E325" s="324"/>
    </row>
    <row r="327" spans="1:64">
      <c r="G327" s="20">
        <v>1960</v>
      </c>
      <c r="H327" s="20">
        <f>G327+1</f>
        <v>1961</v>
      </c>
      <c r="I327" s="20">
        <f t="shared" ref="I327:BL327" si="613">H327+1</f>
        <v>1962</v>
      </c>
      <c r="J327" s="20">
        <f t="shared" si="613"/>
        <v>1963</v>
      </c>
      <c r="K327" s="20">
        <f t="shared" si="613"/>
        <v>1964</v>
      </c>
      <c r="L327" s="20">
        <f t="shared" si="613"/>
        <v>1965</v>
      </c>
      <c r="M327" s="20">
        <f t="shared" si="613"/>
        <v>1966</v>
      </c>
      <c r="N327" s="20">
        <f t="shared" si="613"/>
        <v>1967</v>
      </c>
      <c r="O327" s="20">
        <f t="shared" si="613"/>
        <v>1968</v>
      </c>
      <c r="P327" s="20">
        <f t="shared" si="613"/>
        <v>1969</v>
      </c>
      <c r="Q327" s="20">
        <f t="shared" si="613"/>
        <v>1970</v>
      </c>
      <c r="R327" s="20">
        <f t="shared" si="613"/>
        <v>1971</v>
      </c>
      <c r="S327" s="20">
        <f t="shared" si="613"/>
        <v>1972</v>
      </c>
      <c r="T327" s="20">
        <f t="shared" si="613"/>
        <v>1973</v>
      </c>
      <c r="U327" s="20">
        <f t="shared" si="613"/>
        <v>1974</v>
      </c>
      <c r="V327" s="20">
        <f t="shared" si="613"/>
        <v>1975</v>
      </c>
      <c r="W327" s="20">
        <f t="shared" si="613"/>
        <v>1976</v>
      </c>
      <c r="X327" s="20">
        <f t="shared" si="613"/>
        <v>1977</v>
      </c>
      <c r="Y327" s="20">
        <f t="shared" si="613"/>
        <v>1978</v>
      </c>
      <c r="Z327" s="20">
        <f t="shared" si="613"/>
        <v>1979</v>
      </c>
      <c r="AA327" s="20">
        <f t="shared" si="613"/>
        <v>1980</v>
      </c>
      <c r="AB327" s="20">
        <f t="shared" si="613"/>
        <v>1981</v>
      </c>
      <c r="AC327" s="20">
        <f t="shared" si="613"/>
        <v>1982</v>
      </c>
      <c r="AD327" s="20">
        <f t="shared" si="613"/>
        <v>1983</v>
      </c>
      <c r="AE327" s="20">
        <f t="shared" si="613"/>
        <v>1984</v>
      </c>
      <c r="AF327" s="20">
        <f t="shared" si="613"/>
        <v>1985</v>
      </c>
      <c r="AG327" s="20">
        <f t="shared" si="613"/>
        <v>1986</v>
      </c>
      <c r="AH327" s="20">
        <f t="shared" si="613"/>
        <v>1987</v>
      </c>
      <c r="AI327" s="20">
        <f t="shared" si="613"/>
        <v>1988</v>
      </c>
      <c r="AJ327" s="20">
        <f t="shared" si="613"/>
        <v>1989</v>
      </c>
      <c r="AK327" s="20">
        <f t="shared" si="613"/>
        <v>1990</v>
      </c>
      <c r="AL327" s="20">
        <f t="shared" si="613"/>
        <v>1991</v>
      </c>
      <c r="AM327" s="20">
        <f t="shared" si="613"/>
        <v>1992</v>
      </c>
      <c r="AN327" s="20">
        <f t="shared" si="613"/>
        <v>1993</v>
      </c>
      <c r="AO327" s="20">
        <f t="shared" si="613"/>
        <v>1994</v>
      </c>
      <c r="AP327" s="20">
        <f t="shared" si="613"/>
        <v>1995</v>
      </c>
      <c r="AQ327" s="20">
        <f t="shared" si="613"/>
        <v>1996</v>
      </c>
      <c r="AR327" s="20">
        <f t="shared" si="613"/>
        <v>1997</v>
      </c>
      <c r="AS327" s="20">
        <f t="shared" si="613"/>
        <v>1998</v>
      </c>
      <c r="AT327" s="20">
        <f t="shared" si="613"/>
        <v>1999</v>
      </c>
      <c r="AU327" s="20">
        <f>AT327+1</f>
        <v>2000</v>
      </c>
      <c r="AV327" s="20">
        <f t="shared" si="613"/>
        <v>2001</v>
      </c>
      <c r="AW327" s="20">
        <f t="shared" si="613"/>
        <v>2002</v>
      </c>
      <c r="AX327" s="20">
        <f t="shared" si="613"/>
        <v>2003</v>
      </c>
      <c r="AY327" s="20">
        <f t="shared" si="613"/>
        <v>2004</v>
      </c>
      <c r="AZ327" s="20">
        <f t="shared" si="613"/>
        <v>2005</v>
      </c>
      <c r="BA327" s="20">
        <f t="shared" si="613"/>
        <v>2006</v>
      </c>
      <c r="BB327" s="20">
        <f t="shared" si="613"/>
        <v>2007</v>
      </c>
      <c r="BC327" s="20">
        <f t="shared" si="613"/>
        <v>2008</v>
      </c>
      <c r="BD327" s="20">
        <f t="shared" si="613"/>
        <v>2009</v>
      </c>
      <c r="BE327" s="20">
        <f t="shared" si="613"/>
        <v>2010</v>
      </c>
      <c r="BF327" s="20">
        <f>BE327+1</f>
        <v>2011</v>
      </c>
      <c r="BG327" s="20">
        <f t="shared" si="613"/>
        <v>2012</v>
      </c>
      <c r="BH327" s="20">
        <f t="shared" si="613"/>
        <v>2013</v>
      </c>
      <c r="BI327" s="20">
        <f t="shared" si="613"/>
        <v>2014</v>
      </c>
      <c r="BJ327" s="20">
        <f t="shared" si="613"/>
        <v>2015</v>
      </c>
      <c r="BK327" s="20">
        <f>BJ327+1</f>
        <v>2016</v>
      </c>
      <c r="BL327" s="20">
        <f t="shared" si="613"/>
        <v>2017</v>
      </c>
    </row>
    <row r="328" spans="1:64">
      <c r="A328" t="str">
        <f>VLOOKUP(B328,[1]IEA_Categories!$B$24:$C$69,2,FALSE)</f>
        <v>Energy industry own use</v>
      </c>
      <c r="B328" t="s">
        <v>378</v>
      </c>
      <c r="D328" t="s">
        <v>666</v>
      </c>
      <c r="G328">
        <v>-154</v>
      </c>
      <c r="H328">
        <v>-153</v>
      </c>
      <c r="I328">
        <v>-125</v>
      </c>
      <c r="J328">
        <v>-312</v>
      </c>
      <c r="K328">
        <v>-268</v>
      </c>
      <c r="L328">
        <v>-116</v>
      </c>
      <c r="M328">
        <v>-268</v>
      </c>
      <c r="N328">
        <v>-264</v>
      </c>
      <c r="O328">
        <v>-253</v>
      </c>
      <c r="P328">
        <v>-227</v>
      </c>
      <c r="Q328">
        <v>-245</v>
      </c>
      <c r="R328">
        <v>-397</v>
      </c>
      <c r="S328">
        <v>-234</v>
      </c>
      <c r="T328">
        <v>-281</v>
      </c>
      <c r="U328">
        <v>-312</v>
      </c>
      <c r="V328">
        <v>-270</v>
      </c>
      <c r="W328">
        <v>-262</v>
      </c>
      <c r="X328">
        <v>-115</v>
      </c>
      <c r="Y328">
        <v>-99</v>
      </c>
      <c r="Z328">
        <v>-88</v>
      </c>
      <c r="AA328">
        <v>-92</v>
      </c>
      <c r="AB328">
        <v>-102</v>
      </c>
      <c r="AC328">
        <v>-108</v>
      </c>
      <c r="AD328">
        <v>-127</v>
      </c>
      <c r="AE328">
        <v>-132</v>
      </c>
      <c r="AF328">
        <v>-138</v>
      </c>
      <c r="AG328">
        <v>-144</v>
      </c>
      <c r="AH328">
        <v>-201</v>
      </c>
      <c r="AI328">
        <v>-255</v>
      </c>
      <c r="AJ328">
        <v>-257</v>
      </c>
      <c r="AK328">
        <v>-257</v>
      </c>
      <c r="AL328">
        <v>-262</v>
      </c>
      <c r="AM328">
        <v>-180</v>
      </c>
      <c r="AN328">
        <v>-170</v>
      </c>
      <c r="AO328">
        <v>-142</v>
      </c>
      <c r="AP328">
        <v>-147</v>
      </c>
      <c r="AQ328">
        <v>-153</v>
      </c>
      <c r="AR328">
        <v>-146</v>
      </c>
      <c r="AS328">
        <v>-144</v>
      </c>
      <c r="AT328">
        <v>-153</v>
      </c>
      <c r="AU328">
        <v>-174</v>
      </c>
      <c r="AV328">
        <v>-135</v>
      </c>
      <c r="AW328">
        <v>-89</v>
      </c>
      <c r="AX328">
        <v>-74</v>
      </c>
      <c r="AY328">
        <v>-84</v>
      </c>
      <c r="AZ328">
        <v>-73</v>
      </c>
      <c r="BA328">
        <v>-48</v>
      </c>
      <c r="BB328">
        <v>-46</v>
      </c>
      <c r="BC328">
        <v>-39</v>
      </c>
      <c r="BD328">
        <v>-20</v>
      </c>
      <c r="BE328">
        <v>-12</v>
      </c>
      <c r="BF328">
        <v>-17</v>
      </c>
      <c r="BG328">
        <v>-13</v>
      </c>
      <c r="BH328">
        <v>-44</v>
      </c>
      <c r="BI328">
        <v>-58</v>
      </c>
      <c r="BJ328">
        <v>-53</v>
      </c>
      <c r="BK328">
        <v>-50</v>
      </c>
    </row>
    <row r="329" spans="1:64">
      <c r="A329" t="str">
        <f>VLOOKUP(B329,[1]IEA_Categories!$B$24:$C$69,2,FALSE)</f>
        <v>Energy industry own use</v>
      </c>
      <c r="B329" t="s">
        <v>377</v>
      </c>
      <c r="D329" t="s">
        <v>666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-30</v>
      </c>
      <c r="Q329">
        <v>-26</v>
      </c>
      <c r="R329">
        <v>-98</v>
      </c>
      <c r="S329">
        <v>-209</v>
      </c>
      <c r="T329">
        <v>-244</v>
      </c>
      <c r="U329">
        <v>-233</v>
      </c>
      <c r="V329">
        <v>-68</v>
      </c>
      <c r="W329">
        <v>-62</v>
      </c>
      <c r="X329">
        <v>-58</v>
      </c>
      <c r="Y329">
        <v>-36</v>
      </c>
      <c r="Z329">
        <v>-33</v>
      </c>
      <c r="AA329">
        <v>-35</v>
      </c>
      <c r="AB329">
        <v>-30</v>
      </c>
      <c r="AC329">
        <v>-30</v>
      </c>
      <c r="AD329">
        <v>-85</v>
      </c>
      <c r="AE329">
        <v>-77</v>
      </c>
      <c r="AF329">
        <v>-25</v>
      </c>
      <c r="AG329">
        <v>-29</v>
      </c>
      <c r="AH329">
        <v>-32</v>
      </c>
      <c r="AI329">
        <v>-32</v>
      </c>
      <c r="AJ329">
        <v>-31</v>
      </c>
      <c r="AK329">
        <v>-38</v>
      </c>
      <c r="AL329">
        <v>-61</v>
      </c>
      <c r="AM329">
        <v>-52</v>
      </c>
      <c r="AN329">
        <v>-44</v>
      </c>
      <c r="AO329">
        <v>-13</v>
      </c>
      <c r="AP329">
        <v>-23</v>
      </c>
      <c r="AQ329">
        <v>-60</v>
      </c>
      <c r="AR329">
        <v>-39</v>
      </c>
      <c r="AS329">
        <v>-40</v>
      </c>
      <c r="AT329">
        <v>-31</v>
      </c>
      <c r="AU329">
        <v>-19</v>
      </c>
      <c r="AV329">
        <v>-4</v>
      </c>
      <c r="AW329">
        <v>-5</v>
      </c>
      <c r="AX329">
        <v>-5</v>
      </c>
      <c r="AY329">
        <v>-7</v>
      </c>
      <c r="AZ329">
        <v>-7</v>
      </c>
      <c r="BA329">
        <v>-7</v>
      </c>
      <c r="BB329">
        <v>-6</v>
      </c>
      <c r="BC329">
        <v>-6</v>
      </c>
      <c r="BD329">
        <v>-4</v>
      </c>
      <c r="BE329">
        <v>-4</v>
      </c>
      <c r="BF329">
        <v>-4</v>
      </c>
      <c r="BG329">
        <v>-8</v>
      </c>
      <c r="BH329">
        <v>-10</v>
      </c>
      <c r="BI329">
        <v>-20</v>
      </c>
      <c r="BJ329">
        <v>-26</v>
      </c>
      <c r="BK329">
        <v>-21</v>
      </c>
    </row>
    <row r="330" spans="1:64">
      <c r="A330" t="str">
        <f>VLOOKUP(B330,[1]IEA_Categories!$B$24:$C$69,2,FALSE)</f>
        <v>Energy industry own use</v>
      </c>
      <c r="B330" t="s">
        <v>376</v>
      </c>
      <c r="D330" t="s">
        <v>666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-138</v>
      </c>
      <c r="BI330">
        <v>-11</v>
      </c>
      <c r="BJ330">
        <v>0</v>
      </c>
      <c r="BK330">
        <v>0</v>
      </c>
    </row>
    <row r="331" spans="1:64">
      <c r="A331" t="str">
        <f>VLOOKUP(B331,[1]IEA_Categories!$B$24:$C$69,2,FALSE)</f>
        <v>Energy industry own use</v>
      </c>
      <c r="B331" t="s">
        <v>375</v>
      </c>
      <c r="D331" t="s">
        <v>666</v>
      </c>
      <c r="G331">
        <v>-133</v>
      </c>
      <c r="H331">
        <v>-131</v>
      </c>
      <c r="I331">
        <v>-120</v>
      </c>
      <c r="J331">
        <v>-104</v>
      </c>
      <c r="K331">
        <v>-74</v>
      </c>
      <c r="L331">
        <v>-39</v>
      </c>
      <c r="M331">
        <v>-31</v>
      </c>
      <c r="N331">
        <v>-25</v>
      </c>
      <c r="O331">
        <v>-12</v>
      </c>
      <c r="P331">
        <v>-12</v>
      </c>
      <c r="Q331">
        <v>-7</v>
      </c>
      <c r="R331">
        <v>-6</v>
      </c>
      <c r="S331">
        <v>-6</v>
      </c>
      <c r="T331">
        <v>-4</v>
      </c>
      <c r="U331">
        <v>-37</v>
      </c>
      <c r="V331">
        <v>-37</v>
      </c>
      <c r="W331">
        <v>-39</v>
      </c>
      <c r="X331">
        <v>-53</v>
      </c>
      <c r="Y331">
        <v>-33</v>
      </c>
      <c r="Z331">
        <v>-35</v>
      </c>
      <c r="AA331">
        <v>-24</v>
      </c>
      <c r="AB331">
        <v>-24</v>
      </c>
      <c r="AC331">
        <v>-9</v>
      </c>
      <c r="AD331">
        <v>-10</v>
      </c>
      <c r="AE331">
        <v>-11</v>
      </c>
      <c r="AF331">
        <v>-9</v>
      </c>
      <c r="AG331">
        <v>-10</v>
      </c>
      <c r="AH331">
        <v>-9</v>
      </c>
      <c r="AI331">
        <v>-10</v>
      </c>
      <c r="AJ331">
        <v>-10</v>
      </c>
      <c r="AK331">
        <v>-13</v>
      </c>
      <c r="AL331">
        <v>-14</v>
      </c>
      <c r="AM331">
        <v>-13</v>
      </c>
      <c r="AN331">
        <v>-13</v>
      </c>
      <c r="AO331">
        <v>-9</v>
      </c>
      <c r="AP331">
        <v>-13</v>
      </c>
      <c r="AQ331">
        <v>-12</v>
      </c>
      <c r="AR331">
        <v>-11</v>
      </c>
      <c r="AS331">
        <v>-9</v>
      </c>
      <c r="AT331">
        <v>-12</v>
      </c>
      <c r="AU331">
        <v>-12</v>
      </c>
      <c r="AV331">
        <v>-18</v>
      </c>
      <c r="AW331">
        <v>-22</v>
      </c>
      <c r="AX331">
        <v>-37</v>
      </c>
      <c r="AY331">
        <v>-39</v>
      </c>
      <c r="AZ331">
        <v>-39</v>
      </c>
      <c r="BA331">
        <v>-36</v>
      </c>
      <c r="BB331">
        <v>-39</v>
      </c>
      <c r="BC331">
        <v>-43</v>
      </c>
      <c r="BD331">
        <v>-35</v>
      </c>
      <c r="BE331">
        <v>-4</v>
      </c>
      <c r="BF331">
        <v>-9</v>
      </c>
      <c r="BG331">
        <v>-9</v>
      </c>
      <c r="BH331">
        <v>-9</v>
      </c>
      <c r="BI331">
        <v>-9</v>
      </c>
      <c r="BJ331">
        <v>-1</v>
      </c>
      <c r="BK331">
        <v>0</v>
      </c>
    </row>
    <row r="332" spans="1:64">
      <c r="A332" t="str">
        <f>VLOOKUP(B332,[1]IEA_Categories!$B$24:$C$69,2,FALSE)</f>
        <v>Energy industry own use</v>
      </c>
      <c r="B332" t="s">
        <v>373</v>
      </c>
      <c r="D332" t="s">
        <v>666</v>
      </c>
      <c r="G332">
        <v>-237</v>
      </c>
      <c r="H332">
        <v>-244</v>
      </c>
      <c r="I332">
        <v>-219</v>
      </c>
      <c r="J332">
        <v>-230</v>
      </c>
      <c r="K332">
        <v>-264</v>
      </c>
      <c r="L332">
        <v>-257</v>
      </c>
      <c r="M332">
        <v>-257</v>
      </c>
      <c r="N332">
        <v>-280</v>
      </c>
      <c r="O332">
        <v>-315</v>
      </c>
      <c r="P332">
        <v>-254</v>
      </c>
      <c r="Q332">
        <v>-299</v>
      </c>
      <c r="R332">
        <v>-282</v>
      </c>
      <c r="S332">
        <v>-297</v>
      </c>
      <c r="T332">
        <v>-279</v>
      </c>
      <c r="U332">
        <v>-287</v>
      </c>
      <c r="V332">
        <v>-314</v>
      </c>
      <c r="W332">
        <v>-278</v>
      </c>
      <c r="X332">
        <v>-322</v>
      </c>
      <c r="Y332">
        <v>-323</v>
      </c>
      <c r="Z332">
        <v>-270</v>
      </c>
      <c r="AA332">
        <v>-576</v>
      </c>
      <c r="AB332">
        <v>-315</v>
      </c>
      <c r="AC332">
        <v>-480</v>
      </c>
      <c r="AD332">
        <v>-299</v>
      </c>
      <c r="AE332">
        <v>-300</v>
      </c>
      <c r="AF332">
        <v>-289</v>
      </c>
      <c r="AG332">
        <v>-257</v>
      </c>
      <c r="AH332">
        <v>-253</v>
      </c>
      <c r="AI332">
        <v>-256</v>
      </c>
      <c r="AJ332">
        <v>-282</v>
      </c>
      <c r="AK332">
        <v>-265</v>
      </c>
      <c r="AL332">
        <v>-293</v>
      </c>
      <c r="AM332">
        <v>-299</v>
      </c>
      <c r="AN332">
        <v>-334</v>
      </c>
      <c r="AO332">
        <v>-368</v>
      </c>
      <c r="AP332">
        <v>-363</v>
      </c>
      <c r="AQ332">
        <v>-344</v>
      </c>
      <c r="AR332">
        <v>-330</v>
      </c>
      <c r="AS332">
        <v>-273</v>
      </c>
      <c r="AT332">
        <v>-251</v>
      </c>
      <c r="AU332">
        <v>-256</v>
      </c>
      <c r="AV332">
        <v>-241</v>
      </c>
      <c r="AW332">
        <v>-236</v>
      </c>
      <c r="AX332">
        <v>-237</v>
      </c>
      <c r="AY332">
        <v>-239</v>
      </c>
      <c r="AZ332">
        <v>-441</v>
      </c>
      <c r="BA332">
        <v>-401</v>
      </c>
      <c r="BB332">
        <v>-456</v>
      </c>
      <c r="BC332">
        <v>-505</v>
      </c>
      <c r="BD332">
        <v>-489</v>
      </c>
      <c r="BE332">
        <v>-553</v>
      </c>
      <c r="BF332">
        <v>-293</v>
      </c>
      <c r="BG332">
        <v>-503</v>
      </c>
      <c r="BH332">
        <v>-198</v>
      </c>
      <c r="BI332">
        <v>-165</v>
      </c>
      <c r="BJ332">
        <v>-178</v>
      </c>
      <c r="BK332">
        <v>-163</v>
      </c>
    </row>
    <row r="333" spans="1:64">
      <c r="A333" t="str">
        <f>VLOOKUP(B333,[1]IEA_Categories!$B$24:$C$69,2,FALSE)</f>
        <v>Energy industry own use</v>
      </c>
      <c r="B333" t="s">
        <v>372</v>
      </c>
      <c r="D333" t="s">
        <v>666</v>
      </c>
      <c r="G333">
        <v>-4</v>
      </c>
      <c r="H333">
        <v>-4</v>
      </c>
      <c r="I333">
        <v>-4</v>
      </c>
      <c r="J333">
        <v>-15</v>
      </c>
      <c r="K333">
        <v>-5</v>
      </c>
      <c r="L333">
        <v>-4</v>
      </c>
      <c r="M333">
        <v>-2</v>
      </c>
      <c r="N333">
        <v>-11</v>
      </c>
      <c r="O333">
        <v>-11</v>
      </c>
      <c r="P333">
        <v>-7</v>
      </c>
      <c r="Q333">
        <v>-2</v>
      </c>
      <c r="R333">
        <v>-2</v>
      </c>
      <c r="S333">
        <v>-1</v>
      </c>
      <c r="T333">
        <v>-2</v>
      </c>
      <c r="U333">
        <v>-5</v>
      </c>
      <c r="V333">
        <v>-14</v>
      </c>
      <c r="W333">
        <v>-12</v>
      </c>
      <c r="X333">
        <v>-9</v>
      </c>
      <c r="Y333">
        <v>-8</v>
      </c>
      <c r="Z333">
        <v>-3</v>
      </c>
      <c r="AA333">
        <v>-5</v>
      </c>
      <c r="AB333">
        <v>-5</v>
      </c>
      <c r="AC333">
        <v>-1</v>
      </c>
      <c r="AD333">
        <v>-1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4">
      <c r="A334" t="str">
        <f>VLOOKUP(B334,[1]IEA_Categories!$B$24:$C$69,2,FALSE)</f>
        <v>Energy industry own use</v>
      </c>
      <c r="B334" t="s">
        <v>370</v>
      </c>
      <c r="D334" t="s">
        <v>666</v>
      </c>
      <c r="G334">
        <v>-337</v>
      </c>
      <c r="H334">
        <v>-352</v>
      </c>
      <c r="I334">
        <v>-498</v>
      </c>
      <c r="J334">
        <v>-507</v>
      </c>
      <c r="K334">
        <v>-612</v>
      </c>
      <c r="L334">
        <v>-705</v>
      </c>
      <c r="M334">
        <v>-844</v>
      </c>
      <c r="N334">
        <v>-883</v>
      </c>
      <c r="O334">
        <v>-1382</v>
      </c>
      <c r="P334">
        <v>-1184</v>
      </c>
      <c r="Q334">
        <v>-1195</v>
      </c>
      <c r="R334">
        <v>-1226</v>
      </c>
      <c r="S334">
        <v>-1830</v>
      </c>
      <c r="T334">
        <v>-1737</v>
      </c>
      <c r="U334">
        <v>-2226</v>
      </c>
      <c r="V334">
        <v>-2396</v>
      </c>
      <c r="W334">
        <v>-2630</v>
      </c>
      <c r="X334">
        <v>-2678</v>
      </c>
      <c r="Y334">
        <v>-2495</v>
      </c>
      <c r="Z334">
        <v>-2452</v>
      </c>
      <c r="AA334">
        <v>-2467</v>
      </c>
      <c r="AB334">
        <v>-2287</v>
      </c>
      <c r="AC334">
        <v>-2238</v>
      </c>
      <c r="AD334">
        <v>-2424</v>
      </c>
      <c r="AE334">
        <v>-2522</v>
      </c>
      <c r="AF334">
        <v>-2630</v>
      </c>
      <c r="AG334">
        <v>-2981</v>
      </c>
      <c r="AH334">
        <v>-2967</v>
      </c>
      <c r="AI334">
        <v>-3298</v>
      </c>
      <c r="AJ334">
        <v>-3378</v>
      </c>
      <c r="AK334">
        <v>-3501</v>
      </c>
      <c r="AL334">
        <v>-3661</v>
      </c>
      <c r="AM334">
        <v>-3928</v>
      </c>
      <c r="AN334">
        <v>-3673</v>
      </c>
      <c r="AO334">
        <v>-3858</v>
      </c>
      <c r="AP334">
        <v>-3911</v>
      </c>
      <c r="AQ334">
        <v>-4222</v>
      </c>
      <c r="AR334">
        <v>-4359</v>
      </c>
      <c r="AS334">
        <v>-4373</v>
      </c>
      <c r="AT334">
        <v>-4388</v>
      </c>
      <c r="AU334">
        <v>-4484</v>
      </c>
      <c r="AV334">
        <v>-4357</v>
      </c>
      <c r="AW334">
        <v>-4030</v>
      </c>
      <c r="AX334">
        <v>-4360</v>
      </c>
      <c r="AY334">
        <v>-4455</v>
      </c>
      <c r="AZ334">
        <v>-4586</v>
      </c>
      <c r="BA334">
        <v>-4698</v>
      </c>
      <c r="BB334">
        <v>-4533</v>
      </c>
      <c r="BC334">
        <v>-4431</v>
      </c>
      <c r="BD334">
        <v>-4256</v>
      </c>
      <c r="BE334">
        <v>-4439</v>
      </c>
      <c r="BF334">
        <v>-5123</v>
      </c>
      <c r="BG334">
        <v>-6292</v>
      </c>
      <c r="BH334">
        <v>-6118</v>
      </c>
      <c r="BI334">
        <v>-6411</v>
      </c>
      <c r="BJ334">
        <v>-7802</v>
      </c>
      <c r="BK334">
        <v>-8226</v>
      </c>
    </row>
    <row r="335" spans="1:64">
      <c r="A335" t="str">
        <f>VLOOKUP(B335,[1]IEA_Categories!$B$24:$C$69,2,FALSE)</f>
        <v>Energy industry own use</v>
      </c>
      <c r="B335" t="s">
        <v>366</v>
      </c>
      <c r="D335" t="s">
        <v>666</v>
      </c>
      <c r="G335">
        <v>-38</v>
      </c>
      <c r="H335">
        <v>-52</v>
      </c>
      <c r="I335">
        <v>-64</v>
      </c>
      <c r="J335">
        <v>-59</v>
      </c>
      <c r="K335">
        <v>-93</v>
      </c>
      <c r="L335">
        <v>-100</v>
      </c>
      <c r="M335">
        <v>-101</v>
      </c>
      <c r="N335">
        <v>-143</v>
      </c>
      <c r="O335">
        <v>-169</v>
      </c>
      <c r="P335">
        <v>-181</v>
      </c>
      <c r="Q335">
        <v>-218</v>
      </c>
      <c r="R335">
        <v>-222</v>
      </c>
      <c r="S335">
        <v>-248</v>
      </c>
      <c r="T335">
        <v>-288</v>
      </c>
      <c r="U335">
        <v>-314</v>
      </c>
      <c r="V335">
        <v>-340</v>
      </c>
      <c r="W335">
        <v>-374</v>
      </c>
      <c r="X335">
        <v>-354</v>
      </c>
      <c r="Y335">
        <v>-370</v>
      </c>
      <c r="Z335">
        <v>-389</v>
      </c>
      <c r="AA335">
        <v>-453</v>
      </c>
      <c r="AB335">
        <v>-508</v>
      </c>
      <c r="AC335">
        <v>-509</v>
      </c>
      <c r="AD335">
        <v>-516</v>
      </c>
      <c r="AE335">
        <v>-508</v>
      </c>
      <c r="AF335">
        <v>-550</v>
      </c>
      <c r="AG335">
        <v>-569</v>
      </c>
      <c r="AH335">
        <v>-581</v>
      </c>
      <c r="AI335">
        <v>-561</v>
      </c>
      <c r="AJ335">
        <v>-649</v>
      </c>
      <c r="AK335">
        <v>-631</v>
      </c>
      <c r="AL335">
        <v>-620</v>
      </c>
      <c r="AM335">
        <v>-652</v>
      </c>
      <c r="AN335">
        <v>-624</v>
      </c>
      <c r="AO335">
        <v>-622</v>
      </c>
      <c r="AP335">
        <v>-690</v>
      </c>
      <c r="AQ335">
        <v>-593</v>
      </c>
      <c r="AR335">
        <v>-693</v>
      </c>
      <c r="AS335">
        <v>-683</v>
      </c>
      <c r="AT335">
        <v>-805</v>
      </c>
      <c r="AU335">
        <v>-866</v>
      </c>
      <c r="AV335">
        <v>-870</v>
      </c>
      <c r="AW335">
        <v>-1054</v>
      </c>
      <c r="AX335">
        <v>-908</v>
      </c>
      <c r="AY335">
        <v>-973</v>
      </c>
      <c r="AZ335">
        <v>-1031</v>
      </c>
      <c r="BA335">
        <v>-1010</v>
      </c>
      <c r="BB335">
        <v>-1017</v>
      </c>
      <c r="BC335">
        <v>-1144</v>
      </c>
      <c r="BD335">
        <v>-1091</v>
      </c>
      <c r="BE335">
        <v>-1007</v>
      </c>
      <c r="BF335">
        <v>-1098</v>
      </c>
      <c r="BG335">
        <v>-1119</v>
      </c>
      <c r="BH335">
        <v>-1038</v>
      </c>
      <c r="BI335">
        <v>-1040</v>
      </c>
      <c r="BJ335">
        <v>-960</v>
      </c>
      <c r="BK335">
        <v>-897</v>
      </c>
    </row>
    <row r="336" spans="1:64">
      <c r="A336" t="str">
        <f>VLOOKUP(B336,[1]IEA_Categories!$B$24:$C$69,2,FALSE)</f>
        <v>Energy industry own use</v>
      </c>
      <c r="B336" t="s">
        <v>365</v>
      </c>
      <c r="D336" t="s">
        <v>666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-1</v>
      </c>
      <c r="N336">
        <v>-1</v>
      </c>
      <c r="O336">
        <v>-1</v>
      </c>
      <c r="P336">
        <v>-3</v>
      </c>
      <c r="Q336">
        <v>-7</v>
      </c>
      <c r="R336">
        <v>-18</v>
      </c>
      <c r="S336">
        <v>-36</v>
      </c>
      <c r="T336">
        <v>-76</v>
      </c>
      <c r="U336">
        <v>-29</v>
      </c>
      <c r="V336">
        <v>-14</v>
      </c>
      <c r="W336">
        <v>-58</v>
      </c>
      <c r="X336">
        <v>-41</v>
      </c>
      <c r="Y336">
        <v>-46</v>
      </c>
      <c r="Z336">
        <v>-42</v>
      </c>
      <c r="AA336">
        <v>-52</v>
      </c>
      <c r="AB336">
        <v>-45</v>
      </c>
      <c r="AC336">
        <v>-38</v>
      </c>
      <c r="AD336">
        <v>-67</v>
      </c>
      <c r="AE336">
        <v>-71</v>
      </c>
      <c r="AF336">
        <v>-63</v>
      </c>
      <c r="AG336">
        <v>-37</v>
      </c>
      <c r="AH336">
        <v>-29</v>
      </c>
      <c r="AI336">
        <v>-38</v>
      </c>
      <c r="AJ336">
        <v>-20</v>
      </c>
      <c r="AK336">
        <v>-27</v>
      </c>
      <c r="AL336">
        <v>-26</v>
      </c>
      <c r="AM336">
        <v>-58</v>
      </c>
      <c r="AN336">
        <v>-45</v>
      </c>
      <c r="AO336">
        <v>-34</v>
      </c>
      <c r="AP336">
        <v>-51</v>
      </c>
      <c r="AQ336">
        <v>-38</v>
      </c>
      <c r="AR336">
        <v>-44</v>
      </c>
      <c r="AS336">
        <v>-65</v>
      </c>
      <c r="AT336">
        <v>-91</v>
      </c>
      <c r="AU336">
        <v>-117</v>
      </c>
      <c r="AV336">
        <v>-99</v>
      </c>
      <c r="AW336">
        <v>-164</v>
      </c>
      <c r="AX336">
        <v>-109</v>
      </c>
      <c r="AY336">
        <v>-107</v>
      </c>
      <c r="AZ336">
        <v>-149</v>
      </c>
      <c r="BA336">
        <v>-119</v>
      </c>
      <c r="BB336">
        <v>-98</v>
      </c>
      <c r="BC336">
        <v>-82</v>
      </c>
      <c r="BD336">
        <v>-85</v>
      </c>
      <c r="BE336">
        <v>-108</v>
      </c>
      <c r="BF336">
        <v>-77</v>
      </c>
      <c r="BG336">
        <v>-121</v>
      </c>
      <c r="BH336">
        <v>-148</v>
      </c>
      <c r="BI336">
        <v>-120</v>
      </c>
      <c r="BJ336">
        <v>-111</v>
      </c>
      <c r="BK336">
        <v>-116</v>
      </c>
    </row>
    <row r="337" spans="1:64">
      <c r="A337" t="str">
        <f>VLOOKUP(B337,[1]IEA_Categories!$B$24:$C$69,2,FALSE)</f>
        <v>Energy industry own use</v>
      </c>
      <c r="B337" t="s">
        <v>364</v>
      </c>
      <c r="D337" t="s">
        <v>666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-2</v>
      </c>
      <c r="AP337">
        <v>-2</v>
      </c>
      <c r="AQ337">
        <v>-2</v>
      </c>
      <c r="AR337">
        <v>-2</v>
      </c>
      <c r="AS337">
        <v>-2</v>
      </c>
      <c r="AT337">
        <v>-2</v>
      </c>
      <c r="AU337">
        <v>-2</v>
      </c>
      <c r="AV337">
        <v>-3</v>
      </c>
      <c r="AW337">
        <v>-2</v>
      </c>
      <c r="AX337">
        <v>-2</v>
      </c>
      <c r="AY337">
        <v>-2</v>
      </c>
      <c r="AZ337">
        <v>-2</v>
      </c>
      <c r="BA337">
        <v>-7</v>
      </c>
      <c r="BB337">
        <v>-8</v>
      </c>
      <c r="BC337">
        <v>-7</v>
      </c>
      <c r="BD337">
        <v>-16</v>
      </c>
      <c r="BE337">
        <v>-14</v>
      </c>
      <c r="BF337">
        <v>-14</v>
      </c>
      <c r="BG337">
        <v>-13</v>
      </c>
      <c r="BH337">
        <v>-13</v>
      </c>
      <c r="BI337">
        <v>-13</v>
      </c>
      <c r="BJ337">
        <v>0</v>
      </c>
      <c r="BK337">
        <v>0</v>
      </c>
    </row>
    <row r="338" spans="1:64">
      <c r="A338" t="str">
        <f>VLOOKUP(B338,[1]IEA_Categories!$B$24:$C$69,2,FALSE)</f>
        <v>Energy industry own use</v>
      </c>
      <c r="B338" t="s">
        <v>33</v>
      </c>
      <c r="D338" t="s">
        <v>666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-105</v>
      </c>
      <c r="AG338">
        <v>-143</v>
      </c>
      <c r="AH338">
        <v>-119</v>
      </c>
      <c r="AI338">
        <v>-143</v>
      </c>
      <c r="AJ338">
        <v>-143</v>
      </c>
      <c r="AK338">
        <v>-115</v>
      </c>
      <c r="AL338">
        <v>-115</v>
      </c>
      <c r="AM338">
        <v>-124</v>
      </c>
      <c r="AN338">
        <v>-76</v>
      </c>
      <c r="AO338">
        <v>-81</v>
      </c>
      <c r="AP338">
        <v>-165</v>
      </c>
      <c r="AQ338">
        <v>-126</v>
      </c>
      <c r="AR338">
        <v>-98</v>
      </c>
      <c r="AS338">
        <v>-107</v>
      </c>
      <c r="AT338">
        <v>-100</v>
      </c>
      <c r="AU338">
        <v>-166</v>
      </c>
      <c r="AV338">
        <v>-183</v>
      </c>
      <c r="AW338">
        <v>-225</v>
      </c>
      <c r="AX338">
        <v>-349</v>
      </c>
      <c r="AY338">
        <v>-431</v>
      </c>
      <c r="AZ338">
        <v>-280</v>
      </c>
      <c r="BA338">
        <v>-2269</v>
      </c>
      <c r="BB338">
        <v>-2196</v>
      </c>
      <c r="BC338">
        <v>-1874</v>
      </c>
      <c r="BD338">
        <v>-1935</v>
      </c>
      <c r="BE338">
        <v>-1828</v>
      </c>
      <c r="BF338">
        <v>-950</v>
      </c>
      <c r="BG338">
        <v>-847</v>
      </c>
      <c r="BH338">
        <v>-948</v>
      </c>
      <c r="BI338">
        <v>-869</v>
      </c>
      <c r="BJ338">
        <v>-296</v>
      </c>
      <c r="BK338">
        <v>-341</v>
      </c>
    </row>
    <row r="341" spans="1:64">
      <c r="A341" s="20" t="s">
        <v>776</v>
      </c>
    </row>
    <row r="343" spans="1:64">
      <c r="A343" t="s">
        <v>777</v>
      </c>
    </row>
    <row r="344" spans="1:64">
      <c r="G344" s="20">
        <v>1960</v>
      </c>
      <c r="H344" s="20">
        <f>G344+1</f>
        <v>1961</v>
      </c>
      <c r="I344" s="20">
        <f t="shared" ref="I344" si="614">H344+1</f>
        <v>1962</v>
      </c>
      <c r="J344" s="20">
        <f t="shared" ref="J344" si="615">I344+1</f>
        <v>1963</v>
      </c>
      <c r="K344" s="20">
        <f t="shared" ref="K344" si="616">J344+1</f>
        <v>1964</v>
      </c>
      <c r="L344" s="20">
        <f t="shared" ref="L344" si="617">K344+1</f>
        <v>1965</v>
      </c>
      <c r="M344" s="20">
        <f t="shared" ref="M344" si="618">L344+1</f>
        <v>1966</v>
      </c>
      <c r="N344" s="20">
        <f t="shared" ref="N344" si="619">M344+1</f>
        <v>1967</v>
      </c>
      <c r="O344" s="20">
        <f t="shared" ref="O344" si="620">N344+1</f>
        <v>1968</v>
      </c>
      <c r="P344" s="20">
        <f t="shared" ref="P344" si="621">O344+1</f>
        <v>1969</v>
      </c>
      <c r="Q344" s="20">
        <f t="shared" ref="Q344" si="622">P344+1</f>
        <v>1970</v>
      </c>
      <c r="R344" s="20">
        <f t="shared" ref="R344" si="623">Q344+1</f>
        <v>1971</v>
      </c>
      <c r="S344" s="20">
        <f t="shared" ref="S344" si="624">R344+1</f>
        <v>1972</v>
      </c>
      <c r="T344" s="20">
        <f t="shared" ref="T344" si="625">S344+1</f>
        <v>1973</v>
      </c>
      <c r="U344" s="20">
        <f t="shared" ref="U344" si="626">T344+1</f>
        <v>1974</v>
      </c>
      <c r="V344" s="20">
        <f t="shared" ref="V344" si="627">U344+1</f>
        <v>1975</v>
      </c>
      <c r="W344" s="20">
        <f t="shared" ref="W344" si="628">V344+1</f>
        <v>1976</v>
      </c>
      <c r="X344" s="20">
        <f t="shared" ref="X344" si="629">W344+1</f>
        <v>1977</v>
      </c>
      <c r="Y344" s="20">
        <f t="shared" ref="Y344" si="630">X344+1</f>
        <v>1978</v>
      </c>
      <c r="Z344" s="20">
        <f t="shared" ref="Z344" si="631">Y344+1</f>
        <v>1979</v>
      </c>
      <c r="AA344" s="20">
        <f t="shared" ref="AA344" si="632">Z344+1</f>
        <v>1980</v>
      </c>
      <c r="AB344" s="20">
        <f t="shared" ref="AB344" si="633">AA344+1</f>
        <v>1981</v>
      </c>
      <c r="AC344" s="20">
        <f t="shared" ref="AC344" si="634">AB344+1</f>
        <v>1982</v>
      </c>
      <c r="AD344" s="20">
        <f t="shared" ref="AD344" si="635">AC344+1</f>
        <v>1983</v>
      </c>
      <c r="AE344" s="20">
        <f t="shared" ref="AE344" si="636">AD344+1</f>
        <v>1984</v>
      </c>
      <c r="AF344" s="20">
        <f t="shared" ref="AF344" si="637">AE344+1</f>
        <v>1985</v>
      </c>
      <c r="AG344" s="20">
        <f t="shared" ref="AG344" si="638">AF344+1</f>
        <v>1986</v>
      </c>
      <c r="AH344" s="20">
        <f t="shared" ref="AH344" si="639">AG344+1</f>
        <v>1987</v>
      </c>
      <c r="AI344" s="20">
        <f t="shared" ref="AI344" si="640">AH344+1</f>
        <v>1988</v>
      </c>
      <c r="AJ344" s="20">
        <f t="shared" ref="AJ344" si="641">AI344+1</f>
        <v>1989</v>
      </c>
      <c r="AK344" s="20">
        <f t="shared" ref="AK344" si="642">AJ344+1</f>
        <v>1990</v>
      </c>
      <c r="AL344" s="20">
        <f t="shared" ref="AL344" si="643">AK344+1</f>
        <v>1991</v>
      </c>
      <c r="AM344" s="20">
        <f t="shared" ref="AM344" si="644">AL344+1</f>
        <v>1992</v>
      </c>
      <c r="AN344" s="20">
        <f t="shared" ref="AN344" si="645">AM344+1</f>
        <v>1993</v>
      </c>
      <c r="AO344" s="20">
        <f t="shared" ref="AO344" si="646">AN344+1</f>
        <v>1994</v>
      </c>
      <c r="AP344" s="20">
        <f t="shared" ref="AP344" si="647">AO344+1</f>
        <v>1995</v>
      </c>
      <c r="AQ344" s="20">
        <f t="shared" ref="AQ344" si="648">AP344+1</f>
        <v>1996</v>
      </c>
      <c r="AR344" s="20">
        <f t="shared" ref="AR344" si="649">AQ344+1</f>
        <v>1997</v>
      </c>
      <c r="AS344" s="20">
        <f t="shared" ref="AS344" si="650">AR344+1</f>
        <v>1998</v>
      </c>
      <c r="AT344" s="20">
        <f t="shared" ref="AT344" si="651">AS344+1</f>
        <v>1999</v>
      </c>
      <c r="AU344" s="20">
        <f>AT344+1</f>
        <v>2000</v>
      </c>
      <c r="AV344" s="20">
        <f t="shared" ref="AV344" si="652">AU344+1</f>
        <v>2001</v>
      </c>
      <c r="AW344" s="20">
        <f t="shared" ref="AW344" si="653">AV344+1</f>
        <v>2002</v>
      </c>
      <c r="AX344" s="20">
        <f t="shared" ref="AX344" si="654">AW344+1</f>
        <v>2003</v>
      </c>
      <c r="AY344" s="20">
        <f t="shared" ref="AY344" si="655">AX344+1</f>
        <v>2004</v>
      </c>
      <c r="AZ344" s="20">
        <f t="shared" ref="AZ344" si="656">AY344+1</f>
        <v>2005</v>
      </c>
      <c r="BA344" s="20">
        <f t="shared" ref="BA344" si="657">AZ344+1</f>
        <v>2006</v>
      </c>
      <c r="BB344" s="20">
        <f t="shared" ref="BB344" si="658">BA344+1</f>
        <v>2007</v>
      </c>
      <c r="BC344" s="20">
        <f t="shared" ref="BC344" si="659">BB344+1</f>
        <v>2008</v>
      </c>
      <c r="BD344" s="20">
        <f t="shared" ref="BD344" si="660">BC344+1</f>
        <v>2009</v>
      </c>
      <c r="BE344" s="20">
        <f t="shared" ref="BE344" si="661">BD344+1</f>
        <v>2010</v>
      </c>
      <c r="BF344" s="20">
        <f>BE344+1</f>
        <v>2011</v>
      </c>
      <c r="BG344" s="20">
        <f t="shared" ref="BG344" si="662">BF344+1</f>
        <v>2012</v>
      </c>
      <c r="BH344" s="20">
        <f t="shared" ref="BH344" si="663">BG344+1</f>
        <v>2013</v>
      </c>
      <c r="BI344" s="20">
        <f t="shared" ref="BI344" si="664">BH344+1</f>
        <v>2014</v>
      </c>
      <c r="BJ344" s="20">
        <f t="shared" ref="BJ344" si="665">BI344+1</f>
        <v>2015</v>
      </c>
      <c r="BK344" s="20">
        <f>BJ344+1</f>
        <v>2016</v>
      </c>
      <c r="BL344" s="20">
        <f t="shared" ref="BL344" si="666">BK344+1</f>
        <v>2017</v>
      </c>
    </row>
    <row r="345" spans="1:64">
      <c r="A345" t="str">
        <f>VLOOKUP(B345,[1]IEA_Categories!$B$24:$C$69,2,FALSE)</f>
        <v>Energy industry own use</v>
      </c>
      <c r="B345" t="s">
        <v>378</v>
      </c>
      <c r="D345" t="s">
        <v>666</v>
      </c>
      <c r="G345">
        <f>-G328</f>
        <v>154</v>
      </c>
      <c r="H345">
        <f t="shared" ref="H345:BK346" si="667">-H328</f>
        <v>153</v>
      </c>
      <c r="I345">
        <f t="shared" si="667"/>
        <v>125</v>
      </c>
      <c r="J345">
        <f t="shared" si="667"/>
        <v>312</v>
      </c>
      <c r="K345">
        <f t="shared" si="667"/>
        <v>268</v>
      </c>
      <c r="L345">
        <f t="shared" si="667"/>
        <v>116</v>
      </c>
      <c r="M345">
        <f t="shared" si="667"/>
        <v>268</v>
      </c>
      <c r="N345">
        <f t="shared" si="667"/>
        <v>264</v>
      </c>
      <c r="O345">
        <f t="shared" si="667"/>
        <v>253</v>
      </c>
      <c r="P345">
        <f t="shared" si="667"/>
        <v>227</v>
      </c>
      <c r="Q345">
        <f t="shared" si="667"/>
        <v>245</v>
      </c>
      <c r="R345">
        <f t="shared" si="667"/>
        <v>397</v>
      </c>
      <c r="S345">
        <f t="shared" si="667"/>
        <v>234</v>
      </c>
      <c r="T345">
        <f t="shared" si="667"/>
        <v>281</v>
      </c>
      <c r="U345">
        <f t="shared" si="667"/>
        <v>312</v>
      </c>
      <c r="V345">
        <f t="shared" si="667"/>
        <v>270</v>
      </c>
      <c r="W345">
        <f t="shared" si="667"/>
        <v>262</v>
      </c>
      <c r="X345">
        <f t="shared" si="667"/>
        <v>115</v>
      </c>
      <c r="Y345">
        <f t="shared" si="667"/>
        <v>99</v>
      </c>
      <c r="Z345">
        <f t="shared" si="667"/>
        <v>88</v>
      </c>
      <c r="AA345">
        <f t="shared" si="667"/>
        <v>92</v>
      </c>
      <c r="AB345">
        <f t="shared" si="667"/>
        <v>102</v>
      </c>
      <c r="AC345">
        <f t="shared" si="667"/>
        <v>108</v>
      </c>
      <c r="AD345">
        <f t="shared" si="667"/>
        <v>127</v>
      </c>
      <c r="AE345">
        <f t="shared" si="667"/>
        <v>132</v>
      </c>
      <c r="AF345">
        <f t="shared" si="667"/>
        <v>138</v>
      </c>
      <c r="AG345">
        <f t="shared" si="667"/>
        <v>144</v>
      </c>
      <c r="AH345">
        <f t="shared" si="667"/>
        <v>201</v>
      </c>
      <c r="AI345">
        <f t="shared" si="667"/>
        <v>255</v>
      </c>
      <c r="AJ345">
        <f t="shared" si="667"/>
        <v>257</v>
      </c>
      <c r="AK345">
        <f t="shared" si="667"/>
        <v>257</v>
      </c>
      <c r="AL345">
        <f t="shared" si="667"/>
        <v>262</v>
      </c>
      <c r="AM345">
        <f t="shared" si="667"/>
        <v>180</v>
      </c>
      <c r="AN345">
        <f t="shared" si="667"/>
        <v>170</v>
      </c>
      <c r="AO345">
        <f t="shared" si="667"/>
        <v>142</v>
      </c>
      <c r="AP345">
        <f t="shared" si="667"/>
        <v>147</v>
      </c>
      <c r="AQ345">
        <f t="shared" si="667"/>
        <v>153</v>
      </c>
      <c r="AR345">
        <f t="shared" si="667"/>
        <v>146</v>
      </c>
      <c r="AS345">
        <f t="shared" si="667"/>
        <v>144</v>
      </c>
      <c r="AT345">
        <f t="shared" si="667"/>
        <v>153</v>
      </c>
      <c r="AU345">
        <f t="shared" si="667"/>
        <v>174</v>
      </c>
      <c r="AV345">
        <f t="shared" si="667"/>
        <v>135</v>
      </c>
      <c r="AW345">
        <f t="shared" si="667"/>
        <v>89</v>
      </c>
      <c r="AX345">
        <f t="shared" si="667"/>
        <v>74</v>
      </c>
      <c r="AY345">
        <f t="shared" si="667"/>
        <v>84</v>
      </c>
      <c r="AZ345">
        <f t="shared" si="667"/>
        <v>73</v>
      </c>
      <c r="BA345">
        <f t="shared" si="667"/>
        <v>48</v>
      </c>
      <c r="BB345">
        <f t="shared" si="667"/>
        <v>46</v>
      </c>
      <c r="BC345">
        <f t="shared" si="667"/>
        <v>39</v>
      </c>
      <c r="BD345">
        <f t="shared" si="667"/>
        <v>20</v>
      </c>
      <c r="BE345">
        <f t="shared" si="667"/>
        <v>12</v>
      </c>
      <c r="BF345">
        <f t="shared" si="667"/>
        <v>17</v>
      </c>
      <c r="BG345">
        <f t="shared" si="667"/>
        <v>13</v>
      </c>
      <c r="BH345">
        <f t="shared" si="667"/>
        <v>44</v>
      </c>
      <c r="BI345">
        <f t="shared" si="667"/>
        <v>58</v>
      </c>
      <c r="BJ345">
        <f t="shared" si="667"/>
        <v>53</v>
      </c>
      <c r="BK345">
        <f t="shared" si="667"/>
        <v>50</v>
      </c>
    </row>
    <row r="346" spans="1:64">
      <c r="A346" t="str">
        <f>VLOOKUP(B346,[1]IEA_Categories!$B$24:$C$69,2,FALSE)</f>
        <v>Energy industry own use</v>
      </c>
      <c r="B346" t="s">
        <v>377</v>
      </c>
      <c r="D346" t="s">
        <v>666</v>
      </c>
      <c r="G346">
        <f t="shared" ref="G346:V346" si="668">-G329</f>
        <v>0</v>
      </c>
      <c r="H346">
        <f t="shared" si="668"/>
        <v>0</v>
      </c>
      <c r="I346">
        <f t="shared" si="668"/>
        <v>0</v>
      </c>
      <c r="J346">
        <f t="shared" si="668"/>
        <v>0</v>
      </c>
      <c r="K346">
        <f t="shared" si="668"/>
        <v>0</v>
      </c>
      <c r="L346">
        <f t="shared" si="668"/>
        <v>0</v>
      </c>
      <c r="M346">
        <f t="shared" si="668"/>
        <v>0</v>
      </c>
      <c r="N346">
        <f t="shared" si="668"/>
        <v>0</v>
      </c>
      <c r="O346">
        <f t="shared" si="668"/>
        <v>0</v>
      </c>
      <c r="P346">
        <f t="shared" si="668"/>
        <v>30</v>
      </c>
      <c r="Q346">
        <f t="shared" si="668"/>
        <v>26</v>
      </c>
      <c r="R346">
        <f t="shared" si="668"/>
        <v>98</v>
      </c>
      <c r="S346">
        <f t="shared" si="668"/>
        <v>209</v>
      </c>
      <c r="T346">
        <f t="shared" si="668"/>
        <v>244</v>
      </c>
      <c r="U346">
        <f t="shared" si="668"/>
        <v>233</v>
      </c>
      <c r="V346">
        <f t="shared" si="668"/>
        <v>68</v>
      </c>
      <c r="W346">
        <f t="shared" si="667"/>
        <v>62</v>
      </c>
      <c r="X346">
        <f t="shared" si="667"/>
        <v>58</v>
      </c>
      <c r="Y346">
        <f t="shared" si="667"/>
        <v>36</v>
      </c>
      <c r="Z346">
        <f t="shared" si="667"/>
        <v>33</v>
      </c>
      <c r="AA346">
        <f t="shared" si="667"/>
        <v>35</v>
      </c>
      <c r="AB346">
        <f t="shared" si="667"/>
        <v>30</v>
      </c>
      <c r="AC346">
        <f t="shared" si="667"/>
        <v>30</v>
      </c>
      <c r="AD346">
        <f t="shared" si="667"/>
        <v>85</v>
      </c>
      <c r="AE346">
        <f t="shared" si="667"/>
        <v>77</v>
      </c>
      <c r="AF346">
        <f t="shared" si="667"/>
        <v>25</v>
      </c>
      <c r="AG346">
        <f t="shared" si="667"/>
        <v>29</v>
      </c>
      <c r="AH346">
        <f t="shared" si="667"/>
        <v>32</v>
      </c>
      <c r="AI346">
        <f t="shared" si="667"/>
        <v>32</v>
      </c>
      <c r="AJ346">
        <f t="shared" si="667"/>
        <v>31</v>
      </c>
      <c r="AK346">
        <f t="shared" si="667"/>
        <v>38</v>
      </c>
      <c r="AL346">
        <f t="shared" si="667"/>
        <v>61</v>
      </c>
      <c r="AM346">
        <f t="shared" si="667"/>
        <v>52</v>
      </c>
      <c r="AN346">
        <f t="shared" si="667"/>
        <v>44</v>
      </c>
      <c r="AO346">
        <f t="shared" si="667"/>
        <v>13</v>
      </c>
      <c r="AP346">
        <f t="shared" si="667"/>
        <v>23</v>
      </c>
      <c r="AQ346">
        <f t="shared" si="667"/>
        <v>60</v>
      </c>
      <c r="AR346">
        <f t="shared" si="667"/>
        <v>39</v>
      </c>
      <c r="AS346">
        <f t="shared" si="667"/>
        <v>40</v>
      </c>
      <c r="AT346">
        <f t="shared" si="667"/>
        <v>31</v>
      </c>
      <c r="AU346">
        <f t="shared" si="667"/>
        <v>19</v>
      </c>
      <c r="AV346">
        <f t="shared" si="667"/>
        <v>4</v>
      </c>
      <c r="AW346">
        <f t="shared" si="667"/>
        <v>5</v>
      </c>
      <c r="AX346">
        <f t="shared" si="667"/>
        <v>5</v>
      </c>
      <c r="AY346">
        <f t="shared" si="667"/>
        <v>7</v>
      </c>
      <c r="AZ346">
        <f t="shared" si="667"/>
        <v>7</v>
      </c>
      <c r="BA346">
        <f t="shared" si="667"/>
        <v>7</v>
      </c>
      <c r="BB346">
        <f t="shared" si="667"/>
        <v>6</v>
      </c>
      <c r="BC346">
        <f t="shared" si="667"/>
        <v>6</v>
      </c>
      <c r="BD346">
        <f t="shared" si="667"/>
        <v>4</v>
      </c>
      <c r="BE346">
        <f t="shared" si="667"/>
        <v>4</v>
      </c>
      <c r="BF346">
        <f t="shared" si="667"/>
        <v>4</v>
      </c>
      <c r="BG346">
        <f t="shared" si="667"/>
        <v>8</v>
      </c>
      <c r="BH346">
        <f t="shared" si="667"/>
        <v>10</v>
      </c>
      <c r="BI346">
        <f t="shared" si="667"/>
        <v>20</v>
      </c>
      <c r="BJ346">
        <f t="shared" si="667"/>
        <v>26</v>
      </c>
      <c r="BK346">
        <f t="shared" si="667"/>
        <v>21</v>
      </c>
    </row>
    <row r="347" spans="1:64">
      <c r="A347" t="str">
        <f>VLOOKUP(B347,[1]IEA_Categories!$B$24:$C$69,2,FALSE)</f>
        <v>Energy industry own use</v>
      </c>
      <c r="B347" t="s">
        <v>375</v>
      </c>
      <c r="D347" t="s">
        <v>666</v>
      </c>
      <c r="G347">
        <f t="shared" ref="G347:AL347" si="669">-G331</f>
        <v>133</v>
      </c>
      <c r="H347">
        <f t="shared" si="669"/>
        <v>131</v>
      </c>
      <c r="I347">
        <f t="shared" si="669"/>
        <v>120</v>
      </c>
      <c r="J347">
        <f t="shared" si="669"/>
        <v>104</v>
      </c>
      <c r="K347">
        <f t="shared" si="669"/>
        <v>74</v>
      </c>
      <c r="L347">
        <f t="shared" si="669"/>
        <v>39</v>
      </c>
      <c r="M347">
        <f t="shared" si="669"/>
        <v>31</v>
      </c>
      <c r="N347">
        <f t="shared" si="669"/>
        <v>25</v>
      </c>
      <c r="O347">
        <f t="shared" si="669"/>
        <v>12</v>
      </c>
      <c r="P347">
        <f t="shared" si="669"/>
        <v>12</v>
      </c>
      <c r="Q347">
        <f t="shared" si="669"/>
        <v>7</v>
      </c>
      <c r="R347">
        <f t="shared" si="669"/>
        <v>6</v>
      </c>
      <c r="S347">
        <f t="shared" si="669"/>
        <v>6</v>
      </c>
      <c r="T347">
        <f t="shared" si="669"/>
        <v>4</v>
      </c>
      <c r="U347">
        <f t="shared" si="669"/>
        <v>37</v>
      </c>
      <c r="V347">
        <f t="shared" si="669"/>
        <v>37</v>
      </c>
      <c r="W347">
        <f t="shared" si="669"/>
        <v>39</v>
      </c>
      <c r="X347">
        <f t="shared" si="669"/>
        <v>53</v>
      </c>
      <c r="Y347">
        <f t="shared" si="669"/>
        <v>33</v>
      </c>
      <c r="Z347">
        <f t="shared" si="669"/>
        <v>35</v>
      </c>
      <c r="AA347">
        <f t="shared" si="669"/>
        <v>24</v>
      </c>
      <c r="AB347">
        <f t="shared" si="669"/>
        <v>24</v>
      </c>
      <c r="AC347">
        <f t="shared" si="669"/>
        <v>9</v>
      </c>
      <c r="AD347">
        <f t="shared" si="669"/>
        <v>10</v>
      </c>
      <c r="AE347">
        <f t="shared" si="669"/>
        <v>11</v>
      </c>
      <c r="AF347">
        <f t="shared" si="669"/>
        <v>9</v>
      </c>
      <c r="AG347">
        <f t="shared" si="669"/>
        <v>10</v>
      </c>
      <c r="AH347">
        <f t="shared" si="669"/>
        <v>9</v>
      </c>
      <c r="AI347">
        <f t="shared" si="669"/>
        <v>10</v>
      </c>
      <c r="AJ347">
        <f t="shared" si="669"/>
        <v>10</v>
      </c>
      <c r="AK347">
        <f t="shared" si="669"/>
        <v>13</v>
      </c>
      <c r="AL347">
        <f t="shared" si="669"/>
        <v>14</v>
      </c>
      <c r="AM347">
        <f t="shared" ref="AM347:BK347" si="670">-AM331</f>
        <v>13</v>
      </c>
      <c r="AN347">
        <f t="shared" si="670"/>
        <v>13</v>
      </c>
      <c r="AO347">
        <f t="shared" si="670"/>
        <v>9</v>
      </c>
      <c r="AP347">
        <f t="shared" si="670"/>
        <v>13</v>
      </c>
      <c r="AQ347">
        <f t="shared" si="670"/>
        <v>12</v>
      </c>
      <c r="AR347">
        <f t="shared" si="670"/>
        <v>11</v>
      </c>
      <c r="AS347">
        <f t="shared" si="670"/>
        <v>9</v>
      </c>
      <c r="AT347">
        <f t="shared" si="670"/>
        <v>12</v>
      </c>
      <c r="AU347">
        <f t="shared" si="670"/>
        <v>12</v>
      </c>
      <c r="AV347">
        <f t="shared" si="670"/>
        <v>18</v>
      </c>
      <c r="AW347">
        <f t="shared" si="670"/>
        <v>22</v>
      </c>
      <c r="AX347">
        <f t="shared" si="670"/>
        <v>37</v>
      </c>
      <c r="AY347">
        <f t="shared" si="670"/>
        <v>39</v>
      </c>
      <c r="AZ347">
        <f t="shared" si="670"/>
        <v>39</v>
      </c>
      <c r="BA347">
        <f t="shared" si="670"/>
        <v>36</v>
      </c>
      <c r="BB347">
        <f t="shared" si="670"/>
        <v>39</v>
      </c>
      <c r="BC347">
        <f t="shared" si="670"/>
        <v>43</v>
      </c>
      <c r="BD347">
        <f t="shared" si="670"/>
        <v>35</v>
      </c>
      <c r="BE347">
        <f t="shared" si="670"/>
        <v>4</v>
      </c>
      <c r="BF347">
        <f t="shared" si="670"/>
        <v>9</v>
      </c>
      <c r="BG347">
        <f t="shared" si="670"/>
        <v>9</v>
      </c>
      <c r="BH347">
        <f t="shared" si="670"/>
        <v>9</v>
      </c>
      <c r="BI347">
        <f t="shared" si="670"/>
        <v>9</v>
      </c>
      <c r="BJ347">
        <f t="shared" si="670"/>
        <v>1</v>
      </c>
      <c r="BK347">
        <f t="shared" si="670"/>
        <v>0</v>
      </c>
    </row>
    <row r="348" spans="1:64">
      <c r="A348" t="str">
        <f>VLOOKUP(B348,[1]IEA_Categories!$B$24:$C$69,2,FALSE)</f>
        <v>Energy industry own use</v>
      </c>
      <c r="B348" t="s">
        <v>373</v>
      </c>
      <c r="D348" t="s">
        <v>666</v>
      </c>
      <c r="G348">
        <f t="shared" ref="G348:BA348" si="671">-G332</f>
        <v>237</v>
      </c>
      <c r="H348">
        <f t="shared" si="671"/>
        <v>244</v>
      </c>
      <c r="I348">
        <f t="shared" si="671"/>
        <v>219</v>
      </c>
      <c r="J348">
        <f t="shared" si="671"/>
        <v>230</v>
      </c>
      <c r="K348">
        <f t="shared" si="671"/>
        <v>264</v>
      </c>
      <c r="L348">
        <f t="shared" si="671"/>
        <v>257</v>
      </c>
      <c r="M348">
        <f t="shared" si="671"/>
        <v>257</v>
      </c>
      <c r="N348">
        <f t="shared" si="671"/>
        <v>280</v>
      </c>
      <c r="O348">
        <f t="shared" si="671"/>
        <v>315</v>
      </c>
      <c r="P348">
        <f t="shared" si="671"/>
        <v>254</v>
      </c>
      <c r="Q348">
        <f t="shared" si="671"/>
        <v>299</v>
      </c>
      <c r="R348">
        <f t="shared" si="671"/>
        <v>282</v>
      </c>
      <c r="S348">
        <f t="shared" si="671"/>
        <v>297</v>
      </c>
      <c r="T348">
        <f t="shared" si="671"/>
        <v>279</v>
      </c>
      <c r="U348">
        <f t="shared" si="671"/>
        <v>287</v>
      </c>
      <c r="V348">
        <f t="shared" si="671"/>
        <v>314</v>
      </c>
      <c r="W348">
        <f t="shared" si="671"/>
        <v>278</v>
      </c>
      <c r="X348">
        <f t="shared" si="671"/>
        <v>322</v>
      </c>
      <c r="Y348">
        <f t="shared" si="671"/>
        <v>323</v>
      </c>
      <c r="Z348">
        <f t="shared" si="671"/>
        <v>270</v>
      </c>
      <c r="AA348">
        <f t="shared" si="671"/>
        <v>576</v>
      </c>
      <c r="AB348">
        <f t="shared" si="671"/>
        <v>315</v>
      </c>
      <c r="AC348">
        <f t="shared" si="671"/>
        <v>480</v>
      </c>
      <c r="AD348">
        <f t="shared" si="671"/>
        <v>299</v>
      </c>
      <c r="AE348">
        <f t="shared" si="671"/>
        <v>300</v>
      </c>
      <c r="AF348">
        <f t="shared" si="671"/>
        <v>289</v>
      </c>
      <c r="AG348">
        <f t="shared" si="671"/>
        <v>257</v>
      </c>
      <c r="AH348">
        <f t="shared" si="671"/>
        <v>253</v>
      </c>
      <c r="AI348">
        <f t="shared" si="671"/>
        <v>256</v>
      </c>
      <c r="AJ348">
        <f t="shared" si="671"/>
        <v>282</v>
      </c>
      <c r="AK348">
        <f t="shared" si="671"/>
        <v>265</v>
      </c>
      <c r="AL348">
        <f t="shared" si="671"/>
        <v>293</v>
      </c>
      <c r="AM348">
        <f t="shared" si="671"/>
        <v>299</v>
      </c>
      <c r="AN348">
        <f t="shared" si="671"/>
        <v>334</v>
      </c>
      <c r="AO348">
        <f t="shared" si="671"/>
        <v>368</v>
      </c>
      <c r="AP348">
        <f t="shared" si="671"/>
        <v>363</v>
      </c>
      <c r="AQ348">
        <f t="shared" si="671"/>
        <v>344</v>
      </c>
      <c r="AR348">
        <f t="shared" si="671"/>
        <v>330</v>
      </c>
      <c r="AS348">
        <f t="shared" si="671"/>
        <v>273</v>
      </c>
      <c r="AT348">
        <f t="shared" si="671"/>
        <v>251</v>
      </c>
      <c r="AU348">
        <f t="shared" si="671"/>
        <v>256</v>
      </c>
      <c r="AV348">
        <f t="shared" si="671"/>
        <v>241</v>
      </c>
      <c r="AW348">
        <f t="shared" si="671"/>
        <v>236</v>
      </c>
      <c r="AX348">
        <f t="shared" si="671"/>
        <v>237</v>
      </c>
      <c r="AY348">
        <f t="shared" si="671"/>
        <v>239</v>
      </c>
      <c r="AZ348">
        <f t="shared" si="671"/>
        <v>441</v>
      </c>
      <c r="BA348">
        <f t="shared" si="671"/>
        <v>401</v>
      </c>
      <c r="BB348">
        <f t="shared" ref="BB348:BK348" si="672">-BB332</f>
        <v>456</v>
      </c>
      <c r="BC348">
        <f t="shared" si="672"/>
        <v>505</v>
      </c>
      <c r="BD348">
        <f t="shared" si="672"/>
        <v>489</v>
      </c>
      <c r="BE348">
        <f t="shared" si="672"/>
        <v>553</v>
      </c>
      <c r="BF348">
        <f t="shared" si="672"/>
        <v>293</v>
      </c>
      <c r="BG348">
        <f t="shared" si="672"/>
        <v>503</v>
      </c>
      <c r="BH348">
        <f t="shared" si="672"/>
        <v>198</v>
      </c>
      <c r="BI348">
        <f t="shared" si="672"/>
        <v>165</v>
      </c>
      <c r="BJ348">
        <f t="shared" si="672"/>
        <v>178</v>
      </c>
      <c r="BK348">
        <f t="shared" si="672"/>
        <v>163</v>
      </c>
    </row>
    <row r="349" spans="1:64">
      <c r="A349" t="str">
        <f>VLOOKUP(B349,[1]IEA_Categories!$B$24:$C$69,2,FALSE)</f>
        <v>Energy industry own use</v>
      </c>
      <c r="B349" t="s">
        <v>370</v>
      </c>
      <c r="D349" t="s">
        <v>666</v>
      </c>
      <c r="G349">
        <f t="shared" ref="G349:AL349" si="673">-G334</f>
        <v>337</v>
      </c>
      <c r="H349">
        <f t="shared" si="673"/>
        <v>352</v>
      </c>
      <c r="I349">
        <f t="shared" si="673"/>
        <v>498</v>
      </c>
      <c r="J349">
        <f t="shared" si="673"/>
        <v>507</v>
      </c>
      <c r="K349">
        <f t="shared" si="673"/>
        <v>612</v>
      </c>
      <c r="L349">
        <f t="shared" si="673"/>
        <v>705</v>
      </c>
      <c r="M349">
        <f t="shared" si="673"/>
        <v>844</v>
      </c>
      <c r="N349">
        <f t="shared" si="673"/>
        <v>883</v>
      </c>
      <c r="O349">
        <f t="shared" si="673"/>
        <v>1382</v>
      </c>
      <c r="P349">
        <f t="shared" si="673"/>
        <v>1184</v>
      </c>
      <c r="Q349">
        <f t="shared" si="673"/>
        <v>1195</v>
      </c>
      <c r="R349">
        <f t="shared" si="673"/>
        <v>1226</v>
      </c>
      <c r="S349">
        <f t="shared" si="673"/>
        <v>1830</v>
      </c>
      <c r="T349">
        <f t="shared" si="673"/>
        <v>1737</v>
      </c>
      <c r="U349">
        <f t="shared" si="673"/>
        <v>2226</v>
      </c>
      <c r="V349">
        <f t="shared" si="673"/>
        <v>2396</v>
      </c>
      <c r="W349">
        <f t="shared" si="673"/>
        <v>2630</v>
      </c>
      <c r="X349">
        <f t="shared" si="673"/>
        <v>2678</v>
      </c>
      <c r="Y349">
        <f t="shared" si="673"/>
        <v>2495</v>
      </c>
      <c r="Z349">
        <f t="shared" si="673"/>
        <v>2452</v>
      </c>
      <c r="AA349">
        <f t="shared" si="673"/>
        <v>2467</v>
      </c>
      <c r="AB349">
        <f t="shared" si="673"/>
        <v>2287</v>
      </c>
      <c r="AC349">
        <f t="shared" si="673"/>
        <v>2238</v>
      </c>
      <c r="AD349">
        <f t="shared" si="673"/>
        <v>2424</v>
      </c>
      <c r="AE349">
        <f t="shared" si="673"/>
        <v>2522</v>
      </c>
      <c r="AF349">
        <f t="shared" si="673"/>
        <v>2630</v>
      </c>
      <c r="AG349">
        <f t="shared" si="673"/>
        <v>2981</v>
      </c>
      <c r="AH349">
        <f t="shared" si="673"/>
        <v>2967</v>
      </c>
      <c r="AI349">
        <f t="shared" si="673"/>
        <v>3298</v>
      </c>
      <c r="AJ349">
        <f t="shared" si="673"/>
        <v>3378</v>
      </c>
      <c r="AK349">
        <f t="shared" si="673"/>
        <v>3501</v>
      </c>
      <c r="AL349">
        <f t="shared" si="673"/>
        <v>3661</v>
      </c>
      <c r="AM349">
        <f t="shared" ref="AM349:BK349" si="674">-AM334</f>
        <v>3928</v>
      </c>
      <c r="AN349">
        <f t="shared" si="674"/>
        <v>3673</v>
      </c>
      <c r="AO349">
        <f t="shared" si="674"/>
        <v>3858</v>
      </c>
      <c r="AP349">
        <f t="shared" si="674"/>
        <v>3911</v>
      </c>
      <c r="AQ349">
        <f t="shared" si="674"/>
        <v>4222</v>
      </c>
      <c r="AR349">
        <f t="shared" si="674"/>
        <v>4359</v>
      </c>
      <c r="AS349">
        <f t="shared" si="674"/>
        <v>4373</v>
      </c>
      <c r="AT349">
        <f t="shared" si="674"/>
        <v>4388</v>
      </c>
      <c r="AU349">
        <f t="shared" si="674"/>
        <v>4484</v>
      </c>
      <c r="AV349">
        <f t="shared" si="674"/>
        <v>4357</v>
      </c>
      <c r="AW349">
        <f t="shared" si="674"/>
        <v>4030</v>
      </c>
      <c r="AX349">
        <f t="shared" si="674"/>
        <v>4360</v>
      </c>
      <c r="AY349">
        <f t="shared" si="674"/>
        <v>4455</v>
      </c>
      <c r="AZ349">
        <f t="shared" si="674"/>
        <v>4586</v>
      </c>
      <c r="BA349">
        <f t="shared" si="674"/>
        <v>4698</v>
      </c>
      <c r="BB349">
        <f t="shared" si="674"/>
        <v>4533</v>
      </c>
      <c r="BC349">
        <f t="shared" si="674"/>
        <v>4431</v>
      </c>
      <c r="BD349">
        <f t="shared" si="674"/>
        <v>4256</v>
      </c>
      <c r="BE349">
        <f t="shared" si="674"/>
        <v>4439</v>
      </c>
      <c r="BF349">
        <f t="shared" si="674"/>
        <v>5123</v>
      </c>
      <c r="BG349">
        <f t="shared" si="674"/>
        <v>6292</v>
      </c>
      <c r="BH349">
        <f t="shared" si="674"/>
        <v>6118</v>
      </c>
      <c r="BI349">
        <f t="shared" si="674"/>
        <v>6411</v>
      </c>
      <c r="BJ349">
        <f t="shared" si="674"/>
        <v>7802</v>
      </c>
      <c r="BK349">
        <f t="shared" si="674"/>
        <v>8226</v>
      </c>
    </row>
    <row r="350" spans="1:64">
      <c r="A350" t="str">
        <f>VLOOKUP(B350,[1]IEA_Categories!$B$24:$C$69,2,FALSE)</f>
        <v>Energy industry own use</v>
      </c>
      <c r="B350" t="s">
        <v>366</v>
      </c>
      <c r="D350" t="s">
        <v>666</v>
      </c>
      <c r="G350">
        <f t="shared" ref="G350:AL350" si="675">-G335</f>
        <v>38</v>
      </c>
      <c r="H350">
        <f t="shared" si="675"/>
        <v>52</v>
      </c>
      <c r="I350">
        <f t="shared" si="675"/>
        <v>64</v>
      </c>
      <c r="J350">
        <f t="shared" si="675"/>
        <v>59</v>
      </c>
      <c r="K350">
        <f t="shared" si="675"/>
        <v>93</v>
      </c>
      <c r="L350">
        <f t="shared" si="675"/>
        <v>100</v>
      </c>
      <c r="M350">
        <f t="shared" si="675"/>
        <v>101</v>
      </c>
      <c r="N350">
        <f t="shared" si="675"/>
        <v>143</v>
      </c>
      <c r="O350">
        <f t="shared" si="675"/>
        <v>169</v>
      </c>
      <c r="P350">
        <f t="shared" si="675"/>
        <v>181</v>
      </c>
      <c r="Q350">
        <f t="shared" si="675"/>
        <v>218</v>
      </c>
      <c r="R350">
        <f t="shared" si="675"/>
        <v>222</v>
      </c>
      <c r="S350">
        <f t="shared" si="675"/>
        <v>248</v>
      </c>
      <c r="T350">
        <f t="shared" si="675"/>
        <v>288</v>
      </c>
      <c r="U350">
        <f t="shared" si="675"/>
        <v>314</v>
      </c>
      <c r="V350">
        <f t="shared" si="675"/>
        <v>340</v>
      </c>
      <c r="W350">
        <f t="shared" si="675"/>
        <v>374</v>
      </c>
      <c r="X350">
        <f t="shared" si="675"/>
        <v>354</v>
      </c>
      <c r="Y350">
        <f t="shared" si="675"/>
        <v>370</v>
      </c>
      <c r="Z350">
        <f t="shared" si="675"/>
        <v>389</v>
      </c>
      <c r="AA350">
        <f t="shared" si="675"/>
        <v>453</v>
      </c>
      <c r="AB350">
        <f t="shared" si="675"/>
        <v>508</v>
      </c>
      <c r="AC350">
        <f t="shared" si="675"/>
        <v>509</v>
      </c>
      <c r="AD350">
        <f t="shared" si="675"/>
        <v>516</v>
      </c>
      <c r="AE350">
        <f t="shared" si="675"/>
        <v>508</v>
      </c>
      <c r="AF350">
        <f t="shared" si="675"/>
        <v>550</v>
      </c>
      <c r="AG350">
        <f t="shared" si="675"/>
        <v>569</v>
      </c>
      <c r="AH350">
        <f t="shared" si="675"/>
        <v>581</v>
      </c>
      <c r="AI350">
        <f t="shared" si="675"/>
        <v>561</v>
      </c>
      <c r="AJ350">
        <f t="shared" si="675"/>
        <v>649</v>
      </c>
      <c r="AK350">
        <f t="shared" si="675"/>
        <v>631</v>
      </c>
      <c r="AL350">
        <f t="shared" si="675"/>
        <v>620</v>
      </c>
      <c r="AM350">
        <f t="shared" ref="AM350:BK350" si="676">-AM335</f>
        <v>652</v>
      </c>
      <c r="AN350">
        <f t="shared" si="676"/>
        <v>624</v>
      </c>
      <c r="AO350">
        <f t="shared" si="676"/>
        <v>622</v>
      </c>
      <c r="AP350">
        <f t="shared" si="676"/>
        <v>690</v>
      </c>
      <c r="AQ350">
        <f t="shared" si="676"/>
        <v>593</v>
      </c>
      <c r="AR350">
        <f t="shared" si="676"/>
        <v>693</v>
      </c>
      <c r="AS350">
        <f t="shared" si="676"/>
        <v>683</v>
      </c>
      <c r="AT350">
        <f t="shared" si="676"/>
        <v>805</v>
      </c>
      <c r="AU350">
        <f t="shared" si="676"/>
        <v>866</v>
      </c>
      <c r="AV350">
        <f t="shared" si="676"/>
        <v>870</v>
      </c>
      <c r="AW350">
        <f t="shared" si="676"/>
        <v>1054</v>
      </c>
      <c r="AX350">
        <f t="shared" si="676"/>
        <v>908</v>
      </c>
      <c r="AY350">
        <f t="shared" si="676"/>
        <v>973</v>
      </c>
      <c r="AZ350">
        <f t="shared" si="676"/>
        <v>1031</v>
      </c>
      <c r="BA350">
        <f t="shared" si="676"/>
        <v>1010</v>
      </c>
      <c r="BB350">
        <f t="shared" si="676"/>
        <v>1017</v>
      </c>
      <c r="BC350">
        <f t="shared" si="676"/>
        <v>1144</v>
      </c>
      <c r="BD350">
        <f t="shared" si="676"/>
        <v>1091</v>
      </c>
      <c r="BE350">
        <f t="shared" si="676"/>
        <v>1007</v>
      </c>
      <c r="BF350">
        <f t="shared" si="676"/>
        <v>1098</v>
      </c>
      <c r="BG350">
        <f t="shared" si="676"/>
        <v>1119</v>
      </c>
      <c r="BH350">
        <f t="shared" si="676"/>
        <v>1038</v>
      </c>
      <c r="BI350">
        <f t="shared" si="676"/>
        <v>1040</v>
      </c>
      <c r="BJ350">
        <f t="shared" si="676"/>
        <v>960</v>
      </c>
      <c r="BK350">
        <f t="shared" si="676"/>
        <v>897</v>
      </c>
    </row>
    <row r="351" spans="1:64">
      <c r="A351" t="str">
        <f>VLOOKUP(B351,[1]IEA_Categories!$B$24:$C$69,2,FALSE)</f>
        <v>Energy industry own use</v>
      </c>
      <c r="B351" t="s">
        <v>365</v>
      </c>
      <c r="D351" t="s">
        <v>666</v>
      </c>
      <c r="G351">
        <f t="shared" ref="G351:AL351" si="677">-G336</f>
        <v>0</v>
      </c>
      <c r="H351">
        <f t="shared" si="677"/>
        <v>0</v>
      </c>
      <c r="I351">
        <f t="shared" si="677"/>
        <v>0</v>
      </c>
      <c r="J351">
        <f t="shared" si="677"/>
        <v>0</v>
      </c>
      <c r="K351">
        <f t="shared" si="677"/>
        <v>0</v>
      </c>
      <c r="L351">
        <f t="shared" si="677"/>
        <v>0</v>
      </c>
      <c r="M351">
        <f t="shared" si="677"/>
        <v>1</v>
      </c>
      <c r="N351">
        <f t="shared" si="677"/>
        <v>1</v>
      </c>
      <c r="O351">
        <f t="shared" si="677"/>
        <v>1</v>
      </c>
      <c r="P351">
        <f t="shared" si="677"/>
        <v>3</v>
      </c>
      <c r="Q351">
        <f t="shared" si="677"/>
        <v>7</v>
      </c>
      <c r="R351">
        <f t="shared" si="677"/>
        <v>18</v>
      </c>
      <c r="S351">
        <f t="shared" si="677"/>
        <v>36</v>
      </c>
      <c r="T351">
        <f t="shared" si="677"/>
        <v>76</v>
      </c>
      <c r="U351">
        <f t="shared" si="677"/>
        <v>29</v>
      </c>
      <c r="V351">
        <f t="shared" si="677"/>
        <v>14</v>
      </c>
      <c r="W351">
        <f t="shared" si="677"/>
        <v>58</v>
      </c>
      <c r="X351">
        <f t="shared" si="677"/>
        <v>41</v>
      </c>
      <c r="Y351">
        <f t="shared" si="677"/>
        <v>46</v>
      </c>
      <c r="Z351">
        <f t="shared" si="677"/>
        <v>42</v>
      </c>
      <c r="AA351">
        <f t="shared" si="677"/>
        <v>52</v>
      </c>
      <c r="AB351">
        <f t="shared" si="677"/>
        <v>45</v>
      </c>
      <c r="AC351">
        <f t="shared" si="677"/>
        <v>38</v>
      </c>
      <c r="AD351">
        <f t="shared" si="677"/>
        <v>67</v>
      </c>
      <c r="AE351">
        <f t="shared" si="677"/>
        <v>71</v>
      </c>
      <c r="AF351">
        <f t="shared" si="677"/>
        <v>63</v>
      </c>
      <c r="AG351">
        <f t="shared" si="677"/>
        <v>37</v>
      </c>
      <c r="AH351">
        <f t="shared" si="677"/>
        <v>29</v>
      </c>
      <c r="AI351">
        <f t="shared" si="677"/>
        <v>38</v>
      </c>
      <c r="AJ351">
        <f t="shared" si="677"/>
        <v>20</v>
      </c>
      <c r="AK351">
        <f t="shared" si="677"/>
        <v>27</v>
      </c>
      <c r="AL351">
        <f t="shared" si="677"/>
        <v>26</v>
      </c>
      <c r="AM351">
        <f t="shared" ref="AM351:BK351" si="678">-AM336</f>
        <v>58</v>
      </c>
      <c r="AN351">
        <f t="shared" si="678"/>
        <v>45</v>
      </c>
      <c r="AO351">
        <f t="shared" si="678"/>
        <v>34</v>
      </c>
      <c r="AP351">
        <f t="shared" si="678"/>
        <v>51</v>
      </c>
      <c r="AQ351">
        <f t="shared" si="678"/>
        <v>38</v>
      </c>
      <c r="AR351">
        <f t="shared" si="678"/>
        <v>44</v>
      </c>
      <c r="AS351">
        <f t="shared" si="678"/>
        <v>65</v>
      </c>
      <c r="AT351">
        <f t="shared" si="678"/>
        <v>91</v>
      </c>
      <c r="AU351">
        <f t="shared" si="678"/>
        <v>117</v>
      </c>
      <c r="AV351">
        <f t="shared" si="678"/>
        <v>99</v>
      </c>
      <c r="AW351">
        <f t="shared" si="678"/>
        <v>164</v>
      </c>
      <c r="AX351">
        <f t="shared" si="678"/>
        <v>109</v>
      </c>
      <c r="AY351">
        <f t="shared" si="678"/>
        <v>107</v>
      </c>
      <c r="AZ351">
        <f t="shared" si="678"/>
        <v>149</v>
      </c>
      <c r="BA351">
        <f t="shared" si="678"/>
        <v>119</v>
      </c>
      <c r="BB351">
        <f t="shared" si="678"/>
        <v>98</v>
      </c>
      <c r="BC351">
        <f t="shared" si="678"/>
        <v>82</v>
      </c>
      <c r="BD351">
        <f t="shared" si="678"/>
        <v>85</v>
      </c>
      <c r="BE351">
        <f t="shared" si="678"/>
        <v>108</v>
      </c>
      <c r="BF351">
        <f t="shared" si="678"/>
        <v>77</v>
      </c>
      <c r="BG351">
        <f t="shared" si="678"/>
        <v>121</v>
      </c>
      <c r="BH351">
        <f t="shared" si="678"/>
        <v>148</v>
      </c>
      <c r="BI351">
        <f t="shared" si="678"/>
        <v>120</v>
      </c>
      <c r="BJ351">
        <f t="shared" si="678"/>
        <v>111</v>
      </c>
      <c r="BK351">
        <f t="shared" si="678"/>
        <v>116</v>
      </c>
    </row>
    <row r="352" spans="1:64">
      <c r="A352" t="str">
        <f>VLOOKUP(B352,[1]IEA_Categories!$B$24:$C$69,2,FALSE)</f>
        <v>Energy industry own use</v>
      </c>
      <c r="B352" t="s">
        <v>33</v>
      </c>
      <c r="D352" t="s">
        <v>666</v>
      </c>
      <c r="G352">
        <f>-G338</f>
        <v>0</v>
      </c>
      <c r="H352">
        <f t="shared" ref="H352:BK352" si="679">-H338</f>
        <v>0</v>
      </c>
      <c r="I352">
        <f t="shared" si="679"/>
        <v>0</v>
      </c>
      <c r="J352">
        <f t="shared" si="679"/>
        <v>0</v>
      </c>
      <c r="K352">
        <f t="shared" si="679"/>
        <v>0</v>
      </c>
      <c r="L352">
        <f t="shared" si="679"/>
        <v>0</v>
      </c>
      <c r="M352">
        <f t="shared" si="679"/>
        <v>0</v>
      </c>
      <c r="N352">
        <f t="shared" si="679"/>
        <v>0</v>
      </c>
      <c r="O352">
        <f t="shared" si="679"/>
        <v>0</v>
      </c>
      <c r="P352">
        <f t="shared" si="679"/>
        <v>0</v>
      </c>
      <c r="Q352">
        <f t="shared" si="679"/>
        <v>0</v>
      </c>
      <c r="R352">
        <f t="shared" si="679"/>
        <v>0</v>
      </c>
      <c r="S352">
        <f t="shared" si="679"/>
        <v>0</v>
      </c>
      <c r="T352">
        <f t="shared" si="679"/>
        <v>0</v>
      </c>
      <c r="U352">
        <f t="shared" si="679"/>
        <v>0</v>
      </c>
      <c r="V352">
        <f t="shared" si="679"/>
        <v>0</v>
      </c>
      <c r="W352">
        <f t="shared" si="679"/>
        <v>0</v>
      </c>
      <c r="X352">
        <f t="shared" si="679"/>
        <v>0</v>
      </c>
      <c r="Y352">
        <f t="shared" si="679"/>
        <v>0</v>
      </c>
      <c r="Z352">
        <f t="shared" si="679"/>
        <v>0</v>
      </c>
      <c r="AA352">
        <f t="shared" si="679"/>
        <v>0</v>
      </c>
      <c r="AB352">
        <f t="shared" si="679"/>
        <v>0</v>
      </c>
      <c r="AC352">
        <f t="shared" si="679"/>
        <v>0</v>
      </c>
      <c r="AD352">
        <f t="shared" si="679"/>
        <v>0</v>
      </c>
      <c r="AE352">
        <f t="shared" si="679"/>
        <v>0</v>
      </c>
      <c r="AF352">
        <f t="shared" si="679"/>
        <v>105</v>
      </c>
      <c r="AG352">
        <f t="shared" si="679"/>
        <v>143</v>
      </c>
      <c r="AH352">
        <f t="shared" si="679"/>
        <v>119</v>
      </c>
      <c r="AI352">
        <f t="shared" si="679"/>
        <v>143</v>
      </c>
      <c r="AJ352">
        <f t="shared" si="679"/>
        <v>143</v>
      </c>
      <c r="AK352">
        <f t="shared" si="679"/>
        <v>115</v>
      </c>
      <c r="AL352">
        <f t="shared" si="679"/>
        <v>115</v>
      </c>
      <c r="AM352">
        <f t="shared" si="679"/>
        <v>124</v>
      </c>
      <c r="AN352">
        <f t="shared" si="679"/>
        <v>76</v>
      </c>
      <c r="AO352">
        <f t="shared" si="679"/>
        <v>81</v>
      </c>
      <c r="AP352">
        <f t="shared" si="679"/>
        <v>165</v>
      </c>
      <c r="AQ352">
        <f t="shared" si="679"/>
        <v>126</v>
      </c>
      <c r="AR352">
        <f t="shared" si="679"/>
        <v>98</v>
      </c>
      <c r="AS352">
        <f t="shared" si="679"/>
        <v>107</v>
      </c>
      <c r="AT352">
        <f t="shared" si="679"/>
        <v>100</v>
      </c>
      <c r="AU352">
        <f t="shared" si="679"/>
        <v>166</v>
      </c>
      <c r="AV352">
        <f t="shared" si="679"/>
        <v>183</v>
      </c>
      <c r="AW352">
        <f t="shared" si="679"/>
        <v>225</v>
      </c>
      <c r="AX352">
        <f t="shared" si="679"/>
        <v>349</v>
      </c>
      <c r="AY352">
        <f t="shared" si="679"/>
        <v>431</v>
      </c>
      <c r="AZ352">
        <f t="shared" si="679"/>
        <v>280</v>
      </c>
      <c r="BA352">
        <f t="shared" si="679"/>
        <v>2269</v>
      </c>
      <c r="BB352">
        <f t="shared" si="679"/>
        <v>2196</v>
      </c>
      <c r="BC352">
        <f t="shared" si="679"/>
        <v>1874</v>
      </c>
      <c r="BD352">
        <f t="shared" si="679"/>
        <v>1935</v>
      </c>
      <c r="BE352">
        <f t="shared" si="679"/>
        <v>1828</v>
      </c>
      <c r="BF352">
        <f t="shared" si="679"/>
        <v>950</v>
      </c>
      <c r="BG352">
        <f t="shared" si="679"/>
        <v>847</v>
      </c>
      <c r="BH352">
        <f t="shared" si="679"/>
        <v>948</v>
      </c>
      <c r="BI352">
        <f t="shared" si="679"/>
        <v>869</v>
      </c>
      <c r="BJ352">
        <f t="shared" si="679"/>
        <v>296</v>
      </c>
      <c r="BK352">
        <f t="shared" si="679"/>
        <v>341</v>
      </c>
    </row>
    <row r="353" spans="1:63">
      <c r="A353" s="152" t="str">
        <f>VLOOKUP(B353,[1]IEA_Categories!$B$24:$C$69,2,FALSE)</f>
        <v>Energy industry own use</v>
      </c>
      <c r="B353" s="152" t="s">
        <v>376</v>
      </c>
      <c r="C353" s="152"/>
      <c r="D353" s="152" t="s">
        <v>666</v>
      </c>
      <c r="E353" s="152"/>
      <c r="F353" s="152"/>
      <c r="G353" s="152">
        <f t="shared" ref="G353:AL353" si="680">-G330</f>
        <v>0</v>
      </c>
      <c r="H353" s="152">
        <f t="shared" si="680"/>
        <v>0</v>
      </c>
      <c r="I353" s="152">
        <f t="shared" si="680"/>
        <v>0</v>
      </c>
      <c r="J353" s="152">
        <f t="shared" si="680"/>
        <v>0</v>
      </c>
      <c r="K353" s="152">
        <f t="shared" si="680"/>
        <v>0</v>
      </c>
      <c r="L353" s="152">
        <f t="shared" si="680"/>
        <v>0</v>
      </c>
      <c r="M353" s="152">
        <f t="shared" si="680"/>
        <v>0</v>
      </c>
      <c r="N353" s="152">
        <f t="shared" si="680"/>
        <v>0</v>
      </c>
      <c r="O353" s="152">
        <f t="shared" si="680"/>
        <v>0</v>
      </c>
      <c r="P353" s="152">
        <f t="shared" si="680"/>
        <v>0</v>
      </c>
      <c r="Q353" s="152">
        <f t="shared" si="680"/>
        <v>0</v>
      </c>
      <c r="R353" s="152">
        <f t="shared" si="680"/>
        <v>0</v>
      </c>
      <c r="S353" s="152">
        <f t="shared" si="680"/>
        <v>0</v>
      </c>
      <c r="T353" s="152">
        <f t="shared" si="680"/>
        <v>0</v>
      </c>
      <c r="U353" s="152">
        <f t="shared" si="680"/>
        <v>0</v>
      </c>
      <c r="V353" s="152">
        <f t="shared" si="680"/>
        <v>0</v>
      </c>
      <c r="W353" s="152">
        <f t="shared" si="680"/>
        <v>0</v>
      </c>
      <c r="X353" s="152">
        <f t="shared" si="680"/>
        <v>0</v>
      </c>
      <c r="Y353" s="152">
        <f t="shared" si="680"/>
        <v>0</v>
      </c>
      <c r="Z353" s="152">
        <f t="shared" si="680"/>
        <v>0</v>
      </c>
      <c r="AA353" s="152">
        <f t="shared" si="680"/>
        <v>0</v>
      </c>
      <c r="AB353" s="152">
        <f t="shared" si="680"/>
        <v>0</v>
      </c>
      <c r="AC353" s="152">
        <f t="shared" si="680"/>
        <v>0</v>
      </c>
      <c r="AD353" s="152">
        <f t="shared" si="680"/>
        <v>0</v>
      </c>
      <c r="AE353" s="152">
        <f t="shared" si="680"/>
        <v>0</v>
      </c>
      <c r="AF353" s="152">
        <f t="shared" si="680"/>
        <v>0</v>
      </c>
      <c r="AG353" s="152">
        <f t="shared" si="680"/>
        <v>0</v>
      </c>
      <c r="AH353" s="152">
        <f t="shared" si="680"/>
        <v>0</v>
      </c>
      <c r="AI353" s="152">
        <f t="shared" si="680"/>
        <v>0</v>
      </c>
      <c r="AJ353" s="152">
        <f t="shared" si="680"/>
        <v>0</v>
      </c>
      <c r="AK353" s="152">
        <f t="shared" si="680"/>
        <v>0</v>
      </c>
      <c r="AL353" s="152">
        <f t="shared" si="680"/>
        <v>0</v>
      </c>
      <c r="AM353" s="152">
        <f t="shared" ref="AM353:BK353" si="681">-AM330</f>
        <v>0</v>
      </c>
      <c r="AN353" s="152">
        <f t="shared" si="681"/>
        <v>0</v>
      </c>
      <c r="AO353" s="152">
        <f t="shared" si="681"/>
        <v>0</v>
      </c>
      <c r="AP353" s="152">
        <f t="shared" si="681"/>
        <v>0</v>
      </c>
      <c r="AQ353" s="152">
        <f t="shared" si="681"/>
        <v>0</v>
      </c>
      <c r="AR353" s="152">
        <f t="shared" si="681"/>
        <v>0</v>
      </c>
      <c r="AS353" s="152">
        <f t="shared" si="681"/>
        <v>0</v>
      </c>
      <c r="AT353" s="152">
        <f t="shared" si="681"/>
        <v>0</v>
      </c>
      <c r="AU353" s="152">
        <f t="shared" si="681"/>
        <v>0</v>
      </c>
      <c r="AV353" s="152">
        <f t="shared" si="681"/>
        <v>0</v>
      </c>
      <c r="AW353" s="152">
        <f t="shared" si="681"/>
        <v>0</v>
      </c>
      <c r="AX353" s="152">
        <f t="shared" si="681"/>
        <v>0</v>
      </c>
      <c r="AY353" s="152">
        <f t="shared" si="681"/>
        <v>0</v>
      </c>
      <c r="AZ353" s="152">
        <f t="shared" si="681"/>
        <v>0</v>
      </c>
      <c r="BA353" s="152">
        <f t="shared" si="681"/>
        <v>0</v>
      </c>
      <c r="BB353" s="152">
        <f t="shared" si="681"/>
        <v>0</v>
      </c>
      <c r="BC353" s="152">
        <f t="shared" si="681"/>
        <v>0</v>
      </c>
      <c r="BD353" s="152">
        <f t="shared" si="681"/>
        <v>0</v>
      </c>
      <c r="BE353" s="152">
        <f t="shared" si="681"/>
        <v>0</v>
      </c>
      <c r="BF353" s="152">
        <f t="shared" si="681"/>
        <v>0</v>
      </c>
      <c r="BG353" s="152">
        <f t="shared" si="681"/>
        <v>0</v>
      </c>
      <c r="BH353" s="152">
        <f t="shared" si="681"/>
        <v>138</v>
      </c>
      <c r="BI353" s="152">
        <f t="shared" si="681"/>
        <v>11</v>
      </c>
      <c r="BJ353" s="152">
        <f t="shared" si="681"/>
        <v>0</v>
      </c>
      <c r="BK353" s="152">
        <f t="shared" si="681"/>
        <v>0</v>
      </c>
    </row>
    <row r="354" spans="1:63">
      <c r="A354" s="152" t="str">
        <f>VLOOKUP(B354,[1]IEA_Categories!$B$24:$C$69,2,FALSE)</f>
        <v>Energy industry own use</v>
      </c>
      <c r="B354" s="152" t="s">
        <v>372</v>
      </c>
      <c r="C354" s="152"/>
      <c r="D354" s="152" t="s">
        <v>666</v>
      </c>
      <c r="E354" s="152"/>
      <c r="F354" s="152"/>
      <c r="G354" s="152">
        <f t="shared" ref="G354:AL354" si="682">-G333</f>
        <v>4</v>
      </c>
      <c r="H354" s="152">
        <f t="shared" si="682"/>
        <v>4</v>
      </c>
      <c r="I354" s="152">
        <f t="shared" si="682"/>
        <v>4</v>
      </c>
      <c r="J354" s="152">
        <f t="shared" si="682"/>
        <v>15</v>
      </c>
      <c r="K354" s="152">
        <f t="shared" si="682"/>
        <v>5</v>
      </c>
      <c r="L354" s="152">
        <f t="shared" si="682"/>
        <v>4</v>
      </c>
      <c r="M354" s="152">
        <f t="shared" si="682"/>
        <v>2</v>
      </c>
      <c r="N354" s="152">
        <f t="shared" si="682"/>
        <v>11</v>
      </c>
      <c r="O354" s="152">
        <f t="shared" si="682"/>
        <v>11</v>
      </c>
      <c r="P354" s="152">
        <f t="shared" si="682"/>
        <v>7</v>
      </c>
      <c r="Q354" s="152">
        <f t="shared" si="682"/>
        <v>2</v>
      </c>
      <c r="R354" s="152">
        <f t="shared" si="682"/>
        <v>2</v>
      </c>
      <c r="S354" s="152">
        <f t="shared" si="682"/>
        <v>1</v>
      </c>
      <c r="T354" s="152">
        <f t="shared" si="682"/>
        <v>2</v>
      </c>
      <c r="U354" s="152">
        <f t="shared" si="682"/>
        <v>5</v>
      </c>
      <c r="V354" s="152">
        <f t="shared" si="682"/>
        <v>14</v>
      </c>
      <c r="W354" s="152">
        <f t="shared" si="682"/>
        <v>12</v>
      </c>
      <c r="X354" s="152">
        <f t="shared" si="682"/>
        <v>9</v>
      </c>
      <c r="Y354" s="152">
        <f t="shared" si="682"/>
        <v>8</v>
      </c>
      <c r="Z354" s="152">
        <f t="shared" si="682"/>
        <v>3</v>
      </c>
      <c r="AA354" s="152">
        <f t="shared" si="682"/>
        <v>5</v>
      </c>
      <c r="AB354" s="152">
        <f t="shared" si="682"/>
        <v>5</v>
      </c>
      <c r="AC354" s="152">
        <f t="shared" si="682"/>
        <v>1</v>
      </c>
      <c r="AD354" s="152">
        <f t="shared" si="682"/>
        <v>1</v>
      </c>
      <c r="AE354" s="152">
        <f t="shared" si="682"/>
        <v>0</v>
      </c>
      <c r="AF354" s="152">
        <f t="shared" si="682"/>
        <v>0</v>
      </c>
      <c r="AG354" s="152">
        <f t="shared" si="682"/>
        <v>0</v>
      </c>
      <c r="AH354" s="152">
        <f t="shared" si="682"/>
        <v>0</v>
      </c>
      <c r="AI354" s="152">
        <f t="shared" si="682"/>
        <v>0</v>
      </c>
      <c r="AJ354" s="152">
        <f t="shared" si="682"/>
        <v>0</v>
      </c>
      <c r="AK354" s="152">
        <f t="shared" si="682"/>
        <v>0</v>
      </c>
      <c r="AL354" s="152">
        <f t="shared" si="682"/>
        <v>0</v>
      </c>
      <c r="AM354" s="152">
        <f t="shared" ref="AM354:BK354" si="683">-AM333</f>
        <v>0</v>
      </c>
      <c r="AN354" s="152">
        <f t="shared" si="683"/>
        <v>0</v>
      </c>
      <c r="AO354" s="152">
        <f t="shared" si="683"/>
        <v>0</v>
      </c>
      <c r="AP354" s="152">
        <f t="shared" si="683"/>
        <v>0</v>
      </c>
      <c r="AQ354" s="152">
        <f t="shared" si="683"/>
        <v>0</v>
      </c>
      <c r="AR354" s="152">
        <f t="shared" si="683"/>
        <v>0</v>
      </c>
      <c r="AS354" s="152">
        <f t="shared" si="683"/>
        <v>0</v>
      </c>
      <c r="AT354" s="152">
        <f t="shared" si="683"/>
        <v>0</v>
      </c>
      <c r="AU354" s="152">
        <f t="shared" si="683"/>
        <v>0</v>
      </c>
      <c r="AV354" s="152">
        <f t="shared" si="683"/>
        <v>0</v>
      </c>
      <c r="AW354" s="152">
        <f t="shared" si="683"/>
        <v>0</v>
      </c>
      <c r="AX354" s="152">
        <f t="shared" si="683"/>
        <v>0</v>
      </c>
      <c r="AY354" s="152">
        <f t="shared" si="683"/>
        <v>0</v>
      </c>
      <c r="AZ354" s="152">
        <f t="shared" si="683"/>
        <v>0</v>
      </c>
      <c r="BA354" s="152">
        <f t="shared" si="683"/>
        <v>0</v>
      </c>
      <c r="BB354" s="152">
        <f t="shared" si="683"/>
        <v>0</v>
      </c>
      <c r="BC354" s="152">
        <f t="shared" si="683"/>
        <v>0</v>
      </c>
      <c r="BD354" s="152">
        <f t="shared" si="683"/>
        <v>0</v>
      </c>
      <c r="BE354" s="152">
        <f t="shared" si="683"/>
        <v>0</v>
      </c>
      <c r="BF354" s="152">
        <f t="shared" si="683"/>
        <v>0</v>
      </c>
      <c r="BG354" s="152">
        <f t="shared" si="683"/>
        <v>0</v>
      </c>
      <c r="BH354" s="152">
        <f t="shared" si="683"/>
        <v>0</v>
      </c>
      <c r="BI354" s="152">
        <f t="shared" si="683"/>
        <v>0</v>
      </c>
      <c r="BJ354" s="152">
        <f t="shared" si="683"/>
        <v>0</v>
      </c>
      <c r="BK354" s="152">
        <f t="shared" si="683"/>
        <v>0</v>
      </c>
    </row>
    <row r="355" spans="1:63">
      <c r="A355" s="152" t="str">
        <f>VLOOKUP(B355,[1]IEA_Categories!$B$24:$C$69,2,FALSE)</f>
        <v>Energy industry own use</v>
      </c>
      <c r="B355" s="152" t="s">
        <v>364</v>
      </c>
      <c r="C355" s="152"/>
      <c r="D355" s="152" t="s">
        <v>666</v>
      </c>
      <c r="E355" s="152"/>
      <c r="F355" s="152"/>
      <c r="G355" s="152">
        <f t="shared" ref="G355:AL355" si="684">-G337</f>
        <v>0</v>
      </c>
      <c r="H355" s="152">
        <f t="shared" si="684"/>
        <v>0</v>
      </c>
      <c r="I355" s="152">
        <f t="shared" si="684"/>
        <v>0</v>
      </c>
      <c r="J355" s="152">
        <f t="shared" si="684"/>
        <v>0</v>
      </c>
      <c r="K355" s="152">
        <f t="shared" si="684"/>
        <v>0</v>
      </c>
      <c r="L355" s="152">
        <f t="shared" si="684"/>
        <v>0</v>
      </c>
      <c r="M355" s="152">
        <f t="shared" si="684"/>
        <v>0</v>
      </c>
      <c r="N355" s="152">
        <f t="shared" si="684"/>
        <v>0</v>
      </c>
      <c r="O355" s="152">
        <f t="shared" si="684"/>
        <v>0</v>
      </c>
      <c r="P355" s="152">
        <f t="shared" si="684"/>
        <v>0</v>
      </c>
      <c r="Q355" s="152">
        <f t="shared" si="684"/>
        <v>0</v>
      </c>
      <c r="R355" s="152">
        <f t="shared" si="684"/>
        <v>0</v>
      </c>
      <c r="S355" s="152">
        <f t="shared" si="684"/>
        <v>0</v>
      </c>
      <c r="T355" s="152">
        <f t="shared" si="684"/>
        <v>0</v>
      </c>
      <c r="U355" s="152">
        <f t="shared" si="684"/>
        <v>0</v>
      </c>
      <c r="V355" s="152">
        <f t="shared" si="684"/>
        <v>0</v>
      </c>
      <c r="W355" s="152">
        <f t="shared" si="684"/>
        <v>0</v>
      </c>
      <c r="X355" s="152">
        <f t="shared" si="684"/>
        <v>0</v>
      </c>
      <c r="Y355" s="152">
        <f t="shared" si="684"/>
        <v>0</v>
      </c>
      <c r="Z355" s="152">
        <f t="shared" si="684"/>
        <v>0</v>
      </c>
      <c r="AA355" s="152">
        <f t="shared" si="684"/>
        <v>0</v>
      </c>
      <c r="AB355" s="152">
        <f t="shared" si="684"/>
        <v>0</v>
      </c>
      <c r="AC355" s="152">
        <f t="shared" si="684"/>
        <v>0</v>
      </c>
      <c r="AD355" s="152">
        <f t="shared" si="684"/>
        <v>0</v>
      </c>
      <c r="AE355" s="152">
        <f t="shared" si="684"/>
        <v>0</v>
      </c>
      <c r="AF355" s="152">
        <f t="shared" si="684"/>
        <v>0</v>
      </c>
      <c r="AG355" s="152">
        <f t="shared" si="684"/>
        <v>0</v>
      </c>
      <c r="AH355" s="152">
        <f t="shared" si="684"/>
        <v>0</v>
      </c>
      <c r="AI355" s="152">
        <f t="shared" si="684"/>
        <v>0</v>
      </c>
      <c r="AJ355" s="152">
        <f t="shared" si="684"/>
        <v>0</v>
      </c>
      <c r="AK355" s="152">
        <f t="shared" si="684"/>
        <v>0</v>
      </c>
      <c r="AL355" s="152">
        <f t="shared" si="684"/>
        <v>0</v>
      </c>
      <c r="AM355" s="152">
        <f t="shared" ref="AM355:BK355" si="685">-AM337</f>
        <v>0</v>
      </c>
      <c r="AN355" s="152">
        <f t="shared" si="685"/>
        <v>0</v>
      </c>
      <c r="AO355" s="152">
        <f t="shared" si="685"/>
        <v>2</v>
      </c>
      <c r="AP355" s="152">
        <f t="shared" si="685"/>
        <v>2</v>
      </c>
      <c r="AQ355" s="152">
        <f t="shared" si="685"/>
        <v>2</v>
      </c>
      <c r="AR355" s="152">
        <f t="shared" si="685"/>
        <v>2</v>
      </c>
      <c r="AS355" s="152">
        <f t="shared" si="685"/>
        <v>2</v>
      </c>
      <c r="AT355" s="152">
        <f t="shared" si="685"/>
        <v>2</v>
      </c>
      <c r="AU355" s="152">
        <f t="shared" si="685"/>
        <v>2</v>
      </c>
      <c r="AV355" s="152">
        <f t="shared" si="685"/>
        <v>3</v>
      </c>
      <c r="AW355" s="152">
        <f t="shared" si="685"/>
        <v>2</v>
      </c>
      <c r="AX355" s="152">
        <f t="shared" si="685"/>
        <v>2</v>
      </c>
      <c r="AY355" s="152">
        <f t="shared" si="685"/>
        <v>2</v>
      </c>
      <c r="AZ355" s="152">
        <f t="shared" si="685"/>
        <v>2</v>
      </c>
      <c r="BA355" s="152">
        <f t="shared" si="685"/>
        <v>7</v>
      </c>
      <c r="BB355" s="152">
        <f t="shared" si="685"/>
        <v>8</v>
      </c>
      <c r="BC355" s="152">
        <f t="shared" si="685"/>
        <v>7</v>
      </c>
      <c r="BD355" s="152">
        <f t="shared" si="685"/>
        <v>16</v>
      </c>
      <c r="BE355" s="152">
        <f t="shared" si="685"/>
        <v>14</v>
      </c>
      <c r="BF355" s="152">
        <f t="shared" si="685"/>
        <v>14</v>
      </c>
      <c r="BG355" s="152">
        <f t="shared" si="685"/>
        <v>13</v>
      </c>
      <c r="BH355" s="152">
        <f t="shared" si="685"/>
        <v>13</v>
      </c>
      <c r="BI355" s="152">
        <f t="shared" si="685"/>
        <v>13</v>
      </c>
      <c r="BJ355" s="152">
        <f t="shared" si="685"/>
        <v>0</v>
      </c>
      <c r="BK355" s="152">
        <f t="shared" si="685"/>
        <v>0</v>
      </c>
    </row>
    <row r="379" spans="1:8">
      <c r="H379" t="s">
        <v>779</v>
      </c>
    </row>
    <row r="381" spans="1:8">
      <c r="A381" s="349" t="s">
        <v>781</v>
      </c>
      <c r="B381" s="349"/>
    </row>
    <row r="383" spans="1:8">
      <c r="A383" t="s">
        <v>782</v>
      </c>
    </row>
    <row r="385" spans="1:64">
      <c r="A385" s="26"/>
      <c r="B385" s="26"/>
      <c r="C385" s="26" t="s">
        <v>765</v>
      </c>
      <c r="D385" s="26" t="s">
        <v>760</v>
      </c>
      <c r="E385" s="26" t="s">
        <v>761</v>
      </c>
      <c r="F385" s="26" t="s">
        <v>762</v>
      </c>
      <c r="G385" s="26" t="s">
        <v>763</v>
      </c>
      <c r="H385" s="26" t="s">
        <v>750</v>
      </c>
    </row>
    <row r="386" spans="1:64">
      <c r="A386" s="26" t="s">
        <v>780</v>
      </c>
      <c r="B386" s="10" t="s">
        <v>15</v>
      </c>
      <c r="C386" s="46"/>
      <c r="D386" s="46">
        <v>0.5</v>
      </c>
      <c r="E386" s="46">
        <v>0.5</v>
      </c>
      <c r="F386" s="46"/>
      <c r="G386" s="46"/>
      <c r="H386" s="46">
        <f>SUM(C386:G386)</f>
        <v>1</v>
      </c>
    </row>
    <row r="387" spans="1:64">
      <c r="A387" s="26" t="s">
        <v>780</v>
      </c>
      <c r="B387" s="10" t="s">
        <v>38</v>
      </c>
      <c r="C387" s="46"/>
      <c r="D387" s="46">
        <v>1</v>
      </c>
      <c r="E387" s="46"/>
      <c r="F387" s="46"/>
      <c r="G387" s="46"/>
      <c r="H387" s="46">
        <f t="shared" ref="H387:H391" si="686">SUM(C387:G387)</f>
        <v>1</v>
      </c>
    </row>
    <row r="388" spans="1:64">
      <c r="A388" s="26" t="s">
        <v>780</v>
      </c>
      <c r="B388" s="10" t="s">
        <v>30</v>
      </c>
      <c r="C388" s="46"/>
      <c r="D388" s="46"/>
      <c r="E388" s="46">
        <v>1</v>
      </c>
      <c r="F388" s="46"/>
      <c r="G388" s="46"/>
      <c r="H388" s="46">
        <f t="shared" si="686"/>
        <v>1</v>
      </c>
    </row>
    <row r="389" spans="1:64">
      <c r="A389" s="26" t="s">
        <v>780</v>
      </c>
      <c r="B389" s="10" t="s">
        <v>24</v>
      </c>
      <c r="C389" s="46"/>
      <c r="D389" s="46"/>
      <c r="E389" s="46"/>
      <c r="F389" s="46"/>
      <c r="G389" s="46">
        <v>1</v>
      </c>
      <c r="H389" s="46">
        <f t="shared" si="686"/>
        <v>1</v>
      </c>
    </row>
    <row r="390" spans="1:64">
      <c r="A390" s="26" t="s">
        <v>780</v>
      </c>
      <c r="B390" s="10" t="s">
        <v>39</v>
      </c>
      <c r="C390" s="46"/>
      <c r="D390" s="46">
        <v>0.5</v>
      </c>
      <c r="E390" s="46">
        <v>0.5</v>
      </c>
      <c r="F390" s="46"/>
      <c r="G390" s="46"/>
      <c r="H390" s="46">
        <f t="shared" si="686"/>
        <v>1</v>
      </c>
    </row>
    <row r="391" spans="1:64">
      <c r="A391" s="26" t="s">
        <v>780</v>
      </c>
      <c r="B391" s="10" t="s">
        <v>44</v>
      </c>
      <c r="C391" s="46">
        <v>1</v>
      </c>
      <c r="D391" s="46"/>
      <c r="E391" s="46"/>
      <c r="F391" s="46"/>
      <c r="G391" s="46"/>
      <c r="H391" s="46">
        <f t="shared" si="686"/>
        <v>1</v>
      </c>
    </row>
    <row r="393" spans="1:64">
      <c r="G393" s="20">
        <v>1960</v>
      </c>
      <c r="H393" s="20">
        <f>G393+1</f>
        <v>1961</v>
      </c>
      <c r="I393" s="20">
        <f t="shared" ref="I393" si="687">H393+1</f>
        <v>1962</v>
      </c>
      <c r="J393" s="20">
        <f t="shared" ref="J393" si="688">I393+1</f>
        <v>1963</v>
      </c>
      <c r="K393" s="20">
        <f t="shared" ref="K393" si="689">J393+1</f>
        <v>1964</v>
      </c>
      <c r="L393" s="20">
        <f t="shared" ref="L393" si="690">K393+1</f>
        <v>1965</v>
      </c>
      <c r="M393" s="20">
        <f t="shared" ref="M393" si="691">L393+1</f>
        <v>1966</v>
      </c>
      <c r="N393" s="20">
        <f t="shared" ref="N393" si="692">M393+1</f>
        <v>1967</v>
      </c>
      <c r="O393" s="20">
        <f t="shared" ref="O393" si="693">N393+1</f>
        <v>1968</v>
      </c>
      <c r="P393" s="20">
        <f t="shared" ref="P393" si="694">O393+1</f>
        <v>1969</v>
      </c>
      <c r="Q393" s="20">
        <f t="shared" ref="Q393" si="695">P393+1</f>
        <v>1970</v>
      </c>
      <c r="R393" s="20">
        <f t="shared" ref="R393" si="696">Q393+1</f>
        <v>1971</v>
      </c>
      <c r="S393" s="20">
        <f t="shared" ref="S393" si="697">R393+1</f>
        <v>1972</v>
      </c>
      <c r="T393" s="20">
        <f t="shared" ref="T393" si="698">S393+1</f>
        <v>1973</v>
      </c>
      <c r="U393" s="20">
        <f t="shared" ref="U393" si="699">T393+1</f>
        <v>1974</v>
      </c>
      <c r="V393" s="20">
        <f t="shared" ref="V393" si="700">U393+1</f>
        <v>1975</v>
      </c>
      <c r="W393" s="20">
        <f t="shared" ref="W393" si="701">V393+1</f>
        <v>1976</v>
      </c>
      <c r="X393" s="20">
        <f t="shared" ref="X393" si="702">W393+1</f>
        <v>1977</v>
      </c>
      <c r="Y393" s="20">
        <f t="shared" ref="Y393" si="703">X393+1</f>
        <v>1978</v>
      </c>
      <c r="Z393" s="20">
        <f t="shared" ref="Z393" si="704">Y393+1</f>
        <v>1979</v>
      </c>
      <c r="AA393" s="20">
        <f t="shared" ref="AA393" si="705">Z393+1</f>
        <v>1980</v>
      </c>
      <c r="AB393" s="20">
        <f t="shared" ref="AB393" si="706">AA393+1</f>
        <v>1981</v>
      </c>
      <c r="AC393" s="20">
        <f t="shared" ref="AC393" si="707">AB393+1</f>
        <v>1982</v>
      </c>
      <c r="AD393" s="20">
        <f t="shared" ref="AD393" si="708">AC393+1</f>
        <v>1983</v>
      </c>
      <c r="AE393" s="20">
        <f t="shared" ref="AE393" si="709">AD393+1</f>
        <v>1984</v>
      </c>
      <c r="AF393" s="20">
        <f t="shared" ref="AF393" si="710">AE393+1</f>
        <v>1985</v>
      </c>
      <c r="AG393" s="20">
        <f t="shared" ref="AG393" si="711">AF393+1</f>
        <v>1986</v>
      </c>
      <c r="AH393" s="20">
        <f t="shared" ref="AH393" si="712">AG393+1</f>
        <v>1987</v>
      </c>
      <c r="AI393" s="20">
        <f t="shared" ref="AI393" si="713">AH393+1</f>
        <v>1988</v>
      </c>
      <c r="AJ393" s="20">
        <f t="shared" ref="AJ393" si="714">AI393+1</f>
        <v>1989</v>
      </c>
      <c r="AK393" s="20">
        <f t="shared" ref="AK393" si="715">AJ393+1</f>
        <v>1990</v>
      </c>
      <c r="AL393" s="20">
        <f t="shared" ref="AL393" si="716">AK393+1</f>
        <v>1991</v>
      </c>
      <c r="AM393" s="20">
        <f t="shared" ref="AM393" si="717">AL393+1</f>
        <v>1992</v>
      </c>
      <c r="AN393" s="20">
        <f t="shared" ref="AN393" si="718">AM393+1</f>
        <v>1993</v>
      </c>
      <c r="AO393" s="20">
        <f t="shared" ref="AO393" si="719">AN393+1</f>
        <v>1994</v>
      </c>
      <c r="AP393" s="20">
        <f t="shared" ref="AP393" si="720">AO393+1</f>
        <v>1995</v>
      </c>
      <c r="AQ393" s="20">
        <f t="shared" ref="AQ393" si="721">AP393+1</f>
        <v>1996</v>
      </c>
      <c r="AR393" s="20">
        <f t="shared" ref="AR393" si="722">AQ393+1</f>
        <v>1997</v>
      </c>
      <c r="AS393" s="20">
        <f t="shared" ref="AS393" si="723">AR393+1</f>
        <v>1998</v>
      </c>
      <c r="AT393" s="20">
        <f t="shared" ref="AT393" si="724">AS393+1</f>
        <v>1999</v>
      </c>
      <c r="AU393" s="20">
        <f>AT393+1</f>
        <v>2000</v>
      </c>
      <c r="AV393" s="20">
        <f t="shared" ref="AV393" si="725">AU393+1</f>
        <v>2001</v>
      </c>
      <c r="AW393" s="20">
        <f t="shared" ref="AW393" si="726">AV393+1</f>
        <v>2002</v>
      </c>
      <c r="AX393" s="20">
        <f t="shared" ref="AX393" si="727">AW393+1</f>
        <v>2003</v>
      </c>
      <c r="AY393" s="20">
        <f t="shared" ref="AY393" si="728">AX393+1</f>
        <v>2004</v>
      </c>
      <c r="AZ393" s="20">
        <f t="shared" ref="AZ393" si="729">AY393+1</f>
        <v>2005</v>
      </c>
      <c r="BA393" s="20">
        <f t="shared" ref="BA393" si="730">AZ393+1</f>
        <v>2006</v>
      </c>
      <c r="BB393" s="20">
        <f t="shared" ref="BB393" si="731">BA393+1</f>
        <v>2007</v>
      </c>
      <c r="BC393" s="20">
        <f t="shared" ref="BC393" si="732">BB393+1</f>
        <v>2008</v>
      </c>
      <c r="BD393" s="20">
        <f t="shared" ref="BD393" si="733">BC393+1</f>
        <v>2009</v>
      </c>
      <c r="BE393" s="20">
        <f t="shared" ref="BE393" si="734">BD393+1</f>
        <v>2010</v>
      </c>
      <c r="BF393" s="20">
        <f>BE393+1</f>
        <v>2011</v>
      </c>
      <c r="BG393" s="20">
        <f t="shared" ref="BG393" si="735">BF393+1</f>
        <v>2012</v>
      </c>
      <c r="BH393" s="20">
        <f t="shared" ref="BH393" si="736">BG393+1</f>
        <v>2013</v>
      </c>
      <c r="BI393" s="20">
        <f t="shared" ref="BI393" si="737">BH393+1</f>
        <v>2014</v>
      </c>
      <c r="BJ393" s="20">
        <f t="shared" ref="BJ393" si="738">BI393+1</f>
        <v>2015</v>
      </c>
      <c r="BK393" s="20">
        <f>BJ393+1</f>
        <v>2016</v>
      </c>
      <c r="BL393" s="20">
        <f t="shared" ref="BL393" si="739">BK393+1</f>
        <v>2017</v>
      </c>
    </row>
    <row r="394" spans="1:64">
      <c r="A394" s="153" t="s">
        <v>780</v>
      </c>
      <c r="B394" t="s">
        <v>766</v>
      </c>
      <c r="G394" s="21">
        <f>SUMPRODUCT(G345:G350,$C$386:$C$391)/SUM(G345:G350)</f>
        <v>4.2269187986651836E-2</v>
      </c>
      <c r="H394" s="21">
        <f t="shared" ref="H394:BL394" si="740">SUMPRODUCT(H345:H350,$C$386:$C$391)/SUM(H345:H350)</f>
        <v>5.5793991416309016E-2</v>
      </c>
      <c r="I394" s="21">
        <f t="shared" si="740"/>
        <v>6.2378167641325533E-2</v>
      </c>
      <c r="J394" s="21">
        <f t="shared" si="740"/>
        <v>4.8679867986798679E-2</v>
      </c>
      <c r="K394" s="21">
        <f t="shared" si="740"/>
        <v>7.0938215102974822E-2</v>
      </c>
      <c r="L394" s="21">
        <f t="shared" si="740"/>
        <v>8.2169268693508629E-2</v>
      </c>
      <c r="M394" s="21">
        <f t="shared" si="740"/>
        <v>6.7288474350433045E-2</v>
      </c>
      <c r="N394" s="21">
        <f t="shared" si="740"/>
        <v>8.9655172413793102E-2</v>
      </c>
      <c r="O394" s="21">
        <f t="shared" si="740"/>
        <v>7.9305490380103233E-2</v>
      </c>
      <c r="P394" s="21">
        <f t="shared" si="740"/>
        <v>9.5868644067796605E-2</v>
      </c>
      <c r="Q394" s="21">
        <f t="shared" si="740"/>
        <v>0.10954773869346733</v>
      </c>
      <c r="R394" s="21">
        <f t="shared" si="740"/>
        <v>9.9506947557149256E-2</v>
      </c>
      <c r="S394" s="21">
        <f t="shared" si="740"/>
        <v>8.7818696883852687E-2</v>
      </c>
      <c r="T394" s="21">
        <f t="shared" si="740"/>
        <v>0.1016590187080833</v>
      </c>
      <c r="U394" s="21">
        <f t="shared" si="740"/>
        <v>9.210912290994426E-2</v>
      </c>
      <c r="V394" s="21">
        <f t="shared" si="740"/>
        <v>9.9270072992700728E-2</v>
      </c>
      <c r="W394" s="21">
        <f t="shared" si="740"/>
        <v>0.10260631001371742</v>
      </c>
      <c r="X394" s="21">
        <f t="shared" si="740"/>
        <v>9.8882681564245817E-2</v>
      </c>
      <c r="Y394" s="21">
        <f t="shared" si="740"/>
        <v>0.11025029797377831</v>
      </c>
      <c r="Z394" s="21">
        <f t="shared" si="740"/>
        <v>0.11906948270584634</v>
      </c>
      <c r="AA394" s="21">
        <f t="shared" si="740"/>
        <v>0.12421168083356184</v>
      </c>
      <c r="AB394" s="21">
        <f t="shared" si="740"/>
        <v>0.15554194733619106</v>
      </c>
      <c r="AC394" s="21">
        <f t="shared" si="740"/>
        <v>0.15085951393005334</v>
      </c>
      <c r="AD394" s="21">
        <f t="shared" si="740"/>
        <v>0.14908985842242126</v>
      </c>
      <c r="AE394" s="21">
        <f t="shared" si="740"/>
        <v>0.14309859154929577</v>
      </c>
      <c r="AF394" s="21">
        <f t="shared" si="740"/>
        <v>0.15105740181268881</v>
      </c>
      <c r="AG394" s="21">
        <f t="shared" si="740"/>
        <v>0.14260651629072682</v>
      </c>
      <c r="AH394" s="21">
        <f t="shared" si="740"/>
        <v>0.14370516942864209</v>
      </c>
      <c r="AI394" s="21">
        <f t="shared" si="740"/>
        <v>0.1271532184950136</v>
      </c>
      <c r="AJ394" s="21">
        <f t="shared" si="740"/>
        <v>0.14087258519644019</v>
      </c>
      <c r="AK394" s="21">
        <f t="shared" si="740"/>
        <v>0.13411264612114771</v>
      </c>
      <c r="AL394" s="21">
        <f t="shared" si="740"/>
        <v>0.12624720016289961</v>
      </c>
      <c r="AM394" s="21">
        <f t="shared" si="740"/>
        <v>0.12724434035909446</v>
      </c>
      <c r="AN394" s="21">
        <f t="shared" si="740"/>
        <v>0.12844792095512556</v>
      </c>
      <c r="AO394" s="21">
        <f t="shared" si="740"/>
        <v>0.12410215482841182</v>
      </c>
      <c r="AP394" s="21">
        <f t="shared" si="740"/>
        <v>0.13405867495628521</v>
      </c>
      <c r="AQ394" s="21">
        <f t="shared" si="740"/>
        <v>0.11014115898959881</v>
      </c>
      <c r="AR394" s="21">
        <f t="shared" si="740"/>
        <v>0.12423807816421656</v>
      </c>
      <c r="AS394" s="21">
        <f t="shared" si="740"/>
        <v>0.12368706990220935</v>
      </c>
      <c r="AT394" s="21">
        <f t="shared" si="740"/>
        <v>0.14273049645390071</v>
      </c>
      <c r="AU394" s="21">
        <f t="shared" si="740"/>
        <v>0.14902770607468593</v>
      </c>
      <c r="AV394" s="21">
        <f t="shared" si="740"/>
        <v>0.15466666666666667</v>
      </c>
      <c r="AW394" s="21">
        <f t="shared" si="740"/>
        <v>0.1938925680647535</v>
      </c>
      <c r="AX394" s="21">
        <f t="shared" si="740"/>
        <v>0.16153709304394237</v>
      </c>
      <c r="AY394" s="21">
        <f t="shared" si="740"/>
        <v>0.16784543729515267</v>
      </c>
      <c r="AZ394" s="21">
        <f t="shared" si="740"/>
        <v>0.16690950299498139</v>
      </c>
      <c r="BA394" s="21">
        <f t="shared" si="740"/>
        <v>0.16290322580645161</v>
      </c>
      <c r="BB394" s="21">
        <f t="shared" si="740"/>
        <v>0.16680334590782353</v>
      </c>
      <c r="BC394" s="21">
        <f t="shared" si="740"/>
        <v>0.18547341115434501</v>
      </c>
      <c r="BD394" s="21">
        <f t="shared" si="740"/>
        <v>0.18507209499575911</v>
      </c>
      <c r="BE394" s="21">
        <f t="shared" si="740"/>
        <v>0.16730353879381957</v>
      </c>
      <c r="BF394" s="21">
        <f t="shared" si="740"/>
        <v>0.16778728606356969</v>
      </c>
      <c r="BG394" s="21">
        <f t="shared" si="740"/>
        <v>0.14086102719033233</v>
      </c>
      <c r="BH394" s="21">
        <f t="shared" si="740"/>
        <v>0.13994876634757988</v>
      </c>
      <c r="BI394" s="21">
        <f t="shared" si="740"/>
        <v>0.1350123328573283</v>
      </c>
      <c r="BJ394" s="21">
        <f t="shared" si="740"/>
        <v>0.10643015521064302</v>
      </c>
      <c r="BK394" s="21">
        <f t="shared" si="740"/>
        <v>9.5864058993267068E-2</v>
      </c>
      <c r="BL394" s="21" t="e">
        <f t="shared" si="740"/>
        <v>#DIV/0!</v>
      </c>
    </row>
    <row r="395" spans="1:64">
      <c r="A395" s="153" t="s">
        <v>780</v>
      </c>
      <c r="B395" t="s">
        <v>767</v>
      </c>
      <c r="G395" s="21">
        <f>SUMPRODUCT(G345:G350,$D$386:$D$391)/SUM(G345:G350)</f>
        <v>0.27308120133481645</v>
      </c>
      <c r="H395" s="21">
        <f t="shared" ref="H395:BL395" si="741">SUMPRODUCT(H345:H350,$D$386:$D$391)/SUM(H345:H350)</f>
        <v>0.27092274678111589</v>
      </c>
      <c r="I395" s="21">
        <f t="shared" si="741"/>
        <v>0.30360623781676416</v>
      </c>
      <c r="J395" s="21">
        <f t="shared" si="741"/>
        <v>0.33787128712871289</v>
      </c>
      <c r="K395" s="21">
        <f t="shared" si="741"/>
        <v>0.33562166285278411</v>
      </c>
      <c r="L395" s="21">
        <f t="shared" si="741"/>
        <v>0.3373048479868529</v>
      </c>
      <c r="M395" s="21">
        <f t="shared" si="741"/>
        <v>0.37041972018654229</v>
      </c>
      <c r="N395" s="21">
        <f t="shared" si="741"/>
        <v>0.35956112852664579</v>
      </c>
      <c r="O395" s="21">
        <f t="shared" si="741"/>
        <v>0.38362271234162365</v>
      </c>
      <c r="P395" s="21">
        <f t="shared" si="741"/>
        <v>0.3895656779661017</v>
      </c>
      <c r="Q395" s="21">
        <f t="shared" si="741"/>
        <v>0.37487437185929651</v>
      </c>
      <c r="R395" s="21">
        <f t="shared" si="741"/>
        <v>0.40766472433886147</v>
      </c>
      <c r="S395" s="21">
        <f t="shared" si="741"/>
        <v>0.43944759206798867</v>
      </c>
      <c r="T395" s="21">
        <f t="shared" si="741"/>
        <v>0.44228732792093189</v>
      </c>
      <c r="U395" s="21">
        <f t="shared" si="741"/>
        <v>0.44059841595775889</v>
      </c>
      <c r="V395" s="21">
        <f t="shared" si="741"/>
        <v>0.40905109489051095</v>
      </c>
      <c r="W395" s="21">
        <f t="shared" si="741"/>
        <v>0.41371742112482851</v>
      </c>
      <c r="X395" s="21">
        <f t="shared" si="741"/>
        <v>0.40628491620111734</v>
      </c>
      <c r="Y395" s="21">
        <f t="shared" si="741"/>
        <v>0.39719904648390941</v>
      </c>
      <c r="Z395" s="21">
        <f t="shared" si="741"/>
        <v>0.39883685338230795</v>
      </c>
      <c r="AA395" s="21">
        <f t="shared" si="741"/>
        <v>0.3604332327940773</v>
      </c>
      <c r="AB395" s="21">
        <f t="shared" si="741"/>
        <v>0.37492345376607472</v>
      </c>
      <c r="AC395" s="21">
        <f t="shared" si="741"/>
        <v>0.35655008891523415</v>
      </c>
      <c r="AD395" s="21">
        <f t="shared" si="741"/>
        <v>0.39309448136376768</v>
      </c>
      <c r="AE395" s="21">
        <f t="shared" si="741"/>
        <v>0.39549295774647886</v>
      </c>
      <c r="AF395" s="21">
        <f t="shared" si="741"/>
        <v>0.38698159846196101</v>
      </c>
      <c r="AG395" s="21">
        <f t="shared" si="741"/>
        <v>0.39887218045112782</v>
      </c>
      <c r="AH395" s="21">
        <f t="shared" si="741"/>
        <v>0.39970319069997529</v>
      </c>
      <c r="AI395" s="21">
        <f t="shared" si="741"/>
        <v>0.40990480507706256</v>
      </c>
      <c r="AJ395" s="21">
        <f t="shared" si="741"/>
        <v>0.4012372476665943</v>
      </c>
      <c r="AK395" s="21">
        <f t="shared" si="741"/>
        <v>0.40743889479277362</v>
      </c>
      <c r="AL395" s="21">
        <f t="shared" si="741"/>
        <v>0.41183058440236203</v>
      </c>
      <c r="AM395" s="21">
        <f t="shared" si="741"/>
        <v>0.41100702576112413</v>
      </c>
      <c r="AN395" s="21">
        <f t="shared" si="741"/>
        <v>0.40459036640592838</v>
      </c>
      <c r="AO395" s="21">
        <f t="shared" si="741"/>
        <v>0.40163607342378294</v>
      </c>
      <c r="AP395" s="21">
        <f t="shared" si="741"/>
        <v>0.39867884204390908</v>
      </c>
      <c r="AQ395" s="21">
        <f t="shared" si="741"/>
        <v>0.41744056463595841</v>
      </c>
      <c r="AR395" s="21">
        <f t="shared" si="741"/>
        <v>0.41081032628182146</v>
      </c>
      <c r="AS395" s="21">
        <f t="shared" si="741"/>
        <v>0.41624411445128578</v>
      </c>
      <c r="AT395" s="21">
        <f t="shared" si="741"/>
        <v>0.40806737588652481</v>
      </c>
      <c r="AU395" s="21">
        <f t="shared" si="741"/>
        <v>0.40406126312166579</v>
      </c>
      <c r="AV395" s="21">
        <f t="shared" si="741"/>
        <v>0.4</v>
      </c>
      <c r="AW395" s="21">
        <f t="shared" si="741"/>
        <v>0.37978292862398821</v>
      </c>
      <c r="AX395" s="21">
        <f t="shared" si="741"/>
        <v>0.3953033268101761</v>
      </c>
      <c r="AY395" s="21">
        <f t="shared" si="741"/>
        <v>0.39270312230464033</v>
      </c>
      <c r="AZ395" s="21">
        <f t="shared" si="741"/>
        <v>0.37825805407155577</v>
      </c>
      <c r="BA395" s="21">
        <f t="shared" si="741"/>
        <v>0.38387096774193546</v>
      </c>
      <c r="BB395" s="21">
        <f t="shared" si="741"/>
        <v>0.37649663769066755</v>
      </c>
      <c r="BC395" s="21">
        <f t="shared" si="741"/>
        <v>0.36332684824902722</v>
      </c>
      <c r="BD395" s="21">
        <f t="shared" si="741"/>
        <v>0.36335877862595417</v>
      </c>
      <c r="BE395" s="21">
        <f t="shared" si="741"/>
        <v>0.37041036717062636</v>
      </c>
      <c r="BF395" s="21">
        <f t="shared" si="741"/>
        <v>0.39333740831295844</v>
      </c>
      <c r="BG395" s="21">
        <f t="shared" si="741"/>
        <v>0.39784743202416917</v>
      </c>
      <c r="BH395" s="21">
        <f t="shared" si="741"/>
        <v>0.41674531481731159</v>
      </c>
      <c r="BI395" s="21">
        <f t="shared" si="741"/>
        <v>0.42249772815786057</v>
      </c>
      <c r="BJ395" s="21">
        <f t="shared" si="741"/>
        <v>0.43830376940133037</v>
      </c>
      <c r="BK395" s="21">
        <f t="shared" si="741"/>
        <v>0.44448006839799081</v>
      </c>
      <c r="BL395" s="21" t="e">
        <f t="shared" si="741"/>
        <v>#DIV/0!</v>
      </c>
    </row>
    <row r="396" spans="1:64">
      <c r="A396" s="153" t="s">
        <v>780</v>
      </c>
      <c r="B396" t="s">
        <v>768</v>
      </c>
      <c r="G396" s="21">
        <f>SUMPRODUCT(G345:G350,$E$386:$E$391)/SUM(G345:G350)</f>
        <v>0.42102335928809786</v>
      </c>
      <c r="H396" s="21">
        <f t="shared" ref="H396:BL396" si="742">SUMPRODUCT(H345:H350,$E$386:$E$391)/SUM(H345:H350)</f>
        <v>0.41148068669527899</v>
      </c>
      <c r="I396" s="21">
        <f t="shared" si="742"/>
        <v>0.42056530214424953</v>
      </c>
      <c r="J396" s="21">
        <f t="shared" si="742"/>
        <v>0.42367986798679869</v>
      </c>
      <c r="K396" s="21">
        <f t="shared" si="742"/>
        <v>0.39206712433257057</v>
      </c>
      <c r="L396" s="21">
        <f t="shared" si="742"/>
        <v>0.36935086277732126</v>
      </c>
      <c r="M396" s="21">
        <f t="shared" si="742"/>
        <v>0.39107261825449702</v>
      </c>
      <c r="N396" s="21">
        <f t="shared" si="742"/>
        <v>0.37523510971786833</v>
      </c>
      <c r="O396" s="21">
        <f t="shared" si="742"/>
        <v>0.38925387142186768</v>
      </c>
      <c r="P396" s="21">
        <f t="shared" si="742"/>
        <v>0.38003177966101692</v>
      </c>
      <c r="Q396" s="21">
        <f t="shared" si="742"/>
        <v>0.36532663316582914</v>
      </c>
      <c r="R396" s="21">
        <f t="shared" si="742"/>
        <v>0.36642761093679965</v>
      </c>
      <c r="S396" s="21">
        <f t="shared" si="742"/>
        <v>0.36756373937677056</v>
      </c>
      <c r="T396" s="21">
        <f t="shared" si="742"/>
        <v>0.35757147899752911</v>
      </c>
      <c r="U396" s="21">
        <f t="shared" si="742"/>
        <v>0.38310354942798475</v>
      </c>
      <c r="V396" s="21">
        <f t="shared" si="742"/>
        <v>0.4</v>
      </c>
      <c r="W396" s="21">
        <f t="shared" si="742"/>
        <v>0.40740740740740738</v>
      </c>
      <c r="X396" s="21">
        <f t="shared" si="742"/>
        <v>0.40488826815642459</v>
      </c>
      <c r="Y396" s="21">
        <f t="shared" si="742"/>
        <v>0.39630512514898691</v>
      </c>
      <c r="Z396" s="21">
        <f t="shared" si="742"/>
        <v>0.39944903581267216</v>
      </c>
      <c r="AA396" s="21">
        <f t="shared" si="742"/>
        <v>0.35741705511379218</v>
      </c>
      <c r="AB396" s="21">
        <f t="shared" si="742"/>
        <v>0.37308634415186775</v>
      </c>
      <c r="AC396" s="21">
        <f t="shared" si="742"/>
        <v>0.35032602252519263</v>
      </c>
      <c r="AD396" s="21">
        <f t="shared" si="742"/>
        <v>0.37142444380236928</v>
      </c>
      <c r="AE396" s="21">
        <f t="shared" si="742"/>
        <v>0.37690140845070425</v>
      </c>
      <c r="AF396" s="21">
        <f t="shared" si="742"/>
        <v>0.38258720131831914</v>
      </c>
      <c r="AG396" s="21">
        <f t="shared" si="742"/>
        <v>0.39411027568922308</v>
      </c>
      <c r="AH396" s="21">
        <f t="shared" si="742"/>
        <v>0.39401434578283451</v>
      </c>
      <c r="AI396" s="21">
        <f t="shared" si="742"/>
        <v>0.4049184043517679</v>
      </c>
      <c r="AJ396" s="21">
        <f t="shared" si="742"/>
        <v>0.39667896678966791</v>
      </c>
      <c r="AK396" s="21">
        <f t="shared" si="742"/>
        <v>0.40212539851222107</v>
      </c>
      <c r="AL396" s="21">
        <f t="shared" si="742"/>
        <v>0.40226023213194867</v>
      </c>
      <c r="AM396" s="21">
        <f t="shared" si="742"/>
        <v>0.40339578454332553</v>
      </c>
      <c r="AN396" s="21">
        <f t="shared" si="742"/>
        <v>0.39820913956360643</v>
      </c>
      <c r="AO396" s="21">
        <f t="shared" si="742"/>
        <v>0.40083798882681565</v>
      </c>
      <c r="AP396" s="21">
        <f t="shared" si="742"/>
        <v>0.39673596269671652</v>
      </c>
      <c r="AQ396" s="21">
        <f t="shared" si="742"/>
        <v>0.40852526002971767</v>
      </c>
      <c r="AR396" s="21">
        <f t="shared" si="742"/>
        <v>0.4057906059519541</v>
      </c>
      <c r="AS396" s="21">
        <f t="shared" si="742"/>
        <v>0.41063020644693954</v>
      </c>
      <c r="AT396" s="21">
        <f t="shared" si="742"/>
        <v>0.40469858156028371</v>
      </c>
      <c r="AU396" s="21">
        <f t="shared" si="742"/>
        <v>0.40285665117879882</v>
      </c>
      <c r="AV396" s="21">
        <f t="shared" si="742"/>
        <v>0.4024888888888889</v>
      </c>
      <c r="AW396" s="21">
        <f t="shared" si="742"/>
        <v>0.38291022810890363</v>
      </c>
      <c r="AX396" s="21">
        <f t="shared" si="742"/>
        <v>0.40099626400996263</v>
      </c>
      <c r="AY396" s="21">
        <f t="shared" si="742"/>
        <v>0.39822321890633083</v>
      </c>
      <c r="AZ396" s="21">
        <f t="shared" si="742"/>
        <v>0.38343856240893637</v>
      </c>
      <c r="BA396" s="21">
        <f t="shared" si="742"/>
        <v>0.38854838709677419</v>
      </c>
      <c r="BB396" s="21">
        <f t="shared" si="742"/>
        <v>0.3819091356404789</v>
      </c>
      <c r="BC396" s="21">
        <f t="shared" si="742"/>
        <v>0.36932555123216604</v>
      </c>
      <c r="BD396" s="21">
        <f t="shared" si="742"/>
        <v>0.36861747243426635</v>
      </c>
      <c r="BE396" s="21">
        <f t="shared" si="742"/>
        <v>0.37041036717062636</v>
      </c>
      <c r="BF396" s="21">
        <f t="shared" si="742"/>
        <v>0.39410146699266502</v>
      </c>
      <c r="BG396" s="21">
        <f t="shared" si="742"/>
        <v>0.39797331319234641</v>
      </c>
      <c r="BH396" s="21">
        <f t="shared" si="742"/>
        <v>0.41661048941620599</v>
      </c>
      <c r="BI396" s="21">
        <f t="shared" si="742"/>
        <v>0.42106971309879265</v>
      </c>
      <c r="BJ396" s="21">
        <f t="shared" si="742"/>
        <v>0.43553215077605323</v>
      </c>
      <c r="BK396" s="21">
        <f t="shared" si="742"/>
        <v>0.44223575932456982</v>
      </c>
      <c r="BL396" s="21" t="e">
        <f t="shared" si="742"/>
        <v>#DIV/0!</v>
      </c>
    </row>
    <row r="397" spans="1:64">
      <c r="A397" s="154" t="s">
        <v>780</v>
      </c>
      <c r="B397" s="152" t="s">
        <v>769</v>
      </c>
      <c r="G397" s="21">
        <f>SUMPRODUCT(G345:G350,$F$386:$F$391)/SUM(G345:G350)</f>
        <v>0</v>
      </c>
      <c r="H397" s="21">
        <f t="shared" ref="H397:BL397" si="743">SUMPRODUCT(H345:H350,$F$386:$F$391)/SUM(H345:H350)</f>
        <v>0</v>
      </c>
      <c r="I397" s="21">
        <f t="shared" si="743"/>
        <v>0</v>
      </c>
      <c r="J397" s="21">
        <f t="shared" si="743"/>
        <v>0</v>
      </c>
      <c r="K397" s="21">
        <f t="shared" si="743"/>
        <v>0</v>
      </c>
      <c r="L397" s="21">
        <f t="shared" si="743"/>
        <v>0</v>
      </c>
      <c r="M397" s="21">
        <f t="shared" si="743"/>
        <v>0</v>
      </c>
      <c r="N397" s="21">
        <f t="shared" si="743"/>
        <v>0</v>
      </c>
      <c r="O397" s="21">
        <f t="shared" si="743"/>
        <v>0</v>
      </c>
      <c r="P397" s="21">
        <f t="shared" si="743"/>
        <v>0</v>
      </c>
      <c r="Q397" s="21">
        <f t="shared" si="743"/>
        <v>0</v>
      </c>
      <c r="R397" s="21">
        <f t="shared" si="743"/>
        <v>0</v>
      </c>
      <c r="S397" s="21">
        <f t="shared" si="743"/>
        <v>0</v>
      </c>
      <c r="T397" s="21">
        <f t="shared" si="743"/>
        <v>0</v>
      </c>
      <c r="U397" s="21">
        <f t="shared" si="743"/>
        <v>0</v>
      </c>
      <c r="V397" s="21">
        <f t="shared" si="743"/>
        <v>0</v>
      </c>
      <c r="W397" s="21">
        <f t="shared" si="743"/>
        <v>0</v>
      </c>
      <c r="X397" s="21">
        <f t="shared" si="743"/>
        <v>0</v>
      </c>
      <c r="Y397" s="21">
        <f t="shared" si="743"/>
        <v>0</v>
      </c>
      <c r="Z397" s="21">
        <f t="shared" si="743"/>
        <v>0</v>
      </c>
      <c r="AA397" s="21">
        <f t="shared" si="743"/>
        <v>0</v>
      </c>
      <c r="AB397" s="21">
        <f t="shared" si="743"/>
        <v>0</v>
      </c>
      <c r="AC397" s="21">
        <f t="shared" si="743"/>
        <v>0</v>
      </c>
      <c r="AD397" s="21">
        <f t="shared" si="743"/>
        <v>0</v>
      </c>
      <c r="AE397" s="21">
        <f t="shared" si="743"/>
        <v>0</v>
      </c>
      <c r="AF397" s="21">
        <f t="shared" si="743"/>
        <v>0</v>
      </c>
      <c r="AG397" s="21">
        <f t="shared" si="743"/>
        <v>0</v>
      </c>
      <c r="AH397" s="21">
        <f t="shared" si="743"/>
        <v>0</v>
      </c>
      <c r="AI397" s="21">
        <f t="shared" si="743"/>
        <v>0</v>
      </c>
      <c r="AJ397" s="21">
        <f t="shared" si="743"/>
        <v>0</v>
      </c>
      <c r="AK397" s="21">
        <f t="shared" si="743"/>
        <v>0</v>
      </c>
      <c r="AL397" s="21">
        <f t="shared" si="743"/>
        <v>0</v>
      </c>
      <c r="AM397" s="21">
        <f t="shared" si="743"/>
        <v>0</v>
      </c>
      <c r="AN397" s="21">
        <f t="shared" si="743"/>
        <v>0</v>
      </c>
      <c r="AO397" s="21">
        <f t="shared" si="743"/>
        <v>0</v>
      </c>
      <c r="AP397" s="21">
        <f t="shared" si="743"/>
        <v>0</v>
      </c>
      <c r="AQ397" s="21">
        <f t="shared" si="743"/>
        <v>0</v>
      </c>
      <c r="AR397" s="21">
        <f t="shared" si="743"/>
        <v>0</v>
      </c>
      <c r="AS397" s="21">
        <f t="shared" si="743"/>
        <v>0</v>
      </c>
      <c r="AT397" s="21">
        <f t="shared" si="743"/>
        <v>0</v>
      </c>
      <c r="AU397" s="21">
        <f t="shared" si="743"/>
        <v>0</v>
      </c>
      <c r="AV397" s="21">
        <f t="shared" si="743"/>
        <v>0</v>
      </c>
      <c r="AW397" s="21">
        <f t="shared" si="743"/>
        <v>0</v>
      </c>
      <c r="AX397" s="21">
        <f t="shared" si="743"/>
        <v>0</v>
      </c>
      <c r="AY397" s="21">
        <f t="shared" si="743"/>
        <v>0</v>
      </c>
      <c r="AZ397" s="21">
        <f t="shared" si="743"/>
        <v>0</v>
      </c>
      <c r="BA397" s="21">
        <f t="shared" si="743"/>
        <v>0</v>
      </c>
      <c r="BB397" s="21">
        <f t="shared" si="743"/>
        <v>0</v>
      </c>
      <c r="BC397" s="21">
        <f t="shared" si="743"/>
        <v>0</v>
      </c>
      <c r="BD397" s="21">
        <f t="shared" si="743"/>
        <v>0</v>
      </c>
      <c r="BE397" s="21">
        <f t="shared" si="743"/>
        <v>0</v>
      </c>
      <c r="BF397" s="21">
        <f t="shared" si="743"/>
        <v>0</v>
      </c>
      <c r="BG397" s="21">
        <f t="shared" si="743"/>
        <v>0</v>
      </c>
      <c r="BH397" s="21">
        <f t="shared" si="743"/>
        <v>0</v>
      </c>
      <c r="BI397" s="21">
        <f t="shared" si="743"/>
        <v>0</v>
      </c>
      <c r="BJ397" s="21">
        <f t="shared" si="743"/>
        <v>0</v>
      </c>
      <c r="BK397" s="21">
        <f t="shared" si="743"/>
        <v>0</v>
      </c>
      <c r="BL397" s="21" t="e">
        <f t="shared" si="743"/>
        <v>#DIV/0!</v>
      </c>
    </row>
    <row r="398" spans="1:64">
      <c r="A398" s="153" t="s">
        <v>780</v>
      </c>
      <c r="B398" t="s">
        <v>770</v>
      </c>
      <c r="G398" s="21">
        <f>SUMPRODUCT(G345:G350,$G$386:$G$391)/SUM(G345:G350)</f>
        <v>0.26362625139043383</v>
      </c>
      <c r="H398" s="21">
        <f t="shared" ref="H398:BL398" si="744">SUMPRODUCT(H345:H350,$G$386:$G$391)/SUM(H345:H350)</f>
        <v>0.26180257510729615</v>
      </c>
      <c r="I398" s="21">
        <f t="shared" si="744"/>
        <v>0.21345029239766081</v>
      </c>
      <c r="J398" s="21">
        <f t="shared" si="744"/>
        <v>0.18976897689768976</v>
      </c>
      <c r="K398" s="21">
        <f t="shared" si="744"/>
        <v>0.20137299771167047</v>
      </c>
      <c r="L398" s="21">
        <f t="shared" si="744"/>
        <v>0.21117502054231718</v>
      </c>
      <c r="M398" s="21">
        <f t="shared" si="744"/>
        <v>0.17121918720852763</v>
      </c>
      <c r="N398" s="21">
        <f t="shared" si="744"/>
        <v>0.17554858934169279</v>
      </c>
      <c r="O398" s="21">
        <f t="shared" si="744"/>
        <v>0.14781792585640544</v>
      </c>
      <c r="P398" s="21">
        <f t="shared" si="744"/>
        <v>0.13453389830508475</v>
      </c>
      <c r="Q398" s="21">
        <f t="shared" si="744"/>
        <v>0.15025125628140704</v>
      </c>
      <c r="R398" s="21">
        <f t="shared" si="744"/>
        <v>0.12640071716718959</v>
      </c>
      <c r="S398" s="21">
        <f t="shared" si="744"/>
        <v>0.1051699716713881</v>
      </c>
      <c r="T398" s="21">
        <f t="shared" si="744"/>
        <v>9.8482174373455703E-2</v>
      </c>
      <c r="U398" s="21">
        <f t="shared" si="744"/>
        <v>8.4188911704312114E-2</v>
      </c>
      <c r="V398" s="21">
        <f t="shared" si="744"/>
        <v>9.1678832116788317E-2</v>
      </c>
      <c r="W398" s="21">
        <f t="shared" si="744"/>
        <v>7.6268861454046641E-2</v>
      </c>
      <c r="X398" s="21">
        <f t="shared" si="744"/>
        <v>8.9944134078212293E-2</v>
      </c>
      <c r="Y398" s="21">
        <f t="shared" si="744"/>
        <v>9.6245530393325382E-2</v>
      </c>
      <c r="Z398" s="21">
        <f t="shared" si="744"/>
        <v>8.2644628099173556E-2</v>
      </c>
      <c r="AA398" s="21">
        <f t="shared" si="744"/>
        <v>0.15793803125856867</v>
      </c>
      <c r="AB398" s="21">
        <f t="shared" si="744"/>
        <v>9.6448254745866505E-2</v>
      </c>
      <c r="AC398" s="21">
        <f t="shared" si="744"/>
        <v>0.14226437462951985</v>
      </c>
      <c r="AD398" s="21">
        <f t="shared" si="744"/>
        <v>8.6391216411441776E-2</v>
      </c>
      <c r="AE398" s="21">
        <f t="shared" si="744"/>
        <v>8.4507042253521125E-2</v>
      </c>
      <c r="AF398" s="21">
        <f t="shared" si="744"/>
        <v>7.9373798407031029E-2</v>
      </c>
      <c r="AG398" s="21">
        <f t="shared" si="744"/>
        <v>6.4411027568922308E-2</v>
      </c>
      <c r="AH398" s="21">
        <f t="shared" si="744"/>
        <v>6.2577294088548105E-2</v>
      </c>
      <c r="AI398" s="21">
        <f t="shared" si="744"/>
        <v>5.8023572076155938E-2</v>
      </c>
      <c r="AJ398" s="21">
        <f t="shared" si="744"/>
        <v>6.1211200347297594E-2</v>
      </c>
      <c r="AK398" s="21">
        <f t="shared" si="744"/>
        <v>5.6323060573857602E-2</v>
      </c>
      <c r="AL398" s="21">
        <f t="shared" si="744"/>
        <v>5.9661983302789656E-2</v>
      </c>
      <c r="AM398" s="21">
        <f t="shared" si="744"/>
        <v>5.8352849336455896E-2</v>
      </c>
      <c r="AN398" s="21">
        <f t="shared" si="744"/>
        <v>6.8752573075339649E-2</v>
      </c>
      <c r="AO398" s="21">
        <f t="shared" si="744"/>
        <v>7.3423782920989625E-2</v>
      </c>
      <c r="AP398" s="21">
        <f t="shared" si="744"/>
        <v>7.0526520303089174E-2</v>
      </c>
      <c r="AQ398" s="21">
        <f t="shared" si="744"/>
        <v>6.3893016344725106E-2</v>
      </c>
      <c r="AR398" s="21">
        <f t="shared" si="744"/>
        <v>5.9160989602007885E-2</v>
      </c>
      <c r="AS398" s="21">
        <f t="shared" si="744"/>
        <v>4.9438609199565373E-2</v>
      </c>
      <c r="AT398" s="21">
        <f t="shared" si="744"/>
        <v>4.4503546099290782E-2</v>
      </c>
      <c r="AU398" s="21">
        <f t="shared" si="744"/>
        <v>4.4054379624849427E-2</v>
      </c>
      <c r="AV398" s="21">
        <f t="shared" si="744"/>
        <v>4.2844444444444442E-2</v>
      </c>
      <c r="AW398" s="21">
        <f t="shared" si="744"/>
        <v>4.341427520235467E-2</v>
      </c>
      <c r="AX398" s="21">
        <f t="shared" si="744"/>
        <v>4.2163316135918873E-2</v>
      </c>
      <c r="AY398" s="21">
        <f t="shared" si="744"/>
        <v>4.1228221493876144E-2</v>
      </c>
      <c r="AZ398" s="21">
        <f t="shared" si="744"/>
        <v>7.1393880524526471E-2</v>
      </c>
      <c r="BA398" s="21">
        <f t="shared" si="744"/>
        <v>6.4677419354838714E-2</v>
      </c>
      <c r="BB398" s="21">
        <f t="shared" si="744"/>
        <v>7.4790880761030021E-2</v>
      </c>
      <c r="BC398" s="21">
        <f t="shared" si="744"/>
        <v>8.1874189364461739E-2</v>
      </c>
      <c r="BD398" s="21">
        <f t="shared" si="744"/>
        <v>8.2951653944020362E-2</v>
      </c>
      <c r="BE398" s="21">
        <f t="shared" si="744"/>
        <v>9.1875726864927731E-2</v>
      </c>
      <c r="BF398" s="21">
        <f t="shared" si="744"/>
        <v>4.4773838630806848E-2</v>
      </c>
      <c r="BG398" s="21">
        <f t="shared" si="744"/>
        <v>6.331822759315206E-2</v>
      </c>
      <c r="BH398" s="21">
        <f t="shared" si="744"/>
        <v>2.669542941890252E-2</v>
      </c>
      <c r="BI398" s="21">
        <f t="shared" si="744"/>
        <v>2.1420225886018433E-2</v>
      </c>
      <c r="BJ398" s="21">
        <f t="shared" si="744"/>
        <v>1.9733924611973392E-2</v>
      </c>
      <c r="BK398" s="21">
        <f t="shared" si="744"/>
        <v>1.7420113284172277E-2</v>
      </c>
      <c r="BL398" s="21" t="e">
        <f t="shared" si="744"/>
        <v>#DIV/0!</v>
      </c>
    </row>
    <row r="399" spans="1:64">
      <c r="A399" s="153" t="s">
        <v>750</v>
      </c>
      <c r="G399" s="74">
        <f>SUM(G394:G398)</f>
        <v>1</v>
      </c>
      <c r="H399" s="74">
        <f t="shared" ref="H399:BL399" si="745">SUM(H394:H398)</f>
        <v>1</v>
      </c>
      <c r="I399" s="74">
        <f t="shared" si="745"/>
        <v>1</v>
      </c>
      <c r="J399" s="74">
        <f t="shared" si="745"/>
        <v>1</v>
      </c>
      <c r="K399" s="74">
        <f t="shared" si="745"/>
        <v>1</v>
      </c>
      <c r="L399" s="74">
        <f t="shared" si="745"/>
        <v>0.99999999999999989</v>
      </c>
      <c r="M399" s="74">
        <f t="shared" si="745"/>
        <v>1</v>
      </c>
      <c r="N399" s="74">
        <f t="shared" si="745"/>
        <v>1</v>
      </c>
      <c r="O399" s="74">
        <f t="shared" si="745"/>
        <v>1</v>
      </c>
      <c r="P399" s="74">
        <f t="shared" si="745"/>
        <v>1</v>
      </c>
      <c r="Q399" s="74">
        <f t="shared" si="745"/>
        <v>1</v>
      </c>
      <c r="R399" s="74">
        <f t="shared" si="745"/>
        <v>1</v>
      </c>
      <c r="S399" s="74">
        <f t="shared" si="745"/>
        <v>1</v>
      </c>
      <c r="T399" s="74">
        <f t="shared" si="745"/>
        <v>1</v>
      </c>
      <c r="U399" s="74">
        <f t="shared" si="745"/>
        <v>1</v>
      </c>
      <c r="V399" s="74">
        <f t="shared" si="745"/>
        <v>1</v>
      </c>
      <c r="W399" s="74">
        <f t="shared" si="745"/>
        <v>0.99999999999999989</v>
      </c>
      <c r="X399" s="74">
        <f t="shared" si="745"/>
        <v>1</v>
      </c>
      <c r="Y399" s="74">
        <f t="shared" si="745"/>
        <v>1</v>
      </c>
      <c r="Z399" s="74">
        <f t="shared" si="745"/>
        <v>1</v>
      </c>
      <c r="AA399" s="74">
        <f t="shared" si="745"/>
        <v>0.99999999999999989</v>
      </c>
      <c r="AB399" s="74">
        <f t="shared" si="745"/>
        <v>1</v>
      </c>
      <c r="AC399" s="74">
        <f t="shared" si="745"/>
        <v>1</v>
      </c>
      <c r="AD399" s="74">
        <f t="shared" si="745"/>
        <v>1</v>
      </c>
      <c r="AE399" s="74">
        <f t="shared" si="745"/>
        <v>1</v>
      </c>
      <c r="AF399" s="74">
        <f t="shared" si="745"/>
        <v>1</v>
      </c>
      <c r="AG399" s="74">
        <f t="shared" si="745"/>
        <v>1</v>
      </c>
      <c r="AH399" s="74">
        <f t="shared" si="745"/>
        <v>1</v>
      </c>
      <c r="AI399" s="74">
        <f t="shared" si="745"/>
        <v>1</v>
      </c>
      <c r="AJ399" s="74">
        <f t="shared" si="745"/>
        <v>1</v>
      </c>
      <c r="AK399" s="74">
        <f t="shared" si="745"/>
        <v>1</v>
      </c>
      <c r="AL399" s="74">
        <f t="shared" si="745"/>
        <v>1</v>
      </c>
      <c r="AM399" s="74">
        <f t="shared" si="745"/>
        <v>1</v>
      </c>
      <c r="AN399" s="74">
        <f t="shared" si="745"/>
        <v>1</v>
      </c>
      <c r="AO399" s="74">
        <f t="shared" si="745"/>
        <v>1</v>
      </c>
      <c r="AP399" s="74">
        <f t="shared" si="745"/>
        <v>0.99999999999999989</v>
      </c>
      <c r="AQ399" s="74">
        <f t="shared" si="745"/>
        <v>1</v>
      </c>
      <c r="AR399" s="74">
        <f t="shared" si="745"/>
        <v>0.99999999999999989</v>
      </c>
      <c r="AS399" s="74">
        <f t="shared" si="745"/>
        <v>1</v>
      </c>
      <c r="AT399" s="74">
        <f t="shared" si="745"/>
        <v>1</v>
      </c>
      <c r="AU399" s="74">
        <f t="shared" si="745"/>
        <v>1</v>
      </c>
      <c r="AV399" s="74">
        <f t="shared" si="745"/>
        <v>1</v>
      </c>
      <c r="AW399" s="74">
        <f t="shared" si="745"/>
        <v>1</v>
      </c>
      <c r="AX399" s="74">
        <f t="shared" si="745"/>
        <v>0.99999999999999989</v>
      </c>
      <c r="AY399" s="74">
        <f t="shared" si="745"/>
        <v>1</v>
      </c>
      <c r="AZ399" s="74">
        <f t="shared" si="745"/>
        <v>1</v>
      </c>
      <c r="BA399" s="74">
        <f t="shared" si="745"/>
        <v>1</v>
      </c>
      <c r="BB399" s="74">
        <f t="shared" si="745"/>
        <v>1</v>
      </c>
      <c r="BC399" s="74">
        <f t="shared" si="745"/>
        <v>1</v>
      </c>
      <c r="BD399" s="74">
        <f t="shared" si="745"/>
        <v>1</v>
      </c>
      <c r="BE399" s="74">
        <f t="shared" si="745"/>
        <v>1</v>
      </c>
      <c r="BF399" s="74">
        <f t="shared" si="745"/>
        <v>1</v>
      </c>
      <c r="BG399" s="74">
        <f t="shared" si="745"/>
        <v>1</v>
      </c>
      <c r="BH399" s="74">
        <f t="shared" si="745"/>
        <v>1</v>
      </c>
      <c r="BI399" s="74">
        <f t="shared" si="745"/>
        <v>0.99999999999999989</v>
      </c>
      <c r="BJ399" s="74">
        <f t="shared" si="745"/>
        <v>1</v>
      </c>
      <c r="BK399" s="74">
        <f t="shared" si="745"/>
        <v>1</v>
      </c>
      <c r="BL399" s="74" t="e">
        <f t="shared" si="745"/>
        <v>#DIV/0!</v>
      </c>
    </row>
    <row r="406" spans="1:9">
      <c r="A406" s="344" t="s">
        <v>778</v>
      </c>
      <c r="B406" s="344"/>
    </row>
    <row r="409" spans="1:9">
      <c r="A409" s="26"/>
      <c r="B409" s="26"/>
      <c r="C409" s="26" t="s">
        <v>811</v>
      </c>
      <c r="D409" s="26">
        <v>100</v>
      </c>
      <c r="E409" s="26">
        <v>200</v>
      </c>
      <c r="F409" s="26">
        <v>600</v>
      </c>
      <c r="G409" s="26">
        <v>1000</v>
      </c>
      <c r="H409" s="26" t="s">
        <v>813</v>
      </c>
      <c r="I409" s="26" t="s">
        <v>725</v>
      </c>
    </row>
    <row r="410" spans="1:9">
      <c r="A410" s="26" t="s">
        <v>780</v>
      </c>
      <c r="B410" s="10" t="s">
        <v>15</v>
      </c>
      <c r="C410" s="46">
        <v>0.47499999999999998</v>
      </c>
      <c r="D410" s="46"/>
      <c r="E410" s="46">
        <f>0.475/2</f>
        <v>0.23749999999999999</v>
      </c>
      <c r="F410" s="46">
        <f>0.475/2</f>
        <v>0.23749999999999999</v>
      </c>
      <c r="G410" s="46"/>
      <c r="H410" s="46">
        <v>0.05</v>
      </c>
      <c r="I410" s="46">
        <f>SUM(C410:H410)</f>
        <v>1</v>
      </c>
    </row>
    <row r="411" spans="1:9">
      <c r="A411" s="26" t="s">
        <v>780</v>
      </c>
      <c r="B411" s="10" t="s">
        <v>38</v>
      </c>
      <c r="C411" s="46">
        <v>0.47499999999999998</v>
      </c>
      <c r="D411" s="46"/>
      <c r="E411" s="46">
        <v>0.47499999999999998</v>
      </c>
      <c r="F411" s="46"/>
      <c r="G411" s="46"/>
      <c r="H411" s="46">
        <v>0.05</v>
      </c>
      <c r="I411" s="46">
        <f t="shared" ref="I411:I415" si="746">SUM(C411:H411)</f>
        <v>1</v>
      </c>
    </row>
    <row r="412" spans="1:9">
      <c r="A412" s="26" t="s">
        <v>780</v>
      </c>
      <c r="B412" s="10" t="s">
        <v>30</v>
      </c>
      <c r="C412" s="46">
        <v>0.47499999999999998</v>
      </c>
      <c r="D412" s="46"/>
      <c r="E412" s="46"/>
      <c r="F412" s="46">
        <v>0.47499999999999998</v>
      </c>
      <c r="G412" s="46"/>
      <c r="H412" s="46">
        <v>0.05</v>
      </c>
      <c r="I412" s="46">
        <f t="shared" si="746"/>
        <v>1</v>
      </c>
    </row>
    <row r="413" spans="1:9">
      <c r="A413" s="26" t="s">
        <v>780</v>
      </c>
      <c r="B413" s="10" t="s">
        <v>24</v>
      </c>
      <c r="C413" s="46">
        <v>0.47499999999999998</v>
      </c>
      <c r="D413" s="46"/>
      <c r="E413" s="46"/>
      <c r="F413" s="46"/>
      <c r="G413" s="46">
        <v>0.47499999999999998</v>
      </c>
      <c r="H413" s="46">
        <v>0.05</v>
      </c>
      <c r="I413" s="46">
        <f t="shared" si="746"/>
        <v>1</v>
      </c>
    </row>
    <row r="414" spans="1:9">
      <c r="A414" s="26" t="s">
        <v>780</v>
      </c>
      <c r="B414" s="10" t="s">
        <v>39</v>
      </c>
      <c r="C414" s="46">
        <v>0.47499999999999998</v>
      </c>
      <c r="D414" s="46"/>
      <c r="E414" s="46">
        <f>0.475/2</f>
        <v>0.23749999999999999</v>
      </c>
      <c r="F414" s="46">
        <f>0.475/2</f>
        <v>0.23749999999999999</v>
      </c>
      <c r="G414" s="46"/>
      <c r="H414" s="46">
        <v>0.05</v>
      </c>
      <c r="I414" s="46">
        <f t="shared" si="746"/>
        <v>1</v>
      </c>
    </row>
    <row r="415" spans="1:9">
      <c r="A415" s="26" t="s">
        <v>780</v>
      </c>
      <c r="B415" s="10" t="s">
        <v>44</v>
      </c>
      <c r="C415" s="46">
        <v>0.47499999999999998</v>
      </c>
      <c r="D415" s="46">
        <v>0.47499999999999998</v>
      </c>
      <c r="E415" s="46"/>
      <c r="F415" s="46"/>
      <c r="G415" s="46"/>
      <c r="H415" s="46">
        <v>0.05</v>
      </c>
      <c r="I415" s="46">
        <f t="shared" si="746"/>
        <v>1</v>
      </c>
    </row>
    <row r="416" spans="1:9">
      <c r="A416" s="26" t="s">
        <v>780</v>
      </c>
      <c r="B416" s="10" t="s">
        <v>816</v>
      </c>
      <c r="C416" s="46">
        <v>1</v>
      </c>
      <c r="D416" s="46"/>
      <c r="E416" s="46"/>
      <c r="F416" s="46"/>
      <c r="G416" s="46"/>
      <c r="H416" s="46"/>
      <c r="I416" s="46">
        <f t="shared" ref="I416" si="747">SUM(C416:H416)</f>
        <v>1</v>
      </c>
    </row>
    <row r="419" spans="1:64">
      <c r="A419" s="75"/>
      <c r="B419" s="75"/>
      <c r="C419" s="75"/>
      <c r="D419" s="75"/>
      <c r="E419" s="75"/>
      <c r="F419" s="75"/>
      <c r="G419" s="147">
        <v>1960</v>
      </c>
      <c r="H419" s="147">
        <f>G419+1</f>
        <v>1961</v>
      </c>
      <c r="I419" s="147">
        <f t="shared" ref="I419" si="748">H419+1</f>
        <v>1962</v>
      </c>
      <c r="J419" s="147">
        <f t="shared" ref="J419" si="749">I419+1</f>
        <v>1963</v>
      </c>
      <c r="K419" s="147">
        <f t="shared" ref="K419" si="750">J419+1</f>
        <v>1964</v>
      </c>
      <c r="L419" s="147">
        <f t="shared" ref="L419" si="751">K419+1</f>
        <v>1965</v>
      </c>
      <c r="M419" s="147">
        <f t="shared" ref="M419" si="752">L419+1</f>
        <v>1966</v>
      </c>
      <c r="N419" s="147">
        <f t="shared" ref="N419" si="753">M419+1</f>
        <v>1967</v>
      </c>
      <c r="O419" s="147">
        <f t="shared" ref="O419" si="754">N419+1</f>
        <v>1968</v>
      </c>
      <c r="P419" s="147">
        <f t="shared" ref="P419" si="755">O419+1</f>
        <v>1969</v>
      </c>
      <c r="Q419" s="147">
        <f t="shared" ref="Q419" si="756">P419+1</f>
        <v>1970</v>
      </c>
      <c r="R419" s="147">
        <f t="shared" ref="R419" si="757">Q419+1</f>
        <v>1971</v>
      </c>
      <c r="S419" s="147">
        <f t="shared" ref="S419" si="758">R419+1</f>
        <v>1972</v>
      </c>
      <c r="T419" s="147">
        <f t="shared" ref="T419" si="759">S419+1</f>
        <v>1973</v>
      </c>
      <c r="U419" s="147">
        <f t="shared" ref="U419" si="760">T419+1</f>
        <v>1974</v>
      </c>
      <c r="V419" s="147">
        <f t="shared" ref="V419" si="761">U419+1</f>
        <v>1975</v>
      </c>
      <c r="W419" s="147">
        <f t="shared" ref="W419" si="762">V419+1</f>
        <v>1976</v>
      </c>
      <c r="X419" s="147">
        <f t="shared" ref="X419" si="763">W419+1</f>
        <v>1977</v>
      </c>
      <c r="Y419" s="147">
        <f t="shared" ref="Y419" si="764">X419+1</f>
        <v>1978</v>
      </c>
      <c r="Z419" s="147">
        <f t="shared" ref="Z419" si="765">Y419+1</f>
        <v>1979</v>
      </c>
      <c r="AA419" s="147">
        <f t="shared" ref="AA419" si="766">Z419+1</f>
        <v>1980</v>
      </c>
      <c r="AB419" s="147">
        <f t="shared" ref="AB419" si="767">AA419+1</f>
        <v>1981</v>
      </c>
      <c r="AC419" s="147">
        <f t="shared" ref="AC419" si="768">AB419+1</f>
        <v>1982</v>
      </c>
      <c r="AD419" s="147">
        <f t="shared" ref="AD419" si="769">AC419+1</f>
        <v>1983</v>
      </c>
      <c r="AE419" s="147">
        <f t="shared" ref="AE419" si="770">AD419+1</f>
        <v>1984</v>
      </c>
      <c r="AF419" s="147">
        <f t="shared" ref="AF419" si="771">AE419+1</f>
        <v>1985</v>
      </c>
      <c r="AG419" s="147">
        <f t="shared" ref="AG419" si="772">AF419+1</f>
        <v>1986</v>
      </c>
      <c r="AH419" s="147">
        <f t="shared" ref="AH419" si="773">AG419+1</f>
        <v>1987</v>
      </c>
      <c r="AI419" s="147">
        <f t="shared" ref="AI419" si="774">AH419+1</f>
        <v>1988</v>
      </c>
      <c r="AJ419" s="147">
        <f t="shared" ref="AJ419" si="775">AI419+1</f>
        <v>1989</v>
      </c>
      <c r="AK419" s="147">
        <f t="shared" ref="AK419" si="776">AJ419+1</f>
        <v>1990</v>
      </c>
      <c r="AL419" s="147">
        <f t="shared" ref="AL419" si="777">AK419+1</f>
        <v>1991</v>
      </c>
      <c r="AM419" s="147">
        <f t="shared" ref="AM419" si="778">AL419+1</f>
        <v>1992</v>
      </c>
      <c r="AN419" s="147">
        <f t="shared" ref="AN419" si="779">AM419+1</f>
        <v>1993</v>
      </c>
      <c r="AO419" s="147">
        <f t="shared" ref="AO419" si="780">AN419+1</f>
        <v>1994</v>
      </c>
      <c r="AP419" s="147">
        <f t="shared" ref="AP419" si="781">AO419+1</f>
        <v>1995</v>
      </c>
      <c r="AQ419" s="147">
        <f t="shared" ref="AQ419" si="782">AP419+1</f>
        <v>1996</v>
      </c>
      <c r="AR419" s="147">
        <f t="shared" ref="AR419" si="783">AQ419+1</f>
        <v>1997</v>
      </c>
      <c r="AS419" s="147">
        <f t="shared" ref="AS419" si="784">AR419+1</f>
        <v>1998</v>
      </c>
      <c r="AT419" s="147">
        <f t="shared" ref="AT419" si="785">AS419+1</f>
        <v>1999</v>
      </c>
      <c r="AU419" s="147">
        <f>AT419+1</f>
        <v>2000</v>
      </c>
      <c r="AV419" s="147">
        <f t="shared" ref="AV419" si="786">AU419+1</f>
        <v>2001</v>
      </c>
      <c r="AW419" s="147">
        <f t="shared" ref="AW419" si="787">AV419+1</f>
        <v>2002</v>
      </c>
      <c r="AX419" s="147">
        <f t="shared" ref="AX419" si="788">AW419+1</f>
        <v>2003</v>
      </c>
      <c r="AY419" s="147">
        <f t="shared" ref="AY419" si="789">AX419+1</f>
        <v>2004</v>
      </c>
      <c r="AZ419" s="147">
        <f t="shared" ref="AZ419" si="790">AY419+1</f>
        <v>2005</v>
      </c>
      <c r="BA419" s="147">
        <f t="shared" ref="BA419" si="791">AZ419+1</f>
        <v>2006</v>
      </c>
      <c r="BB419" s="147">
        <f t="shared" ref="BB419" si="792">BA419+1</f>
        <v>2007</v>
      </c>
      <c r="BC419" s="147">
        <f t="shared" ref="BC419" si="793">BB419+1</f>
        <v>2008</v>
      </c>
      <c r="BD419" s="147">
        <f t="shared" ref="BD419" si="794">BC419+1</f>
        <v>2009</v>
      </c>
      <c r="BE419" s="147">
        <f t="shared" ref="BE419" si="795">BD419+1</f>
        <v>2010</v>
      </c>
      <c r="BF419" s="147">
        <f>BE419+1</f>
        <v>2011</v>
      </c>
      <c r="BG419" s="147">
        <f t="shared" ref="BG419" si="796">BF419+1</f>
        <v>2012</v>
      </c>
      <c r="BH419" s="147">
        <f t="shared" ref="BH419" si="797">BG419+1</f>
        <v>2013</v>
      </c>
      <c r="BI419" s="147">
        <f t="shared" ref="BI419" si="798">BH419+1</f>
        <v>2014</v>
      </c>
      <c r="BJ419" s="147">
        <f t="shared" ref="BJ419" si="799">BI419+1</f>
        <v>2015</v>
      </c>
      <c r="BK419" s="147">
        <f>BJ419+1</f>
        <v>2016</v>
      </c>
      <c r="BL419" s="147">
        <f t="shared" ref="BL419" si="800">BK419+1</f>
        <v>2017</v>
      </c>
    </row>
    <row r="420" spans="1:64" s="21" customFormat="1">
      <c r="A420" s="161" t="s">
        <v>780</v>
      </c>
      <c r="B420" s="75" t="s">
        <v>811</v>
      </c>
      <c r="C420" s="75"/>
      <c r="D420" s="75"/>
      <c r="E420" s="75"/>
      <c r="F420" s="75"/>
      <c r="G420" s="148">
        <f>SUMPRODUCT(G345:G351,$C$410:$C$416)/SUM(G345:G351)</f>
        <v>0.47499999999999998</v>
      </c>
      <c r="H420" s="148">
        <f t="shared" ref="H420:BL420" si="801">SUMPRODUCT(H345:H351,$C$410:$C$416)/SUM(H345:H351)</f>
        <v>0.47499999999999992</v>
      </c>
      <c r="I420" s="148">
        <f t="shared" si="801"/>
        <v>0.47499999999999992</v>
      </c>
      <c r="J420" s="148">
        <f t="shared" si="801"/>
        <v>0.47499999999999992</v>
      </c>
      <c r="K420" s="148">
        <f t="shared" si="801"/>
        <v>0.47499999999999992</v>
      </c>
      <c r="L420" s="148">
        <f t="shared" si="801"/>
        <v>0.47500000000000003</v>
      </c>
      <c r="M420" s="148">
        <f t="shared" si="801"/>
        <v>0.47534953395472707</v>
      </c>
      <c r="N420" s="148">
        <f t="shared" si="801"/>
        <v>0.47532894736842096</v>
      </c>
      <c r="O420" s="148">
        <f t="shared" si="801"/>
        <v>0.47524624765478418</v>
      </c>
      <c r="P420" s="148">
        <f t="shared" si="801"/>
        <v>0.47583289264939183</v>
      </c>
      <c r="Q420" s="148">
        <f t="shared" si="801"/>
        <v>0.47684026039058586</v>
      </c>
      <c r="R420" s="148">
        <f t="shared" si="801"/>
        <v>0.47920186749666516</v>
      </c>
      <c r="S420" s="148">
        <f t="shared" si="801"/>
        <v>0.48160839160839158</v>
      </c>
      <c r="T420" s="148">
        <f t="shared" si="801"/>
        <v>0.48871605362667581</v>
      </c>
      <c r="U420" s="148">
        <f t="shared" si="801"/>
        <v>0.47942844677137875</v>
      </c>
      <c r="V420" s="148">
        <f t="shared" si="801"/>
        <v>0.47713724920034895</v>
      </c>
      <c r="W420" s="148">
        <f t="shared" si="801"/>
        <v>0.48322306238185253</v>
      </c>
      <c r="X420" s="148">
        <f t="shared" si="801"/>
        <v>0.48094449047224525</v>
      </c>
      <c r="Y420" s="148">
        <f t="shared" si="801"/>
        <v>0.48209876543209873</v>
      </c>
      <c r="Z420" s="148">
        <f t="shared" si="801"/>
        <v>0.481663644605621</v>
      </c>
      <c r="AA420" s="148">
        <f t="shared" si="801"/>
        <v>0.48238037307380377</v>
      </c>
      <c r="AB420" s="148">
        <f t="shared" si="801"/>
        <v>0.48213530655391118</v>
      </c>
      <c r="AC420" s="148">
        <f t="shared" si="801"/>
        <v>0.48084701055099649</v>
      </c>
      <c r="AD420" s="148">
        <f t="shared" si="801"/>
        <v>0.48497023809523798</v>
      </c>
      <c r="AE420" s="148">
        <f t="shared" si="801"/>
        <v>0.48529411764705882</v>
      </c>
      <c r="AF420" s="148">
        <f t="shared" si="801"/>
        <v>0.48392953563714902</v>
      </c>
      <c r="AG420" s="148">
        <f t="shared" si="801"/>
        <v>0.47982369009187981</v>
      </c>
      <c r="AH420" s="148">
        <f t="shared" si="801"/>
        <v>0.4787389489194499</v>
      </c>
      <c r="AI420" s="148">
        <f t="shared" si="801"/>
        <v>0.47948314606741571</v>
      </c>
      <c r="AJ420" s="148">
        <f t="shared" si="801"/>
        <v>0.47726928895612702</v>
      </c>
      <c r="AK420" s="148">
        <f t="shared" si="801"/>
        <v>0.47799556213017752</v>
      </c>
      <c r="AL420" s="148">
        <f t="shared" si="801"/>
        <v>0.47776483694551347</v>
      </c>
      <c r="AM420" s="148">
        <f t="shared" si="801"/>
        <v>0.48087610961018906</v>
      </c>
      <c r="AN420" s="148">
        <f t="shared" si="801"/>
        <v>0.47981847848256176</v>
      </c>
      <c r="AO420" s="148">
        <f t="shared" si="801"/>
        <v>0.47853745541022591</v>
      </c>
      <c r="AP420" s="148">
        <f t="shared" si="801"/>
        <v>0.48015101962293188</v>
      </c>
      <c r="AQ420" s="148">
        <f t="shared" si="801"/>
        <v>0.47867945407598672</v>
      </c>
      <c r="AR420" s="148">
        <f t="shared" si="801"/>
        <v>0.47910885805763076</v>
      </c>
      <c r="AS420" s="148">
        <f t="shared" si="801"/>
        <v>0.48110792912117412</v>
      </c>
      <c r="AT420" s="148">
        <f t="shared" si="801"/>
        <v>0.48333624149363102</v>
      </c>
      <c r="AU420" s="148">
        <f t="shared" si="801"/>
        <v>0.48536184210526312</v>
      </c>
      <c r="AV420" s="148">
        <f t="shared" si="801"/>
        <v>0.48408018867924529</v>
      </c>
      <c r="AW420" s="148">
        <f t="shared" si="801"/>
        <v>0.49037500000000001</v>
      </c>
      <c r="AX420" s="148">
        <f t="shared" si="801"/>
        <v>0.48498691099476449</v>
      </c>
      <c r="AY420" s="148">
        <f t="shared" si="801"/>
        <v>0.48451473577235771</v>
      </c>
      <c r="AZ420" s="148">
        <f t="shared" si="801"/>
        <v>0.48736563389187476</v>
      </c>
      <c r="BA420" s="148">
        <f t="shared" si="801"/>
        <v>0.48488684918499758</v>
      </c>
      <c r="BB420" s="148">
        <f t="shared" si="801"/>
        <v>0.48330508474576261</v>
      </c>
      <c r="BC420" s="148">
        <f t="shared" si="801"/>
        <v>0.48188800000000004</v>
      </c>
      <c r="BD420" s="148">
        <f t="shared" si="801"/>
        <v>0.48246237458193975</v>
      </c>
      <c r="BE420" s="148">
        <f t="shared" si="801"/>
        <v>0.48425412110331323</v>
      </c>
      <c r="BF420" s="148">
        <f t="shared" si="801"/>
        <v>0.4811055731762573</v>
      </c>
      <c r="BG420" s="148">
        <f t="shared" si="801"/>
        <v>0.48287662740235587</v>
      </c>
      <c r="BH420" s="148">
        <f t="shared" si="801"/>
        <v>0.48527098479841374</v>
      </c>
      <c r="BI420" s="148">
        <f t="shared" si="801"/>
        <v>0.48305317653074265</v>
      </c>
      <c r="BJ420" s="148">
        <f t="shared" si="801"/>
        <v>0.48138210491731465</v>
      </c>
      <c r="BK420" s="148">
        <f t="shared" si="801"/>
        <v>0.48142879763538476</v>
      </c>
      <c r="BL420" s="148" t="e">
        <f t="shared" si="801"/>
        <v>#DIV/0!</v>
      </c>
    </row>
    <row r="421" spans="1:64" s="21" customFormat="1">
      <c r="A421" s="161" t="s">
        <v>780</v>
      </c>
      <c r="B421" s="75" t="s">
        <v>765</v>
      </c>
      <c r="C421" s="75"/>
      <c r="D421" s="75"/>
      <c r="E421" s="75"/>
      <c r="F421" s="75"/>
      <c r="G421" s="148">
        <f>SUMPRODUCT(G345:G351,$D$410:$D$416)/SUM(G345:G351)</f>
        <v>2.0077864293659622E-2</v>
      </c>
      <c r="H421" s="148">
        <f t="shared" ref="H421:BL421" si="802">SUMPRODUCT(H345:H351,$D$410:$D$416)/SUM(H345:H351)</f>
        <v>2.650214592274678E-2</v>
      </c>
      <c r="I421" s="148">
        <f t="shared" si="802"/>
        <v>2.9629629629629627E-2</v>
      </c>
      <c r="J421" s="148">
        <f t="shared" si="802"/>
        <v>2.312293729372937E-2</v>
      </c>
      <c r="K421" s="148">
        <f t="shared" si="802"/>
        <v>3.3695652173913043E-2</v>
      </c>
      <c r="L421" s="148">
        <f t="shared" si="802"/>
        <v>3.9030402629416601E-2</v>
      </c>
      <c r="M421" s="148">
        <f t="shared" si="802"/>
        <v>3.1940745672436745E-2</v>
      </c>
      <c r="N421" s="148">
        <f t="shared" si="802"/>
        <v>4.2559523809523811E-2</v>
      </c>
      <c r="O421" s="148">
        <f t="shared" si="802"/>
        <v>3.7652439024390243E-2</v>
      </c>
      <c r="P421" s="148">
        <f t="shared" si="802"/>
        <v>4.5465362242199894E-2</v>
      </c>
      <c r="Q421" s="148">
        <f t="shared" si="802"/>
        <v>5.1852779168753131E-2</v>
      </c>
      <c r="R421" s="148">
        <f t="shared" si="802"/>
        <v>4.6887505558025781E-2</v>
      </c>
      <c r="S421" s="148">
        <f t="shared" si="802"/>
        <v>4.1188811188811188E-2</v>
      </c>
      <c r="T421" s="148">
        <f t="shared" si="802"/>
        <v>4.7026469577174282E-2</v>
      </c>
      <c r="U421" s="148">
        <f t="shared" si="802"/>
        <v>4.3382780686445611E-2</v>
      </c>
      <c r="V421" s="148">
        <f t="shared" si="802"/>
        <v>4.6961325966850827E-2</v>
      </c>
      <c r="W421" s="148">
        <f t="shared" si="802"/>
        <v>4.797461517688361E-2</v>
      </c>
      <c r="X421" s="148">
        <f t="shared" si="802"/>
        <v>4.6437448218724107E-2</v>
      </c>
      <c r="Y421" s="148">
        <f t="shared" si="802"/>
        <v>5.1660787771898885E-2</v>
      </c>
      <c r="Z421" s="148">
        <f t="shared" si="802"/>
        <v>5.5840132970686004E-2</v>
      </c>
      <c r="AA421" s="148">
        <f t="shared" si="802"/>
        <v>5.8171127331711266E-2</v>
      </c>
      <c r="AB421" s="148">
        <f t="shared" si="802"/>
        <v>7.2878284506191479E-2</v>
      </c>
      <c r="AC421" s="148">
        <f t="shared" si="802"/>
        <v>7.0860199296600229E-2</v>
      </c>
      <c r="AD421" s="148">
        <f t="shared" si="802"/>
        <v>6.9472789115646263E-2</v>
      </c>
      <c r="AE421" s="148">
        <f t="shared" si="802"/>
        <v>6.6639049986191662E-2</v>
      </c>
      <c r="AF421" s="148">
        <f t="shared" si="802"/>
        <v>7.053185745140389E-2</v>
      </c>
      <c r="AG421" s="148">
        <f t="shared" si="802"/>
        <v>6.7115718897442264E-2</v>
      </c>
      <c r="AH421" s="148">
        <f t="shared" si="802"/>
        <v>6.7773821218074654E-2</v>
      </c>
      <c r="AI421" s="148">
        <f t="shared" si="802"/>
        <v>5.9882022471910101E-2</v>
      </c>
      <c r="AJ421" s="148">
        <f t="shared" si="802"/>
        <v>6.6625243138102433E-2</v>
      </c>
      <c r="AK421" s="148">
        <f t="shared" si="802"/>
        <v>6.3340025359256119E-2</v>
      </c>
      <c r="AL421" s="148">
        <f t="shared" si="802"/>
        <v>5.9651610289649583E-2</v>
      </c>
      <c r="AM421" s="148">
        <f t="shared" si="802"/>
        <v>5.9764569664222306E-2</v>
      </c>
      <c r="AN421" s="148">
        <f t="shared" si="802"/>
        <v>6.0452784009789921E-2</v>
      </c>
      <c r="AO421" s="148">
        <f t="shared" si="802"/>
        <v>5.8551327784383669E-2</v>
      </c>
      <c r="AP421" s="148">
        <f t="shared" si="802"/>
        <v>6.3053097345132744E-2</v>
      </c>
      <c r="AQ421" s="148">
        <f t="shared" si="802"/>
        <v>5.1950387310955366E-2</v>
      </c>
      <c r="AR421" s="148">
        <f t="shared" si="802"/>
        <v>5.8551227321237999E-2</v>
      </c>
      <c r="AS421" s="148">
        <f t="shared" si="802"/>
        <v>5.8067836047968502E-2</v>
      </c>
      <c r="AT421" s="148">
        <f t="shared" si="802"/>
        <v>6.6720467632175887E-2</v>
      </c>
      <c r="AU421" s="148">
        <f t="shared" si="802"/>
        <v>6.939102564102563E-2</v>
      </c>
      <c r="AV421" s="148">
        <f t="shared" si="802"/>
        <v>7.2196016771488472E-2</v>
      </c>
      <c r="AW421" s="148">
        <f t="shared" si="802"/>
        <v>8.9401785714285711E-2</v>
      </c>
      <c r="AX421" s="148">
        <f t="shared" si="802"/>
        <v>7.5270506108202434E-2</v>
      </c>
      <c r="AY421" s="148">
        <f t="shared" si="802"/>
        <v>7.8281673441734409E-2</v>
      </c>
      <c r="AZ421" s="148">
        <f t="shared" si="802"/>
        <v>7.7414638001896921E-2</v>
      </c>
      <c r="BA421" s="148">
        <f t="shared" si="802"/>
        <v>7.5921823073271083E-2</v>
      </c>
      <c r="BB421" s="148">
        <f t="shared" si="802"/>
        <v>7.7978208232445514E-2</v>
      </c>
      <c r="BC421" s="148">
        <f t="shared" si="802"/>
        <v>8.6943999999999994E-2</v>
      </c>
      <c r="BD421" s="148">
        <f t="shared" si="802"/>
        <v>8.6659698996655515E-2</v>
      </c>
      <c r="BE421" s="148">
        <f t="shared" si="802"/>
        <v>7.8068385833197321E-2</v>
      </c>
      <c r="BF421" s="148">
        <f t="shared" si="802"/>
        <v>7.8772088808337096E-2</v>
      </c>
      <c r="BG421" s="148">
        <f t="shared" si="802"/>
        <v>6.5905145691258521E-2</v>
      </c>
      <c r="BH421" s="148">
        <f t="shared" si="802"/>
        <v>6.5175148711169861E-2</v>
      </c>
      <c r="BI421" s="148">
        <f t="shared" si="802"/>
        <v>6.3147130256934678E-2</v>
      </c>
      <c r="BJ421" s="148">
        <f t="shared" si="802"/>
        <v>4.9939765633556017E-2</v>
      </c>
      <c r="BK421" s="148">
        <f t="shared" si="802"/>
        <v>4.4977831732291779E-2</v>
      </c>
      <c r="BL421" s="148" t="e">
        <f t="shared" si="802"/>
        <v>#DIV/0!</v>
      </c>
    </row>
    <row r="422" spans="1:64" s="21" customFormat="1">
      <c r="A422" s="161" t="s">
        <v>780</v>
      </c>
      <c r="B422" s="75" t="s">
        <v>760</v>
      </c>
      <c r="C422" s="75"/>
      <c r="D422" s="75"/>
      <c r="E422" s="75"/>
      <c r="F422" s="75"/>
      <c r="G422" s="148">
        <f>SUMPRODUCT(G345:G351,$E$410:$E$416)/SUM(G345:G351)</f>
        <v>0.12971357063403779</v>
      </c>
      <c r="H422" s="148">
        <f t="shared" ref="H422:BL422" si="803">SUMPRODUCT(H345:H351,$E$410:$E$416)/SUM(H345:H351)</f>
        <v>0.12868830472103004</v>
      </c>
      <c r="I422" s="148">
        <f t="shared" si="803"/>
        <v>0.14421296296296293</v>
      </c>
      <c r="J422" s="148">
        <f t="shared" si="803"/>
        <v>0.1604888613861386</v>
      </c>
      <c r="K422" s="148">
        <f t="shared" si="803"/>
        <v>0.15942028985507245</v>
      </c>
      <c r="L422" s="148">
        <f t="shared" si="803"/>
        <v>0.16021980279375514</v>
      </c>
      <c r="M422" s="148">
        <f t="shared" si="803"/>
        <v>0.17583222370173102</v>
      </c>
      <c r="N422" s="148">
        <f t="shared" si="803"/>
        <v>0.17068452380952379</v>
      </c>
      <c r="O422" s="148">
        <f t="shared" si="803"/>
        <v>0.18213531894934332</v>
      </c>
      <c r="P422" s="148">
        <f t="shared" si="803"/>
        <v>0.18475013220518241</v>
      </c>
      <c r="Q422" s="148">
        <f t="shared" si="803"/>
        <v>0.17744116174261393</v>
      </c>
      <c r="R422" s="148">
        <f t="shared" si="803"/>
        <v>0.19209092930191196</v>
      </c>
      <c r="S422" s="148">
        <f t="shared" si="803"/>
        <v>0.20611013986013987</v>
      </c>
      <c r="T422" s="148">
        <f t="shared" si="803"/>
        <v>0.20459779993124783</v>
      </c>
      <c r="U422" s="148">
        <f t="shared" si="803"/>
        <v>0.20751890634089584</v>
      </c>
      <c r="V422" s="148">
        <f t="shared" si="803"/>
        <v>0.19350828729281766</v>
      </c>
      <c r="W422" s="148">
        <f t="shared" si="803"/>
        <v>0.19343775317310288</v>
      </c>
      <c r="X422" s="148">
        <f t="shared" si="803"/>
        <v>0.19080019331676332</v>
      </c>
      <c r="Y422" s="148">
        <f t="shared" si="803"/>
        <v>0.18611845972957083</v>
      </c>
      <c r="Z422" s="148">
        <f t="shared" si="803"/>
        <v>0.18704291326684802</v>
      </c>
      <c r="AA422" s="148">
        <f t="shared" si="803"/>
        <v>0.16879899972965667</v>
      </c>
      <c r="AB422" s="148">
        <f t="shared" si="803"/>
        <v>0.17566822712171551</v>
      </c>
      <c r="AC422" s="148">
        <f t="shared" si="803"/>
        <v>0.16747508792497068</v>
      </c>
      <c r="AD422" s="148">
        <f t="shared" si="803"/>
        <v>0.18317389455782312</v>
      </c>
      <c r="AE422" s="148">
        <f t="shared" si="803"/>
        <v>0.18417564208782103</v>
      </c>
      <c r="AF422" s="148">
        <f t="shared" si="803"/>
        <v>0.18068979481641467</v>
      </c>
      <c r="AG422" s="148">
        <f t="shared" si="803"/>
        <v>0.1877234914328284</v>
      </c>
      <c r="AH422" s="148">
        <f t="shared" si="803"/>
        <v>0.18850687622789786</v>
      </c>
      <c r="AI422" s="148">
        <f t="shared" si="803"/>
        <v>0.19304213483146068</v>
      </c>
      <c r="AJ422" s="148">
        <f t="shared" si="803"/>
        <v>0.1897638858871839</v>
      </c>
      <c r="AK422" s="148">
        <f t="shared" si="803"/>
        <v>0.19242920540997463</v>
      </c>
      <c r="AL422" s="148">
        <f t="shared" si="803"/>
        <v>0.19458932550131658</v>
      </c>
      <c r="AM422" s="148">
        <f t="shared" si="803"/>
        <v>0.19304322655345427</v>
      </c>
      <c r="AN422" s="148">
        <f t="shared" si="803"/>
        <v>0.19041658168468284</v>
      </c>
      <c r="AO422" s="148">
        <f t="shared" si="803"/>
        <v>0.18949167657550534</v>
      </c>
      <c r="AP422" s="148">
        <f t="shared" si="803"/>
        <v>0.18751442862639475</v>
      </c>
      <c r="AQ422" s="148">
        <f t="shared" si="803"/>
        <v>0.19689459609000368</v>
      </c>
      <c r="AR422" s="148">
        <f t="shared" si="803"/>
        <v>0.19360770188545004</v>
      </c>
      <c r="AS422" s="148">
        <f t="shared" si="803"/>
        <v>0.19541569715410773</v>
      </c>
      <c r="AT422" s="148">
        <f t="shared" si="803"/>
        <v>0.19075423137323327</v>
      </c>
      <c r="AU422" s="148">
        <f t="shared" si="803"/>
        <v>0.18814102564102564</v>
      </c>
      <c r="AV422" s="148">
        <f t="shared" si="803"/>
        <v>0.18671383647798742</v>
      </c>
      <c r="AW422" s="148">
        <f t="shared" si="803"/>
        <v>0.17511383928571431</v>
      </c>
      <c r="AX422" s="148">
        <f t="shared" si="803"/>
        <v>0.18419720767888309</v>
      </c>
      <c r="AY422" s="148">
        <f t="shared" si="803"/>
        <v>0.18315337059620598</v>
      </c>
      <c r="AZ422" s="148">
        <f t="shared" si="803"/>
        <v>0.17544064179576349</v>
      </c>
      <c r="BA422" s="148">
        <f t="shared" si="803"/>
        <v>0.17890489001424273</v>
      </c>
      <c r="BB422" s="148">
        <f t="shared" si="803"/>
        <v>0.17600686037126714</v>
      </c>
      <c r="BC422" s="148">
        <f t="shared" si="803"/>
        <v>0.170316</v>
      </c>
      <c r="BD422" s="148">
        <f t="shared" si="803"/>
        <v>0.17014214046822743</v>
      </c>
      <c r="BE422" s="148">
        <f t="shared" si="803"/>
        <v>0.17284356128611067</v>
      </c>
      <c r="BF422" s="148">
        <f t="shared" si="803"/>
        <v>0.18466243769823287</v>
      </c>
      <c r="BG422" s="148">
        <f t="shared" si="803"/>
        <v>0.18614228146311221</v>
      </c>
      <c r="BH422" s="148">
        <f t="shared" si="803"/>
        <v>0.1940812954395241</v>
      </c>
      <c r="BI422" s="148">
        <f t="shared" si="803"/>
        <v>0.19760801482807108</v>
      </c>
      <c r="BJ422" s="148">
        <f t="shared" si="803"/>
        <v>0.20566339940860803</v>
      </c>
      <c r="BK422" s="148">
        <f t="shared" si="803"/>
        <v>0.2085427003061332</v>
      </c>
      <c r="BL422" s="148" t="e">
        <f t="shared" si="803"/>
        <v>#DIV/0!</v>
      </c>
    </row>
    <row r="423" spans="1:64" s="21" customFormat="1">
      <c r="A423" s="161" t="s">
        <v>780</v>
      </c>
      <c r="B423" s="75" t="s">
        <v>761</v>
      </c>
      <c r="C423" s="75"/>
      <c r="D423" s="75"/>
      <c r="E423" s="75"/>
      <c r="F423" s="75"/>
      <c r="G423" s="148">
        <f>SUMPRODUCT(G345:G351,$F$410:$F$416)/SUM(G345:G351)</f>
        <v>0.1999860956618465</v>
      </c>
      <c r="H423" s="148">
        <f t="shared" ref="H423:BL423" si="804">SUMPRODUCT(H345:H351,$F$410:$F$416)/SUM(H345:H351)</f>
        <v>0.19545332618025751</v>
      </c>
      <c r="I423" s="148">
        <f t="shared" si="804"/>
        <v>0.19976851851851848</v>
      </c>
      <c r="J423" s="148">
        <f t="shared" si="804"/>
        <v>0.20124793729372936</v>
      </c>
      <c r="K423" s="148">
        <f t="shared" si="804"/>
        <v>0.186231884057971</v>
      </c>
      <c r="L423" s="148">
        <f t="shared" si="804"/>
        <v>0.1754416598192276</v>
      </c>
      <c r="M423" s="148">
        <f t="shared" si="804"/>
        <v>0.1856358189081225</v>
      </c>
      <c r="N423" s="148">
        <f t="shared" si="804"/>
        <v>0.17812499999999998</v>
      </c>
      <c r="O423" s="148">
        <f t="shared" si="804"/>
        <v>0.18480886491557219</v>
      </c>
      <c r="P423" s="148">
        <f t="shared" si="804"/>
        <v>0.18022871496562665</v>
      </c>
      <c r="Q423" s="148">
        <f t="shared" si="804"/>
        <v>0.17292188282423634</v>
      </c>
      <c r="R423" s="148">
        <f t="shared" si="804"/>
        <v>0.1726600711427301</v>
      </c>
      <c r="S423" s="148">
        <f t="shared" si="804"/>
        <v>0.1723951048951049</v>
      </c>
      <c r="T423" s="148">
        <f t="shared" si="804"/>
        <v>0.1654090752836026</v>
      </c>
      <c r="U423" s="148">
        <f t="shared" si="804"/>
        <v>0.18043920884235018</v>
      </c>
      <c r="V423" s="148">
        <f t="shared" si="804"/>
        <v>0.18922651933701656</v>
      </c>
      <c r="W423" s="148">
        <f t="shared" si="804"/>
        <v>0.19048744261409667</v>
      </c>
      <c r="X423" s="148">
        <f t="shared" si="804"/>
        <v>0.1901442971554819</v>
      </c>
      <c r="Y423" s="148">
        <f t="shared" si="804"/>
        <v>0.18569958847736626</v>
      </c>
      <c r="Z423" s="148">
        <f t="shared" si="804"/>
        <v>0.18733000906618313</v>
      </c>
      <c r="AA423" s="148">
        <f t="shared" si="804"/>
        <v>0.16738645579886458</v>
      </c>
      <c r="AB423" s="148">
        <f t="shared" si="804"/>
        <v>0.1748074599818786</v>
      </c>
      <c r="AC423" s="148">
        <f t="shared" si="804"/>
        <v>0.16455158264947242</v>
      </c>
      <c r="AD423" s="148">
        <f t="shared" si="804"/>
        <v>0.17307610544217686</v>
      </c>
      <c r="AE423" s="148">
        <f t="shared" si="804"/>
        <v>0.17551781275890641</v>
      </c>
      <c r="AF423" s="148">
        <f t="shared" si="804"/>
        <v>0.17863795896328291</v>
      </c>
      <c r="AG423" s="148">
        <f t="shared" si="804"/>
        <v>0.18548236900918799</v>
      </c>
      <c r="AH423" s="148">
        <f t="shared" si="804"/>
        <v>0.18582391944990179</v>
      </c>
      <c r="AI423" s="148">
        <f t="shared" si="804"/>
        <v>0.19069382022471909</v>
      </c>
      <c r="AJ423" s="148">
        <f t="shared" si="804"/>
        <v>0.18760806137886318</v>
      </c>
      <c r="AK423" s="148">
        <f t="shared" si="804"/>
        <v>0.18991969568892644</v>
      </c>
      <c r="AL423" s="148">
        <f t="shared" si="804"/>
        <v>0.19006734859226249</v>
      </c>
      <c r="AM423" s="148">
        <f t="shared" si="804"/>
        <v>0.18946835198764955</v>
      </c>
      <c r="AN423" s="148">
        <f t="shared" si="804"/>
        <v>0.18741331837650416</v>
      </c>
      <c r="AO423" s="148">
        <f t="shared" si="804"/>
        <v>0.1891151407055093</v>
      </c>
      <c r="AP423" s="148">
        <f t="shared" si="804"/>
        <v>0.18660061562139282</v>
      </c>
      <c r="AQ423" s="148">
        <f t="shared" si="804"/>
        <v>0.19268950571744739</v>
      </c>
      <c r="AR423" s="148">
        <f t="shared" si="804"/>
        <v>0.19124199573105657</v>
      </c>
      <c r="AS423" s="148">
        <f t="shared" si="804"/>
        <v>0.19278011455163768</v>
      </c>
      <c r="AT423" s="148">
        <f t="shared" si="804"/>
        <v>0.18917946257197693</v>
      </c>
      <c r="AU423" s="148">
        <f t="shared" si="804"/>
        <v>0.18758012820512823</v>
      </c>
      <c r="AV423" s="148">
        <f t="shared" si="804"/>
        <v>0.18787561146051709</v>
      </c>
      <c r="AW423" s="148">
        <f t="shared" si="804"/>
        <v>0.17655580357142855</v>
      </c>
      <c r="AX423" s="148">
        <f t="shared" si="804"/>
        <v>0.18684991273996512</v>
      </c>
      <c r="AY423" s="148">
        <f t="shared" si="804"/>
        <v>0.18572789634146339</v>
      </c>
      <c r="AZ423" s="148">
        <f t="shared" si="804"/>
        <v>0.17784342396459057</v>
      </c>
      <c r="BA423" s="148">
        <f t="shared" si="804"/>
        <v>0.18108482354802974</v>
      </c>
      <c r="BB423" s="148">
        <f t="shared" si="804"/>
        <v>0.17853712671509281</v>
      </c>
      <c r="BC423" s="148">
        <f t="shared" si="804"/>
        <v>0.173128</v>
      </c>
      <c r="BD423" s="148">
        <f t="shared" si="804"/>
        <v>0.17260451505016722</v>
      </c>
      <c r="BE423" s="148">
        <f t="shared" si="804"/>
        <v>0.17284356128611067</v>
      </c>
      <c r="BF423" s="148">
        <f t="shared" si="804"/>
        <v>0.18502114484216883</v>
      </c>
      <c r="BG423" s="148">
        <f t="shared" si="804"/>
        <v>0.18620117792932422</v>
      </c>
      <c r="BH423" s="148">
        <f t="shared" si="804"/>
        <v>0.19401850627891604</v>
      </c>
      <c r="BI423" s="148">
        <f t="shared" si="804"/>
        <v>0.19694011248881502</v>
      </c>
      <c r="BJ423" s="148">
        <f t="shared" si="804"/>
        <v>0.2043628846785675</v>
      </c>
      <c r="BK423" s="148">
        <f t="shared" si="804"/>
        <v>0.20748970758999261</v>
      </c>
      <c r="BL423" s="148" t="e">
        <f t="shared" si="804"/>
        <v>#DIV/0!</v>
      </c>
    </row>
    <row r="424" spans="1:64" s="21" customFormat="1">
      <c r="A424" s="161" t="s">
        <v>780</v>
      </c>
      <c r="B424" s="75" t="s">
        <v>763</v>
      </c>
      <c r="C424" s="75"/>
      <c r="D424" s="75"/>
      <c r="E424" s="75"/>
      <c r="F424" s="75"/>
      <c r="G424" s="148">
        <f>SUMPRODUCT(G345:G351,$G$410:$G$416)/SUM(G345:G351)</f>
        <v>0.12522246941045606</v>
      </c>
      <c r="H424" s="148">
        <f t="shared" ref="H424:BL424" si="805">SUMPRODUCT(H345:H351,$G$410:$G$416)/SUM(H345:H351)</f>
        <v>0.12435622317596566</v>
      </c>
      <c r="I424" s="148">
        <f t="shared" si="805"/>
        <v>0.10138888888888888</v>
      </c>
      <c r="J424" s="148">
        <f t="shared" si="805"/>
        <v>9.0140264026402642E-2</v>
      </c>
      <c r="K424" s="148">
        <f t="shared" si="805"/>
        <v>9.5652173913043467E-2</v>
      </c>
      <c r="L424" s="148">
        <f t="shared" si="805"/>
        <v>0.10030813475760064</v>
      </c>
      <c r="M424" s="148">
        <f t="shared" si="805"/>
        <v>8.127496671105193E-2</v>
      </c>
      <c r="N424" s="148">
        <f t="shared" si="805"/>
        <v>8.3333333333333329E-2</v>
      </c>
      <c r="O424" s="148">
        <f t="shared" si="805"/>
        <v>7.0180581613508444E-2</v>
      </c>
      <c r="P424" s="148">
        <f t="shared" si="805"/>
        <v>6.3802221047065039E-2</v>
      </c>
      <c r="Q424" s="148">
        <f t="shared" si="805"/>
        <v>7.1119178768152227E-2</v>
      </c>
      <c r="R424" s="148">
        <f t="shared" si="805"/>
        <v>5.955980435749221E-2</v>
      </c>
      <c r="S424" s="148">
        <f t="shared" si="805"/>
        <v>4.9326923076923074E-2</v>
      </c>
      <c r="T424" s="148">
        <f t="shared" si="805"/>
        <v>4.5556892402887593E-2</v>
      </c>
      <c r="U424" s="148">
        <f t="shared" si="805"/>
        <v>3.9652414194299004E-2</v>
      </c>
      <c r="V424" s="148">
        <f t="shared" si="805"/>
        <v>4.3370165745856358E-2</v>
      </c>
      <c r="W424" s="148">
        <f t="shared" si="805"/>
        <v>3.5660275452335938E-2</v>
      </c>
      <c r="X424" s="148">
        <f t="shared" si="805"/>
        <v>4.2239712786523054E-2</v>
      </c>
      <c r="Y424" s="148">
        <f t="shared" si="805"/>
        <v>4.5098471487360368E-2</v>
      </c>
      <c r="Z424" s="148">
        <f t="shared" si="805"/>
        <v>3.8757932910244784E-2</v>
      </c>
      <c r="AA424" s="148">
        <f t="shared" si="805"/>
        <v>7.3965936739659358E-2</v>
      </c>
      <c r="AB424" s="148">
        <f t="shared" si="805"/>
        <v>4.519027484143763E-2</v>
      </c>
      <c r="AC424" s="148">
        <f t="shared" si="805"/>
        <v>6.6822977725674096E-2</v>
      </c>
      <c r="AD424" s="148">
        <f t="shared" si="805"/>
        <v>4.0256519274376422E-2</v>
      </c>
      <c r="AE424" s="148">
        <f t="shared" si="805"/>
        <v>3.9353769676884837E-2</v>
      </c>
      <c r="AF424" s="148">
        <f t="shared" si="805"/>
        <v>3.7061285097192226E-2</v>
      </c>
      <c r="AG424" s="148">
        <f t="shared" si="805"/>
        <v>3.0314129625031036E-2</v>
      </c>
      <c r="AH424" s="148">
        <f t="shared" si="805"/>
        <v>2.9512524557956776E-2</v>
      </c>
      <c r="AI424" s="148">
        <f t="shared" si="805"/>
        <v>2.7325842696629212E-2</v>
      </c>
      <c r="AJ424" s="148">
        <f t="shared" si="805"/>
        <v>2.8949643397449747E-2</v>
      </c>
      <c r="AK424" s="148">
        <f t="shared" si="805"/>
        <v>2.6600803043110736E-2</v>
      </c>
      <c r="AL424" s="148">
        <f t="shared" si="805"/>
        <v>2.8190196475592462E-2</v>
      </c>
      <c r="AM424" s="148">
        <f t="shared" si="805"/>
        <v>2.7407371671169432E-2</v>
      </c>
      <c r="AN424" s="148">
        <f t="shared" si="805"/>
        <v>3.2357740159086275E-2</v>
      </c>
      <c r="AO424" s="148">
        <f t="shared" si="805"/>
        <v>3.464130003963535E-2</v>
      </c>
      <c r="AP424" s="148">
        <f t="shared" si="805"/>
        <v>3.3171412081569832E-2</v>
      </c>
      <c r="AQ424" s="148">
        <f t="shared" si="805"/>
        <v>3.0136481003319809E-2</v>
      </c>
      <c r="AR424" s="148">
        <f t="shared" si="805"/>
        <v>2.7881536819637141E-2</v>
      </c>
      <c r="AS424" s="148">
        <f t="shared" si="805"/>
        <v>2.3210130660461785E-2</v>
      </c>
      <c r="AT424" s="148">
        <f t="shared" si="805"/>
        <v>2.0803524690280926E-2</v>
      </c>
      <c r="AU424" s="148">
        <f t="shared" si="805"/>
        <v>2.0512820512820513E-2</v>
      </c>
      <c r="AV424" s="148">
        <f t="shared" si="805"/>
        <v>1.9999126484975541E-2</v>
      </c>
      <c r="AW424" s="148">
        <f t="shared" si="805"/>
        <v>2.0017857142857143E-2</v>
      </c>
      <c r="AX424" s="148">
        <f t="shared" si="805"/>
        <v>1.9646596858638742E-2</v>
      </c>
      <c r="AY424" s="148">
        <f t="shared" si="805"/>
        <v>1.9228489159891598E-2</v>
      </c>
      <c r="AZ424" s="148">
        <f t="shared" si="805"/>
        <v>3.3113341764147958E-2</v>
      </c>
      <c r="BA424" s="148">
        <f t="shared" si="805"/>
        <v>3.0143218863744263E-2</v>
      </c>
      <c r="BB424" s="148">
        <f t="shared" si="805"/>
        <v>3.4963680387409199E-2</v>
      </c>
      <c r="BC424" s="148">
        <f t="shared" si="805"/>
        <v>3.8379999999999997E-2</v>
      </c>
      <c r="BD424" s="148">
        <f t="shared" si="805"/>
        <v>3.8841973244147156E-2</v>
      </c>
      <c r="BE424" s="148">
        <f t="shared" si="805"/>
        <v>4.2871715358250372E-2</v>
      </c>
      <c r="BF424" s="148">
        <f t="shared" si="805"/>
        <v>2.1020238634647331E-2</v>
      </c>
      <c r="BG424" s="148">
        <f t="shared" si="805"/>
        <v>2.9624922504649719E-2</v>
      </c>
      <c r="BH424" s="148">
        <f t="shared" si="805"/>
        <v>1.2432253800396562E-2</v>
      </c>
      <c r="BI424" s="148">
        <f t="shared" si="805"/>
        <v>1.0018535088840598E-2</v>
      </c>
      <c r="BJ424" s="148">
        <f t="shared" si="805"/>
        <v>9.2596648778885109E-3</v>
      </c>
      <c r="BK424" s="148">
        <f t="shared" si="805"/>
        <v>8.1732291776628312E-3</v>
      </c>
      <c r="BL424" s="148" t="e">
        <f t="shared" si="805"/>
        <v>#DIV/0!</v>
      </c>
    </row>
    <row r="425" spans="1:64" s="21" customFormat="1">
      <c r="A425" s="161" t="s">
        <v>780</v>
      </c>
      <c r="B425" s="75" t="s">
        <v>813</v>
      </c>
      <c r="C425" s="75"/>
      <c r="D425" s="75"/>
      <c r="E425" s="75"/>
      <c r="F425" s="75"/>
      <c r="G425" s="148">
        <f>SUMPRODUCT(G345:G351,$H$410:$H$416)/SUM(G345:G351)</f>
        <v>0.05</v>
      </c>
      <c r="H425" s="148">
        <f t="shared" ref="H425:BL425" si="806">SUMPRODUCT(H345:H351,$H$410:$H$416)/SUM(H345:H351)</f>
        <v>0.05</v>
      </c>
      <c r="I425" s="148">
        <f t="shared" si="806"/>
        <v>5.000000000000001E-2</v>
      </c>
      <c r="J425" s="148">
        <f t="shared" si="806"/>
        <v>0.05</v>
      </c>
      <c r="K425" s="148">
        <f t="shared" si="806"/>
        <v>5.000000000000001E-2</v>
      </c>
      <c r="L425" s="148">
        <f t="shared" si="806"/>
        <v>0.05</v>
      </c>
      <c r="M425" s="148">
        <f t="shared" si="806"/>
        <v>4.9966711051930755E-2</v>
      </c>
      <c r="N425" s="148">
        <f t="shared" si="806"/>
        <v>4.9968671679198003E-2</v>
      </c>
      <c r="O425" s="148">
        <f t="shared" si="806"/>
        <v>4.9976547842401506E-2</v>
      </c>
      <c r="P425" s="148">
        <f t="shared" si="806"/>
        <v>4.9920676890534109E-2</v>
      </c>
      <c r="Q425" s="148">
        <f t="shared" si="806"/>
        <v>4.982473710565849E-2</v>
      </c>
      <c r="R425" s="148">
        <f t="shared" si="806"/>
        <v>4.9599822143174752E-2</v>
      </c>
      <c r="S425" s="148">
        <f t="shared" si="806"/>
        <v>4.9370629370629374E-2</v>
      </c>
      <c r="T425" s="148">
        <f t="shared" si="806"/>
        <v>4.8693709178411829E-2</v>
      </c>
      <c r="U425" s="148">
        <f t="shared" si="806"/>
        <v>4.9578243164630595E-2</v>
      </c>
      <c r="V425" s="148">
        <f t="shared" si="806"/>
        <v>4.9796452457109626E-2</v>
      </c>
      <c r="W425" s="148">
        <f t="shared" si="806"/>
        <v>4.9216851201728327E-2</v>
      </c>
      <c r="X425" s="148">
        <f t="shared" si="806"/>
        <v>4.9433858050262361E-2</v>
      </c>
      <c r="Y425" s="148">
        <f t="shared" si="806"/>
        <v>4.9323927101704884E-2</v>
      </c>
      <c r="Z425" s="148">
        <f t="shared" si="806"/>
        <v>4.936536718041705E-2</v>
      </c>
      <c r="AA425" s="148">
        <f t="shared" si="806"/>
        <v>4.9297107326304414E-2</v>
      </c>
      <c r="AB425" s="148">
        <f t="shared" si="806"/>
        <v>4.9320446994865604E-2</v>
      </c>
      <c r="AC425" s="148">
        <f t="shared" si="806"/>
        <v>4.9443141852286043E-2</v>
      </c>
      <c r="AD425" s="148">
        <f t="shared" si="806"/>
        <v>4.9050453514739231E-2</v>
      </c>
      <c r="AE425" s="148">
        <f t="shared" si="806"/>
        <v>4.9019607843137261E-2</v>
      </c>
      <c r="AF425" s="148">
        <f t="shared" si="806"/>
        <v>4.9149568034557237E-2</v>
      </c>
      <c r="AG425" s="148">
        <f t="shared" si="806"/>
        <v>4.9540600943630497E-2</v>
      </c>
      <c r="AH425" s="148">
        <f t="shared" si="806"/>
        <v>4.9643909626719059E-2</v>
      </c>
      <c r="AI425" s="148">
        <f t="shared" si="806"/>
        <v>4.9573033707865172E-2</v>
      </c>
      <c r="AJ425" s="148">
        <f t="shared" si="806"/>
        <v>4.9783877242273615E-2</v>
      </c>
      <c r="AK425" s="148">
        <f t="shared" si="806"/>
        <v>4.971470836855453E-2</v>
      </c>
      <c r="AL425" s="148">
        <f t="shared" si="806"/>
        <v>4.9736682195665384E-2</v>
      </c>
      <c r="AM425" s="148">
        <f t="shared" si="806"/>
        <v>4.9440370513315332E-2</v>
      </c>
      <c r="AN425" s="148">
        <f t="shared" si="806"/>
        <v>4.9541097287375074E-2</v>
      </c>
      <c r="AO425" s="148">
        <f t="shared" si="806"/>
        <v>4.9663099484740389E-2</v>
      </c>
      <c r="AP425" s="148">
        <f t="shared" si="806"/>
        <v>4.9509426702577922E-2</v>
      </c>
      <c r="AQ425" s="148">
        <f t="shared" si="806"/>
        <v>4.9649575802286974E-2</v>
      </c>
      <c r="AR425" s="148">
        <f t="shared" si="806"/>
        <v>4.9608680184987555E-2</v>
      </c>
      <c r="AS425" s="148">
        <f t="shared" si="806"/>
        <v>4.9418292464650071E-2</v>
      </c>
      <c r="AT425" s="148">
        <f t="shared" si="806"/>
        <v>4.9206072238701798E-2</v>
      </c>
      <c r="AU425" s="148">
        <f t="shared" si="806"/>
        <v>4.9013157894736842E-2</v>
      </c>
      <c r="AV425" s="148">
        <f t="shared" si="806"/>
        <v>4.9135220125786166E-2</v>
      </c>
      <c r="AW425" s="148">
        <f t="shared" si="806"/>
        <v>4.8535714285714286E-2</v>
      </c>
      <c r="AX425" s="148">
        <f t="shared" si="806"/>
        <v>4.9048865619546252E-2</v>
      </c>
      <c r="AY425" s="148">
        <f t="shared" si="806"/>
        <v>4.9093834688346889E-2</v>
      </c>
      <c r="AZ425" s="148">
        <f t="shared" si="806"/>
        <v>4.8822320581726211E-2</v>
      </c>
      <c r="BA425" s="148">
        <f t="shared" si="806"/>
        <v>4.9058395315714515E-2</v>
      </c>
      <c r="BB425" s="148">
        <f t="shared" si="806"/>
        <v>4.9209039548022603E-2</v>
      </c>
      <c r="BC425" s="148">
        <f t="shared" si="806"/>
        <v>4.9344000000000006E-2</v>
      </c>
      <c r="BD425" s="148">
        <f t="shared" si="806"/>
        <v>4.9289297658862877E-2</v>
      </c>
      <c r="BE425" s="148">
        <f t="shared" si="806"/>
        <v>4.9118655133017795E-2</v>
      </c>
      <c r="BF425" s="148">
        <f t="shared" si="806"/>
        <v>4.9418516840356447E-2</v>
      </c>
      <c r="BG425" s="148">
        <f t="shared" si="806"/>
        <v>4.9249845009299444E-2</v>
      </c>
      <c r="BH425" s="148">
        <f t="shared" si="806"/>
        <v>4.9021810971579649E-2</v>
      </c>
      <c r="BI425" s="148">
        <f t="shared" si="806"/>
        <v>4.923303080659594E-2</v>
      </c>
      <c r="BJ425" s="148">
        <f t="shared" si="806"/>
        <v>4.9392180484065275E-2</v>
      </c>
      <c r="BK425" s="148">
        <f t="shared" si="806"/>
        <v>4.9387733558534784E-2</v>
      </c>
      <c r="BL425" s="148" t="e">
        <f t="shared" si="806"/>
        <v>#DIV/0!</v>
      </c>
    </row>
    <row r="426" spans="1:64" s="21" customFormat="1">
      <c r="A426" s="161" t="s">
        <v>725</v>
      </c>
      <c r="B426" s="75" t="s">
        <v>815</v>
      </c>
      <c r="C426" s="75"/>
      <c r="D426" s="75"/>
      <c r="E426" s="75"/>
      <c r="F426" s="75"/>
      <c r="G426" s="148">
        <f>SUM(G420:G425)</f>
        <v>1</v>
      </c>
      <c r="H426" s="148">
        <f t="shared" ref="H426:BL426" si="807">SUM(H420:H425)</f>
        <v>1</v>
      </c>
      <c r="I426" s="148">
        <f t="shared" si="807"/>
        <v>0.99999999999999989</v>
      </c>
      <c r="J426" s="148">
        <f t="shared" si="807"/>
        <v>0.99999999999999989</v>
      </c>
      <c r="K426" s="148">
        <f t="shared" si="807"/>
        <v>1</v>
      </c>
      <c r="L426" s="148">
        <f t="shared" si="807"/>
        <v>1.0000000000000002</v>
      </c>
      <c r="M426" s="148">
        <f t="shared" si="807"/>
        <v>1</v>
      </c>
      <c r="N426" s="148">
        <f t="shared" si="807"/>
        <v>1</v>
      </c>
      <c r="O426" s="148">
        <f t="shared" si="807"/>
        <v>0.99999999999999989</v>
      </c>
      <c r="P426" s="148">
        <f t="shared" si="807"/>
        <v>1</v>
      </c>
      <c r="Q426" s="148">
        <f t="shared" si="807"/>
        <v>1</v>
      </c>
      <c r="R426" s="148">
        <f t="shared" si="807"/>
        <v>0.99999999999999989</v>
      </c>
      <c r="S426" s="148">
        <f t="shared" si="807"/>
        <v>1</v>
      </c>
      <c r="T426" s="148">
        <f t="shared" si="807"/>
        <v>1</v>
      </c>
      <c r="U426" s="148">
        <f t="shared" si="807"/>
        <v>1</v>
      </c>
      <c r="V426" s="148">
        <f t="shared" si="807"/>
        <v>1</v>
      </c>
      <c r="W426" s="148">
        <f t="shared" si="807"/>
        <v>1</v>
      </c>
      <c r="X426" s="148">
        <f t="shared" si="807"/>
        <v>1</v>
      </c>
      <c r="Y426" s="148">
        <f t="shared" si="807"/>
        <v>0.99999999999999989</v>
      </c>
      <c r="Z426" s="148">
        <f t="shared" si="807"/>
        <v>1</v>
      </c>
      <c r="AA426" s="148">
        <f t="shared" si="807"/>
        <v>1</v>
      </c>
      <c r="AB426" s="148">
        <f t="shared" si="807"/>
        <v>1</v>
      </c>
      <c r="AC426" s="148">
        <f t="shared" si="807"/>
        <v>1</v>
      </c>
      <c r="AD426" s="148">
        <f t="shared" si="807"/>
        <v>1</v>
      </c>
      <c r="AE426" s="148">
        <f t="shared" si="807"/>
        <v>1</v>
      </c>
      <c r="AF426" s="148">
        <f t="shared" si="807"/>
        <v>1</v>
      </c>
      <c r="AG426" s="148">
        <f t="shared" si="807"/>
        <v>1</v>
      </c>
      <c r="AH426" s="148">
        <f t="shared" si="807"/>
        <v>1.0000000000000002</v>
      </c>
      <c r="AI426" s="148">
        <f t="shared" si="807"/>
        <v>0.99999999999999989</v>
      </c>
      <c r="AJ426" s="148">
        <f t="shared" si="807"/>
        <v>1</v>
      </c>
      <c r="AK426" s="148">
        <f t="shared" si="807"/>
        <v>1</v>
      </c>
      <c r="AL426" s="148">
        <f t="shared" si="807"/>
        <v>1</v>
      </c>
      <c r="AM426" s="148">
        <f t="shared" si="807"/>
        <v>1</v>
      </c>
      <c r="AN426" s="148">
        <f t="shared" si="807"/>
        <v>1</v>
      </c>
      <c r="AO426" s="148">
        <f t="shared" si="807"/>
        <v>1</v>
      </c>
      <c r="AP426" s="148">
        <f t="shared" si="807"/>
        <v>1</v>
      </c>
      <c r="AQ426" s="148">
        <f t="shared" si="807"/>
        <v>1</v>
      </c>
      <c r="AR426" s="148">
        <f t="shared" si="807"/>
        <v>1.0000000000000002</v>
      </c>
      <c r="AS426" s="148">
        <f t="shared" si="807"/>
        <v>0.99999999999999978</v>
      </c>
      <c r="AT426" s="148">
        <f t="shared" si="807"/>
        <v>0.99999999999999978</v>
      </c>
      <c r="AU426" s="148">
        <f t="shared" si="807"/>
        <v>1</v>
      </c>
      <c r="AV426" s="148">
        <f t="shared" si="807"/>
        <v>1</v>
      </c>
      <c r="AW426" s="148">
        <f t="shared" si="807"/>
        <v>0.99999999999999989</v>
      </c>
      <c r="AX426" s="148">
        <f t="shared" si="807"/>
        <v>1.0000000000000002</v>
      </c>
      <c r="AY426" s="148">
        <f t="shared" si="807"/>
        <v>1</v>
      </c>
      <c r="AZ426" s="148">
        <f t="shared" si="807"/>
        <v>0.99999999999999989</v>
      </c>
      <c r="BA426" s="148">
        <f t="shared" si="807"/>
        <v>0.99999999999999989</v>
      </c>
      <c r="BB426" s="148">
        <f t="shared" si="807"/>
        <v>0.99999999999999978</v>
      </c>
      <c r="BC426" s="148">
        <f t="shared" si="807"/>
        <v>1</v>
      </c>
      <c r="BD426" s="148">
        <f t="shared" si="807"/>
        <v>0.99999999999999989</v>
      </c>
      <c r="BE426" s="148">
        <f t="shared" si="807"/>
        <v>1</v>
      </c>
      <c r="BF426" s="148">
        <f t="shared" si="807"/>
        <v>0.99999999999999989</v>
      </c>
      <c r="BG426" s="148">
        <f t="shared" si="807"/>
        <v>1</v>
      </c>
      <c r="BH426" s="148">
        <f t="shared" si="807"/>
        <v>1</v>
      </c>
      <c r="BI426" s="148">
        <f t="shared" si="807"/>
        <v>1</v>
      </c>
      <c r="BJ426" s="148">
        <f t="shared" si="807"/>
        <v>1</v>
      </c>
      <c r="BK426" s="148">
        <f t="shared" si="807"/>
        <v>1</v>
      </c>
      <c r="BL426" s="148" t="e">
        <f t="shared" si="807"/>
        <v>#DIV/0!</v>
      </c>
    </row>
    <row r="437" spans="1:66" s="20" customFormat="1">
      <c r="J437" s="20">
        <f>1960</f>
        <v>1960</v>
      </c>
      <c r="K437" s="20">
        <f t="shared" ref="K437:AP437" si="808">J437+1</f>
        <v>1961</v>
      </c>
      <c r="L437" s="20">
        <f t="shared" si="808"/>
        <v>1962</v>
      </c>
      <c r="M437" s="20">
        <f t="shared" si="808"/>
        <v>1963</v>
      </c>
      <c r="N437" s="20">
        <f t="shared" si="808"/>
        <v>1964</v>
      </c>
      <c r="O437" s="20">
        <f t="shared" si="808"/>
        <v>1965</v>
      </c>
      <c r="P437" s="20">
        <f t="shared" si="808"/>
        <v>1966</v>
      </c>
      <c r="Q437" s="20">
        <f t="shared" si="808"/>
        <v>1967</v>
      </c>
      <c r="R437" s="20">
        <f t="shared" si="808"/>
        <v>1968</v>
      </c>
      <c r="S437" s="20">
        <f t="shared" si="808"/>
        <v>1969</v>
      </c>
      <c r="T437" s="20">
        <f t="shared" si="808"/>
        <v>1970</v>
      </c>
      <c r="U437" s="20">
        <f t="shared" si="808"/>
        <v>1971</v>
      </c>
      <c r="V437" s="20">
        <f t="shared" si="808"/>
        <v>1972</v>
      </c>
      <c r="W437" s="20">
        <f t="shared" si="808"/>
        <v>1973</v>
      </c>
      <c r="X437" s="20">
        <f t="shared" si="808"/>
        <v>1974</v>
      </c>
      <c r="Y437" s="20">
        <f t="shared" si="808"/>
        <v>1975</v>
      </c>
      <c r="Z437" s="20">
        <f t="shared" si="808"/>
        <v>1976</v>
      </c>
      <c r="AA437" s="20">
        <f t="shared" si="808"/>
        <v>1977</v>
      </c>
      <c r="AB437" s="20">
        <f t="shared" si="808"/>
        <v>1978</v>
      </c>
      <c r="AC437" s="20">
        <f t="shared" si="808"/>
        <v>1979</v>
      </c>
      <c r="AD437" s="20">
        <f t="shared" si="808"/>
        <v>1980</v>
      </c>
      <c r="AE437" s="20">
        <f t="shared" si="808"/>
        <v>1981</v>
      </c>
      <c r="AF437" s="20">
        <f t="shared" si="808"/>
        <v>1982</v>
      </c>
      <c r="AG437" s="20">
        <f t="shared" si="808"/>
        <v>1983</v>
      </c>
      <c r="AH437" s="20">
        <f t="shared" si="808"/>
        <v>1984</v>
      </c>
      <c r="AI437" s="20">
        <f t="shared" si="808"/>
        <v>1985</v>
      </c>
      <c r="AJ437" s="20">
        <f t="shared" si="808"/>
        <v>1986</v>
      </c>
      <c r="AK437" s="20">
        <f t="shared" si="808"/>
        <v>1987</v>
      </c>
      <c r="AL437" s="20">
        <f t="shared" si="808"/>
        <v>1988</v>
      </c>
      <c r="AM437" s="20">
        <f t="shared" si="808"/>
        <v>1989</v>
      </c>
      <c r="AN437" s="20">
        <f t="shared" si="808"/>
        <v>1990</v>
      </c>
      <c r="AO437" s="20">
        <f t="shared" si="808"/>
        <v>1991</v>
      </c>
      <c r="AP437" s="20">
        <f t="shared" si="808"/>
        <v>1992</v>
      </c>
      <c r="AQ437" s="20">
        <f t="shared" ref="AQ437:BK437" si="809">AP437+1</f>
        <v>1993</v>
      </c>
      <c r="AR437" s="20">
        <f t="shared" si="809"/>
        <v>1994</v>
      </c>
      <c r="AS437" s="20">
        <f t="shared" si="809"/>
        <v>1995</v>
      </c>
      <c r="AT437" s="20">
        <f t="shared" si="809"/>
        <v>1996</v>
      </c>
      <c r="AU437" s="20">
        <f t="shared" si="809"/>
        <v>1997</v>
      </c>
      <c r="AV437" s="20">
        <f t="shared" si="809"/>
        <v>1998</v>
      </c>
      <c r="AW437" s="20">
        <f t="shared" si="809"/>
        <v>1999</v>
      </c>
      <c r="AX437" s="20">
        <f t="shared" si="809"/>
        <v>2000</v>
      </c>
      <c r="AY437" s="20">
        <f t="shared" si="809"/>
        <v>2001</v>
      </c>
      <c r="AZ437" s="20">
        <f t="shared" si="809"/>
        <v>2002</v>
      </c>
      <c r="BA437" s="20">
        <f t="shared" si="809"/>
        <v>2003</v>
      </c>
      <c r="BB437" s="20">
        <f t="shared" si="809"/>
        <v>2004</v>
      </c>
      <c r="BC437" s="20">
        <f t="shared" si="809"/>
        <v>2005</v>
      </c>
      <c r="BD437" s="20">
        <f t="shared" si="809"/>
        <v>2006</v>
      </c>
      <c r="BE437" s="20">
        <f t="shared" si="809"/>
        <v>2007</v>
      </c>
      <c r="BF437" s="20">
        <f t="shared" si="809"/>
        <v>2008</v>
      </c>
      <c r="BG437" s="20">
        <f t="shared" si="809"/>
        <v>2009</v>
      </c>
      <c r="BH437" s="20">
        <f t="shared" si="809"/>
        <v>2010</v>
      </c>
      <c r="BI437" s="20">
        <f t="shared" si="809"/>
        <v>2011</v>
      </c>
      <c r="BJ437" s="20">
        <f t="shared" si="809"/>
        <v>2012</v>
      </c>
      <c r="BK437" s="20">
        <f t="shared" si="809"/>
        <v>2013</v>
      </c>
    </row>
    <row r="438" spans="1:66">
      <c r="A438" t="s">
        <v>7</v>
      </c>
      <c r="B438" t="s">
        <v>92</v>
      </c>
      <c r="C438" t="s">
        <v>17</v>
      </c>
      <c r="D438" t="s">
        <v>327</v>
      </c>
      <c r="E438">
        <v>3</v>
      </c>
      <c r="I438" t="s">
        <v>11</v>
      </c>
      <c r="J438">
        <v>95</v>
      </c>
      <c r="K438">
        <v>115</v>
      </c>
      <c r="L438">
        <v>122</v>
      </c>
      <c r="M438">
        <v>114</v>
      </c>
      <c r="N438">
        <v>144</v>
      </c>
      <c r="O438">
        <v>169</v>
      </c>
      <c r="P438">
        <v>195</v>
      </c>
      <c r="Q438">
        <v>230</v>
      </c>
      <c r="R438">
        <v>262</v>
      </c>
      <c r="S438">
        <v>312</v>
      </c>
      <c r="T438">
        <v>365</v>
      </c>
      <c r="U438">
        <v>420</v>
      </c>
      <c r="V438">
        <v>550</v>
      </c>
      <c r="W438">
        <v>642</v>
      </c>
      <c r="X438">
        <v>676</v>
      </c>
      <c r="Y438">
        <v>694</v>
      </c>
      <c r="Z438">
        <v>783</v>
      </c>
      <c r="AA438">
        <v>815</v>
      </c>
      <c r="AB438">
        <v>868</v>
      </c>
      <c r="AC438">
        <v>921</v>
      </c>
      <c r="AD438">
        <v>1051</v>
      </c>
      <c r="AE438">
        <v>1096</v>
      </c>
      <c r="AF438">
        <v>1148</v>
      </c>
      <c r="AG438">
        <v>1257</v>
      </c>
      <c r="AH438">
        <v>1233</v>
      </c>
      <c r="AI438">
        <v>1461</v>
      </c>
      <c r="AJ438">
        <v>1519</v>
      </c>
      <c r="AK438">
        <v>1643</v>
      </c>
      <c r="AL438">
        <v>1883</v>
      </c>
      <c r="AM438">
        <v>2006</v>
      </c>
      <c r="AN438">
        <v>2158</v>
      </c>
      <c r="AO438">
        <v>2207</v>
      </c>
      <c r="AP438">
        <v>2298</v>
      </c>
      <c r="AQ438">
        <v>2358</v>
      </c>
      <c r="AR438">
        <v>2578</v>
      </c>
      <c r="AS438">
        <v>2542</v>
      </c>
      <c r="AT438">
        <v>2919</v>
      </c>
      <c r="AU438">
        <v>3409</v>
      </c>
      <c r="AV438">
        <v>3534</v>
      </c>
      <c r="AW438">
        <v>3866</v>
      </c>
      <c r="AX438">
        <v>4301</v>
      </c>
      <c r="AY438">
        <v>4408</v>
      </c>
      <c r="AZ438">
        <v>4577</v>
      </c>
      <c r="BA438">
        <v>4921</v>
      </c>
      <c r="BB438">
        <v>5217</v>
      </c>
      <c r="BC438">
        <v>5488</v>
      </c>
      <c r="BD438">
        <v>6288</v>
      </c>
      <c r="BE438">
        <v>6367</v>
      </c>
      <c r="BF438">
        <v>6859</v>
      </c>
      <c r="BG438">
        <v>6966</v>
      </c>
      <c r="BH438">
        <v>7213</v>
      </c>
      <c r="BI438">
        <v>6991</v>
      </c>
      <c r="BJ438">
        <v>6897</v>
      </c>
      <c r="BK438">
        <v>6498</v>
      </c>
      <c r="BL438">
        <v>6045</v>
      </c>
      <c r="BM438">
        <v>6234</v>
      </c>
      <c r="BN438">
        <v>6182</v>
      </c>
    </row>
    <row r="439" spans="1:66">
      <c r="A439" t="s">
        <v>7</v>
      </c>
      <c r="B439" t="s">
        <v>59</v>
      </c>
      <c r="C439" t="s">
        <v>17</v>
      </c>
      <c r="D439" t="s">
        <v>311</v>
      </c>
      <c r="E439">
        <v>4</v>
      </c>
      <c r="I439" t="s">
        <v>11</v>
      </c>
      <c r="J439">
        <v>169</v>
      </c>
      <c r="K439">
        <v>199</v>
      </c>
      <c r="L439">
        <v>207</v>
      </c>
      <c r="M439">
        <v>249</v>
      </c>
      <c r="N439">
        <v>251</v>
      </c>
      <c r="O439">
        <v>283</v>
      </c>
      <c r="P439">
        <v>355</v>
      </c>
      <c r="Q439">
        <v>464</v>
      </c>
      <c r="R439">
        <v>549</v>
      </c>
      <c r="S439">
        <v>650</v>
      </c>
      <c r="T439">
        <v>763</v>
      </c>
      <c r="U439">
        <v>783</v>
      </c>
      <c r="V439">
        <v>866</v>
      </c>
      <c r="W439">
        <v>933</v>
      </c>
      <c r="X439">
        <v>979</v>
      </c>
      <c r="Y439">
        <v>1066</v>
      </c>
      <c r="Z439">
        <v>1213</v>
      </c>
      <c r="AA439">
        <v>1239</v>
      </c>
      <c r="AB439">
        <v>1374</v>
      </c>
      <c r="AC439">
        <v>1524</v>
      </c>
      <c r="AD439">
        <v>1682</v>
      </c>
      <c r="AE439">
        <v>1752</v>
      </c>
      <c r="AF439">
        <v>1745</v>
      </c>
      <c r="AG439">
        <v>1876</v>
      </c>
      <c r="AH439">
        <v>2018</v>
      </c>
      <c r="AI439">
        <v>1999</v>
      </c>
      <c r="AJ439">
        <v>2140</v>
      </c>
      <c r="AK439">
        <v>2283</v>
      </c>
      <c r="AL439">
        <v>2328</v>
      </c>
      <c r="AM439">
        <v>2538</v>
      </c>
      <c r="AN439">
        <v>2598</v>
      </c>
      <c r="AO439">
        <v>2656</v>
      </c>
      <c r="AP439">
        <v>2701</v>
      </c>
      <c r="AQ439">
        <v>2783</v>
      </c>
      <c r="AR439">
        <v>2990</v>
      </c>
      <c r="AS439">
        <v>3094</v>
      </c>
      <c r="AT439">
        <v>3226</v>
      </c>
      <c r="AU439">
        <v>3448</v>
      </c>
      <c r="AV439">
        <v>3586</v>
      </c>
      <c r="AW439">
        <v>3907</v>
      </c>
      <c r="AX439">
        <v>3751</v>
      </c>
      <c r="AY439">
        <v>4272</v>
      </c>
      <c r="AZ439">
        <v>4354</v>
      </c>
      <c r="BA439">
        <v>4663</v>
      </c>
      <c r="BB439">
        <v>4991</v>
      </c>
      <c r="BC439">
        <v>5381</v>
      </c>
      <c r="BD439">
        <v>5837</v>
      </c>
      <c r="BE439">
        <v>5865</v>
      </c>
      <c r="BF439">
        <v>5971</v>
      </c>
      <c r="BG439">
        <v>6140</v>
      </c>
      <c r="BH439">
        <v>6507</v>
      </c>
      <c r="BI439">
        <v>6544</v>
      </c>
      <c r="BJ439">
        <v>6456</v>
      </c>
      <c r="BK439">
        <v>6110</v>
      </c>
      <c r="BL439">
        <v>6080</v>
      </c>
      <c r="BM439">
        <v>6025</v>
      </c>
      <c r="BN439">
        <v>5989</v>
      </c>
    </row>
    <row r="440" spans="1:66">
      <c r="A440" t="s">
        <v>7</v>
      </c>
      <c r="B440" t="s">
        <v>94</v>
      </c>
      <c r="C440" t="s">
        <v>17</v>
      </c>
      <c r="D440" t="s">
        <v>338</v>
      </c>
      <c r="E440">
        <v>3</v>
      </c>
      <c r="I440" t="s">
        <v>11</v>
      </c>
      <c r="J440">
        <v>30</v>
      </c>
      <c r="K440">
        <v>39</v>
      </c>
      <c r="L440">
        <v>38</v>
      </c>
      <c r="M440">
        <v>48</v>
      </c>
      <c r="N440">
        <v>61</v>
      </c>
      <c r="O440">
        <v>72</v>
      </c>
      <c r="P440">
        <v>60</v>
      </c>
      <c r="Q440">
        <v>59</v>
      </c>
      <c r="R440">
        <v>72</v>
      </c>
      <c r="S440">
        <v>77</v>
      </c>
      <c r="T440">
        <v>95</v>
      </c>
      <c r="U440">
        <v>98</v>
      </c>
      <c r="V440">
        <v>102</v>
      </c>
      <c r="W440">
        <v>113</v>
      </c>
      <c r="X440">
        <v>119</v>
      </c>
      <c r="Y440">
        <v>128</v>
      </c>
      <c r="Z440">
        <v>131</v>
      </c>
      <c r="AA440">
        <v>135</v>
      </c>
      <c r="AB440">
        <v>151</v>
      </c>
      <c r="AC440">
        <v>165</v>
      </c>
      <c r="AD440">
        <v>183</v>
      </c>
      <c r="AE440">
        <v>206</v>
      </c>
      <c r="AF440">
        <v>202</v>
      </c>
      <c r="AG440">
        <v>225</v>
      </c>
      <c r="AH440">
        <v>235</v>
      </c>
      <c r="AI440">
        <v>269</v>
      </c>
      <c r="AJ440">
        <v>273</v>
      </c>
      <c r="AK440">
        <v>295</v>
      </c>
      <c r="AL440">
        <v>269</v>
      </c>
      <c r="AM440">
        <v>284</v>
      </c>
      <c r="AN440">
        <v>304</v>
      </c>
      <c r="AO440">
        <v>311</v>
      </c>
      <c r="AP440">
        <v>314</v>
      </c>
      <c r="AQ440">
        <v>296</v>
      </c>
      <c r="AR440">
        <v>345</v>
      </c>
      <c r="AS440">
        <v>419</v>
      </c>
      <c r="AT440">
        <v>407</v>
      </c>
      <c r="AU440">
        <v>353</v>
      </c>
      <c r="AV440">
        <v>361</v>
      </c>
      <c r="AW440">
        <v>394</v>
      </c>
      <c r="AX440">
        <v>431</v>
      </c>
      <c r="AY440">
        <v>445</v>
      </c>
      <c r="AZ440">
        <v>429</v>
      </c>
      <c r="BA440">
        <v>434</v>
      </c>
      <c r="BB440">
        <v>446</v>
      </c>
      <c r="BC440">
        <v>455</v>
      </c>
      <c r="BD440">
        <v>499</v>
      </c>
      <c r="BE440">
        <v>495</v>
      </c>
      <c r="BF440">
        <v>492</v>
      </c>
      <c r="BG440">
        <v>472</v>
      </c>
      <c r="BH440">
        <v>357</v>
      </c>
      <c r="BI440">
        <v>349</v>
      </c>
      <c r="BJ440">
        <v>344</v>
      </c>
      <c r="BK440">
        <v>388</v>
      </c>
      <c r="BL440">
        <v>444</v>
      </c>
      <c r="BM440">
        <v>501</v>
      </c>
      <c r="BN440">
        <v>515</v>
      </c>
    </row>
    <row r="442" spans="1:66">
      <c r="A442" t="s">
        <v>733</v>
      </c>
      <c r="B442" s="80" t="s">
        <v>585</v>
      </c>
      <c r="J442">
        <f t="shared" ref="J442:AO442" si="810">J438/SUM(J$438:J$440)</f>
        <v>0.3231292517006803</v>
      </c>
      <c r="K442">
        <f t="shared" si="810"/>
        <v>0.32577903682719545</v>
      </c>
      <c r="L442">
        <f t="shared" si="810"/>
        <v>0.33242506811989103</v>
      </c>
      <c r="M442">
        <f t="shared" si="810"/>
        <v>0.27737226277372262</v>
      </c>
      <c r="N442">
        <f t="shared" si="810"/>
        <v>0.31578947368421051</v>
      </c>
      <c r="O442">
        <f t="shared" si="810"/>
        <v>0.32251908396946566</v>
      </c>
      <c r="P442">
        <f t="shared" si="810"/>
        <v>0.31967213114754101</v>
      </c>
      <c r="Q442">
        <f t="shared" si="810"/>
        <v>0.3054448871181939</v>
      </c>
      <c r="R442">
        <f t="shared" si="810"/>
        <v>0.29671574178935445</v>
      </c>
      <c r="S442">
        <f t="shared" si="810"/>
        <v>0.30028873917228105</v>
      </c>
      <c r="T442">
        <f t="shared" si="810"/>
        <v>0.29844644317252655</v>
      </c>
      <c r="U442">
        <f t="shared" si="810"/>
        <v>0.32282859338970021</v>
      </c>
      <c r="V442">
        <f t="shared" si="810"/>
        <v>0.36231884057971014</v>
      </c>
      <c r="W442">
        <f t="shared" si="810"/>
        <v>0.38033175355450238</v>
      </c>
      <c r="X442">
        <f t="shared" si="810"/>
        <v>0.38105975197294251</v>
      </c>
      <c r="Y442">
        <f t="shared" si="810"/>
        <v>0.36758474576271188</v>
      </c>
      <c r="Z442">
        <f t="shared" si="810"/>
        <v>0.36812411847672777</v>
      </c>
      <c r="AA442">
        <f t="shared" si="810"/>
        <v>0.37231612608497033</v>
      </c>
      <c r="AB442">
        <f t="shared" si="810"/>
        <v>0.36272461345591306</v>
      </c>
      <c r="AC442">
        <f t="shared" si="810"/>
        <v>0.35287356321839081</v>
      </c>
      <c r="AD442">
        <f t="shared" si="810"/>
        <v>0.3604252400548697</v>
      </c>
      <c r="AE442">
        <f t="shared" si="810"/>
        <v>0.35887360838244925</v>
      </c>
      <c r="AF442">
        <f t="shared" si="810"/>
        <v>0.37092084006462034</v>
      </c>
      <c r="AG442">
        <f t="shared" si="810"/>
        <v>0.37432995830851695</v>
      </c>
      <c r="AH442">
        <f t="shared" si="810"/>
        <v>0.35370051635111877</v>
      </c>
      <c r="AI442">
        <f t="shared" si="810"/>
        <v>0.3917940466613033</v>
      </c>
      <c r="AJ442">
        <f t="shared" si="810"/>
        <v>0.38631739572736523</v>
      </c>
      <c r="AK442">
        <f t="shared" si="810"/>
        <v>0.3892442549158967</v>
      </c>
      <c r="AL442">
        <f t="shared" si="810"/>
        <v>0.42031249999999998</v>
      </c>
      <c r="AM442">
        <f t="shared" si="810"/>
        <v>0.41549295774647887</v>
      </c>
      <c r="AN442">
        <f t="shared" si="810"/>
        <v>0.42648221343873516</v>
      </c>
      <c r="AO442">
        <f t="shared" si="810"/>
        <v>0.42655585620409742</v>
      </c>
      <c r="AP442">
        <f t="shared" ref="AP442:BK442" si="811">AP438/SUM(AP$438:AP$440)</f>
        <v>0.43252399774138905</v>
      </c>
      <c r="AQ442">
        <f t="shared" si="811"/>
        <v>0.43369505241861322</v>
      </c>
      <c r="AR442">
        <f t="shared" si="811"/>
        <v>0.43598849991544053</v>
      </c>
      <c r="AS442">
        <f t="shared" si="811"/>
        <v>0.41981833195706025</v>
      </c>
      <c r="AT442">
        <f t="shared" si="811"/>
        <v>0.44551282051282054</v>
      </c>
      <c r="AU442">
        <f t="shared" si="811"/>
        <v>0.47281553398058251</v>
      </c>
      <c r="AV442">
        <f t="shared" si="811"/>
        <v>0.47239673840395668</v>
      </c>
      <c r="AW442">
        <f t="shared" si="811"/>
        <v>0.47336843394147177</v>
      </c>
      <c r="AX442">
        <f t="shared" si="811"/>
        <v>0.50701402805611218</v>
      </c>
      <c r="AY442">
        <f t="shared" si="811"/>
        <v>0.48306849315068495</v>
      </c>
      <c r="AZ442">
        <f t="shared" si="811"/>
        <v>0.48899572649572648</v>
      </c>
      <c r="BA442">
        <f t="shared" si="811"/>
        <v>0.49121581153922939</v>
      </c>
      <c r="BB442">
        <f t="shared" si="811"/>
        <v>0.48967523934672424</v>
      </c>
      <c r="BC442">
        <f t="shared" si="811"/>
        <v>0.4846344048039562</v>
      </c>
      <c r="BD442">
        <f t="shared" si="811"/>
        <v>0.49809885931558934</v>
      </c>
      <c r="BE442">
        <f t="shared" si="811"/>
        <v>0.50027500589298346</v>
      </c>
      <c r="BF442">
        <f t="shared" si="811"/>
        <v>0.51486263323825254</v>
      </c>
      <c r="BG442">
        <f t="shared" si="811"/>
        <v>0.51303579319487402</v>
      </c>
      <c r="BH442">
        <f t="shared" si="811"/>
        <v>0.51239610712509764</v>
      </c>
      <c r="BI442">
        <f t="shared" si="811"/>
        <v>0.50352924229328722</v>
      </c>
      <c r="BJ442">
        <f t="shared" si="811"/>
        <v>0.50354092136964301</v>
      </c>
      <c r="BK442">
        <f t="shared" si="811"/>
        <v>0.5</v>
      </c>
    </row>
    <row r="443" spans="1:66">
      <c r="A443" t="s">
        <v>59</v>
      </c>
      <c r="B443" s="80" t="s">
        <v>585</v>
      </c>
      <c r="J443">
        <f t="shared" ref="J443:AO443" si="812">J439/SUM(J$438:J$440)</f>
        <v>0.57482993197278909</v>
      </c>
      <c r="K443">
        <f t="shared" si="812"/>
        <v>0.5637393767705382</v>
      </c>
      <c r="L443">
        <f t="shared" si="812"/>
        <v>0.56403269754768393</v>
      </c>
      <c r="M443">
        <f t="shared" si="812"/>
        <v>0.6058394160583942</v>
      </c>
      <c r="N443">
        <f t="shared" si="812"/>
        <v>0.55043859649122806</v>
      </c>
      <c r="O443">
        <f t="shared" si="812"/>
        <v>0.54007633587786263</v>
      </c>
      <c r="P443">
        <f t="shared" si="812"/>
        <v>0.58196721311475408</v>
      </c>
      <c r="Q443">
        <f t="shared" si="812"/>
        <v>0.61620185922974768</v>
      </c>
      <c r="R443">
        <f t="shared" si="812"/>
        <v>0.62174405436013591</v>
      </c>
      <c r="S443">
        <f t="shared" si="812"/>
        <v>0.6256015399422522</v>
      </c>
      <c r="T443">
        <f t="shared" si="812"/>
        <v>0.62387571545380216</v>
      </c>
      <c r="U443">
        <f t="shared" si="812"/>
        <v>0.60184473481936973</v>
      </c>
      <c r="V443">
        <f t="shared" si="812"/>
        <v>0.57048748353096179</v>
      </c>
      <c r="W443">
        <f t="shared" si="812"/>
        <v>0.55272511848341233</v>
      </c>
      <c r="X443">
        <f t="shared" si="812"/>
        <v>0.55186020293122884</v>
      </c>
      <c r="Y443">
        <f t="shared" si="812"/>
        <v>0.5646186440677966</v>
      </c>
      <c r="Z443">
        <f t="shared" si="812"/>
        <v>0.57028678890456042</v>
      </c>
      <c r="AA443">
        <f t="shared" si="812"/>
        <v>0.56601187756966653</v>
      </c>
      <c r="AB443">
        <f t="shared" si="812"/>
        <v>0.57417467613873796</v>
      </c>
      <c r="AC443">
        <f t="shared" si="812"/>
        <v>0.58390804597701151</v>
      </c>
      <c r="AD443">
        <f t="shared" si="812"/>
        <v>0.5768175582990398</v>
      </c>
      <c r="AE443">
        <f t="shared" si="812"/>
        <v>0.5736738703339882</v>
      </c>
      <c r="AF443">
        <f t="shared" si="812"/>
        <v>0.5638126009693053</v>
      </c>
      <c r="AG443">
        <f t="shared" si="812"/>
        <v>0.55866587254318045</v>
      </c>
      <c r="AH443">
        <f t="shared" si="812"/>
        <v>0.57888697647733789</v>
      </c>
      <c r="AI443">
        <f t="shared" si="812"/>
        <v>0.53606865111289892</v>
      </c>
      <c r="AJ443">
        <f t="shared" si="812"/>
        <v>0.54425228891149546</v>
      </c>
      <c r="AK443">
        <f t="shared" si="812"/>
        <v>0.54086709310589909</v>
      </c>
      <c r="AL443">
        <f t="shared" si="812"/>
        <v>0.51964285714285718</v>
      </c>
      <c r="AM443">
        <f t="shared" si="812"/>
        <v>0.52568351284175641</v>
      </c>
      <c r="AN443">
        <f t="shared" si="812"/>
        <v>0.51343873517786565</v>
      </c>
      <c r="AO443">
        <f t="shared" si="812"/>
        <v>0.51333591032083492</v>
      </c>
      <c r="AP443">
        <f t="shared" ref="AP443:BK443" si="813">AP439/SUM(AP$438:AP$440)</f>
        <v>0.50837568228872576</v>
      </c>
      <c r="AQ443">
        <f t="shared" si="813"/>
        <v>0.51186315983078901</v>
      </c>
      <c r="AR443">
        <f t="shared" si="813"/>
        <v>0.50566548283443258</v>
      </c>
      <c r="AS443">
        <f t="shared" si="813"/>
        <v>0.51098265895953754</v>
      </c>
      <c r="AT443">
        <f t="shared" si="813"/>
        <v>0.4923687423687424</v>
      </c>
      <c r="AU443">
        <f t="shared" si="813"/>
        <v>0.47822468793342582</v>
      </c>
      <c r="AV443">
        <f t="shared" si="813"/>
        <v>0.47934768079133805</v>
      </c>
      <c r="AW443">
        <f t="shared" si="813"/>
        <v>0.47838863719848168</v>
      </c>
      <c r="AX443">
        <f t="shared" si="813"/>
        <v>0.44217847459625131</v>
      </c>
      <c r="AY443">
        <f t="shared" si="813"/>
        <v>0.46816438356164386</v>
      </c>
      <c r="AZ443">
        <f t="shared" si="813"/>
        <v>0.46517094017094018</v>
      </c>
      <c r="BA443">
        <f t="shared" si="813"/>
        <v>0.46546216809742463</v>
      </c>
      <c r="BB443">
        <f t="shared" si="813"/>
        <v>0.46846254927726677</v>
      </c>
      <c r="BC443">
        <f t="shared" si="813"/>
        <v>0.47518544683857294</v>
      </c>
      <c r="BD443">
        <f t="shared" si="813"/>
        <v>0.46237325728770595</v>
      </c>
      <c r="BE443">
        <f t="shared" si="813"/>
        <v>0.46083130352793272</v>
      </c>
      <c r="BF443">
        <f t="shared" si="813"/>
        <v>0.44820597507881699</v>
      </c>
      <c r="BG443">
        <f t="shared" si="813"/>
        <v>0.4522020916187951</v>
      </c>
      <c r="BH443">
        <f t="shared" si="813"/>
        <v>0.46224337571925839</v>
      </c>
      <c r="BI443">
        <f t="shared" si="813"/>
        <v>0.47133390953615673</v>
      </c>
      <c r="BJ443">
        <f t="shared" si="813"/>
        <v>0.47134408994670368</v>
      </c>
      <c r="BK443">
        <f t="shared" si="813"/>
        <v>0.47014465989535242</v>
      </c>
    </row>
    <row r="444" spans="1:66">
      <c r="A444" t="s">
        <v>734</v>
      </c>
      <c r="B444" s="80" t="s">
        <v>585</v>
      </c>
      <c r="J444">
        <f t="shared" ref="J444:AO444" si="814">J440/SUM(J$438:J$440)</f>
        <v>0.10204081632653061</v>
      </c>
      <c r="K444">
        <f t="shared" si="814"/>
        <v>0.11048158640226628</v>
      </c>
      <c r="L444">
        <f t="shared" si="814"/>
        <v>0.10354223433242507</v>
      </c>
      <c r="M444">
        <f t="shared" si="814"/>
        <v>0.11678832116788321</v>
      </c>
      <c r="N444">
        <f t="shared" si="814"/>
        <v>0.1337719298245614</v>
      </c>
      <c r="O444">
        <f t="shared" si="814"/>
        <v>0.13740458015267176</v>
      </c>
      <c r="P444">
        <f t="shared" si="814"/>
        <v>9.8360655737704916E-2</v>
      </c>
      <c r="Q444">
        <f t="shared" si="814"/>
        <v>7.8353253652058433E-2</v>
      </c>
      <c r="R444">
        <f t="shared" si="814"/>
        <v>8.1540203850509627E-2</v>
      </c>
      <c r="S444">
        <f t="shared" si="814"/>
        <v>7.4109720885466801E-2</v>
      </c>
      <c r="T444">
        <f t="shared" si="814"/>
        <v>7.76778413736713E-2</v>
      </c>
      <c r="U444">
        <f t="shared" si="814"/>
        <v>7.5326671790930055E-2</v>
      </c>
      <c r="V444">
        <f t="shared" si="814"/>
        <v>6.7193675889328064E-2</v>
      </c>
      <c r="W444">
        <f t="shared" si="814"/>
        <v>6.6943127962085305E-2</v>
      </c>
      <c r="X444">
        <f t="shared" si="814"/>
        <v>6.7080045095828641E-2</v>
      </c>
      <c r="Y444">
        <f t="shared" si="814"/>
        <v>6.7796610169491525E-2</v>
      </c>
      <c r="Z444">
        <f t="shared" si="814"/>
        <v>6.1589092618711802E-2</v>
      </c>
      <c r="AA444">
        <f t="shared" si="814"/>
        <v>6.1671996345363182E-2</v>
      </c>
      <c r="AB444">
        <f t="shared" si="814"/>
        <v>6.3100710405348939E-2</v>
      </c>
      <c r="AC444">
        <f t="shared" si="814"/>
        <v>6.3218390804597707E-2</v>
      </c>
      <c r="AD444">
        <f t="shared" si="814"/>
        <v>6.2757201646090541E-2</v>
      </c>
      <c r="AE444">
        <f t="shared" si="814"/>
        <v>6.7452521283562536E-2</v>
      </c>
      <c r="AF444">
        <f t="shared" si="814"/>
        <v>6.526655896607432E-2</v>
      </c>
      <c r="AG444">
        <f t="shared" si="814"/>
        <v>6.7004169148302567E-2</v>
      </c>
      <c r="AH444">
        <f t="shared" si="814"/>
        <v>6.7412507171543318E-2</v>
      </c>
      <c r="AI444">
        <f t="shared" si="814"/>
        <v>7.2137302225797797E-2</v>
      </c>
      <c r="AJ444">
        <f t="shared" si="814"/>
        <v>6.9430315361139375E-2</v>
      </c>
      <c r="AK444">
        <f t="shared" si="814"/>
        <v>6.9888651978204222E-2</v>
      </c>
      <c r="AL444">
        <f t="shared" si="814"/>
        <v>6.0044642857142859E-2</v>
      </c>
      <c r="AM444">
        <f t="shared" si="814"/>
        <v>5.8823529411764705E-2</v>
      </c>
      <c r="AN444">
        <f t="shared" si="814"/>
        <v>6.007905138339921E-2</v>
      </c>
      <c r="AO444">
        <f t="shared" si="814"/>
        <v>6.0108233475067649E-2</v>
      </c>
      <c r="AP444">
        <f t="shared" ref="AP444:BK444" si="815">AP440/SUM(AP$438:AP$440)</f>
        <v>5.9100319969885184E-2</v>
      </c>
      <c r="AQ444">
        <f t="shared" si="815"/>
        <v>5.4441787750597756E-2</v>
      </c>
      <c r="AR444">
        <f t="shared" si="815"/>
        <v>5.8346017250126836E-2</v>
      </c>
      <c r="AS444">
        <f t="shared" si="815"/>
        <v>6.9199009083402152E-2</v>
      </c>
      <c r="AT444">
        <f t="shared" si="815"/>
        <v>6.211843711843712E-2</v>
      </c>
      <c r="AU444">
        <f t="shared" si="815"/>
        <v>4.8959778085991681E-2</v>
      </c>
      <c r="AV444">
        <f t="shared" si="815"/>
        <v>4.8255580804705253E-2</v>
      </c>
      <c r="AW444">
        <f t="shared" si="815"/>
        <v>4.8242928860046531E-2</v>
      </c>
      <c r="AX444">
        <f t="shared" si="815"/>
        <v>5.0807497347636447E-2</v>
      </c>
      <c r="AY444">
        <f t="shared" si="815"/>
        <v>4.876712328767123E-2</v>
      </c>
      <c r="AZ444">
        <f t="shared" si="815"/>
        <v>4.583333333333333E-2</v>
      </c>
      <c r="BA444">
        <f t="shared" si="815"/>
        <v>4.3322020363345974E-2</v>
      </c>
      <c r="BB444">
        <f t="shared" si="815"/>
        <v>4.1862211376009012E-2</v>
      </c>
      <c r="BC444">
        <f t="shared" si="815"/>
        <v>4.0180148357470857E-2</v>
      </c>
      <c r="BD444">
        <f t="shared" si="815"/>
        <v>3.952788339670469E-2</v>
      </c>
      <c r="BE444">
        <f t="shared" si="815"/>
        <v>3.8893690579083838E-2</v>
      </c>
      <c r="BF444">
        <f t="shared" si="815"/>
        <v>3.6931391682930491E-2</v>
      </c>
      <c r="BG444">
        <f t="shared" si="815"/>
        <v>3.4762115186330829E-2</v>
      </c>
      <c r="BH444">
        <f t="shared" si="815"/>
        <v>2.5360517155643959E-2</v>
      </c>
      <c r="BI444">
        <f t="shared" si="815"/>
        <v>2.5136848170556034E-2</v>
      </c>
      <c r="BJ444">
        <f t="shared" si="815"/>
        <v>2.5114988683653354E-2</v>
      </c>
      <c r="BK444">
        <f t="shared" si="815"/>
        <v>2.9855340104647583E-2</v>
      </c>
    </row>
    <row r="445" spans="1:66">
      <c r="A445" t="s">
        <v>725</v>
      </c>
      <c r="J445">
        <f t="shared" ref="J445:AO445" si="816">SUM(J442:J444)</f>
        <v>1</v>
      </c>
      <c r="K445">
        <f t="shared" si="816"/>
        <v>0.99999999999999989</v>
      </c>
      <c r="L445">
        <f t="shared" si="816"/>
        <v>1</v>
      </c>
      <c r="M445">
        <f t="shared" si="816"/>
        <v>1</v>
      </c>
      <c r="N445">
        <f t="shared" si="816"/>
        <v>1</v>
      </c>
      <c r="O445">
        <f t="shared" si="816"/>
        <v>1</v>
      </c>
      <c r="P445">
        <f t="shared" si="816"/>
        <v>1</v>
      </c>
      <c r="Q445">
        <f t="shared" si="816"/>
        <v>1</v>
      </c>
      <c r="R445">
        <f t="shared" si="816"/>
        <v>1</v>
      </c>
      <c r="S445">
        <f t="shared" si="816"/>
        <v>1</v>
      </c>
      <c r="T445">
        <f t="shared" si="816"/>
        <v>1</v>
      </c>
      <c r="U445">
        <f t="shared" si="816"/>
        <v>1</v>
      </c>
      <c r="V445">
        <f t="shared" si="816"/>
        <v>1</v>
      </c>
      <c r="W445">
        <f t="shared" si="816"/>
        <v>1</v>
      </c>
      <c r="X445">
        <f t="shared" si="816"/>
        <v>1</v>
      </c>
      <c r="Y445">
        <f t="shared" si="816"/>
        <v>1</v>
      </c>
      <c r="Z445">
        <f t="shared" si="816"/>
        <v>1</v>
      </c>
      <c r="AA445">
        <f t="shared" si="816"/>
        <v>1</v>
      </c>
      <c r="AB445">
        <f t="shared" si="816"/>
        <v>1</v>
      </c>
      <c r="AC445">
        <f t="shared" si="816"/>
        <v>1</v>
      </c>
      <c r="AD445">
        <f t="shared" si="816"/>
        <v>1</v>
      </c>
      <c r="AE445">
        <f t="shared" si="816"/>
        <v>0.99999999999999989</v>
      </c>
      <c r="AF445">
        <f t="shared" si="816"/>
        <v>1</v>
      </c>
      <c r="AG445">
        <f t="shared" si="816"/>
        <v>1</v>
      </c>
      <c r="AH445">
        <f t="shared" si="816"/>
        <v>1</v>
      </c>
      <c r="AI445">
        <f t="shared" si="816"/>
        <v>1</v>
      </c>
      <c r="AJ445">
        <f t="shared" si="816"/>
        <v>1</v>
      </c>
      <c r="AK445">
        <f t="shared" si="816"/>
        <v>1</v>
      </c>
      <c r="AL445">
        <f t="shared" si="816"/>
        <v>1</v>
      </c>
      <c r="AM445">
        <f t="shared" si="816"/>
        <v>1</v>
      </c>
      <c r="AN445">
        <f t="shared" si="816"/>
        <v>1</v>
      </c>
      <c r="AO445">
        <f t="shared" si="816"/>
        <v>1</v>
      </c>
      <c r="AP445">
        <f t="shared" ref="AP445:BK445" si="817">SUM(AP442:AP444)</f>
        <v>1</v>
      </c>
      <c r="AQ445">
        <f t="shared" si="817"/>
        <v>0.99999999999999989</v>
      </c>
      <c r="AR445">
        <f t="shared" si="817"/>
        <v>1</v>
      </c>
      <c r="AS445">
        <f t="shared" si="817"/>
        <v>0.99999999999999989</v>
      </c>
      <c r="AT445">
        <f t="shared" si="817"/>
        <v>1</v>
      </c>
      <c r="AU445">
        <f t="shared" si="817"/>
        <v>1</v>
      </c>
      <c r="AV445">
        <f t="shared" si="817"/>
        <v>1</v>
      </c>
      <c r="AW445">
        <f t="shared" si="817"/>
        <v>1</v>
      </c>
      <c r="AX445">
        <f t="shared" si="817"/>
        <v>1</v>
      </c>
      <c r="AY445">
        <f t="shared" si="817"/>
        <v>1</v>
      </c>
      <c r="AZ445">
        <f t="shared" si="817"/>
        <v>0.99999999999999989</v>
      </c>
      <c r="BA445">
        <f t="shared" si="817"/>
        <v>1</v>
      </c>
      <c r="BB445">
        <f t="shared" si="817"/>
        <v>1</v>
      </c>
      <c r="BC445">
        <f t="shared" si="817"/>
        <v>1</v>
      </c>
      <c r="BD445">
        <f t="shared" si="817"/>
        <v>0.99999999999999989</v>
      </c>
      <c r="BE445">
        <f t="shared" si="817"/>
        <v>1</v>
      </c>
      <c r="BF445">
        <f t="shared" si="817"/>
        <v>1</v>
      </c>
      <c r="BG445">
        <f t="shared" si="817"/>
        <v>1</v>
      </c>
      <c r="BH445">
        <f t="shared" si="817"/>
        <v>1</v>
      </c>
      <c r="BI445">
        <f t="shared" si="817"/>
        <v>1</v>
      </c>
      <c r="BJ445">
        <f t="shared" si="817"/>
        <v>1</v>
      </c>
      <c r="BK445">
        <f t="shared" si="817"/>
        <v>1</v>
      </c>
    </row>
  </sheetData>
  <mergeCells count="28">
    <mergeCell ref="A325:E325"/>
    <mergeCell ref="A381:B381"/>
    <mergeCell ref="A406:B406"/>
    <mergeCell ref="A289:B289"/>
    <mergeCell ref="A214:B214"/>
    <mergeCell ref="A218:B218"/>
    <mergeCell ref="A227:B227"/>
    <mergeCell ref="A232:B232"/>
    <mergeCell ref="A277:B277"/>
    <mergeCell ref="A296:B296"/>
    <mergeCell ref="A300:B300"/>
    <mergeCell ref="A311:B311"/>
    <mergeCell ref="A316:B316"/>
    <mergeCell ref="A320:B320"/>
    <mergeCell ref="A4:E4"/>
    <mergeCell ref="A157:E157"/>
    <mergeCell ref="A204:E204"/>
    <mergeCell ref="A166:B166"/>
    <mergeCell ref="A170:B170"/>
    <mergeCell ref="A174:B174"/>
    <mergeCell ref="A178:B178"/>
    <mergeCell ref="A182:B182"/>
    <mergeCell ref="A195:B195"/>
    <mergeCell ref="A46:B46"/>
    <mergeCell ref="A63:B63"/>
    <mergeCell ref="A82:B82"/>
    <mergeCell ref="A100:B100"/>
    <mergeCell ref="A126:B126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"/>
  <dimension ref="A2:BH168"/>
  <sheetViews>
    <sheetView topLeftCell="A74" workbookViewId="0">
      <selection activeCell="B77" sqref="B77:F96"/>
    </sheetView>
  </sheetViews>
  <sheetFormatPr baseColWidth="10" defaultColWidth="8.83203125" defaultRowHeight="13"/>
  <cols>
    <col min="1" max="1" width="7.83203125" customWidth="1"/>
    <col min="2" max="2" width="49.6640625" bestFit="1" customWidth="1"/>
    <col min="3" max="3" width="34" customWidth="1"/>
    <col min="4" max="4" width="24.5" customWidth="1"/>
    <col min="5" max="5" width="30.33203125" bestFit="1" customWidth="1"/>
    <col min="6" max="6" width="46.1640625" customWidth="1"/>
    <col min="7" max="7" width="17.5" customWidth="1"/>
    <col min="8" max="8" width="18" customWidth="1"/>
    <col min="9" max="9" width="13.83203125" customWidth="1"/>
  </cols>
  <sheetData>
    <row r="2" spans="1:6" ht="15">
      <c r="A2" s="350" t="s">
        <v>379</v>
      </c>
      <c r="B2" s="350"/>
      <c r="C2" s="350"/>
      <c r="D2" s="350"/>
      <c r="E2" s="350"/>
    </row>
    <row r="4" spans="1:6">
      <c r="B4" s="11" t="s">
        <v>8</v>
      </c>
      <c r="C4" s="11" t="s">
        <v>95</v>
      </c>
      <c r="D4" s="11" t="s">
        <v>359</v>
      </c>
      <c r="E4" s="11" t="s">
        <v>358</v>
      </c>
      <c r="F4" s="11" t="s">
        <v>357</v>
      </c>
    </row>
    <row r="5" spans="1:6">
      <c r="B5" s="10" t="s">
        <v>378</v>
      </c>
      <c r="C5" s="10" t="s">
        <v>84</v>
      </c>
      <c r="D5" s="10" t="s">
        <v>362</v>
      </c>
      <c r="E5" s="10" t="s">
        <v>59</v>
      </c>
      <c r="F5" s="10" t="s">
        <v>77</v>
      </c>
    </row>
    <row r="6" spans="1:6">
      <c r="B6" s="10" t="s">
        <v>377</v>
      </c>
      <c r="C6" s="10" t="s">
        <v>93</v>
      </c>
      <c r="D6" s="10" t="s">
        <v>88</v>
      </c>
      <c r="E6" s="10" t="s">
        <v>92</v>
      </c>
      <c r="F6" s="10" t="s">
        <v>80</v>
      </c>
    </row>
    <row r="7" spans="1:6">
      <c r="B7" s="10" t="s">
        <v>376</v>
      </c>
      <c r="C7" s="10" t="s">
        <v>75</v>
      </c>
      <c r="D7" s="10" t="s">
        <v>55</v>
      </c>
      <c r="E7" s="10" t="s">
        <v>94</v>
      </c>
      <c r="F7" s="10" t="s">
        <v>81</v>
      </c>
    </row>
    <row r="8" spans="1:6">
      <c r="B8" s="10" t="s">
        <v>375</v>
      </c>
      <c r="C8" s="10" t="s">
        <v>72</v>
      </c>
      <c r="D8" s="10" t="s">
        <v>65</v>
      </c>
      <c r="E8" s="10" t="s">
        <v>86</v>
      </c>
      <c r="F8" s="10"/>
    </row>
    <row r="9" spans="1:6">
      <c r="B9" s="10" t="s">
        <v>374</v>
      </c>
      <c r="C9" s="10" t="s">
        <v>53</v>
      </c>
      <c r="D9" s="10" t="s">
        <v>361</v>
      </c>
      <c r="E9" s="10" t="s">
        <v>69</v>
      </c>
      <c r="F9" s="10"/>
    </row>
    <row r="10" spans="1:6">
      <c r="B10" s="10" t="s">
        <v>373</v>
      </c>
      <c r="C10" s="10" t="s">
        <v>83</v>
      </c>
      <c r="D10" s="10" t="s">
        <v>360</v>
      </c>
      <c r="E10" s="10"/>
      <c r="F10" s="10"/>
    </row>
    <row r="11" spans="1:6">
      <c r="B11" s="10" t="s">
        <v>372</v>
      </c>
      <c r="C11" s="10" t="s">
        <v>82</v>
      </c>
      <c r="D11" s="10" t="s">
        <v>87</v>
      </c>
      <c r="E11" s="10"/>
      <c r="F11" s="10"/>
    </row>
    <row r="12" spans="1:6">
      <c r="B12" s="10" t="s">
        <v>371</v>
      </c>
      <c r="C12" s="10" t="s">
        <v>85</v>
      </c>
      <c r="D12" s="10" t="s">
        <v>68</v>
      </c>
      <c r="E12" s="10"/>
      <c r="F12" s="10"/>
    </row>
    <row r="13" spans="1:6">
      <c r="B13" s="10" t="s">
        <v>370</v>
      </c>
      <c r="C13" s="10" t="s">
        <v>66</v>
      </c>
      <c r="D13" s="10"/>
      <c r="E13" s="10"/>
      <c r="F13" s="10"/>
    </row>
    <row r="14" spans="1:6">
      <c r="B14" s="10" t="s">
        <v>369</v>
      </c>
      <c r="C14" s="10" t="s">
        <v>51</v>
      </c>
      <c r="D14" s="10"/>
      <c r="E14" s="10"/>
      <c r="F14" s="10"/>
    </row>
    <row r="15" spans="1:6">
      <c r="B15" s="10" t="s">
        <v>368</v>
      </c>
      <c r="C15" s="10" t="s">
        <v>91</v>
      </c>
      <c r="D15" s="10"/>
      <c r="E15" s="10"/>
      <c r="F15" s="10"/>
    </row>
    <row r="16" spans="1:6">
      <c r="B16" s="10" t="s">
        <v>367</v>
      </c>
      <c r="C16" s="10" t="s">
        <v>54</v>
      </c>
      <c r="D16" s="10"/>
      <c r="E16" s="10"/>
      <c r="F16" s="10"/>
    </row>
    <row r="17" spans="2:6">
      <c r="B17" s="10" t="s">
        <v>366</v>
      </c>
      <c r="C17" s="10" t="s">
        <v>71</v>
      </c>
      <c r="D17" s="10"/>
      <c r="E17" s="10"/>
      <c r="F17" s="10"/>
    </row>
    <row r="18" spans="2:6">
      <c r="B18" s="10" t="s">
        <v>365</v>
      </c>
      <c r="C18" s="10"/>
      <c r="D18" s="10"/>
      <c r="E18" s="10"/>
      <c r="F18" s="10"/>
    </row>
    <row r="19" spans="2:6">
      <c r="B19" s="10" t="s">
        <v>364</v>
      </c>
      <c r="C19" s="10"/>
      <c r="D19" s="10"/>
      <c r="E19" s="10"/>
      <c r="F19" s="10"/>
    </row>
    <row r="20" spans="2:6">
      <c r="B20" s="10" t="s">
        <v>363</v>
      </c>
      <c r="C20" s="10"/>
      <c r="D20" s="10"/>
      <c r="E20" s="10"/>
      <c r="F20" s="10"/>
    </row>
    <row r="21" spans="2:6">
      <c r="B21" s="10" t="s">
        <v>33</v>
      </c>
      <c r="C21" s="10"/>
      <c r="D21" s="10"/>
      <c r="E21" s="10"/>
      <c r="F21" s="10"/>
    </row>
    <row r="24" spans="2:6">
      <c r="B24" s="10" t="s">
        <v>378</v>
      </c>
      <c r="C24" s="10" t="s">
        <v>8</v>
      </c>
    </row>
    <row r="25" spans="2:6">
      <c r="B25" s="10" t="s">
        <v>377</v>
      </c>
      <c r="C25" s="10" t="s">
        <v>8</v>
      </c>
    </row>
    <row r="26" spans="2:6">
      <c r="B26" s="10" t="s">
        <v>376</v>
      </c>
      <c r="C26" s="10" t="s">
        <v>8</v>
      </c>
    </row>
    <row r="27" spans="2:6">
      <c r="B27" s="10" t="s">
        <v>375</v>
      </c>
      <c r="C27" s="10" t="s">
        <v>8</v>
      </c>
    </row>
    <row r="28" spans="2:6">
      <c r="B28" s="10" t="s">
        <v>374</v>
      </c>
      <c r="C28" s="10" t="s">
        <v>8</v>
      </c>
    </row>
    <row r="29" spans="2:6">
      <c r="B29" s="10" t="s">
        <v>373</v>
      </c>
      <c r="C29" s="10" t="s">
        <v>8</v>
      </c>
    </row>
    <row r="30" spans="2:6">
      <c r="B30" s="10" t="s">
        <v>372</v>
      </c>
      <c r="C30" s="10" t="s">
        <v>8</v>
      </c>
    </row>
    <row r="31" spans="2:6">
      <c r="B31" s="10" t="s">
        <v>371</v>
      </c>
      <c r="C31" s="10" t="s">
        <v>8</v>
      </c>
    </row>
    <row r="32" spans="2:6">
      <c r="B32" s="10" t="s">
        <v>370</v>
      </c>
      <c r="C32" s="10" t="s">
        <v>8</v>
      </c>
    </row>
    <row r="33" spans="1:60">
      <c r="B33" s="10" t="s">
        <v>369</v>
      </c>
      <c r="C33" s="10" t="s">
        <v>8</v>
      </c>
    </row>
    <row r="34" spans="1:60">
      <c r="B34" s="10" t="s">
        <v>368</v>
      </c>
      <c r="C34" s="10" t="s">
        <v>8</v>
      </c>
    </row>
    <row r="35" spans="1:60">
      <c r="B35" s="10" t="s">
        <v>367</v>
      </c>
      <c r="C35" s="10" t="s">
        <v>8</v>
      </c>
    </row>
    <row r="36" spans="1:60">
      <c r="B36" s="10" t="s">
        <v>366</v>
      </c>
      <c r="C36" s="10" t="s">
        <v>8</v>
      </c>
    </row>
    <row r="37" spans="1:60">
      <c r="B37" s="10" t="s">
        <v>365</v>
      </c>
      <c r="C37" s="10" t="s">
        <v>8</v>
      </c>
    </row>
    <row r="38" spans="1:60">
      <c r="B38" s="10" t="s">
        <v>364</v>
      </c>
      <c r="C38" s="10" t="s">
        <v>8</v>
      </c>
    </row>
    <row r="39" spans="1:60">
      <c r="B39" s="10" t="s">
        <v>363</v>
      </c>
      <c r="C39" s="10" t="s">
        <v>8</v>
      </c>
    </row>
    <row r="40" spans="1:60">
      <c r="B40" s="10" t="s">
        <v>33</v>
      </c>
      <c r="C40" s="10" t="s">
        <v>8</v>
      </c>
    </row>
    <row r="41" spans="1:60">
      <c r="B41" s="10" t="s">
        <v>84</v>
      </c>
      <c r="C41" s="10" t="s">
        <v>95</v>
      </c>
    </row>
    <row r="42" spans="1:60">
      <c r="B42" s="10" t="s">
        <v>93</v>
      </c>
      <c r="C42" s="10" t="s">
        <v>95</v>
      </c>
    </row>
    <row r="43" spans="1:60">
      <c r="B43" s="10" t="s">
        <v>75</v>
      </c>
      <c r="C43" s="10" t="s">
        <v>95</v>
      </c>
    </row>
    <row r="44" spans="1:60">
      <c r="A44" s="137" t="s">
        <v>754</v>
      </c>
      <c r="B44" s="10"/>
      <c r="C44" s="10"/>
    </row>
    <row r="45" spans="1:60">
      <c r="B45" s="10" t="s">
        <v>72</v>
      </c>
      <c r="C45" s="10" t="s">
        <v>95</v>
      </c>
    </row>
    <row r="46" spans="1:60">
      <c r="B46" s="10" t="s">
        <v>53</v>
      </c>
      <c r="C46" s="10" t="s">
        <v>95</v>
      </c>
      <c r="V46" s="136"/>
      <c r="W46" s="136"/>
      <c r="X46" s="136"/>
      <c r="Y46" s="136"/>
      <c r="Z46" s="136"/>
      <c r="AA46" s="136"/>
      <c r="AB46" s="136"/>
      <c r="AC46" s="136"/>
      <c r="AD46" s="136"/>
      <c r="AE46" s="136"/>
      <c r="AF46" s="136"/>
      <c r="AG46" s="136"/>
      <c r="AH46" s="136"/>
      <c r="AI46" s="136"/>
      <c r="AJ46" s="136"/>
      <c r="AK46" s="136"/>
      <c r="AL46" s="136"/>
      <c r="AM46" s="136"/>
      <c r="AN46" s="136"/>
      <c r="AO46" s="136"/>
      <c r="AP46" s="136"/>
      <c r="AQ46" s="136"/>
      <c r="AR46" s="136"/>
      <c r="AS46" s="136"/>
      <c r="AT46" s="136"/>
      <c r="AU46" s="136"/>
      <c r="AV46" s="136"/>
      <c r="AW46" s="136"/>
      <c r="AX46" s="136"/>
      <c r="AY46" s="136"/>
      <c r="AZ46" s="136"/>
      <c r="BA46" s="136"/>
      <c r="BB46" s="136"/>
      <c r="BC46" s="136"/>
      <c r="BD46" s="136"/>
      <c r="BE46" s="136"/>
      <c r="BF46" s="136"/>
      <c r="BG46" s="136"/>
      <c r="BH46" s="136"/>
    </row>
    <row r="47" spans="1:60">
      <c r="B47" s="10" t="s">
        <v>83</v>
      </c>
      <c r="C47" s="10" t="s">
        <v>95</v>
      </c>
      <c r="V47" s="136"/>
      <c r="W47" s="136"/>
      <c r="X47" s="136"/>
      <c r="Y47" s="136"/>
      <c r="Z47" s="136"/>
      <c r="AA47" s="136"/>
      <c r="AB47" s="136"/>
      <c r="AC47" s="136"/>
      <c r="AD47" s="136"/>
      <c r="AE47" s="136"/>
      <c r="AF47" s="136"/>
      <c r="AG47" s="136"/>
      <c r="AH47" s="136"/>
      <c r="AI47" s="136"/>
      <c r="AJ47" s="136"/>
      <c r="AK47" s="136"/>
      <c r="AL47" s="136"/>
      <c r="AM47" s="136"/>
      <c r="AN47" s="136"/>
      <c r="AO47" s="136"/>
      <c r="AP47" s="136"/>
      <c r="AQ47" s="136"/>
      <c r="AR47" s="136"/>
      <c r="AS47" s="136"/>
      <c r="AT47" s="136"/>
      <c r="AU47" s="136"/>
      <c r="AV47" s="136"/>
      <c r="AW47" s="136"/>
      <c r="AX47" s="136"/>
      <c r="AY47" s="136"/>
      <c r="AZ47" s="136"/>
      <c r="BA47" s="136"/>
      <c r="BB47" s="136"/>
      <c r="BC47" s="136"/>
      <c r="BD47" s="136"/>
      <c r="BE47" s="136"/>
      <c r="BF47" s="136"/>
      <c r="BG47" s="136"/>
      <c r="BH47" s="136"/>
    </row>
    <row r="48" spans="1:60">
      <c r="B48" s="10" t="s">
        <v>82</v>
      </c>
      <c r="C48" s="10" t="s">
        <v>95</v>
      </c>
      <c r="V48" s="136"/>
      <c r="W48" s="136"/>
      <c r="X48" s="136"/>
      <c r="Y48" s="136"/>
      <c r="Z48" s="136"/>
      <c r="AA48" s="136"/>
      <c r="AB48" s="136"/>
      <c r="AC48" s="136"/>
      <c r="AD48" s="136"/>
      <c r="AE48" s="136"/>
      <c r="AF48" s="136"/>
      <c r="AG48" s="136"/>
      <c r="AH48" s="136"/>
      <c r="AI48" s="136"/>
      <c r="AJ48" s="136"/>
      <c r="AK48" s="136"/>
      <c r="AL48" s="136"/>
      <c r="AM48" s="136"/>
      <c r="AN48" s="136"/>
      <c r="AO48" s="136"/>
      <c r="AP48" s="136"/>
      <c r="AQ48" s="136"/>
      <c r="AR48" s="136"/>
      <c r="AS48" s="136"/>
      <c r="AT48" s="136"/>
      <c r="AU48" s="136"/>
      <c r="AV48" s="136"/>
      <c r="AW48" s="136"/>
      <c r="AX48" s="136"/>
      <c r="AY48" s="136"/>
      <c r="AZ48" s="136"/>
      <c r="BA48" s="136"/>
      <c r="BB48" s="136"/>
      <c r="BC48" s="136"/>
      <c r="BD48" s="136"/>
      <c r="BE48" s="136"/>
      <c r="BF48" s="136"/>
      <c r="BG48" s="136"/>
      <c r="BH48" s="136"/>
    </row>
    <row r="49" spans="2:60">
      <c r="B49" s="10" t="s">
        <v>85</v>
      </c>
      <c r="C49" s="10" t="s">
        <v>95</v>
      </c>
      <c r="V49" s="136"/>
      <c r="W49" s="136"/>
      <c r="X49" s="136"/>
      <c r="Y49" s="136"/>
      <c r="Z49" s="136"/>
      <c r="AA49" s="136"/>
      <c r="AB49" s="136"/>
      <c r="AC49" s="136"/>
      <c r="AD49" s="136"/>
      <c r="AE49" s="136"/>
      <c r="AF49" s="136"/>
      <c r="AG49" s="136"/>
      <c r="AH49" s="136"/>
      <c r="AI49" s="136"/>
      <c r="AJ49" s="136"/>
      <c r="AK49" s="136"/>
      <c r="AL49" s="136"/>
      <c r="AM49" s="136"/>
      <c r="AN49" s="136"/>
      <c r="AO49" s="136"/>
      <c r="AP49" s="136"/>
      <c r="AQ49" s="136"/>
      <c r="AR49" s="136"/>
      <c r="AS49" s="136"/>
      <c r="AT49" s="136"/>
      <c r="AU49" s="136"/>
      <c r="AV49" s="136"/>
      <c r="AW49" s="136"/>
      <c r="AX49" s="136"/>
      <c r="AY49" s="136"/>
      <c r="AZ49" s="136"/>
      <c r="BA49" s="136"/>
      <c r="BB49" s="136"/>
      <c r="BC49" s="136"/>
      <c r="BD49" s="136"/>
      <c r="BE49" s="136"/>
      <c r="BF49" s="136"/>
      <c r="BG49" s="136"/>
      <c r="BH49" s="136"/>
    </row>
    <row r="50" spans="2:60">
      <c r="B50" s="10" t="s">
        <v>66</v>
      </c>
      <c r="C50" s="10" t="s">
        <v>95</v>
      </c>
      <c r="V50" s="136"/>
      <c r="W50" s="136"/>
      <c r="X50" s="136"/>
      <c r="Y50" s="136"/>
      <c r="Z50" s="136"/>
      <c r="AA50" s="136"/>
      <c r="AB50" s="136"/>
      <c r="AC50" s="136"/>
      <c r="AD50" s="136"/>
      <c r="AE50" s="136"/>
      <c r="AF50" s="136"/>
      <c r="AG50" s="136"/>
      <c r="AH50" s="136"/>
      <c r="AI50" s="136"/>
      <c r="AJ50" s="136"/>
      <c r="AK50" s="136"/>
      <c r="AL50" s="136"/>
      <c r="AM50" s="136"/>
      <c r="AN50" s="136"/>
      <c r="AO50" s="136"/>
      <c r="AP50" s="136"/>
      <c r="AQ50" s="136"/>
      <c r="AR50" s="136"/>
      <c r="AS50" s="136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136"/>
      <c r="BF50" s="136"/>
      <c r="BG50" s="136"/>
      <c r="BH50" s="136"/>
    </row>
    <row r="51" spans="2:60">
      <c r="B51" s="10" t="s">
        <v>51</v>
      </c>
      <c r="C51" s="10" t="s">
        <v>95</v>
      </c>
      <c r="V51" s="136"/>
      <c r="W51" s="136"/>
      <c r="X51" s="136"/>
      <c r="Y51" s="136"/>
      <c r="Z51" s="136"/>
      <c r="AA51" s="136"/>
      <c r="AB51" s="136"/>
      <c r="AC51" s="136"/>
      <c r="AD51" s="136"/>
      <c r="AE51" s="136"/>
      <c r="AF51" s="136"/>
      <c r="AG51" s="136"/>
      <c r="AH51" s="136"/>
      <c r="AI51" s="136"/>
      <c r="AJ51" s="136"/>
      <c r="AK51" s="136"/>
      <c r="AL51" s="136"/>
      <c r="AM51" s="136"/>
      <c r="AN51" s="136"/>
      <c r="AO51" s="136"/>
      <c r="AP51" s="136"/>
      <c r="AQ51" s="136"/>
      <c r="AR51" s="136"/>
      <c r="AS51" s="136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</row>
    <row r="52" spans="2:60">
      <c r="B52" s="10" t="s">
        <v>91</v>
      </c>
      <c r="C52" s="10" t="s">
        <v>95</v>
      </c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</row>
    <row r="53" spans="2:60">
      <c r="B53" s="10" t="s">
        <v>54</v>
      </c>
      <c r="C53" s="10" t="s">
        <v>95</v>
      </c>
      <c r="V53" s="136"/>
      <c r="W53" s="136"/>
      <c r="X53" s="136"/>
      <c r="Y53" s="136"/>
      <c r="Z53" s="136"/>
      <c r="AA53" s="136"/>
      <c r="AB53" s="136"/>
      <c r="AC53" s="136"/>
      <c r="AD53" s="136"/>
      <c r="AE53" s="136"/>
      <c r="AF53" s="136"/>
      <c r="AG53" s="136"/>
      <c r="AH53" s="136"/>
      <c r="AI53" s="136"/>
      <c r="AJ53" s="136"/>
      <c r="AK53" s="136"/>
      <c r="AL53" s="136"/>
      <c r="AM53" s="136"/>
      <c r="AN53" s="136"/>
      <c r="AO53" s="136"/>
      <c r="AP53" s="136"/>
      <c r="AQ53" s="136"/>
      <c r="AR53" s="136"/>
      <c r="AS53" s="136"/>
      <c r="AT53" s="136"/>
      <c r="AU53" s="136"/>
      <c r="AV53" s="136"/>
      <c r="AW53" s="136"/>
      <c r="AX53" s="136"/>
      <c r="AY53" s="136"/>
      <c r="AZ53" s="136"/>
      <c r="BA53" s="136"/>
      <c r="BB53" s="136"/>
      <c r="BC53" s="136"/>
      <c r="BD53" s="136"/>
      <c r="BE53" s="136"/>
      <c r="BF53" s="136"/>
      <c r="BG53" s="136"/>
      <c r="BH53" s="136"/>
    </row>
    <row r="54" spans="2:60">
      <c r="B54" s="10" t="s">
        <v>71</v>
      </c>
      <c r="C54" s="10" t="s">
        <v>95</v>
      </c>
      <c r="V54" s="136"/>
      <c r="W54" s="136"/>
      <c r="X54" s="136"/>
      <c r="Y54" s="136"/>
      <c r="Z54" s="136"/>
      <c r="AA54" s="136"/>
      <c r="AB54" s="136"/>
      <c r="AC54" s="136"/>
      <c r="AD54" s="136"/>
      <c r="AE54" s="136"/>
      <c r="AF54" s="136"/>
      <c r="AG54" s="136"/>
      <c r="AH54" s="136"/>
      <c r="AI54" s="136"/>
      <c r="AJ54" s="136"/>
      <c r="AK54" s="136"/>
      <c r="AL54" s="136"/>
      <c r="AM54" s="136"/>
      <c r="AN54" s="136"/>
      <c r="AO54" s="136"/>
      <c r="AP54" s="136"/>
      <c r="AQ54" s="136"/>
      <c r="AR54" s="136"/>
      <c r="AS54" s="136"/>
      <c r="AT54" s="136"/>
      <c r="AU54" s="136"/>
      <c r="AV54" s="136"/>
      <c r="AW54" s="136"/>
      <c r="AX54" s="136"/>
      <c r="AY54" s="136"/>
      <c r="AZ54" s="136"/>
      <c r="BA54" s="136"/>
      <c r="BB54" s="136"/>
      <c r="BC54" s="136"/>
      <c r="BD54" s="136"/>
      <c r="BE54" s="136"/>
      <c r="BF54" s="136"/>
      <c r="BG54" s="136"/>
      <c r="BH54" s="136"/>
    </row>
    <row r="55" spans="2:60">
      <c r="B55" s="10" t="s">
        <v>362</v>
      </c>
      <c r="C55" s="10" t="s">
        <v>359</v>
      </c>
      <c r="V55" s="136"/>
      <c r="W55" s="136"/>
      <c r="X55" s="136"/>
      <c r="Y55" s="136"/>
      <c r="Z55" s="136"/>
      <c r="AA55" s="136"/>
      <c r="AB55" s="136"/>
      <c r="AC55" s="136"/>
      <c r="AD55" s="136"/>
      <c r="AE55" s="136"/>
      <c r="AF55" s="136"/>
      <c r="AG55" s="136"/>
      <c r="AH55" s="136"/>
      <c r="AI55" s="136"/>
      <c r="AJ55" s="136"/>
      <c r="AK55" s="136"/>
      <c r="AL55" s="136"/>
      <c r="AM55" s="136"/>
      <c r="AN55" s="136"/>
      <c r="AO55" s="136"/>
      <c r="AP55" s="136"/>
      <c r="AQ55" s="136"/>
      <c r="AR55" s="136"/>
      <c r="AS55" s="136"/>
      <c r="AT55" s="136"/>
      <c r="AU55" s="136"/>
      <c r="AV55" s="136"/>
      <c r="AW55" s="136"/>
      <c r="AX55" s="136"/>
      <c r="AY55" s="136"/>
      <c r="AZ55" s="136"/>
      <c r="BA55" s="136"/>
      <c r="BB55" s="136"/>
      <c r="BC55" s="136"/>
      <c r="BD55" s="136"/>
      <c r="BE55" s="136"/>
      <c r="BF55" s="136"/>
      <c r="BG55" s="136"/>
      <c r="BH55" s="136"/>
    </row>
    <row r="56" spans="2:60">
      <c r="B56" s="10" t="s">
        <v>88</v>
      </c>
      <c r="C56" s="10" t="s">
        <v>359</v>
      </c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</row>
    <row r="57" spans="2:60">
      <c r="B57" s="10" t="s">
        <v>55</v>
      </c>
      <c r="C57" s="10" t="s">
        <v>359</v>
      </c>
      <c r="V57" s="136"/>
      <c r="W57" s="136"/>
      <c r="X57" s="136"/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  <c r="AJ57" s="136"/>
      <c r="AK57" s="136"/>
      <c r="AL57" s="136"/>
      <c r="AM57" s="136"/>
      <c r="AN57" s="136"/>
      <c r="AO57" s="136"/>
      <c r="AP57" s="136"/>
      <c r="AQ57" s="136"/>
      <c r="AR57" s="136"/>
      <c r="AS57" s="136"/>
      <c r="AT57" s="136"/>
      <c r="AU57" s="136"/>
      <c r="AV57" s="136"/>
      <c r="AW57" s="136"/>
      <c r="AX57" s="136"/>
      <c r="AY57" s="136"/>
      <c r="AZ57" s="136"/>
      <c r="BA57" s="136"/>
      <c r="BB57" s="136"/>
      <c r="BC57" s="136"/>
      <c r="BD57" s="136"/>
      <c r="BE57" s="136"/>
      <c r="BF57" s="136"/>
      <c r="BG57" s="136"/>
      <c r="BH57" s="136"/>
    </row>
    <row r="58" spans="2:60">
      <c r="B58" s="10" t="s">
        <v>65</v>
      </c>
      <c r="C58" s="10" t="s">
        <v>359</v>
      </c>
      <c r="V58" s="136"/>
      <c r="W58" s="136"/>
      <c r="X58" s="136"/>
      <c r="Y58" s="136"/>
      <c r="Z58" s="136"/>
      <c r="AA58" s="136"/>
      <c r="AB58" s="136"/>
      <c r="AC58" s="136"/>
      <c r="AD58" s="136"/>
      <c r="AE58" s="136"/>
      <c r="AF58" s="136"/>
      <c r="AG58" s="136"/>
      <c r="AH58" s="136"/>
      <c r="AI58" s="136"/>
      <c r="AJ58" s="136"/>
      <c r="AK58" s="136"/>
      <c r="AL58" s="136"/>
      <c r="AM58" s="136"/>
      <c r="AN58" s="136"/>
      <c r="AO58" s="136"/>
      <c r="AP58" s="136"/>
      <c r="AQ58" s="136"/>
      <c r="AR58" s="136"/>
      <c r="AS58" s="136"/>
      <c r="AT58" s="136"/>
      <c r="AU58" s="136"/>
      <c r="AV58" s="136"/>
      <c r="AW58" s="136"/>
      <c r="AX58" s="136"/>
      <c r="AY58" s="136"/>
      <c r="AZ58" s="136"/>
      <c r="BA58" s="136"/>
      <c r="BB58" s="136"/>
      <c r="BC58" s="136"/>
      <c r="BD58" s="136"/>
      <c r="BE58" s="136"/>
      <c r="BF58" s="136"/>
      <c r="BG58" s="136"/>
      <c r="BH58" s="136"/>
    </row>
    <row r="59" spans="2:60">
      <c r="B59" s="10" t="s">
        <v>361</v>
      </c>
      <c r="C59" s="10" t="s">
        <v>359</v>
      </c>
    </row>
    <row r="60" spans="2:60">
      <c r="B60" s="10" t="s">
        <v>360</v>
      </c>
      <c r="C60" s="10" t="s">
        <v>359</v>
      </c>
    </row>
    <row r="61" spans="2:60">
      <c r="B61" s="10" t="s">
        <v>53</v>
      </c>
      <c r="C61" s="10" t="s">
        <v>359</v>
      </c>
    </row>
    <row r="62" spans="2:60">
      <c r="B62" s="10" t="s">
        <v>83</v>
      </c>
      <c r="C62" s="10" t="s">
        <v>359</v>
      </c>
    </row>
    <row r="63" spans="2:60">
      <c r="B63" s="10" t="s">
        <v>82</v>
      </c>
      <c r="C63" s="10" t="s">
        <v>358</v>
      </c>
    </row>
    <row r="64" spans="2:60">
      <c r="B64" s="10" t="s">
        <v>85</v>
      </c>
      <c r="C64" s="10" t="s">
        <v>358</v>
      </c>
    </row>
    <row r="65" spans="1:8">
      <c r="B65" s="10" t="s">
        <v>66</v>
      </c>
      <c r="C65" s="10" t="s">
        <v>358</v>
      </c>
    </row>
    <row r="66" spans="1:8">
      <c r="B66" s="10" t="s">
        <v>51</v>
      </c>
      <c r="C66" s="10" t="s">
        <v>358</v>
      </c>
    </row>
    <row r="67" spans="1:8">
      <c r="B67" s="10" t="s">
        <v>91</v>
      </c>
      <c r="C67" s="10" t="s">
        <v>358</v>
      </c>
    </row>
    <row r="68" spans="1:8">
      <c r="B68" s="10" t="s">
        <v>54</v>
      </c>
      <c r="C68" s="10" t="s">
        <v>357</v>
      </c>
    </row>
    <row r="69" spans="1:8">
      <c r="B69" s="10" t="s">
        <v>71</v>
      </c>
      <c r="C69" s="10" t="s">
        <v>357</v>
      </c>
    </row>
    <row r="70" spans="1:8">
      <c r="B70" s="10" t="s">
        <v>362</v>
      </c>
      <c r="C70" s="10" t="s">
        <v>357</v>
      </c>
    </row>
    <row r="71" spans="1:8">
      <c r="B71" s="10" t="s">
        <v>88</v>
      </c>
    </row>
    <row r="72" spans="1:8">
      <c r="B72" s="10" t="s">
        <v>55</v>
      </c>
    </row>
    <row r="75" spans="1:8" ht="15">
      <c r="A75" s="350" t="s">
        <v>380</v>
      </c>
      <c r="B75" s="350"/>
      <c r="C75" s="350"/>
      <c r="D75" s="350"/>
      <c r="E75" s="350"/>
    </row>
    <row r="77" spans="1:8">
      <c r="B77" s="15" t="s">
        <v>391</v>
      </c>
      <c r="C77" s="15" t="s">
        <v>392</v>
      </c>
      <c r="D77" s="15" t="s">
        <v>394</v>
      </c>
      <c r="E77" s="15" t="s">
        <v>393</v>
      </c>
      <c r="F77" s="15" t="s">
        <v>17</v>
      </c>
      <c r="H77" s="15" t="s">
        <v>395</v>
      </c>
    </row>
    <row r="78" spans="1:8">
      <c r="B78" s="10" t="s">
        <v>23</v>
      </c>
      <c r="C78" s="10" t="s">
        <v>18</v>
      </c>
      <c r="D78" s="10" t="s">
        <v>21</v>
      </c>
      <c r="E78" s="10" t="s">
        <v>34</v>
      </c>
      <c r="F78" s="10" t="s">
        <v>17</v>
      </c>
      <c r="H78" s="10" t="s">
        <v>145</v>
      </c>
    </row>
    <row r="79" spans="1:8">
      <c r="B79" s="10" t="s">
        <v>25</v>
      </c>
      <c r="C79" s="10" t="s">
        <v>19</v>
      </c>
      <c r="D79" s="10"/>
      <c r="E79" s="10" t="s">
        <v>57</v>
      </c>
      <c r="F79" s="10"/>
      <c r="H79" s="10" t="s">
        <v>396</v>
      </c>
    </row>
    <row r="80" spans="1:8">
      <c r="B80" s="10" t="s">
        <v>16</v>
      </c>
      <c r="C80" s="10" t="s">
        <v>40</v>
      </c>
      <c r="D80" s="10"/>
      <c r="E80" s="10" t="s">
        <v>36</v>
      </c>
      <c r="F80" s="10"/>
      <c r="H80" s="10"/>
    </row>
    <row r="81" spans="2:8">
      <c r="B81" s="10" t="s">
        <v>26</v>
      </c>
      <c r="C81" s="10" t="s">
        <v>56</v>
      </c>
      <c r="D81" s="10"/>
      <c r="E81" s="10" t="s">
        <v>58</v>
      </c>
      <c r="F81" s="10"/>
      <c r="H81" s="10"/>
    </row>
    <row r="82" spans="2:8">
      <c r="B82" s="10" t="s">
        <v>27</v>
      </c>
      <c r="C82" s="10" t="s">
        <v>61</v>
      </c>
      <c r="D82" s="10"/>
      <c r="E82" s="10" t="s">
        <v>67</v>
      </c>
      <c r="F82" s="10"/>
      <c r="H82" s="10"/>
    </row>
    <row r="83" spans="2:8">
      <c r="B83" s="10" t="s">
        <v>28</v>
      </c>
      <c r="C83" s="10" t="s">
        <v>74</v>
      </c>
      <c r="D83" s="10"/>
      <c r="E83" s="10" t="s">
        <v>63</v>
      </c>
      <c r="F83" s="10"/>
      <c r="H83" s="10"/>
    </row>
    <row r="84" spans="2:8">
      <c r="B84" s="10" t="s">
        <v>20</v>
      </c>
      <c r="C84" s="10" t="s">
        <v>10</v>
      </c>
      <c r="D84" s="10"/>
      <c r="E84" s="10" t="s">
        <v>73</v>
      </c>
      <c r="F84" s="10"/>
      <c r="H84" s="10"/>
    </row>
    <row r="85" spans="2:8">
      <c r="B85" s="10" t="s">
        <v>22</v>
      </c>
      <c r="C85" s="10" t="s">
        <v>43</v>
      </c>
      <c r="D85" s="10"/>
      <c r="E85" s="10" t="s">
        <v>46</v>
      </c>
      <c r="F85" s="10"/>
      <c r="H85" s="10"/>
    </row>
    <row r="86" spans="2:8">
      <c r="B86" s="10" t="s">
        <v>32</v>
      </c>
      <c r="C86" s="10" t="s">
        <v>90</v>
      </c>
      <c r="D86" s="10"/>
      <c r="E86" s="10" t="s">
        <v>47</v>
      </c>
      <c r="F86" s="10"/>
      <c r="H86" s="10"/>
    </row>
    <row r="87" spans="2:8">
      <c r="B87" s="10" t="s">
        <v>49</v>
      </c>
      <c r="C87" s="10" t="s">
        <v>89</v>
      </c>
      <c r="D87" s="10"/>
      <c r="E87" s="10" t="s">
        <v>60</v>
      </c>
      <c r="F87" s="10"/>
      <c r="H87" s="10"/>
    </row>
    <row r="88" spans="2:8">
      <c r="B88" s="10" t="s">
        <v>64</v>
      </c>
      <c r="C88" s="10" t="s">
        <v>70</v>
      </c>
      <c r="D88" s="10"/>
      <c r="E88" s="10" t="s">
        <v>62</v>
      </c>
      <c r="F88" s="10"/>
      <c r="H88" s="10"/>
    </row>
    <row r="89" spans="2:8">
      <c r="B89" s="10" t="s">
        <v>29</v>
      </c>
      <c r="C89" s="10" t="s">
        <v>41</v>
      </c>
      <c r="D89" s="10"/>
      <c r="E89" s="10"/>
      <c r="F89" s="10"/>
      <c r="H89" s="10"/>
    </row>
    <row r="90" spans="2:8">
      <c r="B90" s="10" t="s">
        <v>31</v>
      </c>
      <c r="C90" s="10" t="s">
        <v>76</v>
      </c>
      <c r="D90" s="10"/>
      <c r="E90" s="10"/>
      <c r="F90" s="10"/>
      <c r="H90" s="10"/>
    </row>
    <row r="91" spans="2:8">
      <c r="B91" s="10"/>
      <c r="C91" s="10" t="s">
        <v>79</v>
      </c>
      <c r="D91" s="10"/>
      <c r="E91" s="10"/>
      <c r="F91" s="10"/>
      <c r="H91" s="10"/>
    </row>
    <row r="92" spans="2:8">
      <c r="B92" s="10"/>
      <c r="C92" s="10" t="s">
        <v>42</v>
      </c>
      <c r="D92" s="10"/>
      <c r="E92" s="10"/>
      <c r="F92" s="10"/>
      <c r="H92" s="10"/>
    </row>
    <row r="93" spans="2:8">
      <c r="B93" s="10"/>
      <c r="C93" s="10" t="s">
        <v>35</v>
      </c>
      <c r="D93" s="10"/>
      <c r="E93" s="10"/>
      <c r="F93" s="10"/>
      <c r="H93" s="10"/>
    </row>
    <row r="94" spans="2:8">
      <c r="B94" s="10"/>
      <c r="C94" s="10" t="s">
        <v>78</v>
      </c>
      <c r="D94" s="10"/>
      <c r="E94" s="10"/>
      <c r="F94" s="10"/>
      <c r="H94" s="10"/>
    </row>
    <row r="95" spans="2:8">
      <c r="B95" s="10"/>
      <c r="C95" s="10" t="s">
        <v>115</v>
      </c>
      <c r="D95" s="10"/>
      <c r="E95" s="10"/>
      <c r="F95" s="10"/>
      <c r="H95" s="10"/>
    </row>
    <row r="96" spans="2:8">
      <c r="B96" s="10"/>
      <c r="C96" s="10" t="s">
        <v>354</v>
      </c>
      <c r="D96" s="10"/>
      <c r="E96" s="10"/>
      <c r="F96" s="10"/>
      <c r="H96" s="10"/>
    </row>
    <row r="101" spans="1:5" ht="15">
      <c r="A101" s="350" t="s">
        <v>383</v>
      </c>
      <c r="B101" s="350"/>
      <c r="C101" s="350"/>
      <c r="D101" s="350"/>
      <c r="E101" s="350"/>
    </row>
    <row r="103" spans="1:5">
      <c r="B103" t="s">
        <v>390</v>
      </c>
    </row>
    <row r="105" spans="1:5" s="12" customFormat="1" ht="15">
      <c r="B105" s="13" t="s">
        <v>381</v>
      </c>
      <c r="C105" s="13" t="s">
        <v>45</v>
      </c>
      <c r="D105" s="13" t="s">
        <v>385</v>
      </c>
      <c r="E105" s="13" t="s">
        <v>382</v>
      </c>
    </row>
    <row r="106" spans="1:5" ht="12.75" customHeight="1">
      <c r="A106" s="352" t="s">
        <v>384</v>
      </c>
      <c r="B106" s="10" t="s">
        <v>102</v>
      </c>
      <c r="C106" s="10" t="s">
        <v>104</v>
      </c>
      <c r="D106" s="10" t="s">
        <v>106</v>
      </c>
      <c r="E106" s="10" t="s">
        <v>386</v>
      </c>
    </row>
    <row r="107" spans="1:5">
      <c r="A107" s="353"/>
      <c r="B107" s="10" t="s">
        <v>142</v>
      </c>
      <c r="C107" s="10" t="s">
        <v>113</v>
      </c>
      <c r="D107" s="10" t="s">
        <v>132</v>
      </c>
      <c r="E107" s="10" t="s">
        <v>387</v>
      </c>
    </row>
    <row r="108" spans="1:5">
      <c r="A108" s="353"/>
      <c r="B108" s="14" t="s">
        <v>99</v>
      </c>
      <c r="C108" s="10" t="s">
        <v>108</v>
      </c>
      <c r="D108" s="10"/>
      <c r="E108" s="10"/>
    </row>
    <row r="109" spans="1:5">
      <c r="A109" s="353"/>
      <c r="B109" s="10" t="s">
        <v>109</v>
      </c>
      <c r="C109" s="14" t="s">
        <v>98</v>
      </c>
      <c r="D109" s="10"/>
      <c r="E109" s="10"/>
    </row>
    <row r="110" spans="1:5">
      <c r="A110" s="353"/>
      <c r="B110" s="10" t="s">
        <v>128</v>
      </c>
      <c r="C110" s="10" t="s">
        <v>140</v>
      </c>
      <c r="D110" s="10"/>
      <c r="E110" s="10"/>
    </row>
    <row r="111" spans="1:5">
      <c r="A111" s="353"/>
      <c r="B111" s="10" t="s">
        <v>126</v>
      </c>
      <c r="C111" s="14" t="s">
        <v>97</v>
      </c>
      <c r="D111" s="10"/>
      <c r="E111" s="10"/>
    </row>
    <row r="112" spans="1:5">
      <c r="A112" s="353"/>
      <c r="B112" s="10" t="s">
        <v>122</v>
      </c>
      <c r="C112" s="10" t="s">
        <v>130</v>
      </c>
      <c r="D112" s="10"/>
      <c r="E112" s="10"/>
    </row>
    <row r="113" spans="1:5">
      <c r="A113" s="353"/>
      <c r="B113" s="10" t="s">
        <v>124</v>
      </c>
      <c r="C113" s="10" t="s">
        <v>137</v>
      </c>
      <c r="D113" s="10"/>
      <c r="E113" s="10"/>
    </row>
    <row r="114" spans="1:5">
      <c r="A114" s="353"/>
      <c r="B114" s="10" t="s">
        <v>135</v>
      </c>
      <c r="C114" s="10" t="s">
        <v>402</v>
      </c>
      <c r="D114" s="10"/>
      <c r="E114" s="10"/>
    </row>
    <row r="115" spans="1:5">
      <c r="A115" s="353"/>
      <c r="B115" s="10" t="s">
        <v>139</v>
      </c>
      <c r="C115" s="10" t="s">
        <v>403</v>
      </c>
      <c r="D115" s="10"/>
      <c r="E115" s="10"/>
    </row>
    <row r="116" spans="1:5">
      <c r="A116" s="353"/>
      <c r="B116" s="10" t="s">
        <v>116</v>
      </c>
      <c r="C116" s="10" t="s">
        <v>405</v>
      </c>
      <c r="D116" s="10"/>
      <c r="E116" s="10"/>
    </row>
    <row r="117" spans="1:5">
      <c r="A117" s="353"/>
      <c r="B117" s="10" t="s">
        <v>111</v>
      </c>
      <c r="C117" s="10" t="s">
        <v>423</v>
      </c>
      <c r="D117" s="10"/>
      <c r="E117" s="10"/>
    </row>
    <row r="118" spans="1:5">
      <c r="A118" s="353"/>
      <c r="B118" s="10" t="s">
        <v>118</v>
      </c>
      <c r="C118" s="10" t="s">
        <v>806</v>
      </c>
      <c r="D118" s="10"/>
      <c r="E118" s="10"/>
    </row>
    <row r="119" spans="1:5">
      <c r="A119" s="353"/>
      <c r="B119" s="10" t="s">
        <v>400</v>
      </c>
      <c r="C119" s="10" t="s">
        <v>805</v>
      </c>
      <c r="D119" s="10"/>
      <c r="E119" s="10"/>
    </row>
    <row r="120" spans="1:5">
      <c r="A120" s="353"/>
      <c r="B120" s="14" t="s">
        <v>100</v>
      </c>
      <c r="C120" s="10" t="s">
        <v>804</v>
      </c>
      <c r="D120" s="10"/>
      <c r="E120" s="10"/>
    </row>
    <row r="121" spans="1:5">
      <c r="A121" s="353"/>
      <c r="B121" s="19" t="s">
        <v>398</v>
      </c>
      <c r="C121" s="10" t="s">
        <v>803</v>
      </c>
      <c r="D121" s="10"/>
      <c r="E121" s="10"/>
    </row>
    <row r="122" spans="1:5">
      <c r="A122" s="353"/>
      <c r="B122" s="19" t="s">
        <v>713</v>
      </c>
      <c r="C122" s="10" t="s">
        <v>802</v>
      </c>
      <c r="D122" s="10"/>
      <c r="E122" s="10"/>
    </row>
    <row r="123" spans="1:5">
      <c r="A123" s="353"/>
      <c r="B123" s="19" t="s">
        <v>717</v>
      </c>
      <c r="C123" s="10" t="s">
        <v>717</v>
      </c>
      <c r="D123" s="10"/>
      <c r="E123" s="10"/>
    </row>
    <row r="124" spans="1:5">
      <c r="A124" s="353"/>
      <c r="B124" s="19"/>
      <c r="C124" s="10" t="s">
        <v>104</v>
      </c>
      <c r="D124" s="10"/>
      <c r="E124" s="10"/>
    </row>
    <row r="125" spans="1:5">
      <c r="A125" s="354"/>
      <c r="B125" s="19"/>
      <c r="C125" s="10"/>
      <c r="D125" s="10"/>
      <c r="E125" s="10"/>
    </row>
    <row r="126" spans="1:5" ht="12.75" customHeight="1">
      <c r="A126" s="351" t="s">
        <v>4</v>
      </c>
      <c r="B126" s="10" t="s">
        <v>101</v>
      </c>
      <c r="C126" s="10" t="s">
        <v>103</v>
      </c>
      <c r="D126" s="10" t="s">
        <v>105</v>
      </c>
      <c r="E126" s="10" t="s">
        <v>388</v>
      </c>
    </row>
    <row r="127" spans="1:5">
      <c r="A127" s="351"/>
      <c r="B127" s="10" t="s">
        <v>142</v>
      </c>
      <c r="C127" s="10" t="s">
        <v>113</v>
      </c>
      <c r="D127" s="10" t="s">
        <v>132</v>
      </c>
      <c r="E127" s="10" t="s">
        <v>389</v>
      </c>
    </row>
    <row r="128" spans="1:5">
      <c r="A128" s="351"/>
      <c r="B128" s="10" t="s">
        <v>99</v>
      </c>
      <c r="C128" s="10" t="s">
        <v>107</v>
      </c>
      <c r="D128" s="10"/>
      <c r="E128" s="10"/>
    </row>
    <row r="129" spans="1:5">
      <c r="A129" s="351"/>
      <c r="B129" s="10" t="s">
        <v>109</v>
      </c>
      <c r="C129" s="10" t="s">
        <v>97</v>
      </c>
      <c r="D129" s="10"/>
      <c r="E129" s="10"/>
    </row>
    <row r="130" spans="1:5">
      <c r="A130" s="351"/>
      <c r="B130" s="10" t="s">
        <v>128</v>
      </c>
      <c r="C130" s="10" t="s">
        <v>140</v>
      </c>
      <c r="D130" s="10"/>
      <c r="E130" s="10"/>
    </row>
    <row r="131" spans="1:5">
      <c r="A131" s="351"/>
      <c r="B131" s="10" t="s">
        <v>126</v>
      </c>
      <c r="C131" s="10" t="s">
        <v>130</v>
      </c>
      <c r="D131" s="10"/>
      <c r="E131" s="10"/>
    </row>
    <row r="132" spans="1:5">
      <c r="A132" s="351"/>
      <c r="B132" s="10" t="s">
        <v>122</v>
      </c>
      <c r="C132" s="10" t="s">
        <v>136</v>
      </c>
      <c r="D132" s="10"/>
      <c r="E132" s="10"/>
    </row>
    <row r="133" spans="1:5">
      <c r="A133" s="351"/>
      <c r="B133" s="10" t="s">
        <v>124</v>
      </c>
      <c r="C133" s="10" t="s">
        <v>401</v>
      </c>
      <c r="D133" s="10"/>
      <c r="E133" s="10"/>
    </row>
    <row r="134" spans="1:5">
      <c r="A134" s="351"/>
      <c r="B134" s="10" t="s">
        <v>134</v>
      </c>
      <c r="C134" s="10" t="s">
        <v>403</v>
      </c>
      <c r="D134" s="10"/>
      <c r="E134" s="10"/>
    </row>
    <row r="135" spans="1:5">
      <c r="A135" s="351"/>
      <c r="B135" s="10" t="s">
        <v>138</v>
      </c>
      <c r="C135" s="10" t="s">
        <v>404</v>
      </c>
      <c r="D135" s="10"/>
      <c r="E135" s="10"/>
    </row>
    <row r="136" spans="1:5">
      <c r="A136" s="351"/>
      <c r="B136" s="10" t="s">
        <v>116</v>
      </c>
      <c r="C136" s="10"/>
      <c r="D136" s="10"/>
      <c r="E136" s="10"/>
    </row>
    <row r="137" spans="1:5">
      <c r="A137" s="351"/>
      <c r="B137" s="10" t="s">
        <v>111</v>
      </c>
      <c r="C137" s="10"/>
      <c r="D137" s="10"/>
      <c r="E137" s="10"/>
    </row>
    <row r="138" spans="1:5">
      <c r="A138" s="351"/>
      <c r="B138" s="10" t="s">
        <v>118</v>
      </c>
      <c r="C138" s="10"/>
      <c r="D138" s="10"/>
      <c r="E138" s="10"/>
    </row>
    <row r="139" spans="1:5">
      <c r="A139" s="351"/>
      <c r="B139" s="10" t="s">
        <v>398</v>
      </c>
      <c r="C139" s="10"/>
      <c r="D139" s="10"/>
      <c r="E139" s="10"/>
    </row>
    <row r="140" spans="1:5">
      <c r="A140" s="351"/>
      <c r="B140" s="10" t="s">
        <v>400</v>
      </c>
      <c r="C140" s="10"/>
      <c r="D140" s="10"/>
      <c r="E140" s="10"/>
    </row>
    <row r="141" spans="1:5">
      <c r="A141" s="351"/>
      <c r="B141" s="51" t="s">
        <v>713</v>
      </c>
      <c r="C141" s="10"/>
      <c r="D141" s="10"/>
      <c r="E141" s="10"/>
    </row>
    <row r="143" spans="1:5">
      <c r="B143" t="s">
        <v>4</v>
      </c>
      <c r="C143" t="s">
        <v>5</v>
      </c>
    </row>
    <row r="145" spans="2:3">
      <c r="B145" t="s">
        <v>101</v>
      </c>
      <c r="C145" t="s">
        <v>102</v>
      </c>
    </row>
    <row r="146" spans="2:3">
      <c r="B146" t="s">
        <v>103</v>
      </c>
      <c r="C146" t="s">
        <v>104</v>
      </c>
    </row>
    <row r="147" spans="2:3">
      <c r="B147" t="s">
        <v>105</v>
      </c>
      <c r="C147" t="s">
        <v>106</v>
      </c>
    </row>
    <row r="148" spans="2:3">
      <c r="B148" t="s">
        <v>113</v>
      </c>
      <c r="C148" t="s">
        <v>113</v>
      </c>
    </row>
    <row r="149" spans="2:3">
      <c r="B149" t="s">
        <v>142</v>
      </c>
      <c r="C149" t="s">
        <v>142</v>
      </c>
    </row>
    <row r="150" spans="2:3">
      <c r="B150" t="s">
        <v>107</v>
      </c>
      <c r="C150" t="s">
        <v>108</v>
      </c>
    </row>
    <row r="151" spans="2:3">
      <c r="B151" t="s">
        <v>97</v>
      </c>
      <c r="C151" t="s">
        <v>98</v>
      </c>
    </row>
    <row r="152" spans="2:3">
      <c r="B152" t="s">
        <v>99</v>
      </c>
      <c r="C152" t="s">
        <v>99</v>
      </c>
    </row>
    <row r="153" spans="2:3">
      <c r="B153" t="s">
        <v>140</v>
      </c>
      <c r="C153" t="s">
        <v>140</v>
      </c>
    </row>
    <row r="154" spans="2:3">
      <c r="B154" t="s">
        <v>109</v>
      </c>
      <c r="C154" t="s">
        <v>109</v>
      </c>
    </row>
    <row r="155" spans="2:3">
      <c r="B155" t="s">
        <v>128</v>
      </c>
      <c r="C155" t="s">
        <v>128</v>
      </c>
    </row>
    <row r="156" spans="2:3">
      <c r="B156" t="s">
        <v>126</v>
      </c>
      <c r="C156" t="s">
        <v>97</v>
      </c>
    </row>
    <row r="157" spans="2:3">
      <c r="B157" t="s">
        <v>122</v>
      </c>
      <c r="C157" t="s">
        <v>126</v>
      </c>
    </row>
    <row r="158" spans="2:3">
      <c r="B158" t="s">
        <v>124</v>
      </c>
      <c r="C158" t="s">
        <v>122</v>
      </c>
    </row>
    <row r="159" spans="2:3">
      <c r="B159" t="s">
        <v>130</v>
      </c>
      <c r="C159" t="s">
        <v>124</v>
      </c>
    </row>
    <row r="160" spans="2:3">
      <c r="B160" t="s">
        <v>134</v>
      </c>
      <c r="C160" t="s">
        <v>130</v>
      </c>
    </row>
    <row r="161" spans="2:3">
      <c r="B161" t="s">
        <v>136</v>
      </c>
      <c r="C161" t="s">
        <v>135</v>
      </c>
    </row>
    <row r="162" spans="2:3">
      <c r="B162" t="s">
        <v>138</v>
      </c>
      <c r="C162" t="s">
        <v>137</v>
      </c>
    </row>
    <row r="163" spans="2:3">
      <c r="B163" t="s">
        <v>132</v>
      </c>
      <c r="C163" t="s">
        <v>139</v>
      </c>
    </row>
    <row r="164" spans="2:3">
      <c r="B164" t="s">
        <v>116</v>
      </c>
      <c r="C164" t="s">
        <v>132</v>
      </c>
    </row>
    <row r="165" spans="2:3">
      <c r="B165" t="s">
        <v>111</v>
      </c>
      <c r="C165" t="s">
        <v>116</v>
      </c>
    </row>
    <row r="166" spans="2:3">
      <c r="B166" t="s">
        <v>118</v>
      </c>
      <c r="C166" t="s">
        <v>111</v>
      </c>
    </row>
    <row r="167" spans="2:3">
      <c r="C167" t="s">
        <v>118</v>
      </c>
    </row>
    <row r="168" spans="2:3">
      <c r="C168" t="s">
        <v>100</v>
      </c>
    </row>
  </sheetData>
  <mergeCells count="5">
    <mergeCell ref="A2:E2"/>
    <mergeCell ref="A75:E75"/>
    <mergeCell ref="A101:E101"/>
    <mergeCell ref="A126:A141"/>
    <mergeCell ref="A106:A125"/>
  </mergeCells>
  <pageMargins left="0.7" right="0.7" top="0.75" bottom="0.75" header="0.3" footer="0.3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E2"/>
  <sheetViews>
    <sheetView workbookViewId="0">
      <selection activeCell="A4" sqref="A4"/>
    </sheetView>
  </sheetViews>
  <sheetFormatPr baseColWidth="10" defaultColWidth="8.83203125" defaultRowHeight="13"/>
  <sheetData>
    <row r="2" spans="1:5" ht="15">
      <c r="A2" s="350" t="s">
        <v>397</v>
      </c>
      <c r="B2" s="350"/>
      <c r="C2" s="350"/>
      <c r="D2" s="350"/>
      <c r="E2" s="350"/>
    </row>
  </sheetData>
  <mergeCells count="1">
    <mergeCell ref="A2:E2"/>
  </mergeCells>
  <pageMargins left="0.7" right="0.7" top="0.75" bottom="0.75" header="0.3" footer="0.3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42"/>
  <sheetViews>
    <sheetView topLeftCell="A21" workbookViewId="0">
      <selection activeCell="J32" sqref="J32"/>
    </sheetView>
  </sheetViews>
  <sheetFormatPr baseColWidth="10" defaultColWidth="8.83203125" defaultRowHeight="13"/>
  <cols>
    <col min="2" max="2" width="22.83203125" customWidth="1"/>
    <col min="3" max="3" width="32.83203125" customWidth="1"/>
    <col min="4" max="4" width="13.83203125" customWidth="1"/>
    <col min="5" max="5" width="38.5" customWidth="1"/>
    <col min="6" max="6" width="12" customWidth="1"/>
  </cols>
  <sheetData>
    <row r="1" spans="1:1">
      <c r="A1" s="20" t="s">
        <v>399</v>
      </c>
    </row>
    <row r="23" spans="2:6">
      <c r="B23" s="15" t="s">
        <v>391</v>
      </c>
      <c r="C23" s="15" t="s">
        <v>392</v>
      </c>
      <c r="D23" s="15" t="s">
        <v>394</v>
      </c>
      <c r="E23" s="15" t="s">
        <v>393</v>
      </c>
      <c r="F23" s="15" t="s">
        <v>17</v>
      </c>
    </row>
    <row r="24" spans="2:6">
      <c r="B24" s="10" t="s">
        <v>23</v>
      </c>
      <c r="C24" s="10" t="s">
        <v>18</v>
      </c>
      <c r="D24" s="10" t="s">
        <v>21</v>
      </c>
      <c r="E24" s="10" t="s">
        <v>34</v>
      </c>
      <c r="F24" s="10" t="s">
        <v>17</v>
      </c>
    </row>
    <row r="25" spans="2:6">
      <c r="B25" s="10" t="s">
        <v>25</v>
      </c>
      <c r="C25" s="10" t="s">
        <v>19</v>
      </c>
      <c r="D25" s="10"/>
      <c r="E25" s="10" t="s">
        <v>57</v>
      </c>
      <c r="F25" s="10"/>
    </row>
    <row r="26" spans="2:6">
      <c r="B26" s="10" t="s">
        <v>16</v>
      </c>
      <c r="C26" s="10" t="s">
        <v>40</v>
      </c>
      <c r="D26" s="10"/>
      <c r="E26" s="10" t="s">
        <v>36</v>
      </c>
      <c r="F26" s="10"/>
    </row>
    <row r="27" spans="2:6">
      <c r="B27" s="10" t="s">
        <v>26</v>
      </c>
      <c r="C27" s="10" t="s">
        <v>56</v>
      </c>
      <c r="D27" s="10"/>
      <c r="E27" s="10" t="s">
        <v>58</v>
      </c>
      <c r="F27" s="10"/>
    </row>
    <row r="28" spans="2:6">
      <c r="B28" s="10" t="s">
        <v>27</v>
      </c>
      <c r="C28" s="10" t="s">
        <v>61</v>
      </c>
      <c r="D28" s="10"/>
      <c r="E28" s="10" t="s">
        <v>67</v>
      </c>
      <c r="F28" s="10"/>
    </row>
    <row r="29" spans="2:6">
      <c r="B29" s="10" t="s">
        <v>28</v>
      </c>
      <c r="C29" s="10" t="s">
        <v>74</v>
      </c>
      <c r="D29" s="10"/>
      <c r="E29" s="10" t="s">
        <v>63</v>
      </c>
      <c r="F29" s="10"/>
    </row>
    <row r="30" spans="2:6">
      <c r="B30" s="10" t="s">
        <v>20</v>
      </c>
      <c r="C30" s="10" t="s">
        <v>10</v>
      </c>
      <c r="D30" s="10"/>
      <c r="E30" s="10" t="s">
        <v>73</v>
      </c>
      <c r="F30" s="10"/>
    </row>
    <row r="31" spans="2:6">
      <c r="B31" s="10" t="s">
        <v>22</v>
      </c>
      <c r="C31" s="10" t="s">
        <v>43</v>
      </c>
      <c r="D31" s="10"/>
      <c r="E31" s="10" t="s">
        <v>46</v>
      </c>
      <c r="F31" s="10"/>
    </row>
    <row r="32" spans="2:6">
      <c r="B32" s="10" t="s">
        <v>32</v>
      </c>
      <c r="C32" s="10" t="s">
        <v>90</v>
      </c>
      <c r="D32" s="10"/>
      <c r="E32" s="10" t="s">
        <v>47</v>
      </c>
      <c r="F32" s="10"/>
    </row>
    <row r="33" spans="2:6">
      <c r="B33" s="10" t="s">
        <v>49</v>
      </c>
      <c r="C33" s="10" t="s">
        <v>89</v>
      </c>
      <c r="D33" s="10"/>
      <c r="E33" s="10" t="s">
        <v>60</v>
      </c>
      <c r="F33" s="10"/>
    </row>
    <row r="34" spans="2:6">
      <c r="B34" s="10" t="s">
        <v>64</v>
      </c>
      <c r="C34" s="10" t="s">
        <v>70</v>
      </c>
      <c r="D34" s="10"/>
      <c r="E34" s="10" t="s">
        <v>62</v>
      </c>
      <c r="F34" s="10"/>
    </row>
    <row r="35" spans="2:6">
      <c r="B35" s="10" t="s">
        <v>29</v>
      </c>
      <c r="C35" s="10" t="s">
        <v>41</v>
      </c>
      <c r="D35" s="10"/>
      <c r="E35" s="10"/>
      <c r="F35" s="10"/>
    </row>
    <row r="36" spans="2:6">
      <c r="B36" s="10" t="s">
        <v>31</v>
      </c>
      <c r="C36" s="10" t="s">
        <v>76</v>
      </c>
      <c r="D36" s="10"/>
      <c r="E36" s="10"/>
      <c r="F36" s="10"/>
    </row>
    <row r="37" spans="2:6">
      <c r="B37" s="10"/>
      <c r="C37" s="10" t="s">
        <v>79</v>
      </c>
      <c r="D37" s="10"/>
      <c r="E37" s="10"/>
      <c r="F37" s="10"/>
    </row>
    <row r="38" spans="2:6">
      <c r="B38" s="10"/>
      <c r="C38" s="10" t="s">
        <v>42</v>
      </c>
      <c r="D38" s="10"/>
      <c r="E38" s="10"/>
      <c r="F38" s="10"/>
    </row>
    <row r="39" spans="2:6">
      <c r="B39" s="10"/>
      <c r="C39" s="10" t="s">
        <v>35</v>
      </c>
      <c r="D39" s="10"/>
      <c r="E39" s="10"/>
      <c r="F39" s="10"/>
    </row>
    <row r="40" spans="2:6">
      <c r="B40" s="10"/>
      <c r="C40" s="10" t="s">
        <v>78</v>
      </c>
      <c r="D40" s="10"/>
      <c r="E40" s="10"/>
      <c r="F40" s="10"/>
    </row>
    <row r="41" spans="2:6">
      <c r="B41" s="10"/>
      <c r="C41" s="10" t="s">
        <v>115</v>
      </c>
      <c r="D41" s="10"/>
      <c r="E41" s="10"/>
      <c r="F41" s="10"/>
    </row>
    <row r="42" spans="2:6">
      <c r="B42" s="10"/>
      <c r="C42" s="10" t="s">
        <v>354</v>
      </c>
      <c r="D42" s="10"/>
      <c r="E42" s="10"/>
      <c r="F42" s="10"/>
    </row>
  </sheetData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BH87"/>
  <sheetViews>
    <sheetView topLeftCell="A70" workbookViewId="0">
      <pane xSplit="1" topLeftCell="B1" activePane="topRight" state="frozen"/>
      <selection activeCell="A34" sqref="A34"/>
      <selection pane="topRight" activeCell="B87" sqref="B87"/>
    </sheetView>
  </sheetViews>
  <sheetFormatPr baseColWidth="10" defaultColWidth="8.83203125" defaultRowHeight="13"/>
  <cols>
    <col min="1" max="1" width="44" bestFit="1" customWidth="1"/>
    <col min="2" max="2" width="12.1640625" bestFit="1" customWidth="1"/>
    <col min="4" max="4" width="14.6640625" bestFit="1" customWidth="1"/>
    <col min="5" max="5" width="13" bestFit="1" customWidth="1"/>
    <col min="8" max="8" width="12.5" bestFit="1" customWidth="1"/>
    <col min="10" max="10" width="14.83203125" bestFit="1" customWidth="1"/>
  </cols>
  <sheetData>
    <row r="2" spans="1:57" ht="16">
      <c r="A2" s="61" t="s">
        <v>454</v>
      </c>
    </row>
    <row r="3" spans="1:57">
      <c r="B3">
        <v>1960</v>
      </c>
      <c r="C3">
        <v>1961</v>
      </c>
      <c r="D3">
        <v>1962</v>
      </c>
      <c r="E3">
        <v>1963</v>
      </c>
      <c r="F3">
        <v>1964</v>
      </c>
      <c r="G3">
        <v>1965</v>
      </c>
      <c r="H3">
        <v>1966</v>
      </c>
      <c r="I3">
        <v>1967</v>
      </c>
      <c r="J3">
        <v>1968</v>
      </c>
      <c r="K3">
        <v>1969</v>
      </c>
      <c r="L3">
        <v>1970</v>
      </c>
      <c r="M3">
        <v>1971</v>
      </c>
      <c r="N3">
        <v>1972</v>
      </c>
      <c r="O3">
        <v>1973</v>
      </c>
      <c r="P3">
        <v>1974</v>
      </c>
      <c r="Q3">
        <v>1975</v>
      </c>
      <c r="R3">
        <v>1976</v>
      </c>
      <c r="S3">
        <v>1977</v>
      </c>
      <c r="T3">
        <v>1978</v>
      </c>
      <c r="U3">
        <v>1979</v>
      </c>
      <c r="V3">
        <v>1980</v>
      </c>
      <c r="W3">
        <v>1981</v>
      </c>
      <c r="X3">
        <v>1982</v>
      </c>
      <c r="Y3">
        <v>1983</v>
      </c>
      <c r="Z3">
        <v>1984</v>
      </c>
      <c r="AA3">
        <v>1985</v>
      </c>
      <c r="AB3">
        <v>1986</v>
      </c>
      <c r="AC3">
        <v>1987</v>
      </c>
      <c r="AD3">
        <v>1988</v>
      </c>
      <c r="AE3">
        <v>1989</v>
      </c>
      <c r="AF3">
        <v>1990</v>
      </c>
      <c r="AG3">
        <v>1991</v>
      </c>
      <c r="AH3">
        <v>1992</v>
      </c>
      <c r="AI3">
        <v>1993</v>
      </c>
      <c r="AJ3">
        <v>1994</v>
      </c>
      <c r="AK3">
        <v>1995</v>
      </c>
      <c r="AL3">
        <v>1996</v>
      </c>
      <c r="AM3">
        <v>1997</v>
      </c>
      <c r="AN3">
        <v>1998</v>
      </c>
      <c r="AO3">
        <v>1999</v>
      </c>
      <c r="AP3">
        <v>2000</v>
      </c>
      <c r="AQ3">
        <v>2001</v>
      </c>
      <c r="AR3">
        <v>2002</v>
      </c>
      <c r="AS3">
        <v>2003</v>
      </c>
      <c r="AT3">
        <v>2004</v>
      </c>
      <c r="AU3">
        <v>2005</v>
      </c>
      <c r="AV3">
        <v>2006</v>
      </c>
      <c r="AW3">
        <v>2007</v>
      </c>
      <c r="AX3">
        <v>2008</v>
      </c>
      <c r="AY3">
        <v>2009</v>
      </c>
      <c r="AZ3">
        <v>2010</v>
      </c>
      <c r="BA3">
        <v>2011</v>
      </c>
      <c r="BB3">
        <v>2012</v>
      </c>
      <c r="BC3">
        <v>2013</v>
      </c>
      <c r="BD3">
        <v>2014</v>
      </c>
      <c r="BE3">
        <v>2015</v>
      </c>
    </row>
    <row r="4" spans="1:57">
      <c r="A4" t="s">
        <v>432</v>
      </c>
      <c r="B4">
        <v>0.15741883737774912</v>
      </c>
      <c r="C4">
        <v>0.15741883737774912</v>
      </c>
      <c r="D4">
        <v>0.15741883737774912</v>
      </c>
      <c r="E4">
        <v>0.15741883737774912</v>
      </c>
      <c r="F4">
        <v>0.15741883737774912</v>
      </c>
      <c r="G4">
        <v>0.15741883737774912</v>
      </c>
      <c r="H4">
        <v>0.15741883737774912</v>
      </c>
      <c r="I4">
        <v>0.15741883737774912</v>
      </c>
      <c r="J4">
        <v>0.15741883737774912</v>
      </c>
      <c r="K4">
        <v>0.15741883737774917</v>
      </c>
      <c r="L4">
        <v>0.15785266625677408</v>
      </c>
      <c r="M4">
        <v>0.15894027334136104</v>
      </c>
      <c r="N4">
        <v>0.15795055562240301</v>
      </c>
      <c r="O4">
        <v>0.15652060977178664</v>
      </c>
      <c r="P4">
        <v>0.15762365544618304</v>
      </c>
      <c r="Q4">
        <v>0.16145655728656069</v>
      </c>
      <c r="R4">
        <v>0.16206218568821332</v>
      </c>
      <c r="S4">
        <v>0.16081600756400724</v>
      </c>
      <c r="T4">
        <v>0.15879893396812672</v>
      </c>
      <c r="U4">
        <v>0.15631840853379031</v>
      </c>
      <c r="V4">
        <v>0.16112640234766387</v>
      </c>
      <c r="W4">
        <v>0.16643519376772667</v>
      </c>
      <c r="X4">
        <v>0.16664069692336447</v>
      </c>
      <c r="Y4">
        <v>0.1659566159769259</v>
      </c>
      <c r="Z4">
        <v>0.16791784019076253</v>
      </c>
      <c r="AA4">
        <v>0.16954827125592231</v>
      </c>
      <c r="AB4">
        <v>0.16926584493487012</v>
      </c>
      <c r="AC4">
        <v>0.17320511918415032</v>
      </c>
      <c r="AD4">
        <v>0.17501936782974858</v>
      </c>
      <c r="AE4">
        <v>0.17924850281990851</v>
      </c>
      <c r="AF4">
        <v>0.17560330888637826</v>
      </c>
      <c r="AG4">
        <v>0.17566662792169033</v>
      </c>
      <c r="AH4">
        <v>0.1736887772634336</v>
      </c>
      <c r="AI4">
        <v>0.17187724696560447</v>
      </c>
      <c r="AJ4">
        <v>0.17457139082135242</v>
      </c>
      <c r="AK4">
        <v>0.17775857124585381</v>
      </c>
      <c r="AL4">
        <v>0.17570149188225329</v>
      </c>
      <c r="AM4">
        <v>0.17633140048930876</v>
      </c>
      <c r="AN4">
        <v>0.17893206965410247</v>
      </c>
      <c r="AO4">
        <v>0.17899282019746324</v>
      </c>
      <c r="AP4">
        <v>0.17896771366514297</v>
      </c>
      <c r="AQ4">
        <v>0.18057647504270413</v>
      </c>
      <c r="AR4">
        <v>0.1807616477230243</v>
      </c>
      <c r="AS4">
        <v>0.18207063815866495</v>
      </c>
      <c r="AT4">
        <v>0.18196444707103879</v>
      </c>
      <c r="AU4">
        <v>0.18089560429982435</v>
      </c>
      <c r="AV4">
        <v>0.18220557876247973</v>
      </c>
      <c r="AW4">
        <v>0.18139458266300687</v>
      </c>
      <c r="AX4">
        <v>0.18323341439616678</v>
      </c>
      <c r="AY4">
        <v>0.18630340082593858</v>
      </c>
      <c r="AZ4">
        <v>0.18671704847755374</v>
      </c>
      <c r="BA4">
        <v>0.18779894724376084</v>
      </c>
      <c r="BB4">
        <v>0.18758770875819361</v>
      </c>
      <c r="BC4">
        <v>0.18889556238574529</v>
      </c>
      <c r="BD4">
        <v>0.18981613629719482</v>
      </c>
    </row>
    <row r="5" spans="1:57">
      <c r="A5" t="s">
        <v>433</v>
      </c>
      <c r="B5">
        <v>0.1085435620829738</v>
      </c>
      <c r="C5">
        <v>0.1085435620829738</v>
      </c>
      <c r="D5">
        <v>0.1085435620829738</v>
      </c>
      <c r="E5">
        <v>0.1085435620829738</v>
      </c>
      <c r="F5">
        <v>0.1085435620829738</v>
      </c>
      <c r="G5">
        <v>0.1085435620829738</v>
      </c>
      <c r="H5">
        <v>0.1085435620829738</v>
      </c>
      <c r="I5">
        <v>0.1085435620829738</v>
      </c>
      <c r="J5">
        <v>0.1085435620829738</v>
      </c>
      <c r="K5">
        <v>0.1085435620829738</v>
      </c>
      <c r="L5">
        <v>0.10732242143628286</v>
      </c>
      <c r="M5">
        <v>0.10791425120582369</v>
      </c>
      <c r="N5">
        <v>0.10908683263884679</v>
      </c>
      <c r="O5">
        <v>0.10647828358563675</v>
      </c>
      <c r="P5">
        <v>0.10628915327919572</v>
      </c>
      <c r="Q5">
        <v>0.10699383075338513</v>
      </c>
      <c r="R5">
        <v>0.10759379413951448</v>
      </c>
      <c r="S5">
        <v>0.10531189745859104</v>
      </c>
      <c r="T5">
        <v>0.10568981617235768</v>
      </c>
      <c r="U5">
        <v>0.103318433642209</v>
      </c>
      <c r="V5">
        <v>0.10871229568955214</v>
      </c>
      <c r="W5">
        <v>0.11221826625044885</v>
      </c>
      <c r="X5">
        <v>0.1090967890053032</v>
      </c>
      <c r="Y5">
        <v>0.10499343035225238</v>
      </c>
      <c r="Z5">
        <v>0.10225844107840729</v>
      </c>
      <c r="AA5">
        <v>9.9606874339721985E-2</v>
      </c>
      <c r="AB5">
        <v>9.5135751363668572E-2</v>
      </c>
      <c r="AC5">
        <v>0.10128681986589254</v>
      </c>
      <c r="AD5">
        <v>0.10345527172784801</v>
      </c>
      <c r="AE5">
        <v>0.11410690165635602</v>
      </c>
      <c r="AF5">
        <v>0.12356690010729736</v>
      </c>
      <c r="AG5">
        <v>0.13051170018929231</v>
      </c>
      <c r="AH5">
        <v>0.13480163613612064</v>
      </c>
      <c r="AI5">
        <v>0.1409079438787485</v>
      </c>
      <c r="AJ5">
        <v>0.14945114616059046</v>
      </c>
      <c r="AK5">
        <v>0.15882940253641695</v>
      </c>
      <c r="AL5">
        <v>0.16167525336332017</v>
      </c>
      <c r="AM5">
        <v>0.16648516631258981</v>
      </c>
      <c r="AN5">
        <v>0.17176389685830132</v>
      </c>
      <c r="AO5">
        <v>0.17718343863795813</v>
      </c>
      <c r="AP5">
        <v>0.18050826864359565</v>
      </c>
      <c r="AQ5">
        <v>0.18477133001385901</v>
      </c>
      <c r="AR5">
        <v>0.18800948625213551</v>
      </c>
      <c r="AS5">
        <v>0.19167121041830851</v>
      </c>
      <c r="AT5">
        <v>0.19557160310442726</v>
      </c>
      <c r="AU5">
        <v>0.19719262451902952</v>
      </c>
      <c r="AV5">
        <v>0.20173670208618832</v>
      </c>
      <c r="AW5">
        <v>0.20373565558340437</v>
      </c>
      <c r="AX5">
        <v>0.21195302495334897</v>
      </c>
      <c r="AY5">
        <v>0.2168814820099414</v>
      </c>
      <c r="AZ5">
        <v>0.21637032859595792</v>
      </c>
      <c r="BA5">
        <v>0.22032384288328494</v>
      </c>
      <c r="BB5">
        <v>0.22137944905693785</v>
      </c>
      <c r="BC5">
        <v>0.22392694094766546</v>
      </c>
      <c r="BD5">
        <v>0.2265992578092155</v>
      </c>
    </row>
    <row r="6" spans="1:57">
      <c r="A6" t="s">
        <v>428</v>
      </c>
      <c r="B6">
        <v>0.14534904553379405</v>
      </c>
      <c r="C6">
        <v>0.14508869479850844</v>
      </c>
      <c r="D6">
        <v>0.14491879100538257</v>
      </c>
      <c r="E6">
        <v>0.144645597175454</v>
      </c>
      <c r="F6">
        <v>0.14470464286354501</v>
      </c>
      <c r="G6">
        <v>0.14483896400724947</v>
      </c>
      <c r="H6">
        <v>0.14486685812993211</v>
      </c>
      <c r="I6">
        <v>0.14492496833665983</v>
      </c>
      <c r="J6">
        <v>0.14485398991027701</v>
      </c>
      <c r="K6">
        <v>0.14473209817832727</v>
      </c>
      <c r="L6">
        <v>0.144643515121127</v>
      </c>
      <c r="M6">
        <v>0.14579759071687276</v>
      </c>
      <c r="N6">
        <v>0.1458212626832224</v>
      </c>
      <c r="O6">
        <v>0.14398233769504434</v>
      </c>
      <c r="P6">
        <v>0.14474336217519349</v>
      </c>
      <c r="Q6">
        <v>0.14777766450362292</v>
      </c>
      <c r="R6">
        <v>0.14851174916141197</v>
      </c>
      <c r="S6">
        <v>0.14706639937737268</v>
      </c>
      <c r="T6">
        <v>0.14591071223312374</v>
      </c>
      <c r="U6">
        <v>0.14334144498457888</v>
      </c>
      <c r="V6">
        <v>0.14886150138966572</v>
      </c>
      <c r="W6">
        <v>0.15403700885957289</v>
      </c>
      <c r="X6">
        <v>0.15344107352983</v>
      </c>
      <c r="Y6">
        <v>0.15132545142700426</v>
      </c>
      <c r="Z6">
        <v>0.1514725812800726</v>
      </c>
      <c r="AA6">
        <v>0.15147181425577022</v>
      </c>
      <c r="AB6">
        <v>0.14938159693196093</v>
      </c>
      <c r="AC6">
        <v>0.15333079633828919</v>
      </c>
      <c r="AD6">
        <v>0.15446278964229276</v>
      </c>
      <c r="AE6">
        <v>0.15988208085236588</v>
      </c>
      <c r="AF6">
        <v>0.15975125644080582</v>
      </c>
      <c r="AG6">
        <v>0.16175979480560462</v>
      </c>
      <c r="AH6">
        <v>0.16138244002297314</v>
      </c>
      <c r="AI6">
        <v>0.16159766659866323</v>
      </c>
      <c r="AJ6">
        <v>0.16549999617602554</v>
      </c>
      <c r="AK6">
        <v>0.17056324193692921</v>
      </c>
      <c r="AL6">
        <v>0.17022141989973372</v>
      </c>
      <c r="AM6">
        <v>0.17236963342062087</v>
      </c>
      <c r="AN6">
        <v>0.17599763585542666</v>
      </c>
      <c r="AO6">
        <v>0.17824044349214604</v>
      </c>
      <c r="AP6">
        <v>0.17961795525799701</v>
      </c>
      <c r="AQ6">
        <v>0.18239722153048277</v>
      </c>
      <c r="AR6">
        <v>0.18401274229849701</v>
      </c>
      <c r="AS6">
        <v>0.18658953291500802</v>
      </c>
      <c r="AT6">
        <v>0.1885943362492967</v>
      </c>
      <c r="AU6">
        <v>0.18915603556652039</v>
      </c>
      <c r="AV6">
        <v>0.19249953010234261</v>
      </c>
      <c r="AW6">
        <v>0.19355447121096503</v>
      </c>
      <c r="AX6">
        <v>0.19912805305976877</v>
      </c>
      <c r="AY6">
        <v>0.2035180457051852</v>
      </c>
      <c r="AZ6">
        <v>0.20411906345489267</v>
      </c>
      <c r="BA6">
        <v>0.20736931307469714</v>
      </c>
      <c r="BB6">
        <v>0.20852049531692129</v>
      </c>
      <c r="BC6">
        <v>0.21116333432380063</v>
      </c>
      <c r="BD6">
        <v>0.21364479084996912</v>
      </c>
    </row>
    <row r="7" spans="1:57">
      <c r="L7" t="s">
        <v>429</v>
      </c>
    </row>
    <row r="8" spans="1:57">
      <c r="A8" t="s">
        <v>430</v>
      </c>
      <c r="B8">
        <v>23.896618624094224</v>
      </c>
      <c r="C8">
        <v>23.89661862409422</v>
      </c>
      <c r="D8">
        <v>23.89661862409422</v>
      </c>
      <c r="E8">
        <v>23.896618624094224</v>
      </c>
      <c r="F8">
        <v>23.89661862409422</v>
      </c>
      <c r="G8">
        <v>23.896618624094216</v>
      </c>
      <c r="H8">
        <v>23.89661862409422</v>
      </c>
      <c r="I8">
        <v>23.89661862409422</v>
      </c>
      <c r="J8">
        <v>23.89661862409422</v>
      </c>
      <c r="K8">
        <v>23.896618624094227</v>
      </c>
      <c r="L8">
        <v>23.986828539294081</v>
      </c>
      <c r="M8">
        <v>24.213882811992061</v>
      </c>
      <c r="N8">
        <v>24.007211712359922</v>
      </c>
      <c r="O8">
        <v>23.710486325390924</v>
      </c>
      <c r="P8">
        <v>23.939182924608971</v>
      </c>
      <c r="Q8">
        <v>24.744188353006457</v>
      </c>
      <c r="R8">
        <v>24.872880852356442</v>
      </c>
      <c r="S8">
        <v>24.608524320804431</v>
      </c>
      <c r="T8">
        <v>24.184303136047703</v>
      </c>
      <c r="U8">
        <v>23.668704995982019</v>
      </c>
      <c r="V8">
        <v>24.674206346302821</v>
      </c>
      <c r="W8">
        <v>25.814615274378397</v>
      </c>
      <c r="X8">
        <v>25.859420872465083</v>
      </c>
      <c r="Y8">
        <v>25.710465677310232</v>
      </c>
      <c r="Z8">
        <v>26.139005669845236</v>
      </c>
      <c r="AA8">
        <v>26.498793730289787</v>
      </c>
      <c r="AB8">
        <v>26.436238377763779</v>
      </c>
      <c r="AC8">
        <v>27.317718374423766</v>
      </c>
      <c r="AD8">
        <v>27.730314399901495</v>
      </c>
      <c r="AE8">
        <v>28.708955512511128</v>
      </c>
      <c r="AF8">
        <v>27.864024646436867</v>
      </c>
      <c r="AG8">
        <v>27.878550273606105</v>
      </c>
      <c r="AH8">
        <v>27.42729640253231</v>
      </c>
      <c r="AI8">
        <v>27.018408723354106</v>
      </c>
      <c r="AJ8">
        <v>27.6280391857591</v>
      </c>
      <c r="AK8">
        <v>28.361440253048471</v>
      </c>
      <c r="AL8">
        <v>27.88655045090707</v>
      </c>
      <c r="AM8">
        <v>28.031370873601315</v>
      </c>
      <c r="AN8">
        <v>28.634896935211746</v>
      </c>
      <c r="AO8">
        <v>28.649104468515894</v>
      </c>
      <c r="AP8">
        <v>28.643232273087946</v>
      </c>
      <c r="AQ8">
        <v>29.021260386732294</v>
      </c>
      <c r="AR8">
        <v>29.065002587723043</v>
      </c>
      <c r="AS8">
        <v>29.375589149225586</v>
      </c>
      <c r="AT8">
        <v>29.3503029156949</v>
      </c>
      <c r="AU8">
        <v>29.096676169521452</v>
      </c>
      <c r="AV8">
        <v>29.407744300068725</v>
      </c>
      <c r="AW8">
        <v>29.214879125320458</v>
      </c>
      <c r="AX8">
        <v>29.653520429715087</v>
      </c>
      <c r="AY8">
        <v>30.396737802731213</v>
      </c>
      <c r="AZ8">
        <v>30.497942387885757</v>
      </c>
      <c r="BA8">
        <v>30.763860893633911</v>
      </c>
      <c r="BB8">
        <v>30.711801785334139</v>
      </c>
      <c r="BC8">
        <v>31.03521275870348</v>
      </c>
      <c r="BD8">
        <v>31.264434034897192</v>
      </c>
    </row>
    <row r="9" spans="1:57">
      <c r="A9" t="s">
        <v>431</v>
      </c>
      <c r="B9">
        <v>11.406054853839326</v>
      </c>
      <c r="C9">
        <v>11.406054853839327</v>
      </c>
      <c r="D9">
        <v>11.406054853839327</v>
      </c>
      <c r="E9">
        <v>11.406054853839327</v>
      </c>
      <c r="F9">
        <v>11.406054853839326</v>
      </c>
      <c r="G9">
        <v>11.406054853839327</v>
      </c>
      <c r="H9">
        <v>11.406054853839327</v>
      </c>
      <c r="I9">
        <v>11.406054853839326</v>
      </c>
      <c r="J9">
        <v>11.406054853839327</v>
      </c>
      <c r="K9">
        <v>11.406054853839326</v>
      </c>
      <c r="L9">
        <v>11.257843168414075</v>
      </c>
      <c r="M9">
        <v>11.329605863155329</v>
      </c>
      <c r="N9">
        <v>11.47216934105546</v>
      </c>
      <c r="O9">
        <v>11.155708962805676</v>
      </c>
      <c r="P9">
        <v>11.132861362477747</v>
      </c>
      <c r="Q9">
        <v>11.218055211034493</v>
      </c>
      <c r="R9">
        <v>11.290732656072956</v>
      </c>
      <c r="S9">
        <v>11.015012936147144</v>
      </c>
      <c r="T9">
        <v>11.060545433725201</v>
      </c>
      <c r="U9">
        <v>10.775689946987606</v>
      </c>
      <c r="V9">
        <v>11.426577558574737</v>
      </c>
      <c r="W9">
        <v>11.855401036394099</v>
      </c>
      <c r="X9">
        <v>11.473382022929451</v>
      </c>
      <c r="Y9">
        <v>10.976683502314522</v>
      </c>
      <c r="Z9">
        <v>10.649014496477839</v>
      </c>
      <c r="AA9">
        <v>10.333882263463936</v>
      </c>
      <c r="AB9">
        <v>9.8080592404404872</v>
      </c>
      <c r="AC9">
        <v>10.533251293489851</v>
      </c>
      <c r="AD9">
        <v>10.792072192182255</v>
      </c>
      <c r="AE9">
        <v>12.088323992445124</v>
      </c>
      <c r="AF9">
        <v>13.275872010239075</v>
      </c>
      <c r="AG9">
        <v>14.170682812100059</v>
      </c>
      <c r="AH9">
        <v>14.733595797016223</v>
      </c>
      <c r="AI9">
        <v>15.548762383622874</v>
      </c>
      <c r="AJ9">
        <v>16.717864346426452</v>
      </c>
      <c r="AK9">
        <v>18.041851030000036</v>
      </c>
      <c r="AL9">
        <v>18.452440708687561</v>
      </c>
      <c r="AM9">
        <v>19.156125982482521</v>
      </c>
      <c r="AN9">
        <v>19.942919316746842</v>
      </c>
      <c r="AO9">
        <v>20.767130867489044</v>
      </c>
      <c r="AP9">
        <v>21.281311805220923</v>
      </c>
      <c r="AQ9">
        <v>21.950409728179988</v>
      </c>
      <c r="AR9">
        <v>22.4662324951823</v>
      </c>
      <c r="AS9">
        <v>23.057655579205754</v>
      </c>
      <c r="AT9">
        <v>23.697396160763585</v>
      </c>
      <c r="AU9">
        <v>23.966314828862235</v>
      </c>
      <c r="AV9">
        <v>24.729935161178876</v>
      </c>
      <c r="AW9">
        <v>25.07052692094436</v>
      </c>
      <c r="AX9">
        <v>26.501930139470076</v>
      </c>
      <c r="AY9">
        <v>27.385666350269865</v>
      </c>
      <c r="AZ9">
        <v>27.293097116595796</v>
      </c>
      <c r="BA9">
        <v>28.01471590510366</v>
      </c>
      <c r="BB9">
        <v>28.20961390315906</v>
      </c>
      <c r="BC9">
        <v>28.683909387943206</v>
      </c>
      <c r="BD9">
        <v>29.18756396637658</v>
      </c>
    </row>
    <row r="10" spans="1:57">
      <c r="A10" t="s">
        <v>432</v>
      </c>
      <c r="B10">
        <v>0.15741883737774912</v>
      </c>
      <c r="C10">
        <v>0.15741883737774912</v>
      </c>
      <c r="D10">
        <v>0.15741883737774912</v>
      </c>
      <c r="E10">
        <v>0.15741883737774912</v>
      </c>
      <c r="F10">
        <v>0.15741883737774912</v>
      </c>
      <c r="G10">
        <v>0.15741883737774912</v>
      </c>
      <c r="H10">
        <v>0.15741883737774912</v>
      </c>
      <c r="I10">
        <v>0.15741883737774912</v>
      </c>
      <c r="J10">
        <v>0.15741883737774912</v>
      </c>
      <c r="K10">
        <v>0.15741883737774917</v>
      </c>
      <c r="L10">
        <v>0.15785266625677408</v>
      </c>
      <c r="M10">
        <v>0.15894027334136104</v>
      </c>
      <c r="N10">
        <v>0.15795055562240301</v>
      </c>
      <c r="O10">
        <v>0.15652060977178664</v>
      </c>
      <c r="P10">
        <v>0.15762365544618304</v>
      </c>
      <c r="Q10">
        <v>0.16145655728656069</v>
      </c>
      <c r="R10">
        <v>0.16206218568821332</v>
      </c>
      <c r="S10">
        <v>0.16081600756400724</v>
      </c>
      <c r="T10">
        <v>0.15879893396812672</v>
      </c>
      <c r="U10">
        <v>0.15631840853379031</v>
      </c>
      <c r="V10">
        <v>0.16112640234766387</v>
      </c>
      <c r="W10">
        <v>0.16643519376772667</v>
      </c>
      <c r="X10">
        <v>0.16664069692336447</v>
      </c>
      <c r="Y10">
        <v>0.1659566159769259</v>
      </c>
      <c r="Z10">
        <v>0.16791784019076253</v>
      </c>
      <c r="AA10">
        <v>0.16954827125592231</v>
      </c>
      <c r="AB10">
        <v>0.16926584493487012</v>
      </c>
      <c r="AC10">
        <v>0.17320511918415032</v>
      </c>
      <c r="AD10">
        <v>0.17501936782974858</v>
      </c>
      <c r="AE10">
        <v>0.17924850281990851</v>
      </c>
      <c r="AF10">
        <v>0.17560330888637826</v>
      </c>
      <c r="AG10">
        <v>0.17566662792169033</v>
      </c>
      <c r="AH10">
        <v>0.1736887772634336</v>
      </c>
      <c r="AI10">
        <v>0.17187724696560447</v>
      </c>
      <c r="AJ10">
        <v>0.17457139082135242</v>
      </c>
      <c r="AK10">
        <v>0.17775857124585381</v>
      </c>
      <c r="AL10">
        <v>0.17570149188225329</v>
      </c>
      <c r="AM10">
        <v>0.17633140048930876</v>
      </c>
      <c r="AN10">
        <v>0.17893206965410247</v>
      </c>
      <c r="AO10">
        <v>0.17899282019746324</v>
      </c>
      <c r="AP10">
        <v>0.17896771366514297</v>
      </c>
      <c r="AQ10">
        <v>0.18057647504270413</v>
      </c>
      <c r="AR10">
        <v>0.1807616477230243</v>
      </c>
      <c r="AS10">
        <v>0.18207063815866495</v>
      </c>
      <c r="AT10">
        <v>0.18196444707103879</v>
      </c>
      <c r="AU10">
        <v>0.18089560429982435</v>
      </c>
      <c r="AV10">
        <v>0.18220557876247973</v>
      </c>
      <c r="AW10">
        <v>0.18139458266300687</v>
      </c>
      <c r="AX10">
        <v>0.18323341439616678</v>
      </c>
      <c r="AY10">
        <v>0.18630340082593858</v>
      </c>
      <c r="AZ10">
        <v>0.18671704847755374</v>
      </c>
      <c r="BA10">
        <v>0.18779894724376084</v>
      </c>
      <c r="BB10">
        <v>0.18758770875819361</v>
      </c>
      <c r="BC10">
        <v>0.18889556238574529</v>
      </c>
      <c r="BD10">
        <v>0.18981613629719482</v>
      </c>
    </row>
    <row r="11" spans="1:57">
      <c r="A11" t="s">
        <v>433</v>
      </c>
      <c r="B11">
        <v>0.1085435620829738</v>
      </c>
      <c r="C11">
        <v>0.1085435620829738</v>
      </c>
      <c r="D11">
        <v>0.1085435620829738</v>
      </c>
      <c r="E11">
        <v>0.1085435620829738</v>
      </c>
      <c r="F11">
        <v>0.1085435620829738</v>
      </c>
      <c r="G11">
        <v>0.1085435620829738</v>
      </c>
      <c r="H11">
        <v>0.1085435620829738</v>
      </c>
      <c r="I11">
        <v>0.1085435620829738</v>
      </c>
      <c r="J11">
        <v>0.1085435620829738</v>
      </c>
      <c r="K11">
        <v>0.1085435620829738</v>
      </c>
      <c r="L11">
        <v>0.10732242143628286</v>
      </c>
      <c r="M11">
        <v>0.10791425120582369</v>
      </c>
      <c r="N11">
        <v>0.10908683263884679</v>
      </c>
      <c r="O11">
        <v>0.10647828358563675</v>
      </c>
      <c r="P11">
        <v>0.10628915327919572</v>
      </c>
      <c r="Q11">
        <v>0.10699383075338513</v>
      </c>
      <c r="R11">
        <v>0.10759379413951448</v>
      </c>
      <c r="S11">
        <v>0.10531189745859104</v>
      </c>
      <c r="T11">
        <v>0.10568981617235768</v>
      </c>
      <c r="U11">
        <v>0.103318433642209</v>
      </c>
      <c r="V11">
        <v>0.10871229568955214</v>
      </c>
      <c r="W11">
        <v>0.11221826625044885</v>
      </c>
      <c r="X11">
        <v>0.1090967890053032</v>
      </c>
      <c r="Y11">
        <v>0.10499343035225238</v>
      </c>
      <c r="Z11">
        <v>0.10225844107840729</v>
      </c>
      <c r="AA11">
        <v>9.9606874339721985E-2</v>
      </c>
      <c r="AB11">
        <v>9.5135751363668572E-2</v>
      </c>
      <c r="AC11">
        <v>0.10128681986589254</v>
      </c>
      <c r="AD11">
        <v>0.10345527172784801</v>
      </c>
      <c r="AE11">
        <v>0.11410690165635602</v>
      </c>
      <c r="AF11">
        <v>0.12356690010729736</v>
      </c>
      <c r="AG11">
        <v>0.13051170018929231</v>
      </c>
      <c r="AH11">
        <v>0.13480163613612064</v>
      </c>
      <c r="AI11">
        <v>0.1409079438787485</v>
      </c>
      <c r="AJ11">
        <v>0.14945114616059046</v>
      </c>
      <c r="AK11">
        <v>0.15882940253641695</v>
      </c>
      <c r="AL11">
        <v>0.16167525336332017</v>
      </c>
      <c r="AM11">
        <v>0.16648516631258981</v>
      </c>
      <c r="AN11">
        <v>0.17176389685830132</v>
      </c>
      <c r="AO11">
        <v>0.17718343863795813</v>
      </c>
      <c r="AP11">
        <v>0.18050826864359565</v>
      </c>
      <c r="AQ11">
        <v>0.18477133001385901</v>
      </c>
      <c r="AR11">
        <v>0.18800948625213551</v>
      </c>
      <c r="AS11">
        <v>0.19167121041830851</v>
      </c>
      <c r="AT11">
        <v>0.19557160310442726</v>
      </c>
      <c r="AU11">
        <v>0.19719262451902952</v>
      </c>
      <c r="AV11">
        <v>0.20173670208618832</v>
      </c>
      <c r="AW11">
        <v>0.20373565558340437</v>
      </c>
      <c r="AX11">
        <v>0.21195302495334897</v>
      </c>
      <c r="AY11">
        <v>0.2168814820099414</v>
      </c>
      <c r="AZ11">
        <v>0.21637032859595792</v>
      </c>
      <c r="BA11">
        <v>0.22032384288328494</v>
      </c>
      <c r="BB11">
        <v>0.22137944905693785</v>
      </c>
      <c r="BC11">
        <v>0.22392694094766546</v>
      </c>
      <c r="BD11">
        <v>0.2265992578092155</v>
      </c>
    </row>
    <row r="12" spans="1:57">
      <c r="A12" t="s">
        <v>434</v>
      </c>
      <c r="B12">
        <v>22.579655851926585</v>
      </c>
      <c r="C12">
        <v>22.125519679904645</v>
      </c>
      <c r="D12">
        <v>22.232655674165116</v>
      </c>
      <c r="E12">
        <v>22.156754553492661</v>
      </c>
      <c r="F12">
        <v>21.940994905237595</v>
      </c>
      <c r="G12">
        <v>22.009517355227885</v>
      </c>
      <c r="H12">
        <v>21.832390113767431</v>
      </c>
      <c r="I12">
        <v>22.372962442829074</v>
      </c>
      <c r="J12">
        <v>22.750988476820137</v>
      </c>
      <c r="K12">
        <v>22.926448437528798</v>
      </c>
      <c r="L12">
        <v>22.328811502968776</v>
      </c>
      <c r="M12">
        <v>22.569018046515005</v>
      </c>
      <c r="N12">
        <v>22.446116663700153</v>
      </c>
      <c r="O12">
        <v>22.151182973083664</v>
      </c>
      <c r="P12">
        <v>22.362177695014058</v>
      </c>
      <c r="Q12">
        <v>23.113442397859234</v>
      </c>
      <c r="R12">
        <v>23.251796287936845</v>
      </c>
      <c r="S12">
        <v>23.013998827211346</v>
      </c>
      <c r="T12">
        <v>22.652691871297737</v>
      </c>
      <c r="U12">
        <v>22.154356738409884</v>
      </c>
      <c r="V12">
        <v>23.175677416554318</v>
      </c>
      <c r="W12">
        <v>24.288405313071657</v>
      </c>
      <c r="X12">
        <v>24.328750907367127</v>
      </c>
      <c r="Y12">
        <v>24.113651236936573</v>
      </c>
      <c r="Z12">
        <v>24.445661660565232</v>
      </c>
      <c r="AA12">
        <v>24.734183167902721</v>
      </c>
      <c r="AB12">
        <v>24.620127785088332</v>
      </c>
      <c r="AC12">
        <v>25.350678506125846</v>
      </c>
      <c r="AD12">
        <v>25.631879870166713</v>
      </c>
      <c r="AE12">
        <v>26.408942553542012</v>
      </c>
      <c r="AF12">
        <v>25.55355286033609</v>
      </c>
      <c r="AG12">
        <v>25.556418502296342</v>
      </c>
      <c r="AH12">
        <v>25.102347570096047</v>
      </c>
      <c r="AI12">
        <v>24.667688507856486</v>
      </c>
      <c r="AJ12">
        <v>25.056666548493894</v>
      </c>
      <c r="AK12">
        <v>25.676416465505156</v>
      </c>
      <c r="AL12">
        <v>25.276203106715155</v>
      </c>
      <c r="AM12">
        <v>25.429241438871927</v>
      </c>
      <c r="AN12">
        <v>25.999181666066804</v>
      </c>
      <c r="AO12">
        <v>26.146643908017928</v>
      </c>
      <c r="AP12">
        <v>26.224769135331677</v>
      </c>
      <c r="AQ12">
        <v>26.593217128773759</v>
      </c>
      <c r="AR12">
        <v>26.677666269558188</v>
      </c>
      <c r="AS12">
        <v>26.935366036565178</v>
      </c>
      <c r="AT12">
        <v>27.038976278906063</v>
      </c>
      <c r="AU12">
        <v>26.875854756900161</v>
      </c>
      <c r="AV12">
        <v>27.265471819945013</v>
      </c>
      <c r="AW12">
        <v>27.224510498483138</v>
      </c>
      <c r="AX12">
        <v>28.078821149014008</v>
      </c>
      <c r="AY12">
        <v>28.857102005075241</v>
      </c>
      <c r="AZ12">
        <v>28.786470525564688</v>
      </c>
      <c r="BA12">
        <v>29.241854060229159</v>
      </c>
      <c r="BB12">
        <v>29.275248079128005</v>
      </c>
      <c r="BC12">
        <v>29.642161334698535</v>
      </c>
      <c r="BD12">
        <v>30.00259738434702</v>
      </c>
    </row>
    <row r="13" spans="1:57">
      <c r="A13" t="s">
        <v>428</v>
      </c>
      <c r="B13">
        <v>0.14534904553379402</v>
      </c>
      <c r="C13">
        <v>0.14508869479850844</v>
      </c>
      <c r="D13">
        <v>0.14491879100538257</v>
      </c>
      <c r="E13">
        <v>0.144645597175454</v>
      </c>
      <c r="F13">
        <v>0.14470464286354501</v>
      </c>
      <c r="G13">
        <v>0.14483896400724949</v>
      </c>
      <c r="H13">
        <v>0.14486685812993211</v>
      </c>
      <c r="I13">
        <v>0.1449249683366598</v>
      </c>
      <c r="J13">
        <v>0.14485398991027701</v>
      </c>
      <c r="K13">
        <v>0.14473209817832727</v>
      </c>
      <c r="L13">
        <v>0.144643515121127</v>
      </c>
      <c r="M13">
        <v>0.14579759071687276</v>
      </c>
      <c r="N13">
        <v>0.1458212626832224</v>
      </c>
      <c r="O13">
        <v>0.14398233769504434</v>
      </c>
      <c r="P13">
        <v>0.14474336217519349</v>
      </c>
      <c r="Q13">
        <v>0.14777766450362292</v>
      </c>
      <c r="R13">
        <v>0.14851174916141197</v>
      </c>
      <c r="S13">
        <v>0.14706639937737268</v>
      </c>
      <c r="T13">
        <v>0.14591071223312374</v>
      </c>
      <c r="U13">
        <v>0.14334144498457888</v>
      </c>
      <c r="V13">
        <v>0.14886150138966572</v>
      </c>
      <c r="W13">
        <v>0.15403700885957289</v>
      </c>
      <c r="X13">
        <v>0.15344107352983</v>
      </c>
      <c r="Y13">
        <v>0.15132545142700426</v>
      </c>
      <c r="Z13">
        <v>0.1514725812800726</v>
      </c>
      <c r="AA13">
        <v>0.15147181425577022</v>
      </c>
      <c r="AB13">
        <v>0.14938159693196093</v>
      </c>
      <c r="AC13">
        <v>0.15333079633828919</v>
      </c>
      <c r="AD13">
        <v>0.15446278964229276</v>
      </c>
      <c r="AE13">
        <v>0.15988208085236588</v>
      </c>
      <c r="AF13">
        <v>0.15975125644080582</v>
      </c>
      <c r="AG13">
        <v>0.16175979480560462</v>
      </c>
      <c r="AH13">
        <v>0.16138244002297314</v>
      </c>
      <c r="AI13">
        <v>0.16159766659866323</v>
      </c>
      <c r="AJ13">
        <v>0.16549999617602554</v>
      </c>
      <c r="AK13">
        <v>0.17056324193692921</v>
      </c>
      <c r="AL13">
        <v>0.17022141989973372</v>
      </c>
      <c r="AM13">
        <v>0.17236963342062087</v>
      </c>
      <c r="AN13">
        <v>0.17599763585542666</v>
      </c>
      <c r="AO13">
        <v>0.17824044349214604</v>
      </c>
      <c r="AP13">
        <v>0.17961795525799701</v>
      </c>
      <c r="AQ13">
        <v>0.18239722153048277</v>
      </c>
      <c r="AR13">
        <v>0.18401274229849701</v>
      </c>
      <c r="AS13">
        <v>0.18658953291500802</v>
      </c>
      <c r="AT13">
        <v>0.1885943362492967</v>
      </c>
      <c r="AU13">
        <v>0.18915603556652039</v>
      </c>
      <c r="AV13">
        <v>0.19249953010234261</v>
      </c>
      <c r="AW13">
        <v>0.19355447121096503</v>
      </c>
      <c r="AX13">
        <v>0.19912805305976877</v>
      </c>
      <c r="AY13">
        <v>0.2035180457051852</v>
      </c>
      <c r="AZ13">
        <v>0.20411906345489267</v>
      </c>
      <c r="BA13">
        <v>0.20736931307469714</v>
      </c>
      <c r="BB13">
        <v>0.20852049531692129</v>
      </c>
      <c r="BC13">
        <v>0.21116333432380063</v>
      </c>
      <c r="BD13">
        <v>0.21364479084996912</v>
      </c>
    </row>
    <row r="16" spans="1:57">
      <c r="F16" t="s">
        <v>424</v>
      </c>
      <c r="G16" t="s">
        <v>425</v>
      </c>
      <c r="H16" t="s">
        <v>426</v>
      </c>
      <c r="I16" t="s">
        <v>427</v>
      </c>
    </row>
    <row r="17" spans="1:11">
      <c r="F17">
        <v>75535</v>
      </c>
      <c r="G17">
        <v>9415</v>
      </c>
      <c r="H17">
        <f>F17/G17</f>
        <v>8.0228359001593201</v>
      </c>
      <c r="I17">
        <f>100/H17</f>
        <v>12.464420467333024</v>
      </c>
    </row>
    <row r="18" spans="1:11">
      <c r="F18">
        <v>166269</v>
      </c>
    </row>
    <row r="19" spans="1:11">
      <c r="F19">
        <f>F17+F18</f>
        <v>241804</v>
      </c>
    </row>
    <row r="21" spans="1:11">
      <c r="B21" t="s">
        <v>435</v>
      </c>
      <c r="C21" t="s">
        <v>438</v>
      </c>
      <c r="D21" t="s">
        <v>439</v>
      </c>
      <c r="E21" t="s">
        <v>441</v>
      </c>
      <c r="F21" t="s">
        <v>443</v>
      </c>
      <c r="H21" t="s">
        <v>440</v>
      </c>
      <c r="I21">
        <v>0.62137120000000001</v>
      </c>
    </row>
    <row r="22" spans="1:11">
      <c r="B22" t="s">
        <v>436</v>
      </c>
      <c r="C22">
        <v>9</v>
      </c>
      <c r="D22">
        <f>C22/$I$21</f>
        <v>14.484095819053087</v>
      </c>
      <c r="E22">
        <f>D22*$I$22</f>
        <v>3.8263055963971291</v>
      </c>
      <c r="F22">
        <f>1/(E22/100)</f>
        <v>26.134870171938324</v>
      </c>
      <c r="H22" t="s">
        <v>442</v>
      </c>
      <c r="I22">
        <v>0.26417289999999999</v>
      </c>
    </row>
    <row r="23" spans="1:11">
      <c r="B23" t="s">
        <v>437</v>
      </c>
      <c r="C23">
        <v>10</v>
      </c>
      <c r="D23">
        <f>C23/$I$21</f>
        <v>16.093439798947873</v>
      </c>
      <c r="E23">
        <f>D23*$I$22</f>
        <v>4.2514506626634763</v>
      </c>
      <c r="F23">
        <f>1/(E23/100)</f>
        <v>23.521383154744491</v>
      </c>
    </row>
    <row r="25" spans="1:11">
      <c r="J25" t="s">
        <v>448</v>
      </c>
      <c r="K25">
        <v>34.200000000000003</v>
      </c>
    </row>
    <row r="26" spans="1:11">
      <c r="B26" t="s">
        <v>444</v>
      </c>
      <c r="C26" t="s">
        <v>450</v>
      </c>
      <c r="D26" t="s">
        <v>445</v>
      </c>
      <c r="E26" t="s">
        <v>446</v>
      </c>
      <c r="F26" t="s">
        <v>449</v>
      </c>
      <c r="G26" t="s">
        <v>438</v>
      </c>
      <c r="J26" t="s">
        <v>447</v>
      </c>
      <c r="K26">
        <v>41840</v>
      </c>
    </row>
    <row r="27" spans="1:11">
      <c r="A27">
        <v>2004</v>
      </c>
      <c r="B27">
        <v>122645</v>
      </c>
      <c r="C27">
        <f>B27*0.5591</f>
        <v>68570.819500000012</v>
      </c>
      <c r="D27">
        <v>7918000</v>
      </c>
      <c r="E27">
        <f>D27*K26/K25</f>
        <v>9686816374.2690048</v>
      </c>
      <c r="F27">
        <f>E27/(C27*1000000)</f>
        <v>0.1412673269023568</v>
      </c>
      <c r="G27">
        <f>F27*100</f>
        <v>14.126732690235681</v>
      </c>
    </row>
    <row r="30" spans="1:11">
      <c r="B30" t="s">
        <v>451</v>
      </c>
      <c r="C30" t="s">
        <v>452</v>
      </c>
      <c r="D30" t="s">
        <v>438</v>
      </c>
    </row>
    <row r="31" spans="1:11">
      <c r="A31">
        <v>1990</v>
      </c>
      <c r="B31">
        <v>5</v>
      </c>
      <c r="C31">
        <f>B31/K25</f>
        <v>0.14619883040935672</v>
      </c>
      <c r="D31">
        <f>C31*100</f>
        <v>14.619883040935672</v>
      </c>
    </row>
    <row r="34" spans="1:59" ht="16">
      <c r="A34" s="61" t="s">
        <v>470</v>
      </c>
    </row>
    <row r="36" spans="1:59" s="20" customFormat="1">
      <c r="A36" s="20" t="s">
        <v>411</v>
      </c>
      <c r="B36" s="20">
        <v>1960</v>
      </c>
      <c r="C36" s="20">
        <f>B36+1</f>
        <v>1961</v>
      </c>
      <c r="D36" s="20">
        <f t="shared" ref="D36:BG36" si="0">C36+1</f>
        <v>1962</v>
      </c>
      <c r="E36" s="20">
        <f t="shared" si="0"/>
        <v>1963</v>
      </c>
      <c r="F36" s="20">
        <f t="shared" si="0"/>
        <v>1964</v>
      </c>
      <c r="G36" s="20">
        <f t="shared" si="0"/>
        <v>1965</v>
      </c>
      <c r="H36" s="20">
        <f t="shared" si="0"/>
        <v>1966</v>
      </c>
      <c r="I36" s="20">
        <f t="shared" si="0"/>
        <v>1967</v>
      </c>
      <c r="J36" s="20">
        <f t="shared" si="0"/>
        <v>1968</v>
      </c>
      <c r="K36" s="20">
        <f t="shared" si="0"/>
        <v>1969</v>
      </c>
      <c r="L36" s="20">
        <f t="shared" si="0"/>
        <v>1970</v>
      </c>
      <c r="M36" s="20">
        <f t="shared" si="0"/>
        <v>1971</v>
      </c>
      <c r="N36" s="20">
        <f t="shared" si="0"/>
        <v>1972</v>
      </c>
      <c r="O36" s="20">
        <f t="shared" si="0"/>
        <v>1973</v>
      </c>
      <c r="P36" s="20">
        <f t="shared" si="0"/>
        <v>1974</v>
      </c>
      <c r="Q36" s="20">
        <f t="shared" si="0"/>
        <v>1975</v>
      </c>
      <c r="R36" s="20">
        <f t="shared" si="0"/>
        <v>1976</v>
      </c>
      <c r="S36" s="20">
        <f t="shared" si="0"/>
        <v>1977</v>
      </c>
      <c r="T36" s="20">
        <f t="shared" si="0"/>
        <v>1978</v>
      </c>
      <c r="U36" s="20">
        <f t="shared" si="0"/>
        <v>1979</v>
      </c>
      <c r="V36" s="20">
        <f t="shared" si="0"/>
        <v>1980</v>
      </c>
      <c r="W36" s="20">
        <f t="shared" si="0"/>
        <v>1981</v>
      </c>
      <c r="X36" s="20">
        <f t="shared" si="0"/>
        <v>1982</v>
      </c>
      <c r="Y36" s="20">
        <f t="shared" si="0"/>
        <v>1983</v>
      </c>
      <c r="Z36" s="20">
        <f t="shared" si="0"/>
        <v>1984</v>
      </c>
      <c r="AA36" s="20">
        <f t="shared" si="0"/>
        <v>1985</v>
      </c>
      <c r="AB36" s="20">
        <f t="shared" si="0"/>
        <v>1986</v>
      </c>
      <c r="AC36" s="20">
        <f t="shared" si="0"/>
        <v>1987</v>
      </c>
      <c r="AD36" s="20">
        <f t="shared" si="0"/>
        <v>1988</v>
      </c>
      <c r="AE36" s="20">
        <f t="shared" si="0"/>
        <v>1989</v>
      </c>
      <c r="AF36" s="20">
        <f t="shared" si="0"/>
        <v>1990</v>
      </c>
      <c r="AG36" s="20">
        <f t="shared" si="0"/>
        <v>1991</v>
      </c>
      <c r="AH36" s="20">
        <f t="shared" si="0"/>
        <v>1992</v>
      </c>
      <c r="AI36" s="20">
        <f t="shared" si="0"/>
        <v>1993</v>
      </c>
      <c r="AJ36" s="20">
        <f t="shared" si="0"/>
        <v>1994</v>
      </c>
      <c r="AK36" s="20">
        <f t="shared" si="0"/>
        <v>1995</v>
      </c>
      <c r="AL36" s="20">
        <f t="shared" si="0"/>
        <v>1996</v>
      </c>
      <c r="AM36" s="20">
        <f t="shared" si="0"/>
        <v>1997</v>
      </c>
      <c r="AN36" s="20">
        <f t="shared" si="0"/>
        <v>1998</v>
      </c>
      <c r="AO36" s="20">
        <f t="shared" si="0"/>
        <v>1999</v>
      </c>
      <c r="AP36" s="20">
        <f t="shared" si="0"/>
        <v>2000</v>
      </c>
      <c r="AQ36" s="20">
        <f t="shared" si="0"/>
        <v>2001</v>
      </c>
      <c r="AR36" s="20">
        <f t="shared" si="0"/>
        <v>2002</v>
      </c>
      <c r="AS36" s="20">
        <f t="shared" si="0"/>
        <v>2003</v>
      </c>
      <c r="AT36" s="20">
        <f t="shared" si="0"/>
        <v>2004</v>
      </c>
      <c r="AU36" s="20">
        <f t="shared" si="0"/>
        <v>2005</v>
      </c>
      <c r="AV36" s="20">
        <f t="shared" si="0"/>
        <v>2006</v>
      </c>
      <c r="AW36" s="20">
        <f>AV36+1</f>
        <v>2007</v>
      </c>
      <c r="AX36" s="20">
        <f t="shared" si="0"/>
        <v>2008</v>
      </c>
      <c r="AY36" s="20">
        <f t="shared" si="0"/>
        <v>2009</v>
      </c>
      <c r="AZ36" s="20">
        <f t="shared" si="0"/>
        <v>2010</v>
      </c>
      <c r="BA36" s="20">
        <f t="shared" si="0"/>
        <v>2011</v>
      </c>
      <c r="BB36" s="20">
        <f t="shared" si="0"/>
        <v>2012</v>
      </c>
      <c r="BC36" s="20">
        <f t="shared" si="0"/>
        <v>2013</v>
      </c>
      <c r="BD36" s="20">
        <f t="shared" si="0"/>
        <v>2014</v>
      </c>
      <c r="BE36" s="20">
        <f t="shared" si="0"/>
        <v>2015</v>
      </c>
      <c r="BF36" s="20">
        <f t="shared" si="0"/>
        <v>2016</v>
      </c>
      <c r="BG36" s="20">
        <f t="shared" si="0"/>
        <v>2017</v>
      </c>
    </row>
    <row r="37" spans="1:59">
      <c r="A37" t="s">
        <v>455</v>
      </c>
      <c r="B37">
        <v>724558361061.07996</v>
      </c>
      <c r="C37">
        <v>743205377406.73096</v>
      </c>
      <c r="D37">
        <v>753075094121.11401</v>
      </c>
      <c r="E37">
        <v>782868561011.18103</v>
      </c>
      <c r="F37">
        <v>822311690317.64294</v>
      </c>
      <c r="G37">
        <v>845245772817.276</v>
      </c>
      <c r="H37">
        <v>862567488917.33301</v>
      </c>
      <c r="I37">
        <v>882501122554.94495</v>
      </c>
      <c r="J37">
        <v>917666480088.84094</v>
      </c>
      <c r="K37">
        <v>936501085850.922</v>
      </c>
      <c r="L37">
        <v>998275380745.96802</v>
      </c>
      <c r="M37">
        <v>1033058969027.0699</v>
      </c>
      <c r="N37">
        <v>1077500607187.0601</v>
      </c>
      <c r="O37">
        <v>1147632113254.6899</v>
      </c>
      <c r="P37">
        <v>1119361227100</v>
      </c>
      <c r="Q37">
        <v>1102805184368.5601</v>
      </c>
      <c r="R37">
        <v>1134897466890.3701</v>
      </c>
      <c r="S37">
        <v>1162624076095.54</v>
      </c>
      <c r="T37">
        <v>1211475789174.6001</v>
      </c>
      <c r="U37">
        <v>1256802593253.3201</v>
      </c>
      <c r="V37">
        <v>1231317545386.53</v>
      </c>
      <c r="W37">
        <v>1221824211054.78</v>
      </c>
      <c r="X37">
        <v>1246389717523.8401</v>
      </c>
      <c r="Y37">
        <v>1299011263983.3101</v>
      </c>
      <c r="Z37">
        <v>1328579820723.0701</v>
      </c>
      <c r="AA37">
        <v>1384318068316.22</v>
      </c>
      <c r="AB37">
        <v>1427568026603.7</v>
      </c>
      <c r="AC37">
        <v>1503322771924.8201</v>
      </c>
      <c r="AD37">
        <v>1589728156125.7</v>
      </c>
      <c r="AE37">
        <v>1630574702266.8201</v>
      </c>
      <c r="AF37">
        <v>1642507256284.46</v>
      </c>
      <c r="AG37">
        <v>1624660704506.76</v>
      </c>
      <c r="AH37">
        <v>1630736553074.8201</v>
      </c>
      <c r="AI37">
        <v>1671944040741.03</v>
      </c>
      <c r="AJ37">
        <v>1736816113510.3799</v>
      </c>
      <c r="AK37">
        <v>1779710859442.01</v>
      </c>
      <c r="AL37">
        <v>1824891568314.4399</v>
      </c>
      <c r="AM37">
        <v>1898585223136.99</v>
      </c>
      <c r="AN37">
        <v>1958159190329.3899</v>
      </c>
      <c r="AO37">
        <v>2021147778546.3401</v>
      </c>
      <c r="AP37">
        <v>2095205239633.1299</v>
      </c>
      <c r="AQ37">
        <v>2148509996709.6101</v>
      </c>
      <c r="AR37">
        <v>2201317743023.6099</v>
      </c>
      <c r="AS37">
        <v>2274531574900.4399</v>
      </c>
      <c r="AT37">
        <v>2328311858122.98</v>
      </c>
      <c r="AU37">
        <v>2400398463976.6001</v>
      </c>
      <c r="AV37">
        <v>2459352241877.1802</v>
      </c>
      <c r="AW37">
        <v>2517311998561.8398</v>
      </c>
      <c r="AX37">
        <v>2505416684453.29</v>
      </c>
      <c r="AY37">
        <v>2400495860780.7998</v>
      </c>
      <c r="AZ37">
        <v>2441173394729.6201</v>
      </c>
      <c r="BA37">
        <v>2476634464613.0098</v>
      </c>
      <c r="BB37">
        <v>2513321589693.3901</v>
      </c>
      <c r="BC37">
        <v>2564904713179.98</v>
      </c>
      <c r="BD37">
        <v>2643243341332.7598</v>
      </c>
      <c r="BE37">
        <v>2705252231411.3901</v>
      </c>
      <c r="BF37">
        <v>2757620259273.3799</v>
      </c>
      <c r="BG37">
        <v>2806903096896.0698</v>
      </c>
    </row>
    <row r="38" spans="1:59">
      <c r="A38" s="25" t="s">
        <v>463</v>
      </c>
      <c r="AF38">
        <v>1535829207215.53</v>
      </c>
      <c r="AG38">
        <v>1519141758582.71</v>
      </c>
      <c r="AH38">
        <v>1524822991133.5801</v>
      </c>
      <c r="AI38">
        <v>1563354122653.1499</v>
      </c>
      <c r="AJ38">
        <v>1624012864774.73</v>
      </c>
      <c r="AK38">
        <v>1664121670008.8101</v>
      </c>
      <c r="AL38">
        <v>1706367968783.73</v>
      </c>
      <c r="AM38">
        <v>1775275346227.52</v>
      </c>
      <c r="AN38">
        <v>1830980085706.5701</v>
      </c>
      <c r="AO38">
        <v>1889877672389.8101</v>
      </c>
      <c r="AP38">
        <v>1959125227500.53</v>
      </c>
      <c r="AQ38">
        <v>2008967931384.0901</v>
      </c>
      <c r="AR38">
        <v>2058345904507.78</v>
      </c>
      <c r="AS38">
        <v>2126804622689.01</v>
      </c>
      <c r="AT38">
        <v>2177091968105.27</v>
      </c>
      <c r="AU38">
        <v>2244496671673.7998</v>
      </c>
      <c r="AV38">
        <v>2299621502099.3501</v>
      </c>
      <c r="AW38">
        <v>2353816871294.1099</v>
      </c>
      <c r="AX38">
        <v>2342694137578.9199</v>
      </c>
      <c r="AY38">
        <v>2244587742721.4399</v>
      </c>
      <c r="AZ38">
        <v>2282623340115.04</v>
      </c>
      <c r="BA38">
        <v>2315781273900.5098</v>
      </c>
      <c r="BB38">
        <v>2350085632685.9102</v>
      </c>
      <c r="BC38">
        <v>2398318520149.2598</v>
      </c>
      <c r="BD38">
        <v>2471569187815.96</v>
      </c>
      <c r="BE38">
        <v>2529550706086.52</v>
      </c>
      <c r="BF38">
        <v>2578517519722.7998</v>
      </c>
      <c r="BG38">
        <v>2624599520971.6802</v>
      </c>
    </row>
    <row r="39" spans="1:59">
      <c r="A39" t="s">
        <v>456</v>
      </c>
      <c r="B39">
        <v>52400000</v>
      </c>
      <c r="C39">
        <v>52800000</v>
      </c>
      <c r="D39">
        <v>53250000</v>
      </c>
      <c r="E39">
        <v>53650000</v>
      </c>
      <c r="F39">
        <v>54000000</v>
      </c>
      <c r="G39">
        <v>54348050</v>
      </c>
      <c r="H39">
        <v>54648500</v>
      </c>
      <c r="I39">
        <v>54943600</v>
      </c>
      <c r="J39">
        <v>55211700</v>
      </c>
      <c r="K39">
        <v>55441750</v>
      </c>
      <c r="L39">
        <v>55663250</v>
      </c>
      <c r="M39">
        <v>55896223</v>
      </c>
      <c r="N39">
        <v>56086065</v>
      </c>
      <c r="O39">
        <v>56194527</v>
      </c>
      <c r="P39">
        <v>56229974</v>
      </c>
      <c r="Q39">
        <v>56225800</v>
      </c>
      <c r="R39">
        <v>56211968</v>
      </c>
      <c r="S39">
        <v>56193492</v>
      </c>
      <c r="T39">
        <v>56196504</v>
      </c>
      <c r="U39">
        <v>56246951</v>
      </c>
      <c r="V39">
        <v>56314216</v>
      </c>
      <c r="W39">
        <v>56333829</v>
      </c>
      <c r="X39">
        <v>56313641</v>
      </c>
      <c r="Y39">
        <v>56332848</v>
      </c>
      <c r="Z39">
        <v>56422072</v>
      </c>
      <c r="AA39">
        <v>56550268</v>
      </c>
      <c r="AB39">
        <v>56681396</v>
      </c>
      <c r="AC39">
        <v>56802050</v>
      </c>
      <c r="AD39">
        <v>56928327</v>
      </c>
      <c r="AE39">
        <v>57076711</v>
      </c>
      <c r="AF39">
        <v>57247586</v>
      </c>
      <c r="AG39">
        <v>57424897</v>
      </c>
      <c r="AH39">
        <v>57580402</v>
      </c>
      <c r="AI39">
        <v>57718614</v>
      </c>
      <c r="AJ39">
        <v>57865745</v>
      </c>
      <c r="AK39">
        <v>58019030</v>
      </c>
      <c r="AL39">
        <v>58166950</v>
      </c>
      <c r="AM39">
        <v>58316954</v>
      </c>
      <c r="AN39">
        <v>58487141</v>
      </c>
      <c r="AO39">
        <v>58682466</v>
      </c>
      <c r="AP39">
        <v>58892514</v>
      </c>
      <c r="AQ39">
        <v>59119673</v>
      </c>
      <c r="AR39">
        <v>59370479</v>
      </c>
      <c r="AS39">
        <v>59647577</v>
      </c>
      <c r="AT39">
        <v>59987905</v>
      </c>
      <c r="AU39">
        <v>60401206</v>
      </c>
      <c r="AV39">
        <v>60846820</v>
      </c>
      <c r="AW39">
        <v>61322463</v>
      </c>
      <c r="AX39">
        <v>61806995</v>
      </c>
      <c r="AY39">
        <v>62276270</v>
      </c>
      <c r="AZ39">
        <v>62766365</v>
      </c>
      <c r="BA39">
        <v>63258918</v>
      </c>
      <c r="BB39">
        <v>63700300</v>
      </c>
      <c r="BC39">
        <v>64128226</v>
      </c>
      <c r="BD39">
        <v>64613160</v>
      </c>
      <c r="BE39">
        <v>65128861</v>
      </c>
      <c r="BF39">
        <v>65595565</v>
      </c>
      <c r="BG39">
        <v>66022273</v>
      </c>
    </row>
    <row r="41" spans="1:59">
      <c r="A41" t="s">
        <v>457</v>
      </c>
      <c r="B41">
        <v>3078071080474.6699</v>
      </c>
      <c r="C41">
        <v>3148866715325.5801</v>
      </c>
      <c r="D41">
        <v>3340947584960.4399</v>
      </c>
      <c r="E41">
        <v>3487949278698.7002</v>
      </c>
      <c r="F41">
        <v>3690250336863.23</v>
      </c>
      <c r="G41">
        <v>3926426358422.4702</v>
      </c>
      <c r="H41">
        <v>4181644071719.9399</v>
      </c>
      <c r="I41">
        <v>4286185173512.9399</v>
      </c>
      <c r="J41">
        <v>4491922061841.5498</v>
      </c>
      <c r="K41">
        <v>4631171645758.6396</v>
      </c>
      <c r="L41">
        <v>4779684394200</v>
      </c>
      <c r="M41">
        <v>4937197781100</v>
      </c>
      <c r="N41">
        <v>5197055474100</v>
      </c>
      <c r="O41">
        <v>5490331802900</v>
      </c>
      <c r="P41">
        <v>5461938301500</v>
      </c>
      <c r="Q41">
        <v>5451141221800</v>
      </c>
      <c r="R41">
        <v>5744744596800</v>
      </c>
      <c r="S41">
        <v>6009496747300</v>
      </c>
      <c r="T41">
        <v>6343726022200</v>
      </c>
      <c r="U41">
        <v>6545183142700</v>
      </c>
      <c r="V41">
        <v>6529173871800</v>
      </c>
      <c r="W41">
        <v>6698571354500</v>
      </c>
      <c r="X41">
        <v>6570568952800</v>
      </c>
      <c r="Y41">
        <v>6874947746100</v>
      </c>
      <c r="Z41">
        <v>7374006181400</v>
      </c>
      <c r="AA41">
        <v>7686570948200</v>
      </c>
      <c r="AB41">
        <v>7956493688100</v>
      </c>
      <c r="AC41">
        <v>8231927424700</v>
      </c>
      <c r="AD41">
        <v>8577995347000</v>
      </c>
      <c r="AE41">
        <v>8893710527300</v>
      </c>
      <c r="AF41">
        <v>9064413765500</v>
      </c>
      <c r="AG41">
        <v>9057698437100</v>
      </c>
      <c r="AH41">
        <v>9379735498400</v>
      </c>
      <c r="AI41">
        <v>9637289595800</v>
      </c>
      <c r="AJ41">
        <v>10026408985500</v>
      </c>
      <c r="AK41">
        <v>10299024618300</v>
      </c>
      <c r="AL41">
        <v>10689963360600</v>
      </c>
      <c r="AM41">
        <v>11169624848700</v>
      </c>
      <c r="AN41">
        <v>11666663209400</v>
      </c>
      <c r="AO41">
        <v>12213269668400</v>
      </c>
      <c r="AP41">
        <v>12713058213400</v>
      </c>
      <c r="AQ41">
        <v>12837135352100</v>
      </c>
      <c r="AR41">
        <v>13066422980900</v>
      </c>
      <c r="AS41">
        <v>13433168199500</v>
      </c>
      <c r="AT41">
        <v>13941713404100</v>
      </c>
      <c r="AU41">
        <v>14408093840400</v>
      </c>
      <c r="AV41">
        <v>14792303791800</v>
      </c>
      <c r="AW41">
        <v>15055395304800</v>
      </c>
      <c r="AX41">
        <v>15011490541400</v>
      </c>
      <c r="AY41">
        <v>14594842181900</v>
      </c>
      <c r="AZ41">
        <v>14964372000000</v>
      </c>
      <c r="BA41">
        <v>15204019634600</v>
      </c>
      <c r="BB41">
        <v>15542161722300</v>
      </c>
      <c r="BC41">
        <v>15802855301300</v>
      </c>
      <c r="BD41">
        <v>16208861247400</v>
      </c>
      <c r="BE41">
        <v>16672691917800</v>
      </c>
      <c r="BF41">
        <v>16920327941800</v>
      </c>
      <c r="BG41">
        <v>17304984279400</v>
      </c>
    </row>
    <row r="42" spans="1:59">
      <c r="A42" t="s">
        <v>462</v>
      </c>
      <c r="AF42">
        <v>9251560141786.8691</v>
      </c>
      <c r="AG42">
        <v>9244706166872.25</v>
      </c>
      <c r="AH42">
        <v>9573392093792.4199</v>
      </c>
      <c r="AI42">
        <v>9836263723828.6406</v>
      </c>
      <c r="AJ42">
        <v>10233416979326.199</v>
      </c>
      <c r="AK42">
        <v>10511661109359.1</v>
      </c>
      <c r="AL42">
        <v>10910671280310.199</v>
      </c>
      <c r="AM42">
        <v>11400235991240.1</v>
      </c>
      <c r="AN42">
        <v>11907536342454.5</v>
      </c>
      <c r="AO42">
        <v>12465428188541.1</v>
      </c>
      <c r="AP42">
        <v>12975535505116</v>
      </c>
      <c r="AQ42">
        <v>13102174374501.4</v>
      </c>
      <c r="AR42">
        <v>13336195938663</v>
      </c>
      <c r="AS42">
        <v>13710513079778.6</v>
      </c>
      <c r="AT42">
        <v>14229557848352.801</v>
      </c>
      <c r="AU42">
        <v>14705567303239.4</v>
      </c>
      <c r="AV42">
        <v>15097709758825.301</v>
      </c>
      <c r="AW42">
        <v>15366233131464.9</v>
      </c>
      <c r="AX42">
        <v>15321421898260.6</v>
      </c>
      <c r="AY42">
        <v>14896171302291.4</v>
      </c>
      <c r="AZ42">
        <v>15273330534513</v>
      </c>
      <c r="BA42">
        <v>15517926000000</v>
      </c>
      <c r="BB42">
        <v>15863049462118.699</v>
      </c>
      <c r="BC42">
        <v>16129125392354.4</v>
      </c>
      <c r="BD42">
        <v>16543513848733.5</v>
      </c>
      <c r="BE42">
        <v>17016920894553</v>
      </c>
      <c r="BF42">
        <v>17269669679921.6</v>
      </c>
      <c r="BG42">
        <v>17662267737919.699</v>
      </c>
    </row>
    <row r="43" spans="1:59">
      <c r="A43" t="s">
        <v>458</v>
      </c>
      <c r="B43">
        <v>180671000</v>
      </c>
      <c r="C43">
        <v>183691000</v>
      </c>
      <c r="D43">
        <v>186538000</v>
      </c>
      <c r="E43">
        <v>189242000</v>
      </c>
      <c r="F43">
        <v>191889000</v>
      </c>
      <c r="G43">
        <v>194303000</v>
      </c>
      <c r="H43">
        <v>196560000</v>
      </c>
      <c r="I43">
        <v>198712000</v>
      </c>
      <c r="J43">
        <v>200706000</v>
      </c>
      <c r="K43">
        <v>202677000</v>
      </c>
      <c r="L43">
        <v>205052000</v>
      </c>
      <c r="M43">
        <v>207661000</v>
      </c>
      <c r="N43">
        <v>209896000</v>
      </c>
      <c r="O43">
        <v>211909000</v>
      </c>
      <c r="P43">
        <v>213854000</v>
      </c>
      <c r="Q43">
        <v>215973000</v>
      </c>
      <c r="R43">
        <v>218035000</v>
      </c>
      <c r="S43">
        <v>220239000</v>
      </c>
      <c r="T43">
        <v>222585000</v>
      </c>
      <c r="U43">
        <v>225055000</v>
      </c>
      <c r="V43">
        <v>227225000</v>
      </c>
      <c r="W43">
        <v>229466000</v>
      </c>
      <c r="X43">
        <v>231664000</v>
      </c>
      <c r="Y43">
        <v>233792000</v>
      </c>
      <c r="Z43">
        <v>235825000</v>
      </c>
      <c r="AA43">
        <v>237924000</v>
      </c>
      <c r="AB43">
        <v>240133000</v>
      </c>
      <c r="AC43">
        <v>242289000</v>
      </c>
      <c r="AD43">
        <v>244499000</v>
      </c>
      <c r="AE43">
        <v>246819000</v>
      </c>
      <c r="AF43">
        <v>249623000</v>
      </c>
      <c r="AG43">
        <v>252981000</v>
      </c>
      <c r="AH43">
        <v>256514000</v>
      </c>
      <c r="AI43">
        <v>259919000</v>
      </c>
      <c r="AJ43">
        <v>263126000</v>
      </c>
      <c r="AK43">
        <v>266278000</v>
      </c>
      <c r="AL43">
        <v>269394000</v>
      </c>
      <c r="AM43">
        <v>272657000</v>
      </c>
      <c r="AN43">
        <v>275854000</v>
      </c>
      <c r="AO43">
        <v>279040000</v>
      </c>
      <c r="AP43">
        <v>282162411</v>
      </c>
      <c r="AQ43">
        <v>284968955</v>
      </c>
      <c r="AR43">
        <v>287625193</v>
      </c>
      <c r="AS43">
        <v>290107933</v>
      </c>
      <c r="AT43">
        <v>292805298</v>
      </c>
      <c r="AU43">
        <v>295516599</v>
      </c>
      <c r="AV43">
        <v>298379912</v>
      </c>
      <c r="AW43">
        <v>301231207</v>
      </c>
      <c r="AX43">
        <v>304093966</v>
      </c>
      <c r="AY43">
        <v>306771529</v>
      </c>
      <c r="AZ43">
        <v>309338421</v>
      </c>
      <c r="BA43">
        <v>311644280</v>
      </c>
      <c r="BB43">
        <v>313993272</v>
      </c>
      <c r="BC43">
        <v>316234505</v>
      </c>
      <c r="BD43">
        <v>318622525</v>
      </c>
      <c r="BE43">
        <v>321039839</v>
      </c>
      <c r="BF43">
        <v>323405935</v>
      </c>
      <c r="BG43">
        <v>325719178</v>
      </c>
    </row>
    <row r="45" spans="1:59">
      <c r="A45" t="s">
        <v>459</v>
      </c>
      <c r="B45">
        <v>224147819025.91901</v>
      </c>
      <c r="C45">
        <v>250683949035.22101</v>
      </c>
      <c r="D45">
        <v>275635620736.64301</v>
      </c>
      <c r="E45">
        <v>302086989977.52197</v>
      </c>
      <c r="F45">
        <v>318123308791.01703</v>
      </c>
      <c r="G45">
        <v>338015988434.83398</v>
      </c>
      <c r="H45">
        <v>362508830812.60199</v>
      </c>
      <c r="I45">
        <v>378242940861.651</v>
      </c>
      <c r="J45">
        <v>403195703839.28003</v>
      </c>
      <c r="K45">
        <v>439108407898.42902</v>
      </c>
      <c r="L45">
        <v>457948966202.28699</v>
      </c>
      <c r="M45">
        <v>479241181927.49902</v>
      </c>
      <c r="N45">
        <v>518298120355.18201</v>
      </c>
      <c r="O45">
        <v>558665589364.37903</v>
      </c>
      <c r="P45">
        <v>590055811943.23096</v>
      </c>
      <c r="Q45">
        <v>593255114175.01697</v>
      </c>
      <c r="R45">
        <v>612855026287.53406</v>
      </c>
      <c r="S45">
        <v>630251371585.10095</v>
      </c>
      <c r="T45">
        <v>639471970413.88904</v>
      </c>
      <c r="U45">
        <v>639737648767.83496</v>
      </c>
      <c r="V45">
        <v>653867714099.55298</v>
      </c>
      <c r="W45">
        <v>653001544610.86694</v>
      </c>
      <c r="X45">
        <v>661140958805.74902</v>
      </c>
      <c r="Y45">
        <v>672843919241.03503</v>
      </c>
      <c r="Z45">
        <v>684852080710.23804</v>
      </c>
      <c r="AA45">
        <v>700750482478.72095</v>
      </c>
      <c r="AB45">
        <v>723548150160.14404</v>
      </c>
      <c r="AC45">
        <v>763684253209.55298</v>
      </c>
      <c r="AD45">
        <v>802588805081.04895</v>
      </c>
      <c r="AE45">
        <v>841330009856.88599</v>
      </c>
      <c r="AF45">
        <v>873144007866.80005</v>
      </c>
      <c r="AG45">
        <v>895374259265.42896</v>
      </c>
      <c r="AH45">
        <v>903694215028.91699</v>
      </c>
      <c r="AI45">
        <v>894372683534.06799</v>
      </c>
      <c r="AJ45">
        <v>915687331433.62305</v>
      </c>
      <c r="AK45">
        <v>940937354958.39001</v>
      </c>
      <c r="AL45">
        <v>966105392900.92505</v>
      </c>
      <c r="AM45">
        <v>1001750952717.03</v>
      </c>
      <c r="AN45">
        <v>1044886132833.35</v>
      </c>
      <c r="AO45">
        <v>1091746918945.16</v>
      </c>
      <c r="AP45">
        <v>1149490500814.1599</v>
      </c>
      <c r="AQ45">
        <v>1195482464482.6599</v>
      </c>
      <c r="AR45">
        <v>1229910878223.45</v>
      </c>
      <c r="AS45">
        <v>1269115166553.55</v>
      </c>
      <c r="AT45">
        <v>1309304826679.1299</v>
      </c>
      <c r="AU45">
        <v>1358050268792.21</v>
      </c>
      <c r="AV45">
        <v>1414736959945.1101</v>
      </c>
      <c r="AW45">
        <v>1468058288554.6201</v>
      </c>
      <c r="AX45">
        <v>1484466583143.3701</v>
      </c>
      <c r="AY45">
        <v>1431415437122.9399</v>
      </c>
      <c r="AZ45">
        <v>1431616749640.29</v>
      </c>
      <c r="BA45">
        <v>1417318263210.3799</v>
      </c>
      <c r="BB45">
        <v>1375822720570.9299</v>
      </c>
      <c r="BC45">
        <v>1352355243630.25</v>
      </c>
      <c r="BD45">
        <v>1371017708643.5701</v>
      </c>
      <c r="BE45">
        <v>1418074509574.9099</v>
      </c>
      <c r="BF45">
        <v>1464508831011.8101</v>
      </c>
      <c r="BG45">
        <v>1509201534288.7</v>
      </c>
    </row>
    <row r="46" spans="1:59">
      <c r="A46" t="s">
        <v>460</v>
      </c>
      <c r="AF46">
        <v>923438135286.05701</v>
      </c>
      <c r="AG46">
        <v>946948875454.38696</v>
      </c>
      <c r="AH46">
        <v>955748070508.89795</v>
      </c>
      <c r="AI46">
        <v>945889607776.45203</v>
      </c>
      <c r="AJ46">
        <v>968432004601.38306</v>
      </c>
      <c r="AK46">
        <v>995136459341.45105</v>
      </c>
      <c r="AL46">
        <v>1021754206032.79</v>
      </c>
      <c r="AM46">
        <v>1059452992248.17</v>
      </c>
      <c r="AN46">
        <v>1105072809750.1699</v>
      </c>
      <c r="AO46">
        <v>1154632832558.8401</v>
      </c>
      <c r="AP46">
        <v>1215702513030.1299</v>
      </c>
      <c r="AQ46">
        <v>1264343668195.29</v>
      </c>
      <c r="AR46">
        <v>1300755199282.04</v>
      </c>
      <c r="AS46">
        <v>1342217700982.3201</v>
      </c>
      <c r="AT46">
        <v>1384722333058.78</v>
      </c>
      <c r="AU46">
        <v>1436275570283.1599</v>
      </c>
      <c r="AV46">
        <v>1496227481883.23</v>
      </c>
      <c r="AW46">
        <v>1552620182077.6001</v>
      </c>
      <c r="AX46">
        <v>1569973613838.8501</v>
      </c>
      <c r="AY46">
        <v>1513866659070.21</v>
      </c>
      <c r="AZ46">
        <v>1514079567426.6299</v>
      </c>
      <c r="BA46">
        <v>1498957471269.2</v>
      </c>
      <c r="BB46">
        <v>1455071736301.74</v>
      </c>
      <c r="BC46">
        <v>1430252504937.02</v>
      </c>
      <c r="BD46">
        <v>1449989950005.04</v>
      </c>
      <c r="BE46">
        <v>1499757278318.6499</v>
      </c>
      <c r="BF46">
        <v>1548866271582.79</v>
      </c>
      <c r="BG46">
        <v>1596133327421.3101</v>
      </c>
    </row>
    <row r="47" spans="1:59">
      <c r="A47" t="s">
        <v>461</v>
      </c>
      <c r="B47">
        <v>30455000</v>
      </c>
      <c r="C47">
        <v>30739250</v>
      </c>
      <c r="D47">
        <v>31023366</v>
      </c>
      <c r="E47">
        <v>31296651</v>
      </c>
      <c r="F47">
        <v>31609195</v>
      </c>
      <c r="G47">
        <v>31954292</v>
      </c>
      <c r="H47">
        <v>32283194</v>
      </c>
      <c r="I47">
        <v>32682947</v>
      </c>
      <c r="J47">
        <v>33113134</v>
      </c>
      <c r="K47">
        <v>33441054</v>
      </c>
      <c r="L47">
        <v>33814531</v>
      </c>
      <c r="M47">
        <v>34224490</v>
      </c>
      <c r="N47">
        <v>34604469</v>
      </c>
      <c r="O47">
        <v>34988947</v>
      </c>
      <c r="P47">
        <v>35373335</v>
      </c>
      <c r="Q47">
        <v>35757900</v>
      </c>
      <c r="R47">
        <v>36137812</v>
      </c>
      <c r="S47">
        <v>36511638</v>
      </c>
      <c r="T47">
        <v>36864898</v>
      </c>
      <c r="U47">
        <v>37191330</v>
      </c>
      <c r="V47">
        <v>37491165</v>
      </c>
      <c r="W47">
        <v>37758631</v>
      </c>
      <c r="X47">
        <v>37986012</v>
      </c>
      <c r="Y47">
        <v>38171525</v>
      </c>
      <c r="Z47">
        <v>38330364</v>
      </c>
      <c r="AA47">
        <v>38469512</v>
      </c>
      <c r="AB47">
        <v>38584624</v>
      </c>
      <c r="AC47">
        <v>38684815</v>
      </c>
      <c r="AD47">
        <v>38766939</v>
      </c>
      <c r="AE47">
        <v>38827764</v>
      </c>
      <c r="AF47">
        <v>38867322</v>
      </c>
      <c r="AG47">
        <v>38966376</v>
      </c>
      <c r="AH47">
        <v>39157685</v>
      </c>
      <c r="AI47">
        <v>39361262</v>
      </c>
      <c r="AJ47">
        <v>39549108</v>
      </c>
      <c r="AK47">
        <v>39724050</v>
      </c>
      <c r="AL47">
        <v>39889852</v>
      </c>
      <c r="AM47">
        <v>40057389</v>
      </c>
      <c r="AN47">
        <v>40223509</v>
      </c>
      <c r="AO47">
        <v>40386875</v>
      </c>
      <c r="AP47">
        <v>40567864</v>
      </c>
      <c r="AQ47">
        <v>40850412</v>
      </c>
      <c r="AR47">
        <v>41431558</v>
      </c>
      <c r="AS47">
        <v>42187645</v>
      </c>
      <c r="AT47">
        <v>42921895</v>
      </c>
      <c r="AU47">
        <v>43653155</v>
      </c>
      <c r="AV47">
        <v>44397319</v>
      </c>
      <c r="AW47">
        <v>45226803</v>
      </c>
      <c r="AX47">
        <v>45954106</v>
      </c>
      <c r="AY47">
        <v>46362946</v>
      </c>
      <c r="AZ47">
        <v>46576897</v>
      </c>
      <c r="BA47">
        <v>46742697</v>
      </c>
      <c r="BB47">
        <v>46773055</v>
      </c>
      <c r="BC47">
        <v>46620045</v>
      </c>
      <c r="BD47">
        <v>46480882</v>
      </c>
      <c r="BE47">
        <v>46444832</v>
      </c>
      <c r="BF47">
        <v>46484062</v>
      </c>
      <c r="BG47">
        <v>46572028</v>
      </c>
    </row>
    <row r="49" spans="1:59">
      <c r="A49" t="s">
        <v>464</v>
      </c>
      <c r="B49">
        <f>B37/B39</f>
        <v>13827.449638570228</v>
      </c>
      <c r="C49">
        <f t="shared" ref="C49:BG49" si="1">C37/C39</f>
        <v>14075.859420582026</v>
      </c>
      <c r="D49">
        <f t="shared" si="1"/>
        <v>14142.255288659419</v>
      </c>
      <c r="E49">
        <f t="shared" si="1"/>
        <v>14592.144660040653</v>
      </c>
      <c r="F49">
        <f t="shared" si="1"/>
        <v>15227.994265141537</v>
      </c>
      <c r="G49">
        <f t="shared" si="1"/>
        <v>15552.458143710326</v>
      </c>
      <c r="H49">
        <f t="shared" si="1"/>
        <v>15783.918843469317</v>
      </c>
      <c r="I49">
        <f t="shared" si="1"/>
        <v>16061.945750823479</v>
      </c>
      <c r="J49">
        <f t="shared" si="1"/>
        <v>16620.869853470205</v>
      </c>
      <c r="K49">
        <f t="shared" si="1"/>
        <v>16891.622033051302</v>
      </c>
      <c r="L49">
        <f t="shared" si="1"/>
        <v>17934.191423353255</v>
      </c>
      <c r="M49">
        <f t="shared" si="1"/>
        <v>18481.731207975714</v>
      </c>
      <c r="N49">
        <f t="shared" si="1"/>
        <v>19211.556510285754</v>
      </c>
      <c r="O49">
        <f t="shared" si="1"/>
        <v>20422.489066500904</v>
      </c>
      <c r="P49">
        <f t="shared" si="1"/>
        <v>19906.842338216269</v>
      </c>
      <c r="Q49">
        <f t="shared" si="1"/>
        <v>19613.863819964503</v>
      </c>
      <c r="R49">
        <f t="shared" si="1"/>
        <v>20189.605652845497</v>
      </c>
      <c r="S49">
        <f t="shared" si="1"/>
        <v>20689.657017498397</v>
      </c>
      <c r="T49">
        <f t="shared" si="1"/>
        <v>21557.849740521226</v>
      </c>
      <c r="U49">
        <f t="shared" si="1"/>
        <v>22344.368377466719</v>
      </c>
      <c r="V49">
        <f t="shared" si="1"/>
        <v>21865.12807683463</v>
      </c>
      <c r="W49">
        <f t="shared" si="1"/>
        <v>21688.996340986869</v>
      </c>
      <c r="X49">
        <f t="shared" si="1"/>
        <v>22132.998246798499</v>
      </c>
      <c r="Y49">
        <f t="shared" si="1"/>
        <v>23059.570217066073</v>
      </c>
      <c r="Z49">
        <f t="shared" si="1"/>
        <v>23547.164675609041</v>
      </c>
      <c r="AA49">
        <f t="shared" si="1"/>
        <v>24479.425425821501</v>
      </c>
      <c r="AB49">
        <f t="shared" si="1"/>
        <v>25185.830401984102</v>
      </c>
      <c r="AC49">
        <f t="shared" si="1"/>
        <v>26465.995011180406</v>
      </c>
      <c r="AD49">
        <f t="shared" si="1"/>
        <v>27925.08123637113</v>
      </c>
      <c r="AE49">
        <f t="shared" si="1"/>
        <v>28568.126538805293</v>
      </c>
      <c r="AF49">
        <f t="shared" si="1"/>
        <v>28691.292874505834</v>
      </c>
      <c r="AG49">
        <f t="shared" si="1"/>
        <v>28291.921960378266</v>
      </c>
      <c r="AH49">
        <f t="shared" si="1"/>
        <v>28321.034526205982</v>
      </c>
      <c r="AI49">
        <f t="shared" si="1"/>
        <v>28967.155045355561</v>
      </c>
      <c r="AJ49">
        <f t="shared" si="1"/>
        <v>30014.581398898084</v>
      </c>
      <c r="AK49">
        <f t="shared" si="1"/>
        <v>30674.605546525167</v>
      </c>
      <c r="AL49">
        <f t="shared" si="1"/>
        <v>31373.341189703773</v>
      </c>
      <c r="AM49">
        <f t="shared" si="1"/>
        <v>32556.316695432859</v>
      </c>
      <c r="AN49">
        <f t="shared" si="1"/>
        <v>33480.166013404378</v>
      </c>
      <c r="AO49">
        <f t="shared" si="1"/>
        <v>34442.10709458495</v>
      </c>
      <c r="AP49">
        <f t="shared" si="1"/>
        <v>35576.766847364161</v>
      </c>
      <c r="AQ49">
        <f t="shared" si="1"/>
        <v>36341.709750485425</v>
      </c>
      <c r="AR49">
        <f t="shared" si="1"/>
        <v>37077.648354893849</v>
      </c>
      <c r="AS49">
        <f t="shared" si="1"/>
        <v>38132.841085907647</v>
      </c>
      <c r="AT49">
        <f t="shared" si="1"/>
        <v>38813.021693672752</v>
      </c>
      <c r="AU49">
        <f t="shared" si="1"/>
        <v>39740.902921319153</v>
      </c>
      <c r="AV49">
        <f t="shared" si="1"/>
        <v>40418.747304742959</v>
      </c>
      <c r="AW49">
        <f t="shared" si="1"/>
        <v>41050.405926484716</v>
      </c>
      <c r="AX49">
        <f t="shared" si="1"/>
        <v>40536.134857442754</v>
      </c>
      <c r="AY49">
        <f t="shared" si="1"/>
        <v>38545.91581642253</v>
      </c>
      <c r="AZ49">
        <f t="shared" si="1"/>
        <v>38893.018493736578</v>
      </c>
      <c r="BA49">
        <f t="shared" si="1"/>
        <v>39150.756018511252</v>
      </c>
      <c r="BB49">
        <f t="shared" si="1"/>
        <v>39455.412136102816</v>
      </c>
      <c r="BC49">
        <f t="shared" si="1"/>
        <v>39996.501901985874</v>
      </c>
      <c r="BD49">
        <f t="shared" si="1"/>
        <v>40908.745855066671</v>
      </c>
      <c r="BE49">
        <f t="shared" si="1"/>
        <v>41536.919115035504</v>
      </c>
      <c r="BF49">
        <f t="shared" si="1"/>
        <v>42039.736364392622</v>
      </c>
      <c r="BG49">
        <f t="shared" si="1"/>
        <v>42514.487450258945</v>
      </c>
    </row>
    <row r="50" spans="1:59">
      <c r="A50" t="s">
        <v>465</v>
      </c>
      <c r="AF50">
        <f>AF38/AF39</f>
        <v>26827.842264222811</v>
      </c>
      <c r="AG50">
        <f t="shared" ref="AG50:BG50" si="2">AG38/AG39</f>
        <v>26454.409810830133</v>
      </c>
      <c r="AH50">
        <f t="shared" si="2"/>
        <v>26481.631565086678</v>
      </c>
      <c r="AI50">
        <f t="shared" si="2"/>
        <v>27085.787656875302</v>
      </c>
      <c r="AJ50">
        <f t="shared" si="2"/>
        <v>28065.185452545888</v>
      </c>
      <c r="AK50">
        <f t="shared" si="2"/>
        <v>28682.342155820428</v>
      </c>
      <c r="AL50">
        <f t="shared" si="2"/>
        <v>29335.696108936947</v>
      </c>
      <c r="AM50">
        <f t="shared" si="2"/>
        <v>30441.839370203048</v>
      </c>
      <c r="AN50">
        <f t="shared" si="2"/>
        <v>31305.686248308324</v>
      </c>
      <c r="AO50">
        <f t="shared" si="2"/>
        <v>32205.150894473489</v>
      </c>
      <c r="AP50">
        <f t="shared" si="2"/>
        <v>33266.116428660695</v>
      </c>
      <c r="AQ50">
        <f t="shared" si="2"/>
        <v>33981.377592939156</v>
      </c>
      <c r="AR50">
        <f t="shared" si="2"/>
        <v>34669.518238311335</v>
      </c>
      <c r="AS50">
        <f t="shared" si="2"/>
        <v>35656.177998462706</v>
      </c>
      <c r="AT50">
        <f t="shared" si="2"/>
        <v>36292.182034116209</v>
      </c>
      <c r="AU50">
        <f t="shared" si="2"/>
        <v>37159.798956229446</v>
      </c>
      <c r="AV50">
        <f t="shared" si="2"/>
        <v>37793.618501334175</v>
      </c>
      <c r="AW50">
        <f t="shared" si="2"/>
        <v>38384.251971322643</v>
      </c>
      <c r="AX50">
        <f t="shared" si="2"/>
        <v>37903.381932399723</v>
      </c>
      <c r="AY50">
        <f t="shared" si="2"/>
        <v>36042.424228706055</v>
      </c>
      <c r="AZ50">
        <f t="shared" si="2"/>
        <v>36366.983178252238</v>
      </c>
      <c r="BA50">
        <f t="shared" si="2"/>
        <v>36607.981089725719</v>
      </c>
      <c r="BB50">
        <f t="shared" si="2"/>
        <v>36892.850311315808</v>
      </c>
      <c r="BC50">
        <f t="shared" si="2"/>
        <v>37398.79721839272</v>
      </c>
      <c r="BD50">
        <f t="shared" si="2"/>
        <v>38251.792480292868</v>
      </c>
      <c r="BE50">
        <f t="shared" si="2"/>
        <v>38839.166956819958</v>
      </c>
      <c r="BF50">
        <f t="shared" si="2"/>
        <v>39309.327082140386</v>
      </c>
      <c r="BG50">
        <f t="shared" si="2"/>
        <v>39753.243893491519</v>
      </c>
    </row>
    <row r="51" spans="1:59" s="5" customFormat="1">
      <c r="B51" s="5">
        <f>IF(B55-$AO$49&gt;0,1,0)</f>
        <v>0</v>
      </c>
      <c r="C51" s="5">
        <f t="shared" ref="C51:BG51" si="3">IF(C55-$AO$49&gt;0,1,0)</f>
        <v>0</v>
      </c>
      <c r="D51" s="5">
        <f t="shared" si="3"/>
        <v>0</v>
      </c>
      <c r="E51" s="5">
        <f t="shared" si="3"/>
        <v>0</v>
      </c>
      <c r="F51" s="5">
        <f t="shared" si="3"/>
        <v>0</v>
      </c>
      <c r="G51" s="5">
        <f t="shared" si="3"/>
        <v>0</v>
      </c>
      <c r="H51" s="5">
        <f t="shared" si="3"/>
        <v>0</v>
      </c>
      <c r="I51" s="5">
        <f t="shared" si="3"/>
        <v>0</v>
      </c>
      <c r="J51" s="5">
        <f t="shared" si="3"/>
        <v>0</v>
      </c>
      <c r="K51" s="5">
        <f t="shared" si="3"/>
        <v>0</v>
      </c>
      <c r="L51" s="5">
        <f t="shared" si="3"/>
        <v>0</v>
      </c>
      <c r="M51" s="5">
        <f t="shared" si="3"/>
        <v>0</v>
      </c>
      <c r="N51" s="5">
        <f t="shared" si="3"/>
        <v>0</v>
      </c>
      <c r="O51" s="5">
        <f t="shared" si="3"/>
        <v>0</v>
      </c>
      <c r="P51" s="5">
        <f t="shared" si="3"/>
        <v>0</v>
      </c>
      <c r="Q51" s="5">
        <f t="shared" si="3"/>
        <v>0</v>
      </c>
      <c r="R51" s="5">
        <f t="shared" si="3"/>
        <v>0</v>
      </c>
      <c r="S51" s="5">
        <f t="shared" si="3"/>
        <v>0</v>
      </c>
      <c r="T51" s="5">
        <f t="shared" si="3"/>
        <v>0</v>
      </c>
      <c r="U51" s="5">
        <f t="shared" si="3"/>
        <v>0</v>
      </c>
      <c r="V51" s="5">
        <f t="shared" si="3"/>
        <v>0</v>
      </c>
      <c r="W51" s="5">
        <f t="shared" si="3"/>
        <v>0</v>
      </c>
      <c r="X51" s="5">
        <f t="shared" si="3"/>
        <v>0</v>
      </c>
      <c r="Y51" s="5">
        <f t="shared" si="3"/>
        <v>0</v>
      </c>
      <c r="Z51" s="5">
        <f t="shared" si="3"/>
        <v>0</v>
      </c>
      <c r="AA51" s="5">
        <f t="shared" si="3"/>
        <v>0</v>
      </c>
      <c r="AB51" s="5">
        <f t="shared" si="3"/>
        <v>0</v>
      </c>
      <c r="AC51" s="5">
        <f t="shared" si="3"/>
        <v>0</v>
      </c>
      <c r="AD51" s="5">
        <f t="shared" si="3"/>
        <v>0</v>
      </c>
      <c r="AE51" s="5">
        <f t="shared" si="3"/>
        <v>0</v>
      </c>
      <c r="AF51" s="5">
        <f t="shared" si="3"/>
        <v>0</v>
      </c>
      <c r="AG51" s="5">
        <f t="shared" si="3"/>
        <v>0</v>
      </c>
      <c r="AH51" s="5">
        <f t="shared" si="3"/>
        <v>0</v>
      </c>
      <c r="AI51" s="5">
        <f t="shared" si="3"/>
        <v>0</v>
      </c>
      <c r="AJ51" s="5">
        <f t="shared" si="3"/>
        <v>0</v>
      </c>
      <c r="AK51" s="5">
        <f t="shared" si="3"/>
        <v>0</v>
      </c>
      <c r="AL51" s="5">
        <f t="shared" si="3"/>
        <v>0</v>
      </c>
      <c r="AM51" s="5">
        <f t="shared" si="3"/>
        <v>0</v>
      </c>
      <c r="AN51" s="5">
        <f t="shared" si="3"/>
        <v>0</v>
      </c>
      <c r="AO51" s="5">
        <f t="shared" si="3"/>
        <v>0</v>
      </c>
      <c r="AP51" s="5">
        <f t="shared" si="3"/>
        <v>0</v>
      </c>
      <c r="AQ51" s="5">
        <f t="shared" si="3"/>
        <v>0</v>
      </c>
      <c r="AR51" s="5">
        <f t="shared" si="3"/>
        <v>0</v>
      </c>
      <c r="AS51" s="5">
        <f t="shared" si="3"/>
        <v>0</v>
      </c>
      <c r="AT51" s="5">
        <f t="shared" si="3"/>
        <v>0</v>
      </c>
      <c r="AU51" s="5">
        <f t="shared" si="3"/>
        <v>0</v>
      </c>
      <c r="AV51" s="5">
        <f t="shared" si="3"/>
        <v>0</v>
      </c>
      <c r="AW51" s="5">
        <f t="shared" si="3"/>
        <v>0</v>
      </c>
      <c r="AX51" s="5">
        <f t="shared" si="3"/>
        <v>0</v>
      </c>
      <c r="AY51" s="5">
        <f t="shared" si="3"/>
        <v>0</v>
      </c>
      <c r="AZ51" s="5">
        <f t="shared" si="3"/>
        <v>0</v>
      </c>
      <c r="BA51" s="5">
        <f t="shared" si="3"/>
        <v>0</v>
      </c>
      <c r="BB51" s="5">
        <f t="shared" si="3"/>
        <v>0</v>
      </c>
      <c r="BC51" s="5">
        <f t="shared" si="3"/>
        <v>0</v>
      </c>
      <c r="BD51" s="5">
        <f t="shared" si="3"/>
        <v>0</v>
      </c>
      <c r="BE51" s="5">
        <f t="shared" si="3"/>
        <v>0</v>
      </c>
      <c r="BF51" s="5">
        <f t="shared" si="3"/>
        <v>0</v>
      </c>
      <c r="BG51" s="5">
        <f t="shared" si="3"/>
        <v>0</v>
      </c>
    </row>
    <row r="52" spans="1:59">
      <c r="A52" t="s">
        <v>466</v>
      </c>
      <c r="B52">
        <f>B41/B43</f>
        <v>17036.8851695882</v>
      </c>
      <c r="C52">
        <f t="shared" ref="C52:BG52" si="4">C41/C43</f>
        <v>17142.193767389694</v>
      </c>
      <c r="D52">
        <f t="shared" si="4"/>
        <v>17910.278790168439</v>
      </c>
      <c r="E52">
        <f t="shared" si="4"/>
        <v>18431.158404047201</v>
      </c>
      <c r="F52">
        <f t="shared" si="4"/>
        <v>19231.171859060341</v>
      </c>
      <c r="G52">
        <f t="shared" si="4"/>
        <v>20207.749537693551</v>
      </c>
      <c r="H52">
        <f t="shared" si="4"/>
        <v>21274.135489010685</v>
      </c>
      <c r="I52">
        <f t="shared" si="4"/>
        <v>21569.835608885925</v>
      </c>
      <c r="J52">
        <f t="shared" si="4"/>
        <v>22380.606767319114</v>
      </c>
      <c r="K52">
        <f t="shared" si="4"/>
        <v>22850.010833783013</v>
      </c>
      <c r="L52">
        <f t="shared" si="4"/>
        <v>23309.620945906405</v>
      </c>
      <c r="M52">
        <f t="shared" si="4"/>
        <v>23775.276922965797</v>
      </c>
      <c r="N52">
        <f t="shared" si="4"/>
        <v>24760.145377234439</v>
      </c>
      <c r="O52">
        <f t="shared" si="4"/>
        <v>25908.912801721493</v>
      </c>
      <c r="P52">
        <f t="shared" si="4"/>
        <v>25540.501003020752</v>
      </c>
      <c r="Q52">
        <f t="shared" si="4"/>
        <v>25239.919905728955</v>
      </c>
      <c r="R52">
        <f t="shared" si="4"/>
        <v>26347.809281996011</v>
      </c>
      <c r="S52">
        <f t="shared" si="4"/>
        <v>27286.251514491076</v>
      </c>
      <c r="T52">
        <f t="shared" si="4"/>
        <v>28500.240457353371</v>
      </c>
      <c r="U52">
        <f t="shared" si="4"/>
        <v>29082.593777965387</v>
      </c>
      <c r="V52">
        <f t="shared" si="4"/>
        <v>28734.399259764552</v>
      </c>
      <c r="W52">
        <f t="shared" si="4"/>
        <v>29191.999487941568</v>
      </c>
      <c r="X52">
        <f t="shared" si="4"/>
        <v>28362.494616340908</v>
      </c>
      <c r="Y52">
        <f t="shared" si="4"/>
        <v>29406.25746860457</v>
      </c>
      <c r="Z52">
        <f t="shared" si="4"/>
        <v>31268.975644651753</v>
      </c>
      <c r="AA52">
        <f t="shared" si="4"/>
        <v>32306.833056774431</v>
      </c>
      <c r="AB52">
        <f t="shared" si="4"/>
        <v>33133.69544419134</v>
      </c>
      <c r="AC52">
        <f t="shared" si="4"/>
        <v>33975.654795306429</v>
      </c>
      <c r="AD52">
        <f t="shared" si="4"/>
        <v>35083.969042818171</v>
      </c>
      <c r="AE52">
        <f t="shared" si="4"/>
        <v>36033.330202699144</v>
      </c>
      <c r="AF52">
        <f>AF41/AF43</f>
        <v>36312.414182587345</v>
      </c>
      <c r="AG52">
        <f t="shared" si="4"/>
        <v>35803.868421343897</v>
      </c>
      <c r="AH52">
        <f t="shared" si="4"/>
        <v>36566.173769852714</v>
      </c>
      <c r="AI52">
        <f t="shared" si="4"/>
        <v>37078.04968394</v>
      </c>
      <c r="AJ52">
        <f t="shared" si="4"/>
        <v>38104.972467563071</v>
      </c>
      <c r="AK52">
        <f t="shared" si="4"/>
        <v>38677.715088366291</v>
      </c>
      <c r="AL52">
        <f t="shared" si="4"/>
        <v>39681.519857903295</v>
      </c>
      <c r="AM52">
        <f t="shared" si="4"/>
        <v>40965.84664505221</v>
      </c>
      <c r="AN52">
        <f t="shared" si="4"/>
        <v>42292.891201142636</v>
      </c>
      <c r="AO52">
        <f t="shared" si="4"/>
        <v>43768.884992832565</v>
      </c>
      <c r="AP52">
        <f t="shared" si="4"/>
        <v>45055.817918283952</v>
      </c>
      <c r="AQ52">
        <f t="shared" si="4"/>
        <v>45047.487197684393</v>
      </c>
      <c r="AR52">
        <f t="shared" si="4"/>
        <v>45428.645678127366</v>
      </c>
      <c r="AS52">
        <f t="shared" si="4"/>
        <v>46304.036089561188</v>
      </c>
      <c r="AT52">
        <f t="shared" si="4"/>
        <v>47614.27986217654</v>
      </c>
      <c r="AU52">
        <f t="shared" si="4"/>
        <v>48755.616060673463</v>
      </c>
      <c r="AV52">
        <f t="shared" si="4"/>
        <v>49575.401013591021</v>
      </c>
      <c r="AW52">
        <f t="shared" si="4"/>
        <v>49979.533842919533</v>
      </c>
      <c r="AX52">
        <f t="shared" si="4"/>
        <v>49364.64455003359</v>
      </c>
      <c r="AY52">
        <f t="shared" si="4"/>
        <v>47575.608562748988</v>
      </c>
      <c r="AZ52">
        <f t="shared" si="4"/>
        <v>48375.406946297175</v>
      </c>
      <c r="BA52">
        <f t="shared" si="4"/>
        <v>48786.454975525303</v>
      </c>
      <c r="BB52">
        <f t="shared" si="4"/>
        <v>49498.390915522548</v>
      </c>
      <c r="BC52">
        <f t="shared" si="4"/>
        <v>49971.95135711076</v>
      </c>
      <c r="BD52">
        <f t="shared" si="4"/>
        <v>50871.674083305945</v>
      </c>
      <c r="BE52">
        <f t="shared" si="4"/>
        <v>51933.404806498176</v>
      </c>
      <c r="BF52">
        <f t="shared" si="4"/>
        <v>52319.163350542716</v>
      </c>
      <c r="BG52">
        <f t="shared" si="4"/>
        <v>53128.53969992519</v>
      </c>
    </row>
    <row r="53" spans="1:59">
      <c r="A53" t="s">
        <v>467</v>
      </c>
      <c r="AF53">
        <f>AF42/AF43</f>
        <v>37062.130259578924</v>
      </c>
      <c r="AG53">
        <f t="shared" ref="AG53:BG53" si="5">AG42/AG43</f>
        <v>36543.084922868715</v>
      </c>
      <c r="AH53">
        <f t="shared" si="5"/>
        <v>37321.129036982078</v>
      </c>
      <c r="AI53">
        <f t="shared" si="5"/>
        <v>37843.573281786405</v>
      </c>
      <c r="AJ53">
        <f t="shared" si="5"/>
        <v>38891.698195260826</v>
      </c>
      <c r="AK53">
        <f t="shared" si="5"/>
        <v>39476.265817525666</v>
      </c>
      <c r="AL53">
        <f t="shared" si="5"/>
        <v>40500.795416045643</v>
      </c>
      <c r="AM53">
        <f t="shared" si="5"/>
        <v>41811.638766802615</v>
      </c>
      <c r="AN53">
        <f t="shared" si="5"/>
        <v>43166.081849291651</v>
      </c>
      <c r="AO53">
        <f t="shared" si="5"/>
        <v>44672.549414209789</v>
      </c>
      <c r="AP53">
        <f t="shared" si="5"/>
        <v>45986.052710316544</v>
      </c>
      <c r="AQ53">
        <f t="shared" si="5"/>
        <v>45977.549991371518</v>
      </c>
      <c r="AR53">
        <f t="shared" si="5"/>
        <v>46366.577974492662</v>
      </c>
      <c r="AS53">
        <f t="shared" si="5"/>
        <v>47260.041936800808</v>
      </c>
      <c r="AT53">
        <f t="shared" si="5"/>
        <v>48597.33736222492</v>
      </c>
      <c r="AU53">
        <f t="shared" si="5"/>
        <v>49762.237901362016</v>
      </c>
      <c r="AV53">
        <f t="shared" si="5"/>
        <v>50598.948359584276</v>
      </c>
      <c r="AW53">
        <f t="shared" si="5"/>
        <v>51011.425026308447</v>
      </c>
      <c r="AX53">
        <f t="shared" si="5"/>
        <v>50383.840560192504</v>
      </c>
      <c r="AY53">
        <f t="shared" si="5"/>
        <v>48557.867644527731</v>
      </c>
      <c r="AZ53">
        <f t="shared" si="5"/>
        <v>49374.178885179608</v>
      </c>
      <c r="BA53">
        <f t="shared" si="5"/>
        <v>49793.713524920146</v>
      </c>
      <c r="BB53">
        <f t="shared" si="5"/>
        <v>50520.348289878959</v>
      </c>
      <c r="BC53">
        <f t="shared" si="5"/>
        <v>51003.685990415244</v>
      </c>
      <c r="BD53">
        <f t="shared" si="5"/>
        <v>51921.984639138427</v>
      </c>
      <c r="BE53">
        <f t="shared" si="5"/>
        <v>53005.636146462806</v>
      </c>
      <c r="BF53">
        <f t="shared" si="5"/>
        <v>53399.359167362221</v>
      </c>
      <c r="BG53">
        <f t="shared" si="5"/>
        <v>54225.446123162263</v>
      </c>
    </row>
    <row r="55" spans="1:59">
      <c r="A55" t="s">
        <v>468</v>
      </c>
      <c r="B55">
        <f>B45/B47</f>
        <v>7359.9677893915286</v>
      </c>
      <c r="C55">
        <f t="shared" ref="C55:BG55" si="6">C45/C47</f>
        <v>8155.1745418388873</v>
      </c>
      <c r="D55">
        <f t="shared" si="6"/>
        <v>8884.7748093047994</v>
      </c>
      <c r="E55">
        <f t="shared" si="6"/>
        <v>9652.3743060406687</v>
      </c>
      <c r="F55">
        <f t="shared" si="6"/>
        <v>10064.264806206455</v>
      </c>
      <c r="G55">
        <f t="shared" si="6"/>
        <v>10578.109145238892</v>
      </c>
      <c r="H55">
        <f t="shared" si="6"/>
        <v>11229.026186584946</v>
      </c>
      <c r="I55">
        <f t="shared" si="6"/>
        <v>11573.097764459582</v>
      </c>
      <c r="J55">
        <f t="shared" si="6"/>
        <v>12176.307559389577</v>
      </c>
      <c r="K55">
        <f t="shared" si="6"/>
        <v>13130.818421525501</v>
      </c>
      <c r="L55">
        <f t="shared" si="6"/>
        <v>13542.9637099591</v>
      </c>
      <c r="M55">
        <f t="shared" si="6"/>
        <v>14002.872852962864</v>
      </c>
      <c r="N55">
        <f t="shared" si="6"/>
        <v>14977.779903375544</v>
      </c>
      <c r="O55">
        <f t="shared" si="6"/>
        <v>15966.916334017684</v>
      </c>
      <c r="P55">
        <f t="shared" si="6"/>
        <v>16680.808070351042</v>
      </c>
      <c r="Q55">
        <f t="shared" si="6"/>
        <v>16590.882411299797</v>
      </c>
      <c r="R55">
        <f t="shared" si="6"/>
        <v>16958.830442959137</v>
      </c>
      <c r="S55">
        <f t="shared" si="6"/>
        <v>17261.656997834525</v>
      </c>
      <c r="T55">
        <f t="shared" si="6"/>
        <v>17346.364837735047</v>
      </c>
      <c r="U55">
        <f t="shared" si="6"/>
        <v>17201.257625576578</v>
      </c>
      <c r="V55">
        <f t="shared" si="6"/>
        <v>17440.58137696049</v>
      </c>
      <c r="W55">
        <f t="shared" si="6"/>
        <v>17294.100112127129</v>
      </c>
      <c r="X55">
        <f t="shared" si="6"/>
        <v>17404.853102393299</v>
      </c>
      <c r="Y55">
        <f t="shared" si="6"/>
        <v>17626.854552995592</v>
      </c>
      <c r="Z55">
        <f t="shared" si="6"/>
        <v>17867.0904536737</v>
      </c>
      <c r="AA55">
        <f t="shared" si="6"/>
        <v>18215.736203742876</v>
      </c>
      <c r="AB55">
        <f t="shared" si="6"/>
        <v>18752.240533953216</v>
      </c>
      <c r="AC55">
        <f t="shared" si="6"/>
        <v>19741.189229147225</v>
      </c>
      <c r="AD55">
        <f t="shared" si="6"/>
        <v>20702.919182787398</v>
      </c>
      <c r="AE55">
        <f t="shared" si="6"/>
        <v>21668.258050009936</v>
      </c>
      <c r="AF55">
        <f t="shared" si="6"/>
        <v>22464.732915398701</v>
      </c>
      <c r="AG55">
        <f t="shared" si="6"/>
        <v>22978.125019001742</v>
      </c>
      <c r="AH55">
        <f t="shared" si="6"/>
        <v>23078.336092363912</v>
      </c>
      <c r="AI55">
        <f t="shared" si="6"/>
        <v>22722.1546792394</v>
      </c>
      <c r="AJ55">
        <f t="shared" si="6"/>
        <v>23153.172795543785</v>
      </c>
      <c r="AK55">
        <f t="shared" si="6"/>
        <v>23686.843485455032</v>
      </c>
      <c r="AL55">
        <f t="shared" si="6"/>
        <v>24219.327584893646</v>
      </c>
      <c r="AM55">
        <f t="shared" si="6"/>
        <v>25007.894366680513</v>
      </c>
      <c r="AN55">
        <f t="shared" si="6"/>
        <v>25977.000983015925</v>
      </c>
      <c r="AO55">
        <f t="shared" si="6"/>
        <v>27032.220713911636</v>
      </c>
      <c r="AP55">
        <f t="shared" si="6"/>
        <v>28335.001833326987</v>
      </c>
      <c r="AQ55">
        <f t="shared" si="6"/>
        <v>29264.88145291313</v>
      </c>
      <c r="AR55">
        <f t="shared" si="6"/>
        <v>29685.363949466973</v>
      </c>
      <c r="AS55">
        <f t="shared" si="6"/>
        <v>30082.626478760547</v>
      </c>
      <c r="AT55">
        <f t="shared" si="6"/>
        <v>30504.357430610413</v>
      </c>
      <c r="AU55">
        <f t="shared" si="6"/>
        <v>31110.014128239069</v>
      </c>
      <c r="AV55">
        <f t="shared" si="6"/>
        <v>31865.369166663197</v>
      </c>
      <c r="AW55">
        <f t="shared" si="6"/>
        <v>32459.917375867142</v>
      </c>
      <c r="AX55">
        <f t="shared" si="6"/>
        <v>32303.24148060611</v>
      </c>
      <c r="AY55">
        <f t="shared" si="6"/>
        <v>30874.126012677018</v>
      </c>
      <c r="AZ55">
        <f t="shared" si="6"/>
        <v>30736.627853081111</v>
      </c>
      <c r="BA55">
        <f t="shared" si="6"/>
        <v>30321.704868899196</v>
      </c>
      <c r="BB55">
        <f t="shared" si="6"/>
        <v>29414.856920740582</v>
      </c>
      <c r="BC55">
        <f t="shared" si="6"/>
        <v>29008.020983897593</v>
      </c>
      <c r="BD55">
        <f t="shared" si="6"/>
        <v>29496.378933677937</v>
      </c>
      <c r="BE55">
        <f t="shared" si="6"/>
        <v>30532.449973657131</v>
      </c>
      <c r="BF55">
        <f t="shared" si="6"/>
        <v>31505.612203421682</v>
      </c>
      <c r="BG55">
        <f t="shared" si="6"/>
        <v>32405.750814387982</v>
      </c>
    </row>
    <row r="56" spans="1:59">
      <c r="A56" t="s">
        <v>469</v>
      </c>
      <c r="AF56">
        <f>AF46/AF47</f>
        <v>23758.728097759271</v>
      </c>
      <c r="AG56">
        <f t="shared" ref="AG56:BG56" si="7">AG46/AG47</f>
        <v>24301.692193659143</v>
      </c>
      <c r="AH56">
        <f t="shared" si="7"/>
        <v>24407.675543354973</v>
      </c>
      <c r="AI56">
        <f t="shared" si="7"/>
        <v>24030.977659620061</v>
      </c>
      <c r="AJ56">
        <f t="shared" si="7"/>
        <v>24486.822929138707</v>
      </c>
      <c r="AK56">
        <f t="shared" si="7"/>
        <v>25051.233681899277</v>
      </c>
      <c r="AL56">
        <f t="shared" si="7"/>
        <v>25614.389495172607</v>
      </c>
      <c r="AM56">
        <f t="shared" si="7"/>
        <v>26448.378656136825</v>
      </c>
      <c r="AN56">
        <f t="shared" si="7"/>
        <v>27473.306959623285</v>
      </c>
      <c r="AO56">
        <f t="shared" si="7"/>
        <v>28589.308594904658</v>
      </c>
      <c r="AP56">
        <f t="shared" si="7"/>
        <v>29967.131447446431</v>
      </c>
      <c r="AQ56">
        <f t="shared" si="7"/>
        <v>30950.573232781349</v>
      </c>
      <c r="AR56">
        <f t="shared" si="7"/>
        <v>31395.276018392549</v>
      </c>
      <c r="AS56">
        <f t="shared" si="7"/>
        <v>31815.421339169799</v>
      </c>
      <c r="AT56">
        <f t="shared" si="7"/>
        <v>32261.444492578437</v>
      </c>
      <c r="AU56">
        <f t="shared" si="7"/>
        <v>32901.987732230577</v>
      </c>
      <c r="AV56">
        <f t="shared" si="7"/>
        <v>33700.85211413847</v>
      </c>
      <c r="AW56">
        <f t="shared" si="7"/>
        <v>34329.647003295817</v>
      </c>
      <c r="AX56">
        <f t="shared" si="7"/>
        <v>34163.946391185375</v>
      </c>
      <c r="AY56">
        <f t="shared" si="7"/>
        <v>32652.512182254552</v>
      </c>
      <c r="AZ56">
        <f t="shared" si="7"/>
        <v>32507.093966062828</v>
      </c>
      <c r="BA56">
        <f t="shared" si="7"/>
        <v>32068.270927310848</v>
      </c>
      <c r="BB56">
        <f t="shared" si="7"/>
        <v>31109.187464914146</v>
      </c>
      <c r="BC56">
        <f t="shared" si="7"/>
        <v>30678.917296991454</v>
      </c>
      <c r="BD56">
        <f t="shared" si="7"/>
        <v>31195.405242203451</v>
      </c>
      <c r="BE56">
        <f t="shared" si="7"/>
        <v>32291.155199326589</v>
      </c>
      <c r="BF56">
        <f t="shared" si="7"/>
        <v>33320.372724371424</v>
      </c>
      <c r="BG56">
        <f t="shared" si="7"/>
        <v>34272.360383819017</v>
      </c>
    </row>
    <row r="58" spans="1:59">
      <c r="A58" t="s">
        <v>408</v>
      </c>
      <c r="B58">
        <f>1960</f>
        <v>1960</v>
      </c>
      <c r="C58">
        <f>B58+1</f>
        <v>1961</v>
      </c>
      <c r="D58">
        <f t="shared" ref="D58:BG58" si="8">C58+1</f>
        <v>1962</v>
      </c>
      <c r="E58">
        <f t="shared" si="8"/>
        <v>1963</v>
      </c>
      <c r="F58">
        <f t="shared" si="8"/>
        <v>1964</v>
      </c>
      <c r="G58">
        <f t="shared" si="8"/>
        <v>1965</v>
      </c>
      <c r="H58">
        <f t="shared" si="8"/>
        <v>1966</v>
      </c>
      <c r="I58">
        <f t="shared" si="8"/>
        <v>1967</v>
      </c>
      <c r="J58">
        <f t="shared" si="8"/>
        <v>1968</v>
      </c>
      <c r="K58">
        <f t="shared" si="8"/>
        <v>1969</v>
      </c>
      <c r="L58">
        <f t="shared" si="8"/>
        <v>1970</v>
      </c>
      <c r="M58">
        <f t="shared" si="8"/>
        <v>1971</v>
      </c>
      <c r="N58">
        <f t="shared" si="8"/>
        <v>1972</v>
      </c>
      <c r="O58">
        <f t="shared" si="8"/>
        <v>1973</v>
      </c>
      <c r="P58">
        <f t="shared" si="8"/>
        <v>1974</v>
      </c>
      <c r="Q58">
        <f t="shared" si="8"/>
        <v>1975</v>
      </c>
      <c r="R58">
        <f t="shared" si="8"/>
        <v>1976</v>
      </c>
      <c r="S58">
        <f t="shared" si="8"/>
        <v>1977</v>
      </c>
      <c r="T58">
        <f t="shared" si="8"/>
        <v>1978</v>
      </c>
      <c r="U58">
        <f t="shared" si="8"/>
        <v>1979</v>
      </c>
      <c r="V58">
        <f t="shared" si="8"/>
        <v>1980</v>
      </c>
      <c r="W58">
        <f t="shared" si="8"/>
        <v>1981</v>
      </c>
      <c r="X58">
        <f t="shared" si="8"/>
        <v>1982</v>
      </c>
      <c r="Y58">
        <f t="shared" si="8"/>
        <v>1983</v>
      </c>
      <c r="Z58">
        <f t="shared" si="8"/>
        <v>1984</v>
      </c>
      <c r="AA58">
        <f t="shared" si="8"/>
        <v>1985</v>
      </c>
      <c r="AB58">
        <f t="shared" si="8"/>
        <v>1986</v>
      </c>
      <c r="AC58">
        <f t="shared" si="8"/>
        <v>1987</v>
      </c>
      <c r="AD58">
        <f t="shared" si="8"/>
        <v>1988</v>
      </c>
      <c r="AE58">
        <f t="shared" si="8"/>
        <v>1989</v>
      </c>
      <c r="AF58">
        <f t="shared" si="8"/>
        <v>1990</v>
      </c>
      <c r="AG58">
        <f t="shared" si="8"/>
        <v>1991</v>
      </c>
      <c r="AH58">
        <f t="shared" si="8"/>
        <v>1992</v>
      </c>
      <c r="AI58">
        <f t="shared" si="8"/>
        <v>1993</v>
      </c>
      <c r="AJ58">
        <f t="shared" si="8"/>
        <v>1994</v>
      </c>
      <c r="AK58">
        <f t="shared" si="8"/>
        <v>1995</v>
      </c>
      <c r="AL58">
        <f t="shared" si="8"/>
        <v>1996</v>
      </c>
      <c r="AM58">
        <f t="shared" si="8"/>
        <v>1997</v>
      </c>
      <c r="AN58">
        <f t="shared" si="8"/>
        <v>1998</v>
      </c>
      <c r="AO58">
        <f t="shared" si="8"/>
        <v>1999</v>
      </c>
      <c r="AP58">
        <f t="shared" si="8"/>
        <v>2000</v>
      </c>
      <c r="AQ58">
        <f t="shared" si="8"/>
        <v>2001</v>
      </c>
      <c r="AR58">
        <f t="shared" si="8"/>
        <v>2002</v>
      </c>
      <c r="AS58">
        <f t="shared" si="8"/>
        <v>2003</v>
      </c>
      <c r="AT58">
        <f t="shared" si="8"/>
        <v>2004</v>
      </c>
      <c r="AU58">
        <f t="shared" si="8"/>
        <v>2005</v>
      </c>
      <c r="AV58">
        <f t="shared" si="8"/>
        <v>2006</v>
      </c>
      <c r="AW58">
        <f t="shared" si="8"/>
        <v>2007</v>
      </c>
      <c r="AX58">
        <f t="shared" si="8"/>
        <v>2008</v>
      </c>
      <c r="AY58">
        <f t="shared" si="8"/>
        <v>2009</v>
      </c>
      <c r="AZ58">
        <f t="shared" si="8"/>
        <v>2010</v>
      </c>
      <c r="BA58">
        <f t="shared" si="8"/>
        <v>2011</v>
      </c>
      <c r="BB58">
        <f t="shared" si="8"/>
        <v>2012</v>
      </c>
      <c r="BC58">
        <f t="shared" si="8"/>
        <v>2013</v>
      </c>
      <c r="BD58">
        <f t="shared" si="8"/>
        <v>2014</v>
      </c>
      <c r="BE58">
        <f t="shared" si="8"/>
        <v>2015</v>
      </c>
      <c r="BF58">
        <f t="shared" si="8"/>
        <v>2016</v>
      </c>
      <c r="BG58">
        <f t="shared" si="8"/>
        <v>2017</v>
      </c>
    </row>
    <row r="59" spans="1:59">
      <c r="A59" t="s">
        <v>472</v>
      </c>
      <c r="B59">
        <v>1971</v>
      </c>
      <c r="C59">
        <v>1972</v>
      </c>
      <c r="D59">
        <v>1972</v>
      </c>
      <c r="E59">
        <v>1972</v>
      </c>
      <c r="F59">
        <v>1973</v>
      </c>
      <c r="G59">
        <v>1973</v>
      </c>
      <c r="H59">
        <v>1973</v>
      </c>
      <c r="I59">
        <v>1974</v>
      </c>
      <c r="J59">
        <v>1974</v>
      </c>
      <c r="K59">
        <v>1976</v>
      </c>
      <c r="L59">
        <v>1985</v>
      </c>
      <c r="M59">
        <v>1986</v>
      </c>
      <c r="N59">
        <v>1987</v>
      </c>
      <c r="O59">
        <v>1988</v>
      </c>
      <c r="P59">
        <v>1988</v>
      </c>
      <c r="Q59">
        <v>1987</v>
      </c>
      <c r="R59">
        <v>1988</v>
      </c>
      <c r="S59">
        <v>1988</v>
      </c>
      <c r="T59">
        <v>1989</v>
      </c>
      <c r="U59">
        <v>1990</v>
      </c>
      <c r="V59">
        <v>1990</v>
      </c>
      <c r="W59">
        <v>1990</v>
      </c>
      <c r="X59">
        <v>1990</v>
      </c>
      <c r="Y59">
        <v>1992</v>
      </c>
      <c r="Z59">
        <v>1995</v>
      </c>
      <c r="AA59">
        <v>1997</v>
      </c>
      <c r="AB59">
        <v>1998</v>
      </c>
      <c r="AC59">
        <v>1999</v>
      </c>
      <c r="AD59">
        <v>2000</v>
      </c>
      <c r="AE59">
        <v>2001</v>
      </c>
      <c r="AF59">
        <v>2001</v>
      </c>
      <c r="AG59">
        <v>2000</v>
      </c>
      <c r="AH59">
        <v>2000</v>
      </c>
      <c r="AI59">
        <v>2001</v>
      </c>
      <c r="AJ59">
        <v>2003</v>
      </c>
      <c r="AK59">
        <v>2005</v>
      </c>
      <c r="AL59">
        <v>2006</v>
      </c>
    </row>
    <row r="60" spans="1:59">
      <c r="A60" s="20" t="s">
        <v>471</v>
      </c>
      <c r="B60">
        <f>B59-B58</f>
        <v>11</v>
      </c>
      <c r="C60">
        <f t="shared" ref="C60:AL60" si="9">C59-C58</f>
        <v>11</v>
      </c>
      <c r="D60">
        <f t="shared" si="9"/>
        <v>10</v>
      </c>
      <c r="E60">
        <f t="shared" si="9"/>
        <v>9</v>
      </c>
      <c r="F60">
        <f t="shared" si="9"/>
        <v>9</v>
      </c>
      <c r="G60">
        <f t="shared" si="9"/>
        <v>8</v>
      </c>
      <c r="H60">
        <f t="shared" si="9"/>
        <v>7</v>
      </c>
      <c r="I60">
        <f t="shared" si="9"/>
        <v>7</v>
      </c>
      <c r="J60">
        <f t="shared" si="9"/>
        <v>6</v>
      </c>
      <c r="K60">
        <f t="shared" si="9"/>
        <v>7</v>
      </c>
      <c r="L60">
        <f t="shared" si="9"/>
        <v>15</v>
      </c>
      <c r="M60">
        <f t="shared" si="9"/>
        <v>15</v>
      </c>
      <c r="N60">
        <f t="shared" si="9"/>
        <v>15</v>
      </c>
      <c r="O60">
        <f t="shared" si="9"/>
        <v>15</v>
      </c>
      <c r="P60">
        <f t="shared" si="9"/>
        <v>14</v>
      </c>
      <c r="Q60">
        <f t="shared" si="9"/>
        <v>12</v>
      </c>
      <c r="R60">
        <f t="shared" si="9"/>
        <v>12</v>
      </c>
      <c r="S60">
        <f t="shared" si="9"/>
        <v>11</v>
      </c>
      <c r="T60">
        <f t="shared" si="9"/>
        <v>11</v>
      </c>
      <c r="U60">
        <f t="shared" si="9"/>
        <v>11</v>
      </c>
      <c r="V60">
        <f t="shared" si="9"/>
        <v>10</v>
      </c>
      <c r="W60">
        <f t="shared" si="9"/>
        <v>9</v>
      </c>
      <c r="X60">
        <f t="shared" si="9"/>
        <v>8</v>
      </c>
      <c r="Y60">
        <f t="shared" si="9"/>
        <v>9</v>
      </c>
      <c r="Z60">
        <f t="shared" si="9"/>
        <v>11</v>
      </c>
      <c r="AA60">
        <f t="shared" si="9"/>
        <v>12</v>
      </c>
      <c r="AB60">
        <f t="shared" si="9"/>
        <v>12</v>
      </c>
      <c r="AC60">
        <f t="shared" si="9"/>
        <v>12</v>
      </c>
      <c r="AD60">
        <f t="shared" si="9"/>
        <v>12</v>
      </c>
      <c r="AE60">
        <f t="shared" si="9"/>
        <v>12</v>
      </c>
      <c r="AF60">
        <f t="shared" si="9"/>
        <v>11</v>
      </c>
      <c r="AG60">
        <f t="shared" si="9"/>
        <v>9</v>
      </c>
      <c r="AH60">
        <f t="shared" si="9"/>
        <v>8</v>
      </c>
      <c r="AI60">
        <f t="shared" si="9"/>
        <v>8</v>
      </c>
      <c r="AJ60">
        <f t="shared" si="9"/>
        <v>9</v>
      </c>
      <c r="AK60">
        <f t="shared" si="9"/>
        <v>10</v>
      </c>
      <c r="AL60">
        <f t="shared" si="9"/>
        <v>10</v>
      </c>
    </row>
    <row r="61" spans="1:59">
      <c r="A61" s="27" t="s">
        <v>473</v>
      </c>
      <c r="B61" s="27">
        <f>AVERAGE(B60:AL60)</f>
        <v>10.486486486486486</v>
      </c>
    </row>
    <row r="65" spans="1:59" ht="16">
      <c r="A65" s="61" t="s">
        <v>504</v>
      </c>
    </row>
    <row r="67" spans="1:59">
      <c r="A67" t="s">
        <v>511</v>
      </c>
    </row>
    <row r="68" spans="1:59">
      <c r="A68" t="s">
        <v>512</v>
      </c>
    </row>
    <row r="69" spans="1:59">
      <c r="A69" t="s">
        <v>513</v>
      </c>
    </row>
    <row r="71" spans="1:59">
      <c r="A71" t="s">
        <v>408</v>
      </c>
      <c r="B71">
        <f>1960</f>
        <v>1960</v>
      </c>
      <c r="C71">
        <f>B71+1</f>
        <v>1961</v>
      </c>
      <c r="D71">
        <f t="shared" ref="D71" si="10">C71+1</f>
        <v>1962</v>
      </c>
      <c r="E71">
        <f t="shared" ref="E71" si="11">D71+1</f>
        <v>1963</v>
      </c>
      <c r="F71">
        <f t="shared" ref="F71" si="12">E71+1</f>
        <v>1964</v>
      </c>
      <c r="G71">
        <f t="shared" ref="G71" si="13">F71+1</f>
        <v>1965</v>
      </c>
      <c r="H71">
        <f t="shared" ref="H71" si="14">G71+1</f>
        <v>1966</v>
      </c>
      <c r="I71">
        <f t="shared" ref="I71" si="15">H71+1</f>
        <v>1967</v>
      </c>
      <c r="J71">
        <f t="shared" ref="J71" si="16">I71+1</f>
        <v>1968</v>
      </c>
      <c r="K71">
        <f t="shared" ref="K71" si="17">J71+1</f>
        <v>1969</v>
      </c>
      <c r="L71">
        <f t="shared" ref="L71" si="18">K71+1</f>
        <v>1970</v>
      </c>
      <c r="M71">
        <f t="shared" ref="M71" si="19">L71+1</f>
        <v>1971</v>
      </c>
      <c r="N71">
        <f t="shared" ref="N71" si="20">M71+1</f>
        <v>1972</v>
      </c>
      <c r="O71">
        <f t="shared" ref="O71" si="21">N71+1</f>
        <v>1973</v>
      </c>
      <c r="P71">
        <f t="shared" ref="P71" si="22">O71+1</f>
        <v>1974</v>
      </c>
      <c r="Q71">
        <f t="shared" ref="Q71" si="23">P71+1</f>
        <v>1975</v>
      </c>
      <c r="R71">
        <f t="shared" ref="R71" si="24">Q71+1</f>
        <v>1976</v>
      </c>
      <c r="S71">
        <f t="shared" ref="S71" si="25">R71+1</f>
        <v>1977</v>
      </c>
      <c r="T71">
        <f t="shared" ref="T71" si="26">S71+1</f>
        <v>1978</v>
      </c>
      <c r="U71">
        <f t="shared" ref="U71" si="27">T71+1</f>
        <v>1979</v>
      </c>
      <c r="V71">
        <f t="shared" ref="V71" si="28">U71+1</f>
        <v>1980</v>
      </c>
      <c r="W71">
        <f t="shared" ref="W71" si="29">V71+1</f>
        <v>1981</v>
      </c>
      <c r="X71">
        <f t="shared" ref="X71" si="30">W71+1</f>
        <v>1982</v>
      </c>
      <c r="Y71">
        <f t="shared" ref="Y71" si="31">X71+1</f>
        <v>1983</v>
      </c>
      <c r="Z71">
        <f t="shared" ref="Z71" si="32">Y71+1</f>
        <v>1984</v>
      </c>
      <c r="AA71">
        <f t="shared" ref="AA71" si="33">Z71+1</f>
        <v>1985</v>
      </c>
      <c r="AB71">
        <f t="shared" ref="AB71" si="34">AA71+1</f>
        <v>1986</v>
      </c>
      <c r="AC71">
        <f t="shared" ref="AC71" si="35">AB71+1</f>
        <v>1987</v>
      </c>
      <c r="AD71">
        <f t="shared" ref="AD71" si="36">AC71+1</f>
        <v>1988</v>
      </c>
      <c r="AE71">
        <f t="shared" ref="AE71" si="37">AD71+1</f>
        <v>1989</v>
      </c>
      <c r="AF71">
        <f t="shared" ref="AF71" si="38">AE71+1</f>
        <v>1990</v>
      </c>
      <c r="AG71">
        <f t="shared" ref="AG71" si="39">AF71+1</f>
        <v>1991</v>
      </c>
      <c r="AH71">
        <f t="shared" ref="AH71" si="40">AG71+1</f>
        <v>1992</v>
      </c>
      <c r="AI71">
        <f t="shared" ref="AI71" si="41">AH71+1</f>
        <v>1993</v>
      </c>
      <c r="AJ71">
        <f t="shared" ref="AJ71" si="42">AI71+1</f>
        <v>1994</v>
      </c>
      <c r="AK71">
        <f t="shared" ref="AK71" si="43">AJ71+1</f>
        <v>1995</v>
      </c>
      <c r="AL71">
        <f t="shared" ref="AL71" si="44">AK71+1</f>
        <v>1996</v>
      </c>
      <c r="AM71">
        <f t="shared" ref="AM71" si="45">AL71+1</f>
        <v>1997</v>
      </c>
      <c r="AN71">
        <f t="shared" ref="AN71" si="46">AM71+1</f>
        <v>1998</v>
      </c>
      <c r="AO71">
        <f t="shared" ref="AO71" si="47">AN71+1</f>
        <v>1999</v>
      </c>
      <c r="AP71">
        <f t="shared" ref="AP71" si="48">AO71+1</f>
        <v>2000</v>
      </c>
      <c r="AQ71">
        <f t="shared" ref="AQ71" si="49">AP71+1</f>
        <v>2001</v>
      </c>
      <c r="AR71">
        <f t="shared" ref="AR71" si="50">AQ71+1</f>
        <v>2002</v>
      </c>
      <c r="AS71">
        <f t="shared" ref="AS71" si="51">AR71+1</f>
        <v>2003</v>
      </c>
      <c r="AT71">
        <f t="shared" ref="AT71" si="52">AS71+1</f>
        <v>2004</v>
      </c>
      <c r="AU71">
        <f t="shared" ref="AU71" si="53">AT71+1</f>
        <v>2005</v>
      </c>
      <c r="AV71">
        <f t="shared" ref="AV71" si="54">AU71+1</f>
        <v>2006</v>
      </c>
      <c r="AW71">
        <f t="shared" ref="AW71" si="55">AV71+1</f>
        <v>2007</v>
      </c>
      <c r="AX71">
        <f t="shared" ref="AX71" si="56">AW71+1</f>
        <v>2008</v>
      </c>
      <c r="AY71">
        <f t="shared" ref="AY71" si="57">AX71+1</f>
        <v>2009</v>
      </c>
      <c r="AZ71">
        <f t="shared" ref="AZ71" si="58">AY71+1</f>
        <v>2010</v>
      </c>
      <c r="BA71">
        <f t="shared" ref="BA71" si="59">AZ71+1</f>
        <v>2011</v>
      </c>
      <c r="BB71">
        <f t="shared" ref="BB71" si="60">BA71+1</f>
        <v>2012</v>
      </c>
      <c r="BC71">
        <f t="shared" ref="BC71" si="61">BB71+1</f>
        <v>2013</v>
      </c>
      <c r="BD71">
        <f t="shared" ref="BD71" si="62">BC71+1</f>
        <v>2014</v>
      </c>
      <c r="BE71">
        <f t="shared" ref="BE71" si="63">BD71+1</f>
        <v>2015</v>
      </c>
      <c r="BF71">
        <f t="shared" ref="BF71" si="64">BE71+1</f>
        <v>2016</v>
      </c>
      <c r="BG71">
        <f t="shared" ref="BG71" si="65">BF71+1</f>
        <v>2017</v>
      </c>
    </row>
    <row r="72" spans="1:59">
      <c r="A72" t="s">
        <v>508</v>
      </c>
      <c r="B72" s="57">
        <v>11</v>
      </c>
      <c r="C72" s="57">
        <v>11.1</v>
      </c>
      <c r="D72" s="57">
        <v>11.2</v>
      </c>
      <c r="E72" s="57">
        <v>11.3</v>
      </c>
      <c r="F72" s="57">
        <v>11.4</v>
      </c>
      <c r="G72" s="57">
        <v>11.5</v>
      </c>
      <c r="H72" s="57">
        <v>11.6</v>
      </c>
      <c r="I72" s="57">
        <v>11.7</v>
      </c>
      <c r="J72" s="57">
        <v>11.8</v>
      </c>
      <c r="K72" s="57">
        <v>11.9</v>
      </c>
      <c r="L72">
        <v>11.982187512190933</v>
      </c>
      <c r="M72">
        <v>12.782322490280446</v>
      </c>
      <c r="N72">
        <v>12.600383900676116</v>
      </c>
      <c r="O72">
        <v>12.574317820717233</v>
      </c>
      <c r="P72">
        <v>13.346357777101153</v>
      </c>
      <c r="Q72">
        <v>12.962754603782425</v>
      </c>
      <c r="R72">
        <v>12.365350067996395</v>
      </c>
      <c r="S72">
        <v>13.449636718160006</v>
      </c>
      <c r="T72">
        <v>13.557204461006428</v>
      </c>
      <c r="U72">
        <v>12.765492088282601</v>
      </c>
      <c r="V72">
        <v>13.360515514323664</v>
      </c>
      <c r="W72">
        <v>12.810820447815072</v>
      </c>
      <c r="X72">
        <v>13.564780596386283</v>
      </c>
      <c r="Y72">
        <v>14.078074032328832</v>
      </c>
      <c r="Z72">
        <v>13.588970454728415</v>
      </c>
      <c r="AA72">
        <v>13.321580326762358</v>
      </c>
      <c r="AB72">
        <v>14.0942158927972</v>
      </c>
      <c r="AC72">
        <v>13.833572171493593</v>
      </c>
      <c r="AD72">
        <v>14.924270262496393</v>
      </c>
      <c r="AE72">
        <v>15.249248495883398</v>
      </c>
      <c r="AF72">
        <v>16.137471493338865</v>
      </c>
      <c r="AG72">
        <v>15.420522104913097</v>
      </c>
      <c r="AH72">
        <v>15.558218467971784</v>
      </c>
      <c r="AI72">
        <v>15.910418402457612</v>
      </c>
      <c r="AJ72">
        <v>16.674172130923175</v>
      </c>
      <c r="AK72">
        <v>16.265827247205621</v>
      </c>
      <c r="AL72">
        <v>16.311919681974725</v>
      </c>
      <c r="AM72">
        <v>17.296422316994562</v>
      </c>
      <c r="AN72">
        <v>17.809122141257927</v>
      </c>
      <c r="AO72">
        <v>17.512952973350401</v>
      </c>
      <c r="AP72">
        <v>17.693511969198916</v>
      </c>
      <c r="AQ72">
        <v>17.545843283198721</v>
      </c>
      <c r="AR72">
        <v>18.397263929419317</v>
      </c>
      <c r="AS72">
        <v>17.650724946209174</v>
      </c>
      <c r="AT72">
        <v>18.144268512612403</v>
      </c>
      <c r="AU72">
        <v>18.539696388141007</v>
      </c>
      <c r="AV72">
        <v>17.869944028648128</v>
      </c>
      <c r="AW72">
        <v>17.510102480775124</v>
      </c>
      <c r="AX72">
        <v>17.271849650758401</v>
      </c>
      <c r="AY72" s="58">
        <v>17.190000000000001</v>
      </c>
      <c r="AZ72" s="58">
        <v>16.882425609957139</v>
      </c>
      <c r="BA72" s="58">
        <v>17.641650907745742</v>
      </c>
      <c r="BB72" s="58">
        <v>17.3</v>
      </c>
      <c r="BC72" s="59">
        <v>17.3</v>
      </c>
      <c r="BD72" s="59">
        <v>17.3</v>
      </c>
      <c r="BE72" s="59">
        <v>17.3</v>
      </c>
    </row>
    <row r="73" spans="1:59" ht="14">
      <c r="A73" s="56" t="s">
        <v>507</v>
      </c>
      <c r="B73">
        <v>4.5999999999999996</v>
      </c>
      <c r="C73">
        <v>4.9000000000000004</v>
      </c>
      <c r="D73">
        <v>3.6</v>
      </c>
      <c r="E73">
        <v>-0.3</v>
      </c>
      <c r="F73">
        <v>3.5</v>
      </c>
      <c r="G73">
        <v>3.3</v>
      </c>
      <c r="H73">
        <v>4.4000000000000004</v>
      </c>
      <c r="I73">
        <v>5.0999999999999996</v>
      </c>
      <c r="J73">
        <v>3.5</v>
      </c>
      <c r="K73">
        <v>3.2</v>
      </c>
      <c r="L73">
        <v>3.3</v>
      </c>
      <c r="M73">
        <v>4.4000000000000004</v>
      </c>
      <c r="N73">
        <v>4.9000000000000004</v>
      </c>
      <c r="O73">
        <v>4.9000000000000004</v>
      </c>
      <c r="P73">
        <v>5.4</v>
      </c>
      <c r="Q73">
        <v>6.4</v>
      </c>
      <c r="R73">
        <v>5.2</v>
      </c>
      <c r="S73">
        <v>3.3</v>
      </c>
      <c r="T73">
        <v>4.0999999999999996</v>
      </c>
      <c r="U73">
        <v>1.6</v>
      </c>
      <c r="V73">
        <v>4.5999999999999996</v>
      </c>
      <c r="W73">
        <v>4.5</v>
      </c>
      <c r="X73">
        <v>2.6</v>
      </c>
      <c r="Y73">
        <v>4.3</v>
      </c>
      <c r="Z73">
        <v>4.2</v>
      </c>
      <c r="AA73">
        <v>2.7</v>
      </c>
      <c r="AB73">
        <v>2.9</v>
      </c>
      <c r="AC73">
        <v>3.5</v>
      </c>
      <c r="AD73">
        <v>5.3</v>
      </c>
      <c r="AE73">
        <v>6.5</v>
      </c>
      <c r="AF73">
        <v>6.2</v>
      </c>
      <c r="AG73">
        <v>3</v>
      </c>
      <c r="AH73">
        <v>4.5999999999999996</v>
      </c>
      <c r="AI73">
        <v>4.7</v>
      </c>
      <c r="AJ73">
        <v>4.7</v>
      </c>
      <c r="AK73">
        <v>5.9</v>
      </c>
      <c r="AL73">
        <v>3</v>
      </c>
      <c r="AM73">
        <v>4</v>
      </c>
      <c r="AN73">
        <v>6.1</v>
      </c>
      <c r="AO73">
        <v>5.4</v>
      </c>
      <c r="AP73">
        <v>5.4</v>
      </c>
      <c r="AQ73">
        <v>4.5</v>
      </c>
      <c r="AR73">
        <v>5.4</v>
      </c>
      <c r="AS73">
        <v>4.7</v>
      </c>
      <c r="AT73">
        <v>5.0999999999999996</v>
      </c>
      <c r="AU73">
        <v>5.2</v>
      </c>
      <c r="AV73">
        <v>4.0999999999999996</v>
      </c>
      <c r="AW73">
        <v>6.4</v>
      </c>
      <c r="AX73">
        <v>5.6</v>
      </c>
      <c r="AY73">
        <v>3.5</v>
      </c>
      <c r="AZ73">
        <v>2.4</v>
      </c>
      <c r="BA73">
        <v>3.1</v>
      </c>
      <c r="BB73">
        <v>5.0999999999999996</v>
      </c>
      <c r="BC73">
        <v>3.8</v>
      </c>
      <c r="BD73">
        <v>6.1</v>
      </c>
      <c r="BE73">
        <v>4.5</v>
      </c>
    </row>
    <row r="75" spans="1:59">
      <c r="A75" t="s">
        <v>506</v>
      </c>
      <c r="B75">
        <f t="shared" ref="B75:AN75" si="66">L72</f>
        <v>11.982187512190933</v>
      </c>
      <c r="C75">
        <f t="shared" si="66"/>
        <v>12.782322490280446</v>
      </c>
      <c r="D75">
        <f t="shared" si="66"/>
        <v>12.600383900676116</v>
      </c>
      <c r="E75">
        <f t="shared" si="66"/>
        <v>12.574317820717233</v>
      </c>
      <c r="F75">
        <f t="shared" si="66"/>
        <v>13.346357777101153</v>
      </c>
      <c r="G75">
        <f t="shared" si="66"/>
        <v>12.962754603782425</v>
      </c>
      <c r="H75">
        <f t="shared" si="66"/>
        <v>12.365350067996395</v>
      </c>
      <c r="I75">
        <f t="shared" si="66"/>
        <v>13.449636718160006</v>
      </c>
      <c r="J75">
        <f t="shared" si="66"/>
        <v>13.557204461006428</v>
      </c>
      <c r="K75">
        <f t="shared" si="66"/>
        <v>12.765492088282601</v>
      </c>
      <c r="L75">
        <f t="shared" si="66"/>
        <v>13.360515514323664</v>
      </c>
      <c r="M75">
        <f t="shared" si="66"/>
        <v>12.810820447815072</v>
      </c>
      <c r="N75">
        <f t="shared" si="66"/>
        <v>13.564780596386283</v>
      </c>
      <c r="O75">
        <f t="shared" si="66"/>
        <v>14.078074032328832</v>
      </c>
      <c r="P75">
        <f t="shared" si="66"/>
        <v>13.588970454728415</v>
      </c>
      <c r="Q75">
        <f t="shared" si="66"/>
        <v>13.321580326762358</v>
      </c>
      <c r="R75">
        <f t="shared" si="66"/>
        <v>14.0942158927972</v>
      </c>
      <c r="S75">
        <f t="shared" si="66"/>
        <v>13.833572171493593</v>
      </c>
      <c r="T75">
        <f t="shared" si="66"/>
        <v>14.924270262496393</v>
      </c>
      <c r="U75">
        <f t="shared" si="66"/>
        <v>15.249248495883398</v>
      </c>
      <c r="V75">
        <f t="shared" si="66"/>
        <v>16.137471493338865</v>
      </c>
      <c r="W75">
        <f t="shared" si="66"/>
        <v>15.420522104913097</v>
      </c>
      <c r="X75">
        <f t="shared" si="66"/>
        <v>15.558218467971784</v>
      </c>
      <c r="Y75">
        <f t="shared" si="66"/>
        <v>15.910418402457612</v>
      </c>
      <c r="Z75">
        <f t="shared" si="66"/>
        <v>16.674172130923175</v>
      </c>
      <c r="AA75">
        <f t="shared" si="66"/>
        <v>16.265827247205621</v>
      </c>
      <c r="AB75">
        <f t="shared" si="66"/>
        <v>16.311919681974725</v>
      </c>
      <c r="AC75">
        <f t="shared" si="66"/>
        <v>17.296422316994562</v>
      </c>
      <c r="AD75">
        <f t="shared" si="66"/>
        <v>17.809122141257927</v>
      </c>
      <c r="AE75">
        <f t="shared" si="66"/>
        <v>17.512952973350401</v>
      </c>
      <c r="AF75">
        <f t="shared" si="66"/>
        <v>17.693511969198916</v>
      </c>
      <c r="AG75">
        <f t="shared" si="66"/>
        <v>17.545843283198721</v>
      </c>
      <c r="AH75">
        <f t="shared" si="66"/>
        <v>18.397263929419317</v>
      </c>
      <c r="AI75">
        <f t="shared" si="66"/>
        <v>17.650724946209174</v>
      </c>
      <c r="AJ75">
        <f t="shared" si="66"/>
        <v>18.144268512612403</v>
      </c>
      <c r="AK75">
        <f t="shared" si="66"/>
        <v>18.539696388141007</v>
      </c>
      <c r="AL75">
        <f t="shared" si="66"/>
        <v>17.869944028648128</v>
      </c>
      <c r="AM75">
        <f t="shared" si="66"/>
        <v>17.510102480775124</v>
      </c>
      <c r="AN75">
        <f t="shared" si="66"/>
        <v>17.271849650758401</v>
      </c>
      <c r="AO75" s="60">
        <v>17.8</v>
      </c>
      <c r="AP75" s="60">
        <v>18.2</v>
      </c>
      <c r="AQ75" s="60">
        <v>18.600000000000001</v>
      </c>
      <c r="AR75" s="60">
        <v>18.899999999999999</v>
      </c>
      <c r="AS75" s="60">
        <v>19.2</v>
      </c>
      <c r="AT75" s="60">
        <v>19.5</v>
      </c>
      <c r="AU75" s="60">
        <v>19.7</v>
      </c>
      <c r="AV75" s="60">
        <v>19.899999999999999</v>
      </c>
      <c r="AW75" s="60">
        <f>0.1764*AW71-333.98</f>
        <v>20.0548</v>
      </c>
      <c r="AX75" s="60">
        <f>AW75</f>
        <v>20.0548</v>
      </c>
      <c r="AY75" s="60">
        <f t="shared" ref="AY75:BG75" si="67">AX75</f>
        <v>20.0548</v>
      </c>
      <c r="AZ75" s="60">
        <f t="shared" si="67"/>
        <v>20.0548</v>
      </c>
      <c r="BA75" s="60">
        <f t="shared" si="67"/>
        <v>20.0548</v>
      </c>
      <c r="BB75" s="60">
        <f t="shared" si="67"/>
        <v>20.0548</v>
      </c>
      <c r="BC75" s="60">
        <f t="shared" si="67"/>
        <v>20.0548</v>
      </c>
      <c r="BD75" s="60">
        <f t="shared" si="67"/>
        <v>20.0548</v>
      </c>
      <c r="BE75" s="60">
        <f t="shared" si="67"/>
        <v>20.0548</v>
      </c>
      <c r="BF75" s="60">
        <f t="shared" si="67"/>
        <v>20.0548</v>
      </c>
      <c r="BG75" s="60">
        <f t="shared" si="67"/>
        <v>20.0548</v>
      </c>
    </row>
    <row r="76" spans="1:59">
      <c r="A76" t="s">
        <v>505</v>
      </c>
      <c r="B76">
        <v>7.4764814814814819</v>
      </c>
      <c r="C76">
        <v>7.4764814814814819</v>
      </c>
      <c r="D76">
        <v>7.4764814814814819</v>
      </c>
      <c r="E76">
        <v>7.4764814814814819</v>
      </c>
      <c r="F76">
        <v>7.4764814814814819</v>
      </c>
      <c r="G76">
        <v>7.4764814814814819</v>
      </c>
      <c r="H76">
        <v>7.4764814814814819</v>
      </c>
      <c r="I76">
        <v>7.4764814814814819</v>
      </c>
      <c r="J76">
        <v>7.4764814814814819</v>
      </c>
      <c r="K76">
        <v>7.4764814814814819</v>
      </c>
      <c r="L76">
        <v>7.4764814814814819</v>
      </c>
      <c r="M76">
        <v>7.4764814814814819</v>
      </c>
      <c r="N76">
        <v>7.4764814814814819</v>
      </c>
      <c r="O76">
        <v>7.4764814814814819</v>
      </c>
      <c r="P76">
        <v>7.4764814814814819</v>
      </c>
      <c r="Q76">
        <v>7.4764814814814819</v>
      </c>
      <c r="R76">
        <v>7.4764814814814819</v>
      </c>
      <c r="S76">
        <v>7.4764814814814819</v>
      </c>
      <c r="T76">
        <v>7.4764814814814819</v>
      </c>
      <c r="U76">
        <v>7.4764814814814819</v>
      </c>
      <c r="V76">
        <v>7.4764814814814819</v>
      </c>
      <c r="W76">
        <v>7.4764814814814819</v>
      </c>
      <c r="X76">
        <v>7.4764814814814819</v>
      </c>
      <c r="Y76">
        <v>7.4764814814814819</v>
      </c>
      <c r="Z76">
        <v>7.4764814814814819</v>
      </c>
      <c r="AA76">
        <v>7.4764814814814819</v>
      </c>
      <c r="AB76">
        <v>7.4764814814814819</v>
      </c>
      <c r="AC76">
        <v>7.4764814814814819</v>
      </c>
      <c r="AD76">
        <v>7.4764814814814819</v>
      </c>
      <c r="AE76">
        <v>7.4764814814814819</v>
      </c>
      <c r="AF76">
        <v>7.4764814814814819</v>
      </c>
      <c r="AG76">
        <v>7.4764814814814819</v>
      </c>
      <c r="AH76">
        <v>7.4764814814814819</v>
      </c>
      <c r="AI76">
        <v>7.4764814814814819</v>
      </c>
      <c r="AJ76">
        <v>7.4764814814814819</v>
      </c>
      <c r="AK76">
        <v>7.4764814814814819</v>
      </c>
      <c r="AL76">
        <v>7.4764814814814819</v>
      </c>
      <c r="AM76">
        <v>7.4764814814814819</v>
      </c>
      <c r="AN76">
        <v>7.4764814814814819</v>
      </c>
      <c r="AO76">
        <v>7.4764814814814819</v>
      </c>
      <c r="AP76">
        <v>7.4764814814814819</v>
      </c>
      <c r="AQ76">
        <v>7.4764814814814819</v>
      </c>
      <c r="AR76">
        <v>7.4764814814814819</v>
      </c>
      <c r="AS76">
        <v>7.4764814814814819</v>
      </c>
      <c r="AT76">
        <v>7.4764814814814819</v>
      </c>
      <c r="AU76">
        <v>7.4764814814814819</v>
      </c>
      <c r="AV76">
        <v>7.4764814814814819</v>
      </c>
      <c r="AW76">
        <v>7.4764814814814819</v>
      </c>
      <c r="AX76">
        <v>7.4764814814814819</v>
      </c>
      <c r="AY76">
        <v>7.4764814814814819</v>
      </c>
      <c r="AZ76">
        <v>7.4764814814814819</v>
      </c>
      <c r="BA76">
        <v>7.4764814814814819</v>
      </c>
      <c r="BB76">
        <v>7.4764814814814819</v>
      </c>
      <c r="BC76">
        <v>7.4764814814814819</v>
      </c>
      <c r="BD76">
        <v>7.4764814814814819</v>
      </c>
      <c r="BE76">
        <v>7.4764814814814819</v>
      </c>
      <c r="BF76">
        <v>7.4764814814814819</v>
      </c>
      <c r="BG76">
        <v>7.4764814814814819</v>
      </c>
    </row>
    <row r="77" spans="1:59">
      <c r="A77" t="s">
        <v>509</v>
      </c>
      <c r="B77">
        <v>14.921031746031746</v>
      </c>
      <c r="C77">
        <v>14.921031746031746</v>
      </c>
      <c r="D77">
        <v>14.921031746031746</v>
      </c>
      <c r="E77">
        <v>14.921031746031746</v>
      </c>
      <c r="F77">
        <v>14.921031746031746</v>
      </c>
      <c r="G77">
        <v>14.921031746031746</v>
      </c>
      <c r="H77">
        <v>14.921031746031746</v>
      </c>
      <c r="I77">
        <v>14.921031746031746</v>
      </c>
      <c r="J77">
        <v>14.921031746031746</v>
      </c>
      <c r="K77">
        <v>14.921031746031746</v>
      </c>
      <c r="L77">
        <v>14.921031746031746</v>
      </c>
      <c r="M77">
        <v>14.921031746031746</v>
      </c>
      <c r="N77">
        <v>14.921031746031746</v>
      </c>
      <c r="O77">
        <v>14.921031746031746</v>
      </c>
      <c r="P77">
        <v>14.921031746031746</v>
      </c>
      <c r="Q77">
        <v>14.921031746031746</v>
      </c>
      <c r="R77">
        <v>14.921031746031746</v>
      </c>
      <c r="S77">
        <v>14.921031746031746</v>
      </c>
      <c r="T77">
        <v>14.921031746031746</v>
      </c>
      <c r="U77">
        <v>14.921031746031746</v>
      </c>
      <c r="V77">
        <v>14.921031746031746</v>
      </c>
      <c r="W77">
        <v>14.921031746031746</v>
      </c>
      <c r="X77">
        <v>14.921031746031746</v>
      </c>
      <c r="Y77">
        <v>14.921031746031746</v>
      </c>
      <c r="Z77">
        <v>14.921031746031746</v>
      </c>
      <c r="AA77">
        <v>14.921031746031746</v>
      </c>
      <c r="AB77">
        <v>14.921031746031746</v>
      </c>
      <c r="AC77">
        <v>14.921031746031746</v>
      </c>
      <c r="AD77">
        <v>14.921031746031746</v>
      </c>
      <c r="AE77">
        <v>14.921031746031746</v>
      </c>
      <c r="AF77">
        <v>14.921031746031746</v>
      </c>
      <c r="AG77">
        <v>14.921031746031746</v>
      </c>
      <c r="AH77">
        <v>14.921031746031746</v>
      </c>
      <c r="AI77">
        <v>14.921031746031746</v>
      </c>
      <c r="AJ77">
        <v>14.921031746031746</v>
      </c>
      <c r="AK77">
        <v>14.921031746031746</v>
      </c>
      <c r="AL77">
        <v>14.921031746031746</v>
      </c>
      <c r="AM77">
        <v>14.921031746031746</v>
      </c>
      <c r="AN77">
        <v>14.921031746031746</v>
      </c>
      <c r="AO77">
        <v>14.921031746031746</v>
      </c>
      <c r="AP77">
        <v>14.921031746031746</v>
      </c>
      <c r="AQ77">
        <v>14.921031746031746</v>
      </c>
      <c r="AR77">
        <v>14.921031746031746</v>
      </c>
      <c r="AS77">
        <v>14.921031746031746</v>
      </c>
      <c r="AT77">
        <v>14.921031746031746</v>
      </c>
      <c r="AU77">
        <v>14.921031746031746</v>
      </c>
      <c r="AV77">
        <v>14.921031746031746</v>
      </c>
      <c r="AW77">
        <v>14.921031746031746</v>
      </c>
      <c r="AX77">
        <v>14.921031746031746</v>
      </c>
      <c r="AY77">
        <v>14.921031746031746</v>
      </c>
      <c r="AZ77">
        <v>14.921031746031746</v>
      </c>
      <c r="BA77">
        <v>14.921031746031746</v>
      </c>
      <c r="BB77">
        <v>14.921031746031746</v>
      </c>
      <c r="BC77">
        <v>14.921031746031746</v>
      </c>
      <c r="BD77">
        <v>14.921031746031746</v>
      </c>
      <c r="BE77">
        <v>14.921031746031746</v>
      </c>
      <c r="BF77">
        <v>14.921031746031746</v>
      </c>
      <c r="BG77">
        <v>14.921031746031746</v>
      </c>
    </row>
    <row r="80" spans="1:59" ht="16">
      <c r="A80" s="61" t="s">
        <v>617</v>
      </c>
    </row>
    <row r="82" spans="1:60">
      <c r="C82">
        <f>1960</f>
        <v>1960</v>
      </c>
      <c r="D82">
        <f>C82+1</f>
        <v>1961</v>
      </c>
      <c r="E82">
        <f t="shared" ref="E82" si="68">D82+1</f>
        <v>1962</v>
      </c>
      <c r="F82">
        <f t="shared" ref="F82" si="69">E82+1</f>
        <v>1963</v>
      </c>
      <c r="G82">
        <f t="shared" ref="G82" si="70">F82+1</f>
        <v>1964</v>
      </c>
      <c r="H82">
        <f t="shared" ref="H82" si="71">G82+1</f>
        <v>1965</v>
      </c>
      <c r="I82">
        <f t="shared" ref="I82" si="72">H82+1</f>
        <v>1966</v>
      </c>
      <c r="J82">
        <f t="shared" ref="J82" si="73">I82+1</f>
        <v>1967</v>
      </c>
      <c r="K82">
        <f t="shared" ref="K82" si="74">J82+1</f>
        <v>1968</v>
      </c>
      <c r="L82">
        <f t="shared" ref="L82" si="75">K82+1</f>
        <v>1969</v>
      </c>
      <c r="M82">
        <f t="shared" ref="M82" si="76">L82+1</f>
        <v>1970</v>
      </c>
      <c r="N82">
        <f t="shared" ref="N82" si="77">M82+1</f>
        <v>1971</v>
      </c>
      <c r="O82">
        <f t="shared" ref="O82" si="78">N82+1</f>
        <v>1972</v>
      </c>
      <c r="P82">
        <f t="shared" ref="P82" si="79">O82+1</f>
        <v>1973</v>
      </c>
      <c r="Q82">
        <f t="shared" ref="Q82" si="80">P82+1</f>
        <v>1974</v>
      </c>
      <c r="R82">
        <f t="shared" ref="R82" si="81">Q82+1</f>
        <v>1975</v>
      </c>
      <c r="S82">
        <f t="shared" ref="S82" si="82">R82+1</f>
        <v>1976</v>
      </c>
      <c r="T82">
        <f t="shared" ref="T82" si="83">S82+1</f>
        <v>1977</v>
      </c>
      <c r="U82">
        <f t="shared" ref="U82" si="84">T82+1</f>
        <v>1978</v>
      </c>
      <c r="V82">
        <f t="shared" ref="V82" si="85">U82+1</f>
        <v>1979</v>
      </c>
      <c r="W82">
        <f t="shared" ref="W82" si="86">V82+1</f>
        <v>1980</v>
      </c>
      <c r="X82">
        <f t="shared" ref="X82" si="87">W82+1</f>
        <v>1981</v>
      </c>
      <c r="Y82">
        <f t="shared" ref="Y82" si="88">X82+1</f>
        <v>1982</v>
      </c>
      <c r="Z82">
        <f t="shared" ref="Z82" si="89">Y82+1</f>
        <v>1983</v>
      </c>
      <c r="AA82">
        <f t="shared" ref="AA82" si="90">Z82+1</f>
        <v>1984</v>
      </c>
      <c r="AB82">
        <f t="shared" ref="AB82" si="91">AA82+1</f>
        <v>1985</v>
      </c>
      <c r="AC82">
        <f t="shared" ref="AC82" si="92">AB82+1</f>
        <v>1986</v>
      </c>
      <c r="AD82">
        <f t="shared" ref="AD82" si="93">AC82+1</f>
        <v>1987</v>
      </c>
      <c r="AE82">
        <f t="shared" ref="AE82" si="94">AD82+1</f>
        <v>1988</v>
      </c>
      <c r="AF82">
        <f t="shared" ref="AF82" si="95">AE82+1</f>
        <v>1989</v>
      </c>
      <c r="AG82">
        <f t="shared" ref="AG82" si="96">AF82+1</f>
        <v>1990</v>
      </c>
      <c r="AH82">
        <f t="shared" ref="AH82" si="97">AG82+1</f>
        <v>1991</v>
      </c>
      <c r="AI82">
        <f t="shared" ref="AI82" si="98">AH82+1</f>
        <v>1992</v>
      </c>
      <c r="AJ82">
        <f t="shared" ref="AJ82" si="99">AI82+1</f>
        <v>1993</v>
      </c>
      <c r="AK82">
        <f t="shared" ref="AK82" si="100">AJ82+1</f>
        <v>1994</v>
      </c>
      <c r="AL82">
        <f t="shared" ref="AL82" si="101">AK82+1</f>
        <v>1995</v>
      </c>
      <c r="AM82">
        <f t="shared" ref="AM82" si="102">AL82+1</f>
        <v>1996</v>
      </c>
      <c r="AN82">
        <f t="shared" ref="AN82" si="103">AM82+1</f>
        <v>1997</v>
      </c>
      <c r="AO82">
        <f t="shared" ref="AO82" si="104">AN82+1</f>
        <v>1998</v>
      </c>
      <c r="AP82">
        <f t="shared" ref="AP82" si="105">AO82+1</f>
        <v>1999</v>
      </c>
      <c r="AQ82">
        <f t="shared" ref="AQ82" si="106">AP82+1</f>
        <v>2000</v>
      </c>
      <c r="AR82">
        <f t="shared" ref="AR82" si="107">AQ82+1</f>
        <v>2001</v>
      </c>
      <c r="AS82">
        <f t="shared" ref="AS82" si="108">AR82+1</f>
        <v>2002</v>
      </c>
      <c r="AT82">
        <f t="shared" ref="AT82" si="109">AS82+1</f>
        <v>2003</v>
      </c>
      <c r="AU82">
        <f t="shared" ref="AU82" si="110">AT82+1</f>
        <v>2004</v>
      </c>
      <c r="AV82">
        <f t="shared" ref="AV82" si="111">AU82+1</f>
        <v>2005</v>
      </c>
      <c r="AW82">
        <f t="shared" ref="AW82" si="112">AV82+1</f>
        <v>2006</v>
      </c>
      <c r="AX82">
        <f t="shared" ref="AX82" si="113">AW82+1</f>
        <v>2007</v>
      </c>
      <c r="AY82">
        <f t="shared" ref="AY82" si="114">AX82+1</f>
        <v>2008</v>
      </c>
      <c r="AZ82">
        <f t="shared" ref="AZ82" si="115">AY82+1</f>
        <v>2009</v>
      </c>
      <c r="BA82">
        <f t="shared" ref="BA82" si="116">AZ82+1</f>
        <v>2010</v>
      </c>
      <c r="BB82">
        <f t="shared" ref="BB82" si="117">BA82+1</f>
        <v>2011</v>
      </c>
      <c r="BC82">
        <f t="shared" ref="BC82" si="118">BB82+1</f>
        <v>2012</v>
      </c>
      <c r="BD82">
        <f t="shared" ref="BD82" si="119">BC82+1</f>
        <v>2013</v>
      </c>
      <c r="BE82">
        <f t="shared" ref="BE82" si="120">BD82+1</f>
        <v>2014</v>
      </c>
      <c r="BF82">
        <f t="shared" ref="BF82" si="121">BE82+1</f>
        <v>2015</v>
      </c>
      <c r="BG82">
        <f t="shared" ref="BG82" si="122">BF82+1</f>
        <v>2016</v>
      </c>
      <c r="BH82">
        <f t="shared" ref="BH82" si="123">BG82+1</f>
        <v>2017</v>
      </c>
    </row>
    <row r="83" spans="1:60">
      <c r="A83" t="s">
        <v>582</v>
      </c>
      <c r="B83" t="s">
        <v>583</v>
      </c>
      <c r="C83">
        <v>7.5</v>
      </c>
      <c r="D83">
        <v>7.45</v>
      </c>
      <c r="E83">
        <v>7.4</v>
      </c>
      <c r="F83">
        <v>7.35</v>
      </c>
      <c r="G83">
        <v>7.3</v>
      </c>
      <c r="H83">
        <v>7.25</v>
      </c>
      <c r="I83">
        <v>7.2</v>
      </c>
      <c r="J83">
        <v>7.15</v>
      </c>
      <c r="K83">
        <v>7.1</v>
      </c>
      <c r="L83">
        <v>7.05</v>
      </c>
      <c r="M83">
        <v>7</v>
      </c>
      <c r="N83">
        <v>6.9</v>
      </c>
      <c r="O83">
        <v>6.8</v>
      </c>
      <c r="P83">
        <v>6.7</v>
      </c>
      <c r="Q83">
        <v>6.6</v>
      </c>
      <c r="R83">
        <v>6.5</v>
      </c>
      <c r="S83">
        <v>6.4</v>
      </c>
      <c r="T83">
        <v>6.3</v>
      </c>
      <c r="U83">
        <v>6.2</v>
      </c>
      <c r="V83">
        <v>6.1</v>
      </c>
      <c r="W83">
        <v>6</v>
      </c>
      <c r="X83">
        <v>5.9</v>
      </c>
      <c r="Y83">
        <v>5.8</v>
      </c>
      <c r="Z83">
        <v>5.7</v>
      </c>
      <c r="AA83">
        <v>5.6</v>
      </c>
      <c r="AB83">
        <v>5.5000000000000098</v>
      </c>
      <c r="AC83">
        <v>5.4000000000000101</v>
      </c>
      <c r="AD83">
        <v>5.3000000000000096</v>
      </c>
      <c r="AE83">
        <v>5.2000000000000099</v>
      </c>
      <c r="AF83">
        <v>5.1000000000000103</v>
      </c>
      <c r="AG83">
        <v>5.0000000000000098</v>
      </c>
      <c r="AH83">
        <v>4.95</v>
      </c>
      <c r="AI83">
        <v>4.8999999999999897</v>
      </c>
      <c r="AJ83">
        <v>4.8499999999999801</v>
      </c>
      <c r="AK83">
        <v>4.7999999999999696</v>
      </c>
      <c r="AL83">
        <v>4.74999999999996</v>
      </c>
      <c r="AM83">
        <v>4.6999999999999504</v>
      </c>
      <c r="AN83">
        <v>4.64999999999994</v>
      </c>
      <c r="AO83">
        <v>4.5999999999999304</v>
      </c>
      <c r="AP83">
        <v>4.5499999999999199</v>
      </c>
      <c r="AQ83">
        <v>4.4999999999999103</v>
      </c>
      <c r="AR83">
        <v>4.45</v>
      </c>
      <c r="AS83">
        <v>4.4000000000000901</v>
      </c>
      <c r="AT83">
        <v>4.3500000000001799</v>
      </c>
      <c r="AU83">
        <v>4.3000000000002698</v>
      </c>
      <c r="AV83">
        <v>4.2500000000003597</v>
      </c>
      <c r="AW83">
        <v>4.2000000000004496</v>
      </c>
      <c r="AX83">
        <v>4.1500000000005404</v>
      </c>
      <c r="AY83">
        <v>4.1000000000006303</v>
      </c>
      <c r="AZ83">
        <v>4.0500000000007201</v>
      </c>
      <c r="BA83">
        <v>4.00000000000081</v>
      </c>
      <c r="BB83">
        <v>3.9500000000008999</v>
      </c>
      <c r="BC83">
        <v>3.9000000000009898</v>
      </c>
      <c r="BD83">
        <v>3.8500000000010801</v>
      </c>
    </row>
    <row r="84" spans="1:60">
      <c r="A84" t="s">
        <v>584</v>
      </c>
      <c r="C84">
        <v>52410.495999999999</v>
      </c>
      <c r="D84">
        <v>52765.864000000001</v>
      </c>
      <c r="E84">
        <v>53146.633999999998</v>
      </c>
      <c r="F84">
        <v>53537.821000000004</v>
      </c>
      <c r="G84">
        <v>53920.055</v>
      </c>
      <c r="H84">
        <v>54278.349000000002</v>
      </c>
      <c r="I84">
        <v>54606.608</v>
      </c>
      <c r="J84">
        <v>54904.68</v>
      </c>
      <c r="K84">
        <v>55171.084000000003</v>
      </c>
      <c r="L84">
        <v>55406.434999999998</v>
      </c>
      <c r="M84">
        <v>55611.400999999998</v>
      </c>
      <c r="N84">
        <v>55785.324999999997</v>
      </c>
      <c r="O84">
        <v>55927.491999999998</v>
      </c>
      <c r="P84">
        <v>56039.165999999997</v>
      </c>
      <c r="Q84">
        <v>56122.404999999999</v>
      </c>
      <c r="R84">
        <v>56179.925000000003</v>
      </c>
      <c r="S84">
        <v>56212.942999999999</v>
      </c>
      <c r="T84">
        <v>56224.944000000003</v>
      </c>
      <c r="U84">
        <v>56223.974000000002</v>
      </c>
      <c r="V84">
        <v>56220.089</v>
      </c>
      <c r="W84">
        <v>56221.512999999999</v>
      </c>
      <c r="X84">
        <v>56231.02</v>
      </c>
      <c r="Y84">
        <v>56250.124000000003</v>
      </c>
      <c r="Z84">
        <v>56283.959000000003</v>
      </c>
      <c r="AA84">
        <v>56337.847999999998</v>
      </c>
      <c r="AB84">
        <v>56415.196000000004</v>
      </c>
      <c r="AC84">
        <v>56519.444000000003</v>
      </c>
      <c r="AD84">
        <v>56649.375</v>
      </c>
      <c r="AE84">
        <v>56797.703999999998</v>
      </c>
      <c r="AF84">
        <v>56953.860999999997</v>
      </c>
      <c r="AG84">
        <v>57110.116999999998</v>
      </c>
      <c r="AH84">
        <v>57264.6</v>
      </c>
      <c r="AI84">
        <v>57419.468999999997</v>
      </c>
      <c r="AJ84">
        <v>57575.968999999997</v>
      </c>
      <c r="AK84">
        <v>57736.667000000001</v>
      </c>
      <c r="AL84">
        <v>57903.79</v>
      </c>
      <c r="AM84">
        <v>58079.322</v>
      </c>
      <c r="AN84">
        <v>58263.858</v>
      </c>
      <c r="AO84">
        <v>58456.989000000001</v>
      </c>
      <c r="AP84">
        <v>58657.794000000002</v>
      </c>
      <c r="AQ84">
        <v>58867.004000000001</v>
      </c>
      <c r="AR84">
        <v>59080.220999999998</v>
      </c>
      <c r="AS84">
        <v>59301.235000000001</v>
      </c>
      <c r="AT84">
        <v>59548.421000000002</v>
      </c>
      <c r="AU84">
        <v>59846.226000000002</v>
      </c>
      <c r="AV84">
        <v>60210.012000000002</v>
      </c>
      <c r="AW84">
        <v>60648.85</v>
      </c>
      <c r="AX84">
        <v>61151.82</v>
      </c>
      <c r="AY84">
        <v>61689.62</v>
      </c>
      <c r="AZ84">
        <v>62221.163999999997</v>
      </c>
      <c r="BA84">
        <v>62716.684000000001</v>
      </c>
      <c r="BB84">
        <v>63164.949000000001</v>
      </c>
      <c r="BC84">
        <v>63573.766000000003</v>
      </c>
      <c r="BD84">
        <v>63955.654000000002</v>
      </c>
    </row>
    <row r="85" spans="1:60">
      <c r="A85" t="s">
        <v>585</v>
      </c>
      <c r="C85" s="21">
        <f>C83*1000/C84</f>
        <v>0.14310110707595669</v>
      </c>
      <c r="D85" s="21">
        <f t="shared" ref="D85:BD85" si="124">D83*1000/D84</f>
        <v>0.14118976617155363</v>
      </c>
      <c r="E85" s="21">
        <f t="shared" si="124"/>
        <v>0.13923741623975661</v>
      </c>
      <c r="F85" s="21">
        <f t="shared" si="124"/>
        <v>0.13728612526086931</v>
      </c>
      <c r="G85" s="21">
        <f t="shared" si="124"/>
        <v>0.13538561857920953</v>
      </c>
      <c r="H85" s="21">
        <f t="shared" si="124"/>
        <v>0.13357075396674278</v>
      </c>
      <c r="I85" s="21">
        <f t="shared" si="124"/>
        <v>0.1318521743742076</v>
      </c>
      <c r="J85" s="21">
        <f t="shared" si="124"/>
        <v>0.13022569296460704</v>
      </c>
      <c r="K85" s="21">
        <f t="shared" si="124"/>
        <v>0.12869060176522903</v>
      </c>
      <c r="L85" s="21">
        <f t="shared" si="124"/>
        <v>0.12724153791883561</v>
      </c>
      <c r="M85" s="21">
        <f t="shared" si="124"/>
        <v>0.12587346972251248</v>
      </c>
      <c r="N85" s="21">
        <f t="shared" si="124"/>
        <v>0.12368844315238821</v>
      </c>
      <c r="O85" s="21">
        <f t="shared" si="124"/>
        <v>0.121585999243449</v>
      </c>
      <c r="P85" s="21">
        <f t="shared" si="124"/>
        <v>0.11955923826560874</v>
      </c>
      <c r="Q85" s="21">
        <f t="shared" si="124"/>
        <v>0.11760009215570859</v>
      </c>
      <c r="R85" s="21">
        <f t="shared" si="124"/>
        <v>0.11569969166032172</v>
      </c>
      <c r="S85" s="21">
        <f t="shared" si="124"/>
        <v>0.11385278297917972</v>
      </c>
      <c r="T85" s="21">
        <f t="shared" si="124"/>
        <v>0.11204991151258416</v>
      </c>
      <c r="U85" s="21">
        <f t="shared" si="124"/>
        <v>0.11027324393683022</v>
      </c>
      <c r="V85" s="21">
        <f t="shared" si="124"/>
        <v>0.10850214057825487</v>
      </c>
      <c r="W85" s="21">
        <f t="shared" si="124"/>
        <v>0.10672071383066478</v>
      </c>
      <c r="X85" s="21">
        <f t="shared" si="124"/>
        <v>0.10492429267688902</v>
      </c>
      <c r="Y85" s="21">
        <f t="shared" si="124"/>
        <v>0.10311088380889613</v>
      </c>
      <c r="Z85" s="21">
        <f t="shared" si="124"/>
        <v>0.10127219373463049</v>
      </c>
      <c r="AA85" s="21">
        <f t="shared" si="124"/>
        <v>9.9400317882216593E-2</v>
      </c>
      <c r="AB85" s="21">
        <f t="shared" si="124"/>
        <v>9.7491463115718144E-2</v>
      </c>
      <c r="AC85" s="21">
        <f t="shared" si="124"/>
        <v>9.5542341145465087E-2</v>
      </c>
      <c r="AD85" s="21">
        <f t="shared" si="124"/>
        <v>9.3557960701243573E-2</v>
      </c>
      <c r="AE85" s="21">
        <f t="shared" si="124"/>
        <v>9.1552996578875973E-2</v>
      </c>
      <c r="AF85" s="21">
        <f t="shared" si="124"/>
        <v>8.9546167905982882E-2</v>
      </c>
      <c r="AG85" s="21">
        <f t="shared" si="124"/>
        <v>8.7550162084241753E-2</v>
      </c>
      <c r="AH85" s="21">
        <f t="shared" si="124"/>
        <v>8.6440837795077594E-2</v>
      </c>
      <c r="AI85" s="21">
        <f t="shared" si="124"/>
        <v>8.5336908984651016E-2</v>
      </c>
      <c r="AJ85" s="21">
        <f t="shared" si="124"/>
        <v>8.4236532779847439E-2</v>
      </c>
      <c r="AK85" s="21">
        <f t="shared" si="124"/>
        <v>8.3136077113699164E-2</v>
      </c>
      <c r="AL85" s="21">
        <f t="shared" si="124"/>
        <v>8.2032626879863305E-2</v>
      </c>
      <c r="AM85" s="21">
        <f t="shared" si="124"/>
        <v>8.092380968221273E-2</v>
      </c>
      <c r="AN85" s="21">
        <f t="shared" si="124"/>
        <v>7.9809339093198053E-2</v>
      </c>
      <c r="AO85" s="21">
        <f t="shared" si="124"/>
        <v>7.8690334187413072E-2</v>
      </c>
      <c r="AP85" s="21">
        <f t="shared" si="124"/>
        <v>7.7568549543474474E-2</v>
      </c>
      <c r="AQ85" s="21">
        <f t="shared" si="124"/>
        <v>7.6443503053084033E-2</v>
      </c>
      <c r="AR85" s="21">
        <f t="shared" si="124"/>
        <v>7.5321316079707962E-2</v>
      </c>
      <c r="AS85" s="21">
        <f t="shared" si="124"/>
        <v>7.41974429368982E-2</v>
      </c>
      <c r="AT85" s="21">
        <f t="shared" si="124"/>
        <v>7.3049795896354325E-2</v>
      </c>
      <c r="AU85" s="21">
        <f t="shared" si="124"/>
        <v>7.185081311560515E-2</v>
      </c>
      <c r="AV85" s="21">
        <f t="shared" si="124"/>
        <v>7.0586267280603771E-2</v>
      </c>
      <c r="AW85" s="21">
        <f t="shared" si="124"/>
        <v>6.9251106987196775E-2</v>
      </c>
      <c r="AX85" s="21">
        <f t="shared" si="124"/>
        <v>6.7863883691450883E-2</v>
      </c>
      <c r="AY85" s="21">
        <f t="shared" si="124"/>
        <v>6.646174834600424E-2</v>
      </c>
      <c r="AZ85" s="21">
        <f t="shared" si="124"/>
        <v>6.5090392715904846E-2</v>
      </c>
      <c r="BA85" s="21">
        <f t="shared" si="124"/>
        <v>6.3778882187087729E-2</v>
      </c>
      <c r="BB85" s="21">
        <f t="shared" si="124"/>
        <v>6.2534682011710321E-2</v>
      </c>
      <c r="BC85" s="21">
        <f t="shared" si="124"/>
        <v>6.1346059001774249E-2</v>
      </c>
      <c r="BD85" s="21">
        <f t="shared" si="124"/>
        <v>6.019796154380784E-2</v>
      </c>
    </row>
    <row r="87" spans="1:60">
      <c r="A87" t="s">
        <v>586</v>
      </c>
      <c r="C87">
        <f>FORECAST(C82,$M$87:$AQ$87,$M$82:$AQ$82)</f>
        <v>0.16153912623102507</v>
      </c>
      <c r="D87">
        <f t="shared" ref="D87:L87" si="125">FORECAST(D82,$M$87:$AQ$87,$M$82:$AQ$82)</f>
        <v>0.15970612286047903</v>
      </c>
      <c r="E87">
        <f t="shared" si="125"/>
        <v>0.15787311948993299</v>
      </c>
      <c r="F87">
        <f t="shared" si="125"/>
        <v>0.15604011611938695</v>
      </c>
      <c r="G87">
        <f t="shared" si="125"/>
        <v>0.15420711274884091</v>
      </c>
      <c r="H87">
        <f t="shared" si="125"/>
        <v>0.15237410937829488</v>
      </c>
      <c r="I87">
        <f t="shared" si="125"/>
        <v>0.15054110600774884</v>
      </c>
      <c r="J87">
        <f t="shared" si="125"/>
        <v>0.1487081026372028</v>
      </c>
      <c r="K87">
        <f t="shared" si="125"/>
        <v>0.14687509926665676</v>
      </c>
      <c r="L87">
        <f t="shared" si="125"/>
        <v>0.14504209589611072</v>
      </c>
      <c r="M87" s="74">
        <f>C85</f>
        <v>0.14310110707595669</v>
      </c>
      <c r="N87" s="74">
        <f t="shared" ref="N87:BH87" si="126">D85</f>
        <v>0.14118976617155363</v>
      </c>
      <c r="O87" s="74">
        <f t="shared" si="126"/>
        <v>0.13923741623975661</v>
      </c>
      <c r="P87" s="74">
        <f t="shared" si="126"/>
        <v>0.13728612526086931</v>
      </c>
      <c r="Q87" s="74">
        <f t="shared" si="126"/>
        <v>0.13538561857920953</v>
      </c>
      <c r="R87" s="74">
        <f t="shared" si="126"/>
        <v>0.13357075396674278</v>
      </c>
      <c r="S87" s="74">
        <f t="shared" si="126"/>
        <v>0.1318521743742076</v>
      </c>
      <c r="T87" s="74">
        <f t="shared" si="126"/>
        <v>0.13022569296460704</v>
      </c>
      <c r="U87" s="74">
        <f t="shared" si="126"/>
        <v>0.12869060176522903</v>
      </c>
      <c r="V87" s="74">
        <f t="shared" si="126"/>
        <v>0.12724153791883561</v>
      </c>
      <c r="W87" s="74">
        <f t="shared" si="126"/>
        <v>0.12587346972251248</v>
      </c>
      <c r="X87" s="74">
        <f t="shared" si="126"/>
        <v>0.12368844315238821</v>
      </c>
      <c r="Y87" s="74">
        <f t="shared" si="126"/>
        <v>0.121585999243449</v>
      </c>
      <c r="Z87" s="74">
        <f t="shared" si="126"/>
        <v>0.11955923826560874</v>
      </c>
      <c r="AA87" s="74">
        <f t="shared" si="126"/>
        <v>0.11760009215570859</v>
      </c>
      <c r="AB87" s="74">
        <f t="shared" si="126"/>
        <v>0.11569969166032172</v>
      </c>
      <c r="AC87" s="74">
        <f t="shared" si="126"/>
        <v>0.11385278297917972</v>
      </c>
      <c r="AD87" s="74">
        <f t="shared" si="126"/>
        <v>0.11204991151258416</v>
      </c>
      <c r="AE87" s="74">
        <f t="shared" si="126"/>
        <v>0.11027324393683022</v>
      </c>
      <c r="AF87" s="74">
        <f t="shared" si="126"/>
        <v>0.10850214057825487</v>
      </c>
      <c r="AG87" s="74">
        <f t="shared" si="126"/>
        <v>0.10672071383066478</v>
      </c>
      <c r="AH87" s="74">
        <f t="shared" si="126"/>
        <v>0.10492429267688902</v>
      </c>
      <c r="AI87" s="74">
        <f t="shared" si="126"/>
        <v>0.10311088380889613</v>
      </c>
      <c r="AJ87" s="74">
        <f t="shared" si="126"/>
        <v>0.10127219373463049</v>
      </c>
      <c r="AK87" s="74">
        <f t="shared" si="126"/>
        <v>9.9400317882216593E-2</v>
      </c>
      <c r="AL87" s="74">
        <f t="shared" si="126"/>
        <v>9.7491463115718144E-2</v>
      </c>
      <c r="AM87" s="74">
        <f t="shared" si="126"/>
        <v>9.5542341145465087E-2</v>
      </c>
      <c r="AN87" s="74">
        <f t="shared" si="126"/>
        <v>9.3557960701243573E-2</v>
      </c>
      <c r="AO87" s="74">
        <f t="shared" si="126"/>
        <v>9.1552996578875973E-2</v>
      </c>
      <c r="AP87" s="74">
        <f t="shared" si="126"/>
        <v>8.9546167905982882E-2</v>
      </c>
      <c r="AQ87" s="74">
        <f t="shared" si="126"/>
        <v>8.7550162084241753E-2</v>
      </c>
      <c r="AR87" s="74">
        <f t="shared" si="126"/>
        <v>8.6440837795077594E-2</v>
      </c>
      <c r="AS87" s="74">
        <f t="shared" si="126"/>
        <v>8.5336908984651016E-2</v>
      </c>
      <c r="AT87" s="74">
        <f t="shared" si="126"/>
        <v>8.4236532779847439E-2</v>
      </c>
      <c r="AU87" s="74">
        <f t="shared" si="126"/>
        <v>8.3136077113699164E-2</v>
      </c>
      <c r="AV87" s="74">
        <f t="shared" si="126"/>
        <v>8.2032626879863305E-2</v>
      </c>
      <c r="AW87" s="74">
        <f t="shared" si="126"/>
        <v>8.092380968221273E-2</v>
      </c>
      <c r="AX87" s="74">
        <f t="shared" si="126"/>
        <v>7.9809339093198053E-2</v>
      </c>
      <c r="AY87" s="74">
        <f t="shared" si="126"/>
        <v>7.8690334187413072E-2</v>
      </c>
      <c r="AZ87" s="74">
        <f t="shared" si="126"/>
        <v>7.7568549543474474E-2</v>
      </c>
      <c r="BA87" s="74">
        <f t="shared" si="126"/>
        <v>7.6443503053084033E-2</v>
      </c>
      <c r="BB87" s="74">
        <f t="shared" si="126"/>
        <v>7.5321316079707962E-2</v>
      </c>
      <c r="BC87" s="74">
        <f t="shared" si="126"/>
        <v>7.41974429368982E-2</v>
      </c>
      <c r="BD87" s="74">
        <f t="shared" si="126"/>
        <v>7.3049795896354325E-2</v>
      </c>
      <c r="BE87" s="74">
        <f t="shared" si="126"/>
        <v>7.185081311560515E-2</v>
      </c>
      <c r="BF87" s="74">
        <f t="shared" si="126"/>
        <v>7.0586267280603771E-2</v>
      </c>
      <c r="BG87" s="74">
        <f t="shared" si="126"/>
        <v>6.9251106987196775E-2</v>
      </c>
      <c r="BH87" s="74">
        <f t="shared" si="126"/>
        <v>6.7863883691450883E-2</v>
      </c>
    </row>
  </sheetData>
  <pageMargins left="0.7" right="0.7" top="0.75" bottom="0.75" header="0.3" footer="0.3"/>
  <pageSetup paperSize="9" orientation="portrait" horizontalDpi="300" r:id="rId1"/>
  <drawing r:id="rId2"/>
  <mc:AlternateContent xmlns:mc="http://schemas.openxmlformats.org/markup-compatibility/2006">
    <mc:Choice Requires="v">
      <legacyDrawing r:id="rId3"/>
    </mc:Choice>
  </mc:AlternateContent>
</worksheet>
</file>

<file path=xl/worksheets/sheet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2" tint="-0.249977111117893"/>
  </sheetPr>
  <dimension ref="A1:N1261"/>
  <sheetViews>
    <sheetView workbookViewId="0">
      <selection activeCell="E1260" sqref="E1260"/>
    </sheetView>
  </sheetViews>
  <sheetFormatPr baseColWidth="10" defaultColWidth="8.83203125" defaultRowHeight="13"/>
  <cols>
    <col min="2" max="2" width="30.33203125" bestFit="1" customWidth="1"/>
    <col min="3" max="3" width="33.5" bestFit="1" customWidth="1"/>
    <col min="4" max="4" width="33.5" customWidth="1"/>
    <col min="5" max="5" width="34.33203125" bestFit="1" customWidth="1"/>
    <col min="6" max="6" width="34.83203125" bestFit="1" customWidth="1"/>
    <col min="12" max="12" width="61.5" bestFit="1" customWidth="1"/>
    <col min="13" max="13" width="34.33203125" bestFit="1" customWidth="1"/>
    <col min="14" max="14" width="34.83203125" bestFit="1" customWidth="1"/>
  </cols>
  <sheetData>
    <row r="1" spans="1:14">
      <c r="A1" t="s">
        <v>0</v>
      </c>
      <c r="B1" t="s">
        <v>95</v>
      </c>
      <c r="C1" t="s">
        <v>3</v>
      </c>
      <c r="D1" t="s">
        <v>148</v>
      </c>
      <c r="E1" t="s">
        <v>4</v>
      </c>
      <c r="F1" t="s">
        <v>5</v>
      </c>
      <c r="L1" t="s">
        <v>148</v>
      </c>
      <c r="M1" t="s">
        <v>4</v>
      </c>
      <c r="N1" t="s">
        <v>5</v>
      </c>
    </row>
    <row r="2" spans="1:14">
      <c r="A2" t="s">
        <v>96</v>
      </c>
      <c r="B2" t="s">
        <v>84</v>
      </c>
      <c r="C2" t="s">
        <v>20</v>
      </c>
      <c r="D2" t="str">
        <f>B2&amp;C2</f>
        <v>Iron and steelHard coal (if no detail)</v>
      </c>
      <c r="L2" t="s">
        <v>196</v>
      </c>
      <c r="M2" t="s">
        <v>109</v>
      </c>
      <c r="N2" t="s">
        <v>110</v>
      </c>
    </row>
    <row r="3" spans="1:14">
      <c r="A3" t="s">
        <v>96</v>
      </c>
      <c r="B3" t="s">
        <v>84</v>
      </c>
      <c r="C3" t="s">
        <v>20</v>
      </c>
      <c r="D3" t="str">
        <f t="shared" ref="D3:D66" si="0">B3&amp;C3</f>
        <v>Iron and steelHard coal (if no detail)</v>
      </c>
      <c r="L3" t="s">
        <v>196</v>
      </c>
      <c r="M3" t="s">
        <v>109</v>
      </c>
      <c r="N3" t="s">
        <v>110</v>
      </c>
    </row>
    <row r="4" spans="1:14">
      <c r="A4" t="s">
        <v>96</v>
      </c>
      <c r="B4" t="s">
        <v>84</v>
      </c>
      <c r="C4" t="s">
        <v>20</v>
      </c>
      <c r="D4" t="str">
        <f t="shared" si="0"/>
        <v>Iron and steelHard coal (if no detail)</v>
      </c>
      <c r="E4" t="s">
        <v>97</v>
      </c>
      <c r="F4" t="s">
        <v>98</v>
      </c>
      <c r="L4" t="s">
        <v>196</v>
      </c>
      <c r="M4" t="s">
        <v>109</v>
      </c>
      <c r="N4" t="s">
        <v>110</v>
      </c>
    </row>
    <row r="5" spans="1:14">
      <c r="A5" t="s">
        <v>96</v>
      </c>
      <c r="B5" t="s">
        <v>84</v>
      </c>
      <c r="C5" t="s">
        <v>20</v>
      </c>
      <c r="D5" t="str">
        <f t="shared" si="0"/>
        <v>Iron and steelHard coal (if no detail)</v>
      </c>
      <c r="E5" t="s">
        <v>97</v>
      </c>
      <c r="F5" t="s">
        <v>98</v>
      </c>
      <c r="L5" t="s">
        <v>198</v>
      </c>
      <c r="M5" t="s">
        <v>109</v>
      </c>
      <c r="N5" t="s">
        <v>110</v>
      </c>
    </row>
    <row r="6" spans="1:14">
      <c r="A6" t="s">
        <v>96</v>
      </c>
      <c r="B6" t="s">
        <v>84</v>
      </c>
      <c r="C6" t="s">
        <v>20</v>
      </c>
      <c r="D6" t="str">
        <f t="shared" si="0"/>
        <v>Iron and steelHard coal (if no detail)</v>
      </c>
      <c r="E6" t="s">
        <v>97</v>
      </c>
      <c r="F6" t="s">
        <v>98</v>
      </c>
      <c r="L6" t="s">
        <v>198</v>
      </c>
      <c r="M6" t="s">
        <v>109</v>
      </c>
      <c r="N6" t="s">
        <v>110</v>
      </c>
    </row>
    <row r="7" spans="1:14">
      <c r="A7" t="s">
        <v>96</v>
      </c>
      <c r="B7" t="s">
        <v>84</v>
      </c>
      <c r="C7" t="s">
        <v>22</v>
      </c>
      <c r="D7" t="str">
        <f t="shared" si="0"/>
        <v>Iron and steelOther bituminous coal</v>
      </c>
      <c r="L7" t="s">
        <v>198</v>
      </c>
      <c r="M7" t="s">
        <v>109</v>
      </c>
      <c r="N7" t="s">
        <v>110</v>
      </c>
    </row>
    <row r="8" spans="1:14">
      <c r="A8" t="s">
        <v>96</v>
      </c>
      <c r="B8" t="s">
        <v>84</v>
      </c>
      <c r="C8" t="s">
        <v>22</v>
      </c>
      <c r="D8" t="str">
        <f t="shared" si="0"/>
        <v>Iron and steelOther bituminous coal</v>
      </c>
      <c r="L8" t="s">
        <v>275</v>
      </c>
      <c r="M8" t="s">
        <v>109</v>
      </c>
      <c r="N8" t="s">
        <v>110</v>
      </c>
    </row>
    <row r="9" spans="1:14">
      <c r="A9" t="s">
        <v>96</v>
      </c>
      <c r="B9" t="s">
        <v>84</v>
      </c>
      <c r="C9" t="s">
        <v>22</v>
      </c>
      <c r="D9" t="str">
        <f t="shared" si="0"/>
        <v>Iron and steelOther bituminous coal</v>
      </c>
      <c r="E9" t="s">
        <v>97</v>
      </c>
      <c r="F9" t="s">
        <v>98</v>
      </c>
      <c r="L9" t="s">
        <v>275</v>
      </c>
      <c r="M9" t="s">
        <v>109</v>
      </c>
      <c r="N9" t="s">
        <v>110</v>
      </c>
    </row>
    <row r="10" spans="1:14">
      <c r="A10" t="s">
        <v>96</v>
      </c>
      <c r="B10" t="s">
        <v>84</v>
      </c>
      <c r="C10" t="s">
        <v>22</v>
      </c>
      <c r="D10" t="str">
        <f t="shared" si="0"/>
        <v>Iron and steelOther bituminous coal</v>
      </c>
      <c r="E10" t="s">
        <v>97</v>
      </c>
      <c r="F10" t="s">
        <v>98</v>
      </c>
      <c r="L10" t="s">
        <v>275</v>
      </c>
      <c r="M10" t="s">
        <v>109</v>
      </c>
      <c r="N10" t="s">
        <v>110</v>
      </c>
    </row>
    <row r="11" spans="1:14">
      <c r="A11" t="s">
        <v>96</v>
      </c>
      <c r="B11" t="s">
        <v>84</v>
      </c>
      <c r="C11" t="s">
        <v>22</v>
      </c>
      <c r="D11" t="str">
        <f t="shared" si="0"/>
        <v>Iron and steelOther bituminous coal</v>
      </c>
      <c r="E11" t="s">
        <v>97</v>
      </c>
      <c r="F11" t="s">
        <v>98</v>
      </c>
      <c r="L11" t="s">
        <v>276</v>
      </c>
      <c r="M11" t="s">
        <v>109</v>
      </c>
      <c r="N11" t="s">
        <v>110</v>
      </c>
    </row>
    <row r="12" spans="1:14">
      <c r="A12" t="s">
        <v>96</v>
      </c>
      <c r="B12" t="s">
        <v>84</v>
      </c>
      <c r="C12" t="s">
        <v>27</v>
      </c>
      <c r="D12" t="str">
        <f t="shared" si="0"/>
        <v>Iron and steelCoke oven coke</v>
      </c>
      <c r="L12" t="s">
        <v>276</v>
      </c>
      <c r="M12" t="s">
        <v>109</v>
      </c>
      <c r="N12" t="s">
        <v>110</v>
      </c>
    </row>
    <row r="13" spans="1:14">
      <c r="A13" t="s">
        <v>96</v>
      </c>
      <c r="B13" t="s">
        <v>84</v>
      </c>
      <c r="C13" t="s">
        <v>27</v>
      </c>
      <c r="D13" t="str">
        <f t="shared" si="0"/>
        <v>Iron and steelCoke oven coke</v>
      </c>
      <c r="L13" t="s">
        <v>276</v>
      </c>
      <c r="M13" t="s">
        <v>109</v>
      </c>
      <c r="N13" t="s">
        <v>110</v>
      </c>
    </row>
    <row r="14" spans="1:14">
      <c r="A14" t="s">
        <v>96</v>
      </c>
      <c r="B14" t="s">
        <v>84</v>
      </c>
      <c r="C14" t="s">
        <v>27</v>
      </c>
      <c r="D14" t="str">
        <f t="shared" si="0"/>
        <v>Iron and steelCoke oven coke</v>
      </c>
      <c r="E14" t="s">
        <v>97</v>
      </c>
      <c r="F14" t="s">
        <v>98</v>
      </c>
      <c r="L14" t="s">
        <v>277</v>
      </c>
      <c r="M14" t="s">
        <v>109</v>
      </c>
      <c r="N14" t="s">
        <v>110</v>
      </c>
    </row>
    <row r="15" spans="1:14">
      <c r="A15" t="s">
        <v>96</v>
      </c>
      <c r="B15" t="s">
        <v>84</v>
      </c>
      <c r="C15" t="s">
        <v>27</v>
      </c>
      <c r="D15" t="str">
        <f t="shared" si="0"/>
        <v>Iron and steelCoke oven coke</v>
      </c>
      <c r="E15" t="s">
        <v>97</v>
      </c>
      <c r="F15" t="s">
        <v>98</v>
      </c>
      <c r="L15" t="s">
        <v>277</v>
      </c>
      <c r="M15" t="s">
        <v>109</v>
      </c>
      <c r="N15" t="s">
        <v>110</v>
      </c>
    </row>
    <row r="16" spans="1:14">
      <c r="A16" t="s">
        <v>96</v>
      </c>
      <c r="B16" t="s">
        <v>84</v>
      </c>
      <c r="C16" t="s">
        <v>27</v>
      </c>
      <c r="D16" t="str">
        <f t="shared" si="0"/>
        <v>Iron and steelCoke oven coke</v>
      </c>
      <c r="E16" t="s">
        <v>97</v>
      </c>
      <c r="F16" t="s">
        <v>98</v>
      </c>
      <c r="L16" t="s">
        <v>277</v>
      </c>
      <c r="M16" t="s">
        <v>109</v>
      </c>
      <c r="N16" t="s">
        <v>110</v>
      </c>
    </row>
    <row r="17" spans="1:14">
      <c r="A17" t="s">
        <v>96</v>
      </c>
      <c r="B17" t="s">
        <v>84</v>
      </c>
      <c r="C17" t="s">
        <v>28</v>
      </c>
      <c r="D17" t="str">
        <f t="shared" si="0"/>
        <v>Iron and steelCoke oven gas</v>
      </c>
      <c r="L17" t="s">
        <v>278</v>
      </c>
      <c r="M17" t="s">
        <v>116</v>
      </c>
      <c r="N17" t="s">
        <v>117</v>
      </c>
    </row>
    <row r="18" spans="1:14">
      <c r="A18" t="s">
        <v>96</v>
      </c>
      <c r="B18" t="s">
        <v>84</v>
      </c>
      <c r="C18" t="s">
        <v>28</v>
      </c>
      <c r="D18" t="str">
        <f t="shared" si="0"/>
        <v>Iron and steelCoke oven gas</v>
      </c>
      <c r="L18" t="s">
        <v>278</v>
      </c>
      <c r="M18" t="s">
        <v>116</v>
      </c>
      <c r="N18" t="s">
        <v>117</v>
      </c>
    </row>
    <row r="19" spans="1:14">
      <c r="A19" t="s">
        <v>96</v>
      </c>
      <c r="B19" t="s">
        <v>84</v>
      </c>
      <c r="C19" t="s">
        <v>28</v>
      </c>
      <c r="D19" t="str">
        <f t="shared" si="0"/>
        <v>Iron and steelCoke oven gas</v>
      </c>
      <c r="E19" t="s">
        <v>97</v>
      </c>
      <c r="F19" t="s">
        <v>98</v>
      </c>
      <c r="L19" t="s">
        <v>278</v>
      </c>
      <c r="M19" t="s">
        <v>116</v>
      </c>
      <c r="N19" t="s">
        <v>117</v>
      </c>
    </row>
    <row r="20" spans="1:14">
      <c r="A20" t="s">
        <v>96</v>
      </c>
      <c r="B20" t="s">
        <v>84</v>
      </c>
      <c r="C20" t="s">
        <v>28</v>
      </c>
      <c r="D20" t="str">
        <f t="shared" si="0"/>
        <v>Iron and steelCoke oven gas</v>
      </c>
      <c r="E20" t="s">
        <v>97</v>
      </c>
      <c r="F20" t="s">
        <v>98</v>
      </c>
      <c r="L20" t="s">
        <v>279</v>
      </c>
      <c r="M20" t="s">
        <v>116</v>
      </c>
      <c r="N20" t="s">
        <v>117</v>
      </c>
    </row>
    <row r="21" spans="1:14">
      <c r="A21" t="s">
        <v>96</v>
      </c>
      <c r="B21" t="s">
        <v>84</v>
      </c>
      <c r="C21" t="s">
        <v>28</v>
      </c>
      <c r="D21" t="str">
        <f t="shared" si="0"/>
        <v>Iron and steelCoke oven gas</v>
      </c>
      <c r="E21" t="s">
        <v>97</v>
      </c>
      <c r="F21" t="s">
        <v>98</v>
      </c>
      <c r="L21" t="s">
        <v>279</v>
      </c>
      <c r="M21" t="s">
        <v>116</v>
      </c>
      <c r="N21" t="s">
        <v>117</v>
      </c>
    </row>
    <row r="22" spans="1:14">
      <c r="A22" t="s">
        <v>96</v>
      </c>
      <c r="B22" t="s">
        <v>84</v>
      </c>
      <c r="C22" t="s">
        <v>25</v>
      </c>
      <c r="D22" t="str">
        <f t="shared" si="0"/>
        <v>Iron and steelBlast furnace gas</v>
      </c>
      <c r="L22" t="s">
        <v>279</v>
      </c>
      <c r="M22" t="s">
        <v>116</v>
      </c>
      <c r="N22" t="s">
        <v>117</v>
      </c>
    </row>
    <row r="23" spans="1:14">
      <c r="A23" t="s">
        <v>96</v>
      </c>
      <c r="B23" t="s">
        <v>84</v>
      </c>
      <c r="C23" t="s">
        <v>25</v>
      </c>
      <c r="D23" t="str">
        <f t="shared" si="0"/>
        <v>Iron and steelBlast furnace gas</v>
      </c>
      <c r="L23" t="s">
        <v>293</v>
      </c>
      <c r="M23" t="s">
        <v>128</v>
      </c>
      <c r="N23" t="s">
        <v>129</v>
      </c>
    </row>
    <row r="24" spans="1:14">
      <c r="A24" t="s">
        <v>96</v>
      </c>
      <c r="B24" t="s">
        <v>84</v>
      </c>
      <c r="C24" t="s">
        <v>25</v>
      </c>
      <c r="D24" t="str">
        <f t="shared" si="0"/>
        <v>Iron and steelBlast furnace gas</v>
      </c>
      <c r="E24" t="s">
        <v>97</v>
      </c>
      <c r="F24" t="s">
        <v>98</v>
      </c>
      <c r="L24" t="s">
        <v>293</v>
      </c>
      <c r="M24" t="s">
        <v>128</v>
      </c>
      <c r="N24" t="s">
        <v>129</v>
      </c>
    </row>
    <row r="25" spans="1:14">
      <c r="A25" t="s">
        <v>96</v>
      </c>
      <c r="B25" t="s">
        <v>84</v>
      </c>
      <c r="C25" t="s">
        <v>25</v>
      </c>
      <c r="D25" t="str">
        <f t="shared" si="0"/>
        <v>Iron and steelBlast furnace gas</v>
      </c>
      <c r="E25" t="s">
        <v>97</v>
      </c>
      <c r="F25" t="s">
        <v>98</v>
      </c>
      <c r="L25" t="s">
        <v>293</v>
      </c>
      <c r="M25" t="s">
        <v>128</v>
      </c>
      <c r="N25" t="s">
        <v>129</v>
      </c>
    </row>
    <row r="26" spans="1:14">
      <c r="A26" t="s">
        <v>96</v>
      </c>
      <c r="B26" t="s">
        <v>84</v>
      </c>
      <c r="C26" t="s">
        <v>25</v>
      </c>
      <c r="D26" t="str">
        <f t="shared" si="0"/>
        <v>Iron and steelBlast furnace gas</v>
      </c>
      <c r="E26" t="s">
        <v>97</v>
      </c>
      <c r="F26" t="s">
        <v>98</v>
      </c>
      <c r="L26" t="s">
        <v>294</v>
      </c>
      <c r="M26" t="s">
        <v>128</v>
      </c>
      <c r="N26" t="s">
        <v>129</v>
      </c>
    </row>
    <row r="27" spans="1:14">
      <c r="A27" t="s">
        <v>96</v>
      </c>
      <c r="B27" t="s">
        <v>84</v>
      </c>
      <c r="C27" t="s">
        <v>29</v>
      </c>
      <c r="D27" t="str">
        <f t="shared" si="0"/>
        <v>Iron and steelCoking coal</v>
      </c>
      <c r="L27" t="s">
        <v>294</v>
      </c>
      <c r="M27" t="s">
        <v>128</v>
      </c>
      <c r="N27" t="s">
        <v>129</v>
      </c>
    </row>
    <row r="28" spans="1:14">
      <c r="A28" t="s">
        <v>96</v>
      </c>
      <c r="B28" t="s">
        <v>84</v>
      </c>
      <c r="C28" t="s">
        <v>29</v>
      </c>
      <c r="D28" t="str">
        <f t="shared" si="0"/>
        <v>Iron and steelCoking coal</v>
      </c>
      <c r="L28" t="s">
        <v>294</v>
      </c>
      <c r="M28" t="s">
        <v>128</v>
      </c>
      <c r="N28" t="s">
        <v>129</v>
      </c>
    </row>
    <row r="29" spans="1:14">
      <c r="A29" t="s">
        <v>96</v>
      </c>
      <c r="B29" t="s">
        <v>84</v>
      </c>
      <c r="C29" t="s">
        <v>29</v>
      </c>
      <c r="D29" t="str">
        <f t="shared" si="0"/>
        <v>Iron and steelCoking coal</v>
      </c>
      <c r="E29" t="s">
        <v>97</v>
      </c>
      <c r="F29" t="s">
        <v>98</v>
      </c>
      <c r="L29" t="s">
        <v>295</v>
      </c>
      <c r="M29" t="s">
        <v>128</v>
      </c>
      <c r="N29" t="s">
        <v>129</v>
      </c>
    </row>
    <row r="30" spans="1:14">
      <c r="A30" t="s">
        <v>96</v>
      </c>
      <c r="B30" t="s">
        <v>84</v>
      </c>
      <c r="C30" t="s">
        <v>29</v>
      </c>
      <c r="D30" t="str">
        <f t="shared" si="0"/>
        <v>Iron and steelCoking coal</v>
      </c>
      <c r="E30" t="s">
        <v>97</v>
      </c>
      <c r="F30" t="s">
        <v>98</v>
      </c>
      <c r="L30" t="s">
        <v>295</v>
      </c>
      <c r="M30" t="s">
        <v>128</v>
      </c>
      <c r="N30" t="s">
        <v>129</v>
      </c>
    </row>
    <row r="31" spans="1:14">
      <c r="A31" t="s">
        <v>96</v>
      </c>
      <c r="B31" t="s">
        <v>84</v>
      </c>
      <c r="C31" t="s">
        <v>29</v>
      </c>
      <c r="D31" t="str">
        <f t="shared" si="0"/>
        <v>Iron and steelCoking coal</v>
      </c>
      <c r="E31" t="s">
        <v>97</v>
      </c>
      <c r="F31" t="s">
        <v>98</v>
      </c>
      <c r="L31" t="s">
        <v>295</v>
      </c>
      <c r="M31" t="s">
        <v>128</v>
      </c>
      <c r="N31" t="s">
        <v>129</v>
      </c>
    </row>
    <row r="32" spans="1:14">
      <c r="A32" t="s">
        <v>96</v>
      </c>
      <c r="B32" t="s">
        <v>84</v>
      </c>
      <c r="C32" t="s">
        <v>31</v>
      </c>
      <c r="D32" t="str">
        <f t="shared" si="0"/>
        <v>Iron and steelGas coke</v>
      </c>
      <c r="L32" t="s">
        <v>296</v>
      </c>
      <c r="M32" t="s">
        <v>128</v>
      </c>
      <c r="N32" t="s">
        <v>129</v>
      </c>
    </row>
    <row r="33" spans="1:14">
      <c r="A33" t="s">
        <v>96</v>
      </c>
      <c r="B33" t="s">
        <v>84</v>
      </c>
      <c r="C33" t="s">
        <v>31</v>
      </c>
      <c r="D33" t="str">
        <f t="shared" si="0"/>
        <v>Iron and steelGas coke</v>
      </c>
      <c r="L33" t="s">
        <v>296</v>
      </c>
      <c r="M33" t="s">
        <v>128</v>
      </c>
      <c r="N33" t="s">
        <v>129</v>
      </c>
    </row>
    <row r="34" spans="1:14">
      <c r="A34" t="s">
        <v>96</v>
      </c>
      <c r="B34" t="s">
        <v>84</v>
      </c>
      <c r="C34" t="s">
        <v>31</v>
      </c>
      <c r="D34" t="str">
        <f t="shared" si="0"/>
        <v>Iron and steelGas coke</v>
      </c>
      <c r="E34" t="s">
        <v>97</v>
      </c>
      <c r="F34" t="s">
        <v>98</v>
      </c>
      <c r="L34" t="s">
        <v>296</v>
      </c>
      <c r="M34" t="s">
        <v>128</v>
      </c>
      <c r="N34" t="s">
        <v>129</v>
      </c>
    </row>
    <row r="35" spans="1:14">
      <c r="A35" t="s">
        <v>96</v>
      </c>
      <c r="B35" t="s">
        <v>84</v>
      </c>
      <c r="C35" t="s">
        <v>31</v>
      </c>
      <c r="D35" t="str">
        <f t="shared" si="0"/>
        <v>Iron and steelGas coke</v>
      </c>
      <c r="E35" t="s">
        <v>97</v>
      </c>
      <c r="F35" t="s">
        <v>98</v>
      </c>
      <c r="L35" t="s">
        <v>197</v>
      </c>
      <c r="M35" t="s">
        <v>111</v>
      </c>
      <c r="N35" t="s">
        <v>112</v>
      </c>
    </row>
    <row r="36" spans="1:14">
      <c r="A36" t="s">
        <v>96</v>
      </c>
      <c r="B36" t="s">
        <v>84</v>
      </c>
      <c r="C36" t="s">
        <v>31</v>
      </c>
      <c r="D36" t="str">
        <f t="shared" si="0"/>
        <v>Iron and steelGas coke</v>
      </c>
      <c r="E36" t="s">
        <v>97</v>
      </c>
      <c r="F36" t="s">
        <v>98</v>
      </c>
      <c r="L36" t="s">
        <v>197</v>
      </c>
      <c r="M36" t="s">
        <v>111</v>
      </c>
      <c r="N36" t="s">
        <v>112</v>
      </c>
    </row>
    <row r="37" spans="1:14">
      <c r="A37" t="s">
        <v>96</v>
      </c>
      <c r="B37" t="s">
        <v>84</v>
      </c>
      <c r="C37" t="s">
        <v>32</v>
      </c>
      <c r="D37" t="str">
        <f t="shared" si="0"/>
        <v>Iron and steelGas works gas</v>
      </c>
      <c r="L37" t="s">
        <v>197</v>
      </c>
      <c r="M37" t="s">
        <v>111</v>
      </c>
      <c r="N37" t="s">
        <v>112</v>
      </c>
    </row>
    <row r="38" spans="1:14">
      <c r="A38" t="s">
        <v>96</v>
      </c>
      <c r="B38" t="s">
        <v>84</v>
      </c>
      <c r="C38" t="s">
        <v>32</v>
      </c>
      <c r="D38" t="str">
        <f t="shared" si="0"/>
        <v>Iron and steelGas works gas</v>
      </c>
      <c r="L38" t="s">
        <v>280</v>
      </c>
      <c r="M38" t="s">
        <v>111</v>
      </c>
      <c r="N38" t="s">
        <v>112</v>
      </c>
    </row>
    <row r="39" spans="1:14">
      <c r="A39" t="s">
        <v>96</v>
      </c>
      <c r="B39" t="s">
        <v>84</v>
      </c>
      <c r="C39" t="s">
        <v>32</v>
      </c>
      <c r="D39" t="str">
        <f t="shared" si="0"/>
        <v>Iron and steelGas works gas</v>
      </c>
      <c r="E39" t="s">
        <v>97</v>
      </c>
      <c r="F39" t="s">
        <v>98</v>
      </c>
      <c r="L39" t="s">
        <v>280</v>
      </c>
      <c r="M39" t="s">
        <v>111</v>
      </c>
      <c r="N39" t="s">
        <v>112</v>
      </c>
    </row>
    <row r="40" spans="1:14">
      <c r="A40" t="s">
        <v>96</v>
      </c>
      <c r="B40" t="s">
        <v>84</v>
      </c>
      <c r="C40" t="s">
        <v>32</v>
      </c>
      <c r="D40" t="str">
        <f t="shared" si="0"/>
        <v>Iron and steelGas works gas</v>
      </c>
      <c r="E40" t="s">
        <v>97</v>
      </c>
      <c r="F40" t="s">
        <v>98</v>
      </c>
      <c r="L40" t="s">
        <v>280</v>
      </c>
      <c r="M40" t="s">
        <v>111</v>
      </c>
      <c r="N40" t="s">
        <v>112</v>
      </c>
    </row>
    <row r="41" spans="1:14">
      <c r="A41" t="s">
        <v>96</v>
      </c>
      <c r="B41" t="s">
        <v>84</v>
      </c>
      <c r="C41" t="s">
        <v>32</v>
      </c>
      <c r="D41" t="str">
        <f t="shared" si="0"/>
        <v>Iron and steelGas works gas</v>
      </c>
      <c r="E41" t="s">
        <v>97</v>
      </c>
      <c r="F41" t="s">
        <v>98</v>
      </c>
      <c r="L41" t="s">
        <v>282</v>
      </c>
      <c r="M41" t="s">
        <v>111</v>
      </c>
      <c r="N41" t="s">
        <v>112</v>
      </c>
    </row>
    <row r="42" spans="1:14">
      <c r="A42" t="s">
        <v>96</v>
      </c>
      <c r="B42" t="s">
        <v>84</v>
      </c>
      <c r="C42" t="s">
        <v>21</v>
      </c>
      <c r="D42" t="str">
        <f t="shared" si="0"/>
        <v>Iron and steelNatural gas</v>
      </c>
      <c r="L42" t="s">
        <v>282</v>
      </c>
      <c r="M42" t="s">
        <v>111</v>
      </c>
      <c r="N42" t="s">
        <v>112</v>
      </c>
    </row>
    <row r="43" spans="1:14">
      <c r="A43" t="s">
        <v>96</v>
      </c>
      <c r="B43" t="s">
        <v>84</v>
      </c>
      <c r="C43" t="s">
        <v>21</v>
      </c>
      <c r="D43" t="str">
        <f t="shared" si="0"/>
        <v>Iron and steelNatural gas</v>
      </c>
      <c r="L43" t="s">
        <v>282</v>
      </c>
      <c r="M43" t="s">
        <v>111</v>
      </c>
      <c r="N43" t="s">
        <v>112</v>
      </c>
    </row>
    <row r="44" spans="1:14">
      <c r="A44" t="s">
        <v>96</v>
      </c>
      <c r="B44" t="s">
        <v>84</v>
      </c>
      <c r="C44" t="s">
        <v>21</v>
      </c>
      <c r="D44" t="str">
        <f t="shared" si="0"/>
        <v>Iron and steelNatural gas</v>
      </c>
      <c r="E44" t="s">
        <v>97</v>
      </c>
      <c r="F44" t="s">
        <v>98</v>
      </c>
      <c r="L44" t="s">
        <v>288</v>
      </c>
      <c r="M44" t="s">
        <v>124</v>
      </c>
      <c r="N44" t="s">
        <v>125</v>
      </c>
    </row>
    <row r="45" spans="1:14">
      <c r="A45" t="s">
        <v>96</v>
      </c>
      <c r="B45" t="s">
        <v>84</v>
      </c>
      <c r="C45" t="s">
        <v>21</v>
      </c>
      <c r="D45" t="str">
        <f t="shared" si="0"/>
        <v>Iron and steelNatural gas</v>
      </c>
      <c r="E45" t="s">
        <v>97</v>
      </c>
      <c r="F45" t="s">
        <v>98</v>
      </c>
      <c r="L45" t="s">
        <v>288</v>
      </c>
      <c r="M45" t="s">
        <v>124</v>
      </c>
      <c r="N45" t="s">
        <v>125</v>
      </c>
    </row>
    <row r="46" spans="1:14">
      <c r="A46" t="s">
        <v>96</v>
      </c>
      <c r="B46" t="s">
        <v>84</v>
      </c>
      <c r="C46" t="s">
        <v>21</v>
      </c>
      <c r="D46" t="str">
        <f t="shared" si="0"/>
        <v>Iron and steelNatural gas</v>
      </c>
      <c r="E46" t="s">
        <v>97</v>
      </c>
      <c r="F46" t="s">
        <v>98</v>
      </c>
      <c r="L46" t="s">
        <v>288</v>
      </c>
      <c r="M46" t="s">
        <v>124</v>
      </c>
      <c r="N46" t="s">
        <v>125</v>
      </c>
    </row>
    <row r="47" spans="1:14">
      <c r="A47" t="s">
        <v>96</v>
      </c>
      <c r="B47" t="s">
        <v>84</v>
      </c>
      <c r="C47" t="s">
        <v>40</v>
      </c>
      <c r="D47" t="str">
        <f t="shared" si="0"/>
        <v>Iron and steelLiquefied petroleum gases (LPG)</v>
      </c>
      <c r="L47" t="s">
        <v>289</v>
      </c>
      <c r="M47" t="s">
        <v>124</v>
      </c>
      <c r="N47" t="s">
        <v>125</v>
      </c>
    </row>
    <row r="48" spans="1:14">
      <c r="A48" t="s">
        <v>96</v>
      </c>
      <c r="B48" t="s">
        <v>84</v>
      </c>
      <c r="C48" t="s">
        <v>40</v>
      </c>
      <c r="D48" t="str">
        <f t="shared" si="0"/>
        <v>Iron and steelLiquefied petroleum gases (LPG)</v>
      </c>
      <c r="L48" t="s">
        <v>289</v>
      </c>
      <c r="M48" t="s">
        <v>124</v>
      </c>
      <c r="N48" t="s">
        <v>125</v>
      </c>
    </row>
    <row r="49" spans="1:14">
      <c r="A49" t="s">
        <v>96</v>
      </c>
      <c r="B49" t="s">
        <v>84</v>
      </c>
      <c r="C49" t="s">
        <v>40</v>
      </c>
      <c r="D49" t="str">
        <f t="shared" si="0"/>
        <v>Iron and steelLiquefied petroleum gases (LPG)</v>
      </c>
      <c r="E49" t="s">
        <v>97</v>
      </c>
      <c r="F49" t="s">
        <v>98</v>
      </c>
      <c r="L49" t="s">
        <v>289</v>
      </c>
      <c r="M49" t="s">
        <v>124</v>
      </c>
      <c r="N49" t="s">
        <v>125</v>
      </c>
    </row>
    <row r="50" spans="1:14">
      <c r="A50" t="s">
        <v>96</v>
      </c>
      <c r="B50" t="s">
        <v>84</v>
      </c>
      <c r="C50" t="s">
        <v>40</v>
      </c>
      <c r="D50" t="str">
        <f t="shared" si="0"/>
        <v>Iron and steelLiquefied petroleum gases (LPG)</v>
      </c>
      <c r="E50" t="s">
        <v>97</v>
      </c>
      <c r="F50" t="s">
        <v>98</v>
      </c>
      <c r="L50" t="s">
        <v>290</v>
      </c>
      <c r="M50" t="s">
        <v>124</v>
      </c>
      <c r="N50" t="s">
        <v>125</v>
      </c>
    </row>
    <row r="51" spans="1:14">
      <c r="A51" t="s">
        <v>96</v>
      </c>
      <c r="B51" t="s">
        <v>84</v>
      </c>
      <c r="C51" t="s">
        <v>40</v>
      </c>
      <c r="D51" t="str">
        <f t="shared" si="0"/>
        <v>Iron and steelLiquefied petroleum gases (LPG)</v>
      </c>
      <c r="E51" t="s">
        <v>97</v>
      </c>
      <c r="F51" t="s">
        <v>98</v>
      </c>
      <c r="L51" t="s">
        <v>290</v>
      </c>
      <c r="M51" t="s">
        <v>124</v>
      </c>
      <c r="N51" t="s">
        <v>125</v>
      </c>
    </row>
    <row r="52" spans="1:14">
      <c r="A52" t="s">
        <v>96</v>
      </c>
      <c r="B52" t="s">
        <v>84</v>
      </c>
      <c r="C52" t="s">
        <v>19</v>
      </c>
      <c r="D52" t="str">
        <f t="shared" si="0"/>
        <v>Iron and steelGas/diesel oil excl. biofuels</v>
      </c>
      <c r="L52" t="s">
        <v>290</v>
      </c>
      <c r="M52" t="s">
        <v>124</v>
      </c>
      <c r="N52" t="s">
        <v>125</v>
      </c>
    </row>
    <row r="53" spans="1:14">
      <c r="A53" t="s">
        <v>96</v>
      </c>
      <c r="B53" t="s">
        <v>84</v>
      </c>
      <c r="C53" t="s">
        <v>19</v>
      </c>
      <c r="D53" t="str">
        <f t="shared" si="0"/>
        <v>Iron and steelGas/diesel oil excl. biofuels</v>
      </c>
      <c r="L53" t="s">
        <v>291</v>
      </c>
      <c r="M53" t="s">
        <v>124</v>
      </c>
      <c r="N53" t="s">
        <v>125</v>
      </c>
    </row>
    <row r="54" spans="1:14">
      <c r="A54" t="s">
        <v>96</v>
      </c>
      <c r="B54" t="s">
        <v>84</v>
      </c>
      <c r="C54" t="s">
        <v>19</v>
      </c>
      <c r="D54" t="str">
        <f t="shared" si="0"/>
        <v>Iron and steelGas/diesel oil excl. biofuels</v>
      </c>
      <c r="E54" t="s">
        <v>99</v>
      </c>
      <c r="F54" t="s">
        <v>100</v>
      </c>
      <c r="L54" t="s">
        <v>291</v>
      </c>
      <c r="M54" t="s">
        <v>124</v>
      </c>
      <c r="N54" t="s">
        <v>125</v>
      </c>
    </row>
    <row r="55" spans="1:14">
      <c r="A55" t="s">
        <v>96</v>
      </c>
      <c r="B55" t="s">
        <v>84</v>
      </c>
      <c r="C55" t="s">
        <v>19</v>
      </c>
      <c r="D55" t="str">
        <f t="shared" si="0"/>
        <v>Iron and steelGas/diesel oil excl. biofuels</v>
      </c>
      <c r="E55" t="s">
        <v>99</v>
      </c>
      <c r="F55" t="s">
        <v>100</v>
      </c>
      <c r="L55" t="s">
        <v>291</v>
      </c>
      <c r="M55" t="s">
        <v>124</v>
      </c>
      <c r="N55" t="s">
        <v>125</v>
      </c>
    </row>
    <row r="56" spans="1:14">
      <c r="A56" t="s">
        <v>96</v>
      </c>
      <c r="B56" t="s">
        <v>84</v>
      </c>
      <c r="C56" t="s">
        <v>19</v>
      </c>
      <c r="D56" t="str">
        <f t="shared" si="0"/>
        <v>Iron and steelGas/diesel oil excl. biofuels</v>
      </c>
      <c r="E56" t="s">
        <v>99</v>
      </c>
      <c r="F56" t="s">
        <v>100</v>
      </c>
      <c r="L56" t="s">
        <v>311</v>
      </c>
      <c r="M56" t="s">
        <v>138</v>
      </c>
      <c r="N56" t="s">
        <v>139</v>
      </c>
    </row>
    <row r="57" spans="1:14">
      <c r="A57" t="s">
        <v>96</v>
      </c>
      <c r="B57" t="s">
        <v>84</v>
      </c>
      <c r="C57" t="s">
        <v>18</v>
      </c>
      <c r="D57" t="str">
        <f t="shared" si="0"/>
        <v>Iron and steelFuel oil</v>
      </c>
      <c r="L57" t="s">
        <v>311</v>
      </c>
      <c r="M57" t="s">
        <v>138</v>
      </c>
      <c r="N57" t="s">
        <v>139</v>
      </c>
    </row>
    <row r="58" spans="1:14">
      <c r="A58" t="s">
        <v>96</v>
      </c>
      <c r="B58" t="s">
        <v>84</v>
      </c>
      <c r="C58" t="s">
        <v>18</v>
      </c>
      <c r="D58" t="str">
        <f t="shared" si="0"/>
        <v>Iron and steelFuel oil</v>
      </c>
      <c r="L58" t="s">
        <v>311</v>
      </c>
      <c r="M58" t="s">
        <v>138</v>
      </c>
      <c r="N58" t="s">
        <v>139</v>
      </c>
    </row>
    <row r="59" spans="1:14">
      <c r="A59" t="s">
        <v>96</v>
      </c>
      <c r="B59" t="s">
        <v>84</v>
      </c>
      <c r="C59" t="s">
        <v>18</v>
      </c>
      <c r="D59" t="str">
        <f t="shared" si="0"/>
        <v>Iron and steelFuel oil</v>
      </c>
      <c r="E59" t="s">
        <v>97</v>
      </c>
      <c r="F59" t="s">
        <v>98</v>
      </c>
      <c r="L59" t="s">
        <v>311</v>
      </c>
      <c r="M59" t="s">
        <v>136</v>
      </c>
      <c r="N59" t="s">
        <v>137</v>
      </c>
    </row>
    <row r="60" spans="1:14">
      <c r="A60" t="s">
        <v>96</v>
      </c>
      <c r="B60" t="s">
        <v>84</v>
      </c>
      <c r="C60" t="s">
        <v>18</v>
      </c>
      <c r="D60" t="str">
        <f t="shared" si="0"/>
        <v>Iron and steelFuel oil</v>
      </c>
      <c r="E60" t="s">
        <v>97</v>
      </c>
      <c r="F60" t="s">
        <v>98</v>
      </c>
      <c r="L60" t="s">
        <v>311</v>
      </c>
      <c r="M60" t="s">
        <v>136</v>
      </c>
      <c r="N60" t="s">
        <v>137</v>
      </c>
    </row>
    <row r="61" spans="1:14">
      <c r="A61" t="s">
        <v>96</v>
      </c>
      <c r="B61" t="s">
        <v>84</v>
      </c>
      <c r="C61" t="s">
        <v>18</v>
      </c>
      <c r="D61" t="str">
        <f t="shared" si="0"/>
        <v>Iron and steelFuel oil</v>
      </c>
      <c r="E61" t="s">
        <v>97</v>
      </c>
      <c r="F61" t="s">
        <v>98</v>
      </c>
      <c r="L61" t="s">
        <v>311</v>
      </c>
      <c r="M61" t="s">
        <v>136</v>
      </c>
      <c r="N61" t="s">
        <v>137</v>
      </c>
    </row>
    <row r="62" spans="1:14">
      <c r="A62" t="s">
        <v>96</v>
      </c>
      <c r="B62" t="s">
        <v>84</v>
      </c>
      <c r="C62" t="s">
        <v>17</v>
      </c>
      <c r="D62" t="str">
        <f t="shared" si="0"/>
        <v>Iron and steelElectricity</v>
      </c>
      <c r="L62" t="s">
        <v>297</v>
      </c>
      <c r="M62" t="s">
        <v>130</v>
      </c>
      <c r="N62" t="s">
        <v>131</v>
      </c>
    </row>
    <row r="63" spans="1:14">
      <c r="A63" t="s">
        <v>96</v>
      </c>
      <c r="B63" t="s">
        <v>84</v>
      </c>
      <c r="C63" t="s">
        <v>17</v>
      </c>
      <c r="D63" t="str">
        <f t="shared" si="0"/>
        <v>Iron and steelElectricity</v>
      </c>
      <c r="L63" t="s">
        <v>297</v>
      </c>
      <c r="M63" t="s">
        <v>130</v>
      </c>
      <c r="N63" t="s">
        <v>131</v>
      </c>
    </row>
    <row r="64" spans="1:14">
      <c r="A64" t="s">
        <v>96</v>
      </c>
      <c r="B64" t="s">
        <v>84</v>
      </c>
      <c r="C64" t="s">
        <v>17</v>
      </c>
      <c r="D64" t="str">
        <f t="shared" si="0"/>
        <v>Iron and steelElectricity</v>
      </c>
      <c r="E64" t="s">
        <v>101</v>
      </c>
      <c r="F64" t="s">
        <v>102</v>
      </c>
      <c r="L64" t="s">
        <v>297</v>
      </c>
      <c r="M64" t="s">
        <v>130</v>
      </c>
      <c r="N64" t="s">
        <v>131</v>
      </c>
    </row>
    <row r="65" spans="1:14">
      <c r="A65" t="s">
        <v>96</v>
      </c>
      <c r="B65" t="s">
        <v>84</v>
      </c>
      <c r="C65" t="s">
        <v>17</v>
      </c>
      <c r="D65" t="str">
        <f t="shared" si="0"/>
        <v>Iron and steelElectricity</v>
      </c>
      <c r="E65" t="s">
        <v>101</v>
      </c>
      <c r="F65" t="s">
        <v>102</v>
      </c>
      <c r="L65" t="s">
        <v>298</v>
      </c>
      <c r="M65" t="s">
        <v>130</v>
      </c>
      <c r="N65" t="s">
        <v>131</v>
      </c>
    </row>
    <row r="66" spans="1:14">
      <c r="A66" t="s">
        <v>96</v>
      </c>
      <c r="B66" t="s">
        <v>84</v>
      </c>
      <c r="C66" t="s">
        <v>17</v>
      </c>
      <c r="D66" t="str">
        <f t="shared" si="0"/>
        <v>Iron and steelElectricity</v>
      </c>
      <c r="E66" t="s">
        <v>101</v>
      </c>
      <c r="F66" t="s">
        <v>102</v>
      </c>
      <c r="L66" t="s">
        <v>298</v>
      </c>
      <c r="M66" t="s">
        <v>130</v>
      </c>
      <c r="N66" t="s">
        <v>131</v>
      </c>
    </row>
    <row r="67" spans="1:14">
      <c r="A67" t="s">
        <v>96</v>
      </c>
      <c r="B67" t="s">
        <v>84</v>
      </c>
      <c r="C67" t="s">
        <v>17</v>
      </c>
      <c r="D67" t="str">
        <f t="shared" ref="D67:D130" si="1">B67&amp;C67</f>
        <v>Iron and steelElectricity</v>
      </c>
      <c r="E67" t="s">
        <v>103</v>
      </c>
      <c r="F67" t="s">
        <v>104</v>
      </c>
      <c r="L67" t="s">
        <v>298</v>
      </c>
      <c r="M67" t="s">
        <v>130</v>
      </c>
      <c r="N67" t="s">
        <v>131</v>
      </c>
    </row>
    <row r="68" spans="1:14">
      <c r="A68" t="s">
        <v>96</v>
      </c>
      <c r="B68" t="s">
        <v>84</v>
      </c>
      <c r="C68" t="s">
        <v>17</v>
      </c>
      <c r="D68" t="str">
        <f t="shared" si="1"/>
        <v>Iron and steelElectricity</v>
      </c>
      <c r="E68" t="s">
        <v>103</v>
      </c>
      <c r="F68" t="s">
        <v>104</v>
      </c>
      <c r="L68" t="s">
        <v>299</v>
      </c>
      <c r="M68" t="s">
        <v>130</v>
      </c>
      <c r="N68" t="s">
        <v>131</v>
      </c>
    </row>
    <row r="69" spans="1:14">
      <c r="A69" t="s">
        <v>96</v>
      </c>
      <c r="B69" t="s">
        <v>84</v>
      </c>
      <c r="C69" t="s">
        <v>17</v>
      </c>
      <c r="D69" t="str">
        <f t="shared" si="1"/>
        <v>Iron and steelElectricity</v>
      </c>
      <c r="E69" t="s">
        <v>103</v>
      </c>
      <c r="F69" t="s">
        <v>104</v>
      </c>
      <c r="L69" t="s">
        <v>299</v>
      </c>
      <c r="M69" t="s">
        <v>130</v>
      </c>
      <c r="N69" t="s">
        <v>131</v>
      </c>
    </row>
    <row r="70" spans="1:14">
      <c r="A70" t="s">
        <v>96</v>
      </c>
      <c r="B70" t="s">
        <v>84</v>
      </c>
      <c r="C70" t="s">
        <v>17</v>
      </c>
      <c r="D70" t="str">
        <f t="shared" si="1"/>
        <v>Iron and steelElectricity</v>
      </c>
      <c r="E70" t="s">
        <v>105</v>
      </c>
      <c r="F70" t="s">
        <v>106</v>
      </c>
      <c r="L70" t="s">
        <v>299</v>
      </c>
      <c r="M70" t="s">
        <v>130</v>
      </c>
      <c r="N70" t="s">
        <v>131</v>
      </c>
    </row>
    <row r="71" spans="1:14">
      <c r="A71" t="s">
        <v>96</v>
      </c>
      <c r="B71" t="s">
        <v>84</v>
      </c>
      <c r="C71" t="s">
        <v>17</v>
      </c>
      <c r="D71" t="str">
        <f t="shared" si="1"/>
        <v>Iron and steelElectricity</v>
      </c>
      <c r="E71" t="s">
        <v>105</v>
      </c>
      <c r="F71" t="s">
        <v>106</v>
      </c>
      <c r="L71" t="s">
        <v>300</v>
      </c>
      <c r="M71" t="s">
        <v>130</v>
      </c>
      <c r="N71" t="s">
        <v>131</v>
      </c>
    </row>
    <row r="72" spans="1:14">
      <c r="A72" t="s">
        <v>96</v>
      </c>
      <c r="B72" t="s">
        <v>84</v>
      </c>
      <c r="C72" t="s">
        <v>17</v>
      </c>
      <c r="D72" t="str">
        <f t="shared" si="1"/>
        <v>Iron and steelElectricity</v>
      </c>
      <c r="E72" t="s">
        <v>105</v>
      </c>
      <c r="F72" t="s">
        <v>106</v>
      </c>
      <c r="L72" t="s">
        <v>300</v>
      </c>
      <c r="M72" t="s">
        <v>130</v>
      </c>
      <c r="N72" t="s">
        <v>131</v>
      </c>
    </row>
    <row r="73" spans="1:14">
      <c r="A73" t="s">
        <v>96</v>
      </c>
      <c r="B73" t="s">
        <v>93</v>
      </c>
      <c r="C73" t="s">
        <v>20</v>
      </c>
      <c r="D73" t="str">
        <f t="shared" si="1"/>
        <v>Chemical and petrochemicalHard coal (if no detail)</v>
      </c>
      <c r="L73" t="s">
        <v>300</v>
      </c>
      <c r="M73" t="s">
        <v>130</v>
      </c>
      <c r="N73" t="s">
        <v>131</v>
      </c>
    </row>
    <row r="74" spans="1:14">
      <c r="A74" t="s">
        <v>96</v>
      </c>
      <c r="B74" t="s">
        <v>93</v>
      </c>
      <c r="C74" t="s">
        <v>20</v>
      </c>
      <c r="D74" t="str">
        <f t="shared" si="1"/>
        <v>Chemical and petrochemicalHard coal (if no detail)</v>
      </c>
      <c r="L74" t="s">
        <v>301</v>
      </c>
      <c r="M74" t="s">
        <v>130</v>
      </c>
      <c r="N74" t="s">
        <v>131</v>
      </c>
    </row>
    <row r="75" spans="1:14">
      <c r="A75" t="s">
        <v>96</v>
      </c>
      <c r="B75" t="s">
        <v>93</v>
      </c>
      <c r="C75" t="s">
        <v>20</v>
      </c>
      <c r="D75" t="str">
        <f t="shared" si="1"/>
        <v>Chemical and petrochemicalHard coal (if no detail)</v>
      </c>
      <c r="E75" t="s">
        <v>107</v>
      </c>
      <c r="F75" t="s">
        <v>108</v>
      </c>
      <c r="L75" t="s">
        <v>301</v>
      </c>
      <c r="M75" t="s">
        <v>130</v>
      </c>
      <c r="N75" t="s">
        <v>131</v>
      </c>
    </row>
    <row r="76" spans="1:14">
      <c r="A76" t="s">
        <v>96</v>
      </c>
      <c r="B76" t="s">
        <v>93</v>
      </c>
      <c r="C76" t="s">
        <v>20</v>
      </c>
      <c r="D76" t="str">
        <f t="shared" si="1"/>
        <v>Chemical and petrochemicalHard coal (if no detail)</v>
      </c>
      <c r="E76" t="s">
        <v>107</v>
      </c>
      <c r="F76" t="s">
        <v>108</v>
      </c>
      <c r="L76" t="s">
        <v>301</v>
      </c>
      <c r="M76" t="s">
        <v>130</v>
      </c>
      <c r="N76" t="s">
        <v>131</v>
      </c>
    </row>
    <row r="77" spans="1:14">
      <c r="A77" t="s">
        <v>96</v>
      </c>
      <c r="B77" t="s">
        <v>93</v>
      </c>
      <c r="C77" t="s">
        <v>20</v>
      </c>
      <c r="D77" t="str">
        <f t="shared" si="1"/>
        <v>Chemical and petrochemicalHard coal (if no detail)</v>
      </c>
      <c r="E77" t="s">
        <v>107</v>
      </c>
      <c r="F77" t="s">
        <v>108</v>
      </c>
      <c r="L77" t="s">
        <v>302</v>
      </c>
      <c r="M77" t="s">
        <v>130</v>
      </c>
      <c r="N77" t="s">
        <v>131</v>
      </c>
    </row>
    <row r="78" spans="1:14">
      <c r="A78" t="s">
        <v>96</v>
      </c>
      <c r="B78" t="s">
        <v>93</v>
      </c>
      <c r="C78" t="s">
        <v>20</v>
      </c>
      <c r="D78" t="str">
        <f t="shared" si="1"/>
        <v>Chemical and petrochemicalHard coal (if no detail)</v>
      </c>
      <c r="E78" t="s">
        <v>97</v>
      </c>
      <c r="F78" t="s">
        <v>98</v>
      </c>
      <c r="L78" t="s">
        <v>302</v>
      </c>
      <c r="M78" t="s">
        <v>130</v>
      </c>
      <c r="N78" t="s">
        <v>131</v>
      </c>
    </row>
    <row r="79" spans="1:14">
      <c r="A79" t="s">
        <v>96</v>
      </c>
      <c r="B79" t="s">
        <v>93</v>
      </c>
      <c r="C79" t="s">
        <v>20</v>
      </c>
      <c r="D79" t="str">
        <f t="shared" si="1"/>
        <v>Chemical and petrochemicalHard coal (if no detail)</v>
      </c>
      <c r="E79" t="s">
        <v>97</v>
      </c>
      <c r="F79" t="s">
        <v>98</v>
      </c>
      <c r="L79" t="s">
        <v>302</v>
      </c>
      <c r="M79" t="s">
        <v>130</v>
      </c>
      <c r="N79" t="s">
        <v>131</v>
      </c>
    </row>
    <row r="80" spans="1:14">
      <c r="A80" t="s">
        <v>96</v>
      </c>
      <c r="B80" t="s">
        <v>93</v>
      </c>
      <c r="C80" t="s">
        <v>20</v>
      </c>
      <c r="D80" t="str">
        <f t="shared" si="1"/>
        <v>Chemical and petrochemicalHard coal (if no detail)</v>
      </c>
      <c r="E80" t="s">
        <v>97</v>
      </c>
      <c r="F80" t="s">
        <v>98</v>
      </c>
      <c r="L80" t="s">
        <v>303</v>
      </c>
      <c r="M80" t="s">
        <v>130</v>
      </c>
      <c r="N80" t="s">
        <v>131</v>
      </c>
    </row>
    <row r="81" spans="1:14">
      <c r="A81" t="s">
        <v>96</v>
      </c>
      <c r="B81" t="s">
        <v>93</v>
      </c>
      <c r="C81" t="s">
        <v>22</v>
      </c>
      <c r="D81" t="str">
        <f t="shared" si="1"/>
        <v>Chemical and petrochemicalOther bituminous coal</v>
      </c>
      <c r="L81" t="s">
        <v>303</v>
      </c>
      <c r="M81" t="s">
        <v>130</v>
      </c>
      <c r="N81" t="s">
        <v>131</v>
      </c>
    </row>
    <row r="82" spans="1:14">
      <c r="A82" t="s">
        <v>96</v>
      </c>
      <c r="B82" t="s">
        <v>93</v>
      </c>
      <c r="C82" t="s">
        <v>22</v>
      </c>
      <c r="D82" t="str">
        <f t="shared" si="1"/>
        <v>Chemical and petrochemicalOther bituminous coal</v>
      </c>
      <c r="L82" t="s">
        <v>303</v>
      </c>
      <c r="M82" t="s">
        <v>130</v>
      </c>
      <c r="N82" t="s">
        <v>131</v>
      </c>
    </row>
    <row r="83" spans="1:14">
      <c r="A83" t="s">
        <v>96</v>
      </c>
      <c r="B83" t="s">
        <v>93</v>
      </c>
      <c r="C83" t="s">
        <v>22</v>
      </c>
      <c r="D83" t="str">
        <f t="shared" si="1"/>
        <v>Chemical and petrochemicalOther bituminous coal</v>
      </c>
      <c r="E83" t="s">
        <v>107</v>
      </c>
      <c r="F83" t="s">
        <v>108</v>
      </c>
      <c r="L83" t="s">
        <v>304</v>
      </c>
      <c r="M83" t="s">
        <v>130</v>
      </c>
      <c r="N83" t="s">
        <v>131</v>
      </c>
    </row>
    <row r="84" spans="1:14">
      <c r="A84" t="s">
        <v>96</v>
      </c>
      <c r="B84" t="s">
        <v>93</v>
      </c>
      <c r="C84" t="s">
        <v>22</v>
      </c>
      <c r="D84" t="str">
        <f t="shared" si="1"/>
        <v>Chemical and petrochemicalOther bituminous coal</v>
      </c>
      <c r="E84" t="s">
        <v>107</v>
      </c>
      <c r="F84" t="s">
        <v>108</v>
      </c>
      <c r="L84" t="s">
        <v>304</v>
      </c>
      <c r="M84" t="s">
        <v>130</v>
      </c>
      <c r="N84" t="s">
        <v>131</v>
      </c>
    </row>
    <row r="85" spans="1:14">
      <c r="A85" t="s">
        <v>96</v>
      </c>
      <c r="B85" t="s">
        <v>93</v>
      </c>
      <c r="C85" t="s">
        <v>22</v>
      </c>
      <c r="D85" t="str">
        <f t="shared" si="1"/>
        <v>Chemical and petrochemicalOther bituminous coal</v>
      </c>
      <c r="E85" t="s">
        <v>107</v>
      </c>
      <c r="F85" t="s">
        <v>108</v>
      </c>
      <c r="L85" t="s">
        <v>304</v>
      </c>
      <c r="M85" t="s">
        <v>130</v>
      </c>
      <c r="N85" t="s">
        <v>131</v>
      </c>
    </row>
    <row r="86" spans="1:14">
      <c r="A86" t="s">
        <v>96</v>
      </c>
      <c r="B86" t="s">
        <v>93</v>
      </c>
      <c r="C86" t="s">
        <v>22</v>
      </c>
      <c r="D86" t="str">
        <f t="shared" si="1"/>
        <v>Chemical and petrochemicalOther bituminous coal</v>
      </c>
      <c r="E86" t="s">
        <v>97</v>
      </c>
      <c r="F86" t="s">
        <v>98</v>
      </c>
      <c r="L86" t="s">
        <v>306</v>
      </c>
      <c r="M86" t="s">
        <v>130</v>
      </c>
      <c r="N86" t="s">
        <v>131</v>
      </c>
    </row>
    <row r="87" spans="1:14">
      <c r="A87" t="s">
        <v>96</v>
      </c>
      <c r="B87" t="s">
        <v>93</v>
      </c>
      <c r="C87" t="s">
        <v>22</v>
      </c>
      <c r="D87" t="str">
        <f t="shared" si="1"/>
        <v>Chemical and petrochemicalOther bituminous coal</v>
      </c>
      <c r="E87" t="s">
        <v>97</v>
      </c>
      <c r="F87" t="s">
        <v>98</v>
      </c>
      <c r="L87" t="s">
        <v>306</v>
      </c>
      <c r="M87" t="s">
        <v>130</v>
      </c>
      <c r="N87" t="s">
        <v>131</v>
      </c>
    </row>
    <row r="88" spans="1:14">
      <c r="A88" t="s">
        <v>96</v>
      </c>
      <c r="B88" t="s">
        <v>93</v>
      </c>
      <c r="C88" t="s">
        <v>22</v>
      </c>
      <c r="D88" t="str">
        <f t="shared" si="1"/>
        <v>Chemical and petrochemicalOther bituminous coal</v>
      </c>
      <c r="E88" t="s">
        <v>97</v>
      </c>
      <c r="F88" t="s">
        <v>98</v>
      </c>
      <c r="L88" t="s">
        <v>306</v>
      </c>
      <c r="M88" t="s">
        <v>130</v>
      </c>
      <c r="N88" t="s">
        <v>131</v>
      </c>
    </row>
    <row r="89" spans="1:14">
      <c r="A89" t="s">
        <v>96</v>
      </c>
      <c r="B89" t="s">
        <v>93</v>
      </c>
      <c r="C89" t="s">
        <v>27</v>
      </c>
      <c r="D89" t="str">
        <f t="shared" si="1"/>
        <v>Chemical and petrochemicalCoke oven coke</v>
      </c>
      <c r="L89" t="s">
        <v>307</v>
      </c>
      <c r="M89" t="s">
        <v>130</v>
      </c>
      <c r="N89" t="s">
        <v>131</v>
      </c>
    </row>
    <row r="90" spans="1:14">
      <c r="A90" t="s">
        <v>96</v>
      </c>
      <c r="B90" t="s">
        <v>93</v>
      </c>
      <c r="C90" t="s">
        <v>27</v>
      </c>
      <c r="D90" t="str">
        <f t="shared" si="1"/>
        <v>Chemical and petrochemicalCoke oven coke</v>
      </c>
      <c r="L90" t="s">
        <v>307</v>
      </c>
      <c r="M90" t="s">
        <v>130</v>
      </c>
      <c r="N90" t="s">
        <v>131</v>
      </c>
    </row>
    <row r="91" spans="1:14">
      <c r="A91" t="s">
        <v>96</v>
      </c>
      <c r="B91" t="s">
        <v>93</v>
      </c>
      <c r="C91" t="s">
        <v>27</v>
      </c>
      <c r="D91" t="str">
        <f t="shared" si="1"/>
        <v>Chemical and petrochemicalCoke oven coke</v>
      </c>
      <c r="E91" t="s">
        <v>107</v>
      </c>
      <c r="F91" t="s">
        <v>108</v>
      </c>
      <c r="L91" t="s">
        <v>307</v>
      </c>
      <c r="M91" t="s">
        <v>130</v>
      </c>
      <c r="N91" t="s">
        <v>131</v>
      </c>
    </row>
    <row r="92" spans="1:14">
      <c r="A92" t="s">
        <v>96</v>
      </c>
      <c r="B92" t="s">
        <v>93</v>
      </c>
      <c r="C92" t="s">
        <v>27</v>
      </c>
      <c r="D92" t="str">
        <f t="shared" si="1"/>
        <v>Chemical and petrochemicalCoke oven coke</v>
      </c>
      <c r="E92" t="s">
        <v>107</v>
      </c>
      <c r="F92" t="s">
        <v>108</v>
      </c>
      <c r="L92" t="s">
        <v>308</v>
      </c>
      <c r="M92" t="s">
        <v>130</v>
      </c>
      <c r="N92" t="s">
        <v>131</v>
      </c>
    </row>
    <row r="93" spans="1:14">
      <c r="A93" t="s">
        <v>96</v>
      </c>
      <c r="B93" t="s">
        <v>93</v>
      </c>
      <c r="C93" t="s">
        <v>27</v>
      </c>
      <c r="D93" t="str">
        <f t="shared" si="1"/>
        <v>Chemical and petrochemicalCoke oven coke</v>
      </c>
      <c r="E93" t="s">
        <v>107</v>
      </c>
      <c r="F93" t="s">
        <v>108</v>
      </c>
      <c r="L93" t="s">
        <v>308</v>
      </c>
      <c r="M93" t="s">
        <v>130</v>
      </c>
      <c r="N93" t="s">
        <v>131</v>
      </c>
    </row>
    <row r="94" spans="1:14">
      <c r="A94" t="s">
        <v>96</v>
      </c>
      <c r="B94" t="s">
        <v>93</v>
      </c>
      <c r="C94" t="s">
        <v>27</v>
      </c>
      <c r="D94" t="str">
        <f t="shared" si="1"/>
        <v>Chemical and petrochemicalCoke oven coke</v>
      </c>
      <c r="E94" t="s">
        <v>97</v>
      </c>
      <c r="F94" t="s">
        <v>98</v>
      </c>
      <c r="L94" t="s">
        <v>308</v>
      </c>
      <c r="M94" t="s">
        <v>130</v>
      </c>
      <c r="N94" t="s">
        <v>131</v>
      </c>
    </row>
    <row r="95" spans="1:14">
      <c r="A95" t="s">
        <v>96</v>
      </c>
      <c r="B95" t="s">
        <v>93</v>
      </c>
      <c r="C95" t="s">
        <v>27</v>
      </c>
      <c r="D95" t="str">
        <f t="shared" si="1"/>
        <v>Chemical and petrochemicalCoke oven coke</v>
      </c>
      <c r="E95" t="s">
        <v>97</v>
      </c>
      <c r="F95" t="s">
        <v>98</v>
      </c>
      <c r="L95" t="s">
        <v>309</v>
      </c>
      <c r="M95" t="s">
        <v>130</v>
      </c>
      <c r="N95" t="s">
        <v>131</v>
      </c>
    </row>
    <row r="96" spans="1:14">
      <c r="A96" t="s">
        <v>96</v>
      </c>
      <c r="B96" t="s">
        <v>93</v>
      </c>
      <c r="C96" t="s">
        <v>27</v>
      </c>
      <c r="D96" t="str">
        <f t="shared" si="1"/>
        <v>Chemical and petrochemicalCoke oven coke</v>
      </c>
      <c r="E96" t="s">
        <v>97</v>
      </c>
      <c r="F96" t="s">
        <v>98</v>
      </c>
      <c r="L96" t="s">
        <v>309</v>
      </c>
      <c r="M96" t="s">
        <v>130</v>
      </c>
      <c r="N96" t="s">
        <v>131</v>
      </c>
    </row>
    <row r="97" spans="1:14">
      <c r="A97" t="s">
        <v>96</v>
      </c>
      <c r="B97" t="s">
        <v>93</v>
      </c>
      <c r="C97" t="s">
        <v>28</v>
      </c>
      <c r="D97" t="str">
        <f t="shared" si="1"/>
        <v>Chemical and petrochemicalCoke oven gas</v>
      </c>
      <c r="L97" t="s">
        <v>309</v>
      </c>
      <c r="M97" t="s">
        <v>130</v>
      </c>
      <c r="N97" t="s">
        <v>131</v>
      </c>
    </row>
    <row r="98" spans="1:14">
      <c r="A98" t="s">
        <v>96</v>
      </c>
      <c r="B98" t="s">
        <v>93</v>
      </c>
      <c r="C98" t="s">
        <v>28</v>
      </c>
      <c r="D98" t="str">
        <f t="shared" si="1"/>
        <v>Chemical and petrochemicalCoke oven gas</v>
      </c>
      <c r="L98" t="s">
        <v>310</v>
      </c>
      <c r="M98" t="s">
        <v>130</v>
      </c>
      <c r="N98" t="s">
        <v>131</v>
      </c>
    </row>
    <row r="99" spans="1:14">
      <c r="A99" t="s">
        <v>96</v>
      </c>
      <c r="B99" t="s">
        <v>93</v>
      </c>
      <c r="C99" t="s">
        <v>28</v>
      </c>
      <c r="D99" t="str">
        <f t="shared" si="1"/>
        <v>Chemical and petrochemicalCoke oven gas</v>
      </c>
      <c r="E99" t="s">
        <v>107</v>
      </c>
      <c r="F99" t="s">
        <v>108</v>
      </c>
      <c r="L99" t="s">
        <v>310</v>
      </c>
      <c r="M99" t="s">
        <v>130</v>
      </c>
      <c r="N99" t="s">
        <v>131</v>
      </c>
    </row>
    <row r="100" spans="1:14">
      <c r="A100" t="s">
        <v>96</v>
      </c>
      <c r="B100" t="s">
        <v>93</v>
      </c>
      <c r="C100" t="s">
        <v>28</v>
      </c>
      <c r="D100" t="str">
        <f t="shared" si="1"/>
        <v>Chemical and petrochemicalCoke oven gas</v>
      </c>
      <c r="E100" t="s">
        <v>107</v>
      </c>
      <c r="F100" t="s">
        <v>108</v>
      </c>
      <c r="L100" t="s">
        <v>310</v>
      </c>
      <c r="M100" t="s">
        <v>130</v>
      </c>
      <c r="N100" t="s">
        <v>131</v>
      </c>
    </row>
    <row r="101" spans="1:14">
      <c r="A101" t="s">
        <v>96</v>
      </c>
      <c r="B101" t="s">
        <v>93</v>
      </c>
      <c r="C101" t="s">
        <v>28</v>
      </c>
      <c r="D101" t="str">
        <f t="shared" si="1"/>
        <v>Chemical and petrochemicalCoke oven gas</v>
      </c>
      <c r="E101" t="s">
        <v>107</v>
      </c>
      <c r="F101" t="s">
        <v>108</v>
      </c>
      <c r="L101" t="s">
        <v>312</v>
      </c>
      <c r="M101" t="s">
        <v>130</v>
      </c>
      <c r="N101" t="s">
        <v>131</v>
      </c>
    </row>
    <row r="102" spans="1:14">
      <c r="A102" t="s">
        <v>96</v>
      </c>
      <c r="B102" t="s">
        <v>93</v>
      </c>
      <c r="C102" t="s">
        <v>28</v>
      </c>
      <c r="D102" t="str">
        <f t="shared" si="1"/>
        <v>Chemical and petrochemicalCoke oven gas</v>
      </c>
      <c r="E102" t="s">
        <v>97</v>
      </c>
      <c r="F102" t="s">
        <v>98</v>
      </c>
      <c r="L102" t="s">
        <v>312</v>
      </c>
      <c r="M102" t="s">
        <v>130</v>
      </c>
      <c r="N102" t="s">
        <v>131</v>
      </c>
    </row>
    <row r="103" spans="1:14">
      <c r="A103" t="s">
        <v>96</v>
      </c>
      <c r="B103" t="s">
        <v>93</v>
      </c>
      <c r="C103" t="s">
        <v>28</v>
      </c>
      <c r="D103" t="str">
        <f t="shared" si="1"/>
        <v>Chemical and petrochemicalCoke oven gas</v>
      </c>
      <c r="E103" t="s">
        <v>97</v>
      </c>
      <c r="F103" t="s">
        <v>98</v>
      </c>
      <c r="L103" t="s">
        <v>312</v>
      </c>
      <c r="M103" t="s">
        <v>130</v>
      </c>
      <c r="N103" t="s">
        <v>131</v>
      </c>
    </row>
    <row r="104" spans="1:14">
      <c r="A104" t="s">
        <v>96</v>
      </c>
      <c r="B104" t="s">
        <v>93</v>
      </c>
      <c r="C104" t="s">
        <v>28</v>
      </c>
      <c r="D104" t="str">
        <f t="shared" si="1"/>
        <v>Chemical and petrochemicalCoke oven gas</v>
      </c>
      <c r="E104" t="s">
        <v>97</v>
      </c>
      <c r="F104" t="s">
        <v>98</v>
      </c>
      <c r="L104" t="s">
        <v>311</v>
      </c>
      <c r="M104" t="s">
        <v>134</v>
      </c>
      <c r="N104" t="s">
        <v>135</v>
      </c>
    </row>
    <row r="105" spans="1:14">
      <c r="A105" t="s">
        <v>96</v>
      </c>
      <c r="B105" t="s">
        <v>93</v>
      </c>
      <c r="C105" t="s">
        <v>21</v>
      </c>
      <c r="D105" t="str">
        <f t="shared" si="1"/>
        <v>Chemical and petrochemicalNatural gas</v>
      </c>
      <c r="L105" t="s">
        <v>311</v>
      </c>
      <c r="M105" t="s">
        <v>134</v>
      </c>
      <c r="N105" t="s">
        <v>135</v>
      </c>
    </row>
    <row r="106" spans="1:14">
      <c r="A106" t="s">
        <v>96</v>
      </c>
      <c r="B106" t="s">
        <v>93</v>
      </c>
      <c r="C106" t="s">
        <v>21</v>
      </c>
      <c r="D106" t="str">
        <f t="shared" si="1"/>
        <v>Chemical and petrochemicalNatural gas</v>
      </c>
      <c r="L106" t="s">
        <v>311</v>
      </c>
      <c r="M106" t="s">
        <v>134</v>
      </c>
      <c r="N106" t="s">
        <v>135</v>
      </c>
    </row>
    <row r="107" spans="1:14">
      <c r="A107" t="s">
        <v>96</v>
      </c>
      <c r="B107" t="s">
        <v>93</v>
      </c>
      <c r="C107" t="s">
        <v>21</v>
      </c>
      <c r="D107" t="str">
        <f t="shared" si="1"/>
        <v>Chemical and petrochemicalNatural gas</v>
      </c>
      <c r="E107" t="s">
        <v>107</v>
      </c>
      <c r="F107" t="s">
        <v>108</v>
      </c>
      <c r="L107" t="s">
        <v>283</v>
      </c>
      <c r="M107" t="s">
        <v>120</v>
      </c>
      <c r="N107" t="s">
        <v>121</v>
      </c>
    </row>
    <row r="108" spans="1:14">
      <c r="A108" t="s">
        <v>96</v>
      </c>
      <c r="B108" t="s">
        <v>93</v>
      </c>
      <c r="C108" t="s">
        <v>21</v>
      </c>
      <c r="D108" t="str">
        <f t="shared" si="1"/>
        <v>Chemical and petrochemicalNatural gas</v>
      </c>
      <c r="E108" t="s">
        <v>107</v>
      </c>
      <c r="F108" t="s">
        <v>108</v>
      </c>
      <c r="L108" t="s">
        <v>283</v>
      </c>
      <c r="M108" t="s">
        <v>120</v>
      </c>
      <c r="N108" t="s">
        <v>121</v>
      </c>
    </row>
    <row r="109" spans="1:14">
      <c r="A109" t="s">
        <v>96</v>
      </c>
      <c r="B109" t="s">
        <v>93</v>
      </c>
      <c r="C109" t="s">
        <v>21</v>
      </c>
      <c r="D109" t="str">
        <f t="shared" si="1"/>
        <v>Chemical and petrochemicalNatural gas</v>
      </c>
      <c r="E109" t="s">
        <v>107</v>
      </c>
      <c r="F109" t="s">
        <v>108</v>
      </c>
      <c r="L109" t="s">
        <v>283</v>
      </c>
      <c r="M109" t="s">
        <v>120</v>
      </c>
      <c r="N109" t="s">
        <v>121</v>
      </c>
    </row>
    <row r="110" spans="1:14">
      <c r="A110" t="s">
        <v>96</v>
      </c>
      <c r="B110" t="s">
        <v>93</v>
      </c>
      <c r="C110" t="s">
        <v>21</v>
      </c>
      <c r="D110" t="str">
        <f t="shared" si="1"/>
        <v>Chemical and petrochemicalNatural gas</v>
      </c>
      <c r="E110" t="s">
        <v>97</v>
      </c>
      <c r="F110" t="s">
        <v>98</v>
      </c>
      <c r="L110" t="s">
        <v>162</v>
      </c>
      <c r="M110" t="s">
        <v>103</v>
      </c>
      <c r="N110" t="s">
        <v>104</v>
      </c>
    </row>
    <row r="111" spans="1:14">
      <c r="A111" t="s">
        <v>96</v>
      </c>
      <c r="B111" t="s">
        <v>93</v>
      </c>
      <c r="C111" t="s">
        <v>21</v>
      </c>
      <c r="D111" t="str">
        <f t="shared" si="1"/>
        <v>Chemical and petrochemicalNatural gas</v>
      </c>
      <c r="E111" t="s">
        <v>97</v>
      </c>
      <c r="F111" t="s">
        <v>98</v>
      </c>
      <c r="L111" t="s">
        <v>162</v>
      </c>
      <c r="M111" t="s">
        <v>103</v>
      </c>
      <c r="N111" t="s">
        <v>104</v>
      </c>
    </row>
    <row r="112" spans="1:14">
      <c r="A112" t="s">
        <v>96</v>
      </c>
      <c r="B112" t="s">
        <v>93</v>
      </c>
      <c r="C112" t="s">
        <v>21</v>
      </c>
      <c r="D112" t="str">
        <f t="shared" si="1"/>
        <v>Chemical and petrochemicalNatural gas</v>
      </c>
      <c r="E112" t="s">
        <v>97</v>
      </c>
      <c r="F112" t="s">
        <v>98</v>
      </c>
      <c r="L112" t="s">
        <v>162</v>
      </c>
      <c r="M112" t="s">
        <v>103</v>
      </c>
      <c r="N112" t="s">
        <v>104</v>
      </c>
    </row>
    <row r="113" spans="1:14">
      <c r="A113" t="s">
        <v>96</v>
      </c>
      <c r="B113" t="s">
        <v>93</v>
      </c>
      <c r="C113" t="s">
        <v>32</v>
      </c>
      <c r="D113" t="str">
        <f t="shared" si="1"/>
        <v>Chemical and petrochemicalGas works gas</v>
      </c>
      <c r="L113" t="s">
        <v>172</v>
      </c>
      <c r="M113" t="s">
        <v>103</v>
      </c>
      <c r="N113" t="s">
        <v>104</v>
      </c>
    </row>
    <row r="114" spans="1:14">
      <c r="A114" t="s">
        <v>96</v>
      </c>
      <c r="B114" t="s">
        <v>93</v>
      </c>
      <c r="C114" t="s">
        <v>32</v>
      </c>
      <c r="D114" t="str">
        <f t="shared" si="1"/>
        <v>Chemical and petrochemicalGas works gas</v>
      </c>
      <c r="L114" t="s">
        <v>172</v>
      </c>
      <c r="M114" t="s">
        <v>103</v>
      </c>
      <c r="N114" t="s">
        <v>104</v>
      </c>
    </row>
    <row r="115" spans="1:14">
      <c r="A115" t="s">
        <v>96</v>
      </c>
      <c r="B115" t="s">
        <v>93</v>
      </c>
      <c r="C115" t="s">
        <v>32</v>
      </c>
      <c r="D115" t="str">
        <f t="shared" si="1"/>
        <v>Chemical and petrochemicalGas works gas</v>
      </c>
      <c r="E115" t="s">
        <v>107</v>
      </c>
      <c r="F115" t="s">
        <v>108</v>
      </c>
      <c r="L115" t="s">
        <v>172</v>
      </c>
      <c r="M115" t="s">
        <v>103</v>
      </c>
      <c r="N115" t="s">
        <v>104</v>
      </c>
    </row>
    <row r="116" spans="1:14">
      <c r="A116" t="s">
        <v>96</v>
      </c>
      <c r="B116" t="s">
        <v>93</v>
      </c>
      <c r="C116" t="s">
        <v>32</v>
      </c>
      <c r="D116" t="str">
        <f t="shared" si="1"/>
        <v>Chemical and petrochemicalGas works gas</v>
      </c>
      <c r="E116" t="s">
        <v>107</v>
      </c>
      <c r="F116" t="s">
        <v>108</v>
      </c>
      <c r="L116" t="s">
        <v>181</v>
      </c>
      <c r="M116" t="s">
        <v>103</v>
      </c>
      <c r="N116" t="s">
        <v>104</v>
      </c>
    </row>
    <row r="117" spans="1:14">
      <c r="A117" t="s">
        <v>96</v>
      </c>
      <c r="B117" t="s">
        <v>93</v>
      </c>
      <c r="C117" t="s">
        <v>32</v>
      </c>
      <c r="D117" t="str">
        <f t="shared" si="1"/>
        <v>Chemical and petrochemicalGas works gas</v>
      </c>
      <c r="E117" t="s">
        <v>107</v>
      </c>
      <c r="F117" t="s">
        <v>108</v>
      </c>
      <c r="L117" t="s">
        <v>181</v>
      </c>
      <c r="M117" t="s">
        <v>103</v>
      </c>
      <c r="N117" t="s">
        <v>104</v>
      </c>
    </row>
    <row r="118" spans="1:14">
      <c r="A118" t="s">
        <v>96</v>
      </c>
      <c r="B118" t="s">
        <v>93</v>
      </c>
      <c r="C118" t="s">
        <v>32</v>
      </c>
      <c r="D118" t="str">
        <f t="shared" si="1"/>
        <v>Chemical and petrochemicalGas works gas</v>
      </c>
      <c r="E118" t="s">
        <v>97</v>
      </c>
      <c r="F118" t="s">
        <v>98</v>
      </c>
      <c r="L118" t="s">
        <v>181</v>
      </c>
      <c r="M118" t="s">
        <v>103</v>
      </c>
      <c r="N118" t="s">
        <v>104</v>
      </c>
    </row>
    <row r="119" spans="1:14">
      <c r="A119" t="s">
        <v>96</v>
      </c>
      <c r="B119" t="s">
        <v>93</v>
      </c>
      <c r="C119" t="s">
        <v>32</v>
      </c>
      <c r="D119" t="str">
        <f t="shared" si="1"/>
        <v>Chemical and petrochemicalGas works gas</v>
      </c>
      <c r="E119" t="s">
        <v>97</v>
      </c>
      <c r="F119" t="s">
        <v>98</v>
      </c>
      <c r="L119" t="s">
        <v>190</v>
      </c>
      <c r="M119" t="s">
        <v>103</v>
      </c>
      <c r="N119" t="s">
        <v>104</v>
      </c>
    </row>
    <row r="120" spans="1:14">
      <c r="A120" t="s">
        <v>96</v>
      </c>
      <c r="B120" t="s">
        <v>93</v>
      </c>
      <c r="C120" t="s">
        <v>32</v>
      </c>
      <c r="D120" t="str">
        <f t="shared" si="1"/>
        <v>Chemical and petrochemicalGas works gas</v>
      </c>
      <c r="E120" t="s">
        <v>97</v>
      </c>
      <c r="F120" t="s">
        <v>98</v>
      </c>
      <c r="L120" t="s">
        <v>190</v>
      </c>
      <c r="M120" t="s">
        <v>103</v>
      </c>
      <c r="N120" t="s">
        <v>104</v>
      </c>
    </row>
    <row r="121" spans="1:14">
      <c r="A121" t="s">
        <v>96</v>
      </c>
      <c r="B121" t="s">
        <v>93</v>
      </c>
      <c r="C121" t="s">
        <v>40</v>
      </c>
      <c r="D121" t="str">
        <f t="shared" si="1"/>
        <v>Chemical and petrochemicalLiquefied petroleum gases (LPG)</v>
      </c>
      <c r="L121" t="s">
        <v>190</v>
      </c>
      <c r="M121" t="s">
        <v>103</v>
      </c>
      <c r="N121" t="s">
        <v>104</v>
      </c>
    </row>
    <row r="122" spans="1:14">
      <c r="A122" t="s">
        <v>96</v>
      </c>
      <c r="B122" t="s">
        <v>93</v>
      </c>
      <c r="C122" t="s">
        <v>40</v>
      </c>
      <c r="D122" t="str">
        <f t="shared" si="1"/>
        <v>Chemical and petrochemicalLiquefied petroleum gases (LPG)</v>
      </c>
      <c r="L122" t="s">
        <v>201</v>
      </c>
      <c r="M122" t="s">
        <v>103</v>
      </c>
      <c r="N122" t="s">
        <v>104</v>
      </c>
    </row>
    <row r="123" spans="1:14">
      <c r="A123" t="s">
        <v>96</v>
      </c>
      <c r="B123" t="s">
        <v>93</v>
      </c>
      <c r="C123" t="s">
        <v>40</v>
      </c>
      <c r="D123" t="str">
        <f t="shared" si="1"/>
        <v>Chemical and petrochemicalLiquefied petroleum gases (LPG)</v>
      </c>
      <c r="E123" t="s">
        <v>107</v>
      </c>
      <c r="F123" t="s">
        <v>108</v>
      </c>
      <c r="L123" t="s">
        <v>201</v>
      </c>
      <c r="M123" t="s">
        <v>103</v>
      </c>
      <c r="N123" t="s">
        <v>104</v>
      </c>
    </row>
    <row r="124" spans="1:14">
      <c r="A124" t="s">
        <v>96</v>
      </c>
      <c r="B124" t="s">
        <v>93</v>
      </c>
      <c r="C124" t="s">
        <v>40</v>
      </c>
      <c r="D124" t="str">
        <f t="shared" si="1"/>
        <v>Chemical and petrochemicalLiquefied petroleum gases (LPG)</v>
      </c>
      <c r="E124" t="s">
        <v>107</v>
      </c>
      <c r="F124" t="s">
        <v>108</v>
      </c>
      <c r="L124" t="s">
        <v>201</v>
      </c>
      <c r="M124" t="s">
        <v>103</v>
      </c>
      <c r="N124" t="s">
        <v>104</v>
      </c>
    </row>
    <row r="125" spans="1:14">
      <c r="A125" t="s">
        <v>96</v>
      </c>
      <c r="B125" t="s">
        <v>93</v>
      </c>
      <c r="C125" t="s">
        <v>40</v>
      </c>
      <c r="D125" t="str">
        <f t="shared" si="1"/>
        <v>Chemical and petrochemicalLiquefied petroleum gases (LPG)</v>
      </c>
      <c r="E125" t="s">
        <v>107</v>
      </c>
      <c r="F125" t="s">
        <v>108</v>
      </c>
      <c r="L125" t="s">
        <v>210</v>
      </c>
      <c r="M125" t="s">
        <v>103</v>
      </c>
      <c r="N125" t="s">
        <v>104</v>
      </c>
    </row>
    <row r="126" spans="1:14">
      <c r="A126" t="s">
        <v>96</v>
      </c>
      <c r="B126" t="s">
        <v>93</v>
      </c>
      <c r="C126" t="s">
        <v>40</v>
      </c>
      <c r="D126" t="str">
        <f t="shared" si="1"/>
        <v>Chemical and petrochemicalLiquefied petroleum gases (LPG)</v>
      </c>
      <c r="E126" t="s">
        <v>97</v>
      </c>
      <c r="F126" t="s">
        <v>98</v>
      </c>
      <c r="L126" t="s">
        <v>210</v>
      </c>
      <c r="M126" t="s">
        <v>103</v>
      </c>
      <c r="N126" t="s">
        <v>104</v>
      </c>
    </row>
    <row r="127" spans="1:14">
      <c r="A127" t="s">
        <v>96</v>
      </c>
      <c r="B127" t="s">
        <v>93</v>
      </c>
      <c r="C127" t="s">
        <v>40</v>
      </c>
      <c r="D127" t="str">
        <f t="shared" si="1"/>
        <v>Chemical and petrochemicalLiquefied petroleum gases (LPG)</v>
      </c>
      <c r="E127" t="s">
        <v>97</v>
      </c>
      <c r="F127" t="s">
        <v>98</v>
      </c>
      <c r="L127" t="s">
        <v>210</v>
      </c>
      <c r="M127" t="s">
        <v>103</v>
      </c>
      <c r="N127" t="s">
        <v>104</v>
      </c>
    </row>
    <row r="128" spans="1:14">
      <c r="A128" t="s">
        <v>96</v>
      </c>
      <c r="B128" t="s">
        <v>93</v>
      </c>
      <c r="C128" t="s">
        <v>40</v>
      </c>
      <c r="D128" t="str">
        <f t="shared" si="1"/>
        <v>Chemical and petrochemicalLiquefied petroleum gases (LPG)</v>
      </c>
      <c r="E128" t="s">
        <v>97</v>
      </c>
      <c r="F128" t="s">
        <v>98</v>
      </c>
      <c r="L128" t="s">
        <v>215</v>
      </c>
      <c r="M128" t="s">
        <v>103</v>
      </c>
      <c r="N128" t="s">
        <v>104</v>
      </c>
    </row>
    <row r="129" spans="1:14">
      <c r="A129" t="s">
        <v>96</v>
      </c>
      <c r="B129" t="s">
        <v>93</v>
      </c>
      <c r="C129" t="s">
        <v>19</v>
      </c>
      <c r="D129" t="str">
        <f t="shared" si="1"/>
        <v>Chemical and petrochemicalGas/diesel oil excl. biofuels</v>
      </c>
      <c r="L129" t="s">
        <v>215</v>
      </c>
      <c r="M129" t="s">
        <v>103</v>
      </c>
      <c r="N129" t="s">
        <v>104</v>
      </c>
    </row>
    <row r="130" spans="1:14">
      <c r="A130" t="s">
        <v>96</v>
      </c>
      <c r="B130" t="s">
        <v>93</v>
      </c>
      <c r="C130" t="s">
        <v>19</v>
      </c>
      <c r="D130" t="str">
        <f t="shared" si="1"/>
        <v>Chemical and petrochemicalGas/diesel oil excl. biofuels</v>
      </c>
      <c r="L130" t="s">
        <v>215</v>
      </c>
      <c r="M130" t="s">
        <v>103</v>
      </c>
      <c r="N130" t="s">
        <v>104</v>
      </c>
    </row>
    <row r="131" spans="1:14">
      <c r="A131" t="s">
        <v>96</v>
      </c>
      <c r="B131" t="s">
        <v>93</v>
      </c>
      <c r="C131" t="s">
        <v>19</v>
      </c>
      <c r="D131" t="str">
        <f t="shared" ref="D131:D194" si="2">B131&amp;C131</f>
        <v>Chemical and petrochemicalGas/diesel oil excl. biofuels</v>
      </c>
      <c r="E131" t="s">
        <v>99</v>
      </c>
      <c r="F131" t="s">
        <v>100</v>
      </c>
      <c r="L131" t="s">
        <v>223</v>
      </c>
      <c r="M131" t="s">
        <v>103</v>
      </c>
      <c r="N131" t="s">
        <v>104</v>
      </c>
    </row>
    <row r="132" spans="1:14">
      <c r="A132" t="s">
        <v>96</v>
      </c>
      <c r="B132" t="s">
        <v>93</v>
      </c>
      <c r="C132" t="s">
        <v>19</v>
      </c>
      <c r="D132" t="str">
        <f t="shared" si="2"/>
        <v>Chemical and petrochemicalGas/diesel oil excl. biofuels</v>
      </c>
      <c r="E132" t="s">
        <v>99</v>
      </c>
      <c r="F132" t="s">
        <v>100</v>
      </c>
      <c r="L132" t="s">
        <v>223</v>
      </c>
      <c r="M132" t="s">
        <v>103</v>
      </c>
      <c r="N132" t="s">
        <v>104</v>
      </c>
    </row>
    <row r="133" spans="1:14">
      <c r="A133" t="s">
        <v>96</v>
      </c>
      <c r="B133" t="s">
        <v>93</v>
      </c>
      <c r="C133" t="s">
        <v>19</v>
      </c>
      <c r="D133" t="str">
        <f t="shared" si="2"/>
        <v>Chemical and petrochemicalGas/diesel oil excl. biofuels</v>
      </c>
      <c r="E133" t="s">
        <v>99</v>
      </c>
      <c r="F133" t="s">
        <v>100</v>
      </c>
      <c r="L133" t="s">
        <v>223</v>
      </c>
      <c r="M133" t="s">
        <v>103</v>
      </c>
      <c r="N133" t="s">
        <v>104</v>
      </c>
    </row>
    <row r="134" spans="1:14">
      <c r="A134" t="s">
        <v>96</v>
      </c>
      <c r="B134" t="s">
        <v>93</v>
      </c>
      <c r="C134" t="s">
        <v>18</v>
      </c>
      <c r="D134" t="str">
        <f t="shared" si="2"/>
        <v>Chemical and petrochemicalFuel oil</v>
      </c>
      <c r="L134" t="s">
        <v>232</v>
      </c>
      <c r="M134" t="s">
        <v>103</v>
      </c>
      <c r="N134" t="s">
        <v>104</v>
      </c>
    </row>
    <row r="135" spans="1:14">
      <c r="A135" t="s">
        <v>96</v>
      </c>
      <c r="B135" t="s">
        <v>93</v>
      </c>
      <c r="C135" t="s">
        <v>18</v>
      </c>
      <c r="D135" t="str">
        <f t="shared" si="2"/>
        <v>Chemical and petrochemicalFuel oil</v>
      </c>
      <c r="L135" t="s">
        <v>232</v>
      </c>
      <c r="M135" t="s">
        <v>103</v>
      </c>
      <c r="N135" t="s">
        <v>104</v>
      </c>
    </row>
    <row r="136" spans="1:14">
      <c r="A136" t="s">
        <v>96</v>
      </c>
      <c r="B136" t="s">
        <v>93</v>
      </c>
      <c r="C136" t="s">
        <v>18</v>
      </c>
      <c r="D136" t="str">
        <f t="shared" si="2"/>
        <v>Chemical and petrochemicalFuel oil</v>
      </c>
      <c r="E136" t="s">
        <v>107</v>
      </c>
      <c r="F136" t="s">
        <v>108</v>
      </c>
      <c r="L136" t="s">
        <v>232</v>
      </c>
      <c r="M136" t="s">
        <v>103</v>
      </c>
      <c r="N136" t="s">
        <v>104</v>
      </c>
    </row>
    <row r="137" spans="1:14">
      <c r="A137" t="s">
        <v>96</v>
      </c>
      <c r="B137" t="s">
        <v>93</v>
      </c>
      <c r="C137" t="s">
        <v>18</v>
      </c>
      <c r="D137" t="str">
        <f t="shared" si="2"/>
        <v>Chemical and petrochemicalFuel oil</v>
      </c>
      <c r="E137" t="s">
        <v>107</v>
      </c>
      <c r="F137" t="s">
        <v>108</v>
      </c>
      <c r="L137" t="s">
        <v>237</v>
      </c>
      <c r="M137" t="s">
        <v>103</v>
      </c>
      <c r="N137" t="s">
        <v>104</v>
      </c>
    </row>
    <row r="138" spans="1:14">
      <c r="A138" t="s">
        <v>96</v>
      </c>
      <c r="B138" t="s">
        <v>93</v>
      </c>
      <c r="C138" t="s">
        <v>18</v>
      </c>
      <c r="D138" t="str">
        <f t="shared" si="2"/>
        <v>Chemical and petrochemicalFuel oil</v>
      </c>
      <c r="E138" t="s">
        <v>107</v>
      </c>
      <c r="F138" t="s">
        <v>108</v>
      </c>
      <c r="L138" t="s">
        <v>237</v>
      </c>
      <c r="M138" t="s">
        <v>103</v>
      </c>
      <c r="N138" t="s">
        <v>104</v>
      </c>
    </row>
    <row r="139" spans="1:14">
      <c r="A139" t="s">
        <v>96</v>
      </c>
      <c r="B139" t="s">
        <v>93</v>
      </c>
      <c r="C139" t="s">
        <v>18</v>
      </c>
      <c r="D139" t="str">
        <f t="shared" si="2"/>
        <v>Chemical and petrochemicalFuel oil</v>
      </c>
      <c r="E139" t="s">
        <v>97</v>
      </c>
      <c r="F139" t="s">
        <v>98</v>
      </c>
      <c r="L139" t="s">
        <v>237</v>
      </c>
      <c r="M139" t="s">
        <v>103</v>
      </c>
      <c r="N139" t="s">
        <v>104</v>
      </c>
    </row>
    <row r="140" spans="1:14">
      <c r="A140" t="s">
        <v>96</v>
      </c>
      <c r="B140" t="s">
        <v>93</v>
      </c>
      <c r="C140" t="s">
        <v>18</v>
      </c>
      <c r="D140" t="str">
        <f t="shared" si="2"/>
        <v>Chemical and petrochemicalFuel oil</v>
      </c>
      <c r="E140" t="s">
        <v>97</v>
      </c>
      <c r="F140" t="s">
        <v>98</v>
      </c>
      <c r="L140" t="s">
        <v>242</v>
      </c>
      <c r="M140" t="s">
        <v>103</v>
      </c>
      <c r="N140" t="s">
        <v>104</v>
      </c>
    </row>
    <row r="141" spans="1:14">
      <c r="A141" t="s">
        <v>96</v>
      </c>
      <c r="B141" t="s">
        <v>93</v>
      </c>
      <c r="C141" t="s">
        <v>18</v>
      </c>
      <c r="D141" t="str">
        <f t="shared" si="2"/>
        <v>Chemical and petrochemicalFuel oil</v>
      </c>
      <c r="E141" t="s">
        <v>97</v>
      </c>
      <c r="F141" t="s">
        <v>98</v>
      </c>
      <c r="L141" t="s">
        <v>242</v>
      </c>
      <c r="M141" t="s">
        <v>103</v>
      </c>
      <c r="N141" t="s">
        <v>104</v>
      </c>
    </row>
    <row r="142" spans="1:14">
      <c r="A142" t="s">
        <v>96</v>
      </c>
      <c r="B142" t="s">
        <v>93</v>
      </c>
      <c r="C142" t="s">
        <v>17</v>
      </c>
      <c r="D142" t="str">
        <f t="shared" si="2"/>
        <v>Chemical and petrochemicalElectricity</v>
      </c>
      <c r="L142" t="s">
        <v>242</v>
      </c>
      <c r="M142" t="s">
        <v>103</v>
      </c>
      <c r="N142" t="s">
        <v>104</v>
      </c>
    </row>
    <row r="143" spans="1:14">
      <c r="A143" t="s">
        <v>96</v>
      </c>
      <c r="B143" t="s">
        <v>93</v>
      </c>
      <c r="C143" t="s">
        <v>17</v>
      </c>
      <c r="D143" t="str">
        <f t="shared" si="2"/>
        <v>Chemical and petrochemicalElectricity</v>
      </c>
      <c r="L143" t="s">
        <v>249</v>
      </c>
      <c r="M143" t="s">
        <v>103</v>
      </c>
      <c r="N143" t="s">
        <v>104</v>
      </c>
    </row>
    <row r="144" spans="1:14">
      <c r="A144" t="s">
        <v>96</v>
      </c>
      <c r="B144" t="s">
        <v>93</v>
      </c>
      <c r="C144" t="s">
        <v>17</v>
      </c>
      <c r="D144" t="str">
        <f t="shared" si="2"/>
        <v>Chemical and petrochemicalElectricity</v>
      </c>
      <c r="E144" t="s">
        <v>101</v>
      </c>
      <c r="F144" t="s">
        <v>102</v>
      </c>
      <c r="L144" t="s">
        <v>249</v>
      </c>
      <c r="M144" t="s">
        <v>103</v>
      </c>
      <c r="N144" t="s">
        <v>104</v>
      </c>
    </row>
    <row r="145" spans="1:14">
      <c r="A145" t="s">
        <v>96</v>
      </c>
      <c r="B145" t="s">
        <v>93</v>
      </c>
      <c r="C145" t="s">
        <v>17</v>
      </c>
      <c r="D145" t="str">
        <f t="shared" si="2"/>
        <v>Chemical and petrochemicalElectricity</v>
      </c>
      <c r="E145" t="s">
        <v>101</v>
      </c>
      <c r="F145" t="s">
        <v>102</v>
      </c>
      <c r="L145" t="s">
        <v>249</v>
      </c>
      <c r="M145" t="s">
        <v>103</v>
      </c>
      <c r="N145" t="s">
        <v>104</v>
      </c>
    </row>
    <row r="146" spans="1:14">
      <c r="A146" t="s">
        <v>96</v>
      </c>
      <c r="B146" t="s">
        <v>93</v>
      </c>
      <c r="C146" t="s">
        <v>17</v>
      </c>
      <c r="D146" t="str">
        <f t="shared" si="2"/>
        <v>Chemical and petrochemicalElectricity</v>
      </c>
      <c r="E146" t="s">
        <v>101</v>
      </c>
      <c r="F146" t="s">
        <v>102</v>
      </c>
      <c r="L146" t="s">
        <v>273</v>
      </c>
      <c r="M146" t="s">
        <v>103</v>
      </c>
      <c r="N146" t="s">
        <v>104</v>
      </c>
    </row>
    <row r="147" spans="1:14">
      <c r="A147" t="s">
        <v>96</v>
      </c>
      <c r="B147" t="s">
        <v>93</v>
      </c>
      <c r="C147" t="s">
        <v>17</v>
      </c>
      <c r="D147" t="str">
        <f t="shared" si="2"/>
        <v>Chemical and petrochemicalElectricity</v>
      </c>
      <c r="E147" t="s">
        <v>103</v>
      </c>
      <c r="F147" t="s">
        <v>104</v>
      </c>
      <c r="L147" t="s">
        <v>273</v>
      </c>
      <c r="M147" t="s">
        <v>103</v>
      </c>
      <c r="N147" t="s">
        <v>104</v>
      </c>
    </row>
    <row r="148" spans="1:14">
      <c r="A148" t="s">
        <v>96</v>
      </c>
      <c r="B148" t="s">
        <v>93</v>
      </c>
      <c r="C148" t="s">
        <v>17</v>
      </c>
      <c r="D148" t="str">
        <f t="shared" si="2"/>
        <v>Chemical and petrochemicalElectricity</v>
      </c>
      <c r="E148" t="s">
        <v>103</v>
      </c>
      <c r="F148" t="s">
        <v>104</v>
      </c>
      <c r="L148" t="s">
        <v>273</v>
      </c>
      <c r="M148" t="s">
        <v>103</v>
      </c>
      <c r="N148" t="s">
        <v>104</v>
      </c>
    </row>
    <row r="149" spans="1:14">
      <c r="A149" t="s">
        <v>96</v>
      </c>
      <c r="B149" t="s">
        <v>93</v>
      </c>
      <c r="C149" t="s">
        <v>17</v>
      </c>
      <c r="D149" t="str">
        <f t="shared" si="2"/>
        <v>Chemical and petrochemicalElectricity</v>
      </c>
      <c r="E149" t="s">
        <v>103</v>
      </c>
      <c r="F149" t="s">
        <v>104</v>
      </c>
      <c r="L149" t="s">
        <v>327</v>
      </c>
      <c r="M149" t="s">
        <v>103</v>
      </c>
      <c r="N149" t="s">
        <v>104</v>
      </c>
    </row>
    <row r="150" spans="1:14">
      <c r="A150" t="s">
        <v>96</v>
      </c>
      <c r="B150" t="s">
        <v>93</v>
      </c>
      <c r="C150" t="s">
        <v>17</v>
      </c>
      <c r="D150" t="str">
        <f t="shared" si="2"/>
        <v>Chemical and petrochemicalElectricity</v>
      </c>
      <c r="E150" t="s">
        <v>105</v>
      </c>
      <c r="F150" t="s">
        <v>106</v>
      </c>
      <c r="L150" t="s">
        <v>327</v>
      </c>
      <c r="M150" t="s">
        <v>103</v>
      </c>
      <c r="N150" t="s">
        <v>104</v>
      </c>
    </row>
    <row r="151" spans="1:14">
      <c r="A151" t="s">
        <v>96</v>
      </c>
      <c r="B151" t="s">
        <v>93</v>
      </c>
      <c r="C151" t="s">
        <v>17</v>
      </c>
      <c r="D151" t="str">
        <f t="shared" si="2"/>
        <v>Chemical and petrochemicalElectricity</v>
      </c>
      <c r="E151" t="s">
        <v>105</v>
      </c>
      <c r="F151" t="s">
        <v>106</v>
      </c>
      <c r="L151" t="s">
        <v>327</v>
      </c>
      <c r="M151" t="s">
        <v>103</v>
      </c>
      <c r="N151" t="s">
        <v>104</v>
      </c>
    </row>
    <row r="152" spans="1:14">
      <c r="A152" t="s">
        <v>96</v>
      </c>
      <c r="B152" t="s">
        <v>93</v>
      </c>
      <c r="C152" t="s">
        <v>17</v>
      </c>
      <c r="D152" t="str">
        <f t="shared" si="2"/>
        <v>Chemical and petrochemicalElectricity</v>
      </c>
      <c r="E152" t="s">
        <v>105</v>
      </c>
      <c r="F152" t="s">
        <v>106</v>
      </c>
      <c r="L152" t="s">
        <v>338</v>
      </c>
      <c r="M152" t="s">
        <v>103</v>
      </c>
      <c r="N152" t="s">
        <v>104</v>
      </c>
    </row>
    <row r="153" spans="1:14">
      <c r="A153" t="s">
        <v>96</v>
      </c>
      <c r="B153" t="s">
        <v>93</v>
      </c>
      <c r="C153" t="s">
        <v>45</v>
      </c>
      <c r="D153" t="str">
        <f t="shared" si="2"/>
        <v>Chemical and petrochemicalHeat</v>
      </c>
      <c r="L153" t="s">
        <v>338</v>
      </c>
      <c r="M153" t="s">
        <v>103</v>
      </c>
      <c r="N153" t="s">
        <v>104</v>
      </c>
    </row>
    <row r="154" spans="1:14">
      <c r="A154" t="s">
        <v>96</v>
      </c>
      <c r="B154" t="s">
        <v>93</v>
      </c>
      <c r="C154" t="s">
        <v>45</v>
      </c>
      <c r="D154" t="str">
        <f t="shared" si="2"/>
        <v>Chemical and petrochemicalHeat</v>
      </c>
      <c r="L154" t="s">
        <v>338</v>
      </c>
      <c r="M154" t="s">
        <v>103</v>
      </c>
      <c r="N154" t="s">
        <v>104</v>
      </c>
    </row>
    <row r="155" spans="1:14">
      <c r="A155" t="s">
        <v>96</v>
      </c>
      <c r="B155" t="s">
        <v>93</v>
      </c>
      <c r="C155" t="s">
        <v>45</v>
      </c>
      <c r="D155" t="str">
        <f t="shared" si="2"/>
        <v>Chemical and petrochemicalHeat</v>
      </c>
      <c r="E155" t="s">
        <v>107</v>
      </c>
      <c r="F155" t="s">
        <v>108</v>
      </c>
      <c r="L155" t="s">
        <v>162</v>
      </c>
      <c r="M155" t="s">
        <v>105</v>
      </c>
      <c r="N155" t="s">
        <v>106</v>
      </c>
    </row>
    <row r="156" spans="1:14">
      <c r="A156" t="s">
        <v>96</v>
      </c>
      <c r="B156" t="s">
        <v>93</v>
      </c>
      <c r="C156" t="s">
        <v>45</v>
      </c>
      <c r="D156" t="str">
        <f t="shared" si="2"/>
        <v>Chemical and petrochemicalHeat</v>
      </c>
      <c r="E156" t="s">
        <v>107</v>
      </c>
      <c r="F156" t="s">
        <v>108</v>
      </c>
      <c r="L156" t="s">
        <v>162</v>
      </c>
      <c r="M156" t="s">
        <v>105</v>
      </c>
      <c r="N156" t="s">
        <v>106</v>
      </c>
    </row>
    <row r="157" spans="1:14">
      <c r="A157" t="s">
        <v>96</v>
      </c>
      <c r="B157" t="s">
        <v>93</v>
      </c>
      <c r="C157" t="s">
        <v>45</v>
      </c>
      <c r="D157" t="str">
        <f t="shared" si="2"/>
        <v>Chemical and petrochemicalHeat</v>
      </c>
      <c r="E157" t="s">
        <v>107</v>
      </c>
      <c r="F157" t="s">
        <v>108</v>
      </c>
      <c r="L157" t="s">
        <v>162</v>
      </c>
      <c r="M157" t="s">
        <v>105</v>
      </c>
      <c r="N157" t="s">
        <v>106</v>
      </c>
    </row>
    <row r="158" spans="1:14">
      <c r="A158" t="s">
        <v>96</v>
      </c>
      <c r="B158" t="s">
        <v>93</v>
      </c>
      <c r="C158" t="s">
        <v>45</v>
      </c>
      <c r="D158" t="str">
        <f t="shared" si="2"/>
        <v>Chemical and petrochemicalHeat</v>
      </c>
      <c r="E158" t="s">
        <v>97</v>
      </c>
      <c r="F158" t="s">
        <v>98</v>
      </c>
      <c r="L158" t="s">
        <v>172</v>
      </c>
      <c r="M158" t="s">
        <v>105</v>
      </c>
      <c r="N158" t="s">
        <v>106</v>
      </c>
    </row>
    <row r="159" spans="1:14">
      <c r="A159" t="s">
        <v>96</v>
      </c>
      <c r="B159" t="s">
        <v>93</v>
      </c>
      <c r="C159" t="s">
        <v>45</v>
      </c>
      <c r="D159" t="str">
        <f t="shared" si="2"/>
        <v>Chemical and petrochemicalHeat</v>
      </c>
      <c r="E159" t="s">
        <v>97</v>
      </c>
      <c r="F159" t="s">
        <v>98</v>
      </c>
      <c r="L159" t="s">
        <v>172</v>
      </c>
      <c r="M159" t="s">
        <v>105</v>
      </c>
      <c r="N159" t="s">
        <v>106</v>
      </c>
    </row>
    <row r="160" spans="1:14">
      <c r="A160" t="s">
        <v>96</v>
      </c>
      <c r="B160" t="s">
        <v>93</v>
      </c>
      <c r="C160" t="s">
        <v>45</v>
      </c>
      <c r="D160" t="str">
        <f t="shared" si="2"/>
        <v>Chemical and petrochemicalHeat</v>
      </c>
      <c r="E160" t="s">
        <v>97</v>
      </c>
      <c r="F160" t="s">
        <v>98</v>
      </c>
      <c r="L160" t="s">
        <v>172</v>
      </c>
      <c r="M160" t="s">
        <v>105</v>
      </c>
      <c r="N160" t="s">
        <v>106</v>
      </c>
    </row>
    <row r="161" spans="1:14">
      <c r="A161" t="s">
        <v>96</v>
      </c>
      <c r="B161" t="s">
        <v>75</v>
      </c>
      <c r="C161" t="s">
        <v>20</v>
      </c>
      <c r="D161" t="str">
        <f t="shared" si="2"/>
        <v>Non-ferrous metalsHard coal (if no detail)</v>
      </c>
      <c r="L161" t="s">
        <v>181</v>
      </c>
      <c r="M161" t="s">
        <v>105</v>
      </c>
      <c r="N161" t="s">
        <v>106</v>
      </c>
    </row>
    <row r="162" spans="1:14">
      <c r="A162" t="s">
        <v>96</v>
      </c>
      <c r="B162" t="s">
        <v>75</v>
      </c>
      <c r="C162" t="s">
        <v>20</v>
      </c>
      <c r="D162" t="str">
        <f t="shared" si="2"/>
        <v>Non-ferrous metalsHard coal (if no detail)</v>
      </c>
      <c r="L162" t="s">
        <v>181</v>
      </c>
      <c r="M162" t="s">
        <v>105</v>
      </c>
      <c r="N162" t="s">
        <v>106</v>
      </c>
    </row>
    <row r="163" spans="1:14">
      <c r="A163" t="s">
        <v>96</v>
      </c>
      <c r="B163" t="s">
        <v>75</v>
      </c>
      <c r="C163" t="s">
        <v>20</v>
      </c>
      <c r="D163" t="str">
        <f t="shared" si="2"/>
        <v>Non-ferrous metalsHard coal (if no detail)</v>
      </c>
      <c r="E163" t="s">
        <v>107</v>
      </c>
      <c r="F163" t="s">
        <v>108</v>
      </c>
      <c r="L163" t="s">
        <v>181</v>
      </c>
      <c r="M163" t="s">
        <v>105</v>
      </c>
      <c r="N163" t="s">
        <v>106</v>
      </c>
    </row>
    <row r="164" spans="1:14">
      <c r="A164" t="s">
        <v>96</v>
      </c>
      <c r="B164" t="s">
        <v>75</v>
      </c>
      <c r="C164" t="s">
        <v>20</v>
      </c>
      <c r="D164" t="str">
        <f t="shared" si="2"/>
        <v>Non-ferrous metalsHard coal (if no detail)</v>
      </c>
      <c r="E164" t="s">
        <v>107</v>
      </c>
      <c r="F164" t="s">
        <v>108</v>
      </c>
      <c r="L164" t="s">
        <v>190</v>
      </c>
      <c r="M164" t="s">
        <v>105</v>
      </c>
      <c r="N164" t="s">
        <v>106</v>
      </c>
    </row>
    <row r="165" spans="1:14">
      <c r="A165" t="s">
        <v>96</v>
      </c>
      <c r="B165" t="s">
        <v>75</v>
      </c>
      <c r="C165" t="s">
        <v>20</v>
      </c>
      <c r="D165" t="str">
        <f t="shared" si="2"/>
        <v>Non-ferrous metalsHard coal (if no detail)</v>
      </c>
      <c r="E165" t="s">
        <v>107</v>
      </c>
      <c r="F165" t="s">
        <v>108</v>
      </c>
      <c r="L165" t="s">
        <v>190</v>
      </c>
      <c r="M165" t="s">
        <v>105</v>
      </c>
      <c r="N165" t="s">
        <v>106</v>
      </c>
    </row>
    <row r="166" spans="1:14">
      <c r="A166" t="s">
        <v>96</v>
      </c>
      <c r="B166" t="s">
        <v>75</v>
      </c>
      <c r="C166" t="s">
        <v>20</v>
      </c>
      <c r="D166" t="str">
        <f t="shared" si="2"/>
        <v>Non-ferrous metalsHard coal (if no detail)</v>
      </c>
      <c r="E166" t="s">
        <v>97</v>
      </c>
      <c r="F166" t="s">
        <v>98</v>
      </c>
      <c r="L166" t="s">
        <v>190</v>
      </c>
      <c r="M166" t="s">
        <v>105</v>
      </c>
      <c r="N166" t="s">
        <v>106</v>
      </c>
    </row>
    <row r="167" spans="1:14">
      <c r="A167" t="s">
        <v>96</v>
      </c>
      <c r="B167" t="s">
        <v>75</v>
      </c>
      <c r="C167" t="s">
        <v>20</v>
      </c>
      <c r="D167" t="str">
        <f t="shared" si="2"/>
        <v>Non-ferrous metalsHard coal (if no detail)</v>
      </c>
      <c r="E167" t="s">
        <v>97</v>
      </c>
      <c r="F167" t="s">
        <v>98</v>
      </c>
      <c r="L167" t="s">
        <v>201</v>
      </c>
      <c r="M167" t="s">
        <v>105</v>
      </c>
      <c r="N167" t="s">
        <v>106</v>
      </c>
    </row>
    <row r="168" spans="1:14">
      <c r="A168" t="s">
        <v>96</v>
      </c>
      <c r="B168" t="s">
        <v>75</v>
      </c>
      <c r="C168" t="s">
        <v>20</v>
      </c>
      <c r="D168" t="str">
        <f t="shared" si="2"/>
        <v>Non-ferrous metalsHard coal (if no detail)</v>
      </c>
      <c r="E168" t="s">
        <v>97</v>
      </c>
      <c r="F168" t="s">
        <v>98</v>
      </c>
      <c r="L168" t="s">
        <v>201</v>
      </c>
      <c r="M168" t="s">
        <v>105</v>
      </c>
      <c r="N168" t="s">
        <v>106</v>
      </c>
    </row>
    <row r="169" spans="1:14">
      <c r="A169" t="s">
        <v>96</v>
      </c>
      <c r="B169" t="s">
        <v>75</v>
      </c>
      <c r="C169" t="s">
        <v>22</v>
      </c>
      <c r="D169" t="str">
        <f t="shared" si="2"/>
        <v>Non-ferrous metalsOther bituminous coal</v>
      </c>
      <c r="L169" t="s">
        <v>201</v>
      </c>
      <c r="M169" t="s">
        <v>105</v>
      </c>
      <c r="N169" t="s">
        <v>106</v>
      </c>
    </row>
    <row r="170" spans="1:14">
      <c r="A170" t="s">
        <v>96</v>
      </c>
      <c r="B170" t="s">
        <v>75</v>
      </c>
      <c r="C170" t="s">
        <v>22</v>
      </c>
      <c r="D170" t="str">
        <f t="shared" si="2"/>
        <v>Non-ferrous metalsOther bituminous coal</v>
      </c>
      <c r="L170" t="s">
        <v>210</v>
      </c>
      <c r="M170" t="s">
        <v>105</v>
      </c>
      <c r="N170" t="s">
        <v>106</v>
      </c>
    </row>
    <row r="171" spans="1:14">
      <c r="A171" t="s">
        <v>96</v>
      </c>
      <c r="B171" t="s">
        <v>75</v>
      </c>
      <c r="C171" t="s">
        <v>22</v>
      </c>
      <c r="D171" t="str">
        <f t="shared" si="2"/>
        <v>Non-ferrous metalsOther bituminous coal</v>
      </c>
      <c r="E171" t="s">
        <v>107</v>
      </c>
      <c r="F171" t="s">
        <v>108</v>
      </c>
      <c r="L171" t="s">
        <v>210</v>
      </c>
      <c r="M171" t="s">
        <v>105</v>
      </c>
      <c r="N171" t="s">
        <v>106</v>
      </c>
    </row>
    <row r="172" spans="1:14">
      <c r="A172" t="s">
        <v>96</v>
      </c>
      <c r="B172" t="s">
        <v>75</v>
      </c>
      <c r="C172" t="s">
        <v>22</v>
      </c>
      <c r="D172" t="str">
        <f t="shared" si="2"/>
        <v>Non-ferrous metalsOther bituminous coal</v>
      </c>
      <c r="E172" t="s">
        <v>107</v>
      </c>
      <c r="F172" t="s">
        <v>108</v>
      </c>
      <c r="L172" t="s">
        <v>210</v>
      </c>
      <c r="M172" t="s">
        <v>105</v>
      </c>
      <c r="N172" t="s">
        <v>106</v>
      </c>
    </row>
    <row r="173" spans="1:14">
      <c r="A173" t="s">
        <v>96</v>
      </c>
      <c r="B173" t="s">
        <v>75</v>
      </c>
      <c r="C173" t="s">
        <v>22</v>
      </c>
      <c r="D173" t="str">
        <f t="shared" si="2"/>
        <v>Non-ferrous metalsOther bituminous coal</v>
      </c>
      <c r="E173" t="s">
        <v>107</v>
      </c>
      <c r="F173" t="s">
        <v>108</v>
      </c>
      <c r="L173" t="s">
        <v>215</v>
      </c>
      <c r="M173" t="s">
        <v>105</v>
      </c>
      <c r="N173" t="s">
        <v>106</v>
      </c>
    </row>
    <row r="174" spans="1:14">
      <c r="A174" t="s">
        <v>96</v>
      </c>
      <c r="B174" t="s">
        <v>75</v>
      </c>
      <c r="C174" t="s">
        <v>22</v>
      </c>
      <c r="D174" t="str">
        <f t="shared" si="2"/>
        <v>Non-ferrous metalsOther bituminous coal</v>
      </c>
      <c r="E174" t="s">
        <v>97</v>
      </c>
      <c r="F174" t="s">
        <v>98</v>
      </c>
      <c r="L174" t="s">
        <v>215</v>
      </c>
      <c r="M174" t="s">
        <v>105</v>
      </c>
      <c r="N174" t="s">
        <v>106</v>
      </c>
    </row>
    <row r="175" spans="1:14">
      <c r="A175" t="s">
        <v>96</v>
      </c>
      <c r="B175" t="s">
        <v>75</v>
      </c>
      <c r="C175" t="s">
        <v>22</v>
      </c>
      <c r="D175" t="str">
        <f t="shared" si="2"/>
        <v>Non-ferrous metalsOther bituminous coal</v>
      </c>
      <c r="E175" t="s">
        <v>97</v>
      </c>
      <c r="F175" t="s">
        <v>98</v>
      </c>
      <c r="L175" t="s">
        <v>215</v>
      </c>
      <c r="M175" t="s">
        <v>105</v>
      </c>
      <c r="N175" t="s">
        <v>106</v>
      </c>
    </row>
    <row r="176" spans="1:14">
      <c r="A176" t="s">
        <v>96</v>
      </c>
      <c r="B176" t="s">
        <v>75</v>
      </c>
      <c r="C176" t="s">
        <v>22</v>
      </c>
      <c r="D176" t="str">
        <f t="shared" si="2"/>
        <v>Non-ferrous metalsOther bituminous coal</v>
      </c>
      <c r="E176" t="s">
        <v>97</v>
      </c>
      <c r="F176" t="s">
        <v>98</v>
      </c>
      <c r="L176" t="s">
        <v>223</v>
      </c>
      <c r="M176" t="s">
        <v>105</v>
      </c>
      <c r="N176" t="s">
        <v>106</v>
      </c>
    </row>
    <row r="177" spans="1:14">
      <c r="A177" t="s">
        <v>96</v>
      </c>
      <c r="B177" t="s">
        <v>75</v>
      </c>
      <c r="C177" t="s">
        <v>27</v>
      </c>
      <c r="D177" t="str">
        <f t="shared" si="2"/>
        <v>Non-ferrous metalsCoke oven coke</v>
      </c>
      <c r="L177" t="s">
        <v>223</v>
      </c>
      <c r="M177" t="s">
        <v>105</v>
      </c>
      <c r="N177" t="s">
        <v>106</v>
      </c>
    </row>
    <row r="178" spans="1:14">
      <c r="A178" t="s">
        <v>96</v>
      </c>
      <c r="B178" t="s">
        <v>75</v>
      </c>
      <c r="C178" t="s">
        <v>27</v>
      </c>
      <c r="D178" t="str">
        <f t="shared" si="2"/>
        <v>Non-ferrous metalsCoke oven coke</v>
      </c>
      <c r="L178" t="s">
        <v>223</v>
      </c>
      <c r="M178" t="s">
        <v>105</v>
      </c>
      <c r="N178" t="s">
        <v>106</v>
      </c>
    </row>
    <row r="179" spans="1:14">
      <c r="A179" t="s">
        <v>96</v>
      </c>
      <c r="B179" t="s">
        <v>75</v>
      </c>
      <c r="C179" t="s">
        <v>27</v>
      </c>
      <c r="D179" t="str">
        <f t="shared" si="2"/>
        <v>Non-ferrous metalsCoke oven coke</v>
      </c>
      <c r="E179" t="s">
        <v>107</v>
      </c>
      <c r="F179" t="s">
        <v>108</v>
      </c>
      <c r="L179" t="s">
        <v>232</v>
      </c>
      <c r="M179" t="s">
        <v>105</v>
      </c>
      <c r="N179" t="s">
        <v>106</v>
      </c>
    </row>
    <row r="180" spans="1:14">
      <c r="A180" t="s">
        <v>96</v>
      </c>
      <c r="B180" t="s">
        <v>75</v>
      </c>
      <c r="C180" t="s">
        <v>27</v>
      </c>
      <c r="D180" t="str">
        <f t="shared" si="2"/>
        <v>Non-ferrous metalsCoke oven coke</v>
      </c>
      <c r="E180" t="s">
        <v>107</v>
      </c>
      <c r="F180" t="s">
        <v>108</v>
      </c>
      <c r="L180" t="s">
        <v>232</v>
      </c>
      <c r="M180" t="s">
        <v>105</v>
      </c>
      <c r="N180" t="s">
        <v>106</v>
      </c>
    </row>
    <row r="181" spans="1:14">
      <c r="A181" t="s">
        <v>96</v>
      </c>
      <c r="B181" t="s">
        <v>75</v>
      </c>
      <c r="C181" t="s">
        <v>27</v>
      </c>
      <c r="D181" t="str">
        <f t="shared" si="2"/>
        <v>Non-ferrous metalsCoke oven coke</v>
      </c>
      <c r="E181" t="s">
        <v>107</v>
      </c>
      <c r="F181" t="s">
        <v>108</v>
      </c>
      <c r="L181" t="s">
        <v>232</v>
      </c>
      <c r="M181" t="s">
        <v>105</v>
      </c>
      <c r="N181" t="s">
        <v>106</v>
      </c>
    </row>
    <row r="182" spans="1:14">
      <c r="A182" t="s">
        <v>96</v>
      </c>
      <c r="B182" t="s">
        <v>75</v>
      </c>
      <c r="C182" t="s">
        <v>27</v>
      </c>
      <c r="D182" t="str">
        <f t="shared" si="2"/>
        <v>Non-ferrous metalsCoke oven coke</v>
      </c>
      <c r="E182" t="s">
        <v>97</v>
      </c>
      <c r="F182" t="s">
        <v>98</v>
      </c>
      <c r="L182" t="s">
        <v>237</v>
      </c>
      <c r="M182" t="s">
        <v>105</v>
      </c>
      <c r="N182" t="s">
        <v>106</v>
      </c>
    </row>
    <row r="183" spans="1:14">
      <c r="A183" t="s">
        <v>96</v>
      </c>
      <c r="B183" t="s">
        <v>75</v>
      </c>
      <c r="C183" t="s">
        <v>27</v>
      </c>
      <c r="D183" t="str">
        <f t="shared" si="2"/>
        <v>Non-ferrous metalsCoke oven coke</v>
      </c>
      <c r="E183" t="s">
        <v>97</v>
      </c>
      <c r="F183" t="s">
        <v>98</v>
      </c>
      <c r="L183" t="s">
        <v>237</v>
      </c>
      <c r="M183" t="s">
        <v>105</v>
      </c>
      <c r="N183" t="s">
        <v>106</v>
      </c>
    </row>
    <row r="184" spans="1:14">
      <c r="A184" t="s">
        <v>96</v>
      </c>
      <c r="B184" t="s">
        <v>75</v>
      </c>
      <c r="C184" t="s">
        <v>27</v>
      </c>
      <c r="D184" t="str">
        <f t="shared" si="2"/>
        <v>Non-ferrous metalsCoke oven coke</v>
      </c>
      <c r="E184" t="s">
        <v>97</v>
      </c>
      <c r="F184" t="s">
        <v>98</v>
      </c>
      <c r="L184" t="s">
        <v>237</v>
      </c>
      <c r="M184" t="s">
        <v>105</v>
      </c>
      <c r="N184" t="s">
        <v>106</v>
      </c>
    </row>
    <row r="185" spans="1:14">
      <c r="A185" t="s">
        <v>96</v>
      </c>
      <c r="B185" t="s">
        <v>75</v>
      </c>
      <c r="C185" t="s">
        <v>21</v>
      </c>
      <c r="D185" t="str">
        <f t="shared" si="2"/>
        <v>Non-ferrous metalsNatural gas</v>
      </c>
      <c r="L185" t="s">
        <v>242</v>
      </c>
      <c r="M185" t="s">
        <v>105</v>
      </c>
      <c r="N185" t="s">
        <v>106</v>
      </c>
    </row>
    <row r="186" spans="1:14">
      <c r="A186" t="s">
        <v>96</v>
      </c>
      <c r="B186" t="s">
        <v>75</v>
      </c>
      <c r="C186" t="s">
        <v>21</v>
      </c>
      <c r="D186" t="str">
        <f t="shared" si="2"/>
        <v>Non-ferrous metalsNatural gas</v>
      </c>
      <c r="L186" t="s">
        <v>242</v>
      </c>
      <c r="M186" t="s">
        <v>105</v>
      </c>
      <c r="N186" t="s">
        <v>106</v>
      </c>
    </row>
    <row r="187" spans="1:14">
      <c r="A187" t="s">
        <v>96</v>
      </c>
      <c r="B187" t="s">
        <v>75</v>
      </c>
      <c r="C187" t="s">
        <v>21</v>
      </c>
      <c r="D187" t="str">
        <f t="shared" si="2"/>
        <v>Non-ferrous metalsNatural gas</v>
      </c>
      <c r="E187" t="s">
        <v>107</v>
      </c>
      <c r="F187" t="s">
        <v>108</v>
      </c>
      <c r="L187" t="s">
        <v>242</v>
      </c>
      <c r="M187" t="s">
        <v>105</v>
      </c>
      <c r="N187" t="s">
        <v>106</v>
      </c>
    </row>
    <row r="188" spans="1:14">
      <c r="A188" t="s">
        <v>96</v>
      </c>
      <c r="B188" t="s">
        <v>75</v>
      </c>
      <c r="C188" t="s">
        <v>21</v>
      </c>
      <c r="D188" t="str">
        <f t="shared" si="2"/>
        <v>Non-ferrous metalsNatural gas</v>
      </c>
      <c r="E188" t="s">
        <v>107</v>
      </c>
      <c r="F188" t="s">
        <v>108</v>
      </c>
      <c r="L188" t="s">
        <v>249</v>
      </c>
      <c r="M188" t="s">
        <v>105</v>
      </c>
      <c r="N188" t="s">
        <v>106</v>
      </c>
    </row>
    <row r="189" spans="1:14">
      <c r="A189" t="s">
        <v>96</v>
      </c>
      <c r="B189" t="s">
        <v>75</v>
      </c>
      <c r="C189" t="s">
        <v>21</v>
      </c>
      <c r="D189" t="str">
        <f t="shared" si="2"/>
        <v>Non-ferrous metalsNatural gas</v>
      </c>
      <c r="E189" t="s">
        <v>107</v>
      </c>
      <c r="F189" t="s">
        <v>108</v>
      </c>
      <c r="L189" t="s">
        <v>249</v>
      </c>
      <c r="M189" t="s">
        <v>105</v>
      </c>
      <c r="N189" t="s">
        <v>106</v>
      </c>
    </row>
    <row r="190" spans="1:14">
      <c r="A190" t="s">
        <v>96</v>
      </c>
      <c r="B190" t="s">
        <v>75</v>
      </c>
      <c r="C190" t="s">
        <v>21</v>
      </c>
      <c r="D190" t="str">
        <f t="shared" si="2"/>
        <v>Non-ferrous metalsNatural gas</v>
      </c>
      <c r="E190" t="s">
        <v>97</v>
      </c>
      <c r="F190" t="s">
        <v>98</v>
      </c>
      <c r="L190" t="s">
        <v>249</v>
      </c>
      <c r="M190" t="s">
        <v>105</v>
      </c>
      <c r="N190" t="s">
        <v>106</v>
      </c>
    </row>
    <row r="191" spans="1:14">
      <c r="A191" t="s">
        <v>96</v>
      </c>
      <c r="B191" t="s">
        <v>75</v>
      </c>
      <c r="C191" t="s">
        <v>21</v>
      </c>
      <c r="D191" t="str">
        <f t="shared" si="2"/>
        <v>Non-ferrous metalsNatural gas</v>
      </c>
      <c r="E191" t="s">
        <v>97</v>
      </c>
      <c r="F191" t="s">
        <v>98</v>
      </c>
      <c r="L191" t="s">
        <v>273</v>
      </c>
      <c r="M191" t="s">
        <v>105</v>
      </c>
      <c r="N191" t="s">
        <v>106</v>
      </c>
    </row>
    <row r="192" spans="1:14">
      <c r="A192" t="s">
        <v>96</v>
      </c>
      <c r="B192" t="s">
        <v>75</v>
      </c>
      <c r="C192" t="s">
        <v>21</v>
      </c>
      <c r="D192" t="str">
        <f t="shared" si="2"/>
        <v>Non-ferrous metalsNatural gas</v>
      </c>
      <c r="E192" t="s">
        <v>97</v>
      </c>
      <c r="F192" t="s">
        <v>98</v>
      </c>
      <c r="L192" t="s">
        <v>273</v>
      </c>
      <c r="M192" t="s">
        <v>105</v>
      </c>
      <c r="N192" t="s">
        <v>106</v>
      </c>
    </row>
    <row r="193" spans="1:14">
      <c r="A193" t="s">
        <v>96</v>
      </c>
      <c r="B193" t="s">
        <v>75</v>
      </c>
      <c r="C193" t="s">
        <v>32</v>
      </c>
      <c r="D193" t="str">
        <f t="shared" si="2"/>
        <v>Non-ferrous metalsGas works gas</v>
      </c>
      <c r="L193" t="s">
        <v>273</v>
      </c>
      <c r="M193" t="s">
        <v>105</v>
      </c>
      <c r="N193" t="s">
        <v>106</v>
      </c>
    </row>
    <row r="194" spans="1:14">
      <c r="A194" t="s">
        <v>96</v>
      </c>
      <c r="B194" t="s">
        <v>75</v>
      </c>
      <c r="C194" t="s">
        <v>32</v>
      </c>
      <c r="D194" t="str">
        <f t="shared" si="2"/>
        <v>Non-ferrous metalsGas works gas</v>
      </c>
      <c r="L194" t="s">
        <v>311</v>
      </c>
      <c r="M194" t="s">
        <v>105</v>
      </c>
      <c r="N194" t="s">
        <v>106</v>
      </c>
    </row>
    <row r="195" spans="1:14">
      <c r="A195" t="s">
        <v>96</v>
      </c>
      <c r="B195" t="s">
        <v>75</v>
      </c>
      <c r="C195" t="s">
        <v>32</v>
      </c>
      <c r="D195" t="str">
        <f t="shared" ref="D195:D258" si="3">B195&amp;C195</f>
        <v>Non-ferrous metalsGas works gas</v>
      </c>
      <c r="E195" t="s">
        <v>107</v>
      </c>
      <c r="F195" t="s">
        <v>108</v>
      </c>
      <c r="L195" t="s">
        <v>311</v>
      </c>
      <c r="M195" t="s">
        <v>105</v>
      </c>
      <c r="N195" t="s">
        <v>106</v>
      </c>
    </row>
    <row r="196" spans="1:14">
      <c r="A196" t="s">
        <v>96</v>
      </c>
      <c r="B196" t="s">
        <v>75</v>
      </c>
      <c r="C196" t="s">
        <v>32</v>
      </c>
      <c r="D196" t="str">
        <f t="shared" si="3"/>
        <v>Non-ferrous metalsGas works gas</v>
      </c>
      <c r="E196" t="s">
        <v>107</v>
      </c>
      <c r="F196" t="s">
        <v>108</v>
      </c>
      <c r="L196" t="s">
        <v>311</v>
      </c>
      <c r="M196" t="s">
        <v>105</v>
      </c>
      <c r="N196" t="s">
        <v>106</v>
      </c>
    </row>
    <row r="197" spans="1:14">
      <c r="A197" t="s">
        <v>96</v>
      </c>
      <c r="B197" t="s">
        <v>75</v>
      </c>
      <c r="C197" t="s">
        <v>32</v>
      </c>
      <c r="D197" t="str">
        <f t="shared" si="3"/>
        <v>Non-ferrous metalsGas works gas</v>
      </c>
      <c r="E197" t="s">
        <v>107</v>
      </c>
      <c r="F197" t="s">
        <v>108</v>
      </c>
      <c r="L197" t="s">
        <v>327</v>
      </c>
      <c r="M197" t="s">
        <v>105</v>
      </c>
      <c r="N197" t="s">
        <v>106</v>
      </c>
    </row>
    <row r="198" spans="1:14">
      <c r="A198" t="s">
        <v>96</v>
      </c>
      <c r="B198" t="s">
        <v>75</v>
      </c>
      <c r="C198" t="s">
        <v>32</v>
      </c>
      <c r="D198" t="str">
        <f t="shared" si="3"/>
        <v>Non-ferrous metalsGas works gas</v>
      </c>
      <c r="E198" t="s">
        <v>97</v>
      </c>
      <c r="F198" t="s">
        <v>98</v>
      </c>
      <c r="L198" t="s">
        <v>327</v>
      </c>
      <c r="M198" t="s">
        <v>105</v>
      </c>
      <c r="N198" t="s">
        <v>106</v>
      </c>
    </row>
    <row r="199" spans="1:14">
      <c r="A199" t="s">
        <v>96</v>
      </c>
      <c r="B199" t="s">
        <v>75</v>
      </c>
      <c r="C199" t="s">
        <v>32</v>
      </c>
      <c r="D199" t="str">
        <f t="shared" si="3"/>
        <v>Non-ferrous metalsGas works gas</v>
      </c>
      <c r="E199" t="s">
        <v>97</v>
      </c>
      <c r="F199" t="s">
        <v>98</v>
      </c>
      <c r="L199" t="s">
        <v>327</v>
      </c>
      <c r="M199" t="s">
        <v>105</v>
      </c>
      <c r="N199" t="s">
        <v>106</v>
      </c>
    </row>
    <row r="200" spans="1:14">
      <c r="A200" t="s">
        <v>96</v>
      </c>
      <c r="B200" t="s">
        <v>75</v>
      </c>
      <c r="C200" t="s">
        <v>32</v>
      </c>
      <c r="D200" t="str">
        <f t="shared" si="3"/>
        <v>Non-ferrous metalsGas works gas</v>
      </c>
      <c r="E200" t="s">
        <v>97</v>
      </c>
      <c r="F200" t="s">
        <v>98</v>
      </c>
      <c r="L200" t="s">
        <v>338</v>
      </c>
      <c r="M200" t="s">
        <v>105</v>
      </c>
      <c r="N200" t="s">
        <v>106</v>
      </c>
    </row>
    <row r="201" spans="1:14">
      <c r="A201" t="s">
        <v>96</v>
      </c>
      <c r="B201" t="s">
        <v>75</v>
      </c>
      <c r="C201" t="s">
        <v>19</v>
      </c>
      <c r="D201" t="str">
        <f t="shared" si="3"/>
        <v>Non-ferrous metalsGas/diesel oil excl. biofuels</v>
      </c>
      <c r="L201" t="s">
        <v>338</v>
      </c>
      <c r="M201" t="s">
        <v>105</v>
      </c>
      <c r="N201" t="s">
        <v>106</v>
      </c>
    </row>
    <row r="202" spans="1:14">
      <c r="A202" t="s">
        <v>96</v>
      </c>
      <c r="B202" t="s">
        <v>75</v>
      </c>
      <c r="C202" t="s">
        <v>19</v>
      </c>
      <c r="D202" t="str">
        <f t="shared" si="3"/>
        <v>Non-ferrous metalsGas/diesel oil excl. biofuels</v>
      </c>
      <c r="L202" t="s">
        <v>338</v>
      </c>
      <c r="M202" t="s">
        <v>105</v>
      </c>
      <c r="N202" t="s">
        <v>106</v>
      </c>
    </row>
    <row r="203" spans="1:14">
      <c r="A203" t="s">
        <v>96</v>
      </c>
      <c r="B203" t="s">
        <v>75</v>
      </c>
      <c r="C203" t="s">
        <v>19</v>
      </c>
      <c r="D203" t="str">
        <f t="shared" si="3"/>
        <v>Non-ferrous metalsGas/diesel oil excl. biofuels</v>
      </c>
      <c r="E203" t="s">
        <v>99</v>
      </c>
      <c r="F203" t="s">
        <v>100</v>
      </c>
      <c r="L203" t="s">
        <v>162</v>
      </c>
      <c r="M203" t="s">
        <v>101</v>
      </c>
      <c r="N203" t="s">
        <v>102</v>
      </c>
    </row>
    <row r="204" spans="1:14">
      <c r="A204" t="s">
        <v>96</v>
      </c>
      <c r="B204" t="s">
        <v>75</v>
      </c>
      <c r="C204" t="s">
        <v>19</v>
      </c>
      <c r="D204" t="str">
        <f t="shared" si="3"/>
        <v>Non-ferrous metalsGas/diesel oil excl. biofuels</v>
      </c>
      <c r="E204" t="s">
        <v>99</v>
      </c>
      <c r="F204" t="s">
        <v>100</v>
      </c>
      <c r="L204" t="s">
        <v>162</v>
      </c>
      <c r="M204" t="s">
        <v>101</v>
      </c>
      <c r="N204" t="s">
        <v>102</v>
      </c>
    </row>
    <row r="205" spans="1:14">
      <c r="A205" t="s">
        <v>96</v>
      </c>
      <c r="B205" t="s">
        <v>75</v>
      </c>
      <c r="C205" t="s">
        <v>19</v>
      </c>
      <c r="D205" t="str">
        <f t="shared" si="3"/>
        <v>Non-ferrous metalsGas/diesel oil excl. biofuels</v>
      </c>
      <c r="E205" t="s">
        <v>99</v>
      </c>
      <c r="F205" t="s">
        <v>100</v>
      </c>
      <c r="L205" t="s">
        <v>162</v>
      </c>
      <c r="M205" t="s">
        <v>101</v>
      </c>
      <c r="N205" t="s">
        <v>102</v>
      </c>
    </row>
    <row r="206" spans="1:14">
      <c r="A206" t="s">
        <v>96</v>
      </c>
      <c r="B206" t="s">
        <v>75</v>
      </c>
      <c r="C206" t="s">
        <v>18</v>
      </c>
      <c r="D206" t="str">
        <f t="shared" si="3"/>
        <v>Non-ferrous metalsFuel oil</v>
      </c>
      <c r="L206" t="s">
        <v>172</v>
      </c>
      <c r="M206" t="s">
        <v>101</v>
      </c>
      <c r="N206" t="s">
        <v>102</v>
      </c>
    </row>
    <row r="207" spans="1:14">
      <c r="A207" t="s">
        <v>96</v>
      </c>
      <c r="B207" t="s">
        <v>75</v>
      </c>
      <c r="C207" t="s">
        <v>18</v>
      </c>
      <c r="D207" t="str">
        <f t="shared" si="3"/>
        <v>Non-ferrous metalsFuel oil</v>
      </c>
      <c r="L207" t="s">
        <v>172</v>
      </c>
      <c r="M207" t="s">
        <v>101</v>
      </c>
      <c r="N207" t="s">
        <v>102</v>
      </c>
    </row>
    <row r="208" spans="1:14">
      <c r="A208" t="s">
        <v>96</v>
      </c>
      <c r="B208" t="s">
        <v>75</v>
      </c>
      <c r="C208" t="s">
        <v>18</v>
      </c>
      <c r="D208" t="str">
        <f t="shared" si="3"/>
        <v>Non-ferrous metalsFuel oil</v>
      </c>
      <c r="E208" t="s">
        <v>107</v>
      </c>
      <c r="F208" t="s">
        <v>108</v>
      </c>
      <c r="L208" t="s">
        <v>172</v>
      </c>
      <c r="M208" t="s">
        <v>101</v>
      </c>
      <c r="N208" t="s">
        <v>102</v>
      </c>
    </row>
    <row r="209" spans="1:14">
      <c r="A209" t="s">
        <v>96</v>
      </c>
      <c r="B209" t="s">
        <v>75</v>
      </c>
      <c r="C209" t="s">
        <v>18</v>
      </c>
      <c r="D209" t="str">
        <f t="shared" si="3"/>
        <v>Non-ferrous metalsFuel oil</v>
      </c>
      <c r="E209" t="s">
        <v>107</v>
      </c>
      <c r="F209" t="s">
        <v>108</v>
      </c>
      <c r="L209" t="s">
        <v>181</v>
      </c>
      <c r="M209" t="s">
        <v>101</v>
      </c>
      <c r="N209" t="s">
        <v>102</v>
      </c>
    </row>
    <row r="210" spans="1:14">
      <c r="A210" t="s">
        <v>96</v>
      </c>
      <c r="B210" t="s">
        <v>75</v>
      </c>
      <c r="C210" t="s">
        <v>18</v>
      </c>
      <c r="D210" t="str">
        <f t="shared" si="3"/>
        <v>Non-ferrous metalsFuel oil</v>
      </c>
      <c r="E210" t="s">
        <v>107</v>
      </c>
      <c r="F210" t="s">
        <v>108</v>
      </c>
      <c r="L210" t="s">
        <v>181</v>
      </c>
      <c r="M210" t="s">
        <v>101</v>
      </c>
      <c r="N210" t="s">
        <v>102</v>
      </c>
    </row>
    <row r="211" spans="1:14">
      <c r="A211" t="s">
        <v>96</v>
      </c>
      <c r="B211" t="s">
        <v>75</v>
      </c>
      <c r="C211" t="s">
        <v>18</v>
      </c>
      <c r="D211" t="str">
        <f t="shared" si="3"/>
        <v>Non-ferrous metalsFuel oil</v>
      </c>
      <c r="E211" t="s">
        <v>97</v>
      </c>
      <c r="F211" t="s">
        <v>98</v>
      </c>
      <c r="L211" t="s">
        <v>181</v>
      </c>
      <c r="M211" t="s">
        <v>101</v>
      </c>
      <c r="N211" t="s">
        <v>102</v>
      </c>
    </row>
    <row r="212" spans="1:14">
      <c r="A212" t="s">
        <v>96</v>
      </c>
      <c r="B212" t="s">
        <v>75</v>
      </c>
      <c r="C212" t="s">
        <v>18</v>
      </c>
      <c r="D212" t="str">
        <f t="shared" si="3"/>
        <v>Non-ferrous metalsFuel oil</v>
      </c>
      <c r="E212" t="s">
        <v>97</v>
      </c>
      <c r="F212" t="s">
        <v>98</v>
      </c>
      <c r="L212" t="s">
        <v>190</v>
      </c>
      <c r="M212" t="s">
        <v>101</v>
      </c>
      <c r="N212" t="s">
        <v>102</v>
      </c>
    </row>
    <row r="213" spans="1:14">
      <c r="A213" t="s">
        <v>96</v>
      </c>
      <c r="B213" t="s">
        <v>75</v>
      </c>
      <c r="C213" t="s">
        <v>18</v>
      </c>
      <c r="D213" t="str">
        <f t="shared" si="3"/>
        <v>Non-ferrous metalsFuel oil</v>
      </c>
      <c r="E213" t="s">
        <v>97</v>
      </c>
      <c r="F213" t="s">
        <v>98</v>
      </c>
      <c r="L213" t="s">
        <v>190</v>
      </c>
      <c r="M213" t="s">
        <v>101</v>
      </c>
      <c r="N213" t="s">
        <v>102</v>
      </c>
    </row>
    <row r="214" spans="1:14">
      <c r="A214" t="s">
        <v>96</v>
      </c>
      <c r="B214" t="s">
        <v>75</v>
      </c>
      <c r="C214" t="s">
        <v>17</v>
      </c>
      <c r="D214" t="str">
        <f t="shared" si="3"/>
        <v>Non-ferrous metalsElectricity</v>
      </c>
      <c r="L214" t="s">
        <v>190</v>
      </c>
      <c r="M214" t="s">
        <v>101</v>
      </c>
      <c r="N214" t="s">
        <v>102</v>
      </c>
    </row>
    <row r="215" spans="1:14">
      <c r="A215" t="s">
        <v>96</v>
      </c>
      <c r="B215" t="s">
        <v>75</v>
      </c>
      <c r="C215" t="s">
        <v>17</v>
      </c>
      <c r="D215" t="str">
        <f t="shared" si="3"/>
        <v>Non-ferrous metalsElectricity</v>
      </c>
      <c r="L215" t="s">
        <v>201</v>
      </c>
      <c r="M215" t="s">
        <v>101</v>
      </c>
      <c r="N215" t="s">
        <v>102</v>
      </c>
    </row>
    <row r="216" spans="1:14">
      <c r="A216" t="s">
        <v>96</v>
      </c>
      <c r="B216" t="s">
        <v>75</v>
      </c>
      <c r="C216" t="s">
        <v>17</v>
      </c>
      <c r="D216" t="str">
        <f t="shared" si="3"/>
        <v>Non-ferrous metalsElectricity</v>
      </c>
      <c r="E216" t="s">
        <v>101</v>
      </c>
      <c r="F216" t="s">
        <v>102</v>
      </c>
      <c r="L216" t="s">
        <v>201</v>
      </c>
      <c r="M216" t="s">
        <v>101</v>
      </c>
      <c r="N216" t="s">
        <v>102</v>
      </c>
    </row>
    <row r="217" spans="1:14">
      <c r="A217" t="s">
        <v>96</v>
      </c>
      <c r="B217" t="s">
        <v>75</v>
      </c>
      <c r="C217" t="s">
        <v>17</v>
      </c>
      <c r="D217" t="str">
        <f t="shared" si="3"/>
        <v>Non-ferrous metalsElectricity</v>
      </c>
      <c r="E217" t="s">
        <v>101</v>
      </c>
      <c r="F217" t="s">
        <v>102</v>
      </c>
      <c r="L217" t="s">
        <v>201</v>
      </c>
      <c r="M217" t="s">
        <v>101</v>
      </c>
      <c r="N217" t="s">
        <v>102</v>
      </c>
    </row>
    <row r="218" spans="1:14">
      <c r="A218" t="s">
        <v>96</v>
      </c>
      <c r="B218" t="s">
        <v>75</v>
      </c>
      <c r="C218" t="s">
        <v>17</v>
      </c>
      <c r="D218" t="str">
        <f t="shared" si="3"/>
        <v>Non-ferrous metalsElectricity</v>
      </c>
      <c r="E218" t="s">
        <v>101</v>
      </c>
      <c r="F218" t="s">
        <v>102</v>
      </c>
      <c r="L218" t="s">
        <v>210</v>
      </c>
      <c r="M218" t="s">
        <v>101</v>
      </c>
      <c r="N218" t="s">
        <v>102</v>
      </c>
    </row>
    <row r="219" spans="1:14">
      <c r="A219" t="s">
        <v>96</v>
      </c>
      <c r="B219" t="s">
        <v>75</v>
      </c>
      <c r="C219" t="s">
        <v>17</v>
      </c>
      <c r="D219" t="str">
        <f t="shared" si="3"/>
        <v>Non-ferrous metalsElectricity</v>
      </c>
      <c r="E219" t="s">
        <v>103</v>
      </c>
      <c r="F219" t="s">
        <v>104</v>
      </c>
      <c r="L219" t="s">
        <v>210</v>
      </c>
      <c r="M219" t="s">
        <v>101</v>
      </c>
      <c r="N219" t="s">
        <v>102</v>
      </c>
    </row>
    <row r="220" spans="1:14">
      <c r="A220" t="s">
        <v>96</v>
      </c>
      <c r="B220" t="s">
        <v>75</v>
      </c>
      <c r="C220" t="s">
        <v>17</v>
      </c>
      <c r="D220" t="str">
        <f t="shared" si="3"/>
        <v>Non-ferrous metalsElectricity</v>
      </c>
      <c r="E220" t="s">
        <v>103</v>
      </c>
      <c r="F220" t="s">
        <v>104</v>
      </c>
      <c r="L220" t="s">
        <v>210</v>
      </c>
      <c r="M220" t="s">
        <v>101</v>
      </c>
      <c r="N220" t="s">
        <v>102</v>
      </c>
    </row>
    <row r="221" spans="1:14">
      <c r="A221" t="s">
        <v>96</v>
      </c>
      <c r="B221" t="s">
        <v>75</v>
      </c>
      <c r="C221" t="s">
        <v>17</v>
      </c>
      <c r="D221" t="str">
        <f t="shared" si="3"/>
        <v>Non-ferrous metalsElectricity</v>
      </c>
      <c r="E221" t="s">
        <v>103</v>
      </c>
      <c r="F221" t="s">
        <v>104</v>
      </c>
      <c r="L221" t="s">
        <v>215</v>
      </c>
      <c r="M221" t="s">
        <v>101</v>
      </c>
      <c r="N221" t="s">
        <v>102</v>
      </c>
    </row>
    <row r="222" spans="1:14">
      <c r="A222" t="s">
        <v>96</v>
      </c>
      <c r="B222" t="s">
        <v>75</v>
      </c>
      <c r="C222" t="s">
        <v>17</v>
      </c>
      <c r="D222" t="str">
        <f t="shared" si="3"/>
        <v>Non-ferrous metalsElectricity</v>
      </c>
      <c r="E222" t="s">
        <v>105</v>
      </c>
      <c r="F222" t="s">
        <v>106</v>
      </c>
      <c r="L222" t="s">
        <v>215</v>
      </c>
      <c r="M222" t="s">
        <v>101</v>
      </c>
      <c r="N222" t="s">
        <v>102</v>
      </c>
    </row>
    <row r="223" spans="1:14">
      <c r="A223" t="s">
        <v>96</v>
      </c>
      <c r="B223" t="s">
        <v>75</v>
      </c>
      <c r="C223" t="s">
        <v>17</v>
      </c>
      <c r="D223" t="str">
        <f t="shared" si="3"/>
        <v>Non-ferrous metalsElectricity</v>
      </c>
      <c r="E223" t="s">
        <v>105</v>
      </c>
      <c r="F223" t="s">
        <v>106</v>
      </c>
      <c r="L223" t="s">
        <v>215</v>
      </c>
      <c r="M223" t="s">
        <v>101</v>
      </c>
      <c r="N223" t="s">
        <v>102</v>
      </c>
    </row>
    <row r="224" spans="1:14">
      <c r="A224" t="s">
        <v>96</v>
      </c>
      <c r="B224" t="s">
        <v>75</v>
      </c>
      <c r="C224" t="s">
        <v>17</v>
      </c>
      <c r="D224" t="str">
        <f t="shared" si="3"/>
        <v>Non-ferrous metalsElectricity</v>
      </c>
      <c r="E224" t="s">
        <v>105</v>
      </c>
      <c r="F224" t="s">
        <v>106</v>
      </c>
      <c r="L224" t="s">
        <v>223</v>
      </c>
      <c r="M224" t="s">
        <v>101</v>
      </c>
      <c r="N224" t="s">
        <v>102</v>
      </c>
    </row>
    <row r="225" spans="1:14">
      <c r="A225" t="s">
        <v>96</v>
      </c>
      <c r="B225" t="s">
        <v>72</v>
      </c>
      <c r="C225" t="s">
        <v>20</v>
      </c>
      <c r="D225" t="str">
        <f t="shared" si="3"/>
        <v>Non-metallic mineralsHard coal (if no detail)</v>
      </c>
      <c r="L225" t="s">
        <v>223</v>
      </c>
      <c r="M225" t="s">
        <v>101</v>
      </c>
      <c r="N225" t="s">
        <v>102</v>
      </c>
    </row>
    <row r="226" spans="1:14">
      <c r="A226" t="s">
        <v>96</v>
      </c>
      <c r="B226" t="s">
        <v>72</v>
      </c>
      <c r="C226" t="s">
        <v>20</v>
      </c>
      <c r="D226" t="str">
        <f t="shared" si="3"/>
        <v>Non-metallic mineralsHard coal (if no detail)</v>
      </c>
      <c r="L226" t="s">
        <v>223</v>
      </c>
      <c r="M226" t="s">
        <v>101</v>
      </c>
      <c r="N226" t="s">
        <v>102</v>
      </c>
    </row>
    <row r="227" spans="1:14">
      <c r="A227" t="s">
        <v>96</v>
      </c>
      <c r="B227" t="s">
        <v>72</v>
      </c>
      <c r="C227" t="s">
        <v>20</v>
      </c>
      <c r="D227" t="str">
        <f t="shared" si="3"/>
        <v>Non-metallic mineralsHard coal (if no detail)</v>
      </c>
      <c r="E227" t="s">
        <v>107</v>
      </c>
      <c r="F227" t="s">
        <v>108</v>
      </c>
      <c r="L227" t="s">
        <v>232</v>
      </c>
      <c r="M227" t="s">
        <v>101</v>
      </c>
      <c r="N227" t="s">
        <v>102</v>
      </c>
    </row>
    <row r="228" spans="1:14">
      <c r="A228" t="s">
        <v>96</v>
      </c>
      <c r="B228" t="s">
        <v>72</v>
      </c>
      <c r="C228" t="s">
        <v>20</v>
      </c>
      <c r="D228" t="str">
        <f t="shared" si="3"/>
        <v>Non-metallic mineralsHard coal (if no detail)</v>
      </c>
      <c r="E228" t="s">
        <v>107</v>
      </c>
      <c r="F228" t="s">
        <v>108</v>
      </c>
      <c r="L228" t="s">
        <v>232</v>
      </c>
      <c r="M228" t="s">
        <v>101</v>
      </c>
      <c r="N228" t="s">
        <v>102</v>
      </c>
    </row>
    <row r="229" spans="1:14">
      <c r="A229" t="s">
        <v>96</v>
      </c>
      <c r="B229" t="s">
        <v>72</v>
      </c>
      <c r="C229" t="s">
        <v>20</v>
      </c>
      <c r="D229" t="str">
        <f t="shared" si="3"/>
        <v>Non-metallic mineralsHard coal (if no detail)</v>
      </c>
      <c r="E229" t="s">
        <v>107</v>
      </c>
      <c r="F229" t="s">
        <v>108</v>
      </c>
      <c r="L229" t="s">
        <v>232</v>
      </c>
      <c r="M229" t="s">
        <v>101</v>
      </c>
      <c r="N229" t="s">
        <v>102</v>
      </c>
    </row>
    <row r="230" spans="1:14">
      <c r="A230" t="s">
        <v>96</v>
      </c>
      <c r="B230" t="s">
        <v>72</v>
      </c>
      <c r="C230" t="s">
        <v>20</v>
      </c>
      <c r="D230" t="str">
        <f t="shared" si="3"/>
        <v>Non-metallic mineralsHard coal (if no detail)</v>
      </c>
      <c r="E230" t="s">
        <v>97</v>
      </c>
      <c r="F230" t="s">
        <v>98</v>
      </c>
      <c r="L230" t="s">
        <v>237</v>
      </c>
      <c r="M230" t="s">
        <v>101</v>
      </c>
      <c r="N230" t="s">
        <v>102</v>
      </c>
    </row>
    <row r="231" spans="1:14">
      <c r="A231" t="s">
        <v>96</v>
      </c>
      <c r="B231" t="s">
        <v>72</v>
      </c>
      <c r="C231" t="s">
        <v>20</v>
      </c>
      <c r="D231" t="str">
        <f t="shared" si="3"/>
        <v>Non-metallic mineralsHard coal (if no detail)</v>
      </c>
      <c r="E231" t="s">
        <v>97</v>
      </c>
      <c r="F231" t="s">
        <v>98</v>
      </c>
      <c r="L231" t="s">
        <v>237</v>
      </c>
      <c r="M231" t="s">
        <v>101</v>
      </c>
      <c r="N231" t="s">
        <v>102</v>
      </c>
    </row>
    <row r="232" spans="1:14">
      <c r="A232" t="s">
        <v>96</v>
      </c>
      <c r="B232" t="s">
        <v>72</v>
      </c>
      <c r="C232" t="s">
        <v>20</v>
      </c>
      <c r="D232" t="str">
        <f t="shared" si="3"/>
        <v>Non-metallic mineralsHard coal (if no detail)</v>
      </c>
      <c r="E232" t="s">
        <v>97</v>
      </c>
      <c r="F232" t="s">
        <v>98</v>
      </c>
      <c r="L232" t="s">
        <v>237</v>
      </c>
      <c r="M232" t="s">
        <v>101</v>
      </c>
      <c r="N232" t="s">
        <v>102</v>
      </c>
    </row>
    <row r="233" spans="1:14">
      <c r="A233" t="s">
        <v>96</v>
      </c>
      <c r="B233" t="s">
        <v>72</v>
      </c>
      <c r="C233" t="s">
        <v>22</v>
      </c>
      <c r="D233" t="str">
        <f t="shared" si="3"/>
        <v>Non-metallic mineralsOther bituminous coal</v>
      </c>
      <c r="L233" t="s">
        <v>242</v>
      </c>
      <c r="M233" t="s">
        <v>101</v>
      </c>
      <c r="N233" t="s">
        <v>102</v>
      </c>
    </row>
    <row r="234" spans="1:14">
      <c r="A234" t="s">
        <v>96</v>
      </c>
      <c r="B234" t="s">
        <v>72</v>
      </c>
      <c r="C234" t="s">
        <v>22</v>
      </c>
      <c r="D234" t="str">
        <f t="shared" si="3"/>
        <v>Non-metallic mineralsOther bituminous coal</v>
      </c>
      <c r="L234" t="s">
        <v>242</v>
      </c>
      <c r="M234" t="s">
        <v>101</v>
      </c>
      <c r="N234" t="s">
        <v>102</v>
      </c>
    </row>
    <row r="235" spans="1:14">
      <c r="A235" t="s">
        <v>96</v>
      </c>
      <c r="B235" t="s">
        <v>72</v>
      </c>
      <c r="C235" t="s">
        <v>22</v>
      </c>
      <c r="D235" t="str">
        <f t="shared" si="3"/>
        <v>Non-metallic mineralsOther bituminous coal</v>
      </c>
      <c r="E235" t="s">
        <v>107</v>
      </c>
      <c r="F235" t="s">
        <v>108</v>
      </c>
      <c r="L235" t="s">
        <v>242</v>
      </c>
      <c r="M235" t="s">
        <v>101</v>
      </c>
      <c r="N235" t="s">
        <v>102</v>
      </c>
    </row>
    <row r="236" spans="1:14">
      <c r="A236" t="s">
        <v>96</v>
      </c>
      <c r="B236" t="s">
        <v>72</v>
      </c>
      <c r="C236" t="s">
        <v>22</v>
      </c>
      <c r="D236" t="str">
        <f t="shared" si="3"/>
        <v>Non-metallic mineralsOther bituminous coal</v>
      </c>
      <c r="E236" t="s">
        <v>107</v>
      </c>
      <c r="F236" t="s">
        <v>108</v>
      </c>
      <c r="L236" t="s">
        <v>249</v>
      </c>
      <c r="M236" t="s">
        <v>101</v>
      </c>
      <c r="N236" t="s">
        <v>102</v>
      </c>
    </row>
    <row r="237" spans="1:14">
      <c r="A237" t="s">
        <v>96</v>
      </c>
      <c r="B237" t="s">
        <v>72</v>
      </c>
      <c r="C237" t="s">
        <v>22</v>
      </c>
      <c r="D237" t="str">
        <f t="shared" si="3"/>
        <v>Non-metallic mineralsOther bituminous coal</v>
      </c>
      <c r="E237" t="s">
        <v>107</v>
      </c>
      <c r="F237" t="s">
        <v>108</v>
      </c>
      <c r="L237" t="s">
        <v>249</v>
      </c>
      <c r="M237" t="s">
        <v>101</v>
      </c>
      <c r="N237" t="s">
        <v>102</v>
      </c>
    </row>
    <row r="238" spans="1:14">
      <c r="A238" t="s">
        <v>96</v>
      </c>
      <c r="B238" t="s">
        <v>72</v>
      </c>
      <c r="C238" t="s">
        <v>22</v>
      </c>
      <c r="D238" t="str">
        <f t="shared" si="3"/>
        <v>Non-metallic mineralsOther bituminous coal</v>
      </c>
      <c r="E238" t="s">
        <v>97</v>
      </c>
      <c r="F238" t="s">
        <v>98</v>
      </c>
      <c r="L238" t="s">
        <v>249</v>
      </c>
      <c r="M238" t="s">
        <v>101</v>
      </c>
      <c r="N238" t="s">
        <v>102</v>
      </c>
    </row>
    <row r="239" spans="1:14">
      <c r="A239" t="s">
        <v>96</v>
      </c>
      <c r="B239" t="s">
        <v>72</v>
      </c>
      <c r="C239" t="s">
        <v>22</v>
      </c>
      <c r="D239" t="str">
        <f t="shared" si="3"/>
        <v>Non-metallic mineralsOther bituminous coal</v>
      </c>
      <c r="E239" t="s">
        <v>97</v>
      </c>
      <c r="F239" t="s">
        <v>98</v>
      </c>
      <c r="L239" t="s">
        <v>273</v>
      </c>
      <c r="M239" t="s">
        <v>101</v>
      </c>
      <c r="N239" t="s">
        <v>102</v>
      </c>
    </row>
    <row r="240" spans="1:14">
      <c r="A240" t="s">
        <v>96</v>
      </c>
      <c r="B240" t="s">
        <v>72</v>
      </c>
      <c r="C240" t="s">
        <v>22</v>
      </c>
      <c r="D240" t="str">
        <f t="shared" si="3"/>
        <v>Non-metallic mineralsOther bituminous coal</v>
      </c>
      <c r="E240" t="s">
        <v>97</v>
      </c>
      <c r="F240" t="s">
        <v>98</v>
      </c>
      <c r="L240" t="s">
        <v>273</v>
      </c>
      <c r="M240" t="s">
        <v>101</v>
      </c>
      <c r="N240" t="s">
        <v>102</v>
      </c>
    </row>
    <row r="241" spans="1:14">
      <c r="A241" t="s">
        <v>96</v>
      </c>
      <c r="B241" t="s">
        <v>72</v>
      </c>
      <c r="C241" t="s">
        <v>27</v>
      </c>
      <c r="D241" t="str">
        <f t="shared" si="3"/>
        <v>Non-metallic mineralsCoke oven coke</v>
      </c>
      <c r="L241" t="s">
        <v>273</v>
      </c>
      <c r="M241" t="s">
        <v>101</v>
      </c>
      <c r="N241" t="s">
        <v>102</v>
      </c>
    </row>
    <row r="242" spans="1:14">
      <c r="A242" t="s">
        <v>96</v>
      </c>
      <c r="B242" t="s">
        <v>72</v>
      </c>
      <c r="C242" t="s">
        <v>27</v>
      </c>
      <c r="D242" t="str">
        <f t="shared" si="3"/>
        <v>Non-metallic mineralsCoke oven coke</v>
      </c>
      <c r="L242" t="s">
        <v>327</v>
      </c>
      <c r="M242" t="s">
        <v>101</v>
      </c>
      <c r="N242" t="s">
        <v>102</v>
      </c>
    </row>
    <row r="243" spans="1:14">
      <c r="A243" t="s">
        <v>96</v>
      </c>
      <c r="B243" t="s">
        <v>72</v>
      </c>
      <c r="C243" t="s">
        <v>27</v>
      </c>
      <c r="D243" t="str">
        <f t="shared" si="3"/>
        <v>Non-metallic mineralsCoke oven coke</v>
      </c>
      <c r="E243" t="s">
        <v>107</v>
      </c>
      <c r="F243" t="s">
        <v>108</v>
      </c>
      <c r="L243" t="s">
        <v>327</v>
      </c>
      <c r="M243" t="s">
        <v>101</v>
      </c>
      <c r="N243" t="s">
        <v>102</v>
      </c>
    </row>
    <row r="244" spans="1:14">
      <c r="A244" t="s">
        <v>96</v>
      </c>
      <c r="B244" t="s">
        <v>72</v>
      </c>
      <c r="C244" t="s">
        <v>27</v>
      </c>
      <c r="D244" t="str">
        <f t="shared" si="3"/>
        <v>Non-metallic mineralsCoke oven coke</v>
      </c>
      <c r="E244" t="s">
        <v>107</v>
      </c>
      <c r="F244" t="s">
        <v>108</v>
      </c>
      <c r="L244" t="s">
        <v>327</v>
      </c>
      <c r="M244" t="s">
        <v>101</v>
      </c>
      <c r="N244" t="s">
        <v>102</v>
      </c>
    </row>
    <row r="245" spans="1:14">
      <c r="A245" t="s">
        <v>96</v>
      </c>
      <c r="B245" t="s">
        <v>72</v>
      </c>
      <c r="C245" t="s">
        <v>27</v>
      </c>
      <c r="D245" t="str">
        <f t="shared" si="3"/>
        <v>Non-metallic mineralsCoke oven coke</v>
      </c>
      <c r="E245" t="s">
        <v>107</v>
      </c>
      <c r="F245" t="s">
        <v>108</v>
      </c>
      <c r="L245" t="s">
        <v>338</v>
      </c>
      <c r="M245" t="s">
        <v>101</v>
      </c>
      <c r="N245" t="s">
        <v>102</v>
      </c>
    </row>
    <row r="246" spans="1:14">
      <c r="A246" t="s">
        <v>96</v>
      </c>
      <c r="B246" t="s">
        <v>72</v>
      </c>
      <c r="C246" t="s">
        <v>27</v>
      </c>
      <c r="D246" t="str">
        <f t="shared" si="3"/>
        <v>Non-metallic mineralsCoke oven coke</v>
      </c>
      <c r="E246" t="s">
        <v>97</v>
      </c>
      <c r="F246" t="s">
        <v>98</v>
      </c>
      <c r="L246" t="s">
        <v>338</v>
      </c>
      <c r="M246" t="s">
        <v>101</v>
      </c>
      <c r="N246" t="s">
        <v>102</v>
      </c>
    </row>
    <row r="247" spans="1:14">
      <c r="A247" t="s">
        <v>96</v>
      </c>
      <c r="B247" t="s">
        <v>72</v>
      </c>
      <c r="C247" t="s">
        <v>27</v>
      </c>
      <c r="D247" t="str">
        <f t="shared" si="3"/>
        <v>Non-metallic mineralsCoke oven coke</v>
      </c>
      <c r="E247" t="s">
        <v>97</v>
      </c>
      <c r="F247" t="s">
        <v>98</v>
      </c>
      <c r="L247" t="s">
        <v>338</v>
      </c>
      <c r="M247" t="s">
        <v>101</v>
      </c>
      <c r="N247" t="s">
        <v>102</v>
      </c>
    </row>
    <row r="248" spans="1:14">
      <c r="A248" t="s">
        <v>96</v>
      </c>
      <c r="B248" t="s">
        <v>72</v>
      </c>
      <c r="C248" t="s">
        <v>27</v>
      </c>
      <c r="D248" t="str">
        <f t="shared" si="3"/>
        <v>Non-metallic mineralsCoke oven coke</v>
      </c>
      <c r="E248" t="s">
        <v>97</v>
      </c>
      <c r="F248" t="s">
        <v>98</v>
      </c>
      <c r="L248" t="s">
        <v>292</v>
      </c>
      <c r="M248" t="s">
        <v>126</v>
      </c>
      <c r="N248" t="s">
        <v>127</v>
      </c>
    </row>
    <row r="249" spans="1:14">
      <c r="A249" t="s">
        <v>96</v>
      </c>
      <c r="B249" t="s">
        <v>72</v>
      </c>
      <c r="C249" t="s">
        <v>28</v>
      </c>
      <c r="D249" t="str">
        <f t="shared" si="3"/>
        <v>Non-metallic mineralsCoke oven gas</v>
      </c>
      <c r="L249" t="s">
        <v>292</v>
      </c>
      <c r="M249" t="s">
        <v>126</v>
      </c>
      <c r="N249" t="s">
        <v>127</v>
      </c>
    </row>
    <row r="250" spans="1:14">
      <c r="A250" t="s">
        <v>96</v>
      </c>
      <c r="B250" t="s">
        <v>72</v>
      </c>
      <c r="C250" t="s">
        <v>28</v>
      </c>
      <c r="D250" t="str">
        <f t="shared" si="3"/>
        <v>Non-metallic mineralsCoke oven gas</v>
      </c>
      <c r="L250" t="s">
        <v>292</v>
      </c>
      <c r="M250" t="s">
        <v>126</v>
      </c>
      <c r="N250" t="s">
        <v>127</v>
      </c>
    </row>
    <row r="251" spans="1:14">
      <c r="A251" t="s">
        <v>96</v>
      </c>
      <c r="B251" t="s">
        <v>72</v>
      </c>
      <c r="C251" t="s">
        <v>28</v>
      </c>
      <c r="D251" t="str">
        <f t="shared" si="3"/>
        <v>Non-metallic mineralsCoke oven gas</v>
      </c>
      <c r="E251" t="s">
        <v>107</v>
      </c>
      <c r="F251" t="s">
        <v>108</v>
      </c>
      <c r="L251" t="s">
        <v>350</v>
      </c>
      <c r="M251" t="s">
        <v>126</v>
      </c>
      <c r="N251" t="s">
        <v>127</v>
      </c>
    </row>
    <row r="252" spans="1:14">
      <c r="A252" t="s">
        <v>96</v>
      </c>
      <c r="B252" t="s">
        <v>72</v>
      </c>
      <c r="C252" t="s">
        <v>28</v>
      </c>
      <c r="D252" t="str">
        <f t="shared" si="3"/>
        <v>Non-metallic mineralsCoke oven gas</v>
      </c>
      <c r="E252" t="s">
        <v>107</v>
      </c>
      <c r="F252" t="s">
        <v>108</v>
      </c>
      <c r="L252" t="s">
        <v>350</v>
      </c>
      <c r="M252" t="s">
        <v>126</v>
      </c>
      <c r="N252" t="s">
        <v>127</v>
      </c>
    </row>
    <row r="253" spans="1:14">
      <c r="A253" t="s">
        <v>96</v>
      </c>
      <c r="B253" t="s">
        <v>72</v>
      </c>
      <c r="C253" t="s">
        <v>28</v>
      </c>
      <c r="D253" t="str">
        <f t="shared" si="3"/>
        <v>Non-metallic mineralsCoke oven gas</v>
      </c>
      <c r="E253" t="s">
        <v>107</v>
      </c>
      <c r="F253" t="s">
        <v>108</v>
      </c>
      <c r="L253" t="s">
        <v>350</v>
      </c>
      <c r="M253" t="s">
        <v>126</v>
      </c>
      <c r="N253" t="s">
        <v>127</v>
      </c>
    </row>
    <row r="254" spans="1:14">
      <c r="A254" t="s">
        <v>96</v>
      </c>
      <c r="B254" t="s">
        <v>72</v>
      </c>
      <c r="C254" t="s">
        <v>28</v>
      </c>
      <c r="D254" t="str">
        <f t="shared" si="3"/>
        <v>Non-metallic mineralsCoke oven gas</v>
      </c>
      <c r="E254" t="s">
        <v>97</v>
      </c>
      <c r="F254" t="s">
        <v>98</v>
      </c>
      <c r="L254" t="s">
        <v>150</v>
      </c>
      <c r="M254" t="s">
        <v>97</v>
      </c>
      <c r="N254" t="s">
        <v>98</v>
      </c>
    </row>
    <row r="255" spans="1:14">
      <c r="A255" t="s">
        <v>96</v>
      </c>
      <c r="B255" t="s">
        <v>72</v>
      </c>
      <c r="C255" t="s">
        <v>28</v>
      </c>
      <c r="D255" t="str">
        <f t="shared" si="3"/>
        <v>Non-metallic mineralsCoke oven gas</v>
      </c>
      <c r="E255" t="s">
        <v>97</v>
      </c>
      <c r="F255" t="s">
        <v>98</v>
      </c>
      <c r="L255" t="s">
        <v>150</v>
      </c>
      <c r="M255" t="s">
        <v>97</v>
      </c>
      <c r="N255" t="s">
        <v>98</v>
      </c>
    </row>
    <row r="256" spans="1:14">
      <c r="A256" t="s">
        <v>96</v>
      </c>
      <c r="B256" t="s">
        <v>72</v>
      </c>
      <c r="C256" t="s">
        <v>28</v>
      </c>
      <c r="D256" t="str">
        <f t="shared" si="3"/>
        <v>Non-metallic mineralsCoke oven gas</v>
      </c>
      <c r="E256" t="s">
        <v>97</v>
      </c>
      <c r="F256" t="s">
        <v>98</v>
      </c>
      <c r="L256" t="s">
        <v>150</v>
      </c>
      <c r="M256" t="s">
        <v>97</v>
      </c>
      <c r="N256" t="s">
        <v>98</v>
      </c>
    </row>
    <row r="257" spans="1:14">
      <c r="A257" t="s">
        <v>96</v>
      </c>
      <c r="B257" t="s">
        <v>72</v>
      </c>
      <c r="C257" t="s">
        <v>21</v>
      </c>
      <c r="D257" t="str">
        <f t="shared" si="3"/>
        <v>Non-metallic mineralsNatural gas</v>
      </c>
      <c r="L257" t="s">
        <v>151</v>
      </c>
      <c r="M257" t="s">
        <v>97</v>
      </c>
      <c r="N257" t="s">
        <v>98</v>
      </c>
    </row>
    <row r="258" spans="1:14">
      <c r="A258" t="s">
        <v>96</v>
      </c>
      <c r="B258" t="s">
        <v>72</v>
      </c>
      <c r="C258" t="s">
        <v>21</v>
      </c>
      <c r="D258" t="str">
        <f t="shared" si="3"/>
        <v>Non-metallic mineralsNatural gas</v>
      </c>
      <c r="L258" t="s">
        <v>151</v>
      </c>
      <c r="M258" t="s">
        <v>97</v>
      </c>
      <c r="N258" t="s">
        <v>98</v>
      </c>
    </row>
    <row r="259" spans="1:14">
      <c r="A259" t="s">
        <v>96</v>
      </c>
      <c r="B259" t="s">
        <v>72</v>
      </c>
      <c r="C259" t="s">
        <v>21</v>
      </c>
      <c r="D259" t="str">
        <f t="shared" ref="D259:D322" si="4">B259&amp;C259</f>
        <v>Non-metallic mineralsNatural gas</v>
      </c>
      <c r="E259" t="s">
        <v>107</v>
      </c>
      <c r="F259" t="s">
        <v>108</v>
      </c>
      <c r="L259" t="s">
        <v>151</v>
      </c>
      <c r="M259" t="s">
        <v>97</v>
      </c>
      <c r="N259" t="s">
        <v>98</v>
      </c>
    </row>
    <row r="260" spans="1:14">
      <c r="A260" t="s">
        <v>96</v>
      </c>
      <c r="B260" t="s">
        <v>72</v>
      </c>
      <c r="C260" t="s">
        <v>21</v>
      </c>
      <c r="D260" t="str">
        <f t="shared" si="4"/>
        <v>Non-metallic mineralsNatural gas</v>
      </c>
      <c r="E260" t="s">
        <v>107</v>
      </c>
      <c r="F260" t="s">
        <v>108</v>
      </c>
      <c r="L260" t="s">
        <v>152</v>
      </c>
      <c r="M260" t="s">
        <v>97</v>
      </c>
      <c r="N260" t="s">
        <v>98</v>
      </c>
    </row>
    <row r="261" spans="1:14">
      <c r="A261" t="s">
        <v>96</v>
      </c>
      <c r="B261" t="s">
        <v>72</v>
      </c>
      <c r="C261" t="s">
        <v>21</v>
      </c>
      <c r="D261" t="str">
        <f t="shared" si="4"/>
        <v>Non-metallic mineralsNatural gas</v>
      </c>
      <c r="E261" t="s">
        <v>107</v>
      </c>
      <c r="F261" t="s">
        <v>108</v>
      </c>
      <c r="L261" t="s">
        <v>152</v>
      </c>
      <c r="M261" t="s">
        <v>97</v>
      </c>
      <c r="N261" t="s">
        <v>98</v>
      </c>
    </row>
    <row r="262" spans="1:14">
      <c r="A262" t="s">
        <v>96</v>
      </c>
      <c r="B262" t="s">
        <v>72</v>
      </c>
      <c r="C262" t="s">
        <v>21</v>
      </c>
      <c r="D262" t="str">
        <f t="shared" si="4"/>
        <v>Non-metallic mineralsNatural gas</v>
      </c>
      <c r="E262" t="s">
        <v>97</v>
      </c>
      <c r="F262" t="s">
        <v>98</v>
      </c>
      <c r="L262" t="s">
        <v>152</v>
      </c>
      <c r="M262" t="s">
        <v>97</v>
      </c>
      <c r="N262" t="s">
        <v>98</v>
      </c>
    </row>
    <row r="263" spans="1:14">
      <c r="A263" t="s">
        <v>96</v>
      </c>
      <c r="B263" t="s">
        <v>72</v>
      </c>
      <c r="C263" t="s">
        <v>21</v>
      </c>
      <c r="D263" t="str">
        <f t="shared" si="4"/>
        <v>Non-metallic mineralsNatural gas</v>
      </c>
      <c r="E263" t="s">
        <v>97</v>
      </c>
      <c r="F263" t="s">
        <v>98</v>
      </c>
      <c r="L263" t="s">
        <v>153</v>
      </c>
      <c r="M263" t="s">
        <v>97</v>
      </c>
      <c r="N263" t="s">
        <v>98</v>
      </c>
    </row>
    <row r="264" spans="1:14">
      <c r="A264" t="s">
        <v>96</v>
      </c>
      <c r="B264" t="s">
        <v>72</v>
      </c>
      <c r="C264" t="s">
        <v>21</v>
      </c>
      <c r="D264" t="str">
        <f t="shared" si="4"/>
        <v>Non-metallic mineralsNatural gas</v>
      </c>
      <c r="E264" t="s">
        <v>97</v>
      </c>
      <c r="F264" t="s">
        <v>98</v>
      </c>
      <c r="L264" t="s">
        <v>153</v>
      </c>
      <c r="M264" t="s">
        <v>97</v>
      </c>
      <c r="N264" t="s">
        <v>98</v>
      </c>
    </row>
    <row r="265" spans="1:14">
      <c r="A265" t="s">
        <v>96</v>
      </c>
      <c r="B265" t="s">
        <v>72</v>
      </c>
      <c r="C265" t="s">
        <v>32</v>
      </c>
      <c r="D265" t="str">
        <f t="shared" si="4"/>
        <v>Non-metallic mineralsGas works gas</v>
      </c>
      <c r="L265" t="s">
        <v>153</v>
      </c>
      <c r="M265" t="s">
        <v>97</v>
      </c>
      <c r="N265" t="s">
        <v>98</v>
      </c>
    </row>
    <row r="266" spans="1:14">
      <c r="A266" t="s">
        <v>96</v>
      </c>
      <c r="B266" t="s">
        <v>72</v>
      </c>
      <c r="C266" t="s">
        <v>32</v>
      </c>
      <c r="D266" t="str">
        <f t="shared" si="4"/>
        <v>Non-metallic mineralsGas works gas</v>
      </c>
      <c r="L266" t="s">
        <v>154</v>
      </c>
      <c r="M266" t="s">
        <v>97</v>
      </c>
      <c r="N266" t="s">
        <v>98</v>
      </c>
    </row>
    <row r="267" spans="1:14">
      <c r="A267" t="s">
        <v>96</v>
      </c>
      <c r="B267" t="s">
        <v>72</v>
      </c>
      <c r="C267" t="s">
        <v>32</v>
      </c>
      <c r="D267" t="str">
        <f t="shared" si="4"/>
        <v>Non-metallic mineralsGas works gas</v>
      </c>
      <c r="E267" t="s">
        <v>107</v>
      </c>
      <c r="F267" t="s">
        <v>108</v>
      </c>
      <c r="L267" t="s">
        <v>154</v>
      </c>
      <c r="M267" t="s">
        <v>97</v>
      </c>
      <c r="N267" t="s">
        <v>98</v>
      </c>
    </row>
    <row r="268" spans="1:14">
      <c r="A268" t="s">
        <v>96</v>
      </c>
      <c r="B268" t="s">
        <v>72</v>
      </c>
      <c r="C268" t="s">
        <v>32</v>
      </c>
      <c r="D268" t="str">
        <f t="shared" si="4"/>
        <v>Non-metallic mineralsGas works gas</v>
      </c>
      <c r="E268" t="s">
        <v>107</v>
      </c>
      <c r="F268" t="s">
        <v>108</v>
      </c>
      <c r="L268" t="s">
        <v>154</v>
      </c>
      <c r="M268" t="s">
        <v>97</v>
      </c>
      <c r="N268" t="s">
        <v>98</v>
      </c>
    </row>
    <row r="269" spans="1:14">
      <c r="A269" t="s">
        <v>96</v>
      </c>
      <c r="B269" t="s">
        <v>72</v>
      </c>
      <c r="C269" t="s">
        <v>32</v>
      </c>
      <c r="D269" t="str">
        <f t="shared" si="4"/>
        <v>Non-metallic mineralsGas works gas</v>
      </c>
      <c r="E269" t="s">
        <v>107</v>
      </c>
      <c r="F269" t="s">
        <v>108</v>
      </c>
      <c r="L269" t="s">
        <v>155</v>
      </c>
      <c r="M269" t="s">
        <v>97</v>
      </c>
      <c r="N269" t="s">
        <v>98</v>
      </c>
    </row>
    <row r="270" spans="1:14">
      <c r="A270" t="s">
        <v>96</v>
      </c>
      <c r="B270" t="s">
        <v>72</v>
      </c>
      <c r="C270" t="s">
        <v>32</v>
      </c>
      <c r="D270" t="str">
        <f t="shared" si="4"/>
        <v>Non-metallic mineralsGas works gas</v>
      </c>
      <c r="E270" t="s">
        <v>97</v>
      </c>
      <c r="F270" t="s">
        <v>98</v>
      </c>
      <c r="L270" t="s">
        <v>155</v>
      </c>
      <c r="M270" t="s">
        <v>97</v>
      </c>
      <c r="N270" t="s">
        <v>98</v>
      </c>
    </row>
    <row r="271" spans="1:14">
      <c r="A271" t="s">
        <v>96</v>
      </c>
      <c r="B271" t="s">
        <v>72</v>
      </c>
      <c r="C271" t="s">
        <v>32</v>
      </c>
      <c r="D271" t="str">
        <f t="shared" si="4"/>
        <v>Non-metallic mineralsGas works gas</v>
      </c>
      <c r="E271" t="s">
        <v>97</v>
      </c>
      <c r="F271" t="s">
        <v>98</v>
      </c>
      <c r="L271" t="s">
        <v>155</v>
      </c>
      <c r="M271" t="s">
        <v>97</v>
      </c>
      <c r="N271" t="s">
        <v>98</v>
      </c>
    </row>
    <row r="272" spans="1:14">
      <c r="A272" t="s">
        <v>96</v>
      </c>
      <c r="B272" t="s">
        <v>72</v>
      </c>
      <c r="C272" t="s">
        <v>32</v>
      </c>
      <c r="D272" t="str">
        <f t="shared" si="4"/>
        <v>Non-metallic mineralsGas works gas</v>
      </c>
      <c r="E272" t="s">
        <v>97</v>
      </c>
      <c r="F272" t="s">
        <v>98</v>
      </c>
      <c r="L272" t="s">
        <v>156</v>
      </c>
      <c r="M272" t="s">
        <v>97</v>
      </c>
      <c r="N272" t="s">
        <v>98</v>
      </c>
    </row>
    <row r="273" spans="1:14">
      <c r="A273" t="s">
        <v>96</v>
      </c>
      <c r="B273" t="s">
        <v>72</v>
      </c>
      <c r="C273" t="s">
        <v>19</v>
      </c>
      <c r="D273" t="str">
        <f t="shared" si="4"/>
        <v>Non-metallic mineralsGas/diesel oil excl. biofuels</v>
      </c>
      <c r="L273" t="s">
        <v>156</v>
      </c>
      <c r="M273" t="s">
        <v>97</v>
      </c>
      <c r="N273" t="s">
        <v>98</v>
      </c>
    </row>
    <row r="274" spans="1:14">
      <c r="A274" t="s">
        <v>96</v>
      </c>
      <c r="B274" t="s">
        <v>72</v>
      </c>
      <c r="C274" t="s">
        <v>19</v>
      </c>
      <c r="D274" t="str">
        <f t="shared" si="4"/>
        <v>Non-metallic mineralsGas/diesel oil excl. biofuels</v>
      </c>
      <c r="L274" t="s">
        <v>156</v>
      </c>
      <c r="M274" t="s">
        <v>97</v>
      </c>
      <c r="N274" t="s">
        <v>98</v>
      </c>
    </row>
    <row r="275" spans="1:14">
      <c r="A275" t="s">
        <v>96</v>
      </c>
      <c r="B275" t="s">
        <v>72</v>
      </c>
      <c r="C275" t="s">
        <v>19</v>
      </c>
      <c r="D275" t="str">
        <f t="shared" si="4"/>
        <v>Non-metallic mineralsGas/diesel oil excl. biofuels</v>
      </c>
      <c r="E275" t="s">
        <v>99</v>
      </c>
      <c r="F275" t="s">
        <v>100</v>
      </c>
      <c r="L275" t="s">
        <v>157</v>
      </c>
      <c r="M275" t="s">
        <v>97</v>
      </c>
      <c r="N275" t="s">
        <v>98</v>
      </c>
    </row>
    <row r="276" spans="1:14">
      <c r="A276" t="s">
        <v>96</v>
      </c>
      <c r="B276" t="s">
        <v>72</v>
      </c>
      <c r="C276" t="s">
        <v>19</v>
      </c>
      <c r="D276" t="str">
        <f t="shared" si="4"/>
        <v>Non-metallic mineralsGas/diesel oil excl. biofuels</v>
      </c>
      <c r="E276" t="s">
        <v>99</v>
      </c>
      <c r="F276" t="s">
        <v>100</v>
      </c>
      <c r="L276" t="s">
        <v>157</v>
      </c>
      <c r="M276" t="s">
        <v>97</v>
      </c>
      <c r="N276" t="s">
        <v>98</v>
      </c>
    </row>
    <row r="277" spans="1:14">
      <c r="A277" t="s">
        <v>96</v>
      </c>
      <c r="B277" t="s">
        <v>72</v>
      </c>
      <c r="C277" t="s">
        <v>19</v>
      </c>
      <c r="D277" t="str">
        <f t="shared" si="4"/>
        <v>Non-metallic mineralsGas/diesel oil excl. biofuels</v>
      </c>
      <c r="E277" t="s">
        <v>99</v>
      </c>
      <c r="F277" t="s">
        <v>100</v>
      </c>
      <c r="L277" t="s">
        <v>157</v>
      </c>
      <c r="M277" t="s">
        <v>97</v>
      </c>
      <c r="N277" t="s">
        <v>98</v>
      </c>
    </row>
    <row r="278" spans="1:14">
      <c r="A278" t="s">
        <v>96</v>
      </c>
      <c r="B278" t="s">
        <v>72</v>
      </c>
      <c r="C278" t="s">
        <v>18</v>
      </c>
      <c r="D278" t="str">
        <f t="shared" si="4"/>
        <v>Non-metallic mineralsFuel oil</v>
      </c>
      <c r="L278" t="s">
        <v>158</v>
      </c>
      <c r="M278" t="s">
        <v>97</v>
      </c>
      <c r="N278" t="s">
        <v>98</v>
      </c>
    </row>
    <row r="279" spans="1:14">
      <c r="A279" t="s">
        <v>96</v>
      </c>
      <c r="B279" t="s">
        <v>72</v>
      </c>
      <c r="C279" t="s">
        <v>18</v>
      </c>
      <c r="D279" t="str">
        <f t="shared" si="4"/>
        <v>Non-metallic mineralsFuel oil</v>
      </c>
      <c r="L279" t="s">
        <v>158</v>
      </c>
      <c r="M279" t="s">
        <v>97</v>
      </c>
      <c r="N279" t="s">
        <v>98</v>
      </c>
    </row>
    <row r="280" spans="1:14">
      <c r="A280" t="s">
        <v>96</v>
      </c>
      <c r="B280" t="s">
        <v>72</v>
      </c>
      <c r="C280" t="s">
        <v>18</v>
      </c>
      <c r="D280" t="str">
        <f t="shared" si="4"/>
        <v>Non-metallic mineralsFuel oil</v>
      </c>
      <c r="E280" t="s">
        <v>107</v>
      </c>
      <c r="F280" t="s">
        <v>108</v>
      </c>
      <c r="L280" t="s">
        <v>158</v>
      </c>
      <c r="M280" t="s">
        <v>97</v>
      </c>
      <c r="N280" t="s">
        <v>98</v>
      </c>
    </row>
    <row r="281" spans="1:14">
      <c r="A281" t="s">
        <v>96</v>
      </c>
      <c r="B281" t="s">
        <v>72</v>
      </c>
      <c r="C281" t="s">
        <v>18</v>
      </c>
      <c r="D281" t="str">
        <f t="shared" si="4"/>
        <v>Non-metallic mineralsFuel oil</v>
      </c>
      <c r="E281" t="s">
        <v>107</v>
      </c>
      <c r="F281" t="s">
        <v>108</v>
      </c>
      <c r="L281" t="s">
        <v>159</v>
      </c>
      <c r="M281" t="s">
        <v>97</v>
      </c>
      <c r="N281" t="s">
        <v>98</v>
      </c>
    </row>
    <row r="282" spans="1:14">
      <c r="A282" t="s">
        <v>96</v>
      </c>
      <c r="B282" t="s">
        <v>72</v>
      </c>
      <c r="C282" t="s">
        <v>18</v>
      </c>
      <c r="D282" t="str">
        <f t="shared" si="4"/>
        <v>Non-metallic mineralsFuel oil</v>
      </c>
      <c r="E282" t="s">
        <v>107</v>
      </c>
      <c r="F282" t="s">
        <v>108</v>
      </c>
      <c r="L282" t="s">
        <v>159</v>
      </c>
      <c r="M282" t="s">
        <v>97</v>
      </c>
      <c r="N282" t="s">
        <v>98</v>
      </c>
    </row>
    <row r="283" spans="1:14">
      <c r="A283" t="s">
        <v>96</v>
      </c>
      <c r="B283" t="s">
        <v>72</v>
      </c>
      <c r="C283" t="s">
        <v>18</v>
      </c>
      <c r="D283" t="str">
        <f t="shared" si="4"/>
        <v>Non-metallic mineralsFuel oil</v>
      </c>
      <c r="E283" t="s">
        <v>97</v>
      </c>
      <c r="F283" t="s">
        <v>98</v>
      </c>
      <c r="L283" t="s">
        <v>159</v>
      </c>
      <c r="M283" t="s">
        <v>97</v>
      </c>
      <c r="N283" t="s">
        <v>98</v>
      </c>
    </row>
    <row r="284" spans="1:14">
      <c r="A284" t="s">
        <v>96</v>
      </c>
      <c r="B284" t="s">
        <v>72</v>
      </c>
      <c r="C284" t="s">
        <v>18</v>
      </c>
      <c r="D284" t="str">
        <f t="shared" si="4"/>
        <v>Non-metallic mineralsFuel oil</v>
      </c>
      <c r="E284" t="s">
        <v>97</v>
      </c>
      <c r="F284" t="s">
        <v>98</v>
      </c>
      <c r="L284" t="s">
        <v>161</v>
      </c>
      <c r="M284" t="s">
        <v>97</v>
      </c>
      <c r="N284" t="s">
        <v>98</v>
      </c>
    </row>
    <row r="285" spans="1:14">
      <c r="A285" t="s">
        <v>96</v>
      </c>
      <c r="B285" t="s">
        <v>72</v>
      </c>
      <c r="C285" t="s">
        <v>18</v>
      </c>
      <c r="D285" t="str">
        <f t="shared" si="4"/>
        <v>Non-metallic mineralsFuel oil</v>
      </c>
      <c r="E285" t="s">
        <v>97</v>
      </c>
      <c r="F285" t="s">
        <v>98</v>
      </c>
      <c r="L285" t="s">
        <v>161</v>
      </c>
      <c r="M285" t="s">
        <v>97</v>
      </c>
      <c r="N285" t="s">
        <v>98</v>
      </c>
    </row>
    <row r="286" spans="1:14">
      <c r="A286" t="s">
        <v>96</v>
      </c>
      <c r="B286" t="s">
        <v>72</v>
      </c>
      <c r="C286" t="s">
        <v>17</v>
      </c>
      <c r="D286" t="str">
        <f t="shared" si="4"/>
        <v>Non-metallic mineralsElectricity</v>
      </c>
      <c r="L286" t="s">
        <v>161</v>
      </c>
      <c r="M286" t="s">
        <v>97</v>
      </c>
      <c r="N286" t="s">
        <v>98</v>
      </c>
    </row>
    <row r="287" spans="1:14">
      <c r="A287" t="s">
        <v>96</v>
      </c>
      <c r="B287" t="s">
        <v>72</v>
      </c>
      <c r="C287" t="s">
        <v>17</v>
      </c>
      <c r="D287" t="str">
        <f t="shared" si="4"/>
        <v>Non-metallic mineralsElectricity</v>
      </c>
      <c r="L287" t="s">
        <v>163</v>
      </c>
      <c r="M287" t="s">
        <v>97</v>
      </c>
      <c r="N287" t="s">
        <v>98</v>
      </c>
    </row>
    <row r="288" spans="1:14">
      <c r="A288" t="s">
        <v>96</v>
      </c>
      <c r="B288" t="s">
        <v>72</v>
      </c>
      <c r="C288" t="s">
        <v>17</v>
      </c>
      <c r="D288" t="str">
        <f t="shared" si="4"/>
        <v>Non-metallic mineralsElectricity</v>
      </c>
      <c r="E288" t="s">
        <v>101</v>
      </c>
      <c r="F288" t="s">
        <v>102</v>
      </c>
      <c r="L288" t="s">
        <v>163</v>
      </c>
      <c r="M288" t="s">
        <v>97</v>
      </c>
      <c r="N288" t="s">
        <v>98</v>
      </c>
    </row>
    <row r="289" spans="1:14">
      <c r="A289" t="s">
        <v>96</v>
      </c>
      <c r="B289" t="s">
        <v>72</v>
      </c>
      <c r="C289" t="s">
        <v>17</v>
      </c>
      <c r="D289" t="str">
        <f t="shared" si="4"/>
        <v>Non-metallic mineralsElectricity</v>
      </c>
      <c r="E289" t="s">
        <v>101</v>
      </c>
      <c r="F289" t="s">
        <v>102</v>
      </c>
      <c r="L289" t="s">
        <v>163</v>
      </c>
      <c r="M289" t="s">
        <v>97</v>
      </c>
      <c r="N289" t="s">
        <v>98</v>
      </c>
    </row>
    <row r="290" spans="1:14">
      <c r="A290" t="s">
        <v>96</v>
      </c>
      <c r="B290" t="s">
        <v>72</v>
      </c>
      <c r="C290" t="s">
        <v>17</v>
      </c>
      <c r="D290" t="str">
        <f t="shared" si="4"/>
        <v>Non-metallic mineralsElectricity</v>
      </c>
      <c r="E290" t="s">
        <v>101</v>
      </c>
      <c r="F290" t="s">
        <v>102</v>
      </c>
      <c r="L290" t="s">
        <v>164</v>
      </c>
      <c r="M290" t="s">
        <v>97</v>
      </c>
      <c r="N290" t="s">
        <v>98</v>
      </c>
    </row>
    <row r="291" spans="1:14">
      <c r="A291" t="s">
        <v>96</v>
      </c>
      <c r="B291" t="s">
        <v>72</v>
      </c>
      <c r="C291" t="s">
        <v>17</v>
      </c>
      <c r="D291" t="str">
        <f t="shared" si="4"/>
        <v>Non-metallic mineralsElectricity</v>
      </c>
      <c r="E291" t="s">
        <v>103</v>
      </c>
      <c r="F291" t="s">
        <v>104</v>
      </c>
      <c r="L291" t="s">
        <v>164</v>
      </c>
      <c r="M291" t="s">
        <v>97</v>
      </c>
      <c r="N291" t="s">
        <v>98</v>
      </c>
    </row>
    <row r="292" spans="1:14">
      <c r="A292" t="s">
        <v>96</v>
      </c>
      <c r="B292" t="s">
        <v>72</v>
      </c>
      <c r="C292" t="s">
        <v>17</v>
      </c>
      <c r="D292" t="str">
        <f t="shared" si="4"/>
        <v>Non-metallic mineralsElectricity</v>
      </c>
      <c r="E292" t="s">
        <v>103</v>
      </c>
      <c r="F292" t="s">
        <v>104</v>
      </c>
      <c r="L292" t="s">
        <v>164</v>
      </c>
      <c r="M292" t="s">
        <v>97</v>
      </c>
      <c r="N292" t="s">
        <v>98</v>
      </c>
    </row>
    <row r="293" spans="1:14">
      <c r="A293" t="s">
        <v>96</v>
      </c>
      <c r="B293" t="s">
        <v>72</v>
      </c>
      <c r="C293" t="s">
        <v>17</v>
      </c>
      <c r="D293" t="str">
        <f t="shared" si="4"/>
        <v>Non-metallic mineralsElectricity</v>
      </c>
      <c r="E293" t="s">
        <v>103</v>
      </c>
      <c r="F293" t="s">
        <v>104</v>
      </c>
      <c r="L293" t="s">
        <v>165</v>
      </c>
      <c r="M293" t="s">
        <v>97</v>
      </c>
      <c r="N293" t="s">
        <v>98</v>
      </c>
    </row>
    <row r="294" spans="1:14">
      <c r="A294" t="s">
        <v>96</v>
      </c>
      <c r="B294" t="s">
        <v>72</v>
      </c>
      <c r="C294" t="s">
        <v>17</v>
      </c>
      <c r="D294" t="str">
        <f t="shared" si="4"/>
        <v>Non-metallic mineralsElectricity</v>
      </c>
      <c r="E294" t="s">
        <v>105</v>
      </c>
      <c r="F294" t="s">
        <v>106</v>
      </c>
      <c r="L294" t="s">
        <v>165</v>
      </c>
      <c r="M294" t="s">
        <v>97</v>
      </c>
      <c r="N294" t="s">
        <v>98</v>
      </c>
    </row>
    <row r="295" spans="1:14">
      <c r="A295" t="s">
        <v>96</v>
      </c>
      <c r="B295" t="s">
        <v>72</v>
      </c>
      <c r="C295" t="s">
        <v>17</v>
      </c>
      <c r="D295" t="str">
        <f t="shared" si="4"/>
        <v>Non-metallic mineralsElectricity</v>
      </c>
      <c r="E295" t="s">
        <v>105</v>
      </c>
      <c r="F295" t="s">
        <v>106</v>
      </c>
      <c r="L295" t="s">
        <v>165</v>
      </c>
      <c r="M295" t="s">
        <v>97</v>
      </c>
      <c r="N295" t="s">
        <v>98</v>
      </c>
    </row>
    <row r="296" spans="1:14">
      <c r="A296" t="s">
        <v>96</v>
      </c>
      <c r="B296" t="s">
        <v>72</v>
      </c>
      <c r="C296" t="s">
        <v>17</v>
      </c>
      <c r="D296" t="str">
        <f t="shared" si="4"/>
        <v>Non-metallic mineralsElectricity</v>
      </c>
      <c r="E296" t="s">
        <v>105</v>
      </c>
      <c r="F296" t="s">
        <v>106</v>
      </c>
      <c r="L296" t="s">
        <v>166</v>
      </c>
      <c r="M296" t="s">
        <v>97</v>
      </c>
      <c r="N296" t="s">
        <v>98</v>
      </c>
    </row>
    <row r="297" spans="1:14">
      <c r="A297" t="s">
        <v>96</v>
      </c>
      <c r="B297" t="s">
        <v>72</v>
      </c>
      <c r="C297" t="s">
        <v>45</v>
      </c>
      <c r="D297" t="str">
        <f t="shared" si="4"/>
        <v>Non-metallic mineralsHeat</v>
      </c>
      <c r="L297" t="s">
        <v>166</v>
      </c>
      <c r="M297" t="s">
        <v>97</v>
      </c>
      <c r="N297" t="s">
        <v>98</v>
      </c>
    </row>
    <row r="298" spans="1:14">
      <c r="A298" t="s">
        <v>96</v>
      </c>
      <c r="B298" t="s">
        <v>72</v>
      </c>
      <c r="C298" t="s">
        <v>45</v>
      </c>
      <c r="D298" t="str">
        <f t="shared" si="4"/>
        <v>Non-metallic mineralsHeat</v>
      </c>
      <c r="L298" t="s">
        <v>166</v>
      </c>
      <c r="M298" t="s">
        <v>97</v>
      </c>
      <c r="N298" t="s">
        <v>98</v>
      </c>
    </row>
    <row r="299" spans="1:14">
      <c r="A299" t="s">
        <v>96</v>
      </c>
      <c r="B299" t="s">
        <v>72</v>
      </c>
      <c r="C299" t="s">
        <v>45</v>
      </c>
      <c r="D299" t="str">
        <f t="shared" si="4"/>
        <v>Non-metallic mineralsHeat</v>
      </c>
      <c r="E299" t="s">
        <v>107</v>
      </c>
      <c r="F299" t="s">
        <v>108</v>
      </c>
      <c r="L299" t="s">
        <v>167</v>
      </c>
      <c r="M299" t="s">
        <v>97</v>
      </c>
      <c r="N299" t="s">
        <v>98</v>
      </c>
    </row>
    <row r="300" spans="1:14">
      <c r="A300" t="s">
        <v>96</v>
      </c>
      <c r="B300" t="s">
        <v>72</v>
      </c>
      <c r="C300" t="s">
        <v>45</v>
      </c>
      <c r="D300" t="str">
        <f t="shared" si="4"/>
        <v>Non-metallic mineralsHeat</v>
      </c>
      <c r="E300" t="s">
        <v>107</v>
      </c>
      <c r="F300" t="s">
        <v>108</v>
      </c>
      <c r="L300" t="s">
        <v>167</v>
      </c>
      <c r="M300" t="s">
        <v>97</v>
      </c>
      <c r="N300" t="s">
        <v>98</v>
      </c>
    </row>
    <row r="301" spans="1:14">
      <c r="A301" t="s">
        <v>96</v>
      </c>
      <c r="B301" t="s">
        <v>72</v>
      </c>
      <c r="C301" t="s">
        <v>45</v>
      </c>
      <c r="D301" t="str">
        <f t="shared" si="4"/>
        <v>Non-metallic mineralsHeat</v>
      </c>
      <c r="E301" t="s">
        <v>107</v>
      </c>
      <c r="F301" t="s">
        <v>108</v>
      </c>
      <c r="L301" t="s">
        <v>167</v>
      </c>
      <c r="M301" t="s">
        <v>97</v>
      </c>
      <c r="N301" t="s">
        <v>98</v>
      </c>
    </row>
    <row r="302" spans="1:14">
      <c r="A302" t="s">
        <v>96</v>
      </c>
      <c r="B302" t="s">
        <v>72</v>
      </c>
      <c r="C302" t="s">
        <v>45</v>
      </c>
      <c r="D302" t="str">
        <f t="shared" si="4"/>
        <v>Non-metallic mineralsHeat</v>
      </c>
      <c r="E302" t="s">
        <v>97</v>
      </c>
      <c r="F302" t="s">
        <v>98</v>
      </c>
      <c r="L302" t="s">
        <v>168</v>
      </c>
      <c r="M302" t="s">
        <v>97</v>
      </c>
      <c r="N302" t="s">
        <v>98</v>
      </c>
    </row>
    <row r="303" spans="1:14">
      <c r="A303" t="s">
        <v>96</v>
      </c>
      <c r="B303" t="s">
        <v>72</v>
      </c>
      <c r="C303" t="s">
        <v>45</v>
      </c>
      <c r="D303" t="str">
        <f t="shared" si="4"/>
        <v>Non-metallic mineralsHeat</v>
      </c>
      <c r="E303" t="s">
        <v>97</v>
      </c>
      <c r="F303" t="s">
        <v>98</v>
      </c>
      <c r="L303" t="s">
        <v>168</v>
      </c>
      <c r="M303" t="s">
        <v>97</v>
      </c>
      <c r="N303" t="s">
        <v>98</v>
      </c>
    </row>
    <row r="304" spans="1:14">
      <c r="A304" t="s">
        <v>96</v>
      </c>
      <c r="B304" t="s">
        <v>72</v>
      </c>
      <c r="C304" t="s">
        <v>45</v>
      </c>
      <c r="D304" t="str">
        <f t="shared" si="4"/>
        <v>Non-metallic mineralsHeat</v>
      </c>
      <c r="E304" t="s">
        <v>97</v>
      </c>
      <c r="F304" t="s">
        <v>98</v>
      </c>
      <c r="L304" t="s">
        <v>168</v>
      </c>
      <c r="M304" t="s">
        <v>97</v>
      </c>
      <c r="N304" t="s">
        <v>98</v>
      </c>
    </row>
    <row r="305" spans="1:14">
      <c r="A305" t="s">
        <v>96</v>
      </c>
      <c r="B305" t="s">
        <v>53</v>
      </c>
      <c r="C305" t="s">
        <v>20</v>
      </c>
      <c r="D305" t="str">
        <f t="shared" si="4"/>
        <v>Transport equipmentHard coal (if no detail)</v>
      </c>
      <c r="L305" t="s">
        <v>169</v>
      </c>
      <c r="M305" t="s">
        <v>97</v>
      </c>
      <c r="N305" t="s">
        <v>98</v>
      </c>
    </row>
    <row r="306" spans="1:14">
      <c r="A306" t="s">
        <v>96</v>
      </c>
      <c r="B306" t="s">
        <v>53</v>
      </c>
      <c r="C306" t="s">
        <v>20</v>
      </c>
      <c r="D306" t="str">
        <f t="shared" si="4"/>
        <v>Transport equipmentHard coal (if no detail)</v>
      </c>
      <c r="L306" t="s">
        <v>169</v>
      </c>
      <c r="M306" t="s">
        <v>97</v>
      </c>
      <c r="N306" t="s">
        <v>98</v>
      </c>
    </row>
    <row r="307" spans="1:14">
      <c r="A307" t="s">
        <v>96</v>
      </c>
      <c r="B307" t="s">
        <v>53</v>
      </c>
      <c r="C307" t="s">
        <v>20</v>
      </c>
      <c r="D307" t="str">
        <f t="shared" si="4"/>
        <v>Transport equipmentHard coal (if no detail)</v>
      </c>
      <c r="E307" t="s">
        <v>107</v>
      </c>
      <c r="F307" t="s">
        <v>108</v>
      </c>
      <c r="L307" t="s">
        <v>169</v>
      </c>
      <c r="M307" t="s">
        <v>97</v>
      </c>
      <c r="N307" t="s">
        <v>98</v>
      </c>
    </row>
    <row r="308" spans="1:14">
      <c r="A308" t="s">
        <v>96</v>
      </c>
      <c r="B308" t="s">
        <v>53</v>
      </c>
      <c r="C308" t="s">
        <v>20</v>
      </c>
      <c r="D308" t="str">
        <f t="shared" si="4"/>
        <v>Transport equipmentHard coal (if no detail)</v>
      </c>
      <c r="E308" t="s">
        <v>107</v>
      </c>
      <c r="F308" t="s">
        <v>108</v>
      </c>
      <c r="L308" t="s">
        <v>171</v>
      </c>
      <c r="M308" t="s">
        <v>97</v>
      </c>
      <c r="N308" t="s">
        <v>98</v>
      </c>
    </row>
    <row r="309" spans="1:14">
      <c r="A309" t="s">
        <v>96</v>
      </c>
      <c r="B309" t="s">
        <v>53</v>
      </c>
      <c r="C309" t="s">
        <v>20</v>
      </c>
      <c r="D309" t="str">
        <f t="shared" si="4"/>
        <v>Transport equipmentHard coal (if no detail)</v>
      </c>
      <c r="E309" t="s">
        <v>107</v>
      </c>
      <c r="F309" t="s">
        <v>108</v>
      </c>
      <c r="L309" t="s">
        <v>171</v>
      </c>
      <c r="M309" t="s">
        <v>97</v>
      </c>
      <c r="N309" t="s">
        <v>98</v>
      </c>
    </row>
    <row r="310" spans="1:14">
      <c r="A310" t="s">
        <v>96</v>
      </c>
      <c r="B310" t="s">
        <v>53</v>
      </c>
      <c r="C310" t="s">
        <v>20</v>
      </c>
      <c r="D310" t="str">
        <f t="shared" si="4"/>
        <v>Transport equipmentHard coal (if no detail)</v>
      </c>
      <c r="E310" t="s">
        <v>97</v>
      </c>
      <c r="F310" t="s">
        <v>98</v>
      </c>
      <c r="L310" t="s">
        <v>171</v>
      </c>
      <c r="M310" t="s">
        <v>97</v>
      </c>
      <c r="N310" t="s">
        <v>98</v>
      </c>
    </row>
    <row r="311" spans="1:14">
      <c r="A311" t="s">
        <v>96</v>
      </c>
      <c r="B311" t="s">
        <v>53</v>
      </c>
      <c r="C311" t="s">
        <v>20</v>
      </c>
      <c r="D311" t="str">
        <f t="shared" si="4"/>
        <v>Transport equipmentHard coal (if no detail)</v>
      </c>
      <c r="E311" t="s">
        <v>97</v>
      </c>
      <c r="F311" t="s">
        <v>98</v>
      </c>
      <c r="L311" t="s">
        <v>173</v>
      </c>
      <c r="M311" t="s">
        <v>97</v>
      </c>
      <c r="N311" t="s">
        <v>98</v>
      </c>
    </row>
    <row r="312" spans="1:14">
      <c r="A312" t="s">
        <v>96</v>
      </c>
      <c r="B312" t="s">
        <v>53</v>
      </c>
      <c r="C312" t="s">
        <v>20</v>
      </c>
      <c r="D312" t="str">
        <f t="shared" si="4"/>
        <v>Transport equipmentHard coal (if no detail)</v>
      </c>
      <c r="E312" t="s">
        <v>97</v>
      </c>
      <c r="F312" t="s">
        <v>98</v>
      </c>
      <c r="L312" t="s">
        <v>173</v>
      </c>
      <c r="M312" t="s">
        <v>97</v>
      </c>
      <c r="N312" t="s">
        <v>98</v>
      </c>
    </row>
    <row r="313" spans="1:14">
      <c r="A313" t="s">
        <v>96</v>
      </c>
      <c r="B313" t="s">
        <v>53</v>
      </c>
      <c r="C313" t="s">
        <v>22</v>
      </c>
      <c r="D313" t="str">
        <f t="shared" si="4"/>
        <v>Transport equipmentOther bituminous coal</v>
      </c>
      <c r="L313" t="s">
        <v>173</v>
      </c>
      <c r="M313" t="s">
        <v>97</v>
      </c>
      <c r="N313" t="s">
        <v>98</v>
      </c>
    </row>
    <row r="314" spans="1:14">
      <c r="A314" t="s">
        <v>96</v>
      </c>
      <c r="B314" t="s">
        <v>53</v>
      </c>
      <c r="C314" t="s">
        <v>22</v>
      </c>
      <c r="D314" t="str">
        <f t="shared" si="4"/>
        <v>Transport equipmentOther bituminous coal</v>
      </c>
      <c r="L314" t="s">
        <v>174</v>
      </c>
      <c r="M314" t="s">
        <v>97</v>
      </c>
      <c r="N314" t="s">
        <v>98</v>
      </c>
    </row>
    <row r="315" spans="1:14">
      <c r="A315" t="s">
        <v>96</v>
      </c>
      <c r="B315" t="s">
        <v>53</v>
      </c>
      <c r="C315" t="s">
        <v>22</v>
      </c>
      <c r="D315" t="str">
        <f t="shared" si="4"/>
        <v>Transport equipmentOther bituminous coal</v>
      </c>
      <c r="E315" t="s">
        <v>107</v>
      </c>
      <c r="F315" t="s">
        <v>108</v>
      </c>
      <c r="L315" t="s">
        <v>174</v>
      </c>
      <c r="M315" t="s">
        <v>97</v>
      </c>
      <c r="N315" t="s">
        <v>98</v>
      </c>
    </row>
    <row r="316" spans="1:14">
      <c r="A316" t="s">
        <v>96</v>
      </c>
      <c r="B316" t="s">
        <v>53</v>
      </c>
      <c r="C316" t="s">
        <v>22</v>
      </c>
      <c r="D316" t="str">
        <f t="shared" si="4"/>
        <v>Transport equipmentOther bituminous coal</v>
      </c>
      <c r="E316" t="s">
        <v>107</v>
      </c>
      <c r="F316" t="s">
        <v>108</v>
      </c>
      <c r="L316" t="s">
        <v>174</v>
      </c>
      <c r="M316" t="s">
        <v>97</v>
      </c>
      <c r="N316" t="s">
        <v>98</v>
      </c>
    </row>
    <row r="317" spans="1:14">
      <c r="A317" t="s">
        <v>96</v>
      </c>
      <c r="B317" t="s">
        <v>53</v>
      </c>
      <c r="C317" t="s">
        <v>22</v>
      </c>
      <c r="D317" t="str">
        <f t="shared" si="4"/>
        <v>Transport equipmentOther bituminous coal</v>
      </c>
      <c r="E317" t="s">
        <v>107</v>
      </c>
      <c r="F317" t="s">
        <v>108</v>
      </c>
      <c r="L317" t="s">
        <v>175</v>
      </c>
      <c r="M317" t="s">
        <v>97</v>
      </c>
      <c r="N317" t="s">
        <v>98</v>
      </c>
    </row>
    <row r="318" spans="1:14">
      <c r="A318" t="s">
        <v>96</v>
      </c>
      <c r="B318" t="s">
        <v>53</v>
      </c>
      <c r="C318" t="s">
        <v>22</v>
      </c>
      <c r="D318" t="str">
        <f t="shared" si="4"/>
        <v>Transport equipmentOther bituminous coal</v>
      </c>
      <c r="E318" t="s">
        <v>97</v>
      </c>
      <c r="F318" t="s">
        <v>98</v>
      </c>
      <c r="L318" t="s">
        <v>175</v>
      </c>
      <c r="M318" t="s">
        <v>97</v>
      </c>
      <c r="N318" t="s">
        <v>98</v>
      </c>
    </row>
    <row r="319" spans="1:14">
      <c r="A319" t="s">
        <v>96</v>
      </c>
      <c r="B319" t="s">
        <v>53</v>
      </c>
      <c r="C319" t="s">
        <v>22</v>
      </c>
      <c r="D319" t="str">
        <f t="shared" si="4"/>
        <v>Transport equipmentOther bituminous coal</v>
      </c>
      <c r="E319" t="s">
        <v>97</v>
      </c>
      <c r="F319" t="s">
        <v>98</v>
      </c>
      <c r="L319" t="s">
        <v>175</v>
      </c>
      <c r="M319" t="s">
        <v>97</v>
      </c>
      <c r="N319" t="s">
        <v>98</v>
      </c>
    </row>
    <row r="320" spans="1:14">
      <c r="A320" t="s">
        <v>96</v>
      </c>
      <c r="B320" t="s">
        <v>53</v>
      </c>
      <c r="C320" t="s">
        <v>22</v>
      </c>
      <c r="D320" t="str">
        <f t="shared" si="4"/>
        <v>Transport equipmentOther bituminous coal</v>
      </c>
      <c r="E320" t="s">
        <v>97</v>
      </c>
      <c r="F320" t="s">
        <v>98</v>
      </c>
      <c r="L320" t="s">
        <v>176</v>
      </c>
      <c r="M320" t="s">
        <v>97</v>
      </c>
      <c r="N320" t="s">
        <v>98</v>
      </c>
    </row>
    <row r="321" spans="1:14">
      <c r="A321" t="s">
        <v>96</v>
      </c>
      <c r="B321" t="s">
        <v>53</v>
      </c>
      <c r="C321" t="s">
        <v>27</v>
      </c>
      <c r="D321" t="str">
        <f t="shared" si="4"/>
        <v>Transport equipmentCoke oven coke</v>
      </c>
      <c r="L321" t="s">
        <v>176</v>
      </c>
      <c r="M321" t="s">
        <v>97</v>
      </c>
      <c r="N321" t="s">
        <v>98</v>
      </c>
    </row>
    <row r="322" spans="1:14">
      <c r="A322" t="s">
        <v>96</v>
      </c>
      <c r="B322" t="s">
        <v>53</v>
      </c>
      <c r="C322" t="s">
        <v>27</v>
      </c>
      <c r="D322" t="str">
        <f t="shared" si="4"/>
        <v>Transport equipmentCoke oven coke</v>
      </c>
      <c r="L322" t="s">
        <v>176</v>
      </c>
      <c r="M322" t="s">
        <v>97</v>
      </c>
      <c r="N322" t="s">
        <v>98</v>
      </c>
    </row>
    <row r="323" spans="1:14">
      <c r="A323" t="s">
        <v>96</v>
      </c>
      <c r="B323" t="s">
        <v>53</v>
      </c>
      <c r="C323" t="s">
        <v>27</v>
      </c>
      <c r="D323" t="str">
        <f t="shared" ref="D323:D386" si="5">B323&amp;C323</f>
        <v>Transport equipmentCoke oven coke</v>
      </c>
      <c r="E323" t="s">
        <v>107</v>
      </c>
      <c r="F323" t="s">
        <v>108</v>
      </c>
      <c r="L323" t="s">
        <v>177</v>
      </c>
      <c r="M323" t="s">
        <v>97</v>
      </c>
      <c r="N323" t="s">
        <v>98</v>
      </c>
    </row>
    <row r="324" spans="1:14">
      <c r="A324" t="s">
        <v>96</v>
      </c>
      <c r="B324" t="s">
        <v>53</v>
      </c>
      <c r="C324" t="s">
        <v>27</v>
      </c>
      <c r="D324" t="str">
        <f t="shared" si="5"/>
        <v>Transport equipmentCoke oven coke</v>
      </c>
      <c r="E324" t="s">
        <v>107</v>
      </c>
      <c r="F324" t="s">
        <v>108</v>
      </c>
      <c r="L324" t="s">
        <v>177</v>
      </c>
      <c r="M324" t="s">
        <v>97</v>
      </c>
      <c r="N324" t="s">
        <v>98</v>
      </c>
    </row>
    <row r="325" spans="1:14">
      <c r="A325" t="s">
        <v>96</v>
      </c>
      <c r="B325" t="s">
        <v>53</v>
      </c>
      <c r="C325" t="s">
        <v>27</v>
      </c>
      <c r="D325" t="str">
        <f t="shared" si="5"/>
        <v>Transport equipmentCoke oven coke</v>
      </c>
      <c r="E325" t="s">
        <v>107</v>
      </c>
      <c r="F325" t="s">
        <v>108</v>
      </c>
      <c r="L325" t="s">
        <v>177</v>
      </c>
      <c r="M325" t="s">
        <v>97</v>
      </c>
      <c r="N325" t="s">
        <v>98</v>
      </c>
    </row>
    <row r="326" spans="1:14">
      <c r="A326" t="s">
        <v>96</v>
      </c>
      <c r="B326" t="s">
        <v>53</v>
      </c>
      <c r="C326" t="s">
        <v>27</v>
      </c>
      <c r="D326" t="str">
        <f t="shared" si="5"/>
        <v>Transport equipmentCoke oven coke</v>
      </c>
      <c r="E326" t="s">
        <v>97</v>
      </c>
      <c r="F326" t="s">
        <v>98</v>
      </c>
      <c r="L326" t="s">
        <v>178</v>
      </c>
      <c r="M326" t="s">
        <v>97</v>
      </c>
      <c r="N326" t="s">
        <v>98</v>
      </c>
    </row>
    <row r="327" spans="1:14">
      <c r="A327" t="s">
        <v>96</v>
      </c>
      <c r="B327" t="s">
        <v>53</v>
      </c>
      <c r="C327" t="s">
        <v>27</v>
      </c>
      <c r="D327" t="str">
        <f t="shared" si="5"/>
        <v>Transport equipmentCoke oven coke</v>
      </c>
      <c r="E327" t="s">
        <v>97</v>
      </c>
      <c r="F327" t="s">
        <v>98</v>
      </c>
      <c r="L327" t="s">
        <v>178</v>
      </c>
      <c r="M327" t="s">
        <v>97</v>
      </c>
      <c r="N327" t="s">
        <v>98</v>
      </c>
    </row>
    <row r="328" spans="1:14">
      <c r="A328" t="s">
        <v>96</v>
      </c>
      <c r="B328" t="s">
        <v>53</v>
      </c>
      <c r="C328" t="s">
        <v>27</v>
      </c>
      <c r="D328" t="str">
        <f t="shared" si="5"/>
        <v>Transport equipmentCoke oven coke</v>
      </c>
      <c r="E328" t="s">
        <v>97</v>
      </c>
      <c r="F328" t="s">
        <v>98</v>
      </c>
      <c r="L328" t="s">
        <v>178</v>
      </c>
      <c r="M328" t="s">
        <v>97</v>
      </c>
      <c r="N328" t="s">
        <v>98</v>
      </c>
    </row>
    <row r="329" spans="1:14">
      <c r="A329" t="s">
        <v>96</v>
      </c>
      <c r="B329" t="s">
        <v>53</v>
      </c>
      <c r="C329" t="s">
        <v>21</v>
      </c>
      <c r="D329" t="str">
        <f t="shared" si="5"/>
        <v>Transport equipmentNatural gas</v>
      </c>
      <c r="L329" t="s">
        <v>180</v>
      </c>
      <c r="M329" t="s">
        <v>97</v>
      </c>
      <c r="N329" t="s">
        <v>98</v>
      </c>
    </row>
    <row r="330" spans="1:14">
      <c r="A330" t="s">
        <v>96</v>
      </c>
      <c r="B330" t="s">
        <v>53</v>
      </c>
      <c r="C330" t="s">
        <v>21</v>
      </c>
      <c r="D330" t="str">
        <f t="shared" si="5"/>
        <v>Transport equipmentNatural gas</v>
      </c>
      <c r="L330" t="s">
        <v>180</v>
      </c>
      <c r="M330" t="s">
        <v>97</v>
      </c>
      <c r="N330" t="s">
        <v>98</v>
      </c>
    </row>
    <row r="331" spans="1:14">
      <c r="A331" t="s">
        <v>96</v>
      </c>
      <c r="B331" t="s">
        <v>53</v>
      </c>
      <c r="C331" t="s">
        <v>21</v>
      </c>
      <c r="D331" t="str">
        <f t="shared" si="5"/>
        <v>Transport equipmentNatural gas</v>
      </c>
      <c r="E331" t="s">
        <v>107</v>
      </c>
      <c r="F331" t="s">
        <v>108</v>
      </c>
      <c r="L331" t="s">
        <v>180</v>
      </c>
      <c r="M331" t="s">
        <v>97</v>
      </c>
      <c r="N331" t="s">
        <v>98</v>
      </c>
    </row>
    <row r="332" spans="1:14">
      <c r="A332" t="s">
        <v>96</v>
      </c>
      <c r="B332" t="s">
        <v>53</v>
      </c>
      <c r="C332" t="s">
        <v>21</v>
      </c>
      <c r="D332" t="str">
        <f t="shared" si="5"/>
        <v>Transport equipmentNatural gas</v>
      </c>
      <c r="E332" t="s">
        <v>107</v>
      </c>
      <c r="F332" t="s">
        <v>108</v>
      </c>
      <c r="L332" t="s">
        <v>182</v>
      </c>
      <c r="M332" t="s">
        <v>97</v>
      </c>
      <c r="N332" t="s">
        <v>98</v>
      </c>
    </row>
    <row r="333" spans="1:14">
      <c r="A333" t="s">
        <v>96</v>
      </c>
      <c r="B333" t="s">
        <v>53</v>
      </c>
      <c r="C333" t="s">
        <v>21</v>
      </c>
      <c r="D333" t="str">
        <f t="shared" si="5"/>
        <v>Transport equipmentNatural gas</v>
      </c>
      <c r="E333" t="s">
        <v>107</v>
      </c>
      <c r="F333" t="s">
        <v>108</v>
      </c>
      <c r="L333" t="s">
        <v>182</v>
      </c>
      <c r="M333" t="s">
        <v>97</v>
      </c>
      <c r="N333" t="s">
        <v>98</v>
      </c>
    </row>
    <row r="334" spans="1:14">
      <c r="A334" t="s">
        <v>96</v>
      </c>
      <c r="B334" t="s">
        <v>53</v>
      </c>
      <c r="C334" t="s">
        <v>21</v>
      </c>
      <c r="D334" t="str">
        <f t="shared" si="5"/>
        <v>Transport equipmentNatural gas</v>
      </c>
      <c r="E334" t="s">
        <v>97</v>
      </c>
      <c r="F334" t="s">
        <v>98</v>
      </c>
      <c r="L334" t="s">
        <v>182</v>
      </c>
      <c r="M334" t="s">
        <v>97</v>
      </c>
      <c r="N334" t="s">
        <v>98</v>
      </c>
    </row>
    <row r="335" spans="1:14">
      <c r="A335" t="s">
        <v>96</v>
      </c>
      <c r="B335" t="s">
        <v>53</v>
      </c>
      <c r="C335" t="s">
        <v>21</v>
      </c>
      <c r="D335" t="str">
        <f t="shared" si="5"/>
        <v>Transport equipmentNatural gas</v>
      </c>
      <c r="E335" t="s">
        <v>97</v>
      </c>
      <c r="F335" t="s">
        <v>98</v>
      </c>
      <c r="L335" t="s">
        <v>183</v>
      </c>
      <c r="M335" t="s">
        <v>97</v>
      </c>
      <c r="N335" t="s">
        <v>98</v>
      </c>
    </row>
    <row r="336" spans="1:14">
      <c r="A336" t="s">
        <v>96</v>
      </c>
      <c r="B336" t="s">
        <v>53</v>
      </c>
      <c r="C336" t="s">
        <v>21</v>
      </c>
      <c r="D336" t="str">
        <f t="shared" si="5"/>
        <v>Transport equipmentNatural gas</v>
      </c>
      <c r="E336" t="s">
        <v>97</v>
      </c>
      <c r="F336" t="s">
        <v>98</v>
      </c>
      <c r="L336" t="s">
        <v>183</v>
      </c>
      <c r="M336" t="s">
        <v>97</v>
      </c>
      <c r="N336" t="s">
        <v>98</v>
      </c>
    </row>
    <row r="337" spans="1:14">
      <c r="A337" t="s">
        <v>96</v>
      </c>
      <c r="B337" t="s">
        <v>53</v>
      </c>
      <c r="C337" t="s">
        <v>70</v>
      </c>
      <c r="D337" t="str">
        <f t="shared" si="5"/>
        <v>Transport equipmentKerosene type jet fuel excl. biofuels</v>
      </c>
      <c r="L337" t="s">
        <v>183</v>
      </c>
      <c r="M337" t="s">
        <v>97</v>
      </c>
      <c r="N337" t="s">
        <v>98</v>
      </c>
    </row>
    <row r="338" spans="1:14">
      <c r="A338" t="s">
        <v>96</v>
      </c>
      <c r="B338" t="s">
        <v>53</v>
      </c>
      <c r="C338" t="s">
        <v>70</v>
      </c>
      <c r="D338" t="str">
        <f t="shared" si="5"/>
        <v>Transport equipmentKerosene type jet fuel excl. biofuels</v>
      </c>
      <c r="L338" t="s">
        <v>184</v>
      </c>
      <c r="M338" t="s">
        <v>97</v>
      </c>
      <c r="N338" t="s">
        <v>98</v>
      </c>
    </row>
    <row r="339" spans="1:14">
      <c r="A339" t="s">
        <v>96</v>
      </c>
      <c r="B339" t="s">
        <v>53</v>
      </c>
      <c r="C339" t="s">
        <v>70</v>
      </c>
      <c r="D339" t="str">
        <f t="shared" si="5"/>
        <v>Transport equipmentKerosene type jet fuel excl. biofuels</v>
      </c>
      <c r="E339" t="s">
        <v>109</v>
      </c>
      <c r="F339" t="s">
        <v>110</v>
      </c>
      <c r="L339" t="s">
        <v>184</v>
      </c>
      <c r="M339" t="s">
        <v>97</v>
      </c>
      <c r="N339" t="s">
        <v>98</v>
      </c>
    </row>
    <row r="340" spans="1:14">
      <c r="A340" t="s">
        <v>96</v>
      </c>
      <c r="B340" t="s">
        <v>53</v>
      </c>
      <c r="C340" t="s">
        <v>70</v>
      </c>
      <c r="D340" t="str">
        <f t="shared" si="5"/>
        <v>Transport equipmentKerosene type jet fuel excl. biofuels</v>
      </c>
      <c r="E340" t="s">
        <v>109</v>
      </c>
      <c r="F340" t="s">
        <v>110</v>
      </c>
      <c r="L340" t="s">
        <v>184</v>
      </c>
      <c r="M340" t="s">
        <v>97</v>
      </c>
      <c r="N340" t="s">
        <v>98</v>
      </c>
    </row>
    <row r="341" spans="1:14">
      <c r="A341" t="s">
        <v>96</v>
      </c>
      <c r="B341" t="s">
        <v>53</v>
      </c>
      <c r="C341" t="s">
        <v>70</v>
      </c>
      <c r="D341" t="str">
        <f t="shared" si="5"/>
        <v>Transport equipmentKerosene type jet fuel excl. biofuels</v>
      </c>
      <c r="E341" t="s">
        <v>109</v>
      </c>
      <c r="F341" t="s">
        <v>110</v>
      </c>
      <c r="L341" t="s">
        <v>185</v>
      </c>
      <c r="M341" t="s">
        <v>97</v>
      </c>
      <c r="N341" t="s">
        <v>98</v>
      </c>
    </row>
    <row r="342" spans="1:14">
      <c r="A342" t="s">
        <v>96</v>
      </c>
      <c r="B342" t="s">
        <v>53</v>
      </c>
      <c r="C342" t="s">
        <v>61</v>
      </c>
      <c r="D342" t="str">
        <f t="shared" si="5"/>
        <v>Transport equipmentOther kerosene</v>
      </c>
      <c r="L342" t="s">
        <v>185</v>
      </c>
      <c r="M342" t="s">
        <v>97</v>
      </c>
      <c r="N342" t="s">
        <v>98</v>
      </c>
    </row>
    <row r="343" spans="1:14">
      <c r="A343" t="s">
        <v>96</v>
      </c>
      <c r="B343" t="s">
        <v>53</v>
      </c>
      <c r="C343" t="s">
        <v>61</v>
      </c>
      <c r="D343" t="str">
        <f t="shared" si="5"/>
        <v>Transport equipmentOther kerosene</v>
      </c>
      <c r="L343" t="s">
        <v>185</v>
      </c>
      <c r="M343" t="s">
        <v>97</v>
      </c>
      <c r="N343" t="s">
        <v>98</v>
      </c>
    </row>
    <row r="344" spans="1:14">
      <c r="A344" t="s">
        <v>96</v>
      </c>
      <c r="B344" t="s">
        <v>53</v>
      </c>
      <c r="C344" t="s">
        <v>61</v>
      </c>
      <c r="D344" t="str">
        <f t="shared" si="5"/>
        <v>Transport equipmentOther kerosene</v>
      </c>
      <c r="E344" t="s">
        <v>111</v>
      </c>
      <c r="F344" t="s">
        <v>112</v>
      </c>
      <c r="L344" t="s">
        <v>186</v>
      </c>
      <c r="M344" t="s">
        <v>97</v>
      </c>
      <c r="N344" t="s">
        <v>98</v>
      </c>
    </row>
    <row r="345" spans="1:14">
      <c r="A345" t="s">
        <v>96</v>
      </c>
      <c r="B345" t="s">
        <v>53</v>
      </c>
      <c r="C345" t="s">
        <v>61</v>
      </c>
      <c r="D345" t="str">
        <f t="shared" si="5"/>
        <v>Transport equipmentOther kerosene</v>
      </c>
      <c r="E345" t="s">
        <v>111</v>
      </c>
      <c r="F345" t="s">
        <v>112</v>
      </c>
      <c r="L345" t="s">
        <v>186</v>
      </c>
      <c r="M345" t="s">
        <v>97</v>
      </c>
      <c r="N345" t="s">
        <v>98</v>
      </c>
    </row>
    <row r="346" spans="1:14">
      <c r="A346" t="s">
        <v>96</v>
      </c>
      <c r="B346" t="s">
        <v>53</v>
      </c>
      <c r="C346" t="s">
        <v>61</v>
      </c>
      <c r="D346" t="str">
        <f t="shared" si="5"/>
        <v>Transport equipmentOther kerosene</v>
      </c>
      <c r="E346" t="s">
        <v>111</v>
      </c>
      <c r="F346" t="s">
        <v>112</v>
      </c>
      <c r="L346" t="s">
        <v>186</v>
      </c>
      <c r="M346" t="s">
        <v>97</v>
      </c>
      <c r="N346" t="s">
        <v>98</v>
      </c>
    </row>
    <row r="347" spans="1:14">
      <c r="A347" t="s">
        <v>96</v>
      </c>
      <c r="B347" t="s">
        <v>53</v>
      </c>
      <c r="C347" t="s">
        <v>90</v>
      </c>
      <c r="D347" t="str">
        <f t="shared" si="5"/>
        <v>Transport equipmentAviation gasoline</v>
      </c>
      <c r="L347" t="s">
        <v>187</v>
      </c>
      <c r="M347" t="s">
        <v>97</v>
      </c>
      <c r="N347" t="s">
        <v>98</v>
      </c>
    </row>
    <row r="348" spans="1:14">
      <c r="A348" t="s">
        <v>96</v>
      </c>
      <c r="B348" t="s">
        <v>53</v>
      </c>
      <c r="C348" t="s">
        <v>90</v>
      </c>
      <c r="D348" t="str">
        <f t="shared" si="5"/>
        <v>Transport equipmentAviation gasoline</v>
      </c>
      <c r="L348" t="s">
        <v>187</v>
      </c>
      <c r="M348" t="s">
        <v>97</v>
      </c>
      <c r="N348" t="s">
        <v>98</v>
      </c>
    </row>
    <row r="349" spans="1:14">
      <c r="A349" t="s">
        <v>96</v>
      </c>
      <c r="B349" t="s">
        <v>53</v>
      </c>
      <c r="C349" t="s">
        <v>90</v>
      </c>
      <c r="D349" t="str">
        <f t="shared" si="5"/>
        <v>Transport equipmentAviation gasoline</v>
      </c>
      <c r="E349" t="s">
        <v>109</v>
      </c>
      <c r="F349" t="s">
        <v>110</v>
      </c>
      <c r="L349" t="s">
        <v>187</v>
      </c>
      <c r="M349" t="s">
        <v>97</v>
      </c>
      <c r="N349" t="s">
        <v>98</v>
      </c>
    </row>
    <row r="350" spans="1:14">
      <c r="A350" t="s">
        <v>96</v>
      </c>
      <c r="B350" t="s">
        <v>53</v>
      </c>
      <c r="C350" t="s">
        <v>90</v>
      </c>
      <c r="D350" t="str">
        <f t="shared" si="5"/>
        <v>Transport equipmentAviation gasoline</v>
      </c>
      <c r="E350" t="s">
        <v>109</v>
      </c>
      <c r="F350" t="s">
        <v>110</v>
      </c>
      <c r="L350" t="s">
        <v>189</v>
      </c>
      <c r="M350" t="s">
        <v>97</v>
      </c>
      <c r="N350" t="s">
        <v>98</v>
      </c>
    </row>
    <row r="351" spans="1:14">
      <c r="A351" t="s">
        <v>96</v>
      </c>
      <c r="B351" t="s">
        <v>53</v>
      </c>
      <c r="C351" t="s">
        <v>90</v>
      </c>
      <c r="D351" t="str">
        <f t="shared" si="5"/>
        <v>Transport equipmentAviation gasoline</v>
      </c>
      <c r="E351" t="s">
        <v>109</v>
      </c>
      <c r="F351" t="s">
        <v>110</v>
      </c>
      <c r="L351" t="s">
        <v>189</v>
      </c>
      <c r="M351" t="s">
        <v>97</v>
      </c>
      <c r="N351" t="s">
        <v>98</v>
      </c>
    </row>
    <row r="352" spans="1:14">
      <c r="A352" t="s">
        <v>96</v>
      </c>
      <c r="B352" t="s">
        <v>53</v>
      </c>
      <c r="C352" t="s">
        <v>19</v>
      </c>
      <c r="D352" t="str">
        <f t="shared" si="5"/>
        <v>Transport equipmentGas/diesel oil excl. biofuels</v>
      </c>
      <c r="L352" t="s">
        <v>189</v>
      </c>
      <c r="M352" t="s">
        <v>97</v>
      </c>
      <c r="N352" t="s">
        <v>98</v>
      </c>
    </row>
    <row r="353" spans="1:14">
      <c r="A353" t="s">
        <v>96</v>
      </c>
      <c r="B353" t="s">
        <v>53</v>
      </c>
      <c r="C353" t="s">
        <v>19</v>
      </c>
      <c r="D353" t="str">
        <f t="shared" si="5"/>
        <v>Transport equipmentGas/diesel oil excl. biofuels</v>
      </c>
      <c r="L353" t="s">
        <v>191</v>
      </c>
      <c r="M353" t="s">
        <v>97</v>
      </c>
      <c r="N353" t="s">
        <v>98</v>
      </c>
    </row>
    <row r="354" spans="1:14">
      <c r="A354" t="s">
        <v>96</v>
      </c>
      <c r="B354" t="s">
        <v>53</v>
      </c>
      <c r="C354" t="s">
        <v>19</v>
      </c>
      <c r="D354" t="str">
        <f t="shared" si="5"/>
        <v>Transport equipmentGas/diesel oil excl. biofuels</v>
      </c>
      <c r="E354" t="s">
        <v>99</v>
      </c>
      <c r="F354" t="s">
        <v>100</v>
      </c>
      <c r="L354" t="s">
        <v>191</v>
      </c>
      <c r="M354" t="s">
        <v>97</v>
      </c>
      <c r="N354" t="s">
        <v>98</v>
      </c>
    </row>
    <row r="355" spans="1:14">
      <c r="A355" t="s">
        <v>96</v>
      </c>
      <c r="B355" t="s">
        <v>53</v>
      </c>
      <c r="C355" t="s">
        <v>19</v>
      </c>
      <c r="D355" t="str">
        <f t="shared" si="5"/>
        <v>Transport equipmentGas/diesel oil excl. biofuels</v>
      </c>
      <c r="E355" t="s">
        <v>99</v>
      </c>
      <c r="F355" t="s">
        <v>100</v>
      </c>
      <c r="L355" t="s">
        <v>191</v>
      </c>
      <c r="M355" t="s">
        <v>97</v>
      </c>
      <c r="N355" t="s">
        <v>98</v>
      </c>
    </row>
    <row r="356" spans="1:14">
      <c r="A356" t="s">
        <v>96</v>
      </c>
      <c r="B356" t="s">
        <v>53</v>
      </c>
      <c r="C356" t="s">
        <v>19</v>
      </c>
      <c r="D356" t="str">
        <f t="shared" si="5"/>
        <v>Transport equipmentGas/diesel oil excl. biofuels</v>
      </c>
      <c r="E356" t="s">
        <v>99</v>
      </c>
      <c r="F356" t="s">
        <v>100</v>
      </c>
      <c r="L356" t="s">
        <v>192</v>
      </c>
      <c r="M356" t="s">
        <v>97</v>
      </c>
      <c r="N356" t="s">
        <v>98</v>
      </c>
    </row>
    <row r="357" spans="1:14">
      <c r="A357" t="s">
        <v>96</v>
      </c>
      <c r="B357" t="s">
        <v>53</v>
      </c>
      <c r="C357" t="s">
        <v>18</v>
      </c>
      <c r="D357" t="str">
        <f t="shared" si="5"/>
        <v>Transport equipmentFuel oil</v>
      </c>
      <c r="L357" t="s">
        <v>192</v>
      </c>
      <c r="M357" t="s">
        <v>97</v>
      </c>
      <c r="N357" t="s">
        <v>98</v>
      </c>
    </row>
    <row r="358" spans="1:14">
      <c r="A358" t="s">
        <v>96</v>
      </c>
      <c r="B358" t="s">
        <v>53</v>
      </c>
      <c r="C358" t="s">
        <v>18</v>
      </c>
      <c r="D358" t="str">
        <f t="shared" si="5"/>
        <v>Transport equipmentFuel oil</v>
      </c>
      <c r="L358" t="s">
        <v>192</v>
      </c>
      <c r="M358" t="s">
        <v>97</v>
      </c>
      <c r="N358" t="s">
        <v>98</v>
      </c>
    </row>
    <row r="359" spans="1:14">
      <c r="A359" t="s">
        <v>96</v>
      </c>
      <c r="B359" t="s">
        <v>53</v>
      </c>
      <c r="C359" t="s">
        <v>18</v>
      </c>
      <c r="D359" t="str">
        <f t="shared" si="5"/>
        <v>Transport equipmentFuel oil</v>
      </c>
      <c r="E359" t="s">
        <v>107</v>
      </c>
      <c r="F359" t="s">
        <v>108</v>
      </c>
      <c r="L359" t="s">
        <v>193</v>
      </c>
      <c r="M359" t="s">
        <v>97</v>
      </c>
      <c r="N359" t="s">
        <v>98</v>
      </c>
    </row>
    <row r="360" spans="1:14">
      <c r="A360" t="s">
        <v>96</v>
      </c>
      <c r="B360" t="s">
        <v>53</v>
      </c>
      <c r="C360" t="s">
        <v>18</v>
      </c>
      <c r="D360" t="str">
        <f t="shared" si="5"/>
        <v>Transport equipmentFuel oil</v>
      </c>
      <c r="E360" t="s">
        <v>107</v>
      </c>
      <c r="F360" t="s">
        <v>108</v>
      </c>
      <c r="L360" t="s">
        <v>193</v>
      </c>
      <c r="M360" t="s">
        <v>97</v>
      </c>
      <c r="N360" t="s">
        <v>98</v>
      </c>
    </row>
    <row r="361" spans="1:14">
      <c r="A361" t="s">
        <v>96</v>
      </c>
      <c r="B361" t="s">
        <v>53</v>
      </c>
      <c r="C361" t="s">
        <v>18</v>
      </c>
      <c r="D361" t="str">
        <f t="shared" si="5"/>
        <v>Transport equipmentFuel oil</v>
      </c>
      <c r="E361" t="s">
        <v>107</v>
      </c>
      <c r="F361" t="s">
        <v>108</v>
      </c>
      <c r="L361" t="s">
        <v>193</v>
      </c>
      <c r="M361" t="s">
        <v>97</v>
      </c>
      <c r="N361" t="s">
        <v>98</v>
      </c>
    </row>
    <row r="362" spans="1:14">
      <c r="A362" t="s">
        <v>96</v>
      </c>
      <c r="B362" t="s">
        <v>53</v>
      </c>
      <c r="C362" t="s">
        <v>18</v>
      </c>
      <c r="D362" t="str">
        <f t="shared" si="5"/>
        <v>Transport equipmentFuel oil</v>
      </c>
      <c r="E362" t="s">
        <v>97</v>
      </c>
      <c r="F362" t="s">
        <v>98</v>
      </c>
      <c r="L362" t="s">
        <v>194</v>
      </c>
      <c r="M362" t="s">
        <v>97</v>
      </c>
      <c r="N362" t="s">
        <v>98</v>
      </c>
    </row>
    <row r="363" spans="1:14">
      <c r="A363" t="s">
        <v>96</v>
      </c>
      <c r="B363" t="s">
        <v>53</v>
      </c>
      <c r="C363" t="s">
        <v>18</v>
      </c>
      <c r="D363" t="str">
        <f t="shared" si="5"/>
        <v>Transport equipmentFuel oil</v>
      </c>
      <c r="E363" t="s">
        <v>97</v>
      </c>
      <c r="F363" t="s">
        <v>98</v>
      </c>
      <c r="L363" t="s">
        <v>194</v>
      </c>
      <c r="M363" t="s">
        <v>97</v>
      </c>
      <c r="N363" t="s">
        <v>98</v>
      </c>
    </row>
    <row r="364" spans="1:14">
      <c r="A364" t="s">
        <v>96</v>
      </c>
      <c r="B364" t="s">
        <v>53</v>
      </c>
      <c r="C364" t="s">
        <v>18</v>
      </c>
      <c r="D364" t="str">
        <f t="shared" si="5"/>
        <v>Transport equipmentFuel oil</v>
      </c>
      <c r="E364" t="s">
        <v>97</v>
      </c>
      <c r="F364" t="s">
        <v>98</v>
      </c>
      <c r="L364" t="s">
        <v>194</v>
      </c>
      <c r="M364" t="s">
        <v>97</v>
      </c>
      <c r="N364" t="s">
        <v>98</v>
      </c>
    </row>
    <row r="365" spans="1:14">
      <c r="A365" t="s">
        <v>96</v>
      </c>
      <c r="B365" t="s">
        <v>53</v>
      </c>
      <c r="C365" t="s">
        <v>17</v>
      </c>
      <c r="D365" t="str">
        <f t="shared" si="5"/>
        <v>Transport equipmentElectricity</v>
      </c>
      <c r="L365" t="s">
        <v>195</v>
      </c>
      <c r="M365" t="s">
        <v>97</v>
      </c>
      <c r="N365" t="s">
        <v>98</v>
      </c>
    </row>
    <row r="366" spans="1:14">
      <c r="A366" t="s">
        <v>96</v>
      </c>
      <c r="B366" t="s">
        <v>53</v>
      </c>
      <c r="C366" t="s">
        <v>17</v>
      </c>
      <c r="D366" t="str">
        <f t="shared" si="5"/>
        <v>Transport equipmentElectricity</v>
      </c>
      <c r="L366" t="s">
        <v>195</v>
      </c>
      <c r="M366" t="s">
        <v>97</v>
      </c>
      <c r="N366" t="s">
        <v>98</v>
      </c>
    </row>
    <row r="367" spans="1:14">
      <c r="A367" t="s">
        <v>96</v>
      </c>
      <c r="B367" t="s">
        <v>53</v>
      </c>
      <c r="C367" t="s">
        <v>17</v>
      </c>
      <c r="D367" t="str">
        <f t="shared" si="5"/>
        <v>Transport equipmentElectricity</v>
      </c>
      <c r="E367" t="s">
        <v>101</v>
      </c>
      <c r="F367" t="s">
        <v>102</v>
      </c>
      <c r="L367" t="s">
        <v>195</v>
      </c>
      <c r="M367" t="s">
        <v>97</v>
      </c>
      <c r="N367" t="s">
        <v>98</v>
      </c>
    </row>
    <row r="368" spans="1:14">
      <c r="A368" t="s">
        <v>96</v>
      </c>
      <c r="B368" t="s">
        <v>53</v>
      </c>
      <c r="C368" t="s">
        <v>17</v>
      </c>
      <c r="D368" t="str">
        <f t="shared" si="5"/>
        <v>Transport equipmentElectricity</v>
      </c>
      <c r="E368" t="s">
        <v>101</v>
      </c>
      <c r="F368" t="s">
        <v>102</v>
      </c>
      <c r="L368" t="s">
        <v>200</v>
      </c>
      <c r="M368" t="s">
        <v>97</v>
      </c>
      <c r="N368" t="s">
        <v>98</v>
      </c>
    </row>
    <row r="369" spans="1:14">
      <c r="A369" t="s">
        <v>96</v>
      </c>
      <c r="B369" t="s">
        <v>53</v>
      </c>
      <c r="C369" t="s">
        <v>17</v>
      </c>
      <c r="D369" t="str">
        <f t="shared" si="5"/>
        <v>Transport equipmentElectricity</v>
      </c>
      <c r="E369" t="s">
        <v>101</v>
      </c>
      <c r="F369" t="s">
        <v>102</v>
      </c>
      <c r="L369" t="s">
        <v>200</v>
      </c>
      <c r="M369" t="s">
        <v>97</v>
      </c>
      <c r="N369" t="s">
        <v>98</v>
      </c>
    </row>
    <row r="370" spans="1:14">
      <c r="A370" t="s">
        <v>96</v>
      </c>
      <c r="B370" t="s">
        <v>53</v>
      </c>
      <c r="C370" t="s">
        <v>17</v>
      </c>
      <c r="D370" t="str">
        <f t="shared" si="5"/>
        <v>Transport equipmentElectricity</v>
      </c>
      <c r="E370" t="s">
        <v>103</v>
      </c>
      <c r="F370" t="s">
        <v>104</v>
      </c>
      <c r="L370" t="s">
        <v>200</v>
      </c>
      <c r="M370" t="s">
        <v>97</v>
      </c>
      <c r="N370" t="s">
        <v>98</v>
      </c>
    </row>
    <row r="371" spans="1:14">
      <c r="A371" t="s">
        <v>96</v>
      </c>
      <c r="B371" t="s">
        <v>53</v>
      </c>
      <c r="C371" t="s">
        <v>17</v>
      </c>
      <c r="D371" t="str">
        <f t="shared" si="5"/>
        <v>Transport equipmentElectricity</v>
      </c>
      <c r="E371" t="s">
        <v>103</v>
      </c>
      <c r="F371" t="s">
        <v>104</v>
      </c>
      <c r="L371" t="s">
        <v>202</v>
      </c>
      <c r="M371" t="s">
        <v>97</v>
      </c>
      <c r="N371" t="s">
        <v>98</v>
      </c>
    </row>
    <row r="372" spans="1:14">
      <c r="A372" t="s">
        <v>96</v>
      </c>
      <c r="B372" t="s">
        <v>53</v>
      </c>
      <c r="C372" t="s">
        <v>17</v>
      </c>
      <c r="D372" t="str">
        <f t="shared" si="5"/>
        <v>Transport equipmentElectricity</v>
      </c>
      <c r="E372" t="s">
        <v>103</v>
      </c>
      <c r="F372" t="s">
        <v>104</v>
      </c>
      <c r="L372" t="s">
        <v>202</v>
      </c>
      <c r="M372" t="s">
        <v>97</v>
      </c>
      <c r="N372" t="s">
        <v>98</v>
      </c>
    </row>
    <row r="373" spans="1:14">
      <c r="A373" t="s">
        <v>96</v>
      </c>
      <c r="B373" t="s">
        <v>53</v>
      </c>
      <c r="C373" t="s">
        <v>17</v>
      </c>
      <c r="D373" t="str">
        <f t="shared" si="5"/>
        <v>Transport equipmentElectricity</v>
      </c>
      <c r="E373" t="s">
        <v>105</v>
      </c>
      <c r="F373" t="s">
        <v>106</v>
      </c>
      <c r="L373" t="s">
        <v>202</v>
      </c>
      <c r="M373" t="s">
        <v>97</v>
      </c>
      <c r="N373" t="s">
        <v>98</v>
      </c>
    </row>
    <row r="374" spans="1:14">
      <c r="A374" t="s">
        <v>96</v>
      </c>
      <c r="B374" t="s">
        <v>53</v>
      </c>
      <c r="C374" t="s">
        <v>17</v>
      </c>
      <c r="D374" t="str">
        <f t="shared" si="5"/>
        <v>Transport equipmentElectricity</v>
      </c>
      <c r="E374" t="s">
        <v>105</v>
      </c>
      <c r="F374" t="s">
        <v>106</v>
      </c>
      <c r="L374" t="s">
        <v>203</v>
      </c>
      <c r="M374" t="s">
        <v>97</v>
      </c>
      <c r="N374" t="s">
        <v>98</v>
      </c>
    </row>
    <row r="375" spans="1:14">
      <c r="A375" t="s">
        <v>96</v>
      </c>
      <c r="B375" t="s">
        <v>53</v>
      </c>
      <c r="C375" t="s">
        <v>17</v>
      </c>
      <c r="D375" t="str">
        <f t="shared" si="5"/>
        <v>Transport equipmentElectricity</v>
      </c>
      <c r="E375" t="s">
        <v>105</v>
      </c>
      <c r="F375" t="s">
        <v>106</v>
      </c>
      <c r="L375" t="s">
        <v>203</v>
      </c>
      <c r="M375" t="s">
        <v>97</v>
      </c>
      <c r="N375" t="s">
        <v>98</v>
      </c>
    </row>
    <row r="376" spans="1:14">
      <c r="A376" t="s">
        <v>96</v>
      </c>
      <c r="B376" t="s">
        <v>53</v>
      </c>
      <c r="C376" t="s">
        <v>45</v>
      </c>
      <c r="D376" t="str">
        <f t="shared" si="5"/>
        <v>Transport equipmentHeat</v>
      </c>
      <c r="L376" t="s">
        <v>203</v>
      </c>
      <c r="M376" t="s">
        <v>97</v>
      </c>
      <c r="N376" t="s">
        <v>98</v>
      </c>
    </row>
    <row r="377" spans="1:14">
      <c r="A377" t="s">
        <v>96</v>
      </c>
      <c r="B377" t="s">
        <v>53</v>
      </c>
      <c r="C377" t="s">
        <v>45</v>
      </c>
      <c r="D377" t="str">
        <f t="shared" si="5"/>
        <v>Transport equipmentHeat</v>
      </c>
      <c r="L377" t="s">
        <v>204</v>
      </c>
      <c r="M377" t="s">
        <v>97</v>
      </c>
      <c r="N377" t="s">
        <v>98</v>
      </c>
    </row>
    <row r="378" spans="1:14">
      <c r="A378" t="s">
        <v>96</v>
      </c>
      <c r="B378" t="s">
        <v>53</v>
      </c>
      <c r="C378" t="s">
        <v>45</v>
      </c>
      <c r="D378" t="str">
        <f t="shared" si="5"/>
        <v>Transport equipmentHeat</v>
      </c>
      <c r="E378" t="s">
        <v>107</v>
      </c>
      <c r="F378" t="s">
        <v>108</v>
      </c>
      <c r="L378" t="s">
        <v>204</v>
      </c>
      <c r="M378" t="s">
        <v>97</v>
      </c>
      <c r="N378" t="s">
        <v>98</v>
      </c>
    </row>
    <row r="379" spans="1:14">
      <c r="A379" t="s">
        <v>96</v>
      </c>
      <c r="B379" t="s">
        <v>53</v>
      </c>
      <c r="C379" t="s">
        <v>45</v>
      </c>
      <c r="D379" t="str">
        <f t="shared" si="5"/>
        <v>Transport equipmentHeat</v>
      </c>
      <c r="E379" t="s">
        <v>107</v>
      </c>
      <c r="F379" t="s">
        <v>108</v>
      </c>
      <c r="L379" t="s">
        <v>204</v>
      </c>
      <c r="M379" t="s">
        <v>97</v>
      </c>
      <c r="N379" t="s">
        <v>98</v>
      </c>
    </row>
    <row r="380" spans="1:14">
      <c r="A380" t="s">
        <v>96</v>
      </c>
      <c r="B380" t="s">
        <v>53</v>
      </c>
      <c r="C380" t="s">
        <v>45</v>
      </c>
      <c r="D380" t="str">
        <f t="shared" si="5"/>
        <v>Transport equipmentHeat</v>
      </c>
      <c r="E380" t="s">
        <v>107</v>
      </c>
      <c r="F380" t="s">
        <v>108</v>
      </c>
      <c r="L380" t="s">
        <v>205</v>
      </c>
      <c r="M380" t="s">
        <v>97</v>
      </c>
      <c r="N380" t="s">
        <v>98</v>
      </c>
    </row>
    <row r="381" spans="1:14">
      <c r="A381" t="s">
        <v>96</v>
      </c>
      <c r="B381" t="s">
        <v>53</v>
      </c>
      <c r="C381" t="s">
        <v>45</v>
      </c>
      <c r="D381" t="str">
        <f t="shared" si="5"/>
        <v>Transport equipmentHeat</v>
      </c>
      <c r="E381" t="s">
        <v>97</v>
      </c>
      <c r="F381" t="s">
        <v>98</v>
      </c>
      <c r="L381" t="s">
        <v>205</v>
      </c>
      <c r="M381" t="s">
        <v>97</v>
      </c>
      <c r="N381" t="s">
        <v>98</v>
      </c>
    </row>
    <row r="382" spans="1:14">
      <c r="A382" t="s">
        <v>96</v>
      </c>
      <c r="B382" t="s">
        <v>53</v>
      </c>
      <c r="C382" t="s">
        <v>45</v>
      </c>
      <c r="D382" t="str">
        <f t="shared" si="5"/>
        <v>Transport equipmentHeat</v>
      </c>
      <c r="E382" t="s">
        <v>97</v>
      </c>
      <c r="F382" t="s">
        <v>98</v>
      </c>
      <c r="L382" t="s">
        <v>205</v>
      </c>
      <c r="M382" t="s">
        <v>97</v>
      </c>
      <c r="N382" t="s">
        <v>98</v>
      </c>
    </row>
    <row r="383" spans="1:14">
      <c r="A383" t="s">
        <v>96</v>
      </c>
      <c r="B383" t="s">
        <v>53</v>
      </c>
      <c r="C383" t="s">
        <v>45</v>
      </c>
      <c r="D383" t="str">
        <f t="shared" si="5"/>
        <v>Transport equipmentHeat</v>
      </c>
      <c r="E383" t="s">
        <v>97</v>
      </c>
      <c r="F383" t="s">
        <v>98</v>
      </c>
      <c r="L383" t="s">
        <v>206</v>
      </c>
      <c r="M383" t="s">
        <v>97</v>
      </c>
      <c r="N383" t="s">
        <v>98</v>
      </c>
    </row>
    <row r="384" spans="1:14">
      <c r="A384" t="s">
        <v>96</v>
      </c>
      <c r="B384" t="s">
        <v>83</v>
      </c>
      <c r="C384" t="s">
        <v>22</v>
      </c>
      <c r="D384" t="str">
        <f t="shared" si="5"/>
        <v>MachineryOther bituminous coal</v>
      </c>
      <c r="L384" t="s">
        <v>206</v>
      </c>
      <c r="M384" t="s">
        <v>97</v>
      </c>
      <c r="N384" t="s">
        <v>98</v>
      </c>
    </row>
    <row r="385" spans="1:14">
      <c r="A385" t="s">
        <v>96</v>
      </c>
      <c r="B385" t="s">
        <v>83</v>
      </c>
      <c r="C385" t="s">
        <v>22</v>
      </c>
      <c r="D385" t="str">
        <f t="shared" si="5"/>
        <v>MachineryOther bituminous coal</v>
      </c>
      <c r="L385" t="s">
        <v>206</v>
      </c>
      <c r="M385" t="s">
        <v>97</v>
      </c>
      <c r="N385" t="s">
        <v>98</v>
      </c>
    </row>
    <row r="386" spans="1:14">
      <c r="A386" t="s">
        <v>96</v>
      </c>
      <c r="B386" t="s">
        <v>83</v>
      </c>
      <c r="C386" t="s">
        <v>22</v>
      </c>
      <c r="D386" t="str">
        <f t="shared" si="5"/>
        <v>MachineryOther bituminous coal</v>
      </c>
      <c r="E386" t="s">
        <v>107</v>
      </c>
      <c r="F386" t="s">
        <v>108</v>
      </c>
      <c r="L386" t="s">
        <v>207</v>
      </c>
      <c r="M386" t="s">
        <v>97</v>
      </c>
      <c r="N386" t="s">
        <v>98</v>
      </c>
    </row>
    <row r="387" spans="1:14">
      <c r="A387" t="s">
        <v>96</v>
      </c>
      <c r="B387" t="s">
        <v>83</v>
      </c>
      <c r="C387" t="s">
        <v>22</v>
      </c>
      <c r="D387" t="str">
        <f t="shared" ref="D387:D450" si="6">B387&amp;C387</f>
        <v>MachineryOther bituminous coal</v>
      </c>
      <c r="E387" t="s">
        <v>107</v>
      </c>
      <c r="F387" t="s">
        <v>108</v>
      </c>
      <c r="L387" t="s">
        <v>207</v>
      </c>
      <c r="M387" t="s">
        <v>97</v>
      </c>
      <c r="N387" t="s">
        <v>98</v>
      </c>
    </row>
    <row r="388" spans="1:14">
      <c r="A388" t="s">
        <v>96</v>
      </c>
      <c r="B388" t="s">
        <v>83</v>
      </c>
      <c r="C388" t="s">
        <v>22</v>
      </c>
      <c r="D388" t="str">
        <f t="shared" si="6"/>
        <v>MachineryOther bituminous coal</v>
      </c>
      <c r="E388" t="s">
        <v>107</v>
      </c>
      <c r="F388" t="s">
        <v>108</v>
      </c>
      <c r="L388" t="s">
        <v>207</v>
      </c>
      <c r="M388" t="s">
        <v>97</v>
      </c>
      <c r="N388" t="s">
        <v>98</v>
      </c>
    </row>
    <row r="389" spans="1:14">
      <c r="A389" t="s">
        <v>96</v>
      </c>
      <c r="B389" t="s">
        <v>83</v>
      </c>
      <c r="C389" t="s">
        <v>22</v>
      </c>
      <c r="D389" t="str">
        <f t="shared" si="6"/>
        <v>MachineryOther bituminous coal</v>
      </c>
      <c r="E389" t="s">
        <v>97</v>
      </c>
      <c r="F389" t="s">
        <v>98</v>
      </c>
      <c r="L389" t="s">
        <v>209</v>
      </c>
      <c r="M389" t="s">
        <v>97</v>
      </c>
      <c r="N389" t="s">
        <v>98</v>
      </c>
    </row>
    <row r="390" spans="1:14">
      <c r="A390" t="s">
        <v>96</v>
      </c>
      <c r="B390" t="s">
        <v>83</v>
      </c>
      <c r="C390" t="s">
        <v>22</v>
      </c>
      <c r="D390" t="str">
        <f t="shared" si="6"/>
        <v>MachineryOther bituminous coal</v>
      </c>
      <c r="E390" t="s">
        <v>97</v>
      </c>
      <c r="F390" t="s">
        <v>98</v>
      </c>
      <c r="L390" t="s">
        <v>209</v>
      </c>
      <c r="M390" t="s">
        <v>97</v>
      </c>
      <c r="N390" t="s">
        <v>98</v>
      </c>
    </row>
    <row r="391" spans="1:14">
      <c r="A391" t="s">
        <v>96</v>
      </c>
      <c r="B391" t="s">
        <v>83</v>
      </c>
      <c r="C391" t="s">
        <v>22</v>
      </c>
      <c r="D391" t="str">
        <f t="shared" si="6"/>
        <v>MachineryOther bituminous coal</v>
      </c>
      <c r="E391" t="s">
        <v>97</v>
      </c>
      <c r="F391" t="s">
        <v>98</v>
      </c>
      <c r="L391" t="s">
        <v>209</v>
      </c>
      <c r="M391" t="s">
        <v>97</v>
      </c>
      <c r="N391" t="s">
        <v>98</v>
      </c>
    </row>
    <row r="392" spans="1:14">
      <c r="A392" t="s">
        <v>96</v>
      </c>
      <c r="B392" t="s">
        <v>83</v>
      </c>
      <c r="C392" t="s">
        <v>27</v>
      </c>
      <c r="D392" t="str">
        <f t="shared" si="6"/>
        <v>MachineryCoke oven coke</v>
      </c>
      <c r="L392" t="s">
        <v>211</v>
      </c>
      <c r="M392" t="s">
        <v>97</v>
      </c>
      <c r="N392" t="s">
        <v>98</v>
      </c>
    </row>
    <row r="393" spans="1:14">
      <c r="A393" t="s">
        <v>96</v>
      </c>
      <c r="B393" t="s">
        <v>83</v>
      </c>
      <c r="C393" t="s">
        <v>27</v>
      </c>
      <c r="D393" t="str">
        <f t="shared" si="6"/>
        <v>MachineryCoke oven coke</v>
      </c>
      <c r="L393" t="s">
        <v>211</v>
      </c>
      <c r="M393" t="s">
        <v>97</v>
      </c>
      <c r="N393" t="s">
        <v>98</v>
      </c>
    </row>
    <row r="394" spans="1:14">
      <c r="A394" t="s">
        <v>96</v>
      </c>
      <c r="B394" t="s">
        <v>83</v>
      </c>
      <c r="C394" t="s">
        <v>27</v>
      </c>
      <c r="D394" t="str">
        <f t="shared" si="6"/>
        <v>MachineryCoke oven coke</v>
      </c>
      <c r="E394" t="s">
        <v>107</v>
      </c>
      <c r="F394" t="s">
        <v>108</v>
      </c>
      <c r="L394" t="s">
        <v>211</v>
      </c>
      <c r="M394" t="s">
        <v>97</v>
      </c>
      <c r="N394" t="s">
        <v>98</v>
      </c>
    </row>
    <row r="395" spans="1:14">
      <c r="A395" t="s">
        <v>96</v>
      </c>
      <c r="B395" t="s">
        <v>83</v>
      </c>
      <c r="C395" t="s">
        <v>27</v>
      </c>
      <c r="D395" t="str">
        <f t="shared" si="6"/>
        <v>MachineryCoke oven coke</v>
      </c>
      <c r="E395" t="s">
        <v>107</v>
      </c>
      <c r="F395" t="s">
        <v>108</v>
      </c>
      <c r="L395" t="s">
        <v>212</v>
      </c>
      <c r="M395" t="s">
        <v>97</v>
      </c>
      <c r="N395" t="s">
        <v>98</v>
      </c>
    </row>
    <row r="396" spans="1:14">
      <c r="A396" t="s">
        <v>96</v>
      </c>
      <c r="B396" t="s">
        <v>83</v>
      </c>
      <c r="C396" t="s">
        <v>27</v>
      </c>
      <c r="D396" t="str">
        <f t="shared" si="6"/>
        <v>MachineryCoke oven coke</v>
      </c>
      <c r="E396" t="s">
        <v>107</v>
      </c>
      <c r="F396" t="s">
        <v>108</v>
      </c>
      <c r="L396" t="s">
        <v>212</v>
      </c>
      <c r="M396" t="s">
        <v>97</v>
      </c>
      <c r="N396" t="s">
        <v>98</v>
      </c>
    </row>
    <row r="397" spans="1:14">
      <c r="A397" t="s">
        <v>96</v>
      </c>
      <c r="B397" t="s">
        <v>83</v>
      </c>
      <c r="C397" t="s">
        <v>27</v>
      </c>
      <c r="D397" t="str">
        <f t="shared" si="6"/>
        <v>MachineryCoke oven coke</v>
      </c>
      <c r="E397" t="s">
        <v>97</v>
      </c>
      <c r="F397" t="s">
        <v>98</v>
      </c>
      <c r="L397" t="s">
        <v>212</v>
      </c>
      <c r="M397" t="s">
        <v>97</v>
      </c>
      <c r="N397" t="s">
        <v>98</v>
      </c>
    </row>
    <row r="398" spans="1:14">
      <c r="A398" t="s">
        <v>96</v>
      </c>
      <c r="B398" t="s">
        <v>83</v>
      </c>
      <c r="C398" t="s">
        <v>27</v>
      </c>
      <c r="D398" t="str">
        <f t="shared" si="6"/>
        <v>MachineryCoke oven coke</v>
      </c>
      <c r="E398" t="s">
        <v>97</v>
      </c>
      <c r="F398" t="s">
        <v>98</v>
      </c>
      <c r="L398" t="s">
        <v>214</v>
      </c>
      <c r="M398" t="s">
        <v>97</v>
      </c>
      <c r="N398" t="s">
        <v>98</v>
      </c>
    </row>
    <row r="399" spans="1:14">
      <c r="A399" t="s">
        <v>96</v>
      </c>
      <c r="B399" t="s">
        <v>83</v>
      </c>
      <c r="C399" t="s">
        <v>27</v>
      </c>
      <c r="D399" t="str">
        <f t="shared" si="6"/>
        <v>MachineryCoke oven coke</v>
      </c>
      <c r="E399" t="s">
        <v>97</v>
      </c>
      <c r="F399" t="s">
        <v>98</v>
      </c>
      <c r="L399" t="s">
        <v>214</v>
      </c>
      <c r="M399" t="s">
        <v>97</v>
      </c>
      <c r="N399" t="s">
        <v>98</v>
      </c>
    </row>
    <row r="400" spans="1:14">
      <c r="A400" t="s">
        <v>96</v>
      </c>
      <c r="B400" t="s">
        <v>83</v>
      </c>
      <c r="C400" t="s">
        <v>28</v>
      </c>
      <c r="D400" t="str">
        <f t="shared" si="6"/>
        <v>MachineryCoke oven gas</v>
      </c>
      <c r="L400" t="s">
        <v>214</v>
      </c>
      <c r="M400" t="s">
        <v>97</v>
      </c>
      <c r="N400" t="s">
        <v>98</v>
      </c>
    </row>
    <row r="401" spans="1:14">
      <c r="A401" t="s">
        <v>96</v>
      </c>
      <c r="B401" t="s">
        <v>83</v>
      </c>
      <c r="C401" t="s">
        <v>28</v>
      </c>
      <c r="D401" t="str">
        <f t="shared" si="6"/>
        <v>MachineryCoke oven gas</v>
      </c>
      <c r="L401" t="s">
        <v>251</v>
      </c>
      <c r="M401" t="s">
        <v>97</v>
      </c>
      <c r="N401" t="s">
        <v>98</v>
      </c>
    </row>
    <row r="402" spans="1:14">
      <c r="A402" t="s">
        <v>96</v>
      </c>
      <c r="B402" t="s">
        <v>83</v>
      </c>
      <c r="C402" t="s">
        <v>28</v>
      </c>
      <c r="D402" t="str">
        <f t="shared" si="6"/>
        <v>MachineryCoke oven gas</v>
      </c>
      <c r="E402" t="s">
        <v>107</v>
      </c>
      <c r="F402" t="s">
        <v>108</v>
      </c>
      <c r="L402" t="s">
        <v>251</v>
      </c>
      <c r="M402" t="s">
        <v>97</v>
      </c>
      <c r="N402" t="s">
        <v>98</v>
      </c>
    </row>
    <row r="403" spans="1:14">
      <c r="A403" t="s">
        <v>96</v>
      </c>
      <c r="B403" t="s">
        <v>83</v>
      </c>
      <c r="C403" t="s">
        <v>28</v>
      </c>
      <c r="D403" t="str">
        <f t="shared" si="6"/>
        <v>MachineryCoke oven gas</v>
      </c>
      <c r="E403" t="s">
        <v>107</v>
      </c>
      <c r="F403" t="s">
        <v>108</v>
      </c>
      <c r="L403" t="s">
        <v>251</v>
      </c>
      <c r="M403" t="s">
        <v>97</v>
      </c>
      <c r="N403" t="s">
        <v>98</v>
      </c>
    </row>
    <row r="404" spans="1:14">
      <c r="A404" t="s">
        <v>96</v>
      </c>
      <c r="B404" t="s">
        <v>83</v>
      </c>
      <c r="C404" t="s">
        <v>28</v>
      </c>
      <c r="D404" t="str">
        <f t="shared" si="6"/>
        <v>MachineryCoke oven gas</v>
      </c>
      <c r="E404" t="s">
        <v>107</v>
      </c>
      <c r="F404" t="s">
        <v>108</v>
      </c>
      <c r="L404" t="s">
        <v>252</v>
      </c>
      <c r="M404" t="s">
        <v>97</v>
      </c>
      <c r="N404" t="s">
        <v>98</v>
      </c>
    </row>
    <row r="405" spans="1:14">
      <c r="A405" t="s">
        <v>96</v>
      </c>
      <c r="B405" t="s">
        <v>83</v>
      </c>
      <c r="C405" t="s">
        <v>28</v>
      </c>
      <c r="D405" t="str">
        <f t="shared" si="6"/>
        <v>MachineryCoke oven gas</v>
      </c>
      <c r="E405" t="s">
        <v>97</v>
      </c>
      <c r="F405" t="s">
        <v>98</v>
      </c>
      <c r="L405" t="s">
        <v>252</v>
      </c>
      <c r="M405" t="s">
        <v>97</v>
      </c>
      <c r="N405" t="s">
        <v>98</v>
      </c>
    </row>
    <row r="406" spans="1:14">
      <c r="A406" t="s">
        <v>96</v>
      </c>
      <c r="B406" t="s">
        <v>83</v>
      </c>
      <c r="C406" t="s">
        <v>28</v>
      </c>
      <c r="D406" t="str">
        <f t="shared" si="6"/>
        <v>MachineryCoke oven gas</v>
      </c>
      <c r="E406" t="s">
        <v>97</v>
      </c>
      <c r="F406" t="s">
        <v>98</v>
      </c>
      <c r="L406" t="s">
        <v>252</v>
      </c>
      <c r="M406" t="s">
        <v>97</v>
      </c>
      <c r="N406" t="s">
        <v>98</v>
      </c>
    </row>
    <row r="407" spans="1:14">
      <c r="A407" t="s">
        <v>96</v>
      </c>
      <c r="B407" t="s">
        <v>83</v>
      </c>
      <c r="C407" t="s">
        <v>28</v>
      </c>
      <c r="D407" t="str">
        <f t="shared" si="6"/>
        <v>MachineryCoke oven gas</v>
      </c>
      <c r="E407" t="s">
        <v>97</v>
      </c>
      <c r="F407" t="s">
        <v>98</v>
      </c>
      <c r="L407" t="s">
        <v>253</v>
      </c>
      <c r="M407" t="s">
        <v>97</v>
      </c>
      <c r="N407" t="s">
        <v>98</v>
      </c>
    </row>
    <row r="408" spans="1:14">
      <c r="A408" t="s">
        <v>96</v>
      </c>
      <c r="B408" t="s">
        <v>83</v>
      </c>
      <c r="C408" t="s">
        <v>21</v>
      </c>
      <c r="D408" t="str">
        <f t="shared" si="6"/>
        <v>MachineryNatural gas</v>
      </c>
      <c r="L408" t="s">
        <v>253</v>
      </c>
      <c r="M408" t="s">
        <v>97</v>
      </c>
      <c r="N408" t="s">
        <v>98</v>
      </c>
    </row>
    <row r="409" spans="1:14">
      <c r="A409" t="s">
        <v>96</v>
      </c>
      <c r="B409" t="s">
        <v>83</v>
      </c>
      <c r="C409" t="s">
        <v>21</v>
      </c>
      <c r="D409" t="str">
        <f t="shared" si="6"/>
        <v>MachineryNatural gas</v>
      </c>
      <c r="L409" t="s">
        <v>253</v>
      </c>
      <c r="M409" t="s">
        <v>97</v>
      </c>
      <c r="N409" t="s">
        <v>98</v>
      </c>
    </row>
    <row r="410" spans="1:14">
      <c r="A410" t="s">
        <v>96</v>
      </c>
      <c r="B410" t="s">
        <v>83</v>
      </c>
      <c r="C410" t="s">
        <v>21</v>
      </c>
      <c r="D410" t="str">
        <f t="shared" si="6"/>
        <v>MachineryNatural gas</v>
      </c>
      <c r="E410" t="s">
        <v>107</v>
      </c>
      <c r="F410" t="s">
        <v>108</v>
      </c>
      <c r="L410" t="s">
        <v>254</v>
      </c>
      <c r="M410" t="s">
        <v>97</v>
      </c>
      <c r="N410" t="s">
        <v>98</v>
      </c>
    </row>
    <row r="411" spans="1:14">
      <c r="A411" t="s">
        <v>96</v>
      </c>
      <c r="B411" t="s">
        <v>83</v>
      </c>
      <c r="C411" t="s">
        <v>21</v>
      </c>
      <c r="D411" t="str">
        <f t="shared" si="6"/>
        <v>MachineryNatural gas</v>
      </c>
      <c r="E411" t="s">
        <v>107</v>
      </c>
      <c r="F411" t="s">
        <v>108</v>
      </c>
      <c r="L411" t="s">
        <v>254</v>
      </c>
      <c r="M411" t="s">
        <v>97</v>
      </c>
      <c r="N411" t="s">
        <v>98</v>
      </c>
    </row>
    <row r="412" spans="1:14">
      <c r="A412" t="s">
        <v>96</v>
      </c>
      <c r="B412" t="s">
        <v>83</v>
      </c>
      <c r="C412" t="s">
        <v>21</v>
      </c>
      <c r="D412" t="str">
        <f t="shared" si="6"/>
        <v>MachineryNatural gas</v>
      </c>
      <c r="E412" t="s">
        <v>107</v>
      </c>
      <c r="F412" t="s">
        <v>108</v>
      </c>
      <c r="L412" t="s">
        <v>254</v>
      </c>
      <c r="M412" t="s">
        <v>97</v>
      </c>
      <c r="N412" t="s">
        <v>98</v>
      </c>
    </row>
    <row r="413" spans="1:14">
      <c r="A413" t="s">
        <v>96</v>
      </c>
      <c r="B413" t="s">
        <v>83</v>
      </c>
      <c r="C413" t="s">
        <v>21</v>
      </c>
      <c r="D413" t="str">
        <f t="shared" si="6"/>
        <v>MachineryNatural gas</v>
      </c>
      <c r="E413" t="s">
        <v>97</v>
      </c>
      <c r="F413" t="s">
        <v>98</v>
      </c>
      <c r="L413" t="s">
        <v>255</v>
      </c>
      <c r="M413" t="s">
        <v>97</v>
      </c>
      <c r="N413" t="s">
        <v>98</v>
      </c>
    </row>
    <row r="414" spans="1:14">
      <c r="A414" t="s">
        <v>96</v>
      </c>
      <c r="B414" t="s">
        <v>83</v>
      </c>
      <c r="C414" t="s">
        <v>21</v>
      </c>
      <c r="D414" t="str">
        <f t="shared" si="6"/>
        <v>MachineryNatural gas</v>
      </c>
      <c r="E414" t="s">
        <v>97</v>
      </c>
      <c r="F414" t="s">
        <v>98</v>
      </c>
      <c r="L414" t="s">
        <v>255</v>
      </c>
      <c r="M414" t="s">
        <v>97</v>
      </c>
      <c r="N414" t="s">
        <v>98</v>
      </c>
    </row>
    <row r="415" spans="1:14">
      <c r="A415" t="s">
        <v>96</v>
      </c>
      <c r="B415" t="s">
        <v>83</v>
      </c>
      <c r="C415" t="s">
        <v>21</v>
      </c>
      <c r="D415" t="str">
        <f t="shared" si="6"/>
        <v>MachineryNatural gas</v>
      </c>
      <c r="E415" t="s">
        <v>97</v>
      </c>
      <c r="F415" t="s">
        <v>98</v>
      </c>
      <c r="L415" t="s">
        <v>255</v>
      </c>
      <c r="M415" t="s">
        <v>97</v>
      </c>
      <c r="N415" t="s">
        <v>98</v>
      </c>
    </row>
    <row r="416" spans="1:14">
      <c r="A416" t="s">
        <v>96</v>
      </c>
      <c r="B416" t="s">
        <v>83</v>
      </c>
      <c r="C416" t="s">
        <v>32</v>
      </c>
      <c r="D416" t="str">
        <f t="shared" si="6"/>
        <v>MachineryGas works gas</v>
      </c>
      <c r="L416" t="s">
        <v>261</v>
      </c>
      <c r="M416" t="s">
        <v>97</v>
      </c>
      <c r="N416" t="s">
        <v>98</v>
      </c>
    </row>
    <row r="417" spans="1:14">
      <c r="A417" t="s">
        <v>96</v>
      </c>
      <c r="B417" t="s">
        <v>83</v>
      </c>
      <c r="C417" t="s">
        <v>32</v>
      </c>
      <c r="D417" t="str">
        <f t="shared" si="6"/>
        <v>MachineryGas works gas</v>
      </c>
      <c r="L417" t="s">
        <v>261</v>
      </c>
      <c r="M417" t="s">
        <v>97</v>
      </c>
      <c r="N417" t="s">
        <v>98</v>
      </c>
    </row>
    <row r="418" spans="1:14">
      <c r="A418" t="s">
        <v>96</v>
      </c>
      <c r="B418" t="s">
        <v>83</v>
      </c>
      <c r="C418" t="s">
        <v>32</v>
      </c>
      <c r="D418" t="str">
        <f t="shared" si="6"/>
        <v>MachineryGas works gas</v>
      </c>
      <c r="E418" t="s">
        <v>107</v>
      </c>
      <c r="F418" t="s">
        <v>108</v>
      </c>
      <c r="L418" t="s">
        <v>261</v>
      </c>
      <c r="M418" t="s">
        <v>97</v>
      </c>
      <c r="N418" t="s">
        <v>98</v>
      </c>
    </row>
    <row r="419" spans="1:14">
      <c r="A419" t="s">
        <v>96</v>
      </c>
      <c r="B419" t="s">
        <v>83</v>
      </c>
      <c r="C419" t="s">
        <v>32</v>
      </c>
      <c r="D419" t="str">
        <f t="shared" si="6"/>
        <v>MachineryGas works gas</v>
      </c>
      <c r="E419" t="s">
        <v>107</v>
      </c>
      <c r="F419" t="s">
        <v>108</v>
      </c>
      <c r="L419" t="s">
        <v>262</v>
      </c>
      <c r="M419" t="s">
        <v>97</v>
      </c>
      <c r="N419" t="s">
        <v>98</v>
      </c>
    </row>
    <row r="420" spans="1:14">
      <c r="A420" t="s">
        <v>96</v>
      </c>
      <c r="B420" t="s">
        <v>83</v>
      </c>
      <c r="C420" t="s">
        <v>32</v>
      </c>
      <c r="D420" t="str">
        <f t="shared" si="6"/>
        <v>MachineryGas works gas</v>
      </c>
      <c r="E420" t="s">
        <v>107</v>
      </c>
      <c r="F420" t="s">
        <v>108</v>
      </c>
      <c r="L420" t="s">
        <v>262</v>
      </c>
      <c r="M420" t="s">
        <v>97</v>
      </c>
      <c r="N420" t="s">
        <v>98</v>
      </c>
    </row>
    <row r="421" spans="1:14">
      <c r="A421" t="s">
        <v>96</v>
      </c>
      <c r="B421" t="s">
        <v>83</v>
      </c>
      <c r="C421" t="s">
        <v>32</v>
      </c>
      <c r="D421" t="str">
        <f t="shared" si="6"/>
        <v>MachineryGas works gas</v>
      </c>
      <c r="E421" t="s">
        <v>97</v>
      </c>
      <c r="F421" t="s">
        <v>98</v>
      </c>
      <c r="L421" t="s">
        <v>262</v>
      </c>
      <c r="M421" t="s">
        <v>97</v>
      </c>
      <c r="N421" t="s">
        <v>98</v>
      </c>
    </row>
    <row r="422" spans="1:14">
      <c r="A422" t="s">
        <v>96</v>
      </c>
      <c r="B422" t="s">
        <v>83</v>
      </c>
      <c r="C422" t="s">
        <v>32</v>
      </c>
      <c r="D422" t="str">
        <f t="shared" si="6"/>
        <v>MachineryGas works gas</v>
      </c>
      <c r="E422" t="s">
        <v>97</v>
      </c>
      <c r="F422" t="s">
        <v>98</v>
      </c>
      <c r="L422" t="s">
        <v>263</v>
      </c>
      <c r="M422" t="s">
        <v>97</v>
      </c>
      <c r="N422" t="s">
        <v>98</v>
      </c>
    </row>
    <row r="423" spans="1:14">
      <c r="A423" t="s">
        <v>96</v>
      </c>
      <c r="B423" t="s">
        <v>83</v>
      </c>
      <c r="C423" t="s">
        <v>32</v>
      </c>
      <c r="D423" t="str">
        <f t="shared" si="6"/>
        <v>MachineryGas works gas</v>
      </c>
      <c r="E423" t="s">
        <v>97</v>
      </c>
      <c r="F423" t="s">
        <v>98</v>
      </c>
      <c r="L423" t="s">
        <v>263</v>
      </c>
      <c r="M423" t="s">
        <v>97</v>
      </c>
      <c r="N423" t="s">
        <v>98</v>
      </c>
    </row>
    <row r="424" spans="1:14">
      <c r="A424" t="s">
        <v>96</v>
      </c>
      <c r="B424" t="s">
        <v>83</v>
      </c>
      <c r="C424" t="s">
        <v>19</v>
      </c>
      <c r="D424" t="str">
        <f t="shared" si="6"/>
        <v>MachineryGas/diesel oil excl. biofuels</v>
      </c>
      <c r="L424" t="s">
        <v>263</v>
      </c>
      <c r="M424" t="s">
        <v>97</v>
      </c>
      <c r="N424" t="s">
        <v>98</v>
      </c>
    </row>
    <row r="425" spans="1:14">
      <c r="A425" t="s">
        <v>96</v>
      </c>
      <c r="B425" t="s">
        <v>83</v>
      </c>
      <c r="C425" t="s">
        <v>19</v>
      </c>
      <c r="D425" t="str">
        <f t="shared" si="6"/>
        <v>MachineryGas/diesel oil excl. biofuels</v>
      </c>
      <c r="L425" t="s">
        <v>267</v>
      </c>
      <c r="M425" t="s">
        <v>97</v>
      </c>
      <c r="N425" t="s">
        <v>98</v>
      </c>
    </row>
    <row r="426" spans="1:14">
      <c r="A426" t="s">
        <v>96</v>
      </c>
      <c r="B426" t="s">
        <v>83</v>
      </c>
      <c r="C426" t="s">
        <v>19</v>
      </c>
      <c r="D426" t="str">
        <f t="shared" si="6"/>
        <v>MachineryGas/diesel oil excl. biofuels</v>
      </c>
      <c r="E426" t="s">
        <v>99</v>
      </c>
      <c r="F426" t="s">
        <v>100</v>
      </c>
      <c r="L426" t="s">
        <v>267</v>
      </c>
      <c r="M426" t="s">
        <v>97</v>
      </c>
      <c r="N426" t="s">
        <v>98</v>
      </c>
    </row>
    <row r="427" spans="1:14">
      <c r="A427" t="s">
        <v>96</v>
      </c>
      <c r="B427" t="s">
        <v>83</v>
      </c>
      <c r="C427" t="s">
        <v>19</v>
      </c>
      <c r="D427" t="str">
        <f t="shared" si="6"/>
        <v>MachineryGas/diesel oil excl. biofuels</v>
      </c>
      <c r="E427" t="s">
        <v>99</v>
      </c>
      <c r="F427" t="s">
        <v>100</v>
      </c>
      <c r="L427" t="s">
        <v>267</v>
      </c>
      <c r="M427" t="s">
        <v>97</v>
      </c>
      <c r="N427" t="s">
        <v>98</v>
      </c>
    </row>
    <row r="428" spans="1:14">
      <c r="A428" t="s">
        <v>96</v>
      </c>
      <c r="B428" t="s">
        <v>83</v>
      </c>
      <c r="C428" t="s">
        <v>19</v>
      </c>
      <c r="D428" t="str">
        <f t="shared" si="6"/>
        <v>MachineryGas/diesel oil excl. biofuels</v>
      </c>
      <c r="E428" t="s">
        <v>99</v>
      </c>
      <c r="F428" t="s">
        <v>100</v>
      </c>
      <c r="L428" t="s">
        <v>269</v>
      </c>
      <c r="M428" t="s">
        <v>97</v>
      </c>
      <c r="N428" t="s">
        <v>98</v>
      </c>
    </row>
    <row r="429" spans="1:14">
      <c r="A429" t="s">
        <v>96</v>
      </c>
      <c r="B429" t="s">
        <v>83</v>
      </c>
      <c r="C429" t="s">
        <v>18</v>
      </c>
      <c r="D429" t="str">
        <f t="shared" si="6"/>
        <v>MachineryFuel oil</v>
      </c>
      <c r="L429" t="s">
        <v>269</v>
      </c>
      <c r="M429" t="s">
        <v>97</v>
      </c>
      <c r="N429" t="s">
        <v>98</v>
      </c>
    </row>
    <row r="430" spans="1:14">
      <c r="A430" t="s">
        <v>96</v>
      </c>
      <c r="B430" t="s">
        <v>83</v>
      </c>
      <c r="C430" t="s">
        <v>18</v>
      </c>
      <c r="D430" t="str">
        <f t="shared" si="6"/>
        <v>MachineryFuel oil</v>
      </c>
      <c r="L430" t="s">
        <v>269</v>
      </c>
      <c r="M430" t="s">
        <v>97</v>
      </c>
      <c r="N430" t="s">
        <v>98</v>
      </c>
    </row>
    <row r="431" spans="1:14">
      <c r="A431" t="s">
        <v>96</v>
      </c>
      <c r="B431" t="s">
        <v>83</v>
      </c>
      <c r="C431" t="s">
        <v>18</v>
      </c>
      <c r="D431" t="str">
        <f t="shared" si="6"/>
        <v>MachineryFuel oil</v>
      </c>
      <c r="E431" t="s">
        <v>107</v>
      </c>
      <c r="F431" t="s">
        <v>108</v>
      </c>
      <c r="L431" t="s">
        <v>270</v>
      </c>
      <c r="M431" t="s">
        <v>97</v>
      </c>
      <c r="N431" t="s">
        <v>98</v>
      </c>
    </row>
    <row r="432" spans="1:14">
      <c r="A432" t="s">
        <v>96</v>
      </c>
      <c r="B432" t="s">
        <v>83</v>
      </c>
      <c r="C432" t="s">
        <v>18</v>
      </c>
      <c r="D432" t="str">
        <f t="shared" si="6"/>
        <v>MachineryFuel oil</v>
      </c>
      <c r="E432" t="s">
        <v>107</v>
      </c>
      <c r="F432" t="s">
        <v>108</v>
      </c>
      <c r="L432" t="s">
        <v>270</v>
      </c>
      <c r="M432" t="s">
        <v>97</v>
      </c>
      <c r="N432" t="s">
        <v>98</v>
      </c>
    </row>
    <row r="433" spans="1:14">
      <c r="A433" t="s">
        <v>96</v>
      </c>
      <c r="B433" t="s">
        <v>83</v>
      </c>
      <c r="C433" t="s">
        <v>18</v>
      </c>
      <c r="D433" t="str">
        <f t="shared" si="6"/>
        <v>MachineryFuel oil</v>
      </c>
      <c r="E433" t="s">
        <v>107</v>
      </c>
      <c r="F433" t="s">
        <v>108</v>
      </c>
      <c r="L433" t="s">
        <v>270</v>
      </c>
      <c r="M433" t="s">
        <v>97</v>
      </c>
      <c r="N433" t="s">
        <v>98</v>
      </c>
    </row>
    <row r="434" spans="1:14">
      <c r="A434" t="s">
        <v>96</v>
      </c>
      <c r="B434" t="s">
        <v>83</v>
      </c>
      <c r="C434" t="s">
        <v>18</v>
      </c>
      <c r="D434" t="str">
        <f t="shared" si="6"/>
        <v>MachineryFuel oil</v>
      </c>
      <c r="E434" t="s">
        <v>97</v>
      </c>
      <c r="F434" t="s">
        <v>98</v>
      </c>
      <c r="L434" t="s">
        <v>271</v>
      </c>
      <c r="M434" t="s">
        <v>97</v>
      </c>
      <c r="N434" t="s">
        <v>98</v>
      </c>
    </row>
    <row r="435" spans="1:14">
      <c r="A435" t="s">
        <v>96</v>
      </c>
      <c r="B435" t="s">
        <v>83</v>
      </c>
      <c r="C435" t="s">
        <v>18</v>
      </c>
      <c r="D435" t="str">
        <f t="shared" si="6"/>
        <v>MachineryFuel oil</v>
      </c>
      <c r="E435" t="s">
        <v>97</v>
      </c>
      <c r="F435" t="s">
        <v>98</v>
      </c>
      <c r="L435" t="s">
        <v>271</v>
      </c>
      <c r="M435" t="s">
        <v>97</v>
      </c>
      <c r="N435" t="s">
        <v>98</v>
      </c>
    </row>
    <row r="436" spans="1:14">
      <c r="A436" t="s">
        <v>96</v>
      </c>
      <c r="B436" t="s">
        <v>83</v>
      </c>
      <c r="C436" t="s">
        <v>18</v>
      </c>
      <c r="D436" t="str">
        <f t="shared" si="6"/>
        <v>MachineryFuel oil</v>
      </c>
      <c r="E436" t="s">
        <v>97</v>
      </c>
      <c r="F436" t="s">
        <v>98</v>
      </c>
      <c r="L436" t="s">
        <v>271</v>
      </c>
      <c r="M436" t="s">
        <v>97</v>
      </c>
      <c r="N436" t="s">
        <v>98</v>
      </c>
    </row>
    <row r="437" spans="1:14">
      <c r="A437" t="s">
        <v>96</v>
      </c>
      <c r="B437" t="s">
        <v>83</v>
      </c>
      <c r="C437" t="s">
        <v>17</v>
      </c>
      <c r="D437" t="str">
        <f t="shared" si="6"/>
        <v>MachineryElectricity</v>
      </c>
      <c r="L437" t="s">
        <v>272</v>
      </c>
      <c r="M437" t="s">
        <v>97</v>
      </c>
      <c r="N437" t="s">
        <v>98</v>
      </c>
    </row>
    <row r="438" spans="1:14">
      <c r="A438" t="s">
        <v>96</v>
      </c>
      <c r="B438" t="s">
        <v>83</v>
      </c>
      <c r="C438" t="s">
        <v>17</v>
      </c>
      <c r="D438" t="str">
        <f t="shared" si="6"/>
        <v>MachineryElectricity</v>
      </c>
      <c r="L438" t="s">
        <v>272</v>
      </c>
      <c r="M438" t="s">
        <v>97</v>
      </c>
      <c r="N438" t="s">
        <v>98</v>
      </c>
    </row>
    <row r="439" spans="1:14">
      <c r="A439" t="s">
        <v>96</v>
      </c>
      <c r="B439" t="s">
        <v>83</v>
      </c>
      <c r="C439" t="s">
        <v>17</v>
      </c>
      <c r="D439" t="str">
        <f t="shared" si="6"/>
        <v>MachineryElectricity</v>
      </c>
      <c r="E439" t="s">
        <v>101</v>
      </c>
      <c r="F439" t="s">
        <v>102</v>
      </c>
      <c r="L439" t="s">
        <v>272</v>
      </c>
      <c r="M439" t="s">
        <v>97</v>
      </c>
      <c r="N439" t="s">
        <v>98</v>
      </c>
    </row>
    <row r="440" spans="1:14">
      <c r="A440" t="s">
        <v>96</v>
      </c>
      <c r="B440" t="s">
        <v>83</v>
      </c>
      <c r="C440" t="s">
        <v>17</v>
      </c>
      <c r="D440" t="str">
        <f t="shared" si="6"/>
        <v>MachineryElectricity</v>
      </c>
      <c r="E440" t="s">
        <v>101</v>
      </c>
      <c r="F440" t="s">
        <v>102</v>
      </c>
      <c r="L440" t="s">
        <v>313</v>
      </c>
      <c r="M440" t="s">
        <v>140</v>
      </c>
      <c r="N440" t="s">
        <v>141</v>
      </c>
    </row>
    <row r="441" spans="1:14">
      <c r="A441" t="s">
        <v>96</v>
      </c>
      <c r="B441" t="s">
        <v>83</v>
      </c>
      <c r="C441" t="s">
        <v>17</v>
      </c>
      <c r="D441" t="str">
        <f t="shared" si="6"/>
        <v>MachineryElectricity</v>
      </c>
      <c r="E441" t="s">
        <v>101</v>
      </c>
      <c r="F441" t="s">
        <v>102</v>
      </c>
      <c r="L441" t="s">
        <v>313</v>
      </c>
      <c r="M441" t="s">
        <v>140</v>
      </c>
      <c r="N441" t="s">
        <v>141</v>
      </c>
    </row>
    <row r="442" spans="1:14">
      <c r="A442" t="s">
        <v>96</v>
      </c>
      <c r="B442" t="s">
        <v>83</v>
      </c>
      <c r="C442" t="s">
        <v>17</v>
      </c>
      <c r="D442" t="str">
        <f t="shared" si="6"/>
        <v>MachineryElectricity</v>
      </c>
      <c r="E442" t="s">
        <v>103</v>
      </c>
      <c r="F442" t="s">
        <v>104</v>
      </c>
      <c r="L442" t="s">
        <v>313</v>
      </c>
      <c r="M442" t="s">
        <v>140</v>
      </c>
      <c r="N442" t="s">
        <v>141</v>
      </c>
    </row>
    <row r="443" spans="1:14">
      <c r="A443" t="s">
        <v>96</v>
      </c>
      <c r="B443" t="s">
        <v>83</v>
      </c>
      <c r="C443" t="s">
        <v>17</v>
      </c>
      <c r="D443" t="str">
        <f t="shared" si="6"/>
        <v>MachineryElectricity</v>
      </c>
      <c r="E443" t="s">
        <v>103</v>
      </c>
      <c r="F443" t="s">
        <v>104</v>
      </c>
      <c r="L443" t="s">
        <v>314</v>
      </c>
      <c r="M443" t="s">
        <v>140</v>
      </c>
      <c r="N443" t="s">
        <v>141</v>
      </c>
    </row>
    <row r="444" spans="1:14">
      <c r="A444" t="s">
        <v>96</v>
      </c>
      <c r="B444" t="s">
        <v>83</v>
      </c>
      <c r="C444" t="s">
        <v>17</v>
      </c>
      <c r="D444" t="str">
        <f t="shared" si="6"/>
        <v>MachineryElectricity</v>
      </c>
      <c r="E444" t="s">
        <v>103</v>
      </c>
      <c r="F444" t="s">
        <v>104</v>
      </c>
      <c r="L444" t="s">
        <v>314</v>
      </c>
      <c r="M444" t="s">
        <v>140</v>
      </c>
      <c r="N444" t="s">
        <v>141</v>
      </c>
    </row>
    <row r="445" spans="1:14">
      <c r="A445" t="s">
        <v>96</v>
      </c>
      <c r="B445" t="s">
        <v>83</v>
      </c>
      <c r="C445" t="s">
        <v>17</v>
      </c>
      <c r="D445" t="str">
        <f t="shared" si="6"/>
        <v>MachineryElectricity</v>
      </c>
      <c r="E445" t="s">
        <v>105</v>
      </c>
      <c r="F445" t="s">
        <v>106</v>
      </c>
      <c r="L445" t="s">
        <v>314</v>
      </c>
      <c r="M445" t="s">
        <v>140</v>
      </c>
      <c r="N445" t="s">
        <v>141</v>
      </c>
    </row>
    <row r="446" spans="1:14">
      <c r="A446" t="s">
        <v>96</v>
      </c>
      <c r="B446" t="s">
        <v>83</v>
      </c>
      <c r="C446" t="s">
        <v>17</v>
      </c>
      <c r="D446" t="str">
        <f t="shared" si="6"/>
        <v>MachineryElectricity</v>
      </c>
      <c r="E446" t="s">
        <v>105</v>
      </c>
      <c r="F446" t="s">
        <v>106</v>
      </c>
      <c r="L446" t="s">
        <v>315</v>
      </c>
      <c r="M446" t="s">
        <v>140</v>
      </c>
      <c r="N446" t="s">
        <v>141</v>
      </c>
    </row>
    <row r="447" spans="1:14">
      <c r="A447" t="s">
        <v>96</v>
      </c>
      <c r="B447" t="s">
        <v>83</v>
      </c>
      <c r="C447" t="s">
        <v>17</v>
      </c>
      <c r="D447" t="str">
        <f t="shared" si="6"/>
        <v>MachineryElectricity</v>
      </c>
      <c r="E447" t="s">
        <v>105</v>
      </c>
      <c r="F447" t="s">
        <v>106</v>
      </c>
      <c r="L447" t="s">
        <v>315</v>
      </c>
      <c r="M447" t="s">
        <v>140</v>
      </c>
      <c r="N447" t="s">
        <v>141</v>
      </c>
    </row>
    <row r="448" spans="1:14">
      <c r="A448" t="s">
        <v>96</v>
      </c>
      <c r="B448" t="s">
        <v>83</v>
      </c>
      <c r="C448" t="s">
        <v>45</v>
      </c>
      <c r="D448" t="str">
        <f t="shared" si="6"/>
        <v>MachineryHeat</v>
      </c>
      <c r="L448" t="s">
        <v>315</v>
      </c>
      <c r="M448" t="s">
        <v>140</v>
      </c>
      <c r="N448" t="s">
        <v>141</v>
      </c>
    </row>
    <row r="449" spans="1:14">
      <c r="A449" t="s">
        <v>96</v>
      </c>
      <c r="B449" t="s">
        <v>83</v>
      </c>
      <c r="C449" t="s">
        <v>45</v>
      </c>
      <c r="D449" t="str">
        <f t="shared" si="6"/>
        <v>MachineryHeat</v>
      </c>
      <c r="L449" t="s">
        <v>316</v>
      </c>
      <c r="M449" t="s">
        <v>140</v>
      </c>
      <c r="N449" t="s">
        <v>141</v>
      </c>
    </row>
    <row r="450" spans="1:14">
      <c r="A450" t="s">
        <v>96</v>
      </c>
      <c r="B450" t="s">
        <v>83</v>
      </c>
      <c r="C450" t="s">
        <v>45</v>
      </c>
      <c r="D450" t="str">
        <f t="shared" si="6"/>
        <v>MachineryHeat</v>
      </c>
      <c r="E450" t="s">
        <v>107</v>
      </c>
      <c r="F450" t="s">
        <v>108</v>
      </c>
      <c r="L450" t="s">
        <v>316</v>
      </c>
      <c r="M450" t="s">
        <v>140</v>
      </c>
      <c r="N450" t="s">
        <v>141</v>
      </c>
    </row>
    <row r="451" spans="1:14">
      <c r="A451" t="s">
        <v>96</v>
      </c>
      <c r="B451" t="s">
        <v>83</v>
      </c>
      <c r="C451" t="s">
        <v>45</v>
      </c>
      <c r="D451" t="str">
        <f t="shared" ref="D451:D514" si="7">B451&amp;C451</f>
        <v>MachineryHeat</v>
      </c>
      <c r="E451" t="s">
        <v>107</v>
      </c>
      <c r="F451" t="s">
        <v>108</v>
      </c>
      <c r="L451" t="s">
        <v>316</v>
      </c>
      <c r="M451" t="s">
        <v>140</v>
      </c>
      <c r="N451" t="s">
        <v>141</v>
      </c>
    </row>
    <row r="452" spans="1:14">
      <c r="A452" t="s">
        <v>96</v>
      </c>
      <c r="B452" t="s">
        <v>83</v>
      </c>
      <c r="C452" t="s">
        <v>45</v>
      </c>
      <c r="D452" t="str">
        <f t="shared" si="7"/>
        <v>MachineryHeat</v>
      </c>
      <c r="E452" t="s">
        <v>107</v>
      </c>
      <c r="F452" t="s">
        <v>108</v>
      </c>
      <c r="L452" t="s">
        <v>317</v>
      </c>
      <c r="M452" t="s">
        <v>140</v>
      </c>
      <c r="N452" t="s">
        <v>141</v>
      </c>
    </row>
    <row r="453" spans="1:14">
      <c r="A453" t="s">
        <v>96</v>
      </c>
      <c r="B453" t="s">
        <v>83</v>
      </c>
      <c r="C453" t="s">
        <v>45</v>
      </c>
      <c r="D453" t="str">
        <f t="shared" si="7"/>
        <v>MachineryHeat</v>
      </c>
      <c r="E453" t="s">
        <v>97</v>
      </c>
      <c r="F453" t="s">
        <v>98</v>
      </c>
      <c r="L453" t="s">
        <v>317</v>
      </c>
      <c r="M453" t="s">
        <v>140</v>
      </c>
      <c r="N453" t="s">
        <v>141</v>
      </c>
    </row>
    <row r="454" spans="1:14">
      <c r="A454" t="s">
        <v>96</v>
      </c>
      <c r="B454" t="s">
        <v>83</v>
      </c>
      <c r="C454" t="s">
        <v>45</v>
      </c>
      <c r="D454" t="str">
        <f t="shared" si="7"/>
        <v>MachineryHeat</v>
      </c>
      <c r="E454" t="s">
        <v>97</v>
      </c>
      <c r="F454" t="s">
        <v>98</v>
      </c>
      <c r="L454" t="s">
        <v>317</v>
      </c>
      <c r="M454" t="s">
        <v>140</v>
      </c>
      <c r="N454" t="s">
        <v>141</v>
      </c>
    </row>
    <row r="455" spans="1:14">
      <c r="A455" t="s">
        <v>96</v>
      </c>
      <c r="B455" t="s">
        <v>83</v>
      </c>
      <c r="C455" t="s">
        <v>45</v>
      </c>
      <c r="D455" t="str">
        <f t="shared" si="7"/>
        <v>MachineryHeat</v>
      </c>
      <c r="E455" t="s">
        <v>97</v>
      </c>
      <c r="F455" t="s">
        <v>98</v>
      </c>
      <c r="L455" t="s">
        <v>318</v>
      </c>
      <c r="M455" t="s">
        <v>140</v>
      </c>
      <c r="N455" t="s">
        <v>141</v>
      </c>
    </row>
    <row r="456" spans="1:14">
      <c r="A456" t="s">
        <v>96</v>
      </c>
      <c r="B456" t="s">
        <v>82</v>
      </c>
      <c r="C456" t="s">
        <v>21</v>
      </c>
      <c r="D456" t="str">
        <f t="shared" si="7"/>
        <v>Mining and quarryingNatural gas</v>
      </c>
      <c r="L456" t="s">
        <v>318</v>
      </c>
      <c r="M456" t="s">
        <v>140</v>
      </c>
      <c r="N456" t="s">
        <v>141</v>
      </c>
    </row>
    <row r="457" spans="1:14">
      <c r="A457" t="s">
        <v>96</v>
      </c>
      <c r="B457" t="s">
        <v>82</v>
      </c>
      <c r="C457" t="s">
        <v>21</v>
      </c>
      <c r="D457" t="str">
        <f t="shared" si="7"/>
        <v>Mining and quarryingNatural gas</v>
      </c>
      <c r="L457" t="s">
        <v>318</v>
      </c>
      <c r="M457" t="s">
        <v>140</v>
      </c>
      <c r="N457" t="s">
        <v>141</v>
      </c>
    </row>
    <row r="458" spans="1:14">
      <c r="A458" t="s">
        <v>96</v>
      </c>
      <c r="B458" t="s">
        <v>82</v>
      </c>
      <c r="C458" t="s">
        <v>21</v>
      </c>
      <c r="D458" t="str">
        <f t="shared" si="7"/>
        <v>Mining and quarryingNatural gas</v>
      </c>
      <c r="E458" t="s">
        <v>107</v>
      </c>
      <c r="F458" t="s">
        <v>108</v>
      </c>
      <c r="L458" t="s">
        <v>319</v>
      </c>
      <c r="M458" t="s">
        <v>140</v>
      </c>
      <c r="N458" t="s">
        <v>141</v>
      </c>
    </row>
    <row r="459" spans="1:14">
      <c r="A459" t="s">
        <v>96</v>
      </c>
      <c r="B459" t="s">
        <v>82</v>
      </c>
      <c r="C459" t="s">
        <v>21</v>
      </c>
      <c r="D459" t="str">
        <f t="shared" si="7"/>
        <v>Mining and quarryingNatural gas</v>
      </c>
      <c r="E459" t="s">
        <v>107</v>
      </c>
      <c r="F459" t="s">
        <v>108</v>
      </c>
      <c r="L459" t="s">
        <v>319</v>
      </c>
      <c r="M459" t="s">
        <v>140</v>
      </c>
      <c r="N459" t="s">
        <v>141</v>
      </c>
    </row>
    <row r="460" spans="1:14">
      <c r="A460" t="s">
        <v>96</v>
      </c>
      <c r="B460" t="s">
        <v>82</v>
      </c>
      <c r="C460" t="s">
        <v>21</v>
      </c>
      <c r="D460" t="str">
        <f t="shared" si="7"/>
        <v>Mining and quarryingNatural gas</v>
      </c>
      <c r="E460" t="s">
        <v>107</v>
      </c>
      <c r="F460" t="s">
        <v>108</v>
      </c>
      <c r="L460" t="s">
        <v>319</v>
      </c>
      <c r="M460" t="s">
        <v>140</v>
      </c>
      <c r="N460" t="s">
        <v>141</v>
      </c>
    </row>
    <row r="461" spans="1:14">
      <c r="A461" t="s">
        <v>96</v>
      </c>
      <c r="B461" t="s">
        <v>82</v>
      </c>
      <c r="C461" t="s">
        <v>21</v>
      </c>
      <c r="D461" t="str">
        <f t="shared" si="7"/>
        <v>Mining and quarryingNatural gas</v>
      </c>
      <c r="E461" t="s">
        <v>97</v>
      </c>
      <c r="F461" t="s">
        <v>98</v>
      </c>
      <c r="L461" t="s">
        <v>320</v>
      </c>
      <c r="M461" t="s">
        <v>140</v>
      </c>
      <c r="N461" t="s">
        <v>141</v>
      </c>
    </row>
    <row r="462" spans="1:14">
      <c r="A462" t="s">
        <v>96</v>
      </c>
      <c r="B462" t="s">
        <v>82</v>
      </c>
      <c r="C462" t="s">
        <v>21</v>
      </c>
      <c r="D462" t="str">
        <f t="shared" si="7"/>
        <v>Mining and quarryingNatural gas</v>
      </c>
      <c r="E462" t="s">
        <v>97</v>
      </c>
      <c r="F462" t="s">
        <v>98</v>
      </c>
      <c r="L462" t="s">
        <v>320</v>
      </c>
      <c r="M462" t="s">
        <v>140</v>
      </c>
      <c r="N462" t="s">
        <v>141</v>
      </c>
    </row>
    <row r="463" spans="1:14">
      <c r="A463" t="s">
        <v>96</v>
      </c>
      <c r="B463" t="s">
        <v>82</v>
      </c>
      <c r="C463" t="s">
        <v>21</v>
      </c>
      <c r="D463" t="str">
        <f t="shared" si="7"/>
        <v>Mining and quarryingNatural gas</v>
      </c>
      <c r="E463" t="s">
        <v>97</v>
      </c>
      <c r="F463" t="s">
        <v>98</v>
      </c>
      <c r="L463" t="s">
        <v>320</v>
      </c>
      <c r="M463" t="s">
        <v>140</v>
      </c>
      <c r="N463" t="s">
        <v>141</v>
      </c>
    </row>
    <row r="464" spans="1:14">
      <c r="A464" t="s">
        <v>96</v>
      </c>
      <c r="B464" t="s">
        <v>82</v>
      </c>
      <c r="C464" t="s">
        <v>19</v>
      </c>
      <c r="D464" t="str">
        <f t="shared" si="7"/>
        <v>Mining and quarryingGas/diesel oil excl. biofuels</v>
      </c>
      <c r="L464" t="s">
        <v>321</v>
      </c>
      <c r="M464" t="s">
        <v>140</v>
      </c>
      <c r="N464" t="s">
        <v>141</v>
      </c>
    </row>
    <row r="465" spans="1:14">
      <c r="A465" t="s">
        <v>96</v>
      </c>
      <c r="B465" t="s">
        <v>82</v>
      </c>
      <c r="C465" t="s">
        <v>19</v>
      </c>
      <c r="D465" t="str">
        <f t="shared" si="7"/>
        <v>Mining and quarryingGas/diesel oil excl. biofuels</v>
      </c>
      <c r="L465" t="s">
        <v>321</v>
      </c>
      <c r="M465" t="s">
        <v>140</v>
      </c>
      <c r="N465" t="s">
        <v>141</v>
      </c>
    </row>
    <row r="466" spans="1:14">
      <c r="A466" t="s">
        <v>96</v>
      </c>
      <c r="B466" t="s">
        <v>82</v>
      </c>
      <c r="C466" t="s">
        <v>19</v>
      </c>
      <c r="D466" t="str">
        <f t="shared" si="7"/>
        <v>Mining and quarryingGas/diesel oil excl. biofuels</v>
      </c>
      <c r="E466" t="s">
        <v>99</v>
      </c>
      <c r="F466" t="s">
        <v>100</v>
      </c>
      <c r="L466" t="s">
        <v>321</v>
      </c>
      <c r="M466" t="s">
        <v>140</v>
      </c>
      <c r="N466" t="s">
        <v>141</v>
      </c>
    </row>
    <row r="467" spans="1:14">
      <c r="A467" t="s">
        <v>96</v>
      </c>
      <c r="B467" t="s">
        <v>82</v>
      </c>
      <c r="C467" t="s">
        <v>19</v>
      </c>
      <c r="D467" t="str">
        <f t="shared" si="7"/>
        <v>Mining and quarryingGas/diesel oil excl. biofuels</v>
      </c>
      <c r="E467" t="s">
        <v>99</v>
      </c>
      <c r="F467" t="s">
        <v>100</v>
      </c>
      <c r="L467" t="s">
        <v>322</v>
      </c>
      <c r="M467" t="s">
        <v>140</v>
      </c>
      <c r="N467" t="s">
        <v>141</v>
      </c>
    </row>
    <row r="468" spans="1:14">
      <c r="A468" t="s">
        <v>96</v>
      </c>
      <c r="B468" t="s">
        <v>82</v>
      </c>
      <c r="C468" t="s">
        <v>19</v>
      </c>
      <c r="D468" t="str">
        <f t="shared" si="7"/>
        <v>Mining and quarryingGas/diesel oil excl. biofuels</v>
      </c>
      <c r="E468" t="s">
        <v>99</v>
      </c>
      <c r="F468" t="s">
        <v>100</v>
      </c>
      <c r="L468" t="s">
        <v>322</v>
      </c>
      <c r="M468" t="s">
        <v>140</v>
      </c>
      <c r="N468" t="s">
        <v>141</v>
      </c>
    </row>
    <row r="469" spans="1:14">
      <c r="A469" t="s">
        <v>96</v>
      </c>
      <c r="B469" t="s">
        <v>82</v>
      </c>
      <c r="C469" t="s">
        <v>18</v>
      </c>
      <c r="D469" t="str">
        <f t="shared" si="7"/>
        <v>Mining and quarryingFuel oil</v>
      </c>
      <c r="L469" t="s">
        <v>322</v>
      </c>
      <c r="M469" t="s">
        <v>140</v>
      </c>
      <c r="N469" t="s">
        <v>141</v>
      </c>
    </row>
    <row r="470" spans="1:14">
      <c r="A470" t="s">
        <v>96</v>
      </c>
      <c r="B470" t="s">
        <v>82</v>
      </c>
      <c r="C470" t="s">
        <v>18</v>
      </c>
      <c r="D470" t="str">
        <f t="shared" si="7"/>
        <v>Mining and quarryingFuel oil</v>
      </c>
      <c r="L470" t="s">
        <v>323</v>
      </c>
      <c r="M470" t="s">
        <v>140</v>
      </c>
      <c r="N470" t="s">
        <v>141</v>
      </c>
    </row>
    <row r="471" spans="1:14">
      <c r="A471" t="s">
        <v>96</v>
      </c>
      <c r="B471" t="s">
        <v>82</v>
      </c>
      <c r="C471" t="s">
        <v>18</v>
      </c>
      <c r="D471" t="str">
        <f t="shared" si="7"/>
        <v>Mining and quarryingFuel oil</v>
      </c>
      <c r="E471" t="s">
        <v>107</v>
      </c>
      <c r="F471" t="s">
        <v>108</v>
      </c>
      <c r="L471" t="s">
        <v>323</v>
      </c>
      <c r="M471" t="s">
        <v>140</v>
      </c>
      <c r="N471" t="s">
        <v>141</v>
      </c>
    </row>
    <row r="472" spans="1:14">
      <c r="A472" t="s">
        <v>96</v>
      </c>
      <c r="B472" t="s">
        <v>82</v>
      </c>
      <c r="C472" t="s">
        <v>18</v>
      </c>
      <c r="D472" t="str">
        <f t="shared" si="7"/>
        <v>Mining and quarryingFuel oil</v>
      </c>
      <c r="E472" t="s">
        <v>107</v>
      </c>
      <c r="F472" t="s">
        <v>108</v>
      </c>
      <c r="L472" t="s">
        <v>323</v>
      </c>
      <c r="M472" t="s">
        <v>140</v>
      </c>
      <c r="N472" t="s">
        <v>141</v>
      </c>
    </row>
    <row r="473" spans="1:14">
      <c r="A473" t="s">
        <v>96</v>
      </c>
      <c r="B473" t="s">
        <v>82</v>
      </c>
      <c r="C473" t="s">
        <v>18</v>
      </c>
      <c r="D473" t="str">
        <f t="shared" si="7"/>
        <v>Mining and quarryingFuel oil</v>
      </c>
      <c r="E473" t="s">
        <v>107</v>
      </c>
      <c r="F473" t="s">
        <v>108</v>
      </c>
      <c r="L473" t="s">
        <v>324</v>
      </c>
      <c r="M473" t="s">
        <v>140</v>
      </c>
      <c r="N473" t="s">
        <v>141</v>
      </c>
    </row>
    <row r="474" spans="1:14">
      <c r="A474" t="s">
        <v>96</v>
      </c>
      <c r="B474" t="s">
        <v>82</v>
      </c>
      <c r="C474" t="s">
        <v>18</v>
      </c>
      <c r="D474" t="str">
        <f t="shared" si="7"/>
        <v>Mining and quarryingFuel oil</v>
      </c>
      <c r="E474" t="s">
        <v>97</v>
      </c>
      <c r="F474" t="s">
        <v>98</v>
      </c>
      <c r="L474" t="s">
        <v>324</v>
      </c>
      <c r="M474" t="s">
        <v>140</v>
      </c>
      <c r="N474" t="s">
        <v>141</v>
      </c>
    </row>
    <row r="475" spans="1:14">
      <c r="A475" t="s">
        <v>96</v>
      </c>
      <c r="B475" t="s">
        <v>82</v>
      </c>
      <c r="C475" t="s">
        <v>18</v>
      </c>
      <c r="D475" t="str">
        <f t="shared" si="7"/>
        <v>Mining and quarryingFuel oil</v>
      </c>
      <c r="E475" t="s">
        <v>97</v>
      </c>
      <c r="F475" t="s">
        <v>98</v>
      </c>
      <c r="L475" t="s">
        <v>324</v>
      </c>
      <c r="M475" t="s">
        <v>140</v>
      </c>
      <c r="N475" t="s">
        <v>141</v>
      </c>
    </row>
    <row r="476" spans="1:14">
      <c r="A476" t="s">
        <v>96</v>
      </c>
      <c r="B476" t="s">
        <v>82</v>
      </c>
      <c r="C476" t="s">
        <v>18</v>
      </c>
      <c r="D476" t="str">
        <f t="shared" si="7"/>
        <v>Mining and quarryingFuel oil</v>
      </c>
      <c r="E476" t="s">
        <v>97</v>
      </c>
      <c r="F476" t="s">
        <v>98</v>
      </c>
      <c r="L476" t="s">
        <v>325</v>
      </c>
      <c r="M476" t="s">
        <v>140</v>
      </c>
      <c r="N476" t="s">
        <v>141</v>
      </c>
    </row>
    <row r="477" spans="1:14">
      <c r="A477" t="s">
        <v>96</v>
      </c>
      <c r="B477" t="s">
        <v>82</v>
      </c>
      <c r="C477" t="s">
        <v>17</v>
      </c>
      <c r="D477" t="str">
        <f t="shared" si="7"/>
        <v>Mining and quarryingElectricity</v>
      </c>
      <c r="L477" t="s">
        <v>325</v>
      </c>
      <c r="M477" t="s">
        <v>140</v>
      </c>
      <c r="N477" t="s">
        <v>141</v>
      </c>
    </row>
    <row r="478" spans="1:14">
      <c r="A478" t="s">
        <v>96</v>
      </c>
      <c r="B478" t="s">
        <v>82</v>
      </c>
      <c r="C478" t="s">
        <v>17</v>
      </c>
      <c r="D478" t="str">
        <f t="shared" si="7"/>
        <v>Mining and quarryingElectricity</v>
      </c>
      <c r="L478" t="s">
        <v>325</v>
      </c>
      <c r="M478" t="s">
        <v>140</v>
      </c>
      <c r="N478" t="s">
        <v>141</v>
      </c>
    </row>
    <row r="479" spans="1:14">
      <c r="A479" t="s">
        <v>96</v>
      </c>
      <c r="B479" t="s">
        <v>82</v>
      </c>
      <c r="C479" t="s">
        <v>17</v>
      </c>
      <c r="D479" t="str">
        <f t="shared" si="7"/>
        <v>Mining and quarryingElectricity</v>
      </c>
      <c r="E479" t="s">
        <v>101</v>
      </c>
      <c r="F479" t="s">
        <v>102</v>
      </c>
      <c r="L479" t="s">
        <v>326</v>
      </c>
      <c r="M479" t="s">
        <v>140</v>
      </c>
      <c r="N479" t="s">
        <v>141</v>
      </c>
    </row>
    <row r="480" spans="1:14">
      <c r="A480" t="s">
        <v>96</v>
      </c>
      <c r="B480" t="s">
        <v>82</v>
      </c>
      <c r="C480" t="s">
        <v>17</v>
      </c>
      <c r="D480" t="str">
        <f t="shared" si="7"/>
        <v>Mining and quarryingElectricity</v>
      </c>
      <c r="E480" t="s">
        <v>101</v>
      </c>
      <c r="F480" t="s">
        <v>102</v>
      </c>
      <c r="L480" t="s">
        <v>326</v>
      </c>
      <c r="M480" t="s">
        <v>140</v>
      </c>
      <c r="N480" t="s">
        <v>141</v>
      </c>
    </row>
    <row r="481" spans="1:14">
      <c r="A481" t="s">
        <v>96</v>
      </c>
      <c r="B481" t="s">
        <v>82</v>
      </c>
      <c r="C481" t="s">
        <v>17</v>
      </c>
      <c r="D481" t="str">
        <f t="shared" si="7"/>
        <v>Mining and quarryingElectricity</v>
      </c>
      <c r="E481" t="s">
        <v>101</v>
      </c>
      <c r="F481" t="s">
        <v>102</v>
      </c>
      <c r="L481" t="s">
        <v>326</v>
      </c>
      <c r="M481" t="s">
        <v>140</v>
      </c>
      <c r="N481" t="s">
        <v>141</v>
      </c>
    </row>
    <row r="482" spans="1:14">
      <c r="A482" t="s">
        <v>96</v>
      </c>
      <c r="B482" t="s">
        <v>82</v>
      </c>
      <c r="C482" t="s">
        <v>17</v>
      </c>
      <c r="D482" t="str">
        <f t="shared" si="7"/>
        <v>Mining and quarryingElectricity</v>
      </c>
      <c r="E482" t="s">
        <v>103</v>
      </c>
      <c r="F482" t="s">
        <v>104</v>
      </c>
      <c r="L482" t="s">
        <v>328</v>
      </c>
      <c r="M482" t="s">
        <v>140</v>
      </c>
      <c r="N482" t="s">
        <v>141</v>
      </c>
    </row>
    <row r="483" spans="1:14">
      <c r="A483" t="s">
        <v>96</v>
      </c>
      <c r="B483" t="s">
        <v>82</v>
      </c>
      <c r="C483" t="s">
        <v>17</v>
      </c>
      <c r="D483" t="str">
        <f t="shared" si="7"/>
        <v>Mining and quarryingElectricity</v>
      </c>
      <c r="E483" t="s">
        <v>103</v>
      </c>
      <c r="F483" t="s">
        <v>104</v>
      </c>
      <c r="L483" t="s">
        <v>328</v>
      </c>
      <c r="M483" t="s">
        <v>140</v>
      </c>
      <c r="N483" t="s">
        <v>141</v>
      </c>
    </row>
    <row r="484" spans="1:14">
      <c r="A484" t="s">
        <v>96</v>
      </c>
      <c r="B484" t="s">
        <v>82</v>
      </c>
      <c r="C484" t="s">
        <v>17</v>
      </c>
      <c r="D484" t="str">
        <f t="shared" si="7"/>
        <v>Mining and quarryingElectricity</v>
      </c>
      <c r="E484" t="s">
        <v>103</v>
      </c>
      <c r="F484" t="s">
        <v>104</v>
      </c>
      <c r="L484" t="s">
        <v>328</v>
      </c>
      <c r="M484" t="s">
        <v>140</v>
      </c>
      <c r="N484" t="s">
        <v>141</v>
      </c>
    </row>
    <row r="485" spans="1:14">
      <c r="A485" t="s">
        <v>96</v>
      </c>
      <c r="B485" t="s">
        <v>82</v>
      </c>
      <c r="C485" t="s">
        <v>17</v>
      </c>
      <c r="D485" t="str">
        <f t="shared" si="7"/>
        <v>Mining and quarryingElectricity</v>
      </c>
      <c r="E485" t="s">
        <v>105</v>
      </c>
      <c r="F485" t="s">
        <v>106</v>
      </c>
      <c r="L485" t="s">
        <v>348</v>
      </c>
      <c r="M485" t="s">
        <v>140</v>
      </c>
      <c r="N485" t="s">
        <v>141</v>
      </c>
    </row>
    <row r="486" spans="1:14">
      <c r="A486" t="s">
        <v>96</v>
      </c>
      <c r="B486" t="s">
        <v>82</v>
      </c>
      <c r="C486" t="s">
        <v>17</v>
      </c>
      <c r="D486" t="str">
        <f t="shared" si="7"/>
        <v>Mining and quarryingElectricity</v>
      </c>
      <c r="E486" t="s">
        <v>105</v>
      </c>
      <c r="F486" t="s">
        <v>106</v>
      </c>
      <c r="L486" t="s">
        <v>348</v>
      </c>
      <c r="M486" t="s">
        <v>140</v>
      </c>
      <c r="N486" t="s">
        <v>141</v>
      </c>
    </row>
    <row r="487" spans="1:14">
      <c r="A487" t="s">
        <v>96</v>
      </c>
      <c r="B487" t="s">
        <v>82</v>
      </c>
      <c r="C487" t="s">
        <v>17</v>
      </c>
      <c r="D487" t="str">
        <f t="shared" si="7"/>
        <v>Mining and quarryingElectricity</v>
      </c>
      <c r="E487" t="s">
        <v>105</v>
      </c>
      <c r="F487" t="s">
        <v>106</v>
      </c>
      <c r="L487" t="s">
        <v>348</v>
      </c>
      <c r="M487" t="s">
        <v>140</v>
      </c>
      <c r="N487" t="s">
        <v>141</v>
      </c>
    </row>
    <row r="488" spans="1:14">
      <c r="A488" t="s">
        <v>96</v>
      </c>
      <c r="B488" t="s">
        <v>85</v>
      </c>
      <c r="C488" t="s">
        <v>20</v>
      </c>
      <c r="D488" t="str">
        <f t="shared" si="7"/>
        <v>Food and tobaccoHard coal (if no detail)</v>
      </c>
      <c r="L488" t="s">
        <v>216</v>
      </c>
      <c r="M488" t="s">
        <v>113</v>
      </c>
      <c r="N488" t="s">
        <v>114</v>
      </c>
    </row>
    <row r="489" spans="1:14">
      <c r="A489" t="s">
        <v>96</v>
      </c>
      <c r="B489" t="s">
        <v>85</v>
      </c>
      <c r="C489" t="s">
        <v>20</v>
      </c>
      <c r="D489" t="str">
        <f t="shared" si="7"/>
        <v>Food and tobaccoHard coal (if no detail)</v>
      </c>
      <c r="L489" t="s">
        <v>216</v>
      </c>
      <c r="M489" t="s">
        <v>113</v>
      </c>
      <c r="N489" t="s">
        <v>114</v>
      </c>
    </row>
    <row r="490" spans="1:14">
      <c r="A490" t="s">
        <v>96</v>
      </c>
      <c r="B490" t="s">
        <v>85</v>
      </c>
      <c r="C490" t="s">
        <v>20</v>
      </c>
      <c r="D490" t="str">
        <f t="shared" si="7"/>
        <v>Food and tobaccoHard coal (if no detail)</v>
      </c>
      <c r="E490" t="s">
        <v>113</v>
      </c>
      <c r="F490" t="s">
        <v>114</v>
      </c>
      <c r="L490" t="s">
        <v>216</v>
      </c>
      <c r="M490" t="s">
        <v>113</v>
      </c>
      <c r="N490" t="s">
        <v>114</v>
      </c>
    </row>
    <row r="491" spans="1:14">
      <c r="A491" t="s">
        <v>96</v>
      </c>
      <c r="B491" t="s">
        <v>85</v>
      </c>
      <c r="C491" t="s">
        <v>20</v>
      </c>
      <c r="D491" t="str">
        <f t="shared" si="7"/>
        <v>Food and tobaccoHard coal (if no detail)</v>
      </c>
      <c r="E491" t="s">
        <v>113</v>
      </c>
      <c r="F491" t="s">
        <v>114</v>
      </c>
      <c r="L491" t="s">
        <v>217</v>
      </c>
      <c r="M491" t="s">
        <v>113</v>
      </c>
      <c r="N491" t="s">
        <v>114</v>
      </c>
    </row>
    <row r="492" spans="1:14">
      <c r="A492" t="s">
        <v>96</v>
      </c>
      <c r="B492" t="s">
        <v>85</v>
      </c>
      <c r="C492" t="s">
        <v>20</v>
      </c>
      <c r="D492" t="str">
        <f t="shared" si="7"/>
        <v>Food and tobaccoHard coal (if no detail)</v>
      </c>
      <c r="E492" t="s">
        <v>113</v>
      </c>
      <c r="F492" t="s">
        <v>114</v>
      </c>
      <c r="L492" t="s">
        <v>217</v>
      </c>
      <c r="M492" t="s">
        <v>113</v>
      </c>
      <c r="N492" t="s">
        <v>114</v>
      </c>
    </row>
    <row r="493" spans="1:14">
      <c r="A493" t="s">
        <v>96</v>
      </c>
      <c r="B493" t="s">
        <v>85</v>
      </c>
      <c r="C493" t="s">
        <v>22</v>
      </c>
      <c r="D493" t="str">
        <f t="shared" si="7"/>
        <v>Food and tobaccoOther bituminous coal</v>
      </c>
      <c r="L493" t="s">
        <v>217</v>
      </c>
      <c r="M493" t="s">
        <v>113</v>
      </c>
      <c r="N493" t="s">
        <v>114</v>
      </c>
    </row>
    <row r="494" spans="1:14">
      <c r="A494" t="s">
        <v>96</v>
      </c>
      <c r="B494" t="s">
        <v>85</v>
      </c>
      <c r="C494" t="s">
        <v>22</v>
      </c>
      <c r="D494" t="str">
        <f t="shared" si="7"/>
        <v>Food and tobaccoOther bituminous coal</v>
      </c>
      <c r="L494" t="s">
        <v>218</v>
      </c>
      <c r="M494" t="s">
        <v>113</v>
      </c>
      <c r="N494" t="s">
        <v>114</v>
      </c>
    </row>
    <row r="495" spans="1:14">
      <c r="A495" t="s">
        <v>96</v>
      </c>
      <c r="B495" t="s">
        <v>85</v>
      </c>
      <c r="C495" t="s">
        <v>22</v>
      </c>
      <c r="D495" t="str">
        <f t="shared" si="7"/>
        <v>Food and tobaccoOther bituminous coal</v>
      </c>
      <c r="E495" t="s">
        <v>113</v>
      </c>
      <c r="F495" t="s">
        <v>114</v>
      </c>
      <c r="L495" t="s">
        <v>218</v>
      </c>
      <c r="M495" t="s">
        <v>113</v>
      </c>
      <c r="N495" t="s">
        <v>114</v>
      </c>
    </row>
    <row r="496" spans="1:14">
      <c r="A496" t="s">
        <v>96</v>
      </c>
      <c r="B496" t="s">
        <v>85</v>
      </c>
      <c r="C496" t="s">
        <v>22</v>
      </c>
      <c r="D496" t="str">
        <f t="shared" si="7"/>
        <v>Food and tobaccoOther bituminous coal</v>
      </c>
      <c r="E496" t="s">
        <v>113</v>
      </c>
      <c r="F496" t="s">
        <v>114</v>
      </c>
      <c r="L496" t="s">
        <v>218</v>
      </c>
      <c r="M496" t="s">
        <v>113</v>
      </c>
      <c r="N496" t="s">
        <v>114</v>
      </c>
    </row>
    <row r="497" spans="1:14">
      <c r="A497" t="s">
        <v>96</v>
      </c>
      <c r="B497" t="s">
        <v>85</v>
      </c>
      <c r="C497" t="s">
        <v>22</v>
      </c>
      <c r="D497" t="str">
        <f t="shared" si="7"/>
        <v>Food and tobaccoOther bituminous coal</v>
      </c>
      <c r="E497" t="s">
        <v>113</v>
      </c>
      <c r="F497" t="s">
        <v>114</v>
      </c>
      <c r="L497" t="s">
        <v>219</v>
      </c>
      <c r="M497" t="s">
        <v>113</v>
      </c>
      <c r="N497" t="s">
        <v>114</v>
      </c>
    </row>
    <row r="498" spans="1:14">
      <c r="A498" t="s">
        <v>96</v>
      </c>
      <c r="B498" t="s">
        <v>85</v>
      </c>
      <c r="C498" t="s">
        <v>27</v>
      </c>
      <c r="D498" t="str">
        <f t="shared" si="7"/>
        <v>Food and tobaccoCoke oven coke</v>
      </c>
      <c r="L498" t="s">
        <v>219</v>
      </c>
      <c r="M498" t="s">
        <v>113</v>
      </c>
      <c r="N498" t="s">
        <v>114</v>
      </c>
    </row>
    <row r="499" spans="1:14">
      <c r="A499" t="s">
        <v>96</v>
      </c>
      <c r="B499" t="s">
        <v>85</v>
      </c>
      <c r="C499" t="s">
        <v>27</v>
      </c>
      <c r="D499" t="str">
        <f t="shared" si="7"/>
        <v>Food and tobaccoCoke oven coke</v>
      </c>
      <c r="L499" t="s">
        <v>219</v>
      </c>
      <c r="M499" t="s">
        <v>113</v>
      </c>
      <c r="N499" t="s">
        <v>114</v>
      </c>
    </row>
    <row r="500" spans="1:14">
      <c r="A500" t="s">
        <v>96</v>
      </c>
      <c r="B500" t="s">
        <v>85</v>
      </c>
      <c r="C500" t="s">
        <v>27</v>
      </c>
      <c r="D500" t="str">
        <f t="shared" si="7"/>
        <v>Food and tobaccoCoke oven coke</v>
      </c>
      <c r="E500" t="s">
        <v>113</v>
      </c>
      <c r="F500" t="s">
        <v>114</v>
      </c>
      <c r="L500" t="s">
        <v>220</v>
      </c>
      <c r="M500" t="s">
        <v>113</v>
      </c>
      <c r="N500" t="s">
        <v>114</v>
      </c>
    </row>
    <row r="501" spans="1:14">
      <c r="A501" t="s">
        <v>96</v>
      </c>
      <c r="B501" t="s">
        <v>85</v>
      </c>
      <c r="C501" t="s">
        <v>27</v>
      </c>
      <c r="D501" t="str">
        <f t="shared" si="7"/>
        <v>Food and tobaccoCoke oven coke</v>
      </c>
      <c r="E501" t="s">
        <v>113</v>
      </c>
      <c r="F501" t="s">
        <v>114</v>
      </c>
      <c r="L501" t="s">
        <v>220</v>
      </c>
      <c r="M501" t="s">
        <v>113</v>
      </c>
      <c r="N501" t="s">
        <v>114</v>
      </c>
    </row>
    <row r="502" spans="1:14">
      <c r="A502" t="s">
        <v>96</v>
      </c>
      <c r="B502" t="s">
        <v>85</v>
      </c>
      <c r="C502" t="s">
        <v>27</v>
      </c>
      <c r="D502" t="str">
        <f t="shared" si="7"/>
        <v>Food and tobaccoCoke oven coke</v>
      </c>
      <c r="E502" t="s">
        <v>113</v>
      </c>
      <c r="F502" t="s">
        <v>114</v>
      </c>
      <c r="L502" t="s">
        <v>220</v>
      </c>
      <c r="M502" t="s">
        <v>113</v>
      </c>
      <c r="N502" t="s">
        <v>114</v>
      </c>
    </row>
    <row r="503" spans="1:14">
      <c r="A503" t="s">
        <v>96</v>
      </c>
      <c r="B503" t="s">
        <v>85</v>
      </c>
      <c r="C503" t="s">
        <v>21</v>
      </c>
      <c r="D503" t="str">
        <f t="shared" si="7"/>
        <v>Food and tobaccoNatural gas</v>
      </c>
      <c r="L503" t="s">
        <v>222</v>
      </c>
      <c r="M503" t="s">
        <v>113</v>
      </c>
      <c r="N503" t="s">
        <v>114</v>
      </c>
    </row>
    <row r="504" spans="1:14">
      <c r="A504" t="s">
        <v>96</v>
      </c>
      <c r="B504" t="s">
        <v>85</v>
      </c>
      <c r="C504" t="s">
        <v>21</v>
      </c>
      <c r="D504" t="str">
        <f t="shared" si="7"/>
        <v>Food and tobaccoNatural gas</v>
      </c>
      <c r="L504" t="s">
        <v>222</v>
      </c>
      <c r="M504" t="s">
        <v>113</v>
      </c>
      <c r="N504" t="s">
        <v>114</v>
      </c>
    </row>
    <row r="505" spans="1:14">
      <c r="A505" t="s">
        <v>96</v>
      </c>
      <c r="B505" t="s">
        <v>85</v>
      </c>
      <c r="C505" t="s">
        <v>21</v>
      </c>
      <c r="D505" t="str">
        <f t="shared" si="7"/>
        <v>Food and tobaccoNatural gas</v>
      </c>
      <c r="E505" t="s">
        <v>113</v>
      </c>
      <c r="F505" t="s">
        <v>114</v>
      </c>
      <c r="L505" t="s">
        <v>222</v>
      </c>
      <c r="M505" t="s">
        <v>113</v>
      </c>
      <c r="N505" t="s">
        <v>114</v>
      </c>
    </row>
    <row r="506" spans="1:14">
      <c r="A506" t="s">
        <v>96</v>
      </c>
      <c r="B506" t="s">
        <v>85</v>
      </c>
      <c r="C506" t="s">
        <v>21</v>
      </c>
      <c r="D506" t="str">
        <f t="shared" si="7"/>
        <v>Food and tobaccoNatural gas</v>
      </c>
      <c r="E506" t="s">
        <v>113</v>
      </c>
      <c r="F506" t="s">
        <v>114</v>
      </c>
      <c r="L506" t="s">
        <v>224</v>
      </c>
      <c r="M506" t="s">
        <v>113</v>
      </c>
      <c r="N506" t="s">
        <v>114</v>
      </c>
    </row>
    <row r="507" spans="1:14">
      <c r="A507" t="s">
        <v>96</v>
      </c>
      <c r="B507" t="s">
        <v>85</v>
      </c>
      <c r="C507" t="s">
        <v>21</v>
      </c>
      <c r="D507" t="str">
        <f t="shared" si="7"/>
        <v>Food and tobaccoNatural gas</v>
      </c>
      <c r="E507" t="s">
        <v>113</v>
      </c>
      <c r="F507" t="s">
        <v>114</v>
      </c>
      <c r="L507" t="s">
        <v>224</v>
      </c>
      <c r="M507" t="s">
        <v>113</v>
      </c>
      <c r="N507" t="s">
        <v>114</v>
      </c>
    </row>
    <row r="508" spans="1:14">
      <c r="A508" t="s">
        <v>96</v>
      </c>
      <c r="B508" t="s">
        <v>85</v>
      </c>
      <c r="C508" t="s">
        <v>32</v>
      </c>
      <c r="D508" t="str">
        <f t="shared" si="7"/>
        <v>Food and tobaccoGas works gas</v>
      </c>
      <c r="L508" t="s">
        <v>224</v>
      </c>
      <c r="M508" t="s">
        <v>113</v>
      </c>
      <c r="N508" t="s">
        <v>114</v>
      </c>
    </row>
    <row r="509" spans="1:14">
      <c r="A509" t="s">
        <v>96</v>
      </c>
      <c r="B509" t="s">
        <v>85</v>
      </c>
      <c r="C509" t="s">
        <v>32</v>
      </c>
      <c r="D509" t="str">
        <f t="shared" si="7"/>
        <v>Food and tobaccoGas works gas</v>
      </c>
      <c r="L509" t="s">
        <v>225</v>
      </c>
      <c r="M509" t="s">
        <v>113</v>
      </c>
      <c r="N509" t="s">
        <v>114</v>
      </c>
    </row>
    <row r="510" spans="1:14">
      <c r="A510" t="s">
        <v>96</v>
      </c>
      <c r="B510" t="s">
        <v>85</v>
      </c>
      <c r="C510" t="s">
        <v>32</v>
      </c>
      <c r="D510" t="str">
        <f t="shared" si="7"/>
        <v>Food and tobaccoGas works gas</v>
      </c>
      <c r="E510" t="s">
        <v>113</v>
      </c>
      <c r="F510" t="s">
        <v>114</v>
      </c>
      <c r="L510" t="s">
        <v>225</v>
      </c>
      <c r="M510" t="s">
        <v>113</v>
      </c>
      <c r="N510" t="s">
        <v>114</v>
      </c>
    </row>
    <row r="511" spans="1:14">
      <c r="A511" t="s">
        <v>96</v>
      </c>
      <c r="B511" t="s">
        <v>85</v>
      </c>
      <c r="C511" t="s">
        <v>32</v>
      </c>
      <c r="D511" t="str">
        <f t="shared" si="7"/>
        <v>Food and tobaccoGas works gas</v>
      </c>
      <c r="E511" t="s">
        <v>113</v>
      </c>
      <c r="F511" t="s">
        <v>114</v>
      </c>
      <c r="L511" t="s">
        <v>225</v>
      </c>
      <c r="M511" t="s">
        <v>113</v>
      </c>
      <c r="N511" t="s">
        <v>114</v>
      </c>
    </row>
    <row r="512" spans="1:14">
      <c r="A512" t="s">
        <v>96</v>
      </c>
      <c r="B512" t="s">
        <v>85</v>
      </c>
      <c r="C512" t="s">
        <v>32</v>
      </c>
      <c r="D512" t="str">
        <f t="shared" si="7"/>
        <v>Food and tobaccoGas works gas</v>
      </c>
      <c r="E512" t="s">
        <v>113</v>
      </c>
      <c r="F512" t="s">
        <v>114</v>
      </c>
      <c r="L512" t="s">
        <v>226</v>
      </c>
      <c r="M512" t="s">
        <v>113</v>
      </c>
      <c r="N512" t="s">
        <v>114</v>
      </c>
    </row>
    <row r="513" spans="1:14">
      <c r="A513" t="s">
        <v>96</v>
      </c>
      <c r="B513" t="s">
        <v>85</v>
      </c>
      <c r="C513" t="s">
        <v>19</v>
      </c>
      <c r="D513" t="str">
        <f t="shared" si="7"/>
        <v>Food and tobaccoGas/diesel oil excl. biofuels</v>
      </c>
      <c r="L513" t="s">
        <v>226</v>
      </c>
      <c r="M513" t="s">
        <v>113</v>
      </c>
      <c r="N513" t="s">
        <v>114</v>
      </c>
    </row>
    <row r="514" spans="1:14">
      <c r="A514" t="s">
        <v>96</v>
      </c>
      <c r="B514" t="s">
        <v>85</v>
      </c>
      <c r="C514" t="s">
        <v>19</v>
      </c>
      <c r="D514" t="str">
        <f t="shared" si="7"/>
        <v>Food and tobaccoGas/diesel oil excl. biofuels</v>
      </c>
      <c r="L514" t="s">
        <v>226</v>
      </c>
      <c r="M514" t="s">
        <v>113</v>
      </c>
      <c r="N514" t="s">
        <v>114</v>
      </c>
    </row>
    <row r="515" spans="1:14">
      <c r="A515" t="s">
        <v>96</v>
      </c>
      <c r="B515" t="s">
        <v>85</v>
      </c>
      <c r="C515" t="s">
        <v>19</v>
      </c>
      <c r="D515" t="str">
        <f t="shared" ref="D515:D578" si="8">B515&amp;C515</f>
        <v>Food and tobaccoGas/diesel oil excl. biofuels</v>
      </c>
      <c r="E515" t="s">
        <v>99</v>
      </c>
      <c r="F515" t="s">
        <v>100</v>
      </c>
      <c r="L515" t="s">
        <v>227</v>
      </c>
      <c r="M515" t="s">
        <v>113</v>
      </c>
      <c r="N515" t="s">
        <v>114</v>
      </c>
    </row>
    <row r="516" spans="1:14">
      <c r="A516" t="s">
        <v>96</v>
      </c>
      <c r="B516" t="s">
        <v>85</v>
      </c>
      <c r="C516" t="s">
        <v>19</v>
      </c>
      <c r="D516" t="str">
        <f t="shared" si="8"/>
        <v>Food and tobaccoGas/diesel oil excl. biofuels</v>
      </c>
      <c r="E516" t="s">
        <v>99</v>
      </c>
      <c r="F516" t="s">
        <v>100</v>
      </c>
      <c r="L516" t="s">
        <v>227</v>
      </c>
      <c r="M516" t="s">
        <v>113</v>
      </c>
      <c r="N516" t="s">
        <v>114</v>
      </c>
    </row>
    <row r="517" spans="1:14">
      <c r="A517" t="s">
        <v>96</v>
      </c>
      <c r="B517" t="s">
        <v>85</v>
      </c>
      <c r="C517" t="s">
        <v>19</v>
      </c>
      <c r="D517" t="str">
        <f t="shared" si="8"/>
        <v>Food and tobaccoGas/diesel oil excl. biofuels</v>
      </c>
      <c r="E517" t="s">
        <v>99</v>
      </c>
      <c r="F517" t="s">
        <v>100</v>
      </c>
      <c r="L517" t="s">
        <v>227</v>
      </c>
      <c r="M517" t="s">
        <v>113</v>
      </c>
      <c r="N517" t="s">
        <v>114</v>
      </c>
    </row>
    <row r="518" spans="1:14">
      <c r="A518" t="s">
        <v>96</v>
      </c>
      <c r="B518" t="s">
        <v>85</v>
      </c>
      <c r="C518" t="s">
        <v>18</v>
      </c>
      <c r="D518" t="str">
        <f t="shared" si="8"/>
        <v>Food and tobaccoFuel oil</v>
      </c>
      <c r="L518" t="s">
        <v>228</v>
      </c>
      <c r="M518" t="s">
        <v>113</v>
      </c>
      <c r="N518" t="s">
        <v>114</v>
      </c>
    </row>
    <row r="519" spans="1:14">
      <c r="A519" t="s">
        <v>96</v>
      </c>
      <c r="B519" t="s">
        <v>85</v>
      </c>
      <c r="C519" t="s">
        <v>18</v>
      </c>
      <c r="D519" t="str">
        <f t="shared" si="8"/>
        <v>Food and tobaccoFuel oil</v>
      </c>
      <c r="L519" t="s">
        <v>228</v>
      </c>
      <c r="M519" t="s">
        <v>113</v>
      </c>
      <c r="N519" t="s">
        <v>114</v>
      </c>
    </row>
    <row r="520" spans="1:14">
      <c r="A520" t="s">
        <v>96</v>
      </c>
      <c r="B520" t="s">
        <v>85</v>
      </c>
      <c r="C520" t="s">
        <v>18</v>
      </c>
      <c r="D520" t="str">
        <f t="shared" si="8"/>
        <v>Food and tobaccoFuel oil</v>
      </c>
      <c r="E520" t="s">
        <v>113</v>
      </c>
      <c r="F520" t="s">
        <v>114</v>
      </c>
      <c r="L520" t="s">
        <v>228</v>
      </c>
      <c r="M520" t="s">
        <v>113</v>
      </c>
      <c r="N520" t="s">
        <v>114</v>
      </c>
    </row>
    <row r="521" spans="1:14">
      <c r="A521" t="s">
        <v>96</v>
      </c>
      <c r="B521" t="s">
        <v>85</v>
      </c>
      <c r="C521" t="s">
        <v>18</v>
      </c>
      <c r="D521" t="str">
        <f t="shared" si="8"/>
        <v>Food and tobaccoFuel oil</v>
      </c>
      <c r="E521" t="s">
        <v>113</v>
      </c>
      <c r="F521" t="s">
        <v>114</v>
      </c>
      <c r="L521" t="s">
        <v>229</v>
      </c>
      <c r="M521" t="s">
        <v>113</v>
      </c>
      <c r="N521" t="s">
        <v>114</v>
      </c>
    </row>
    <row r="522" spans="1:14">
      <c r="A522" t="s">
        <v>96</v>
      </c>
      <c r="B522" t="s">
        <v>85</v>
      </c>
      <c r="C522" t="s">
        <v>18</v>
      </c>
      <c r="D522" t="str">
        <f t="shared" si="8"/>
        <v>Food and tobaccoFuel oil</v>
      </c>
      <c r="E522" t="s">
        <v>113</v>
      </c>
      <c r="F522" t="s">
        <v>114</v>
      </c>
      <c r="L522" t="s">
        <v>229</v>
      </c>
      <c r="M522" t="s">
        <v>113</v>
      </c>
      <c r="N522" t="s">
        <v>114</v>
      </c>
    </row>
    <row r="523" spans="1:14">
      <c r="A523" t="s">
        <v>96</v>
      </c>
      <c r="B523" t="s">
        <v>85</v>
      </c>
      <c r="C523" t="s">
        <v>17</v>
      </c>
      <c r="D523" t="str">
        <f t="shared" si="8"/>
        <v>Food and tobaccoElectricity</v>
      </c>
      <c r="L523" t="s">
        <v>229</v>
      </c>
      <c r="M523" t="s">
        <v>113</v>
      </c>
      <c r="N523" t="s">
        <v>114</v>
      </c>
    </row>
    <row r="524" spans="1:14">
      <c r="A524" t="s">
        <v>96</v>
      </c>
      <c r="B524" t="s">
        <v>85</v>
      </c>
      <c r="C524" t="s">
        <v>17</v>
      </c>
      <c r="D524" t="str">
        <f t="shared" si="8"/>
        <v>Food and tobaccoElectricity</v>
      </c>
      <c r="L524" t="s">
        <v>231</v>
      </c>
      <c r="M524" t="s">
        <v>113</v>
      </c>
      <c r="N524" t="s">
        <v>114</v>
      </c>
    </row>
    <row r="525" spans="1:14">
      <c r="A525" t="s">
        <v>96</v>
      </c>
      <c r="B525" t="s">
        <v>85</v>
      </c>
      <c r="C525" t="s">
        <v>17</v>
      </c>
      <c r="D525" t="str">
        <f t="shared" si="8"/>
        <v>Food and tobaccoElectricity</v>
      </c>
      <c r="E525" t="s">
        <v>101</v>
      </c>
      <c r="F525" t="s">
        <v>102</v>
      </c>
      <c r="L525" t="s">
        <v>231</v>
      </c>
      <c r="M525" t="s">
        <v>113</v>
      </c>
      <c r="N525" t="s">
        <v>114</v>
      </c>
    </row>
    <row r="526" spans="1:14">
      <c r="A526" t="s">
        <v>96</v>
      </c>
      <c r="B526" t="s">
        <v>85</v>
      </c>
      <c r="C526" t="s">
        <v>17</v>
      </c>
      <c r="D526" t="str">
        <f t="shared" si="8"/>
        <v>Food and tobaccoElectricity</v>
      </c>
      <c r="E526" t="s">
        <v>101</v>
      </c>
      <c r="F526" t="s">
        <v>102</v>
      </c>
      <c r="L526" t="s">
        <v>231</v>
      </c>
      <c r="M526" t="s">
        <v>113</v>
      </c>
      <c r="N526" t="s">
        <v>114</v>
      </c>
    </row>
    <row r="527" spans="1:14">
      <c r="A527" t="s">
        <v>96</v>
      </c>
      <c r="B527" t="s">
        <v>85</v>
      </c>
      <c r="C527" t="s">
        <v>17</v>
      </c>
      <c r="D527" t="str">
        <f t="shared" si="8"/>
        <v>Food and tobaccoElectricity</v>
      </c>
      <c r="E527" t="s">
        <v>101</v>
      </c>
      <c r="F527" t="s">
        <v>102</v>
      </c>
      <c r="L527" t="s">
        <v>233</v>
      </c>
      <c r="M527" t="s">
        <v>113</v>
      </c>
      <c r="N527" t="s">
        <v>114</v>
      </c>
    </row>
    <row r="528" spans="1:14">
      <c r="A528" t="s">
        <v>96</v>
      </c>
      <c r="B528" t="s">
        <v>85</v>
      </c>
      <c r="C528" t="s">
        <v>17</v>
      </c>
      <c r="D528" t="str">
        <f t="shared" si="8"/>
        <v>Food and tobaccoElectricity</v>
      </c>
      <c r="E528" t="s">
        <v>103</v>
      </c>
      <c r="F528" t="s">
        <v>104</v>
      </c>
      <c r="L528" t="s">
        <v>233</v>
      </c>
      <c r="M528" t="s">
        <v>113</v>
      </c>
      <c r="N528" t="s">
        <v>114</v>
      </c>
    </row>
    <row r="529" spans="1:14">
      <c r="A529" t="s">
        <v>96</v>
      </c>
      <c r="B529" t="s">
        <v>85</v>
      </c>
      <c r="C529" t="s">
        <v>17</v>
      </c>
      <c r="D529" t="str">
        <f t="shared" si="8"/>
        <v>Food and tobaccoElectricity</v>
      </c>
      <c r="E529" t="s">
        <v>103</v>
      </c>
      <c r="F529" t="s">
        <v>104</v>
      </c>
      <c r="L529" t="s">
        <v>233</v>
      </c>
      <c r="M529" t="s">
        <v>113</v>
      </c>
      <c r="N529" t="s">
        <v>114</v>
      </c>
    </row>
    <row r="530" spans="1:14">
      <c r="A530" t="s">
        <v>96</v>
      </c>
      <c r="B530" t="s">
        <v>85</v>
      </c>
      <c r="C530" t="s">
        <v>17</v>
      </c>
      <c r="D530" t="str">
        <f t="shared" si="8"/>
        <v>Food and tobaccoElectricity</v>
      </c>
      <c r="E530" t="s">
        <v>103</v>
      </c>
      <c r="F530" t="s">
        <v>104</v>
      </c>
      <c r="L530" t="s">
        <v>234</v>
      </c>
      <c r="M530" t="s">
        <v>113</v>
      </c>
      <c r="N530" t="s">
        <v>114</v>
      </c>
    </row>
    <row r="531" spans="1:14">
      <c r="A531" t="s">
        <v>96</v>
      </c>
      <c r="B531" t="s">
        <v>85</v>
      </c>
      <c r="C531" t="s">
        <v>17</v>
      </c>
      <c r="D531" t="str">
        <f t="shared" si="8"/>
        <v>Food and tobaccoElectricity</v>
      </c>
      <c r="E531" t="s">
        <v>105</v>
      </c>
      <c r="F531" t="s">
        <v>106</v>
      </c>
      <c r="L531" t="s">
        <v>234</v>
      </c>
      <c r="M531" t="s">
        <v>113</v>
      </c>
      <c r="N531" t="s">
        <v>114</v>
      </c>
    </row>
    <row r="532" spans="1:14">
      <c r="A532" t="s">
        <v>96</v>
      </c>
      <c r="B532" t="s">
        <v>85</v>
      </c>
      <c r="C532" t="s">
        <v>17</v>
      </c>
      <c r="D532" t="str">
        <f t="shared" si="8"/>
        <v>Food and tobaccoElectricity</v>
      </c>
      <c r="E532" t="s">
        <v>105</v>
      </c>
      <c r="F532" t="s">
        <v>106</v>
      </c>
      <c r="L532" t="s">
        <v>234</v>
      </c>
      <c r="M532" t="s">
        <v>113</v>
      </c>
      <c r="N532" t="s">
        <v>114</v>
      </c>
    </row>
    <row r="533" spans="1:14">
      <c r="A533" t="s">
        <v>96</v>
      </c>
      <c r="B533" t="s">
        <v>85</v>
      </c>
      <c r="C533" t="s">
        <v>17</v>
      </c>
      <c r="D533" t="str">
        <f t="shared" si="8"/>
        <v>Food and tobaccoElectricity</v>
      </c>
      <c r="E533" t="s">
        <v>105</v>
      </c>
      <c r="F533" t="s">
        <v>106</v>
      </c>
      <c r="L533" t="s">
        <v>236</v>
      </c>
      <c r="M533" t="s">
        <v>113</v>
      </c>
      <c r="N533" t="s">
        <v>114</v>
      </c>
    </row>
    <row r="534" spans="1:14">
      <c r="A534" t="s">
        <v>96</v>
      </c>
      <c r="B534" t="s">
        <v>85</v>
      </c>
      <c r="C534" t="s">
        <v>45</v>
      </c>
      <c r="D534" t="str">
        <f t="shared" si="8"/>
        <v>Food and tobaccoHeat</v>
      </c>
      <c r="L534" t="s">
        <v>236</v>
      </c>
      <c r="M534" t="s">
        <v>113</v>
      </c>
      <c r="N534" t="s">
        <v>114</v>
      </c>
    </row>
    <row r="535" spans="1:14">
      <c r="A535" t="s">
        <v>96</v>
      </c>
      <c r="B535" t="s">
        <v>85</v>
      </c>
      <c r="C535" t="s">
        <v>45</v>
      </c>
      <c r="D535" t="str">
        <f t="shared" si="8"/>
        <v>Food and tobaccoHeat</v>
      </c>
      <c r="L535" t="s">
        <v>236</v>
      </c>
      <c r="M535" t="s">
        <v>113</v>
      </c>
      <c r="N535" t="s">
        <v>114</v>
      </c>
    </row>
    <row r="536" spans="1:14">
      <c r="A536" t="s">
        <v>96</v>
      </c>
      <c r="B536" t="s">
        <v>85</v>
      </c>
      <c r="C536" t="s">
        <v>45</v>
      </c>
      <c r="D536" t="str">
        <f t="shared" si="8"/>
        <v>Food and tobaccoHeat</v>
      </c>
      <c r="E536" t="s">
        <v>113</v>
      </c>
      <c r="F536" t="s">
        <v>114</v>
      </c>
      <c r="L536" t="s">
        <v>238</v>
      </c>
      <c r="M536" t="s">
        <v>113</v>
      </c>
      <c r="N536" t="s">
        <v>114</v>
      </c>
    </row>
    <row r="537" spans="1:14">
      <c r="A537" t="s">
        <v>96</v>
      </c>
      <c r="B537" t="s">
        <v>85</v>
      </c>
      <c r="C537" t="s">
        <v>45</v>
      </c>
      <c r="D537" t="str">
        <f t="shared" si="8"/>
        <v>Food and tobaccoHeat</v>
      </c>
      <c r="E537" t="s">
        <v>113</v>
      </c>
      <c r="F537" t="s">
        <v>114</v>
      </c>
      <c r="L537" t="s">
        <v>238</v>
      </c>
      <c r="M537" t="s">
        <v>113</v>
      </c>
      <c r="N537" t="s">
        <v>114</v>
      </c>
    </row>
    <row r="538" spans="1:14">
      <c r="A538" t="s">
        <v>96</v>
      </c>
      <c r="B538" t="s">
        <v>85</v>
      </c>
      <c r="C538" t="s">
        <v>45</v>
      </c>
      <c r="D538" t="str">
        <f t="shared" si="8"/>
        <v>Food and tobaccoHeat</v>
      </c>
      <c r="E538" t="s">
        <v>113</v>
      </c>
      <c r="F538" t="s">
        <v>114</v>
      </c>
      <c r="L538" t="s">
        <v>238</v>
      </c>
      <c r="M538" t="s">
        <v>113</v>
      </c>
      <c r="N538" t="s">
        <v>114</v>
      </c>
    </row>
    <row r="539" spans="1:14">
      <c r="A539" t="s">
        <v>96</v>
      </c>
      <c r="B539" t="s">
        <v>66</v>
      </c>
      <c r="C539" t="s">
        <v>20</v>
      </c>
      <c r="D539" t="str">
        <f t="shared" si="8"/>
        <v>Paper, pulp and printHard coal (if no detail)</v>
      </c>
      <c r="L539" t="s">
        <v>239</v>
      </c>
      <c r="M539" t="s">
        <v>113</v>
      </c>
      <c r="N539" t="s">
        <v>114</v>
      </c>
    </row>
    <row r="540" spans="1:14">
      <c r="A540" t="s">
        <v>96</v>
      </c>
      <c r="B540" t="s">
        <v>66</v>
      </c>
      <c r="C540" t="s">
        <v>20</v>
      </c>
      <c r="D540" t="str">
        <f t="shared" si="8"/>
        <v>Paper, pulp and printHard coal (if no detail)</v>
      </c>
      <c r="L540" t="s">
        <v>239</v>
      </c>
      <c r="M540" t="s">
        <v>113</v>
      </c>
      <c r="N540" t="s">
        <v>114</v>
      </c>
    </row>
    <row r="541" spans="1:14">
      <c r="A541" t="s">
        <v>96</v>
      </c>
      <c r="B541" t="s">
        <v>66</v>
      </c>
      <c r="C541" t="s">
        <v>20</v>
      </c>
      <c r="D541" t="str">
        <f t="shared" si="8"/>
        <v>Paper, pulp and printHard coal (if no detail)</v>
      </c>
      <c r="E541" t="s">
        <v>113</v>
      </c>
      <c r="F541" t="s">
        <v>114</v>
      </c>
      <c r="L541" t="s">
        <v>239</v>
      </c>
      <c r="M541" t="s">
        <v>113</v>
      </c>
      <c r="N541" t="s">
        <v>114</v>
      </c>
    </row>
    <row r="542" spans="1:14">
      <c r="A542" t="s">
        <v>96</v>
      </c>
      <c r="B542" t="s">
        <v>66</v>
      </c>
      <c r="C542" t="s">
        <v>20</v>
      </c>
      <c r="D542" t="str">
        <f t="shared" si="8"/>
        <v>Paper, pulp and printHard coal (if no detail)</v>
      </c>
      <c r="E542" t="s">
        <v>113</v>
      </c>
      <c r="F542" t="s">
        <v>114</v>
      </c>
      <c r="L542" t="s">
        <v>241</v>
      </c>
      <c r="M542" t="s">
        <v>113</v>
      </c>
      <c r="N542" t="s">
        <v>114</v>
      </c>
    </row>
    <row r="543" spans="1:14">
      <c r="A543" t="s">
        <v>96</v>
      </c>
      <c r="B543" t="s">
        <v>66</v>
      </c>
      <c r="C543" t="s">
        <v>20</v>
      </c>
      <c r="D543" t="str">
        <f t="shared" si="8"/>
        <v>Paper, pulp and printHard coal (if no detail)</v>
      </c>
      <c r="E543" t="s">
        <v>113</v>
      </c>
      <c r="F543" t="s">
        <v>114</v>
      </c>
      <c r="L543" t="s">
        <v>241</v>
      </c>
      <c r="M543" t="s">
        <v>113</v>
      </c>
      <c r="N543" t="s">
        <v>114</v>
      </c>
    </row>
    <row r="544" spans="1:14">
      <c r="A544" t="s">
        <v>96</v>
      </c>
      <c r="B544" t="s">
        <v>66</v>
      </c>
      <c r="C544" t="s">
        <v>22</v>
      </c>
      <c r="D544" t="str">
        <f t="shared" si="8"/>
        <v>Paper, pulp and printOther bituminous coal</v>
      </c>
      <c r="L544" t="s">
        <v>241</v>
      </c>
      <c r="M544" t="s">
        <v>113</v>
      </c>
      <c r="N544" t="s">
        <v>114</v>
      </c>
    </row>
    <row r="545" spans="1:14">
      <c r="A545" t="s">
        <v>96</v>
      </c>
      <c r="B545" t="s">
        <v>66</v>
      </c>
      <c r="C545" t="s">
        <v>22</v>
      </c>
      <c r="D545" t="str">
        <f t="shared" si="8"/>
        <v>Paper, pulp and printOther bituminous coal</v>
      </c>
      <c r="L545" t="s">
        <v>243</v>
      </c>
      <c r="M545" t="s">
        <v>113</v>
      </c>
      <c r="N545" t="s">
        <v>114</v>
      </c>
    </row>
    <row r="546" spans="1:14">
      <c r="A546" t="s">
        <v>96</v>
      </c>
      <c r="B546" t="s">
        <v>66</v>
      </c>
      <c r="C546" t="s">
        <v>22</v>
      </c>
      <c r="D546" t="str">
        <f t="shared" si="8"/>
        <v>Paper, pulp and printOther bituminous coal</v>
      </c>
      <c r="E546" t="s">
        <v>113</v>
      </c>
      <c r="F546" t="s">
        <v>114</v>
      </c>
      <c r="L546" t="s">
        <v>243</v>
      </c>
      <c r="M546" t="s">
        <v>113</v>
      </c>
      <c r="N546" t="s">
        <v>114</v>
      </c>
    </row>
    <row r="547" spans="1:14">
      <c r="A547" t="s">
        <v>96</v>
      </c>
      <c r="B547" t="s">
        <v>66</v>
      </c>
      <c r="C547" t="s">
        <v>22</v>
      </c>
      <c r="D547" t="str">
        <f t="shared" si="8"/>
        <v>Paper, pulp and printOther bituminous coal</v>
      </c>
      <c r="E547" t="s">
        <v>113</v>
      </c>
      <c r="F547" t="s">
        <v>114</v>
      </c>
      <c r="L547" t="s">
        <v>243</v>
      </c>
      <c r="M547" t="s">
        <v>113</v>
      </c>
      <c r="N547" t="s">
        <v>114</v>
      </c>
    </row>
    <row r="548" spans="1:14">
      <c r="A548" t="s">
        <v>96</v>
      </c>
      <c r="B548" t="s">
        <v>66</v>
      </c>
      <c r="C548" t="s">
        <v>22</v>
      </c>
      <c r="D548" t="str">
        <f t="shared" si="8"/>
        <v>Paper, pulp and printOther bituminous coal</v>
      </c>
      <c r="E548" t="s">
        <v>113</v>
      </c>
      <c r="F548" t="s">
        <v>114</v>
      </c>
      <c r="L548" t="s">
        <v>244</v>
      </c>
      <c r="M548" t="s">
        <v>113</v>
      </c>
      <c r="N548" t="s">
        <v>114</v>
      </c>
    </row>
    <row r="549" spans="1:14">
      <c r="A549" t="s">
        <v>96</v>
      </c>
      <c r="B549" t="s">
        <v>66</v>
      </c>
      <c r="C549" t="s">
        <v>27</v>
      </c>
      <c r="D549" t="str">
        <f t="shared" si="8"/>
        <v>Paper, pulp and printCoke oven coke</v>
      </c>
      <c r="L549" t="s">
        <v>244</v>
      </c>
      <c r="M549" t="s">
        <v>113</v>
      </c>
      <c r="N549" t="s">
        <v>114</v>
      </c>
    </row>
    <row r="550" spans="1:14">
      <c r="A550" t="s">
        <v>96</v>
      </c>
      <c r="B550" t="s">
        <v>66</v>
      </c>
      <c r="C550" t="s">
        <v>27</v>
      </c>
      <c r="D550" t="str">
        <f t="shared" si="8"/>
        <v>Paper, pulp and printCoke oven coke</v>
      </c>
      <c r="L550" t="s">
        <v>244</v>
      </c>
      <c r="M550" t="s">
        <v>113</v>
      </c>
      <c r="N550" t="s">
        <v>114</v>
      </c>
    </row>
    <row r="551" spans="1:14">
      <c r="A551" t="s">
        <v>96</v>
      </c>
      <c r="B551" t="s">
        <v>66</v>
      </c>
      <c r="C551" t="s">
        <v>27</v>
      </c>
      <c r="D551" t="str">
        <f t="shared" si="8"/>
        <v>Paper, pulp and printCoke oven coke</v>
      </c>
      <c r="E551" t="s">
        <v>113</v>
      </c>
      <c r="F551" t="s">
        <v>114</v>
      </c>
      <c r="L551" t="s">
        <v>245</v>
      </c>
      <c r="M551" t="s">
        <v>113</v>
      </c>
      <c r="N551" t="s">
        <v>114</v>
      </c>
    </row>
    <row r="552" spans="1:14">
      <c r="A552" t="s">
        <v>96</v>
      </c>
      <c r="B552" t="s">
        <v>66</v>
      </c>
      <c r="C552" t="s">
        <v>27</v>
      </c>
      <c r="D552" t="str">
        <f t="shared" si="8"/>
        <v>Paper, pulp and printCoke oven coke</v>
      </c>
      <c r="E552" t="s">
        <v>113</v>
      </c>
      <c r="F552" t="s">
        <v>114</v>
      </c>
      <c r="L552" t="s">
        <v>245</v>
      </c>
      <c r="M552" t="s">
        <v>113</v>
      </c>
      <c r="N552" t="s">
        <v>114</v>
      </c>
    </row>
    <row r="553" spans="1:14">
      <c r="A553" t="s">
        <v>96</v>
      </c>
      <c r="B553" t="s">
        <v>66</v>
      </c>
      <c r="C553" t="s">
        <v>27</v>
      </c>
      <c r="D553" t="str">
        <f t="shared" si="8"/>
        <v>Paper, pulp and printCoke oven coke</v>
      </c>
      <c r="E553" t="s">
        <v>113</v>
      </c>
      <c r="F553" t="s">
        <v>114</v>
      </c>
      <c r="L553" t="s">
        <v>245</v>
      </c>
      <c r="M553" t="s">
        <v>113</v>
      </c>
      <c r="N553" t="s">
        <v>114</v>
      </c>
    </row>
    <row r="554" spans="1:14">
      <c r="A554" t="s">
        <v>96</v>
      </c>
      <c r="B554" t="s">
        <v>66</v>
      </c>
      <c r="C554" t="s">
        <v>21</v>
      </c>
      <c r="D554" t="str">
        <f t="shared" si="8"/>
        <v>Paper, pulp and printNatural gas</v>
      </c>
      <c r="L554" t="s">
        <v>246</v>
      </c>
      <c r="M554" t="s">
        <v>113</v>
      </c>
      <c r="N554" t="s">
        <v>114</v>
      </c>
    </row>
    <row r="555" spans="1:14">
      <c r="A555" t="s">
        <v>96</v>
      </c>
      <c r="B555" t="s">
        <v>66</v>
      </c>
      <c r="C555" t="s">
        <v>21</v>
      </c>
      <c r="D555" t="str">
        <f t="shared" si="8"/>
        <v>Paper, pulp and printNatural gas</v>
      </c>
      <c r="L555" t="s">
        <v>246</v>
      </c>
      <c r="M555" t="s">
        <v>113</v>
      </c>
      <c r="N555" t="s">
        <v>114</v>
      </c>
    </row>
    <row r="556" spans="1:14">
      <c r="A556" t="s">
        <v>96</v>
      </c>
      <c r="B556" t="s">
        <v>66</v>
      </c>
      <c r="C556" t="s">
        <v>21</v>
      </c>
      <c r="D556" t="str">
        <f t="shared" si="8"/>
        <v>Paper, pulp and printNatural gas</v>
      </c>
      <c r="E556" t="s">
        <v>113</v>
      </c>
      <c r="F556" t="s">
        <v>114</v>
      </c>
      <c r="L556" t="s">
        <v>246</v>
      </c>
      <c r="M556" t="s">
        <v>113</v>
      </c>
      <c r="N556" t="s">
        <v>114</v>
      </c>
    </row>
    <row r="557" spans="1:14">
      <c r="A557" t="s">
        <v>96</v>
      </c>
      <c r="B557" t="s">
        <v>66</v>
      </c>
      <c r="C557" t="s">
        <v>21</v>
      </c>
      <c r="D557" t="str">
        <f t="shared" si="8"/>
        <v>Paper, pulp and printNatural gas</v>
      </c>
      <c r="E557" t="s">
        <v>113</v>
      </c>
      <c r="F557" t="s">
        <v>114</v>
      </c>
      <c r="L557" t="s">
        <v>248</v>
      </c>
      <c r="M557" t="s">
        <v>113</v>
      </c>
      <c r="N557" t="s">
        <v>114</v>
      </c>
    </row>
    <row r="558" spans="1:14">
      <c r="A558" t="s">
        <v>96</v>
      </c>
      <c r="B558" t="s">
        <v>66</v>
      </c>
      <c r="C558" t="s">
        <v>21</v>
      </c>
      <c r="D558" t="str">
        <f t="shared" si="8"/>
        <v>Paper, pulp and printNatural gas</v>
      </c>
      <c r="E558" t="s">
        <v>113</v>
      </c>
      <c r="F558" t="s">
        <v>114</v>
      </c>
      <c r="L558" t="s">
        <v>248</v>
      </c>
      <c r="M558" t="s">
        <v>113</v>
      </c>
      <c r="N558" t="s">
        <v>114</v>
      </c>
    </row>
    <row r="559" spans="1:14">
      <c r="A559" t="s">
        <v>96</v>
      </c>
      <c r="B559" t="s">
        <v>66</v>
      </c>
      <c r="C559" t="s">
        <v>32</v>
      </c>
      <c r="D559" t="str">
        <f t="shared" si="8"/>
        <v>Paper, pulp and printGas works gas</v>
      </c>
      <c r="L559" t="s">
        <v>248</v>
      </c>
      <c r="M559" t="s">
        <v>113</v>
      </c>
      <c r="N559" t="s">
        <v>114</v>
      </c>
    </row>
    <row r="560" spans="1:14">
      <c r="A560" t="s">
        <v>96</v>
      </c>
      <c r="B560" t="s">
        <v>66</v>
      </c>
      <c r="C560" t="s">
        <v>32</v>
      </c>
      <c r="D560" t="str">
        <f t="shared" si="8"/>
        <v>Paper, pulp and printGas works gas</v>
      </c>
      <c r="L560" t="s">
        <v>250</v>
      </c>
      <c r="M560" t="s">
        <v>113</v>
      </c>
      <c r="N560" t="s">
        <v>114</v>
      </c>
    </row>
    <row r="561" spans="1:14">
      <c r="A561" t="s">
        <v>96</v>
      </c>
      <c r="B561" t="s">
        <v>66</v>
      </c>
      <c r="C561" t="s">
        <v>32</v>
      </c>
      <c r="D561" t="str">
        <f t="shared" si="8"/>
        <v>Paper, pulp and printGas works gas</v>
      </c>
      <c r="E561" t="s">
        <v>113</v>
      </c>
      <c r="F561" t="s">
        <v>114</v>
      </c>
      <c r="L561" t="s">
        <v>250</v>
      </c>
      <c r="M561" t="s">
        <v>113</v>
      </c>
      <c r="N561" t="s">
        <v>114</v>
      </c>
    </row>
    <row r="562" spans="1:14">
      <c r="A562" t="s">
        <v>96</v>
      </c>
      <c r="B562" t="s">
        <v>66</v>
      </c>
      <c r="C562" t="s">
        <v>32</v>
      </c>
      <c r="D562" t="str">
        <f t="shared" si="8"/>
        <v>Paper, pulp and printGas works gas</v>
      </c>
      <c r="E562" t="s">
        <v>113</v>
      </c>
      <c r="F562" t="s">
        <v>114</v>
      </c>
      <c r="L562" t="s">
        <v>250</v>
      </c>
      <c r="M562" t="s">
        <v>113</v>
      </c>
      <c r="N562" t="s">
        <v>114</v>
      </c>
    </row>
    <row r="563" spans="1:14">
      <c r="A563" t="s">
        <v>96</v>
      </c>
      <c r="B563" t="s">
        <v>66</v>
      </c>
      <c r="C563" t="s">
        <v>32</v>
      </c>
      <c r="D563" t="str">
        <f t="shared" si="8"/>
        <v>Paper, pulp and printGas works gas</v>
      </c>
      <c r="E563" t="s">
        <v>113</v>
      </c>
      <c r="F563" t="s">
        <v>114</v>
      </c>
      <c r="L563" t="s">
        <v>256</v>
      </c>
      <c r="M563" t="s">
        <v>113</v>
      </c>
      <c r="N563" t="s">
        <v>114</v>
      </c>
    </row>
    <row r="564" spans="1:14">
      <c r="A564" t="s">
        <v>96</v>
      </c>
      <c r="B564" t="s">
        <v>66</v>
      </c>
      <c r="C564" t="s">
        <v>19</v>
      </c>
      <c r="D564" t="str">
        <f t="shared" si="8"/>
        <v>Paper, pulp and printGas/diesel oil excl. biofuels</v>
      </c>
      <c r="L564" t="s">
        <v>256</v>
      </c>
      <c r="M564" t="s">
        <v>113</v>
      </c>
      <c r="N564" t="s">
        <v>114</v>
      </c>
    </row>
    <row r="565" spans="1:14">
      <c r="A565" t="s">
        <v>96</v>
      </c>
      <c r="B565" t="s">
        <v>66</v>
      </c>
      <c r="C565" t="s">
        <v>19</v>
      </c>
      <c r="D565" t="str">
        <f t="shared" si="8"/>
        <v>Paper, pulp and printGas/diesel oil excl. biofuels</v>
      </c>
      <c r="L565" t="s">
        <v>256</v>
      </c>
      <c r="M565" t="s">
        <v>113</v>
      </c>
      <c r="N565" t="s">
        <v>114</v>
      </c>
    </row>
    <row r="566" spans="1:14">
      <c r="A566" t="s">
        <v>96</v>
      </c>
      <c r="B566" t="s">
        <v>66</v>
      </c>
      <c r="C566" t="s">
        <v>19</v>
      </c>
      <c r="D566" t="str">
        <f t="shared" si="8"/>
        <v>Paper, pulp and printGas/diesel oil excl. biofuels</v>
      </c>
      <c r="E566" t="s">
        <v>99</v>
      </c>
      <c r="F566" t="s">
        <v>100</v>
      </c>
      <c r="L566" t="s">
        <v>257</v>
      </c>
      <c r="M566" t="s">
        <v>113</v>
      </c>
      <c r="N566" t="s">
        <v>114</v>
      </c>
    </row>
    <row r="567" spans="1:14">
      <c r="A567" t="s">
        <v>96</v>
      </c>
      <c r="B567" t="s">
        <v>66</v>
      </c>
      <c r="C567" t="s">
        <v>19</v>
      </c>
      <c r="D567" t="str">
        <f t="shared" si="8"/>
        <v>Paper, pulp and printGas/diesel oil excl. biofuels</v>
      </c>
      <c r="E567" t="s">
        <v>99</v>
      </c>
      <c r="F567" t="s">
        <v>100</v>
      </c>
      <c r="L567" t="s">
        <v>257</v>
      </c>
      <c r="M567" t="s">
        <v>113</v>
      </c>
      <c r="N567" t="s">
        <v>114</v>
      </c>
    </row>
    <row r="568" spans="1:14">
      <c r="A568" t="s">
        <v>96</v>
      </c>
      <c r="B568" t="s">
        <v>66</v>
      </c>
      <c r="C568" t="s">
        <v>19</v>
      </c>
      <c r="D568" t="str">
        <f t="shared" si="8"/>
        <v>Paper, pulp and printGas/diesel oil excl. biofuels</v>
      </c>
      <c r="E568" t="s">
        <v>99</v>
      </c>
      <c r="F568" t="s">
        <v>100</v>
      </c>
      <c r="L568" t="s">
        <v>257</v>
      </c>
      <c r="M568" t="s">
        <v>113</v>
      </c>
      <c r="N568" t="s">
        <v>114</v>
      </c>
    </row>
    <row r="569" spans="1:14">
      <c r="A569" t="s">
        <v>96</v>
      </c>
      <c r="B569" t="s">
        <v>66</v>
      </c>
      <c r="C569" t="s">
        <v>18</v>
      </c>
      <c r="D569" t="str">
        <f t="shared" si="8"/>
        <v>Paper, pulp and printFuel oil</v>
      </c>
      <c r="L569" t="s">
        <v>258</v>
      </c>
      <c r="M569" t="s">
        <v>113</v>
      </c>
      <c r="N569" t="s">
        <v>114</v>
      </c>
    </row>
    <row r="570" spans="1:14">
      <c r="A570" t="s">
        <v>96</v>
      </c>
      <c r="B570" t="s">
        <v>66</v>
      </c>
      <c r="C570" t="s">
        <v>18</v>
      </c>
      <c r="D570" t="str">
        <f t="shared" si="8"/>
        <v>Paper, pulp and printFuel oil</v>
      </c>
      <c r="L570" t="s">
        <v>258</v>
      </c>
      <c r="M570" t="s">
        <v>113</v>
      </c>
      <c r="N570" t="s">
        <v>114</v>
      </c>
    </row>
    <row r="571" spans="1:14">
      <c r="A571" t="s">
        <v>96</v>
      </c>
      <c r="B571" t="s">
        <v>66</v>
      </c>
      <c r="C571" t="s">
        <v>18</v>
      </c>
      <c r="D571" t="str">
        <f t="shared" si="8"/>
        <v>Paper, pulp and printFuel oil</v>
      </c>
      <c r="E571" t="s">
        <v>113</v>
      </c>
      <c r="F571" t="s">
        <v>114</v>
      </c>
      <c r="L571" t="s">
        <v>258</v>
      </c>
      <c r="M571" t="s">
        <v>113</v>
      </c>
      <c r="N571" t="s">
        <v>114</v>
      </c>
    </row>
    <row r="572" spans="1:14">
      <c r="A572" t="s">
        <v>96</v>
      </c>
      <c r="B572" t="s">
        <v>66</v>
      </c>
      <c r="C572" t="s">
        <v>18</v>
      </c>
      <c r="D572" t="str">
        <f t="shared" si="8"/>
        <v>Paper, pulp and printFuel oil</v>
      </c>
      <c r="E572" t="s">
        <v>113</v>
      </c>
      <c r="F572" t="s">
        <v>114</v>
      </c>
      <c r="L572" t="s">
        <v>259</v>
      </c>
      <c r="M572" t="s">
        <v>113</v>
      </c>
      <c r="N572" t="s">
        <v>114</v>
      </c>
    </row>
    <row r="573" spans="1:14">
      <c r="A573" t="s">
        <v>96</v>
      </c>
      <c r="B573" t="s">
        <v>66</v>
      </c>
      <c r="C573" t="s">
        <v>18</v>
      </c>
      <c r="D573" t="str">
        <f t="shared" si="8"/>
        <v>Paper, pulp and printFuel oil</v>
      </c>
      <c r="E573" t="s">
        <v>113</v>
      </c>
      <c r="F573" t="s">
        <v>114</v>
      </c>
      <c r="L573" t="s">
        <v>259</v>
      </c>
      <c r="M573" t="s">
        <v>113</v>
      </c>
      <c r="N573" t="s">
        <v>114</v>
      </c>
    </row>
    <row r="574" spans="1:14">
      <c r="A574" t="s">
        <v>96</v>
      </c>
      <c r="B574" t="s">
        <v>66</v>
      </c>
      <c r="C574" t="s">
        <v>17</v>
      </c>
      <c r="D574" t="str">
        <f t="shared" si="8"/>
        <v>Paper, pulp and printElectricity</v>
      </c>
      <c r="L574" t="s">
        <v>259</v>
      </c>
      <c r="M574" t="s">
        <v>113</v>
      </c>
      <c r="N574" t="s">
        <v>114</v>
      </c>
    </row>
    <row r="575" spans="1:14">
      <c r="A575" t="s">
        <v>96</v>
      </c>
      <c r="B575" t="s">
        <v>66</v>
      </c>
      <c r="C575" t="s">
        <v>17</v>
      </c>
      <c r="D575" t="str">
        <f t="shared" si="8"/>
        <v>Paper, pulp and printElectricity</v>
      </c>
      <c r="L575" t="s">
        <v>260</v>
      </c>
      <c r="M575" t="s">
        <v>113</v>
      </c>
      <c r="N575" t="s">
        <v>114</v>
      </c>
    </row>
    <row r="576" spans="1:14">
      <c r="A576" t="s">
        <v>96</v>
      </c>
      <c r="B576" t="s">
        <v>66</v>
      </c>
      <c r="C576" t="s">
        <v>17</v>
      </c>
      <c r="D576" t="str">
        <f t="shared" si="8"/>
        <v>Paper, pulp and printElectricity</v>
      </c>
      <c r="E576" t="s">
        <v>101</v>
      </c>
      <c r="F576" t="s">
        <v>102</v>
      </c>
      <c r="L576" t="s">
        <v>260</v>
      </c>
      <c r="M576" t="s">
        <v>113</v>
      </c>
      <c r="N576" t="s">
        <v>114</v>
      </c>
    </row>
    <row r="577" spans="1:14">
      <c r="A577" t="s">
        <v>96</v>
      </c>
      <c r="B577" t="s">
        <v>66</v>
      </c>
      <c r="C577" t="s">
        <v>17</v>
      </c>
      <c r="D577" t="str">
        <f t="shared" si="8"/>
        <v>Paper, pulp and printElectricity</v>
      </c>
      <c r="E577" t="s">
        <v>101</v>
      </c>
      <c r="F577" t="s">
        <v>102</v>
      </c>
      <c r="L577" t="s">
        <v>260</v>
      </c>
      <c r="M577" t="s">
        <v>113</v>
      </c>
      <c r="N577" t="s">
        <v>114</v>
      </c>
    </row>
    <row r="578" spans="1:14">
      <c r="A578" t="s">
        <v>96</v>
      </c>
      <c r="B578" t="s">
        <v>66</v>
      </c>
      <c r="C578" t="s">
        <v>17</v>
      </c>
      <c r="D578" t="str">
        <f t="shared" si="8"/>
        <v>Paper, pulp and printElectricity</v>
      </c>
      <c r="E578" t="s">
        <v>101</v>
      </c>
      <c r="F578" t="s">
        <v>102</v>
      </c>
      <c r="L578" t="s">
        <v>264</v>
      </c>
      <c r="M578" t="s">
        <v>113</v>
      </c>
      <c r="N578" t="s">
        <v>114</v>
      </c>
    </row>
    <row r="579" spans="1:14">
      <c r="A579" t="s">
        <v>96</v>
      </c>
      <c r="B579" t="s">
        <v>66</v>
      </c>
      <c r="C579" t="s">
        <v>17</v>
      </c>
      <c r="D579" t="str">
        <f t="shared" ref="D579:D642" si="9">B579&amp;C579</f>
        <v>Paper, pulp and printElectricity</v>
      </c>
      <c r="E579" t="s">
        <v>103</v>
      </c>
      <c r="F579" t="s">
        <v>104</v>
      </c>
      <c r="L579" t="s">
        <v>264</v>
      </c>
      <c r="M579" t="s">
        <v>113</v>
      </c>
      <c r="N579" t="s">
        <v>114</v>
      </c>
    </row>
    <row r="580" spans="1:14">
      <c r="A580" t="s">
        <v>96</v>
      </c>
      <c r="B580" t="s">
        <v>66</v>
      </c>
      <c r="C580" t="s">
        <v>17</v>
      </c>
      <c r="D580" t="str">
        <f t="shared" si="9"/>
        <v>Paper, pulp and printElectricity</v>
      </c>
      <c r="E580" t="s">
        <v>103</v>
      </c>
      <c r="F580" t="s">
        <v>104</v>
      </c>
      <c r="L580" t="s">
        <v>264</v>
      </c>
      <c r="M580" t="s">
        <v>113</v>
      </c>
      <c r="N580" t="s">
        <v>114</v>
      </c>
    </row>
    <row r="581" spans="1:14">
      <c r="A581" t="s">
        <v>96</v>
      </c>
      <c r="B581" t="s">
        <v>66</v>
      </c>
      <c r="C581" t="s">
        <v>17</v>
      </c>
      <c r="D581" t="str">
        <f t="shared" si="9"/>
        <v>Paper, pulp and printElectricity</v>
      </c>
      <c r="E581" t="s">
        <v>103</v>
      </c>
      <c r="F581" t="s">
        <v>104</v>
      </c>
      <c r="L581" t="s">
        <v>265</v>
      </c>
      <c r="M581" t="s">
        <v>113</v>
      </c>
      <c r="N581" t="s">
        <v>114</v>
      </c>
    </row>
    <row r="582" spans="1:14">
      <c r="A582" t="s">
        <v>96</v>
      </c>
      <c r="B582" t="s">
        <v>66</v>
      </c>
      <c r="C582" t="s">
        <v>17</v>
      </c>
      <c r="D582" t="str">
        <f t="shared" si="9"/>
        <v>Paper, pulp and printElectricity</v>
      </c>
      <c r="E582" t="s">
        <v>105</v>
      </c>
      <c r="F582" t="s">
        <v>106</v>
      </c>
      <c r="L582" t="s">
        <v>265</v>
      </c>
      <c r="M582" t="s">
        <v>113</v>
      </c>
      <c r="N582" t="s">
        <v>114</v>
      </c>
    </row>
    <row r="583" spans="1:14">
      <c r="A583" t="s">
        <v>96</v>
      </c>
      <c r="B583" t="s">
        <v>66</v>
      </c>
      <c r="C583" t="s">
        <v>17</v>
      </c>
      <c r="D583" t="str">
        <f t="shared" si="9"/>
        <v>Paper, pulp and printElectricity</v>
      </c>
      <c r="E583" t="s">
        <v>105</v>
      </c>
      <c r="F583" t="s">
        <v>106</v>
      </c>
      <c r="L583" t="s">
        <v>265</v>
      </c>
      <c r="M583" t="s">
        <v>113</v>
      </c>
      <c r="N583" t="s">
        <v>114</v>
      </c>
    </row>
    <row r="584" spans="1:14">
      <c r="A584" t="s">
        <v>96</v>
      </c>
      <c r="B584" t="s">
        <v>66</v>
      </c>
      <c r="C584" t="s">
        <v>17</v>
      </c>
      <c r="D584" t="str">
        <f t="shared" si="9"/>
        <v>Paper, pulp and printElectricity</v>
      </c>
      <c r="E584" t="s">
        <v>105</v>
      </c>
      <c r="F584" t="s">
        <v>106</v>
      </c>
      <c r="L584" t="s">
        <v>274</v>
      </c>
      <c r="M584" t="s">
        <v>113</v>
      </c>
      <c r="N584" t="s">
        <v>114</v>
      </c>
    </row>
    <row r="585" spans="1:14">
      <c r="A585" t="s">
        <v>96</v>
      </c>
      <c r="B585" t="s">
        <v>66</v>
      </c>
      <c r="C585" t="s">
        <v>45</v>
      </c>
      <c r="D585" t="str">
        <f t="shared" si="9"/>
        <v>Paper, pulp and printHeat</v>
      </c>
      <c r="L585" t="s">
        <v>274</v>
      </c>
      <c r="M585" t="s">
        <v>113</v>
      </c>
      <c r="N585" t="s">
        <v>114</v>
      </c>
    </row>
    <row r="586" spans="1:14">
      <c r="A586" t="s">
        <v>96</v>
      </c>
      <c r="B586" t="s">
        <v>66</v>
      </c>
      <c r="C586" t="s">
        <v>45</v>
      </c>
      <c r="D586" t="str">
        <f t="shared" si="9"/>
        <v>Paper, pulp and printHeat</v>
      </c>
      <c r="L586" t="s">
        <v>274</v>
      </c>
      <c r="M586" t="s">
        <v>113</v>
      </c>
      <c r="N586" t="s">
        <v>114</v>
      </c>
    </row>
    <row r="587" spans="1:14">
      <c r="A587" t="s">
        <v>96</v>
      </c>
      <c r="B587" t="s">
        <v>66</v>
      </c>
      <c r="C587" t="s">
        <v>45</v>
      </c>
      <c r="D587" t="str">
        <f t="shared" si="9"/>
        <v>Paper, pulp and printHeat</v>
      </c>
      <c r="E587" t="s">
        <v>113</v>
      </c>
      <c r="F587" t="s">
        <v>114</v>
      </c>
      <c r="L587" t="s">
        <v>329</v>
      </c>
      <c r="M587" t="s">
        <v>113</v>
      </c>
      <c r="N587" t="s">
        <v>114</v>
      </c>
    </row>
    <row r="588" spans="1:14">
      <c r="A588" t="s">
        <v>96</v>
      </c>
      <c r="B588" t="s">
        <v>66</v>
      </c>
      <c r="C588" t="s">
        <v>45</v>
      </c>
      <c r="D588" t="str">
        <f t="shared" si="9"/>
        <v>Paper, pulp and printHeat</v>
      </c>
      <c r="E588" t="s">
        <v>113</v>
      </c>
      <c r="F588" t="s">
        <v>114</v>
      </c>
      <c r="L588" t="s">
        <v>329</v>
      </c>
      <c r="M588" t="s">
        <v>113</v>
      </c>
      <c r="N588" t="s">
        <v>114</v>
      </c>
    </row>
    <row r="589" spans="1:14">
      <c r="A589" t="s">
        <v>96</v>
      </c>
      <c r="B589" t="s">
        <v>66</v>
      </c>
      <c r="C589" t="s">
        <v>45</v>
      </c>
      <c r="D589" t="str">
        <f t="shared" si="9"/>
        <v>Paper, pulp and printHeat</v>
      </c>
      <c r="E589" t="s">
        <v>113</v>
      </c>
      <c r="F589" t="s">
        <v>114</v>
      </c>
      <c r="L589" t="s">
        <v>329</v>
      </c>
      <c r="M589" t="s">
        <v>113</v>
      </c>
      <c r="N589" t="s">
        <v>114</v>
      </c>
    </row>
    <row r="590" spans="1:14">
      <c r="A590" t="s">
        <v>96</v>
      </c>
      <c r="B590" t="s">
        <v>51</v>
      </c>
      <c r="C590" t="s">
        <v>21</v>
      </c>
      <c r="D590" t="str">
        <f t="shared" si="9"/>
        <v>Wood and wood productsNatural gas</v>
      </c>
      <c r="L590" t="s">
        <v>330</v>
      </c>
      <c r="M590" t="s">
        <v>113</v>
      </c>
      <c r="N590" t="s">
        <v>114</v>
      </c>
    </row>
    <row r="591" spans="1:14">
      <c r="A591" t="s">
        <v>96</v>
      </c>
      <c r="B591" t="s">
        <v>51</v>
      </c>
      <c r="C591" t="s">
        <v>21</v>
      </c>
      <c r="D591" t="str">
        <f t="shared" si="9"/>
        <v>Wood and wood productsNatural gas</v>
      </c>
      <c r="L591" t="s">
        <v>330</v>
      </c>
      <c r="M591" t="s">
        <v>113</v>
      </c>
      <c r="N591" t="s">
        <v>114</v>
      </c>
    </row>
    <row r="592" spans="1:14">
      <c r="A592" t="s">
        <v>96</v>
      </c>
      <c r="B592" t="s">
        <v>51</v>
      </c>
      <c r="C592" t="s">
        <v>21</v>
      </c>
      <c r="D592" t="str">
        <f t="shared" si="9"/>
        <v>Wood and wood productsNatural gas</v>
      </c>
      <c r="E592" t="s">
        <v>113</v>
      </c>
      <c r="F592" t="s">
        <v>114</v>
      </c>
      <c r="L592" t="s">
        <v>330</v>
      </c>
      <c r="M592" t="s">
        <v>113</v>
      </c>
      <c r="N592" t="s">
        <v>114</v>
      </c>
    </row>
    <row r="593" spans="1:14">
      <c r="A593" t="s">
        <v>96</v>
      </c>
      <c r="B593" t="s">
        <v>51</v>
      </c>
      <c r="C593" t="s">
        <v>21</v>
      </c>
      <c r="D593" t="str">
        <f t="shared" si="9"/>
        <v>Wood and wood productsNatural gas</v>
      </c>
      <c r="E593" t="s">
        <v>113</v>
      </c>
      <c r="F593" t="s">
        <v>114</v>
      </c>
      <c r="L593" t="s">
        <v>331</v>
      </c>
      <c r="M593" t="s">
        <v>113</v>
      </c>
      <c r="N593" t="s">
        <v>114</v>
      </c>
    </row>
    <row r="594" spans="1:14">
      <c r="A594" t="s">
        <v>96</v>
      </c>
      <c r="B594" t="s">
        <v>51</v>
      </c>
      <c r="C594" t="s">
        <v>21</v>
      </c>
      <c r="D594" t="str">
        <f t="shared" si="9"/>
        <v>Wood and wood productsNatural gas</v>
      </c>
      <c r="E594" t="s">
        <v>113</v>
      </c>
      <c r="F594" t="s">
        <v>114</v>
      </c>
      <c r="L594" t="s">
        <v>331</v>
      </c>
      <c r="M594" t="s">
        <v>113</v>
      </c>
      <c r="N594" t="s">
        <v>114</v>
      </c>
    </row>
    <row r="595" spans="1:14">
      <c r="A595" t="s">
        <v>96</v>
      </c>
      <c r="B595" t="s">
        <v>51</v>
      </c>
      <c r="C595" t="s">
        <v>19</v>
      </c>
      <c r="D595" t="str">
        <f t="shared" si="9"/>
        <v>Wood and wood productsGas/diesel oil excl. biofuels</v>
      </c>
      <c r="L595" t="s">
        <v>331</v>
      </c>
      <c r="M595" t="s">
        <v>113</v>
      </c>
      <c r="N595" t="s">
        <v>114</v>
      </c>
    </row>
    <row r="596" spans="1:14">
      <c r="A596" t="s">
        <v>96</v>
      </c>
      <c r="B596" t="s">
        <v>51</v>
      </c>
      <c r="C596" t="s">
        <v>19</v>
      </c>
      <c r="D596" t="str">
        <f t="shared" si="9"/>
        <v>Wood and wood productsGas/diesel oil excl. biofuels</v>
      </c>
      <c r="L596" t="s">
        <v>332</v>
      </c>
      <c r="M596" t="s">
        <v>113</v>
      </c>
      <c r="N596" t="s">
        <v>114</v>
      </c>
    </row>
    <row r="597" spans="1:14">
      <c r="A597" t="s">
        <v>96</v>
      </c>
      <c r="B597" t="s">
        <v>51</v>
      </c>
      <c r="C597" t="s">
        <v>19</v>
      </c>
      <c r="D597" t="str">
        <f t="shared" si="9"/>
        <v>Wood and wood productsGas/diesel oil excl. biofuels</v>
      </c>
      <c r="E597" t="s">
        <v>99</v>
      </c>
      <c r="F597" t="s">
        <v>100</v>
      </c>
      <c r="L597" t="s">
        <v>332</v>
      </c>
      <c r="M597" t="s">
        <v>113</v>
      </c>
      <c r="N597" t="s">
        <v>114</v>
      </c>
    </row>
    <row r="598" spans="1:14">
      <c r="A598" t="s">
        <v>96</v>
      </c>
      <c r="B598" t="s">
        <v>51</v>
      </c>
      <c r="C598" t="s">
        <v>19</v>
      </c>
      <c r="D598" t="str">
        <f t="shared" si="9"/>
        <v>Wood and wood productsGas/diesel oil excl. biofuels</v>
      </c>
      <c r="E598" t="s">
        <v>99</v>
      </c>
      <c r="F598" t="s">
        <v>100</v>
      </c>
      <c r="L598" t="s">
        <v>332</v>
      </c>
      <c r="M598" t="s">
        <v>113</v>
      </c>
      <c r="N598" t="s">
        <v>114</v>
      </c>
    </row>
    <row r="599" spans="1:14">
      <c r="A599" t="s">
        <v>96</v>
      </c>
      <c r="B599" t="s">
        <v>51</v>
      </c>
      <c r="C599" t="s">
        <v>19</v>
      </c>
      <c r="D599" t="str">
        <f t="shared" si="9"/>
        <v>Wood and wood productsGas/diesel oil excl. biofuels</v>
      </c>
      <c r="E599" t="s">
        <v>99</v>
      </c>
      <c r="F599" t="s">
        <v>100</v>
      </c>
      <c r="L599" t="s">
        <v>333</v>
      </c>
      <c r="M599" t="s">
        <v>113</v>
      </c>
      <c r="N599" t="s">
        <v>114</v>
      </c>
    </row>
    <row r="600" spans="1:14">
      <c r="A600" t="s">
        <v>96</v>
      </c>
      <c r="B600" t="s">
        <v>51</v>
      </c>
      <c r="C600" t="s">
        <v>18</v>
      </c>
      <c r="D600" t="str">
        <f t="shared" si="9"/>
        <v>Wood and wood productsFuel oil</v>
      </c>
      <c r="L600" t="s">
        <v>333</v>
      </c>
      <c r="M600" t="s">
        <v>113</v>
      </c>
      <c r="N600" t="s">
        <v>114</v>
      </c>
    </row>
    <row r="601" spans="1:14">
      <c r="A601" t="s">
        <v>96</v>
      </c>
      <c r="B601" t="s">
        <v>51</v>
      </c>
      <c r="C601" t="s">
        <v>18</v>
      </c>
      <c r="D601" t="str">
        <f t="shared" si="9"/>
        <v>Wood and wood productsFuel oil</v>
      </c>
      <c r="L601" t="s">
        <v>333</v>
      </c>
      <c r="M601" t="s">
        <v>113</v>
      </c>
      <c r="N601" t="s">
        <v>114</v>
      </c>
    </row>
    <row r="602" spans="1:14">
      <c r="A602" t="s">
        <v>96</v>
      </c>
      <c r="B602" t="s">
        <v>51</v>
      </c>
      <c r="C602" t="s">
        <v>18</v>
      </c>
      <c r="D602" t="str">
        <f t="shared" si="9"/>
        <v>Wood and wood productsFuel oil</v>
      </c>
      <c r="E602" t="s">
        <v>113</v>
      </c>
      <c r="F602" t="s">
        <v>114</v>
      </c>
      <c r="L602" t="s">
        <v>334</v>
      </c>
      <c r="M602" t="s">
        <v>113</v>
      </c>
      <c r="N602" t="s">
        <v>114</v>
      </c>
    </row>
    <row r="603" spans="1:14">
      <c r="A603" t="s">
        <v>96</v>
      </c>
      <c r="B603" t="s">
        <v>51</v>
      </c>
      <c r="C603" t="s">
        <v>18</v>
      </c>
      <c r="D603" t="str">
        <f t="shared" si="9"/>
        <v>Wood and wood productsFuel oil</v>
      </c>
      <c r="E603" t="s">
        <v>113</v>
      </c>
      <c r="F603" t="s">
        <v>114</v>
      </c>
      <c r="L603" t="s">
        <v>334</v>
      </c>
      <c r="M603" t="s">
        <v>113</v>
      </c>
      <c r="N603" t="s">
        <v>114</v>
      </c>
    </row>
    <row r="604" spans="1:14">
      <c r="A604" t="s">
        <v>96</v>
      </c>
      <c r="B604" t="s">
        <v>51</v>
      </c>
      <c r="C604" t="s">
        <v>18</v>
      </c>
      <c r="D604" t="str">
        <f t="shared" si="9"/>
        <v>Wood and wood productsFuel oil</v>
      </c>
      <c r="E604" t="s">
        <v>113</v>
      </c>
      <c r="F604" t="s">
        <v>114</v>
      </c>
      <c r="L604" t="s">
        <v>334</v>
      </c>
      <c r="M604" t="s">
        <v>113</v>
      </c>
      <c r="N604" t="s">
        <v>114</v>
      </c>
    </row>
    <row r="605" spans="1:14">
      <c r="A605" t="s">
        <v>96</v>
      </c>
      <c r="B605" t="s">
        <v>51</v>
      </c>
      <c r="C605" t="s">
        <v>17</v>
      </c>
      <c r="D605" t="str">
        <f t="shared" si="9"/>
        <v>Wood and wood productsElectricity</v>
      </c>
      <c r="L605" t="s">
        <v>335</v>
      </c>
      <c r="M605" t="s">
        <v>113</v>
      </c>
      <c r="N605" t="s">
        <v>114</v>
      </c>
    </row>
    <row r="606" spans="1:14">
      <c r="A606" t="s">
        <v>96</v>
      </c>
      <c r="B606" t="s">
        <v>51</v>
      </c>
      <c r="C606" t="s">
        <v>17</v>
      </c>
      <c r="D606" t="str">
        <f t="shared" si="9"/>
        <v>Wood and wood productsElectricity</v>
      </c>
      <c r="L606" t="s">
        <v>335</v>
      </c>
      <c r="M606" t="s">
        <v>113</v>
      </c>
      <c r="N606" t="s">
        <v>114</v>
      </c>
    </row>
    <row r="607" spans="1:14">
      <c r="A607" t="s">
        <v>96</v>
      </c>
      <c r="B607" t="s">
        <v>51</v>
      </c>
      <c r="C607" t="s">
        <v>17</v>
      </c>
      <c r="D607" t="str">
        <f t="shared" si="9"/>
        <v>Wood and wood productsElectricity</v>
      </c>
      <c r="E607" t="s">
        <v>101</v>
      </c>
      <c r="F607" t="s">
        <v>102</v>
      </c>
      <c r="L607" t="s">
        <v>335</v>
      </c>
      <c r="M607" t="s">
        <v>113</v>
      </c>
      <c r="N607" t="s">
        <v>114</v>
      </c>
    </row>
    <row r="608" spans="1:14">
      <c r="A608" t="s">
        <v>96</v>
      </c>
      <c r="B608" t="s">
        <v>51</v>
      </c>
      <c r="C608" t="s">
        <v>17</v>
      </c>
      <c r="D608" t="str">
        <f t="shared" si="9"/>
        <v>Wood and wood productsElectricity</v>
      </c>
      <c r="E608" t="s">
        <v>101</v>
      </c>
      <c r="F608" t="s">
        <v>102</v>
      </c>
      <c r="L608" t="s">
        <v>337</v>
      </c>
      <c r="M608" t="s">
        <v>113</v>
      </c>
      <c r="N608" t="s">
        <v>114</v>
      </c>
    </row>
    <row r="609" spans="1:14">
      <c r="A609" t="s">
        <v>96</v>
      </c>
      <c r="B609" t="s">
        <v>51</v>
      </c>
      <c r="C609" t="s">
        <v>17</v>
      </c>
      <c r="D609" t="str">
        <f t="shared" si="9"/>
        <v>Wood and wood productsElectricity</v>
      </c>
      <c r="E609" t="s">
        <v>101</v>
      </c>
      <c r="F609" t="s">
        <v>102</v>
      </c>
      <c r="L609" t="s">
        <v>337</v>
      </c>
      <c r="M609" t="s">
        <v>113</v>
      </c>
      <c r="N609" t="s">
        <v>114</v>
      </c>
    </row>
    <row r="610" spans="1:14">
      <c r="A610" t="s">
        <v>96</v>
      </c>
      <c r="B610" t="s">
        <v>51</v>
      </c>
      <c r="C610" t="s">
        <v>17</v>
      </c>
      <c r="D610" t="str">
        <f t="shared" si="9"/>
        <v>Wood and wood productsElectricity</v>
      </c>
      <c r="E610" t="s">
        <v>103</v>
      </c>
      <c r="F610" t="s">
        <v>104</v>
      </c>
      <c r="L610" t="s">
        <v>337</v>
      </c>
      <c r="M610" t="s">
        <v>113</v>
      </c>
      <c r="N610" t="s">
        <v>114</v>
      </c>
    </row>
    <row r="611" spans="1:14">
      <c r="A611" t="s">
        <v>96</v>
      </c>
      <c r="B611" t="s">
        <v>51</v>
      </c>
      <c r="C611" t="s">
        <v>17</v>
      </c>
      <c r="D611" t="str">
        <f t="shared" si="9"/>
        <v>Wood and wood productsElectricity</v>
      </c>
      <c r="E611" t="s">
        <v>103</v>
      </c>
      <c r="F611" t="s">
        <v>104</v>
      </c>
      <c r="L611" t="s">
        <v>339</v>
      </c>
      <c r="M611" t="s">
        <v>113</v>
      </c>
      <c r="N611" t="s">
        <v>114</v>
      </c>
    </row>
    <row r="612" spans="1:14">
      <c r="A612" t="s">
        <v>96</v>
      </c>
      <c r="B612" t="s">
        <v>51</v>
      </c>
      <c r="C612" t="s">
        <v>17</v>
      </c>
      <c r="D612" t="str">
        <f t="shared" si="9"/>
        <v>Wood and wood productsElectricity</v>
      </c>
      <c r="E612" t="s">
        <v>103</v>
      </c>
      <c r="F612" t="s">
        <v>104</v>
      </c>
      <c r="L612" t="s">
        <v>339</v>
      </c>
      <c r="M612" t="s">
        <v>113</v>
      </c>
      <c r="N612" t="s">
        <v>114</v>
      </c>
    </row>
    <row r="613" spans="1:14">
      <c r="A613" t="s">
        <v>96</v>
      </c>
      <c r="B613" t="s">
        <v>51</v>
      </c>
      <c r="C613" t="s">
        <v>17</v>
      </c>
      <c r="D613" t="str">
        <f t="shared" si="9"/>
        <v>Wood and wood productsElectricity</v>
      </c>
      <c r="E613" t="s">
        <v>105</v>
      </c>
      <c r="F613" t="s">
        <v>106</v>
      </c>
      <c r="L613" t="s">
        <v>339</v>
      </c>
      <c r="M613" t="s">
        <v>113</v>
      </c>
      <c r="N613" t="s">
        <v>114</v>
      </c>
    </row>
    <row r="614" spans="1:14">
      <c r="A614" t="s">
        <v>96</v>
      </c>
      <c r="B614" t="s">
        <v>51</v>
      </c>
      <c r="C614" t="s">
        <v>17</v>
      </c>
      <c r="D614" t="str">
        <f t="shared" si="9"/>
        <v>Wood and wood productsElectricity</v>
      </c>
      <c r="E614" t="s">
        <v>105</v>
      </c>
      <c r="F614" t="s">
        <v>106</v>
      </c>
      <c r="L614" t="s">
        <v>340</v>
      </c>
      <c r="M614" t="s">
        <v>113</v>
      </c>
      <c r="N614" t="s">
        <v>114</v>
      </c>
    </row>
    <row r="615" spans="1:14">
      <c r="A615" t="s">
        <v>96</v>
      </c>
      <c r="B615" t="s">
        <v>51</v>
      </c>
      <c r="C615" t="s">
        <v>17</v>
      </c>
      <c r="D615" t="str">
        <f t="shared" si="9"/>
        <v>Wood and wood productsElectricity</v>
      </c>
      <c r="E615" t="s">
        <v>105</v>
      </c>
      <c r="F615" t="s">
        <v>106</v>
      </c>
      <c r="L615" t="s">
        <v>340</v>
      </c>
      <c r="M615" t="s">
        <v>113</v>
      </c>
      <c r="N615" t="s">
        <v>114</v>
      </c>
    </row>
    <row r="616" spans="1:14">
      <c r="A616" t="s">
        <v>96</v>
      </c>
      <c r="B616" t="s">
        <v>91</v>
      </c>
      <c r="C616" t="s">
        <v>22</v>
      </c>
      <c r="D616" t="str">
        <f t="shared" si="9"/>
        <v>ConstructionOther bituminous coal</v>
      </c>
      <c r="L616" t="s">
        <v>340</v>
      </c>
      <c r="M616" t="s">
        <v>113</v>
      </c>
      <c r="N616" t="s">
        <v>114</v>
      </c>
    </row>
    <row r="617" spans="1:14">
      <c r="A617" t="s">
        <v>96</v>
      </c>
      <c r="B617" t="s">
        <v>91</v>
      </c>
      <c r="C617" t="s">
        <v>22</v>
      </c>
      <c r="D617" t="str">
        <f t="shared" si="9"/>
        <v>ConstructionOther bituminous coal</v>
      </c>
      <c r="L617" t="s">
        <v>341</v>
      </c>
      <c r="M617" t="s">
        <v>113</v>
      </c>
      <c r="N617" t="s">
        <v>114</v>
      </c>
    </row>
    <row r="618" spans="1:14">
      <c r="A618" t="s">
        <v>96</v>
      </c>
      <c r="B618" t="s">
        <v>91</v>
      </c>
      <c r="C618" t="s">
        <v>22</v>
      </c>
      <c r="D618" t="str">
        <f t="shared" si="9"/>
        <v>ConstructionOther bituminous coal</v>
      </c>
      <c r="E618" t="s">
        <v>113</v>
      </c>
      <c r="F618" t="s">
        <v>114</v>
      </c>
      <c r="L618" t="s">
        <v>341</v>
      </c>
      <c r="M618" t="s">
        <v>113</v>
      </c>
      <c r="N618" t="s">
        <v>114</v>
      </c>
    </row>
    <row r="619" spans="1:14">
      <c r="A619" t="s">
        <v>96</v>
      </c>
      <c r="B619" t="s">
        <v>91</v>
      </c>
      <c r="C619" t="s">
        <v>22</v>
      </c>
      <c r="D619" t="str">
        <f t="shared" si="9"/>
        <v>ConstructionOther bituminous coal</v>
      </c>
      <c r="E619" t="s">
        <v>113</v>
      </c>
      <c r="F619" t="s">
        <v>114</v>
      </c>
      <c r="L619" t="s">
        <v>341</v>
      </c>
      <c r="M619" t="s">
        <v>113</v>
      </c>
      <c r="N619" t="s">
        <v>114</v>
      </c>
    </row>
    <row r="620" spans="1:14">
      <c r="A620" t="s">
        <v>96</v>
      </c>
      <c r="B620" t="s">
        <v>91</v>
      </c>
      <c r="C620" t="s">
        <v>22</v>
      </c>
      <c r="D620" t="str">
        <f t="shared" si="9"/>
        <v>ConstructionOther bituminous coal</v>
      </c>
      <c r="E620" t="s">
        <v>113</v>
      </c>
      <c r="F620" t="s">
        <v>114</v>
      </c>
      <c r="L620" t="s">
        <v>342</v>
      </c>
      <c r="M620" t="s">
        <v>113</v>
      </c>
      <c r="N620" t="s">
        <v>114</v>
      </c>
    </row>
    <row r="621" spans="1:14">
      <c r="A621" t="s">
        <v>96</v>
      </c>
      <c r="B621" t="s">
        <v>91</v>
      </c>
      <c r="C621" t="s">
        <v>21</v>
      </c>
      <c r="D621" t="str">
        <f t="shared" si="9"/>
        <v>ConstructionNatural gas</v>
      </c>
      <c r="L621" t="s">
        <v>342</v>
      </c>
      <c r="M621" t="s">
        <v>113</v>
      </c>
      <c r="N621" t="s">
        <v>114</v>
      </c>
    </row>
    <row r="622" spans="1:14">
      <c r="A622" t="s">
        <v>96</v>
      </c>
      <c r="B622" t="s">
        <v>91</v>
      </c>
      <c r="C622" t="s">
        <v>21</v>
      </c>
      <c r="D622" t="str">
        <f t="shared" si="9"/>
        <v>ConstructionNatural gas</v>
      </c>
      <c r="L622" t="s">
        <v>342</v>
      </c>
      <c r="M622" t="s">
        <v>113</v>
      </c>
      <c r="N622" t="s">
        <v>114</v>
      </c>
    </row>
    <row r="623" spans="1:14">
      <c r="A623" t="s">
        <v>96</v>
      </c>
      <c r="B623" t="s">
        <v>91</v>
      </c>
      <c r="C623" t="s">
        <v>21</v>
      </c>
      <c r="D623" t="str">
        <f t="shared" si="9"/>
        <v>ConstructionNatural gas</v>
      </c>
      <c r="E623" t="s">
        <v>113</v>
      </c>
      <c r="F623" t="s">
        <v>114</v>
      </c>
      <c r="L623" t="s">
        <v>343</v>
      </c>
      <c r="M623" t="s">
        <v>113</v>
      </c>
      <c r="N623" t="s">
        <v>114</v>
      </c>
    </row>
    <row r="624" spans="1:14">
      <c r="A624" t="s">
        <v>96</v>
      </c>
      <c r="B624" t="s">
        <v>91</v>
      </c>
      <c r="C624" t="s">
        <v>21</v>
      </c>
      <c r="D624" t="str">
        <f t="shared" si="9"/>
        <v>ConstructionNatural gas</v>
      </c>
      <c r="E624" t="s">
        <v>113</v>
      </c>
      <c r="F624" t="s">
        <v>114</v>
      </c>
      <c r="L624" t="s">
        <v>343</v>
      </c>
      <c r="M624" t="s">
        <v>113</v>
      </c>
      <c r="N624" t="s">
        <v>114</v>
      </c>
    </row>
    <row r="625" spans="1:14">
      <c r="A625" t="s">
        <v>96</v>
      </c>
      <c r="B625" t="s">
        <v>91</v>
      </c>
      <c r="C625" t="s">
        <v>21</v>
      </c>
      <c r="D625" t="str">
        <f t="shared" si="9"/>
        <v>ConstructionNatural gas</v>
      </c>
      <c r="E625" t="s">
        <v>113</v>
      </c>
      <c r="F625" t="s">
        <v>114</v>
      </c>
      <c r="L625" t="s">
        <v>343</v>
      </c>
      <c r="M625" t="s">
        <v>113</v>
      </c>
      <c r="N625" t="s">
        <v>114</v>
      </c>
    </row>
    <row r="626" spans="1:14">
      <c r="A626" t="s">
        <v>96</v>
      </c>
      <c r="B626" t="s">
        <v>91</v>
      </c>
      <c r="C626" t="s">
        <v>19</v>
      </c>
      <c r="D626" t="str">
        <f t="shared" si="9"/>
        <v>ConstructionGas/diesel oil excl. biofuels</v>
      </c>
      <c r="L626" t="s">
        <v>344</v>
      </c>
      <c r="M626" t="s">
        <v>113</v>
      </c>
      <c r="N626" t="s">
        <v>114</v>
      </c>
    </row>
    <row r="627" spans="1:14">
      <c r="A627" t="s">
        <v>96</v>
      </c>
      <c r="B627" t="s">
        <v>91</v>
      </c>
      <c r="C627" t="s">
        <v>19</v>
      </c>
      <c r="D627" t="str">
        <f t="shared" si="9"/>
        <v>ConstructionGas/diesel oil excl. biofuels</v>
      </c>
      <c r="L627" t="s">
        <v>344</v>
      </c>
      <c r="M627" t="s">
        <v>113</v>
      </c>
      <c r="N627" t="s">
        <v>114</v>
      </c>
    </row>
    <row r="628" spans="1:14">
      <c r="A628" t="s">
        <v>96</v>
      </c>
      <c r="B628" t="s">
        <v>91</v>
      </c>
      <c r="C628" t="s">
        <v>19</v>
      </c>
      <c r="D628" t="str">
        <f t="shared" si="9"/>
        <v>ConstructionGas/diesel oil excl. biofuels</v>
      </c>
      <c r="E628" t="s">
        <v>99</v>
      </c>
      <c r="F628" t="s">
        <v>100</v>
      </c>
      <c r="L628" t="s">
        <v>344</v>
      </c>
      <c r="M628" t="s">
        <v>113</v>
      </c>
      <c r="N628" t="s">
        <v>114</v>
      </c>
    </row>
    <row r="629" spans="1:14">
      <c r="A629" t="s">
        <v>96</v>
      </c>
      <c r="B629" t="s">
        <v>91</v>
      </c>
      <c r="C629" t="s">
        <v>19</v>
      </c>
      <c r="D629" t="str">
        <f t="shared" si="9"/>
        <v>ConstructionGas/diesel oil excl. biofuels</v>
      </c>
      <c r="E629" t="s">
        <v>99</v>
      </c>
      <c r="F629" t="s">
        <v>100</v>
      </c>
      <c r="L629" t="s">
        <v>346</v>
      </c>
      <c r="M629" t="s">
        <v>113</v>
      </c>
      <c r="N629" t="s">
        <v>114</v>
      </c>
    </row>
    <row r="630" spans="1:14">
      <c r="A630" t="s">
        <v>96</v>
      </c>
      <c r="B630" t="s">
        <v>91</v>
      </c>
      <c r="C630" t="s">
        <v>19</v>
      </c>
      <c r="D630" t="str">
        <f t="shared" si="9"/>
        <v>ConstructionGas/diesel oil excl. biofuels</v>
      </c>
      <c r="E630" t="s">
        <v>99</v>
      </c>
      <c r="F630" t="s">
        <v>100</v>
      </c>
      <c r="L630" t="s">
        <v>346</v>
      </c>
      <c r="M630" t="s">
        <v>113</v>
      </c>
      <c r="N630" t="s">
        <v>114</v>
      </c>
    </row>
    <row r="631" spans="1:14">
      <c r="A631" t="s">
        <v>96</v>
      </c>
      <c r="B631" t="s">
        <v>91</v>
      </c>
      <c r="C631" t="s">
        <v>18</v>
      </c>
      <c r="D631" t="str">
        <f t="shared" si="9"/>
        <v>ConstructionFuel oil</v>
      </c>
      <c r="L631" t="s">
        <v>346</v>
      </c>
      <c r="M631" t="s">
        <v>113</v>
      </c>
      <c r="N631" t="s">
        <v>114</v>
      </c>
    </row>
    <row r="632" spans="1:14">
      <c r="A632" t="s">
        <v>96</v>
      </c>
      <c r="B632" t="s">
        <v>91</v>
      </c>
      <c r="C632" t="s">
        <v>18</v>
      </c>
      <c r="D632" t="str">
        <f t="shared" si="9"/>
        <v>ConstructionFuel oil</v>
      </c>
      <c r="L632" t="s">
        <v>347</v>
      </c>
      <c r="M632" t="s">
        <v>113</v>
      </c>
      <c r="N632" t="s">
        <v>114</v>
      </c>
    </row>
    <row r="633" spans="1:14">
      <c r="A633" t="s">
        <v>96</v>
      </c>
      <c r="B633" t="s">
        <v>91</v>
      </c>
      <c r="C633" t="s">
        <v>18</v>
      </c>
      <c r="D633" t="str">
        <f t="shared" si="9"/>
        <v>ConstructionFuel oil</v>
      </c>
      <c r="E633" t="s">
        <v>113</v>
      </c>
      <c r="F633" t="s">
        <v>114</v>
      </c>
      <c r="L633" t="s">
        <v>347</v>
      </c>
      <c r="M633" t="s">
        <v>113</v>
      </c>
      <c r="N633" t="s">
        <v>114</v>
      </c>
    </row>
    <row r="634" spans="1:14">
      <c r="A634" t="s">
        <v>96</v>
      </c>
      <c r="B634" t="s">
        <v>91</v>
      </c>
      <c r="C634" t="s">
        <v>18</v>
      </c>
      <c r="D634" t="str">
        <f t="shared" si="9"/>
        <v>ConstructionFuel oil</v>
      </c>
      <c r="E634" t="s">
        <v>113</v>
      </c>
      <c r="F634" t="s">
        <v>114</v>
      </c>
      <c r="L634" t="s">
        <v>347</v>
      </c>
      <c r="M634" t="s">
        <v>113</v>
      </c>
      <c r="N634" t="s">
        <v>114</v>
      </c>
    </row>
    <row r="635" spans="1:14">
      <c r="A635" t="s">
        <v>96</v>
      </c>
      <c r="B635" t="s">
        <v>91</v>
      </c>
      <c r="C635" t="s">
        <v>18</v>
      </c>
      <c r="D635" t="str">
        <f t="shared" si="9"/>
        <v>ConstructionFuel oil</v>
      </c>
      <c r="E635" t="s">
        <v>113</v>
      </c>
      <c r="F635" t="s">
        <v>114</v>
      </c>
      <c r="L635" t="s">
        <v>349</v>
      </c>
      <c r="M635" t="s">
        <v>113</v>
      </c>
      <c r="N635" t="s">
        <v>114</v>
      </c>
    </row>
    <row r="636" spans="1:14">
      <c r="A636" t="s">
        <v>96</v>
      </c>
      <c r="B636" t="s">
        <v>91</v>
      </c>
      <c r="C636" t="s">
        <v>17</v>
      </c>
      <c r="D636" t="str">
        <f t="shared" si="9"/>
        <v>ConstructionElectricity</v>
      </c>
      <c r="L636" t="s">
        <v>349</v>
      </c>
      <c r="M636" t="s">
        <v>113</v>
      </c>
      <c r="N636" t="s">
        <v>114</v>
      </c>
    </row>
    <row r="637" spans="1:14">
      <c r="A637" t="s">
        <v>96</v>
      </c>
      <c r="B637" t="s">
        <v>91</v>
      </c>
      <c r="C637" t="s">
        <v>17</v>
      </c>
      <c r="D637" t="str">
        <f t="shared" si="9"/>
        <v>ConstructionElectricity</v>
      </c>
      <c r="L637" t="s">
        <v>349</v>
      </c>
      <c r="M637" t="s">
        <v>113</v>
      </c>
      <c r="N637" t="s">
        <v>114</v>
      </c>
    </row>
    <row r="638" spans="1:14">
      <c r="A638" t="s">
        <v>96</v>
      </c>
      <c r="B638" t="s">
        <v>91</v>
      </c>
      <c r="C638" t="s">
        <v>17</v>
      </c>
      <c r="D638" t="str">
        <f t="shared" si="9"/>
        <v>ConstructionElectricity</v>
      </c>
      <c r="E638" t="s">
        <v>101</v>
      </c>
      <c r="F638" t="s">
        <v>102</v>
      </c>
      <c r="L638" t="s">
        <v>163</v>
      </c>
      <c r="M638" t="s">
        <v>107</v>
      </c>
      <c r="N638" t="s">
        <v>108</v>
      </c>
    </row>
    <row r="639" spans="1:14">
      <c r="A639" t="s">
        <v>96</v>
      </c>
      <c r="B639" t="s">
        <v>91</v>
      </c>
      <c r="C639" t="s">
        <v>17</v>
      </c>
      <c r="D639" t="str">
        <f t="shared" si="9"/>
        <v>ConstructionElectricity</v>
      </c>
      <c r="E639" t="s">
        <v>101</v>
      </c>
      <c r="F639" t="s">
        <v>102</v>
      </c>
      <c r="L639" t="s">
        <v>163</v>
      </c>
      <c r="M639" t="s">
        <v>107</v>
      </c>
      <c r="N639" t="s">
        <v>108</v>
      </c>
    </row>
    <row r="640" spans="1:14">
      <c r="A640" t="s">
        <v>96</v>
      </c>
      <c r="B640" t="s">
        <v>91</v>
      </c>
      <c r="C640" t="s">
        <v>17</v>
      </c>
      <c r="D640" t="str">
        <f t="shared" si="9"/>
        <v>ConstructionElectricity</v>
      </c>
      <c r="E640" t="s">
        <v>101</v>
      </c>
      <c r="F640" t="s">
        <v>102</v>
      </c>
      <c r="L640" t="s">
        <v>163</v>
      </c>
      <c r="M640" t="s">
        <v>107</v>
      </c>
      <c r="N640" t="s">
        <v>108</v>
      </c>
    </row>
    <row r="641" spans="1:14">
      <c r="A641" t="s">
        <v>96</v>
      </c>
      <c r="B641" t="s">
        <v>91</v>
      </c>
      <c r="C641" t="s">
        <v>17</v>
      </c>
      <c r="D641" t="str">
        <f t="shared" si="9"/>
        <v>ConstructionElectricity</v>
      </c>
      <c r="E641" t="s">
        <v>103</v>
      </c>
      <c r="F641" t="s">
        <v>104</v>
      </c>
      <c r="L641" t="s">
        <v>164</v>
      </c>
      <c r="M641" t="s">
        <v>107</v>
      </c>
      <c r="N641" t="s">
        <v>108</v>
      </c>
    </row>
    <row r="642" spans="1:14">
      <c r="A642" t="s">
        <v>96</v>
      </c>
      <c r="B642" t="s">
        <v>91</v>
      </c>
      <c r="C642" t="s">
        <v>17</v>
      </c>
      <c r="D642" t="str">
        <f t="shared" si="9"/>
        <v>ConstructionElectricity</v>
      </c>
      <c r="E642" t="s">
        <v>103</v>
      </c>
      <c r="F642" t="s">
        <v>104</v>
      </c>
      <c r="L642" t="s">
        <v>164</v>
      </c>
      <c r="M642" t="s">
        <v>107</v>
      </c>
      <c r="N642" t="s">
        <v>108</v>
      </c>
    </row>
    <row r="643" spans="1:14">
      <c r="A643" t="s">
        <v>96</v>
      </c>
      <c r="B643" t="s">
        <v>91</v>
      </c>
      <c r="C643" t="s">
        <v>17</v>
      </c>
      <c r="D643" t="str">
        <f t="shared" ref="D643:D706" si="10">B643&amp;C643</f>
        <v>ConstructionElectricity</v>
      </c>
      <c r="E643" t="s">
        <v>103</v>
      </c>
      <c r="F643" t="s">
        <v>104</v>
      </c>
      <c r="L643" t="s">
        <v>164</v>
      </c>
      <c r="M643" t="s">
        <v>107</v>
      </c>
      <c r="N643" t="s">
        <v>108</v>
      </c>
    </row>
    <row r="644" spans="1:14">
      <c r="A644" t="s">
        <v>96</v>
      </c>
      <c r="B644" t="s">
        <v>91</v>
      </c>
      <c r="C644" t="s">
        <v>17</v>
      </c>
      <c r="D644" t="str">
        <f t="shared" si="10"/>
        <v>ConstructionElectricity</v>
      </c>
      <c r="E644" t="s">
        <v>105</v>
      </c>
      <c r="F644" t="s">
        <v>106</v>
      </c>
      <c r="L644" t="s">
        <v>165</v>
      </c>
      <c r="M644" t="s">
        <v>107</v>
      </c>
      <c r="N644" t="s">
        <v>108</v>
      </c>
    </row>
    <row r="645" spans="1:14">
      <c r="A645" t="s">
        <v>96</v>
      </c>
      <c r="B645" t="s">
        <v>91</v>
      </c>
      <c r="C645" t="s">
        <v>17</v>
      </c>
      <c r="D645" t="str">
        <f t="shared" si="10"/>
        <v>ConstructionElectricity</v>
      </c>
      <c r="E645" t="s">
        <v>105</v>
      </c>
      <c r="F645" t="s">
        <v>106</v>
      </c>
      <c r="L645" t="s">
        <v>165</v>
      </c>
      <c r="M645" t="s">
        <v>107</v>
      </c>
      <c r="N645" t="s">
        <v>108</v>
      </c>
    </row>
    <row r="646" spans="1:14">
      <c r="A646" t="s">
        <v>96</v>
      </c>
      <c r="B646" t="s">
        <v>91</v>
      </c>
      <c r="C646" t="s">
        <v>17</v>
      </c>
      <c r="D646" t="str">
        <f t="shared" si="10"/>
        <v>ConstructionElectricity</v>
      </c>
      <c r="E646" t="s">
        <v>105</v>
      </c>
      <c r="F646" t="s">
        <v>106</v>
      </c>
      <c r="L646" t="s">
        <v>165</v>
      </c>
      <c r="M646" t="s">
        <v>107</v>
      </c>
      <c r="N646" t="s">
        <v>108</v>
      </c>
    </row>
    <row r="647" spans="1:14">
      <c r="A647" t="s">
        <v>96</v>
      </c>
      <c r="B647" t="s">
        <v>54</v>
      </c>
      <c r="C647" t="s">
        <v>20</v>
      </c>
      <c r="D647" t="str">
        <f t="shared" si="10"/>
        <v>Textile and leatherHard coal (if no detail)</v>
      </c>
      <c r="L647" t="s">
        <v>166</v>
      </c>
      <c r="M647" t="s">
        <v>107</v>
      </c>
      <c r="N647" t="s">
        <v>108</v>
      </c>
    </row>
    <row r="648" spans="1:14">
      <c r="A648" t="s">
        <v>96</v>
      </c>
      <c r="B648" t="s">
        <v>54</v>
      </c>
      <c r="C648" t="s">
        <v>20</v>
      </c>
      <c r="D648" t="str">
        <f t="shared" si="10"/>
        <v>Textile and leatherHard coal (if no detail)</v>
      </c>
      <c r="L648" t="s">
        <v>166</v>
      </c>
      <c r="M648" t="s">
        <v>107</v>
      </c>
      <c r="N648" t="s">
        <v>108</v>
      </c>
    </row>
    <row r="649" spans="1:14">
      <c r="A649" t="s">
        <v>96</v>
      </c>
      <c r="B649" t="s">
        <v>54</v>
      </c>
      <c r="C649" t="s">
        <v>20</v>
      </c>
      <c r="D649" t="str">
        <f t="shared" si="10"/>
        <v>Textile and leatherHard coal (if no detail)</v>
      </c>
      <c r="E649" t="s">
        <v>113</v>
      </c>
      <c r="F649" t="s">
        <v>114</v>
      </c>
      <c r="L649" t="s">
        <v>166</v>
      </c>
      <c r="M649" t="s">
        <v>107</v>
      </c>
      <c r="N649" t="s">
        <v>108</v>
      </c>
    </row>
    <row r="650" spans="1:14">
      <c r="A650" t="s">
        <v>96</v>
      </c>
      <c r="B650" t="s">
        <v>54</v>
      </c>
      <c r="C650" t="s">
        <v>20</v>
      </c>
      <c r="D650" t="str">
        <f t="shared" si="10"/>
        <v>Textile and leatherHard coal (if no detail)</v>
      </c>
      <c r="E650" t="s">
        <v>113</v>
      </c>
      <c r="F650" t="s">
        <v>114</v>
      </c>
      <c r="L650" t="s">
        <v>167</v>
      </c>
      <c r="M650" t="s">
        <v>107</v>
      </c>
      <c r="N650" t="s">
        <v>108</v>
      </c>
    </row>
    <row r="651" spans="1:14">
      <c r="A651" t="s">
        <v>96</v>
      </c>
      <c r="B651" t="s">
        <v>54</v>
      </c>
      <c r="C651" t="s">
        <v>20</v>
      </c>
      <c r="D651" t="str">
        <f t="shared" si="10"/>
        <v>Textile and leatherHard coal (if no detail)</v>
      </c>
      <c r="E651" t="s">
        <v>113</v>
      </c>
      <c r="F651" t="s">
        <v>114</v>
      </c>
      <c r="L651" t="s">
        <v>167</v>
      </c>
      <c r="M651" t="s">
        <v>107</v>
      </c>
      <c r="N651" t="s">
        <v>108</v>
      </c>
    </row>
    <row r="652" spans="1:14">
      <c r="A652" t="s">
        <v>96</v>
      </c>
      <c r="B652" t="s">
        <v>54</v>
      </c>
      <c r="C652" t="s">
        <v>22</v>
      </c>
      <c r="D652" t="str">
        <f t="shared" si="10"/>
        <v>Textile and leatherOther bituminous coal</v>
      </c>
      <c r="L652" t="s">
        <v>167</v>
      </c>
      <c r="M652" t="s">
        <v>107</v>
      </c>
      <c r="N652" t="s">
        <v>108</v>
      </c>
    </row>
    <row r="653" spans="1:14">
      <c r="A653" t="s">
        <v>96</v>
      </c>
      <c r="B653" t="s">
        <v>54</v>
      </c>
      <c r="C653" t="s">
        <v>22</v>
      </c>
      <c r="D653" t="str">
        <f t="shared" si="10"/>
        <v>Textile and leatherOther bituminous coal</v>
      </c>
      <c r="L653" t="s">
        <v>168</v>
      </c>
      <c r="M653" t="s">
        <v>107</v>
      </c>
      <c r="N653" t="s">
        <v>108</v>
      </c>
    </row>
    <row r="654" spans="1:14">
      <c r="A654" t="s">
        <v>96</v>
      </c>
      <c r="B654" t="s">
        <v>54</v>
      </c>
      <c r="C654" t="s">
        <v>22</v>
      </c>
      <c r="D654" t="str">
        <f t="shared" si="10"/>
        <v>Textile and leatherOther bituminous coal</v>
      </c>
      <c r="E654" t="s">
        <v>113</v>
      </c>
      <c r="F654" t="s">
        <v>114</v>
      </c>
      <c r="L654" t="s">
        <v>168</v>
      </c>
      <c r="M654" t="s">
        <v>107</v>
      </c>
      <c r="N654" t="s">
        <v>108</v>
      </c>
    </row>
    <row r="655" spans="1:14">
      <c r="A655" t="s">
        <v>96</v>
      </c>
      <c r="B655" t="s">
        <v>54</v>
      </c>
      <c r="C655" t="s">
        <v>22</v>
      </c>
      <c r="D655" t="str">
        <f t="shared" si="10"/>
        <v>Textile and leatherOther bituminous coal</v>
      </c>
      <c r="E655" t="s">
        <v>113</v>
      </c>
      <c r="F655" t="s">
        <v>114</v>
      </c>
      <c r="L655" t="s">
        <v>168</v>
      </c>
      <c r="M655" t="s">
        <v>107</v>
      </c>
      <c r="N655" t="s">
        <v>108</v>
      </c>
    </row>
    <row r="656" spans="1:14">
      <c r="A656" t="s">
        <v>96</v>
      </c>
      <c r="B656" t="s">
        <v>54</v>
      </c>
      <c r="C656" t="s">
        <v>22</v>
      </c>
      <c r="D656" t="str">
        <f t="shared" si="10"/>
        <v>Textile and leatherOther bituminous coal</v>
      </c>
      <c r="E656" t="s">
        <v>113</v>
      </c>
      <c r="F656" t="s">
        <v>114</v>
      </c>
      <c r="L656" t="s">
        <v>169</v>
      </c>
      <c r="M656" t="s">
        <v>107</v>
      </c>
      <c r="N656" t="s">
        <v>108</v>
      </c>
    </row>
    <row r="657" spans="1:14">
      <c r="A657" t="s">
        <v>96</v>
      </c>
      <c r="B657" t="s">
        <v>54</v>
      </c>
      <c r="C657" t="s">
        <v>27</v>
      </c>
      <c r="D657" t="str">
        <f t="shared" si="10"/>
        <v>Textile and leatherCoke oven coke</v>
      </c>
      <c r="L657" t="s">
        <v>169</v>
      </c>
      <c r="M657" t="s">
        <v>107</v>
      </c>
      <c r="N657" t="s">
        <v>108</v>
      </c>
    </row>
    <row r="658" spans="1:14">
      <c r="A658" t="s">
        <v>96</v>
      </c>
      <c r="B658" t="s">
        <v>54</v>
      </c>
      <c r="C658" t="s">
        <v>27</v>
      </c>
      <c r="D658" t="str">
        <f t="shared" si="10"/>
        <v>Textile and leatherCoke oven coke</v>
      </c>
      <c r="L658" t="s">
        <v>169</v>
      </c>
      <c r="M658" t="s">
        <v>107</v>
      </c>
      <c r="N658" t="s">
        <v>108</v>
      </c>
    </row>
    <row r="659" spans="1:14">
      <c r="A659" t="s">
        <v>96</v>
      </c>
      <c r="B659" t="s">
        <v>54</v>
      </c>
      <c r="C659" t="s">
        <v>27</v>
      </c>
      <c r="D659" t="str">
        <f t="shared" si="10"/>
        <v>Textile and leatherCoke oven coke</v>
      </c>
      <c r="E659" t="s">
        <v>113</v>
      </c>
      <c r="F659" t="s">
        <v>114</v>
      </c>
      <c r="L659" t="s">
        <v>171</v>
      </c>
      <c r="M659" t="s">
        <v>107</v>
      </c>
      <c r="N659" t="s">
        <v>108</v>
      </c>
    </row>
    <row r="660" spans="1:14">
      <c r="A660" t="s">
        <v>96</v>
      </c>
      <c r="B660" t="s">
        <v>54</v>
      </c>
      <c r="C660" t="s">
        <v>27</v>
      </c>
      <c r="D660" t="str">
        <f t="shared" si="10"/>
        <v>Textile and leatherCoke oven coke</v>
      </c>
      <c r="E660" t="s">
        <v>113</v>
      </c>
      <c r="F660" t="s">
        <v>114</v>
      </c>
      <c r="L660" t="s">
        <v>171</v>
      </c>
      <c r="M660" t="s">
        <v>107</v>
      </c>
      <c r="N660" t="s">
        <v>108</v>
      </c>
    </row>
    <row r="661" spans="1:14">
      <c r="A661" t="s">
        <v>96</v>
      </c>
      <c r="B661" t="s">
        <v>54</v>
      </c>
      <c r="C661" t="s">
        <v>27</v>
      </c>
      <c r="D661" t="str">
        <f t="shared" si="10"/>
        <v>Textile and leatherCoke oven coke</v>
      </c>
      <c r="E661" t="s">
        <v>113</v>
      </c>
      <c r="F661" t="s">
        <v>114</v>
      </c>
      <c r="L661" t="s">
        <v>171</v>
      </c>
      <c r="M661" t="s">
        <v>107</v>
      </c>
      <c r="N661" t="s">
        <v>108</v>
      </c>
    </row>
    <row r="662" spans="1:14">
      <c r="A662" t="s">
        <v>96</v>
      </c>
      <c r="B662" t="s">
        <v>54</v>
      </c>
      <c r="C662" t="s">
        <v>21</v>
      </c>
      <c r="D662" t="str">
        <f t="shared" si="10"/>
        <v>Textile and leatherNatural gas</v>
      </c>
      <c r="L662" t="s">
        <v>173</v>
      </c>
      <c r="M662" t="s">
        <v>107</v>
      </c>
      <c r="N662" t="s">
        <v>108</v>
      </c>
    </row>
    <row r="663" spans="1:14">
      <c r="A663" t="s">
        <v>96</v>
      </c>
      <c r="B663" t="s">
        <v>54</v>
      </c>
      <c r="C663" t="s">
        <v>21</v>
      </c>
      <c r="D663" t="str">
        <f t="shared" si="10"/>
        <v>Textile and leatherNatural gas</v>
      </c>
      <c r="L663" t="s">
        <v>173</v>
      </c>
      <c r="M663" t="s">
        <v>107</v>
      </c>
      <c r="N663" t="s">
        <v>108</v>
      </c>
    </row>
    <row r="664" spans="1:14">
      <c r="A664" t="s">
        <v>96</v>
      </c>
      <c r="B664" t="s">
        <v>54</v>
      </c>
      <c r="C664" t="s">
        <v>21</v>
      </c>
      <c r="D664" t="str">
        <f t="shared" si="10"/>
        <v>Textile and leatherNatural gas</v>
      </c>
      <c r="E664" t="s">
        <v>113</v>
      </c>
      <c r="F664" t="s">
        <v>114</v>
      </c>
      <c r="L664" t="s">
        <v>173</v>
      </c>
      <c r="M664" t="s">
        <v>107</v>
      </c>
      <c r="N664" t="s">
        <v>108</v>
      </c>
    </row>
    <row r="665" spans="1:14">
      <c r="A665" t="s">
        <v>96</v>
      </c>
      <c r="B665" t="s">
        <v>54</v>
      </c>
      <c r="C665" t="s">
        <v>21</v>
      </c>
      <c r="D665" t="str">
        <f t="shared" si="10"/>
        <v>Textile and leatherNatural gas</v>
      </c>
      <c r="E665" t="s">
        <v>113</v>
      </c>
      <c r="F665" t="s">
        <v>114</v>
      </c>
      <c r="L665" t="s">
        <v>174</v>
      </c>
      <c r="M665" t="s">
        <v>107</v>
      </c>
      <c r="N665" t="s">
        <v>108</v>
      </c>
    </row>
    <row r="666" spans="1:14">
      <c r="A666" t="s">
        <v>96</v>
      </c>
      <c r="B666" t="s">
        <v>54</v>
      </c>
      <c r="C666" t="s">
        <v>21</v>
      </c>
      <c r="D666" t="str">
        <f t="shared" si="10"/>
        <v>Textile and leatherNatural gas</v>
      </c>
      <c r="E666" t="s">
        <v>113</v>
      </c>
      <c r="F666" t="s">
        <v>114</v>
      </c>
      <c r="L666" t="s">
        <v>174</v>
      </c>
      <c r="M666" t="s">
        <v>107</v>
      </c>
      <c r="N666" t="s">
        <v>108</v>
      </c>
    </row>
    <row r="667" spans="1:14">
      <c r="A667" t="s">
        <v>96</v>
      </c>
      <c r="B667" t="s">
        <v>54</v>
      </c>
      <c r="C667" t="s">
        <v>19</v>
      </c>
      <c r="D667" t="str">
        <f t="shared" si="10"/>
        <v>Textile and leatherGas/diesel oil excl. biofuels</v>
      </c>
      <c r="L667" t="s">
        <v>174</v>
      </c>
      <c r="M667" t="s">
        <v>107</v>
      </c>
      <c r="N667" t="s">
        <v>108</v>
      </c>
    </row>
    <row r="668" spans="1:14">
      <c r="A668" t="s">
        <v>96</v>
      </c>
      <c r="B668" t="s">
        <v>54</v>
      </c>
      <c r="C668" t="s">
        <v>19</v>
      </c>
      <c r="D668" t="str">
        <f t="shared" si="10"/>
        <v>Textile and leatherGas/diesel oil excl. biofuels</v>
      </c>
      <c r="L668" t="s">
        <v>175</v>
      </c>
      <c r="M668" t="s">
        <v>107</v>
      </c>
      <c r="N668" t="s">
        <v>108</v>
      </c>
    </row>
    <row r="669" spans="1:14">
      <c r="A669" t="s">
        <v>96</v>
      </c>
      <c r="B669" t="s">
        <v>54</v>
      </c>
      <c r="C669" t="s">
        <v>19</v>
      </c>
      <c r="D669" t="str">
        <f t="shared" si="10"/>
        <v>Textile and leatherGas/diesel oil excl. biofuels</v>
      </c>
      <c r="E669" t="s">
        <v>99</v>
      </c>
      <c r="F669" t="s">
        <v>100</v>
      </c>
      <c r="L669" t="s">
        <v>175</v>
      </c>
      <c r="M669" t="s">
        <v>107</v>
      </c>
      <c r="N669" t="s">
        <v>108</v>
      </c>
    </row>
    <row r="670" spans="1:14">
      <c r="A670" t="s">
        <v>96</v>
      </c>
      <c r="B670" t="s">
        <v>54</v>
      </c>
      <c r="C670" t="s">
        <v>19</v>
      </c>
      <c r="D670" t="str">
        <f t="shared" si="10"/>
        <v>Textile and leatherGas/diesel oil excl. biofuels</v>
      </c>
      <c r="E670" t="s">
        <v>99</v>
      </c>
      <c r="F670" t="s">
        <v>100</v>
      </c>
      <c r="L670" t="s">
        <v>175</v>
      </c>
      <c r="M670" t="s">
        <v>107</v>
      </c>
      <c r="N670" t="s">
        <v>108</v>
      </c>
    </row>
    <row r="671" spans="1:14">
      <c r="A671" t="s">
        <v>96</v>
      </c>
      <c r="B671" t="s">
        <v>54</v>
      </c>
      <c r="C671" t="s">
        <v>19</v>
      </c>
      <c r="D671" t="str">
        <f t="shared" si="10"/>
        <v>Textile and leatherGas/diesel oil excl. biofuels</v>
      </c>
      <c r="E671" t="s">
        <v>99</v>
      </c>
      <c r="F671" t="s">
        <v>100</v>
      </c>
      <c r="L671" t="s">
        <v>176</v>
      </c>
      <c r="M671" t="s">
        <v>107</v>
      </c>
      <c r="N671" t="s">
        <v>108</v>
      </c>
    </row>
    <row r="672" spans="1:14">
      <c r="A672" t="s">
        <v>96</v>
      </c>
      <c r="B672" t="s">
        <v>54</v>
      </c>
      <c r="C672" t="s">
        <v>18</v>
      </c>
      <c r="D672" t="str">
        <f t="shared" si="10"/>
        <v>Textile and leatherFuel oil</v>
      </c>
      <c r="L672" t="s">
        <v>176</v>
      </c>
      <c r="M672" t="s">
        <v>107</v>
      </c>
      <c r="N672" t="s">
        <v>108</v>
      </c>
    </row>
    <row r="673" spans="1:14">
      <c r="A673" t="s">
        <v>96</v>
      </c>
      <c r="B673" t="s">
        <v>54</v>
      </c>
      <c r="C673" t="s">
        <v>18</v>
      </c>
      <c r="D673" t="str">
        <f t="shared" si="10"/>
        <v>Textile and leatherFuel oil</v>
      </c>
      <c r="L673" t="s">
        <v>176</v>
      </c>
      <c r="M673" t="s">
        <v>107</v>
      </c>
      <c r="N673" t="s">
        <v>108</v>
      </c>
    </row>
    <row r="674" spans="1:14">
      <c r="A674" t="s">
        <v>96</v>
      </c>
      <c r="B674" t="s">
        <v>54</v>
      </c>
      <c r="C674" t="s">
        <v>18</v>
      </c>
      <c r="D674" t="str">
        <f t="shared" si="10"/>
        <v>Textile and leatherFuel oil</v>
      </c>
      <c r="E674" t="s">
        <v>113</v>
      </c>
      <c r="F674" t="s">
        <v>114</v>
      </c>
      <c r="L674" t="s">
        <v>177</v>
      </c>
      <c r="M674" t="s">
        <v>107</v>
      </c>
      <c r="N674" t="s">
        <v>108</v>
      </c>
    </row>
    <row r="675" spans="1:14">
      <c r="A675" t="s">
        <v>96</v>
      </c>
      <c r="B675" t="s">
        <v>54</v>
      </c>
      <c r="C675" t="s">
        <v>18</v>
      </c>
      <c r="D675" t="str">
        <f t="shared" si="10"/>
        <v>Textile and leatherFuel oil</v>
      </c>
      <c r="E675" t="s">
        <v>113</v>
      </c>
      <c r="F675" t="s">
        <v>114</v>
      </c>
      <c r="L675" t="s">
        <v>177</v>
      </c>
      <c r="M675" t="s">
        <v>107</v>
      </c>
      <c r="N675" t="s">
        <v>108</v>
      </c>
    </row>
    <row r="676" spans="1:14">
      <c r="A676" t="s">
        <v>96</v>
      </c>
      <c r="B676" t="s">
        <v>54</v>
      </c>
      <c r="C676" t="s">
        <v>18</v>
      </c>
      <c r="D676" t="str">
        <f t="shared" si="10"/>
        <v>Textile and leatherFuel oil</v>
      </c>
      <c r="E676" t="s">
        <v>113</v>
      </c>
      <c r="F676" t="s">
        <v>114</v>
      </c>
      <c r="L676" t="s">
        <v>177</v>
      </c>
      <c r="M676" t="s">
        <v>107</v>
      </c>
      <c r="N676" t="s">
        <v>108</v>
      </c>
    </row>
    <row r="677" spans="1:14">
      <c r="A677" t="s">
        <v>96</v>
      </c>
      <c r="B677" t="s">
        <v>54</v>
      </c>
      <c r="C677" t="s">
        <v>17</v>
      </c>
      <c r="D677" t="str">
        <f t="shared" si="10"/>
        <v>Textile and leatherElectricity</v>
      </c>
      <c r="L677" t="s">
        <v>178</v>
      </c>
      <c r="M677" t="s">
        <v>107</v>
      </c>
      <c r="N677" t="s">
        <v>108</v>
      </c>
    </row>
    <row r="678" spans="1:14">
      <c r="A678" t="s">
        <v>96</v>
      </c>
      <c r="B678" t="s">
        <v>54</v>
      </c>
      <c r="C678" t="s">
        <v>17</v>
      </c>
      <c r="D678" t="str">
        <f t="shared" si="10"/>
        <v>Textile and leatherElectricity</v>
      </c>
      <c r="L678" t="s">
        <v>178</v>
      </c>
      <c r="M678" t="s">
        <v>107</v>
      </c>
      <c r="N678" t="s">
        <v>108</v>
      </c>
    </row>
    <row r="679" spans="1:14">
      <c r="A679" t="s">
        <v>96</v>
      </c>
      <c r="B679" t="s">
        <v>54</v>
      </c>
      <c r="C679" t="s">
        <v>17</v>
      </c>
      <c r="D679" t="str">
        <f t="shared" si="10"/>
        <v>Textile and leatherElectricity</v>
      </c>
      <c r="E679" t="s">
        <v>101</v>
      </c>
      <c r="F679" t="s">
        <v>102</v>
      </c>
      <c r="L679" t="s">
        <v>178</v>
      </c>
      <c r="M679" t="s">
        <v>107</v>
      </c>
      <c r="N679" t="s">
        <v>108</v>
      </c>
    </row>
    <row r="680" spans="1:14">
      <c r="A680" t="s">
        <v>96</v>
      </c>
      <c r="B680" t="s">
        <v>54</v>
      </c>
      <c r="C680" t="s">
        <v>17</v>
      </c>
      <c r="D680" t="str">
        <f t="shared" si="10"/>
        <v>Textile and leatherElectricity</v>
      </c>
      <c r="E680" t="s">
        <v>101</v>
      </c>
      <c r="F680" t="s">
        <v>102</v>
      </c>
      <c r="L680" t="s">
        <v>180</v>
      </c>
      <c r="M680" t="s">
        <v>107</v>
      </c>
      <c r="N680" t="s">
        <v>108</v>
      </c>
    </row>
    <row r="681" spans="1:14">
      <c r="A681" t="s">
        <v>96</v>
      </c>
      <c r="B681" t="s">
        <v>54</v>
      </c>
      <c r="C681" t="s">
        <v>17</v>
      </c>
      <c r="D681" t="str">
        <f t="shared" si="10"/>
        <v>Textile and leatherElectricity</v>
      </c>
      <c r="E681" t="s">
        <v>101</v>
      </c>
      <c r="F681" t="s">
        <v>102</v>
      </c>
      <c r="L681" t="s">
        <v>180</v>
      </c>
      <c r="M681" t="s">
        <v>107</v>
      </c>
      <c r="N681" t="s">
        <v>108</v>
      </c>
    </row>
    <row r="682" spans="1:14">
      <c r="A682" t="s">
        <v>96</v>
      </c>
      <c r="B682" t="s">
        <v>54</v>
      </c>
      <c r="C682" t="s">
        <v>17</v>
      </c>
      <c r="D682" t="str">
        <f t="shared" si="10"/>
        <v>Textile and leatherElectricity</v>
      </c>
      <c r="E682" t="s">
        <v>103</v>
      </c>
      <c r="F682" t="s">
        <v>104</v>
      </c>
      <c r="L682" t="s">
        <v>180</v>
      </c>
      <c r="M682" t="s">
        <v>107</v>
      </c>
      <c r="N682" t="s">
        <v>108</v>
      </c>
    </row>
    <row r="683" spans="1:14">
      <c r="A683" t="s">
        <v>96</v>
      </c>
      <c r="B683" t="s">
        <v>54</v>
      </c>
      <c r="C683" t="s">
        <v>17</v>
      </c>
      <c r="D683" t="str">
        <f t="shared" si="10"/>
        <v>Textile and leatherElectricity</v>
      </c>
      <c r="E683" t="s">
        <v>103</v>
      </c>
      <c r="F683" t="s">
        <v>104</v>
      </c>
      <c r="L683" t="s">
        <v>182</v>
      </c>
      <c r="M683" t="s">
        <v>107</v>
      </c>
      <c r="N683" t="s">
        <v>108</v>
      </c>
    </row>
    <row r="684" spans="1:14">
      <c r="A684" t="s">
        <v>96</v>
      </c>
      <c r="B684" t="s">
        <v>54</v>
      </c>
      <c r="C684" t="s">
        <v>17</v>
      </c>
      <c r="D684" t="str">
        <f t="shared" si="10"/>
        <v>Textile and leatherElectricity</v>
      </c>
      <c r="E684" t="s">
        <v>103</v>
      </c>
      <c r="F684" t="s">
        <v>104</v>
      </c>
      <c r="L684" t="s">
        <v>182</v>
      </c>
      <c r="M684" t="s">
        <v>107</v>
      </c>
      <c r="N684" t="s">
        <v>108</v>
      </c>
    </row>
    <row r="685" spans="1:14">
      <c r="A685" t="s">
        <v>96</v>
      </c>
      <c r="B685" t="s">
        <v>54</v>
      </c>
      <c r="C685" t="s">
        <v>17</v>
      </c>
      <c r="D685" t="str">
        <f t="shared" si="10"/>
        <v>Textile and leatherElectricity</v>
      </c>
      <c r="E685" t="s">
        <v>105</v>
      </c>
      <c r="F685" t="s">
        <v>106</v>
      </c>
      <c r="L685" t="s">
        <v>182</v>
      </c>
      <c r="M685" t="s">
        <v>107</v>
      </c>
      <c r="N685" t="s">
        <v>108</v>
      </c>
    </row>
    <row r="686" spans="1:14">
      <c r="A686" t="s">
        <v>96</v>
      </c>
      <c r="B686" t="s">
        <v>54</v>
      </c>
      <c r="C686" t="s">
        <v>17</v>
      </c>
      <c r="D686" t="str">
        <f t="shared" si="10"/>
        <v>Textile and leatherElectricity</v>
      </c>
      <c r="E686" t="s">
        <v>105</v>
      </c>
      <c r="F686" t="s">
        <v>106</v>
      </c>
      <c r="L686" t="s">
        <v>183</v>
      </c>
      <c r="M686" t="s">
        <v>107</v>
      </c>
      <c r="N686" t="s">
        <v>108</v>
      </c>
    </row>
    <row r="687" spans="1:14">
      <c r="A687" t="s">
        <v>96</v>
      </c>
      <c r="B687" t="s">
        <v>54</v>
      </c>
      <c r="C687" t="s">
        <v>17</v>
      </c>
      <c r="D687" t="str">
        <f t="shared" si="10"/>
        <v>Textile and leatherElectricity</v>
      </c>
      <c r="E687" t="s">
        <v>105</v>
      </c>
      <c r="F687" t="s">
        <v>106</v>
      </c>
      <c r="L687" t="s">
        <v>183</v>
      </c>
      <c r="M687" t="s">
        <v>107</v>
      </c>
      <c r="N687" t="s">
        <v>108</v>
      </c>
    </row>
    <row r="688" spans="1:14">
      <c r="A688" t="s">
        <v>96</v>
      </c>
      <c r="B688" t="s">
        <v>54</v>
      </c>
      <c r="C688" t="s">
        <v>45</v>
      </c>
      <c r="D688" t="str">
        <f t="shared" si="10"/>
        <v>Textile and leatherHeat</v>
      </c>
      <c r="L688" t="s">
        <v>183</v>
      </c>
      <c r="M688" t="s">
        <v>107</v>
      </c>
      <c r="N688" t="s">
        <v>108</v>
      </c>
    </row>
    <row r="689" spans="1:14">
      <c r="A689" t="s">
        <v>96</v>
      </c>
      <c r="B689" t="s">
        <v>54</v>
      </c>
      <c r="C689" t="s">
        <v>45</v>
      </c>
      <c r="D689" t="str">
        <f t="shared" si="10"/>
        <v>Textile and leatherHeat</v>
      </c>
      <c r="L689" t="s">
        <v>184</v>
      </c>
      <c r="M689" t="s">
        <v>107</v>
      </c>
      <c r="N689" t="s">
        <v>108</v>
      </c>
    </row>
    <row r="690" spans="1:14">
      <c r="A690" t="s">
        <v>96</v>
      </c>
      <c r="B690" t="s">
        <v>54</v>
      </c>
      <c r="C690" t="s">
        <v>45</v>
      </c>
      <c r="D690" t="str">
        <f t="shared" si="10"/>
        <v>Textile and leatherHeat</v>
      </c>
      <c r="E690" t="s">
        <v>113</v>
      </c>
      <c r="F690" t="s">
        <v>114</v>
      </c>
      <c r="L690" t="s">
        <v>184</v>
      </c>
      <c r="M690" t="s">
        <v>107</v>
      </c>
      <c r="N690" t="s">
        <v>108</v>
      </c>
    </row>
    <row r="691" spans="1:14">
      <c r="A691" t="s">
        <v>96</v>
      </c>
      <c r="B691" t="s">
        <v>54</v>
      </c>
      <c r="C691" t="s">
        <v>45</v>
      </c>
      <c r="D691" t="str">
        <f t="shared" si="10"/>
        <v>Textile and leatherHeat</v>
      </c>
      <c r="E691" t="s">
        <v>113</v>
      </c>
      <c r="F691" t="s">
        <v>114</v>
      </c>
      <c r="L691" t="s">
        <v>184</v>
      </c>
      <c r="M691" t="s">
        <v>107</v>
      </c>
      <c r="N691" t="s">
        <v>108</v>
      </c>
    </row>
    <row r="692" spans="1:14">
      <c r="A692" t="s">
        <v>96</v>
      </c>
      <c r="B692" t="s">
        <v>54</v>
      </c>
      <c r="C692" t="s">
        <v>45</v>
      </c>
      <c r="D692" t="str">
        <f t="shared" si="10"/>
        <v>Textile and leatherHeat</v>
      </c>
      <c r="E692" t="s">
        <v>113</v>
      </c>
      <c r="F692" t="s">
        <v>114</v>
      </c>
      <c r="L692" t="s">
        <v>185</v>
      </c>
      <c r="M692" t="s">
        <v>107</v>
      </c>
      <c r="N692" t="s">
        <v>108</v>
      </c>
    </row>
    <row r="693" spans="1:14">
      <c r="A693" t="s">
        <v>96</v>
      </c>
      <c r="B693" t="s">
        <v>71</v>
      </c>
      <c r="C693" t="s">
        <v>20</v>
      </c>
      <c r="D693" t="str">
        <f t="shared" si="10"/>
        <v>Non-specified (industry)Hard coal (if no detail)</v>
      </c>
      <c r="L693" t="s">
        <v>185</v>
      </c>
      <c r="M693" t="s">
        <v>107</v>
      </c>
      <c r="N693" t="s">
        <v>108</v>
      </c>
    </row>
    <row r="694" spans="1:14">
      <c r="A694" t="s">
        <v>96</v>
      </c>
      <c r="B694" t="s">
        <v>71</v>
      </c>
      <c r="C694" t="s">
        <v>20</v>
      </c>
      <c r="D694" t="str">
        <f t="shared" si="10"/>
        <v>Non-specified (industry)Hard coal (if no detail)</v>
      </c>
      <c r="L694" t="s">
        <v>185</v>
      </c>
      <c r="M694" t="s">
        <v>107</v>
      </c>
      <c r="N694" t="s">
        <v>108</v>
      </c>
    </row>
    <row r="695" spans="1:14">
      <c r="A695" t="s">
        <v>96</v>
      </c>
      <c r="B695" t="s">
        <v>71</v>
      </c>
      <c r="C695" t="s">
        <v>20</v>
      </c>
      <c r="D695" t="str">
        <f t="shared" si="10"/>
        <v>Non-specified (industry)Hard coal (if no detail)</v>
      </c>
      <c r="E695" t="s">
        <v>107</v>
      </c>
      <c r="F695" t="s">
        <v>108</v>
      </c>
      <c r="L695" t="s">
        <v>186</v>
      </c>
      <c r="M695" t="s">
        <v>107</v>
      </c>
      <c r="N695" t="s">
        <v>108</v>
      </c>
    </row>
    <row r="696" spans="1:14">
      <c r="A696" t="s">
        <v>96</v>
      </c>
      <c r="B696" t="s">
        <v>71</v>
      </c>
      <c r="C696" t="s">
        <v>20</v>
      </c>
      <c r="D696" t="str">
        <f t="shared" si="10"/>
        <v>Non-specified (industry)Hard coal (if no detail)</v>
      </c>
      <c r="E696" t="s">
        <v>107</v>
      </c>
      <c r="F696" t="s">
        <v>108</v>
      </c>
      <c r="L696" t="s">
        <v>186</v>
      </c>
      <c r="M696" t="s">
        <v>107</v>
      </c>
      <c r="N696" t="s">
        <v>108</v>
      </c>
    </row>
    <row r="697" spans="1:14">
      <c r="A697" t="s">
        <v>96</v>
      </c>
      <c r="B697" t="s">
        <v>71</v>
      </c>
      <c r="C697" t="s">
        <v>20</v>
      </c>
      <c r="D697" t="str">
        <f t="shared" si="10"/>
        <v>Non-specified (industry)Hard coal (if no detail)</v>
      </c>
      <c r="E697" t="s">
        <v>107</v>
      </c>
      <c r="F697" t="s">
        <v>108</v>
      </c>
      <c r="L697" t="s">
        <v>186</v>
      </c>
      <c r="M697" t="s">
        <v>107</v>
      </c>
      <c r="N697" t="s">
        <v>108</v>
      </c>
    </row>
    <row r="698" spans="1:14">
      <c r="A698" t="s">
        <v>96</v>
      </c>
      <c r="B698" t="s">
        <v>71</v>
      </c>
      <c r="C698" t="s">
        <v>20</v>
      </c>
      <c r="D698" t="str">
        <f t="shared" si="10"/>
        <v>Non-specified (industry)Hard coal (if no detail)</v>
      </c>
      <c r="E698" t="s">
        <v>97</v>
      </c>
      <c r="F698" t="s">
        <v>98</v>
      </c>
      <c r="L698" t="s">
        <v>187</v>
      </c>
      <c r="M698" t="s">
        <v>107</v>
      </c>
      <c r="N698" t="s">
        <v>108</v>
      </c>
    </row>
    <row r="699" spans="1:14">
      <c r="A699" t="s">
        <v>96</v>
      </c>
      <c r="B699" t="s">
        <v>71</v>
      </c>
      <c r="C699" t="s">
        <v>20</v>
      </c>
      <c r="D699" t="str">
        <f t="shared" si="10"/>
        <v>Non-specified (industry)Hard coal (if no detail)</v>
      </c>
      <c r="E699" t="s">
        <v>97</v>
      </c>
      <c r="F699" t="s">
        <v>98</v>
      </c>
      <c r="L699" t="s">
        <v>187</v>
      </c>
      <c r="M699" t="s">
        <v>107</v>
      </c>
      <c r="N699" t="s">
        <v>108</v>
      </c>
    </row>
    <row r="700" spans="1:14">
      <c r="A700" t="s">
        <v>96</v>
      </c>
      <c r="B700" t="s">
        <v>71</v>
      </c>
      <c r="C700" t="s">
        <v>20</v>
      </c>
      <c r="D700" t="str">
        <f t="shared" si="10"/>
        <v>Non-specified (industry)Hard coal (if no detail)</v>
      </c>
      <c r="E700" t="s">
        <v>97</v>
      </c>
      <c r="F700" t="s">
        <v>98</v>
      </c>
      <c r="L700" t="s">
        <v>187</v>
      </c>
      <c r="M700" t="s">
        <v>107</v>
      </c>
      <c r="N700" t="s">
        <v>108</v>
      </c>
    </row>
    <row r="701" spans="1:14">
      <c r="A701" t="s">
        <v>96</v>
      </c>
      <c r="B701" t="s">
        <v>71</v>
      </c>
      <c r="C701" t="s">
        <v>22</v>
      </c>
      <c r="D701" t="str">
        <f t="shared" si="10"/>
        <v>Non-specified (industry)Other bituminous coal</v>
      </c>
      <c r="L701" t="s">
        <v>189</v>
      </c>
      <c r="M701" t="s">
        <v>107</v>
      </c>
      <c r="N701" t="s">
        <v>108</v>
      </c>
    </row>
    <row r="702" spans="1:14">
      <c r="A702" t="s">
        <v>96</v>
      </c>
      <c r="B702" t="s">
        <v>71</v>
      </c>
      <c r="C702" t="s">
        <v>22</v>
      </c>
      <c r="D702" t="str">
        <f t="shared" si="10"/>
        <v>Non-specified (industry)Other bituminous coal</v>
      </c>
      <c r="L702" t="s">
        <v>189</v>
      </c>
      <c r="M702" t="s">
        <v>107</v>
      </c>
      <c r="N702" t="s">
        <v>108</v>
      </c>
    </row>
    <row r="703" spans="1:14">
      <c r="A703" t="s">
        <v>96</v>
      </c>
      <c r="B703" t="s">
        <v>71</v>
      </c>
      <c r="C703" t="s">
        <v>22</v>
      </c>
      <c r="D703" t="str">
        <f t="shared" si="10"/>
        <v>Non-specified (industry)Other bituminous coal</v>
      </c>
      <c r="E703" t="s">
        <v>107</v>
      </c>
      <c r="F703" t="s">
        <v>108</v>
      </c>
      <c r="L703" t="s">
        <v>189</v>
      </c>
      <c r="M703" t="s">
        <v>107</v>
      </c>
      <c r="N703" t="s">
        <v>108</v>
      </c>
    </row>
    <row r="704" spans="1:14">
      <c r="A704" t="s">
        <v>96</v>
      </c>
      <c r="B704" t="s">
        <v>71</v>
      </c>
      <c r="C704" t="s">
        <v>22</v>
      </c>
      <c r="D704" t="str">
        <f t="shared" si="10"/>
        <v>Non-specified (industry)Other bituminous coal</v>
      </c>
      <c r="E704" t="s">
        <v>107</v>
      </c>
      <c r="F704" t="s">
        <v>108</v>
      </c>
      <c r="L704" t="s">
        <v>191</v>
      </c>
      <c r="M704" t="s">
        <v>107</v>
      </c>
      <c r="N704" t="s">
        <v>108</v>
      </c>
    </row>
    <row r="705" spans="1:14">
      <c r="A705" t="s">
        <v>96</v>
      </c>
      <c r="B705" t="s">
        <v>71</v>
      </c>
      <c r="C705" t="s">
        <v>22</v>
      </c>
      <c r="D705" t="str">
        <f t="shared" si="10"/>
        <v>Non-specified (industry)Other bituminous coal</v>
      </c>
      <c r="E705" t="s">
        <v>107</v>
      </c>
      <c r="F705" t="s">
        <v>108</v>
      </c>
      <c r="L705" t="s">
        <v>191</v>
      </c>
      <c r="M705" t="s">
        <v>107</v>
      </c>
      <c r="N705" t="s">
        <v>108</v>
      </c>
    </row>
    <row r="706" spans="1:14">
      <c r="A706" t="s">
        <v>96</v>
      </c>
      <c r="B706" t="s">
        <v>71</v>
      </c>
      <c r="C706" t="s">
        <v>22</v>
      </c>
      <c r="D706" t="str">
        <f t="shared" si="10"/>
        <v>Non-specified (industry)Other bituminous coal</v>
      </c>
      <c r="E706" t="s">
        <v>97</v>
      </c>
      <c r="F706" t="s">
        <v>98</v>
      </c>
      <c r="L706" t="s">
        <v>191</v>
      </c>
      <c r="M706" t="s">
        <v>107</v>
      </c>
      <c r="N706" t="s">
        <v>108</v>
      </c>
    </row>
    <row r="707" spans="1:14">
      <c r="A707" t="s">
        <v>96</v>
      </c>
      <c r="B707" t="s">
        <v>71</v>
      </c>
      <c r="C707" t="s">
        <v>22</v>
      </c>
      <c r="D707" t="str">
        <f t="shared" ref="D707:D770" si="11">B707&amp;C707</f>
        <v>Non-specified (industry)Other bituminous coal</v>
      </c>
      <c r="E707" t="s">
        <v>97</v>
      </c>
      <c r="F707" t="s">
        <v>98</v>
      </c>
      <c r="L707" t="s">
        <v>192</v>
      </c>
      <c r="M707" t="s">
        <v>107</v>
      </c>
      <c r="N707" t="s">
        <v>108</v>
      </c>
    </row>
    <row r="708" spans="1:14">
      <c r="A708" t="s">
        <v>96</v>
      </c>
      <c r="B708" t="s">
        <v>71</v>
      </c>
      <c r="C708" t="s">
        <v>22</v>
      </c>
      <c r="D708" t="str">
        <f t="shared" si="11"/>
        <v>Non-specified (industry)Other bituminous coal</v>
      </c>
      <c r="E708" t="s">
        <v>97</v>
      </c>
      <c r="F708" t="s">
        <v>98</v>
      </c>
      <c r="L708" t="s">
        <v>192</v>
      </c>
      <c r="M708" t="s">
        <v>107</v>
      </c>
      <c r="N708" t="s">
        <v>108</v>
      </c>
    </row>
    <row r="709" spans="1:14">
      <c r="A709" t="s">
        <v>96</v>
      </c>
      <c r="B709" t="s">
        <v>71</v>
      </c>
      <c r="C709" t="s">
        <v>27</v>
      </c>
      <c r="D709" t="str">
        <f t="shared" si="11"/>
        <v>Non-specified (industry)Coke oven coke</v>
      </c>
      <c r="L709" t="s">
        <v>192</v>
      </c>
      <c r="M709" t="s">
        <v>107</v>
      </c>
      <c r="N709" t="s">
        <v>108</v>
      </c>
    </row>
    <row r="710" spans="1:14">
      <c r="A710" t="s">
        <v>96</v>
      </c>
      <c r="B710" t="s">
        <v>71</v>
      </c>
      <c r="C710" t="s">
        <v>27</v>
      </c>
      <c r="D710" t="str">
        <f t="shared" si="11"/>
        <v>Non-specified (industry)Coke oven coke</v>
      </c>
      <c r="L710" t="s">
        <v>193</v>
      </c>
      <c r="M710" t="s">
        <v>107</v>
      </c>
      <c r="N710" t="s">
        <v>108</v>
      </c>
    </row>
    <row r="711" spans="1:14">
      <c r="A711" t="s">
        <v>96</v>
      </c>
      <c r="B711" t="s">
        <v>71</v>
      </c>
      <c r="C711" t="s">
        <v>27</v>
      </c>
      <c r="D711" t="str">
        <f t="shared" si="11"/>
        <v>Non-specified (industry)Coke oven coke</v>
      </c>
      <c r="E711" t="s">
        <v>107</v>
      </c>
      <c r="F711" t="s">
        <v>108</v>
      </c>
      <c r="L711" t="s">
        <v>193</v>
      </c>
      <c r="M711" t="s">
        <v>107</v>
      </c>
      <c r="N711" t="s">
        <v>108</v>
      </c>
    </row>
    <row r="712" spans="1:14">
      <c r="A712" t="s">
        <v>96</v>
      </c>
      <c r="B712" t="s">
        <v>71</v>
      </c>
      <c r="C712" t="s">
        <v>27</v>
      </c>
      <c r="D712" t="str">
        <f t="shared" si="11"/>
        <v>Non-specified (industry)Coke oven coke</v>
      </c>
      <c r="E712" t="s">
        <v>107</v>
      </c>
      <c r="F712" t="s">
        <v>108</v>
      </c>
      <c r="L712" t="s">
        <v>193</v>
      </c>
      <c r="M712" t="s">
        <v>107</v>
      </c>
      <c r="N712" t="s">
        <v>108</v>
      </c>
    </row>
    <row r="713" spans="1:14">
      <c r="A713" t="s">
        <v>96</v>
      </c>
      <c r="B713" t="s">
        <v>71</v>
      </c>
      <c r="C713" t="s">
        <v>27</v>
      </c>
      <c r="D713" t="str">
        <f t="shared" si="11"/>
        <v>Non-specified (industry)Coke oven coke</v>
      </c>
      <c r="E713" t="s">
        <v>107</v>
      </c>
      <c r="F713" t="s">
        <v>108</v>
      </c>
      <c r="L713" t="s">
        <v>194</v>
      </c>
      <c r="M713" t="s">
        <v>107</v>
      </c>
      <c r="N713" t="s">
        <v>108</v>
      </c>
    </row>
    <row r="714" spans="1:14">
      <c r="A714" t="s">
        <v>96</v>
      </c>
      <c r="B714" t="s">
        <v>71</v>
      </c>
      <c r="C714" t="s">
        <v>27</v>
      </c>
      <c r="D714" t="str">
        <f t="shared" si="11"/>
        <v>Non-specified (industry)Coke oven coke</v>
      </c>
      <c r="E714" t="s">
        <v>97</v>
      </c>
      <c r="F714" t="s">
        <v>98</v>
      </c>
      <c r="L714" t="s">
        <v>194</v>
      </c>
      <c r="M714" t="s">
        <v>107</v>
      </c>
      <c r="N714" t="s">
        <v>108</v>
      </c>
    </row>
    <row r="715" spans="1:14">
      <c r="A715" t="s">
        <v>96</v>
      </c>
      <c r="B715" t="s">
        <v>71</v>
      </c>
      <c r="C715" t="s">
        <v>27</v>
      </c>
      <c r="D715" t="str">
        <f t="shared" si="11"/>
        <v>Non-specified (industry)Coke oven coke</v>
      </c>
      <c r="E715" t="s">
        <v>97</v>
      </c>
      <c r="F715" t="s">
        <v>98</v>
      </c>
      <c r="L715" t="s">
        <v>194</v>
      </c>
      <c r="M715" t="s">
        <v>107</v>
      </c>
      <c r="N715" t="s">
        <v>108</v>
      </c>
    </row>
    <row r="716" spans="1:14">
      <c r="A716" t="s">
        <v>96</v>
      </c>
      <c r="B716" t="s">
        <v>71</v>
      </c>
      <c r="C716" t="s">
        <v>27</v>
      </c>
      <c r="D716" t="str">
        <f t="shared" si="11"/>
        <v>Non-specified (industry)Coke oven coke</v>
      </c>
      <c r="E716" t="s">
        <v>97</v>
      </c>
      <c r="F716" t="s">
        <v>98</v>
      </c>
      <c r="L716" t="s">
        <v>195</v>
      </c>
      <c r="M716" t="s">
        <v>107</v>
      </c>
      <c r="N716" t="s">
        <v>108</v>
      </c>
    </row>
    <row r="717" spans="1:14">
      <c r="A717" t="s">
        <v>96</v>
      </c>
      <c r="B717" t="s">
        <v>71</v>
      </c>
      <c r="C717" t="s">
        <v>28</v>
      </c>
      <c r="D717" t="str">
        <f t="shared" si="11"/>
        <v>Non-specified (industry)Coke oven gas</v>
      </c>
      <c r="L717" t="s">
        <v>195</v>
      </c>
      <c r="M717" t="s">
        <v>107</v>
      </c>
      <c r="N717" t="s">
        <v>108</v>
      </c>
    </row>
    <row r="718" spans="1:14">
      <c r="A718" t="s">
        <v>96</v>
      </c>
      <c r="B718" t="s">
        <v>71</v>
      </c>
      <c r="C718" t="s">
        <v>28</v>
      </c>
      <c r="D718" t="str">
        <f t="shared" si="11"/>
        <v>Non-specified (industry)Coke oven gas</v>
      </c>
      <c r="L718" t="s">
        <v>195</v>
      </c>
      <c r="M718" t="s">
        <v>107</v>
      </c>
      <c r="N718" t="s">
        <v>108</v>
      </c>
    </row>
    <row r="719" spans="1:14">
      <c r="A719" t="s">
        <v>96</v>
      </c>
      <c r="B719" t="s">
        <v>71</v>
      </c>
      <c r="C719" t="s">
        <v>28</v>
      </c>
      <c r="D719" t="str">
        <f t="shared" si="11"/>
        <v>Non-specified (industry)Coke oven gas</v>
      </c>
      <c r="E719" t="s">
        <v>107</v>
      </c>
      <c r="F719" t="s">
        <v>108</v>
      </c>
      <c r="L719" t="s">
        <v>200</v>
      </c>
      <c r="M719" t="s">
        <v>107</v>
      </c>
      <c r="N719" t="s">
        <v>108</v>
      </c>
    </row>
    <row r="720" spans="1:14">
      <c r="A720" t="s">
        <v>96</v>
      </c>
      <c r="B720" t="s">
        <v>71</v>
      </c>
      <c r="C720" t="s">
        <v>28</v>
      </c>
      <c r="D720" t="str">
        <f t="shared" si="11"/>
        <v>Non-specified (industry)Coke oven gas</v>
      </c>
      <c r="E720" t="s">
        <v>107</v>
      </c>
      <c r="F720" t="s">
        <v>108</v>
      </c>
      <c r="L720" t="s">
        <v>200</v>
      </c>
      <c r="M720" t="s">
        <v>107</v>
      </c>
      <c r="N720" t="s">
        <v>108</v>
      </c>
    </row>
    <row r="721" spans="1:14">
      <c r="A721" t="s">
        <v>96</v>
      </c>
      <c r="B721" t="s">
        <v>71</v>
      </c>
      <c r="C721" t="s">
        <v>28</v>
      </c>
      <c r="D721" t="str">
        <f t="shared" si="11"/>
        <v>Non-specified (industry)Coke oven gas</v>
      </c>
      <c r="E721" t="s">
        <v>107</v>
      </c>
      <c r="F721" t="s">
        <v>108</v>
      </c>
      <c r="L721" t="s">
        <v>200</v>
      </c>
      <c r="M721" t="s">
        <v>107</v>
      </c>
      <c r="N721" t="s">
        <v>108</v>
      </c>
    </row>
    <row r="722" spans="1:14">
      <c r="A722" t="s">
        <v>96</v>
      </c>
      <c r="B722" t="s">
        <v>71</v>
      </c>
      <c r="C722" t="s">
        <v>28</v>
      </c>
      <c r="D722" t="str">
        <f t="shared" si="11"/>
        <v>Non-specified (industry)Coke oven gas</v>
      </c>
      <c r="E722" t="s">
        <v>97</v>
      </c>
      <c r="F722" t="s">
        <v>98</v>
      </c>
      <c r="L722" t="s">
        <v>202</v>
      </c>
      <c r="M722" t="s">
        <v>107</v>
      </c>
      <c r="N722" t="s">
        <v>108</v>
      </c>
    </row>
    <row r="723" spans="1:14">
      <c r="A723" t="s">
        <v>96</v>
      </c>
      <c r="B723" t="s">
        <v>71</v>
      </c>
      <c r="C723" t="s">
        <v>28</v>
      </c>
      <c r="D723" t="str">
        <f t="shared" si="11"/>
        <v>Non-specified (industry)Coke oven gas</v>
      </c>
      <c r="E723" t="s">
        <v>97</v>
      </c>
      <c r="F723" t="s">
        <v>98</v>
      </c>
      <c r="L723" t="s">
        <v>202</v>
      </c>
      <c r="M723" t="s">
        <v>107</v>
      </c>
      <c r="N723" t="s">
        <v>108</v>
      </c>
    </row>
    <row r="724" spans="1:14">
      <c r="A724" t="s">
        <v>96</v>
      </c>
      <c r="B724" t="s">
        <v>71</v>
      </c>
      <c r="C724" t="s">
        <v>28</v>
      </c>
      <c r="D724" t="str">
        <f t="shared" si="11"/>
        <v>Non-specified (industry)Coke oven gas</v>
      </c>
      <c r="E724" t="s">
        <v>97</v>
      </c>
      <c r="F724" t="s">
        <v>98</v>
      </c>
      <c r="L724" t="s">
        <v>202</v>
      </c>
      <c r="M724" t="s">
        <v>107</v>
      </c>
      <c r="N724" t="s">
        <v>108</v>
      </c>
    </row>
    <row r="725" spans="1:14">
      <c r="A725" t="s">
        <v>96</v>
      </c>
      <c r="B725" t="s">
        <v>71</v>
      </c>
      <c r="C725" t="s">
        <v>26</v>
      </c>
      <c r="D725" t="str">
        <f t="shared" si="11"/>
        <v>Non-specified (industry)Coal tar</v>
      </c>
      <c r="L725" t="s">
        <v>203</v>
      </c>
      <c r="M725" t="s">
        <v>107</v>
      </c>
      <c r="N725" t="s">
        <v>108</v>
      </c>
    </row>
    <row r="726" spans="1:14">
      <c r="A726" t="s">
        <v>96</v>
      </c>
      <c r="B726" t="s">
        <v>71</v>
      </c>
      <c r="C726" t="s">
        <v>26</v>
      </c>
      <c r="D726" t="str">
        <f t="shared" si="11"/>
        <v>Non-specified (industry)Coal tar</v>
      </c>
      <c r="L726" t="s">
        <v>203</v>
      </c>
      <c r="M726" t="s">
        <v>107</v>
      </c>
      <c r="N726" t="s">
        <v>108</v>
      </c>
    </row>
    <row r="727" spans="1:14">
      <c r="A727" t="s">
        <v>96</v>
      </c>
      <c r="B727" t="s">
        <v>71</v>
      </c>
      <c r="C727" t="s">
        <v>26</v>
      </c>
      <c r="D727" t="str">
        <f t="shared" si="11"/>
        <v>Non-specified (industry)Coal tar</v>
      </c>
      <c r="E727" t="s">
        <v>107</v>
      </c>
      <c r="F727" t="s">
        <v>108</v>
      </c>
      <c r="L727" t="s">
        <v>203</v>
      </c>
      <c r="M727" t="s">
        <v>107</v>
      </c>
      <c r="N727" t="s">
        <v>108</v>
      </c>
    </row>
    <row r="728" spans="1:14">
      <c r="A728" t="s">
        <v>96</v>
      </c>
      <c r="B728" t="s">
        <v>71</v>
      </c>
      <c r="C728" t="s">
        <v>26</v>
      </c>
      <c r="D728" t="str">
        <f t="shared" si="11"/>
        <v>Non-specified (industry)Coal tar</v>
      </c>
      <c r="E728" t="s">
        <v>107</v>
      </c>
      <c r="F728" t="s">
        <v>108</v>
      </c>
      <c r="L728" t="s">
        <v>204</v>
      </c>
      <c r="M728" t="s">
        <v>107</v>
      </c>
      <c r="N728" t="s">
        <v>108</v>
      </c>
    </row>
    <row r="729" spans="1:14">
      <c r="A729" t="s">
        <v>96</v>
      </c>
      <c r="B729" t="s">
        <v>71</v>
      </c>
      <c r="C729" t="s">
        <v>26</v>
      </c>
      <c r="D729" t="str">
        <f t="shared" si="11"/>
        <v>Non-specified (industry)Coal tar</v>
      </c>
      <c r="E729" t="s">
        <v>107</v>
      </c>
      <c r="F729" t="s">
        <v>108</v>
      </c>
      <c r="L729" t="s">
        <v>204</v>
      </c>
      <c r="M729" t="s">
        <v>107</v>
      </c>
      <c r="N729" t="s">
        <v>108</v>
      </c>
    </row>
    <row r="730" spans="1:14">
      <c r="A730" t="s">
        <v>96</v>
      </c>
      <c r="B730" t="s">
        <v>71</v>
      </c>
      <c r="C730" t="s">
        <v>26</v>
      </c>
      <c r="D730" t="str">
        <f t="shared" si="11"/>
        <v>Non-specified (industry)Coal tar</v>
      </c>
      <c r="E730" t="s">
        <v>97</v>
      </c>
      <c r="F730" t="s">
        <v>98</v>
      </c>
      <c r="L730" t="s">
        <v>204</v>
      </c>
      <c r="M730" t="s">
        <v>107</v>
      </c>
      <c r="N730" t="s">
        <v>108</v>
      </c>
    </row>
    <row r="731" spans="1:14">
      <c r="A731" t="s">
        <v>96</v>
      </c>
      <c r="B731" t="s">
        <v>71</v>
      </c>
      <c r="C731" t="s">
        <v>26</v>
      </c>
      <c r="D731" t="str">
        <f t="shared" si="11"/>
        <v>Non-specified (industry)Coal tar</v>
      </c>
      <c r="E731" t="s">
        <v>97</v>
      </c>
      <c r="F731" t="s">
        <v>98</v>
      </c>
      <c r="L731" t="s">
        <v>205</v>
      </c>
      <c r="M731" t="s">
        <v>107</v>
      </c>
      <c r="N731" t="s">
        <v>108</v>
      </c>
    </row>
    <row r="732" spans="1:14">
      <c r="A732" t="s">
        <v>96</v>
      </c>
      <c r="B732" t="s">
        <v>71</v>
      </c>
      <c r="C732" t="s">
        <v>26</v>
      </c>
      <c r="D732" t="str">
        <f t="shared" si="11"/>
        <v>Non-specified (industry)Coal tar</v>
      </c>
      <c r="E732" t="s">
        <v>97</v>
      </c>
      <c r="F732" t="s">
        <v>98</v>
      </c>
      <c r="L732" t="s">
        <v>205</v>
      </c>
      <c r="M732" t="s">
        <v>107</v>
      </c>
      <c r="N732" t="s">
        <v>108</v>
      </c>
    </row>
    <row r="733" spans="1:14">
      <c r="A733" t="s">
        <v>96</v>
      </c>
      <c r="B733" t="s">
        <v>71</v>
      </c>
      <c r="C733" t="s">
        <v>73</v>
      </c>
      <c r="D733" t="str">
        <f t="shared" si="11"/>
        <v>Non-specified (industry)Industrial waste</v>
      </c>
      <c r="L733" t="s">
        <v>205</v>
      </c>
      <c r="M733" t="s">
        <v>107</v>
      </c>
      <c r="N733" t="s">
        <v>108</v>
      </c>
    </row>
    <row r="734" spans="1:14">
      <c r="A734" t="s">
        <v>96</v>
      </c>
      <c r="B734" t="s">
        <v>71</v>
      </c>
      <c r="C734" t="s">
        <v>73</v>
      </c>
      <c r="D734" t="str">
        <f t="shared" si="11"/>
        <v>Non-specified (industry)Industrial waste</v>
      </c>
      <c r="L734" t="s">
        <v>206</v>
      </c>
      <c r="M734" t="s">
        <v>107</v>
      </c>
      <c r="N734" t="s">
        <v>108</v>
      </c>
    </row>
    <row r="735" spans="1:14">
      <c r="A735" t="s">
        <v>96</v>
      </c>
      <c r="B735" t="s">
        <v>71</v>
      </c>
      <c r="C735" t="s">
        <v>73</v>
      </c>
      <c r="D735" t="str">
        <f t="shared" si="11"/>
        <v>Non-specified (industry)Industrial waste</v>
      </c>
      <c r="E735" t="s">
        <v>113</v>
      </c>
      <c r="F735" t="s">
        <v>114</v>
      </c>
      <c r="L735" t="s">
        <v>206</v>
      </c>
      <c r="M735" t="s">
        <v>107</v>
      </c>
      <c r="N735" t="s">
        <v>108</v>
      </c>
    </row>
    <row r="736" spans="1:14">
      <c r="A736" t="s">
        <v>96</v>
      </c>
      <c r="B736" t="s">
        <v>71</v>
      </c>
      <c r="C736" t="s">
        <v>73</v>
      </c>
      <c r="D736" t="str">
        <f t="shared" si="11"/>
        <v>Non-specified (industry)Industrial waste</v>
      </c>
      <c r="E736" t="s">
        <v>113</v>
      </c>
      <c r="F736" t="s">
        <v>114</v>
      </c>
      <c r="L736" t="s">
        <v>206</v>
      </c>
      <c r="M736" t="s">
        <v>107</v>
      </c>
      <c r="N736" t="s">
        <v>108</v>
      </c>
    </row>
    <row r="737" spans="1:14">
      <c r="A737" t="s">
        <v>96</v>
      </c>
      <c r="B737" t="s">
        <v>71</v>
      </c>
      <c r="C737" t="s">
        <v>73</v>
      </c>
      <c r="D737" t="str">
        <f t="shared" si="11"/>
        <v>Non-specified (industry)Industrial waste</v>
      </c>
      <c r="E737" t="s">
        <v>113</v>
      </c>
      <c r="F737" t="s">
        <v>114</v>
      </c>
      <c r="L737" t="s">
        <v>207</v>
      </c>
      <c r="M737" t="s">
        <v>107</v>
      </c>
      <c r="N737" t="s">
        <v>108</v>
      </c>
    </row>
    <row r="738" spans="1:14">
      <c r="A738" t="s">
        <v>96</v>
      </c>
      <c r="B738" t="s">
        <v>71</v>
      </c>
      <c r="C738" t="s">
        <v>46</v>
      </c>
      <c r="D738" t="str">
        <f t="shared" si="11"/>
        <v>Non-specified (industry)Municipal waste (non-renewable)</v>
      </c>
      <c r="L738" t="s">
        <v>207</v>
      </c>
      <c r="M738" t="s">
        <v>107</v>
      </c>
      <c r="N738" t="s">
        <v>108</v>
      </c>
    </row>
    <row r="739" spans="1:14">
      <c r="A739" t="s">
        <v>96</v>
      </c>
      <c r="B739" t="s">
        <v>71</v>
      </c>
      <c r="C739" t="s">
        <v>46</v>
      </c>
      <c r="D739" t="str">
        <f t="shared" si="11"/>
        <v>Non-specified (industry)Municipal waste (non-renewable)</v>
      </c>
      <c r="L739" t="s">
        <v>207</v>
      </c>
      <c r="M739" t="s">
        <v>107</v>
      </c>
      <c r="N739" t="s">
        <v>108</v>
      </c>
    </row>
    <row r="740" spans="1:14">
      <c r="A740" t="s">
        <v>96</v>
      </c>
      <c r="B740" t="s">
        <v>71</v>
      </c>
      <c r="C740" t="s">
        <v>46</v>
      </c>
      <c r="D740" t="str">
        <f t="shared" si="11"/>
        <v>Non-specified (industry)Municipal waste (non-renewable)</v>
      </c>
      <c r="E740" t="s">
        <v>113</v>
      </c>
      <c r="F740" t="s">
        <v>114</v>
      </c>
      <c r="L740" t="s">
        <v>209</v>
      </c>
      <c r="M740" t="s">
        <v>107</v>
      </c>
      <c r="N740" t="s">
        <v>108</v>
      </c>
    </row>
    <row r="741" spans="1:14">
      <c r="A741" t="s">
        <v>96</v>
      </c>
      <c r="B741" t="s">
        <v>71</v>
      </c>
      <c r="C741" t="s">
        <v>46</v>
      </c>
      <c r="D741" t="str">
        <f t="shared" si="11"/>
        <v>Non-specified (industry)Municipal waste (non-renewable)</v>
      </c>
      <c r="E741" t="s">
        <v>113</v>
      </c>
      <c r="F741" t="s">
        <v>114</v>
      </c>
      <c r="L741" t="s">
        <v>209</v>
      </c>
      <c r="M741" t="s">
        <v>107</v>
      </c>
      <c r="N741" t="s">
        <v>108</v>
      </c>
    </row>
    <row r="742" spans="1:14">
      <c r="A742" t="s">
        <v>96</v>
      </c>
      <c r="B742" t="s">
        <v>71</v>
      </c>
      <c r="C742" t="s">
        <v>46</v>
      </c>
      <c r="D742" t="str">
        <f t="shared" si="11"/>
        <v>Non-specified (industry)Municipal waste (non-renewable)</v>
      </c>
      <c r="E742" t="s">
        <v>113</v>
      </c>
      <c r="F742" t="s">
        <v>114</v>
      </c>
      <c r="L742" t="s">
        <v>209</v>
      </c>
      <c r="M742" t="s">
        <v>107</v>
      </c>
      <c r="N742" t="s">
        <v>108</v>
      </c>
    </row>
    <row r="743" spans="1:14">
      <c r="A743" t="s">
        <v>96</v>
      </c>
      <c r="B743" t="s">
        <v>71</v>
      </c>
      <c r="C743" t="s">
        <v>47</v>
      </c>
      <c r="D743" t="str">
        <f t="shared" si="11"/>
        <v>Non-specified (industry)Municipal waste (renewable)</v>
      </c>
      <c r="L743" t="s">
        <v>211</v>
      </c>
      <c r="M743" t="s">
        <v>107</v>
      </c>
      <c r="N743" t="s">
        <v>108</v>
      </c>
    </row>
    <row r="744" spans="1:14">
      <c r="A744" t="s">
        <v>96</v>
      </c>
      <c r="B744" t="s">
        <v>71</v>
      </c>
      <c r="C744" t="s">
        <v>47</v>
      </c>
      <c r="D744" t="str">
        <f t="shared" si="11"/>
        <v>Non-specified (industry)Municipal waste (renewable)</v>
      </c>
      <c r="L744" t="s">
        <v>211</v>
      </c>
      <c r="M744" t="s">
        <v>107</v>
      </c>
      <c r="N744" t="s">
        <v>108</v>
      </c>
    </row>
    <row r="745" spans="1:14">
      <c r="A745" t="s">
        <v>96</v>
      </c>
      <c r="B745" t="s">
        <v>71</v>
      </c>
      <c r="C745" t="s">
        <v>47</v>
      </c>
      <c r="D745" t="str">
        <f t="shared" si="11"/>
        <v>Non-specified (industry)Municipal waste (renewable)</v>
      </c>
      <c r="E745" t="s">
        <v>113</v>
      </c>
      <c r="F745" t="s">
        <v>114</v>
      </c>
      <c r="L745" t="s">
        <v>211</v>
      </c>
      <c r="M745" t="s">
        <v>107</v>
      </c>
      <c r="N745" t="s">
        <v>108</v>
      </c>
    </row>
    <row r="746" spans="1:14">
      <c r="A746" t="s">
        <v>96</v>
      </c>
      <c r="B746" t="s">
        <v>71</v>
      </c>
      <c r="C746" t="s">
        <v>47</v>
      </c>
      <c r="D746" t="str">
        <f t="shared" si="11"/>
        <v>Non-specified (industry)Municipal waste (renewable)</v>
      </c>
      <c r="E746" t="s">
        <v>113</v>
      </c>
      <c r="F746" t="s">
        <v>114</v>
      </c>
      <c r="L746" t="s">
        <v>212</v>
      </c>
      <c r="M746" t="s">
        <v>107</v>
      </c>
      <c r="N746" t="s">
        <v>108</v>
      </c>
    </row>
    <row r="747" spans="1:14">
      <c r="A747" t="s">
        <v>96</v>
      </c>
      <c r="B747" t="s">
        <v>71</v>
      </c>
      <c r="C747" t="s">
        <v>47</v>
      </c>
      <c r="D747" t="str">
        <f t="shared" si="11"/>
        <v>Non-specified (industry)Municipal waste (renewable)</v>
      </c>
      <c r="E747" t="s">
        <v>113</v>
      </c>
      <c r="F747" t="s">
        <v>114</v>
      </c>
      <c r="L747" t="s">
        <v>212</v>
      </c>
      <c r="M747" t="s">
        <v>107</v>
      </c>
      <c r="N747" t="s">
        <v>108</v>
      </c>
    </row>
    <row r="748" spans="1:14">
      <c r="A748" t="s">
        <v>96</v>
      </c>
      <c r="B748" t="s">
        <v>71</v>
      </c>
      <c r="C748" t="s">
        <v>36</v>
      </c>
      <c r="D748" t="str">
        <f t="shared" si="11"/>
        <v>Non-specified (industry)Primary solid biofuels</v>
      </c>
      <c r="L748" t="s">
        <v>212</v>
      </c>
      <c r="M748" t="s">
        <v>107</v>
      </c>
      <c r="N748" t="s">
        <v>108</v>
      </c>
    </row>
    <row r="749" spans="1:14">
      <c r="A749" t="s">
        <v>96</v>
      </c>
      <c r="B749" t="s">
        <v>71</v>
      </c>
      <c r="C749" t="s">
        <v>36</v>
      </c>
      <c r="D749" t="str">
        <f t="shared" si="11"/>
        <v>Non-specified (industry)Primary solid biofuels</v>
      </c>
      <c r="L749" t="s">
        <v>214</v>
      </c>
      <c r="M749" t="s">
        <v>107</v>
      </c>
      <c r="N749" t="s">
        <v>108</v>
      </c>
    </row>
    <row r="750" spans="1:14">
      <c r="A750" t="s">
        <v>96</v>
      </c>
      <c r="B750" t="s">
        <v>71</v>
      </c>
      <c r="C750" t="s">
        <v>36</v>
      </c>
      <c r="D750" t="str">
        <f t="shared" si="11"/>
        <v>Non-specified (industry)Primary solid biofuels</v>
      </c>
      <c r="E750" t="s">
        <v>113</v>
      </c>
      <c r="F750" t="s">
        <v>114</v>
      </c>
      <c r="L750" t="s">
        <v>214</v>
      </c>
      <c r="M750" t="s">
        <v>107</v>
      </c>
      <c r="N750" t="s">
        <v>108</v>
      </c>
    </row>
    <row r="751" spans="1:14">
      <c r="A751" t="s">
        <v>96</v>
      </c>
      <c r="B751" t="s">
        <v>71</v>
      </c>
      <c r="C751" t="s">
        <v>36</v>
      </c>
      <c r="D751" t="str">
        <f t="shared" si="11"/>
        <v>Non-specified (industry)Primary solid biofuels</v>
      </c>
      <c r="E751" t="s">
        <v>113</v>
      </c>
      <c r="F751" t="s">
        <v>114</v>
      </c>
      <c r="L751" t="s">
        <v>214</v>
      </c>
      <c r="M751" t="s">
        <v>107</v>
      </c>
      <c r="N751" t="s">
        <v>108</v>
      </c>
    </row>
    <row r="752" spans="1:14">
      <c r="A752" t="s">
        <v>96</v>
      </c>
      <c r="B752" t="s">
        <v>71</v>
      </c>
      <c r="C752" t="s">
        <v>36</v>
      </c>
      <c r="D752" t="str">
        <f t="shared" si="11"/>
        <v>Non-specified (industry)Primary solid biofuels</v>
      </c>
      <c r="E752" t="s">
        <v>113</v>
      </c>
      <c r="F752" t="s">
        <v>114</v>
      </c>
      <c r="L752" t="s">
        <v>251</v>
      </c>
      <c r="M752" t="s">
        <v>107</v>
      </c>
      <c r="N752" t="s">
        <v>108</v>
      </c>
    </row>
    <row r="753" spans="1:14">
      <c r="A753" t="s">
        <v>96</v>
      </c>
      <c r="B753" t="s">
        <v>71</v>
      </c>
      <c r="C753" t="s">
        <v>34</v>
      </c>
      <c r="D753" t="str">
        <f t="shared" si="11"/>
        <v>Non-specified (industry)Biogases</v>
      </c>
      <c r="L753" t="s">
        <v>251</v>
      </c>
      <c r="M753" t="s">
        <v>107</v>
      </c>
      <c r="N753" t="s">
        <v>108</v>
      </c>
    </row>
    <row r="754" spans="1:14">
      <c r="A754" t="s">
        <v>96</v>
      </c>
      <c r="B754" t="s">
        <v>71</v>
      </c>
      <c r="C754" t="s">
        <v>34</v>
      </c>
      <c r="D754" t="str">
        <f t="shared" si="11"/>
        <v>Non-specified (industry)Biogases</v>
      </c>
      <c r="L754" t="s">
        <v>251</v>
      </c>
      <c r="M754" t="s">
        <v>107</v>
      </c>
      <c r="N754" t="s">
        <v>108</v>
      </c>
    </row>
    <row r="755" spans="1:14">
      <c r="A755" t="s">
        <v>96</v>
      </c>
      <c r="B755" t="s">
        <v>71</v>
      </c>
      <c r="C755" t="s">
        <v>34</v>
      </c>
      <c r="D755" t="str">
        <f t="shared" si="11"/>
        <v>Non-specified (industry)Biogases</v>
      </c>
      <c r="E755" t="s">
        <v>113</v>
      </c>
      <c r="F755" t="s">
        <v>114</v>
      </c>
      <c r="L755" t="s">
        <v>252</v>
      </c>
      <c r="M755" t="s">
        <v>107</v>
      </c>
      <c r="N755" t="s">
        <v>108</v>
      </c>
    </row>
    <row r="756" spans="1:14">
      <c r="A756" t="s">
        <v>96</v>
      </c>
      <c r="B756" t="s">
        <v>71</v>
      </c>
      <c r="C756" t="s">
        <v>34</v>
      </c>
      <c r="D756" t="str">
        <f t="shared" si="11"/>
        <v>Non-specified (industry)Biogases</v>
      </c>
      <c r="E756" t="s">
        <v>113</v>
      </c>
      <c r="F756" t="s">
        <v>114</v>
      </c>
      <c r="L756" t="s">
        <v>252</v>
      </c>
      <c r="M756" t="s">
        <v>107</v>
      </c>
      <c r="N756" t="s">
        <v>108</v>
      </c>
    </row>
    <row r="757" spans="1:14">
      <c r="A757" t="s">
        <v>96</v>
      </c>
      <c r="B757" t="s">
        <v>71</v>
      </c>
      <c r="C757" t="s">
        <v>34</v>
      </c>
      <c r="D757" t="str">
        <f t="shared" si="11"/>
        <v>Non-specified (industry)Biogases</v>
      </c>
      <c r="E757" t="s">
        <v>113</v>
      </c>
      <c r="F757" t="s">
        <v>114</v>
      </c>
      <c r="L757" t="s">
        <v>252</v>
      </c>
      <c r="M757" t="s">
        <v>107</v>
      </c>
      <c r="N757" t="s">
        <v>108</v>
      </c>
    </row>
    <row r="758" spans="1:14">
      <c r="A758" t="s">
        <v>96</v>
      </c>
      <c r="B758" t="s">
        <v>71</v>
      </c>
      <c r="C758" t="s">
        <v>21</v>
      </c>
      <c r="D758" t="str">
        <f t="shared" si="11"/>
        <v>Non-specified (industry)Natural gas</v>
      </c>
      <c r="L758" t="s">
        <v>253</v>
      </c>
      <c r="M758" t="s">
        <v>107</v>
      </c>
      <c r="N758" t="s">
        <v>108</v>
      </c>
    </row>
    <row r="759" spans="1:14">
      <c r="A759" t="s">
        <v>96</v>
      </c>
      <c r="B759" t="s">
        <v>71</v>
      </c>
      <c r="C759" t="s">
        <v>21</v>
      </c>
      <c r="D759" t="str">
        <f t="shared" si="11"/>
        <v>Non-specified (industry)Natural gas</v>
      </c>
      <c r="L759" t="s">
        <v>253</v>
      </c>
      <c r="M759" t="s">
        <v>107</v>
      </c>
      <c r="N759" t="s">
        <v>108</v>
      </c>
    </row>
    <row r="760" spans="1:14">
      <c r="A760" t="s">
        <v>96</v>
      </c>
      <c r="B760" t="s">
        <v>71</v>
      </c>
      <c r="C760" t="s">
        <v>21</v>
      </c>
      <c r="D760" t="str">
        <f t="shared" si="11"/>
        <v>Non-specified (industry)Natural gas</v>
      </c>
      <c r="E760" t="s">
        <v>107</v>
      </c>
      <c r="F760" t="s">
        <v>108</v>
      </c>
      <c r="L760" t="s">
        <v>253</v>
      </c>
      <c r="M760" t="s">
        <v>107</v>
      </c>
      <c r="N760" t="s">
        <v>108</v>
      </c>
    </row>
    <row r="761" spans="1:14">
      <c r="A761" t="s">
        <v>96</v>
      </c>
      <c r="B761" t="s">
        <v>71</v>
      </c>
      <c r="C761" t="s">
        <v>21</v>
      </c>
      <c r="D761" t="str">
        <f t="shared" si="11"/>
        <v>Non-specified (industry)Natural gas</v>
      </c>
      <c r="E761" t="s">
        <v>107</v>
      </c>
      <c r="F761" t="s">
        <v>108</v>
      </c>
      <c r="L761" t="s">
        <v>254</v>
      </c>
      <c r="M761" t="s">
        <v>107</v>
      </c>
      <c r="N761" t="s">
        <v>108</v>
      </c>
    </row>
    <row r="762" spans="1:14">
      <c r="A762" t="s">
        <v>96</v>
      </c>
      <c r="B762" t="s">
        <v>71</v>
      </c>
      <c r="C762" t="s">
        <v>21</v>
      </c>
      <c r="D762" t="str">
        <f t="shared" si="11"/>
        <v>Non-specified (industry)Natural gas</v>
      </c>
      <c r="E762" t="s">
        <v>107</v>
      </c>
      <c r="F762" t="s">
        <v>108</v>
      </c>
      <c r="L762" t="s">
        <v>254</v>
      </c>
      <c r="M762" t="s">
        <v>107</v>
      </c>
      <c r="N762" t="s">
        <v>108</v>
      </c>
    </row>
    <row r="763" spans="1:14">
      <c r="A763" t="s">
        <v>96</v>
      </c>
      <c r="B763" t="s">
        <v>71</v>
      </c>
      <c r="C763" t="s">
        <v>21</v>
      </c>
      <c r="D763" t="str">
        <f t="shared" si="11"/>
        <v>Non-specified (industry)Natural gas</v>
      </c>
      <c r="E763" t="s">
        <v>97</v>
      </c>
      <c r="F763" t="s">
        <v>98</v>
      </c>
      <c r="L763" t="s">
        <v>254</v>
      </c>
      <c r="M763" t="s">
        <v>107</v>
      </c>
      <c r="N763" t="s">
        <v>108</v>
      </c>
    </row>
    <row r="764" spans="1:14">
      <c r="A764" t="s">
        <v>96</v>
      </c>
      <c r="B764" t="s">
        <v>71</v>
      </c>
      <c r="C764" t="s">
        <v>21</v>
      </c>
      <c r="D764" t="str">
        <f t="shared" si="11"/>
        <v>Non-specified (industry)Natural gas</v>
      </c>
      <c r="E764" t="s">
        <v>97</v>
      </c>
      <c r="F764" t="s">
        <v>98</v>
      </c>
      <c r="L764" t="s">
        <v>255</v>
      </c>
      <c r="M764" t="s">
        <v>107</v>
      </c>
      <c r="N764" t="s">
        <v>108</v>
      </c>
    </row>
    <row r="765" spans="1:14">
      <c r="A765" t="s">
        <v>96</v>
      </c>
      <c r="B765" t="s">
        <v>71</v>
      </c>
      <c r="C765" t="s">
        <v>21</v>
      </c>
      <c r="D765" t="str">
        <f t="shared" si="11"/>
        <v>Non-specified (industry)Natural gas</v>
      </c>
      <c r="E765" t="s">
        <v>97</v>
      </c>
      <c r="F765" t="s">
        <v>98</v>
      </c>
      <c r="L765" t="s">
        <v>255</v>
      </c>
      <c r="M765" t="s">
        <v>107</v>
      </c>
      <c r="N765" t="s">
        <v>108</v>
      </c>
    </row>
    <row r="766" spans="1:14">
      <c r="A766" t="s">
        <v>96</v>
      </c>
      <c r="B766" t="s">
        <v>71</v>
      </c>
      <c r="C766" t="s">
        <v>31</v>
      </c>
      <c r="D766" t="str">
        <f t="shared" si="11"/>
        <v>Non-specified (industry)Gas coke</v>
      </c>
      <c r="L766" t="s">
        <v>255</v>
      </c>
      <c r="M766" t="s">
        <v>107</v>
      </c>
      <c r="N766" t="s">
        <v>108</v>
      </c>
    </row>
    <row r="767" spans="1:14">
      <c r="A767" t="s">
        <v>96</v>
      </c>
      <c r="B767" t="s">
        <v>71</v>
      </c>
      <c r="C767" t="s">
        <v>31</v>
      </c>
      <c r="D767" t="str">
        <f t="shared" si="11"/>
        <v>Non-specified (industry)Gas coke</v>
      </c>
      <c r="L767" t="s">
        <v>261</v>
      </c>
      <c r="M767" t="s">
        <v>107</v>
      </c>
      <c r="N767" t="s">
        <v>108</v>
      </c>
    </row>
    <row r="768" spans="1:14">
      <c r="A768" t="s">
        <v>96</v>
      </c>
      <c r="B768" t="s">
        <v>71</v>
      </c>
      <c r="C768" t="s">
        <v>31</v>
      </c>
      <c r="D768" t="str">
        <f t="shared" si="11"/>
        <v>Non-specified (industry)Gas coke</v>
      </c>
      <c r="E768" t="s">
        <v>107</v>
      </c>
      <c r="F768" t="s">
        <v>108</v>
      </c>
      <c r="L768" t="s">
        <v>261</v>
      </c>
      <c r="M768" t="s">
        <v>107</v>
      </c>
      <c r="N768" t="s">
        <v>108</v>
      </c>
    </row>
    <row r="769" spans="1:14">
      <c r="A769" t="s">
        <v>96</v>
      </c>
      <c r="B769" t="s">
        <v>71</v>
      </c>
      <c r="C769" t="s">
        <v>31</v>
      </c>
      <c r="D769" t="str">
        <f t="shared" si="11"/>
        <v>Non-specified (industry)Gas coke</v>
      </c>
      <c r="E769" t="s">
        <v>107</v>
      </c>
      <c r="F769" t="s">
        <v>108</v>
      </c>
      <c r="L769" t="s">
        <v>261</v>
      </c>
      <c r="M769" t="s">
        <v>107</v>
      </c>
      <c r="N769" t="s">
        <v>108</v>
      </c>
    </row>
    <row r="770" spans="1:14">
      <c r="A770" t="s">
        <v>96</v>
      </c>
      <c r="B770" t="s">
        <v>71</v>
      </c>
      <c r="C770" t="s">
        <v>31</v>
      </c>
      <c r="D770" t="str">
        <f t="shared" si="11"/>
        <v>Non-specified (industry)Gas coke</v>
      </c>
      <c r="E770" t="s">
        <v>107</v>
      </c>
      <c r="F770" t="s">
        <v>108</v>
      </c>
      <c r="L770" t="s">
        <v>262</v>
      </c>
      <c r="M770" t="s">
        <v>107</v>
      </c>
      <c r="N770" t="s">
        <v>108</v>
      </c>
    </row>
    <row r="771" spans="1:14">
      <c r="A771" t="s">
        <v>96</v>
      </c>
      <c r="B771" t="s">
        <v>71</v>
      </c>
      <c r="C771" t="s">
        <v>31</v>
      </c>
      <c r="D771" t="str">
        <f t="shared" ref="D771:D834" si="12">B771&amp;C771</f>
        <v>Non-specified (industry)Gas coke</v>
      </c>
      <c r="E771" t="s">
        <v>97</v>
      </c>
      <c r="F771" t="s">
        <v>98</v>
      </c>
      <c r="L771" t="s">
        <v>262</v>
      </c>
      <c r="M771" t="s">
        <v>107</v>
      </c>
      <c r="N771" t="s">
        <v>108</v>
      </c>
    </row>
    <row r="772" spans="1:14">
      <c r="A772" t="s">
        <v>96</v>
      </c>
      <c r="B772" t="s">
        <v>71</v>
      </c>
      <c r="C772" t="s">
        <v>31</v>
      </c>
      <c r="D772" t="str">
        <f t="shared" si="12"/>
        <v>Non-specified (industry)Gas coke</v>
      </c>
      <c r="E772" t="s">
        <v>97</v>
      </c>
      <c r="F772" t="s">
        <v>98</v>
      </c>
      <c r="L772" t="s">
        <v>262</v>
      </c>
      <c r="M772" t="s">
        <v>107</v>
      </c>
      <c r="N772" t="s">
        <v>108</v>
      </c>
    </row>
    <row r="773" spans="1:14">
      <c r="A773" t="s">
        <v>96</v>
      </c>
      <c r="B773" t="s">
        <v>71</v>
      </c>
      <c r="C773" t="s">
        <v>31</v>
      </c>
      <c r="D773" t="str">
        <f t="shared" si="12"/>
        <v>Non-specified (industry)Gas coke</v>
      </c>
      <c r="E773" t="s">
        <v>97</v>
      </c>
      <c r="F773" t="s">
        <v>98</v>
      </c>
      <c r="L773" t="s">
        <v>263</v>
      </c>
      <c r="M773" t="s">
        <v>107</v>
      </c>
      <c r="N773" t="s">
        <v>108</v>
      </c>
    </row>
    <row r="774" spans="1:14">
      <c r="A774" t="s">
        <v>96</v>
      </c>
      <c r="B774" t="s">
        <v>71</v>
      </c>
      <c r="C774" t="s">
        <v>32</v>
      </c>
      <c r="D774" t="str">
        <f t="shared" si="12"/>
        <v>Non-specified (industry)Gas works gas</v>
      </c>
      <c r="L774" t="s">
        <v>263</v>
      </c>
      <c r="M774" t="s">
        <v>107</v>
      </c>
      <c r="N774" t="s">
        <v>108</v>
      </c>
    </row>
    <row r="775" spans="1:14">
      <c r="A775" t="s">
        <v>96</v>
      </c>
      <c r="B775" t="s">
        <v>71</v>
      </c>
      <c r="C775" t="s">
        <v>32</v>
      </c>
      <c r="D775" t="str">
        <f t="shared" si="12"/>
        <v>Non-specified (industry)Gas works gas</v>
      </c>
      <c r="L775" t="s">
        <v>263</v>
      </c>
      <c r="M775" t="s">
        <v>107</v>
      </c>
      <c r="N775" t="s">
        <v>108</v>
      </c>
    </row>
    <row r="776" spans="1:14">
      <c r="A776" t="s">
        <v>96</v>
      </c>
      <c r="B776" t="s">
        <v>71</v>
      </c>
      <c r="C776" t="s">
        <v>32</v>
      </c>
      <c r="D776" t="str">
        <f t="shared" si="12"/>
        <v>Non-specified (industry)Gas works gas</v>
      </c>
      <c r="E776" t="s">
        <v>107</v>
      </c>
      <c r="F776" t="s">
        <v>108</v>
      </c>
      <c r="L776" t="s">
        <v>267</v>
      </c>
      <c r="M776" t="s">
        <v>107</v>
      </c>
      <c r="N776" t="s">
        <v>108</v>
      </c>
    </row>
    <row r="777" spans="1:14">
      <c r="A777" t="s">
        <v>96</v>
      </c>
      <c r="B777" t="s">
        <v>71</v>
      </c>
      <c r="C777" t="s">
        <v>32</v>
      </c>
      <c r="D777" t="str">
        <f t="shared" si="12"/>
        <v>Non-specified (industry)Gas works gas</v>
      </c>
      <c r="E777" t="s">
        <v>107</v>
      </c>
      <c r="F777" t="s">
        <v>108</v>
      </c>
      <c r="L777" t="s">
        <v>267</v>
      </c>
      <c r="M777" t="s">
        <v>107</v>
      </c>
      <c r="N777" t="s">
        <v>108</v>
      </c>
    </row>
    <row r="778" spans="1:14">
      <c r="A778" t="s">
        <v>96</v>
      </c>
      <c r="B778" t="s">
        <v>71</v>
      </c>
      <c r="C778" t="s">
        <v>32</v>
      </c>
      <c r="D778" t="str">
        <f t="shared" si="12"/>
        <v>Non-specified (industry)Gas works gas</v>
      </c>
      <c r="E778" t="s">
        <v>107</v>
      </c>
      <c r="F778" t="s">
        <v>108</v>
      </c>
      <c r="L778" t="s">
        <v>267</v>
      </c>
      <c r="M778" t="s">
        <v>107</v>
      </c>
      <c r="N778" t="s">
        <v>108</v>
      </c>
    </row>
    <row r="779" spans="1:14">
      <c r="A779" t="s">
        <v>96</v>
      </c>
      <c r="B779" t="s">
        <v>71</v>
      </c>
      <c r="C779" t="s">
        <v>32</v>
      </c>
      <c r="D779" t="str">
        <f t="shared" si="12"/>
        <v>Non-specified (industry)Gas works gas</v>
      </c>
      <c r="E779" t="s">
        <v>97</v>
      </c>
      <c r="F779" t="s">
        <v>98</v>
      </c>
      <c r="L779" t="s">
        <v>269</v>
      </c>
      <c r="M779" t="s">
        <v>107</v>
      </c>
      <c r="N779" t="s">
        <v>108</v>
      </c>
    </row>
    <row r="780" spans="1:14">
      <c r="A780" t="s">
        <v>96</v>
      </c>
      <c r="B780" t="s">
        <v>71</v>
      </c>
      <c r="C780" t="s">
        <v>32</v>
      </c>
      <c r="D780" t="str">
        <f t="shared" si="12"/>
        <v>Non-specified (industry)Gas works gas</v>
      </c>
      <c r="E780" t="s">
        <v>97</v>
      </c>
      <c r="F780" t="s">
        <v>98</v>
      </c>
      <c r="L780" t="s">
        <v>269</v>
      </c>
      <c r="M780" t="s">
        <v>107</v>
      </c>
      <c r="N780" t="s">
        <v>108</v>
      </c>
    </row>
    <row r="781" spans="1:14">
      <c r="A781" t="s">
        <v>96</v>
      </c>
      <c r="B781" t="s">
        <v>71</v>
      </c>
      <c r="C781" t="s">
        <v>32</v>
      </c>
      <c r="D781" t="str">
        <f t="shared" si="12"/>
        <v>Non-specified (industry)Gas works gas</v>
      </c>
      <c r="E781" t="s">
        <v>97</v>
      </c>
      <c r="F781" t="s">
        <v>98</v>
      </c>
      <c r="L781" t="s">
        <v>269</v>
      </c>
      <c r="M781" t="s">
        <v>107</v>
      </c>
      <c r="N781" t="s">
        <v>108</v>
      </c>
    </row>
    <row r="782" spans="1:14">
      <c r="A782" t="s">
        <v>96</v>
      </c>
      <c r="B782" t="s">
        <v>71</v>
      </c>
      <c r="C782" t="s">
        <v>43</v>
      </c>
      <c r="D782" t="str">
        <f t="shared" si="12"/>
        <v>Non-specified (industry)Refinery gas</v>
      </c>
      <c r="L782" t="s">
        <v>270</v>
      </c>
      <c r="M782" t="s">
        <v>107</v>
      </c>
      <c r="N782" t="s">
        <v>108</v>
      </c>
    </row>
    <row r="783" spans="1:14">
      <c r="A783" t="s">
        <v>96</v>
      </c>
      <c r="B783" t="s">
        <v>71</v>
      </c>
      <c r="C783" t="s">
        <v>43</v>
      </c>
      <c r="D783" t="str">
        <f t="shared" si="12"/>
        <v>Non-specified (industry)Refinery gas</v>
      </c>
      <c r="L783" t="s">
        <v>270</v>
      </c>
      <c r="M783" t="s">
        <v>107</v>
      </c>
      <c r="N783" t="s">
        <v>108</v>
      </c>
    </row>
    <row r="784" spans="1:14">
      <c r="A784" t="s">
        <v>96</v>
      </c>
      <c r="B784" t="s">
        <v>71</v>
      </c>
      <c r="C784" t="s">
        <v>43</v>
      </c>
      <c r="D784" t="str">
        <f t="shared" si="12"/>
        <v>Non-specified (industry)Refinery gas</v>
      </c>
      <c r="E784" t="s">
        <v>113</v>
      </c>
      <c r="F784" t="s">
        <v>114</v>
      </c>
      <c r="L784" t="s">
        <v>270</v>
      </c>
      <c r="M784" t="s">
        <v>107</v>
      </c>
      <c r="N784" t="s">
        <v>108</v>
      </c>
    </row>
    <row r="785" spans="1:14">
      <c r="A785" t="s">
        <v>96</v>
      </c>
      <c r="B785" t="s">
        <v>71</v>
      </c>
      <c r="C785" t="s">
        <v>43</v>
      </c>
      <c r="D785" t="str">
        <f t="shared" si="12"/>
        <v>Non-specified (industry)Refinery gas</v>
      </c>
      <c r="E785" t="s">
        <v>113</v>
      </c>
      <c r="F785" t="s">
        <v>114</v>
      </c>
      <c r="L785" t="s">
        <v>271</v>
      </c>
      <c r="M785" t="s">
        <v>107</v>
      </c>
      <c r="N785" t="s">
        <v>108</v>
      </c>
    </row>
    <row r="786" spans="1:14">
      <c r="A786" t="s">
        <v>96</v>
      </c>
      <c r="B786" t="s">
        <v>71</v>
      </c>
      <c r="C786" t="s">
        <v>43</v>
      </c>
      <c r="D786" t="str">
        <f t="shared" si="12"/>
        <v>Non-specified (industry)Refinery gas</v>
      </c>
      <c r="E786" t="s">
        <v>113</v>
      </c>
      <c r="F786" t="s">
        <v>114</v>
      </c>
      <c r="L786" t="s">
        <v>271</v>
      </c>
      <c r="M786" t="s">
        <v>107</v>
      </c>
      <c r="N786" t="s">
        <v>108</v>
      </c>
    </row>
    <row r="787" spans="1:14">
      <c r="A787" t="s">
        <v>96</v>
      </c>
      <c r="B787" t="s">
        <v>71</v>
      </c>
      <c r="C787" t="s">
        <v>115</v>
      </c>
      <c r="D787" t="str">
        <f t="shared" si="12"/>
        <v>Non-specified (industry)Ethane</v>
      </c>
      <c r="L787" t="s">
        <v>271</v>
      </c>
      <c r="M787" t="s">
        <v>107</v>
      </c>
      <c r="N787" t="s">
        <v>108</v>
      </c>
    </row>
    <row r="788" spans="1:14">
      <c r="A788" t="s">
        <v>96</v>
      </c>
      <c r="B788" t="s">
        <v>71</v>
      </c>
      <c r="C788" t="s">
        <v>115</v>
      </c>
      <c r="D788" t="str">
        <f t="shared" si="12"/>
        <v>Non-specified (industry)Ethane</v>
      </c>
      <c r="L788" t="s">
        <v>272</v>
      </c>
      <c r="M788" t="s">
        <v>107</v>
      </c>
      <c r="N788" t="s">
        <v>108</v>
      </c>
    </row>
    <row r="789" spans="1:14">
      <c r="A789" t="s">
        <v>96</v>
      </c>
      <c r="B789" t="s">
        <v>71</v>
      </c>
      <c r="C789" t="s">
        <v>115</v>
      </c>
      <c r="D789" t="str">
        <f t="shared" si="12"/>
        <v>Non-specified (industry)Ethane</v>
      </c>
      <c r="E789" t="s">
        <v>113</v>
      </c>
      <c r="F789" t="s">
        <v>114</v>
      </c>
      <c r="L789" t="s">
        <v>272</v>
      </c>
      <c r="M789" t="s">
        <v>107</v>
      </c>
      <c r="N789" t="s">
        <v>108</v>
      </c>
    </row>
    <row r="790" spans="1:14">
      <c r="A790" t="s">
        <v>96</v>
      </c>
      <c r="B790" t="s">
        <v>71</v>
      </c>
      <c r="C790" t="s">
        <v>115</v>
      </c>
      <c r="D790" t="str">
        <f t="shared" si="12"/>
        <v>Non-specified (industry)Ethane</v>
      </c>
      <c r="E790" t="s">
        <v>113</v>
      </c>
      <c r="F790" t="s">
        <v>114</v>
      </c>
      <c r="L790" t="s">
        <v>272</v>
      </c>
      <c r="M790" t="s">
        <v>107</v>
      </c>
      <c r="N790" t="s">
        <v>108</v>
      </c>
    </row>
    <row r="791" spans="1:14">
      <c r="A791" t="s">
        <v>96</v>
      </c>
      <c r="B791" t="s">
        <v>71</v>
      </c>
      <c r="C791" t="s">
        <v>115</v>
      </c>
      <c r="D791" t="str">
        <f t="shared" si="12"/>
        <v>Non-specified (industry)Ethane</v>
      </c>
      <c r="E791" t="s">
        <v>113</v>
      </c>
      <c r="F791" t="s">
        <v>114</v>
      </c>
      <c r="L791" t="s">
        <v>160</v>
      </c>
      <c r="M791" t="s">
        <v>99</v>
      </c>
      <c r="N791" t="s">
        <v>100</v>
      </c>
    </row>
    <row r="792" spans="1:14">
      <c r="A792" t="s">
        <v>96</v>
      </c>
      <c r="B792" t="s">
        <v>71</v>
      </c>
      <c r="C792" t="s">
        <v>40</v>
      </c>
      <c r="D792" t="str">
        <f t="shared" si="12"/>
        <v>Non-specified (industry)Liquefied petroleum gases (LPG)</v>
      </c>
      <c r="L792" t="s">
        <v>160</v>
      </c>
      <c r="M792" t="s">
        <v>99</v>
      </c>
      <c r="N792" t="s">
        <v>100</v>
      </c>
    </row>
    <row r="793" spans="1:14">
      <c r="A793" t="s">
        <v>96</v>
      </c>
      <c r="B793" t="s">
        <v>71</v>
      </c>
      <c r="C793" t="s">
        <v>40</v>
      </c>
      <c r="D793" t="str">
        <f t="shared" si="12"/>
        <v>Non-specified (industry)Liquefied petroleum gases (LPG)</v>
      </c>
      <c r="L793" t="s">
        <v>160</v>
      </c>
      <c r="M793" t="s">
        <v>99</v>
      </c>
      <c r="N793" t="s">
        <v>100</v>
      </c>
    </row>
    <row r="794" spans="1:14">
      <c r="A794" t="s">
        <v>96</v>
      </c>
      <c r="B794" t="s">
        <v>71</v>
      </c>
      <c r="C794" t="s">
        <v>40</v>
      </c>
      <c r="D794" t="str">
        <f t="shared" si="12"/>
        <v>Non-specified (industry)Liquefied petroleum gases (LPG)</v>
      </c>
      <c r="E794" t="s">
        <v>99</v>
      </c>
      <c r="F794" t="s">
        <v>100</v>
      </c>
      <c r="L794" t="s">
        <v>170</v>
      </c>
      <c r="M794" t="s">
        <v>99</v>
      </c>
      <c r="N794" t="s">
        <v>100</v>
      </c>
    </row>
    <row r="795" spans="1:14">
      <c r="A795" t="s">
        <v>96</v>
      </c>
      <c r="B795" t="s">
        <v>71</v>
      </c>
      <c r="C795" t="s">
        <v>40</v>
      </c>
      <c r="D795" t="str">
        <f t="shared" si="12"/>
        <v>Non-specified (industry)Liquefied petroleum gases (LPG)</v>
      </c>
      <c r="E795" t="s">
        <v>99</v>
      </c>
      <c r="F795" t="s">
        <v>100</v>
      </c>
      <c r="L795" t="s">
        <v>170</v>
      </c>
      <c r="M795" t="s">
        <v>99</v>
      </c>
      <c r="N795" t="s">
        <v>100</v>
      </c>
    </row>
    <row r="796" spans="1:14">
      <c r="A796" t="s">
        <v>96</v>
      </c>
      <c r="B796" t="s">
        <v>71</v>
      </c>
      <c r="C796" t="s">
        <v>40</v>
      </c>
      <c r="D796" t="str">
        <f t="shared" si="12"/>
        <v>Non-specified (industry)Liquefied petroleum gases (LPG)</v>
      </c>
      <c r="E796" t="s">
        <v>99</v>
      </c>
      <c r="F796" t="s">
        <v>100</v>
      </c>
      <c r="L796" t="s">
        <v>170</v>
      </c>
      <c r="M796" t="s">
        <v>99</v>
      </c>
      <c r="N796" t="s">
        <v>100</v>
      </c>
    </row>
    <row r="797" spans="1:14">
      <c r="A797" t="s">
        <v>96</v>
      </c>
      <c r="B797" t="s">
        <v>71</v>
      </c>
      <c r="C797" t="s">
        <v>61</v>
      </c>
      <c r="D797" t="str">
        <f t="shared" si="12"/>
        <v>Non-specified (industry)Other kerosene</v>
      </c>
      <c r="L797" t="s">
        <v>179</v>
      </c>
      <c r="M797" t="s">
        <v>99</v>
      </c>
      <c r="N797" t="s">
        <v>100</v>
      </c>
    </row>
    <row r="798" spans="1:14">
      <c r="A798" t="s">
        <v>96</v>
      </c>
      <c r="B798" t="s">
        <v>71</v>
      </c>
      <c r="C798" t="s">
        <v>61</v>
      </c>
      <c r="D798" t="str">
        <f t="shared" si="12"/>
        <v>Non-specified (industry)Other kerosene</v>
      </c>
      <c r="L798" t="s">
        <v>179</v>
      </c>
      <c r="M798" t="s">
        <v>99</v>
      </c>
      <c r="N798" t="s">
        <v>100</v>
      </c>
    </row>
    <row r="799" spans="1:14">
      <c r="A799" t="s">
        <v>96</v>
      </c>
      <c r="B799" t="s">
        <v>71</v>
      </c>
      <c r="C799" t="s">
        <v>61</v>
      </c>
      <c r="D799" t="str">
        <f t="shared" si="12"/>
        <v>Non-specified (industry)Other kerosene</v>
      </c>
      <c r="E799" t="s">
        <v>107</v>
      </c>
      <c r="F799" t="s">
        <v>108</v>
      </c>
      <c r="L799" t="s">
        <v>179</v>
      </c>
      <c r="M799" t="s">
        <v>99</v>
      </c>
      <c r="N799" t="s">
        <v>100</v>
      </c>
    </row>
    <row r="800" spans="1:14">
      <c r="A800" t="s">
        <v>96</v>
      </c>
      <c r="B800" t="s">
        <v>71</v>
      </c>
      <c r="C800" t="s">
        <v>61</v>
      </c>
      <c r="D800" t="str">
        <f t="shared" si="12"/>
        <v>Non-specified (industry)Other kerosene</v>
      </c>
      <c r="E800" t="s">
        <v>107</v>
      </c>
      <c r="F800" t="s">
        <v>108</v>
      </c>
      <c r="L800" t="s">
        <v>188</v>
      </c>
      <c r="M800" t="s">
        <v>99</v>
      </c>
      <c r="N800" t="s">
        <v>100</v>
      </c>
    </row>
    <row r="801" spans="1:14">
      <c r="A801" t="s">
        <v>96</v>
      </c>
      <c r="B801" t="s">
        <v>71</v>
      </c>
      <c r="C801" t="s">
        <v>61</v>
      </c>
      <c r="D801" t="str">
        <f t="shared" si="12"/>
        <v>Non-specified (industry)Other kerosene</v>
      </c>
      <c r="E801" t="s">
        <v>107</v>
      </c>
      <c r="F801" t="s">
        <v>108</v>
      </c>
      <c r="L801" t="s">
        <v>188</v>
      </c>
      <c r="M801" t="s">
        <v>99</v>
      </c>
      <c r="N801" t="s">
        <v>100</v>
      </c>
    </row>
    <row r="802" spans="1:14">
      <c r="A802" t="s">
        <v>96</v>
      </c>
      <c r="B802" t="s">
        <v>71</v>
      </c>
      <c r="C802" t="s">
        <v>61</v>
      </c>
      <c r="D802" t="str">
        <f t="shared" si="12"/>
        <v>Non-specified (industry)Other kerosene</v>
      </c>
      <c r="E802" t="s">
        <v>97</v>
      </c>
      <c r="F802" t="s">
        <v>98</v>
      </c>
      <c r="L802" t="s">
        <v>188</v>
      </c>
      <c r="M802" t="s">
        <v>99</v>
      </c>
      <c r="N802" t="s">
        <v>100</v>
      </c>
    </row>
    <row r="803" spans="1:14">
      <c r="A803" t="s">
        <v>96</v>
      </c>
      <c r="B803" t="s">
        <v>71</v>
      </c>
      <c r="C803" t="s">
        <v>61</v>
      </c>
      <c r="D803" t="str">
        <f t="shared" si="12"/>
        <v>Non-specified (industry)Other kerosene</v>
      </c>
      <c r="E803" t="s">
        <v>97</v>
      </c>
      <c r="F803" t="s">
        <v>98</v>
      </c>
      <c r="L803" t="s">
        <v>199</v>
      </c>
      <c r="M803" t="s">
        <v>99</v>
      </c>
      <c r="N803" t="s">
        <v>100</v>
      </c>
    </row>
    <row r="804" spans="1:14">
      <c r="A804" t="s">
        <v>96</v>
      </c>
      <c r="B804" t="s">
        <v>71</v>
      </c>
      <c r="C804" t="s">
        <v>61</v>
      </c>
      <c r="D804" t="str">
        <f t="shared" si="12"/>
        <v>Non-specified (industry)Other kerosene</v>
      </c>
      <c r="E804" t="s">
        <v>97</v>
      </c>
      <c r="F804" t="s">
        <v>98</v>
      </c>
      <c r="L804" t="s">
        <v>199</v>
      </c>
      <c r="M804" t="s">
        <v>99</v>
      </c>
      <c r="N804" t="s">
        <v>100</v>
      </c>
    </row>
    <row r="805" spans="1:14">
      <c r="A805" t="s">
        <v>96</v>
      </c>
      <c r="B805" t="s">
        <v>71</v>
      </c>
      <c r="C805" t="s">
        <v>19</v>
      </c>
      <c r="D805" t="str">
        <f t="shared" si="12"/>
        <v>Non-specified (industry)Gas/diesel oil excl. biofuels</v>
      </c>
      <c r="L805" t="s">
        <v>199</v>
      </c>
      <c r="M805" t="s">
        <v>99</v>
      </c>
      <c r="N805" t="s">
        <v>100</v>
      </c>
    </row>
    <row r="806" spans="1:14">
      <c r="A806" t="s">
        <v>96</v>
      </c>
      <c r="B806" t="s">
        <v>71</v>
      </c>
      <c r="C806" t="s">
        <v>19</v>
      </c>
      <c r="D806" t="str">
        <f t="shared" si="12"/>
        <v>Non-specified (industry)Gas/diesel oil excl. biofuels</v>
      </c>
      <c r="L806" t="s">
        <v>208</v>
      </c>
      <c r="M806" t="s">
        <v>99</v>
      </c>
      <c r="N806" t="s">
        <v>100</v>
      </c>
    </row>
    <row r="807" spans="1:14">
      <c r="A807" t="s">
        <v>96</v>
      </c>
      <c r="B807" t="s">
        <v>71</v>
      </c>
      <c r="C807" t="s">
        <v>19</v>
      </c>
      <c r="D807" t="str">
        <f t="shared" si="12"/>
        <v>Non-specified (industry)Gas/diesel oil excl. biofuels</v>
      </c>
      <c r="E807" t="s">
        <v>99</v>
      </c>
      <c r="F807" t="s">
        <v>100</v>
      </c>
      <c r="L807" t="s">
        <v>208</v>
      </c>
      <c r="M807" t="s">
        <v>99</v>
      </c>
      <c r="N807" t="s">
        <v>100</v>
      </c>
    </row>
    <row r="808" spans="1:14">
      <c r="A808" t="s">
        <v>96</v>
      </c>
      <c r="B808" t="s">
        <v>71</v>
      </c>
      <c r="C808" t="s">
        <v>19</v>
      </c>
      <c r="D808" t="str">
        <f t="shared" si="12"/>
        <v>Non-specified (industry)Gas/diesel oil excl. biofuels</v>
      </c>
      <c r="E808" t="s">
        <v>99</v>
      </c>
      <c r="F808" t="s">
        <v>100</v>
      </c>
      <c r="L808" t="s">
        <v>208</v>
      </c>
      <c r="M808" t="s">
        <v>99</v>
      </c>
      <c r="N808" t="s">
        <v>100</v>
      </c>
    </row>
    <row r="809" spans="1:14">
      <c r="A809" t="s">
        <v>96</v>
      </c>
      <c r="B809" t="s">
        <v>71</v>
      </c>
      <c r="C809" t="s">
        <v>19</v>
      </c>
      <c r="D809" t="str">
        <f t="shared" si="12"/>
        <v>Non-specified (industry)Gas/diesel oil excl. biofuels</v>
      </c>
      <c r="E809" t="s">
        <v>99</v>
      </c>
      <c r="F809" t="s">
        <v>100</v>
      </c>
      <c r="L809" t="s">
        <v>213</v>
      </c>
      <c r="M809" t="s">
        <v>99</v>
      </c>
      <c r="N809" t="s">
        <v>100</v>
      </c>
    </row>
    <row r="810" spans="1:14">
      <c r="A810" t="s">
        <v>96</v>
      </c>
      <c r="B810" t="s">
        <v>71</v>
      </c>
      <c r="C810" t="s">
        <v>18</v>
      </c>
      <c r="D810" t="str">
        <f t="shared" si="12"/>
        <v>Non-specified (industry)Fuel oil</v>
      </c>
      <c r="L810" t="s">
        <v>213</v>
      </c>
      <c r="M810" t="s">
        <v>99</v>
      </c>
      <c r="N810" t="s">
        <v>100</v>
      </c>
    </row>
    <row r="811" spans="1:14">
      <c r="A811" t="s">
        <v>96</v>
      </c>
      <c r="B811" t="s">
        <v>71</v>
      </c>
      <c r="C811" t="s">
        <v>18</v>
      </c>
      <c r="D811" t="str">
        <f t="shared" si="12"/>
        <v>Non-specified (industry)Fuel oil</v>
      </c>
      <c r="L811" t="s">
        <v>213</v>
      </c>
      <c r="M811" t="s">
        <v>99</v>
      </c>
      <c r="N811" t="s">
        <v>100</v>
      </c>
    </row>
    <row r="812" spans="1:14">
      <c r="A812" t="s">
        <v>96</v>
      </c>
      <c r="B812" t="s">
        <v>71</v>
      </c>
      <c r="C812" t="s">
        <v>18</v>
      </c>
      <c r="D812" t="str">
        <f t="shared" si="12"/>
        <v>Non-specified (industry)Fuel oil</v>
      </c>
      <c r="E812" t="s">
        <v>107</v>
      </c>
      <c r="F812" t="s">
        <v>108</v>
      </c>
      <c r="L812" t="s">
        <v>221</v>
      </c>
      <c r="M812" t="s">
        <v>99</v>
      </c>
      <c r="N812" t="s">
        <v>100</v>
      </c>
    </row>
    <row r="813" spans="1:14">
      <c r="A813" t="s">
        <v>96</v>
      </c>
      <c r="B813" t="s">
        <v>71</v>
      </c>
      <c r="C813" t="s">
        <v>18</v>
      </c>
      <c r="D813" t="str">
        <f t="shared" si="12"/>
        <v>Non-specified (industry)Fuel oil</v>
      </c>
      <c r="E813" t="s">
        <v>107</v>
      </c>
      <c r="F813" t="s">
        <v>108</v>
      </c>
      <c r="L813" t="s">
        <v>221</v>
      </c>
      <c r="M813" t="s">
        <v>99</v>
      </c>
      <c r="N813" t="s">
        <v>100</v>
      </c>
    </row>
    <row r="814" spans="1:14">
      <c r="A814" t="s">
        <v>96</v>
      </c>
      <c r="B814" t="s">
        <v>71</v>
      </c>
      <c r="C814" t="s">
        <v>18</v>
      </c>
      <c r="D814" t="str">
        <f t="shared" si="12"/>
        <v>Non-specified (industry)Fuel oil</v>
      </c>
      <c r="E814" t="s">
        <v>107</v>
      </c>
      <c r="F814" t="s">
        <v>108</v>
      </c>
      <c r="L814" t="s">
        <v>221</v>
      </c>
      <c r="M814" t="s">
        <v>99</v>
      </c>
      <c r="N814" t="s">
        <v>100</v>
      </c>
    </row>
    <row r="815" spans="1:14">
      <c r="A815" t="s">
        <v>96</v>
      </c>
      <c r="B815" t="s">
        <v>71</v>
      </c>
      <c r="C815" t="s">
        <v>18</v>
      </c>
      <c r="D815" t="str">
        <f t="shared" si="12"/>
        <v>Non-specified (industry)Fuel oil</v>
      </c>
      <c r="E815" t="s">
        <v>97</v>
      </c>
      <c r="F815" t="s">
        <v>98</v>
      </c>
      <c r="L815" t="s">
        <v>230</v>
      </c>
      <c r="M815" t="s">
        <v>99</v>
      </c>
      <c r="N815" t="s">
        <v>100</v>
      </c>
    </row>
    <row r="816" spans="1:14">
      <c r="A816" t="s">
        <v>96</v>
      </c>
      <c r="B816" t="s">
        <v>71</v>
      </c>
      <c r="C816" t="s">
        <v>18</v>
      </c>
      <c r="D816" t="str">
        <f t="shared" si="12"/>
        <v>Non-specified (industry)Fuel oil</v>
      </c>
      <c r="E816" t="s">
        <v>97</v>
      </c>
      <c r="F816" t="s">
        <v>98</v>
      </c>
      <c r="L816" t="s">
        <v>230</v>
      </c>
      <c r="M816" t="s">
        <v>99</v>
      </c>
      <c r="N816" t="s">
        <v>100</v>
      </c>
    </row>
    <row r="817" spans="1:14">
      <c r="A817" t="s">
        <v>96</v>
      </c>
      <c r="B817" t="s">
        <v>71</v>
      </c>
      <c r="C817" t="s">
        <v>18</v>
      </c>
      <c r="D817" t="str">
        <f t="shared" si="12"/>
        <v>Non-specified (industry)Fuel oil</v>
      </c>
      <c r="E817" t="s">
        <v>97</v>
      </c>
      <c r="F817" t="s">
        <v>98</v>
      </c>
      <c r="L817" t="s">
        <v>230</v>
      </c>
      <c r="M817" t="s">
        <v>99</v>
      </c>
      <c r="N817" t="s">
        <v>100</v>
      </c>
    </row>
    <row r="818" spans="1:14">
      <c r="A818" t="s">
        <v>96</v>
      </c>
      <c r="B818" t="s">
        <v>71</v>
      </c>
      <c r="C818" t="s">
        <v>42</v>
      </c>
      <c r="D818" t="str">
        <f t="shared" si="12"/>
        <v>Non-specified (industry)Naphtha</v>
      </c>
      <c r="L818" t="s">
        <v>235</v>
      </c>
      <c r="M818" t="s">
        <v>99</v>
      </c>
      <c r="N818" t="s">
        <v>100</v>
      </c>
    </row>
    <row r="819" spans="1:14">
      <c r="A819" t="s">
        <v>96</v>
      </c>
      <c r="B819" t="s">
        <v>71</v>
      </c>
      <c r="C819" t="s">
        <v>42</v>
      </c>
      <c r="D819" t="str">
        <f t="shared" si="12"/>
        <v>Non-specified (industry)Naphtha</v>
      </c>
      <c r="L819" t="s">
        <v>235</v>
      </c>
      <c r="M819" t="s">
        <v>99</v>
      </c>
      <c r="N819" t="s">
        <v>100</v>
      </c>
    </row>
    <row r="820" spans="1:14">
      <c r="A820" t="s">
        <v>96</v>
      </c>
      <c r="B820" t="s">
        <v>71</v>
      </c>
      <c r="C820" t="s">
        <v>42</v>
      </c>
      <c r="D820" t="str">
        <f t="shared" si="12"/>
        <v>Non-specified (industry)Naphtha</v>
      </c>
      <c r="E820" t="s">
        <v>107</v>
      </c>
      <c r="F820" t="s">
        <v>108</v>
      </c>
      <c r="L820" t="s">
        <v>235</v>
      </c>
      <c r="M820" t="s">
        <v>99</v>
      </c>
      <c r="N820" t="s">
        <v>100</v>
      </c>
    </row>
    <row r="821" spans="1:14">
      <c r="A821" t="s">
        <v>96</v>
      </c>
      <c r="B821" t="s">
        <v>71</v>
      </c>
      <c r="C821" t="s">
        <v>42</v>
      </c>
      <c r="D821" t="str">
        <f t="shared" si="12"/>
        <v>Non-specified (industry)Naphtha</v>
      </c>
      <c r="E821" t="s">
        <v>107</v>
      </c>
      <c r="F821" t="s">
        <v>108</v>
      </c>
      <c r="L821" t="s">
        <v>240</v>
      </c>
      <c r="M821" t="s">
        <v>99</v>
      </c>
      <c r="N821" t="s">
        <v>100</v>
      </c>
    </row>
    <row r="822" spans="1:14">
      <c r="A822" t="s">
        <v>96</v>
      </c>
      <c r="B822" t="s">
        <v>71</v>
      </c>
      <c r="C822" t="s">
        <v>42</v>
      </c>
      <c r="D822" t="str">
        <f t="shared" si="12"/>
        <v>Non-specified (industry)Naphtha</v>
      </c>
      <c r="E822" t="s">
        <v>107</v>
      </c>
      <c r="F822" t="s">
        <v>108</v>
      </c>
      <c r="L822" t="s">
        <v>240</v>
      </c>
      <c r="M822" t="s">
        <v>99</v>
      </c>
      <c r="N822" t="s">
        <v>100</v>
      </c>
    </row>
    <row r="823" spans="1:14">
      <c r="A823" t="s">
        <v>96</v>
      </c>
      <c r="B823" t="s">
        <v>71</v>
      </c>
      <c r="C823" t="s">
        <v>42</v>
      </c>
      <c r="D823" t="str">
        <f t="shared" si="12"/>
        <v>Non-specified (industry)Naphtha</v>
      </c>
      <c r="E823" t="s">
        <v>97</v>
      </c>
      <c r="F823" t="s">
        <v>98</v>
      </c>
      <c r="L823" t="s">
        <v>240</v>
      </c>
      <c r="M823" t="s">
        <v>99</v>
      </c>
      <c r="N823" t="s">
        <v>100</v>
      </c>
    </row>
    <row r="824" spans="1:14">
      <c r="A824" t="s">
        <v>96</v>
      </c>
      <c r="B824" t="s">
        <v>71</v>
      </c>
      <c r="C824" t="s">
        <v>42</v>
      </c>
      <c r="D824" t="str">
        <f t="shared" si="12"/>
        <v>Non-specified (industry)Naphtha</v>
      </c>
      <c r="E824" t="s">
        <v>97</v>
      </c>
      <c r="F824" t="s">
        <v>98</v>
      </c>
      <c r="L824" t="s">
        <v>247</v>
      </c>
      <c r="M824" t="s">
        <v>99</v>
      </c>
      <c r="N824" t="s">
        <v>100</v>
      </c>
    </row>
    <row r="825" spans="1:14">
      <c r="A825" t="s">
        <v>96</v>
      </c>
      <c r="B825" t="s">
        <v>71</v>
      </c>
      <c r="C825" t="s">
        <v>42</v>
      </c>
      <c r="D825" t="str">
        <f t="shared" si="12"/>
        <v>Non-specified (industry)Naphtha</v>
      </c>
      <c r="E825" t="s">
        <v>97</v>
      </c>
      <c r="F825" t="s">
        <v>98</v>
      </c>
      <c r="L825" t="s">
        <v>247</v>
      </c>
      <c r="M825" t="s">
        <v>99</v>
      </c>
      <c r="N825" t="s">
        <v>100</v>
      </c>
    </row>
    <row r="826" spans="1:14">
      <c r="A826" t="s">
        <v>96</v>
      </c>
      <c r="B826" t="s">
        <v>71</v>
      </c>
      <c r="C826" t="s">
        <v>49</v>
      </c>
      <c r="D826" t="str">
        <f t="shared" si="12"/>
        <v>Non-specified (industry)Patent fuel</v>
      </c>
      <c r="L826" t="s">
        <v>247</v>
      </c>
      <c r="M826" t="s">
        <v>99</v>
      </c>
      <c r="N826" t="s">
        <v>100</v>
      </c>
    </row>
    <row r="827" spans="1:14">
      <c r="A827" t="s">
        <v>96</v>
      </c>
      <c r="B827" t="s">
        <v>71</v>
      </c>
      <c r="C827" t="s">
        <v>49</v>
      </c>
      <c r="D827" t="str">
        <f t="shared" si="12"/>
        <v>Non-specified (industry)Patent fuel</v>
      </c>
      <c r="L827" t="s">
        <v>266</v>
      </c>
      <c r="M827" t="s">
        <v>99</v>
      </c>
      <c r="N827" t="s">
        <v>100</v>
      </c>
    </row>
    <row r="828" spans="1:14">
      <c r="A828" t="s">
        <v>96</v>
      </c>
      <c r="B828" t="s">
        <v>71</v>
      </c>
      <c r="C828" t="s">
        <v>49</v>
      </c>
      <c r="D828" t="str">
        <f t="shared" si="12"/>
        <v>Non-specified (industry)Patent fuel</v>
      </c>
      <c r="E828" t="s">
        <v>107</v>
      </c>
      <c r="F828" t="s">
        <v>108</v>
      </c>
      <c r="L828" t="s">
        <v>266</v>
      </c>
      <c r="M828" t="s">
        <v>99</v>
      </c>
      <c r="N828" t="s">
        <v>100</v>
      </c>
    </row>
    <row r="829" spans="1:14">
      <c r="A829" t="s">
        <v>96</v>
      </c>
      <c r="B829" t="s">
        <v>71</v>
      </c>
      <c r="C829" t="s">
        <v>49</v>
      </c>
      <c r="D829" t="str">
        <f t="shared" si="12"/>
        <v>Non-specified (industry)Patent fuel</v>
      </c>
      <c r="E829" t="s">
        <v>107</v>
      </c>
      <c r="F829" t="s">
        <v>108</v>
      </c>
      <c r="L829" t="s">
        <v>266</v>
      </c>
      <c r="M829" t="s">
        <v>99</v>
      </c>
      <c r="N829" t="s">
        <v>100</v>
      </c>
    </row>
    <row r="830" spans="1:14">
      <c r="A830" t="s">
        <v>96</v>
      </c>
      <c r="B830" t="s">
        <v>71</v>
      </c>
      <c r="C830" t="s">
        <v>49</v>
      </c>
      <c r="D830" t="str">
        <f t="shared" si="12"/>
        <v>Non-specified (industry)Patent fuel</v>
      </c>
      <c r="E830" t="s">
        <v>107</v>
      </c>
      <c r="F830" t="s">
        <v>108</v>
      </c>
      <c r="L830" t="s">
        <v>268</v>
      </c>
      <c r="M830" t="s">
        <v>99</v>
      </c>
      <c r="N830" t="s">
        <v>100</v>
      </c>
    </row>
    <row r="831" spans="1:14">
      <c r="A831" t="s">
        <v>96</v>
      </c>
      <c r="B831" t="s">
        <v>71</v>
      </c>
      <c r="C831" t="s">
        <v>49</v>
      </c>
      <c r="D831" t="str">
        <f t="shared" si="12"/>
        <v>Non-specified (industry)Patent fuel</v>
      </c>
      <c r="E831" t="s">
        <v>97</v>
      </c>
      <c r="F831" t="s">
        <v>98</v>
      </c>
      <c r="L831" t="s">
        <v>268</v>
      </c>
      <c r="M831" t="s">
        <v>99</v>
      </c>
      <c r="N831" t="s">
        <v>100</v>
      </c>
    </row>
    <row r="832" spans="1:14">
      <c r="A832" t="s">
        <v>96</v>
      </c>
      <c r="B832" t="s">
        <v>71</v>
      </c>
      <c r="C832" t="s">
        <v>49</v>
      </c>
      <c r="D832" t="str">
        <f t="shared" si="12"/>
        <v>Non-specified (industry)Patent fuel</v>
      </c>
      <c r="E832" t="s">
        <v>97</v>
      </c>
      <c r="F832" t="s">
        <v>98</v>
      </c>
      <c r="L832" t="s">
        <v>268</v>
      </c>
      <c r="M832" t="s">
        <v>99</v>
      </c>
      <c r="N832" t="s">
        <v>100</v>
      </c>
    </row>
    <row r="833" spans="1:14">
      <c r="A833" t="s">
        <v>96</v>
      </c>
      <c r="B833" t="s">
        <v>71</v>
      </c>
      <c r="C833" t="s">
        <v>49</v>
      </c>
      <c r="D833" t="str">
        <f t="shared" si="12"/>
        <v>Non-specified (industry)Patent fuel</v>
      </c>
      <c r="E833" t="s">
        <v>97</v>
      </c>
      <c r="F833" t="s">
        <v>98</v>
      </c>
      <c r="L833" t="s">
        <v>345</v>
      </c>
      <c r="M833" t="s">
        <v>99</v>
      </c>
      <c r="N833" t="s">
        <v>100</v>
      </c>
    </row>
    <row r="834" spans="1:14">
      <c r="A834" t="s">
        <v>96</v>
      </c>
      <c r="B834" t="s">
        <v>71</v>
      </c>
      <c r="C834" t="s">
        <v>10</v>
      </c>
      <c r="D834" t="str">
        <f t="shared" si="12"/>
        <v>Non-specified (industry)Petroleum coke</v>
      </c>
      <c r="L834" t="s">
        <v>345</v>
      </c>
      <c r="M834" t="s">
        <v>99</v>
      </c>
      <c r="N834" t="s">
        <v>100</v>
      </c>
    </row>
    <row r="835" spans="1:14">
      <c r="A835" t="s">
        <v>96</v>
      </c>
      <c r="B835" t="s">
        <v>71</v>
      </c>
      <c r="C835" t="s">
        <v>10</v>
      </c>
      <c r="D835" t="str">
        <f t="shared" ref="D835:D898" si="13">B835&amp;C835</f>
        <v>Non-specified (industry)Petroleum coke</v>
      </c>
      <c r="L835" t="s">
        <v>345</v>
      </c>
      <c r="M835" t="s">
        <v>99</v>
      </c>
      <c r="N835" t="s">
        <v>100</v>
      </c>
    </row>
    <row r="836" spans="1:14">
      <c r="A836" t="s">
        <v>96</v>
      </c>
      <c r="B836" t="s">
        <v>71</v>
      </c>
      <c r="C836" t="s">
        <v>10</v>
      </c>
      <c r="D836" t="str">
        <f t="shared" si="13"/>
        <v>Non-specified (industry)Petroleum coke</v>
      </c>
      <c r="E836" t="s">
        <v>107</v>
      </c>
      <c r="F836" t="s">
        <v>108</v>
      </c>
      <c r="L836" t="s">
        <v>305</v>
      </c>
      <c r="M836" t="s">
        <v>132</v>
      </c>
      <c r="N836" t="s">
        <v>133</v>
      </c>
    </row>
    <row r="837" spans="1:14">
      <c r="A837" t="s">
        <v>96</v>
      </c>
      <c r="B837" t="s">
        <v>71</v>
      </c>
      <c r="C837" t="s">
        <v>10</v>
      </c>
      <c r="D837" t="str">
        <f t="shared" si="13"/>
        <v>Non-specified (industry)Petroleum coke</v>
      </c>
      <c r="E837" t="s">
        <v>107</v>
      </c>
      <c r="F837" t="s">
        <v>108</v>
      </c>
      <c r="L837" t="s">
        <v>305</v>
      </c>
      <c r="M837" t="s">
        <v>132</v>
      </c>
      <c r="N837" t="s">
        <v>133</v>
      </c>
    </row>
    <row r="838" spans="1:14">
      <c r="A838" t="s">
        <v>96</v>
      </c>
      <c r="B838" t="s">
        <v>71</v>
      </c>
      <c r="C838" t="s">
        <v>10</v>
      </c>
      <c r="D838" t="str">
        <f t="shared" si="13"/>
        <v>Non-specified (industry)Petroleum coke</v>
      </c>
      <c r="E838" t="s">
        <v>107</v>
      </c>
      <c r="F838" t="s">
        <v>108</v>
      </c>
      <c r="L838" t="s">
        <v>305</v>
      </c>
      <c r="M838" t="s">
        <v>132</v>
      </c>
      <c r="N838" t="s">
        <v>133</v>
      </c>
    </row>
    <row r="839" spans="1:14">
      <c r="A839" t="s">
        <v>96</v>
      </c>
      <c r="B839" t="s">
        <v>71</v>
      </c>
      <c r="C839" t="s">
        <v>10</v>
      </c>
      <c r="D839" t="str">
        <f t="shared" si="13"/>
        <v>Non-specified (industry)Petroleum coke</v>
      </c>
      <c r="E839" t="s">
        <v>97</v>
      </c>
      <c r="F839" t="s">
        <v>98</v>
      </c>
      <c r="L839" t="s">
        <v>351</v>
      </c>
      <c r="M839" t="s">
        <v>146</v>
      </c>
      <c r="N839" t="s">
        <v>147</v>
      </c>
    </row>
    <row r="840" spans="1:14">
      <c r="A840" t="s">
        <v>96</v>
      </c>
      <c r="B840" t="s">
        <v>71</v>
      </c>
      <c r="C840" t="s">
        <v>10</v>
      </c>
      <c r="D840" t="str">
        <f t="shared" si="13"/>
        <v>Non-specified (industry)Petroleum coke</v>
      </c>
      <c r="E840" t="s">
        <v>97</v>
      </c>
      <c r="F840" t="s">
        <v>98</v>
      </c>
      <c r="L840" t="s">
        <v>351</v>
      </c>
      <c r="M840" t="s">
        <v>146</v>
      </c>
      <c r="N840" t="s">
        <v>147</v>
      </c>
    </row>
    <row r="841" spans="1:14">
      <c r="A841" t="s">
        <v>96</v>
      </c>
      <c r="B841" t="s">
        <v>71</v>
      </c>
      <c r="C841" t="s">
        <v>10</v>
      </c>
      <c r="D841" t="str">
        <f t="shared" si="13"/>
        <v>Non-specified (industry)Petroleum coke</v>
      </c>
      <c r="E841" t="s">
        <v>97</v>
      </c>
      <c r="F841" t="s">
        <v>98</v>
      </c>
      <c r="L841" t="s">
        <v>351</v>
      </c>
      <c r="M841" t="s">
        <v>146</v>
      </c>
      <c r="N841" t="s">
        <v>147</v>
      </c>
    </row>
    <row r="842" spans="1:14">
      <c r="A842" t="s">
        <v>96</v>
      </c>
      <c r="B842" t="s">
        <v>71</v>
      </c>
      <c r="C842" t="s">
        <v>17</v>
      </c>
      <c r="D842" t="str">
        <f t="shared" si="13"/>
        <v>Non-specified (industry)Electricity</v>
      </c>
      <c r="L842" t="s">
        <v>281</v>
      </c>
      <c r="M842" t="s">
        <v>118</v>
      </c>
      <c r="N842" t="s">
        <v>119</v>
      </c>
    </row>
    <row r="843" spans="1:14">
      <c r="A843" t="s">
        <v>96</v>
      </c>
      <c r="B843" t="s">
        <v>71</v>
      </c>
      <c r="C843" t="s">
        <v>17</v>
      </c>
      <c r="D843" t="str">
        <f t="shared" si="13"/>
        <v>Non-specified (industry)Electricity</v>
      </c>
      <c r="L843" t="s">
        <v>281</v>
      </c>
      <c r="M843" t="s">
        <v>118</v>
      </c>
      <c r="N843" t="s">
        <v>119</v>
      </c>
    </row>
    <row r="844" spans="1:14">
      <c r="A844" t="s">
        <v>96</v>
      </c>
      <c r="B844" t="s">
        <v>71</v>
      </c>
      <c r="C844" t="s">
        <v>17</v>
      </c>
      <c r="D844" t="str">
        <f t="shared" si="13"/>
        <v>Non-specified (industry)Electricity</v>
      </c>
      <c r="E844" t="s">
        <v>101</v>
      </c>
      <c r="F844" t="s">
        <v>102</v>
      </c>
      <c r="L844" t="s">
        <v>281</v>
      </c>
      <c r="M844" t="s">
        <v>118</v>
      </c>
      <c r="N844" t="s">
        <v>119</v>
      </c>
    </row>
    <row r="845" spans="1:14">
      <c r="A845" t="s">
        <v>96</v>
      </c>
      <c r="B845" t="s">
        <v>71</v>
      </c>
      <c r="C845" t="s">
        <v>17</v>
      </c>
      <c r="D845" t="str">
        <f t="shared" si="13"/>
        <v>Non-specified (industry)Electricity</v>
      </c>
      <c r="E845" t="s">
        <v>101</v>
      </c>
      <c r="F845" t="s">
        <v>102</v>
      </c>
      <c r="L845" t="s">
        <v>284</v>
      </c>
      <c r="M845" t="s">
        <v>122</v>
      </c>
      <c r="N845" t="s">
        <v>123</v>
      </c>
    </row>
    <row r="846" spans="1:14">
      <c r="A846" t="s">
        <v>96</v>
      </c>
      <c r="B846" t="s">
        <v>71</v>
      </c>
      <c r="C846" t="s">
        <v>17</v>
      </c>
      <c r="D846" t="str">
        <f t="shared" si="13"/>
        <v>Non-specified (industry)Electricity</v>
      </c>
      <c r="E846" t="s">
        <v>101</v>
      </c>
      <c r="F846" t="s">
        <v>102</v>
      </c>
      <c r="L846" t="s">
        <v>284</v>
      </c>
      <c r="M846" t="s">
        <v>122</v>
      </c>
      <c r="N846" t="s">
        <v>123</v>
      </c>
    </row>
    <row r="847" spans="1:14">
      <c r="A847" t="s">
        <v>96</v>
      </c>
      <c r="B847" t="s">
        <v>71</v>
      </c>
      <c r="C847" t="s">
        <v>17</v>
      </c>
      <c r="D847" t="str">
        <f t="shared" si="13"/>
        <v>Non-specified (industry)Electricity</v>
      </c>
      <c r="E847" t="s">
        <v>103</v>
      </c>
      <c r="F847" t="s">
        <v>104</v>
      </c>
      <c r="L847" t="s">
        <v>284</v>
      </c>
      <c r="M847" t="s">
        <v>122</v>
      </c>
      <c r="N847" t="s">
        <v>123</v>
      </c>
    </row>
    <row r="848" spans="1:14">
      <c r="A848" t="s">
        <v>96</v>
      </c>
      <c r="B848" t="s">
        <v>71</v>
      </c>
      <c r="C848" t="s">
        <v>17</v>
      </c>
      <c r="D848" t="str">
        <f t="shared" si="13"/>
        <v>Non-specified (industry)Electricity</v>
      </c>
      <c r="E848" t="s">
        <v>103</v>
      </c>
      <c r="F848" t="s">
        <v>104</v>
      </c>
      <c r="L848" t="s">
        <v>285</v>
      </c>
      <c r="M848" t="s">
        <v>122</v>
      </c>
      <c r="N848" t="s">
        <v>123</v>
      </c>
    </row>
    <row r="849" spans="1:14">
      <c r="A849" t="s">
        <v>96</v>
      </c>
      <c r="B849" t="s">
        <v>71</v>
      </c>
      <c r="C849" t="s">
        <v>17</v>
      </c>
      <c r="D849" t="str">
        <f t="shared" si="13"/>
        <v>Non-specified (industry)Electricity</v>
      </c>
      <c r="E849" t="s">
        <v>103</v>
      </c>
      <c r="F849" t="s">
        <v>104</v>
      </c>
      <c r="L849" t="s">
        <v>285</v>
      </c>
      <c r="M849" t="s">
        <v>122</v>
      </c>
      <c r="N849" t="s">
        <v>123</v>
      </c>
    </row>
    <row r="850" spans="1:14">
      <c r="A850" t="s">
        <v>96</v>
      </c>
      <c r="B850" t="s">
        <v>71</v>
      </c>
      <c r="C850" t="s">
        <v>17</v>
      </c>
      <c r="D850" t="str">
        <f t="shared" si="13"/>
        <v>Non-specified (industry)Electricity</v>
      </c>
      <c r="E850" t="s">
        <v>105</v>
      </c>
      <c r="F850" t="s">
        <v>106</v>
      </c>
      <c r="L850" t="s">
        <v>285</v>
      </c>
      <c r="M850" t="s">
        <v>122</v>
      </c>
      <c r="N850" t="s">
        <v>123</v>
      </c>
    </row>
    <row r="851" spans="1:14">
      <c r="A851" t="s">
        <v>96</v>
      </c>
      <c r="B851" t="s">
        <v>71</v>
      </c>
      <c r="C851" t="s">
        <v>17</v>
      </c>
      <c r="D851" t="str">
        <f t="shared" si="13"/>
        <v>Non-specified (industry)Electricity</v>
      </c>
      <c r="E851" t="s">
        <v>105</v>
      </c>
      <c r="F851" t="s">
        <v>106</v>
      </c>
      <c r="L851" t="s">
        <v>286</v>
      </c>
      <c r="M851" t="s">
        <v>122</v>
      </c>
      <c r="N851" t="s">
        <v>123</v>
      </c>
    </row>
    <row r="852" spans="1:14">
      <c r="A852" t="s">
        <v>96</v>
      </c>
      <c r="B852" t="s">
        <v>71</v>
      </c>
      <c r="C852" t="s">
        <v>17</v>
      </c>
      <c r="D852" t="str">
        <f t="shared" si="13"/>
        <v>Non-specified (industry)Electricity</v>
      </c>
      <c r="E852" t="s">
        <v>105</v>
      </c>
      <c r="F852" t="s">
        <v>106</v>
      </c>
      <c r="L852" t="s">
        <v>286</v>
      </c>
      <c r="M852" t="s">
        <v>122</v>
      </c>
      <c r="N852" t="s">
        <v>123</v>
      </c>
    </row>
    <row r="853" spans="1:14">
      <c r="A853" t="s">
        <v>96</v>
      </c>
      <c r="B853" t="s">
        <v>71</v>
      </c>
      <c r="C853" t="s">
        <v>45</v>
      </c>
      <c r="D853" t="str">
        <f t="shared" si="13"/>
        <v>Non-specified (industry)Heat</v>
      </c>
      <c r="L853" t="s">
        <v>286</v>
      </c>
      <c r="M853" t="s">
        <v>122</v>
      </c>
      <c r="N853" t="s">
        <v>123</v>
      </c>
    </row>
    <row r="854" spans="1:14">
      <c r="A854" t="s">
        <v>96</v>
      </c>
      <c r="B854" t="s">
        <v>71</v>
      </c>
      <c r="C854" t="s">
        <v>45</v>
      </c>
      <c r="D854" t="str">
        <f t="shared" si="13"/>
        <v>Non-specified (industry)Heat</v>
      </c>
      <c r="L854" t="s">
        <v>287</v>
      </c>
      <c r="M854" t="s">
        <v>122</v>
      </c>
      <c r="N854" t="s">
        <v>123</v>
      </c>
    </row>
    <row r="855" spans="1:14">
      <c r="A855" t="s">
        <v>96</v>
      </c>
      <c r="B855" t="s">
        <v>71</v>
      </c>
      <c r="C855" t="s">
        <v>45</v>
      </c>
      <c r="D855" t="str">
        <f t="shared" si="13"/>
        <v>Non-specified (industry)Heat</v>
      </c>
      <c r="E855" t="s">
        <v>113</v>
      </c>
      <c r="F855" t="s">
        <v>114</v>
      </c>
      <c r="L855" t="s">
        <v>287</v>
      </c>
      <c r="M855" t="s">
        <v>122</v>
      </c>
      <c r="N855" t="s">
        <v>123</v>
      </c>
    </row>
    <row r="856" spans="1:14">
      <c r="A856" t="s">
        <v>96</v>
      </c>
      <c r="B856" t="s">
        <v>71</v>
      </c>
      <c r="C856" t="s">
        <v>45</v>
      </c>
      <c r="D856" t="str">
        <f t="shared" si="13"/>
        <v>Non-specified (industry)Heat</v>
      </c>
      <c r="E856" t="s">
        <v>113</v>
      </c>
      <c r="F856" t="s">
        <v>114</v>
      </c>
      <c r="L856" t="s">
        <v>287</v>
      </c>
      <c r="M856" t="s">
        <v>122</v>
      </c>
      <c r="N856" t="s">
        <v>123</v>
      </c>
    </row>
    <row r="857" spans="1:14">
      <c r="A857" t="s">
        <v>96</v>
      </c>
      <c r="B857" t="s">
        <v>71</v>
      </c>
      <c r="C857" t="s">
        <v>45</v>
      </c>
      <c r="D857" t="str">
        <f t="shared" si="13"/>
        <v>Non-specified (industry)Heat</v>
      </c>
      <c r="E857" t="s">
        <v>113</v>
      </c>
      <c r="F857" t="s">
        <v>114</v>
      </c>
      <c r="L857" t="s">
        <v>336</v>
      </c>
      <c r="M857" t="s">
        <v>142</v>
      </c>
      <c r="N857" t="s">
        <v>143</v>
      </c>
    </row>
    <row r="858" spans="1:14">
      <c r="A858" t="s">
        <v>96</v>
      </c>
      <c r="B858" t="s">
        <v>88</v>
      </c>
      <c r="C858" t="s">
        <v>90</v>
      </c>
      <c r="D858" t="str">
        <f t="shared" si="13"/>
        <v>Domestic aviationAviation gasoline</v>
      </c>
      <c r="L858" t="s">
        <v>336</v>
      </c>
      <c r="M858" t="s">
        <v>142</v>
      </c>
      <c r="N858" t="s">
        <v>143</v>
      </c>
    </row>
    <row r="859" spans="1:14">
      <c r="A859" t="s">
        <v>96</v>
      </c>
      <c r="B859" t="s">
        <v>88</v>
      </c>
      <c r="C859" t="s">
        <v>90</v>
      </c>
      <c r="D859" t="str">
        <f t="shared" si="13"/>
        <v>Domestic aviationAviation gasoline</v>
      </c>
      <c r="L859" t="s">
        <v>336</v>
      </c>
      <c r="M859" t="s">
        <v>142</v>
      </c>
      <c r="N859" t="s">
        <v>143</v>
      </c>
    </row>
    <row r="860" spans="1:14">
      <c r="A860" t="s">
        <v>96</v>
      </c>
      <c r="B860" t="s">
        <v>88</v>
      </c>
      <c r="C860" t="s">
        <v>90</v>
      </c>
      <c r="D860" t="str">
        <f t="shared" si="13"/>
        <v>Domestic aviationAviation gasoline</v>
      </c>
      <c r="E860" t="s">
        <v>109</v>
      </c>
      <c r="F860" t="s">
        <v>110</v>
      </c>
      <c r="L860" t="s">
        <v>150</v>
      </c>
    </row>
    <row r="861" spans="1:14">
      <c r="A861" t="s">
        <v>96</v>
      </c>
      <c r="B861" t="s">
        <v>88</v>
      </c>
      <c r="C861" t="s">
        <v>90</v>
      </c>
      <c r="D861" t="str">
        <f t="shared" si="13"/>
        <v>Domestic aviationAviation gasoline</v>
      </c>
      <c r="E861" t="s">
        <v>109</v>
      </c>
      <c r="F861" t="s">
        <v>110</v>
      </c>
      <c r="L861" t="s">
        <v>150</v>
      </c>
    </row>
    <row r="862" spans="1:14">
      <c r="A862" t="s">
        <v>96</v>
      </c>
      <c r="B862" t="s">
        <v>88</v>
      </c>
      <c r="C862" t="s">
        <v>90</v>
      </c>
      <c r="D862" t="str">
        <f t="shared" si="13"/>
        <v>Domestic aviationAviation gasoline</v>
      </c>
      <c r="E862" t="s">
        <v>109</v>
      </c>
      <c r="F862" t="s">
        <v>110</v>
      </c>
      <c r="L862" t="s">
        <v>151</v>
      </c>
    </row>
    <row r="863" spans="1:14">
      <c r="A863" t="s">
        <v>96</v>
      </c>
      <c r="B863" t="s">
        <v>88</v>
      </c>
      <c r="C863" t="s">
        <v>89</v>
      </c>
      <c r="D863" t="str">
        <f t="shared" si="13"/>
        <v>Domestic aviationGasoline type jet fuel</v>
      </c>
      <c r="L863" t="s">
        <v>151</v>
      </c>
    </row>
    <row r="864" spans="1:14">
      <c r="A864" t="s">
        <v>96</v>
      </c>
      <c r="B864" t="s">
        <v>88</v>
      </c>
      <c r="C864" t="s">
        <v>89</v>
      </c>
      <c r="D864" t="str">
        <f t="shared" si="13"/>
        <v>Domestic aviationGasoline type jet fuel</v>
      </c>
      <c r="L864" t="s">
        <v>152</v>
      </c>
    </row>
    <row r="865" spans="1:12">
      <c r="A865" t="s">
        <v>96</v>
      </c>
      <c r="B865" t="s">
        <v>88</v>
      </c>
      <c r="C865" t="s">
        <v>89</v>
      </c>
      <c r="D865" t="str">
        <f t="shared" si="13"/>
        <v>Domestic aviationGasoline type jet fuel</v>
      </c>
      <c r="E865" t="s">
        <v>109</v>
      </c>
      <c r="F865" t="s">
        <v>110</v>
      </c>
      <c r="L865" t="s">
        <v>152</v>
      </c>
    </row>
    <row r="866" spans="1:12">
      <c r="A866" t="s">
        <v>96</v>
      </c>
      <c r="B866" t="s">
        <v>88</v>
      </c>
      <c r="C866" t="s">
        <v>89</v>
      </c>
      <c r="D866" t="str">
        <f t="shared" si="13"/>
        <v>Domestic aviationGasoline type jet fuel</v>
      </c>
      <c r="E866" t="s">
        <v>109</v>
      </c>
      <c r="F866" t="s">
        <v>110</v>
      </c>
      <c r="L866" t="s">
        <v>153</v>
      </c>
    </row>
    <row r="867" spans="1:12">
      <c r="A867" t="s">
        <v>96</v>
      </c>
      <c r="B867" t="s">
        <v>88</v>
      </c>
      <c r="C867" t="s">
        <v>89</v>
      </c>
      <c r="D867" t="str">
        <f t="shared" si="13"/>
        <v>Domestic aviationGasoline type jet fuel</v>
      </c>
      <c r="E867" t="s">
        <v>109</v>
      </c>
      <c r="F867" t="s">
        <v>110</v>
      </c>
      <c r="L867" t="s">
        <v>153</v>
      </c>
    </row>
    <row r="868" spans="1:12">
      <c r="A868" t="s">
        <v>96</v>
      </c>
      <c r="B868" t="s">
        <v>88</v>
      </c>
      <c r="C868" t="s">
        <v>70</v>
      </c>
      <c r="D868" t="str">
        <f t="shared" si="13"/>
        <v>Domestic aviationKerosene type jet fuel excl. biofuels</v>
      </c>
      <c r="L868" t="s">
        <v>154</v>
      </c>
    </row>
    <row r="869" spans="1:12">
      <c r="A869" t="s">
        <v>96</v>
      </c>
      <c r="B869" t="s">
        <v>88</v>
      </c>
      <c r="C869" t="s">
        <v>70</v>
      </c>
      <c r="D869" t="str">
        <f t="shared" si="13"/>
        <v>Domestic aviationKerosene type jet fuel excl. biofuels</v>
      </c>
      <c r="L869" t="s">
        <v>154</v>
      </c>
    </row>
    <row r="870" spans="1:12">
      <c r="A870" t="s">
        <v>96</v>
      </c>
      <c r="B870" t="s">
        <v>88</v>
      </c>
      <c r="C870" t="s">
        <v>70</v>
      </c>
      <c r="D870" t="str">
        <f t="shared" si="13"/>
        <v>Domestic aviationKerosene type jet fuel excl. biofuels</v>
      </c>
      <c r="E870" t="s">
        <v>109</v>
      </c>
      <c r="F870" t="s">
        <v>110</v>
      </c>
      <c r="L870" t="s">
        <v>155</v>
      </c>
    </row>
    <row r="871" spans="1:12">
      <c r="A871" t="s">
        <v>96</v>
      </c>
      <c r="B871" t="s">
        <v>88</v>
      </c>
      <c r="C871" t="s">
        <v>70</v>
      </c>
      <c r="D871" t="str">
        <f t="shared" si="13"/>
        <v>Domestic aviationKerosene type jet fuel excl. biofuels</v>
      </c>
      <c r="E871" t="s">
        <v>109</v>
      </c>
      <c r="F871" t="s">
        <v>110</v>
      </c>
      <c r="L871" t="s">
        <v>155</v>
      </c>
    </row>
    <row r="872" spans="1:12">
      <c r="A872" t="s">
        <v>96</v>
      </c>
      <c r="B872" t="s">
        <v>88</v>
      </c>
      <c r="C872" t="s">
        <v>70</v>
      </c>
      <c r="D872" t="str">
        <f t="shared" si="13"/>
        <v>Domestic aviationKerosene type jet fuel excl. biofuels</v>
      </c>
      <c r="E872" t="s">
        <v>109</v>
      </c>
      <c r="F872" t="s">
        <v>110</v>
      </c>
      <c r="L872" t="s">
        <v>156</v>
      </c>
    </row>
    <row r="873" spans="1:12">
      <c r="A873" t="s">
        <v>96</v>
      </c>
      <c r="B873" t="s">
        <v>55</v>
      </c>
      <c r="C873" t="s">
        <v>57</v>
      </c>
      <c r="D873" t="str">
        <f t="shared" si="13"/>
        <v>RoadBiogasoline</v>
      </c>
      <c r="L873" t="s">
        <v>156</v>
      </c>
    </row>
    <row r="874" spans="1:12">
      <c r="A874" t="s">
        <v>96</v>
      </c>
      <c r="B874" t="s">
        <v>55</v>
      </c>
      <c r="C874" t="s">
        <v>57</v>
      </c>
      <c r="D874" t="str">
        <f t="shared" si="13"/>
        <v>RoadBiogasoline</v>
      </c>
      <c r="L874" t="s">
        <v>157</v>
      </c>
    </row>
    <row r="875" spans="1:12">
      <c r="A875" t="s">
        <v>96</v>
      </c>
      <c r="B875" t="s">
        <v>55</v>
      </c>
      <c r="C875" t="s">
        <v>57</v>
      </c>
      <c r="D875" t="str">
        <f t="shared" si="13"/>
        <v>RoadBiogasoline</v>
      </c>
      <c r="E875" t="s">
        <v>116</v>
      </c>
      <c r="F875" t="s">
        <v>117</v>
      </c>
      <c r="L875" t="s">
        <v>157</v>
      </c>
    </row>
    <row r="876" spans="1:12">
      <c r="A876" t="s">
        <v>96</v>
      </c>
      <c r="B876" t="s">
        <v>55</v>
      </c>
      <c r="C876" t="s">
        <v>57</v>
      </c>
      <c r="D876" t="str">
        <f t="shared" si="13"/>
        <v>RoadBiogasoline</v>
      </c>
      <c r="E876" t="s">
        <v>116</v>
      </c>
      <c r="F876" t="s">
        <v>117</v>
      </c>
      <c r="L876" t="s">
        <v>158</v>
      </c>
    </row>
    <row r="877" spans="1:12">
      <c r="A877" t="s">
        <v>96</v>
      </c>
      <c r="B877" t="s">
        <v>55</v>
      </c>
      <c r="C877" t="s">
        <v>57</v>
      </c>
      <c r="D877" t="str">
        <f t="shared" si="13"/>
        <v>RoadBiogasoline</v>
      </c>
      <c r="E877" t="s">
        <v>116</v>
      </c>
      <c r="F877" t="s">
        <v>117</v>
      </c>
      <c r="L877" t="s">
        <v>158</v>
      </c>
    </row>
    <row r="878" spans="1:12">
      <c r="A878" t="s">
        <v>96</v>
      </c>
      <c r="B878" t="s">
        <v>55</v>
      </c>
      <c r="C878" t="s">
        <v>58</v>
      </c>
      <c r="D878" t="str">
        <f t="shared" si="13"/>
        <v>RoadBiodiesels</v>
      </c>
      <c r="L878" t="s">
        <v>159</v>
      </c>
    </row>
    <row r="879" spans="1:12">
      <c r="A879" t="s">
        <v>96</v>
      </c>
      <c r="B879" t="s">
        <v>55</v>
      </c>
      <c r="C879" t="s">
        <v>58</v>
      </c>
      <c r="D879" t="str">
        <f t="shared" si="13"/>
        <v>RoadBiodiesels</v>
      </c>
      <c r="L879" t="s">
        <v>159</v>
      </c>
    </row>
    <row r="880" spans="1:12">
      <c r="A880" t="s">
        <v>96</v>
      </c>
      <c r="B880" t="s">
        <v>55</v>
      </c>
      <c r="C880" t="s">
        <v>58</v>
      </c>
      <c r="D880" t="str">
        <f t="shared" si="13"/>
        <v>RoadBiodiesels</v>
      </c>
      <c r="E880" t="s">
        <v>116</v>
      </c>
      <c r="F880" t="s">
        <v>117</v>
      </c>
      <c r="L880" t="s">
        <v>160</v>
      </c>
    </row>
    <row r="881" spans="1:12">
      <c r="A881" t="s">
        <v>96</v>
      </c>
      <c r="B881" t="s">
        <v>55</v>
      </c>
      <c r="C881" t="s">
        <v>58</v>
      </c>
      <c r="D881" t="str">
        <f t="shared" si="13"/>
        <v>RoadBiodiesels</v>
      </c>
      <c r="E881" t="s">
        <v>116</v>
      </c>
      <c r="F881" t="s">
        <v>117</v>
      </c>
      <c r="L881" t="s">
        <v>160</v>
      </c>
    </row>
    <row r="882" spans="1:12">
      <c r="A882" t="s">
        <v>96</v>
      </c>
      <c r="B882" t="s">
        <v>55</v>
      </c>
      <c r="C882" t="s">
        <v>58</v>
      </c>
      <c r="D882" t="str">
        <f t="shared" si="13"/>
        <v>RoadBiodiesels</v>
      </c>
      <c r="E882" t="s">
        <v>116</v>
      </c>
      <c r="F882" t="s">
        <v>117</v>
      </c>
      <c r="L882" t="s">
        <v>161</v>
      </c>
    </row>
    <row r="883" spans="1:12">
      <c r="A883" t="s">
        <v>96</v>
      </c>
      <c r="B883" t="s">
        <v>55</v>
      </c>
      <c r="C883" t="s">
        <v>40</v>
      </c>
      <c r="D883" t="str">
        <f t="shared" si="13"/>
        <v>RoadLiquefied petroleum gases (LPG)</v>
      </c>
      <c r="L883" t="s">
        <v>161</v>
      </c>
    </row>
    <row r="884" spans="1:12">
      <c r="A884" t="s">
        <v>96</v>
      </c>
      <c r="B884" t="s">
        <v>55</v>
      </c>
      <c r="C884" t="s">
        <v>40</v>
      </c>
      <c r="D884" t="str">
        <f t="shared" si="13"/>
        <v>RoadLiquefied petroleum gases (LPG)</v>
      </c>
      <c r="L884" t="s">
        <v>162</v>
      </c>
    </row>
    <row r="885" spans="1:12">
      <c r="A885" t="s">
        <v>96</v>
      </c>
      <c r="B885" t="s">
        <v>55</v>
      </c>
      <c r="C885" t="s">
        <v>40</v>
      </c>
      <c r="D885" t="str">
        <f t="shared" si="13"/>
        <v>RoadLiquefied petroleum gases (LPG)</v>
      </c>
      <c r="E885" t="s">
        <v>111</v>
      </c>
      <c r="F885" t="s">
        <v>112</v>
      </c>
      <c r="L885" t="s">
        <v>162</v>
      </c>
    </row>
    <row r="886" spans="1:12">
      <c r="A886" t="s">
        <v>96</v>
      </c>
      <c r="B886" t="s">
        <v>55</v>
      </c>
      <c r="C886" t="s">
        <v>40</v>
      </c>
      <c r="D886" t="str">
        <f t="shared" si="13"/>
        <v>RoadLiquefied petroleum gases (LPG)</v>
      </c>
      <c r="E886" t="s">
        <v>111</v>
      </c>
      <c r="F886" t="s">
        <v>112</v>
      </c>
      <c r="L886" t="s">
        <v>163</v>
      </c>
    </row>
    <row r="887" spans="1:12">
      <c r="A887" t="s">
        <v>96</v>
      </c>
      <c r="B887" t="s">
        <v>55</v>
      </c>
      <c r="C887" t="s">
        <v>40</v>
      </c>
      <c r="D887" t="str">
        <f t="shared" si="13"/>
        <v>RoadLiquefied petroleum gases (LPG)</v>
      </c>
      <c r="E887" t="s">
        <v>111</v>
      </c>
      <c r="F887" t="s">
        <v>112</v>
      </c>
      <c r="L887" t="s">
        <v>163</v>
      </c>
    </row>
    <row r="888" spans="1:12">
      <c r="A888" t="s">
        <v>96</v>
      </c>
      <c r="B888" t="s">
        <v>55</v>
      </c>
      <c r="C888" t="s">
        <v>56</v>
      </c>
      <c r="D888" t="str">
        <f t="shared" si="13"/>
        <v>RoadMotor gasoline excl. biofuels</v>
      </c>
      <c r="L888" t="s">
        <v>164</v>
      </c>
    </row>
    <row r="889" spans="1:12">
      <c r="A889" t="s">
        <v>96</v>
      </c>
      <c r="B889" t="s">
        <v>55</v>
      </c>
      <c r="C889" t="s">
        <v>56</v>
      </c>
      <c r="D889" t="str">
        <f t="shared" si="13"/>
        <v>RoadMotor gasoline excl. biofuels</v>
      </c>
      <c r="L889" t="s">
        <v>164</v>
      </c>
    </row>
    <row r="890" spans="1:12">
      <c r="A890" t="s">
        <v>96</v>
      </c>
      <c r="B890" t="s">
        <v>55</v>
      </c>
      <c r="C890" t="s">
        <v>56</v>
      </c>
      <c r="D890" t="str">
        <f t="shared" si="13"/>
        <v>RoadMotor gasoline excl. biofuels</v>
      </c>
      <c r="E890" t="s">
        <v>118</v>
      </c>
      <c r="F890" t="s">
        <v>119</v>
      </c>
      <c r="L890" t="s">
        <v>165</v>
      </c>
    </row>
    <row r="891" spans="1:12">
      <c r="A891" t="s">
        <v>96</v>
      </c>
      <c r="B891" t="s">
        <v>55</v>
      </c>
      <c r="C891" t="s">
        <v>56</v>
      </c>
      <c r="D891" t="str">
        <f t="shared" si="13"/>
        <v>RoadMotor gasoline excl. biofuels</v>
      </c>
      <c r="E891" t="s">
        <v>118</v>
      </c>
      <c r="F891" t="s">
        <v>119</v>
      </c>
      <c r="L891" t="s">
        <v>165</v>
      </c>
    </row>
    <row r="892" spans="1:12">
      <c r="A892" t="s">
        <v>96</v>
      </c>
      <c r="B892" t="s">
        <v>55</v>
      </c>
      <c r="C892" t="s">
        <v>56</v>
      </c>
      <c r="D892" t="str">
        <f t="shared" si="13"/>
        <v>RoadMotor gasoline excl. biofuels</v>
      </c>
      <c r="E892" t="s">
        <v>118</v>
      </c>
      <c r="F892" t="s">
        <v>119</v>
      </c>
      <c r="L892" t="s">
        <v>166</v>
      </c>
    </row>
    <row r="893" spans="1:12">
      <c r="A893" t="s">
        <v>96</v>
      </c>
      <c r="B893" t="s">
        <v>55</v>
      </c>
      <c r="C893" t="s">
        <v>19</v>
      </c>
      <c r="D893" t="str">
        <f t="shared" si="13"/>
        <v>RoadGas/diesel oil excl. biofuels</v>
      </c>
      <c r="L893" t="s">
        <v>166</v>
      </c>
    </row>
    <row r="894" spans="1:12">
      <c r="A894" t="s">
        <v>96</v>
      </c>
      <c r="B894" t="s">
        <v>55</v>
      </c>
      <c r="C894" t="s">
        <v>19</v>
      </c>
      <c r="D894" t="str">
        <f t="shared" si="13"/>
        <v>RoadGas/diesel oil excl. biofuels</v>
      </c>
      <c r="L894" t="s">
        <v>167</v>
      </c>
    </row>
    <row r="895" spans="1:12">
      <c r="A895" t="s">
        <v>96</v>
      </c>
      <c r="B895" t="s">
        <v>55</v>
      </c>
      <c r="C895" t="s">
        <v>19</v>
      </c>
      <c r="D895" t="str">
        <f t="shared" si="13"/>
        <v>RoadGas/diesel oil excl. biofuels</v>
      </c>
      <c r="E895" t="s">
        <v>111</v>
      </c>
      <c r="F895" t="s">
        <v>112</v>
      </c>
      <c r="L895" t="s">
        <v>167</v>
      </c>
    </row>
    <row r="896" spans="1:12">
      <c r="A896" t="s">
        <v>96</v>
      </c>
      <c r="B896" t="s">
        <v>55</v>
      </c>
      <c r="C896" t="s">
        <v>19</v>
      </c>
      <c r="D896" t="str">
        <f t="shared" si="13"/>
        <v>RoadGas/diesel oil excl. biofuels</v>
      </c>
      <c r="E896" t="s">
        <v>111</v>
      </c>
      <c r="F896" t="s">
        <v>112</v>
      </c>
      <c r="L896" t="s">
        <v>168</v>
      </c>
    </row>
    <row r="897" spans="1:12">
      <c r="A897" t="s">
        <v>96</v>
      </c>
      <c r="B897" t="s">
        <v>55</v>
      </c>
      <c r="C897" t="s">
        <v>19</v>
      </c>
      <c r="D897" t="str">
        <f t="shared" si="13"/>
        <v>RoadGas/diesel oil excl. biofuels</v>
      </c>
      <c r="E897" t="s">
        <v>111</v>
      </c>
      <c r="F897" t="s">
        <v>112</v>
      </c>
      <c r="L897" t="s">
        <v>168</v>
      </c>
    </row>
    <row r="898" spans="1:12">
      <c r="A898" t="s">
        <v>96</v>
      </c>
      <c r="B898" t="s">
        <v>55</v>
      </c>
      <c r="C898" t="s">
        <v>17</v>
      </c>
      <c r="D898" t="str">
        <f t="shared" si="13"/>
        <v>RoadElectricity</v>
      </c>
      <c r="L898" t="s">
        <v>169</v>
      </c>
    </row>
    <row r="899" spans="1:12">
      <c r="A899" t="s">
        <v>96</v>
      </c>
      <c r="B899" t="s">
        <v>55</v>
      </c>
      <c r="C899" t="s">
        <v>17</v>
      </c>
      <c r="D899" t="str">
        <f t="shared" ref="D899:D962" si="14">B899&amp;C899</f>
        <v>RoadElectricity</v>
      </c>
      <c r="L899" t="s">
        <v>169</v>
      </c>
    </row>
    <row r="900" spans="1:12">
      <c r="A900" t="s">
        <v>96</v>
      </c>
      <c r="B900" t="s">
        <v>55</v>
      </c>
      <c r="C900" t="s">
        <v>17</v>
      </c>
      <c r="D900" t="str">
        <f t="shared" si="14"/>
        <v>RoadElectricity</v>
      </c>
      <c r="E900" t="s">
        <v>120</v>
      </c>
      <c r="F900" t="s">
        <v>121</v>
      </c>
      <c r="L900" t="s">
        <v>170</v>
      </c>
    </row>
    <row r="901" spans="1:12">
      <c r="A901" t="s">
        <v>96</v>
      </c>
      <c r="B901" t="s">
        <v>55</v>
      </c>
      <c r="C901" t="s">
        <v>17</v>
      </c>
      <c r="D901" t="str">
        <f t="shared" si="14"/>
        <v>RoadElectricity</v>
      </c>
      <c r="E901" t="s">
        <v>120</v>
      </c>
      <c r="F901" t="s">
        <v>121</v>
      </c>
      <c r="L901" t="s">
        <v>170</v>
      </c>
    </row>
    <row r="902" spans="1:12">
      <c r="A902" t="s">
        <v>96</v>
      </c>
      <c r="B902" t="s">
        <v>55</v>
      </c>
      <c r="C902" t="s">
        <v>17</v>
      </c>
      <c r="D902" t="str">
        <f t="shared" si="14"/>
        <v>RoadElectricity</v>
      </c>
      <c r="E902" t="s">
        <v>120</v>
      </c>
      <c r="F902" t="s">
        <v>121</v>
      </c>
      <c r="L902" t="s">
        <v>171</v>
      </c>
    </row>
    <row r="903" spans="1:12">
      <c r="A903" t="s">
        <v>96</v>
      </c>
      <c r="B903" t="s">
        <v>65</v>
      </c>
      <c r="C903" t="s">
        <v>20</v>
      </c>
      <c r="D903" t="str">
        <f t="shared" si="14"/>
        <v>RailHard coal (if no detail)</v>
      </c>
      <c r="L903" t="s">
        <v>171</v>
      </c>
    </row>
    <row r="904" spans="1:12">
      <c r="A904" t="s">
        <v>96</v>
      </c>
      <c r="B904" t="s">
        <v>65</v>
      </c>
      <c r="C904" t="s">
        <v>20</v>
      </c>
      <c r="D904" t="str">
        <f t="shared" si="14"/>
        <v>RailHard coal (if no detail)</v>
      </c>
      <c r="L904" t="s">
        <v>172</v>
      </c>
    </row>
    <row r="905" spans="1:12">
      <c r="A905" t="s">
        <v>96</v>
      </c>
      <c r="B905" t="s">
        <v>65</v>
      </c>
      <c r="C905" t="s">
        <v>20</v>
      </c>
      <c r="D905" t="str">
        <f t="shared" si="14"/>
        <v>RailHard coal (if no detail)</v>
      </c>
      <c r="E905" t="s">
        <v>122</v>
      </c>
      <c r="F905" t="s">
        <v>123</v>
      </c>
      <c r="L905" t="s">
        <v>172</v>
      </c>
    </row>
    <row r="906" spans="1:12">
      <c r="A906" t="s">
        <v>96</v>
      </c>
      <c r="B906" t="s">
        <v>65</v>
      </c>
      <c r="C906" t="s">
        <v>20</v>
      </c>
      <c r="D906" t="str">
        <f t="shared" si="14"/>
        <v>RailHard coal (if no detail)</v>
      </c>
      <c r="E906" t="s">
        <v>122</v>
      </c>
      <c r="F906" t="s">
        <v>123</v>
      </c>
      <c r="L906" t="s">
        <v>173</v>
      </c>
    </row>
    <row r="907" spans="1:12">
      <c r="A907" t="s">
        <v>96</v>
      </c>
      <c r="B907" t="s">
        <v>65</v>
      </c>
      <c r="C907" t="s">
        <v>20</v>
      </c>
      <c r="D907" t="str">
        <f t="shared" si="14"/>
        <v>RailHard coal (if no detail)</v>
      </c>
      <c r="E907" t="s">
        <v>122</v>
      </c>
      <c r="F907" t="s">
        <v>123</v>
      </c>
      <c r="L907" t="s">
        <v>173</v>
      </c>
    </row>
    <row r="908" spans="1:12">
      <c r="A908" t="s">
        <v>96</v>
      </c>
      <c r="B908" t="s">
        <v>65</v>
      </c>
      <c r="C908" t="s">
        <v>22</v>
      </c>
      <c r="D908" t="str">
        <f t="shared" si="14"/>
        <v>RailOther bituminous coal</v>
      </c>
      <c r="L908" t="s">
        <v>174</v>
      </c>
    </row>
    <row r="909" spans="1:12">
      <c r="A909" t="s">
        <v>96</v>
      </c>
      <c r="B909" t="s">
        <v>65</v>
      </c>
      <c r="C909" t="s">
        <v>22</v>
      </c>
      <c r="D909" t="str">
        <f t="shared" si="14"/>
        <v>RailOther bituminous coal</v>
      </c>
      <c r="L909" t="s">
        <v>174</v>
      </c>
    </row>
    <row r="910" spans="1:12">
      <c r="A910" t="s">
        <v>96</v>
      </c>
      <c r="B910" t="s">
        <v>65</v>
      </c>
      <c r="C910" t="s">
        <v>22</v>
      </c>
      <c r="D910" t="str">
        <f t="shared" si="14"/>
        <v>RailOther bituminous coal</v>
      </c>
      <c r="E910" t="s">
        <v>122</v>
      </c>
      <c r="F910" t="s">
        <v>123</v>
      </c>
      <c r="L910" t="s">
        <v>175</v>
      </c>
    </row>
    <row r="911" spans="1:12">
      <c r="A911" t="s">
        <v>96</v>
      </c>
      <c r="B911" t="s">
        <v>65</v>
      </c>
      <c r="C911" t="s">
        <v>22</v>
      </c>
      <c r="D911" t="str">
        <f t="shared" si="14"/>
        <v>RailOther bituminous coal</v>
      </c>
      <c r="E911" t="s">
        <v>122</v>
      </c>
      <c r="F911" t="s">
        <v>123</v>
      </c>
      <c r="L911" t="s">
        <v>175</v>
      </c>
    </row>
    <row r="912" spans="1:12">
      <c r="A912" t="s">
        <v>96</v>
      </c>
      <c r="B912" t="s">
        <v>65</v>
      </c>
      <c r="C912" t="s">
        <v>22</v>
      </c>
      <c r="D912" t="str">
        <f t="shared" si="14"/>
        <v>RailOther bituminous coal</v>
      </c>
      <c r="E912" t="s">
        <v>122</v>
      </c>
      <c r="F912" t="s">
        <v>123</v>
      </c>
      <c r="L912" t="s">
        <v>176</v>
      </c>
    </row>
    <row r="913" spans="1:12">
      <c r="A913" t="s">
        <v>96</v>
      </c>
      <c r="B913" t="s">
        <v>65</v>
      </c>
      <c r="C913" t="s">
        <v>27</v>
      </c>
      <c r="D913" t="str">
        <f t="shared" si="14"/>
        <v>RailCoke oven coke</v>
      </c>
      <c r="L913" t="s">
        <v>176</v>
      </c>
    </row>
    <row r="914" spans="1:12">
      <c r="A914" t="s">
        <v>96</v>
      </c>
      <c r="B914" t="s">
        <v>65</v>
      </c>
      <c r="C914" t="s">
        <v>27</v>
      </c>
      <c r="D914" t="str">
        <f t="shared" si="14"/>
        <v>RailCoke oven coke</v>
      </c>
      <c r="L914" t="s">
        <v>177</v>
      </c>
    </row>
    <row r="915" spans="1:12">
      <c r="A915" t="s">
        <v>96</v>
      </c>
      <c r="B915" t="s">
        <v>65</v>
      </c>
      <c r="C915" t="s">
        <v>27</v>
      </c>
      <c r="D915" t="str">
        <f t="shared" si="14"/>
        <v>RailCoke oven coke</v>
      </c>
      <c r="E915" t="s">
        <v>122</v>
      </c>
      <c r="F915" t="s">
        <v>123</v>
      </c>
      <c r="L915" t="s">
        <v>177</v>
      </c>
    </row>
    <row r="916" spans="1:12">
      <c r="A916" t="s">
        <v>96</v>
      </c>
      <c r="B916" t="s">
        <v>65</v>
      </c>
      <c r="C916" t="s">
        <v>27</v>
      </c>
      <c r="D916" t="str">
        <f t="shared" si="14"/>
        <v>RailCoke oven coke</v>
      </c>
      <c r="E916" t="s">
        <v>122</v>
      </c>
      <c r="F916" t="s">
        <v>123</v>
      </c>
      <c r="L916" t="s">
        <v>178</v>
      </c>
    </row>
    <row r="917" spans="1:12">
      <c r="A917" t="s">
        <v>96</v>
      </c>
      <c r="B917" t="s">
        <v>65</v>
      </c>
      <c r="C917" t="s">
        <v>27</v>
      </c>
      <c r="D917" t="str">
        <f t="shared" si="14"/>
        <v>RailCoke oven coke</v>
      </c>
      <c r="E917" t="s">
        <v>122</v>
      </c>
      <c r="F917" t="s">
        <v>123</v>
      </c>
      <c r="L917" t="s">
        <v>178</v>
      </c>
    </row>
    <row r="918" spans="1:12">
      <c r="A918" t="s">
        <v>96</v>
      </c>
      <c r="B918" t="s">
        <v>65</v>
      </c>
      <c r="C918" t="s">
        <v>31</v>
      </c>
      <c r="D918" t="str">
        <f t="shared" si="14"/>
        <v>RailGas coke</v>
      </c>
      <c r="L918" t="s">
        <v>179</v>
      </c>
    </row>
    <row r="919" spans="1:12">
      <c r="A919" t="s">
        <v>96</v>
      </c>
      <c r="B919" t="s">
        <v>65</v>
      </c>
      <c r="C919" t="s">
        <v>31</v>
      </c>
      <c r="D919" t="str">
        <f t="shared" si="14"/>
        <v>RailGas coke</v>
      </c>
      <c r="L919" t="s">
        <v>179</v>
      </c>
    </row>
    <row r="920" spans="1:12">
      <c r="A920" t="s">
        <v>96</v>
      </c>
      <c r="B920" t="s">
        <v>65</v>
      </c>
      <c r="C920" t="s">
        <v>31</v>
      </c>
      <c r="D920" t="str">
        <f t="shared" si="14"/>
        <v>RailGas coke</v>
      </c>
      <c r="E920" t="s">
        <v>122</v>
      </c>
      <c r="F920" t="s">
        <v>123</v>
      </c>
      <c r="L920" t="s">
        <v>180</v>
      </c>
    </row>
    <row r="921" spans="1:12">
      <c r="A921" t="s">
        <v>96</v>
      </c>
      <c r="B921" t="s">
        <v>65</v>
      </c>
      <c r="C921" t="s">
        <v>31</v>
      </c>
      <c r="D921" t="str">
        <f t="shared" si="14"/>
        <v>RailGas coke</v>
      </c>
      <c r="E921" t="s">
        <v>122</v>
      </c>
      <c r="F921" t="s">
        <v>123</v>
      </c>
      <c r="L921" t="s">
        <v>180</v>
      </c>
    </row>
    <row r="922" spans="1:12">
      <c r="A922" t="s">
        <v>96</v>
      </c>
      <c r="B922" t="s">
        <v>65</v>
      </c>
      <c r="C922" t="s">
        <v>31</v>
      </c>
      <c r="D922" t="str">
        <f t="shared" si="14"/>
        <v>RailGas coke</v>
      </c>
      <c r="E922" t="s">
        <v>122</v>
      </c>
      <c r="F922" t="s">
        <v>123</v>
      </c>
      <c r="L922" t="s">
        <v>181</v>
      </c>
    </row>
    <row r="923" spans="1:12">
      <c r="A923" t="s">
        <v>96</v>
      </c>
      <c r="B923" t="s">
        <v>65</v>
      </c>
      <c r="C923" t="s">
        <v>61</v>
      </c>
      <c r="D923" t="str">
        <f t="shared" si="14"/>
        <v>RailOther kerosene</v>
      </c>
      <c r="L923" t="s">
        <v>181</v>
      </c>
    </row>
    <row r="924" spans="1:12">
      <c r="A924" t="s">
        <v>96</v>
      </c>
      <c r="B924" t="s">
        <v>65</v>
      </c>
      <c r="C924" t="s">
        <v>61</v>
      </c>
      <c r="D924" t="str">
        <f t="shared" si="14"/>
        <v>RailOther kerosene</v>
      </c>
      <c r="L924" t="s">
        <v>182</v>
      </c>
    </row>
    <row r="925" spans="1:12">
      <c r="A925" t="s">
        <v>96</v>
      </c>
      <c r="B925" t="s">
        <v>65</v>
      </c>
      <c r="C925" t="s">
        <v>61</v>
      </c>
      <c r="D925" t="str">
        <f t="shared" si="14"/>
        <v>RailOther kerosene</v>
      </c>
      <c r="E925" t="s">
        <v>124</v>
      </c>
      <c r="F925" t="s">
        <v>125</v>
      </c>
      <c r="L925" t="s">
        <v>182</v>
      </c>
    </row>
    <row r="926" spans="1:12">
      <c r="A926" t="s">
        <v>96</v>
      </c>
      <c r="B926" t="s">
        <v>65</v>
      </c>
      <c r="C926" t="s">
        <v>61</v>
      </c>
      <c r="D926" t="str">
        <f t="shared" si="14"/>
        <v>RailOther kerosene</v>
      </c>
      <c r="E926" t="s">
        <v>124</v>
      </c>
      <c r="F926" t="s">
        <v>125</v>
      </c>
      <c r="L926" t="s">
        <v>183</v>
      </c>
    </row>
    <row r="927" spans="1:12">
      <c r="A927" t="s">
        <v>96</v>
      </c>
      <c r="B927" t="s">
        <v>65</v>
      </c>
      <c r="C927" t="s">
        <v>61</v>
      </c>
      <c r="D927" t="str">
        <f t="shared" si="14"/>
        <v>RailOther kerosene</v>
      </c>
      <c r="E927" t="s">
        <v>124</v>
      </c>
      <c r="F927" t="s">
        <v>125</v>
      </c>
      <c r="L927" t="s">
        <v>183</v>
      </c>
    </row>
    <row r="928" spans="1:12">
      <c r="A928" t="s">
        <v>96</v>
      </c>
      <c r="B928" t="s">
        <v>65</v>
      </c>
      <c r="C928" t="s">
        <v>19</v>
      </c>
      <c r="D928" t="str">
        <f t="shared" si="14"/>
        <v>RailGas/diesel oil excl. biofuels</v>
      </c>
      <c r="L928" t="s">
        <v>184</v>
      </c>
    </row>
    <row r="929" spans="1:12">
      <c r="A929" t="s">
        <v>96</v>
      </c>
      <c r="B929" t="s">
        <v>65</v>
      </c>
      <c r="C929" t="s">
        <v>19</v>
      </c>
      <c r="D929" t="str">
        <f t="shared" si="14"/>
        <v>RailGas/diesel oil excl. biofuels</v>
      </c>
      <c r="L929" t="s">
        <v>184</v>
      </c>
    </row>
    <row r="930" spans="1:12">
      <c r="A930" t="s">
        <v>96</v>
      </c>
      <c r="B930" t="s">
        <v>65</v>
      </c>
      <c r="C930" t="s">
        <v>19</v>
      </c>
      <c r="D930" t="str">
        <f t="shared" si="14"/>
        <v>RailGas/diesel oil excl. biofuels</v>
      </c>
      <c r="E930" t="s">
        <v>124</v>
      </c>
      <c r="F930" t="s">
        <v>125</v>
      </c>
      <c r="L930" t="s">
        <v>185</v>
      </c>
    </row>
    <row r="931" spans="1:12">
      <c r="A931" t="s">
        <v>96</v>
      </c>
      <c r="B931" t="s">
        <v>65</v>
      </c>
      <c r="C931" t="s">
        <v>19</v>
      </c>
      <c r="D931" t="str">
        <f t="shared" si="14"/>
        <v>RailGas/diesel oil excl. biofuels</v>
      </c>
      <c r="E931" t="s">
        <v>124</v>
      </c>
      <c r="F931" t="s">
        <v>125</v>
      </c>
      <c r="L931" t="s">
        <v>185</v>
      </c>
    </row>
    <row r="932" spans="1:12">
      <c r="A932" t="s">
        <v>96</v>
      </c>
      <c r="B932" t="s">
        <v>65</v>
      </c>
      <c r="C932" t="s">
        <v>19</v>
      </c>
      <c r="D932" t="str">
        <f t="shared" si="14"/>
        <v>RailGas/diesel oil excl. biofuels</v>
      </c>
      <c r="E932" t="s">
        <v>124</v>
      </c>
      <c r="F932" t="s">
        <v>125</v>
      </c>
      <c r="L932" t="s">
        <v>186</v>
      </c>
    </row>
    <row r="933" spans="1:12">
      <c r="A933" t="s">
        <v>96</v>
      </c>
      <c r="B933" t="s">
        <v>65</v>
      </c>
      <c r="C933" t="s">
        <v>49</v>
      </c>
      <c r="D933" t="str">
        <f t="shared" si="14"/>
        <v>RailPatent fuel</v>
      </c>
      <c r="L933" t="s">
        <v>186</v>
      </c>
    </row>
    <row r="934" spans="1:12">
      <c r="A934" t="s">
        <v>96</v>
      </c>
      <c r="B934" t="s">
        <v>65</v>
      </c>
      <c r="C934" t="s">
        <v>49</v>
      </c>
      <c r="D934" t="str">
        <f t="shared" si="14"/>
        <v>RailPatent fuel</v>
      </c>
      <c r="L934" t="s">
        <v>187</v>
      </c>
    </row>
    <row r="935" spans="1:12">
      <c r="A935" t="s">
        <v>96</v>
      </c>
      <c r="B935" t="s">
        <v>65</v>
      </c>
      <c r="C935" t="s">
        <v>49</v>
      </c>
      <c r="D935" t="str">
        <f t="shared" si="14"/>
        <v>RailPatent fuel</v>
      </c>
      <c r="E935" t="s">
        <v>124</v>
      </c>
      <c r="F935" t="s">
        <v>125</v>
      </c>
      <c r="L935" t="s">
        <v>187</v>
      </c>
    </row>
    <row r="936" spans="1:12">
      <c r="A936" t="s">
        <v>96</v>
      </c>
      <c r="B936" t="s">
        <v>65</v>
      </c>
      <c r="C936" t="s">
        <v>49</v>
      </c>
      <c r="D936" t="str">
        <f t="shared" si="14"/>
        <v>RailPatent fuel</v>
      </c>
      <c r="E936" t="s">
        <v>124</v>
      </c>
      <c r="F936" t="s">
        <v>125</v>
      </c>
      <c r="L936" t="s">
        <v>188</v>
      </c>
    </row>
    <row r="937" spans="1:12">
      <c r="A937" t="s">
        <v>96</v>
      </c>
      <c r="B937" t="s">
        <v>65</v>
      </c>
      <c r="C937" t="s">
        <v>49</v>
      </c>
      <c r="D937" t="str">
        <f t="shared" si="14"/>
        <v>RailPatent fuel</v>
      </c>
      <c r="E937" t="s">
        <v>124</v>
      </c>
      <c r="F937" t="s">
        <v>125</v>
      </c>
      <c r="L937" t="s">
        <v>188</v>
      </c>
    </row>
    <row r="938" spans="1:12">
      <c r="A938" t="s">
        <v>96</v>
      </c>
      <c r="B938" t="s">
        <v>65</v>
      </c>
      <c r="C938" t="s">
        <v>18</v>
      </c>
      <c r="D938" t="str">
        <f t="shared" si="14"/>
        <v>RailFuel oil</v>
      </c>
      <c r="L938" t="s">
        <v>189</v>
      </c>
    </row>
    <row r="939" spans="1:12">
      <c r="A939" t="s">
        <v>96</v>
      </c>
      <c r="B939" t="s">
        <v>65</v>
      </c>
      <c r="C939" t="s">
        <v>18</v>
      </c>
      <c r="D939" t="str">
        <f t="shared" si="14"/>
        <v>RailFuel oil</v>
      </c>
      <c r="L939" t="s">
        <v>189</v>
      </c>
    </row>
    <row r="940" spans="1:12">
      <c r="A940" t="s">
        <v>96</v>
      </c>
      <c r="B940" t="s">
        <v>65</v>
      </c>
      <c r="C940" t="s">
        <v>18</v>
      </c>
      <c r="D940" t="str">
        <f t="shared" si="14"/>
        <v>RailFuel oil</v>
      </c>
      <c r="E940" t="s">
        <v>124</v>
      </c>
      <c r="F940" t="s">
        <v>125</v>
      </c>
      <c r="L940" t="s">
        <v>190</v>
      </c>
    </row>
    <row r="941" spans="1:12">
      <c r="A941" t="s">
        <v>96</v>
      </c>
      <c r="B941" t="s">
        <v>65</v>
      </c>
      <c r="C941" t="s">
        <v>18</v>
      </c>
      <c r="D941" t="str">
        <f t="shared" si="14"/>
        <v>RailFuel oil</v>
      </c>
      <c r="E941" t="s">
        <v>124</v>
      </c>
      <c r="F941" t="s">
        <v>125</v>
      </c>
      <c r="L941" t="s">
        <v>190</v>
      </c>
    </row>
    <row r="942" spans="1:12">
      <c r="A942" t="s">
        <v>96</v>
      </c>
      <c r="B942" t="s">
        <v>65</v>
      </c>
      <c r="C942" t="s">
        <v>18</v>
      </c>
      <c r="D942" t="str">
        <f t="shared" si="14"/>
        <v>RailFuel oil</v>
      </c>
      <c r="E942" t="s">
        <v>124</v>
      </c>
      <c r="F942" t="s">
        <v>125</v>
      </c>
      <c r="L942" t="s">
        <v>191</v>
      </c>
    </row>
    <row r="943" spans="1:12">
      <c r="A943" t="s">
        <v>96</v>
      </c>
      <c r="B943" t="s">
        <v>65</v>
      </c>
      <c r="C943" t="s">
        <v>17</v>
      </c>
      <c r="D943" t="str">
        <f t="shared" si="14"/>
        <v>RailElectricity</v>
      </c>
      <c r="L943" t="s">
        <v>191</v>
      </c>
    </row>
    <row r="944" spans="1:12">
      <c r="A944" t="s">
        <v>96</v>
      </c>
      <c r="B944" t="s">
        <v>65</v>
      </c>
      <c r="C944" t="s">
        <v>17</v>
      </c>
      <c r="D944" t="str">
        <f t="shared" si="14"/>
        <v>RailElectricity</v>
      </c>
      <c r="L944" t="s">
        <v>192</v>
      </c>
    </row>
    <row r="945" spans="1:12">
      <c r="A945" t="s">
        <v>96</v>
      </c>
      <c r="B945" t="s">
        <v>65</v>
      </c>
      <c r="C945" t="s">
        <v>17</v>
      </c>
      <c r="D945" t="str">
        <f t="shared" si="14"/>
        <v>RailElectricity</v>
      </c>
      <c r="E945" t="s">
        <v>126</v>
      </c>
      <c r="F945" t="s">
        <v>127</v>
      </c>
      <c r="L945" t="s">
        <v>192</v>
      </c>
    </row>
    <row r="946" spans="1:12">
      <c r="A946" t="s">
        <v>96</v>
      </c>
      <c r="B946" t="s">
        <v>65</v>
      </c>
      <c r="C946" t="s">
        <v>17</v>
      </c>
      <c r="D946" t="str">
        <f t="shared" si="14"/>
        <v>RailElectricity</v>
      </c>
      <c r="E946" t="s">
        <v>126</v>
      </c>
      <c r="F946" t="s">
        <v>127</v>
      </c>
      <c r="L946" t="s">
        <v>193</v>
      </c>
    </row>
    <row r="947" spans="1:12">
      <c r="A947" t="s">
        <v>96</v>
      </c>
      <c r="B947" t="s">
        <v>65</v>
      </c>
      <c r="C947" t="s">
        <v>17</v>
      </c>
      <c r="D947" t="str">
        <f t="shared" si="14"/>
        <v>RailElectricity</v>
      </c>
      <c r="E947" t="s">
        <v>126</v>
      </c>
      <c r="F947" t="s">
        <v>127</v>
      </c>
      <c r="L947" t="s">
        <v>193</v>
      </c>
    </row>
    <row r="948" spans="1:12">
      <c r="A948" t="s">
        <v>96</v>
      </c>
      <c r="B948" t="s">
        <v>87</v>
      </c>
      <c r="C948" t="s">
        <v>20</v>
      </c>
      <c r="D948" t="str">
        <f t="shared" si="14"/>
        <v>Domestic navigationHard coal (if no detail)</v>
      </c>
      <c r="L948" t="s">
        <v>194</v>
      </c>
    </row>
    <row r="949" spans="1:12">
      <c r="A949" t="s">
        <v>96</v>
      </c>
      <c r="B949" t="s">
        <v>87</v>
      </c>
      <c r="C949" t="s">
        <v>20</v>
      </c>
      <c r="D949" t="str">
        <f t="shared" si="14"/>
        <v>Domestic navigationHard coal (if no detail)</v>
      </c>
      <c r="L949" t="s">
        <v>194</v>
      </c>
    </row>
    <row r="950" spans="1:12">
      <c r="A950" t="s">
        <v>96</v>
      </c>
      <c r="B950" t="s">
        <v>87</v>
      </c>
      <c r="C950" t="s">
        <v>20</v>
      </c>
      <c r="D950" t="str">
        <f t="shared" si="14"/>
        <v>Domestic navigationHard coal (if no detail)</v>
      </c>
      <c r="E950" t="s">
        <v>128</v>
      </c>
      <c r="F950" t="s">
        <v>129</v>
      </c>
      <c r="L950" t="s">
        <v>195</v>
      </c>
    </row>
    <row r="951" spans="1:12">
      <c r="A951" t="s">
        <v>96</v>
      </c>
      <c r="B951" t="s">
        <v>87</v>
      </c>
      <c r="C951" t="s">
        <v>20</v>
      </c>
      <c r="D951" t="str">
        <f t="shared" si="14"/>
        <v>Domestic navigationHard coal (if no detail)</v>
      </c>
      <c r="E951" t="s">
        <v>128</v>
      </c>
      <c r="F951" t="s">
        <v>129</v>
      </c>
      <c r="L951" t="s">
        <v>195</v>
      </c>
    </row>
    <row r="952" spans="1:12">
      <c r="A952" t="s">
        <v>96</v>
      </c>
      <c r="B952" t="s">
        <v>87</v>
      </c>
      <c r="C952" t="s">
        <v>20</v>
      </c>
      <c r="D952" t="str">
        <f t="shared" si="14"/>
        <v>Domestic navigationHard coal (if no detail)</v>
      </c>
      <c r="E952" t="s">
        <v>128</v>
      </c>
      <c r="F952" t="s">
        <v>129</v>
      </c>
      <c r="L952" t="s">
        <v>196</v>
      </c>
    </row>
    <row r="953" spans="1:12">
      <c r="A953" t="s">
        <v>96</v>
      </c>
      <c r="B953" t="s">
        <v>87</v>
      </c>
      <c r="C953" t="s">
        <v>22</v>
      </c>
      <c r="D953" t="str">
        <f t="shared" si="14"/>
        <v>Domestic navigationOther bituminous coal</v>
      </c>
      <c r="L953" t="s">
        <v>196</v>
      </c>
    </row>
    <row r="954" spans="1:12">
      <c r="A954" t="s">
        <v>96</v>
      </c>
      <c r="B954" t="s">
        <v>87</v>
      </c>
      <c r="C954" t="s">
        <v>22</v>
      </c>
      <c r="D954" t="str">
        <f t="shared" si="14"/>
        <v>Domestic navigationOther bituminous coal</v>
      </c>
      <c r="L954" t="s">
        <v>197</v>
      </c>
    </row>
    <row r="955" spans="1:12">
      <c r="A955" t="s">
        <v>96</v>
      </c>
      <c r="B955" t="s">
        <v>87</v>
      </c>
      <c r="C955" t="s">
        <v>22</v>
      </c>
      <c r="D955" t="str">
        <f t="shared" si="14"/>
        <v>Domestic navigationOther bituminous coal</v>
      </c>
      <c r="E955" t="s">
        <v>128</v>
      </c>
      <c r="F955" t="s">
        <v>129</v>
      </c>
      <c r="L955" t="s">
        <v>197</v>
      </c>
    </row>
    <row r="956" spans="1:12">
      <c r="A956" t="s">
        <v>96</v>
      </c>
      <c r="B956" t="s">
        <v>87</v>
      </c>
      <c r="C956" t="s">
        <v>22</v>
      </c>
      <c r="D956" t="str">
        <f t="shared" si="14"/>
        <v>Domestic navigationOther bituminous coal</v>
      </c>
      <c r="E956" t="s">
        <v>128</v>
      </c>
      <c r="F956" t="s">
        <v>129</v>
      </c>
      <c r="L956" t="s">
        <v>198</v>
      </c>
    </row>
    <row r="957" spans="1:12">
      <c r="A957" t="s">
        <v>96</v>
      </c>
      <c r="B957" t="s">
        <v>87</v>
      </c>
      <c r="C957" t="s">
        <v>22</v>
      </c>
      <c r="D957" t="str">
        <f t="shared" si="14"/>
        <v>Domestic navigationOther bituminous coal</v>
      </c>
      <c r="E957" t="s">
        <v>128</v>
      </c>
      <c r="F957" t="s">
        <v>129</v>
      </c>
      <c r="L957" t="s">
        <v>198</v>
      </c>
    </row>
    <row r="958" spans="1:12">
      <c r="A958" t="s">
        <v>96</v>
      </c>
      <c r="B958" t="s">
        <v>87</v>
      </c>
      <c r="C958" t="s">
        <v>19</v>
      </c>
      <c r="D958" t="str">
        <f t="shared" si="14"/>
        <v>Domestic navigationGas/diesel oil excl. biofuels</v>
      </c>
      <c r="L958" t="s">
        <v>199</v>
      </c>
    </row>
    <row r="959" spans="1:12">
      <c r="A959" t="s">
        <v>96</v>
      </c>
      <c r="B959" t="s">
        <v>87</v>
      </c>
      <c r="C959" t="s">
        <v>19</v>
      </c>
      <c r="D959" t="str">
        <f t="shared" si="14"/>
        <v>Domestic navigationGas/diesel oil excl. biofuels</v>
      </c>
      <c r="L959" t="s">
        <v>199</v>
      </c>
    </row>
    <row r="960" spans="1:12">
      <c r="A960" t="s">
        <v>96</v>
      </c>
      <c r="B960" t="s">
        <v>87</v>
      </c>
      <c r="C960" t="s">
        <v>19</v>
      </c>
      <c r="D960" t="str">
        <f t="shared" si="14"/>
        <v>Domestic navigationGas/diesel oil excl. biofuels</v>
      </c>
      <c r="E960" t="s">
        <v>128</v>
      </c>
      <c r="F960" t="s">
        <v>129</v>
      </c>
      <c r="L960" t="s">
        <v>200</v>
      </c>
    </row>
    <row r="961" spans="1:12">
      <c r="A961" t="s">
        <v>96</v>
      </c>
      <c r="B961" t="s">
        <v>87</v>
      </c>
      <c r="C961" t="s">
        <v>19</v>
      </c>
      <c r="D961" t="str">
        <f t="shared" si="14"/>
        <v>Domestic navigationGas/diesel oil excl. biofuels</v>
      </c>
      <c r="E961" t="s">
        <v>128</v>
      </c>
      <c r="F961" t="s">
        <v>129</v>
      </c>
      <c r="L961" t="s">
        <v>200</v>
      </c>
    </row>
    <row r="962" spans="1:12">
      <c r="A962" t="s">
        <v>96</v>
      </c>
      <c r="B962" t="s">
        <v>87</v>
      </c>
      <c r="C962" t="s">
        <v>19</v>
      </c>
      <c r="D962" t="str">
        <f t="shared" si="14"/>
        <v>Domestic navigationGas/diesel oil excl. biofuels</v>
      </c>
      <c r="E962" t="s">
        <v>128</v>
      </c>
      <c r="F962" t="s">
        <v>129</v>
      </c>
      <c r="L962" t="s">
        <v>201</v>
      </c>
    </row>
    <row r="963" spans="1:12">
      <c r="A963" t="s">
        <v>96</v>
      </c>
      <c r="B963" t="s">
        <v>87</v>
      </c>
      <c r="C963" t="s">
        <v>18</v>
      </c>
      <c r="D963" t="str">
        <f t="shared" ref="D963:D1026" si="15">B963&amp;C963</f>
        <v>Domestic navigationFuel oil</v>
      </c>
      <c r="L963" t="s">
        <v>201</v>
      </c>
    </row>
    <row r="964" spans="1:12">
      <c r="A964" t="s">
        <v>96</v>
      </c>
      <c r="B964" t="s">
        <v>87</v>
      </c>
      <c r="C964" t="s">
        <v>18</v>
      </c>
      <c r="D964" t="str">
        <f t="shared" si="15"/>
        <v>Domestic navigationFuel oil</v>
      </c>
      <c r="L964" t="s">
        <v>202</v>
      </c>
    </row>
    <row r="965" spans="1:12">
      <c r="A965" t="s">
        <v>96</v>
      </c>
      <c r="B965" t="s">
        <v>87</v>
      </c>
      <c r="C965" t="s">
        <v>18</v>
      </c>
      <c r="D965" t="str">
        <f t="shared" si="15"/>
        <v>Domestic navigationFuel oil</v>
      </c>
      <c r="E965" t="s">
        <v>128</v>
      </c>
      <c r="F965" t="s">
        <v>129</v>
      </c>
      <c r="L965" t="s">
        <v>202</v>
      </c>
    </row>
    <row r="966" spans="1:12">
      <c r="A966" t="s">
        <v>96</v>
      </c>
      <c r="B966" t="s">
        <v>87</v>
      </c>
      <c r="C966" t="s">
        <v>18</v>
      </c>
      <c r="D966" t="str">
        <f t="shared" si="15"/>
        <v>Domestic navigationFuel oil</v>
      </c>
      <c r="E966" t="s">
        <v>128</v>
      </c>
      <c r="F966" t="s">
        <v>129</v>
      </c>
      <c r="L966" t="s">
        <v>203</v>
      </c>
    </row>
    <row r="967" spans="1:12">
      <c r="A967" t="s">
        <v>96</v>
      </c>
      <c r="B967" t="s">
        <v>87</v>
      </c>
      <c r="C967" t="s">
        <v>18</v>
      </c>
      <c r="D967" t="str">
        <f t="shared" si="15"/>
        <v>Domestic navigationFuel oil</v>
      </c>
      <c r="E967" t="s">
        <v>128</v>
      </c>
      <c r="F967" t="s">
        <v>129</v>
      </c>
      <c r="L967" t="s">
        <v>203</v>
      </c>
    </row>
    <row r="968" spans="1:12">
      <c r="A968" t="s">
        <v>96</v>
      </c>
      <c r="B968" t="s">
        <v>59</v>
      </c>
      <c r="C968" t="s">
        <v>20</v>
      </c>
      <c r="D968" t="str">
        <f t="shared" si="15"/>
        <v>ResidentialHard coal (if no detail)</v>
      </c>
      <c r="L968" t="s">
        <v>204</v>
      </c>
    </row>
    <row r="969" spans="1:12">
      <c r="A969" t="s">
        <v>96</v>
      </c>
      <c r="B969" t="s">
        <v>59</v>
      </c>
      <c r="C969" t="s">
        <v>20</v>
      </c>
      <c r="D969" t="str">
        <f t="shared" si="15"/>
        <v>ResidentialHard coal (if no detail)</v>
      </c>
      <c r="L969" t="s">
        <v>204</v>
      </c>
    </row>
    <row r="970" spans="1:12">
      <c r="A970" t="s">
        <v>96</v>
      </c>
      <c r="B970" t="s">
        <v>59</v>
      </c>
      <c r="C970" t="s">
        <v>20</v>
      </c>
      <c r="D970" t="str">
        <f t="shared" si="15"/>
        <v>ResidentialHard coal (if no detail)</v>
      </c>
      <c r="E970" t="s">
        <v>130</v>
      </c>
      <c r="F970" t="s">
        <v>131</v>
      </c>
      <c r="L970" t="s">
        <v>205</v>
      </c>
    </row>
    <row r="971" spans="1:12">
      <c r="A971" t="s">
        <v>96</v>
      </c>
      <c r="B971" t="s">
        <v>59</v>
      </c>
      <c r="C971" t="s">
        <v>20</v>
      </c>
      <c r="D971" t="str">
        <f t="shared" si="15"/>
        <v>ResidentialHard coal (if no detail)</v>
      </c>
      <c r="E971" t="s">
        <v>130</v>
      </c>
      <c r="F971" t="s">
        <v>131</v>
      </c>
      <c r="L971" t="s">
        <v>205</v>
      </c>
    </row>
    <row r="972" spans="1:12">
      <c r="A972" t="s">
        <v>96</v>
      </c>
      <c r="B972" t="s">
        <v>59</v>
      </c>
      <c r="C972" t="s">
        <v>20</v>
      </c>
      <c r="D972" t="str">
        <f t="shared" si="15"/>
        <v>ResidentialHard coal (if no detail)</v>
      </c>
      <c r="E972" t="s">
        <v>130</v>
      </c>
      <c r="F972" t="s">
        <v>131</v>
      </c>
      <c r="L972" t="s">
        <v>206</v>
      </c>
    </row>
    <row r="973" spans="1:12">
      <c r="A973" t="s">
        <v>96</v>
      </c>
      <c r="B973" t="s">
        <v>59</v>
      </c>
      <c r="C973" t="s">
        <v>22</v>
      </c>
      <c r="D973" t="str">
        <f t="shared" si="15"/>
        <v>ResidentialOther bituminous coal</v>
      </c>
      <c r="L973" t="s">
        <v>206</v>
      </c>
    </row>
    <row r="974" spans="1:12">
      <c r="A974" t="s">
        <v>96</v>
      </c>
      <c r="B974" t="s">
        <v>59</v>
      </c>
      <c r="C974" t="s">
        <v>22</v>
      </c>
      <c r="D974" t="str">
        <f t="shared" si="15"/>
        <v>ResidentialOther bituminous coal</v>
      </c>
      <c r="L974" t="s">
        <v>207</v>
      </c>
    </row>
    <row r="975" spans="1:12">
      <c r="A975" t="s">
        <v>96</v>
      </c>
      <c r="B975" t="s">
        <v>59</v>
      </c>
      <c r="C975" t="s">
        <v>22</v>
      </c>
      <c r="D975" t="str">
        <f t="shared" si="15"/>
        <v>ResidentialOther bituminous coal</v>
      </c>
      <c r="E975" t="s">
        <v>130</v>
      </c>
      <c r="F975" t="s">
        <v>131</v>
      </c>
      <c r="L975" t="s">
        <v>207</v>
      </c>
    </row>
    <row r="976" spans="1:12">
      <c r="A976" t="s">
        <v>96</v>
      </c>
      <c r="B976" t="s">
        <v>59</v>
      </c>
      <c r="C976" t="s">
        <v>22</v>
      </c>
      <c r="D976" t="str">
        <f t="shared" si="15"/>
        <v>ResidentialOther bituminous coal</v>
      </c>
      <c r="E976" t="s">
        <v>130</v>
      </c>
      <c r="F976" t="s">
        <v>131</v>
      </c>
      <c r="L976" t="s">
        <v>208</v>
      </c>
    </row>
    <row r="977" spans="1:12">
      <c r="A977" t="s">
        <v>96</v>
      </c>
      <c r="B977" t="s">
        <v>59</v>
      </c>
      <c r="C977" t="s">
        <v>22</v>
      </c>
      <c r="D977" t="str">
        <f t="shared" si="15"/>
        <v>ResidentialOther bituminous coal</v>
      </c>
      <c r="E977" t="s">
        <v>130</v>
      </c>
      <c r="F977" t="s">
        <v>131</v>
      </c>
      <c r="L977" t="s">
        <v>208</v>
      </c>
    </row>
    <row r="978" spans="1:12">
      <c r="A978" t="s">
        <v>96</v>
      </c>
      <c r="B978" t="s">
        <v>59</v>
      </c>
      <c r="C978" t="s">
        <v>27</v>
      </c>
      <c r="D978" t="str">
        <f t="shared" si="15"/>
        <v>ResidentialCoke oven coke</v>
      </c>
      <c r="L978" t="s">
        <v>209</v>
      </c>
    </row>
    <row r="979" spans="1:12">
      <c r="A979" t="s">
        <v>96</v>
      </c>
      <c r="B979" t="s">
        <v>59</v>
      </c>
      <c r="C979" t="s">
        <v>27</v>
      </c>
      <c r="D979" t="str">
        <f t="shared" si="15"/>
        <v>ResidentialCoke oven coke</v>
      </c>
      <c r="L979" t="s">
        <v>209</v>
      </c>
    </row>
    <row r="980" spans="1:12">
      <c r="A980" t="s">
        <v>96</v>
      </c>
      <c r="B980" t="s">
        <v>59</v>
      </c>
      <c r="C980" t="s">
        <v>27</v>
      </c>
      <c r="D980" t="str">
        <f t="shared" si="15"/>
        <v>ResidentialCoke oven coke</v>
      </c>
      <c r="E980" t="s">
        <v>130</v>
      </c>
      <c r="F980" t="s">
        <v>131</v>
      </c>
      <c r="L980" t="s">
        <v>210</v>
      </c>
    </row>
    <row r="981" spans="1:12">
      <c r="A981" t="s">
        <v>96</v>
      </c>
      <c r="B981" t="s">
        <v>59</v>
      </c>
      <c r="C981" t="s">
        <v>27</v>
      </c>
      <c r="D981" t="str">
        <f t="shared" si="15"/>
        <v>ResidentialCoke oven coke</v>
      </c>
      <c r="E981" t="s">
        <v>130</v>
      </c>
      <c r="F981" t="s">
        <v>131</v>
      </c>
      <c r="L981" t="s">
        <v>210</v>
      </c>
    </row>
    <row r="982" spans="1:12">
      <c r="A982" t="s">
        <v>96</v>
      </c>
      <c r="B982" t="s">
        <v>59</v>
      </c>
      <c r="C982" t="s">
        <v>27</v>
      </c>
      <c r="D982" t="str">
        <f t="shared" si="15"/>
        <v>ResidentialCoke oven coke</v>
      </c>
      <c r="E982" t="s">
        <v>130</v>
      </c>
      <c r="F982" t="s">
        <v>131</v>
      </c>
      <c r="L982" t="s">
        <v>211</v>
      </c>
    </row>
    <row r="983" spans="1:12">
      <c r="A983" t="s">
        <v>96</v>
      </c>
      <c r="B983" t="s">
        <v>59</v>
      </c>
      <c r="C983" t="s">
        <v>46</v>
      </c>
      <c r="D983" t="str">
        <f t="shared" si="15"/>
        <v>ResidentialMunicipal waste (non-renewable)</v>
      </c>
      <c r="L983" t="s">
        <v>211</v>
      </c>
    </row>
    <row r="984" spans="1:12">
      <c r="A984" t="s">
        <v>96</v>
      </c>
      <c r="B984" t="s">
        <v>59</v>
      </c>
      <c r="C984" t="s">
        <v>46</v>
      </c>
      <c r="D984" t="str">
        <f t="shared" si="15"/>
        <v>ResidentialMunicipal waste (non-renewable)</v>
      </c>
      <c r="L984" t="s">
        <v>212</v>
      </c>
    </row>
    <row r="985" spans="1:12">
      <c r="A985" t="s">
        <v>96</v>
      </c>
      <c r="B985" t="s">
        <v>59</v>
      </c>
      <c r="C985" t="s">
        <v>46</v>
      </c>
      <c r="D985" t="str">
        <f t="shared" si="15"/>
        <v>ResidentialMunicipal waste (non-renewable)</v>
      </c>
      <c r="E985" t="s">
        <v>130</v>
      </c>
      <c r="F985" t="s">
        <v>131</v>
      </c>
      <c r="L985" t="s">
        <v>212</v>
      </c>
    </row>
    <row r="986" spans="1:12">
      <c r="A986" t="s">
        <v>96</v>
      </c>
      <c r="B986" t="s">
        <v>59</v>
      </c>
      <c r="C986" t="s">
        <v>46</v>
      </c>
      <c r="D986" t="str">
        <f t="shared" si="15"/>
        <v>ResidentialMunicipal waste (non-renewable)</v>
      </c>
      <c r="E986" t="s">
        <v>130</v>
      </c>
      <c r="F986" t="s">
        <v>131</v>
      </c>
      <c r="L986" t="s">
        <v>213</v>
      </c>
    </row>
    <row r="987" spans="1:12">
      <c r="A987" t="s">
        <v>96</v>
      </c>
      <c r="B987" t="s">
        <v>59</v>
      </c>
      <c r="C987" t="s">
        <v>46</v>
      </c>
      <c r="D987" t="str">
        <f t="shared" si="15"/>
        <v>ResidentialMunicipal waste (non-renewable)</v>
      </c>
      <c r="E987" t="s">
        <v>130</v>
      </c>
      <c r="F987" t="s">
        <v>131</v>
      </c>
      <c r="L987" t="s">
        <v>213</v>
      </c>
    </row>
    <row r="988" spans="1:12">
      <c r="A988" t="s">
        <v>96</v>
      </c>
      <c r="B988" t="s">
        <v>59</v>
      </c>
      <c r="C988" t="s">
        <v>47</v>
      </c>
      <c r="D988" t="str">
        <f t="shared" si="15"/>
        <v>ResidentialMunicipal waste (renewable)</v>
      </c>
      <c r="L988" t="s">
        <v>214</v>
      </c>
    </row>
    <row r="989" spans="1:12">
      <c r="A989" t="s">
        <v>96</v>
      </c>
      <c r="B989" t="s">
        <v>59</v>
      </c>
      <c r="C989" t="s">
        <v>47</v>
      </c>
      <c r="D989" t="str">
        <f t="shared" si="15"/>
        <v>ResidentialMunicipal waste (renewable)</v>
      </c>
      <c r="L989" t="s">
        <v>214</v>
      </c>
    </row>
    <row r="990" spans="1:12">
      <c r="A990" t="s">
        <v>96</v>
      </c>
      <c r="B990" t="s">
        <v>59</v>
      </c>
      <c r="C990" t="s">
        <v>47</v>
      </c>
      <c r="D990" t="str">
        <f t="shared" si="15"/>
        <v>ResidentialMunicipal waste (renewable)</v>
      </c>
      <c r="E990" t="s">
        <v>130</v>
      </c>
      <c r="F990" t="s">
        <v>131</v>
      </c>
      <c r="L990" t="s">
        <v>215</v>
      </c>
    </row>
    <row r="991" spans="1:12">
      <c r="A991" t="s">
        <v>96</v>
      </c>
      <c r="B991" t="s">
        <v>59</v>
      </c>
      <c r="C991" t="s">
        <v>47</v>
      </c>
      <c r="D991" t="str">
        <f t="shared" si="15"/>
        <v>ResidentialMunicipal waste (renewable)</v>
      </c>
      <c r="E991" t="s">
        <v>130</v>
      </c>
      <c r="F991" t="s">
        <v>131</v>
      </c>
      <c r="L991" t="s">
        <v>215</v>
      </c>
    </row>
    <row r="992" spans="1:12">
      <c r="A992" t="s">
        <v>96</v>
      </c>
      <c r="B992" t="s">
        <v>59</v>
      </c>
      <c r="C992" t="s">
        <v>47</v>
      </c>
      <c r="D992" t="str">
        <f t="shared" si="15"/>
        <v>ResidentialMunicipal waste (renewable)</v>
      </c>
      <c r="E992" t="s">
        <v>130</v>
      </c>
      <c r="F992" t="s">
        <v>131</v>
      </c>
      <c r="L992" t="s">
        <v>216</v>
      </c>
    </row>
    <row r="993" spans="1:12">
      <c r="A993" t="s">
        <v>96</v>
      </c>
      <c r="B993" t="s">
        <v>59</v>
      </c>
      <c r="C993" t="s">
        <v>36</v>
      </c>
      <c r="D993" t="str">
        <f t="shared" si="15"/>
        <v>ResidentialPrimary solid biofuels</v>
      </c>
      <c r="L993" t="s">
        <v>216</v>
      </c>
    </row>
    <row r="994" spans="1:12">
      <c r="A994" t="s">
        <v>96</v>
      </c>
      <c r="B994" t="s">
        <v>59</v>
      </c>
      <c r="C994" t="s">
        <v>36</v>
      </c>
      <c r="D994" t="str">
        <f t="shared" si="15"/>
        <v>ResidentialPrimary solid biofuels</v>
      </c>
      <c r="L994" t="s">
        <v>217</v>
      </c>
    </row>
    <row r="995" spans="1:12">
      <c r="A995" t="s">
        <v>96</v>
      </c>
      <c r="B995" t="s">
        <v>59</v>
      </c>
      <c r="C995" t="s">
        <v>36</v>
      </c>
      <c r="D995" t="str">
        <f t="shared" si="15"/>
        <v>ResidentialPrimary solid biofuels</v>
      </c>
      <c r="E995" t="s">
        <v>130</v>
      </c>
      <c r="F995" t="s">
        <v>131</v>
      </c>
      <c r="L995" t="s">
        <v>217</v>
      </c>
    </row>
    <row r="996" spans="1:12">
      <c r="A996" t="s">
        <v>96</v>
      </c>
      <c r="B996" t="s">
        <v>59</v>
      </c>
      <c r="C996" t="s">
        <v>36</v>
      </c>
      <c r="D996" t="str">
        <f t="shared" si="15"/>
        <v>ResidentialPrimary solid biofuels</v>
      </c>
      <c r="E996" t="s">
        <v>130</v>
      </c>
      <c r="F996" t="s">
        <v>131</v>
      </c>
      <c r="L996" t="s">
        <v>218</v>
      </c>
    </row>
    <row r="997" spans="1:12">
      <c r="A997" t="s">
        <v>96</v>
      </c>
      <c r="B997" t="s">
        <v>59</v>
      </c>
      <c r="C997" t="s">
        <v>36</v>
      </c>
      <c r="D997" t="str">
        <f t="shared" si="15"/>
        <v>ResidentialPrimary solid biofuels</v>
      </c>
      <c r="E997" t="s">
        <v>130</v>
      </c>
      <c r="F997" t="s">
        <v>131</v>
      </c>
      <c r="L997" t="s">
        <v>218</v>
      </c>
    </row>
    <row r="998" spans="1:12">
      <c r="A998" t="s">
        <v>96</v>
      </c>
      <c r="B998" t="s">
        <v>59</v>
      </c>
      <c r="C998" t="s">
        <v>21</v>
      </c>
      <c r="D998" t="str">
        <f t="shared" si="15"/>
        <v>ResidentialNatural gas</v>
      </c>
      <c r="L998" t="s">
        <v>219</v>
      </c>
    </row>
    <row r="999" spans="1:12">
      <c r="A999" t="s">
        <v>96</v>
      </c>
      <c r="B999" t="s">
        <v>59</v>
      </c>
      <c r="C999" t="s">
        <v>21</v>
      </c>
      <c r="D999" t="str">
        <f t="shared" si="15"/>
        <v>ResidentialNatural gas</v>
      </c>
      <c r="L999" t="s">
        <v>219</v>
      </c>
    </row>
    <row r="1000" spans="1:12">
      <c r="A1000" t="s">
        <v>96</v>
      </c>
      <c r="B1000" t="s">
        <v>59</v>
      </c>
      <c r="C1000" t="s">
        <v>21</v>
      </c>
      <c r="D1000" t="str">
        <f t="shared" si="15"/>
        <v>ResidentialNatural gas</v>
      </c>
      <c r="E1000" t="s">
        <v>130</v>
      </c>
      <c r="F1000" t="s">
        <v>131</v>
      </c>
      <c r="L1000" t="s">
        <v>220</v>
      </c>
    </row>
    <row r="1001" spans="1:12">
      <c r="A1001" t="s">
        <v>96</v>
      </c>
      <c r="B1001" t="s">
        <v>59</v>
      </c>
      <c r="C1001" t="s">
        <v>21</v>
      </c>
      <c r="D1001" t="str">
        <f t="shared" si="15"/>
        <v>ResidentialNatural gas</v>
      </c>
      <c r="E1001" t="s">
        <v>130</v>
      </c>
      <c r="F1001" t="s">
        <v>131</v>
      </c>
      <c r="L1001" t="s">
        <v>220</v>
      </c>
    </row>
    <row r="1002" spans="1:12">
      <c r="A1002" t="s">
        <v>96</v>
      </c>
      <c r="B1002" t="s">
        <v>59</v>
      </c>
      <c r="C1002" t="s">
        <v>21</v>
      </c>
      <c r="D1002" t="str">
        <f t="shared" si="15"/>
        <v>ResidentialNatural gas</v>
      </c>
      <c r="E1002" t="s">
        <v>130</v>
      </c>
      <c r="F1002" t="s">
        <v>131</v>
      </c>
      <c r="L1002" t="s">
        <v>221</v>
      </c>
    </row>
    <row r="1003" spans="1:12">
      <c r="A1003" t="s">
        <v>96</v>
      </c>
      <c r="B1003" t="s">
        <v>59</v>
      </c>
      <c r="C1003" t="s">
        <v>31</v>
      </c>
      <c r="D1003" t="str">
        <f t="shared" si="15"/>
        <v>ResidentialGas coke</v>
      </c>
      <c r="L1003" t="s">
        <v>221</v>
      </c>
    </row>
    <row r="1004" spans="1:12">
      <c r="A1004" t="s">
        <v>96</v>
      </c>
      <c r="B1004" t="s">
        <v>59</v>
      </c>
      <c r="C1004" t="s">
        <v>31</v>
      </c>
      <c r="D1004" t="str">
        <f t="shared" si="15"/>
        <v>ResidentialGas coke</v>
      </c>
      <c r="L1004" t="s">
        <v>222</v>
      </c>
    </row>
    <row r="1005" spans="1:12">
      <c r="A1005" t="s">
        <v>96</v>
      </c>
      <c r="B1005" t="s">
        <v>59</v>
      </c>
      <c r="C1005" t="s">
        <v>31</v>
      </c>
      <c r="D1005" t="str">
        <f t="shared" si="15"/>
        <v>ResidentialGas coke</v>
      </c>
      <c r="E1005" t="s">
        <v>130</v>
      </c>
      <c r="F1005" t="s">
        <v>131</v>
      </c>
      <c r="L1005" t="s">
        <v>222</v>
      </c>
    </row>
    <row r="1006" spans="1:12">
      <c r="A1006" t="s">
        <v>96</v>
      </c>
      <c r="B1006" t="s">
        <v>59</v>
      </c>
      <c r="C1006" t="s">
        <v>31</v>
      </c>
      <c r="D1006" t="str">
        <f t="shared" si="15"/>
        <v>ResidentialGas coke</v>
      </c>
      <c r="E1006" t="s">
        <v>130</v>
      </c>
      <c r="F1006" t="s">
        <v>131</v>
      </c>
      <c r="L1006" t="s">
        <v>223</v>
      </c>
    </row>
    <row r="1007" spans="1:12">
      <c r="A1007" t="s">
        <v>96</v>
      </c>
      <c r="B1007" t="s">
        <v>59</v>
      </c>
      <c r="C1007" t="s">
        <v>31</v>
      </c>
      <c r="D1007" t="str">
        <f t="shared" si="15"/>
        <v>ResidentialGas coke</v>
      </c>
      <c r="E1007" t="s">
        <v>130</v>
      </c>
      <c r="F1007" t="s">
        <v>131</v>
      </c>
      <c r="L1007" t="s">
        <v>223</v>
      </c>
    </row>
    <row r="1008" spans="1:12">
      <c r="A1008" t="s">
        <v>96</v>
      </c>
      <c r="B1008" t="s">
        <v>59</v>
      </c>
      <c r="C1008" t="s">
        <v>32</v>
      </c>
      <c r="D1008" t="str">
        <f t="shared" si="15"/>
        <v>ResidentialGas works gas</v>
      </c>
      <c r="L1008" t="s">
        <v>224</v>
      </c>
    </row>
    <row r="1009" spans="1:12">
      <c r="A1009" t="s">
        <v>96</v>
      </c>
      <c r="B1009" t="s">
        <v>59</v>
      </c>
      <c r="C1009" t="s">
        <v>32</v>
      </c>
      <c r="D1009" t="str">
        <f t="shared" si="15"/>
        <v>ResidentialGas works gas</v>
      </c>
      <c r="L1009" t="s">
        <v>224</v>
      </c>
    </row>
    <row r="1010" spans="1:12">
      <c r="A1010" t="s">
        <v>96</v>
      </c>
      <c r="B1010" t="s">
        <v>59</v>
      </c>
      <c r="C1010" t="s">
        <v>32</v>
      </c>
      <c r="D1010" t="str">
        <f t="shared" si="15"/>
        <v>ResidentialGas works gas</v>
      </c>
      <c r="E1010" t="s">
        <v>132</v>
      </c>
      <c r="F1010" t="s">
        <v>133</v>
      </c>
      <c r="L1010" t="s">
        <v>225</v>
      </c>
    </row>
    <row r="1011" spans="1:12">
      <c r="A1011" t="s">
        <v>96</v>
      </c>
      <c r="B1011" t="s">
        <v>59</v>
      </c>
      <c r="C1011" t="s">
        <v>32</v>
      </c>
      <c r="D1011" t="str">
        <f t="shared" si="15"/>
        <v>ResidentialGas works gas</v>
      </c>
      <c r="E1011" t="s">
        <v>132</v>
      </c>
      <c r="F1011" t="s">
        <v>133</v>
      </c>
      <c r="L1011" t="s">
        <v>225</v>
      </c>
    </row>
    <row r="1012" spans="1:12">
      <c r="A1012" t="s">
        <v>96</v>
      </c>
      <c r="B1012" t="s">
        <v>59</v>
      </c>
      <c r="C1012" t="s">
        <v>32</v>
      </c>
      <c r="D1012" t="str">
        <f t="shared" si="15"/>
        <v>ResidentialGas works gas</v>
      </c>
      <c r="E1012" t="s">
        <v>132</v>
      </c>
      <c r="F1012" t="s">
        <v>133</v>
      </c>
      <c r="L1012" t="s">
        <v>226</v>
      </c>
    </row>
    <row r="1013" spans="1:12">
      <c r="A1013" t="s">
        <v>96</v>
      </c>
      <c r="B1013" t="s">
        <v>59</v>
      </c>
      <c r="C1013" t="s">
        <v>61</v>
      </c>
      <c r="D1013" t="str">
        <f t="shared" si="15"/>
        <v>ResidentialOther kerosene</v>
      </c>
      <c r="L1013" t="s">
        <v>226</v>
      </c>
    </row>
    <row r="1014" spans="1:12">
      <c r="A1014" t="s">
        <v>96</v>
      </c>
      <c r="B1014" t="s">
        <v>59</v>
      </c>
      <c r="C1014" t="s">
        <v>61</v>
      </c>
      <c r="D1014" t="str">
        <f t="shared" si="15"/>
        <v>ResidentialOther kerosene</v>
      </c>
      <c r="L1014" t="s">
        <v>227</v>
      </c>
    </row>
    <row r="1015" spans="1:12">
      <c r="A1015" t="s">
        <v>96</v>
      </c>
      <c r="B1015" t="s">
        <v>59</v>
      </c>
      <c r="C1015" t="s">
        <v>61</v>
      </c>
      <c r="D1015" t="str">
        <f t="shared" si="15"/>
        <v>ResidentialOther kerosene</v>
      </c>
      <c r="E1015" t="s">
        <v>130</v>
      </c>
      <c r="F1015" t="s">
        <v>131</v>
      </c>
      <c r="L1015" t="s">
        <v>227</v>
      </c>
    </row>
    <row r="1016" spans="1:12">
      <c r="A1016" t="s">
        <v>96</v>
      </c>
      <c r="B1016" t="s">
        <v>59</v>
      </c>
      <c r="C1016" t="s">
        <v>61</v>
      </c>
      <c r="D1016" t="str">
        <f t="shared" si="15"/>
        <v>ResidentialOther kerosene</v>
      </c>
      <c r="E1016" t="s">
        <v>130</v>
      </c>
      <c r="F1016" t="s">
        <v>131</v>
      </c>
      <c r="L1016" t="s">
        <v>228</v>
      </c>
    </row>
    <row r="1017" spans="1:12">
      <c r="A1017" t="s">
        <v>96</v>
      </c>
      <c r="B1017" t="s">
        <v>59</v>
      </c>
      <c r="C1017" t="s">
        <v>61</v>
      </c>
      <c r="D1017" t="str">
        <f t="shared" si="15"/>
        <v>ResidentialOther kerosene</v>
      </c>
      <c r="E1017" t="s">
        <v>130</v>
      </c>
      <c r="F1017" t="s">
        <v>131</v>
      </c>
      <c r="L1017" t="s">
        <v>228</v>
      </c>
    </row>
    <row r="1018" spans="1:12">
      <c r="A1018" t="s">
        <v>96</v>
      </c>
      <c r="B1018" t="s">
        <v>59</v>
      </c>
      <c r="C1018" t="s">
        <v>19</v>
      </c>
      <c r="D1018" t="str">
        <f t="shared" si="15"/>
        <v>ResidentialGas/diesel oil excl. biofuels</v>
      </c>
      <c r="L1018" t="s">
        <v>229</v>
      </c>
    </row>
    <row r="1019" spans="1:12">
      <c r="A1019" t="s">
        <v>96</v>
      </c>
      <c r="B1019" t="s">
        <v>59</v>
      </c>
      <c r="C1019" t="s">
        <v>19</v>
      </c>
      <c r="D1019" t="str">
        <f t="shared" si="15"/>
        <v>ResidentialGas/diesel oil excl. biofuels</v>
      </c>
      <c r="L1019" t="s">
        <v>229</v>
      </c>
    </row>
    <row r="1020" spans="1:12">
      <c r="A1020" t="s">
        <v>96</v>
      </c>
      <c r="B1020" t="s">
        <v>59</v>
      </c>
      <c r="C1020" t="s">
        <v>19</v>
      </c>
      <c r="D1020" t="str">
        <f t="shared" si="15"/>
        <v>ResidentialGas/diesel oil excl. biofuels</v>
      </c>
      <c r="E1020" t="s">
        <v>130</v>
      </c>
      <c r="F1020" t="s">
        <v>131</v>
      </c>
      <c r="L1020" t="s">
        <v>230</v>
      </c>
    </row>
    <row r="1021" spans="1:12">
      <c r="A1021" t="s">
        <v>96</v>
      </c>
      <c r="B1021" t="s">
        <v>59</v>
      </c>
      <c r="C1021" t="s">
        <v>19</v>
      </c>
      <c r="D1021" t="str">
        <f t="shared" si="15"/>
        <v>ResidentialGas/diesel oil excl. biofuels</v>
      </c>
      <c r="E1021" t="s">
        <v>130</v>
      </c>
      <c r="F1021" t="s">
        <v>131</v>
      </c>
      <c r="L1021" t="s">
        <v>230</v>
      </c>
    </row>
    <row r="1022" spans="1:12">
      <c r="A1022" t="s">
        <v>96</v>
      </c>
      <c r="B1022" t="s">
        <v>59</v>
      </c>
      <c r="C1022" t="s">
        <v>19</v>
      </c>
      <c r="D1022" t="str">
        <f t="shared" si="15"/>
        <v>ResidentialGas/diesel oil excl. biofuels</v>
      </c>
      <c r="E1022" t="s">
        <v>130</v>
      </c>
      <c r="F1022" t="s">
        <v>131</v>
      </c>
      <c r="L1022" t="s">
        <v>231</v>
      </c>
    </row>
    <row r="1023" spans="1:12">
      <c r="A1023" t="s">
        <v>96</v>
      </c>
      <c r="B1023" t="s">
        <v>59</v>
      </c>
      <c r="C1023" t="s">
        <v>40</v>
      </c>
      <c r="D1023" t="str">
        <f t="shared" si="15"/>
        <v>ResidentialLiquefied petroleum gases (LPG)</v>
      </c>
      <c r="L1023" t="s">
        <v>231</v>
      </c>
    </row>
    <row r="1024" spans="1:12">
      <c r="A1024" t="s">
        <v>96</v>
      </c>
      <c r="B1024" t="s">
        <v>59</v>
      </c>
      <c r="C1024" t="s">
        <v>40</v>
      </c>
      <c r="D1024" t="str">
        <f t="shared" si="15"/>
        <v>ResidentialLiquefied petroleum gases (LPG)</v>
      </c>
      <c r="L1024" t="s">
        <v>232</v>
      </c>
    </row>
    <row r="1025" spans="1:12">
      <c r="A1025" t="s">
        <v>96</v>
      </c>
      <c r="B1025" t="s">
        <v>59</v>
      </c>
      <c r="C1025" t="s">
        <v>40</v>
      </c>
      <c r="D1025" t="str">
        <f t="shared" si="15"/>
        <v>ResidentialLiquefied petroleum gases (LPG)</v>
      </c>
      <c r="E1025" t="s">
        <v>130</v>
      </c>
      <c r="F1025" t="s">
        <v>131</v>
      </c>
      <c r="L1025" t="s">
        <v>232</v>
      </c>
    </row>
    <row r="1026" spans="1:12">
      <c r="A1026" t="s">
        <v>96</v>
      </c>
      <c r="B1026" t="s">
        <v>59</v>
      </c>
      <c r="C1026" t="s">
        <v>40</v>
      </c>
      <c r="D1026" t="str">
        <f t="shared" si="15"/>
        <v>ResidentialLiquefied petroleum gases (LPG)</v>
      </c>
      <c r="E1026" t="s">
        <v>130</v>
      </c>
      <c r="F1026" t="s">
        <v>131</v>
      </c>
      <c r="L1026" t="s">
        <v>233</v>
      </c>
    </row>
    <row r="1027" spans="1:12">
      <c r="A1027" t="s">
        <v>96</v>
      </c>
      <c r="B1027" t="s">
        <v>59</v>
      </c>
      <c r="C1027" t="s">
        <v>40</v>
      </c>
      <c r="D1027" t="str">
        <f t="shared" ref="D1027:D1090" si="16">B1027&amp;C1027</f>
        <v>ResidentialLiquefied petroleum gases (LPG)</v>
      </c>
      <c r="E1027" t="s">
        <v>130</v>
      </c>
      <c r="F1027" t="s">
        <v>131</v>
      </c>
      <c r="L1027" t="s">
        <v>233</v>
      </c>
    </row>
    <row r="1028" spans="1:12">
      <c r="A1028" t="s">
        <v>96</v>
      </c>
      <c r="B1028" t="s">
        <v>59</v>
      </c>
      <c r="C1028" t="s">
        <v>18</v>
      </c>
      <c r="D1028" t="str">
        <f t="shared" si="16"/>
        <v>ResidentialFuel oil</v>
      </c>
      <c r="L1028" t="s">
        <v>234</v>
      </c>
    </row>
    <row r="1029" spans="1:12">
      <c r="A1029" t="s">
        <v>96</v>
      </c>
      <c r="B1029" t="s">
        <v>59</v>
      </c>
      <c r="C1029" t="s">
        <v>18</v>
      </c>
      <c r="D1029" t="str">
        <f t="shared" si="16"/>
        <v>ResidentialFuel oil</v>
      </c>
      <c r="L1029" t="s">
        <v>234</v>
      </c>
    </row>
    <row r="1030" spans="1:12">
      <c r="A1030" t="s">
        <v>96</v>
      </c>
      <c r="B1030" t="s">
        <v>59</v>
      </c>
      <c r="C1030" t="s">
        <v>18</v>
      </c>
      <c r="D1030" t="str">
        <f t="shared" si="16"/>
        <v>ResidentialFuel oil</v>
      </c>
      <c r="E1030" t="s">
        <v>130</v>
      </c>
      <c r="F1030" t="s">
        <v>131</v>
      </c>
      <c r="L1030" t="s">
        <v>235</v>
      </c>
    </row>
    <row r="1031" spans="1:12">
      <c r="A1031" t="s">
        <v>96</v>
      </c>
      <c r="B1031" t="s">
        <v>59</v>
      </c>
      <c r="C1031" t="s">
        <v>18</v>
      </c>
      <c r="D1031" t="str">
        <f t="shared" si="16"/>
        <v>ResidentialFuel oil</v>
      </c>
      <c r="E1031" t="s">
        <v>130</v>
      </c>
      <c r="F1031" t="s">
        <v>131</v>
      </c>
      <c r="L1031" t="s">
        <v>235</v>
      </c>
    </row>
    <row r="1032" spans="1:12">
      <c r="A1032" t="s">
        <v>96</v>
      </c>
      <c r="B1032" t="s">
        <v>59</v>
      </c>
      <c r="C1032" t="s">
        <v>18</v>
      </c>
      <c r="D1032" t="str">
        <f t="shared" si="16"/>
        <v>ResidentialFuel oil</v>
      </c>
      <c r="E1032" t="s">
        <v>130</v>
      </c>
      <c r="F1032" t="s">
        <v>131</v>
      </c>
      <c r="L1032" t="s">
        <v>236</v>
      </c>
    </row>
    <row r="1033" spans="1:12">
      <c r="A1033" t="s">
        <v>96</v>
      </c>
      <c r="B1033" t="s">
        <v>59</v>
      </c>
      <c r="C1033" t="s">
        <v>49</v>
      </c>
      <c r="D1033" t="str">
        <f t="shared" si="16"/>
        <v>ResidentialPatent fuel</v>
      </c>
      <c r="L1033" t="s">
        <v>236</v>
      </c>
    </row>
    <row r="1034" spans="1:12">
      <c r="A1034" t="s">
        <v>96</v>
      </c>
      <c r="B1034" t="s">
        <v>59</v>
      </c>
      <c r="C1034" t="s">
        <v>49</v>
      </c>
      <c r="D1034" t="str">
        <f t="shared" si="16"/>
        <v>ResidentialPatent fuel</v>
      </c>
      <c r="L1034" t="s">
        <v>237</v>
      </c>
    </row>
    <row r="1035" spans="1:12">
      <c r="A1035" t="s">
        <v>96</v>
      </c>
      <c r="B1035" t="s">
        <v>59</v>
      </c>
      <c r="C1035" t="s">
        <v>49</v>
      </c>
      <c r="D1035" t="str">
        <f t="shared" si="16"/>
        <v>ResidentialPatent fuel</v>
      </c>
      <c r="E1035" t="s">
        <v>130</v>
      </c>
      <c r="F1035" t="s">
        <v>131</v>
      </c>
      <c r="L1035" t="s">
        <v>237</v>
      </c>
    </row>
    <row r="1036" spans="1:12">
      <c r="A1036" t="s">
        <v>96</v>
      </c>
      <c r="B1036" t="s">
        <v>59</v>
      </c>
      <c r="C1036" t="s">
        <v>49</v>
      </c>
      <c r="D1036" t="str">
        <f t="shared" si="16"/>
        <v>ResidentialPatent fuel</v>
      </c>
      <c r="E1036" t="s">
        <v>130</v>
      </c>
      <c r="F1036" t="s">
        <v>131</v>
      </c>
      <c r="L1036" t="s">
        <v>238</v>
      </c>
    </row>
    <row r="1037" spans="1:12">
      <c r="A1037" t="s">
        <v>96</v>
      </c>
      <c r="B1037" t="s">
        <v>59</v>
      </c>
      <c r="C1037" t="s">
        <v>49</v>
      </c>
      <c r="D1037" t="str">
        <f t="shared" si="16"/>
        <v>ResidentialPatent fuel</v>
      </c>
      <c r="E1037" t="s">
        <v>130</v>
      </c>
      <c r="F1037" t="s">
        <v>131</v>
      </c>
      <c r="L1037" t="s">
        <v>238</v>
      </c>
    </row>
    <row r="1038" spans="1:12">
      <c r="A1038" t="s">
        <v>96</v>
      </c>
      <c r="B1038" t="s">
        <v>59</v>
      </c>
      <c r="C1038" t="s">
        <v>17</v>
      </c>
      <c r="D1038" t="str">
        <f t="shared" si="16"/>
        <v>ResidentialElectricity</v>
      </c>
      <c r="L1038" t="s">
        <v>239</v>
      </c>
    </row>
    <row r="1039" spans="1:12">
      <c r="A1039" t="s">
        <v>96</v>
      </c>
      <c r="B1039" t="s">
        <v>59</v>
      </c>
      <c r="C1039" t="s">
        <v>17</v>
      </c>
      <c r="D1039" t="str">
        <f t="shared" si="16"/>
        <v>ResidentialElectricity</v>
      </c>
      <c r="L1039" t="s">
        <v>239</v>
      </c>
    </row>
    <row r="1040" spans="1:12">
      <c r="A1040" t="s">
        <v>96</v>
      </c>
      <c r="B1040" t="s">
        <v>59</v>
      </c>
      <c r="C1040" t="s">
        <v>17</v>
      </c>
      <c r="D1040" t="str">
        <f t="shared" si="16"/>
        <v>ResidentialElectricity</v>
      </c>
      <c r="E1040" t="s">
        <v>134</v>
      </c>
      <c r="F1040" t="s">
        <v>135</v>
      </c>
      <c r="L1040" t="s">
        <v>240</v>
      </c>
    </row>
    <row r="1041" spans="1:12">
      <c r="A1041" t="s">
        <v>96</v>
      </c>
      <c r="B1041" t="s">
        <v>59</v>
      </c>
      <c r="C1041" t="s">
        <v>17</v>
      </c>
      <c r="D1041" t="str">
        <f t="shared" si="16"/>
        <v>ResidentialElectricity</v>
      </c>
      <c r="E1041" t="s">
        <v>134</v>
      </c>
      <c r="F1041" t="s">
        <v>135</v>
      </c>
      <c r="L1041" t="s">
        <v>240</v>
      </c>
    </row>
    <row r="1042" spans="1:12">
      <c r="A1042" t="s">
        <v>96</v>
      </c>
      <c r="B1042" t="s">
        <v>59</v>
      </c>
      <c r="C1042" t="s">
        <v>17</v>
      </c>
      <c r="D1042" t="str">
        <f t="shared" si="16"/>
        <v>ResidentialElectricity</v>
      </c>
      <c r="E1042" t="s">
        <v>134</v>
      </c>
      <c r="F1042" t="s">
        <v>135</v>
      </c>
      <c r="L1042" t="s">
        <v>241</v>
      </c>
    </row>
    <row r="1043" spans="1:12">
      <c r="A1043" t="s">
        <v>96</v>
      </c>
      <c r="B1043" t="s">
        <v>59</v>
      </c>
      <c r="C1043" t="s">
        <v>17</v>
      </c>
      <c r="D1043" t="str">
        <f t="shared" si="16"/>
        <v>ResidentialElectricity</v>
      </c>
      <c r="E1043" t="s">
        <v>136</v>
      </c>
      <c r="F1043" t="s">
        <v>137</v>
      </c>
      <c r="L1043" t="s">
        <v>241</v>
      </c>
    </row>
    <row r="1044" spans="1:12">
      <c r="A1044" t="s">
        <v>96</v>
      </c>
      <c r="B1044" t="s">
        <v>59</v>
      </c>
      <c r="C1044" t="s">
        <v>17</v>
      </c>
      <c r="D1044" t="str">
        <f t="shared" si="16"/>
        <v>ResidentialElectricity</v>
      </c>
      <c r="E1044" t="s">
        <v>136</v>
      </c>
      <c r="F1044" t="s">
        <v>137</v>
      </c>
      <c r="L1044" t="s">
        <v>242</v>
      </c>
    </row>
    <row r="1045" spans="1:12">
      <c r="A1045" t="s">
        <v>96</v>
      </c>
      <c r="B1045" t="s">
        <v>59</v>
      </c>
      <c r="C1045" t="s">
        <v>17</v>
      </c>
      <c r="D1045" t="str">
        <f t="shared" si="16"/>
        <v>ResidentialElectricity</v>
      </c>
      <c r="E1045" t="s">
        <v>136</v>
      </c>
      <c r="F1045" t="s">
        <v>137</v>
      </c>
      <c r="L1045" t="s">
        <v>242</v>
      </c>
    </row>
    <row r="1046" spans="1:12">
      <c r="A1046" t="s">
        <v>96</v>
      </c>
      <c r="B1046" t="s">
        <v>59</v>
      </c>
      <c r="C1046" t="s">
        <v>17</v>
      </c>
      <c r="D1046" t="str">
        <f t="shared" si="16"/>
        <v>ResidentialElectricity</v>
      </c>
      <c r="E1046" t="s">
        <v>138</v>
      </c>
      <c r="F1046" t="s">
        <v>139</v>
      </c>
      <c r="L1046" t="s">
        <v>243</v>
      </c>
    </row>
    <row r="1047" spans="1:12">
      <c r="A1047" t="s">
        <v>96</v>
      </c>
      <c r="B1047" t="s">
        <v>59</v>
      </c>
      <c r="C1047" t="s">
        <v>17</v>
      </c>
      <c r="D1047" t="str">
        <f t="shared" si="16"/>
        <v>ResidentialElectricity</v>
      </c>
      <c r="E1047" t="s">
        <v>138</v>
      </c>
      <c r="F1047" t="s">
        <v>139</v>
      </c>
      <c r="L1047" t="s">
        <v>243</v>
      </c>
    </row>
    <row r="1048" spans="1:12">
      <c r="A1048" t="s">
        <v>96</v>
      </c>
      <c r="B1048" t="s">
        <v>59</v>
      </c>
      <c r="C1048" t="s">
        <v>17</v>
      </c>
      <c r="D1048" t="str">
        <f t="shared" si="16"/>
        <v>ResidentialElectricity</v>
      </c>
      <c r="E1048" t="s">
        <v>138</v>
      </c>
      <c r="F1048" t="s">
        <v>139</v>
      </c>
      <c r="L1048" t="s">
        <v>244</v>
      </c>
    </row>
    <row r="1049" spans="1:12">
      <c r="A1049" t="s">
        <v>96</v>
      </c>
      <c r="B1049" t="s">
        <v>59</v>
      </c>
      <c r="C1049" t="s">
        <v>17</v>
      </c>
      <c r="D1049" t="str">
        <f t="shared" si="16"/>
        <v>ResidentialElectricity</v>
      </c>
      <c r="E1049" t="s">
        <v>105</v>
      </c>
      <c r="F1049" t="s">
        <v>106</v>
      </c>
      <c r="L1049" t="s">
        <v>244</v>
      </c>
    </row>
    <row r="1050" spans="1:12">
      <c r="A1050" t="s">
        <v>96</v>
      </c>
      <c r="B1050" t="s">
        <v>59</v>
      </c>
      <c r="C1050" t="s">
        <v>17</v>
      </c>
      <c r="D1050" t="str">
        <f t="shared" si="16"/>
        <v>ResidentialElectricity</v>
      </c>
      <c r="E1050" t="s">
        <v>105</v>
      </c>
      <c r="F1050" t="s">
        <v>106</v>
      </c>
      <c r="L1050" t="s">
        <v>245</v>
      </c>
    </row>
    <row r="1051" spans="1:12">
      <c r="A1051" t="s">
        <v>96</v>
      </c>
      <c r="B1051" t="s">
        <v>59</v>
      </c>
      <c r="C1051" t="s">
        <v>17</v>
      </c>
      <c r="D1051" t="str">
        <f t="shared" si="16"/>
        <v>ResidentialElectricity</v>
      </c>
      <c r="E1051" t="s">
        <v>105</v>
      </c>
      <c r="F1051" t="s">
        <v>106</v>
      </c>
      <c r="L1051" t="s">
        <v>245</v>
      </c>
    </row>
    <row r="1052" spans="1:12">
      <c r="A1052" t="s">
        <v>96</v>
      </c>
      <c r="B1052" t="s">
        <v>59</v>
      </c>
      <c r="C1052" t="s">
        <v>45</v>
      </c>
      <c r="D1052" t="str">
        <f t="shared" si="16"/>
        <v>ResidentialHeat</v>
      </c>
      <c r="L1052" t="s">
        <v>246</v>
      </c>
    </row>
    <row r="1053" spans="1:12">
      <c r="A1053" t="s">
        <v>96</v>
      </c>
      <c r="B1053" t="s">
        <v>59</v>
      </c>
      <c r="C1053" t="s">
        <v>45</v>
      </c>
      <c r="D1053" t="str">
        <f t="shared" si="16"/>
        <v>ResidentialHeat</v>
      </c>
      <c r="L1053" t="s">
        <v>246</v>
      </c>
    </row>
    <row r="1054" spans="1:12">
      <c r="A1054" t="s">
        <v>96</v>
      </c>
      <c r="B1054" t="s">
        <v>59</v>
      </c>
      <c r="C1054" t="s">
        <v>45</v>
      </c>
      <c r="D1054" t="str">
        <f t="shared" si="16"/>
        <v>ResidentialHeat</v>
      </c>
      <c r="E1054" t="s">
        <v>130</v>
      </c>
      <c r="F1054" t="s">
        <v>131</v>
      </c>
      <c r="L1054" t="s">
        <v>247</v>
      </c>
    </row>
    <row r="1055" spans="1:12">
      <c r="A1055" t="s">
        <v>96</v>
      </c>
      <c r="B1055" t="s">
        <v>59</v>
      </c>
      <c r="C1055" t="s">
        <v>45</v>
      </c>
      <c r="D1055" t="str">
        <f t="shared" si="16"/>
        <v>ResidentialHeat</v>
      </c>
      <c r="E1055" t="s">
        <v>130</v>
      </c>
      <c r="F1055" t="s">
        <v>131</v>
      </c>
      <c r="L1055" t="s">
        <v>247</v>
      </c>
    </row>
    <row r="1056" spans="1:12">
      <c r="A1056" t="s">
        <v>96</v>
      </c>
      <c r="B1056" t="s">
        <v>59</v>
      </c>
      <c r="C1056" t="s">
        <v>45</v>
      </c>
      <c r="D1056" t="str">
        <f t="shared" si="16"/>
        <v>ResidentialHeat</v>
      </c>
      <c r="E1056" t="s">
        <v>130</v>
      </c>
      <c r="F1056" t="s">
        <v>131</v>
      </c>
      <c r="L1056" t="s">
        <v>248</v>
      </c>
    </row>
    <row r="1057" spans="1:12">
      <c r="A1057" t="s">
        <v>96</v>
      </c>
      <c r="B1057" t="s">
        <v>92</v>
      </c>
      <c r="C1057" t="s">
        <v>20</v>
      </c>
      <c r="D1057" t="str">
        <f t="shared" si="16"/>
        <v>Commercial and public servicesHard coal (if no detail)</v>
      </c>
      <c r="L1057" t="s">
        <v>248</v>
      </c>
    </row>
    <row r="1058" spans="1:12">
      <c r="A1058" t="s">
        <v>96</v>
      </c>
      <c r="B1058" t="s">
        <v>92</v>
      </c>
      <c r="C1058" t="s">
        <v>20</v>
      </c>
      <c r="D1058" t="str">
        <f t="shared" si="16"/>
        <v>Commercial and public servicesHard coal (if no detail)</v>
      </c>
      <c r="L1058" t="s">
        <v>249</v>
      </c>
    </row>
    <row r="1059" spans="1:12">
      <c r="A1059" t="s">
        <v>96</v>
      </c>
      <c r="B1059" t="s">
        <v>92</v>
      </c>
      <c r="C1059" t="s">
        <v>20</v>
      </c>
      <c r="D1059" t="str">
        <f t="shared" si="16"/>
        <v>Commercial and public servicesHard coal (if no detail)</v>
      </c>
      <c r="E1059" t="s">
        <v>140</v>
      </c>
      <c r="F1059" t="s">
        <v>141</v>
      </c>
      <c r="L1059" t="s">
        <v>249</v>
      </c>
    </row>
    <row r="1060" spans="1:12">
      <c r="A1060" t="s">
        <v>96</v>
      </c>
      <c r="B1060" t="s">
        <v>92</v>
      </c>
      <c r="C1060" t="s">
        <v>20</v>
      </c>
      <c r="D1060" t="str">
        <f t="shared" si="16"/>
        <v>Commercial and public servicesHard coal (if no detail)</v>
      </c>
      <c r="E1060" t="s">
        <v>140</v>
      </c>
      <c r="F1060" t="s">
        <v>141</v>
      </c>
      <c r="L1060" t="s">
        <v>250</v>
      </c>
    </row>
    <row r="1061" spans="1:12">
      <c r="A1061" t="s">
        <v>96</v>
      </c>
      <c r="B1061" t="s">
        <v>92</v>
      </c>
      <c r="C1061" t="s">
        <v>20</v>
      </c>
      <c r="D1061" t="str">
        <f t="shared" si="16"/>
        <v>Commercial and public servicesHard coal (if no detail)</v>
      </c>
      <c r="E1061" t="s">
        <v>140</v>
      </c>
      <c r="F1061" t="s">
        <v>141</v>
      </c>
      <c r="L1061" t="s">
        <v>250</v>
      </c>
    </row>
    <row r="1062" spans="1:12">
      <c r="A1062" t="s">
        <v>96</v>
      </c>
      <c r="B1062" t="s">
        <v>92</v>
      </c>
      <c r="C1062" t="s">
        <v>22</v>
      </c>
      <c r="D1062" t="str">
        <f t="shared" si="16"/>
        <v>Commercial and public servicesOther bituminous coal</v>
      </c>
      <c r="L1062" t="s">
        <v>251</v>
      </c>
    </row>
    <row r="1063" spans="1:12">
      <c r="A1063" t="s">
        <v>96</v>
      </c>
      <c r="B1063" t="s">
        <v>92</v>
      </c>
      <c r="C1063" t="s">
        <v>22</v>
      </c>
      <c r="D1063" t="str">
        <f t="shared" si="16"/>
        <v>Commercial and public servicesOther bituminous coal</v>
      </c>
      <c r="L1063" t="s">
        <v>251</v>
      </c>
    </row>
    <row r="1064" spans="1:12">
      <c r="A1064" t="s">
        <v>96</v>
      </c>
      <c r="B1064" t="s">
        <v>92</v>
      </c>
      <c r="C1064" t="s">
        <v>22</v>
      </c>
      <c r="D1064" t="str">
        <f t="shared" si="16"/>
        <v>Commercial and public servicesOther bituminous coal</v>
      </c>
      <c r="E1064" t="s">
        <v>140</v>
      </c>
      <c r="F1064" t="s">
        <v>141</v>
      </c>
      <c r="L1064" t="s">
        <v>252</v>
      </c>
    </row>
    <row r="1065" spans="1:12">
      <c r="A1065" t="s">
        <v>96</v>
      </c>
      <c r="B1065" t="s">
        <v>92</v>
      </c>
      <c r="C1065" t="s">
        <v>22</v>
      </c>
      <c r="D1065" t="str">
        <f t="shared" si="16"/>
        <v>Commercial and public servicesOther bituminous coal</v>
      </c>
      <c r="E1065" t="s">
        <v>140</v>
      </c>
      <c r="F1065" t="s">
        <v>141</v>
      </c>
      <c r="L1065" t="s">
        <v>252</v>
      </c>
    </row>
    <row r="1066" spans="1:12">
      <c r="A1066" t="s">
        <v>96</v>
      </c>
      <c r="B1066" t="s">
        <v>92</v>
      </c>
      <c r="C1066" t="s">
        <v>22</v>
      </c>
      <c r="D1066" t="str">
        <f t="shared" si="16"/>
        <v>Commercial and public servicesOther bituminous coal</v>
      </c>
      <c r="E1066" t="s">
        <v>140</v>
      </c>
      <c r="F1066" t="s">
        <v>141</v>
      </c>
      <c r="L1066" t="s">
        <v>253</v>
      </c>
    </row>
    <row r="1067" spans="1:12">
      <c r="A1067" t="s">
        <v>96</v>
      </c>
      <c r="B1067" t="s">
        <v>92</v>
      </c>
      <c r="C1067" t="s">
        <v>27</v>
      </c>
      <c r="D1067" t="str">
        <f t="shared" si="16"/>
        <v>Commercial and public servicesCoke oven coke</v>
      </c>
      <c r="L1067" t="s">
        <v>253</v>
      </c>
    </row>
    <row r="1068" spans="1:12">
      <c r="A1068" t="s">
        <v>96</v>
      </c>
      <c r="B1068" t="s">
        <v>92</v>
      </c>
      <c r="C1068" t="s">
        <v>27</v>
      </c>
      <c r="D1068" t="str">
        <f t="shared" si="16"/>
        <v>Commercial and public servicesCoke oven coke</v>
      </c>
      <c r="L1068" t="s">
        <v>254</v>
      </c>
    </row>
    <row r="1069" spans="1:12">
      <c r="A1069" t="s">
        <v>96</v>
      </c>
      <c r="B1069" t="s">
        <v>92</v>
      </c>
      <c r="C1069" t="s">
        <v>27</v>
      </c>
      <c r="D1069" t="str">
        <f t="shared" si="16"/>
        <v>Commercial and public servicesCoke oven coke</v>
      </c>
      <c r="E1069" t="s">
        <v>140</v>
      </c>
      <c r="F1069" t="s">
        <v>141</v>
      </c>
      <c r="L1069" t="s">
        <v>254</v>
      </c>
    </row>
    <row r="1070" spans="1:12">
      <c r="A1070" t="s">
        <v>96</v>
      </c>
      <c r="B1070" t="s">
        <v>92</v>
      </c>
      <c r="C1070" t="s">
        <v>27</v>
      </c>
      <c r="D1070" t="str">
        <f t="shared" si="16"/>
        <v>Commercial and public servicesCoke oven coke</v>
      </c>
      <c r="E1070" t="s">
        <v>140</v>
      </c>
      <c r="F1070" t="s">
        <v>141</v>
      </c>
      <c r="L1070" t="s">
        <v>255</v>
      </c>
    </row>
    <row r="1071" spans="1:12">
      <c r="A1071" t="s">
        <v>96</v>
      </c>
      <c r="B1071" t="s">
        <v>92</v>
      </c>
      <c r="C1071" t="s">
        <v>27</v>
      </c>
      <c r="D1071" t="str">
        <f t="shared" si="16"/>
        <v>Commercial and public servicesCoke oven coke</v>
      </c>
      <c r="E1071" t="s">
        <v>140</v>
      </c>
      <c r="F1071" t="s">
        <v>141</v>
      </c>
      <c r="L1071" t="s">
        <v>255</v>
      </c>
    </row>
    <row r="1072" spans="1:12">
      <c r="A1072" t="s">
        <v>96</v>
      </c>
      <c r="B1072" t="s">
        <v>92</v>
      </c>
      <c r="C1072" t="s">
        <v>73</v>
      </c>
      <c r="D1072" t="str">
        <f t="shared" si="16"/>
        <v>Commercial and public servicesIndustrial waste</v>
      </c>
      <c r="L1072" t="s">
        <v>256</v>
      </c>
    </row>
    <row r="1073" spans="1:12">
      <c r="A1073" t="s">
        <v>96</v>
      </c>
      <c r="B1073" t="s">
        <v>92</v>
      </c>
      <c r="C1073" t="s">
        <v>73</v>
      </c>
      <c r="D1073" t="str">
        <f t="shared" si="16"/>
        <v>Commercial and public servicesIndustrial waste</v>
      </c>
      <c r="L1073" t="s">
        <v>256</v>
      </c>
    </row>
    <row r="1074" spans="1:12">
      <c r="A1074" t="s">
        <v>96</v>
      </c>
      <c r="B1074" t="s">
        <v>92</v>
      </c>
      <c r="C1074" t="s">
        <v>73</v>
      </c>
      <c r="D1074" t="str">
        <f t="shared" si="16"/>
        <v>Commercial and public servicesIndustrial waste</v>
      </c>
      <c r="E1074" t="s">
        <v>140</v>
      </c>
      <c r="F1074" t="s">
        <v>141</v>
      </c>
      <c r="L1074" t="s">
        <v>257</v>
      </c>
    </row>
    <row r="1075" spans="1:12">
      <c r="A1075" t="s">
        <v>96</v>
      </c>
      <c r="B1075" t="s">
        <v>92</v>
      </c>
      <c r="C1075" t="s">
        <v>73</v>
      </c>
      <c r="D1075" t="str">
        <f t="shared" si="16"/>
        <v>Commercial and public servicesIndustrial waste</v>
      </c>
      <c r="E1075" t="s">
        <v>140</v>
      </c>
      <c r="F1075" t="s">
        <v>141</v>
      </c>
      <c r="L1075" t="s">
        <v>257</v>
      </c>
    </row>
    <row r="1076" spans="1:12">
      <c r="A1076" t="s">
        <v>96</v>
      </c>
      <c r="B1076" t="s">
        <v>92</v>
      </c>
      <c r="C1076" t="s">
        <v>73</v>
      </c>
      <c r="D1076" t="str">
        <f t="shared" si="16"/>
        <v>Commercial and public servicesIndustrial waste</v>
      </c>
      <c r="E1076" t="s">
        <v>140</v>
      </c>
      <c r="F1076" t="s">
        <v>141</v>
      </c>
      <c r="L1076" t="s">
        <v>258</v>
      </c>
    </row>
    <row r="1077" spans="1:12">
      <c r="A1077" t="s">
        <v>96</v>
      </c>
      <c r="B1077" t="s">
        <v>92</v>
      </c>
      <c r="C1077" t="s">
        <v>46</v>
      </c>
      <c r="D1077" t="str">
        <f t="shared" si="16"/>
        <v>Commercial and public servicesMunicipal waste (non-renewable)</v>
      </c>
      <c r="L1077" t="s">
        <v>258</v>
      </c>
    </row>
    <row r="1078" spans="1:12">
      <c r="A1078" t="s">
        <v>96</v>
      </c>
      <c r="B1078" t="s">
        <v>92</v>
      </c>
      <c r="C1078" t="s">
        <v>46</v>
      </c>
      <c r="D1078" t="str">
        <f t="shared" si="16"/>
        <v>Commercial and public servicesMunicipal waste (non-renewable)</v>
      </c>
      <c r="L1078" t="s">
        <v>259</v>
      </c>
    </row>
    <row r="1079" spans="1:12">
      <c r="A1079" t="s">
        <v>96</v>
      </c>
      <c r="B1079" t="s">
        <v>92</v>
      </c>
      <c r="C1079" t="s">
        <v>46</v>
      </c>
      <c r="D1079" t="str">
        <f t="shared" si="16"/>
        <v>Commercial and public servicesMunicipal waste (non-renewable)</v>
      </c>
      <c r="E1079" t="s">
        <v>140</v>
      </c>
      <c r="F1079" t="s">
        <v>141</v>
      </c>
      <c r="L1079" t="s">
        <v>259</v>
      </c>
    </row>
    <row r="1080" spans="1:12">
      <c r="A1080" t="s">
        <v>96</v>
      </c>
      <c r="B1080" t="s">
        <v>92</v>
      </c>
      <c r="C1080" t="s">
        <v>46</v>
      </c>
      <c r="D1080" t="str">
        <f t="shared" si="16"/>
        <v>Commercial and public servicesMunicipal waste (non-renewable)</v>
      </c>
      <c r="E1080" t="s">
        <v>140</v>
      </c>
      <c r="F1080" t="s">
        <v>141</v>
      </c>
      <c r="L1080" t="s">
        <v>260</v>
      </c>
    </row>
    <row r="1081" spans="1:12">
      <c r="A1081" t="s">
        <v>96</v>
      </c>
      <c r="B1081" t="s">
        <v>92</v>
      </c>
      <c r="C1081" t="s">
        <v>46</v>
      </c>
      <c r="D1081" t="str">
        <f t="shared" si="16"/>
        <v>Commercial and public servicesMunicipal waste (non-renewable)</v>
      </c>
      <c r="E1081" t="s">
        <v>140</v>
      </c>
      <c r="F1081" t="s">
        <v>141</v>
      </c>
      <c r="L1081" t="s">
        <v>260</v>
      </c>
    </row>
    <row r="1082" spans="1:12">
      <c r="A1082" t="s">
        <v>96</v>
      </c>
      <c r="B1082" t="s">
        <v>92</v>
      </c>
      <c r="C1082" t="s">
        <v>47</v>
      </c>
      <c r="D1082" t="str">
        <f t="shared" si="16"/>
        <v>Commercial and public servicesMunicipal waste (renewable)</v>
      </c>
      <c r="L1082" t="s">
        <v>261</v>
      </c>
    </row>
    <row r="1083" spans="1:12">
      <c r="A1083" t="s">
        <v>96</v>
      </c>
      <c r="B1083" t="s">
        <v>92</v>
      </c>
      <c r="C1083" t="s">
        <v>47</v>
      </c>
      <c r="D1083" t="str">
        <f t="shared" si="16"/>
        <v>Commercial and public servicesMunicipal waste (renewable)</v>
      </c>
      <c r="L1083" t="s">
        <v>261</v>
      </c>
    </row>
    <row r="1084" spans="1:12">
      <c r="A1084" t="s">
        <v>96</v>
      </c>
      <c r="B1084" t="s">
        <v>92</v>
      </c>
      <c r="C1084" t="s">
        <v>47</v>
      </c>
      <c r="D1084" t="str">
        <f t="shared" si="16"/>
        <v>Commercial and public servicesMunicipal waste (renewable)</v>
      </c>
      <c r="E1084" t="s">
        <v>140</v>
      </c>
      <c r="F1084" t="s">
        <v>141</v>
      </c>
      <c r="L1084" t="s">
        <v>262</v>
      </c>
    </row>
    <row r="1085" spans="1:12">
      <c r="A1085" t="s">
        <v>96</v>
      </c>
      <c r="B1085" t="s">
        <v>92</v>
      </c>
      <c r="C1085" t="s">
        <v>47</v>
      </c>
      <c r="D1085" t="str">
        <f t="shared" si="16"/>
        <v>Commercial and public servicesMunicipal waste (renewable)</v>
      </c>
      <c r="E1085" t="s">
        <v>140</v>
      </c>
      <c r="F1085" t="s">
        <v>141</v>
      </c>
      <c r="L1085" t="s">
        <v>262</v>
      </c>
    </row>
    <row r="1086" spans="1:12">
      <c r="A1086" t="s">
        <v>96</v>
      </c>
      <c r="B1086" t="s">
        <v>92</v>
      </c>
      <c r="C1086" t="s">
        <v>47</v>
      </c>
      <c r="D1086" t="str">
        <f t="shared" si="16"/>
        <v>Commercial and public servicesMunicipal waste (renewable)</v>
      </c>
      <c r="E1086" t="s">
        <v>140</v>
      </c>
      <c r="F1086" t="s">
        <v>141</v>
      </c>
      <c r="L1086" t="s">
        <v>263</v>
      </c>
    </row>
    <row r="1087" spans="1:12">
      <c r="A1087" t="s">
        <v>96</v>
      </c>
      <c r="B1087" t="s">
        <v>92</v>
      </c>
      <c r="C1087" t="s">
        <v>34</v>
      </c>
      <c r="D1087" t="str">
        <f t="shared" si="16"/>
        <v>Commercial and public servicesBiogases</v>
      </c>
      <c r="L1087" t="s">
        <v>263</v>
      </c>
    </row>
    <row r="1088" spans="1:12">
      <c r="A1088" t="s">
        <v>96</v>
      </c>
      <c r="B1088" t="s">
        <v>92</v>
      </c>
      <c r="C1088" t="s">
        <v>34</v>
      </c>
      <c r="D1088" t="str">
        <f t="shared" si="16"/>
        <v>Commercial and public servicesBiogases</v>
      </c>
      <c r="L1088" t="s">
        <v>264</v>
      </c>
    </row>
    <row r="1089" spans="1:12">
      <c r="A1089" t="s">
        <v>96</v>
      </c>
      <c r="B1089" t="s">
        <v>92</v>
      </c>
      <c r="C1089" t="s">
        <v>34</v>
      </c>
      <c r="D1089" t="str">
        <f t="shared" si="16"/>
        <v>Commercial and public servicesBiogases</v>
      </c>
      <c r="E1089" t="s">
        <v>140</v>
      </c>
      <c r="F1089" t="s">
        <v>141</v>
      </c>
      <c r="L1089" t="s">
        <v>264</v>
      </c>
    </row>
    <row r="1090" spans="1:12">
      <c r="A1090" t="s">
        <v>96</v>
      </c>
      <c r="B1090" t="s">
        <v>92</v>
      </c>
      <c r="C1090" t="s">
        <v>34</v>
      </c>
      <c r="D1090" t="str">
        <f t="shared" si="16"/>
        <v>Commercial and public servicesBiogases</v>
      </c>
      <c r="E1090" t="s">
        <v>140</v>
      </c>
      <c r="F1090" t="s">
        <v>141</v>
      </c>
      <c r="L1090" t="s">
        <v>265</v>
      </c>
    </row>
    <row r="1091" spans="1:12">
      <c r="A1091" t="s">
        <v>96</v>
      </c>
      <c r="B1091" t="s">
        <v>92</v>
      </c>
      <c r="C1091" t="s">
        <v>34</v>
      </c>
      <c r="D1091" t="str">
        <f t="shared" ref="D1091:D1154" si="17">B1091&amp;C1091</f>
        <v>Commercial and public servicesBiogases</v>
      </c>
      <c r="E1091" t="s">
        <v>140</v>
      </c>
      <c r="F1091" t="s">
        <v>141</v>
      </c>
      <c r="L1091" t="s">
        <v>265</v>
      </c>
    </row>
    <row r="1092" spans="1:12">
      <c r="A1092" t="s">
        <v>96</v>
      </c>
      <c r="B1092" t="s">
        <v>92</v>
      </c>
      <c r="C1092" t="s">
        <v>21</v>
      </c>
      <c r="D1092" t="str">
        <f t="shared" si="17"/>
        <v>Commercial and public servicesNatural gas</v>
      </c>
      <c r="L1092" t="s">
        <v>266</v>
      </c>
    </row>
    <row r="1093" spans="1:12">
      <c r="A1093" t="s">
        <v>96</v>
      </c>
      <c r="B1093" t="s">
        <v>92</v>
      </c>
      <c r="C1093" t="s">
        <v>21</v>
      </c>
      <c r="D1093" t="str">
        <f t="shared" si="17"/>
        <v>Commercial and public servicesNatural gas</v>
      </c>
      <c r="L1093" t="s">
        <v>266</v>
      </c>
    </row>
    <row r="1094" spans="1:12">
      <c r="A1094" t="s">
        <v>96</v>
      </c>
      <c r="B1094" t="s">
        <v>92</v>
      </c>
      <c r="C1094" t="s">
        <v>21</v>
      </c>
      <c r="D1094" t="str">
        <f t="shared" si="17"/>
        <v>Commercial and public servicesNatural gas</v>
      </c>
      <c r="E1094" t="s">
        <v>140</v>
      </c>
      <c r="F1094" t="s">
        <v>141</v>
      </c>
      <c r="L1094" t="s">
        <v>267</v>
      </c>
    </row>
    <row r="1095" spans="1:12">
      <c r="A1095" t="s">
        <v>96</v>
      </c>
      <c r="B1095" t="s">
        <v>92</v>
      </c>
      <c r="C1095" t="s">
        <v>21</v>
      </c>
      <c r="D1095" t="str">
        <f t="shared" si="17"/>
        <v>Commercial and public servicesNatural gas</v>
      </c>
      <c r="E1095" t="s">
        <v>140</v>
      </c>
      <c r="F1095" t="s">
        <v>141</v>
      </c>
      <c r="L1095" t="s">
        <v>267</v>
      </c>
    </row>
    <row r="1096" spans="1:12">
      <c r="A1096" t="s">
        <v>96</v>
      </c>
      <c r="B1096" t="s">
        <v>92</v>
      </c>
      <c r="C1096" t="s">
        <v>21</v>
      </c>
      <c r="D1096" t="str">
        <f t="shared" si="17"/>
        <v>Commercial and public servicesNatural gas</v>
      </c>
      <c r="E1096" t="s">
        <v>140</v>
      </c>
      <c r="F1096" t="s">
        <v>141</v>
      </c>
      <c r="L1096" t="s">
        <v>268</v>
      </c>
    </row>
    <row r="1097" spans="1:12">
      <c r="A1097" t="s">
        <v>96</v>
      </c>
      <c r="B1097" t="s">
        <v>92</v>
      </c>
      <c r="C1097" t="s">
        <v>32</v>
      </c>
      <c r="D1097" t="str">
        <f t="shared" si="17"/>
        <v>Commercial and public servicesGas works gas</v>
      </c>
      <c r="L1097" t="s">
        <v>268</v>
      </c>
    </row>
    <row r="1098" spans="1:12">
      <c r="A1098" t="s">
        <v>96</v>
      </c>
      <c r="B1098" t="s">
        <v>92</v>
      </c>
      <c r="C1098" t="s">
        <v>32</v>
      </c>
      <c r="D1098" t="str">
        <f t="shared" si="17"/>
        <v>Commercial and public servicesGas works gas</v>
      </c>
      <c r="L1098" t="s">
        <v>269</v>
      </c>
    </row>
    <row r="1099" spans="1:12">
      <c r="A1099" t="s">
        <v>96</v>
      </c>
      <c r="B1099" t="s">
        <v>92</v>
      </c>
      <c r="C1099" t="s">
        <v>32</v>
      </c>
      <c r="D1099" t="str">
        <f t="shared" si="17"/>
        <v>Commercial and public servicesGas works gas</v>
      </c>
      <c r="E1099" t="s">
        <v>140</v>
      </c>
      <c r="F1099" t="s">
        <v>141</v>
      </c>
      <c r="L1099" t="s">
        <v>269</v>
      </c>
    </row>
    <row r="1100" spans="1:12">
      <c r="A1100" t="s">
        <v>96</v>
      </c>
      <c r="B1100" t="s">
        <v>92</v>
      </c>
      <c r="C1100" t="s">
        <v>32</v>
      </c>
      <c r="D1100" t="str">
        <f t="shared" si="17"/>
        <v>Commercial and public servicesGas works gas</v>
      </c>
      <c r="E1100" t="s">
        <v>140</v>
      </c>
      <c r="F1100" t="s">
        <v>141</v>
      </c>
      <c r="L1100" t="s">
        <v>270</v>
      </c>
    </row>
    <row r="1101" spans="1:12">
      <c r="A1101" t="s">
        <v>96</v>
      </c>
      <c r="B1101" t="s">
        <v>92</v>
      </c>
      <c r="C1101" t="s">
        <v>32</v>
      </c>
      <c r="D1101" t="str">
        <f t="shared" si="17"/>
        <v>Commercial and public servicesGas works gas</v>
      </c>
      <c r="E1101" t="s">
        <v>140</v>
      </c>
      <c r="F1101" t="s">
        <v>141</v>
      </c>
      <c r="L1101" t="s">
        <v>270</v>
      </c>
    </row>
    <row r="1102" spans="1:12">
      <c r="A1102" t="s">
        <v>96</v>
      </c>
      <c r="B1102" t="s">
        <v>92</v>
      </c>
      <c r="C1102" t="s">
        <v>61</v>
      </c>
      <c r="D1102" t="str">
        <f t="shared" si="17"/>
        <v>Commercial and public servicesOther kerosene</v>
      </c>
      <c r="L1102" t="s">
        <v>271</v>
      </c>
    </row>
    <row r="1103" spans="1:12">
      <c r="A1103" t="s">
        <v>96</v>
      </c>
      <c r="B1103" t="s">
        <v>92</v>
      </c>
      <c r="C1103" t="s">
        <v>61</v>
      </c>
      <c r="D1103" t="str">
        <f t="shared" si="17"/>
        <v>Commercial and public servicesOther kerosene</v>
      </c>
      <c r="L1103" t="s">
        <v>271</v>
      </c>
    </row>
    <row r="1104" spans="1:12">
      <c r="A1104" t="s">
        <v>96</v>
      </c>
      <c r="B1104" t="s">
        <v>92</v>
      </c>
      <c r="C1104" t="s">
        <v>61</v>
      </c>
      <c r="D1104" t="str">
        <f t="shared" si="17"/>
        <v>Commercial and public servicesOther kerosene</v>
      </c>
      <c r="E1104" t="s">
        <v>140</v>
      </c>
      <c r="F1104" t="s">
        <v>141</v>
      </c>
      <c r="L1104" t="s">
        <v>272</v>
      </c>
    </row>
    <row r="1105" spans="1:12">
      <c r="A1105" t="s">
        <v>96</v>
      </c>
      <c r="B1105" t="s">
        <v>92</v>
      </c>
      <c r="C1105" t="s">
        <v>61</v>
      </c>
      <c r="D1105" t="str">
        <f t="shared" si="17"/>
        <v>Commercial and public servicesOther kerosene</v>
      </c>
      <c r="E1105" t="s">
        <v>140</v>
      </c>
      <c r="F1105" t="s">
        <v>141</v>
      </c>
      <c r="L1105" t="s">
        <v>272</v>
      </c>
    </row>
    <row r="1106" spans="1:12">
      <c r="A1106" t="s">
        <v>96</v>
      </c>
      <c r="B1106" t="s">
        <v>92</v>
      </c>
      <c r="C1106" t="s">
        <v>61</v>
      </c>
      <c r="D1106" t="str">
        <f t="shared" si="17"/>
        <v>Commercial and public servicesOther kerosene</v>
      </c>
      <c r="E1106" t="s">
        <v>140</v>
      </c>
      <c r="F1106" t="s">
        <v>141</v>
      </c>
      <c r="L1106" t="s">
        <v>273</v>
      </c>
    </row>
    <row r="1107" spans="1:12">
      <c r="A1107" t="s">
        <v>96</v>
      </c>
      <c r="B1107" t="s">
        <v>92</v>
      </c>
      <c r="C1107" t="s">
        <v>19</v>
      </c>
      <c r="D1107" t="str">
        <f t="shared" si="17"/>
        <v>Commercial and public servicesGas/diesel oil excl. biofuels</v>
      </c>
      <c r="L1107" t="s">
        <v>273</v>
      </c>
    </row>
    <row r="1108" spans="1:12">
      <c r="A1108" t="s">
        <v>96</v>
      </c>
      <c r="B1108" t="s">
        <v>92</v>
      </c>
      <c r="C1108" t="s">
        <v>19</v>
      </c>
      <c r="D1108" t="str">
        <f t="shared" si="17"/>
        <v>Commercial and public servicesGas/diesel oil excl. biofuels</v>
      </c>
      <c r="L1108" t="s">
        <v>274</v>
      </c>
    </row>
    <row r="1109" spans="1:12">
      <c r="A1109" t="s">
        <v>96</v>
      </c>
      <c r="B1109" t="s">
        <v>92</v>
      </c>
      <c r="C1109" t="s">
        <v>19</v>
      </c>
      <c r="D1109" t="str">
        <f t="shared" si="17"/>
        <v>Commercial and public servicesGas/diesel oil excl. biofuels</v>
      </c>
      <c r="E1109" t="s">
        <v>140</v>
      </c>
      <c r="F1109" t="s">
        <v>141</v>
      </c>
      <c r="L1109" t="s">
        <v>274</v>
      </c>
    </row>
    <row r="1110" spans="1:12">
      <c r="A1110" t="s">
        <v>96</v>
      </c>
      <c r="B1110" t="s">
        <v>92</v>
      </c>
      <c r="C1110" t="s">
        <v>19</v>
      </c>
      <c r="D1110" t="str">
        <f t="shared" si="17"/>
        <v>Commercial and public servicesGas/diesel oil excl. biofuels</v>
      </c>
      <c r="E1110" t="s">
        <v>140</v>
      </c>
      <c r="F1110" t="s">
        <v>141</v>
      </c>
      <c r="L1110" t="s">
        <v>275</v>
      </c>
    </row>
    <row r="1111" spans="1:12">
      <c r="A1111" t="s">
        <v>96</v>
      </c>
      <c r="B1111" t="s">
        <v>92</v>
      </c>
      <c r="C1111" t="s">
        <v>19</v>
      </c>
      <c r="D1111" t="str">
        <f t="shared" si="17"/>
        <v>Commercial and public servicesGas/diesel oil excl. biofuels</v>
      </c>
      <c r="E1111" t="s">
        <v>140</v>
      </c>
      <c r="F1111" t="s">
        <v>141</v>
      </c>
      <c r="L1111" t="s">
        <v>275</v>
      </c>
    </row>
    <row r="1112" spans="1:12">
      <c r="A1112" t="s">
        <v>96</v>
      </c>
      <c r="B1112" t="s">
        <v>92</v>
      </c>
      <c r="C1112" t="s">
        <v>40</v>
      </c>
      <c r="D1112" t="str">
        <f t="shared" si="17"/>
        <v>Commercial and public servicesLiquefied petroleum gases (LPG)</v>
      </c>
      <c r="L1112" t="s">
        <v>276</v>
      </c>
    </row>
    <row r="1113" spans="1:12">
      <c r="A1113" t="s">
        <v>96</v>
      </c>
      <c r="B1113" t="s">
        <v>92</v>
      </c>
      <c r="C1113" t="s">
        <v>40</v>
      </c>
      <c r="D1113" t="str">
        <f t="shared" si="17"/>
        <v>Commercial and public servicesLiquefied petroleum gases (LPG)</v>
      </c>
      <c r="L1113" t="s">
        <v>276</v>
      </c>
    </row>
    <row r="1114" spans="1:12">
      <c r="A1114" t="s">
        <v>96</v>
      </c>
      <c r="B1114" t="s">
        <v>92</v>
      </c>
      <c r="C1114" t="s">
        <v>40</v>
      </c>
      <c r="D1114" t="str">
        <f t="shared" si="17"/>
        <v>Commercial and public servicesLiquefied petroleum gases (LPG)</v>
      </c>
      <c r="E1114" t="s">
        <v>140</v>
      </c>
      <c r="F1114" t="s">
        <v>141</v>
      </c>
      <c r="L1114" t="s">
        <v>277</v>
      </c>
    </row>
    <row r="1115" spans="1:12">
      <c r="A1115" t="s">
        <v>96</v>
      </c>
      <c r="B1115" t="s">
        <v>92</v>
      </c>
      <c r="C1115" t="s">
        <v>40</v>
      </c>
      <c r="D1115" t="str">
        <f t="shared" si="17"/>
        <v>Commercial and public servicesLiquefied petroleum gases (LPG)</v>
      </c>
      <c r="E1115" t="s">
        <v>140</v>
      </c>
      <c r="F1115" t="s">
        <v>141</v>
      </c>
      <c r="L1115" t="s">
        <v>277</v>
      </c>
    </row>
    <row r="1116" spans="1:12">
      <c r="A1116" t="s">
        <v>96</v>
      </c>
      <c r="B1116" t="s">
        <v>92</v>
      </c>
      <c r="C1116" t="s">
        <v>40</v>
      </c>
      <c r="D1116" t="str">
        <f t="shared" si="17"/>
        <v>Commercial and public servicesLiquefied petroleum gases (LPG)</v>
      </c>
      <c r="E1116" t="s">
        <v>140</v>
      </c>
      <c r="F1116" t="s">
        <v>141</v>
      </c>
      <c r="L1116" t="s">
        <v>278</v>
      </c>
    </row>
    <row r="1117" spans="1:12">
      <c r="A1117" t="s">
        <v>96</v>
      </c>
      <c r="B1117" t="s">
        <v>92</v>
      </c>
      <c r="C1117" t="s">
        <v>18</v>
      </c>
      <c r="D1117" t="str">
        <f t="shared" si="17"/>
        <v>Commercial and public servicesFuel oil</v>
      </c>
      <c r="L1117" t="s">
        <v>278</v>
      </c>
    </row>
    <row r="1118" spans="1:12">
      <c r="A1118" t="s">
        <v>96</v>
      </c>
      <c r="B1118" t="s">
        <v>92</v>
      </c>
      <c r="C1118" t="s">
        <v>18</v>
      </c>
      <c r="D1118" t="str">
        <f t="shared" si="17"/>
        <v>Commercial and public servicesFuel oil</v>
      </c>
      <c r="L1118" t="s">
        <v>279</v>
      </c>
    </row>
    <row r="1119" spans="1:12">
      <c r="A1119" t="s">
        <v>96</v>
      </c>
      <c r="B1119" t="s">
        <v>92</v>
      </c>
      <c r="C1119" t="s">
        <v>18</v>
      </c>
      <c r="D1119" t="str">
        <f t="shared" si="17"/>
        <v>Commercial and public servicesFuel oil</v>
      </c>
      <c r="E1119" t="s">
        <v>140</v>
      </c>
      <c r="F1119" t="s">
        <v>141</v>
      </c>
      <c r="L1119" t="s">
        <v>279</v>
      </c>
    </row>
    <row r="1120" spans="1:12">
      <c r="A1120" t="s">
        <v>96</v>
      </c>
      <c r="B1120" t="s">
        <v>92</v>
      </c>
      <c r="C1120" t="s">
        <v>18</v>
      </c>
      <c r="D1120" t="str">
        <f t="shared" si="17"/>
        <v>Commercial and public servicesFuel oil</v>
      </c>
      <c r="E1120" t="s">
        <v>140</v>
      </c>
      <c r="F1120" t="s">
        <v>141</v>
      </c>
      <c r="L1120" t="s">
        <v>280</v>
      </c>
    </row>
    <row r="1121" spans="1:12">
      <c r="A1121" t="s">
        <v>96</v>
      </c>
      <c r="B1121" t="s">
        <v>92</v>
      </c>
      <c r="C1121" t="s">
        <v>18</v>
      </c>
      <c r="D1121" t="str">
        <f t="shared" si="17"/>
        <v>Commercial and public servicesFuel oil</v>
      </c>
      <c r="E1121" t="s">
        <v>140</v>
      </c>
      <c r="F1121" t="s">
        <v>141</v>
      </c>
      <c r="L1121" t="s">
        <v>280</v>
      </c>
    </row>
    <row r="1122" spans="1:12">
      <c r="A1122" t="s">
        <v>96</v>
      </c>
      <c r="B1122" t="s">
        <v>92</v>
      </c>
      <c r="C1122" t="s">
        <v>62</v>
      </c>
      <c r="D1122" t="str">
        <f t="shared" si="17"/>
        <v>Commercial and public servicesGeothermal</v>
      </c>
      <c r="L1122" t="s">
        <v>281</v>
      </c>
    </row>
    <row r="1123" spans="1:12">
      <c r="A1123" t="s">
        <v>96</v>
      </c>
      <c r="B1123" t="s">
        <v>92</v>
      </c>
      <c r="C1123" t="s">
        <v>62</v>
      </c>
      <c r="D1123" t="str">
        <f t="shared" si="17"/>
        <v>Commercial and public servicesGeothermal</v>
      </c>
      <c r="L1123" t="s">
        <v>281</v>
      </c>
    </row>
    <row r="1124" spans="1:12">
      <c r="A1124" t="s">
        <v>96</v>
      </c>
      <c r="B1124" t="s">
        <v>92</v>
      </c>
      <c r="C1124" t="s">
        <v>62</v>
      </c>
      <c r="D1124" t="str">
        <f t="shared" si="17"/>
        <v>Commercial and public servicesGeothermal</v>
      </c>
      <c r="E1124" t="s">
        <v>140</v>
      </c>
      <c r="F1124" t="s">
        <v>141</v>
      </c>
      <c r="L1124" t="s">
        <v>282</v>
      </c>
    </row>
    <row r="1125" spans="1:12">
      <c r="A1125" t="s">
        <v>96</v>
      </c>
      <c r="B1125" t="s">
        <v>92</v>
      </c>
      <c r="C1125" t="s">
        <v>62</v>
      </c>
      <c r="D1125" t="str">
        <f t="shared" si="17"/>
        <v>Commercial and public servicesGeothermal</v>
      </c>
      <c r="E1125" t="s">
        <v>140</v>
      </c>
      <c r="F1125" t="s">
        <v>141</v>
      </c>
      <c r="L1125" t="s">
        <v>282</v>
      </c>
    </row>
    <row r="1126" spans="1:12">
      <c r="A1126" t="s">
        <v>96</v>
      </c>
      <c r="B1126" t="s">
        <v>92</v>
      </c>
      <c r="C1126" t="s">
        <v>62</v>
      </c>
      <c r="D1126" t="str">
        <f t="shared" si="17"/>
        <v>Commercial and public servicesGeothermal</v>
      </c>
      <c r="E1126" t="s">
        <v>140</v>
      </c>
      <c r="F1126" t="s">
        <v>141</v>
      </c>
      <c r="L1126" t="s">
        <v>283</v>
      </c>
    </row>
    <row r="1127" spans="1:12">
      <c r="A1127" t="s">
        <v>96</v>
      </c>
      <c r="B1127" t="s">
        <v>92</v>
      </c>
      <c r="C1127" t="s">
        <v>17</v>
      </c>
      <c r="D1127" t="str">
        <f t="shared" si="17"/>
        <v>Commercial and public servicesElectricity</v>
      </c>
      <c r="L1127" t="s">
        <v>283</v>
      </c>
    </row>
    <row r="1128" spans="1:12">
      <c r="A1128" t="s">
        <v>96</v>
      </c>
      <c r="B1128" t="s">
        <v>92</v>
      </c>
      <c r="C1128" t="s">
        <v>17</v>
      </c>
      <c r="D1128" t="str">
        <f t="shared" si="17"/>
        <v>Commercial and public servicesElectricity</v>
      </c>
      <c r="L1128" t="s">
        <v>284</v>
      </c>
    </row>
    <row r="1129" spans="1:12">
      <c r="A1129" t="s">
        <v>96</v>
      </c>
      <c r="B1129" t="s">
        <v>92</v>
      </c>
      <c r="C1129" t="s">
        <v>17</v>
      </c>
      <c r="D1129" t="str">
        <f t="shared" si="17"/>
        <v>Commercial and public servicesElectricity</v>
      </c>
      <c r="E1129" t="s">
        <v>101</v>
      </c>
      <c r="F1129" t="s">
        <v>102</v>
      </c>
      <c r="L1129" t="s">
        <v>284</v>
      </c>
    </row>
    <row r="1130" spans="1:12">
      <c r="A1130" t="s">
        <v>96</v>
      </c>
      <c r="B1130" t="s">
        <v>92</v>
      </c>
      <c r="C1130" t="s">
        <v>17</v>
      </c>
      <c r="D1130" t="str">
        <f t="shared" si="17"/>
        <v>Commercial and public servicesElectricity</v>
      </c>
      <c r="E1130" t="s">
        <v>101</v>
      </c>
      <c r="F1130" t="s">
        <v>102</v>
      </c>
      <c r="L1130" t="s">
        <v>285</v>
      </c>
    </row>
    <row r="1131" spans="1:12">
      <c r="A1131" t="s">
        <v>96</v>
      </c>
      <c r="B1131" t="s">
        <v>92</v>
      </c>
      <c r="C1131" t="s">
        <v>17</v>
      </c>
      <c r="D1131" t="str">
        <f t="shared" si="17"/>
        <v>Commercial and public servicesElectricity</v>
      </c>
      <c r="E1131" t="s">
        <v>101</v>
      </c>
      <c r="F1131" t="s">
        <v>102</v>
      </c>
      <c r="L1131" t="s">
        <v>285</v>
      </c>
    </row>
    <row r="1132" spans="1:12">
      <c r="A1132" t="s">
        <v>96</v>
      </c>
      <c r="B1132" t="s">
        <v>92</v>
      </c>
      <c r="C1132" t="s">
        <v>17</v>
      </c>
      <c r="D1132" t="str">
        <f t="shared" si="17"/>
        <v>Commercial and public servicesElectricity</v>
      </c>
      <c r="E1132" t="s">
        <v>103</v>
      </c>
      <c r="F1132" t="s">
        <v>104</v>
      </c>
      <c r="L1132" t="s">
        <v>286</v>
      </c>
    </row>
    <row r="1133" spans="1:12">
      <c r="A1133" t="s">
        <v>96</v>
      </c>
      <c r="B1133" t="s">
        <v>92</v>
      </c>
      <c r="C1133" t="s">
        <v>17</v>
      </c>
      <c r="D1133" t="str">
        <f t="shared" si="17"/>
        <v>Commercial and public servicesElectricity</v>
      </c>
      <c r="E1133" t="s">
        <v>103</v>
      </c>
      <c r="F1133" t="s">
        <v>104</v>
      </c>
      <c r="L1133" t="s">
        <v>286</v>
      </c>
    </row>
    <row r="1134" spans="1:12">
      <c r="A1134" t="s">
        <v>96</v>
      </c>
      <c r="B1134" t="s">
        <v>92</v>
      </c>
      <c r="C1134" t="s">
        <v>17</v>
      </c>
      <c r="D1134" t="str">
        <f t="shared" si="17"/>
        <v>Commercial and public servicesElectricity</v>
      </c>
      <c r="E1134" t="s">
        <v>103</v>
      </c>
      <c r="F1134" t="s">
        <v>104</v>
      </c>
      <c r="L1134" t="s">
        <v>287</v>
      </c>
    </row>
    <row r="1135" spans="1:12">
      <c r="A1135" t="s">
        <v>96</v>
      </c>
      <c r="B1135" t="s">
        <v>92</v>
      </c>
      <c r="C1135" t="s">
        <v>17</v>
      </c>
      <c r="D1135" t="str">
        <f t="shared" si="17"/>
        <v>Commercial and public servicesElectricity</v>
      </c>
      <c r="E1135" t="s">
        <v>105</v>
      </c>
      <c r="F1135" t="s">
        <v>106</v>
      </c>
      <c r="L1135" t="s">
        <v>287</v>
      </c>
    </row>
    <row r="1136" spans="1:12">
      <c r="A1136" t="s">
        <v>96</v>
      </c>
      <c r="B1136" t="s">
        <v>92</v>
      </c>
      <c r="C1136" t="s">
        <v>17</v>
      </c>
      <c r="D1136" t="str">
        <f t="shared" si="17"/>
        <v>Commercial and public servicesElectricity</v>
      </c>
      <c r="E1136" t="s">
        <v>105</v>
      </c>
      <c r="F1136" t="s">
        <v>106</v>
      </c>
      <c r="L1136" t="s">
        <v>288</v>
      </c>
    </row>
    <row r="1137" spans="1:12">
      <c r="A1137" t="s">
        <v>96</v>
      </c>
      <c r="B1137" t="s">
        <v>92</v>
      </c>
      <c r="C1137" t="s">
        <v>17</v>
      </c>
      <c r="D1137" t="str">
        <f t="shared" si="17"/>
        <v>Commercial and public servicesElectricity</v>
      </c>
      <c r="E1137" t="s">
        <v>105</v>
      </c>
      <c r="F1137" t="s">
        <v>106</v>
      </c>
      <c r="L1137" t="s">
        <v>288</v>
      </c>
    </row>
    <row r="1138" spans="1:12">
      <c r="A1138" t="s">
        <v>96</v>
      </c>
      <c r="B1138" t="s">
        <v>92</v>
      </c>
      <c r="C1138" t="s">
        <v>45</v>
      </c>
      <c r="D1138" t="str">
        <f t="shared" si="17"/>
        <v>Commercial and public servicesHeat</v>
      </c>
      <c r="L1138" t="s">
        <v>289</v>
      </c>
    </row>
    <row r="1139" spans="1:12">
      <c r="A1139" t="s">
        <v>96</v>
      </c>
      <c r="B1139" t="s">
        <v>92</v>
      </c>
      <c r="C1139" t="s">
        <v>45</v>
      </c>
      <c r="D1139" t="str">
        <f t="shared" si="17"/>
        <v>Commercial and public servicesHeat</v>
      </c>
      <c r="L1139" t="s">
        <v>289</v>
      </c>
    </row>
    <row r="1140" spans="1:12">
      <c r="A1140" t="s">
        <v>96</v>
      </c>
      <c r="B1140" t="s">
        <v>92</v>
      </c>
      <c r="C1140" t="s">
        <v>45</v>
      </c>
      <c r="D1140" t="str">
        <f t="shared" si="17"/>
        <v>Commercial and public servicesHeat</v>
      </c>
      <c r="E1140" t="s">
        <v>140</v>
      </c>
      <c r="F1140" t="s">
        <v>141</v>
      </c>
      <c r="L1140" t="s">
        <v>290</v>
      </c>
    </row>
    <row r="1141" spans="1:12">
      <c r="A1141" t="s">
        <v>96</v>
      </c>
      <c r="B1141" t="s">
        <v>92</v>
      </c>
      <c r="C1141" t="s">
        <v>45</v>
      </c>
      <c r="D1141" t="str">
        <f t="shared" si="17"/>
        <v>Commercial and public servicesHeat</v>
      </c>
      <c r="E1141" t="s">
        <v>140</v>
      </c>
      <c r="F1141" t="s">
        <v>141</v>
      </c>
      <c r="L1141" t="s">
        <v>290</v>
      </c>
    </row>
    <row r="1142" spans="1:12">
      <c r="A1142" t="s">
        <v>96</v>
      </c>
      <c r="B1142" t="s">
        <v>92</v>
      </c>
      <c r="C1142" t="s">
        <v>45</v>
      </c>
      <c r="D1142" t="str">
        <f t="shared" si="17"/>
        <v>Commercial and public servicesHeat</v>
      </c>
      <c r="E1142" t="s">
        <v>140</v>
      </c>
      <c r="F1142" t="s">
        <v>141</v>
      </c>
      <c r="L1142" t="s">
        <v>291</v>
      </c>
    </row>
    <row r="1143" spans="1:12">
      <c r="A1143" t="s">
        <v>96</v>
      </c>
      <c r="B1143" t="s">
        <v>94</v>
      </c>
      <c r="C1143" t="s">
        <v>20</v>
      </c>
      <c r="D1143" t="str">
        <f t="shared" si="17"/>
        <v>Agriculture/forestryHard coal (if no detail)</v>
      </c>
      <c r="L1143" t="s">
        <v>291</v>
      </c>
    </row>
    <row r="1144" spans="1:12">
      <c r="A1144" t="s">
        <v>96</v>
      </c>
      <c r="B1144" t="s">
        <v>94</v>
      </c>
      <c r="C1144" t="s">
        <v>20</v>
      </c>
      <c r="D1144" t="str">
        <f t="shared" si="17"/>
        <v>Agriculture/forestryHard coal (if no detail)</v>
      </c>
      <c r="L1144" t="s">
        <v>292</v>
      </c>
    </row>
    <row r="1145" spans="1:12">
      <c r="A1145" t="s">
        <v>96</v>
      </c>
      <c r="B1145" t="s">
        <v>94</v>
      </c>
      <c r="C1145" t="s">
        <v>20</v>
      </c>
      <c r="D1145" t="str">
        <f t="shared" si="17"/>
        <v>Agriculture/forestryHard coal (if no detail)</v>
      </c>
      <c r="E1145" t="s">
        <v>113</v>
      </c>
      <c r="F1145" t="s">
        <v>114</v>
      </c>
      <c r="L1145" t="s">
        <v>292</v>
      </c>
    </row>
    <row r="1146" spans="1:12">
      <c r="A1146" t="s">
        <v>96</v>
      </c>
      <c r="B1146" t="s">
        <v>94</v>
      </c>
      <c r="C1146" t="s">
        <v>20</v>
      </c>
      <c r="D1146" t="str">
        <f t="shared" si="17"/>
        <v>Agriculture/forestryHard coal (if no detail)</v>
      </c>
      <c r="E1146" t="s">
        <v>113</v>
      </c>
      <c r="F1146" t="s">
        <v>114</v>
      </c>
      <c r="L1146" t="s">
        <v>293</v>
      </c>
    </row>
    <row r="1147" spans="1:12">
      <c r="A1147" t="s">
        <v>96</v>
      </c>
      <c r="B1147" t="s">
        <v>94</v>
      </c>
      <c r="C1147" t="s">
        <v>20</v>
      </c>
      <c r="D1147" t="str">
        <f t="shared" si="17"/>
        <v>Agriculture/forestryHard coal (if no detail)</v>
      </c>
      <c r="E1147" t="s">
        <v>113</v>
      </c>
      <c r="F1147" t="s">
        <v>114</v>
      </c>
      <c r="L1147" t="s">
        <v>293</v>
      </c>
    </row>
    <row r="1148" spans="1:12">
      <c r="A1148" t="s">
        <v>96</v>
      </c>
      <c r="B1148" t="s">
        <v>94</v>
      </c>
      <c r="C1148" t="s">
        <v>22</v>
      </c>
      <c r="D1148" t="str">
        <f t="shared" si="17"/>
        <v>Agriculture/forestryOther bituminous coal</v>
      </c>
      <c r="L1148" t="s">
        <v>294</v>
      </c>
    </row>
    <row r="1149" spans="1:12">
      <c r="A1149" t="s">
        <v>96</v>
      </c>
      <c r="B1149" t="s">
        <v>94</v>
      </c>
      <c r="C1149" t="s">
        <v>22</v>
      </c>
      <c r="D1149" t="str">
        <f t="shared" si="17"/>
        <v>Agriculture/forestryOther bituminous coal</v>
      </c>
      <c r="L1149" t="s">
        <v>294</v>
      </c>
    </row>
    <row r="1150" spans="1:12">
      <c r="A1150" t="s">
        <v>96</v>
      </c>
      <c r="B1150" t="s">
        <v>94</v>
      </c>
      <c r="C1150" t="s">
        <v>22</v>
      </c>
      <c r="D1150" t="str">
        <f t="shared" si="17"/>
        <v>Agriculture/forestryOther bituminous coal</v>
      </c>
      <c r="E1150" t="s">
        <v>113</v>
      </c>
      <c r="F1150" t="s">
        <v>114</v>
      </c>
      <c r="L1150" t="s">
        <v>295</v>
      </c>
    </row>
    <row r="1151" spans="1:12">
      <c r="A1151" t="s">
        <v>96</v>
      </c>
      <c r="B1151" t="s">
        <v>94</v>
      </c>
      <c r="C1151" t="s">
        <v>22</v>
      </c>
      <c r="D1151" t="str">
        <f t="shared" si="17"/>
        <v>Agriculture/forestryOther bituminous coal</v>
      </c>
      <c r="E1151" t="s">
        <v>113</v>
      </c>
      <c r="F1151" t="s">
        <v>114</v>
      </c>
      <c r="L1151" t="s">
        <v>295</v>
      </c>
    </row>
    <row r="1152" spans="1:12">
      <c r="A1152" t="s">
        <v>96</v>
      </c>
      <c r="B1152" t="s">
        <v>94</v>
      </c>
      <c r="C1152" t="s">
        <v>22</v>
      </c>
      <c r="D1152" t="str">
        <f t="shared" si="17"/>
        <v>Agriculture/forestryOther bituminous coal</v>
      </c>
      <c r="E1152" t="s">
        <v>113</v>
      </c>
      <c r="F1152" t="s">
        <v>114</v>
      </c>
      <c r="L1152" t="s">
        <v>296</v>
      </c>
    </row>
    <row r="1153" spans="1:12">
      <c r="A1153" t="s">
        <v>96</v>
      </c>
      <c r="B1153" t="s">
        <v>94</v>
      </c>
      <c r="C1153" t="s">
        <v>27</v>
      </c>
      <c r="D1153" t="str">
        <f t="shared" si="17"/>
        <v>Agriculture/forestryCoke oven coke</v>
      </c>
      <c r="L1153" t="s">
        <v>296</v>
      </c>
    </row>
    <row r="1154" spans="1:12">
      <c r="A1154" t="s">
        <v>96</v>
      </c>
      <c r="B1154" t="s">
        <v>94</v>
      </c>
      <c r="C1154" t="s">
        <v>27</v>
      </c>
      <c r="D1154" t="str">
        <f t="shared" si="17"/>
        <v>Agriculture/forestryCoke oven coke</v>
      </c>
      <c r="L1154" t="s">
        <v>297</v>
      </c>
    </row>
    <row r="1155" spans="1:12">
      <c r="A1155" t="s">
        <v>96</v>
      </c>
      <c r="B1155" t="s">
        <v>94</v>
      </c>
      <c r="C1155" t="s">
        <v>27</v>
      </c>
      <c r="D1155" t="str">
        <f t="shared" ref="D1155:D1218" si="18">B1155&amp;C1155</f>
        <v>Agriculture/forestryCoke oven coke</v>
      </c>
      <c r="E1155" t="s">
        <v>113</v>
      </c>
      <c r="F1155" t="s">
        <v>114</v>
      </c>
      <c r="L1155" t="s">
        <v>297</v>
      </c>
    </row>
    <row r="1156" spans="1:12">
      <c r="A1156" t="s">
        <v>96</v>
      </c>
      <c r="B1156" t="s">
        <v>94</v>
      </c>
      <c r="C1156" t="s">
        <v>27</v>
      </c>
      <c r="D1156" t="str">
        <f t="shared" si="18"/>
        <v>Agriculture/forestryCoke oven coke</v>
      </c>
      <c r="E1156" t="s">
        <v>113</v>
      </c>
      <c r="F1156" t="s">
        <v>114</v>
      </c>
      <c r="L1156" t="s">
        <v>298</v>
      </c>
    </row>
    <row r="1157" spans="1:12">
      <c r="A1157" t="s">
        <v>96</v>
      </c>
      <c r="B1157" t="s">
        <v>94</v>
      </c>
      <c r="C1157" t="s">
        <v>27</v>
      </c>
      <c r="D1157" t="str">
        <f t="shared" si="18"/>
        <v>Agriculture/forestryCoke oven coke</v>
      </c>
      <c r="E1157" t="s">
        <v>113</v>
      </c>
      <c r="F1157" t="s">
        <v>114</v>
      </c>
      <c r="L1157" t="s">
        <v>298</v>
      </c>
    </row>
    <row r="1158" spans="1:12">
      <c r="A1158" t="s">
        <v>96</v>
      </c>
      <c r="B1158" t="s">
        <v>94</v>
      </c>
      <c r="C1158" t="s">
        <v>36</v>
      </c>
      <c r="D1158" t="str">
        <f t="shared" si="18"/>
        <v>Agriculture/forestryPrimary solid biofuels</v>
      </c>
      <c r="L1158" t="s">
        <v>299</v>
      </c>
    </row>
    <row r="1159" spans="1:12">
      <c r="A1159" t="s">
        <v>96</v>
      </c>
      <c r="B1159" t="s">
        <v>94</v>
      </c>
      <c r="C1159" t="s">
        <v>36</v>
      </c>
      <c r="D1159" t="str">
        <f t="shared" si="18"/>
        <v>Agriculture/forestryPrimary solid biofuels</v>
      </c>
      <c r="L1159" t="s">
        <v>299</v>
      </c>
    </row>
    <row r="1160" spans="1:12">
      <c r="A1160" t="s">
        <v>96</v>
      </c>
      <c r="B1160" t="s">
        <v>94</v>
      </c>
      <c r="C1160" t="s">
        <v>36</v>
      </c>
      <c r="D1160" t="str">
        <f t="shared" si="18"/>
        <v>Agriculture/forestryPrimary solid biofuels</v>
      </c>
      <c r="E1160" t="s">
        <v>113</v>
      </c>
      <c r="F1160" t="s">
        <v>114</v>
      </c>
      <c r="L1160" t="s">
        <v>300</v>
      </c>
    </row>
    <row r="1161" spans="1:12">
      <c r="A1161" t="s">
        <v>96</v>
      </c>
      <c r="B1161" t="s">
        <v>94</v>
      </c>
      <c r="C1161" t="s">
        <v>36</v>
      </c>
      <c r="D1161" t="str">
        <f t="shared" si="18"/>
        <v>Agriculture/forestryPrimary solid biofuels</v>
      </c>
      <c r="E1161" t="s">
        <v>113</v>
      </c>
      <c r="F1161" t="s">
        <v>114</v>
      </c>
      <c r="L1161" t="s">
        <v>300</v>
      </c>
    </row>
    <row r="1162" spans="1:12">
      <c r="A1162" t="s">
        <v>96</v>
      </c>
      <c r="B1162" t="s">
        <v>94</v>
      </c>
      <c r="C1162" t="s">
        <v>36</v>
      </c>
      <c r="D1162" t="str">
        <f t="shared" si="18"/>
        <v>Agriculture/forestryPrimary solid biofuels</v>
      </c>
      <c r="E1162" t="s">
        <v>113</v>
      </c>
      <c r="F1162" t="s">
        <v>114</v>
      </c>
      <c r="L1162" t="s">
        <v>301</v>
      </c>
    </row>
    <row r="1163" spans="1:12">
      <c r="A1163" t="s">
        <v>96</v>
      </c>
      <c r="B1163" t="s">
        <v>94</v>
      </c>
      <c r="C1163" t="s">
        <v>21</v>
      </c>
      <c r="D1163" t="str">
        <f t="shared" si="18"/>
        <v>Agriculture/forestryNatural gas</v>
      </c>
      <c r="L1163" t="s">
        <v>301</v>
      </c>
    </row>
    <row r="1164" spans="1:12">
      <c r="A1164" t="s">
        <v>96</v>
      </c>
      <c r="B1164" t="s">
        <v>94</v>
      </c>
      <c r="C1164" t="s">
        <v>21</v>
      </c>
      <c r="D1164" t="str">
        <f t="shared" si="18"/>
        <v>Agriculture/forestryNatural gas</v>
      </c>
      <c r="L1164" t="s">
        <v>302</v>
      </c>
    </row>
    <row r="1165" spans="1:12">
      <c r="A1165" t="s">
        <v>96</v>
      </c>
      <c r="B1165" t="s">
        <v>94</v>
      </c>
      <c r="C1165" t="s">
        <v>21</v>
      </c>
      <c r="D1165" t="str">
        <f t="shared" si="18"/>
        <v>Agriculture/forestryNatural gas</v>
      </c>
      <c r="E1165" t="s">
        <v>113</v>
      </c>
      <c r="F1165" t="s">
        <v>114</v>
      </c>
      <c r="L1165" t="s">
        <v>302</v>
      </c>
    </row>
    <row r="1166" spans="1:12">
      <c r="A1166" t="s">
        <v>96</v>
      </c>
      <c r="B1166" t="s">
        <v>94</v>
      </c>
      <c r="C1166" t="s">
        <v>21</v>
      </c>
      <c r="D1166" t="str">
        <f t="shared" si="18"/>
        <v>Agriculture/forestryNatural gas</v>
      </c>
      <c r="E1166" t="s">
        <v>113</v>
      </c>
      <c r="F1166" t="s">
        <v>114</v>
      </c>
      <c r="L1166" t="s">
        <v>303</v>
      </c>
    </row>
    <row r="1167" spans="1:12">
      <c r="A1167" t="s">
        <v>96</v>
      </c>
      <c r="B1167" t="s">
        <v>94</v>
      </c>
      <c r="C1167" t="s">
        <v>21</v>
      </c>
      <c r="D1167" t="str">
        <f t="shared" si="18"/>
        <v>Agriculture/forestryNatural gas</v>
      </c>
      <c r="E1167" t="s">
        <v>113</v>
      </c>
      <c r="F1167" t="s">
        <v>114</v>
      </c>
      <c r="L1167" t="s">
        <v>303</v>
      </c>
    </row>
    <row r="1168" spans="1:12">
      <c r="A1168" t="s">
        <v>96</v>
      </c>
      <c r="B1168" t="s">
        <v>94</v>
      </c>
      <c r="C1168" t="s">
        <v>40</v>
      </c>
      <c r="D1168" t="str">
        <f t="shared" si="18"/>
        <v>Agriculture/forestryLiquefied petroleum gases (LPG)</v>
      </c>
      <c r="L1168" t="s">
        <v>304</v>
      </c>
    </row>
    <row r="1169" spans="1:12">
      <c r="A1169" t="s">
        <v>96</v>
      </c>
      <c r="B1169" t="s">
        <v>94</v>
      </c>
      <c r="C1169" t="s">
        <v>40</v>
      </c>
      <c r="D1169" t="str">
        <f t="shared" si="18"/>
        <v>Agriculture/forestryLiquefied petroleum gases (LPG)</v>
      </c>
      <c r="L1169" t="s">
        <v>304</v>
      </c>
    </row>
    <row r="1170" spans="1:12">
      <c r="A1170" t="s">
        <v>96</v>
      </c>
      <c r="B1170" t="s">
        <v>94</v>
      </c>
      <c r="C1170" t="s">
        <v>40</v>
      </c>
      <c r="D1170" t="str">
        <f t="shared" si="18"/>
        <v>Agriculture/forestryLiquefied petroleum gases (LPG)</v>
      </c>
      <c r="E1170" t="s">
        <v>113</v>
      </c>
      <c r="F1170" t="s">
        <v>114</v>
      </c>
      <c r="L1170" t="s">
        <v>305</v>
      </c>
    </row>
    <row r="1171" spans="1:12">
      <c r="A1171" t="s">
        <v>96</v>
      </c>
      <c r="B1171" t="s">
        <v>94</v>
      </c>
      <c r="C1171" t="s">
        <v>40</v>
      </c>
      <c r="D1171" t="str">
        <f t="shared" si="18"/>
        <v>Agriculture/forestryLiquefied petroleum gases (LPG)</v>
      </c>
      <c r="E1171" t="s">
        <v>113</v>
      </c>
      <c r="F1171" t="s">
        <v>114</v>
      </c>
      <c r="L1171" t="s">
        <v>305</v>
      </c>
    </row>
    <row r="1172" spans="1:12">
      <c r="A1172" t="s">
        <v>96</v>
      </c>
      <c r="B1172" t="s">
        <v>94</v>
      </c>
      <c r="C1172" t="s">
        <v>40</v>
      </c>
      <c r="D1172" t="str">
        <f t="shared" si="18"/>
        <v>Agriculture/forestryLiquefied petroleum gases (LPG)</v>
      </c>
      <c r="E1172" t="s">
        <v>113</v>
      </c>
      <c r="F1172" t="s">
        <v>114</v>
      </c>
      <c r="L1172" t="s">
        <v>306</v>
      </c>
    </row>
    <row r="1173" spans="1:12">
      <c r="A1173" t="s">
        <v>96</v>
      </c>
      <c r="B1173" t="s">
        <v>94</v>
      </c>
      <c r="C1173" t="s">
        <v>61</v>
      </c>
      <c r="D1173" t="str">
        <f t="shared" si="18"/>
        <v>Agriculture/forestryOther kerosene</v>
      </c>
      <c r="L1173" t="s">
        <v>306</v>
      </c>
    </row>
    <row r="1174" spans="1:12">
      <c r="A1174" t="s">
        <v>96</v>
      </c>
      <c r="B1174" t="s">
        <v>94</v>
      </c>
      <c r="C1174" t="s">
        <v>61</v>
      </c>
      <c r="D1174" t="str">
        <f t="shared" si="18"/>
        <v>Agriculture/forestryOther kerosene</v>
      </c>
      <c r="L1174" t="s">
        <v>307</v>
      </c>
    </row>
    <row r="1175" spans="1:12">
      <c r="A1175" t="s">
        <v>96</v>
      </c>
      <c r="B1175" t="s">
        <v>94</v>
      </c>
      <c r="C1175" t="s">
        <v>61</v>
      </c>
      <c r="D1175" t="str">
        <f t="shared" si="18"/>
        <v>Agriculture/forestryOther kerosene</v>
      </c>
      <c r="E1175" t="s">
        <v>113</v>
      </c>
      <c r="F1175" t="s">
        <v>114</v>
      </c>
      <c r="L1175" t="s">
        <v>307</v>
      </c>
    </row>
    <row r="1176" spans="1:12">
      <c r="A1176" t="s">
        <v>96</v>
      </c>
      <c r="B1176" t="s">
        <v>94</v>
      </c>
      <c r="C1176" t="s">
        <v>61</v>
      </c>
      <c r="D1176" t="str">
        <f t="shared" si="18"/>
        <v>Agriculture/forestryOther kerosene</v>
      </c>
      <c r="E1176" t="s">
        <v>113</v>
      </c>
      <c r="F1176" t="s">
        <v>114</v>
      </c>
      <c r="L1176" t="s">
        <v>308</v>
      </c>
    </row>
    <row r="1177" spans="1:12">
      <c r="A1177" t="s">
        <v>96</v>
      </c>
      <c r="B1177" t="s">
        <v>94</v>
      </c>
      <c r="C1177" t="s">
        <v>61</v>
      </c>
      <c r="D1177" t="str">
        <f t="shared" si="18"/>
        <v>Agriculture/forestryOther kerosene</v>
      </c>
      <c r="E1177" t="s">
        <v>113</v>
      </c>
      <c r="F1177" t="s">
        <v>114</v>
      </c>
      <c r="L1177" t="s">
        <v>308</v>
      </c>
    </row>
    <row r="1178" spans="1:12">
      <c r="A1178" t="s">
        <v>96</v>
      </c>
      <c r="B1178" t="s">
        <v>94</v>
      </c>
      <c r="C1178" t="s">
        <v>19</v>
      </c>
      <c r="D1178" t="str">
        <f t="shared" si="18"/>
        <v>Agriculture/forestryGas/diesel oil excl. biofuels</v>
      </c>
      <c r="L1178" t="s">
        <v>309</v>
      </c>
    </row>
    <row r="1179" spans="1:12">
      <c r="A1179" t="s">
        <v>96</v>
      </c>
      <c r="B1179" t="s">
        <v>94</v>
      </c>
      <c r="C1179" t="s">
        <v>19</v>
      </c>
      <c r="D1179" t="str">
        <f t="shared" si="18"/>
        <v>Agriculture/forestryGas/diesel oil excl. biofuels</v>
      </c>
      <c r="L1179" t="s">
        <v>309</v>
      </c>
    </row>
    <row r="1180" spans="1:12">
      <c r="A1180" t="s">
        <v>96</v>
      </c>
      <c r="B1180" t="s">
        <v>94</v>
      </c>
      <c r="C1180" t="s">
        <v>19</v>
      </c>
      <c r="D1180" t="str">
        <f t="shared" si="18"/>
        <v>Agriculture/forestryGas/diesel oil excl. biofuels</v>
      </c>
      <c r="E1180" t="s">
        <v>142</v>
      </c>
      <c r="F1180" t="s">
        <v>143</v>
      </c>
      <c r="L1180" t="s">
        <v>310</v>
      </c>
    </row>
    <row r="1181" spans="1:12">
      <c r="A1181" t="s">
        <v>96</v>
      </c>
      <c r="B1181" t="s">
        <v>94</v>
      </c>
      <c r="C1181" t="s">
        <v>19</v>
      </c>
      <c r="D1181" t="str">
        <f t="shared" si="18"/>
        <v>Agriculture/forestryGas/diesel oil excl. biofuels</v>
      </c>
      <c r="E1181" t="s">
        <v>142</v>
      </c>
      <c r="F1181" t="s">
        <v>143</v>
      </c>
      <c r="L1181" t="s">
        <v>310</v>
      </c>
    </row>
    <row r="1182" spans="1:12">
      <c r="A1182" t="s">
        <v>96</v>
      </c>
      <c r="B1182" t="s">
        <v>94</v>
      </c>
      <c r="C1182" t="s">
        <v>19</v>
      </c>
      <c r="D1182" t="str">
        <f t="shared" si="18"/>
        <v>Agriculture/forestryGas/diesel oil excl. biofuels</v>
      </c>
      <c r="E1182" t="s">
        <v>142</v>
      </c>
      <c r="F1182" t="s">
        <v>143</v>
      </c>
      <c r="L1182" t="s">
        <v>311</v>
      </c>
    </row>
    <row r="1183" spans="1:12">
      <c r="A1183" t="s">
        <v>96</v>
      </c>
      <c r="B1183" t="s">
        <v>94</v>
      </c>
      <c r="C1183" t="s">
        <v>18</v>
      </c>
      <c r="D1183" t="str">
        <f t="shared" si="18"/>
        <v>Agriculture/forestryFuel oil</v>
      </c>
      <c r="L1183" t="s">
        <v>311</v>
      </c>
    </row>
    <row r="1184" spans="1:12">
      <c r="A1184" t="s">
        <v>96</v>
      </c>
      <c r="B1184" t="s">
        <v>94</v>
      </c>
      <c r="C1184" t="s">
        <v>18</v>
      </c>
      <c r="D1184" t="str">
        <f t="shared" si="18"/>
        <v>Agriculture/forestryFuel oil</v>
      </c>
      <c r="L1184" t="s">
        <v>312</v>
      </c>
    </row>
    <row r="1185" spans="1:12">
      <c r="A1185" t="s">
        <v>96</v>
      </c>
      <c r="B1185" t="s">
        <v>94</v>
      </c>
      <c r="C1185" t="s">
        <v>18</v>
      </c>
      <c r="D1185" t="str">
        <f t="shared" si="18"/>
        <v>Agriculture/forestryFuel oil</v>
      </c>
      <c r="E1185" t="s">
        <v>113</v>
      </c>
      <c r="F1185" t="s">
        <v>114</v>
      </c>
      <c r="L1185" t="s">
        <v>312</v>
      </c>
    </row>
    <row r="1186" spans="1:12">
      <c r="A1186" t="s">
        <v>96</v>
      </c>
      <c r="B1186" t="s">
        <v>94</v>
      </c>
      <c r="C1186" t="s">
        <v>18</v>
      </c>
      <c r="D1186" t="str">
        <f t="shared" si="18"/>
        <v>Agriculture/forestryFuel oil</v>
      </c>
      <c r="E1186" t="s">
        <v>113</v>
      </c>
      <c r="F1186" t="s">
        <v>114</v>
      </c>
      <c r="L1186" t="s">
        <v>313</v>
      </c>
    </row>
    <row r="1187" spans="1:12">
      <c r="A1187" t="s">
        <v>96</v>
      </c>
      <c r="B1187" t="s">
        <v>94</v>
      </c>
      <c r="C1187" t="s">
        <v>18</v>
      </c>
      <c r="D1187" t="str">
        <f t="shared" si="18"/>
        <v>Agriculture/forestryFuel oil</v>
      </c>
      <c r="E1187" t="s">
        <v>113</v>
      </c>
      <c r="F1187" t="s">
        <v>114</v>
      </c>
      <c r="L1187" t="s">
        <v>313</v>
      </c>
    </row>
    <row r="1188" spans="1:12">
      <c r="A1188" t="s">
        <v>96</v>
      </c>
      <c r="B1188" t="s">
        <v>94</v>
      </c>
      <c r="C1188" t="s">
        <v>17</v>
      </c>
      <c r="D1188" t="str">
        <f t="shared" si="18"/>
        <v>Agriculture/forestryElectricity</v>
      </c>
      <c r="L1188" t="s">
        <v>314</v>
      </c>
    </row>
    <row r="1189" spans="1:12">
      <c r="A1189" t="s">
        <v>96</v>
      </c>
      <c r="B1189" t="s">
        <v>94</v>
      </c>
      <c r="C1189" t="s">
        <v>17</v>
      </c>
      <c r="D1189" t="str">
        <f t="shared" si="18"/>
        <v>Agriculture/forestryElectricity</v>
      </c>
      <c r="L1189" t="s">
        <v>314</v>
      </c>
    </row>
    <row r="1190" spans="1:12">
      <c r="A1190" t="s">
        <v>96</v>
      </c>
      <c r="B1190" t="s">
        <v>94</v>
      </c>
      <c r="C1190" t="s">
        <v>17</v>
      </c>
      <c r="D1190" t="str">
        <f t="shared" si="18"/>
        <v>Agriculture/forestryElectricity</v>
      </c>
      <c r="E1190" t="s">
        <v>101</v>
      </c>
      <c r="F1190" t="s">
        <v>102</v>
      </c>
      <c r="L1190" t="s">
        <v>315</v>
      </c>
    </row>
    <row r="1191" spans="1:12">
      <c r="A1191" t="s">
        <v>96</v>
      </c>
      <c r="B1191" t="s">
        <v>94</v>
      </c>
      <c r="C1191" t="s">
        <v>17</v>
      </c>
      <c r="D1191" t="str">
        <f t="shared" si="18"/>
        <v>Agriculture/forestryElectricity</v>
      </c>
      <c r="E1191" t="s">
        <v>101</v>
      </c>
      <c r="F1191" t="s">
        <v>102</v>
      </c>
      <c r="L1191" t="s">
        <v>315</v>
      </c>
    </row>
    <row r="1192" spans="1:12">
      <c r="A1192" t="s">
        <v>96</v>
      </c>
      <c r="B1192" t="s">
        <v>94</v>
      </c>
      <c r="C1192" t="s">
        <v>17</v>
      </c>
      <c r="D1192" t="str">
        <f t="shared" si="18"/>
        <v>Agriculture/forestryElectricity</v>
      </c>
      <c r="E1192" t="s">
        <v>101</v>
      </c>
      <c r="F1192" t="s">
        <v>102</v>
      </c>
      <c r="L1192" t="s">
        <v>316</v>
      </c>
    </row>
    <row r="1193" spans="1:12">
      <c r="A1193" t="s">
        <v>96</v>
      </c>
      <c r="B1193" t="s">
        <v>94</v>
      </c>
      <c r="C1193" t="s">
        <v>17</v>
      </c>
      <c r="D1193" t="str">
        <f t="shared" si="18"/>
        <v>Agriculture/forestryElectricity</v>
      </c>
      <c r="E1193" t="s">
        <v>103</v>
      </c>
      <c r="F1193" t="s">
        <v>104</v>
      </c>
      <c r="L1193" t="s">
        <v>316</v>
      </c>
    </row>
    <row r="1194" spans="1:12">
      <c r="A1194" t="s">
        <v>96</v>
      </c>
      <c r="B1194" t="s">
        <v>94</v>
      </c>
      <c r="C1194" t="s">
        <v>17</v>
      </c>
      <c r="D1194" t="str">
        <f t="shared" si="18"/>
        <v>Agriculture/forestryElectricity</v>
      </c>
      <c r="E1194" t="s">
        <v>103</v>
      </c>
      <c r="F1194" t="s">
        <v>104</v>
      </c>
      <c r="L1194" t="s">
        <v>317</v>
      </c>
    </row>
    <row r="1195" spans="1:12">
      <c r="A1195" t="s">
        <v>96</v>
      </c>
      <c r="B1195" t="s">
        <v>94</v>
      </c>
      <c r="C1195" t="s">
        <v>17</v>
      </c>
      <c r="D1195" t="str">
        <f t="shared" si="18"/>
        <v>Agriculture/forestryElectricity</v>
      </c>
      <c r="E1195" t="s">
        <v>103</v>
      </c>
      <c r="F1195" t="s">
        <v>104</v>
      </c>
      <c r="L1195" t="s">
        <v>317</v>
      </c>
    </row>
    <row r="1196" spans="1:12">
      <c r="A1196" t="s">
        <v>96</v>
      </c>
      <c r="B1196" t="s">
        <v>94</v>
      </c>
      <c r="C1196" t="s">
        <v>17</v>
      </c>
      <c r="D1196" t="str">
        <f t="shared" si="18"/>
        <v>Agriculture/forestryElectricity</v>
      </c>
      <c r="E1196" t="s">
        <v>105</v>
      </c>
      <c r="F1196" t="s">
        <v>106</v>
      </c>
      <c r="L1196" t="s">
        <v>318</v>
      </c>
    </row>
    <row r="1197" spans="1:12">
      <c r="A1197" t="s">
        <v>96</v>
      </c>
      <c r="B1197" t="s">
        <v>94</v>
      </c>
      <c r="C1197" t="s">
        <v>17</v>
      </c>
      <c r="D1197" t="str">
        <f t="shared" si="18"/>
        <v>Agriculture/forestryElectricity</v>
      </c>
      <c r="E1197" t="s">
        <v>105</v>
      </c>
      <c r="F1197" t="s">
        <v>106</v>
      </c>
      <c r="L1197" t="s">
        <v>318</v>
      </c>
    </row>
    <row r="1198" spans="1:12">
      <c r="A1198" t="s">
        <v>96</v>
      </c>
      <c r="B1198" t="s">
        <v>94</v>
      </c>
      <c r="C1198" t="s">
        <v>17</v>
      </c>
      <c r="D1198" t="str">
        <f t="shared" si="18"/>
        <v>Agriculture/forestryElectricity</v>
      </c>
      <c r="E1198" t="s">
        <v>105</v>
      </c>
      <c r="F1198" t="s">
        <v>106</v>
      </c>
      <c r="L1198" t="s">
        <v>319</v>
      </c>
    </row>
    <row r="1199" spans="1:12">
      <c r="A1199" t="s">
        <v>96</v>
      </c>
      <c r="B1199" t="s">
        <v>94</v>
      </c>
      <c r="C1199" t="s">
        <v>45</v>
      </c>
      <c r="D1199" t="str">
        <f t="shared" si="18"/>
        <v>Agriculture/forestryHeat</v>
      </c>
      <c r="L1199" t="s">
        <v>319</v>
      </c>
    </row>
    <row r="1200" spans="1:12">
      <c r="A1200" t="s">
        <v>96</v>
      </c>
      <c r="B1200" t="s">
        <v>94</v>
      </c>
      <c r="C1200" t="s">
        <v>45</v>
      </c>
      <c r="D1200" t="str">
        <f t="shared" si="18"/>
        <v>Agriculture/forestryHeat</v>
      </c>
      <c r="L1200" t="s">
        <v>320</v>
      </c>
    </row>
    <row r="1201" spans="1:12">
      <c r="A1201" t="s">
        <v>96</v>
      </c>
      <c r="B1201" t="s">
        <v>94</v>
      </c>
      <c r="C1201" t="s">
        <v>45</v>
      </c>
      <c r="D1201" t="str">
        <f t="shared" si="18"/>
        <v>Agriculture/forestryHeat</v>
      </c>
      <c r="E1201" t="s">
        <v>113</v>
      </c>
      <c r="F1201" t="s">
        <v>114</v>
      </c>
      <c r="L1201" t="s">
        <v>320</v>
      </c>
    </row>
    <row r="1202" spans="1:12">
      <c r="A1202" t="s">
        <v>96</v>
      </c>
      <c r="B1202" t="s">
        <v>94</v>
      </c>
      <c r="C1202" t="s">
        <v>45</v>
      </c>
      <c r="D1202" t="str">
        <f t="shared" si="18"/>
        <v>Agriculture/forestryHeat</v>
      </c>
      <c r="E1202" t="s">
        <v>113</v>
      </c>
      <c r="F1202" t="s">
        <v>114</v>
      </c>
      <c r="L1202" t="s">
        <v>321</v>
      </c>
    </row>
    <row r="1203" spans="1:12">
      <c r="A1203" t="s">
        <v>96</v>
      </c>
      <c r="B1203" t="s">
        <v>94</v>
      </c>
      <c r="C1203" t="s">
        <v>45</v>
      </c>
      <c r="D1203" t="str">
        <f t="shared" si="18"/>
        <v>Agriculture/forestryHeat</v>
      </c>
      <c r="E1203" t="s">
        <v>113</v>
      </c>
      <c r="F1203" t="s">
        <v>114</v>
      </c>
      <c r="L1203" t="s">
        <v>321</v>
      </c>
    </row>
    <row r="1204" spans="1:12">
      <c r="A1204" t="s">
        <v>96</v>
      </c>
      <c r="B1204" t="s">
        <v>69</v>
      </c>
      <c r="C1204" t="s">
        <v>20</v>
      </c>
      <c r="D1204" t="str">
        <f t="shared" si="18"/>
        <v>Non-specified (other)Hard coal (if no detail)</v>
      </c>
      <c r="L1204" t="s">
        <v>322</v>
      </c>
    </row>
    <row r="1205" spans="1:12">
      <c r="A1205" t="s">
        <v>96</v>
      </c>
      <c r="B1205" t="s">
        <v>69</v>
      </c>
      <c r="C1205" t="s">
        <v>20</v>
      </c>
      <c r="D1205" t="str">
        <f t="shared" si="18"/>
        <v>Non-specified (other)Hard coal (if no detail)</v>
      </c>
      <c r="L1205" t="s">
        <v>322</v>
      </c>
    </row>
    <row r="1206" spans="1:12">
      <c r="A1206" t="s">
        <v>96</v>
      </c>
      <c r="B1206" t="s">
        <v>69</v>
      </c>
      <c r="C1206" t="s">
        <v>20</v>
      </c>
      <c r="D1206" t="str">
        <f t="shared" si="18"/>
        <v>Non-specified (other)Hard coal (if no detail)</v>
      </c>
      <c r="E1206" t="s">
        <v>113</v>
      </c>
      <c r="F1206" t="s">
        <v>114</v>
      </c>
      <c r="L1206" t="s">
        <v>323</v>
      </c>
    </row>
    <row r="1207" spans="1:12">
      <c r="A1207" t="s">
        <v>96</v>
      </c>
      <c r="B1207" t="s">
        <v>69</v>
      </c>
      <c r="C1207" t="s">
        <v>20</v>
      </c>
      <c r="D1207" t="str">
        <f t="shared" si="18"/>
        <v>Non-specified (other)Hard coal (if no detail)</v>
      </c>
      <c r="E1207" t="s">
        <v>113</v>
      </c>
      <c r="F1207" t="s">
        <v>114</v>
      </c>
      <c r="L1207" t="s">
        <v>323</v>
      </c>
    </row>
    <row r="1208" spans="1:12">
      <c r="A1208" t="s">
        <v>96</v>
      </c>
      <c r="B1208" t="s">
        <v>69</v>
      </c>
      <c r="C1208" t="s">
        <v>20</v>
      </c>
      <c r="D1208" t="str">
        <f t="shared" si="18"/>
        <v>Non-specified (other)Hard coal (if no detail)</v>
      </c>
      <c r="E1208" t="s">
        <v>113</v>
      </c>
      <c r="F1208" t="s">
        <v>114</v>
      </c>
      <c r="L1208" t="s">
        <v>324</v>
      </c>
    </row>
    <row r="1209" spans="1:12">
      <c r="A1209" t="s">
        <v>96</v>
      </c>
      <c r="B1209" t="s">
        <v>69</v>
      </c>
      <c r="C1209" t="s">
        <v>22</v>
      </c>
      <c r="D1209" t="str">
        <f t="shared" si="18"/>
        <v>Non-specified (other)Other bituminous coal</v>
      </c>
      <c r="L1209" t="s">
        <v>324</v>
      </c>
    </row>
    <row r="1210" spans="1:12">
      <c r="A1210" t="s">
        <v>96</v>
      </c>
      <c r="B1210" t="s">
        <v>69</v>
      </c>
      <c r="C1210" t="s">
        <v>22</v>
      </c>
      <c r="D1210" t="str">
        <f t="shared" si="18"/>
        <v>Non-specified (other)Other bituminous coal</v>
      </c>
      <c r="L1210" t="s">
        <v>325</v>
      </c>
    </row>
    <row r="1211" spans="1:12">
      <c r="A1211" t="s">
        <v>96</v>
      </c>
      <c r="B1211" t="s">
        <v>69</v>
      </c>
      <c r="C1211" t="s">
        <v>22</v>
      </c>
      <c r="D1211" t="str">
        <f t="shared" si="18"/>
        <v>Non-specified (other)Other bituminous coal</v>
      </c>
      <c r="E1211" t="s">
        <v>113</v>
      </c>
      <c r="F1211" t="s">
        <v>114</v>
      </c>
      <c r="L1211" t="s">
        <v>325</v>
      </c>
    </row>
    <row r="1212" spans="1:12">
      <c r="A1212" t="s">
        <v>96</v>
      </c>
      <c r="B1212" t="s">
        <v>69</v>
      </c>
      <c r="C1212" t="s">
        <v>22</v>
      </c>
      <c r="D1212" t="str">
        <f t="shared" si="18"/>
        <v>Non-specified (other)Other bituminous coal</v>
      </c>
      <c r="E1212" t="s">
        <v>113</v>
      </c>
      <c r="F1212" t="s">
        <v>114</v>
      </c>
      <c r="L1212" t="s">
        <v>326</v>
      </c>
    </row>
    <row r="1213" spans="1:12">
      <c r="A1213" t="s">
        <v>96</v>
      </c>
      <c r="B1213" t="s">
        <v>69</v>
      </c>
      <c r="C1213" t="s">
        <v>22</v>
      </c>
      <c r="D1213" t="str">
        <f t="shared" si="18"/>
        <v>Non-specified (other)Other bituminous coal</v>
      </c>
      <c r="E1213" t="s">
        <v>113</v>
      </c>
      <c r="F1213" t="s">
        <v>114</v>
      </c>
      <c r="L1213" t="s">
        <v>326</v>
      </c>
    </row>
    <row r="1214" spans="1:12">
      <c r="A1214" t="s">
        <v>96</v>
      </c>
      <c r="B1214" t="s">
        <v>69</v>
      </c>
      <c r="C1214" t="s">
        <v>46</v>
      </c>
      <c r="D1214" t="str">
        <f t="shared" si="18"/>
        <v>Non-specified (other)Municipal waste (non-renewable)</v>
      </c>
      <c r="L1214" t="s">
        <v>327</v>
      </c>
    </row>
    <row r="1215" spans="1:12">
      <c r="A1215" t="s">
        <v>96</v>
      </c>
      <c r="B1215" t="s">
        <v>69</v>
      </c>
      <c r="C1215" t="s">
        <v>46</v>
      </c>
      <c r="D1215" t="str">
        <f t="shared" si="18"/>
        <v>Non-specified (other)Municipal waste (non-renewable)</v>
      </c>
      <c r="L1215" t="s">
        <v>327</v>
      </c>
    </row>
    <row r="1216" spans="1:12">
      <c r="A1216" t="s">
        <v>96</v>
      </c>
      <c r="B1216" t="s">
        <v>69</v>
      </c>
      <c r="C1216" t="s">
        <v>46</v>
      </c>
      <c r="D1216" t="str">
        <f t="shared" si="18"/>
        <v>Non-specified (other)Municipal waste (non-renewable)</v>
      </c>
      <c r="E1216" t="s">
        <v>113</v>
      </c>
      <c r="F1216" t="s">
        <v>114</v>
      </c>
      <c r="L1216" t="s">
        <v>328</v>
      </c>
    </row>
    <row r="1217" spans="1:12">
      <c r="A1217" t="s">
        <v>96</v>
      </c>
      <c r="B1217" t="s">
        <v>69</v>
      </c>
      <c r="C1217" t="s">
        <v>46</v>
      </c>
      <c r="D1217" t="str">
        <f t="shared" si="18"/>
        <v>Non-specified (other)Municipal waste (non-renewable)</v>
      </c>
      <c r="E1217" t="s">
        <v>113</v>
      </c>
      <c r="F1217" t="s">
        <v>114</v>
      </c>
      <c r="L1217" t="s">
        <v>328</v>
      </c>
    </row>
    <row r="1218" spans="1:12">
      <c r="A1218" t="s">
        <v>96</v>
      </c>
      <c r="B1218" t="s">
        <v>69</v>
      </c>
      <c r="C1218" t="s">
        <v>46</v>
      </c>
      <c r="D1218" t="str">
        <f t="shared" si="18"/>
        <v>Non-specified (other)Municipal waste (non-renewable)</v>
      </c>
      <c r="E1218" t="s">
        <v>113</v>
      </c>
      <c r="F1218" t="s">
        <v>114</v>
      </c>
      <c r="L1218" t="s">
        <v>329</v>
      </c>
    </row>
    <row r="1219" spans="1:12">
      <c r="A1219" t="s">
        <v>96</v>
      </c>
      <c r="B1219" t="s">
        <v>69</v>
      </c>
      <c r="C1219" t="s">
        <v>47</v>
      </c>
      <c r="D1219" t="str">
        <f t="shared" ref="D1219:D1261" si="19">B1219&amp;C1219</f>
        <v>Non-specified (other)Municipal waste (renewable)</v>
      </c>
      <c r="L1219" t="s">
        <v>329</v>
      </c>
    </row>
    <row r="1220" spans="1:12">
      <c r="A1220" t="s">
        <v>96</v>
      </c>
      <c r="B1220" t="s">
        <v>69</v>
      </c>
      <c r="C1220" t="s">
        <v>47</v>
      </c>
      <c r="D1220" t="str">
        <f t="shared" si="19"/>
        <v>Non-specified (other)Municipal waste (renewable)</v>
      </c>
      <c r="L1220" t="s">
        <v>330</v>
      </c>
    </row>
    <row r="1221" spans="1:12">
      <c r="A1221" t="s">
        <v>96</v>
      </c>
      <c r="B1221" t="s">
        <v>69</v>
      </c>
      <c r="C1221" t="s">
        <v>47</v>
      </c>
      <c r="D1221" t="str">
        <f t="shared" si="19"/>
        <v>Non-specified (other)Municipal waste (renewable)</v>
      </c>
      <c r="E1221" t="s">
        <v>113</v>
      </c>
      <c r="F1221" t="s">
        <v>114</v>
      </c>
      <c r="L1221" t="s">
        <v>330</v>
      </c>
    </row>
    <row r="1222" spans="1:12">
      <c r="A1222" t="s">
        <v>96</v>
      </c>
      <c r="B1222" t="s">
        <v>69</v>
      </c>
      <c r="C1222" t="s">
        <v>47</v>
      </c>
      <c r="D1222" t="str">
        <f t="shared" si="19"/>
        <v>Non-specified (other)Municipal waste (renewable)</v>
      </c>
      <c r="E1222" t="s">
        <v>113</v>
      </c>
      <c r="F1222" t="s">
        <v>114</v>
      </c>
      <c r="L1222" t="s">
        <v>331</v>
      </c>
    </row>
    <row r="1223" spans="1:12">
      <c r="A1223" t="s">
        <v>96</v>
      </c>
      <c r="B1223" t="s">
        <v>69</v>
      </c>
      <c r="C1223" t="s">
        <v>47</v>
      </c>
      <c r="D1223" t="str">
        <f t="shared" si="19"/>
        <v>Non-specified (other)Municipal waste (renewable)</v>
      </c>
      <c r="E1223" t="s">
        <v>113</v>
      </c>
      <c r="F1223" t="s">
        <v>114</v>
      </c>
      <c r="L1223" t="s">
        <v>331</v>
      </c>
    </row>
    <row r="1224" spans="1:12">
      <c r="A1224" t="s">
        <v>96</v>
      </c>
      <c r="B1224" t="s">
        <v>69</v>
      </c>
      <c r="C1224" t="s">
        <v>21</v>
      </c>
      <c r="D1224" t="str">
        <f t="shared" si="19"/>
        <v>Non-specified (other)Natural gas</v>
      </c>
      <c r="L1224" t="s">
        <v>332</v>
      </c>
    </row>
    <row r="1225" spans="1:12">
      <c r="A1225" t="s">
        <v>96</v>
      </c>
      <c r="B1225" t="s">
        <v>69</v>
      </c>
      <c r="C1225" t="s">
        <v>21</v>
      </c>
      <c r="D1225" t="str">
        <f t="shared" si="19"/>
        <v>Non-specified (other)Natural gas</v>
      </c>
      <c r="L1225" t="s">
        <v>332</v>
      </c>
    </row>
    <row r="1226" spans="1:12">
      <c r="A1226" t="s">
        <v>96</v>
      </c>
      <c r="B1226" t="s">
        <v>69</v>
      </c>
      <c r="C1226" t="s">
        <v>21</v>
      </c>
      <c r="D1226" t="str">
        <f t="shared" si="19"/>
        <v>Non-specified (other)Natural gas</v>
      </c>
      <c r="E1226" t="s">
        <v>113</v>
      </c>
      <c r="F1226" t="s">
        <v>114</v>
      </c>
      <c r="L1226" t="s">
        <v>333</v>
      </c>
    </row>
    <row r="1227" spans="1:12">
      <c r="A1227" t="s">
        <v>96</v>
      </c>
      <c r="B1227" t="s">
        <v>69</v>
      </c>
      <c r="C1227" t="s">
        <v>21</v>
      </c>
      <c r="D1227" t="str">
        <f t="shared" si="19"/>
        <v>Non-specified (other)Natural gas</v>
      </c>
      <c r="E1227" t="s">
        <v>113</v>
      </c>
      <c r="F1227" t="s">
        <v>114</v>
      </c>
      <c r="L1227" t="s">
        <v>333</v>
      </c>
    </row>
    <row r="1228" spans="1:12">
      <c r="A1228" t="s">
        <v>96</v>
      </c>
      <c r="B1228" t="s">
        <v>69</v>
      </c>
      <c r="C1228" t="s">
        <v>21</v>
      </c>
      <c r="D1228" t="str">
        <f t="shared" si="19"/>
        <v>Non-specified (other)Natural gas</v>
      </c>
      <c r="E1228" t="s">
        <v>113</v>
      </c>
      <c r="F1228" t="s">
        <v>114</v>
      </c>
      <c r="L1228" t="s">
        <v>334</v>
      </c>
    </row>
    <row r="1229" spans="1:12">
      <c r="A1229" t="s">
        <v>96</v>
      </c>
      <c r="B1229" t="s">
        <v>69</v>
      </c>
      <c r="C1229" t="s">
        <v>19</v>
      </c>
      <c r="D1229" t="str">
        <f t="shared" si="19"/>
        <v>Non-specified (other)Gas/diesel oil excl. biofuels</v>
      </c>
      <c r="L1229" t="s">
        <v>334</v>
      </c>
    </row>
    <row r="1230" spans="1:12">
      <c r="A1230" t="s">
        <v>96</v>
      </c>
      <c r="B1230" t="s">
        <v>69</v>
      </c>
      <c r="C1230" t="s">
        <v>19</v>
      </c>
      <c r="D1230" t="str">
        <f t="shared" si="19"/>
        <v>Non-specified (other)Gas/diesel oil excl. biofuels</v>
      </c>
      <c r="L1230" t="s">
        <v>335</v>
      </c>
    </row>
    <row r="1231" spans="1:12">
      <c r="A1231" t="s">
        <v>96</v>
      </c>
      <c r="B1231" t="s">
        <v>69</v>
      </c>
      <c r="C1231" t="s">
        <v>19</v>
      </c>
      <c r="D1231" t="str">
        <f t="shared" si="19"/>
        <v>Non-specified (other)Gas/diesel oil excl. biofuels</v>
      </c>
      <c r="E1231" t="s">
        <v>99</v>
      </c>
      <c r="F1231" t="s">
        <v>100</v>
      </c>
      <c r="L1231" t="s">
        <v>335</v>
      </c>
    </row>
    <row r="1232" spans="1:12">
      <c r="A1232" t="s">
        <v>96</v>
      </c>
      <c r="B1232" t="s">
        <v>69</v>
      </c>
      <c r="C1232" t="s">
        <v>19</v>
      </c>
      <c r="D1232" t="str">
        <f t="shared" si="19"/>
        <v>Non-specified (other)Gas/diesel oil excl. biofuels</v>
      </c>
      <c r="E1232" t="s">
        <v>99</v>
      </c>
      <c r="F1232" t="s">
        <v>100</v>
      </c>
      <c r="L1232" t="s">
        <v>336</v>
      </c>
    </row>
    <row r="1233" spans="1:12">
      <c r="A1233" t="s">
        <v>96</v>
      </c>
      <c r="B1233" t="s">
        <v>69</v>
      </c>
      <c r="C1233" t="s">
        <v>19</v>
      </c>
      <c r="D1233" t="str">
        <f t="shared" si="19"/>
        <v>Non-specified (other)Gas/diesel oil excl. biofuels</v>
      </c>
      <c r="E1233" t="s">
        <v>99</v>
      </c>
      <c r="F1233" t="s">
        <v>100</v>
      </c>
      <c r="L1233" t="s">
        <v>336</v>
      </c>
    </row>
    <row r="1234" spans="1:12">
      <c r="A1234" t="s">
        <v>96</v>
      </c>
      <c r="B1234" t="s">
        <v>69</v>
      </c>
      <c r="C1234" t="s">
        <v>42</v>
      </c>
      <c r="D1234" t="str">
        <f t="shared" si="19"/>
        <v>Non-specified (other)Naphtha</v>
      </c>
      <c r="L1234" t="s">
        <v>337</v>
      </c>
    </row>
    <row r="1235" spans="1:12">
      <c r="A1235" t="s">
        <v>96</v>
      </c>
      <c r="B1235" t="s">
        <v>69</v>
      </c>
      <c r="C1235" t="s">
        <v>42</v>
      </c>
      <c r="D1235" t="str">
        <f t="shared" si="19"/>
        <v>Non-specified (other)Naphtha</v>
      </c>
      <c r="L1235" t="s">
        <v>337</v>
      </c>
    </row>
    <row r="1236" spans="1:12">
      <c r="A1236" t="s">
        <v>96</v>
      </c>
      <c r="B1236" t="s">
        <v>69</v>
      </c>
      <c r="C1236" t="s">
        <v>42</v>
      </c>
      <c r="D1236" t="str">
        <f t="shared" si="19"/>
        <v>Non-specified (other)Naphtha</v>
      </c>
      <c r="E1236" t="s">
        <v>113</v>
      </c>
      <c r="F1236" t="s">
        <v>114</v>
      </c>
      <c r="L1236" t="s">
        <v>338</v>
      </c>
    </row>
    <row r="1237" spans="1:12">
      <c r="A1237" t="s">
        <v>96</v>
      </c>
      <c r="B1237" t="s">
        <v>69</v>
      </c>
      <c r="C1237" t="s">
        <v>42</v>
      </c>
      <c r="D1237" t="str">
        <f t="shared" si="19"/>
        <v>Non-specified (other)Naphtha</v>
      </c>
      <c r="E1237" t="s">
        <v>113</v>
      </c>
      <c r="F1237" t="s">
        <v>114</v>
      </c>
      <c r="L1237" t="s">
        <v>338</v>
      </c>
    </row>
    <row r="1238" spans="1:12">
      <c r="A1238" t="s">
        <v>96</v>
      </c>
      <c r="B1238" t="s">
        <v>69</v>
      </c>
      <c r="C1238" t="s">
        <v>42</v>
      </c>
      <c r="D1238" t="str">
        <f t="shared" si="19"/>
        <v>Non-specified (other)Naphtha</v>
      </c>
      <c r="E1238" t="s">
        <v>113</v>
      </c>
      <c r="F1238" t="s">
        <v>114</v>
      </c>
      <c r="L1238" t="s">
        <v>339</v>
      </c>
    </row>
    <row r="1239" spans="1:12">
      <c r="A1239" t="s">
        <v>96</v>
      </c>
      <c r="B1239" t="s">
        <v>69</v>
      </c>
      <c r="C1239" t="s">
        <v>18</v>
      </c>
      <c r="D1239" t="str">
        <f t="shared" si="19"/>
        <v>Non-specified (other)Fuel oil</v>
      </c>
      <c r="L1239" t="s">
        <v>339</v>
      </c>
    </row>
    <row r="1240" spans="1:12">
      <c r="A1240" t="s">
        <v>96</v>
      </c>
      <c r="B1240" t="s">
        <v>69</v>
      </c>
      <c r="C1240" t="s">
        <v>18</v>
      </c>
      <c r="D1240" t="str">
        <f t="shared" si="19"/>
        <v>Non-specified (other)Fuel oil</v>
      </c>
      <c r="L1240" t="s">
        <v>340</v>
      </c>
    </row>
    <row r="1241" spans="1:12">
      <c r="A1241" t="s">
        <v>96</v>
      </c>
      <c r="B1241" t="s">
        <v>69</v>
      </c>
      <c r="C1241" t="s">
        <v>18</v>
      </c>
      <c r="D1241" t="str">
        <f t="shared" si="19"/>
        <v>Non-specified (other)Fuel oil</v>
      </c>
      <c r="E1241" t="s">
        <v>113</v>
      </c>
      <c r="F1241" t="s">
        <v>114</v>
      </c>
      <c r="L1241" t="s">
        <v>340</v>
      </c>
    </row>
    <row r="1242" spans="1:12">
      <c r="A1242" t="s">
        <v>96</v>
      </c>
      <c r="B1242" t="s">
        <v>69</v>
      </c>
      <c r="C1242" t="s">
        <v>18</v>
      </c>
      <c r="D1242" t="str">
        <f t="shared" si="19"/>
        <v>Non-specified (other)Fuel oil</v>
      </c>
      <c r="E1242" t="s">
        <v>113</v>
      </c>
      <c r="F1242" t="s">
        <v>114</v>
      </c>
      <c r="L1242" t="s">
        <v>341</v>
      </c>
    </row>
    <row r="1243" spans="1:12">
      <c r="A1243" t="s">
        <v>96</v>
      </c>
      <c r="B1243" t="s">
        <v>69</v>
      </c>
      <c r="C1243" t="s">
        <v>18</v>
      </c>
      <c r="D1243" t="str">
        <f t="shared" si="19"/>
        <v>Non-specified (other)Fuel oil</v>
      </c>
      <c r="E1243" t="s">
        <v>113</v>
      </c>
      <c r="F1243" t="s">
        <v>114</v>
      </c>
      <c r="L1243" t="s">
        <v>341</v>
      </c>
    </row>
    <row r="1244" spans="1:12">
      <c r="A1244" t="s">
        <v>96</v>
      </c>
      <c r="B1244" t="s">
        <v>69</v>
      </c>
      <c r="C1244" t="s">
        <v>62</v>
      </c>
      <c r="D1244" t="str">
        <f t="shared" si="19"/>
        <v>Non-specified (other)Geothermal</v>
      </c>
      <c r="L1244" t="s">
        <v>342</v>
      </c>
    </row>
    <row r="1245" spans="1:12">
      <c r="A1245" t="s">
        <v>96</v>
      </c>
      <c r="B1245" t="s">
        <v>69</v>
      </c>
      <c r="C1245" t="s">
        <v>62</v>
      </c>
      <c r="D1245" t="str">
        <f t="shared" si="19"/>
        <v>Non-specified (other)Geothermal</v>
      </c>
      <c r="L1245" t="s">
        <v>342</v>
      </c>
    </row>
    <row r="1246" spans="1:12">
      <c r="A1246" t="s">
        <v>96</v>
      </c>
      <c r="B1246" t="s">
        <v>69</v>
      </c>
      <c r="C1246" t="s">
        <v>62</v>
      </c>
      <c r="D1246" t="str">
        <f t="shared" si="19"/>
        <v>Non-specified (other)Geothermal</v>
      </c>
      <c r="E1246" t="s">
        <v>140</v>
      </c>
      <c r="F1246" t="s">
        <v>141</v>
      </c>
      <c r="L1246" t="s">
        <v>343</v>
      </c>
    </row>
    <row r="1247" spans="1:12">
      <c r="A1247" t="s">
        <v>96</v>
      </c>
      <c r="B1247" t="s">
        <v>69</v>
      </c>
      <c r="C1247" t="s">
        <v>62</v>
      </c>
      <c r="D1247" t="str">
        <f t="shared" si="19"/>
        <v>Non-specified (other)Geothermal</v>
      </c>
      <c r="E1247" t="s">
        <v>140</v>
      </c>
      <c r="F1247" t="s">
        <v>141</v>
      </c>
      <c r="L1247" t="s">
        <v>343</v>
      </c>
    </row>
    <row r="1248" spans="1:12">
      <c r="A1248" t="s">
        <v>96</v>
      </c>
      <c r="B1248" t="s">
        <v>69</v>
      </c>
      <c r="C1248" t="s">
        <v>62</v>
      </c>
      <c r="D1248" t="str">
        <f t="shared" si="19"/>
        <v>Non-specified (other)Geothermal</v>
      </c>
      <c r="E1248" t="s">
        <v>140</v>
      </c>
      <c r="F1248" t="s">
        <v>141</v>
      </c>
      <c r="L1248" t="s">
        <v>344</v>
      </c>
    </row>
    <row r="1249" spans="1:12">
      <c r="A1249" t="s">
        <v>96</v>
      </c>
      <c r="B1249" t="s">
        <v>69</v>
      </c>
      <c r="C1249" t="s">
        <v>60</v>
      </c>
      <c r="D1249" t="str">
        <f t="shared" si="19"/>
        <v>Non-specified (other)Solar thermal</v>
      </c>
      <c r="L1249" t="s">
        <v>344</v>
      </c>
    </row>
    <row r="1250" spans="1:12">
      <c r="A1250" t="s">
        <v>96</v>
      </c>
      <c r="B1250" t="s">
        <v>69</v>
      </c>
      <c r="C1250" t="s">
        <v>60</v>
      </c>
      <c r="D1250" t="str">
        <f t="shared" si="19"/>
        <v>Non-specified (other)Solar thermal</v>
      </c>
      <c r="L1250" t="s">
        <v>345</v>
      </c>
    </row>
    <row r="1251" spans="1:12">
      <c r="A1251" t="s">
        <v>96</v>
      </c>
      <c r="B1251" t="s">
        <v>69</v>
      </c>
      <c r="C1251" t="s">
        <v>60</v>
      </c>
      <c r="D1251" t="str">
        <f t="shared" si="19"/>
        <v>Non-specified (other)Solar thermal</v>
      </c>
      <c r="E1251" t="s">
        <v>113</v>
      </c>
      <c r="F1251" t="s">
        <v>114</v>
      </c>
      <c r="L1251" t="s">
        <v>345</v>
      </c>
    </row>
    <row r="1252" spans="1:12">
      <c r="A1252" t="s">
        <v>96</v>
      </c>
      <c r="B1252" t="s">
        <v>69</v>
      </c>
      <c r="C1252" t="s">
        <v>60</v>
      </c>
      <c r="D1252" t="str">
        <f t="shared" si="19"/>
        <v>Non-specified (other)Solar thermal</v>
      </c>
      <c r="E1252" t="s">
        <v>113</v>
      </c>
      <c r="F1252" t="s">
        <v>114</v>
      </c>
      <c r="L1252" t="s">
        <v>346</v>
      </c>
    </row>
    <row r="1253" spans="1:12">
      <c r="A1253" t="s">
        <v>96</v>
      </c>
      <c r="B1253" t="s">
        <v>69</v>
      </c>
      <c r="C1253" t="s">
        <v>60</v>
      </c>
      <c r="D1253" t="str">
        <f t="shared" si="19"/>
        <v>Non-specified (other)Solar thermal</v>
      </c>
      <c r="E1253" t="s">
        <v>113</v>
      </c>
      <c r="F1253" t="s">
        <v>114</v>
      </c>
      <c r="L1253" t="s">
        <v>346</v>
      </c>
    </row>
    <row r="1254" spans="1:12">
      <c r="A1254" t="s">
        <v>96</v>
      </c>
      <c r="B1254" t="s">
        <v>68</v>
      </c>
      <c r="C1254" t="s">
        <v>17</v>
      </c>
      <c r="D1254" t="str">
        <f t="shared" si="19"/>
        <v>Non-specified (transport)Electricity</v>
      </c>
      <c r="L1254" t="s">
        <v>347</v>
      </c>
    </row>
    <row r="1255" spans="1:12">
      <c r="A1255" t="s">
        <v>96</v>
      </c>
      <c r="B1255" t="s">
        <v>68</v>
      </c>
      <c r="C1255" t="s">
        <v>17</v>
      </c>
      <c r="D1255" t="str">
        <f t="shared" si="19"/>
        <v>Non-specified (transport)Electricity</v>
      </c>
      <c r="L1255" t="s">
        <v>347</v>
      </c>
    </row>
    <row r="1256" spans="1:12">
      <c r="A1256" t="s">
        <v>96</v>
      </c>
      <c r="B1256" t="s">
        <v>68</v>
      </c>
      <c r="C1256" t="s">
        <v>17</v>
      </c>
      <c r="D1256" t="str">
        <f t="shared" si="19"/>
        <v>Non-specified (transport)Electricity</v>
      </c>
      <c r="E1256" t="s">
        <v>126</v>
      </c>
      <c r="F1256" t="s">
        <v>127</v>
      </c>
      <c r="L1256" t="s">
        <v>348</v>
      </c>
    </row>
    <row r="1257" spans="1:12">
      <c r="A1257" t="s">
        <v>96</v>
      </c>
      <c r="B1257" t="s">
        <v>68</v>
      </c>
      <c r="C1257" t="s">
        <v>17</v>
      </c>
      <c r="D1257" t="str">
        <f t="shared" si="19"/>
        <v>Non-specified (transport)Electricity</v>
      </c>
      <c r="E1257" t="s">
        <v>126</v>
      </c>
      <c r="F1257" t="s">
        <v>127</v>
      </c>
      <c r="L1257" t="s">
        <v>348</v>
      </c>
    </row>
    <row r="1258" spans="1:12">
      <c r="A1258" t="s">
        <v>96</v>
      </c>
      <c r="B1258" t="s">
        <v>68</v>
      </c>
      <c r="C1258" t="s">
        <v>17</v>
      </c>
      <c r="D1258" t="str">
        <f t="shared" si="19"/>
        <v>Non-specified (transport)Electricity</v>
      </c>
      <c r="E1258" t="s">
        <v>126</v>
      </c>
      <c r="F1258" t="s">
        <v>127</v>
      </c>
      <c r="L1258" t="s">
        <v>349</v>
      </c>
    </row>
    <row r="1259" spans="1:12">
      <c r="A1259" t="s">
        <v>96</v>
      </c>
      <c r="B1259" t="s">
        <v>144</v>
      </c>
      <c r="C1259" t="s">
        <v>145</v>
      </c>
      <c r="D1259" t="str">
        <f t="shared" si="19"/>
        <v>Manual laborers (FD)Food</v>
      </c>
      <c r="E1259" t="s">
        <v>146</v>
      </c>
      <c r="F1259" t="s">
        <v>147</v>
      </c>
      <c r="L1259" t="s">
        <v>349</v>
      </c>
    </row>
    <row r="1260" spans="1:12">
      <c r="A1260" t="s">
        <v>96</v>
      </c>
      <c r="B1260" t="s">
        <v>144</v>
      </c>
      <c r="C1260" t="s">
        <v>145</v>
      </c>
      <c r="D1260" t="str">
        <f t="shared" si="19"/>
        <v>Manual laborers (FD)Food</v>
      </c>
      <c r="E1260" t="s">
        <v>146</v>
      </c>
      <c r="F1260" t="s">
        <v>147</v>
      </c>
      <c r="L1260" t="s">
        <v>350</v>
      </c>
    </row>
    <row r="1261" spans="1:12">
      <c r="A1261" t="s">
        <v>96</v>
      </c>
      <c r="B1261" t="s">
        <v>144</v>
      </c>
      <c r="C1261" t="s">
        <v>145</v>
      </c>
      <c r="D1261" t="str">
        <f t="shared" si="19"/>
        <v>Manual laborers (FD)Food</v>
      </c>
      <c r="E1261" t="s">
        <v>146</v>
      </c>
      <c r="F1261" t="s">
        <v>147</v>
      </c>
      <c r="L1261" t="s">
        <v>350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2" tint="-0.249977111117893"/>
  </sheetPr>
  <dimension ref="A1:F231"/>
  <sheetViews>
    <sheetView workbookViewId="0">
      <selection activeCell="E29" sqref="E29:F31"/>
    </sheetView>
  </sheetViews>
  <sheetFormatPr baseColWidth="10" defaultColWidth="8.83203125" defaultRowHeight="13"/>
  <cols>
    <col min="2" max="2" width="24.33203125" bestFit="1" customWidth="1"/>
    <col min="3" max="3" width="38.6640625" bestFit="1" customWidth="1"/>
    <col min="4" max="4" width="31.33203125" bestFit="1" customWidth="1"/>
    <col min="5" max="6" width="34.332031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96</v>
      </c>
      <c r="B2" t="s">
        <v>8</v>
      </c>
      <c r="C2" t="s">
        <v>15</v>
      </c>
      <c r="D2" t="s">
        <v>20</v>
      </c>
    </row>
    <row r="3" spans="1:6">
      <c r="A3" t="s">
        <v>96</v>
      </c>
      <c r="B3" t="s">
        <v>8</v>
      </c>
      <c r="C3" t="s">
        <v>15</v>
      </c>
      <c r="D3" t="s">
        <v>20</v>
      </c>
      <c r="E3" t="s">
        <v>107</v>
      </c>
      <c r="F3" t="s">
        <v>108</v>
      </c>
    </row>
    <row r="4" spans="1:6">
      <c r="A4" t="s">
        <v>96</v>
      </c>
      <c r="B4" t="s">
        <v>8</v>
      </c>
      <c r="C4" t="s">
        <v>15</v>
      </c>
      <c r="D4" t="s">
        <v>20</v>
      </c>
      <c r="E4" t="s">
        <v>107</v>
      </c>
      <c r="F4" t="s">
        <v>108</v>
      </c>
    </row>
    <row r="5" spans="1:6">
      <c r="A5" t="s">
        <v>96</v>
      </c>
      <c r="B5" t="s">
        <v>8</v>
      </c>
      <c r="C5" t="s">
        <v>15</v>
      </c>
      <c r="D5" t="s">
        <v>20</v>
      </c>
      <c r="E5" t="s">
        <v>107</v>
      </c>
      <c r="F5" t="s">
        <v>108</v>
      </c>
    </row>
    <row r="6" spans="1:6">
      <c r="A6" t="s">
        <v>96</v>
      </c>
      <c r="B6" t="s">
        <v>8</v>
      </c>
      <c r="C6" t="s">
        <v>15</v>
      </c>
      <c r="D6" t="s">
        <v>22</v>
      </c>
    </row>
    <row r="7" spans="1:6">
      <c r="A7" t="s">
        <v>96</v>
      </c>
      <c r="B7" t="s">
        <v>8</v>
      </c>
      <c r="C7" t="s">
        <v>15</v>
      </c>
      <c r="D7" t="s">
        <v>22</v>
      </c>
      <c r="E7" t="s">
        <v>107</v>
      </c>
      <c r="F7" t="s">
        <v>108</v>
      </c>
    </row>
    <row r="8" spans="1:6">
      <c r="A8" t="s">
        <v>96</v>
      </c>
      <c r="B8" t="s">
        <v>8</v>
      </c>
      <c r="C8" t="s">
        <v>15</v>
      </c>
      <c r="D8" t="s">
        <v>22</v>
      </c>
      <c r="E8" t="s">
        <v>107</v>
      </c>
      <c r="F8" t="s">
        <v>108</v>
      </c>
    </row>
    <row r="9" spans="1:6">
      <c r="A9" t="s">
        <v>96</v>
      </c>
      <c r="B9" t="s">
        <v>8</v>
      </c>
      <c r="C9" t="s">
        <v>15</v>
      </c>
      <c r="D9" t="s">
        <v>22</v>
      </c>
      <c r="E9" t="s">
        <v>107</v>
      </c>
      <c r="F9" t="s">
        <v>108</v>
      </c>
    </row>
    <row r="10" spans="1:6">
      <c r="A10" t="s">
        <v>96</v>
      </c>
      <c r="B10" t="s">
        <v>8</v>
      </c>
      <c r="C10" t="s">
        <v>15</v>
      </c>
      <c r="D10" t="s">
        <v>28</v>
      </c>
    </row>
    <row r="11" spans="1:6">
      <c r="A11" t="s">
        <v>96</v>
      </c>
      <c r="B11" t="s">
        <v>8</v>
      </c>
      <c r="C11" t="s">
        <v>15</v>
      </c>
      <c r="D11" t="s">
        <v>28</v>
      </c>
      <c r="E11" t="s">
        <v>107</v>
      </c>
      <c r="F11" t="s">
        <v>108</v>
      </c>
    </row>
    <row r="12" spans="1:6">
      <c r="A12" t="s">
        <v>96</v>
      </c>
      <c r="B12" t="s">
        <v>8</v>
      </c>
      <c r="C12" t="s">
        <v>15</v>
      </c>
      <c r="D12" t="s">
        <v>28</v>
      </c>
      <c r="E12" t="s">
        <v>107</v>
      </c>
      <c r="F12" t="s">
        <v>108</v>
      </c>
    </row>
    <row r="13" spans="1:6">
      <c r="A13" t="s">
        <v>96</v>
      </c>
      <c r="B13" t="s">
        <v>8</v>
      </c>
      <c r="C13" t="s">
        <v>15</v>
      </c>
      <c r="D13" t="s">
        <v>28</v>
      </c>
      <c r="E13" t="s">
        <v>107</v>
      </c>
      <c r="F13" t="s">
        <v>108</v>
      </c>
    </row>
    <row r="14" spans="1:6">
      <c r="A14" t="s">
        <v>96</v>
      </c>
      <c r="B14" t="s">
        <v>8</v>
      </c>
      <c r="C14" t="s">
        <v>15</v>
      </c>
      <c r="D14" t="s">
        <v>21</v>
      </c>
    </row>
    <row r="15" spans="1:6">
      <c r="A15" t="s">
        <v>96</v>
      </c>
      <c r="B15" t="s">
        <v>8</v>
      </c>
      <c r="C15" t="s">
        <v>15</v>
      </c>
      <c r="D15" t="s">
        <v>21</v>
      </c>
      <c r="E15" t="s">
        <v>107</v>
      </c>
      <c r="F15" t="s">
        <v>108</v>
      </c>
    </row>
    <row r="16" spans="1:6">
      <c r="A16" t="s">
        <v>96</v>
      </c>
      <c r="B16" t="s">
        <v>8</v>
      </c>
      <c r="C16" t="s">
        <v>15</v>
      </c>
      <c r="D16" t="s">
        <v>21</v>
      </c>
      <c r="E16" t="s">
        <v>107</v>
      </c>
      <c r="F16" t="s">
        <v>108</v>
      </c>
    </row>
    <row r="17" spans="1:6">
      <c r="A17" t="s">
        <v>96</v>
      </c>
      <c r="B17" t="s">
        <v>8</v>
      </c>
      <c r="C17" t="s">
        <v>15</v>
      </c>
      <c r="D17" t="s">
        <v>21</v>
      </c>
      <c r="E17" t="s">
        <v>107</v>
      </c>
      <c r="F17" t="s">
        <v>108</v>
      </c>
    </row>
    <row r="18" spans="1:6">
      <c r="A18" t="s">
        <v>96</v>
      </c>
      <c r="B18" t="s">
        <v>8</v>
      </c>
      <c r="C18" t="s">
        <v>15</v>
      </c>
      <c r="D18" t="s">
        <v>17</v>
      </c>
    </row>
    <row r="19" spans="1:6">
      <c r="A19" t="s">
        <v>96</v>
      </c>
      <c r="B19" t="s">
        <v>8</v>
      </c>
      <c r="C19" t="s">
        <v>15</v>
      </c>
      <c r="D19" t="s">
        <v>17</v>
      </c>
      <c r="E19" t="s">
        <v>101</v>
      </c>
      <c r="F19" t="s">
        <v>102</v>
      </c>
    </row>
    <row r="20" spans="1:6">
      <c r="A20" t="s">
        <v>96</v>
      </c>
      <c r="B20" t="s">
        <v>8</v>
      </c>
      <c r="C20" t="s">
        <v>15</v>
      </c>
      <c r="D20" t="s">
        <v>17</v>
      </c>
      <c r="E20" t="s">
        <v>101</v>
      </c>
      <c r="F20" t="s">
        <v>102</v>
      </c>
    </row>
    <row r="21" spans="1:6">
      <c r="A21" t="s">
        <v>96</v>
      </c>
      <c r="B21" t="s">
        <v>8</v>
      </c>
      <c r="C21" t="s">
        <v>15</v>
      </c>
      <c r="D21" t="s">
        <v>17</v>
      </c>
      <c r="E21" t="s">
        <v>101</v>
      </c>
      <c r="F21" t="s">
        <v>102</v>
      </c>
    </row>
    <row r="22" spans="1:6">
      <c r="A22" t="s">
        <v>96</v>
      </c>
      <c r="B22" t="s">
        <v>8</v>
      </c>
      <c r="C22" t="s">
        <v>15</v>
      </c>
      <c r="D22" t="s">
        <v>17</v>
      </c>
      <c r="E22" t="s">
        <v>103</v>
      </c>
      <c r="F22" t="s">
        <v>104</v>
      </c>
    </row>
    <row r="23" spans="1:6">
      <c r="A23" t="s">
        <v>96</v>
      </c>
      <c r="B23" t="s">
        <v>8</v>
      </c>
      <c r="C23" t="s">
        <v>15</v>
      </c>
      <c r="D23" t="s">
        <v>17</v>
      </c>
      <c r="E23" t="s">
        <v>103</v>
      </c>
      <c r="F23" t="s">
        <v>104</v>
      </c>
    </row>
    <row r="24" spans="1:6">
      <c r="A24" t="s">
        <v>96</v>
      </c>
      <c r="B24" t="s">
        <v>8</v>
      </c>
      <c r="C24" t="s">
        <v>15</v>
      </c>
      <c r="D24" t="s">
        <v>17</v>
      </c>
      <c r="E24" t="s">
        <v>103</v>
      </c>
      <c r="F24" t="s">
        <v>104</v>
      </c>
    </row>
    <row r="25" spans="1:6">
      <c r="A25" t="s">
        <v>96</v>
      </c>
      <c r="B25" t="s">
        <v>8</v>
      </c>
      <c r="C25" t="s">
        <v>15</v>
      </c>
      <c r="D25" t="s">
        <v>17</v>
      </c>
      <c r="E25" t="s">
        <v>105</v>
      </c>
      <c r="F25" t="s">
        <v>106</v>
      </c>
    </row>
    <row r="26" spans="1:6">
      <c r="A26" t="s">
        <v>96</v>
      </c>
      <c r="B26" t="s">
        <v>8</v>
      </c>
      <c r="C26" t="s">
        <v>15</v>
      </c>
      <c r="D26" t="s">
        <v>17</v>
      </c>
      <c r="E26" t="s">
        <v>105</v>
      </c>
      <c r="F26" t="s">
        <v>106</v>
      </c>
    </row>
    <row r="27" spans="1:6">
      <c r="A27" t="s">
        <v>96</v>
      </c>
      <c r="B27" t="s">
        <v>8</v>
      </c>
      <c r="C27" t="s">
        <v>15</v>
      </c>
      <c r="D27" t="s">
        <v>17</v>
      </c>
      <c r="E27" t="s">
        <v>105</v>
      </c>
      <c r="F27" t="s">
        <v>106</v>
      </c>
    </row>
    <row r="28" spans="1:6">
      <c r="A28" t="s">
        <v>96</v>
      </c>
      <c r="B28" t="s">
        <v>8</v>
      </c>
      <c r="C28" t="s">
        <v>9</v>
      </c>
      <c r="D28" t="s">
        <v>28</v>
      </c>
    </row>
    <row r="29" spans="1:6">
      <c r="A29" t="s">
        <v>96</v>
      </c>
      <c r="B29" t="s">
        <v>8</v>
      </c>
      <c r="C29" t="s">
        <v>9</v>
      </c>
      <c r="D29" t="s">
        <v>28</v>
      </c>
      <c r="E29" t="s">
        <v>97</v>
      </c>
      <c r="F29" t="s">
        <v>98</v>
      </c>
    </row>
    <row r="30" spans="1:6">
      <c r="A30" t="s">
        <v>96</v>
      </c>
      <c r="B30" t="s">
        <v>8</v>
      </c>
      <c r="C30" t="s">
        <v>9</v>
      </c>
      <c r="D30" t="s">
        <v>28</v>
      </c>
      <c r="E30" t="s">
        <v>97</v>
      </c>
      <c r="F30" t="s">
        <v>98</v>
      </c>
    </row>
    <row r="31" spans="1:6">
      <c r="A31" t="s">
        <v>96</v>
      </c>
      <c r="B31" t="s">
        <v>8</v>
      </c>
      <c r="C31" t="s">
        <v>9</v>
      </c>
      <c r="D31" t="s">
        <v>28</v>
      </c>
      <c r="E31" t="s">
        <v>97</v>
      </c>
      <c r="F31" t="s">
        <v>98</v>
      </c>
    </row>
    <row r="32" spans="1:6">
      <c r="A32" t="s">
        <v>96</v>
      </c>
      <c r="B32" t="s">
        <v>8</v>
      </c>
      <c r="C32" t="s">
        <v>9</v>
      </c>
      <c r="D32" t="s">
        <v>25</v>
      </c>
    </row>
    <row r="33" spans="1:6">
      <c r="A33" t="s">
        <v>96</v>
      </c>
      <c r="B33" t="s">
        <v>8</v>
      </c>
      <c r="C33" t="s">
        <v>9</v>
      </c>
      <c r="D33" t="s">
        <v>25</v>
      </c>
      <c r="E33" t="s">
        <v>97</v>
      </c>
      <c r="F33" t="s">
        <v>98</v>
      </c>
    </row>
    <row r="34" spans="1:6">
      <c r="A34" t="s">
        <v>96</v>
      </c>
      <c r="B34" t="s">
        <v>8</v>
      </c>
      <c r="C34" t="s">
        <v>9</v>
      </c>
      <c r="D34" t="s">
        <v>25</v>
      </c>
      <c r="E34" t="s">
        <v>97</v>
      </c>
      <c r="F34" t="s">
        <v>98</v>
      </c>
    </row>
    <row r="35" spans="1:6">
      <c r="A35" t="s">
        <v>96</v>
      </c>
      <c r="B35" t="s">
        <v>8</v>
      </c>
      <c r="C35" t="s">
        <v>9</v>
      </c>
      <c r="D35" t="s">
        <v>25</v>
      </c>
      <c r="E35" t="s">
        <v>97</v>
      </c>
      <c r="F35" t="s">
        <v>98</v>
      </c>
    </row>
    <row r="36" spans="1:6">
      <c r="A36" t="s">
        <v>96</v>
      </c>
      <c r="B36" t="s">
        <v>8</v>
      </c>
      <c r="C36" t="s">
        <v>9</v>
      </c>
      <c r="D36" t="s">
        <v>40</v>
      </c>
    </row>
    <row r="37" spans="1:6">
      <c r="A37" t="s">
        <v>96</v>
      </c>
      <c r="B37" t="s">
        <v>8</v>
      </c>
      <c r="C37" t="s">
        <v>9</v>
      </c>
      <c r="D37" t="s">
        <v>40</v>
      </c>
      <c r="E37" t="s">
        <v>99</v>
      </c>
      <c r="F37" t="s">
        <v>100</v>
      </c>
    </row>
    <row r="38" spans="1:6">
      <c r="A38" t="s">
        <v>96</v>
      </c>
      <c r="B38" t="s">
        <v>8</v>
      </c>
      <c r="C38" t="s">
        <v>9</v>
      </c>
      <c r="D38" t="s">
        <v>40</v>
      </c>
      <c r="E38" t="s">
        <v>99</v>
      </c>
      <c r="F38" t="s">
        <v>100</v>
      </c>
    </row>
    <row r="39" spans="1:6">
      <c r="A39" t="s">
        <v>96</v>
      </c>
      <c r="B39" t="s">
        <v>8</v>
      </c>
      <c r="C39" t="s">
        <v>9</v>
      </c>
      <c r="D39" t="s">
        <v>40</v>
      </c>
      <c r="E39" t="s">
        <v>99</v>
      </c>
      <c r="F39" t="s">
        <v>100</v>
      </c>
    </row>
    <row r="40" spans="1:6">
      <c r="A40" t="s">
        <v>96</v>
      </c>
      <c r="B40" t="s">
        <v>8</v>
      </c>
      <c r="C40" t="s">
        <v>9</v>
      </c>
      <c r="D40" t="s">
        <v>19</v>
      </c>
    </row>
    <row r="41" spans="1:6">
      <c r="A41" t="s">
        <v>96</v>
      </c>
      <c r="B41" t="s">
        <v>8</v>
      </c>
      <c r="C41" t="s">
        <v>9</v>
      </c>
      <c r="D41" t="s">
        <v>19</v>
      </c>
      <c r="E41" t="s">
        <v>99</v>
      </c>
      <c r="F41" t="s">
        <v>100</v>
      </c>
    </row>
    <row r="42" spans="1:6">
      <c r="A42" t="s">
        <v>96</v>
      </c>
      <c r="B42" t="s">
        <v>8</v>
      </c>
      <c r="C42" t="s">
        <v>9</v>
      </c>
      <c r="D42" t="s">
        <v>19</v>
      </c>
      <c r="E42" t="s">
        <v>99</v>
      </c>
      <c r="F42" t="s">
        <v>100</v>
      </c>
    </row>
    <row r="43" spans="1:6">
      <c r="A43" t="s">
        <v>96</v>
      </c>
      <c r="B43" t="s">
        <v>8</v>
      </c>
      <c r="C43" t="s">
        <v>9</v>
      </c>
      <c r="D43" t="s">
        <v>19</v>
      </c>
      <c r="E43" t="s">
        <v>99</v>
      </c>
      <c r="F43" t="s">
        <v>100</v>
      </c>
    </row>
    <row r="44" spans="1:6">
      <c r="A44" t="s">
        <v>96</v>
      </c>
      <c r="B44" t="s">
        <v>8</v>
      </c>
      <c r="C44" t="s">
        <v>9</v>
      </c>
      <c r="D44" t="s">
        <v>17</v>
      </c>
    </row>
    <row r="45" spans="1:6">
      <c r="A45" t="s">
        <v>96</v>
      </c>
      <c r="B45" t="s">
        <v>8</v>
      </c>
      <c r="C45" t="s">
        <v>9</v>
      </c>
      <c r="D45" t="s">
        <v>17</v>
      </c>
      <c r="E45" t="s">
        <v>101</v>
      </c>
      <c r="F45" t="s">
        <v>102</v>
      </c>
    </row>
    <row r="46" spans="1:6">
      <c r="A46" t="s">
        <v>96</v>
      </c>
      <c r="B46" t="s">
        <v>8</v>
      </c>
      <c r="C46" t="s">
        <v>9</v>
      </c>
      <c r="D46" t="s">
        <v>17</v>
      </c>
      <c r="E46" t="s">
        <v>101</v>
      </c>
      <c r="F46" t="s">
        <v>102</v>
      </c>
    </row>
    <row r="47" spans="1:6">
      <c r="A47" t="s">
        <v>96</v>
      </c>
      <c r="B47" t="s">
        <v>8</v>
      </c>
      <c r="C47" t="s">
        <v>9</v>
      </c>
      <c r="D47" t="s">
        <v>17</v>
      </c>
      <c r="E47" t="s">
        <v>101</v>
      </c>
      <c r="F47" t="s">
        <v>102</v>
      </c>
    </row>
    <row r="48" spans="1:6">
      <c r="A48" t="s">
        <v>96</v>
      </c>
      <c r="B48" t="s">
        <v>8</v>
      </c>
      <c r="C48" t="s">
        <v>9</v>
      </c>
      <c r="D48" t="s">
        <v>17</v>
      </c>
      <c r="E48" t="s">
        <v>103</v>
      </c>
      <c r="F48" t="s">
        <v>104</v>
      </c>
    </row>
    <row r="49" spans="1:6">
      <c r="A49" t="s">
        <v>96</v>
      </c>
      <c r="B49" t="s">
        <v>8</v>
      </c>
      <c r="C49" t="s">
        <v>9</v>
      </c>
      <c r="D49" t="s">
        <v>17</v>
      </c>
      <c r="E49" t="s">
        <v>103</v>
      </c>
      <c r="F49" t="s">
        <v>104</v>
      </c>
    </row>
    <row r="50" spans="1:6">
      <c r="A50" t="s">
        <v>96</v>
      </c>
      <c r="B50" t="s">
        <v>8</v>
      </c>
      <c r="C50" t="s">
        <v>9</v>
      </c>
      <c r="D50" t="s">
        <v>17</v>
      </c>
      <c r="E50" t="s">
        <v>103</v>
      </c>
      <c r="F50" t="s">
        <v>104</v>
      </c>
    </row>
    <row r="51" spans="1:6">
      <c r="A51" t="s">
        <v>96</v>
      </c>
      <c r="B51" t="s">
        <v>8</v>
      </c>
      <c r="C51" t="s">
        <v>9</v>
      </c>
      <c r="D51" t="s">
        <v>17</v>
      </c>
      <c r="E51" t="s">
        <v>105</v>
      </c>
      <c r="F51" t="s">
        <v>106</v>
      </c>
    </row>
    <row r="52" spans="1:6">
      <c r="A52" t="s">
        <v>96</v>
      </c>
      <c r="B52" t="s">
        <v>8</v>
      </c>
      <c r="C52" t="s">
        <v>9</v>
      </c>
      <c r="D52" t="s">
        <v>17</v>
      </c>
      <c r="E52" t="s">
        <v>105</v>
      </c>
      <c r="F52" t="s">
        <v>106</v>
      </c>
    </row>
    <row r="53" spans="1:6">
      <c r="A53" t="s">
        <v>96</v>
      </c>
      <c r="B53" t="s">
        <v>8</v>
      </c>
      <c r="C53" t="s">
        <v>9</v>
      </c>
      <c r="D53" t="s">
        <v>17</v>
      </c>
      <c r="E53" t="s">
        <v>105</v>
      </c>
      <c r="F53" t="s">
        <v>106</v>
      </c>
    </row>
    <row r="54" spans="1:6">
      <c r="A54" t="s">
        <v>96</v>
      </c>
      <c r="B54" t="s">
        <v>8</v>
      </c>
      <c r="C54" t="s">
        <v>30</v>
      </c>
      <c r="D54" t="s">
        <v>31</v>
      </c>
    </row>
    <row r="55" spans="1:6">
      <c r="A55" t="s">
        <v>96</v>
      </c>
      <c r="B55" t="s">
        <v>8</v>
      </c>
      <c r="C55" t="s">
        <v>30</v>
      </c>
      <c r="D55" t="s">
        <v>31</v>
      </c>
      <c r="E55" t="s">
        <v>97</v>
      </c>
      <c r="F55" t="s">
        <v>98</v>
      </c>
    </row>
    <row r="56" spans="1:6">
      <c r="A56" t="s">
        <v>96</v>
      </c>
      <c r="B56" t="s">
        <v>8</v>
      </c>
      <c r="C56" t="s">
        <v>30</v>
      </c>
      <c r="D56" t="s">
        <v>31</v>
      </c>
      <c r="E56" t="s">
        <v>97</v>
      </c>
      <c r="F56" t="s">
        <v>98</v>
      </c>
    </row>
    <row r="57" spans="1:6">
      <c r="A57" t="s">
        <v>96</v>
      </c>
      <c r="B57" t="s">
        <v>8</v>
      </c>
      <c r="C57" t="s">
        <v>30</v>
      </c>
      <c r="D57" t="s">
        <v>31</v>
      </c>
      <c r="E57" t="s">
        <v>97</v>
      </c>
      <c r="F57" t="s">
        <v>98</v>
      </c>
    </row>
    <row r="58" spans="1:6">
      <c r="A58" t="s">
        <v>96</v>
      </c>
      <c r="B58" t="s">
        <v>8</v>
      </c>
      <c r="C58" t="s">
        <v>30</v>
      </c>
      <c r="D58" t="s">
        <v>32</v>
      </c>
    </row>
    <row r="59" spans="1:6">
      <c r="A59" t="s">
        <v>96</v>
      </c>
      <c r="B59" t="s">
        <v>8</v>
      </c>
      <c r="C59" t="s">
        <v>30</v>
      </c>
      <c r="D59" t="s">
        <v>32</v>
      </c>
      <c r="E59" t="s">
        <v>97</v>
      </c>
      <c r="F59" t="s">
        <v>98</v>
      </c>
    </row>
    <row r="60" spans="1:6">
      <c r="A60" t="s">
        <v>96</v>
      </c>
      <c r="B60" t="s">
        <v>8</v>
      </c>
      <c r="C60" t="s">
        <v>30</v>
      </c>
      <c r="D60" t="s">
        <v>32</v>
      </c>
      <c r="E60" t="s">
        <v>97</v>
      </c>
      <c r="F60" t="s">
        <v>98</v>
      </c>
    </row>
    <row r="61" spans="1:6">
      <c r="A61" t="s">
        <v>96</v>
      </c>
      <c r="B61" t="s">
        <v>8</v>
      </c>
      <c r="C61" t="s">
        <v>30</v>
      </c>
      <c r="D61" t="s">
        <v>32</v>
      </c>
      <c r="E61" t="s">
        <v>97</v>
      </c>
      <c r="F61" t="s">
        <v>98</v>
      </c>
    </row>
    <row r="62" spans="1:6">
      <c r="A62" t="s">
        <v>96</v>
      </c>
      <c r="B62" t="s">
        <v>8</v>
      </c>
      <c r="C62" t="s">
        <v>30</v>
      </c>
      <c r="D62" t="s">
        <v>40</v>
      </c>
    </row>
    <row r="63" spans="1:6">
      <c r="A63" t="s">
        <v>96</v>
      </c>
      <c r="B63" t="s">
        <v>8</v>
      </c>
      <c r="C63" t="s">
        <v>30</v>
      </c>
      <c r="D63" t="s">
        <v>40</v>
      </c>
      <c r="E63" t="s">
        <v>99</v>
      </c>
      <c r="F63" t="s">
        <v>100</v>
      </c>
    </row>
    <row r="64" spans="1:6">
      <c r="A64" t="s">
        <v>96</v>
      </c>
      <c r="B64" t="s">
        <v>8</v>
      </c>
      <c r="C64" t="s">
        <v>30</v>
      </c>
      <c r="D64" t="s">
        <v>40</v>
      </c>
      <c r="E64" t="s">
        <v>99</v>
      </c>
      <c r="F64" t="s">
        <v>100</v>
      </c>
    </row>
    <row r="65" spans="1:6">
      <c r="A65" t="s">
        <v>96</v>
      </c>
      <c r="B65" t="s">
        <v>8</v>
      </c>
      <c r="C65" t="s">
        <v>30</v>
      </c>
      <c r="D65" t="s">
        <v>40</v>
      </c>
      <c r="E65" t="s">
        <v>99</v>
      </c>
      <c r="F65" t="s">
        <v>100</v>
      </c>
    </row>
    <row r="66" spans="1:6">
      <c r="A66" t="s">
        <v>96</v>
      </c>
      <c r="B66" t="s">
        <v>8</v>
      </c>
      <c r="C66" t="s">
        <v>30</v>
      </c>
      <c r="D66" t="s">
        <v>19</v>
      </c>
    </row>
    <row r="67" spans="1:6">
      <c r="A67" t="s">
        <v>96</v>
      </c>
      <c r="B67" t="s">
        <v>8</v>
      </c>
      <c r="C67" t="s">
        <v>30</v>
      </c>
      <c r="D67" t="s">
        <v>19</v>
      </c>
      <c r="E67" t="s">
        <v>99</v>
      </c>
      <c r="F67" t="s">
        <v>100</v>
      </c>
    </row>
    <row r="68" spans="1:6">
      <c r="A68" t="s">
        <v>96</v>
      </c>
      <c r="B68" t="s">
        <v>8</v>
      </c>
      <c r="C68" t="s">
        <v>30</v>
      </c>
      <c r="D68" t="s">
        <v>19</v>
      </c>
      <c r="E68" t="s">
        <v>99</v>
      </c>
      <c r="F68" t="s">
        <v>100</v>
      </c>
    </row>
    <row r="69" spans="1:6">
      <c r="A69" t="s">
        <v>96</v>
      </c>
      <c r="B69" t="s">
        <v>8</v>
      </c>
      <c r="C69" t="s">
        <v>30</v>
      </c>
      <c r="D69" t="s">
        <v>19</v>
      </c>
      <c r="E69" t="s">
        <v>99</v>
      </c>
      <c r="F69" t="s">
        <v>100</v>
      </c>
    </row>
    <row r="70" spans="1:6">
      <c r="A70" t="s">
        <v>96</v>
      </c>
      <c r="B70" t="s">
        <v>8</v>
      </c>
      <c r="C70" t="s">
        <v>30</v>
      </c>
      <c r="D70" t="s">
        <v>17</v>
      </c>
    </row>
    <row r="71" spans="1:6">
      <c r="A71" t="s">
        <v>96</v>
      </c>
      <c r="B71" t="s">
        <v>8</v>
      </c>
      <c r="C71" t="s">
        <v>30</v>
      </c>
      <c r="D71" t="s">
        <v>17</v>
      </c>
      <c r="E71" t="s">
        <v>101</v>
      </c>
      <c r="F71" t="s">
        <v>102</v>
      </c>
    </row>
    <row r="72" spans="1:6">
      <c r="A72" t="s">
        <v>96</v>
      </c>
      <c r="B72" t="s">
        <v>8</v>
      </c>
      <c r="C72" t="s">
        <v>30</v>
      </c>
      <c r="D72" t="s">
        <v>17</v>
      </c>
      <c r="E72" t="s">
        <v>101</v>
      </c>
      <c r="F72" t="s">
        <v>102</v>
      </c>
    </row>
    <row r="73" spans="1:6">
      <c r="A73" t="s">
        <v>96</v>
      </c>
      <c r="B73" t="s">
        <v>8</v>
      </c>
      <c r="C73" t="s">
        <v>30</v>
      </c>
      <c r="D73" t="s">
        <v>17</v>
      </c>
      <c r="E73" t="s">
        <v>101</v>
      </c>
      <c r="F73" t="s">
        <v>102</v>
      </c>
    </row>
    <row r="74" spans="1:6">
      <c r="A74" t="s">
        <v>96</v>
      </c>
      <c r="B74" t="s">
        <v>8</v>
      </c>
      <c r="C74" t="s">
        <v>30</v>
      </c>
      <c r="D74" t="s">
        <v>17</v>
      </c>
      <c r="E74" t="s">
        <v>103</v>
      </c>
      <c r="F74" t="s">
        <v>104</v>
      </c>
    </row>
    <row r="75" spans="1:6">
      <c r="A75" t="s">
        <v>96</v>
      </c>
      <c r="B75" t="s">
        <v>8</v>
      </c>
      <c r="C75" t="s">
        <v>30</v>
      </c>
      <c r="D75" t="s">
        <v>17</v>
      </c>
      <c r="E75" t="s">
        <v>103</v>
      </c>
      <c r="F75" t="s">
        <v>104</v>
      </c>
    </row>
    <row r="76" spans="1:6">
      <c r="A76" t="s">
        <v>96</v>
      </c>
      <c r="B76" t="s">
        <v>8</v>
      </c>
      <c r="C76" t="s">
        <v>30</v>
      </c>
      <c r="D76" t="s">
        <v>17</v>
      </c>
      <c r="E76" t="s">
        <v>103</v>
      </c>
      <c r="F76" t="s">
        <v>104</v>
      </c>
    </row>
    <row r="77" spans="1:6">
      <c r="A77" t="s">
        <v>96</v>
      </c>
      <c r="B77" t="s">
        <v>8</v>
      </c>
      <c r="C77" t="s">
        <v>30</v>
      </c>
      <c r="D77" t="s">
        <v>17</v>
      </c>
      <c r="E77" t="s">
        <v>105</v>
      </c>
      <c r="F77" t="s">
        <v>106</v>
      </c>
    </row>
    <row r="78" spans="1:6">
      <c r="A78" t="s">
        <v>96</v>
      </c>
      <c r="B78" t="s">
        <v>8</v>
      </c>
      <c r="C78" t="s">
        <v>30</v>
      </c>
      <c r="D78" t="s">
        <v>17</v>
      </c>
      <c r="E78" t="s">
        <v>105</v>
      </c>
      <c r="F78" t="s">
        <v>106</v>
      </c>
    </row>
    <row r="79" spans="1:6">
      <c r="A79" t="s">
        <v>96</v>
      </c>
      <c r="B79" t="s">
        <v>8</v>
      </c>
      <c r="C79" t="s">
        <v>30</v>
      </c>
      <c r="D79" t="s">
        <v>17</v>
      </c>
      <c r="E79" t="s">
        <v>105</v>
      </c>
      <c r="F79" t="s">
        <v>106</v>
      </c>
    </row>
    <row r="80" spans="1:6">
      <c r="A80" t="s">
        <v>96</v>
      </c>
      <c r="B80" t="s">
        <v>8</v>
      </c>
      <c r="C80" t="s">
        <v>24</v>
      </c>
      <c r="D80" t="s">
        <v>20</v>
      </c>
    </row>
    <row r="81" spans="1:6">
      <c r="A81" t="s">
        <v>96</v>
      </c>
      <c r="B81" t="s">
        <v>8</v>
      </c>
      <c r="C81" t="s">
        <v>24</v>
      </c>
      <c r="D81" t="s">
        <v>20</v>
      </c>
      <c r="E81" t="s">
        <v>97</v>
      </c>
      <c r="F81" t="s">
        <v>98</v>
      </c>
    </row>
    <row r="82" spans="1:6">
      <c r="A82" t="s">
        <v>96</v>
      </c>
      <c r="B82" t="s">
        <v>8</v>
      </c>
      <c r="C82" t="s">
        <v>24</v>
      </c>
      <c r="D82" t="s">
        <v>20</v>
      </c>
      <c r="E82" t="s">
        <v>97</v>
      </c>
      <c r="F82" t="s">
        <v>98</v>
      </c>
    </row>
    <row r="83" spans="1:6">
      <c r="A83" t="s">
        <v>96</v>
      </c>
      <c r="B83" t="s">
        <v>8</v>
      </c>
      <c r="C83" t="s">
        <v>24</v>
      </c>
      <c r="D83" t="s">
        <v>20</v>
      </c>
      <c r="E83" t="s">
        <v>97</v>
      </c>
      <c r="F83" t="s">
        <v>98</v>
      </c>
    </row>
    <row r="84" spans="1:6">
      <c r="A84" t="s">
        <v>96</v>
      </c>
      <c r="B84" t="s">
        <v>8</v>
      </c>
      <c r="C84" t="s">
        <v>24</v>
      </c>
      <c r="D84" t="s">
        <v>22</v>
      </c>
    </row>
    <row r="85" spans="1:6">
      <c r="A85" t="s">
        <v>96</v>
      </c>
      <c r="B85" t="s">
        <v>8</v>
      </c>
      <c r="C85" t="s">
        <v>24</v>
      </c>
      <c r="D85" t="s">
        <v>22</v>
      </c>
      <c r="E85" t="s">
        <v>97</v>
      </c>
      <c r="F85" t="s">
        <v>98</v>
      </c>
    </row>
    <row r="86" spans="1:6">
      <c r="A86" t="s">
        <v>96</v>
      </c>
      <c r="B86" t="s">
        <v>8</v>
      </c>
      <c r="C86" t="s">
        <v>24</v>
      </c>
      <c r="D86" t="s">
        <v>22</v>
      </c>
      <c r="E86" t="s">
        <v>97</v>
      </c>
      <c r="F86" t="s">
        <v>98</v>
      </c>
    </row>
    <row r="87" spans="1:6">
      <c r="A87" t="s">
        <v>96</v>
      </c>
      <c r="B87" t="s">
        <v>8</v>
      </c>
      <c r="C87" t="s">
        <v>24</v>
      </c>
      <c r="D87" t="s">
        <v>22</v>
      </c>
      <c r="E87" t="s">
        <v>97</v>
      </c>
      <c r="F87" t="s">
        <v>98</v>
      </c>
    </row>
    <row r="88" spans="1:6">
      <c r="A88" t="s">
        <v>96</v>
      </c>
      <c r="B88" t="s">
        <v>8</v>
      </c>
      <c r="C88" t="s">
        <v>24</v>
      </c>
      <c r="D88" t="s">
        <v>27</v>
      </c>
    </row>
    <row r="89" spans="1:6">
      <c r="A89" t="s">
        <v>96</v>
      </c>
      <c r="B89" t="s">
        <v>8</v>
      </c>
      <c r="C89" t="s">
        <v>24</v>
      </c>
      <c r="D89" t="s">
        <v>27</v>
      </c>
      <c r="E89" t="s">
        <v>97</v>
      </c>
      <c r="F89" t="s">
        <v>98</v>
      </c>
    </row>
    <row r="90" spans="1:6">
      <c r="A90" t="s">
        <v>96</v>
      </c>
      <c r="B90" t="s">
        <v>8</v>
      </c>
      <c r="C90" t="s">
        <v>24</v>
      </c>
      <c r="D90" t="s">
        <v>27</v>
      </c>
      <c r="E90" t="s">
        <v>97</v>
      </c>
      <c r="F90" t="s">
        <v>98</v>
      </c>
    </row>
    <row r="91" spans="1:6">
      <c r="A91" t="s">
        <v>96</v>
      </c>
      <c r="B91" t="s">
        <v>8</v>
      </c>
      <c r="C91" t="s">
        <v>24</v>
      </c>
      <c r="D91" t="s">
        <v>27</v>
      </c>
      <c r="E91" t="s">
        <v>97</v>
      </c>
      <c r="F91" t="s">
        <v>98</v>
      </c>
    </row>
    <row r="92" spans="1:6">
      <c r="A92" t="s">
        <v>96</v>
      </c>
      <c r="B92" t="s">
        <v>8</v>
      </c>
      <c r="C92" t="s">
        <v>24</v>
      </c>
      <c r="D92" t="s">
        <v>28</v>
      </c>
    </row>
    <row r="93" spans="1:6">
      <c r="A93" t="s">
        <v>96</v>
      </c>
      <c r="B93" t="s">
        <v>8</v>
      </c>
      <c r="C93" t="s">
        <v>24</v>
      </c>
      <c r="D93" t="s">
        <v>28</v>
      </c>
      <c r="E93" t="s">
        <v>97</v>
      </c>
      <c r="F93" t="s">
        <v>98</v>
      </c>
    </row>
    <row r="94" spans="1:6">
      <c r="A94" t="s">
        <v>96</v>
      </c>
      <c r="B94" t="s">
        <v>8</v>
      </c>
      <c r="C94" t="s">
        <v>24</v>
      </c>
      <c r="D94" t="s">
        <v>28</v>
      </c>
      <c r="E94" t="s">
        <v>97</v>
      </c>
      <c r="F94" t="s">
        <v>98</v>
      </c>
    </row>
    <row r="95" spans="1:6">
      <c r="A95" t="s">
        <v>96</v>
      </c>
      <c r="B95" t="s">
        <v>8</v>
      </c>
      <c r="C95" t="s">
        <v>24</v>
      </c>
      <c r="D95" t="s">
        <v>28</v>
      </c>
      <c r="E95" t="s">
        <v>97</v>
      </c>
      <c r="F95" t="s">
        <v>98</v>
      </c>
    </row>
    <row r="96" spans="1:6">
      <c r="A96" t="s">
        <v>96</v>
      </c>
      <c r="B96" t="s">
        <v>8</v>
      </c>
      <c r="C96" t="s">
        <v>24</v>
      </c>
      <c r="D96" t="s">
        <v>25</v>
      </c>
    </row>
    <row r="97" spans="1:6">
      <c r="A97" t="s">
        <v>96</v>
      </c>
      <c r="B97" t="s">
        <v>8</v>
      </c>
      <c r="C97" t="s">
        <v>24</v>
      </c>
      <c r="D97" t="s">
        <v>25</v>
      </c>
      <c r="E97" t="s">
        <v>97</v>
      </c>
      <c r="F97" t="s">
        <v>98</v>
      </c>
    </row>
    <row r="98" spans="1:6">
      <c r="A98" t="s">
        <v>96</v>
      </c>
      <c r="B98" t="s">
        <v>8</v>
      </c>
      <c r="C98" t="s">
        <v>24</v>
      </c>
      <c r="D98" t="s">
        <v>25</v>
      </c>
      <c r="E98" t="s">
        <v>97</v>
      </c>
      <c r="F98" t="s">
        <v>98</v>
      </c>
    </row>
    <row r="99" spans="1:6">
      <c r="A99" t="s">
        <v>96</v>
      </c>
      <c r="B99" t="s">
        <v>8</v>
      </c>
      <c r="C99" t="s">
        <v>24</v>
      </c>
      <c r="D99" t="s">
        <v>25</v>
      </c>
      <c r="E99" t="s">
        <v>97</v>
      </c>
      <c r="F99" t="s">
        <v>98</v>
      </c>
    </row>
    <row r="100" spans="1:6">
      <c r="A100" t="s">
        <v>96</v>
      </c>
      <c r="B100" t="s">
        <v>8</v>
      </c>
      <c r="C100" t="s">
        <v>24</v>
      </c>
      <c r="D100" t="s">
        <v>29</v>
      </c>
    </row>
    <row r="101" spans="1:6">
      <c r="A101" t="s">
        <v>96</v>
      </c>
      <c r="B101" t="s">
        <v>8</v>
      </c>
      <c r="C101" t="s">
        <v>24</v>
      </c>
      <c r="D101" t="s">
        <v>29</v>
      </c>
      <c r="E101" t="s">
        <v>97</v>
      </c>
      <c r="F101" t="s">
        <v>98</v>
      </c>
    </row>
    <row r="102" spans="1:6">
      <c r="A102" t="s">
        <v>96</v>
      </c>
      <c r="B102" t="s">
        <v>8</v>
      </c>
      <c r="C102" t="s">
        <v>24</v>
      </c>
      <c r="D102" t="s">
        <v>29</v>
      </c>
      <c r="E102" t="s">
        <v>97</v>
      </c>
      <c r="F102" t="s">
        <v>98</v>
      </c>
    </row>
    <row r="103" spans="1:6">
      <c r="A103" t="s">
        <v>96</v>
      </c>
      <c r="B103" t="s">
        <v>8</v>
      </c>
      <c r="C103" t="s">
        <v>24</v>
      </c>
      <c r="D103" t="s">
        <v>29</v>
      </c>
      <c r="E103" t="s">
        <v>97</v>
      </c>
      <c r="F103" t="s">
        <v>98</v>
      </c>
    </row>
    <row r="104" spans="1:6">
      <c r="A104" t="s">
        <v>96</v>
      </c>
      <c r="B104" t="s">
        <v>8</v>
      </c>
      <c r="C104" t="s">
        <v>24</v>
      </c>
      <c r="D104" t="s">
        <v>21</v>
      </c>
    </row>
    <row r="105" spans="1:6">
      <c r="A105" t="s">
        <v>96</v>
      </c>
      <c r="B105" t="s">
        <v>8</v>
      </c>
      <c r="C105" t="s">
        <v>24</v>
      </c>
      <c r="D105" t="s">
        <v>21</v>
      </c>
      <c r="E105" t="s">
        <v>97</v>
      </c>
      <c r="F105" t="s">
        <v>98</v>
      </c>
    </row>
    <row r="106" spans="1:6">
      <c r="A106" t="s">
        <v>96</v>
      </c>
      <c r="B106" t="s">
        <v>8</v>
      </c>
      <c r="C106" t="s">
        <v>24</v>
      </c>
      <c r="D106" t="s">
        <v>21</v>
      </c>
      <c r="E106" t="s">
        <v>97</v>
      </c>
      <c r="F106" t="s">
        <v>98</v>
      </c>
    </row>
    <row r="107" spans="1:6">
      <c r="A107" t="s">
        <v>96</v>
      </c>
      <c r="B107" t="s">
        <v>8</v>
      </c>
      <c r="C107" t="s">
        <v>24</v>
      </c>
      <c r="D107" t="s">
        <v>21</v>
      </c>
      <c r="E107" t="s">
        <v>97</v>
      </c>
      <c r="F107" t="s">
        <v>98</v>
      </c>
    </row>
    <row r="108" spans="1:6">
      <c r="A108" t="s">
        <v>96</v>
      </c>
      <c r="B108" t="s">
        <v>8</v>
      </c>
      <c r="C108" t="s">
        <v>24</v>
      </c>
      <c r="D108" t="s">
        <v>18</v>
      </c>
    </row>
    <row r="109" spans="1:6">
      <c r="A109" t="s">
        <v>96</v>
      </c>
      <c r="B109" t="s">
        <v>8</v>
      </c>
      <c r="C109" t="s">
        <v>24</v>
      </c>
      <c r="D109" t="s">
        <v>18</v>
      </c>
      <c r="E109" t="s">
        <v>97</v>
      </c>
      <c r="F109" t="s">
        <v>98</v>
      </c>
    </row>
    <row r="110" spans="1:6">
      <c r="A110" t="s">
        <v>96</v>
      </c>
      <c r="B110" t="s">
        <v>8</v>
      </c>
      <c r="C110" t="s">
        <v>24</v>
      </c>
      <c r="D110" t="s">
        <v>18</v>
      </c>
      <c r="E110" t="s">
        <v>97</v>
      </c>
      <c r="F110" t="s">
        <v>98</v>
      </c>
    </row>
    <row r="111" spans="1:6">
      <c r="A111" t="s">
        <v>96</v>
      </c>
      <c r="B111" t="s">
        <v>8</v>
      </c>
      <c r="C111" t="s">
        <v>24</v>
      </c>
      <c r="D111" t="s">
        <v>18</v>
      </c>
      <c r="E111" t="s">
        <v>97</v>
      </c>
      <c r="F111" t="s">
        <v>98</v>
      </c>
    </row>
    <row r="112" spans="1:6">
      <c r="A112" t="s">
        <v>96</v>
      </c>
      <c r="B112" t="s">
        <v>8</v>
      </c>
      <c r="C112" t="s">
        <v>24</v>
      </c>
      <c r="D112" t="s">
        <v>17</v>
      </c>
    </row>
    <row r="113" spans="1:6">
      <c r="A113" t="s">
        <v>96</v>
      </c>
      <c r="B113" t="s">
        <v>8</v>
      </c>
      <c r="C113" t="s">
        <v>24</v>
      </c>
      <c r="D113" t="s">
        <v>17</v>
      </c>
      <c r="E113" t="s">
        <v>101</v>
      </c>
      <c r="F113" t="s">
        <v>102</v>
      </c>
    </row>
    <row r="114" spans="1:6">
      <c r="A114" t="s">
        <v>96</v>
      </c>
      <c r="B114" t="s">
        <v>8</v>
      </c>
      <c r="C114" t="s">
        <v>24</v>
      </c>
      <c r="D114" t="s">
        <v>17</v>
      </c>
      <c r="E114" t="s">
        <v>101</v>
      </c>
      <c r="F114" t="s">
        <v>102</v>
      </c>
    </row>
    <row r="115" spans="1:6">
      <c r="A115" t="s">
        <v>96</v>
      </c>
      <c r="B115" t="s">
        <v>8</v>
      </c>
      <c r="C115" t="s">
        <v>24</v>
      </c>
      <c r="D115" t="s">
        <v>17</v>
      </c>
      <c r="E115" t="s">
        <v>101</v>
      </c>
      <c r="F115" t="s">
        <v>102</v>
      </c>
    </row>
    <row r="116" spans="1:6">
      <c r="A116" t="s">
        <v>96</v>
      </c>
      <c r="B116" t="s">
        <v>8</v>
      </c>
      <c r="C116" t="s">
        <v>24</v>
      </c>
      <c r="D116" t="s">
        <v>17</v>
      </c>
      <c r="E116" t="s">
        <v>103</v>
      </c>
      <c r="F116" t="s">
        <v>104</v>
      </c>
    </row>
    <row r="117" spans="1:6">
      <c r="A117" t="s">
        <v>96</v>
      </c>
      <c r="B117" t="s">
        <v>8</v>
      </c>
      <c r="C117" t="s">
        <v>24</v>
      </c>
      <c r="D117" t="s">
        <v>17</v>
      </c>
      <c r="E117" t="s">
        <v>103</v>
      </c>
      <c r="F117" t="s">
        <v>104</v>
      </c>
    </row>
    <row r="118" spans="1:6">
      <c r="A118" t="s">
        <v>96</v>
      </c>
      <c r="B118" t="s">
        <v>8</v>
      </c>
      <c r="C118" t="s">
        <v>24</v>
      </c>
      <c r="D118" t="s">
        <v>17</v>
      </c>
      <c r="E118" t="s">
        <v>103</v>
      </c>
      <c r="F118" t="s">
        <v>104</v>
      </c>
    </row>
    <row r="119" spans="1:6">
      <c r="A119" t="s">
        <v>96</v>
      </c>
      <c r="B119" t="s">
        <v>8</v>
      </c>
      <c r="C119" t="s">
        <v>24</v>
      </c>
      <c r="D119" t="s">
        <v>17</v>
      </c>
      <c r="E119" t="s">
        <v>105</v>
      </c>
      <c r="F119" t="s">
        <v>106</v>
      </c>
    </row>
    <row r="120" spans="1:6">
      <c r="A120" t="s">
        <v>96</v>
      </c>
      <c r="B120" t="s">
        <v>8</v>
      </c>
      <c r="C120" t="s">
        <v>24</v>
      </c>
      <c r="D120" t="s">
        <v>17</v>
      </c>
      <c r="E120" t="s">
        <v>105</v>
      </c>
      <c r="F120" t="s">
        <v>106</v>
      </c>
    </row>
    <row r="121" spans="1:6">
      <c r="A121" t="s">
        <v>96</v>
      </c>
      <c r="B121" t="s">
        <v>8</v>
      </c>
      <c r="C121" t="s">
        <v>24</v>
      </c>
      <c r="D121" t="s">
        <v>17</v>
      </c>
      <c r="E121" t="s">
        <v>105</v>
      </c>
      <c r="F121" t="s">
        <v>106</v>
      </c>
    </row>
    <row r="122" spans="1:6">
      <c r="A122" t="s">
        <v>96</v>
      </c>
      <c r="B122" t="s">
        <v>8</v>
      </c>
      <c r="C122" t="s">
        <v>48</v>
      </c>
      <c r="D122" t="s">
        <v>27</v>
      </c>
    </row>
    <row r="123" spans="1:6">
      <c r="A123" t="s">
        <v>96</v>
      </c>
      <c r="B123" t="s">
        <v>8</v>
      </c>
      <c r="C123" t="s">
        <v>48</v>
      </c>
      <c r="D123" t="s">
        <v>27</v>
      </c>
      <c r="E123" t="s">
        <v>107</v>
      </c>
      <c r="F123" t="s">
        <v>108</v>
      </c>
    </row>
    <row r="124" spans="1:6">
      <c r="A124" t="s">
        <v>96</v>
      </c>
      <c r="B124" t="s">
        <v>8</v>
      </c>
      <c r="C124" t="s">
        <v>48</v>
      </c>
      <c r="D124" t="s">
        <v>27</v>
      </c>
      <c r="E124" t="s">
        <v>107</v>
      </c>
      <c r="F124" t="s">
        <v>108</v>
      </c>
    </row>
    <row r="125" spans="1:6">
      <c r="A125" t="s">
        <v>96</v>
      </c>
      <c r="B125" t="s">
        <v>8</v>
      </c>
      <c r="C125" t="s">
        <v>48</v>
      </c>
      <c r="D125" t="s">
        <v>27</v>
      </c>
      <c r="E125" t="s">
        <v>107</v>
      </c>
      <c r="F125" t="s">
        <v>108</v>
      </c>
    </row>
    <row r="126" spans="1:6">
      <c r="A126" t="s">
        <v>96</v>
      </c>
      <c r="B126" t="s">
        <v>8</v>
      </c>
      <c r="C126" t="s">
        <v>48</v>
      </c>
      <c r="D126" t="s">
        <v>49</v>
      </c>
    </row>
    <row r="127" spans="1:6">
      <c r="A127" t="s">
        <v>96</v>
      </c>
      <c r="B127" t="s">
        <v>8</v>
      </c>
      <c r="C127" t="s">
        <v>48</v>
      </c>
      <c r="D127" t="s">
        <v>49</v>
      </c>
      <c r="E127" t="s">
        <v>107</v>
      </c>
      <c r="F127" t="s">
        <v>108</v>
      </c>
    </row>
    <row r="128" spans="1:6">
      <c r="A128" t="s">
        <v>96</v>
      </c>
      <c r="B128" t="s">
        <v>8</v>
      </c>
      <c r="C128" t="s">
        <v>48</v>
      </c>
      <c r="D128" t="s">
        <v>49</v>
      </c>
      <c r="E128" t="s">
        <v>107</v>
      </c>
      <c r="F128" t="s">
        <v>108</v>
      </c>
    </row>
    <row r="129" spans="1:6">
      <c r="A129" t="s">
        <v>96</v>
      </c>
      <c r="B129" t="s">
        <v>8</v>
      </c>
      <c r="C129" t="s">
        <v>48</v>
      </c>
      <c r="D129" t="s">
        <v>49</v>
      </c>
      <c r="E129" t="s">
        <v>107</v>
      </c>
      <c r="F129" t="s">
        <v>108</v>
      </c>
    </row>
    <row r="130" spans="1:6">
      <c r="A130" t="s">
        <v>96</v>
      </c>
      <c r="B130" t="s">
        <v>8</v>
      </c>
      <c r="C130" t="s">
        <v>39</v>
      </c>
      <c r="D130" t="s">
        <v>21</v>
      </c>
    </row>
    <row r="131" spans="1:6">
      <c r="A131" t="s">
        <v>96</v>
      </c>
      <c r="B131" t="s">
        <v>8</v>
      </c>
      <c r="C131" t="s">
        <v>39</v>
      </c>
      <c r="D131" t="s">
        <v>21</v>
      </c>
      <c r="E131" t="s">
        <v>107</v>
      </c>
      <c r="F131" t="s">
        <v>108</v>
      </c>
    </row>
    <row r="132" spans="1:6">
      <c r="A132" t="s">
        <v>96</v>
      </c>
      <c r="B132" t="s">
        <v>8</v>
      </c>
      <c r="C132" t="s">
        <v>39</v>
      </c>
      <c r="D132" t="s">
        <v>21</v>
      </c>
      <c r="E132" t="s">
        <v>107</v>
      </c>
      <c r="F132" t="s">
        <v>108</v>
      </c>
    </row>
    <row r="133" spans="1:6">
      <c r="A133" t="s">
        <v>96</v>
      </c>
      <c r="B133" t="s">
        <v>8</v>
      </c>
      <c r="C133" t="s">
        <v>39</v>
      </c>
      <c r="D133" t="s">
        <v>21</v>
      </c>
      <c r="E133" t="s">
        <v>107</v>
      </c>
      <c r="F133" t="s">
        <v>108</v>
      </c>
    </row>
    <row r="134" spans="1:6">
      <c r="A134" t="s">
        <v>96</v>
      </c>
      <c r="B134" t="s">
        <v>8</v>
      </c>
      <c r="C134" t="s">
        <v>39</v>
      </c>
      <c r="D134" t="s">
        <v>43</v>
      </c>
    </row>
    <row r="135" spans="1:6">
      <c r="A135" t="s">
        <v>96</v>
      </c>
      <c r="B135" t="s">
        <v>8</v>
      </c>
      <c r="C135" t="s">
        <v>39</v>
      </c>
      <c r="D135" t="s">
        <v>43</v>
      </c>
      <c r="E135" t="s">
        <v>107</v>
      </c>
      <c r="F135" t="s">
        <v>108</v>
      </c>
    </row>
    <row r="136" spans="1:6">
      <c r="A136" t="s">
        <v>96</v>
      </c>
      <c r="B136" t="s">
        <v>8</v>
      </c>
      <c r="C136" t="s">
        <v>39</v>
      </c>
      <c r="D136" t="s">
        <v>43</v>
      </c>
      <c r="E136" t="s">
        <v>107</v>
      </c>
      <c r="F136" t="s">
        <v>108</v>
      </c>
    </row>
    <row r="137" spans="1:6">
      <c r="A137" t="s">
        <v>96</v>
      </c>
      <c r="B137" t="s">
        <v>8</v>
      </c>
      <c r="C137" t="s">
        <v>39</v>
      </c>
      <c r="D137" t="s">
        <v>43</v>
      </c>
      <c r="E137" t="s">
        <v>107</v>
      </c>
      <c r="F137" t="s">
        <v>108</v>
      </c>
    </row>
    <row r="138" spans="1:6">
      <c r="A138" t="s">
        <v>96</v>
      </c>
      <c r="B138" t="s">
        <v>8</v>
      </c>
      <c r="C138" t="s">
        <v>39</v>
      </c>
      <c r="D138" t="s">
        <v>115</v>
      </c>
    </row>
    <row r="139" spans="1:6">
      <c r="A139" t="s">
        <v>96</v>
      </c>
      <c r="B139" t="s">
        <v>8</v>
      </c>
      <c r="C139" t="s">
        <v>39</v>
      </c>
      <c r="D139" t="s">
        <v>115</v>
      </c>
      <c r="E139" t="s">
        <v>107</v>
      </c>
      <c r="F139" t="s">
        <v>108</v>
      </c>
    </row>
    <row r="140" spans="1:6">
      <c r="A140" t="s">
        <v>96</v>
      </c>
      <c r="B140" t="s">
        <v>8</v>
      </c>
      <c r="C140" t="s">
        <v>39</v>
      </c>
      <c r="D140" t="s">
        <v>115</v>
      </c>
      <c r="E140" t="s">
        <v>107</v>
      </c>
      <c r="F140" t="s">
        <v>108</v>
      </c>
    </row>
    <row r="141" spans="1:6">
      <c r="A141" t="s">
        <v>96</v>
      </c>
      <c r="B141" t="s">
        <v>8</v>
      </c>
      <c r="C141" t="s">
        <v>39</v>
      </c>
      <c r="D141" t="s">
        <v>115</v>
      </c>
      <c r="E141" t="s">
        <v>107</v>
      </c>
      <c r="F141" t="s">
        <v>108</v>
      </c>
    </row>
    <row r="142" spans="1:6">
      <c r="A142" t="s">
        <v>96</v>
      </c>
      <c r="B142" t="s">
        <v>8</v>
      </c>
      <c r="C142" t="s">
        <v>39</v>
      </c>
      <c r="D142" t="s">
        <v>40</v>
      </c>
    </row>
    <row r="143" spans="1:6">
      <c r="A143" t="s">
        <v>96</v>
      </c>
      <c r="B143" t="s">
        <v>8</v>
      </c>
      <c r="C143" t="s">
        <v>39</v>
      </c>
      <c r="D143" t="s">
        <v>40</v>
      </c>
      <c r="E143" t="s">
        <v>107</v>
      </c>
      <c r="F143" t="s">
        <v>108</v>
      </c>
    </row>
    <row r="144" spans="1:6">
      <c r="A144" t="s">
        <v>96</v>
      </c>
      <c r="B144" t="s">
        <v>8</v>
      </c>
      <c r="C144" t="s">
        <v>39</v>
      </c>
      <c r="D144" t="s">
        <v>40</v>
      </c>
      <c r="E144" t="s">
        <v>107</v>
      </c>
      <c r="F144" t="s">
        <v>108</v>
      </c>
    </row>
    <row r="145" spans="1:6">
      <c r="A145" t="s">
        <v>96</v>
      </c>
      <c r="B145" t="s">
        <v>8</v>
      </c>
      <c r="C145" t="s">
        <v>39</v>
      </c>
      <c r="D145" t="s">
        <v>40</v>
      </c>
      <c r="E145" t="s">
        <v>107</v>
      </c>
      <c r="F145" t="s">
        <v>108</v>
      </c>
    </row>
    <row r="146" spans="1:6">
      <c r="A146" t="s">
        <v>96</v>
      </c>
      <c r="B146" t="s">
        <v>8</v>
      </c>
      <c r="C146" t="s">
        <v>39</v>
      </c>
      <c r="D146" t="s">
        <v>56</v>
      </c>
    </row>
    <row r="147" spans="1:6">
      <c r="A147" t="s">
        <v>96</v>
      </c>
      <c r="B147" t="s">
        <v>8</v>
      </c>
      <c r="C147" t="s">
        <v>39</v>
      </c>
      <c r="D147" t="s">
        <v>56</v>
      </c>
      <c r="E147" t="s">
        <v>107</v>
      </c>
      <c r="F147" t="s">
        <v>108</v>
      </c>
    </row>
    <row r="148" spans="1:6">
      <c r="A148" t="s">
        <v>96</v>
      </c>
      <c r="B148" t="s">
        <v>8</v>
      </c>
      <c r="C148" t="s">
        <v>39</v>
      </c>
      <c r="D148" t="s">
        <v>56</v>
      </c>
      <c r="E148" t="s">
        <v>107</v>
      </c>
      <c r="F148" t="s">
        <v>108</v>
      </c>
    </row>
    <row r="149" spans="1:6">
      <c r="A149" t="s">
        <v>96</v>
      </c>
      <c r="B149" t="s">
        <v>8</v>
      </c>
      <c r="C149" t="s">
        <v>39</v>
      </c>
      <c r="D149" t="s">
        <v>56</v>
      </c>
      <c r="E149" t="s">
        <v>107</v>
      </c>
      <c r="F149" t="s">
        <v>108</v>
      </c>
    </row>
    <row r="150" spans="1:6">
      <c r="A150" t="s">
        <v>96</v>
      </c>
      <c r="B150" t="s">
        <v>8</v>
      </c>
      <c r="C150" t="s">
        <v>39</v>
      </c>
      <c r="D150" t="s">
        <v>61</v>
      </c>
    </row>
    <row r="151" spans="1:6">
      <c r="A151" t="s">
        <v>96</v>
      </c>
      <c r="B151" t="s">
        <v>8</v>
      </c>
      <c r="C151" t="s">
        <v>39</v>
      </c>
      <c r="D151" t="s">
        <v>61</v>
      </c>
      <c r="E151" t="s">
        <v>107</v>
      </c>
      <c r="F151" t="s">
        <v>108</v>
      </c>
    </row>
    <row r="152" spans="1:6">
      <c r="A152" t="s">
        <v>96</v>
      </c>
      <c r="B152" t="s">
        <v>8</v>
      </c>
      <c r="C152" t="s">
        <v>39</v>
      </c>
      <c r="D152" t="s">
        <v>61</v>
      </c>
      <c r="E152" t="s">
        <v>107</v>
      </c>
      <c r="F152" t="s">
        <v>108</v>
      </c>
    </row>
    <row r="153" spans="1:6">
      <c r="A153" t="s">
        <v>96</v>
      </c>
      <c r="B153" t="s">
        <v>8</v>
      </c>
      <c r="C153" t="s">
        <v>39</v>
      </c>
      <c r="D153" t="s">
        <v>61</v>
      </c>
      <c r="E153" t="s">
        <v>107</v>
      </c>
      <c r="F153" t="s">
        <v>108</v>
      </c>
    </row>
    <row r="154" spans="1:6">
      <c r="A154" t="s">
        <v>96</v>
      </c>
      <c r="B154" t="s">
        <v>8</v>
      </c>
      <c r="C154" t="s">
        <v>39</v>
      </c>
      <c r="D154" t="s">
        <v>19</v>
      </c>
    </row>
    <row r="155" spans="1:6">
      <c r="A155" t="s">
        <v>96</v>
      </c>
      <c r="B155" t="s">
        <v>8</v>
      </c>
      <c r="C155" t="s">
        <v>39</v>
      </c>
      <c r="D155" t="s">
        <v>19</v>
      </c>
      <c r="E155" t="s">
        <v>107</v>
      </c>
      <c r="F155" t="s">
        <v>108</v>
      </c>
    </row>
    <row r="156" spans="1:6">
      <c r="A156" t="s">
        <v>96</v>
      </c>
      <c r="B156" t="s">
        <v>8</v>
      </c>
      <c r="C156" t="s">
        <v>39</v>
      </c>
      <c r="D156" t="s">
        <v>19</v>
      </c>
      <c r="E156" t="s">
        <v>107</v>
      </c>
      <c r="F156" t="s">
        <v>108</v>
      </c>
    </row>
    <row r="157" spans="1:6">
      <c r="A157" t="s">
        <v>96</v>
      </c>
      <c r="B157" t="s">
        <v>8</v>
      </c>
      <c r="C157" t="s">
        <v>39</v>
      </c>
      <c r="D157" t="s">
        <v>19</v>
      </c>
      <c r="E157" t="s">
        <v>107</v>
      </c>
      <c r="F157" t="s">
        <v>108</v>
      </c>
    </row>
    <row r="158" spans="1:6">
      <c r="A158" t="s">
        <v>96</v>
      </c>
      <c r="B158" t="s">
        <v>8</v>
      </c>
      <c r="C158" t="s">
        <v>39</v>
      </c>
      <c r="D158" t="s">
        <v>18</v>
      </c>
    </row>
    <row r="159" spans="1:6">
      <c r="A159" t="s">
        <v>96</v>
      </c>
      <c r="B159" t="s">
        <v>8</v>
      </c>
      <c r="C159" t="s">
        <v>39</v>
      </c>
      <c r="D159" t="s">
        <v>18</v>
      </c>
      <c r="E159" t="s">
        <v>107</v>
      </c>
      <c r="F159" t="s">
        <v>108</v>
      </c>
    </row>
    <row r="160" spans="1:6">
      <c r="A160" t="s">
        <v>96</v>
      </c>
      <c r="B160" t="s">
        <v>8</v>
      </c>
      <c r="C160" t="s">
        <v>39</v>
      </c>
      <c r="D160" t="s">
        <v>18</v>
      </c>
      <c r="E160" t="s">
        <v>107</v>
      </c>
      <c r="F160" t="s">
        <v>108</v>
      </c>
    </row>
    <row r="161" spans="1:6">
      <c r="A161" t="s">
        <v>96</v>
      </c>
      <c r="B161" t="s">
        <v>8</v>
      </c>
      <c r="C161" t="s">
        <v>39</v>
      </c>
      <c r="D161" t="s">
        <v>18</v>
      </c>
      <c r="E161" t="s">
        <v>107</v>
      </c>
      <c r="F161" t="s">
        <v>108</v>
      </c>
    </row>
    <row r="162" spans="1:6">
      <c r="A162" t="s">
        <v>96</v>
      </c>
      <c r="B162" t="s">
        <v>8</v>
      </c>
      <c r="C162" t="s">
        <v>39</v>
      </c>
      <c r="D162" t="s">
        <v>42</v>
      </c>
    </row>
    <row r="163" spans="1:6">
      <c r="A163" t="s">
        <v>96</v>
      </c>
      <c r="B163" t="s">
        <v>8</v>
      </c>
      <c r="C163" t="s">
        <v>39</v>
      </c>
      <c r="D163" t="s">
        <v>42</v>
      </c>
      <c r="E163" t="s">
        <v>107</v>
      </c>
      <c r="F163" t="s">
        <v>108</v>
      </c>
    </row>
    <row r="164" spans="1:6">
      <c r="A164" t="s">
        <v>96</v>
      </c>
      <c r="B164" t="s">
        <v>8</v>
      </c>
      <c r="C164" t="s">
        <v>39</v>
      </c>
      <c r="D164" t="s">
        <v>42</v>
      </c>
      <c r="E164" t="s">
        <v>107</v>
      </c>
      <c r="F164" t="s">
        <v>108</v>
      </c>
    </row>
    <row r="165" spans="1:6">
      <c r="A165" t="s">
        <v>96</v>
      </c>
      <c r="B165" t="s">
        <v>8</v>
      </c>
      <c r="C165" t="s">
        <v>39</v>
      </c>
      <c r="D165" t="s">
        <v>42</v>
      </c>
      <c r="E165" t="s">
        <v>107</v>
      </c>
      <c r="F165" t="s">
        <v>108</v>
      </c>
    </row>
    <row r="166" spans="1:6">
      <c r="A166" t="s">
        <v>96</v>
      </c>
      <c r="B166" t="s">
        <v>8</v>
      </c>
      <c r="C166" t="s">
        <v>39</v>
      </c>
      <c r="D166" t="s">
        <v>41</v>
      </c>
    </row>
    <row r="167" spans="1:6">
      <c r="A167" t="s">
        <v>96</v>
      </c>
      <c r="B167" t="s">
        <v>8</v>
      </c>
      <c r="C167" t="s">
        <v>39</v>
      </c>
      <c r="D167" t="s">
        <v>41</v>
      </c>
      <c r="E167" t="s">
        <v>107</v>
      </c>
      <c r="F167" t="s">
        <v>108</v>
      </c>
    </row>
    <row r="168" spans="1:6">
      <c r="A168" t="s">
        <v>96</v>
      </c>
      <c r="B168" t="s">
        <v>8</v>
      </c>
      <c r="C168" t="s">
        <v>39</v>
      </c>
      <c r="D168" t="s">
        <v>41</v>
      </c>
      <c r="E168" t="s">
        <v>107</v>
      </c>
      <c r="F168" t="s">
        <v>108</v>
      </c>
    </row>
    <row r="169" spans="1:6">
      <c r="A169" t="s">
        <v>96</v>
      </c>
      <c r="B169" t="s">
        <v>8</v>
      </c>
      <c r="C169" t="s">
        <v>39</v>
      </c>
      <c r="D169" t="s">
        <v>41</v>
      </c>
      <c r="E169" t="s">
        <v>107</v>
      </c>
      <c r="F169" t="s">
        <v>108</v>
      </c>
    </row>
    <row r="170" spans="1:6">
      <c r="A170" t="s">
        <v>96</v>
      </c>
      <c r="B170" t="s">
        <v>8</v>
      </c>
      <c r="C170" t="s">
        <v>39</v>
      </c>
      <c r="D170" t="s">
        <v>10</v>
      </c>
    </row>
    <row r="171" spans="1:6">
      <c r="A171" t="s">
        <v>96</v>
      </c>
      <c r="B171" t="s">
        <v>8</v>
      </c>
      <c r="C171" t="s">
        <v>39</v>
      </c>
      <c r="D171" t="s">
        <v>10</v>
      </c>
      <c r="E171" t="s">
        <v>107</v>
      </c>
      <c r="F171" t="s">
        <v>108</v>
      </c>
    </row>
    <row r="172" spans="1:6">
      <c r="A172" t="s">
        <v>96</v>
      </c>
      <c r="B172" t="s">
        <v>8</v>
      </c>
      <c r="C172" t="s">
        <v>39</v>
      </c>
      <c r="D172" t="s">
        <v>10</v>
      </c>
      <c r="E172" t="s">
        <v>107</v>
      </c>
      <c r="F172" t="s">
        <v>108</v>
      </c>
    </row>
    <row r="173" spans="1:6">
      <c r="A173" t="s">
        <v>96</v>
      </c>
      <c r="B173" t="s">
        <v>8</v>
      </c>
      <c r="C173" t="s">
        <v>39</v>
      </c>
      <c r="D173" t="s">
        <v>10</v>
      </c>
      <c r="E173" t="s">
        <v>107</v>
      </c>
      <c r="F173" t="s">
        <v>108</v>
      </c>
    </row>
    <row r="174" spans="1:6">
      <c r="A174" t="s">
        <v>96</v>
      </c>
      <c r="B174" t="s">
        <v>8</v>
      </c>
      <c r="C174" t="s">
        <v>39</v>
      </c>
      <c r="D174" t="s">
        <v>35</v>
      </c>
    </row>
    <row r="175" spans="1:6">
      <c r="A175" t="s">
        <v>96</v>
      </c>
      <c r="B175" t="s">
        <v>8</v>
      </c>
      <c r="C175" t="s">
        <v>39</v>
      </c>
      <c r="D175" t="s">
        <v>35</v>
      </c>
      <c r="E175" t="s">
        <v>107</v>
      </c>
      <c r="F175" t="s">
        <v>108</v>
      </c>
    </row>
    <row r="176" spans="1:6">
      <c r="A176" t="s">
        <v>96</v>
      </c>
      <c r="B176" t="s">
        <v>8</v>
      </c>
      <c r="C176" t="s">
        <v>39</v>
      </c>
      <c r="D176" t="s">
        <v>35</v>
      </c>
      <c r="E176" t="s">
        <v>107</v>
      </c>
      <c r="F176" t="s">
        <v>108</v>
      </c>
    </row>
    <row r="177" spans="1:6">
      <c r="A177" t="s">
        <v>96</v>
      </c>
      <c r="B177" t="s">
        <v>8</v>
      </c>
      <c r="C177" t="s">
        <v>39</v>
      </c>
      <c r="D177" t="s">
        <v>35</v>
      </c>
      <c r="E177" t="s">
        <v>107</v>
      </c>
      <c r="F177" t="s">
        <v>108</v>
      </c>
    </row>
    <row r="178" spans="1:6">
      <c r="A178" t="s">
        <v>96</v>
      </c>
      <c r="B178" t="s">
        <v>8</v>
      </c>
      <c r="C178" t="s">
        <v>39</v>
      </c>
      <c r="D178" t="s">
        <v>17</v>
      </c>
    </row>
    <row r="179" spans="1:6">
      <c r="A179" t="s">
        <v>96</v>
      </c>
      <c r="B179" t="s">
        <v>8</v>
      </c>
      <c r="C179" t="s">
        <v>39</v>
      </c>
      <c r="D179" t="s">
        <v>17</v>
      </c>
      <c r="E179" t="s">
        <v>101</v>
      </c>
      <c r="F179" t="s">
        <v>102</v>
      </c>
    </row>
    <row r="180" spans="1:6">
      <c r="A180" t="s">
        <v>96</v>
      </c>
      <c r="B180" t="s">
        <v>8</v>
      </c>
      <c r="C180" t="s">
        <v>39</v>
      </c>
      <c r="D180" t="s">
        <v>17</v>
      </c>
      <c r="E180" t="s">
        <v>101</v>
      </c>
      <c r="F180" t="s">
        <v>102</v>
      </c>
    </row>
    <row r="181" spans="1:6">
      <c r="A181" t="s">
        <v>96</v>
      </c>
      <c r="B181" t="s">
        <v>8</v>
      </c>
      <c r="C181" t="s">
        <v>39</v>
      </c>
      <c r="D181" t="s">
        <v>17</v>
      </c>
      <c r="E181" t="s">
        <v>101</v>
      </c>
      <c r="F181" t="s">
        <v>102</v>
      </c>
    </row>
    <row r="182" spans="1:6">
      <c r="A182" t="s">
        <v>96</v>
      </c>
      <c r="B182" t="s">
        <v>8</v>
      </c>
      <c r="C182" t="s">
        <v>39</v>
      </c>
      <c r="D182" t="s">
        <v>17</v>
      </c>
      <c r="E182" t="s">
        <v>103</v>
      </c>
      <c r="F182" t="s">
        <v>104</v>
      </c>
    </row>
    <row r="183" spans="1:6">
      <c r="A183" t="s">
        <v>96</v>
      </c>
      <c r="B183" t="s">
        <v>8</v>
      </c>
      <c r="C183" t="s">
        <v>39</v>
      </c>
      <c r="D183" t="s">
        <v>17</v>
      </c>
      <c r="E183" t="s">
        <v>103</v>
      </c>
      <c r="F183" t="s">
        <v>104</v>
      </c>
    </row>
    <row r="184" spans="1:6">
      <c r="A184" t="s">
        <v>96</v>
      </c>
      <c r="B184" t="s">
        <v>8</v>
      </c>
      <c r="C184" t="s">
        <v>39</v>
      </c>
      <c r="D184" t="s">
        <v>17</v>
      </c>
      <c r="E184" t="s">
        <v>103</v>
      </c>
      <c r="F184" t="s">
        <v>104</v>
      </c>
    </row>
    <row r="185" spans="1:6">
      <c r="A185" t="s">
        <v>96</v>
      </c>
      <c r="B185" t="s">
        <v>8</v>
      </c>
      <c r="C185" t="s">
        <v>39</v>
      </c>
      <c r="D185" t="s">
        <v>17</v>
      </c>
      <c r="E185" t="s">
        <v>105</v>
      </c>
      <c r="F185" t="s">
        <v>106</v>
      </c>
    </row>
    <row r="186" spans="1:6">
      <c r="A186" t="s">
        <v>96</v>
      </c>
      <c r="B186" t="s">
        <v>8</v>
      </c>
      <c r="C186" t="s">
        <v>39</v>
      </c>
      <c r="D186" t="s">
        <v>17</v>
      </c>
      <c r="E186" t="s">
        <v>105</v>
      </c>
      <c r="F186" t="s">
        <v>106</v>
      </c>
    </row>
    <row r="187" spans="1:6">
      <c r="A187" t="s">
        <v>96</v>
      </c>
      <c r="B187" t="s">
        <v>8</v>
      </c>
      <c r="C187" t="s">
        <v>39</v>
      </c>
      <c r="D187" t="s">
        <v>17</v>
      </c>
      <c r="E187" t="s">
        <v>105</v>
      </c>
      <c r="F187" t="s">
        <v>106</v>
      </c>
    </row>
    <row r="188" spans="1:6">
      <c r="A188" t="s">
        <v>96</v>
      </c>
      <c r="B188" t="s">
        <v>8</v>
      </c>
      <c r="C188" t="s">
        <v>39</v>
      </c>
      <c r="D188" t="s">
        <v>45</v>
      </c>
    </row>
    <row r="189" spans="1:6">
      <c r="A189" t="s">
        <v>96</v>
      </c>
      <c r="B189" t="s">
        <v>8</v>
      </c>
      <c r="C189" t="s">
        <v>39</v>
      </c>
      <c r="D189" t="s">
        <v>45</v>
      </c>
      <c r="E189" t="s">
        <v>113</v>
      </c>
      <c r="F189" t="s">
        <v>114</v>
      </c>
    </row>
    <row r="190" spans="1:6">
      <c r="A190" t="s">
        <v>96</v>
      </c>
      <c r="B190" t="s">
        <v>8</v>
      </c>
      <c r="C190" t="s">
        <v>39</v>
      </c>
      <c r="D190" t="s">
        <v>45</v>
      </c>
      <c r="E190" t="s">
        <v>113</v>
      </c>
      <c r="F190" t="s">
        <v>114</v>
      </c>
    </row>
    <row r="191" spans="1:6">
      <c r="A191" t="s">
        <v>96</v>
      </c>
      <c r="B191" t="s">
        <v>8</v>
      </c>
      <c r="C191" t="s">
        <v>39</v>
      </c>
      <c r="D191" t="s">
        <v>45</v>
      </c>
      <c r="E191" t="s">
        <v>113</v>
      </c>
      <c r="F191" t="s">
        <v>114</v>
      </c>
    </row>
    <row r="192" spans="1:6">
      <c r="A192" t="s">
        <v>96</v>
      </c>
      <c r="B192" t="s">
        <v>8</v>
      </c>
      <c r="C192" t="s">
        <v>353</v>
      </c>
      <c r="D192" t="s">
        <v>17</v>
      </c>
    </row>
    <row r="193" spans="1:6">
      <c r="A193" t="s">
        <v>96</v>
      </c>
      <c r="B193" t="s">
        <v>8</v>
      </c>
      <c r="C193" t="s">
        <v>353</v>
      </c>
      <c r="D193" t="s">
        <v>17</v>
      </c>
      <c r="E193" t="s">
        <v>101</v>
      </c>
      <c r="F193" t="s">
        <v>102</v>
      </c>
    </row>
    <row r="194" spans="1:6">
      <c r="A194" t="s">
        <v>96</v>
      </c>
      <c r="B194" t="s">
        <v>8</v>
      </c>
      <c r="C194" t="s">
        <v>353</v>
      </c>
      <c r="D194" t="s">
        <v>17</v>
      </c>
      <c r="E194" t="s">
        <v>101</v>
      </c>
      <c r="F194" t="s">
        <v>102</v>
      </c>
    </row>
    <row r="195" spans="1:6">
      <c r="A195" t="s">
        <v>96</v>
      </c>
      <c r="B195" t="s">
        <v>8</v>
      </c>
      <c r="C195" t="s">
        <v>353</v>
      </c>
      <c r="D195" t="s">
        <v>17</v>
      </c>
      <c r="E195" t="s">
        <v>101</v>
      </c>
      <c r="F195" t="s">
        <v>102</v>
      </c>
    </row>
    <row r="196" spans="1:6">
      <c r="A196" t="s">
        <v>96</v>
      </c>
      <c r="B196" t="s">
        <v>8</v>
      </c>
      <c r="C196" t="s">
        <v>353</v>
      </c>
      <c r="D196" t="s">
        <v>17</v>
      </c>
      <c r="E196" t="s">
        <v>103</v>
      </c>
      <c r="F196" t="s">
        <v>104</v>
      </c>
    </row>
    <row r="197" spans="1:6">
      <c r="A197" t="s">
        <v>96</v>
      </c>
      <c r="B197" t="s">
        <v>8</v>
      </c>
      <c r="C197" t="s">
        <v>353</v>
      </c>
      <c r="D197" t="s">
        <v>17</v>
      </c>
      <c r="E197" t="s">
        <v>103</v>
      </c>
      <c r="F197" t="s">
        <v>104</v>
      </c>
    </row>
    <row r="198" spans="1:6">
      <c r="A198" t="s">
        <v>96</v>
      </c>
      <c r="B198" t="s">
        <v>8</v>
      </c>
      <c r="C198" t="s">
        <v>353</v>
      </c>
      <c r="D198" t="s">
        <v>17</v>
      </c>
      <c r="E198" t="s">
        <v>103</v>
      </c>
      <c r="F198" t="s">
        <v>104</v>
      </c>
    </row>
    <row r="199" spans="1:6">
      <c r="A199" t="s">
        <v>96</v>
      </c>
      <c r="B199" t="s">
        <v>8</v>
      </c>
      <c r="C199" t="s">
        <v>353</v>
      </c>
      <c r="D199" t="s">
        <v>17</v>
      </c>
      <c r="E199" t="s">
        <v>105</v>
      </c>
      <c r="F199" t="s">
        <v>106</v>
      </c>
    </row>
    <row r="200" spans="1:6">
      <c r="A200" t="s">
        <v>96</v>
      </c>
      <c r="B200" t="s">
        <v>8</v>
      </c>
      <c r="C200" t="s">
        <v>353</v>
      </c>
      <c r="D200" t="s">
        <v>17</v>
      </c>
      <c r="E200" t="s">
        <v>105</v>
      </c>
      <c r="F200" t="s">
        <v>106</v>
      </c>
    </row>
    <row r="201" spans="1:6">
      <c r="A201" t="s">
        <v>96</v>
      </c>
      <c r="B201" t="s">
        <v>8</v>
      </c>
      <c r="C201" t="s">
        <v>353</v>
      </c>
      <c r="D201" t="s">
        <v>17</v>
      </c>
      <c r="E201" t="s">
        <v>105</v>
      </c>
      <c r="F201" t="s">
        <v>106</v>
      </c>
    </row>
    <row r="202" spans="1:6">
      <c r="A202" t="s">
        <v>96</v>
      </c>
      <c r="B202" t="s">
        <v>8</v>
      </c>
      <c r="C202" t="s">
        <v>38</v>
      </c>
      <c r="D202" t="s">
        <v>19</v>
      </c>
    </row>
    <row r="203" spans="1:6">
      <c r="A203" t="s">
        <v>96</v>
      </c>
      <c r="B203" t="s">
        <v>8</v>
      </c>
      <c r="C203" t="s">
        <v>38</v>
      </c>
      <c r="D203" t="s">
        <v>19</v>
      </c>
      <c r="E203" t="s">
        <v>99</v>
      </c>
      <c r="F203" t="s">
        <v>100</v>
      </c>
    </row>
    <row r="204" spans="1:6">
      <c r="A204" t="s">
        <v>96</v>
      </c>
      <c r="B204" t="s">
        <v>8</v>
      </c>
      <c r="C204" t="s">
        <v>38</v>
      </c>
      <c r="D204" t="s">
        <v>19</v>
      </c>
      <c r="E204" t="s">
        <v>99</v>
      </c>
      <c r="F204" t="s">
        <v>100</v>
      </c>
    </row>
    <row r="205" spans="1:6">
      <c r="A205" t="s">
        <v>96</v>
      </c>
      <c r="B205" t="s">
        <v>8</v>
      </c>
      <c r="C205" t="s">
        <v>38</v>
      </c>
      <c r="D205" t="s">
        <v>19</v>
      </c>
      <c r="E205" t="s">
        <v>99</v>
      </c>
      <c r="F205" t="s">
        <v>100</v>
      </c>
    </row>
    <row r="206" spans="1:6">
      <c r="A206" t="s">
        <v>96</v>
      </c>
      <c r="B206" t="s">
        <v>8</v>
      </c>
      <c r="C206" t="s">
        <v>38</v>
      </c>
      <c r="D206" t="s">
        <v>21</v>
      </c>
    </row>
    <row r="207" spans="1:6">
      <c r="A207" t="s">
        <v>96</v>
      </c>
      <c r="B207" t="s">
        <v>8</v>
      </c>
      <c r="C207" t="s">
        <v>38</v>
      </c>
      <c r="D207" t="s">
        <v>21</v>
      </c>
      <c r="E207" t="s">
        <v>107</v>
      </c>
      <c r="F207" t="s">
        <v>108</v>
      </c>
    </row>
    <row r="208" spans="1:6">
      <c r="A208" t="s">
        <v>96</v>
      </c>
      <c r="B208" t="s">
        <v>8</v>
      </c>
      <c r="C208" t="s">
        <v>38</v>
      </c>
      <c r="D208" t="s">
        <v>21</v>
      </c>
      <c r="E208" t="s">
        <v>107</v>
      </c>
      <c r="F208" t="s">
        <v>108</v>
      </c>
    </row>
    <row r="209" spans="1:6">
      <c r="A209" t="s">
        <v>96</v>
      </c>
      <c r="B209" t="s">
        <v>8</v>
      </c>
      <c r="C209" t="s">
        <v>38</v>
      </c>
      <c r="D209" t="s">
        <v>21</v>
      </c>
      <c r="E209" t="s">
        <v>107</v>
      </c>
      <c r="F209" t="s">
        <v>108</v>
      </c>
    </row>
    <row r="210" spans="1:6">
      <c r="A210" t="s">
        <v>96</v>
      </c>
      <c r="B210" t="s">
        <v>8</v>
      </c>
      <c r="C210" t="s">
        <v>38</v>
      </c>
      <c r="D210" t="s">
        <v>354</v>
      </c>
    </row>
    <row r="211" spans="1:6">
      <c r="A211" t="s">
        <v>96</v>
      </c>
      <c r="B211" t="s">
        <v>8</v>
      </c>
      <c r="C211" t="s">
        <v>38</v>
      </c>
      <c r="D211" t="s">
        <v>354</v>
      </c>
      <c r="E211" t="s">
        <v>107</v>
      </c>
      <c r="F211" t="s">
        <v>108</v>
      </c>
    </row>
    <row r="212" spans="1:6">
      <c r="A212" t="s">
        <v>96</v>
      </c>
      <c r="B212" t="s">
        <v>8</v>
      </c>
      <c r="C212" t="s">
        <v>38</v>
      </c>
      <c r="D212" t="s">
        <v>354</v>
      </c>
      <c r="E212" t="s">
        <v>107</v>
      </c>
      <c r="F212" t="s">
        <v>108</v>
      </c>
    </row>
    <row r="213" spans="1:6">
      <c r="A213" t="s">
        <v>96</v>
      </c>
      <c r="B213" t="s">
        <v>8</v>
      </c>
      <c r="C213" t="s">
        <v>38</v>
      </c>
      <c r="D213" t="s">
        <v>354</v>
      </c>
      <c r="E213" t="s">
        <v>107</v>
      </c>
      <c r="F213" t="s">
        <v>108</v>
      </c>
    </row>
    <row r="214" spans="1:6">
      <c r="A214" t="s">
        <v>96</v>
      </c>
      <c r="B214" t="s">
        <v>8</v>
      </c>
      <c r="C214" t="s">
        <v>38</v>
      </c>
      <c r="D214" t="s">
        <v>17</v>
      </c>
    </row>
    <row r="215" spans="1:6">
      <c r="A215" t="s">
        <v>96</v>
      </c>
      <c r="B215" t="s">
        <v>8</v>
      </c>
      <c r="C215" t="s">
        <v>38</v>
      </c>
      <c r="D215" t="s">
        <v>17</v>
      </c>
      <c r="E215" t="s">
        <v>101</v>
      </c>
      <c r="F215" t="s">
        <v>102</v>
      </c>
    </row>
    <row r="216" spans="1:6">
      <c r="A216" t="s">
        <v>96</v>
      </c>
      <c r="B216" t="s">
        <v>8</v>
      </c>
      <c r="C216" t="s">
        <v>38</v>
      </c>
      <c r="D216" t="s">
        <v>17</v>
      </c>
      <c r="E216" t="s">
        <v>101</v>
      </c>
      <c r="F216" t="s">
        <v>102</v>
      </c>
    </row>
    <row r="217" spans="1:6">
      <c r="A217" t="s">
        <v>96</v>
      </c>
      <c r="B217" t="s">
        <v>8</v>
      </c>
      <c r="C217" t="s">
        <v>38</v>
      </c>
      <c r="D217" t="s">
        <v>17</v>
      </c>
      <c r="E217" t="s">
        <v>101</v>
      </c>
      <c r="F217" t="s">
        <v>102</v>
      </c>
    </row>
    <row r="218" spans="1:6">
      <c r="A218" t="s">
        <v>96</v>
      </c>
      <c r="B218" t="s">
        <v>8</v>
      </c>
      <c r="C218" t="s">
        <v>38</v>
      </c>
      <c r="D218" t="s">
        <v>17</v>
      </c>
      <c r="E218" t="s">
        <v>103</v>
      </c>
      <c r="F218" t="s">
        <v>104</v>
      </c>
    </row>
    <row r="219" spans="1:6">
      <c r="A219" t="s">
        <v>96</v>
      </c>
      <c r="B219" t="s">
        <v>8</v>
      </c>
      <c r="C219" t="s">
        <v>38</v>
      </c>
      <c r="D219" t="s">
        <v>17</v>
      </c>
      <c r="E219" t="s">
        <v>103</v>
      </c>
      <c r="F219" t="s">
        <v>104</v>
      </c>
    </row>
    <row r="220" spans="1:6">
      <c r="A220" t="s">
        <v>96</v>
      </c>
      <c r="B220" t="s">
        <v>8</v>
      </c>
      <c r="C220" t="s">
        <v>38</v>
      </c>
      <c r="D220" t="s">
        <v>17</v>
      </c>
      <c r="E220" t="s">
        <v>103</v>
      </c>
      <c r="F220" t="s">
        <v>104</v>
      </c>
    </row>
    <row r="221" spans="1:6">
      <c r="A221" t="s">
        <v>96</v>
      </c>
      <c r="B221" t="s">
        <v>8</v>
      </c>
      <c r="C221" t="s">
        <v>38</v>
      </c>
      <c r="D221" t="s">
        <v>17</v>
      </c>
      <c r="E221" t="s">
        <v>105</v>
      </c>
      <c r="F221" t="s">
        <v>106</v>
      </c>
    </row>
    <row r="222" spans="1:6">
      <c r="A222" t="s">
        <v>96</v>
      </c>
      <c r="B222" t="s">
        <v>8</v>
      </c>
      <c r="C222" t="s">
        <v>38</v>
      </c>
      <c r="D222" t="s">
        <v>17</v>
      </c>
      <c r="E222" t="s">
        <v>105</v>
      </c>
      <c r="F222" t="s">
        <v>106</v>
      </c>
    </row>
    <row r="223" spans="1:6">
      <c r="A223" t="s">
        <v>96</v>
      </c>
      <c r="B223" t="s">
        <v>8</v>
      </c>
      <c r="C223" t="s">
        <v>38</v>
      </c>
      <c r="D223" t="s">
        <v>17</v>
      </c>
      <c r="E223" t="s">
        <v>105</v>
      </c>
      <c r="F223" t="s">
        <v>106</v>
      </c>
    </row>
    <row r="224" spans="1:6">
      <c r="A224" t="s">
        <v>96</v>
      </c>
      <c r="B224" t="s">
        <v>8</v>
      </c>
      <c r="C224" t="s">
        <v>38</v>
      </c>
      <c r="D224" t="s">
        <v>45</v>
      </c>
    </row>
    <row r="225" spans="1:6">
      <c r="A225" t="s">
        <v>96</v>
      </c>
      <c r="B225" t="s">
        <v>8</v>
      </c>
      <c r="C225" t="s">
        <v>38</v>
      </c>
      <c r="D225" t="s">
        <v>45</v>
      </c>
      <c r="E225" t="s">
        <v>113</v>
      </c>
      <c r="F225" t="s">
        <v>114</v>
      </c>
    </row>
    <row r="226" spans="1:6">
      <c r="A226" t="s">
        <v>96</v>
      </c>
      <c r="B226" t="s">
        <v>8</v>
      </c>
      <c r="C226" t="s">
        <v>38</v>
      </c>
      <c r="D226" t="s">
        <v>45</v>
      </c>
      <c r="E226" t="s">
        <v>113</v>
      </c>
      <c r="F226" t="s">
        <v>114</v>
      </c>
    </row>
    <row r="227" spans="1:6">
      <c r="A227" t="s">
        <v>96</v>
      </c>
      <c r="B227" t="s">
        <v>8</v>
      </c>
      <c r="C227" t="s">
        <v>38</v>
      </c>
      <c r="D227" t="s">
        <v>45</v>
      </c>
      <c r="E227" t="s">
        <v>113</v>
      </c>
      <c r="F227" t="s">
        <v>114</v>
      </c>
    </row>
    <row r="228" spans="1:6">
      <c r="A228" t="s">
        <v>96</v>
      </c>
      <c r="B228" t="s">
        <v>8</v>
      </c>
      <c r="C228" t="s">
        <v>33</v>
      </c>
      <c r="D228" t="s">
        <v>18</v>
      </c>
    </row>
    <row r="229" spans="1:6">
      <c r="A229" t="s">
        <v>96</v>
      </c>
      <c r="B229" t="s">
        <v>8</v>
      </c>
      <c r="C229" t="s">
        <v>33</v>
      </c>
      <c r="D229" t="s">
        <v>18</v>
      </c>
      <c r="E229" t="s">
        <v>113</v>
      </c>
      <c r="F229" t="s">
        <v>108</v>
      </c>
    </row>
    <row r="230" spans="1:6">
      <c r="A230" t="s">
        <v>96</v>
      </c>
      <c r="B230" t="s">
        <v>8</v>
      </c>
      <c r="C230" t="s">
        <v>33</v>
      </c>
      <c r="D230" t="s">
        <v>18</v>
      </c>
      <c r="E230" t="s">
        <v>113</v>
      </c>
      <c r="F230" t="s">
        <v>108</v>
      </c>
    </row>
    <row r="231" spans="1:6">
      <c r="A231" t="s">
        <v>96</v>
      </c>
      <c r="B231" t="s">
        <v>8</v>
      </c>
      <c r="C231" t="s">
        <v>33</v>
      </c>
      <c r="D231" t="s">
        <v>18</v>
      </c>
      <c r="E231" t="s">
        <v>113</v>
      </c>
      <c r="F231" t="s">
        <v>108</v>
      </c>
    </row>
  </sheetData>
  <pageMargins left="0.7" right="0.7" top="0.75" bottom="0.75" header="0.3" footer="0.3"/>
</worksheet>
</file>

<file path=xl/worksheets/sheet2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2" tint="-0.499984740745262"/>
  </sheetPr>
  <dimension ref="A1:BO107"/>
  <sheetViews>
    <sheetView workbookViewId="0">
      <selection activeCell="D18" sqref="D18"/>
    </sheetView>
  </sheetViews>
  <sheetFormatPr baseColWidth="10" defaultColWidth="8.83203125" defaultRowHeight="13"/>
  <cols>
    <col min="5" max="5" width="34.33203125" bestFit="1" customWidth="1"/>
    <col min="6" max="6" width="5" customWidth="1"/>
  </cols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148</v>
      </c>
      <c r="G1" t="s">
        <v>6</v>
      </c>
      <c r="H1">
        <v>1960</v>
      </c>
      <c r="I1">
        <v>1961</v>
      </c>
      <c r="J1">
        <v>1962</v>
      </c>
      <c r="K1">
        <v>1963</v>
      </c>
      <c r="L1">
        <v>1964</v>
      </c>
      <c r="M1">
        <v>1965</v>
      </c>
      <c r="N1">
        <v>1966</v>
      </c>
      <c r="O1">
        <v>1967</v>
      </c>
      <c r="P1">
        <v>1968</v>
      </c>
      <c r="Q1">
        <v>1969</v>
      </c>
      <c r="R1">
        <v>1970</v>
      </c>
      <c r="S1">
        <v>1971</v>
      </c>
      <c r="T1">
        <v>1972</v>
      </c>
      <c r="U1">
        <v>1973</v>
      </c>
      <c r="V1">
        <v>1974</v>
      </c>
      <c r="W1">
        <v>1975</v>
      </c>
      <c r="X1">
        <v>1976</v>
      </c>
      <c r="Y1">
        <v>1977</v>
      </c>
      <c r="Z1">
        <v>1978</v>
      </c>
      <c r="AA1">
        <v>1979</v>
      </c>
      <c r="AB1">
        <v>1980</v>
      </c>
      <c r="AC1">
        <v>1981</v>
      </c>
      <c r="AD1">
        <v>1982</v>
      </c>
      <c r="AE1">
        <v>1983</v>
      </c>
      <c r="AF1">
        <v>1984</v>
      </c>
      <c r="AG1">
        <v>1985</v>
      </c>
      <c r="AH1">
        <v>1986</v>
      </c>
      <c r="AI1">
        <v>1987</v>
      </c>
      <c r="AJ1">
        <v>1988</v>
      </c>
      <c r="AK1">
        <v>1989</v>
      </c>
      <c r="AL1">
        <v>1990</v>
      </c>
      <c r="AM1">
        <v>1991</v>
      </c>
      <c r="AN1">
        <v>1992</v>
      </c>
      <c r="AO1">
        <v>1993</v>
      </c>
      <c r="AP1">
        <v>1994</v>
      </c>
      <c r="AQ1">
        <v>1995</v>
      </c>
      <c r="AR1">
        <v>1996</v>
      </c>
      <c r="AS1">
        <v>1997</v>
      </c>
      <c r="AT1">
        <v>1998</v>
      </c>
      <c r="AU1">
        <v>1999</v>
      </c>
      <c r="AV1">
        <v>2000</v>
      </c>
      <c r="AW1">
        <v>2001</v>
      </c>
      <c r="AX1">
        <v>2002</v>
      </c>
      <c r="AY1">
        <v>2003</v>
      </c>
      <c r="AZ1">
        <v>2004</v>
      </c>
      <c r="BA1">
        <v>2005</v>
      </c>
      <c r="BB1">
        <v>2006</v>
      </c>
      <c r="BC1">
        <v>2007</v>
      </c>
      <c r="BD1">
        <v>2008</v>
      </c>
      <c r="BE1">
        <v>2009</v>
      </c>
      <c r="BF1">
        <v>2010</v>
      </c>
      <c r="BG1">
        <v>2011</v>
      </c>
      <c r="BH1">
        <v>2012</v>
      </c>
      <c r="BI1">
        <v>2013</v>
      </c>
      <c r="BO1" t="s">
        <v>352</v>
      </c>
    </row>
    <row r="2" spans="1:67">
      <c r="A2" t="s">
        <v>7</v>
      </c>
      <c r="B2" t="s">
        <v>8</v>
      </c>
      <c r="C2" t="s">
        <v>9</v>
      </c>
      <c r="D2" t="s">
        <v>10</v>
      </c>
      <c r="F2" t="str">
        <f t="shared" ref="F2:F33" si="0">C2&amp;D2&amp;G2</f>
        <v>Blast furnacesPetroleum cokeE.ktoe</v>
      </c>
      <c r="G2" t="s">
        <v>11</v>
      </c>
      <c r="BI2">
        <v>-138</v>
      </c>
      <c r="BO2">
        <f>MAX(H2:BI2)</f>
        <v>-138</v>
      </c>
    </row>
    <row r="3" spans="1:67">
      <c r="A3" t="s">
        <v>7</v>
      </c>
      <c r="B3" t="s">
        <v>8</v>
      </c>
      <c r="C3" t="s">
        <v>9</v>
      </c>
      <c r="D3" t="s">
        <v>10</v>
      </c>
      <c r="F3" t="str">
        <f t="shared" si="0"/>
        <v>Blast furnacesPetroleum cokeC</v>
      </c>
      <c r="G3" t="s">
        <v>12</v>
      </c>
      <c r="H3">
        <f t="shared" ref="H3:AM3" si="1">H2/H$107</f>
        <v>0</v>
      </c>
      <c r="I3">
        <f t="shared" si="1"/>
        <v>0</v>
      </c>
      <c r="J3">
        <f t="shared" si="1"/>
        <v>0</v>
      </c>
      <c r="K3">
        <f t="shared" si="1"/>
        <v>0</v>
      </c>
      <c r="L3">
        <f t="shared" si="1"/>
        <v>0</v>
      </c>
      <c r="M3">
        <f t="shared" si="1"/>
        <v>0</v>
      </c>
      <c r="N3">
        <f t="shared" si="1"/>
        <v>0</v>
      </c>
      <c r="O3">
        <f t="shared" si="1"/>
        <v>0</v>
      </c>
      <c r="P3">
        <f t="shared" si="1"/>
        <v>0</v>
      </c>
      <c r="Q3">
        <f t="shared" si="1"/>
        <v>0</v>
      </c>
      <c r="R3">
        <f t="shared" si="1"/>
        <v>0</v>
      </c>
      <c r="S3">
        <f t="shared" si="1"/>
        <v>0</v>
      </c>
      <c r="T3">
        <f t="shared" si="1"/>
        <v>0</v>
      </c>
      <c r="U3">
        <f t="shared" si="1"/>
        <v>0</v>
      </c>
      <c r="V3">
        <f t="shared" si="1"/>
        <v>0</v>
      </c>
      <c r="W3">
        <f t="shared" si="1"/>
        <v>0</v>
      </c>
      <c r="X3">
        <f t="shared" si="1"/>
        <v>0</v>
      </c>
      <c r="Y3">
        <f t="shared" si="1"/>
        <v>0</v>
      </c>
      <c r="Z3">
        <f t="shared" si="1"/>
        <v>0</v>
      </c>
      <c r="AA3">
        <f t="shared" si="1"/>
        <v>0</v>
      </c>
      <c r="AB3">
        <f t="shared" si="1"/>
        <v>0</v>
      </c>
      <c r="AC3">
        <f t="shared" si="1"/>
        <v>0</v>
      </c>
      <c r="AD3">
        <f t="shared" si="1"/>
        <v>0</v>
      </c>
      <c r="AE3">
        <f t="shared" si="1"/>
        <v>0</v>
      </c>
      <c r="AF3">
        <f t="shared" si="1"/>
        <v>0</v>
      </c>
      <c r="AG3">
        <f t="shared" si="1"/>
        <v>0</v>
      </c>
      <c r="AH3">
        <f t="shared" si="1"/>
        <v>0</v>
      </c>
      <c r="AI3">
        <f t="shared" si="1"/>
        <v>0</v>
      </c>
      <c r="AJ3">
        <f t="shared" si="1"/>
        <v>0</v>
      </c>
      <c r="AK3">
        <f t="shared" si="1"/>
        <v>0</v>
      </c>
      <c r="AL3">
        <f t="shared" si="1"/>
        <v>0</v>
      </c>
      <c r="AM3">
        <f t="shared" si="1"/>
        <v>0</v>
      </c>
      <c r="AN3">
        <f t="shared" ref="AN3:BI3" si="2">AN2/AN$107</f>
        <v>0</v>
      </c>
      <c r="AO3">
        <f t="shared" si="2"/>
        <v>0</v>
      </c>
      <c r="AP3">
        <f t="shared" si="2"/>
        <v>0</v>
      </c>
      <c r="AQ3">
        <f t="shared" si="2"/>
        <v>0</v>
      </c>
      <c r="AR3">
        <f t="shared" si="2"/>
        <v>0</v>
      </c>
      <c r="AS3">
        <f t="shared" si="2"/>
        <v>0</v>
      </c>
      <c r="AT3">
        <f t="shared" si="2"/>
        <v>0</v>
      </c>
      <c r="AU3">
        <f t="shared" si="2"/>
        <v>0</v>
      </c>
      <c r="AV3">
        <f t="shared" si="2"/>
        <v>0</v>
      </c>
      <c r="AW3">
        <f t="shared" si="2"/>
        <v>0</v>
      </c>
      <c r="AX3">
        <f t="shared" si="2"/>
        <v>0</v>
      </c>
      <c r="AY3">
        <f t="shared" si="2"/>
        <v>0</v>
      </c>
      <c r="AZ3">
        <f t="shared" si="2"/>
        <v>0</v>
      </c>
      <c r="BA3">
        <f t="shared" si="2"/>
        <v>0</v>
      </c>
      <c r="BB3">
        <f t="shared" si="2"/>
        <v>0</v>
      </c>
      <c r="BC3">
        <f t="shared" si="2"/>
        <v>0</v>
      </c>
      <c r="BD3">
        <f t="shared" si="2"/>
        <v>0</v>
      </c>
      <c r="BE3">
        <f t="shared" si="2"/>
        <v>0</v>
      </c>
      <c r="BF3">
        <f t="shared" si="2"/>
        <v>0</v>
      </c>
      <c r="BG3">
        <f t="shared" si="2"/>
        <v>0</v>
      </c>
      <c r="BH3">
        <f t="shared" si="2"/>
        <v>0</v>
      </c>
      <c r="BI3">
        <f t="shared" si="2"/>
        <v>1.5927977839335181E-2</v>
      </c>
      <c r="BO3">
        <f t="shared" ref="BO3:BO66" si="3">MAX(H3:BI3)</f>
        <v>1.5927977839335181E-2</v>
      </c>
    </row>
    <row r="4" spans="1:67">
      <c r="A4" t="s">
        <v>7</v>
      </c>
      <c r="B4" t="s">
        <v>8</v>
      </c>
      <c r="C4" t="s">
        <v>15</v>
      </c>
      <c r="D4" t="s">
        <v>16</v>
      </c>
      <c r="F4" t="str">
        <f t="shared" si="0"/>
        <v>Coal minesBrown coal (if no detail)E.ktoe</v>
      </c>
      <c r="G4" t="s">
        <v>11</v>
      </c>
      <c r="H4">
        <v>-6</v>
      </c>
      <c r="I4">
        <v>-7</v>
      </c>
      <c r="J4">
        <v>-7</v>
      </c>
      <c r="K4">
        <v>-15</v>
      </c>
      <c r="L4">
        <v>-7</v>
      </c>
      <c r="M4">
        <v>-7</v>
      </c>
      <c r="N4">
        <v>-7</v>
      </c>
      <c r="O4">
        <v>-6</v>
      </c>
      <c r="P4">
        <v>-8</v>
      </c>
      <c r="Q4">
        <v>-7</v>
      </c>
      <c r="R4">
        <v>-7</v>
      </c>
      <c r="S4">
        <v>-7</v>
      </c>
      <c r="T4">
        <v>-7</v>
      </c>
      <c r="U4">
        <v>-6</v>
      </c>
      <c r="Y4">
        <v>-2</v>
      </c>
      <c r="BO4">
        <f t="shared" si="3"/>
        <v>-2</v>
      </c>
    </row>
    <row r="5" spans="1:67">
      <c r="A5" t="s">
        <v>7</v>
      </c>
      <c r="B5" t="s">
        <v>8</v>
      </c>
      <c r="C5" t="s">
        <v>15</v>
      </c>
      <c r="D5" t="s">
        <v>16</v>
      </c>
      <c r="F5" t="str">
        <f t="shared" si="0"/>
        <v>Coal minesBrown coal (if no detail)C</v>
      </c>
      <c r="G5" t="s">
        <v>12</v>
      </c>
      <c r="H5">
        <f t="shared" ref="H5:AM5" si="4">H4/H$107</f>
        <v>6.6371681415929203E-3</v>
      </c>
      <c r="I5">
        <f t="shared" si="4"/>
        <v>7.470651013874066E-3</v>
      </c>
      <c r="J5">
        <f t="shared" si="4"/>
        <v>6.7895247332686714E-3</v>
      </c>
      <c r="K5">
        <f t="shared" si="4"/>
        <v>1.2214983713355049E-2</v>
      </c>
      <c r="L5">
        <f t="shared" si="4"/>
        <v>5.3191489361702126E-3</v>
      </c>
      <c r="M5">
        <f t="shared" si="4"/>
        <v>5.7330057330057327E-3</v>
      </c>
      <c r="N5">
        <f t="shared" si="4"/>
        <v>4.6542553191489359E-3</v>
      </c>
      <c r="O5">
        <f t="shared" si="4"/>
        <v>3.7336652146857498E-3</v>
      </c>
      <c r="P5">
        <f t="shared" si="4"/>
        <v>3.7296037296037296E-3</v>
      </c>
      <c r="Q5">
        <f t="shared" si="4"/>
        <v>3.686150605581885E-3</v>
      </c>
      <c r="R5">
        <f t="shared" si="4"/>
        <v>3.5035035035035035E-3</v>
      </c>
      <c r="S5">
        <f t="shared" si="4"/>
        <v>3.1083481349911189E-3</v>
      </c>
      <c r="T5">
        <f t="shared" si="4"/>
        <v>2.446696959105208E-3</v>
      </c>
      <c r="U5">
        <f t="shared" si="4"/>
        <v>2.0604395604395605E-3</v>
      </c>
      <c r="V5">
        <f t="shared" si="4"/>
        <v>0</v>
      </c>
      <c r="W5">
        <f t="shared" si="4"/>
        <v>0</v>
      </c>
      <c r="X5">
        <f t="shared" si="4"/>
        <v>0</v>
      </c>
      <c r="Y5">
        <f t="shared" si="4"/>
        <v>5.5111600992008823E-4</v>
      </c>
      <c r="Z5">
        <f t="shared" si="4"/>
        <v>0</v>
      </c>
      <c r="AA5">
        <f t="shared" si="4"/>
        <v>0</v>
      </c>
      <c r="AB5">
        <f t="shared" si="4"/>
        <v>0</v>
      </c>
      <c r="AC5">
        <f t="shared" si="4"/>
        <v>0</v>
      </c>
      <c r="AD5">
        <f t="shared" si="4"/>
        <v>0</v>
      </c>
      <c r="AE5">
        <f t="shared" si="4"/>
        <v>0</v>
      </c>
      <c r="AF5">
        <f t="shared" si="4"/>
        <v>0</v>
      </c>
      <c r="AG5">
        <f t="shared" si="4"/>
        <v>0</v>
      </c>
      <c r="AH5">
        <f t="shared" si="4"/>
        <v>0</v>
      </c>
      <c r="AI5">
        <f t="shared" si="4"/>
        <v>0</v>
      </c>
      <c r="AJ5">
        <f t="shared" si="4"/>
        <v>0</v>
      </c>
      <c r="AK5">
        <f t="shared" si="4"/>
        <v>0</v>
      </c>
      <c r="AL5">
        <f t="shared" si="4"/>
        <v>0</v>
      </c>
      <c r="AM5">
        <f t="shared" si="4"/>
        <v>0</v>
      </c>
      <c r="AN5">
        <f t="shared" ref="AN5:BI5" si="5">AN4/AN$107</f>
        <v>0</v>
      </c>
      <c r="AO5">
        <f t="shared" si="5"/>
        <v>0</v>
      </c>
      <c r="AP5">
        <f t="shared" si="5"/>
        <v>0</v>
      </c>
      <c r="AQ5">
        <f t="shared" si="5"/>
        <v>0</v>
      </c>
      <c r="AR5">
        <f t="shared" si="5"/>
        <v>0</v>
      </c>
      <c r="AS5">
        <f t="shared" si="5"/>
        <v>0</v>
      </c>
      <c r="AT5">
        <f t="shared" si="5"/>
        <v>0</v>
      </c>
      <c r="AU5">
        <f t="shared" si="5"/>
        <v>0</v>
      </c>
      <c r="AV5">
        <f t="shared" si="5"/>
        <v>0</v>
      </c>
      <c r="AW5">
        <f t="shared" si="5"/>
        <v>0</v>
      </c>
      <c r="AX5">
        <f t="shared" si="5"/>
        <v>0</v>
      </c>
      <c r="AY5">
        <f t="shared" si="5"/>
        <v>0</v>
      </c>
      <c r="AZ5">
        <f t="shared" si="5"/>
        <v>0</v>
      </c>
      <c r="BA5">
        <f t="shared" si="5"/>
        <v>0</v>
      </c>
      <c r="BB5">
        <f t="shared" si="5"/>
        <v>0</v>
      </c>
      <c r="BC5">
        <f t="shared" si="5"/>
        <v>0</v>
      </c>
      <c r="BD5">
        <f t="shared" si="5"/>
        <v>0</v>
      </c>
      <c r="BE5">
        <f t="shared" si="5"/>
        <v>0</v>
      </c>
      <c r="BF5">
        <f t="shared" si="5"/>
        <v>0</v>
      </c>
      <c r="BG5">
        <f t="shared" si="5"/>
        <v>0</v>
      </c>
      <c r="BH5">
        <f t="shared" si="5"/>
        <v>0</v>
      </c>
      <c r="BI5">
        <f t="shared" si="5"/>
        <v>0</v>
      </c>
      <c r="BO5">
        <f t="shared" si="3"/>
        <v>1.2214983713355049E-2</v>
      </c>
    </row>
    <row r="6" spans="1:67">
      <c r="A6" t="s">
        <v>7</v>
      </c>
      <c r="B6" t="s">
        <v>8</v>
      </c>
      <c r="C6" t="s">
        <v>15</v>
      </c>
      <c r="D6" t="s">
        <v>17</v>
      </c>
      <c r="F6" t="str">
        <f t="shared" si="0"/>
        <v>Coal minesElectricityE.ktoe</v>
      </c>
      <c r="G6" t="s">
        <v>11</v>
      </c>
      <c r="H6">
        <v>-59</v>
      </c>
      <c r="I6">
        <v>-64</v>
      </c>
      <c r="J6">
        <v>-58</v>
      </c>
      <c r="K6">
        <v>-61</v>
      </c>
      <c r="L6">
        <v>-61</v>
      </c>
      <c r="M6">
        <v>-50</v>
      </c>
      <c r="N6">
        <v>-49</v>
      </c>
      <c r="O6">
        <v>-49</v>
      </c>
      <c r="P6">
        <v>-56</v>
      </c>
      <c r="Q6">
        <v>-57</v>
      </c>
      <c r="R6">
        <v>-58</v>
      </c>
      <c r="S6">
        <v>-63</v>
      </c>
      <c r="T6">
        <v>-65</v>
      </c>
      <c r="U6">
        <v>-69</v>
      </c>
      <c r="V6">
        <v>-69</v>
      </c>
      <c r="W6">
        <v>-70</v>
      </c>
      <c r="X6">
        <v>-71</v>
      </c>
      <c r="Y6">
        <v>-72</v>
      </c>
      <c r="Z6">
        <v>-67</v>
      </c>
      <c r="AA6">
        <v>-71</v>
      </c>
      <c r="AB6">
        <v>-74</v>
      </c>
      <c r="AC6">
        <v>-81</v>
      </c>
      <c r="AD6">
        <v>-84</v>
      </c>
      <c r="AE6">
        <v>-88</v>
      </c>
      <c r="AF6">
        <v>-91</v>
      </c>
      <c r="AG6">
        <v>-91</v>
      </c>
      <c r="AH6">
        <v>-94</v>
      </c>
      <c r="AI6">
        <v>-95</v>
      </c>
      <c r="AJ6">
        <v>-99</v>
      </c>
      <c r="AK6">
        <v>-100</v>
      </c>
      <c r="AL6">
        <v>-101</v>
      </c>
      <c r="AM6">
        <v>-103</v>
      </c>
      <c r="AN6">
        <v>-108</v>
      </c>
      <c r="AO6">
        <v>-103</v>
      </c>
      <c r="AP6">
        <v>-70</v>
      </c>
      <c r="AQ6">
        <v>-92</v>
      </c>
      <c r="AR6">
        <v>-91</v>
      </c>
      <c r="AS6">
        <v>-85</v>
      </c>
      <c r="AT6">
        <v>-82</v>
      </c>
      <c r="AU6">
        <v>-86</v>
      </c>
      <c r="AV6">
        <v>-151</v>
      </c>
      <c r="AW6">
        <v>-116</v>
      </c>
      <c r="AX6">
        <v>-88</v>
      </c>
      <c r="AY6">
        <v>-74</v>
      </c>
      <c r="AZ6">
        <v>-84</v>
      </c>
      <c r="BA6">
        <v>-73</v>
      </c>
      <c r="BB6">
        <v>-48</v>
      </c>
      <c r="BC6">
        <v>-46</v>
      </c>
      <c r="BD6">
        <v>-39</v>
      </c>
      <c r="BE6">
        <v>-20</v>
      </c>
      <c r="BF6">
        <v>-12</v>
      </c>
      <c r="BG6">
        <v>-12</v>
      </c>
      <c r="BH6">
        <v>-12</v>
      </c>
      <c r="BI6">
        <v>-12</v>
      </c>
      <c r="BO6">
        <f t="shared" si="3"/>
        <v>-12</v>
      </c>
    </row>
    <row r="7" spans="1:67">
      <c r="A7" t="s">
        <v>7</v>
      </c>
      <c r="B7" t="s">
        <v>8</v>
      </c>
      <c r="C7" t="s">
        <v>15</v>
      </c>
      <c r="D7" t="s">
        <v>17</v>
      </c>
      <c r="E7" t="s">
        <v>101</v>
      </c>
      <c r="F7" t="str">
        <f t="shared" si="0"/>
        <v>Coal minesElectricityC</v>
      </c>
      <c r="G7" t="s">
        <v>12</v>
      </c>
      <c r="H7">
        <f t="shared" ref="H7:AM7" si="6">H6/H$107</f>
        <v>6.5265486725663721E-2</v>
      </c>
      <c r="I7">
        <f t="shared" si="6"/>
        <v>6.8303094983991466E-2</v>
      </c>
      <c r="J7">
        <f t="shared" si="6"/>
        <v>5.6256062075654707E-2</v>
      </c>
      <c r="K7">
        <f t="shared" si="6"/>
        <v>4.96742671009772E-2</v>
      </c>
      <c r="L7">
        <f t="shared" si="6"/>
        <v>4.6352583586626139E-2</v>
      </c>
      <c r="M7">
        <f t="shared" si="6"/>
        <v>4.0950040950040949E-2</v>
      </c>
      <c r="N7">
        <f t="shared" si="6"/>
        <v>3.2579787234042555E-2</v>
      </c>
      <c r="O7">
        <f t="shared" si="6"/>
        <v>3.0491599253266957E-2</v>
      </c>
      <c r="P7">
        <f t="shared" si="6"/>
        <v>2.6107226107226107E-2</v>
      </c>
      <c r="Q7">
        <f t="shared" si="6"/>
        <v>3.0015797788309637E-2</v>
      </c>
      <c r="R7">
        <f t="shared" si="6"/>
        <v>2.9029029029029031E-2</v>
      </c>
      <c r="S7">
        <f t="shared" si="6"/>
        <v>2.7975133214920071E-2</v>
      </c>
      <c r="T7">
        <f t="shared" si="6"/>
        <v>2.2719328905976933E-2</v>
      </c>
      <c r="U7">
        <f t="shared" si="6"/>
        <v>2.3695054945054944E-2</v>
      </c>
      <c r="V7">
        <f t="shared" si="6"/>
        <v>2.0046484601975594E-2</v>
      </c>
      <c r="W7">
        <f t="shared" si="6"/>
        <v>2.0272227048942947E-2</v>
      </c>
      <c r="X7">
        <f t="shared" si="6"/>
        <v>1.9111709286675639E-2</v>
      </c>
      <c r="Y7">
        <f t="shared" si="6"/>
        <v>1.9840176357123176E-2</v>
      </c>
      <c r="Z7">
        <f t="shared" si="6"/>
        <v>1.96538574361983E-2</v>
      </c>
      <c r="AA7">
        <f t="shared" si="6"/>
        <v>2.1437198067632852E-2</v>
      </c>
      <c r="AB7">
        <f t="shared" si="6"/>
        <v>1.9978401727861771E-2</v>
      </c>
      <c r="AC7">
        <f t="shared" si="6"/>
        <v>2.4427020506634499E-2</v>
      </c>
      <c r="AD7">
        <f t="shared" si="6"/>
        <v>2.4611778493993555E-2</v>
      </c>
      <c r="AE7">
        <f t="shared" si="6"/>
        <v>2.4936242561632189E-2</v>
      </c>
      <c r="AF7">
        <f t="shared" si="6"/>
        <v>2.5124240750966316E-2</v>
      </c>
      <c r="AG7">
        <f t="shared" si="6"/>
        <v>2.3890784982935155E-2</v>
      </c>
      <c r="AH7">
        <f t="shared" si="6"/>
        <v>2.2547373470856322E-2</v>
      </c>
      <c r="AI7">
        <f t="shared" si="6"/>
        <v>2.2656808967326497E-2</v>
      </c>
      <c r="AJ7">
        <f t="shared" si="6"/>
        <v>2.1554539516655782E-2</v>
      </c>
      <c r="AK7">
        <f t="shared" si="6"/>
        <v>2.0964360587002098E-2</v>
      </c>
      <c r="AL7">
        <f t="shared" si="6"/>
        <v>2.0833333333333332E-2</v>
      </c>
      <c r="AM7">
        <f t="shared" si="6"/>
        <v>2.0383930338412824E-2</v>
      </c>
      <c r="AN7">
        <f t="shared" ref="AN7:BI7" si="7">AN6/AN$107</f>
        <v>2.0346646571213264E-2</v>
      </c>
      <c r="AO7">
        <f t="shared" si="7"/>
        <v>2.0686884916649929E-2</v>
      </c>
      <c r="AP7">
        <f t="shared" si="7"/>
        <v>1.3647884577890427E-2</v>
      </c>
      <c r="AQ7">
        <f t="shared" si="7"/>
        <v>1.7148182665424044E-2</v>
      </c>
      <c r="AR7">
        <f t="shared" si="7"/>
        <v>1.6396396396396395E-2</v>
      </c>
      <c r="AS7">
        <f t="shared" si="7"/>
        <v>1.4854945823138763E-2</v>
      </c>
      <c r="AT7">
        <f t="shared" si="7"/>
        <v>1.4391014391014392E-2</v>
      </c>
      <c r="AU7">
        <f t="shared" si="7"/>
        <v>1.4743699639979428E-2</v>
      </c>
      <c r="AV7">
        <f t="shared" si="7"/>
        <v>2.4778470626846079E-2</v>
      </c>
      <c r="AW7">
        <f t="shared" si="7"/>
        <v>1.9624429030620876E-2</v>
      </c>
      <c r="AX7">
        <f t="shared" si="7"/>
        <v>1.5099519560741249E-2</v>
      </c>
      <c r="AY7">
        <f t="shared" si="7"/>
        <v>1.2169051142904128E-2</v>
      </c>
      <c r="AZ7">
        <f t="shared" si="7"/>
        <v>1.3255483667350481E-2</v>
      </c>
      <c r="BA7">
        <f t="shared" si="7"/>
        <v>1.104721549636804E-2</v>
      </c>
      <c r="BB7">
        <f t="shared" si="7"/>
        <v>5.5852920642308589E-3</v>
      </c>
      <c r="BC7">
        <f t="shared" si="7"/>
        <v>5.4774946415813291E-3</v>
      </c>
      <c r="BD7">
        <f t="shared" si="7"/>
        <v>4.7964580002459725E-3</v>
      </c>
      <c r="BE7">
        <f t="shared" si="7"/>
        <v>2.5217500945656285E-3</v>
      </c>
      <c r="BF7">
        <f t="shared" si="7"/>
        <v>1.5058351110553395E-3</v>
      </c>
      <c r="BG7">
        <f t="shared" si="7"/>
        <v>1.5816528272044287E-3</v>
      </c>
      <c r="BH7">
        <f t="shared" si="7"/>
        <v>1.3443871835088505E-3</v>
      </c>
      <c r="BI7">
        <f t="shared" si="7"/>
        <v>1.3850415512465374E-3</v>
      </c>
      <c r="BO7">
        <f t="shared" si="3"/>
        <v>6.8303094983991466E-2</v>
      </c>
    </row>
    <row r="8" spans="1:67">
      <c r="A8" t="s">
        <v>7</v>
      </c>
      <c r="B8" t="s">
        <v>8</v>
      </c>
      <c r="C8" t="s">
        <v>15</v>
      </c>
      <c r="D8" t="s">
        <v>18</v>
      </c>
      <c r="F8" t="str">
        <f t="shared" si="0"/>
        <v>Coal minesFuel oilE.ktoe</v>
      </c>
      <c r="G8" t="s">
        <v>11</v>
      </c>
      <c r="AD8">
        <v>-1</v>
      </c>
      <c r="AE8">
        <v>-1</v>
      </c>
      <c r="AF8">
        <v>-1</v>
      </c>
      <c r="AG8">
        <v>-1</v>
      </c>
      <c r="AH8">
        <v>-2</v>
      </c>
      <c r="AI8">
        <v>-1</v>
      </c>
      <c r="AJ8">
        <v>-1</v>
      </c>
      <c r="BO8">
        <f t="shared" si="3"/>
        <v>-1</v>
      </c>
    </row>
    <row r="9" spans="1:67">
      <c r="A9" t="s">
        <v>7</v>
      </c>
      <c r="B9" t="s">
        <v>8</v>
      </c>
      <c r="C9" t="s">
        <v>15</v>
      </c>
      <c r="D9" t="s">
        <v>18</v>
      </c>
      <c r="F9" t="str">
        <f t="shared" si="0"/>
        <v>Coal minesFuel oilC</v>
      </c>
      <c r="G9" t="s">
        <v>12</v>
      </c>
      <c r="H9">
        <f t="shared" ref="H9:AM9" si="8">H8/H$107</f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2.9299736302373279E-4</v>
      </c>
      <c r="AE9">
        <f t="shared" si="8"/>
        <v>2.8336639274582036E-4</v>
      </c>
      <c r="AF9">
        <f t="shared" si="8"/>
        <v>2.7609055770292659E-4</v>
      </c>
      <c r="AG9">
        <f t="shared" si="8"/>
        <v>2.6253609871357313E-4</v>
      </c>
      <c r="AH9">
        <f t="shared" si="8"/>
        <v>4.797313504437515E-4</v>
      </c>
      <c r="AI9">
        <f t="shared" si="8"/>
        <v>2.3849272597185786E-4</v>
      </c>
      <c r="AJ9">
        <f t="shared" si="8"/>
        <v>2.1772262138036142E-4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ref="AN9:BI9" si="9">AN8/AN$107</f>
        <v>0</v>
      </c>
      <c r="AO9">
        <f t="shared" si="9"/>
        <v>0</v>
      </c>
      <c r="AP9">
        <f t="shared" si="9"/>
        <v>0</v>
      </c>
      <c r="AQ9">
        <f t="shared" si="9"/>
        <v>0</v>
      </c>
      <c r="AR9">
        <f t="shared" si="9"/>
        <v>0</v>
      </c>
      <c r="AS9">
        <f t="shared" si="9"/>
        <v>0</v>
      </c>
      <c r="AT9">
        <f t="shared" si="9"/>
        <v>0</v>
      </c>
      <c r="AU9">
        <f t="shared" si="9"/>
        <v>0</v>
      </c>
      <c r="AV9">
        <f t="shared" si="9"/>
        <v>0</v>
      </c>
      <c r="AW9">
        <f t="shared" si="9"/>
        <v>0</v>
      </c>
      <c r="AX9">
        <f t="shared" si="9"/>
        <v>0</v>
      </c>
      <c r="AY9">
        <f t="shared" si="9"/>
        <v>0</v>
      </c>
      <c r="AZ9">
        <f t="shared" si="9"/>
        <v>0</v>
      </c>
      <c r="BA9">
        <f t="shared" si="9"/>
        <v>0</v>
      </c>
      <c r="BB9">
        <f t="shared" si="9"/>
        <v>0</v>
      </c>
      <c r="BC9">
        <f t="shared" si="9"/>
        <v>0</v>
      </c>
      <c r="BD9">
        <f t="shared" si="9"/>
        <v>0</v>
      </c>
      <c r="BE9">
        <f t="shared" si="9"/>
        <v>0</v>
      </c>
      <c r="BF9">
        <f t="shared" si="9"/>
        <v>0</v>
      </c>
      <c r="BG9">
        <f t="shared" si="9"/>
        <v>0</v>
      </c>
      <c r="BH9">
        <f t="shared" si="9"/>
        <v>0</v>
      </c>
      <c r="BI9">
        <f t="shared" si="9"/>
        <v>0</v>
      </c>
      <c r="BO9">
        <f t="shared" si="3"/>
        <v>4.797313504437515E-4</v>
      </c>
    </row>
    <row r="10" spans="1:67">
      <c r="A10" t="s">
        <v>7</v>
      </c>
      <c r="B10" t="s">
        <v>8</v>
      </c>
      <c r="C10" t="s">
        <v>15</v>
      </c>
      <c r="D10" t="s">
        <v>19</v>
      </c>
      <c r="F10" t="str">
        <f t="shared" si="0"/>
        <v>Coal minesGas/diesel oil excl. biofuelsE.ktoe</v>
      </c>
      <c r="G10" t="s">
        <v>11</v>
      </c>
      <c r="R10">
        <v>-1</v>
      </c>
      <c r="S10">
        <v>-1</v>
      </c>
      <c r="T10">
        <v>-1</v>
      </c>
      <c r="U10">
        <v>-2</v>
      </c>
      <c r="V10">
        <v>-2</v>
      </c>
      <c r="W10">
        <v>-1</v>
      </c>
      <c r="X10">
        <v>-1</v>
      </c>
      <c r="Y10">
        <v>-2</v>
      </c>
      <c r="Z10">
        <v>-4</v>
      </c>
      <c r="AA10">
        <v>-2</v>
      </c>
      <c r="AB10">
        <v>-3</v>
      </c>
      <c r="AC10">
        <v>-5</v>
      </c>
      <c r="AD10">
        <v>-9</v>
      </c>
      <c r="AE10">
        <v>-18</v>
      </c>
      <c r="AF10">
        <v>-21</v>
      </c>
      <c r="AG10">
        <v>-19</v>
      </c>
      <c r="AH10">
        <v>-20</v>
      </c>
      <c r="AI10">
        <v>-43</v>
      </c>
      <c r="AJ10">
        <v>-46</v>
      </c>
      <c r="AK10">
        <v>-47</v>
      </c>
      <c r="AL10">
        <v>-46</v>
      </c>
      <c r="AM10">
        <v>-49</v>
      </c>
      <c r="AN10">
        <v>-47</v>
      </c>
      <c r="AO10">
        <v>-49</v>
      </c>
      <c r="AP10">
        <v>-46</v>
      </c>
      <c r="AQ10">
        <v>-42</v>
      </c>
      <c r="AR10">
        <v>-46</v>
      </c>
      <c r="AS10">
        <v>-54</v>
      </c>
      <c r="AT10">
        <v>-59</v>
      </c>
      <c r="AU10">
        <v>-61</v>
      </c>
      <c r="BI10">
        <v>-19</v>
      </c>
      <c r="BO10">
        <f t="shared" si="3"/>
        <v>-1</v>
      </c>
    </row>
    <row r="11" spans="1:67">
      <c r="A11" t="s">
        <v>7</v>
      </c>
      <c r="B11" t="s">
        <v>8</v>
      </c>
      <c r="C11" t="s">
        <v>15</v>
      </c>
      <c r="D11" t="s">
        <v>19</v>
      </c>
      <c r="F11" t="str">
        <f t="shared" si="0"/>
        <v>Coal minesGas/diesel oil excl. biofuelsC</v>
      </c>
      <c r="G11" t="s">
        <v>12</v>
      </c>
      <c r="H11">
        <f t="shared" ref="H11:AM11" si="10">H10/H$107</f>
        <v>0</v>
      </c>
      <c r="I11">
        <f t="shared" si="10"/>
        <v>0</v>
      </c>
      <c r="J11">
        <f t="shared" si="10"/>
        <v>0</v>
      </c>
      <c r="K11">
        <f t="shared" si="10"/>
        <v>0</v>
      </c>
      <c r="L11">
        <f t="shared" si="10"/>
        <v>0</v>
      </c>
      <c r="M11">
        <f t="shared" si="10"/>
        <v>0</v>
      </c>
      <c r="N11">
        <f t="shared" si="10"/>
        <v>0</v>
      </c>
      <c r="O11">
        <f t="shared" si="10"/>
        <v>0</v>
      </c>
      <c r="P11">
        <f t="shared" si="10"/>
        <v>0</v>
      </c>
      <c r="Q11">
        <f t="shared" si="10"/>
        <v>0</v>
      </c>
      <c r="R11">
        <f t="shared" si="10"/>
        <v>5.005005005005005E-4</v>
      </c>
      <c r="S11">
        <f t="shared" si="10"/>
        <v>4.4404973357015987E-4</v>
      </c>
      <c r="T11">
        <f t="shared" si="10"/>
        <v>3.4952813701502968E-4</v>
      </c>
      <c r="U11">
        <f t="shared" si="10"/>
        <v>6.8681318681318687E-4</v>
      </c>
      <c r="V11">
        <f t="shared" si="10"/>
        <v>5.8105752469494478E-4</v>
      </c>
      <c r="W11">
        <f t="shared" si="10"/>
        <v>2.8960324355632781E-4</v>
      </c>
      <c r="X11">
        <f t="shared" si="10"/>
        <v>2.6917900403768504E-4</v>
      </c>
      <c r="Y11">
        <f t="shared" si="10"/>
        <v>5.5111600992008823E-4</v>
      </c>
      <c r="Z11">
        <f t="shared" si="10"/>
        <v>1.1733646230566149E-3</v>
      </c>
      <c r="AA11">
        <f t="shared" si="10"/>
        <v>6.0386473429951688E-4</v>
      </c>
      <c r="AB11">
        <f t="shared" si="10"/>
        <v>8.0993520518358531E-4</v>
      </c>
      <c r="AC11">
        <f t="shared" si="10"/>
        <v>1.5078407720144752E-3</v>
      </c>
      <c r="AD11">
        <f t="shared" si="10"/>
        <v>2.6369762672135951E-3</v>
      </c>
      <c r="AE11">
        <f t="shared" si="10"/>
        <v>5.1005950694247666E-3</v>
      </c>
      <c r="AF11">
        <f t="shared" si="10"/>
        <v>5.7979017117614573E-3</v>
      </c>
      <c r="AG11">
        <f t="shared" si="10"/>
        <v>4.9881858755578892E-3</v>
      </c>
      <c r="AH11">
        <f t="shared" si="10"/>
        <v>4.7973135044375153E-3</v>
      </c>
      <c r="AI11">
        <f t="shared" si="10"/>
        <v>1.0255187216789887E-2</v>
      </c>
      <c r="AJ11">
        <f t="shared" si="10"/>
        <v>1.0015240583496626E-2</v>
      </c>
      <c r="AK11">
        <f t="shared" si="10"/>
        <v>9.853249475890986E-3</v>
      </c>
      <c r="AL11">
        <f t="shared" si="10"/>
        <v>9.4884488448844888E-3</v>
      </c>
      <c r="AM11">
        <f t="shared" si="10"/>
        <v>9.6972095784682369E-3</v>
      </c>
      <c r="AN11">
        <f t="shared" ref="AN11:BI11" si="11">AN10/AN$107</f>
        <v>8.8545591559909577E-3</v>
      </c>
      <c r="AO11">
        <f t="shared" si="11"/>
        <v>9.8413336011247236E-3</v>
      </c>
      <c r="AP11">
        <f t="shared" si="11"/>
        <v>8.9686098654708519E-3</v>
      </c>
      <c r="AQ11">
        <f t="shared" si="11"/>
        <v>7.8285181733457592E-3</v>
      </c>
      <c r="AR11">
        <f t="shared" si="11"/>
        <v>8.2882882882882886E-3</v>
      </c>
      <c r="AS11">
        <f t="shared" si="11"/>
        <v>9.4372596994058023E-3</v>
      </c>
      <c r="AT11">
        <f t="shared" si="11"/>
        <v>1.0354510354510354E-2</v>
      </c>
      <c r="AU11">
        <f t="shared" si="11"/>
        <v>1.045774044231099E-2</v>
      </c>
      <c r="AV11">
        <f t="shared" si="11"/>
        <v>0</v>
      </c>
      <c r="AW11">
        <f t="shared" si="11"/>
        <v>0</v>
      </c>
      <c r="AX11">
        <f t="shared" si="11"/>
        <v>0</v>
      </c>
      <c r="AY11">
        <f t="shared" si="11"/>
        <v>0</v>
      </c>
      <c r="AZ11">
        <f t="shared" si="11"/>
        <v>0</v>
      </c>
      <c r="BA11">
        <f t="shared" si="11"/>
        <v>0</v>
      </c>
      <c r="BB11">
        <f t="shared" si="11"/>
        <v>0</v>
      </c>
      <c r="BC11">
        <f t="shared" si="11"/>
        <v>0</v>
      </c>
      <c r="BD11">
        <f t="shared" si="11"/>
        <v>0</v>
      </c>
      <c r="BE11">
        <f t="shared" si="11"/>
        <v>0</v>
      </c>
      <c r="BF11">
        <f t="shared" si="11"/>
        <v>0</v>
      </c>
      <c r="BG11">
        <f t="shared" si="11"/>
        <v>0</v>
      </c>
      <c r="BH11">
        <f t="shared" si="11"/>
        <v>0</v>
      </c>
      <c r="BI11">
        <f t="shared" si="11"/>
        <v>2.1929824561403508E-3</v>
      </c>
      <c r="BO11">
        <f t="shared" si="3"/>
        <v>1.045774044231099E-2</v>
      </c>
    </row>
    <row r="12" spans="1:67">
      <c r="A12" t="s">
        <v>7</v>
      </c>
      <c r="B12" t="s">
        <v>8</v>
      </c>
      <c r="C12" t="s">
        <v>15</v>
      </c>
      <c r="D12" t="s">
        <v>20</v>
      </c>
      <c r="F12" t="str">
        <f t="shared" si="0"/>
        <v>Coal minesHard coal (if no detail)E.ktoe</v>
      </c>
      <c r="G12" t="s">
        <v>11</v>
      </c>
      <c r="H12">
        <v>-90</v>
      </c>
      <c r="I12">
        <v>-82</v>
      </c>
      <c r="J12">
        <v>-60</v>
      </c>
      <c r="K12">
        <v>-236</v>
      </c>
      <c r="L12">
        <v>-199</v>
      </c>
      <c r="M12">
        <v>-59</v>
      </c>
      <c r="N12">
        <v>-212</v>
      </c>
      <c r="O12">
        <v>-209</v>
      </c>
      <c r="P12">
        <v>-190</v>
      </c>
      <c r="Q12">
        <v>-163</v>
      </c>
      <c r="R12">
        <v>-179</v>
      </c>
      <c r="S12">
        <v>-327</v>
      </c>
      <c r="T12">
        <v>-161</v>
      </c>
      <c r="U12">
        <v>-205</v>
      </c>
      <c r="V12">
        <v>-241</v>
      </c>
      <c r="W12">
        <v>-199</v>
      </c>
      <c r="X12">
        <v>-190</v>
      </c>
      <c r="Y12">
        <v>-39</v>
      </c>
      <c r="BO12">
        <f t="shared" si="3"/>
        <v>-39</v>
      </c>
    </row>
    <row r="13" spans="1:67">
      <c r="A13" t="s">
        <v>7</v>
      </c>
      <c r="B13" t="s">
        <v>8</v>
      </c>
      <c r="C13" t="s">
        <v>15</v>
      </c>
      <c r="D13" t="s">
        <v>20</v>
      </c>
      <c r="E13" t="s">
        <v>107</v>
      </c>
      <c r="F13" t="str">
        <f t="shared" si="0"/>
        <v>Coal minesHard coal (if no detail)C</v>
      </c>
      <c r="G13" t="s">
        <v>12</v>
      </c>
      <c r="H13">
        <f t="shared" ref="H13:AM13" si="12">H12/H$107</f>
        <v>9.9557522123893807E-2</v>
      </c>
      <c r="I13">
        <f t="shared" si="12"/>
        <v>8.7513340448239066E-2</v>
      </c>
      <c r="J13">
        <f t="shared" si="12"/>
        <v>5.8195926285160036E-2</v>
      </c>
      <c r="K13">
        <f t="shared" si="12"/>
        <v>0.19218241042345277</v>
      </c>
      <c r="L13">
        <f t="shared" si="12"/>
        <v>0.15121580547112462</v>
      </c>
      <c r="M13">
        <f t="shared" si="12"/>
        <v>4.8321048321048318E-2</v>
      </c>
      <c r="N13">
        <f t="shared" si="12"/>
        <v>0.14095744680851063</v>
      </c>
      <c r="O13">
        <f t="shared" si="12"/>
        <v>0.13005600497822029</v>
      </c>
      <c r="P13">
        <f t="shared" si="12"/>
        <v>8.8578088578088576E-2</v>
      </c>
      <c r="Q13">
        <f t="shared" si="12"/>
        <v>8.5834649815692471E-2</v>
      </c>
      <c r="R13">
        <f t="shared" si="12"/>
        <v>8.9589589589589583E-2</v>
      </c>
      <c r="S13">
        <f t="shared" si="12"/>
        <v>0.14520426287744229</v>
      </c>
      <c r="T13">
        <f t="shared" si="12"/>
        <v>5.6274030059419784E-2</v>
      </c>
      <c r="U13">
        <f t="shared" si="12"/>
        <v>7.0398351648351648E-2</v>
      </c>
      <c r="V13">
        <f t="shared" si="12"/>
        <v>7.0017431725740847E-2</v>
      </c>
      <c r="W13">
        <f t="shared" si="12"/>
        <v>5.7631045467709238E-2</v>
      </c>
      <c r="X13">
        <f t="shared" si="12"/>
        <v>5.1144010767160158E-2</v>
      </c>
      <c r="Y13">
        <f t="shared" si="12"/>
        <v>1.0746762193441719E-2</v>
      </c>
      <c r="Z13">
        <f t="shared" si="12"/>
        <v>0</v>
      </c>
      <c r="AA13">
        <f t="shared" si="12"/>
        <v>0</v>
      </c>
      <c r="AB13">
        <f t="shared" si="12"/>
        <v>0</v>
      </c>
      <c r="AC13">
        <f t="shared" si="12"/>
        <v>0</v>
      </c>
      <c r="AD13">
        <f t="shared" si="12"/>
        <v>0</v>
      </c>
      <c r="AE13">
        <f t="shared" si="12"/>
        <v>0</v>
      </c>
      <c r="AF13">
        <f t="shared" si="12"/>
        <v>0</v>
      </c>
      <c r="AG13">
        <f t="shared" si="12"/>
        <v>0</v>
      </c>
      <c r="AH13">
        <f t="shared" si="12"/>
        <v>0</v>
      </c>
      <c r="AI13">
        <f t="shared" si="12"/>
        <v>0</v>
      </c>
      <c r="AJ13">
        <f t="shared" si="12"/>
        <v>0</v>
      </c>
      <c r="AK13">
        <f t="shared" si="12"/>
        <v>0</v>
      </c>
      <c r="AL13">
        <f t="shared" si="12"/>
        <v>0</v>
      </c>
      <c r="AM13">
        <f t="shared" si="12"/>
        <v>0</v>
      </c>
      <c r="AN13">
        <f t="shared" ref="AN13:BI13" si="13">AN12/AN$107</f>
        <v>0</v>
      </c>
      <c r="AO13">
        <f t="shared" si="13"/>
        <v>0</v>
      </c>
      <c r="AP13">
        <f t="shared" si="13"/>
        <v>0</v>
      </c>
      <c r="AQ13">
        <f t="shared" si="13"/>
        <v>0</v>
      </c>
      <c r="AR13">
        <f t="shared" si="13"/>
        <v>0</v>
      </c>
      <c r="AS13">
        <f t="shared" si="13"/>
        <v>0</v>
      </c>
      <c r="AT13">
        <f t="shared" si="13"/>
        <v>0</v>
      </c>
      <c r="AU13">
        <f t="shared" si="13"/>
        <v>0</v>
      </c>
      <c r="AV13">
        <f t="shared" si="13"/>
        <v>0</v>
      </c>
      <c r="AW13">
        <f t="shared" si="13"/>
        <v>0</v>
      </c>
      <c r="AX13">
        <f t="shared" si="13"/>
        <v>0</v>
      </c>
      <c r="AY13">
        <f t="shared" si="13"/>
        <v>0</v>
      </c>
      <c r="AZ13">
        <f t="shared" si="13"/>
        <v>0</v>
      </c>
      <c r="BA13">
        <f t="shared" si="13"/>
        <v>0</v>
      </c>
      <c r="BB13">
        <f t="shared" si="13"/>
        <v>0</v>
      </c>
      <c r="BC13">
        <f t="shared" si="13"/>
        <v>0</v>
      </c>
      <c r="BD13">
        <f t="shared" si="13"/>
        <v>0</v>
      </c>
      <c r="BE13">
        <f t="shared" si="13"/>
        <v>0</v>
      </c>
      <c r="BF13">
        <f t="shared" si="13"/>
        <v>0</v>
      </c>
      <c r="BG13">
        <f t="shared" si="13"/>
        <v>0</v>
      </c>
      <c r="BH13">
        <f t="shared" si="13"/>
        <v>0</v>
      </c>
      <c r="BI13">
        <f t="shared" si="13"/>
        <v>0</v>
      </c>
      <c r="BO13">
        <f t="shared" si="3"/>
        <v>0.19218241042345277</v>
      </c>
    </row>
    <row r="14" spans="1:67">
      <c r="A14" t="s">
        <v>7</v>
      </c>
      <c r="B14" t="s">
        <v>8</v>
      </c>
      <c r="C14" t="s">
        <v>15</v>
      </c>
      <c r="D14" t="s">
        <v>21</v>
      </c>
      <c r="F14" t="str">
        <f t="shared" si="0"/>
        <v>Coal minesNatural gasE.ktoe</v>
      </c>
      <c r="G14" t="s">
        <v>11</v>
      </c>
      <c r="BG14">
        <v>-5</v>
      </c>
      <c r="BH14">
        <v>-1</v>
      </c>
      <c r="BI14">
        <v>-1</v>
      </c>
      <c r="BO14">
        <f t="shared" si="3"/>
        <v>-1</v>
      </c>
    </row>
    <row r="15" spans="1:67">
      <c r="A15" t="s">
        <v>7</v>
      </c>
      <c r="B15" t="s">
        <v>8</v>
      </c>
      <c r="C15" t="s">
        <v>15</v>
      </c>
      <c r="D15" t="s">
        <v>21</v>
      </c>
      <c r="E15" t="s">
        <v>107</v>
      </c>
      <c r="F15" t="str">
        <f t="shared" si="0"/>
        <v>Coal minesNatural gasC</v>
      </c>
      <c r="G15" t="s">
        <v>12</v>
      </c>
      <c r="H15">
        <f t="shared" ref="H15:AM15" si="14">H14/H$107</f>
        <v>0</v>
      </c>
      <c r="I15">
        <f t="shared" si="14"/>
        <v>0</v>
      </c>
      <c r="J15">
        <f t="shared" si="14"/>
        <v>0</v>
      </c>
      <c r="K15">
        <f t="shared" si="14"/>
        <v>0</v>
      </c>
      <c r="L15">
        <f t="shared" si="14"/>
        <v>0</v>
      </c>
      <c r="M15">
        <f t="shared" si="14"/>
        <v>0</v>
      </c>
      <c r="N15">
        <f t="shared" si="14"/>
        <v>0</v>
      </c>
      <c r="O15">
        <f t="shared" si="14"/>
        <v>0</v>
      </c>
      <c r="P15">
        <f t="shared" si="14"/>
        <v>0</v>
      </c>
      <c r="Q15">
        <f t="shared" si="14"/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ref="AN15:BI15" si="15">AN14/AN$107</f>
        <v>0</v>
      </c>
      <c r="AO15">
        <f t="shared" si="15"/>
        <v>0</v>
      </c>
      <c r="AP15">
        <f t="shared" si="15"/>
        <v>0</v>
      </c>
      <c r="AQ15">
        <f t="shared" si="15"/>
        <v>0</v>
      </c>
      <c r="AR15">
        <f t="shared" si="15"/>
        <v>0</v>
      </c>
      <c r="AS15">
        <f t="shared" si="15"/>
        <v>0</v>
      </c>
      <c r="AT15">
        <f t="shared" si="15"/>
        <v>0</v>
      </c>
      <c r="AU15">
        <f t="shared" si="15"/>
        <v>0</v>
      </c>
      <c r="AV15">
        <f t="shared" si="15"/>
        <v>0</v>
      </c>
      <c r="AW15">
        <f t="shared" si="15"/>
        <v>0</v>
      </c>
      <c r="AX15">
        <f t="shared" si="15"/>
        <v>0</v>
      </c>
      <c r="AY15">
        <f t="shared" si="15"/>
        <v>0</v>
      </c>
      <c r="AZ15">
        <f t="shared" si="15"/>
        <v>0</v>
      </c>
      <c r="BA15">
        <f t="shared" si="15"/>
        <v>0</v>
      </c>
      <c r="BB15">
        <f t="shared" si="15"/>
        <v>0</v>
      </c>
      <c r="BC15">
        <f t="shared" si="15"/>
        <v>0</v>
      </c>
      <c r="BD15">
        <f t="shared" si="15"/>
        <v>0</v>
      </c>
      <c r="BE15">
        <f t="shared" si="15"/>
        <v>0</v>
      </c>
      <c r="BF15">
        <f t="shared" si="15"/>
        <v>0</v>
      </c>
      <c r="BG15">
        <f t="shared" si="15"/>
        <v>6.5902201133517856E-4</v>
      </c>
      <c r="BH15">
        <f t="shared" si="15"/>
        <v>1.1203226529240422E-4</v>
      </c>
      <c r="BI15">
        <f t="shared" si="15"/>
        <v>1.1542012927054478E-4</v>
      </c>
      <c r="BO15">
        <f t="shared" si="3"/>
        <v>6.5902201133517856E-4</v>
      </c>
    </row>
    <row r="16" spans="1:67">
      <c r="A16" t="s">
        <v>7</v>
      </c>
      <c r="B16" t="s">
        <v>8</v>
      </c>
      <c r="C16" t="s">
        <v>15</v>
      </c>
      <c r="D16" t="s">
        <v>22</v>
      </c>
      <c r="F16" t="str">
        <f t="shared" si="0"/>
        <v>Coal minesOther bituminous coalE.ktoe</v>
      </c>
      <c r="G16" t="s">
        <v>11</v>
      </c>
      <c r="Z16">
        <v>-26</v>
      </c>
      <c r="AA16">
        <v>-15</v>
      </c>
      <c r="AB16">
        <v>-15</v>
      </c>
      <c r="AC16">
        <v>-15</v>
      </c>
      <c r="AD16">
        <v>-15</v>
      </c>
      <c r="AE16">
        <v>-19</v>
      </c>
      <c r="AF16">
        <v>-18</v>
      </c>
      <c r="AG16">
        <v>-26</v>
      </c>
      <c r="AH16">
        <v>-25</v>
      </c>
      <c r="AI16">
        <v>-62</v>
      </c>
      <c r="AJ16">
        <v>-109</v>
      </c>
      <c r="AK16">
        <v>-110</v>
      </c>
      <c r="AL16">
        <v>-110</v>
      </c>
      <c r="AM16">
        <v>-110</v>
      </c>
      <c r="AN16">
        <v>-16</v>
      </c>
      <c r="AO16">
        <v>-17</v>
      </c>
      <c r="AP16">
        <v>-26</v>
      </c>
      <c r="AQ16">
        <v>-13</v>
      </c>
      <c r="AR16">
        <v>-16</v>
      </c>
      <c r="AS16">
        <v>-7</v>
      </c>
      <c r="AT16">
        <v>-4</v>
      </c>
      <c r="AU16">
        <v>-5</v>
      </c>
      <c r="AV16">
        <v>-22</v>
      </c>
      <c r="AW16">
        <v>-19</v>
      </c>
      <c r="AX16">
        <v>-1</v>
      </c>
      <c r="BO16">
        <f t="shared" si="3"/>
        <v>-1</v>
      </c>
    </row>
    <row r="17" spans="1:67">
      <c r="A17" t="s">
        <v>7</v>
      </c>
      <c r="B17" t="s">
        <v>8</v>
      </c>
      <c r="C17" t="s">
        <v>15</v>
      </c>
      <c r="D17" t="s">
        <v>22</v>
      </c>
      <c r="E17" t="s">
        <v>107</v>
      </c>
      <c r="F17" t="str">
        <f t="shared" si="0"/>
        <v>Coal minesOther bituminous coalC</v>
      </c>
      <c r="G17" t="s">
        <v>12</v>
      </c>
      <c r="H17">
        <f t="shared" ref="H17:AM17" si="16">H16/H$107</f>
        <v>0</v>
      </c>
      <c r="I17">
        <f t="shared" si="16"/>
        <v>0</v>
      </c>
      <c r="J17">
        <f t="shared" si="16"/>
        <v>0</v>
      </c>
      <c r="K17">
        <f t="shared" si="16"/>
        <v>0</v>
      </c>
      <c r="L17">
        <f t="shared" si="16"/>
        <v>0</v>
      </c>
      <c r="M17">
        <f t="shared" si="16"/>
        <v>0</v>
      </c>
      <c r="N17">
        <f t="shared" si="16"/>
        <v>0</v>
      </c>
      <c r="O17">
        <f t="shared" si="16"/>
        <v>0</v>
      </c>
      <c r="P17">
        <f t="shared" si="16"/>
        <v>0</v>
      </c>
      <c r="Q17">
        <f t="shared" si="16"/>
        <v>0</v>
      </c>
      <c r="R17">
        <f t="shared" si="16"/>
        <v>0</v>
      </c>
      <c r="S17">
        <f t="shared" si="16"/>
        <v>0</v>
      </c>
      <c r="T17">
        <f t="shared" si="16"/>
        <v>0</v>
      </c>
      <c r="U17">
        <f t="shared" si="16"/>
        <v>0</v>
      </c>
      <c r="V17">
        <f t="shared" si="16"/>
        <v>0</v>
      </c>
      <c r="W17">
        <f t="shared" si="16"/>
        <v>0</v>
      </c>
      <c r="X17">
        <f t="shared" si="16"/>
        <v>0</v>
      </c>
      <c r="Y17">
        <f t="shared" si="16"/>
        <v>0</v>
      </c>
      <c r="Z17">
        <f t="shared" si="16"/>
        <v>7.6268700498679969E-3</v>
      </c>
      <c r="AA17">
        <f t="shared" si="16"/>
        <v>4.528985507246377E-3</v>
      </c>
      <c r="AB17">
        <f t="shared" si="16"/>
        <v>4.049676025917927E-3</v>
      </c>
      <c r="AC17">
        <f t="shared" si="16"/>
        <v>4.5235223160434261E-3</v>
      </c>
      <c r="AD17">
        <f t="shared" si="16"/>
        <v>4.3949604453559915E-3</v>
      </c>
      <c r="AE17">
        <f t="shared" si="16"/>
        <v>5.383961462170587E-3</v>
      </c>
      <c r="AF17">
        <f t="shared" si="16"/>
        <v>4.9696300386526783E-3</v>
      </c>
      <c r="AG17">
        <f t="shared" si="16"/>
        <v>6.8259385665529011E-3</v>
      </c>
      <c r="AH17">
        <f t="shared" si="16"/>
        <v>5.9966418805468937E-3</v>
      </c>
      <c r="AI17">
        <f t="shared" si="16"/>
        <v>1.4786549010255187E-2</v>
      </c>
      <c r="AJ17">
        <f t="shared" si="16"/>
        <v>2.3731765730459396E-2</v>
      </c>
      <c r="AK17">
        <f t="shared" si="16"/>
        <v>2.3060796645702306E-2</v>
      </c>
      <c r="AL17">
        <f t="shared" si="16"/>
        <v>2.268976897689769E-2</v>
      </c>
      <c r="AM17">
        <f t="shared" si="16"/>
        <v>2.1769245992479716E-2</v>
      </c>
      <c r="AN17">
        <f t="shared" ref="AN17:BI17" si="17">AN16/AN$107</f>
        <v>3.0143180105501131E-3</v>
      </c>
      <c r="AO17">
        <f t="shared" si="17"/>
        <v>3.4143402289616388E-3</v>
      </c>
      <c r="AP17">
        <f t="shared" si="17"/>
        <v>5.0692142717878733E-3</v>
      </c>
      <c r="AQ17">
        <f t="shared" si="17"/>
        <v>2.4231127679403539E-3</v>
      </c>
      <c r="AR17">
        <f t="shared" si="17"/>
        <v>2.8828828828828829E-3</v>
      </c>
      <c r="AS17">
        <f t="shared" si="17"/>
        <v>1.223348479552604E-3</v>
      </c>
      <c r="AT17">
        <f t="shared" si="17"/>
        <v>7.0200070200070197E-4</v>
      </c>
      <c r="AU17">
        <f t="shared" si="17"/>
        <v>8.5719183953368767E-4</v>
      </c>
      <c r="AV17">
        <f t="shared" si="17"/>
        <v>3.6101083032490976E-3</v>
      </c>
      <c r="AW17">
        <f t="shared" si="17"/>
        <v>3.2143461343258333E-3</v>
      </c>
      <c r="AX17">
        <f t="shared" si="17"/>
        <v>1.7158544955387783E-4</v>
      </c>
      <c r="AY17">
        <f t="shared" si="17"/>
        <v>0</v>
      </c>
      <c r="AZ17">
        <f t="shared" si="17"/>
        <v>0</v>
      </c>
      <c r="BA17">
        <f t="shared" si="17"/>
        <v>0</v>
      </c>
      <c r="BB17">
        <f t="shared" si="17"/>
        <v>0</v>
      </c>
      <c r="BC17">
        <f t="shared" si="17"/>
        <v>0</v>
      </c>
      <c r="BD17">
        <f t="shared" si="17"/>
        <v>0</v>
      </c>
      <c r="BE17">
        <f t="shared" si="17"/>
        <v>0</v>
      </c>
      <c r="BF17">
        <f t="shared" si="17"/>
        <v>0</v>
      </c>
      <c r="BG17">
        <f t="shared" si="17"/>
        <v>0</v>
      </c>
      <c r="BH17">
        <f t="shared" si="17"/>
        <v>0</v>
      </c>
      <c r="BI17">
        <f t="shared" si="17"/>
        <v>0</v>
      </c>
      <c r="BO17">
        <f t="shared" si="3"/>
        <v>2.3731765730459396E-2</v>
      </c>
    </row>
    <row r="18" spans="1:67">
      <c r="A18" t="s">
        <v>7</v>
      </c>
      <c r="B18" t="s">
        <v>8</v>
      </c>
      <c r="C18" t="s">
        <v>15</v>
      </c>
      <c r="D18" t="s">
        <v>23</v>
      </c>
      <c r="F18" t="str">
        <f t="shared" si="0"/>
        <v>Coal minesSub-bituminous coalE.ktoe</v>
      </c>
      <c r="G18" t="s">
        <v>11</v>
      </c>
      <c r="Z18">
        <v>-2</v>
      </c>
      <c r="AA18">
        <v>-1</v>
      </c>
      <c r="AB18">
        <v>-1</v>
      </c>
      <c r="AC18">
        <v>-1</v>
      </c>
      <c r="AH18">
        <v>-2</v>
      </c>
      <c r="AN18">
        <v>-11</v>
      </c>
      <c r="AO18">
        <v>-1</v>
      </c>
      <c r="BO18">
        <f t="shared" si="3"/>
        <v>-1</v>
      </c>
    </row>
    <row r="19" spans="1:67">
      <c r="A19" t="s">
        <v>7</v>
      </c>
      <c r="B19" t="s">
        <v>8</v>
      </c>
      <c r="C19" t="s">
        <v>15</v>
      </c>
      <c r="D19" t="s">
        <v>23</v>
      </c>
      <c r="F19" t="str">
        <f t="shared" si="0"/>
        <v>Coal minesSub-bituminous coalC</v>
      </c>
      <c r="G19" t="s">
        <v>12</v>
      </c>
      <c r="H19">
        <f t="shared" ref="H19:AM19" si="18">H18/H$107</f>
        <v>0</v>
      </c>
      <c r="I19">
        <f t="shared" si="18"/>
        <v>0</v>
      </c>
      <c r="J19">
        <f t="shared" si="18"/>
        <v>0</v>
      </c>
      <c r="K19">
        <f t="shared" si="18"/>
        <v>0</v>
      </c>
      <c r="L19">
        <f t="shared" si="18"/>
        <v>0</v>
      </c>
      <c r="M19">
        <f t="shared" si="18"/>
        <v>0</v>
      </c>
      <c r="N19">
        <f t="shared" si="18"/>
        <v>0</v>
      </c>
      <c r="O19">
        <f t="shared" si="18"/>
        <v>0</v>
      </c>
      <c r="P19">
        <f t="shared" si="18"/>
        <v>0</v>
      </c>
      <c r="Q19">
        <f t="shared" si="18"/>
        <v>0</v>
      </c>
      <c r="R19">
        <f t="shared" si="18"/>
        <v>0</v>
      </c>
      <c r="S19">
        <f t="shared" si="18"/>
        <v>0</v>
      </c>
      <c r="T19">
        <f t="shared" si="18"/>
        <v>0</v>
      </c>
      <c r="U19">
        <f t="shared" si="18"/>
        <v>0</v>
      </c>
      <c r="V19">
        <f t="shared" si="18"/>
        <v>0</v>
      </c>
      <c r="W19">
        <f t="shared" si="18"/>
        <v>0</v>
      </c>
      <c r="X19">
        <f t="shared" si="18"/>
        <v>0</v>
      </c>
      <c r="Y19">
        <f t="shared" si="18"/>
        <v>0</v>
      </c>
      <c r="Z19">
        <f t="shared" si="18"/>
        <v>5.8668231152830743E-4</v>
      </c>
      <c r="AA19">
        <f t="shared" si="18"/>
        <v>3.0193236714975844E-4</v>
      </c>
      <c r="AB19">
        <f t="shared" si="18"/>
        <v>2.6997840172786179E-4</v>
      </c>
      <c r="AC19">
        <f t="shared" si="18"/>
        <v>3.0156815440289503E-4</v>
      </c>
      <c r="AD19">
        <f t="shared" si="18"/>
        <v>0</v>
      </c>
      <c r="AE19">
        <f t="shared" si="18"/>
        <v>0</v>
      </c>
      <c r="AF19">
        <f t="shared" si="18"/>
        <v>0</v>
      </c>
      <c r="AG19">
        <f t="shared" si="18"/>
        <v>0</v>
      </c>
      <c r="AH19">
        <f t="shared" si="18"/>
        <v>4.797313504437515E-4</v>
      </c>
      <c r="AI19">
        <f t="shared" si="18"/>
        <v>0</v>
      </c>
      <c r="AJ19">
        <f t="shared" si="18"/>
        <v>0</v>
      </c>
      <c r="AK19">
        <f t="shared" si="18"/>
        <v>0</v>
      </c>
      <c r="AL19">
        <f t="shared" si="18"/>
        <v>0</v>
      </c>
      <c r="AM19">
        <f t="shared" si="18"/>
        <v>0</v>
      </c>
      <c r="AN19">
        <f t="shared" ref="AN19:BI19" si="19">AN18/AN$107</f>
        <v>2.0723436322532028E-3</v>
      </c>
      <c r="AO19">
        <f t="shared" si="19"/>
        <v>2.008435428800964E-4</v>
      </c>
      <c r="AP19">
        <f t="shared" si="19"/>
        <v>0</v>
      </c>
      <c r="AQ19">
        <f t="shared" si="19"/>
        <v>0</v>
      </c>
      <c r="AR19">
        <f t="shared" si="19"/>
        <v>0</v>
      </c>
      <c r="AS19">
        <f t="shared" si="19"/>
        <v>0</v>
      </c>
      <c r="AT19">
        <f t="shared" si="19"/>
        <v>0</v>
      </c>
      <c r="AU19">
        <f t="shared" si="19"/>
        <v>0</v>
      </c>
      <c r="AV19">
        <f t="shared" si="19"/>
        <v>0</v>
      </c>
      <c r="AW19">
        <f t="shared" si="19"/>
        <v>0</v>
      </c>
      <c r="AX19">
        <f t="shared" si="19"/>
        <v>0</v>
      </c>
      <c r="AY19">
        <f t="shared" si="19"/>
        <v>0</v>
      </c>
      <c r="AZ19">
        <f t="shared" si="19"/>
        <v>0</v>
      </c>
      <c r="BA19">
        <f t="shared" si="19"/>
        <v>0</v>
      </c>
      <c r="BB19">
        <f t="shared" si="19"/>
        <v>0</v>
      </c>
      <c r="BC19">
        <f t="shared" si="19"/>
        <v>0</v>
      </c>
      <c r="BD19">
        <f t="shared" si="19"/>
        <v>0</v>
      </c>
      <c r="BE19">
        <f t="shared" si="19"/>
        <v>0</v>
      </c>
      <c r="BF19">
        <f t="shared" si="19"/>
        <v>0</v>
      </c>
      <c r="BG19">
        <f t="shared" si="19"/>
        <v>0</v>
      </c>
      <c r="BH19">
        <f t="shared" si="19"/>
        <v>0</v>
      </c>
      <c r="BI19">
        <f t="shared" si="19"/>
        <v>0</v>
      </c>
      <c r="BO19">
        <f t="shared" si="3"/>
        <v>2.0723436322532028E-3</v>
      </c>
    </row>
    <row r="20" spans="1:67">
      <c r="A20" t="s">
        <v>7</v>
      </c>
      <c r="B20" t="s">
        <v>8</v>
      </c>
      <c r="C20" t="s">
        <v>24</v>
      </c>
      <c r="D20" t="s">
        <v>25</v>
      </c>
      <c r="F20" t="str">
        <f t="shared" si="0"/>
        <v>Coke ovensBlast furnace gasE.ktoe</v>
      </c>
      <c r="G20" t="s">
        <v>11</v>
      </c>
      <c r="AD20">
        <v>-104</v>
      </c>
      <c r="AE20">
        <v>-97</v>
      </c>
      <c r="AF20">
        <v>-108</v>
      </c>
      <c r="AG20">
        <v>-98</v>
      </c>
      <c r="AH20">
        <v>-111</v>
      </c>
      <c r="AI20">
        <v>-108</v>
      </c>
      <c r="AJ20">
        <v>-111</v>
      </c>
      <c r="AK20">
        <v>-116</v>
      </c>
      <c r="AL20">
        <v>-113</v>
      </c>
      <c r="AM20">
        <v>-107</v>
      </c>
      <c r="AN20">
        <v>-101</v>
      </c>
      <c r="AO20">
        <v>-111</v>
      </c>
      <c r="AP20">
        <v>-99</v>
      </c>
      <c r="AQ20">
        <v>-84</v>
      </c>
      <c r="AR20">
        <v>-84</v>
      </c>
      <c r="AS20">
        <v>-69</v>
      </c>
      <c r="AT20">
        <v>-58</v>
      </c>
      <c r="AU20">
        <v>-52</v>
      </c>
      <c r="AV20">
        <v>-52</v>
      </c>
      <c r="AW20">
        <v>-48</v>
      </c>
      <c r="AX20">
        <v>-46</v>
      </c>
      <c r="AY20">
        <v>-43</v>
      </c>
      <c r="AZ20">
        <v>-41</v>
      </c>
      <c r="BA20">
        <v>-49</v>
      </c>
      <c r="BB20">
        <v>-46</v>
      </c>
      <c r="BC20">
        <v>-49</v>
      </c>
      <c r="BD20">
        <v>-48</v>
      </c>
      <c r="BE20">
        <v>-47</v>
      </c>
      <c r="BF20">
        <v>-35</v>
      </c>
      <c r="BG20">
        <v>-35</v>
      </c>
      <c r="BH20">
        <v>-34</v>
      </c>
      <c r="BI20">
        <v>-26</v>
      </c>
      <c r="BO20">
        <f t="shared" si="3"/>
        <v>-26</v>
      </c>
    </row>
    <row r="21" spans="1:67">
      <c r="A21" t="s">
        <v>7</v>
      </c>
      <c r="B21" t="s">
        <v>8</v>
      </c>
      <c r="C21" t="s">
        <v>24</v>
      </c>
      <c r="D21" t="s">
        <v>25</v>
      </c>
      <c r="E21" t="s">
        <v>97</v>
      </c>
      <c r="F21" t="str">
        <f t="shared" si="0"/>
        <v>Coke ovensBlast furnace gasC</v>
      </c>
      <c r="G21" t="s">
        <v>12</v>
      </c>
      <c r="H21">
        <f t="shared" ref="H21:AM21" si="20">H20/H$107</f>
        <v>0</v>
      </c>
      <c r="I21">
        <f t="shared" si="20"/>
        <v>0</v>
      </c>
      <c r="J21">
        <f t="shared" si="20"/>
        <v>0</v>
      </c>
      <c r="K21">
        <f t="shared" si="20"/>
        <v>0</v>
      </c>
      <c r="L21">
        <f t="shared" si="20"/>
        <v>0</v>
      </c>
      <c r="M21">
        <f t="shared" si="20"/>
        <v>0</v>
      </c>
      <c r="N21">
        <f t="shared" si="20"/>
        <v>0</v>
      </c>
      <c r="O21">
        <f t="shared" si="20"/>
        <v>0</v>
      </c>
      <c r="P21">
        <f t="shared" si="20"/>
        <v>0</v>
      </c>
      <c r="Q21">
        <f t="shared" si="20"/>
        <v>0</v>
      </c>
      <c r="R21">
        <f t="shared" si="20"/>
        <v>0</v>
      </c>
      <c r="S21">
        <f t="shared" si="20"/>
        <v>0</v>
      </c>
      <c r="T21">
        <f t="shared" si="20"/>
        <v>0</v>
      </c>
      <c r="U21">
        <f t="shared" si="20"/>
        <v>0</v>
      </c>
      <c r="V21">
        <f t="shared" si="20"/>
        <v>0</v>
      </c>
      <c r="W21">
        <f t="shared" si="20"/>
        <v>0</v>
      </c>
      <c r="X21">
        <f t="shared" si="20"/>
        <v>0</v>
      </c>
      <c r="Y21">
        <f t="shared" si="20"/>
        <v>0</v>
      </c>
      <c r="Z21">
        <f t="shared" si="20"/>
        <v>0</v>
      </c>
      <c r="AA21">
        <f t="shared" si="20"/>
        <v>0</v>
      </c>
      <c r="AB21">
        <f t="shared" si="20"/>
        <v>0</v>
      </c>
      <c r="AC21">
        <f t="shared" si="20"/>
        <v>0</v>
      </c>
      <c r="AD21">
        <f t="shared" si="20"/>
        <v>3.0471725754468208E-2</v>
      </c>
      <c r="AE21">
        <f t="shared" si="20"/>
        <v>2.7486540096344575E-2</v>
      </c>
      <c r="AF21">
        <f t="shared" si="20"/>
        <v>2.9817780231916068E-2</v>
      </c>
      <c r="AG21">
        <f t="shared" si="20"/>
        <v>2.5728537673930164E-2</v>
      </c>
      <c r="AH21">
        <f t="shared" si="20"/>
        <v>2.6625089949628207E-2</v>
      </c>
      <c r="AI21">
        <f t="shared" si="20"/>
        <v>2.5757214404960649E-2</v>
      </c>
      <c r="AJ21">
        <f t="shared" si="20"/>
        <v>2.4167210973220117E-2</v>
      </c>
      <c r="AK21">
        <f t="shared" si="20"/>
        <v>2.4318658280922431E-2</v>
      </c>
      <c r="AL21">
        <f t="shared" si="20"/>
        <v>2.330858085808581E-2</v>
      </c>
      <c r="AM21">
        <f t="shared" si="20"/>
        <v>2.1175539283593905E-2</v>
      </c>
      <c r="AN21">
        <f t="shared" ref="AN21:BI21" si="21">AN20/AN$107</f>
        <v>1.9027882441597588E-2</v>
      </c>
      <c r="AO21">
        <f t="shared" si="21"/>
        <v>2.22936332596907E-2</v>
      </c>
      <c r="AP21">
        <f t="shared" si="21"/>
        <v>1.9302008188730745E-2</v>
      </c>
      <c r="AQ21">
        <f t="shared" si="21"/>
        <v>1.5657036346691518E-2</v>
      </c>
      <c r="AR21">
        <f t="shared" si="21"/>
        <v>1.5135135135135135E-2</v>
      </c>
      <c r="AS21">
        <f t="shared" si="21"/>
        <v>1.2058720727018525E-2</v>
      </c>
      <c r="AT21">
        <f t="shared" si="21"/>
        <v>1.0179010179010179E-2</v>
      </c>
      <c r="AU21">
        <f t="shared" si="21"/>
        <v>8.9147951311503507E-3</v>
      </c>
      <c r="AV21">
        <f t="shared" si="21"/>
        <v>8.5329832622251401E-3</v>
      </c>
      <c r="AW21">
        <f t="shared" si="21"/>
        <v>8.1204533919810515E-3</v>
      </c>
      <c r="AX21">
        <f t="shared" si="21"/>
        <v>7.8929306794783809E-3</v>
      </c>
      <c r="AY21">
        <f t="shared" si="21"/>
        <v>7.0712053938496956E-3</v>
      </c>
      <c r="AZ21">
        <f t="shared" si="21"/>
        <v>6.4699384566829733E-3</v>
      </c>
      <c r="BA21">
        <f t="shared" si="21"/>
        <v>7.4152542372881358E-3</v>
      </c>
      <c r="BB21">
        <f t="shared" si="21"/>
        <v>5.3525715615545732E-3</v>
      </c>
      <c r="BC21">
        <f t="shared" si="21"/>
        <v>5.8347225529888072E-3</v>
      </c>
      <c r="BD21">
        <f t="shared" si="21"/>
        <v>5.9033329233796582E-3</v>
      </c>
      <c r="BE21">
        <f t="shared" si="21"/>
        <v>5.9261127222292268E-3</v>
      </c>
      <c r="BF21">
        <f t="shared" si="21"/>
        <v>4.392019073911407E-3</v>
      </c>
      <c r="BG21">
        <f t="shared" si="21"/>
        <v>4.6131540793462504E-3</v>
      </c>
      <c r="BH21">
        <f t="shared" si="21"/>
        <v>3.8090970199417431E-3</v>
      </c>
      <c r="BI21">
        <f t="shared" si="21"/>
        <v>3.0009233610341643E-3</v>
      </c>
      <c r="BO21">
        <f t="shared" si="3"/>
        <v>3.0471725754468208E-2</v>
      </c>
    </row>
    <row r="22" spans="1:67">
      <c r="A22" t="s">
        <v>7</v>
      </c>
      <c r="B22" t="s">
        <v>8</v>
      </c>
      <c r="C22" t="s">
        <v>24</v>
      </c>
      <c r="D22" t="s">
        <v>26</v>
      </c>
      <c r="F22" t="str">
        <f t="shared" si="0"/>
        <v>Coke ovensCoal tarE.ktoe</v>
      </c>
      <c r="G22" t="s">
        <v>11</v>
      </c>
      <c r="BB22">
        <v>-6</v>
      </c>
      <c r="BC22">
        <v>-3</v>
      </c>
      <c r="BD22">
        <v>-5</v>
      </c>
      <c r="BF22">
        <v>-74</v>
      </c>
      <c r="BG22">
        <v>-17</v>
      </c>
      <c r="BH22">
        <v>-9</v>
      </c>
      <c r="BI22">
        <v>-9</v>
      </c>
      <c r="BO22">
        <f t="shared" si="3"/>
        <v>-3</v>
      </c>
    </row>
    <row r="23" spans="1:67">
      <c r="A23" t="s">
        <v>7</v>
      </c>
      <c r="B23" t="s">
        <v>8</v>
      </c>
      <c r="C23" t="s">
        <v>24</v>
      </c>
      <c r="D23" t="s">
        <v>26</v>
      </c>
      <c r="F23" t="str">
        <f t="shared" si="0"/>
        <v>Coke ovensCoal tarC</v>
      </c>
      <c r="G23" t="s">
        <v>12</v>
      </c>
      <c r="H23">
        <f t="shared" ref="H23:AM23" si="22">H22/H$107</f>
        <v>0</v>
      </c>
      <c r="I23">
        <f t="shared" si="22"/>
        <v>0</v>
      </c>
      <c r="J23">
        <f t="shared" si="22"/>
        <v>0</v>
      </c>
      <c r="K23">
        <f t="shared" si="22"/>
        <v>0</v>
      </c>
      <c r="L23">
        <f t="shared" si="22"/>
        <v>0</v>
      </c>
      <c r="M23">
        <f t="shared" si="22"/>
        <v>0</v>
      </c>
      <c r="N23">
        <f t="shared" si="22"/>
        <v>0</v>
      </c>
      <c r="O23">
        <f t="shared" si="22"/>
        <v>0</v>
      </c>
      <c r="P23">
        <f t="shared" si="22"/>
        <v>0</v>
      </c>
      <c r="Q23">
        <f t="shared" si="22"/>
        <v>0</v>
      </c>
      <c r="R23">
        <f t="shared" si="22"/>
        <v>0</v>
      </c>
      <c r="S23">
        <f t="shared" si="22"/>
        <v>0</v>
      </c>
      <c r="T23">
        <f t="shared" si="22"/>
        <v>0</v>
      </c>
      <c r="U23">
        <f t="shared" si="22"/>
        <v>0</v>
      </c>
      <c r="V23">
        <f t="shared" si="22"/>
        <v>0</v>
      </c>
      <c r="W23">
        <f t="shared" si="22"/>
        <v>0</v>
      </c>
      <c r="X23">
        <f t="shared" si="22"/>
        <v>0</v>
      </c>
      <c r="Y23">
        <f t="shared" si="22"/>
        <v>0</v>
      </c>
      <c r="Z23">
        <f t="shared" si="22"/>
        <v>0</v>
      </c>
      <c r="AA23">
        <f t="shared" si="22"/>
        <v>0</v>
      </c>
      <c r="AB23">
        <f t="shared" si="22"/>
        <v>0</v>
      </c>
      <c r="AC23">
        <f t="shared" si="22"/>
        <v>0</v>
      </c>
      <c r="AD23">
        <f t="shared" si="22"/>
        <v>0</v>
      </c>
      <c r="AE23">
        <f t="shared" si="22"/>
        <v>0</v>
      </c>
      <c r="AF23">
        <f t="shared" si="22"/>
        <v>0</v>
      </c>
      <c r="AG23">
        <f t="shared" si="22"/>
        <v>0</v>
      </c>
      <c r="AH23">
        <f t="shared" si="22"/>
        <v>0</v>
      </c>
      <c r="AI23">
        <f t="shared" si="22"/>
        <v>0</v>
      </c>
      <c r="AJ23">
        <f t="shared" si="22"/>
        <v>0</v>
      </c>
      <c r="AK23">
        <f t="shared" si="22"/>
        <v>0</v>
      </c>
      <c r="AL23">
        <f t="shared" si="22"/>
        <v>0</v>
      </c>
      <c r="AM23">
        <f t="shared" si="22"/>
        <v>0</v>
      </c>
      <c r="AN23">
        <f t="shared" ref="AN23:BI23" si="23">AN22/AN$107</f>
        <v>0</v>
      </c>
      <c r="AO23">
        <f t="shared" si="23"/>
        <v>0</v>
      </c>
      <c r="AP23">
        <f t="shared" si="23"/>
        <v>0</v>
      </c>
      <c r="AQ23">
        <f t="shared" si="23"/>
        <v>0</v>
      </c>
      <c r="AR23">
        <f t="shared" si="23"/>
        <v>0</v>
      </c>
      <c r="AS23">
        <f t="shared" si="23"/>
        <v>0</v>
      </c>
      <c r="AT23">
        <f t="shared" si="23"/>
        <v>0</v>
      </c>
      <c r="AU23">
        <f t="shared" si="23"/>
        <v>0</v>
      </c>
      <c r="AV23">
        <f t="shared" si="23"/>
        <v>0</v>
      </c>
      <c r="AW23">
        <f t="shared" si="23"/>
        <v>0</v>
      </c>
      <c r="AX23">
        <f t="shared" si="23"/>
        <v>0</v>
      </c>
      <c r="AY23">
        <f t="shared" si="23"/>
        <v>0</v>
      </c>
      <c r="AZ23">
        <f t="shared" si="23"/>
        <v>0</v>
      </c>
      <c r="BA23">
        <f t="shared" si="23"/>
        <v>0</v>
      </c>
      <c r="BB23">
        <f t="shared" si="23"/>
        <v>6.9816150802885736E-4</v>
      </c>
      <c r="BC23">
        <f t="shared" si="23"/>
        <v>3.5722791140747797E-4</v>
      </c>
      <c r="BD23">
        <f t="shared" si="23"/>
        <v>6.1493051285204769E-4</v>
      </c>
      <c r="BE23">
        <f t="shared" si="23"/>
        <v>0</v>
      </c>
      <c r="BF23">
        <f t="shared" si="23"/>
        <v>9.2859831848412597E-3</v>
      </c>
      <c r="BG23">
        <f t="shared" si="23"/>
        <v>2.2406748385396073E-3</v>
      </c>
      <c r="BH23">
        <f t="shared" si="23"/>
        <v>1.008290387631638E-3</v>
      </c>
      <c r="BI23">
        <f t="shared" si="23"/>
        <v>1.0387811634349031E-3</v>
      </c>
      <c r="BO23">
        <f t="shared" si="3"/>
        <v>9.2859831848412597E-3</v>
      </c>
    </row>
    <row r="24" spans="1:67">
      <c r="A24" t="s">
        <v>7</v>
      </c>
      <c r="B24" t="s">
        <v>8</v>
      </c>
      <c r="C24" t="s">
        <v>24</v>
      </c>
      <c r="D24" t="s">
        <v>27</v>
      </c>
      <c r="F24" t="str">
        <f t="shared" si="0"/>
        <v>Coke ovensCoke oven cokeE.ktoe</v>
      </c>
      <c r="G24" t="s">
        <v>11</v>
      </c>
      <c r="K24">
        <v>-18</v>
      </c>
      <c r="L24">
        <v>-32</v>
      </c>
      <c r="M24">
        <v>-12</v>
      </c>
      <c r="O24">
        <v>-3</v>
      </c>
      <c r="P24">
        <v>-1</v>
      </c>
      <c r="Q24">
        <v>-2</v>
      </c>
      <c r="R24">
        <v>-1</v>
      </c>
      <c r="BA24">
        <v>-202</v>
      </c>
      <c r="BB24">
        <v>-118</v>
      </c>
      <c r="BC24">
        <v>-169</v>
      </c>
      <c r="BD24">
        <v>-205</v>
      </c>
      <c r="BE24">
        <v>-285</v>
      </c>
      <c r="BF24">
        <v>-236</v>
      </c>
      <c r="BG24">
        <v>-76</v>
      </c>
      <c r="BH24">
        <v>-305</v>
      </c>
      <c r="BI24">
        <v>-20</v>
      </c>
      <c r="BO24">
        <f t="shared" si="3"/>
        <v>-1</v>
      </c>
    </row>
    <row r="25" spans="1:67">
      <c r="A25" t="s">
        <v>7</v>
      </c>
      <c r="B25" t="s">
        <v>8</v>
      </c>
      <c r="C25" t="s">
        <v>24</v>
      </c>
      <c r="D25" t="s">
        <v>27</v>
      </c>
      <c r="E25" t="s">
        <v>97</v>
      </c>
      <c r="F25" t="str">
        <f t="shared" si="0"/>
        <v>Coke ovensCoke oven cokeC</v>
      </c>
      <c r="G25" t="s">
        <v>12</v>
      </c>
      <c r="H25">
        <f t="shared" ref="H25:AM25" si="24">H24/H$107</f>
        <v>0</v>
      </c>
      <c r="I25">
        <f t="shared" si="24"/>
        <v>0</v>
      </c>
      <c r="J25">
        <f t="shared" si="24"/>
        <v>0</v>
      </c>
      <c r="K25">
        <f t="shared" si="24"/>
        <v>1.4657980456026058E-2</v>
      </c>
      <c r="L25">
        <f t="shared" si="24"/>
        <v>2.4316109422492401E-2</v>
      </c>
      <c r="M25">
        <f t="shared" si="24"/>
        <v>9.8280098280098278E-3</v>
      </c>
      <c r="N25">
        <f t="shared" si="24"/>
        <v>0</v>
      </c>
      <c r="O25">
        <f t="shared" si="24"/>
        <v>1.8668326073428749E-3</v>
      </c>
      <c r="P25">
        <f t="shared" si="24"/>
        <v>4.662004662004662E-4</v>
      </c>
      <c r="Q25">
        <f t="shared" si="24"/>
        <v>1.05318588730911E-3</v>
      </c>
      <c r="R25">
        <f t="shared" si="24"/>
        <v>5.005005005005005E-4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ref="AN25:BI25" si="25">AN24/AN$107</f>
        <v>0</v>
      </c>
      <c r="AO25">
        <f t="shared" si="25"/>
        <v>0</v>
      </c>
      <c r="AP25">
        <f t="shared" si="25"/>
        <v>0</v>
      </c>
      <c r="AQ25">
        <f t="shared" si="25"/>
        <v>0</v>
      </c>
      <c r="AR25">
        <f t="shared" si="25"/>
        <v>0</v>
      </c>
      <c r="AS25">
        <f t="shared" si="25"/>
        <v>0</v>
      </c>
      <c r="AT25">
        <f t="shared" si="25"/>
        <v>0</v>
      </c>
      <c r="AU25">
        <f t="shared" si="25"/>
        <v>0</v>
      </c>
      <c r="AV25">
        <f t="shared" si="25"/>
        <v>0</v>
      </c>
      <c r="AW25">
        <f t="shared" si="25"/>
        <v>0</v>
      </c>
      <c r="AX25">
        <f t="shared" si="25"/>
        <v>0</v>
      </c>
      <c r="AY25">
        <f t="shared" si="25"/>
        <v>0</v>
      </c>
      <c r="AZ25">
        <f t="shared" si="25"/>
        <v>0</v>
      </c>
      <c r="BA25">
        <f t="shared" si="25"/>
        <v>3.0569007263922518E-2</v>
      </c>
      <c r="BB25">
        <f t="shared" si="25"/>
        <v>1.3730509657900861E-2</v>
      </c>
      <c r="BC25">
        <f t="shared" si="25"/>
        <v>2.0123839009287926E-2</v>
      </c>
      <c r="BD25">
        <f t="shared" si="25"/>
        <v>2.5212151026933957E-2</v>
      </c>
      <c r="BE25">
        <f t="shared" si="25"/>
        <v>3.5934938847560209E-2</v>
      </c>
      <c r="BF25">
        <f t="shared" si="25"/>
        <v>2.9614757184088344E-2</v>
      </c>
      <c r="BG25">
        <f t="shared" si="25"/>
        <v>1.0017134572294714E-2</v>
      </c>
      <c r="BH25">
        <f t="shared" si="25"/>
        <v>3.4169840914183285E-2</v>
      </c>
      <c r="BI25">
        <f t="shared" si="25"/>
        <v>2.3084025854108957E-3</v>
      </c>
      <c r="BO25">
        <f t="shared" si="3"/>
        <v>3.5934938847560209E-2</v>
      </c>
    </row>
    <row r="26" spans="1:67">
      <c r="A26" t="s">
        <v>7</v>
      </c>
      <c r="B26" t="s">
        <v>8</v>
      </c>
      <c r="C26" t="s">
        <v>24</v>
      </c>
      <c r="D26" t="s">
        <v>28</v>
      </c>
      <c r="F26" t="str">
        <f t="shared" si="0"/>
        <v>Coke ovensCoke oven gasE.ktoe</v>
      </c>
      <c r="G26" t="s">
        <v>11</v>
      </c>
      <c r="H26">
        <v>-233</v>
      </c>
      <c r="I26">
        <v>-239</v>
      </c>
      <c r="J26">
        <v>-214</v>
      </c>
      <c r="K26">
        <v>-206</v>
      </c>
      <c r="L26">
        <v>-225</v>
      </c>
      <c r="M26">
        <v>-238</v>
      </c>
      <c r="N26">
        <v>-247</v>
      </c>
      <c r="O26">
        <v>-267</v>
      </c>
      <c r="P26">
        <v>-303</v>
      </c>
      <c r="Q26">
        <v>-239</v>
      </c>
      <c r="R26">
        <v>-283</v>
      </c>
      <c r="S26">
        <v>-268</v>
      </c>
      <c r="T26">
        <v>-282</v>
      </c>
      <c r="U26">
        <v>-264</v>
      </c>
      <c r="V26">
        <v>-280</v>
      </c>
      <c r="W26">
        <v>-306</v>
      </c>
      <c r="X26">
        <v>-270</v>
      </c>
      <c r="Y26">
        <v>-314</v>
      </c>
      <c r="Z26">
        <v>-315</v>
      </c>
      <c r="AA26">
        <v>-262</v>
      </c>
      <c r="AB26">
        <v>-268</v>
      </c>
      <c r="AC26">
        <v>-268</v>
      </c>
      <c r="AD26">
        <v>-214</v>
      </c>
      <c r="AE26">
        <v>-169</v>
      </c>
      <c r="AF26">
        <v>-142</v>
      </c>
      <c r="AG26">
        <v>-176</v>
      </c>
      <c r="AH26">
        <v>-128</v>
      </c>
      <c r="AI26">
        <v>-123</v>
      </c>
      <c r="AJ26">
        <v>-123</v>
      </c>
      <c r="AK26">
        <v>-145</v>
      </c>
      <c r="AL26">
        <v>-129</v>
      </c>
      <c r="AM26">
        <v>-140</v>
      </c>
      <c r="AN26">
        <v>-134</v>
      </c>
      <c r="AO26">
        <v>-160</v>
      </c>
      <c r="AP26">
        <v>-218</v>
      </c>
      <c r="AQ26">
        <v>-216</v>
      </c>
      <c r="AR26">
        <v>-217</v>
      </c>
      <c r="AS26">
        <v>-240</v>
      </c>
      <c r="AT26">
        <v>-195</v>
      </c>
      <c r="AU26">
        <v>-174</v>
      </c>
      <c r="AV26">
        <v>-200</v>
      </c>
      <c r="AW26">
        <v>-191</v>
      </c>
      <c r="AX26">
        <v>-189</v>
      </c>
      <c r="AY26">
        <v>-194</v>
      </c>
      <c r="AZ26">
        <v>-196</v>
      </c>
      <c r="BA26">
        <v>-190</v>
      </c>
      <c r="BB26">
        <v>-232</v>
      </c>
      <c r="BC26">
        <v>-234</v>
      </c>
      <c r="BD26">
        <v>-247</v>
      </c>
      <c r="BE26">
        <v>-157</v>
      </c>
      <c r="BF26">
        <v>-208</v>
      </c>
      <c r="BG26">
        <v>-164</v>
      </c>
      <c r="BH26">
        <v>-152</v>
      </c>
      <c r="BI26">
        <v>-138</v>
      </c>
      <c r="BO26">
        <f t="shared" si="3"/>
        <v>-123</v>
      </c>
    </row>
    <row r="27" spans="1:67">
      <c r="A27" t="s">
        <v>7</v>
      </c>
      <c r="B27" t="s">
        <v>8</v>
      </c>
      <c r="C27" t="s">
        <v>24</v>
      </c>
      <c r="D27" t="s">
        <v>28</v>
      </c>
      <c r="E27" t="s">
        <v>97</v>
      </c>
      <c r="F27" t="str">
        <f t="shared" si="0"/>
        <v>Coke ovensCoke oven gasC</v>
      </c>
      <c r="G27" t="s">
        <v>12</v>
      </c>
      <c r="H27">
        <f t="shared" ref="H27:AM27" si="26">H26/H$107</f>
        <v>0.25774336283185839</v>
      </c>
      <c r="I27">
        <f t="shared" si="26"/>
        <v>0.25506937033084309</v>
      </c>
      <c r="J27">
        <f t="shared" si="26"/>
        <v>0.2075654704170708</v>
      </c>
      <c r="K27">
        <f t="shared" si="26"/>
        <v>0.16775244299674266</v>
      </c>
      <c r="L27">
        <f t="shared" si="26"/>
        <v>0.17097264437689969</v>
      </c>
      <c r="M27">
        <f t="shared" si="26"/>
        <v>0.19492219492219492</v>
      </c>
      <c r="N27">
        <f t="shared" si="26"/>
        <v>0.16422872340425532</v>
      </c>
      <c r="O27">
        <f t="shared" si="26"/>
        <v>0.16614810205351588</v>
      </c>
      <c r="P27">
        <f t="shared" si="26"/>
        <v>0.14125874125874127</v>
      </c>
      <c r="Q27">
        <f t="shared" si="26"/>
        <v>0.12585571353343866</v>
      </c>
      <c r="R27">
        <f t="shared" si="26"/>
        <v>0.14164164164164164</v>
      </c>
      <c r="S27">
        <f t="shared" si="26"/>
        <v>0.11900532859680284</v>
      </c>
      <c r="T27">
        <f t="shared" si="26"/>
        <v>9.8566934638238374E-2</v>
      </c>
      <c r="U27">
        <f t="shared" si="26"/>
        <v>9.0659340659340656E-2</v>
      </c>
      <c r="V27">
        <f t="shared" si="26"/>
        <v>8.1348053457292277E-2</v>
      </c>
      <c r="W27">
        <f t="shared" si="26"/>
        <v>8.8618592528236312E-2</v>
      </c>
      <c r="X27">
        <f t="shared" si="26"/>
        <v>7.2678331090174964E-2</v>
      </c>
      <c r="Y27">
        <f t="shared" si="26"/>
        <v>8.6525213557453851E-2</v>
      </c>
      <c r="Z27">
        <f t="shared" si="26"/>
        <v>9.2402464065708415E-2</v>
      </c>
      <c r="AA27">
        <f t="shared" si="26"/>
        <v>7.9106280193236719E-2</v>
      </c>
      <c r="AB27">
        <f t="shared" si="26"/>
        <v>7.235421166306695E-2</v>
      </c>
      <c r="AC27">
        <f t="shared" si="26"/>
        <v>8.0820265379975872E-2</v>
      </c>
      <c r="AD27">
        <f t="shared" si="26"/>
        <v>6.270143568707881E-2</v>
      </c>
      <c r="AE27">
        <f t="shared" si="26"/>
        <v>4.7888920374043638E-2</v>
      </c>
      <c r="AF27">
        <f t="shared" si="26"/>
        <v>3.9204859193815569E-2</v>
      </c>
      <c r="AG27">
        <f t="shared" si="26"/>
        <v>4.6206353373588867E-2</v>
      </c>
      <c r="AH27">
        <f t="shared" si="26"/>
        <v>3.0702806428400096E-2</v>
      </c>
      <c r="AI27">
        <f t="shared" si="26"/>
        <v>2.9334605294538518E-2</v>
      </c>
      <c r="AJ27">
        <f t="shared" si="26"/>
        <v>2.6779882429784456E-2</v>
      </c>
      <c r="AK27">
        <f t="shared" si="26"/>
        <v>3.0398322851153039E-2</v>
      </c>
      <c r="AL27">
        <f t="shared" si="26"/>
        <v>2.6608910891089108E-2</v>
      </c>
      <c r="AM27">
        <f t="shared" si="26"/>
        <v>2.7706313081337818E-2</v>
      </c>
      <c r="AN27">
        <f t="shared" ref="AN27:BI27" si="27">AN26/AN$107</f>
        <v>2.5244913338357197E-2</v>
      </c>
      <c r="AO27">
        <f t="shared" si="27"/>
        <v>3.2134966860815427E-2</v>
      </c>
      <c r="AP27">
        <f t="shared" si="27"/>
        <v>4.2503411971144475E-2</v>
      </c>
      <c r="AQ27">
        <f t="shared" si="27"/>
        <v>4.0260950605778195E-2</v>
      </c>
      <c r="AR27">
        <f t="shared" si="27"/>
        <v>3.9099099099099102E-2</v>
      </c>
      <c r="AS27">
        <f t="shared" si="27"/>
        <v>4.1943376441803563E-2</v>
      </c>
      <c r="AT27">
        <f t="shared" si="27"/>
        <v>3.4222534222534219E-2</v>
      </c>
      <c r="AU27">
        <f t="shared" si="27"/>
        <v>2.9830276015772331E-2</v>
      </c>
      <c r="AV27">
        <f t="shared" si="27"/>
        <v>3.2819166393173616E-2</v>
      </c>
      <c r="AW27">
        <f t="shared" si="27"/>
        <v>3.2312637455591271E-2</v>
      </c>
      <c r="AX27">
        <f t="shared" si="27"/>
        <v>3.2429649965682913E-2</v>
      </c>
      <c r="AY27">
        <f t="shared" si="27"/>
        <v>3.1902647590856766E-2</v>
      </c>
      <c r="AZ27">
        <f t="shared" si="27"/>
        <v>3.0929461890484455E-2</v>
      </c>
      <c r="BA27">
        <f t="shared" si="27"/>
        <v>2.8753026634382568E-2</v>
      </c>
      <c r="BB27">
        <f t="shared" si="27"/>
        <v>2.6995578310449152E-2</v>
      </c>
      <c r="BC27">
        <f t="shared" si="27"/>
        <v>2.7863777089783281E-2</v>
      </c>
      <c r="BD27">
        <f t="shared" si="27"/>
        <v>3.0377567334891158E-2</v>
      </c>
      <c r="BE27">
        <f t="shared" si="27"/>
        <v>1.9795738242340183E-2</v>
      </c>
      <c r="BF27">
        <f t="shared" si="27"/>
        <v>2.6101141924959218E-2</v>
      </c>
      <c r="BG27">
        <f t="shared" si="27"/>
        <v>2.1615921971793857E-2</v>
      </c>
      <c r="BH27">
        <f t="shared" si="27"/>
        <v>1.702890432444544E-2</v>
      </c>
      <c r="BI27">
        <f t="shared" si="27"/>
        <v>1.5927977839335181E-2</v>
      </c>
      <c r="BO27">
        <f t="shared" si="3"/>
        <v>0.25774336283185839</v>
      </c>
    </row>
    <row r="28" spans="1:67">
      <c r="A28" t="s">
        <v>7</v>
      </c>
      <c r="B28" t="s">
        <v>8</v>
      </c>
      <c r="C28" t="s">
        <v>24</v>
      </c>
      <c r="D28" t="s">
        <v>29</v>
      </c>
      <c r="F28" t="str">
        <f t="shared" si="0"/>
        <v>Coke ovensCoking coalE.ktoe</v>
      </c>
      <c r="G28" t="s">
        <v>11</v>
      </c>
      <c r="AB28">
        <v>-300</v>
      </c>
      <c r="AC28">
        <v>-28</v>
      </c>
      <c r="AD28">
        <v>-143</v>
      </c>
      <c r="AE28">
        <v>-21</v>
      </c>
      <c r="AF28">
        <v>-31</v>
      </c>
      <c r="AM28">
        <v>-23</v>
      </c>
      <c r="AN28">
        <v>-42</v>
      </c>
      <c r="AO28">
        <v>-39</v>
      </c>
      <c r="AP28">
        <v>-28</v>
      </c>
      <c r="BO28">
        <f t="shared" si="3"/>
        <v>-21</v>
      </c>
    </row>
    <row r="29" spans="1:67">
      <c r="A29" t="s">
        <v>7</v>
      </c>
      <c r="B29" t="s">
        <v>8</v>
      </c>
      <c r="C29" t="s">
        <v>24</v>
      </c>
      <c r="D29" t="s">
        <v>29</v>
      </c>
      <c r="E29" t="s">
        <v>97</v>
      </c>
      <c r="F29" t="str">
        <f t="shared" si="0"/>
        <v>Coke ovensCoking coalC</v>
      </c>
      <c r="G29" t="s">
        <v>12</v>
      </c>
      <c r="H29">
        <f t="shared" ref="H29:AM29" si="28">H28/H$107</f>
        <v>0</v>
      </c>
      <c r="I29">
        <f t="shared" si="28"/>
        <v>0</v>
      </c>
      <c r="J29">
        <f t="shared" si="28"/>
        <v>0</v>
      </c>
      <c r="K29">
        <f t="shared" si="28"/>
        <v>0</v>
      </c>
      <c r="L29">
        <f t="shared" si="28"/>
        <v>0</v>
      </c>
      <c r="M29">
        <f t="shared" si="28"/>
        <v>0</v>
      </c>
      <c r="N29">
        <f t="shared" si="28"/>
        <v>0</v>
      </c>
      <c r="O29">
        <f t="shared" si="28"/>
        <v>0</v>
      </c>
      <c r="P29">
        <f t="shared" si="28"/>
        <v>0</v>
      </c>
      <c r="Q29">
        <f t="shared" si="28"/>
        <v>0</v>
      </c>
      <c r="R29">
        <f t="shared" si="28"/>
        <v>0</v>
      </c>
      <c r="S29">
        <f t="shared" si="28"/>
        <v>0</v>
      </c>
      <c r="T29">
        <f t="shared" si="28"/>
        <v>0</v>
      </c>
      <c r="U29">
        <f t="shared" si="28"/>
        <v>0</v>
      </c>
      <c r="V29">
        <f t="shared" si="28"/>
        <v>0</v>
      </c>
      <c r="W29">
        <f t="shared" si="28"/>
        <v>0</v>
      </c>
      <c r="X29">
        <f t="shared" si="28"/>
        <v>0</v>
      </c>
      <c r="Y29">
        <f t="shared" si="28"/>
        <v>0</v>
      </c>
      <c r="Z29">
        <f t="shared" si="28"/>
        <v>0</v>
      </c>
      <c r="AA29">
        <f t="shared" si="28"/>
        <v>0</v>
      </c>
      <c r="AB29">
        <f t="shared" si="28"/>
        <v>8.0993520518358536E-2</v>
      </c>
      <c r="AC29">
        <f t="shared" si="28"/>
        <v>8.4439083232810616E-3</v>
      </c>
      <c r="AD29">
        <f t="shared" si="28"/>
        <v>4.1898622912393789E-2</v>
      </c>
      <c r="AE29">
        <f t="shared" si="28"/>
        <v>5.950694247662227E-3</v>
      </c>
      <c r="AF29">
        <f t="shared" si="28"/>
        <v>8.5588072887907238E-3</v>
      </c>
      <c r="AG29">
        <f t="shared" si="28"/>
        <v>0</v>
      </c>
      <c r="AH29">
        <f t="shared" si="28"/>
        <v>0</v>
      </c>
      <c r="AI29">
        <f t="shared" si="28"/>
        <v>0</v>
      </c>
      <c r="AJ29">
        <f t="shared" si="28"/>
        <v>0</v>
      </c>
      <c r="AK29">
        <f t="shared" si="28"/>
        <v>0</v>
      </c>
      <c r="AL29">
        <f t="shared" si="28"/>
        <v>0</v>
      </c>
      <c r="AM29">
        <f t="shared" si="28"/>
        <v>4.5517514347912132E-3</v>
      </c>
      <c r="AN29">
        <f t="shared" ref="AN29:BI29" si="29">AN28/AN$107</f>
        <v>7.9125847776940466E-3</v>
      </c>
      <c r="AO29">
        <f t="shared" si="29"/>
        <v>7.832898172323759E-3</v>
      </c>
      <c r="AP29">
        <f t="shared" si="29"/>
        <v>5.4591538311561704E-3</v>
      </c>
      <c r="AQ29">
        <f t="shared" si="29"/>
        <v>0</v>
      </c>
      <c r="AR29">
        <f t="shared" si="29"/>
        <v>0</v>
      </c>
      <c r="AS29">
        <f t="shared" si="29"/>
        <v>0</v>
      </c>
      <c r="AT29">
        <f t="shared" si="29"/>
        <v>0</v>
      </c>
      <c r="AU29">
        <f t="shared" si="29"/>
        <v>0</v>
      </c>
      <c r="AV29">
        <f t="shared" si="29"/>
        <v>0</v>
      </c>
      <c r="AW29">
        <f t="shared" si="29"/>
        <v>0</v>
      </c>
      <c r="AX29">
        <f t="shared" si="29"/>
        <v>0</v>
      </c>
      <c r="AY29">
        <f t="shared" si="29"/>
        <v>0</v>
      </c>
      <c r="AZ29">
        <f t="shared" si="29"/>
        <v>0</v>
      </c>
      <c r="BA29">
        <f t="shared" si="29"/>
        <v>0</v>
      </c>
      <c r="BB29">
        <f t="shared" si="29"/>
        <v>0</v>
      </c>
      <c r="BC29">
        <f t="shared" si="29"/>
        <v>0</v>
      </c>
      <c r="BD29">
        <f t="shared" si="29"/>
        <v>0</v>
      </c>
      <c r="BE29">
        <f t="shared" si="29"/>
        <v>0</v>
      </c>
      <c r="BF29">
        <f t="shared" si="29"/>
        <v>0</v>
      </c>
      <c r="BG29">
        <f t="shared" si="29"/>
        <v>0</v>
      </c>
      <c r="BH29">
        <f t="shared" si="29"/>
        <v>0</v>
      </c>
      <c r="BI29">
        <f t="shared" si="29"/>
        <v>0</v>
      </c>
      <c r="BO29">
        <f t="shared" si="3"/>
        <v>8.0993520518358536E-2</v>
      </c>
    </row>
    <row r="30" spans="1:67">
      <c r="A30" t="s">
        <v>7</v>
      </c>
      <c r="B30" t="s">
        <v>8</v>
      </c>
      <c r="C30" t="s">
        <v>24</v>
      </c>
      <c r="D30" t="s">
        <v>17</v>
      </c>
      <c r="F30" t="str">
        <f t="shared" si="0"/>
        <v>Coke ovensElectricityE.ktoe</v>
      </c>
      <c r="G30" t="s">
        <v>11</v>
      </c>
      <c r="H30">
        <v>-4</v>
      </c>
      <c r="I30">
        <v>-5</v>
      </c>
      <c r="J30">
        <v>-5</v>
      </c>
      <c r="K30">
        <v>-6</v>
      </c>
      <c r="L30">
        <v>-7</v>
      </c>
      <c r="M30">
        <v>-7</v>
      </c>
      <c r="N30">
        <v>-9</v>
      </c>
      <c r="O30">
        <v>-10</v>
      </c>
      <c r="P30">
        <v>-11</v>
      </c>
      <c r="Q30">
        <v>-13</v>
      </c>
      <c r="R30">
        <v>-14</v>
      </c>
      <c r="S30">
        <v>-15</v>
      </c>
      <c r="T30">
        <v>-15</v>
      </c>
      <c r="U30">
        <v>-15</v>
      </c>
      <c r="V30">
        <v>-8</v>
      </c>
      <c r="W30">
        <v>-8</v>
      </c>
      <c r="X30">
        <v>-8</v>
      </c>
      <c r="Y30">
        <v>-8</v>
      </c>
      <c r="Z30">
        <v>-8</v>
      </c>
      <c r="AA30">
        <v>-8</v>
      </c>
      <c r="AB30">
        <v>-8</v>
      </c>
      <c r="AC30">
        <v>-7</v>
      </c>
      <c r="AD30">
        <v>-6</v>
      </c>
      <c r="AE30">
        <v>-6</v>
      </c>
      <c r="AF30">
        <v>-6</v>
      </c>
      <c r="AG30">
        <v>-4</v>
      </c>
      <c r="AH30">
        <v>-5</v>
      </c>
      <c r="AI30">
        <v>-5</v>
      </c>
      <c r="AJ30">
        <v>-5</v>
      </c>
      <c r="AK30">
        <v>-4</v>
      </c>
      <c r="AL30">
        <v>-4</v>
      </c>
      <c r="AM30">
        <v>-4</v>
      </c>
      <c r="AN30">
        <v>-3</v>
      </c>
      <c r="AO30">
        <v>-5</v>
      </c>
      <c r="AP30">
        <v>-4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-3</v>
      </c>
      <c r="AW30">
        <v>-2</v>
      </c>
      <c r="AX30">
        <v>-1</v>
      </c>
      <c r="AY30">
        <v>-1</v>
      </c>
      <c r="AZ30">
        <v>-1</v>
      </c>
      <c r="BG30">
        <v>-1</v>
      </c>
      <c r="BH30">
        <v>-1</v>
      </c>
      <c r="BI30">
        <v>-1</v>
      </c>
      <c r="BO30">
        <f t="shared" si="3"/>
        <v>-1</v>
      </c>
    </row>
    <row r="31" spans="1:67">
      <c r="A31" t="s">
        <v>7</v>
      </c>
      <c r="B31" t="s">
        <v>8</v>
      </c>
      <c r="C31" t="s">
        <v>24</v>
      </c>
      <c r="D31" t="s">
        <v>17</v>
      </c>
      <c r="E31" t="s">
        <v>101</v>
      </c>
      <c r="F31" t="str">
        <f t="shared" si="0"/>
        <v>Coke ovensElectricityC</v>
      </c>
      <c r="G31" t="s">
        <v>12</v>
      </c>
      <c r="H31">
        <f t="shared" ref="H31:AM31" si="30">H30/H$107</f>
        <v>4.4247787610619468E-3</v>
      </c>
      <c r="I31">
        <f t="shared" si="30"/>
        <v>5.3361792956243331E-3</v>
      </c>
      <c r="J31">
        <f t="shared" si="30"/>
        <v>4.849660523763337E-3</v>
      </c>
      <c r="K31">
        <f t="shared" si="30"/>
        <v>4.8859934853420191E-3</v>
      </c>
      <c r="L31">
        <f t="shared" si="30"/>
        <v>5.3191489361702126E-3</v>
      </c>
      <c r="M31">
        <f t="shared" si="30"/>
        <v>5.7330057330057327E-3</v>
      </c>
      <c r="N31">
        <f t="shared" si="30"/>
        <v>5.9840425531914893E-3</v>
      </c>
      <c r="O31">
        <f t="shared" si="30"/>
        <v>6.222775357809583E-3</v>
      </c>
      <c r="P31">
        <f t="shared" si="30"/>
        <v>5.1282051282051282E-3</v>
      </c>
      <c r="Q31">
        <f t="shared" si="30"/>
        <v>6.8457082675092151E-3</v>
      </c>
      <c r="R31">
        <f t="shared" si="30"/>
        <v>7.0070070070070069E-3</v>
      </c>
      <c r="S31">
        <f t="shared" si="30"/>
        <v>6.6607460035523975E-3</v>
      </c>
      <c r="T31">
        <f t="shared" si="30"/>
        <v>5.2429220552254454E-3</v>
      </c>
      <c r="U31">
        <f t="shared" si="30"/>
        <v>5.151098901098901E-3</v>
      </c>
      <c r="V31">
        <f t="shared" si="30"/>
        <v>2.3242300987797791E-3</v>
      </c>
      <c r="W31">
        <f t="shared" si="30"/>
        <v>2.3168259484506225E-3</v>
      </c>
      <c r="X31">
        <f t="shared" si="30"/>
        <v>2.1534320323014803E-3</v>
      </c>
      <c r="Y31">
        <f t="shared" si="30"/>
        <v>2.2044640396803529E-3</v>
      </c>
      <c r="Z31">
        <f t="shared" si="30"/>
        <v>2.3467292461132297E-3</v>
      </c>
      <c r="AA31">
        <f t="shared" si="30"/>
        <v>2.4154589371980675E-3</v>
      </c>
      <c r="AB31">
        <f t="shared" si="30"/>
        <v>2.1598272138228943E-3</v>
      </c>
      <c r="AC31">
        <f t="shared" si="30"/>
        <v>2.1109770808202654E-3</v>
      </c>
      <c r="AD31">
        <f t="shared" si="30"/>
        <v>1.7579841781423966E-3</v>
      </c>
      <c r="AE31">
        <f t="shared" si="30"/>
        <v>1.7001983564749221E-3</v>
      </c>
      <c r="AF31">
        <f t="shared" si="30"/>
        <v>1.6565433462175593E-3</v>
      </c>
      <c r="AG31">
        <f t="shared" si="30"/>
        <v>1.0501443948542925E-3</v>
      </c>
      <c r="AH31">
        <f t="shared" si="30"/>
        <v>1.1993283761093788E-3</v>
      </c>
      <c r="AI31">
        <f t="shared" si="30"/>
        <v>1.1924636298592892E-3</v>
      </c>
      <c r="AJ31">
        <f t="shared" si="30"/>
        <v>1.0886131069018071E-3</v>
      </c>
      <c r="AK31">
        <f t="shared" si="30"/>
        <v>8.3857442348008382E-4</v>
      </c>
      <c r="AL31">
        <f t="shared" si="30"/>
        <v>8.2508250825082509E-4</v>
      </c>
      <c r="AM31">
        <f t="shared" si="30"/>
        <v>7.916089451810805E-4</v>
      </c>
      <c r="AN31">
        <f t="shared" ref="AN31:BI31" si="31">AN30/AN$107</f>
        <v>5.651846269781462E-4</v>
      </c>
      <c r="AO31">
        <f t="shared" si="31"/>
        <v>1.0042177144004821E-3</v>
      </c>
      <c r="AP31">
        <f t="shared" si="31"/>
        <v>7.7987911873659578E-4</v>
      </c>
      <c r="AQ31">
        <f t="shared" si="31"/>
        <v>1.8639328984156571E-4</v>
      </c>
      <c r="AR31">
        <f t="shared" si="31"/>
        <v>1.8018018018018018E-4</v>
      </c>
      <c r="AS31">
        <f t="shared" si="31"/>
        <v>1.7476406850751484E-4</v>
      </c>
      <c r="AT31">
        <f t="shared" si="31"/>
        <v>1.7550017550017549E-4</v>
      </c>
      <c r="AU31">
        <f t="shared" si="31"/>
        <v>1.7143836790673754E-4</v>
      </c>
      <c r="AV31">
        <f t="shared" si="31"/>
        <v>4.9228749589760423E-4</v>
      </c>
      <c r="AW31">
        <f t="shared" si="31"/>
        <v>3.383522246658772E-4</v>
      </c>
      <c r="AX31">
        <f t="shared" si="31"/>
        <v>1.7158544955387783E-4</v>
      </c>
      <c r="AY31">
        <f t="shared" si="31"/>
        <v>1.64446637066272E-4</v>
      </c>
      <c r="AZ31">
        <f t="shared" si="31"/>
        <v>1.5780337699226762E-4</v>
      </c>
      <c r="BA31">
        <f t="shared" si="31"/>
        <v>0</v>
      </c>
      <c r="BB31">
        <f t="shared" si="31"/>
        <v>0</v>
      </c>
      <c r="BC31">
        <f t="shared" si="31"/>
        <v>0</v>
      </c>
      <c r="BD31">
        <f t="shared" si="31"/>
        <v>0</v>
      </c>
      <c r="BE31">
        <f t="shared" si="31"/>
        <v>0</v>
      </c>
      <c r="BF31">
        <f t="shared" si="31"/>
        <v>0</v>
      </c>
      <c r="BG31">
        <f t="shared" si="31"/>
        <v>1.3180440226703572E-4</v>
      </c>
      <c r="BH31">
        <f t="shared" si="31"/>
        <v>1.1203226529240422E-4</v>
      </c>
      <c r="BI31">
        <f t="shared" si="31"/>
        <v>1.1542012927054478E-4</v>
      </c>
      <c r="BO31">
        <f t="shared" si="3"/>
        <v>7.0070070070070069E-3</v>
      </c>
    </row>
    <row r="32" spans="1:67">
      <c r="A32" t="s">
        <v>7</v>
      </c>
      <c r="B32" t="s">
        <v>8</v>
      </c>
      <c r="C32" t="s">
        <v>24</v>
      </c>
      <c r="D32" t="s">
        <v>18</v>
      </c>
      <c r="F32" t="str">
        <f t="shared" si="0"/>
        <v>Coke ovensFuel oilE.ktoe</v>
      </c>
      <c r="G32" t="s">
        <v>11</v>
      </c>
      <c r="AC32">
        <v>-11</v>
      </c>
      <c r="AD32">
        <v>-9</v>
      </c>
      <c r="AE32">
        <v>-6</v>
      </c>
      <c r="AF32">
        <v>-13</v>
      </c>
      <c r="AG32">
        <v>-11</v>
      </c>
      <c r="AH32">
        <v>-12</v>
      </c>
      <c r="AI32">
        <v>-16</v>
      </c>
      <c r="AJ32">
        <v>-17</v>
      </c>
      <c r="AK32">
        <v>-17</v>
      </c>
      <c r="AL32">
        <v>-19</v>
      </c>
      <c r="AM32">
        <v>-19</v>
      </c>
      <c r="AN32">
        <v>-19</v>
      </c>
      <c r="AO32">
        <v>-19</v>
      </c>
      <c r="AP32">
        <v>-19</v>
      </c>
      <c r="AQ32">
        <v>-62</v>
      </c>
      <c r="AR32">
        <v>-43</v>
      </c>
      <c r="AS32">
        <v>-19</v>
      </c>
      <c r="AT32">
        <v>-19</v>
      </c>
      <c r="AU32">
        <v>-24</v>
      </c>
      <c r="BO32">
        <f t="shared" si="3"/>
        <v>-6</v>
      </c>
    </row>
    <row r="33" spans="1:67">
      <c r="A33" t="s">
        <v>7</v>
      </c>
      <c r="B33" t="s">
        <v>8</v>
      </c>
      <c r="C33" t="s">
        <v>24</v>
      </c>
      <c r="D33" t="s">
        <v>18</v>
      </c>
      <c r="E33" t="s">
        <v>97</v>
      </c>
      <c r="F33" t="str">
        <f t="shared" si="0"/>
        <v>Coke ovensFuel oilC</v>
      </c>
      <c r="G33" t="s">
        <v>12</v>
      </c>
      <c r="H33">
        <f t="shared" ref="H33:AM33" si="32">H32/H$107</f>
        <v>0</v>
      </c>
      <c r="I33">
        <f t="shared" si="32"/>
        <v>0</v>
      </c>
      <c r="J33">
        <f t="shared" si="32"/>
        <v>0</v>
      </c>
      <c r="K33">
        <f t="shared" si="32"/>
        <v>0</v>
      </c>
      <c r="L33">
        <f t="shared" si="32"/>
        <v>0</v>
      </c>
      <c r="M33">
        <f t="shared" si="32"/>
        <v>0</v>
      </c>
      <c r="N33">
        <f t="shared" si="32"/>
        <v>0</v>
      </c>
      <c r="O33">
        <f t="shared" si="32"/>
        <v>0</v>
      </c>
      <c r="P33">
        <f t="shared" si="32"/>
        <v>0</v>
      </c>
      <c r="Q33">
        <f t="shared" si="32"/>
        <v>0</v>
      </c>
      <c r="R33">
        <f t="shared" si="32"/>
        <v>0</v>
      </c>
      <c r="S33">
        <f t="shared" si="32"/>
        <v>0</v>
      </c>
      <c r="T33">
        <f t="shared" si="32"/>
        <v>0</v>
      </c>
      <c r="U33">
        <f t="shared" si="32"/>
        <v>0</v>
      </c>
      <c r="V33">
        <f t="shared" si="32"/>
        <v>0</v>
      </c>
      <c r="W33">
        <f t="shared" si="32"/>
        <v>0</v>
      </c>
      <c r="X33">
        <f t="shared" si="32"/>
        <v>0</v>
      </c>
      <c r="Y33">
        <f t="shared" si="32"/>
        <v>0</v>
      </c>
      <c r="Z33">
        <f t="shared" si="32"/>
        <v>0</v>
      </c>
      <c r="AA33">
        <f t="shared" si="32"/>
        <v>0</v>
      </c>
      <c r="AB33">
        <f t="shared" si="32"/>
        <v>0</v>
      </c>
      <c r="AC33">
        <f t="shared" si="32"/>
        <v>3.3172496984318458E-3</v>
      </c>
      <c r="AD33">
        <f t="shared" si="32"/>
        <v>2.6369762672135951E-3</v>
      </c>
      <c r="AE33">
        <f t="shared" si="32"/>
        <v>1.7001983564749221E-3</v>
      </c>
      <c r="AF33">
        <f t="shared" si="32"/>
        <v>3.5891772501380451E-3</v>
      </c>
      <c r="AG33">
        <f t="shared" si="32"/>
        <v>2.8878970858493042E-3</v>
      </c>
      <c r="AH33">
        <f t="shared" si="32"/>
        <v>2.8783881026625091E-3</v>
      </c>
      <c r="AI33">
        <f t="shared" si="32"/>
        <v>3.8158836155497257E-3</v>
      </c>
      <c r="AJ33">
        <f t="shared" si="32"/>
        <v>3.701284563466144E-3</v>
      </c>
      <c r="AK33">
        <f t="shared" si="32"/>
        <v>3.5639412997903563E-3</v>
      </c>
      <c r="AL33">
        <f t="shared" si="32"/>
        <v>3.9191419141914189E-3</v>
      </c>
      <c r="AM33">
        <f t="shared" si="32"/>
        <v>3.7601424896101326E-3</v>
      </c>
      <c r="AN33">
        <f t="shared" ref="AN33:BI33" si="33">AN32/AN$107</f>
        <v>3.5795026375282594E-3</v>
      </c>
      <c r="AO33">
        <f t="shared" si="33"/>
        <v>3.8160273147218315E-3</v>
      </c>
      <c r="AP33">
        <f t="shared" si="33"/>
        <v>3.7044258139988301E-3</v>
      </c>
      <c r="AQ33">
        <f t="shared" si="33"/>
        <v>1.1556383970177074E-2</v>
      </c>
      <c r="AR33">
        <f t="shared" si="33"/>
        <v>7.7477477477477475E-3</v>
      </c>
      <c r="AS33">
        <f t="shared" si="33"/>
        <v>3.3205173016427822E-3</v>
      </c>
      <c r="AT33">
        <f t="shared" si="33"/>
        <v>3.3345033345033347E-3</v>
      </c>
      <c r="AU33">
        <f t="shared" si="33"/>
        <v>4.1145208297617003E-3</v>
      </c>
      <c r="AV33">
        <f t="shared" si="33"/>
        <v>0</v>
      </c>
      <c r="AW33">
        <f t="shared" si="33"/>
        <v>0</v>
      </c>
      <c r="AX33">
        <f t="shared" si="33"/>
        <v>0</v>
      </c>
      <c r="AY33">
        <f t="shared" si="33"/>
        <v>0</v>
      </c>
      <c r="AZ33">
        <f t="shared" si="33"/>
        <v>0</v>
      </c>
      <c r="BA33">
        <f t="shared" si="33"/>
        <v>0</v>
      </c>
      <c r="BB33">
        <f t="shared" si="33"/>
        <v>0</v>
      </c>
      <c r="BC33">
        <f t="shared" si="33"/>
        <v>0</v>
      </c>
      <c r="BD33">
        <f t="shared" si="33"/>
        <v>0</v>
      </c>
      <c r="BE33">
        <f t="shared" si="33"/>
        <v>0</v>
      </c>
      <c r="BF33">
        <f t="shared" si="33"/>
        <v>0</v>
      </c>
      <c r="BG33">
        <f t="shared" si="33"/>
        <v>0</v>
      </c>
      <c r="BH33">
        <f t="shared" si="33"/>
        <v>0</v>
      </c>
      <c r="BI33">
        <f t="shared" si="33"/>
        <v>0</v>
      </c>
      <c r="BO33">
        <f t="shared" si="3"/>
        <v>1.1556383970177074E-2</v>
      </c>
    </row>
    <row r="34" spans="1:67">
      <c r="A34" t="s">
        <v>7</v>
      </c>
      <c r="B34" t="s">
        <v>8</v>
      </c>
      <c r="C34" t="s">
        <v>24</v>
      </c>
      <c r="D34" t="s">
        <v>21</v>
      </c>
      <c r="F34" t="str">
        <f t="shared" ref="F34:F65" si="34">C34&amp;D34&amp;G34</f>
        <v>Coke ovensNatural gasE.ktoe</v>
      </c>
      <c r="G34" t="s">
        <v>11</v>
      </c>
      <c r="BG34">
        <v>-1</v>
      </c>
      <c r="BH34">
        <v>-1</v>
      </c>
      <c r="BO34">
        <f t="shared" si="3"/>
        <v>-1</v>
      </c>
    </row>
    <row r="35" spans="1:67">
      <c r="A35" t="s">
        <v>7</v>
      </c>
      <c r="B35" t="s">
        <v>8</v>
      </c>
      <c r="C35" t="s">
        <v>24</v>
      </c>
      <c r="D35" t="s">
        <v>21</v>
      </c>
      <c r="E35" t="s">
        <v>97</v>
      </c>
      <c r="F35" t="str">
        <f t="shared" si="34"/>
        <v>Coke ovensNatural gasC</v>
      </c>
      <c r="G35" t="s">
        <v>12</v>
      </c>
      <c r="H35">
        <f t="shared" ref="H35:AM35" si="35">H34/H$107</f>
        <v>0</v>
      </c>
      <c r="I35">
        <f t="shared" si="35"/>
        <v>0</v>
      </c>
      <c r="J35">
        <f t="shared" si="35"/>
        <v>0</v>
      </c>
      <c r="K35">
        <f t="shared" si="35"/>
        <v>0</v>
      </c>
      <c r="L35">
        <f t="shared" si="35"/>
        <v>0</v>
      </c>
      <c r="M35">
        <f t="shared" si="35"/>
        <v>0</v>
      </c>
      <c r="N35">
        <f t="shared" si="35"/>
        <v>0</v>
      </c>
      <c r="O35">
        <f t="shared" si="35"/>
        <v>0</v>
      </c>
      <c r="P35">
        <f t="shared" si="35"/>
        <v>0</v>
      </c>
      <c r="Q35">
        <f t="shared" si="35"/>
        <v>0</v>
      </c>
      <c r="R35">
        <f t="shared" si="35"/>
        <v>0</v>
      </c>
      <c r="S35">
        <f t="shared" si="35"/>
        <v>0</v>
      </c>
      <c r="T35">
        <f t="shared" si="35"/>
        <v>0</v>
      </c>
      <c r="U35">
        <f t="shared" si="35"/>
        <v>0</v>
      </c>
      <c r="V35">
        <f t="shared" si="35"/>
        <v>0</v>
      </c>
      <c r="W35">
        <f t="shared" si="35"/>
        <v>0</v>
      </c>
      <c r="X35">
        <f t="shared" si="35"/>
        <v>0</v>
      </c>
      <c r="Y35">
        <f t="shared" si="35"/>
        <v>0</v>
      </c>
      <c r="Z35">
        <f t="shared" si="35"/>
        <v>0</v>
      </c>
      <c r="AA35">
        <f t="shared" si="35"/>
        <v>0</v>
      </c>
      <c r="AB35">
        <f t="shared" si="35"/>
        <v>0</v>
      </c>
      <c r="AC35">
        <f t="shared" si="35"/>
        <v>0</v>
      </c>
      <c r="AD35">
        <f t="shared" si="35"/>
        <v>0</v>
      </c>
      <c r="AE35">
        <f t="shared" si="35"/>
        <v>0</v>
      </c>
      <c r="AF35">
        <f t="shared" si="35"/>
        <v>0</v>
      </c>
      <c r="AG35">
        <f t="shared" si="35"/>
        <v>0</v>
      </c>
      <c r="AH35">
        <f t="shared" si="35"/>
        <v>0</v>
      </c>
      <c r="AI35">
        <f t="shared" si="35"/>
        <v>0</v>
      </c>
      <c r="AJ35">
        <f t="shared" si="35"/>
        <v>0</v>
      </c>
      <c r="AK35">
        <f t="shared" si="35"/>
        <v>0</v>
      </c>
      <c r="AL35">
        <f t="shared" si="35"/>
        <v>0</v>
      </c>
      <c r="AM35">
        <f t="shared" si="35"/>
        <v>0</v>
      </c>
      <c r="AN35">
        <f t="shared" ref="AN35:BI35" si="36">AN34/AN$107</f>
        <v>0</v>
      </c>
      <c r="AO35">
        <f t="shared" si="36"/>
        <v>0</v>
      </c>
      <c r="AP35">
        <f t="shared" si="36"/>
        <v>0</v>
      </c>
      <c r="AQ35">
        <f t="shared" si="36"/>
        <v>0</v>
      </c>
      <c r="AR35">
        <f t="shared" si="36"/>
        <v>0</v>
      </c>
      <c r="AS35">
        <f t="shared" si="36"/>
        <v>0</v>
      </c>
      <c r="AT35">
        <f t="shared" si="36"/>
        <v>0</v>
      </c>
      <c r="AU35">
        <f t="shared" si="36"/>
        <v>0</v>
      </c>
      <c r="AV35">
        <f t="shared" si="36"/>
        <v>0</v>
      </c>
      <c r="AW35">
        <f t="shared" si="36"/>
        <v>0</v>
      </c>
      <c r="AX35">
        <f t="shared" si="36"/>
        <v>0</v>
      </c>
      <c r="AY35">
        <f t="shared" si="36"/>
        <v>0</v>
      </c>
      <c r="AZ35">
        <f t="shared" si="36"/>
        <v>0</v>
      </c>
      <c r="BA35">
        <f t="shared" si="36"/>
        <v>0</v>
      </c>
      <c r="BB35">
        <f t="shared" si="36"/>
        <v>0</v>
      </c>
      <c r="BC35">
        <f t="shared" si="36"/>
        <v>0</v>
      </c>
      <c r="BD35">
        <f t="shared" si="36"/>
        <v>0</v>
      </c>
      <c r="BE35">
        <f t="shared" si="36"/>
        <v>0</v>
      </c>
      <c r="BF35">
        <f t="shared" si="36"/>
        <v>0</v>
      </c>
      <c r="BG35">
        <f t="shared" si="36"/>
        <v>1.3180440226703572E-4</v>
      </c>
      <c r="BH35">
        <f t="shared" si="36"/>
        <v>1.1203226529240422E-4</v>
      </c>
      <c r="BI35">
        <f t="shared" si="36"/>
        <v>0</v>
      </c>
      <c r="BO35">
        <f t="shared" si="3"/>
        <v>1.3180440226703572E-4</v>
      </c>
    </row>
    <row r="36" spans="1:67">
      <c r="A36" t="s">
        <v>7</v>
      </c>
      <c r="B36" t="s">
        <v>8</v>
      </c>
      <c r="C36" t="s">
        <v>24</v>
      </c>
      <c r="D36" t="s">
        <v>22</v>
      </c>
      <c r="F36" t="str">
        <f t="shared" si="34"/>
        <v>Coke ovensOther bituminous coalE.ktoe</v>
      </c>
      <c r="G36" t="s">
        <v>11</v>
      </c>
      <c r="AD36">
        <v>-4</v>
      </c>
      <c r="BO36">
        <f t="shared" si="3"/>
        <v>-4</v>
      </c>
    </row>
    <row r="37" spans="1:67">
      <c r="A37" t="s">
        <v>7</v>
      </c>
      <c r="B37" t="s">
        <v>8</v>
      </c>
      <c r="C37" t="s">
        <v>24</v>
      </c>
      <c r="D37" t="s">
        <v>22</v>
      </c>
      <c r="E37" t="s">
        <v>97</v>
      </c>
      <c r="F37" t="str">
        <f t="shared" si="34"/>
        <v>Coke ovensOther bituminous coalC</v>
      </c>
      <c r="G37" t="s">
        <v>12</v>
      </c>
      <c r="H37">
        <f t="shared" ref="H37:AM37" si="37">H36/H$107</f>
        <v>0</v>
      </c>
      <c r="I37">
        <f t="shared" si="37"/>
        <v>0</v>
      </c>
      <c r="J37">
        <f t="shared" si="37"/>
        <v>0</v>
      </c>
      <c r="K37">
        <f t="shared" si="37"/>
        <v>0</v>
      </c>
      <c r="L37">
        <f t="shared" si="37"/>
        <v>0</v>
      </c>
      <c r="M37">
        <f t="shared" si="37"/>
        <v>0</v>
      </c>
      <c r="N37">
        <f t="shared" si="37"/>
        <v>0</v>
      </c>
      <c r="O37">
        <f t="shared" si="37"/>
        <v>0</v>
      </c>
      <c r="P37">
        <f t="shared" si="37"/>
        <v>0</v>
      </c>
      <c r="Q37">
        <f t="shared" si="37"/>
        <v>0</v>
      </c>
      <c r="R37">
        <f t="shared" si="37"/>
        <v>0</v>
      </c>
      <c r="S37">
        <f t="shared" si="37"/>
        <v>0</v>
      </c>
      <c r="T37">
        <f t="shared" si="37"/>
        <v>0</v>
      </c>
      <c r="U37">
        <f t="shared" si="37"/>
        <v>0</v>
      </c>
      <c r="V37">
        <f t="shared" si="37"/>
        <v>0</v>
      </c>
      <c r="W37">
        <f t="shared" si="37"/>
        <v>0</v>
      </c>
      <c r="X37">
        <f t="shared" si="37"/>
        <v>0</v>
      </c>
      <c r="Y37">
        <f t="shared" si="37"/>
        <v>0</v>
      </c>
      <c r="Z37">
        <f t="shared" si="37"/>
        <v>0</v>
      </c>
      <c r="AA37">
        <f t="shared" si="37"/>
        <v>0</v>
      </c>
      <c r="AB37">
        <f t="shared" si="37"/>
        <v>0</v>
      </c>
      <c r="AC37">
        <f t="shared" si="37"/>
        <v>0</v>
      </c>
      <c r="AD37">
        <f t="shared" si="37"/>
        <v>1.1719894520949312E-3</v>
      </c>
      <c r="AE37">
        <f t="shared" si="37"/>
        <v>0</v>
      </c>
      <c r="AF37">
        <f t="shared" si="37"/>
        <v>0</v>
      </c>
      <c r="AG37">
        <f t="shared" si="37"/>
        <v>0</v>
      </c>
      <c r="AH37">
        <f t="shared" si="37"/>
        <v>0</v>
      </c>
      <c r="AI37">
        <f t="shared" si="37"/>
        <v>0</v>
      </c>
      <c r="AJ37">
        <f t="shared" si="37"/>
        <v>0</v>
      </c>
      <c r="AK37">
        <f t="shared" si="37"/>
        <v>0</v>
      </c>
      <c r="AL37">
        <f t="shared" si="37"/>
        <v>0</v>
      </c>
      <c r="AM37">
        <f t="shared" si="37"/>
        <v>0</v>
      </c>
      <c r="AN37">
        <f t="shared" ref="AN37:BI37" si="38">AN36/AN$107</f>
        <v>0</v>
      </c>
      <c r="AO37">
        <f t="shared" si="38"/>
        <v>0</v>
      </c>
      <c r="AP37">
        <f t="shared" si="38"/>
        <v>0</v>
      </c>
      <c r="AQ37">
        <f t="shared" si="38"/>
        <v>0</v>
      </c>
      <c r="AR37">
        <f t="shared" si="38"/>
        <v>0</v>
      </c>
      <c r="AS37">
        <f t="shared" si="38"/>
        <v>0</v>
      </c>
      <c r="AT37">
        <f t="shared" si="38"/>
        <v>0</v>
      </c>
      <c r="AU37">
        <f t="shared" si="38"/>
        <v>0</v>
      </c>
      <c r="AV37">
        <f t="shared" si="38"/>
        <v>0</v>
      </c>
      <c r="AW37">
        <f t="shared" si="38"/>
        <v>0</v>
      </c>
      <c r="AX37">
        <f t="shared" si="38"/>
        <v>0</v>
      </c>
      <c r="AY37">
        <f t="shared" si="38"/>
        <v>0</v>
      </c>
      <c r="AZ37">
        <f t="shared" si="38"/>
        <v>0</v>
      </c>
      <c r="BA37">
        <f t="shared" si="38"/>
        <v>0</v>
      </c>
      <c r="BB37">
        <f t="shared" si="38"/>
        <v>0</v>
      </c>
      <c r="BC37">
        <f t="shared" si="38"/>
        <v>0</v>
      </c>
      <c r="BD37">
        <f t="shared" si="38"/>
        <v>0</v>
      </c>
      <c r="BE37">
        <f t="shared" si="38"/>
        <v>0</v>
      </c>
      <c r="BF37">
        <f t="shared" si="38"/>
        <v>0</v>
      </c>
      <c r="BG37">
        <f t="shared" si="38"/>
        <v>0</v>
      </c>
      <c r="BH37">
        <f t="shared" si="38"/>
        <v>0</v>
      </c>
      <c r="BI37">
        <f t="shared" si="38"/>
        <v>0</v>
      </c>
      <c r="BO37">
        <f t="shared" si="3"/>
        <v>1.1719894520949312E-3</v>
      </c>
    </row>
    <row r="38" spans="1:67">
      <c r="A38" t="s">
        <v>7</v>
      </c>
      <c r="B38" t="s">
        <v>8</v>
      </c>
      <c r="C38" t="s">
        <v>30</v>
      </c>
      <c r="D38" t="s">
        <v>17</v>
      </c>
      <c r="F38" t="str">
        <f t="shared" si="34"/>
        <v>Gas worksElectricityE.ktoe</v>
      </c>
      <c r="G38" t="s">
        <v>11</v>
      </c>
      <c r="H38">
        <v>-1</v>
      </c>
      <c r="I38">
        <v>-1</v>
      </c>
      <c r="J38">
        <v>-1</v>
      </c>
      <c r="K38">
        <v>-2</v>
      </c>
      <c r="L38">
        <v>-2</v>
      </c>
      <c r="M38">
        <v>-2</v>
      </c>
      <c r="N38">
        <v>-3</v>
      </c>
      <c r="O38">
        <v>-3</v>
      </c>
      <c r="P38">
        <v>-3</v>
      </c>
      <c r="Q38">
        <v>-4</v>
      </c>
      <c r="R38">
        <v>-3</v>
      </c>
      <c r="S38">
        <v>-3</v>
      </c>
      <c r="T38">
        <v>-3</v>
      </c>
      <c r="U38">
        <v>-3</v>
      </c>
      <c r="V38">
        <v>-36</v>
      </c>
      <c r="W38">
        <v>-36</v>
      </c>
      <c r="X38">
        <v>-38</v>
      </c>
      <c r="Y38">
        <v>-52</v>
      </c>
      <c r="Z38">
        <v>-32</v>
      </c>
      <c r="AA38">
        <v>-34</v>
      </c>
      <c r="AB38">
        <v>-23</v>
      </c>
      <c r="AC38">
        <v>-23</v>
      </c>
      <c r="AD38">
        <v>-9</v>
      </c>
      <c r="AE38">
        <v>-9</v>
      </c>
      <c r="AF38">
        <v>-11</v>
      </c>
      <c r="AG38">
        <v>-9</v>
      </c>
      <c r="AH38">
        <v>-9</v>
      </c>
      <c r="AI38">
        <v>-9</v>
      </c>
      <c r="AJ38">
        <v>-9</v>
      </c>
      <c r="AK38">
        <v>-10</v>
      </c>
      <c r="AL38">
        <v>-13</v>
      </c>
      <c r="AM38">
        <v>-13</v>
      </c>
      <c r="AN38">
        <v>-13</v>
      </c>
      <c r="AO38">
        <v>-12</v>
      </c>
      <c r="AP38">
        <v>-9</v>
      </c>
      <c r="AQ38">
        <v>-13</v>
      </c>
      <c r="AR38">
        <v>-12</v>
      </c>
      <c r="AS38">
        <v>-11</v>
      </c>
      <c r="AT38">
        <v>-9</v>
      </c>
      <c r="AU38">
        <v>-12</v>
      </c>
      <c r="AV38">
        <v>-12</v>
      </c>
      <c r="AW38">
        <v>-18</v>
      </c>
      <c r="AX38">
        <v>-22</v>
      </c>
      <c r="AY38">
        <v>-37</v>
      </c>
      <c r="AZ38">
        <v>-39</v>
      </c>
      <c r="BA38">
        <v>-39</v>
      </c>
      <c r="BB38">
        <v>-36</v>
      </c>
      <c r="BC38">
        <v>-39</v>
      </c>
      <c r="BD38">
        <v>-43</v>
      </c>
      <c r="BE38">
        <v>-35</v>
      </c>
      <c r="BF38">
        <v>-4</v>
      </c>
      <c r="BG38">
        <v>-9</v>
      </c>
      <c r="BH38">
        <v>-9</v>
      </c>
      <c r="BI38">
        <v>-9</v>
      </c>
      <c r="BO38">
        <f t="shared" si="3"/>
        <v>-1</v>
      </c>
    </row>
    <row r="39" spans="1:67">
      <c r="A39" t="s">
        <v>7</v>
      </c>
      <c r="B39" t="s">
        <v>8</v>
      </c>
      <c r="C39" t="s">
        <v>30</v>
      </c>
      <c r="D39" t="s">
        <v>17</v>
      </c>
      <c r="E39" t="s">
        <v>101</v>
      </c>
      <c r="F39" t="str">
        <f t="shared" si="34"/>
        <v>Gas worksElectricityC</v>
      </c>
      <c r="G39" t="s">
        <v>12</v>
      </c>
      <c r="H39">
        <f t="shared" ref="H39:AM39" si="39">H38/H$107</f>
        <v>1.1061946902654867E-3</v>
      </c>
      <c r="I39">
        <f t="shared" si="39"/>
        <v>1.0672358591248667E-3</v>
      </c>
      <c r="J39">
        <f t="shared" si="39"/>
        <v>9.6993210475266732E-4</v>
      </c>
      <c r="K39">
        <f t="shared" si="39"/>
        <v>1.6286644951140066E-3</v>
      </c>
      <c r="L39">
        <f t="shared" si="39"/>
        <v>1.5197568389057751E-3</v>
      </c>
      <c r="M39">
        <f t="shared" si="39"/>
        <v>1.6380016380016381E-3</v>
      </c>
      <c r="N39">
        <f t="shared" si="39"/>
        <v>1.9946808510638296E-3</v>
      </c>
      <c r="O39">
        <f t="shared" si="39"/>
        <v>1.8668326073428749E-3</v>
      </c>
      <c r="P39">
        <f t="shared" si="39"/>
        <v>1.3986013986013986E-3</v>
      </c>
      <c r="Q39">
        <f t="shared" si="39"/>
        <v>2.1063717746182199E-3</v>
      </c>
      <c r="R39">
        <f t="shared" si="39"/>
        <v>1.5015015015015015E-3</v>
      </c>
      <c r="S39">
        <f t="shared" si="39"/>
        <v>1.3321492007104796E-3</v>
      </c>
      <c r="T39">
        <f t="shared" si="39"/>
        <v>1.0485844110450892E-3</v>
      </c>
      <c r="U39">
        <f t="shared" si="39"/>
        <v>1.0302197802197802E-3</v>
      </c>
      <c r="V39">
        <f t="shared" si="39"/>
        <v>1.0459035444509006E-2</v>
      </c>
      <c r="W39">
        <f t="shared" si="39"/>
        <v>1.0425716768027803E-2</v>
      </c>
      <c r="X39">
        <f t="shared" si="39"/>
        <v>1.0228802153432033E-2</v>
      </c>
      <c r="Y39">
        <f t="shared" si="39"/>
        <v>1.4329016257922293E-2</v>
      </c>
      <c r="Z39">
        <f t="shared" si="39"/>
        <v>9.3869169844529188E-3</v>
      </c>
      <c r="AA39">
        <f t="shared" si="39"/>
        <v>1.0265700483091788E-2</v>
      </c>
      <c r="AB39">
        <f t="shared" si="39"/>
        <v>6.2095032397408208E-3</v>
      </c>
      <c r="AC39">
        <f t="shared" si="39"/>
        <v>6.936067551266586E-3</v>
      </c>
      <c r="AD39">
        <f t="shared" si="39"/>
        <v>2.6369762672135951E-3</v>
      </c>
      <c r="AE39">
        <f t="shared" si="39"/>
        <v>2.5502975347123833E-3</v>
      </c>
      <c r="AF39">
        <f t="shared" si="39"/>
        <v>3.0369961347321921E-3</v>
      </c>
      <c r="AG39">
        <f t="shared" si="39"/>
        <v>2.3628248884221582E-3</v>
      </c>
      <c r="AH39">
        <f t="shared" si="39"/>
        <v>2.1587910769968817E-3</v>
      </c>
      <c r="AI39">
        <f t="shared" si="39"/>
        <v>2.1464345337467209E-3</v>
      </c>
      <c r="AJ39">
        <f t="shared" si="39"/>
        <v>1.9595035924232528E-3</v>
      </c>
      <c r="AK39">
        <f t="shared" si="39"/>
        <v>2.0964360587002098E-3</v>
      </c>
      <c r="AL39">
        <f t="shared" si="39"/>
        <v>2.6815181518151814E-3</v>
      </c>
      <c r="AM39">
        <f t="shared" si="39"/>
        <v>2.5727290718385119E-3</v>
      </c>
      <c r="AN39">
        <f t="shared" ref="AN39:BI39" si="40">AN38/AN$107</f>
        <v>2.4491333835719668E-3</v>
      </c>
      <c r="AO39">
        <f t="shared" si="40"/>
        <v>2.4101225145611569E-3</v>
      </c>
      <c r="AP39">
        <f t="shared" si="40"/>
        <v>1.7547280171573405E-3</v>
      </c>
      <c r="AQ39">
        <f t="shared" si="40"/>
        <v>2.4231127679403539E-3</v>
      </c>
      <c r="AR39">
        <f t="shared" si="40"/>
        <v>2.1621621621621622E-3</v>
      </c>
      <c r="AS39">
        <f t="shared" si="40"/>
        <v>1.9224047535826635E-3</v>
      </c>
      <c r="AT39">
        <f t="shared" si="40"/>
        <v>1.5795015795015794E-3</v>
      </c>
      <c r="AU39">
        <f t="shared" si="40"/>
        <v>2.0572604148808502E-3</v>
      </c>
      <c r="AV39">
        <f t="shared" si="40"/>
        <v>1.9691499835904169E-3</v>
      </c>
      <c r="AW39">
        <f t="shared" si="40"/>
        <v>3.0451700219928947E-3</v>
      </c>
      <c r="AX39">
        <f t="shared" si="40"/>
        <v>3.7748798901853123E-3</v>
      </c>
      <c r="AY39">
        <f t="shared" si="40"/>
        <v>6.084525571452064E-3</v>
      </c>
      <c r="AZ39">
        <f t="shared" si="40"/>
        <v>6.1543317026984375E-3</v>
      </c>
      <c r="BA39">
        <f t="shared" si="40"/>
        <v>5.9019370460048426E-3</v>
      </c>
      <c r="BB39">
        <f t="shared" si="40"/>
        <v>4.1889690481731441E-3</v>
      </c>
      <c r="BC39">
        <f t="shared" si="40"/>
        <v>4.6439628482972135E-3</v>
      </c>
      <c r="BD39">
        <f t="shared" si="40"/>
        <v>5.2884024105276104E-3</v>
      </c>
      <c r="BE39">
        <f t="shared" si="40"/>
        <v>4.4130626654898496E-3</v>
      </c>
      <c r="BF39">
        <f t="shared" si="40"/>
        <v>5.0194503701844653E-4</v>
      </c>
      <c r="BG39">
        <f t="shared" si="40"/>
        <v>1.1862396204033216E-3</v>
      </c>
      <c r="BH39">
        <f t="shared" si="40"/>
        <v>1.008290387631638E-3</v>
      </c>
      <c r="BI39">
        <f t="shared" si="40"/>
        <v>1.0387811634349031E-3</v>
      </c>
      <c r="BO39">
        <f t="shared" si="3"/>
        <v>1.4329016257922293E-2</v>
      </c>
    </row>
    <row r="40" spans="1:67">
      <c r="A40" t="s">
        <v>7</v>
      </c>
      <c r="B40" t="s">
        <v>8</v>
      </c>
      <c r="C40" t="s">
        <v>30</v>
      </c>
      <c r="D40" t="s">
        <v>31</v>
      </c>
      <c r="F40" t="str">
        <f t="shared" si="34"/>
        <v>Gas worksGas cokeE.ktoe</v>
      </c>
      <c r="G40" t="s">
        <v>11</v>
      </c>
      <c r="H40">
        <v>-131</v>
      </c>
      <c r="I40">
        <v>-129</v>
      </c>
      <c r="J40">
        <v>-118</v>
      </c>
      <c r="K40">
        <v>-102</v>
      </c>
      <c r="L40">
        <v>-72</v>
      </c>
      <c r="M40">
        <v>-36</v>
      </c>
      <c r="N40">
        <v>-27</v>
      </c>
      <c r="O40">
        <v>-21</v>
      </c>
      <c r="P40">
        <v>-8</v>
      </c>
      <c r="Q40">
        <v>-8</v>
      </c>
      <c r="R40">
        <v>-3</v>
      </c>
      <c r="S40">
        <v>-1</v>
      </c>
      <c r="T40">
        <v>-1</v>
      </c>
      <c r="BO40">
        <f t="shared" si="3"/>
        <v>-1</v>
      </c>
    </row>
    <row r="41" spans="1:67">
      <c r="A41" t="s">
        <v>7</v>
      </c>
      <c r="B41" t="s">
        <v>8</v>
      </c>
      <c r="C41" t="s">
        <v>30</v>
      </c>
      <c r="D41" t="s">
        <v>31</v>
      </c>
      <c r="E41" t="s">
        <v>97</v>
      </c>
      <c r="F41" t="str">
        <f t="shared" si="34"/>
        <v>Gas worksGas cokeC</v>
      </c>
      <c r="G41" t="s">
        <v>12</v>
      </c>
      <c r="H41">
        <f t="shared" ref="H41:AM41" si="41">H40/H$107</f>
        <v>0.14491150442477876</v>
      </c>
      <c r="I41">
        <f t="shared" si="41"/>
        <v>0.13767342582710779</v>
      </c>
      <c r="J41">
        <f t="shared" si="41"/>
        <v>0.11445198836081474</v>
      </c>
      <c r="K41">
        <f t="shared" si="41"/>
        <v>8.3061889250814328E-2</v>
      </c>
      <c r="L41">
        <f t="shared" si="41"/>
        <v>5.4711246200607903E-2</v>
      </c>
      <c r="M41">
        <f t="shared" si="41"/>
        <v>2.9484029484029485E-2</v>
      </c>
      <c r="N41">
        <f t="shared" si="41"/>
        <v>1.795212765957447E-2</v>
      </c>
      <c r="O41">
        <f t="shared" si="41"/>
        <v>1.3067828251400125E-2</v>
      </c>
      <c r="P41">
        <f t="shared" si="41"/>
        <v>3.7296037296037296E-3</v>
      </c>
      <c r="Q41">
        <f t="shared" si="41"/>
        <v>4.2127435492364399E-3</v>
      </c>
      <c r="R41">
        <f t="shared" si="41"/>
        <v>1.5015015015015015E-3</v>
      </c>
      <c r="S41">
        <f t="shared" si="41"/>
        <v>4.4404973357015987E-4</v>
      </c>
      <c r="T41">
        <f t="shared" si="41"/>
        <v>3.4952813701502968E-4</v>
      </c>
      <c r="U41">
        <f t="shared" si="41"/>
        <v>0</v>
      </c>
      <c r="V41">
        <f t="shared" si="41"/>
        <v>0</v>
      </c>
      <c r="W41">
        <f t="shared" si="41"/>
        <v>0</v>
      </c>
      <c r="X41">
        <f t="shared" si="41"/>
        <v>0</v>
      </c>
      <c r="Y41">
        <f t="shared" si="41"/>
        <v>0</v>
      </c>
      <c r="Z41">
        <f t="shared" si="41"/>
        <v>0</v>
      </c>
      <c r="AA41">
        <f t="shared" si="41"/>
        <v>0</v>
      </c>
      <c r="AB41">
        <f t="shared" si="41"/>
        <v>0</v>
      </c>
      <c r="AC41">
        <f t="shared" si="41"/>
        <v>0</v>
      </c>
      <c r="AD41">
        <f t="shared" si="41"/>
        <v>0</v>
      </c>
      <c r="AE41">
        <f t="shared" si="41"/>
        <v>0</v>
      </c>
      <c r="AF41">
        <f t="shared" si="41"/>
        <v>0</v>
      </c>
      <c r="AG41">
        <f t="shared" si="41"/>
        <v>0</v>
      </c>
      <c r="AH41">
        <f t="shared" si="41"/>
        <v>0</v>
      </c>
      <c r="AI41">
        <f t="shared" si="41"/>
        <v>0</v>
      </c>
      <c r="AJ41">
        <f t="shared" si="41"/>
        <v>0</v>
      </c>
      <c r="AK41">
        <f t="shared" si="41"/>
        <v>0</v>
      </c>
      <c r="AL41">
        <f t="shared" si="41"/>
        <v>0</v>
      </c>
      <c r="AM41">
        <f t="shared" si="41"/>
        <v>0</v>
      </c>
      <c r="AN41">
        <f t="shared" ref="AN41:BI41" si="42">AN40/AN$107</f>
        <v>0</v>
      </c>
      <c r="AO41">
        <f t="shared" si="42"/>
        <v>0</v>
      </c>
      <c r="AP41">
        <f t="shared" si="42"/>
        <v>0</v>
      </c>
      <c r="AQ41">
        <f t="shared" si="42"/>
        <v>0</v>
      </c>
      <c r="AR41">
        <f t="shared" si="42"/>
        <v>0</v>
      </c>
      <c r="AS41">
        <f t="shared" si="42"/>
        <v>0</v>
      </c>
      <c r="AT41">
        <f t="shared" si="42"/>
        <v>0</v>
      </c>
      <c r="AU41">
        <f t="shared" si="42"/>
        <v>0</v>
      </c>
      <c r="AV41">
        <f t="shared" si="42"/>
        <v>0</v>
      </c>
      <c r="AW41">
        <f t="shared" si="42"/>
        <v>0</v>
      </c>
      <c r="AX41">
        <f t="shared" si="42"/>
        <v>0</v>
      </c>
      <c r="AY41">
        <f t="shared" si="42"/>
        <v>0</v>
      </c>
      <c r="AZ41">
        <f t="shared" si="42"/>
        <v>0</v>
      </c>
      <c r="BA41">
        <f t="shared" si="42"/>
        <v>0</v>
      </c>
      <c r="BB41">
        <f t="shared" si="42"/>
        <v>0</v>
      </c>
      <c r="BC41">
        <f t="shared" si="42"/>
        <v>0</v>
      </c>
      <c r="BD41">
        <f t="shared" si="42"/>
        <v>0</v>
      </c>
      <c r="BE41">
        <f t="shared" si="42"/>
        <v>0</v>
      </c>
      <c r="BF41">
        <f t="shared" si="42"/>
        <v>0</v>
      </c>
      <c r="BG41">
        <f t="shared" si="42"/>
        <v>0</v>
      </c>
      <c r="BH41">
        <f t="shared" si="42"/>
        <v>0</v>
      </c>
      <c r="BI41">
        <f t="shared" si="42"/>
        <v>0</v>
      </c>
      <c r="BO41">
        <f t="shared" si="3"/>
        <v>0.14491150442477876</v>
      </c>
    </row>
    <row r="42" spans="1:67">
      <c r="A42" t="s">
        <v>7</v>
      </c>
      <c r="B42" t="s">
        <v>8</v>
      </c>
      <c r="C42" t="s">
        <v>30</v>
      </c>
      <c r="D42" t="s">
        <v>32</v>
      </c>
      <c r="F42" t="str">
        <f t="shared" si="34"/>
        <v>Gas worksGas works gasE.ktoe</v>
      </c>
      <c r="G42" t="s">
        <v>11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F42">
        <v>-1</v>
      </c>
      <c r="AG42">
        <v>-1</v>
      </c>
      <c r="AH42">
        <v>-1</v>
      </c>
      <c r="AI42">
        <v>-1</v>
      </c>
      <c r="BO42">
        <f t="shared" si="3"/>
        <v>-1</v>
      </c>
    </row>
    <row r="43" spans="1:67">
      <c r="A43" t="s">
        <v>7</v>
      </c>
      <c r="B43" t="s">
        <v>8</v>
      </c>
      <c r="C43" t="s">
        <v>30</v>
      </c>
      <c r="D43" t="s">
        <v>32</v>
      </c>
      <c r="E43" t="s">
        <v>97</v>
      </c>
      <c r="F43" t="str">
        <f t="shared" si="34"/>
        <v>Gas worksGas works gasC</v>
      </c>
      <c r="G43" t="s">
        <v>12</v>
      </c>
      <c r="H43">
        <f t="shared" ref="H43:AM43" si="43">H42/H$107</f>
        <v>1.1061946902654867E-3</v>
      </c>
      <c r="I43">
        <f t="shared" si="43"/>
        <v>1.0672358591248667E-3</v>
      </c>
      <c r="J43">
        <f t="shared" si="43"/>
        <v>9.6993210475266732E-4</v>
      </c>
      <c r="K43">
        <f t="shared" si="43"/>
        <v>8.1433224755700329E-4</v>
      </c>
      <c r="L43">
        <f t="shared" si="43"/>
        <v>7.5987841945288754E-4</v>
      </c>
      <c r="M43">
        <f t="shared" si="43"/>
        <v>8.1900081900081905E-4</v>
      </c>
      <c r="N43">
        <f t="shared" si="43"/>
        <v>6.6489361702127658E-4</v>
      </c>
      <c r="O43">
        <f t="shared" si="43"/>
        <v>6.222775357809583E-4</v>
      </c>
      <c r="P43">
        <f t="shared" si="43"/>
        <v>4.662004662004662E-4</v>
      </c>
      <c r="Q43">
        <f t="shared" si="43"/>
        <v>5.2659294365455498E-4</v>
      </c>
      <c r="R43">
        <f t="shared" si="43"/>
        <v>5.005005005005005E-4</v>
      </c>
      <c r="S43">
        <f t="shared" si="43"/>
        <v>4.4404973357015987E-4</v>
      </c>
      <c r="T43">
        <f t="shared" si="43"/>
        <v>3.4952813701502968E-4</v>
      </c>
      <c r="U43">
        <f t="shared" si="43"/>
        <v>3.4340659340659343E-4</v>
      </c>
      <c r="V43">
        <f t="shared" si="43"/>
        <v>2.9052876234747239E-4</v>
      </c>
      <c r="W43">
        <f t="shared" si="43"/>
        <v>2.8960324355632781E-4</v>
      </c>
      <c r="X43">
        <f t="shared" si="43"/>
        <v>2.6917900403768504E-4</v>
      </c>
      <c r="Y43">
        <f t="shared" si="43"/>
        <v>2.7555800496004411E-4</v>
      </c>
      <c r="Z43">
        <f t="shared" si="43"/>
        <v>2.9334115576415371E-4</v>
      </c>
      <c r="AA43">
        <f t="shared" si="43"/>
        <v>3.0193236714975844E-4</v>
      </c>
      <c r="AB43">
        <f t="shared" si="43"/>
        <v>2.6997840172786179E-4</v>
      </c>
      <c r="AC43">
        <f t="shared" si="43"/>
        <v>3.0156815440289503E-4</v>
      </c>
      <c r="AD43">
        <f t="shared" si="43"/>
        <v>0</v>
      </c>
      <c r="AE43">
        <f t="shared" si="43"/>
        <v>0</v>
      </c>
      <c r="AF43">
        <f t="shared" si="43"/>
        <v>2.7609055770292659E-4</v>
      </c>
      <c r="AG43">
        <f t="shared" si="43"/>
        <v>2.6253609871357313E-4</v>
      </c>
      <c r="AH43">
        <f t="shared" si="43"/>
        <v>2.3986567522187575E-4</v>
      </c>
      <c r="AI43">
        <f t="shared" si="43"/>
        <v>2.3849272597185786E-4</v>
      </c>
      <c r="AJ43">
        <f t="shared" si="43"/>
        <v>0</v>
      </c>
      <c r="AK43">
        <f t="shared" si="43"/>
        <v>0</v>
      </c>
      <c r="AL43">
        <f t="shared" si="43"/>
        <v>0</v>
      </c>
      <c r="AM43">
        <f t="shared" si="43"/>
        <v>0</v>
      </c>
      <c r="AN43">
        <f t="shared" ref="AN43:BI43" si="44">AN42/AN$107</f>
        <v>0</v>
      </c>
      <c r="AO43">
        <f t="shared" si="44"/>
        <v>0</v>
      </c>
      <c r="AP43">
        <f t="shared" si="44"/>
        <v>0</v>
      </c>
      <c r="AQ43">
        <f t="shared" si="44"/>
        <v>0</v>
      </c>
      <c r="AR43">
        <f t="shared" si="44"/>
        <v>0</v>
      </c>
      <c r="AS43">
        <f t="shared" si="44"/>
        <v>0</v>
      </c>
      <c r="AT43">
        <f t="shared" si="44"/>
        <v>0</v>
      </c>
      <c r="AU43">
        <f t="shared" si="44"/>
        <v>0</v>
      </c>
      <c r="AV43">
        <f t="shared" si="44"/>
        <v>0</v>
      </c>
      <c r="AW43">
        <f t="shared" si="44"/>
        <v>0</v>
      </c>
      <c r="AX43">
        <f t="shared" si="44"/>
        <v>0</v>
      </c>
      <c r="AY43">
        <f t="shared" si="44"/>
        <v>0</v>
      </c>
      <c r="AZ43">
        <f t="shared" si="44"/>
        <v>0</v>
      </c>
      <c r="BA43">
        <f t="shared" si="44"/>
        <v>0</v>
      </c>
      <c r="BB43">
        <f t="shared" si="44"/>
        <v>0</v>
      </c>
      <c r="BC43">
        <f t="shared" si="44"/>
        <v>0</v>
      </c>
      <c r="BD43">
        <f t="shared" si="44"/>
        <v>0</v>
      </c>
      <c r="BE43">
        <f t="shared" si="44"/>
        <v>0</v>
      </c>
      <c r="BF43">
        <f t="shared" si="44"/>
        <v>0</v>
      </c>
      <c r="BG43">
        <f t="shared" si="44"/>
        <v>0</v>
      </c>
      <c r="BH43">
        <f t="shared" si="44"/>
        <v>0</v>
      </c>
      <c r="BI43">
        <f t="shared" si="44"/>
        <v>0</v>
      </c>
      <c r="BO43">
        <f t="shared" si="3"/>
        <v>1.1061946902654867E-3</v>
      </c>
    </row>
    <row r="44" spans="1:67">
      <c r="A44" t="s">
        <v>7</v>
      </c>
      <c r="B44" t="s">
        <v>8</v>
      </c>
      <c r="C44" t="s">
        <v>33</v>
      </c>
      <c r="D44" t="s">
        <v>34</v>
      </c>
      <c r="F44" t="str">
        <f t="shared" si="34"/>
        <v>Non-specified (energy)BiogasesE.ktoe</v>
      </c>
      <c r="G44" t="s">
        <v>11</v>
      </c>
      <c r="BE44">
        <v>-4</v>
      </c>
      <c r="BF44">
        <v>-19</v>
      </c>
      <c r="BG44">
        <v>-22</v>
      </c>
      <c r="BH44">
        <v>-22</v>
      </c>
      <c r="BI44">
        <v>-14</v>
      </c>
      <c r="BO44">
        <f t="shared" si="3"/>
        <v>-4</v>
      </c>
    </row>
    <row r="45" spans="1:67">
      <c r="A45" t="s">
        <v>7</v>
      </c>
      <c r="B45" t="s">
        <v>8</v>
      </c>
      <c r="C45" t="s">
        <v>33</v>
      </c>
      <c r="D45" t="s">
        <v>34</v>
      </c>
      <c r="F45" t="str">
        <f t="shared" si="34"/>
        <v>Non-specified (energy)BiogasesC</v>
      </c>
      <c r="G45" t="s">
        <v>12</v>
      </c>
      <c r="H45">
        <f t="shared" ref="H45:AM45" si="45">H44/H$107</f>
        <v>0</v>
      </c>
      <c r="I45">
        <f t="shared" si="45"/>
        <v>0</v>
      </c>
      <c r="J45">
        <f t="shared" si="45"/>
        <v>0</v>
      </c>
      <c r="K45">
        <f t="shared" si="45"/>
        <v>0</v>
      </c>
      <c r="L45">
        <f t="shared" si="45"/>
        <v>0</v>
      </c>
      <c r="M45">
        <f t="shared" si="45"/>
        <v>0</v>
      </c>
      <c r="N45">
        <f t="shared" si="45"/>
        <v>0</v>
      </c>
      <c r="O45">
        <f t="shared" si="45"/>
        <v>0</v>
      </c>
      <c r="P45">
        <f t="shared" si="45"/>
        <v>0</v>
      </c>
      <c r="Q45">
        <f t="shared" si="45"/>
        <v>0</v>
      </c>
      <c r="R45">
        <f t="shared" si="45"/>
        <v>0</v>
      </c>
      <c r="S45">
        <f t="shared" si="45"/>
        <v>0</v>
      </c>
      <c r="T45">
        <f t="shared" si="45"/>
        <v>0</v>
      </c>
      <c r="U45">
        <f t="shared" si="45"/>
        <v>0</v>
      </c>
      <c r="V45">
        <f t="shared" si="45"/>
        <v>0</v>
      </c>
      <c r="W45">
        <f t="shared" si="45"/>
        <v>0</v>
      </c>
      <c r="X45">
        <f t="shared" si="45"/>
        <v>0</v>
      </c>
      <c r="Y45">
        <f t="shared" si="45"/>
        <v>0</v>
      </c>
      <c r="Z45">
        <f t="shared" si="45"/>
        <v>0</v>
      </c>
      <c r="AA45">
        <f t="shared" si="45"/>
        <v>0</v>
      </c>
      <c r="AB45">
        <f t="shared" si="45"/>
        <v>0</v>
      </c>
      <c r="AC45">
        <f t="shared" si="45"/>
        <v>0</v>
      </c>
      <c r="AD45">
        <f t="shared" si="45"/>
        <v>0</v>
      </c>
      <c r="AE45">
        <f t="shared" si="45"/>
        <v>0</v>
      </c>
      <c r="AF45">
        <f t="shared" si="45"/>
        <v>0</v>
      </c>
      <c r="AG45">
        <f t="shared" si="45"/>
        <v>0</v>
      </c>
      <c r="AH45">
        <f t="shared" si="45"/>
        <v>0</v>
      </c>
      <c r="AI45">
        <f t="shared" si="45"/>
        <v>0</v>
      </c>
      <c r="AJ45">
        <f t="shared" si="45"/>
        <v>0</v>
      </c>
      <c r="AK45">
        <f t="shared" si="45"/>
        <v>0</v>
      </c>
      <c r="AL45">
        <f t="shared" si="45"/>
        <v>0</v>
      </c>
      <c r="AM45">
        <f t="shared" si="45"/>
        <v>0</v>
      </c>
      <c r="AN45">
        <f t="shared" ref="AN45:BI45" si="46">AN44/AN$107</f>
        <v>0</v>
      </c>
      <c r="AO45">
        <f t="shared" si="46"/>
        <v>0</v>
      </c>
      <c r="AP45">
        <f t="shared" si="46"/>
        <v>0</v>
      </c>
      <c r="AQ45">
        <f t="shared" si="46"/>
        <v>0</v>
      </c>
      <c r="AR45">
        <f t="shared" si="46"/>
        <v>0</v>
      </c>
      <c r="AS45">
        <f t="shared" si="46"/>
        <v>0</v>
      </c>
      <c r="AT45">
        <f t="shared" si="46"/>
        <v>0</v>
      </c>
      <c r="AU45">
        <f t="shared" si="46"/>
        <v>0</v>
      </c>
      <c r="AV45">
        <f t="shared" si="46"/>
        <v>0</v>
      </c>
      <c r="AW45">
        <f t="shared" si="46"/>
        <v>0</v>
      </c>
      <c r="AX45">
        <f t="shared" si="46"/>
        <v>0</v>
      </c>
      <c r="AY45">
        <f t="shared" si="46"/>
        <v>0</v>
      </c>
      <c r="AZ45">
        <f t="shared" si="46"/>
        <v>0</v>
      </c>
      <c r="BA45">
        <f t="shared" si="46"/>
        <v>0</v>
      </c>
      <c r="BB45">
        <f t="shared" si="46"/>
        <v>0</v>
      </c>
      <c r="BC45">
        <f t="shared" si="46"/>
        <v>0</v>
      </c>
      <c r="BD45">
        <f t="shared" si="46"/>
        <v>0</v>
      </c>
      <c r="BE45">
        <f t="shared" si="46"/>
        <v>5.0435001891312571E-4</v>
      </c>
      <c r="BF45">
        <f t="shared" si="46"/>
        <v>2.3842389258376209E-3</v>
      </c>
      <c r="BG45">
        <f t="shared" si="46"/>
        <v>2.8996968498747858E-3</v>
      </c>
      <c r="BH45">
        <f t="shared" si="46"/>
        <v>2.4647098364328928E-3</v>
      </c>
      <c r="BI45">
        <f t="shared" si="46"/>
        <v>1.6158818097876269E-3</v>
      </c>
      <c r="BO45">
        <f t="shared" si="3"/>
        <v>2.8996968498747858E-3</v>
      </c>
    </row>
    <row r="46" spans="1:67">
      <c r="A46" t="s">
        <v>7</v>
      </c>
      <c r="B46" t="s">
        <v>8</v>
      </c>
      <c r="C46" t="s">
        <v>33</v>
      </c>
      <c r="D46" t="s">
        <v>17</v>
      </c>
      <c r="F46" t="str">
        <f t="shared" si="34"/>
        <v>Non-specified (energy)ElectricityE.ktoe</v>
      </c>
      <c r="G46" t="s">
        <v>11</v>
      </c>
      <c r="AQ46">
        <v>-51</v>
      </c>
      <c r="AR46">
        <v>-30</v>
      </c>
      <c r="AS46">
        <v>-41</v>
      </c>
      <c r="AT46">
        <v>-50</v>
      </c>
      <c r="AU46">
        <v>-48</v>
      </c>
      <c r="AV46">
        <v>-58</v>
      </c>
      <c r="AW46">
        <v>-46</v>
      </c>
      <c r="AX46">
        <v>-103</v>
      </c>
      <c r="AY46">
        <v>-116</v>
      </c>
      <c r="AZ46">
        <v>-126</v>
      </c>
      <c r="BA46">
        <v>-113</v>
      </c>
      <c r="BB46">
        <v>-341</v>
      </c>
      <c r="BC46">
        <v>-241</v>
      </c>
      <c r="BD46">
        <v>-157</v>
      </c>
      <c r="BE46">
        <v>-340</v>
      </c>
      <c r="BF46">
        <v>-131</v>
      </c>
      <c r="BG46">
        <v>-144</v>
      </c>
      <c r="BH46">
        <v>-142</v>
      </c>
      <c r="BI46">
        <v>-137</v>
      </c>
      <c r="BO46">
        <f t="shared" si="3"/>
        <v>-30</v>
      </c>
    </row>
    <row r="47" spans="1:67">
      <c r="A47" t="s">
        <v>7</v>
      </c>
      <c r="B47" t="s">
        <v>8</v>
      </c>
      <c r="C47" t="s">
        <v>33</v>
      </c>
      <c r="D47" t="s">
        <v>17</v>
      </c>
      <c r="F47" t="str">
        <f t="shared" si="34"/>
        <v>Non-specified (energy)ElectricityC</v>
      </c>
      <c r="G47" t="s">
        <v>12</v>
      </c>
      <c r="H47">
        <f t="shared" ref="H47:AM47" si="47">H46/H$107</f>
        <v>0</v>
      </c>
      <c r="I47">
        <f t="shared" si="47"/>
        <v>0</v>
      </c>
      <c r="J47">
        <f t="shared" si="47"/>
        <v>0</v>
      </c>
      <c r="K47">
        <f t="shared" si="47"/>
        <v>0</v>
      </c>
      <c r="L47">
        <f t="shared" si="47"/>
        <v>0</v>
      </c>
      <c r="M47">
        <f t="shared" si="47"/>
        <v>0</v>
      </c>
      <c r="N47">
        <f t="shared" si="47"/>
        <v>0</v>
      </c>
      <c r="O47">
        <f t="shared" si="47"/>
        <v>0</v>
      </c>
      <c r="P47">
        <f t="shared" si="47"/>
        <v>0</v>
      </c>
      <c r="Q47">
        <f t="shared" si="47"/>
        <v>0</v>
      </c>
      <c r="R47">
        <f t="shared" si="47"/>
        <v>0</v>
      </c>
      <c r="S47">
        <f t="shared" si="47"/>
        <v>0</v>
      </c>
      <c r="T47">
        <f t="shared" si="47"/>
        <v>0</v>
      </c>
      <c r="U47">
        <f t="shared" si="47"/>
        <v>0</v>
      </c>
      <c r="V47">
        <f t="shared" si="47"/>
        <v>0</v>
      </c>
      <c r="W47">
        <f t="shared" si="47"/>
        <v>0</v>
      </c>
      <c r="X47">
        <f t="shared" si="47"/>
        <v>0</v>
      </c>
      <c r="Y47">
        <f t="shared" si="47"/>
        <v>0</v>
      </c>
      <c r="Z47">
        <f t="shared" si="47"/>
        <v>0</v>
      </c>
      <c r="AA47">
        <f t="shared" si="47"/>
        <v>0</v>
      </c>
      <c r="AB47">
        <f t="shared" si="47"/>
        <v>0</v>
      </c>
      <c r="AC47">
        <f t="shared" si="47"/>
        <v>0</v>
      </c>
      <c r="AD47">
        <f t="shared" si="47"/>
        <v>0</v>
      </c>
      <c r="AE47">
        <f t="shared" si="47"/>
        <v>0</v>
      </c>
      <c r="AF47">
        <f t="shared" si="47"/>
        <v>0</v>
      </c>
      <c r="AG47">
        <f t="shared" si="47"/>
        <v>0</v>
      </c>
      <c r="AH47">
        <f t="shared" si="47"/>
        <v>0</v>
      </c>
      <c r="AI47">
        <f t="shared" si="47"/>
        <v>0</v>
      </c>
      <c r="AJ47">
        <f t="shared" si="47"/>
        <v>0</v>
      </c>
      <c r="AK47">
        <f t="shared" si="47"/>
        <v>0</v>
      </c>
      <c r="AL47">
        <f t="shared" si="47"/>
        <v>0</v>
      </c>
      <c r="AM47">
        <f t="shared" si="47"/>
        <v>0</v>
      </c>
      <c r="AN47">
        <f t="shared" ref="AN47:BI47" si="48">AN46/AN$107</f>
        <v>0</v>
      </c>
      <c r="AO47">
        <f t="shared" si="48"/>
        <v>0</v>
      </c>
      <c r="AP47">
        <f t="shared" si="48"/>
        <v>0</v>
      </c>
      <c r="AQ47">
        <f t="shared" si="48"/>
        <v>9.5060577819198501E-3</v>
      </c>
      <c r="AR47">
        <f t="shared" si="48"/>
        <v>5.4054054054054057E-3</v>
      </c>
      <c r="AS47">
        <f t="shared" si="48"/>
        <v>7.1653268088081087E-3</v>
      </c>
      <c r="AT47">
        <f t="shared" si="48"/>
        <v>8.775008775008775E-3</v>
      </c>
      <c r="AU47">
        <f t="shared" si="48"/>
        <v>8.2290416595234006E-3</v>
      </c>
      <c r="AV47">
        <f t="shared" si="48"/>
        <v>9.517558254020347E-3</v>
      </c>
      <c r="AW47">
        <f t="shared" si="48"/>
        <v>7.7821011673151752E-3</v>
      </c>
      <c r="AX47">
        <f t="shared" si="48"/>
        <v>1.7673301304049416E-2</v>
      </c>
      <c r="AY47">
        <f t="shared" si="48"/>
        <v>1.9075809899687553E-2</v>
      </c>
      <c r="AZ47">
        <f t="shared" si="48"/>
        <v>1.9883225501025722E-2</v>
      </c>
      <c r="BA47">
        <f t="shared" si="48"/>
        <v>1.7100484261501212E-2</v>
      </c>
      <c r="BB47">
        <f t="shared" si="48"/>
        <v>3.9678845706306726E-2</v>
      </c>
      <c r="BC47">
        <f t="shared" si="48"/>
        <v>2.8697308883067398E-2</v>
      </c>
      <c r="BD47">
        <f t="shared" si="48"/>
        <v>1.9308818103554299E-2</v>
      </c>
      <c r="BE47">
        <f t="shared" si="48"/>
        <v>4.2869751607615685E-2</v>
      </c>
      <c r="BF47">
        <f t="shared" si="48"/>
        <v>1.6438699962354121E-2</v>
      </c>
      <c r="BG47">
        <f t="shared" si="48"/>
        <v>1.8979833926453145E-2</v>
      </c>
      <c r="BH47">
        <f t="shared" si="48"/>
        <v>1.5908581671521399E-2</v>
      </c>
      <c r="BI47">
        <f t="shared" si="48"/>
        <v>1.5812557710064637E-2</v>
      </c>
      <c r="BO47">
        <f t="shared" si="3"/>
        <v>4.2869751607615685E-2</v>
      </c>
    </row>
    <row r="48" spans="1:67">
      <c r="A48" t="s">
        <v>7</v>
      </c>
      <c r="B48" t="s">
        <v>8</v>
      </c>
      <c r="C48" t="s">
        <v>33</v>
      </c>
      <c r="D48" t="s">
        <v>21</v>
      </c>
      <c r="F48" t="str">
        <f t="shared" si="34"/>
        <v>Non-specified (energy)Natural gasE.ktoe</v>
      </c>
      <c r="G48" t="s">
        <v>11</v>
      </c>
      <c r="BB48">
        <v>-1720</v>
      </c>
      <c r="BC48">
        <v>-1781</v>
      </c>
      <c r="BD48">
        <v>-1661</v>
      </c>
      <c r="BE48">
        <v>-1399</v>
      </c>
      <c r="BF48">
        <v>-1523</v>
      </c>
      <c r="BG48">
        <v>-627</v>
      </c>
      <c r="BH48">
        <v>-534</v>
      </c>
      <c r="BI48">
        <v>-496</v>
      </c>
      <c r="BO48">
        <f t="shared" si="3"/>
        <v>-496</v>
      </c>
    </row>
    <row r="49" spans="1:67">
      <c r="A49" t="s">
        <v>7</v>
      </c>
      <c r="B49" t="s">
        <v>8</v>
      </c>
      <c r="C49" t="s">
        <v>33</v>
      </c>
      <c r="D49" t="s">
        <v>21</v>
      </c>
      <c r="F49" t="str">
        <f t="shared" si="34"/>
        <v>Non-specified (energy)Natural gasC</v>
      </c>
      <c r="G49" t="s">
        <v>12</v>
      </c>
      <c r="H49">
        <f t="shared" ref="H49:AM49" si="49">H48/H$107</f>
        <v>0</v>
      </c>
      <c r="I49">
        <f t="shared" si="49"/>
        <v>0</v>
      </c>
      <c r="J49">
        <f t="shared" si="49"/>
        <v>0</v>
      </c>
      <c r="K49">
        <f t="shared" si="49"/>
        <v>0</v>
      </c>
      <c r="L49">
        <f t="shared" si="49"/>
        <v>0</v>
      </c>
      <c r="M49">
        <f t="shared" si="49"/>
        <v>0</v>
      </c>
      <c r="N49">
        <f t="shared" si="49"/>
        <v>0</v>
      </c>
      <c r="O49">
        <f t="shared" si="49"/>
        <v>0</v>
      </c>
      <c r="P49">
        <f t="shared" si="49"/>
        <v>0</v>
      </c>
      <c r="Q49">
        <f t="shared" si="49"/>
        <v>0</v>
      </c>
      <c r="R49">
        <f t="shared" si="49"/>
        <v>0</v>
      </c>
      <c r="S49">
        <f t="shared" si="49"/>
        <v>0</v>
      </c>
      <c r="T49">
        <f t="shared" si="49"/>
        <v>0</v>
      </c>
      <c r="U49">
        <f t="shared" si="49"/>
        <v>0</v>
      </c>
      <c r="V49">
        <f t="shared" si="49"/>
        <v>0</v>
      </c>
      <c r="W49">
        <f t="shared" si="49"/>
        <v>0</v>
      </c>
      <c r="X49">
        <f t="shared" si="49"/>
        <v>0</v>
      </c>
      <c r="Y49">
        <f t="shared" si="49"/>
        <v>0</v>
      </c>
      <c r="Z49">
        <f t="shared" si="49"/>
        <v>0</v>
      </c>
      <c r="AA49">
        <f t="shared" si="49"/>
        <v>0</v>
      </c>
      <c r="AB49">
        <f t="shared" si="49"/>
        <v>0</v>
      </c>
      <c r="AC49">
        <f t="shared" si="49"/>
        <v>0</v>
      </c>
      <c r="AD49">
        <f t="shared" si="49"/>
        <v>0</v>
      </c>
      <c r="AE49">
        <f t="shared" si="49"/>
        <v>0</v>
      </c>
      <c r="AF49">
        <f t="shared" si="49"/>
        <v>0</v>
      </c>
      <c r="AG49">
        <f t="shared" si="49"/>
        <v>0</v>
      </c>
      <c r="AH49">
        <f t="shared" si="49"/>
        <v>0</v>
      </c>
      <c r="AI49">
        <f t="shared" si="49"/>
        <v>0</v>
      </c>
      <c r="AJ49">
        <f t="shared" si="49"/>
        <v>0</v>
      </c>
      <c r="AK49">
        <f t="shared" si="49"/>
        <v>0</v>
      </c>
      <c r="AL49">
        <f t="shared" si="49"/>
        <v>0</v>
      </c>
      <c r="AM49">
        <f t="shared" si="49"/>
        <v>0</v>
      </c>
      <c r="AN49">
        <f t="shared" ref="AN49:BI49" si="50">AN48/AN$107</f>
        <v>0</v>
      </c>
      <c r="AO49">
        <f t="shared" si="50"/>
        <v>0</v>
      </c>
      <c r="AP49">
        <f t="shared" si="50"/>
        <v>0</v>
      </c>
      <c r="AQ49">
        <f t="shared" si="50"/>
        <v>0</v>
      </c>
      <c r="AR49">
        <f t="shared" si="50"/>
        <v>0</v>
      </c>
      <c r="AS49">
        <f t="shared" si="50"/>
        <v>0</v>
      </c>
      <c r="AT49">
        <f t="shared" si="50"/>
        <v>0</v>
      </c>
      <c r="AU49">
        <f t="shared" si="50"/>
        <v>0</v>
      </c>
      <c r="AV49">
        <f t="shared" si="50"/>
        <v>0</v>
      </c>
      <c r="AW49">
        <f t="shared" si="50"/>
        <v>0</v>
      </c>
      <c r="AX49">
        <f t="shared" si="50"/>
        <v>0</v>
      </c>
      <c r="AY49">
        <f t="shared" si="50"/>
        <v>0</v>
      </c>
      <c r="AZ49">
        <f t="shared" si="50"/>
        <v>0</v>
      </c>
      <c r="BA49">
        <f t="shared" si="50"/>
        <v>0</v>
      </c>
      <c r="BB49">
        <f t="shared" si="50"/>
        <v>0.20013963230160578</v>
      </c>
      <c r="BC49">
        <f t="shared" si="50"/>
        <v>0.21207430340557276</v>
      </c>
      <c r="BD49">
        <f t="shared" si="50"/>
        <v>0.20427991636945025</v>
      </c>
      <c r="BE49">
        <f t="shared" si="50"/>
        <v>0.17639641911486573</v>
      </c>
      <c r="BF49">
        <f t="shared" si="50"/>
        <v>0.19111557284477348</v>
      </c>
      <c r="BG49">
        <f t="shared" si="50"/>
        <v>8.2641360221431398E-2</v>
      </c>
      <c r="BH49">
        <f t="shared" si="50"/>
        <v>5.9825229666143849E-2</v>
      </c>
      <c r="BI49">
        <f t="shared" si="50"/>
        <v>5.7248384118190214E-2</v>
      </c>
      <c r="BO49">
        <f t="shared" si="3"/>
        <v>0.21207430340557276</v>
      </c>
    </row>
    <row r="50" spans="1:67">
      <c r="A50" t="s">
        <v>7</v>
      </c>
      <c r="B50" t="s">
        <v>8</v>
      </c>
      <c r="C50" t="s">
        <v>33</v>
      </c>
      <c r="D50" t="s">
        <v>22</v>
      </c>
      <c r="F50" t="str">
        <f t="shared" si="34"/>
        <v>Non-specified (energy)Other bituminous coalE.ktoe</v>
      </c>
      <c r="G50" t="s">
        <v>11</v>
      </c>
      <c r="AV50">
        <v>-36</v>
      </c>
      <c r="AW50">
        <v>-38</v>
      </c>
      <c r="AX50">
        <v>-34</v>
      </c>
      <c r="AY50">
        <v>-33</v>
      </c>
      <c r="AZ50">
        <v>-37</v>
      </c>
      <c r="BO50">
        <f t="shared" si="3"/>
        <v>-33</v>
      </c>
    </row>
    <row r="51" spans="1:67">
      <c r="A51" t="s">
        <v>7</v>
      </c>
      <c r="B51" t="s">
        <v>8</v>
      </c>
      <c r="C51" t="s">
        <v>33</v>
      </c>
      <c r="D51" t="s">
        <v>22</v>
      </c>
      <c r="F51" t="str">
        <f t="shared" si="34"/>
        <v>Non-specified (energy)Other bituminous coalC</v>
      </c>
      <c r="G51" t="s">
        <v>12</v>
      </c>
      <c r="H51">
        <f t="shared" ref="H51:AM51" si="51">H50/H$107</f>
        <v>0</v>
      </c>
      <c r="I51">
        <f t="shared" si="51"/>
        <v>0</v>
      </c>
      <c r="J51">
        <f t="shared" si="51"/>
        <v>0</v>
      </c>
      <c r="K51">
        <f t="shared" si="51"/>
        <v>0</v>
      </c>
      <c r="L51">
        <f t="shared" si="51"/>
        <v>0</v>
      </c>
      <c r="M51">
        <f t="shared" si="51"/>
        <v>0</v>
      </c>
      <c r="N51">
        <f t="shared" si="51"/>
        <v>0</v>
      </c>
      <c r="O51">
        <f t="shared" si="51"/>
        <v>0</v>
      </c>
      <c r="P51">
        <f t="shared" si="51"/>
        <v>0</v>
      </c>
      <c r="Q51">
        <f t="shared" si="51"/>
        <v>0</v>
      </c>
      <c r="R51">
        <f t="shared" si="51"/>
        <v>0</v>
      </c>
      <c r="S51">
        <f t="shared" si="51"/>
        <v>0</v>
      </c>
      <c r="T51">
        <f t="shared" si="51"/>
        <v>0</v>
      </c>
      <c r="U51">
        <f t="shared" si="51"/>
        <v>0</v>
      </c>
      <c r="V51">
        <f t="shared" si="51"/>
        <v>0</v>
      </c>
      <c r="W51">
        <f t="shared" si="51"/>
        <v>0</v>
      </c>
      <c r="X51">
        <f t="shared" si="51"/>
        <v>0</v>
      </c>
      <c r="Y51">
        <f t="shared" si="51"/>
        <v>0</v>
      </c>
      <c r="Z51">
        <f t="shared" si="51"/>
        <v>0</v>
      </c>
      <c r="AA51">
        <f t="shared" si="51"/>
        <v>0</v>
      </c>
      <c r="AB51">
        <f t="shared" si="51"/>
        <v>0</v>
      </c>
      <c r="AC51">
        <f t="shared" si="51"/>
        <v>0</v>
      </c>
      <c r="AD51">
        <f t="shared" si="51"/>
        <v>0</v>
      </c>
      <c r="AE51">
        <f t="shared" si="51"/>
        <v>0</v>
      </c>
      <c r="AF51">
        <f t="shared" si="51"/>
        <v>0</v>
      </c>
      <c r="AG51">
        <f t="shared" si="51"/>
        <v>0</v>
      </c>
      <c r="AH51">
        <f t="shared" si="51"/>
        <v>0</v>
      </c>
      <c r="AI51">
        <f t="shared" si="51"/>
        <v>0</v>
      </c>
      <c r="AJ51">
        <f t="shared" si="51"/>
        <v>0</v>
      </c>
      <c r="AK51">
        <f t="shared" si="51"/>
        <v>0</v>
      </c>
      <c r="AL51">
        <f t="shared" si="51"/>
        <v>0</v>
      </c>
      <c r="AM51">
        <f t="shared" si="51"/>
        <v>0</v>
      </c>
      <c r="AN51">
        <f t="shared" ref="AN51:BI51" si="52">AN50/AN$107</f>
        <v>0</v>
      </c>
      <c r="AO51">
        <f t="shared" si="52"/>
        <v>0</v>
      </c>
      <c r="AP51">
        <f t="shared" si="52"/>
        <v>0</v>
      </c>
      <c r="AQ51">
        <f t="shared" si="52"/>
        <v>0</v>
      </c>
      <c r="AR51">
        <f t="shared" si="52"/>
        <v>0</v>
      </c>
      <c r="AS51">
        <f t="shared" si="52"/>
        <v>0</v>
      </c>
      <c r="AT51">
        <f t="shared" si="52"/>
        <v>0</v>
      </c>
      <c r="AU51">
        <f t="shared" si="52"/>
        <v>0</v>
      </c>
      <c r="AV51">
        <f t="shared" si="52"/>
        <v>5.9074499507712503E-3</v>
      </c>
      <c r="AW51">
        <f t="shared" si="52"/>
        <v>6.4286922686516666E-3</v>
      </c>
      <c r="AX51">
        <f t="shared" si="52"/>
        <v>5.8339052848318459E-3</v>
      </c>
      <c r="AY51">
        <f t="shared" si="52"/>
        <v>5.4267390231869756E-3</v>
      </c>
      <c r="AZ51">
        <f t="shared" si="52"/>
        <v>5.8387249487139026E-3</v>
      </c>
      <c r="BA51">
        <f t="shared" si="52"/>
        <v>0</v>
      </c>
      <c r="BB51">
        <f t="shared" si="52"/>
        <v>0</v>
      </c>
      <c r="BC51">
        <f t="shared" si="52"/>
        <v>0</v>
      </c>
      <c r="BD51">
        <f t="shared" si="52"/>
        <v>0</v>
      </c>
      <c r="BE51">
        <f t="shared" si="52"/>
        <v>0</v>
      </c>
      <c r="BF51">
        <f t="shared" si="52"/>
        <v>0</v>
      </c>
      <c r="BG51">
        <f t="shared" si="52"/>
        <v>0</v>
      </c>
      <c r="BH51">
        <f t="shared" si="52"/>
        <v>0</v>
      </c>
      <c r="BI51">
        <f t="shared" si="52"/>
        <v>0</v>
      </c>
      <c r="BO51">
        <f t="shared" si="3"/>
        <v>6.4286922686516666E-3</v>
      </c>
    </row>
    <row r="52" spans="1:67">
      <c r="A52" t="s">
        <v>7</v>
      </c>
      <c r="B52" t="s">
        <v>8</v>
      </c>
      <c r="C52" t="s">
        <v>33</v>
      </c>
      <c r="D52" t="s">
        <v>35</v>
      </c>
      <c r="F52" t="str">
        <f t="shared" si="34"/>
        <v>Non-specified (energy)Other oil productsE.ktoe</v>
      </c>
      <c r="G52" t="s">
        <v>11</v>
      </c>
      <c r="AG52">
        <v>-105</v>
      </c>
      <c r="AH52">
        <v>-143</v>
      </c>
      <c r="AI52">
        <v>-119</v>
      </c>
      <c r="AJ52">
        <v>-143</v>
      </c>
      <c r="AK52">
        <v>-143</v>
      </c>
      <c r="AL52">
        <v>-115</v>
      </c>
      <c r="AM52">
        <v>-115</v>
      </c>
      <c r="AN52">
        <v>-124</v>
      </c>
      <c r="AO52">
        <v>-76</v>
      </c>
      <c r="AP52">
        <v>-81</v>
      </c>
      <c r="AQ52">
        <v>-115</v>
      </c>
      <c r="AR52">
        <v>-96</v>
      </c>
      <c r="AS52">
        <v>-57</v>
      </c>
      <c r="AT52">
        <v>-57</v>
      </c>
      <c r="AU52">
        <v>-53</v>
      </c>
      <c r="AV52">
        <v>-72</v>
      </c>
      <c r="AW52">
        <v>-98</v>
      </c>
      <c r="AX52">
        <v>-89</v>
      </c>
      <c r="AY52">
        <v>-201</v>
      </c>
      <c r="AZ52">
        <v>-268</v>
      </c>
      <c r="BA52">
        <v>-167</v>
      </c>
      <c r="BB52">
        <v>-207</v>
      </c>
      <c r="BC52">
        <v>-173</v>
      </c>
      <c r="BD52">
        <v>-55</v>
      </c>
      <c r="BE52">
        <v>-17</v>
      </c>
      <c r="BF52">
        <v>-17</v>
      </c>
      <c r="BG52">
        <v>-19</v>
      </c>
      <c r="BH52">
        <v>-17</v>
      </c>
      <c r="BO52">
        <f t="shared" si="3"/>
        <v>-17</v>
      </c>
    </row>
    <row r="53" spans="1:67">
      <c r="A53" t="s">
        <v>7</v>
      </c>
      <c r="B53" t="s">
        <v>8</v>
      </c>
      <c r="C53" t="s">
        <v>33</v>
      </c>
      <c r="D53" t="s">
        <v>35</v>
      </c>
      <c r="F53" t="str">
        <f t="shared" si="34"/>
        <v>Non-specified (energy)Other oil productsC</v>
      </c>
      <c r="G53" t="s">
        <v>12</v>
      </c>
      <c r="H53">
        <f t="shared" ref="H53:AM53" si="53">H52/H$107</f>
        <v>0</v>
      </c>
      <c r="I53">
        <f t="shared" si="53"/>
        <v>0</v>
      </c>
      <c r="J53">
        <f t="shared" si="53"/>
        <v>0</v>
      </c>
      <c r="K53">
        <f t="shared" si="53"/>
        <v>0</v>
      </c>
      <c r="L53">
        <f t="shared" si="53"/>
        <v>0</v>
      </c>
      <c r="M53">
        <f t="shared" si="53"/>
        <v>0</v>
      </c>
      <c r="N53">
        <f t="shared" si="53"/>
        <v>0</v>
      </c>
      <c r="O53">
        <f t="shared" si="53"/>
        <v>0</v>
      </c>
      <c r="P53">
        <f t="shared" si="53"/>
        <v>0</v>
      </c>
      <c r="Q53">
        <f t="shared" si="53"/>
        <v>0</v>
      </c>
      <c r="R53">
        <f t="shared" si="53"/>
        <v>0</v>
      </c>
      <c r="S53">
        <f t="shared" si="53"/>
        <v>0</v>
      </c>
      <c r="T53">
        <f t="shared" si="53"/>
        <v>0</v>
      </c>
      <c r="U53">
        <f t="shared" si="53"/>
        <v>0</v>
      </c>
      <c r="V53">
        <f t="shared" si="53"/>
        <v>0</v>
      </c>
      <c r="W53">
        <f t="shared" si="53"/>
        <v>0</v>
      </c>
      <c r="X53">
        <f t="shared" si="53"/>
        <v>0</v>
      </c>
      <c r="Y53">
        <f t="shared" si="53"/>
        <v>0</v>
      </c>
      <c r="Z53">
        <f t="shared" si="53"/>
        <v>0</v>
      </c>
      <c r="AA53">
        <f t="shared" si="53"/>
        <v>0</v>
      </c>
      <c r="AB53">
        <f t="shared" si="53"/>
        <v>0</v>
      </c>
      <c r="AC53">
        <f t="shared" si="53"/>
        <v>0</v>
      </c>
      <c r="AD53">
        <f t="shared" si="53"/>
        <v>0</v>
      </c>
      <c r="AE53">
        <f t="shared" si="53"/>
        <v>0</v>
      </c>
      <c r="AF53">
        <f t="shared" si="53"/>
        <v>0</v>
      </c>
      <c r="AG53">
        <f t="shared" si="53"/>
        <v>2.7566290364925177E-2</v>
      </c>
      <c r="AH53">
        <f t="shared" si="53"/>
        <v>3.430079155672823E-2</v>
      </c>
      <c r="AI53">
        <f t="shared" si="53"/>
        <v>2.8380634390651086E-2</v>
      </c>
      <c r="AJ53">
        <f t="shared" si="53"/>
        <v>3.1134334857391682E-2</v>
      </c>
      <c r="AK53">
        <f t="shared" si="53"/>
        <v>2.9979035639412999E-2</v>
      </c>
      <c r="AL53">
        <f t="shared" si="53"/>
        <v>2.372112211221122E-2</v>
      </c>
      <c r="AM53">
        <f t="shared" si="53"/>
        <v>2.2758757173956066E-2</v>
      </c>
      <c r="AN53">
        <f t="shared" ref="AN53:BI53" si="54">AN52/AN$107</f>
        <v>2.3360964581763375E-2</v>
      </c>
      <c r="AO53">
        <f t="shared" si="54"/>
        <v>1.5264109258887326E-2</v>
      </c>
      <c r="AP53">
        <f t="shared" si="54"/>
        <v>1.5792552154416065E-2</v>
      </c>
      <c r="AQ53">
        <f t="shared" si="54"/>
        <v>2.1435228331780055E-2</v>
      </c>
      <c r="AR53">
        <f t="shared" si="54"/>
        <v>1.7297297297297298E-2</v>
      </c>
      <c r="AS53">
        <f t="shared" si="54"/>
        <v>9.9615519049283466E-3</v>
      </c>
      <c r="AT53">
        <f t="shared" si="54"/>
        <v>1.0003510003510003E-2</v>
      </c>
      <c r="AU53">
        <f t="shared" si="54"/>
        <v>9.0862334990570882E-3</v>
      </c>
      <c r="AV53">
        <f t="shared" si="54"/>
        <v>1.1814899901542501E-2</v>
      </c>
      <c r="AW53">
        <f t="shared" si="54"/>
        <v>1.6579259008627983E-2</v>
      </c>
      <c r="AX53">
        <f t="shared" si="54"/>
        <v>1.5271105010295128E-2</v>
      </c>
      <c r="AY53">
        <f t="shared" si="54"/>
        <v>3.3053774050320672E-2</v>
      </c>
      <c r="AZ53">
        <f t="shared" si="54"/>
        <v>4.2291305033927723E-2</v>
      </c>
      <c r="BA53">
        <f t="shared" si="54"/>
        <v>2.5272397094430993E-2</v>
      </c>
      <c r="BB53">
        <f t="shared" si="54"/>
        <v>2.408657202699558E-2</v>
      </c>
      <c r="BC53">
        <f t="shared" si="54"/>
        <v>2.0600142891164564E-2</v>
      </c>
      <c r="BD53">
        <f t="shared" si="54"/>
        <v>6.7642356413725249E-3</v>
      </c>
      <c r="BE53">
        <f t="shared" si="54"/>
        <v>2.1434875803807841E-3</v>
      </c>
      <c r="BF53">
        <f t="shared" si="54"/>
        <v>2.1332664073283976E-3</v>
      </c>
      <c r="BG53">
        <f t="shared" si="54"/>
        <v>2.5042836430736785E-3</v>
      </c>
      <c r="BH53">
        <f t="shared" si="54"/>
        <v>1.9045485099708716E-3</v>
      </c>
      <c r="BI53">
        <f t="shared" si="54"/>
        <v>0</v>
      </c>
      <c r="BO53">
        <f t="shared" si="3"/>
        <v>4.2291305033927723E-2</v>
      </c>
    </row>
    <row r="54" spans="1:67">
      <c r="A54" t="s">
        <v>7</v>
      </c>
      <c r="B54" t="s">
        <v>8</v>
      </c>
      <c r="C54" t="s">
        <v>33</v>
      </c>
      <c r="D54" t="s">
        <v>36</v>
      </c>
      <c r="F54" t="str">
        <f t="shared" si="34"/>
        <v>Non-specified (energy)Primary solid biofuelsE.ktoe</v>
      </c>
      <c r="G54" t="s">
        <v>11</v>
      </c>
      <c r="BE54">
        <v>-175</v>
      </c>
      <c r="BF54">
        <v>-137</v>
      </c>
      <c r="BG54">
        <v>-138</v>
      </c>
      <c r="BH54">
        <v>-132</v>
      </c>
      <c r="BI54">
        <v>-240</v>
      </c>
      <c r="BO54">
        <f t="shared" si="3"/>
        <v>-132</v>
      </c>
    </row>
    <row r="55" spans="1:67">
      <c r="A55" t="s">
        <v>7</v>
      </c>
      <c r="B55" t="s">
        <v>8</v>
      </c>
      <c r="C55" t="s">
        <v>33</v>
      </c>
      <c r="D55" t="s">
        <v>36</v>
      </c>
      <c r="F55" t="str">
        <f t="shared" si="34"/>
        <v>Non-specified (energy)Primary solid biofuelsC</v>
      </c>
      <c r="G55" t="s">
        <v>12</v>
      </c>
      <c r="H55">
        <f t="shared" ref="H55:AM55" si="55">H54/H$107</f>
        <v>0</v>
      </c>
      <c r="I55">
        <f t="shared" si="55"/>
        <v>0</v>
      </c>
      <c r="J55">
        <f t="shared" si="55"/>
        <v>0</v>
      </c>
      <c r="K55">
        <f t="shared" si="55"/>
        <v>0</v>
      </c>
      <c r="L55">
        <f t="shared" si="55"/>
        <v>0</v>
      </c>
      <c r="M55">
        <f t="shared" si="55"/>
        <v>0</v>
      </c>
      <c r="N55">
        <f t="shared" si="55"/>
        <v>0</v>
      </c>
      <c r="O55">
        <f t="shared" si="55"/>
        <v>0</v>
      </c>
      <c r="P55">
        <f t="shared" si="55"/>
        <v>0</v>
      </c>
      <c r="Q55">
        <f t="shared" si="55"/>
        <v>0</v>
      </c>
      <c r="R55">
        <f t="shared" si="55"/>
        <v>0</v>
      </c>
      <c r="S55">
        <f t="shared" si="55"/>
        <v>0</v>
      </c>
      <c r="T55">
        <f t="shared" si="55"/>
        <v>0</v>
      </c>
      <c r="U55">
        <f t="shared" si="55"/>
        <v>0</v>
      </c>
      <c r="V55">
        <f t="shared" si="55"/>
        <v>0</v>
      </c>
      <c r="W55">
        <f t="shared" si="55"/>
        <v>0</v>
      </c>
      <c r="X55">
        <f t="shared" si="55"/>
        <v>0</v>
      </c>
      <c r="Y55">
        <f t="shared" si="55"/>
        <v>0</v>
      </c>
      <c r="Z55">
        <f t="shared" si="55"/>
        <v>0</v>
      </c>
      <c r="AA55">
        <f t="shared" si="55"/>
        <v>0</v>
      </c>
      <c r="AB55">
        <f t="shared" si="55"/>
        <v>0</v>
      </c>
      <c r="AC55">
        <f t="shared" si="55"/>
        <v>0</v>
      </c>
      <c r="AD55">
        <f t="shared" si="55"/>
        <v>0</v>
      </c>
      <c r="AE55">
        <f t="shared" si="55"/>
        <v>0</v>
      </c>
      <c r="AF55">
        <f t="shared" si="55"/>
        <v>0</v>
      </c>
      <c r="AG55">
        <f t="shared" si="55"/>
        <v>0</v>
      </c>
      <c r="AH55">
        <f t="shared" si="55"/>
        <v>0</v>
      </c>
      <c r="AI55">
        <f t="shared" si="55"/>
        <v>0</v>
      </c>
      <c r="AJ55">
        <f t="shared" si="55"/>
        <v>0</v>
      </c>
      <c r="AK55">
        <f t="shared" si="55"/>
        <v>0</v>
      </c>
      <c r="AL55">
        <f t="shared" si="55"/>
        <v>0</v>
      </c>
      <c r="AM55">
        <f t="shared" si="55"/>
        <v>0</v>
      </c>
      <c r="AN55">
        <f t="shared" ref="AN55:BI55" si="56">AN54/AN$107</f>
        <v>0</v>
      </c>
      <c r="AO55">
        <f t="shared" si="56"/>
        <v>0</v>
      </c>
      <c r="AP55">
        <f t="shared" si="56"/>
        <v>0</v>
      </c>
      <c r="AQ55">
        <f t="shared" si="56"/>
        <v>0</v>
      </c>
      <c r="AR55">
        <f t="shared" si="56"/>
        <v>0</v>
      </c>
      <c r="AS55">
        <f t="shared" si="56"/>
        <v>0</v>
      </c>
      <c r="AT55">
        <f t="shared" si="56"/>
        <v>0</v>
      </c>
      <c r="AU55">
        <f t="shared" si="56"/>
        <v>0</v>
      </c>
      <c r="AV55">
        <f t="shared" si="56"/>
        <v>0</v>
      </c>
      <c r="AW55">
        <f t="shared" si="56"/>
        <v>0</v>
      </c>
      <c r="AX55">
        <f t="shared" si="56"/>
        <v>0</v>
      </c>
      <c r="AY55">
        <f t="shared" si="56"/>
        <v>0</v>
      </c>
      <c r="AZ55">
        <f t="shared" si="56"/>
        <v>0</v>
      </c>
      <c r="BA55">
        <f t="shared" si="56"/>
        <v>0</v>
      </c>
      <c r="BB55">
        <f t="shared" si="56"/>
        <v>0</v>
      </c>
      <c r="BC55">
        <f t="shared" si="56"/>
        <v>0</v>
      </c>
      <c r="BD55">
        <f t="shared" si="56"/>
        <v>0</v>
      </c>
      <c r="BE55">
        <f t="shared" si="56"/>
        <v>2.2065313327449251E-2</v>
      </c>
      <c r="BF55">
        <f t="shared" si="56"/>
        <v>1.7191617517881792E-2</v>
      </c>
      <c r="BG55">
        <f t="shared" si="56"/>
        <v>1.8189007512850928E-2</v>
      </c>
      <c r="BH55">
        <f t="shared" si="56"/>
        <v>1.4788259018597356E-2</v>
      </c>
      <c r="BI55">
        <f t="shared" si="56"/>
        <v>2.7700831024930747E-2</v>
      </c>
      <c r="BO55">
        <f t="shared" si="3"/>
        <v>2.7700831024930747E-2</v>
      </c>
    </row>
    <row r="56" spans="1:67">
      <c r="A56" t="s">
        <v>7</v>
      </c>
      <c r="B56" t="s">
        <v>8</v>
      </c>
      <c r="C56" t="s">
        <v>37</v>
      </c>
      <c r="D56" t="s">
        <v>17</v>
      </c>
      <c r="F56" t="str">
        <f t="shared" si="34"/>
        <v>Nuclear industryElectricityE.ktoe</v>
      </c>
      <c r="G56" t="s">
        <v>11</v>
      </c>
      <c r="AP56">
        <v>-2</v>
      </c>
      <c r="AQ56">
        <v>-2</v>
      </c>
      <c r="AR56">
        <v>-2</v>
      </c>
      <c r="AS56">
        <v>-2</v>
      </c>
      <c r="AT56">
        <v>-2</v>
      </c>
      <c r="AU56">
        <v>-2</v>
      </c>
      <c r="AV56">
        <v>-2</v>
      </c>
      <c r="AW56">
        <v>-3</v>
      </c>
      <c r="AX56">
        <v>-2</v>
      </c>
      <c r="AY56">
        <v>-2</v>
      </c>
      <c r="AZ56">
        <v>-2</v>
      </c>
      <c r="BA56">
        <v>-2</v>
      </c>
      <c r="BB56">
        <v>-7</v>
      </c>
      <c r="BC56">
        <v>-8</v>
      </c>
      <c r="BD56">
        <v>-7</v>
      </c>
      <c r="BE56">
        <v>-16</v>
      </c>
      <c r="BF56">
        <v>-14</v>
      </c>
      <c r="BG56">
        <v>-14</v>
      </c>
      <c r="BH56">
        <v>-13</v>
      </c>
      <c r="BI56">
        <v>-13</v>
      </c>
      <c r="BO56">
        <f t="shared" si="3"/>
        <v>-2</v>
      </c>
    </row>
    <row r="57" spans="1:67">
      <c r="A57" t="s">
        <v>7</v>
      </c>
      <c r="B57" t="s">
        <v>8</v>
      </c>
      <c r="C57" t="s">
        <v>37</v>
      </c>
      <c r="D57" t="s">
        <v>17</v>
      </c>
      <c r="F57" t="str">
        <f t="shared" si="34"/>
        <v>Nuclear industryElectricityC</v>
      </c>
      <c r="G57" t="s">
        <v>12</v>
      </c>
      <c r="H57">
        <f t="shared" ref="H57:AM57" si="57">H56/H$107</f>
        <v>0</v>
      </c>
      <c r="I57">
        <f t="shared" si="57"/>
        <v>0</v>
      </c>
      <c r="J57">
        <f t="shared" si="57"/>
        <v>0</v>
      </c>
      <c r="K57">
        <f t="shared" si="57"/>
        <v>0</v>
      </c>
      <c r="L57">
        <f t="shared" si="57"/>
        <v>0</v>
      </c>
      <c r="M57">
        <f t="shared" si="57"/>
        <v>0</v>
      </c>
      <c r="N57">
        <f t="shared" si="57"/>
        <v>0</v>
      </c>
      <c r="O57">
        <f t="shared" si="57"/>
        <v>0</v>
      </c>
      <c r="P57">
        <f t="shared" si="57"/>
        <v>0</v>
      </c>
      <c r="Q57">
        <f t="shared" si="57"/>
        <v>0</v>
      </c>
      <c r="R57">
        <f t="shared" si="57"/>
        <v>0</v>
      </c>
      <c r="S57">
        <f t="shared" si="57"/>
        <v>0</v>
      </c>
      <c r="T57">
        <f t="shared" si="57"/>
        <v>0</v>
      </c>
      <c r="U57">
        <f t="shared" si="57"/>
        <v>0</v>
      </c>
      <c r="V57">
        <f t="shared" si="57"/>
        <v>0</v>
      </c>
      <c r="W57">
        <f t="shared" si="57"/>
        <v>0</v>
      </c>
      <c r="X57">
        <f t="shared" si="57"/>
        <v>0</v>
      </c>
      <c r="Y57">
        <f t="shared" si="57"/>
        <v>0</v>
      </c>
      <c r="Z57">
        <f t="shared" si="57"/>
        <v>0</v>
      </c>
      <c r="AA57">
        <f t="shared" si="57"/>
        <v>0</v>
      </c>
      <c r="AB57">
        <f t="shared" si="57"/>
        <v>0</v>
      </c>
      <c r="AC57">
        <f t="shared" si="57"/>
        <v>0</v>
      </c>
      <c r="AD57">
        <f t="shared" si="57"/>
        <v>0</v>
      </c>
      <c r="AE57">
        <f t="shared" si="57"/>
        <v>0</v>
      </c>
      <c r="AF57">
        <f t="shared" si="57"/>
        <v>0</v>
      </c>
      <c r="AG57">
        <f t="shared" si="57"/>
        <v>0</v>
      </c>
      <c r="AH57">
        <f t="shared" si="57"/>
        <v>0</v>
      </c>
      <c r="AI57">
        <f t="shared" si="57"/>
        <v>0</v>
      </c>
      <c r="AJ57">
        <f t="shared" si="57"/>
        <v>0</v>
      </c>
      <c r="AK57">
        <f t="shared" si="57"/>
        <v>0</v>
      </c>
      <c r="AL57">
        <f t="shared" si="57"/>
        <v>0</v>
      </c>
      <c r="AM57">
        <f t="shared" si="57"/>
        <v>0</v>
      </c>
      <c r="AN57">
        <f t="shared" ref="AN57:BI57" si="58">AN56/AN$107</f>
        <v>0</v>
      </c>
      <c r="AO57">
        <f t="shared" si="58"/>
        <v>0</v>
      </c>
      <c r="AP57">
        <f t="shared" si="58"/>
        <v>3.8993955936829789E-4</v>
      </c>
      <c r="AQ57">
        <f t="shared" si="58"/>
        <v>3.7278657968313142E-4</v>
      </c>
      <c r="AR57">
        <f t="shared" si="58"/>
        <v>3.6036036036036037E-4</v>
      </c>
      <c r="AS57">
        <f t="shared" si="58"/>
        <v>3.4952813701502968E-4</v>
      </c>
      <c r="AT57">
        <f t="shared" si="58"/>
        <v>3.5100035100035098E-4</v>
      </c>
      <c r="AU57">
        <f t="shared" si="58"/>
        <v>3.4287673581347508E-4</v>
      </c>
      <c r="AV57">
        <f t="shared" si="58"/>
        <v>3.2819166393173612E-4</v>
      </c>
      <c r="AW57">
        <f t="shared" si="58"/>
        <v>5.0752833699881572E-4</v>
      </c>
      <c r="AX57">
        <f t="shared" si="58"/>
        <v>3.4317089910775565E-4</v>
      </c>
      <c r="AY57">
        <f t="shared" si="58"/>
        <v>3.28893274132544E-4</v>
      </c>
      <c r="AZ57">
        <f t="shared" si="58"/>
        <v>3.1560675398453525E-4</v>
      </c>
      <c r="BA57">
        <f t="shared" si="58"/>
        <v>3.0266343825665861E-4</v>
      </c>
      <c r="BB57">
        <f t="shared" si="58"/>
        <v>8.1452175936700029E-4</v>
      </c>
      <c r="BC57">
        <f t="shared" si="58"/>
        <v>9.5260776375327455E-4</v>
      </c>
      <c r="BD57">
        <f t="shared" si="58"/>
        <v>8.6090271799286685E-4</v>
      </c>
      <c r="BE57">
        <f t="shared" si="58"/>
        <v>2.0174000756525028E-3</v>
      </c>
      <c r="BF57">
        <f t="shared" si="58"/>
        <v>1.7568076295645626E-3</v>
      </c>
      <c r="BG57">
        <f t="shared" si="58"/>
        <v>1.8452616317385E-3</v>
      </c>
      <c r="BH57">
        <f t="shared" si="58"/>
        <v>1.4564194488012547E-3</v>
      </c>
      <c r="BI57">
        <f t="shared" si="58"/>
        <v>1.5004616805170822E-3</v>
      </c>
      <c r="BO57">
        <f t="shared" si="3"/>
        <v>2.0174000756525028E-3</v>
      </c>
    </row>
    <row r="58" spans="1:67">
      <c r="A58" t="s">
        <v>7</v>
      </c>
      <c r="B58" t="s">
        <v>8</v>
      </c>
      <c r="C58" t="s">
        <v>38</v>
      </c>
      <c r="D58" t="s">
        <v>17</v>
      </c>
      <c r="F58" t="str">
        <f t="shared" si="34"/>
        <v>Oil and gas extractionElectricityE.ktoe</v>
      </c>
      <c r="G58" t="s">
        <v>11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Z58">
        <v>-1</v>
      </c>
      <c r="AB58">
        <v>-1</v>
      </c>
      <c r="AC58">
        <v>-1</v>
      </c>
      <c r="AD58">
        <v>-2</v>
      </c>
      <c r="AE58">
        <v>-2</v>
      </c>
      <c r="AF58">
        <v>-2</v>
      </c>
      <c r="AG58">
        <v>-1</v>
      </c>
      <c r="AH58">
        <v>-2</v>
      </c>
      <c r="AI58">
        <v>-2</v>
      </c>
      <c r="AJ58">
        <v>-2</v>
      </c>
      <c r="AK58">
        <v>-1</v>
      </c>
      <c r="AL58">
        <v>-2</v>
      </c>
      <c r="AM58">
        <v>-2</v>
      </c>
      <c r="AN58">
        <v>-2</v>
      </c>
      <c r="AO58">
        <v>-2</v>
      </c>
      <c r="AP58">
        <v>-2</v>
      </c>
      <c r="AQ58">
        <v>-1</v>
      </c>
      <c r="AR58">
        <v>-1</v>
      </c>
      <c r="AS58">
        <v>-2</v>
      </c>
      <c r="AT58">
        <v>-2</v>
      </c>
      <c r="AU58">
        <v>-1</v>
      </c>
      <c r="AV58">
        <v>-1</v>
      </c>
      <c r="AW58">
        <v>-4</v>
      </c>
      <c r="AX58">
        <v>-5</v>
      </c>
      <c r="AY58">
        <v>-5</v>
      </c>
      <c r="AZ58">
        <v>-7</v>
      </c>
      <c r="BA58">
        <v>-7</v>
      </c>
      <c r="BB58">
        <v>-7</v>
      </c>
      <c r="BC58">
        <v>-6</v>
      </c>
      <c r="BD58">
        <v>-6</v>
      </c>
      <c r="BE58">
        <v>-4</v>
      </c>
      <c r="BF58">
        <v>-4</v>
      </c>
      <c r="BG58">
        <v>-4</v>
      </c>
      <c r="BH58">
        <v>-4</v>
      </c>
      <c r="BI58">
        <v>-4</v>
      </c>
      <c r="BO58">
        <f t="shared" si="3"/>
        <v>-1</v>
      </c>
    </row>
    <row r="59" spans="1:67">
      <c r="A59" t="s">
        <v>7</v>
      </c>
      <c r="B59" t="s">
        <v>8</v>
      </c>
      <c r="C59" t="s">
        <v>38</v>
      </c>
      <c r="D59" t="s">
        <v>17</v>
      </c>
      <c r="E59" t="s">
        <v>101</v>
      </c>
      <c r="F59" t="str">
        <f t="shared" si="34"/>
        <v>Oil and gas extractionElectricityC</v>
      </c>
      <c r="G59" t="s">
        <v>12</v>
      </c>
      <c r="H59">
        <f t="shared" ref="H59:AM59" si="59">H58/H$107</f>
        <v>0</v>
      </c>
      <c r="I59">
        <f t="shared" si="59"/>
        <v>0</v>
      </c>
      <c r="J59">
        <f t="shared" si="59"/>
        <v>0</v>
      </c>
      <c r="K59">
        <f t="shared" si="59"/>
        <v>0</v>
      </c>
      <c r="L59">
        <f t="shared" si="59"/>
        <v>0</v>
      </c>
      <c r="M59">
        <f t="shared" si="59"/>
        <v>0</v>
      </c>
      <c r="N59">
        <f t="shared" si="59"/>
        <v>0</v>
      </c>
      <c r="O59">
        <f t="shared" si="59"/>
        <v>0</v>
      </c>
      <c r="P59">
        <f t="shared" si="59"/>
        <v>0</v>
      </c>
      <c r="Q59">
        <f t="shared" si="59"/>
        <v>0</v>
      </c>
      <c r="R59">
        <f t="shared" si="59"/>
        <v>0</v>
      </c>
      <c r="S59">
        <f t="shared" si="59"/>
        <v>4.4404973357015987E-4</v>
      </c>
      <c r="T59">
        <f t="shared" si="59"/>
        <v>3.4952813701502968E-4</v>
      </c>
      <c r="U59">
        <f t="shared" si="59"/>
        <v>3.4340659340659343E-4</v>
      </c>
      <c r="V59">
        <f t="shared" si="59"/>
        <v>2.9052876234747239E-4</v>
      </c>
      <c r="W59">
        <f t="shared" si="59"/>
        <v>2.8960324355632781E-4</v>
      </c>
      <c r="X59">
        <f t="shared" si="59"/>
        <v>2.6917900403768504E-4</v>
      </c>
      <c r="Y59">
        <f t="shared" si="59"/>
        <v>0</v>
      </c>
      <c r="Z59">
        <f t="shared" si="59"/>
        <v>2.9334115576415371E-4</v>
      </c>
      <c r="AA59">
        <f t="shared" si="59"/>
        <v>0</v>
      </c>
      <c r="AB59">
        <f t="shared" si="59"/>
        <v>2.6997840172786179E-4</v>
      </c>
      <c r="AC59">
        <f t="shared" si="59"/>
        <v>3.0156815440289503E-4</v>
      </c>
      <c r="AD59">
        <f t="shared" si="59"/>
        <v>5.8599472604746558E-4</v>
      </c>
      <c r="AE59">
        <f t="shared" si="59"/>
        <v>5.6673278549164072E-4</v>
      </c>
      <c r="AF59">
        <f t="shared" si="59"/>
        <v>5.5218111540585317E-4</v>
      </c>
      <c r="AG59">
        <f t="shared" si="59"/>
        <v>2.6253609871357313E-4</v>
      </c>
      <c r="AH59">
        <f t="shared" si="59"/>
        <v>4.797313504437515E-4</v>
      </c>
      <c r="AI59">
        <f t="shared" si="59"/>
        <v>4.7698545194371572E-4</v>
      </c>
      <c r="AJ59">
        <f t="shared" si="59"/>
        <v>4.3544524276072284E-4</v>
      </c>
      <c r="AK59">
        <f t="shared" si="59"/>
        <v>2.0964360587002095E-4</v>
      </c>
      <c r="AL59">
        <f t="shared" si="59"/>
        <v>4.1254125412541255E-4</v>
      </c>
      <c r="AM59">
        <f t="shared" si="59"/>
        <v>3.9580447259054025E-4</v>
      </c>
      <c r="AN59">
        <f t="shared" ref="AN59:BI59" si="60">AN58/AN$107</f>
        <v>3.7678975131876413E-4</v>
      </c>
      <c r="AO59">
        <f t="shared" si="60"/>
        <v>4.016870857601928E-4</v>
      </c>
      <c r="AP59">
        <f t="shared" si="60"/>
        <v>3.8993955936829789E-4</v>
      </c>
      <c r="AQ59">
        <f t="shared" si="60"/>
        <v>1.8639328984156571E-4</v>
      </c>
      <c r="AR59">
        <f t="shared" si="60"/>
        <v>1.8018018018018018E-4</v>
      </c>
      <c r="AS59">
        <f t="shared" si="60"/>
        <v>3.4952813701502968E-4</v>
      </c>
      <c r="AT59">
        <f t="shared" si="60"/>
        <v>3.5100035100035098E-4</v>
      </c>
      <c r="AU59">
        <f t="shared" si="60"/>
        <v>1.7143836790673754E-4</v>
      </c>
      <c r="AV59">
        <f t="shared" si="60"/>
        <v>1.6409583196586806E-4</v>
      </c>
      <c r="AW59">
        <f t="shared" si="60"/>
        <v>6.767044493317544E-4</v>
      </c>
      <c r="AX59">
        <f t="shared" si="60"/>
        <v>8.5792724776938918E-4</v>
      </c>
      <c r="AY59">
        <f t="shared" si="60"/>
        <v>8.2223318533135997E-4</v>
      </c>
      <c r="AZ59">
        <f t="shared" si="60"/>
        <v>1.1046236389458735E-3</v>
      </c>
      <c r="BA59">
        <f t="shared" si="60"/>
        <v>1.0593220338983051E-3</v>
      </c>
      <c r="BB59">
        <f t="shared" si="60"/>
        <v>8.1452175936700029E-4</v>
      </c>
      <c r="BC59">
        <f t="shared" si="60"/>
        <v>7.1445582281495594E-4</v>
      </c>
      <c r="BD59">
        <f t="shared" si="60"/>
        <v>7.3791661542245727E-4</v>
      </c>
      <c r="BE59">
        <f t="shared" si="60"/>
        <v>5.0435001891312571E-4</v>
      </c>
      <c r="BF59">
        <f t="shared" si="60"/>
        <v>5.0194503701844653E-4</v>
      </c>
      <c r="BG59">
        <f t="shared" si="60"/>
        <v>5.2721760906814289E-4</v>
      </c>
      <c r="BH59">
        <f t="shared" si="60"/>
        <v>4.4812906116961686E-4</v>
      </c>
      <c r="BI59">
        <f t="shared" si="60"/>
        <v>4.6168051708217911E-4</v>
      </c>
      <c r="BO59">
        <f t="shared" si="3"/>
        <v>1.1046236389458735E-3</v>
      </c>
    </row>
    <row r="60" spans="1:67">
      <c r="A60" t="s">
        <v>7</v>
      </c>
      <c r="B60" t="s">
        <v>8</v>
      </c>
      <c r="C60" t="s">
        <v>38</v>
      </c>
      <c r="D60" t="s">
        <v>19</v>
      </c>
      <c r="F60" t="str">
        <f t="shared" si="34"/>
        <v>Oil and gas extractionGas/diesel oil excl. biofuelsE.ktoe</v>
      </c>
      <c r="G60" t="s">
        <v>11</v>
      </c>
      <c r="Z60">
        <v>-1</v>
      </c>
      <c r="AA60">
        <v>-1</v>
      </c>
      <c r="AB60">
        <v>-2</v>
      </c>
      <c r="AC60">
        <v>-2</v>
      </c>
      <c r="AD60">
        <v>-3</v>
      </c>
      <c r="AE60">
        <v>-1</v>
      </c>
      <c r="AF60">
        <v>-1</v>
      </c>
      <c r="AG60">
        <v>-1</v>
      </c>
      <c r="AH60">
        <v>-2</v>
      </c>
      <c r="AI60">
        <v>-2</v>
      </c>
      <c r="AJ60">
        <v>-2</v>
      </c>
      <c r="AK60">
        <v>-1</v>
      </c>
      <c r="AL60">
        <v>-1</v>
      </c>
      <c r="AM60">
        <v>-2</v>
      </c>
      <c r="AN60">
        <v>-2</v>
      </c>
      <c r="AO60">
        <v>-2</v>
      </c>
      <c r="AP60">
        <v>-2</v>
      </c>
      <c r="AQ60">
        <v>-3</v>
      </c>
      <c r="AR60">
        <v>-5</v>
      </c>
      <c r="AS60">
        <v>-7</v>
      </c>
      <c r="AT60">
        <v>-12</v>
      </c>
      <c r="AU60">
        <v>-11</v>
      </c>
      <c r="BI60">
        <v>-2</v>
      </c>
      <c r="BO60">
        <f t="shared" si="3"/>
        <v>-1</v>
      </c>
    </row>
    <row r="61" spans="1:67">
      <c r="A61" t="s">
        <v>7</v>
      </c>
      <c r="B61" t="s">
        <v>8</v>
      </c>
      <c r="C61" t="s">
        <v>38</v>
      </c>
      <c r="D61" t="s">
        <v>19</v>
      </c>
      <c r="E61" t="s">
        <v>99</v>
      </c>
      <c r="F61" t="str">
        <f t="shared" si="34"/>
        <v>Oil and gas extractionGas/diesel oil excl. biofuelsC</v>
      </c>
      <c r="G61" t="s">
        <v>12</v>
      </c>
      <c r="H61">
        <f t="shared" ref="H61:AM61" si="61">H60/H$107</f>
        <v>0</v>
      </c>
      <c r="I61">
        <f t="shared" si="61"/>
        <v>0</v>
      </c>
      <c r="J61">
        <f t="shared" si="61"/>
        <v>0</v>
      </c>
      <c r="K61">
        <f t="shared" si="61"/>
        <v>0</v>
      </c>
      <c r="L61">
        <f t="shared" si="61"/>
        <v>0</v>
      </c>
      <c r="M61">
        <f t="shared" si="61"/>
        <v>0</v>
      </c>
      <c r="N61">
        <f t="shared" si="61"/>
        <v>0</v>
      </c>
      <c r="O61">
        <f t="shared" si="61"/>
        <v>0</v>
      </c>
      <c r="P61">
        <f t="shared" si="61"/>
        <v>0</v>
      </c>
      <c r="Q61">
        <f t="shared" si="61"/>
        <v>0</v>
      </c>
      <c r="R61">
        <f t="shared" si="61"/>
        <v>0</v>
      </c>
      <c r="S61">
        <f t="shared" si="61"/>
        <v>0</v>
      </c>
      <c r="T61">
        <f t="shared" si="61"/>
        <v>0</v>
      </c>
      <c r="U61">
        <f t="shared" si="61"/>
        <v>0</v>
      </c>
      <c r="V61">
        <f t="shared" si="61"/>
        <v>0</v>
      </c>
      <c r="W61">
        <f t="shared" si="61"/>
        <v>0</v>
      </c>
      <c r="X61">
        <f t="shared" si="61"/>
        <v>0</v>
      </c>
      <c r="Y61">
        <f t="shared" si="61"/>
        <v>0</v>
      </c>
      <c r="Z61">
        <f t="shared" si="61"/>
        <v>2.9334115576415371E-4</v>
      </c>
      <c r="AA61">
        <f t="shared" si="61"/>
        <v>3.0193236714975844E-4</v>
      </c>
      <c r="AB61">
        <f t="shared" si="61"/>
        <v>5.3995680345572358E-4</v>
      </c>
      <c r="AC61">
        <f t="shared" si="61"/>
        <v>6.0313630880579007E-4</v>
      </c>
      <c r="AD61">
        <f t="shared" si="61"/>
        <v>8.7899208907119832E-4</v>
      </c>
      <c r="AE61">
        <f t="shared" si="61"/>
        <v>2.8336639274582036E-4</v>
      </c>
      <c r="AF61">
        <f t="shared" si="61"/>
        <v>2.7609055770292659E-4</v>
      </c>
      <c r="AG61">
        <f t="shared" si="61"/>
        <v>2.6253609871357313E-4</v>
      </c>
      <c r="AH61">
        <f t="shared" si="61"/>
        <v>4.797313504437515E-4</v>
      </c>
      <c r="AI61">
        <f t="shared" si="61"/>
        <v>4.7698545194371572E-4</v>
      </c>
      <c r="AJ61">
        <f t="shared" si="61"/>
        <v>4.3544524276072284E-4</v>
      </c>
      <c r="AK61">
        <f t="shared" si="61"/>
        <v>2.0964360587002095E-4</v>
      </c>
      <c r="AL61">
        <f t="shared" si="61"/>
        <v>2.0627062706270627E-4</v>
      </c>
      <c r="AM61">
        <f t="shared" si="61"/>
        <v>3.9580447259054025E-4</v>
      </c>
      <c r="AN61">
        <f t="shared" ref="AN61:BI61" si="62">AN60/AN$107</f>
        <v>3.7678975131876413E-4</v>
      </c>
      <c r="AO61">
        <f t="shared" si="62"/>
        <v>4.016870857601928E-4</v>
      </c>
      <c r="AP61">
        <f t="shared" si="62"/>
        <v>3.8993955936829789E-4</v>
      </c>
      <c r="AQ61">
        <f t="shared" si="62"/>
        <v>5.5917986952469707E-4</v>
      </c>
      <c r="AR61">
        <f t="shared" si="62"/>
        <v>9.0090090090090091E-4</v>
      </c>
      <c r="AS61">
        <f t="shared" si="62"/>
        <v>1.223348479552604E-3</v>
      </c>
      <c r="AT61">
        <f t="shared" si="62"/>
        <v>2.106002106002106E-3</v>
      </c>
      <c r="AU61">
        <f t="shared" si="62"/>
        <v>1.8858220469741129E-3</v>
      </c>
      <c r="AV61">
        <f t="shared" si="62"/>
        <v>0</v>
      </c>
      <c r="AW61">
        <f t="shared" si="62"/>
        <v>0</v>
      </c>
      <c r="AX61">
        <f t="shared" si="62"/>
        <v>0</v>
      </c>
      <c r="AY61">
        <f t="shared" si="62"/>
        <v>0</v>
      </c>
      <c r="AZ61">
        <f t="shared" si="62"/>
        <v>0</v>
      </c>
      <c r="BA61">
        <f t="shared" si="62"/>
        <v>0</v>
      </c>
      <c r="BB61">
        <f t="shared" si="62"/>
        <v>0</v>
      </c>
      <c r="BC61">
        <f t="shared" si="62"/>
        <v>0</v>
      </c>
      <c r="BD61">
        <f t="shared" si="62"/>
        <v>0</v>
      </c>
      <c r="BE61">
        <f t="shared" si="62"/>
        <v>0</v>
      </c>
      <c r="BF61">
        <f t="shared" si="62"/>
        <v>0</v>
      </c>
      <c r="BG61">
        <f t="shared" si="62"/>
        <v>0</v>
      </c>
      <c r="BH61">
        <f t="shared" si="62"/>
        <v>0</v>
      </c>
      <c r="BI61">
        <f t="shared" si="62"/>
        <v>2.3084025854108956E-4</v>
      </c>
      <c r="BO61">
        <f t="shared" si="3"/>
        <v>2.106002106002106E-3</v>
      </c>
    </row>
    <row r="62" spans="1:67">
      <c r="A62" t="s">
        <v>7</v>
      </c>
      <c r="B62" t="s">
        <v>8</v>
      </c>
      <c r="C62" t="s">
        <v>38</v>
      </c>
      <c r="D62" t="s">
        <v>21</v>
      </c>
      <c r="F62" t="str">
        <f t="shared" si="34"/>
        <v>Oil and gas extractionNatural gasE.ktoe</v>
      </c>
      <c r="G62" t="s">
        <v>11</v>
      </c>
      <c r="Q62">
        <v>-30</v>
      </c>
      <c r="R62">
        <v>-26</v>
      </c>
      <c r="S62">
        <v>-97</v>
      </c>
      <c r="T62">
        <v>-208</v>
      </c>
      <c r="U62">
        <v>-244</v>
      </c>
      <c r="V62">
        <v>-232</v>
      </c>
      <c r="W62">
        <v>-68</v>
      </c>
      <c r="X62">
        <v>-62</v>
      </c>
      <c r="Y62">
        <v>-58</v>
      </c>
      <c r="Z62">
        <v>-35</v>
      </c>
      <c r="AA62">
        <v>-32</v>
      </c>
      <c r="AB62">
        <v>-32</v>
      </c>
      <c r="AC62">
        <v>-27</v>
      </c>
      <c r="AD62">
        <v>-25</v>
      </c>
      <c r="AE62">
        <v>-82</v>
      </c>
      <c r="AF62">
        <v>-74</v>
      </c>
      <c r="AG62">
        <v>-23</v>
      </c>
      <c r="AH62">
        <v>-25</v>
      </c>
      <c r="AI62">
        <v>-28</v>
      </c>
      <c r="AJ62">
        <v>-29</v>
      </c>
      <c r="AK62">
        <v>-30</v>
      </c>
      <c r="AL62">
        <v>-35</v>
      </c>
      <c r="AM62">
        <v>-57</v>
      </c>
      <c r="AN62">
        <v>-49</v>
      </c>
      <c r="AO62">
        <v>-40</v>
      </c>
      <c r="AP62">
        <v>-10</v>
      </c>
      <c r="AQ62">
        <v>-18</v>
      </c>
      <c r="AR62">
        <v>-53</v>
      </c>
      <c r="AS62">
        <v>-31</v>
      </c>
      <c r="AT62">
        <v>-26</v>
      </c>
      <c r="AU62">
        <v>-18</v>
      </c>
      <c r="AV62">
        <v>-18</v>
      </c>
      <c r="BH62">
        <v>-5</v>
      </c>
      <c r="BI62">
        <v>-6</v>
      </c>
      <c r="BO62">
        <f t="shared" si="3"/>
        <v>-5</v>
      </c>
    </row>
    <row r="63" spans="1:67">
      <c r="A63" t="s">
        <v>7</v>
      </c>
      <c r="B63" t="s">
        <v>8</v>
      </c>
      <c r="C63" t="s">
        <v>38</v>
      </c>
      <c r="D63" t="s">
        <v>21</v>
      </c>
      <c r="E63" t="s">
        <v>107</v>
      </c>
      <c r="F63" t="str">
        <f t="shared" si="34"/>
        <v>Oil and gas extractionNatural gasC</v>
      </c>
      <c r="G63" t="s">
        <v>12</v>
      </c>
      <c r="H63">
        <f t="shared" ref="H63:AM63" si="63">H62/H$107</f>
        <v>0</v>
      </c>
      <c r="I63">
        <f t="shared" si="63"/>
        <v>0</v>
      </c>
      <c r="J63">
        <f t="shared" si="63"/>
        <v>0</v>
      </c>
      <c r="K63">
        <f t="shared" si="63"/>
        <v>0</v>
      </c>
      <c r="L63">
        <f t="shared" si="63"/>
        <v>0</v>
      </c>
      <c r="M63">
        <f t="shared" si="63"/>
        <v>0</v>
      </c>
      <c r="N63">
        <f t="shared" si="63"/>
        <v>0</v>
      </c>
      <c r="O63">
        <f t="shared" si="63"/>
        <v>0</v>
      </c>
      <c r="P63">
        <f t="shared" si="63"/>
        <v>0</v>
      </c>
      <c r="Q63">
        <f t="shared" si="63"/>
        <v>1.579778830963665E-2</v>
      </c>
      <c r="R63">
        <f t="shared" si="63"/>
        <v>1.3013013013013013E-2</v>
      </c>
      <c r="S63">
        <f t="shared" si="63"/>
        <v>4.3072824156305506E-2</v>
      </c>
      <c r="T63">
        <f t="shared" si="63"/>
        <v>7.2701852499126182E-2</v>
      </c>
      <c r="U63">
        <f t="shared" si="63"/>
        <v>8.3791208791208785E-2</v>
      </c>
      <c r="V63">
        <f t="shared" si="63"/>
        <v>6.74026728646136E-2</v>
      </c>
      <c r="W63">
        <f t="shared" si="63"/>
        <v>1.9693020561830293E-2</v>
      </c>
      <c r="X63">
        <f t="shared" si="63"/>
        <v>1.6689098250336473E-2</v>
      </c>
      <c r="Y63">
        <f t="shared" si="63"/>
        <v>1.5982364287682557E-2</v>
      </c>
      <c r="Z63">
        <f t="shared" si="63"/>
        <v>1.0266940451745379E-2</v>
      </c>
      <c r="AA63">
        <f t="shared" si="63"/>
        <v>9.6618357487922701E-3</v>
      </c>
      <c r="AB63">
        <f t="shared" si="63"/>
        <v>8.6393088552915772E-3</v>
      </c>
      <c r="AC63">
        <f t="shared" si="63"/>
        <v>8.1423401688781663E-3</v>
      </c>
      <c r="AD63">
        <f t="shared" si="63"/>
        <v>7.3249340755933198E-3</v>
      </c>
      <c r="AE63">
        <f t="shared" si="63"/>
        <v>2.3236044205157267E-2</v>
      </c>
      <c r="AF63">
        <f t="shared" si="63"/>
        <v>2.0430701270016567E-2</v>
      </c>
      <c r="AG63">
        <f t="shared" si="63"/>
        <v>6.038330270412182E-3</v>
      </c>
      <c r="AH63">
        <f t="shared" si="63"/>
        <v>5.9966418805468937E-3</v>
      </c>
      <c r="AI63">
        <f t="shared" si="63"/>
        <v>6.6777963272120202E-3</v>
      </c>
      <c r="AJ63">
        <f t="shared" si="63"/>
        <v>6.3139560200304815E-3</v>
      </c>
      <c r="AK63">
        <f t="shared" si="63"/>
        <v>6.2893081761006293E-3</v>
      </c>
      <c r="AL63">
        <f t="shared" si="63"/>
        <v>7.2194719471947192E-3</v>
      </c>
      <c r="AM63">
        <f t="shared" si="63"/>
        <v>1.1280427468830397E-2</v>
      </c>
      <c r="AN63">
        <f t="shared" ref="AN63:BI63" si="64">AN62/AN$107</f>
        <v>9.2313489073097207E-3</v>
      </c>
      <c r="AO63">
        <f t="shared" si="64"/>
        <v>8.0337417152038567E-3</v>
      </c>
      <c r="AP63">
        <f t="shared" si="64"/>
        <v>1.9496977968414895E-3</v>
      </c>
      <c r="AQ63">
        <f t="shared" si="64"/>
        <v>3.3550792171481826E-3</v>
      </c>
      <c r="AR63">
        <f t="shared" si="64"/>
        <v>9.5495495495495492E-3</v>
      </c>
      <c r="AS63">
        <f t="shared" si="64"/>
        <v>5.4176861237329602E-3</v>
      </c>
      <c r="AT63">
        <f t="shared" si="64"/>
        <v>4.563004563004563E-3</v>
      </c>
      <c r="AU63">
        <f t="shared" si="64"/>
        <v>3.0858906223212757E-3</v>
      </c>
      <c r="AV63">
        <f t="shared" si="64"/>
        <v>2.9537249753856252E-3</v>
      </c>
      <c r="AW63">
        <f t="shared" si="64"/>
        <v>0</v>
      </c>
      <c r="AX63">
        <f t="shared" si="64"/>
        <v>0</v>
      </c>
      <c r="AY63">
        <f t="shared" si="64"/>
        <v>0</v>
      </c>
      <c r="AZ63">
        <f t="shared" si="64"/>
        <v>0</v>
      </c>
      <c r="BA63">
        <f t="shared" si="64"/>
        <v>0</v>
      </c>
      <c r="BB63">
        <f t="shared" si="64"/>
        <v>0</v>
      </c>
      <c r="BC63">
        <f t="shared" si="64"/>
        <v>0</v>
      </c>
      <c r="BD63">
        <f t="shared" si="64"/>
        <v>0</v>
      </c>
      <c r="BE63">
        <f t="shared" si="64"/>
        <v>0</v>
      </c>
      <c r="BF63">
        <f t="shared" si="64"/>
        <v>0</v>
      </c>
      <c r="BG63">
        <f t="shared" si="64"/>
        <v>0</v>
      </c>
      <c r="BH63">
        <f t="shared" si="64"/>
        <v>5.6016132646202104E-4</v>
      </c>
      <c r="BI63">
        <f t="shared" si="64"/>
        <v>6.925207756232687E-4</v>
      </c>
      <c r="BO63">
        <f t="shared" si="3"/>
        <v>8.3791208791208785E-2</v>
      </c>
    </row>
    <row r="64" spans="1:67">
      <c r="A64" t="s">
        <v>7</v>
      </c>
      <c r="B64" t="s">
        <v>8</v>
      </c>
      <c r="C64" t="s">
        <v>39</v>
      </c>
      <c r="D64" t="s">
        <v>17</v>
      </c>
      <c r="F64" t="str">
        <f t="shared" si="34"/>
        <v>Oil refineriesElectricityE.ktoe</v>
      </c>
      <c r="G64" t="s">
        <v>11</v>
      </c>
      <c r="H64">
        <v>-10</v>
      </c>
      <c r="I64">
        <v>-12</v>
      </c>
      <c r="J64">
        <v>-14</v>
      </c>
      <c r="K64">
        <v>-15</v>
      </c>
      <c r="L64">
        <v>-19</v>
      </c>
      <c r="M64">
        <v>-21</v>
      </c>
      <c r="N64">
        <v>-22</v>
      </c>
      <c r="O64">
        <v>-33</v>
      </c>
      <c r="P64">
        <v>-43</v>
      </c>
      <c r="Q64">
        <v>-62</v>
      </c>
      <c r="R64">
        <v>-49</v>
      </c>
      <c r="S64">
        <v>-51</v>
      </c>
      <c r="T64">
        <v>-54</v>
      </c>
      <c r="U64">
        <v>-56</v>
      </c>
      <c r="V64">
        <v>-69</v>
      </c>
      <c r="W64">
        <v>-62</v>
      </c>
      <c r="X64">
        <v>-69</v>
      </c>
      <c r="Y64">
        <v>-72</v>
      </c>
      <c r="Z64">
        <v>-72</v>
      </c>
      <c r="AA64">
        <v>-82</v>
      </c>
      <c r="AB64">
        <v>-87</v>
      </c>
      <c r="AC64">
        <v>-87</v>
      </c>
      <c r="AD64">
        <v>-94</v>
      </c>
      <c r="AE64">
        <v>-98</v>
      </c>
      <c r="AF64">
        <v>-107</v>
      </c>
      <c r="AG64">
        <v>-132</v>
      </c>
      <c r="AH64">
        <v>-141</v>
      </c>
      <c r="AI64">
        <v>-131</v>
      </c>
      <c r="AJ64">
        <v>-128</v>
      </c>
      <c r="AK64">
        <v>-141</v>
      </c>
      <c r="AL64">
        <v>-170</v>
      </c>
      <c r="AM64">
        <v>-174</v>
      </c>
      <c r="AN64">
        <v>-174</v>
      </c>
      <c r="AO64">
        <v>-172</v>
      </c>
      <c r="AP64">
        <v>-175</v>
      </c>
      <c r="AQ64">
        <v>-239</v>
      </c>
      <c r="AR64">
        <v>-236</v>
      </c>
      <c r="AS64">
        <v>-238</v>
      </c>
      <c r="AT64">
        <v>-241</v>
      </c>
      <c r="AU64">
        <v>-228</v>
      </c>
      <c r="AV64">
        <v>-309</v>
      </c>
      <c r="AW64">
        <v>-356</v>
      </c>
      <c r="AX64">
        <v>-325</v>
      </c>
      <c r="AY64">
        <v>-313</v>
      </c>
      <c r="AZ64">
        <v>-288</v>
      </c>
      <c r="BA64">
        <v>-303</v>
      </c>
      <c r="BB64">
        <v>-242</v>
      </c>
      <c r="BC64">
        <v>-250</v>
      </c>
      <c r="BD64">
        <v>-252</v>
      </c>
      <c r="BE64">
        <v>-220</v>
      </c>
      <c r="BF64">
        <v>-295</v>
      </c>
      <c r="BG64">
        <v>-274</v>
      </c>
      <c r="BH64">
        <v>-270</v>
      </c>
      <c r="BI64">
        <v>-261</v>
      </c>
      <c r="BO64">
        <f t="shared" si="3"/>
        <v>-10</v>
      </c>
    </row>
    <row r="65" spans="1:67">
      <c r="A65" t="s">
        <v>7</v>
      </c>
      <c r="B65" t="s">
        <v>8</v>
      </c>
      <c r="C65" t="s">
        <v>39</v>
      </c>
      <c r="D65" t="s">
        <v>17</v>
      </c>
      <c r="E65" t="s">
        <v>101</v>
      </c>
      <c r="F65" t="str">
        <f t="shared" si="34"/>
        <v>Oil refineriesElectricityC</v>
      </c>
      <c r="G65" t="s">
        <v>12</v>
      </c>
      <c r="H65">
        <f t="shared" ref="H65:AM65" si="65">H64/H$107</f>
        <v>1.1061946902654867E-2</v>
      </c>
      <c r="I65">
        <f t="shared" si="65"/>
        <v>1.2806830309498399E-2</v>
      </c>
      <c r="J65">
        <f t="shared" si="65"/>
        <v>1.3579049466537343E-2</v>
      </c>
      <c r="K65">
        <f t="shared" si="65"/>
        <v>1.2214983713355049E-2</v>
      </c>
      <c r="L65">
        <f t="shared" si="65"/>
        <v>1.4437689969604863E-2</v>
      </c>
      <c r="M65">
        <f t="shared" si="65"/>
        <v>1.7199017199017199E-2</v>
      </c>
      <c r="N65">
        <f t="shared" si="65"/>
        <v>1.4627659574468085E-2</v>
      </c>
      <c r="O65">
        <f t="shared" si="65"/>
        <v>2.0535158680771624E-2</v>
      </c>
      <c r="P65">
        <f t="shared" si="65"/>
        <v>2.0046620046620046E-2</v>
      </c>
      <c r="Q65">
        <f t="shared" si="65"/>
        <v>3.2648762506582413E-2</v>
      </c>
      <c r="R65">
        <f t="shared" si="65"/>
        <v>2.4524524524524523E-2</v>
      </c>
      <c r="S65">
        <f t="shared" si="65"/>
        <v>2.2646536412078151E-2</v>
      </c>
      <c r="T65">
        <f t="shared" si="65"/>
        <v>1.8874519398811605E-2</v>
      </c>
      <c r="U65">
        <f t="shared" si="65"/>
        <v>1.9230769230769232E-2</v>
      </c>
      <c r="V65">
        <f t="shared" si="65"/>
        <v>2.0046484601975594E-2</v>
      </c>
      <c r="W65">
        <f t="shared" si="65"/>
        <v>1.7955401100492326E-2</v>
      </c>
      <c r="X65">
        <f t="shared" si="65"/>
        <v>1.857335127860027E-2</v>
      </c>
      <c r="Y65">
        <f t="shared" si="65"/>
        <v>1.9840176357123176E-2</v>
      </c>
      <c r="Z65">
        <f t="shared" si="65"/>
        <v>2.1120563215019067E-2</v>
      </c>
      <c r="AA65">
        <f t="shared" si="65"/>
        <v>2.4758454106280192E-2</v>
      </c>
      <c r="AB65">
        <f t="shared" si="65"/>
        <v>2.3488120950323974E-2</v>
      </c>
      <c r="AC65">
        <f t="shared" si="65"/>
        <v>2.6236429433051871E-2</v>
      </c>
      <c r="AD65">
        <f t="shared" si="65"/>
        <v>2.7541752124230882E-2</v>
      </c>
      <c r="AE65">
        <f t="shared" si="65"/>
        <v>2.7769906489090394E-2</v>
      </c>
      <c r="AF65">
        <f t="shared" si="65"/>
        <v>2.9541689674213143E-2</v>
      </c>
      <c r="AG65">
        <f t="shared" si="65"/>
        <v>3.4654765030191652E-2</v>
      </c>
      <c r="AH65">
        <f t="shared" si="65"/>
        <v>3.3821060206284483E-2</v>
      </c>
      <c r="AI65">
        <f t="shared" si="65"/>
        <v>3.1242547102313379E-2</v>
      </c>
      <c r="AJ65">
        <f t="shared" si="65"/>
        <v>2.7868495536686261E-2</v>
      </c>
      <c r="AK65">
        <f t="shared" si="65"/>
        <v>2.9559748427672956E-2</v>
      </c>
      <c r="AL65">
        <f t="shared" si="65"/>
        <v>3.5066006600660067E-2</v>
      </c>
      <c r="AM65">
        <f t="shared" si="65"/>
        <v>3.4434989115377006E-2</v>
      </c>
      <c r="AN65">
        <f t="shared" ref="AN65:BI65" si="66">AN64/AN$107</f>
        <v>3.2780708364732479E-2</v>
      </c>
      <c r="AO65">
        <f t="shared" si="66"/>
        <v>3.4545089375376585E-2</v>
      </c>
      <c r="AP65">
        <f t="shared" si="66"/>
        <v>3.4119711444726065E-2</v>
      </c>
      <c r="AQ65">
        <f t="shared" si="66"/>
        <v>4.4547996272134203E-2</v>
      </c>
      <c r="AR65">
        <f t="shared" si="66"/>
        <v>4.2522522522522525E-2</v>
      </c>
      <c r="AS65">
        <f t="shared" si="66"/>
        <v>4.1593848304788537E-2</v>
      </c>
      <c r="AT65">
        <f t="shared" si="66"/>
        <v>4.2295542295542297E-2</v>
      </c>
      <c r="AU65">
        <f t="shared" si="66"/>
        <v>3.9087947882736153E-2</v>
      </c>
      <c r="AV65">
        <f t="shared" si="66"/>
        <v>5.0705612077453235E-2</v>
      </c>
      <c r="AW65">
        <f t="shared" si="66"/>
        <v>6.0226695990526137E-2</v>
      </c>
      <c r="AX65">
        <f t="shared" si="66"/>
        <v>5.5765271105010297E-2</v>
      </c>
      <c r="AY65">
        <f t="shared" si="66"/>
        <v>5.1471797401743132E-2</v>
      </c>
      <c r="AZ65">
        <f t="shared" si="66"/>
        <v>4.5447372573773077E-2</v>
      </c>
      <c r="BA65">
        <f t="shared" si="66"/>
        <v>4.5853510895883777E-2</v>
      </c>
      <c r="BB65">
        <f t="shared" si="66"/>
        <v>2.8159180823830579E-2</v>
      </c>
      <c r="BC65">
        <f t="shared" si="66"/>
        <v>2.9768992617289831E-2</v>
      </c>
      <c r="BD65">
        <f t="shared" si="66"/>
        <v>3.0992497847743206E-2</v>
      </c>
      <c r="BE65">
        <f t="shared" si="66"/>
        <v>2.7739251040221916E-2</v>
      </c>
      <c r="BF65">
        <f t="shared" si="66"/>
        <v>3.7018446480110427E-2</v>
      </c>
      <c r="BG65">
        <f t="shared" si="66"/>
        <v>3.6114406221167787E-2</v>
      </c>
      <c r="BH65">
        <f t="shared" si="66"/>
        <v>3.0248711628949137E-2</v>
      </c>
      <c r="BI65">
        <f t="shared" si="66"/>
        <v>3.0124653739612189E-2</v>
      </c>
      <c r="BO65">
        <f t="shared" si="3"/>
        <v>6.0226695990526137E-2</v>
      </c>
    </row>
    <row r="66" spans="1:67">
      <c r="A66" t="s">
        <v>7</v>
      </c>
      <c r="B66" t="s">
        <v>8</v>
      </c>
      <c r="C66" t="s">
        <v>39</v>
      </c>
      <c r="D66" t="s">
        <v>18</v>
      </c>
      <c r="F66" t="str">
        <f t="shared" ref="F66:F97" si="67">C66&amp;D66&amp;G66</f>
        <v>Oil refineriesFuel oilE.ktoe</v>
      </c>
      <c r="G66" t="s">
        <v>11</v>
      </c>
      <c r="H66">
        <v>-268</v>
      </c>
      <c r="I66">
        <v>-261</v>
      </c>
      <c r="J66">
        <v>-201</v>
      </c>
      <c r="K66">
        <v>-137</v>
      </c>
      <c r="L66">
        <v>-243</v>
      </c>
      <c r="M66">
        <v>-324</v>
      </c>
      <c r="N66">
        <v>-486</v>
      </c>
      <c r="O66">
        <v>-367</v>
      </c>
      <c r="P66">
        <v>-657</v>
      </c>
      <c r="Q66">
        <v>-457</v>
      </c>
      <c r="R66">
        <v>-537</v>
      </c>
      <c r="S66">
        <v>-553</v>
      </c>
      <c r="T66">
        <v>-1035</v>
      </c>
      <c r="U66">
        <v>-1025</v>
      </c>
      <c r="V66">
        <v>-1453</v>
      </c>
      <c r="W66">
        <v>-1512</v>
      </c>
      <c r="X66">
        <v>-1678</v>
      </c>
      <c r="Y66">
        <v>-1653</v>
      </c>
      <c r="Z66">
        <v>-1574</v>
      </c>
      <c r="AA66">
        <v>-1495</v>
      </c>
      <c r="AB66">
        <v>-1470</v>
      </c>
      <c r="AC66">
        <v>-1303</v>
      </c>
      <c r="AD66">
        <v>-1265</v>
      </c>
      <c r="AE66">
        <v>-1129</v>
      </c>
      <c r="AF66">
        <v>-1055</v>
      </c>
      <c r="AG66">
        <v>-1151</v>
      </c>
      <c r="AH66">
        <v>-1570</v>
      </c>
      <c r="AI66">
        <v>-1659</v>
      </c>
      <c r="AJ66">
        <v>-1778</v>
      </c>
      <c r="AK66">
        <v>-1729</v>
      </c>
      <c r="AL66">
        <v>-1747</v>
      </c>
      <c r="AM66">
        <v>-1809</v>
      </c>
      <c r="AN66">
        <v>-1896</v>
      </c>
      <c r="AO66">
        <v>-1824</v>
      </c>
      <c r="AP66">
        <v>-1981</v>
      </c>
      <c r="AQ66">
        <v>-2018</v>
      </c>
      <c r="AR66">
        <v>-2018</v>
      </c>
      <c r="AS66">
        <v>-1930</v>
      </c>
      <c r="AT66">
        <v>-1991</v>
      </c>
      <c r="AU66">
        <v>-2037</v>
      </c>
      <c r="AV66">
        <v>-1981</v>
      </c>
      <c r="AW66">
        <v>-1801</v>
      </c>
      <c r="AX66">
        <v>-1672</v>
      </c>
      <c r="AY66">
        <v>-1139</v>
      </c>
      <c r="AZ66">
        <v>-538</v>
      </c>
      <c r="BA66">
        <v>-445</v>
      </c>
      <c r="BB66">
        <v>-415</v>
      </c>
      <c r="BC66">
        <v>-413</v>
      </c>
      <c r="BD66">
        <v>-472</v>
      </c>
      <c r="BE66">
        <v>-371</v>
      </c>
      <c r="BF66">
        <v>-291</v>
      </c>
      <c r="BG66">
        <v>-233</v>
      </c>
      <c r="BH66">
        <v>-216</v>
      </c>
      <c r="BI66">
        <v>-179</v>
      </c>
      <c r="BO66">
        <f t="shared" si="3"/>
        <v>-137</v>
      </c>
    </row>
    <row r="67" spans="1:67">
      <c r="A67" t="s">
        <v>7</v>
      </c>
      <c r="B67" t="s">
        <v>8</v>
      </c>
      <c r="C67" t="s">
        <v>39</v>
      </c>
      <c r="D67" t="s">
        <v>18</v>
      </c>
      <c r="E67" t="s">
        <v>107</v>
      </c>
      <c r="F67" t="str">
        <f t="shared" si="67"/>
        <v>Oil refineriesFuel oilC</v>
      </c>
      <c r="G67" t="s">
        <v>12</v>
      </c>
      <c r="H67">
        <f t="shared" ref="H67:AM67" si="68">H66/H$107</f>
        <v>0.29646017699115046</v>
      </c>
      <c r="I67">
        <f t="shared" si="68"/>
        <v>0.27854855923159016</v>
      </c>
      <c r="J67">
        <f t="shared" si="68"/>
        <v>0.19495635305528614</v>
      </c>
      <c r="K67">
        <f t="shared" si="68"/>
        <v>0.11156351791530944</v>
      </c>
      <c r="L67">
        <f t="shared" si="68"/>
        <v>0.18465045592705168</v>
      </c>
      <c r="M67">
        <f t="shared" si="68"/>
        <v>0.26535626535626533</v>
      </c>
      <c r="N67">
        <f t="shared" si="68"/>
        <v>0.32313829787234044</v>
      </c>
      <c r="O67">
        <f t="shared" si="68"/>
        <v>0.2283758556316117</v>
      </c>
      <c r="P67">
        <f t="shared" si="68"/>
        <v>0.30629370629370628</v>
      </c>
      <c r="Q67">
        <f t="shared" si="68"/>
        <v>0.24065297525013166</v>
      </c>
      <c r="R67">
        <f t="shared" si="68"/>
        <v>0.26876876876876876</v>
      </c>
      <c r="S67">
        <f t="shared" si="68"/>
        <v>0.24555950266429841</v>
      </c>
      <c r="T67">
        <f t="shared" si="68"/>
        <v>0.36176162181055577</v>
      </c>
      <c r="U67">
        <f t="shared" si="68"/>
        <v>0.35199175824175827</v>
      </c>
      <c r="V67">
        <f t="shared" si="68"/>
        <v>0.42213829169087741</v>
      </c>
      <c r="W67">
        <f t="shared" si="68"/>
        <v>0.43788010425716767</v>
      </c>
      <c r="X67">
        <f t="shared" si="68"/>
        <v>0.45168236877523554</v>
      </c>
      <c r="Y67">
        <f t="shared" si="68"/>
        <v>0.45549738219895286</v>
      </c>
      <c r="Z67">
        <f t="shared" si="68"/>
        <v>0.46171897917277793</v>
      </c>
      <c r="AA67">
        <f t="shared" si="68"/>
        <v>0.4513888888888889</v>
      </c>
      <c r="AB67">
        <f t="shared" si="68"/>
        <v>0.39686825053995678</v>
      </c>
      <c r="AC67">
        <f t="shared" si="68"/>
        <v>0.39294330518697224</v>
      </c>
      <c r="AD67">
        <f t="shared" si="68"/>
        <v>0.37064166422502198</v>
      </c>
      <c r="AE67">
        <f t="shared" si="68"/>
        <v>0.31992065741003117</v>
      </c>
      <c r="AF67">
        <f t="shared" si="68"/>
        <v>0.29127553837658754</v>
      </c>
      <c r="AG67">
        <f t="shared" si="68"/>
        <v>0.30217904961932268</v>
      </c>
      <c r="AH67">
        <f t="shared" si="68"/>
        <v>0.37658911009834495</v>
      </c>
      <c r="AI67">
        <f t="shared" si="68"/>
        <v>0.39565943238731216</v>
      </c>
      <c r="AJ67">
        <f t="shared" si="68"/>
        <v>0.38711082081428261</v>
      </c>
      <c r="AK67">
        <f t="shared" si="68"/>
        <v>0.36247379454926626</v>
      </c>
      <c r="AL67">
        <f t="shared" si="68"/>
        <v>0.36035478547854788</v>
      </c>
      <c r="AM67">
        <f t="shared" si="68"/>
        <v>0.35800514545814366</v>
      </c>
      <c r="AN67">
        <f t="shared" ref="AN67:BI67" si="69">AN66/AN$107</f>
        <v>0.35719668425018841</v>
      </c>
      <c r="AO67">
        <f t="shared" si="69"/>
        <v>0.36633862221329583</v>
      </c>
      <c r="AP67">
        <f t="shared" si="69"/>
        <v>0.38623513355429906</v>
      </c>
      <c r="AQ67">
        <f t="shared" si="69"/>
        <v>0.37614165890027956</v>
      </c>
      <c r="AR67">
        <f t="shared" si="69"/>
        <v>0.36360360360360361</v>
      </c>
      <c r="AS67">
        <f t="shared" si="69"/>
        <v>0.33729465221950367</v>
      </c>
      <c r="AT67">
        <f t="shared" si="69"/>
        <v>0.34942084942084944</v>
      </c>
      <c r="AU67">
        <f t="shared" si="69"/>
        <v>0.34921995542602435</v>
      </c>
      <c r="AV67">
        <f t="shared" si="69"/>
        <v>0.32507384312438464</v>
      </c>
      <c r="AW67">
        <f t="shared" si="69"/>
        <v>0.30468617831162242</v>
      </c>
      <c r="AX67">
        <f t="shared" si="69"/>
        <v>0.28689087165408372</v>
      </c>
      <c r="AY67">
        <f t="shared" si="69"/>
        <v>0.1873047196184838</v>
      </c>
      <c r="AZ67">
        <f t="shared" si="69"/>
        <v>8.4898216821839984E-2</v>
      </c>
      <c r="BA67">
        <f t="shared" si="69"/>
        <v>6.7342615012106533E-2</v>
      </c>
      <c r="BB67">
        <f t="shared" si="69"/>
        <v>4.82895043053293E-2</v>
      </c>
      <c r="BC67">
        <f t="shared" si="69"/>
        <v>4.9178375803762803E-2</v>
      </c>
      <c r="BD67">
        <f t="shared" si="69"/>
        <v>5.8049440413233303E-2</v>
      </c>
      <c r="BE67">
        <f t="shared" si="69"/>
        <v>4.6778464254192409E-2</v>
      </c>
      <c r="BF67">
        <f t="shared" si="69"/>
        <v>3.651650144309198E-2</v>
      </c>
      <c r="BG67">
        <f t="shared" si="69"/>
        <v>3.0710425728219321E-2</v>
      </c>
      <c r="BH67">
        <f t="shared" si="69"/>
        <v>2.4198969303159311E-2</v>
      </c>
      <c r="BI67">
        <f t="shared" si="69"/>
        <v>2.0660203139427517E-2</v>
      </c>
      <c r="BO67">
        <f t="shared" ref="BO67:BO103" si="70">MAX(H67:BI67)</f>
        <v>0.46171897917277793</v>
      </c>
    </row>
    <row r="68" spans="1:67">
      <c r="A68" t="s">
        <v>7</v>
      </c>
      <c r="B68" t="s">
        <v>8</v>
      </c>
      <c r="C68" t="s">
        <v>39</v>
      </c>
      <c r="D68" t="s">
        <v>19</v>
      </c>
      <c r="F68" t="str">
        <f t="shared" si="67"/>
        <v>Oil refineriesGas/diesel oil excl. biofuelsE.ktoe</v>
      </c>
      <c r="G68" t="s">
        <v>11</v>
      </c>
      <c r="W68">
        <v>-2</v>
      </c>
      <c r="AD68">
        <v>-2</v>
      </c>
      <c r="AE68">
        <v>-19</v>
      </c>
      <c r="AF68">
        <v>-22</v>
      </c>
      <c r="AI68">
        <v>-4</v>
      </c>
      <c r="AJ68">
        <v>-2</v>
      </c>
      <c r="AL68">
        <v>-13</v>
      </c>
      <c r="AM68">
        <v>-9</v>
      </c>
      <c r="AN68">
        <v>-8</v>
      </c>
      <c r="AO68">
        <v>-19</v>
      </c>
      <c r="AP68">
        <v>-61</v>
      </c>
      <c r="AQ68">
        <v>-52</v>
      </c>
      <c r="AR68">
        <v>-25</v>
      </c>
      <c r="BO68">
        <f t="shared" si="70"/>
        <v>-2</v>
      </c>
    </row>
    <row r="69" spans="1:67">
      <c r="A69" t="s">
        <v>7</v>
      </c>
      <c r="B69" t="s">
        <v>8</v>
      </c>
      <c r="C69" t="s">
        <v>39</v>
      </c>
      <c r="D69" t="s">
        <v>19</v>
      </c>
      <c r="E69" t="s">
        <v>107</v>
      </c>
      <c r="F69" t="str">
        <f t="shared" si="67"/>
        <v>Oil refineriesGas/diesel oil excl. biofuelsC</v>
      </c>
      <c r="G69" t="s">
        <v>12</v>
      </c>
      <c r="H69">
        <f t="shared" ref="H69:AM69" si="71">H68/H$107</f>
        <v>0</v>
      </c>
      <c r="I69">
        <f t="shared" si="71"/>
        <v>0</v>
      </c>
      <c r="J69">
        <f t="shared" si="71"/>
        <v>0</v>
      </c>
      <c r="K69">
        <f t="shared" si="71"/>
        <v>0</v>
      </c>
      <c r="L69">
        <f t="shared" si="71"/>
        <v>0</v>
      </c>
      <c r="M69">
        <f t="shared" si="71"/>
        <v>0</v>
      </c>
      <c r="N69">
        <f t="shared" si="71"/>
        <v>0</v>
      </c>
      <c r="O69">
        <f t="shared" si="71"/>
        <v>0</v>
      </c>
      <c r="P69">
        <f t="shared" si="71"/>
        <v>0</v>
      </c>
      <c r="Q69">
        <f t="shared" si="71"/>
        <v>0</v>
      </c>
      <c r="R69">
        <f t="shared" si="71"/>
        <v>0</v>
      </c>
      <c r="S69">
        <f t="shared" si="71"/>
        <v>0</v>
      </c>
      <c r="T69">
        <f t="shared" si="71"/>
        <v>0</v>
      </c>
      <c r="U69">
        <f t="shared" si="71"/>
        <v>0</v>
      </c>
      <c r="V69">
        <f t="shared" si="71"/>
        <v>0</v>
      </c>
      <c r="W69">
        <f t="shared" si="71"/>
        <v>5.7920648711265563E-4</v>
      </c>
      <c r="X69">
        <f t="shared" si="71"/>
        <v>0</v>
      </c>
      <c r="Y69">
        <f t="shared" si="71"/>
        <v>0</v>
      </c>
      <c r="Z69">
        <f t="shared" si="71"/>
        <v>0</v>
      </c>
      <c r="AA69">
        <f t="shared" si="71"/>
        <v>0</v>
      </c>
      <c r="AB69">
        <f t="shared" si="71"/>
        <v>0</v>
      </c>
      <c r="AC69">
        <f t="shared" si="71"/>
        <v>0</v>
      </c>
      <c r="AD69">
        <f t="shared" si="71"/>
        <v>5.8599472604746558E-4</v>
      </c>
      <c r="AE69">
        <f t="shared" si="71"/>
        <v>5.383961462170587E-3</v>
      </c>
      <c r="AF69">
        <f t="shared" si="71"/>
        <v>6.0739922694643842E-3</v>
      </c>
      <c r="AG69">
        <f t="shared" si="71"/>
        <v>0</v>
      </c>
      <c r="AH69">
        <f t="shared" si="71"/>
        <v>0</v>
      </c>
      <c r="AI69">
        <f t="shared" si="71"/>
        <v>9.5397090388743143E-4</v>
      </c>
      <c r="AJ69">
        <f t="shared" si="71"/>
        <v>4.3544524276072284E-4</v>
      </c>
      <c r="AK69">
        <f t="shared" si="71"/>
        <v>0</v>
      </c>
      <c r="AL69">
        <f t="shared" si="71"/>
        <v>2.6815181518151814E-3</v>
      </c>
      <c r="AM69">
        <f t="shared" si="71"/>
        <v>1.7811201266574313E-3</v>
      </c>
      <c r="AN69">
        <f t="shared" ref="AN69:BI69" si="72">AN68/AN$107</f>
        <v>1.5071590052750565E-3</v>
      </c>
      <c r="AO69">
        <f t="shared" si="72"/>
        <v>3.8160273147218315E-3</v>
      </c>
      <c r="AP69">
        <f t="shared" si="72"/>
        <v>1.1893156560733087E-2</v>
      </c>
      <c r="AQ69">
        <f t="shared" si="72"/>
        <v>9.6924510717614158E-3</v>
      </c>
      <c r="AR69">
        <f t="shared" si="72"/>
        <v>4.5045045045045045E-3</v>
      </c>
      <c r="AS69">
        <f t="shared" si="72"/>
        <v>0</v>
      </c>
      <c r="AT69">
        <f t="shared" si="72"/>
        <v>0</v>
      </c>
      <c r="AU69">
        <f t="shared" si="72"/>
        <v>0</v>
      </c>
      <c r="AV69">
        <f t="shared" si="72"/>
        <v>0</v>
      </c>
      <c r="AW69">
        <f t="shared" si="72"/>
        <v>0</v>
      </c>
      <c r="AX69">
        <f t="shared" si="72"/>
        <v>0</v>
      </c>
      <c r="AY69">
        <f t="shared" si="72"/>
        <v>0</v>
      </c>
      <c r="AZ69">
        <f t="shared" si="72"/>
        <v>0</v>
      </c>
      <c r="BA69">
        <f t="shared" si="72"/>
        <v>0</v>
      </c>
      <c r="BB69">
        <f t="shared" si="72"/>
        <v>0</v>
      </c>
      <c r="BC69">
        <f t="shared" si="72"/>
        <v>0</v>
      </c>
      <c r="BD69">
        <f t="shared" si="72"/>
        <v>0</v>
      </c>
      <c r="BE69">
        <f t="shared" si="72"/>
        <v>0</v>
      </c>
      <c r="BF69">
        <f t="shared" si="72"/>
        <v>0</v>
      </c>
      <c r="BG69">
        <f t="shared" si="72"/>
        <v>0</v>
      </c>
      <c r="BH69">
        <f t="shared" si="72"/>
        <v>0</v>
      </c>
      <c r="BI69">
        <f t="shared" si="72"/>
        <v>0</v>
      </c>
      <c r="BO69">
        <f t="shared" si="70"/>
        <v>1.1893156560733087E-2</v>
      </c>
    </row>
    <row r="70" spans="1:67">
      <c r="A70" t="s">
        <v>7</v>
      </c>
      <c r="B70" t="s">
        <v>8</v>
      </c>
      <c r="C70" t="s">
        <v>39</v>
      </c>
      <c r="D70" t="s">
        <v>40</v>
      </c>
      <c r="F70" t="str">
        <f t="shared" si="67"/>
        <v>Oil refineriesLiquefied petroleum gases (LPG)E.ktoe</v>
      </c>
      <c r="G70" t="s">
        <v>11</v>
      </c>
      <c r="W70">
        <v>-3</v>
      </c>
      <c r="X70">
        <v>-4</v>
      </c>
      <c r="Y70">
        <v>-16</v>
      </c>
      <c r="Z70">
        <v>-14</v>
      </c>
      <c r="AA70">
        <v>-8</v>
      </c>
      <c r="AB70">
        <v>-4</v>
      </c>
      <c r="AC70">
        <v>-2</v>
      </c>
      <c r="AD70">
        <v>-2</v>
      </c>
      <c r="AE70">
        <v>-2</v>
      </c>
      <c r="AF70">
        <v>-2</v>
      </c>
      <c r="AG70">
        <v>-3</v>
      </c>
      <c r="AH70">
        <v>-10</v>
      </c>
      <c r="AI70">
        <v>-8</v>
      </c>
      <c r="AJ70">
        <v>-5</v>
      </c>
      <c r="AK70">
        <v>-5</v>
      </c>
      <c r="AL70">
        <v>-11</v>
      </c>
      <c r="AM70">
        <v>-21</v>
      </c>
      <c r="AN70">
        <v>-24</v>
      </c>
      <c r="AO70">
        <v>-22</v>
      </c>
      <c r="AP70">
        <v>-21</v>
      </c>
      <c r="AQ70">
        <v>-14</v>
      </c>
      <c r="AR70">
        <v>-11</v>
      </c>
      <c r="BO70">
        <f t="shared" si="70"/>
        <v>-2</v>
      </c>
    </row>
    <row r="71" spans="1:67">
      <c r="A71" t="s">
        <v>7</v>
      </c>
      <c r="B71" t="s">
        <v>8</v>
      </c>
      <c r="C71" t="s">
        <v>39</v>
      </c>
      <c r="D71" t="s">
        <v>40</v>
      </c>
      <c r="E71" t="s">
        <v>107</v>
      </c>
      <c r="F71" t="str">
        <f t="shared" si="67"/>
        <v>Oil refineriesLiquefied petroleum gases (LPG)C</v>
      </c>
      <c r="G71" t="s">
        <v>12</v>
      </c>
      <c r="H71">
        <f t="shared" ref="H71:AM71" si="73">H70/H$107</f>
        <v>0</v>
      </c>
      <c r="I71">
        <f t="shared" si="73"/>
        <v>0</v>
      </c>
      <c r="J71">
        <f t="shared" si="73"/>
        <v>0</v>
      </c>
      <c r="K71">
        <f t="shared" si="73"/>
        <v>0</v>
      </c>
      <c r="L71">
        <f t="shared" si="73"/>
        <v>0</v>
      </c>
      <c r="M71">
        <f t="shared" si="73"/>
        <v>0</v>
      </c>
      <c r="N71">
        <f t="shared" si="73"/>
        <v>0</v>
      </c>
      <c r="O71">
        <f t="shared" si="73"/>
        <v>0</v>
      </c>
      <c r="P71">
        <f t="shared" si="73"/>
        <v>0</v>
      </c>
      <c r="Q71">
        <f t="shared" si="73"/>
        <v>0</v>
      </c>
      <c r="R71">
        <f t="shared" si="73"/>
        <v>0</v>
      </c>
      <c r="S71">
        <f t="shared" si="73"/>
        <v>0</v>
      </c>
      <c r="T71">
        <f t="shared" si="73"/>
        <v>0</v>
      </c>
      <c r="U71">
        <f t="shared" si="73"/>
        <v>0</v>
      </c>
      <c r="V71">
        <f t="shared" si="73"/>
        <v>0</v>
      </c>
      <c r="W71">
        <f t="shared" si="73"/>
        <v>8.6880973066898344E-4</v>
      </c>
      <c r="X71">
        <f t="shared" si="73"/>
        <v>1.0767160161507402E-3</v>
      </c>
      <c r="Y71">
        <f t="shared" si="73"/>
        <v>4.4089280793607058E-3</v>
      </c>
      <c r="Z71">
        <f t="shared" si="73"/>
        <v>4.1067761806981521E-3</v>
      </c>
      <c r="AA71">
        <f t="shared" si="73"/>
        <v>2.4154589371980675E-3</v>
      </c>
      <c r="AB71">
        <f t="shared" si="73"/>
        <v>1.0799136069114472E-3</v>
      </c>
      <c r="AC71">
        <f t="shared" si="73"/>
        <v>6.0313630880579007E-4</v>
      </c>
      <c r="AD71">
        <f t="shared" si="73"/>
        <v>5.8599472604746558E-4</v>
      </c>
      <c r="AE71">
        <f t="shared" si="73"/>
        <v>5.6673278549164072E-4</v>
      </c>
      <c r="AF71">
        <f t="shared" si="73"/>
        <v>5.5218111540585317E-4</v>
      </c>
      <c r="AG71">
        <f t="shared" si="73"/>
        <v>7.8760829614071934E-4</v>
      </c>
      <c r="AH71">
        <f t="shared" si="73"/>
        <v>2.3986567522187576E-3</v>
      </c>
      <c r="AI71">
        <f t="shared" si="73"/>
        <v>1.9079418077748629E-3</v>
      </c>
      <c r="AJ71">
        <f t="shared" si="73"/>
        <v>1.0886131069018071E-3</v>
      </c>
      <c r="AK71">
        <f t="shared" si="73"/>
        <v>1.0482180293501049E-3</v>
      </c>
      <c r="AL71">
        <f t="shared" si="73"/>
        <v>2.2689768976897691E-3</v>
      </c>
      <c r="AM71">
        <f t="shared" si="73"/>
        <v>4.1559469622006731E-3</v>
      </c>
      <c r="AN71">
        <f t="shared" ref="AN71:BI71" si="74">AN70/AN$107</f>
        <v>4.5214770158251696E-3</v>
      </c>
      <c r="AO71">
        <f t="shared" si="74"/>
        <v>4.4185579433621211E-3</v>
      </c>
      <c r="AP71">
        <f t="shared" si="74"/>
        <v>4.094365373367128E-3</v>
      </c>
      <c r="AQ71">
        <f t="shared" si="74"/>
        <v>2.60950605778192E-3</v>
      </c>
      <c r="AR71">
        <f t="shared" si="74"/>
        <v>1.9819819819819821E-3</v>
      </c>
      <c r="AS71">
        <f t="shared" si="74"/>
        <v>0</v>
      </c>
      <c r="AT71">
        <f t="shared" si="74"/>
        <v>0</v>
      </c>
      <c r="AU71">
        <f t="shared" si="74"/>
        <v>0</v>
      </c>
      <c r="AV71">
        <f t="shared" si="74"/>
        <v>0</v>
      </c>
      <c r="AW71">
        <f t="shared" si="74"/>
        <v>0</v>
      </c>
      <c r="AX71">
        <f t="shared" si="74"/>
        <v>0</v>
      </c>
      <c r="AY71">
        <f t="shared" si="74"/>
        <v>0</v>
      </c>
      <c r="AZ71">
        <f t="shared" si="74"/>
        <v>0</v>
      </c>
      <c r="BA71">
        <f t="shared" si="74"/>
        <v>0</v>
      </c>
      <c r="BB71">
        <f t="shared" si="74"/>
        <v>0</v>
      </c>
      <c r="BC71">
        <f t="shared" si="74"/>
        <v>0</v>
      </c>
      <c r="BD71">
        <f t="shared" si="74"/>
        <v>0</v>
      </c>
      <c r="BE71">
        <f t="shared" si="74"/>
        <v>0</v>
      </c>
      <c r="BF71">
        <f t="shared" si="74"/>
        <v>0</v>
      </c>
      <c r="BG71">
        <f t="shared" si="74"/>
        <v>0</v>
      </c>
      <c r="BH71">
        <f t="shared" si="74"/>
        <v>0</v>
      </c>
      <c r="BI71">
        <f t="shared" si="74"/>
        <v>0</v>
      </c>
      <c r="BO71">
        <f t="shared" si="70"/>
        <v>4.5214770158251696E-3</v>
      </c>
    </row>
    <row r="72" spans="1:67">
      <c r="A72" t="s">
        <v>7</v>
      </c>
      <c r="B72" t="s">
        <v>8</v>
      </c>
      <c r="C72" t="s">
        <v>39</v>
      </c>
      <c r="D72" t="s">
        <v>41</v>
      </c>
      <c r="F72" t="str">
        <f t="shared" si="67"/>
        <v>Oil refineriesLubricantsE.ktoe</v>
      </c>
      <c r="G72" t="s">
        <v>11</v>
      </c>
      <c r="Y72">
        <v>-1</v>
      </c>
      <c r="AD72">
        <v>-1</v>
      </c>
      <c r="AG72">
        <v>-1</v>
      </c>
      <c r="BO72">
        <f t="shared" si="70"/>
        <v>-1</v>
      </c>
    </row>
    <row r="73" spans="1:67">
      <c r="A73" t="s">
        <v>7</v>
      </c>
      <c r="B73" t="s">
        <v>8</v>
      </c>
      <c r="C73" t="s">
        <v>39</v>
      </c>
      <c r="D73" t="s">
        <v>41</v>
      </c>
      <c r="E73" t="s">
        <v>107</v>
      </c>
      <c r="F73" t="str">
        <f t="shared" si="67"/>
        <v>Oil refineriesLubricantsC</v>
      </c>
      <c r="G73" t="s">
        <v>12</v>
      </c>
      <c r="H73">
        <f t="shared" ref="H73:AM73" si="75">H72/H$107</f>
        <v>0</v>
      </c>
      <c r="I73">
        <f t="shared" si="75"/>
        <v>0</v>
      </c>
      <c r="J73">
        <f t="shared" si="75"/>
        <v>0</v>
      </c>
      <c r="K73">
        <f t="shared" si="75"/>
        <v>0</v>
      </c>
      <c r="L73">
        <f t="shared" si="75"/>
        <v>0</v>
      </c>
      <c r="M73">
        <f t="shared" si="75"/>
        <v>0</v>
      </c>
      <c r="N73">
        <f t="shared" si="75"/>
        <v>0</v>
      </c>
      <c r="O73">
        <f t="shared" si="75"/>
        <v>0</v>
      </c>
      <c r="P73">
        <f t="shared" si="75"/>
        <v>0</v>
      </c>
      <c r="Q73">
        <f t="shared" si="75"/>
        <v>0</v>
      </c>
      <c r="R73">
        <f t="shared" si="75"/>
        <v>0</v>
      </c>
      <c r="S73">
        <f t="shared" si="75"/>
        <v>0</v>
      </c>
      <c r="T73">
        <f t="shared" si="75"/>
        <v>0</v>
      </c>
      <c r="U73">
        <f t="shared" si="75"/>
        <v>0</v>
      </c>
      <c r="V73">
        <f t="shared" si="75"/>
        <v>0</v>
      </c>
      <c r="W73">
        <f t="shared" si="75"/>
        <v>0</v>
      </c>
      <c r="X73">
        <f t="shared" si="75"/>
        <v>0</v>
      </c>
      <c r="Y73">
        <f t="shared" si="75"/>
        <v>2.7555800496004411E-4</v>
      </c>
      <c r="Z73">
        <f t="shared" si="75"/>
        <v>0</v>
      </c>
      <c r="AA73">
        <f t="shared" si="75"/>
        <v>0</v>
      </c>
      <c r="AB73">
        <f t="shared" si="75"/>
        <v>0</v>
      </c>
      <c r="AC73">
        <f t="shared" si="75"/>
        <v>0</v>
      </c>
      <c r="AD73">
        <f t="shared" si="75"/>
        <v>2.9299736302373279E-4</v>
      </c>
      <c r="AE73">
        <f t="shared" si="75"/>
        <v>0</v>
      </c>
      <c r="AF73">
        <f t="shared" si="75"/>
        <v>0</v>
      </c>
      <c r="AG73">
        <f t="shared" si="75"/>
        <v>2.6253609871357313E-4</v>
      </c>
      <c r="AH73">
        <f t="shared" si="75"/>
        <v>0</v>
      </c>
      <c r="AI73">
        <f t="shared" si="75"/>
        <v>0</v>
      </c>
      <c r="AJ73">
        <f t="shared" si="75"/>
        <v>0</v>
      </c>
      <c r="AK73">
        <f t="shared" si="75"/>
        <v>0</v>
      </c>
      <c r="AL73">
        <f t="shared" si="75"/>
        <v>0</v>
      </c>
      <c r="AM73">
        <f t="shared" si="75"/>
        <v>0</v>
      </c>
      <c r="AN73">
        <f t="shared" ref="AN73:BI73" si="76">AN72/AN$107</f>
        <v>0</v>
      </c>
      <c r="AO73">
        <f t="shared" si="76"/>
        <v>0</v>
      </c>
      <c r="AP73">
        <f t="shared" si="76"/>
        <v>0</v>
      </c>
      <c r="AQ73">
        <f t="shared" si="76"/>
        <v>0</v>
      </c>
      <c r="AR73">
        <f t="shared" si="76"/>
        <v>0</v>
      </c>
      <c r="AS73">
        <f t="shared" si="76"/>
        <v>0</v>
      </c>
      <c r="AT73">
        <f t="shared" si="76"/>
        <v>0</v>
      </c>
      <c r="AU73">
        <f t="shared" si="76"/>
        <v>0</v>
      </c>
      <c r="AV73">
        <f t="shared" si="76"/>
        <v>0</v>
      </c>
      <c r="AW73">
        <f t="shared" si="76"/>
        <v>0</v>
      </c>
      <c r="AX73">
        <f t="shared" si="76"/>
        <v>0</v>
      </c>
      <c r="AY73">
        <f t="shared" si="76"/>
        <v>0</v>
      </c>
      <c r="AZ73">
        <f t="shared" si="76"/>
        <v>0</v>
      </c>
      <c r="BA73">
        <f t="shared" si="76"/>
        <v>0</v>
      </c>
      <c r="BB73">
        <f t="shared" si="76"/>
        <v>0</v>
      </c>
      <c r="BC73">
        <f t="shared" si="76"/>
        <v>0</v>
      </c>
      <c r="BD73">
        <f t="shared" si="76"/>
        <v>0</v>
      </c>
      <c r="BE73">
        <f t="shared" si="76"/>
        <v>0</v>
      </c>
      <c r="BF73">
        <f t="shared" si="76"/>
        <v>0</v>
      </c>
      <c r="BG73">
        <f t="shared" si="76"/>
        <v>0</v>
      </c>
      <c r="BH73">
        <f t="shared" si="76"/>
        <v>0</v>
      </c>
      <c r="BI73">
        <f t="shared" si="76"/>
        <v>0</v>
      </c>
      <c r="BO73">
        <f t="shared" si="70"/>
        <v>2.9299736302373279E-4</v>
      </c>
    </row>
    <row r="74" spans="1:67">
      <c r="A74" t="s">
        <v>7</v>
      </c>
      <c r="B74" t="s">
        <v>8</v>
      </c>
      <c r="C74" t="s">
        <v>39</v>
      </c>
      <c r="D74" t="s">
        <v>42</v>
      </c>
      <c r="F74" t="str">
        <f t="shared" si="67"/>
        <v>Oil refineriesNaphthaE.ktoe</v>
      </c>
      <c r="G74" t="s">
        <v>11</v>
      </c>
      <c r="W74">
        <v>-6</v>
      </c>
      <c r="X74">
        <v>-6</v>
      </c>
      <c r="Y74">
        <v>-43</v>
      </c>
      <c r="Z74">
        <v>-25</v>
      </c>
      <c r="AB74">
        <v>-2</v>
      </c>
      <c r="AD74">
        <v>-1</v>
      </c>
      <c r="AE74">
        <v>-5</v>
      </c>
      <c r="AF74">
        <v>-4</v>
      </c>
      <c r="AG74">
        <v>-3</v>
      </c>
      <c r="AL74">
        <v>-4</v>
      </c>
      <c r="AO74">
        <v>-3</v>
      </c>
      <c r="BO74">
        <f t="shared" si="70"/>
        <v>-1</v>
      </c>
    </row>
    <row r="75" spans="1:67">
      <c r="A75" t="s">
        <v>7</v>
      </c>
      <c r="B75" t="s">
        <v>8</v>
      </c>
      <c r="C75" t="s">
        <v>39</v>
      </c>
      <c r="D75" t="s">
        <v>42</v>
      </c>
      <c r="E75" t="s">
        <v>107</v>
      </c>
      <c r="F75" t="str">
        <f t="shared" si="67"/>
        <v>Oil refineriesNaphthaC</v>
      </c>
      <c r="G75" t="s">
        <v>12</v>
      </c>
      <c r="H75">
        <f t="shared" ref="H75:AM75" si="77">H74/H$107</f>
        <v>0</v>
      </c>
      <c r="I75">
        <f t="shared" si="77"/>
        <v>0</v>
      </c>
      <c r="J75">
        <f t="shared" si="77"/>
        <v>0</v>
      </c>
      <c r="K75">
        <f t="shared" si="77"/>
        <v>0</v>
      </c>
      <c r="L75">
        <f t="shared" si="77"/>
        <v>0</v>
      </c>
      <c r="M75">
        <f t="shared" si="77"/>
        <v>0</v>
      </c>
      <c r="N75">
        <f t="shared" si="77"/>
        <v>0</v>
      </c>
      <c r="O75">
        <f t="shared" si="77"/>
        <v>0</v>
      </c>
      <c r="P75">
        <f t="shared" si="77"/>
        <v>0</v>
      </c>
      <c r="Q75">
        <f t="shared" si="77"/>
        <v>0</v>
      </c>
      <c r="R75">
        <f t="shared" si="77"/>
        <v>0</v>
      </c>
      <c r="S75">
        <f t="shared" si="77"/>
        <v>0</v>
      </c>
      <c r="T75">
        <f t="shared" si="77"/>
        <v>0</v>
      </c>
      <c r="U75">
        <f t="shared" si="77"/>
        <v>0</v>
      </c>
      <c r="V75">
        <f t="shared" si="77"/>
        <v>0</v>
      </c>
      <c r="W75">
        <f t="shared" si="77"/>
        <v>1.7376194613379669E-3</v>
      </c>
      <c r="X75">
        <f t="shared" si="77"/>
        <v>1.6150740242261105E-3</v>
      </c>
      <c r="Y75">
        <f t="shared" si="77"/>
        <v>1.1848994213281895E-2</v>
      </c>
      <c r="Z75">
        <f t="shared" si="77"/>
        <v>7.3335288941038428E-3</v>
      </c>
      <c r="AA75">
        <f t="shared" si="77"/>
        <v>0</v>
      </c>
      <c r="AB75">
        <f t="shared" si="77"/>
        <v>5.3995680345572358E-4</v>
      </c>
      <c r="AC75">
        <f t="shared" si="77"/>
        <v>0</v>
      </c>
      <c r="AD75">
        <f t="shared" si="77"/>
        <v>2.9299736302373279E-4</v>
      </c>
      <c r="AE75">
        <f t="shared" si="77"/>
        <v>1.4168319637291016E-3</v>
      </c>
      <c r="AF75">
        <f t="shared" si="77"/>
        <v>1.1043622308117063E-3</v>
      </c>
      <c r="AG75">
        <f t="shared" si="77"/>
        <v>7.8760829614071934E-4</v>
      </c>
      <c r="AH75">
        <f t="shared" si="77"/>
        <v>0</v>
      </c>
      <c r="AI75">
        <f t="shared" si="77"/>
        <v>0</v>
      </c>
      <c r="AJ75">
        <f t="shared" si="77"/>
        <v>0</v>
      </c>
      <c r="AK75">
        <f t="shared" si="77"/>
        <v>0</v>
      </c>
      <c r="AL75">
        <f t="shared" si="77"/>
        <v>8.2508250825082509E-4</v>
      </c>
      <c r="AM75">
        <f t="shared" si="77"/>
        <v>0</v>
      </c>
      <c r="AN75">
        <f t="shared" ref="AN75:BI75" si="78">AN74/AN$107</f>
        <v>0</v>
      </c>
      <c r="AO75">
        <f t="shared" si="78"/>
        <v>6.0253062864028923E-4</v>
      </c>
      <c r="AP75">
        <f t="shared" si="78"/>
        <v>0</v>
      </c>
      <c r="AQ75">
        <f t="shared" si="78"/>
        <v>0</v>
      </c>
      <c r="AR75">
        <f t="shared" si="78"/>
        <v>0</v>
      </c>
      <c r="AS75">
        <f t="shared" si="78"/>
        <v>0</v>
      </c>
      <c r="AT75">
        <f t="shared" si="78"/>
        <v>0</v>
      </c>
      <c r="AU75">
        <f t="shared" si="78"/>
        <v>0</v>
      </c>
      <c r="AV75">
        <f t="shared" si="78"/>
        <v>0</v>
      </c>
      <c r="AW75">
        <f t="shared" si="78"/>
        <v>0</v>
      </c>
      <c r="AX75">
        <f t="shared" si="78"/>
        <v>0</v>
      </c>
      <c r="AY75">
        <f t="shared" si="78"/>
        <v>0</v>
      </c>
      <c r="AZ75">
        <f t="shared" si="78"/>
        <v>0</v>
      </c>
      <c r="BA75">
        <f t="shared" si="78"/>
        <v>0</v>
      </c>
      <c r="BB75">
        <f t="shared" si="78"/>
        <v>0</v>
      </c>
      <c r="BC75">
        <f t="shared" si="78"/>
        <v>0</v>
      </c>
      <c r="BD75">
        <f t="shared" si="78"/>
        <v>0</v>
      </c>
      <c r="BE75">
        <f t="shared" si="78"/>
        <v>0</v>
      </c>
      <c r="BF75">
        <f t="shared" si="78"/>
        <v>0</v>
      </c>
      <c r="BG75">
        <f t="shared" si="78"/>
        <v>0</v>
      </c>
      <c r="BH75">
        <f t="shared" si="78"/>
        <v>0</v>
      </c>
      <c r="BI75">
        <f t="shared" si="78"/>
        <v>0</v>
      </c>
      <c r="BO75">
        <f t="shared" si="70"/>
        <v>1.1848994213281895E-2</v>
      </c>
    </row>
    <row r="76" spans="1:67">
      <c r="A76" t="s">
        <v>7</v>
      </c>
      <c r="B76" t="s">
        <v>8</v>
      </c>
      <c r="C76" t="s">
        <v>39</v>
      </c>
      <c r="D76" t="s">
        <v>21</v>
      </c>
      <c r="F76" t="str">
        <f t="shared" si="67"/>
        <v>Oil refineriesNatural gasE.ktoe</v>
      </c>
      <c r="G76" t="s">
        <v>11</v>
      </c>
      <c r="BG76">
        <v>-514</v>
      </c>
      <c r="BH76">
        <v>-1303</v>
      </c>
      <c r="BI76">
        <v>-1284</v>
      </c>
      <c r="BO76">
        <f t="shared" si="70"/>
        <v>-514</v>
      </c>
    </row>
    <row r="77" spans="1:67">
      <c r="A77" t="s">
        <v>7</v>
      </c>
      <c r="B77" t="s">
        <v>8</v>
      </c>
      <c r="C77" t="s">
        <v>39</v>
      </c>
      <c r="D77" t="s">
        <v>21</v>
      </c>
      <c r="E77" t="s">
        <v>107</v>
      </c>
      <c r="F77" t="str">
        <f t="shared" si="67"/>
        <v>Oil refineriesNatural gasC</v>
      </c>
      <c r="G77" t="s">
        <v>12</v>
      </c>
      <c r="H77">
        <f t="shared" ref="H77:AM77" si="79">H76/H$107</f>
        <v>0</v>
      </c>
      <c r="I77">
        <f t="shared" si="79"/>
        <v>0</v>
      </c>
      <c r="J77">
        <f t="shared" si="79"/>
        <v>0</v>
      </c>
      <c r="K77">
        <f t="shared" si="79"/>
        <v>0</v>
      </c>
      <c r="L77">
        <f t="shared" si="79"/>
        <v>0</v>
      </c>
      <c r="M77">
        <f t="shared" si="79"/>
        <v>0</v>
      </c>
      <c r="N77">
        <f t="shared" si="79"/>
        <v>0</v>
      </c>
      <c r="O77">
        <f t="shared" si="79"/>
        <v>0</v>
      </c>
      <c r="P77">
        <f t="shared" si="79"/>
        <v>0</v>
      </c>
      <c r="Q77">
        <f t="shared" si="79"/>
        <v>0</v>
      </c>
      <c r="R77">
        <f t="shared" si="79"/>
        <v>0</v>
      </c>
      <c r="S77">
        <f t="shared" si="79"/>
        <v>0</v>
      </c>
      <c r="T77">
        <f t="shared" si="79"/>
        <v>0</v>
      </c>
      <c r="U77">
        <f t="shared" si="79"/>
        <v>0</v>
      </c>
      <c r="V77">
        <f t="shared" si="79"/>
        <v>0</v>
      </c>
      <c r="W77">
        <f t="shared" si="79"/>
        <v>0</v>
      </c>
      <c r="X77">
        <f t="shared" si="79"/>
        <v>0</v>
      </c>
      <c r="Y77">
        <f t="shared" si="79"/>
        <v>0</v>
      </c>
      <c r="Z77">
        <f t="shared" si="79"/>
        <v>0</v>
      </c>
      <c r="AA77">
        <f t="shared" si="79"/>
        <v>0</v>
      </c>
      <c r="AB77">
        <f t="shared" si="79"/>
        <v>0</v>
      </c>
      <c r="AC77">
        <f t="shared" si="79"/>
        <v>0</v>
      </c>
      <c r="AD77">
        <f t="shared" si="79"/>
        <v>0</v>
      </c>
      <c r="AE77">
        <f t="shared" si="79"/>
        <v>0</v>
      </c>
      <c r="AF77">
        <f t="shared" si="79"/>
        <v>0</v>
      </c>
      <c r="AG77">
        <f t="shared" si="79"/>
        <v>0</v>
      </c>
      <c r="AH77">
        <f t="shared" si="79"/>
        <v>0</v>
      </c>
      <c r="AI77">
        <f t="shared" si="79"/>
        <v>0</v>
      </c>
      <c r="AJ77">
        <f t="shared" si="79"/>
        <v>0</v>
      </c>
      <c r="AK77">
        <f t="shared" si="79"/>
        <v>0</v>
      </c>
      <c r="AL77">
        <f t="shared" si="79"/>
        <v>0</v>
      </c>
      <c r="AM77">
        <f t="shared" si="79"/>
        <v>0</v>
      </c>
      <c r="AN77">
        <f t="shared" ref="AN77:BI77" si="80">AN76/AN$107</f>
        <v>0</v>
      </c>
      <c r="AO77">
        <f t="shared" si="80"/>
        <v>0</v>
      </c>
      <c r="AP77">
        <f t="shared" si="80"/>
        <v>0</v>
      </c>
      <c r="AQ77">
        <f t="shared" si="80"/>
        <v>0</v>
      </c>
      <c r="AR77">
        <f t="shared" si="80"/>
        <v>0</v>
      </c>
      <c r="AS77">
        <f t="shared" si="80"/>
        <v>0</v>
      </c>
      <c r="AT77">
        <f t="shared" si="80"/>
        <v>0</v>
      </c>
      <c r="AU77">
        <f t="shared" si="80"/>
        <v>0</v>
      </c>
      <c r="AV77">
        <f t="shared" si="80"/>
        <v>0</v>
      </c>
      <c r="AW77">
        <f t="shared" si="80"/>
        <v>0</v>
      </c>
      <c r="AX77">
        <f t="shared" si="80"/>
        <v>0</v>
      </c>
      <c r="AY77">
        <f t="shared" si="80"/>
        <v>0</v>
      </c>
      <c r="AZ77">
        <f t="shared" si="80"/>
        <v>0</v>
      </c>
      <c r="BA77">
        <f t="shared" si="80"/>
        <v>0</v>
      </c>
      <c r="BB77">
        <f t="shared" si="80"/>
        <v>0</v>
      </c>
      <c r="BC77">
        <f t="shared" si="80"/>
        <v>0</v>
      </c>
      <c r="BD77">
        <f t="shared" si="80"/>
        <v>0</v>
      </c>
      <c r="BE77">
        <f t="shared" si="80"/>
        <v>0</v>
      </c>
      <c r="BF77">
        <f t="shared" si="80"/>
        <v>0</v>
      </c>
      <c r="BG77">
        <f t="shared" si="80"/>
        <v>6.7747462765256353E-2</v>
      </c>
      <c r="BH77">
        <f t="shared" si="80"/>
        <v>0.1459780416760027</v>
      </c>
      <c r="BI77">
        <f t="shared" si="80"/>
        <v>0.1481994459833795</v>
      </c>
      <c r="BO77">
        <f t="shared" si="70"/>
        <v>0.1481994459833795</v>
      </c>
    </row>
    <row r="78" spans="1:67">
      <c r="A78" t="s">
        <v>7</v>
      </c>
      <c r="B78" t="s">
        <v>8</v>
      </c>
      <c r="C78" t="s">
        <v>39</v>
      </c>
      <c r="D78" t="s">
        <v>35</v>
      </c>
      <c r="F78" t="str">
        <f t="shared" si="67"/>
        <v>Oil refineriesOther oil productsE.ktoe</v>
      </c>
      <c r="G78" t="s">
        <v>11</v>
      </c>
      <c r="W78">
        <v>-3</v>
      </c>
      <c r="X78">
        <v>-2</v>
      </c>
      <c r="Y78">
        <v>-6</v>
      </c>
      <c r="Z78">
        <v>-11</v>
      </c>
      <c r="AB78">
        <v>-5</v>
      </c>
      <c r="AD78">
        <v>-6</v>
      </c>
      <c r="AE78">
        <v>-175</v>
      </c>
      <c r="AF78">
        <v>-226</v>
      </c>
      <c r="AG78">
        <v>-182</v>
      </c>
      <c r="AH78">
        <v>-109</v>
      </c>
      <c r="AI78">
        <v>-8</v>
      </c>
      <c r="AL78">
        <v>-12</v>
      </c>
      <c r="AM78">
        <v>-11</v>
      </c>
      <c r="AN78">
        <v>-54</v>
      </c>
      <c r="AO78">
        <v>-74</v>
      </c>
      <c r="AP78">
        <v>-54</v>
      </c>
      <c r="AQ78">
        <v>-75</v>
      </c>
      <c r="AR78">
        <v>-200</v>
      </c>
      <c r="AS78">
        <v>-186</v>
      </c>
      <c r="AT78">
        <v>-105</v>
      </c>
      <c r="AU78">
        <v>-99</v>
      </c>
      <c r="AV78">
        <v>-73</v>
      </c>
      <c r="AW78">
        <v>-225</v>
      </c>
      <c r="AX78">
        <v>-161</v>
      </c>
      <c r="AY78">
        <v>-634</v>
      </c>
      <c r="AZ78">
        <v>-1075</v>
      </c>
      <c r="BA78">
        <v>-1166</v>
      </c>
      <c r="BB78">
        <v>-1274</v>
      </c>
      <c r="BC78">
        <v>-1038</v>
      </c>
      <c r="BD78">
        <v>-1012</v>
      </c>
      <c r="BE78">
        <v>-773</v>
      </c>
      <c r="BF78">
        <v>-802</v>
      </c>
      <c r="BG78">
        <v>-381</v>
      </c>
      <c r="BH78">
        <v>-236</v>
      </c>
      <c r="BI78">
        <v>-108</v>
      </c>
      <c r="BO78">
        <f t="shared" si="70"/>
        <v>-2</v>
      </c>
    </row>
    <row r="79" spans="1:67">
      <c r="A79" t="s">
        <v>7</v>
      </c>
      <c r="B79" t="s">
        <v>8</v>
      </c>
      <c r="C79" t="s">
        <v>39</v>
      </c>
      <c r="D79" t="s">
        <v>35</v>
      </c>
      <c r="E79" t="s">
        <v>107</v>
      </c>
      <c r="F79" t="str">
        <f t="shared" si="67"/>
        <v>Oil refineriesOther oil productsC</v>
      </c>
      <c r="G79" t="s">
        <v>12</v>
      </c>
      <c r="H79">
        <f t="shared" ref="H79:AM79" si="81">H78/H$107</f>
        <v>0</v>
      </c>
      <c r="I79">
        <f t="shared" si="81"/>
        <v>0</v>
      </c>
      <c r="J79">
        <f t="shared" si="81"/>
        <v>0</v>
      </c>
      <c r="K79">
        <f t="shared" si="81"/>
        <v>0</v>
      </c>
      <c r="L79">
        <f t="shared" si="81"/>
        <v>0</v>
      </c>
      <c r="M79">
        <f t="shared" si="81"/>
        <v>0</v>
      </c>
      <c r="N79">
        <f t="shared" si="81"/>
        <v>0</v>
      </c>
      <c r="O79">
        <f t="shared" si="81"/>
        <v>0</v>
      </c>
      <c r="P79">
        <f t="shared" si="81"/>
        <v>0</v>
      </c>
      <c r="Q79">
        <f t="shared" si="81"/>
        <v>0</v>
      </c>
      <c r="R79">
        <f t="shared" si="81"/>
        <v>0</v>
      </c>
      <c r="S79">
        <f t="shared" si="81"/>
        <v>0</v>
      </c>
      <c r="T79">
        <f t="shared" si="81"/>
        <v>0</v>
      </c>
      <c r="U79">
        <f t="shared" si="81"/>
        <v>0</v>
      </c>
      <c r="V79">
        <f t="shared" si="81"/>
        <v>0</v>
      </c>
      <c r="W79">
        <f t="shared" si="81"/>
        <v>8.6880973066898344E-4</v>
      </c>
      <c r="X79">
        <f t="shared" si="81"/>
        <v>5.3835800807537008E-4</v>
      </c>
      <c r="Y79">
        <f t="shared" si="81"/>
        <v>1.6533480297602646E-3</v>
      </c>
      <c r="Z79">
        <f t="shared" si="81"/>
        <v>3.2267527134056907E-3</v>
      </c>
      <c r="AA79">
        <f t="shared" si="81"/>
        <v>0</v>
      </c>
      <c r="AB79">
        <f t="shared" si="81"/>
        <v>1.3498920086393088E-3</v>
      </c>
      <c r="AC79">
        <f t="shared" si="81"/>
        <v>0</v>
      </c>
      <c r="AD79">
        <f t="shared" si="81"/>
        <v>1.7579841781423966E-3</v>
      </c>
      <c r="AE79">
        <f t="shared" si="81"/>
        <v>4.9589118730518564E-2</v>
      </c>
      <c r="AF79">
        <f t="shared" si="81"/>
        <v>6.2396466040861402E-2</v>
      </c>
      <c r="AG79">
        <f t="shared" si="81"/>
        <v>4.778156996587031E-2</v>
      </c>
      <c r="AH79">
        <f t="shared" si="81"/>
        <v>2.6145358599184456E-2</v>
      </c>
      <c r="AI79">
        <f t="shared" si="81"/>
        <v>1.9079418077748629E-3</v>
      </c>
      <c r="AJ79">
        <f t="shared" si="81"/>
        <v>0</v>
      </c>
      <c r="AK79">
        <f t="shared" si="81"/>
        <v>0</v>
      </c>
      <c r="AL79">
        <f t="shared" si="81"/>
        <v>2.4752475247524753E-3</v>
      </c>
      <c r="AM79">
        <f t="shared" si="81"/>
        <v>2.1769245992479713E-3</v>
      </c>
      <c r="AN79">
        <f t="shared" ref="AN79:BI79" si="82">AN78/AN$107</f>
        <v>1.0173323285606632E-2</v>
      </c>
      <c r="AO79">
        <f t="shared" si="82"/>
        <v>1.4862422173127134E-2</v>
      </c>
      <c r="AP79">
        <f t="shared" si="82"/>
        <v>1.0528368102944044E-2</v>
      </c>
      <c r="AQ79">
        <f t="shared" si="82"/>
        <v>1.3979496738117428E-2</v>
      </c>
      <c r="AR79">
        <f t="shared" si="82"/>
        <v>3.6036036036036036E-2</v>
      </c>
      <c r="AS79">
        <f t="shared" si="82"/>
        <v>3.2506116742397763E-2</v>
      </c>
      <c r="AT79">
        <f t="shared" si="82"/>
        <v>1.8427518427518427E-2</v>
      </c>
      <c r="AU79">
        <f t="shared" si="82"/>
        <v>1.6972398422767015E-2</v>
      </c>
      <c r="AV79">
        <f t="shared" si="82"/>
        <v>1.197899573350837E-2</v>
      </c>
      <c r="AW79">
        <f t="shared" si="82"/>
        <v>3.8064625274911182E-2</v>
      </c>
      <c r="AX79">
        <f t="shared" si="82"/>
        <v>2.7625257378174332E-2</v>
      </c>
      <c r="AY79">
        <f t="shared" si="82"/>
        <v>0.10425916790001645</v>
      </c>
      <c r="AZ79">
        <f t="shared" si="82"/>
        <v>0.16963863026668771</v>
      </c>
      <c r="BA79">
        <f t="shared" si="82"/>
        <v>0.17645278450363197</v>
      </c>
      <c r="BB79">
        <f t="shared" si="82"/>
        <v>0.14824296020479405</v>
      </c>
      <c r="BC79">
        <f t="shared" si="82"/>
        <v>0.12360085734698738</v>
      </c>
      <c r="BD79">
        <f t="shared" si="82"/>
        <v>0.12446193580125446</v>
      </c>
      <c r="BE79">
        <f t="shared" si="82"/>
        <v>9.7465641154961549E-2</v>
      </c>
      <c r="BF79">
        <f t="shared" si="82"/>
        <v>0.10063997992219852</v>
      </c>
      <c r="BG79">
        <f t="shared" si="82"/>
        <v>5.0217477263740609E-2</v>
      </c>
      <c r="BH79">
        <f t="shared" si="82"/>
        <v>2.6439614609007393E-2</v>
      </c>
      <c r="BI79">
        <f t="shared" si="82"/>
        <v>1.2465373961218837E-2</v>
      </c>
      <c r="BO79">
        <f t="shared" si="70"/>
        <v>0.17645278450363197</v>
      </c>
    </row>
    <row r="80" spans="1:67">
      <c r="A80" t="s">
        <v>7</v>
      </c>
      <c r="B80" t="s">
        <v>8</v>
      </c>
      <c r="C80" t="s">
        <v>39</v>
      </c>
      <c r="D80" t="s">
        <v>10</v>
      </c>
      <c r="F80" t="str">
        <f t="shared" si="67"/>
        <v>Oil refineriesPetroleum cokeE.ktoe</v>
      </c>
      <c r="G80" t="s">
        <v>11</v>
      </c>
      <c r="AJ80">
        <v>-1</v>
      </c>
      <c r="AR80">
        <v>-19</v>
      </c>
      <c r="AS80">
        <v>-109</v>
      </c>
      <c r="AT80">
        <v>-112</v>
      </c>
      <c r="AU80">
        <v>-115</v>
      </c>
      <c r="AV80">
        <v>-121</v>
      </c>
      <c r="AW80">
        <v>-147</v>
      </c>
      <c r="AX80">
        <v>-139</v>
      </c>
      <c r="AY80">
        <v>-137</v>
      </c>
      <c r="AZ80">
        <v>-144</v>
      </c>
      <c r="BA80">
        <v>-155</v>
      </c>
      <c r="BB80">
        <v>-155</v>
      </c>
      <c r="BC80">
        <v>-154</v>
      </c>
      <c r="BD80">
        <v>-160</v>
      </c>
      <c r="BE80">
        <v>-277</v>
      </c>
      <c r="BF80">
        <v>-112</v>
      </c>
      <c r="BG80">
        <v>-113</v>
      </c>
      <c r="BH80">
        <v>-113</v>
      </c>
      <c r="BI80">
        <v>-110</v>
      </c>
      <c r="BO80">
        <f t="shared" si="70"/>
        <v>-1</v>
      </c>
    </row>
    <row r="81" spans="1:67">
      <c r="A81" t="s">
        <v>7</v>
      </c>
      <c r="B81" t="s">
        <v>8</v>
      </c>
      <c r="C81" t="s">
        <v>39</v>
      </c>
      <c r="D81" t="s">
        <v>10</v>
      </c>
      <c r="E81" t="s">
        <v>107</v>
      </c>
      <c r="F81" t="str">
        <f t="shared" si="67"/>
        <v>Oil refineriesPetroleum cokeC</v>
      </c>
      <c r="G81" t="s">
        <v>12</v>
      </c>
      <c r="H81">
        <f t="shared" ref="H81:AM81" si="83">H80/H$107</f>
        <v>0</v>
      </c>
      <c r="I81">
        <f t="shared" si="83"/>
        <v>0</v>
      </c>
      <c r="J81">
        <f t="shared" si="83"/>
        <v>0</v>
      </c>
      <c r="K81">
        <f t="shared" si="83"/>
        <v>0</v>
      </c>
      <c r="L81">
        <f t="shared" si="83"/>
        <v>0</v>
      </c>
      <c r="M81">
        <f t="shared" si="83"/>
        <v>0</v>
      </c>
      <c r="N81">
        <f t="shared" si="83"/>
        <v>0</v>
      </c>
      <c r="O81">
        <f t="shared" si="83"/>
        <v>0</v>
      </c>
      <c r="P81">
        <f t="shared" si="83"/>
        <v>0</v>
      </c>
      <c r="Q81">
        <f t="shared" si="83"/>
        <v>0</v>
      </c>
      <c r="R81">
        <f t="shared" si="83"/>
        <v>0</v>
      </c>
      <c r="S81">
        <f t="shared" si="83"/>
        <v>0</v>
      </c>
      <c r="T81">
        <f t="shared" si="83"/>
        <v>0</v>
      </c>
      <c r="U81">
        <f t="shared" si="83"/>
        <v>0</v>
      </c>
      <c r="V81">
        <f t="shared" si="83"/>
        <v>0</v>
      </c>
      <c r="W81">
        <f t="shared" si="83"/>
        <v>0</v>
      </c>
      <c r="X81">
        <f t="shared" si="83"/>
        <v>0</v>
      </c>
      <c r="Y81">
        <f t="shared" si="83"/>
        <v>0</v>
      </c>
      <c r="Z81">
        <f t="shared" si="83"/>
        <v>0</v>
      </c>
      <c r="AA81">
        <f t="shared" si="83"/>
        <v>0</v>
      </c>
      <c r="AB81">
        <f t="shared" si="83"/>
        <v>0</v>
      </c>
      <c r="AC81">
        <f t="shared" si="83"/>
        <v>0</v>
      </c>
      <c r="AD81">
        <f t="shared" si="83"/>
        <v>0</v>
      </c>
      <c r="AE81">
        <f t="shared" si="83"/>
        <v>0</v>
      </c>
      <c r="AF81">
        <f t="shared" si="83"/>
        <v>0</v>
      </c>
      <c r="AG81">
        <f t="shared" si="83"/>
        <v>0</v>
      </c>
      <c r="AH81">
        <f t="shared" si="83"/>
        <v>0</v>
      </c>
      <c r="AI81">
        <f t="shared" si="83"/>
        <v>0</v>
      </c>
      <c r="AJ81">
        <f t="shared" si="83"/>
        <v>2.1772262138036142E-4</v>
      </c>
      <c r="AK81">
        <f t="shared" si="83"/>
        <v>0</v>
      </c>
      <c r="AL81">
        <f t="shared" si="83"/>
        <v>0</v>
      </c>
      <c r="AM81">
        <f t="shared" si="83"/>
        <v>0</v>
      </c>
      <c r="AN81">
        <f t="shared" ref="AN81:BI81" si="84">AN80/AN$107</f>
        <v>0</v>
      </c>
      <c r="AO81">
        <f t="shared" si="84"/>
        <v>0</v>
      </c>
      <c r="AP81">
        <f t="shared" si="84"/>
        <v>0</v>
      </c>
      <c r="AQ81">
        <f t="shared" si="84"/>
        <v>0</v>
      </c>
      <c r="AR81">
        <f t="shared" si="84"/>
        <v>3.4234234234234236E-3</v>
      </c>
      <c r="AS81">
        <f t="shared" si="84"/>
        <v>1.9049283467319118E-2</v>
      </c>
      <c r="AT81">
        <f t="shared" si="84"/>
        <v>1.9656019656019656E-2</v>
      </c>
      <c r="AU81">
        <f t="shared" si="84"/>
        <v>1.9715412309274816E-2</v>
      </c>
      <c r="AV81">
        <f t="shared" si="84"/>
        <v>1.9855595667870037E-2</v>
      </c>
      <c r="AW81">
        <f t="shared" si="84"/>
        <v>2.4868888512941972E-2</v>
      </c>
      <c r="AX81">
        <f t="shared" si="84"/>
        <v>2.385037748798902E-2</v>
      </c>
      <c r="AY81">
        <f t="shared" si="84"/>
        <v>2.2529189278079263E-2</v>
      </c>
      <c r="AZ81">
        <f t="shared" si="84"/>
        <v>2.2723686286886539E-2</v>
      </c>
      <c r="BA81">
        <f t="shared" si="84"/>
        <v>2.345641646489104E-2</v>
      </c>
      <c r="BB81">
        <f t="shared" si="84"/>
        <v>1.8035838957412148E-2</v>
      </c>
      <c r="BC81">
        <f t="shared" si="84"/>
        <v>1.8337699452250535E-2</v>
      </c>
      <c r="BD81">
        <f t="shared" si="84"/>
        <v>1.9677776411265526E-2</v>
      </c>
      <c r="BE81">
        <f t="shared" si="84"/>
        <v>3.4926238809733959E-2</v>
      </c>
      <c r="BF81">
        <f t="shared" si="84"/>
        <v>1.4054461036516501E-2</v>
      </c>
      <c r="BG81">
        <f t="shared" si="84"/>
        <v>1.4893897456175037E-2</v>
      </c>
      <c r="BH81">
        <f t="shared" si="84"/>
        <v>1.2659645978041676E-2</v>
      </c>
      <c r="BI81">
        <f t="shared" si="84"/>
        <v>1.2696214219759926E-2</v>
      </c>
      <c r="BO81">
        <f t="shared" si="70"/>
        <v>3.4926238809733959E-2</v>
      </c>
    </row>
    <row r="82" spans="1:67">
      <c r="A82" t="s">
        <v>7</v>
      </c>
      <c r="B82" t="s">
        <v>8</v>
      </c>
      <c r="C82" t="s">
        <v>39</v>
      </c>
      <c r="D82" t="s">
        <v>43</v>
      </c>
      <c r="F82" t="str">
        <f t="shared" si="67"/>
        <v>Oil refineriesRefinery gasE.ktoe</v>
      </c>
      <c r="G82" t="s">
        <v>11</v>
      </c>
      <c r="H82">
        <v>-59</v>
      </c>
      <c r="I82">
        <v>-79</v>
      </c>
      <c r="J82">
        <v>-284</v>
      </c>
      <c r="K82">
        <v>-355</v>
      </c>
      <c r="L82">
        <v>-350</v>
      </c>
      <c r="M82">
        <v>-361</v>
      </c>
      <c r="N82">
        <v>-336</v>
      </c>
      <c r="O82">
        <v>-484</v>
      </c>
      <c r="P82">
        <v>-682</v>
      </c>
      <c r="Q82">
        <v>-666</v>
      </c>
      <c r="R82">
        <v>-609</v>
      </c>
      <c r="S82">
        <v>-622</v>
      </c>
      <c r="T82">
        <v>-741</v>
      </c>
      <c r="U82">
        <v>-656</v>
      </c>
      <c r="V82">
        <v>-703</v>
      </c>
      <c r="W82">
        <v>-808</v>
      </c>
      <c r="X82">
        <v>-871</v>
      </c>
      <c r="Y82">
        <v>-887</v>
      </c>
      <c r="Z82">
        <v>-799</v>
      </c>
      <c r="AA82">
        <v>-867</v>
      </c>
      <c r="AB82">
        <v>-899</v>
      </c>
      <c r="AC82">
        <v>-895</v>
      </c>
      <c r="AD82">
        <v>-867</v>
      </c>
      <c r="AE82">
        <v>-994</v>
      </c>
      <c r="AF82">
        <v>-1105</v>
      </c>
      <c r="AG82">
        <v>-1157</v>
      </c>
      <c r="AH82">
        <v>-1152</v>
      </c>
      <c r="AI82">
        <v>-1159</v>
      </c>
      <c r="AJ82">
        <v>-1383</v>
      </c>
      <c r="AK82">
        <v>-1502</v>
      </c>
      <c r="AL82">
        <v>-1543</v>
      </c>
      <c r="AM82">
        <v>-1637</v>
      </c>
      <c r="AN82">
        <v>-1771</v>
      </c>
      <c r="AO82">
        <v>-1559</v>
      </c>
      <c r="AP82">
        <v>-1567</v>
      </c>
      <c r="AQ82">
        <v>-1513</v>
      </c>
      <c r="AR82">
        <v>-1713</v>
      </c>
      <c r="AS82">
        <v>-1896</v>
      </c>
      <c r="AT82">
        <v>-1925</v>
      </c>
      <c r="AU82">
        <v>-1909</v>
      </c>
      <c r="AV82">
        <v>-2000</v>
      </c>
      <c r="AW82">
        <v>-1828</v>
      </c>
      <c r="AX82">
        <v>-1733</v>
      </c>
      <c r="AY82">
        <v>-2138</v>
      </c>
      <c r="AZ82">
        <v>-2411</v>
      </c>
      <c r="BA82">
        <v>-2517</v>
      </c>
      <c r="BB82">
        <v>-2612</v>
      </c>
      <c r="BC82">
        <v>-2679</v>
      </c>
      <c r="BD82">
        <v>-2536</v>
      </c>
      <c r="BE82">
        <v>-2615</v>
      </c>
      <c r="BF82">
        <v>-2939</v>
      </c>
      <c r="BG82">
        <v>-3607</v>
      </c>
      <c r="BH82">
        <v>-4153</v>
      </c>
      <c r="BI82">
        <v>-4404</v>
      </c>
      <c r="BO82">
        <f t="shared" si="70"/>
        <v>-59</v>
      </c>
    </row>
    <row r="83" spans="1:67">
      <c r="A83" t="s">
        <v>7</v>
      </c>
      <c r="B83" t="s">
        <v>8</v>
      </c>
      <c r="C83" t="s">
        <v>39</v>
      </c>
      <c r="D83" t="s">
        <v>43</v>
      </c>
      <c r="E83" t="s">
        <v>107</v>
      </c>
      <c r="F83" t="str">
        <f t="shared" si="67"/>
        <v>Oil refineriesRefinery gasC</v>
      </c>
      <c r="G83" t="s">
        <v>12</v>
      </c>
      <c r="H83">
        <f t="shared" ref="H83:AM83" si="85">H82/H$107</f>
        <v>6.5265486725663721E-2</v>
      </c>
      <c r="I83">
        <f t="shared" si="85"/>
        <v>8.4311632870864461E-2</v>
      </c>
      <c r="J83">
        <f t="shared" si="85"/>
        <v>0.2754607177497575</v>
      </c>
      <c r="K83">
        <f t="shared" si="85"/>
        <v>0.28908794788273617</v>
      </c>
      <c r="L83">
        <f t="shared" si="85"/>
        <v>0.26595744680851063</v>
      </c>
      <c r="M83">
        <f t="shared" si="85"/>
        <v>0.29565929565929566</v>
      </c>
      <c r="N83">
        <f t="shared" si="85"/>
        <v>0.22340425531914893</v>
      </c>
      <c r="O83">
        <f t="shared" si="85"/>
        <v>0.30118232731798383</v>
      </c>
      <c r="P83">
        <f t="shared" si="85"/>
        <v>0.31794871794871793</v>
      </c>
      <c r="Q83">
        <f t="shared" si="85"/>
        <v>0.35071090047393366</v>
      </c>
      <c r="R83">
        <f t="shared" si="85"/>
        <v>0.30480480480480482</v>
      </c>
      <c r="S83">
        <f t="shared" si="85"/>
        <v>0.27619893428063941</v>
      </c>
      <c r="T83">
        <f t="shared" si="85"/>
        <v>0.259000349528137</v>
      </c>
      <c r="U83">
        <f t="shared" si="85"/>
        <v>0.22527472527472528</v>
      </c>
      <c r="V83">
        <f t="shared" si="85"/>
        <v>0.2042417199302731</v>
      </c>
      <c r="W83">
        <f t="shared" si="85"/>
        <v>0.23399942079351288</v>
      </c>
      <c r="X83">
        <f t="shared" si="85"/>
        <v>0.23445491251682368</v>
      </c>
      <c r="Y83">
        <f t="shared" si="85"/>
        <v>0.2444199503995591</v>
      </c>
      <c r="Z83">
        <f t="shared" si="85"/>
        <v>0.23437958345555882</v>
      </c>
      <c r="AA83">
        <f t="shared" si="85"/>
        <v>0.26177536231884058</v>
      </c>
      <c r="AB83">
        <f t="shared" si="85"/>
        <v>0.24271058315334773</v>
      </c>
      <c r="AC83">
        <f t="shared" si="85"/>
        <v>0.26990349819059106</v>
      </c>
      <c r="AD83">
        <f t="shared" si="85"/>
        <v>0.25402871374157632</v>
      </c>
      <c r="AE83">
        <f t="shared" si="85"/>
        <v>0.28166619438934543</v>
      </c>
      <c r="AF83">
        <f t="shared" si="85"/>
        <v>0.30508006626173384</v>
      </c>
      <c r="AG83">
        <f t="shared" si="85"/>
        <v>0.30375426621160412</v>
      </c>
      <c r="AH83">
        <f t="shared" si="85"/>
        <v>0.27632525785560086</v>
      </c>
      <c r="AI83">
        <f t="shared" si="85"/>
        <v>0.27641306940138327</v>
      </c>
      <c r="AJ83">
        <f t="shared" si="85"/>
        <v>0.30111038536903983</v>
      </c>
      <c r="AK83">
        <f t="shared" si="85"/>
        <v>0.31488469601677149</v>
      </c>
      <c r="AL83">
        <f t="shared" si="85"/>
        <v>0.31827557755775576</v>
      </c>
      <c r="AM83">
        <f t="shared" si="85"/>
        <v>0.32396596081535722</v>
      </c>
      <c r="AN83">
        <f t="shared" ref="AN83:BI83" si="86">AN82/AN$107</f>
        <v>0.33364732479276565</v>
      </c>
      <c r="AO83">
        <f t="shared" si="86"/>
        <v>0.31311508335007032</v>
      </c>
      <c r="AP83">
        <f t="shared" si="86"/>
        <v>0.30551764476506144</v>
      </c>
      <c r="AQ83">
        <f t="shared" si="86"/>
        <v>0.28201304753028889</v>
      </c>
      <c r="AR83">
        <f t="shared" si="86"/>
        <v>0.30864864864864866</v>
      </c>
      <c r="AS83">
        <f t="shared" si="86"/>
        <v>0.33135267389024814</v>
      </c>
      <c r="AT83">
        <f t="shared" si="86"/>
        <v>0.33783783783783783</v>
      </c>
      <c r="AU83">
        <f t="shared" si="86"/>
        <v>0.32727584433396195</v>
      </c>
      <c r="AV83">
        <f t="shared" si="86"/>
        <v>0.32819166393173616</v>
      </c>
      <c r="AW83">
        <f t="shared" si="86"/>
        <v>0.30925393334461176</v>
      </c>
      <c r="AX83">
        <f t="shared" si="86"/>
        <v>0.2973575840768703</v>
      </c>
      <c r="AY83">
        <f t="shared" si="86"/>
        <v>0.35158691004768955</v>
      </c>
      <c r="AZ83">
        <f t="shared" si="86"/>
        <v>0.38046394192835725</v>
      </c>
      <c r="BA83">
        <f t="shared" si="86"/>
        <v>0.38090193704600483</v>
      </c>
      <c r="BB83">
        <f t="shared" si="86"/>
        <v>0.30393297649522921</v>
      </c>
      <c r="BC83">
        <f t="shared" si="86"/>
        <v>0.3190045248868778</v>
      </c>
      <c r="BD83">
        <f t="shared" si="86"/>
        <v>0.3118927561185586</v>
      </c>
      <c r="BE83">
        <f t="shared" si="86"/>
        <v>0.32971882486445592</v>
      </c>
      <c r="BF83">
        <f t="shared" si="86"/>
        <v>0.36880411594930357</v>
      </c>
      <c r="BG83">
        <f t="shared" si="86"/>
        <v>0.47541847897719786</v>
      </c>
      <c r="BH83">
        <f t="shared" si="86"/>
        <v>0.46526999775935468</v>
      </c>
      <c r="BI83">
        <f t="shared" si="86"/>
        <v>0.50831024930747926</v>
      </c>
      <c r="BO83">
        <f t="shared" si="70"/>
        <v>0.50831024930747926</v>
      </c>
    </row>
    <row r="84" spans="1:67">
      <c r="A84" t="s">
        <v>7</v>
      </c>
      <c r="B84" t="s">
        <v>8</v>
      </c>
      <c r="C84" t="s">
        <v>44</v>
      </c>
      <c r="D84" t="s">
        <v>17</v>
      </c>
      <c r="F84" t="str">
        <f t="shared" si="67"/>
        <v>Own use in electricity, CHP and heat plantsElectricityE.ktoe</v>
      </c>
      <c r="G84" t="s">
        <v>11</v>
      </c>
      <c r="H84">
        <v>-38</v>
      </c>
      <c r="I84">
        <v>-52</v>
      </c>
      <c r="J84">
        <v>-64</v>
      </c>
      <c r="K84">
        <v>-59</v>
      </c>
      <c r="L84">
        <v>-93</v>
      </c>
      <c r="M84">
        <v>-100</v>
      </c>
      <c r="N84">
        <v>-101</v>
      </c>
      <c r="O84">
        <v>-143</v>
      </c>
      <c r="P84">
        <v>-169</v>
      </c>
      <c r="Q84">
        <v>-181</v>
      </c>
      <c r="R84">
        <v>-218</v>
      </c>
      <c r="S84">
        <v>-222</v>
      </c>
      <c r="T84">
        <v>-248</v>
      </c>
      <c r="U84">
        <v>-288</v>
      </c>
      <c r="V84">
        <v>-314</v>
      </c>
      <c r="W84">
        <v>-340</v>
      </c>
      <c r="X84">
        <v>-374</v>
      </c>
      <c r="Y84">
        <v>-354</v>
      </c>
      <c r="Z84">
        <v>-370</v>
      </c>
      <c r="AA84">
        <v>-389</v>
      </c>
      <c r="AB84">
        <v>-453</v>
      </c>
      <c r="AC84">
        <v>-508</v>
      </c>
      <c r="AD84">
        <v>-509</v>
      </c>
      <c r="AE84">
        <v>-516</v>
      </c>
      <c r="AF84">
        <v>-508</v>
      </c>
      <c r="AG84">
        <v>-550</v>
      </c>
      <c r="AH84">
        <v>-569</v>
      </c>
      <c r="AI84">
        <v>-563</v>
      </c>
      <c r="AJ84">
        <v>-544</v>
      </c>
      <c r="AK84">
        <v>-632</v>
      </c>
      <c r="AL84">
        <v>-625</v>
      </c>
      <c r="AM84">
        <v>-615</v>
      </c>
      <c r="AN84">
        <v>-651</v>
      </c>
      <c r="AO84">
        <v>-622</v>
      </c>
      <c r="AP84">
        <v>-620</v>
      </c>
      <c r="AQ84">
        <v>-687</v>
      </c>
      <c r="AR84">
        <v>-591</v>
      </c>
      <c r="AS84">
        <v>-690</v>
      </c>
      <c r="AT84">
        <v>-681</v>
      </c>
      <c r="AU84">
        <v>-805</v>
      </c>
      <c r="AV84">
        <v>-863</v>
      </c>
      <c r="AW84">
        <v>-867</v>
      </c>
      <c r="AX84">
        <v>-1051</v>
      </c>
      <c r="AY84">
        <v>-905</v>
      </c>
      <c r="AZ84">
        <v>-969</v>
      </c>
      <c r="BA84">
        <v>-1027</v>
      </c>
      <c r="BB84">
        <v>-1010</v>
      </c>
      <c r="BC84">
        <v>-1017</v>
      </c>
      <c r="BD84">
        <v>-1050</v>
      </c>
      <c r="BE84">
        <v>-961</v>
      </c>
      <c r="BF84">
        <v>-910</v>
      </c>
      <c r="BG84">
        <v>-909</v>
      </c>
      <c r="BH84">
        <v>-945</v>
      </c>
      <c r="BI84">
        <v>-782</v>
      </c>
      <c r="BO84">
        <f t="shared" si="70"/>
        <v>-38</v>
      </c>
    </row>
    <row r="85" spans="1:67">
      <c r="A85" t="s">
        <v>7</v>
      </c>
      <c r="B85" t="s">
        <v>8</v>
      </c>
      <c r="C85" t="s">
        <v>44</v>
      </c>
      <c r="D85" t="s">
        <v>17</v>
      </c>
      <c r="F85" t="str">
        <f t="shared" si="67"/>
        <v>Own use in electricity, CHP and heat plantsElectricityC</v>
      </c>
      <c r="G85" t="s">
        <v>12</v>
      </c>
      <c r="H85">
        <f t="shared" ref="H85:AM85" si="87">H84/H$107</f>
        <v>4.2035398230088498E-2</v>
      </c>
      <c r="I85">
        <f t="shared" si="87"/>
        <v>5.5496264674493062E-2</v>
      </c>
      <c r="J85">
        <f t="shared" si="87"/>
        <v>6.2075654704170709E-2</v>
      </c>
      <c r="K85">
        <f t="shared" si="87"/>
        <v>4.8045602605863193E-2</v>
      </c>
      <c r="L85">
        <f t="shared" si="87"/>
        <v>7.0668693009118544E-2</v>
      </c>
      <c r="M85">
        <f t="shared" si="87"/>
        <v>8.1900081900081897E-2</v>
      </c>
      <c r="N85">
        <f t="shared" si="87"/>
        <v>6.7154255319148939E-2</v>
      </c>
      <c r="O85">
        <f t="shared" si="87"/>
        <v>8.8985687616677037E-2</v>
      </c>
      <c r="P85">
        <f t="shared" si="87"/>
        <v>7.8787878787878782E-2</v>
      </c>
      <c r="Q85">
        <f t="shared" si="87"/>
        <v>9.5313322801474462E-2</v>
      </c>
      <c r="R85">
        <f t="shared" si="87"/>
        <v>0.10910910910910911</v>
      </c>
      <c r="S85">
        <f t="shared" si="87"/>
        <v>9.8579040852575489E-2</v>
      </c>
      <c r="T85">
        <f t="shared" si="87"/>
        <v>8.6682977979727363E-2</v>
      </c>
      <c r="U85">
        <f t="shared" si="87"/>
        <v>9.8901098901098897E-2</v>
      </c>
      <c r="V85">
        <f t="shared" si="87"/>
        <v>9.1226031377106331E-2</v>
      </c>
      <c r="W85">
        <f t="shared" si="87"/>
        <v>9.8465102809151467E-2</v>
      </c>
      <c r="X85">
        <f t="shared" si="87"/>
        <v>0.10067294751009422</v>
      </c>
      <c r="Y85">
        <f t="shared" si="87"/>
        <v>9.7547533755855606E-2</v>
      </c>
      <c r="Z85">
        <f t="shared" si="87"/>
        <v>0.10853622763273688</v>
      </c>
      <c r="AA85">
        <f t="shared" si="87"/>
        <v>0.11745169082125603</v>
      </c>
      <c r="AB85">
        <f t="shared" si="87"/>
        <v>0.12230021598272138</v>
      </c>
      <c r="AC85">
        <f t="shared" si="87"/>
        <v>0.15319662243667068</v>
      </c>
      <c r="AD85">
        <f t="shared" si="87"/>
        <v>0.14913565777908</v>
      </c>
      <c r="AE85">
        <f t="shared" si="87"/>
        <v>0.14621705865684329</v>
      </c>
      <c r="AF85">
        <f t="shared" si="87"/>
        <v>0.14025400331308668</v>
      </c>
      <c r="AG85">
        <f t="shared" si="87"/>
        <v>0.14439485429246521</v>
      </c>
      <c r="AH85">
        <f t="shared" si="87"/>
        <v>0.1364835692012473</v>
      </c>
      <c r="AI85">
        <f t="shared" si="87"/>
        <v>0.13427140472215598</v>
      </c>
      <c r="AJ85">
        <f t="shared" si="87"/>
        <v>0.11844110603091661</v>
      </c>
      <c r="AK85">
        <f t="shared" si="87"/>
        <v>0.13249475890985324</v>
      </c>
      <c r="AL85">
        <f t="shared" si="87"/>
        <v>0.12891914191419143</v>
      </c>
      <c r="AM85">
        <f t="shared" si="87"/>
        <v>0.12170987532159114</v>
      </c>
      <c r="AN85">
        <f t="shared" ref="AN85:BI85" si="88">AN84/AN$107</f>
        <v>0.12264506405425772</v>
      </c>
      <c r="AO85">
        <f t="shared" si="88"/>
        <v>0.12492468367141997</v>
      </c>
      <c r="AP85">
        <f t="shared" si="88"/>
        <v>0.12088126340417235</v>
      </c>
      <c r="AQ85">
        <f t="shared" si="88"/>
        <v>0.12805219012115565</v>
      </c>
      <c r="AR85">
        <f t="shared" si="88"/>
        <v>0.10648648648648648</v>
      </c>
      <c r="AS85">
        <f t="shared" si="88"/>
        <v>0.12058720727018525</v>
      </c>
      <c r="AT85">
        <f t="shared" si="88"/>
        <v>0.11951561951561951</v>
      </c>
      <c r="AU85">
        <f t="shared" si="88"/>
        <v>0.13800788616492371</v>
      </c>
      <c r="AV85">
        <f t="shared" si="88"/>
        <v>0.14161470298654413</v>
      </c>
      <c r="AW85">
        <f t="shared" si="88"/>
        <v>0.14667568939265777</v>
      </c>
      <c r="AX85">
        <f t="shared" si="88"/>
        <v>0.18033630748112561</v>
      </c>
      <c r="AY85">
        <f t="shared" si="88"/>
        <v>0.14882420654497616</v>
      </c>
      <c r="AZ85">
        <f t="shared" si="88"/>
        <v>0.15291147230550733</v>
      </c>
      <c r="BA85">
        <f t="shared" si="88"/>
        <v>0.15541767554479419</v>
      </c>
      <c r="BB85">
        <f t="shared" si="88"/>
        <v>0.11752385385152432</v>
      </c>
      <c r="BC85">
        <f t="shared" si="88"/>
        <v>0.12110026196713503</v>
      </c>
      <c r="BD85">
        <f t="shared" si="88"/>
        <v>0.12913540769893003</v>
      </c>
      <c r="BE85">
        <f t="shared" si="88"/>
        <v>0.12117009204387845</v>
      </c>
      <c r="BF85">
        <f t="shared" si="88"/>
        <v>0.11419249592169657</v>
      </c>
      <c r="BG85">
        <f t="shared" si="88"/>
        <v>0.11981020166073547</v>
      </c>
      <c r="BH85">
        <f t="shared" si="88"/>
        <v>0.10587049070132198</v>
      </c>
      <c r="BI85">
        <f t="shared" si="88"/>
        <v>9.0258541089566019E-2</v>
      </c>
      <c r="BO85">
        <f t="shared" si="70"/>
        <v>0.18033630748112561</v>
      </c>
    </row>
    <row r="86" spans="1:67">
      <c r="A86" t="s">
        <v>7</v>
      </c>
      <c r="B86" t="s">
        <v>8</v>
      </c>
      <c r="C86" t="s">
        <v>44</v>
      </c>
      <c r="D86" t="s">
        <v>45</v>
      </c>
      <c r="F86" t="str">
        <f t="shared" si="67"/>
        <v>Own use in electricity, CHP and heat plantsHeatE.ktoe</v>
      </c>
      <c r="G86" t="s">
        <v>11</v>
      </c>
      <c r="AI86">
        <v>-19</v>
      </c>
      <c r="AJ86">
        <v>-16</v>
      </c>
      <c r="AK86">
        <v>-16</v>
      </c>
      <c r="AL86">
        <v>-4</v>
      </c>
      <c r="AM86">
        <v>-4</v>
      </c>
      <c r="BO86">
        <f t="shared" si="70"/>
        <v>-4</v>
      </c>
    </row>
    <row r="87" spans="1:67">
      <c r="A87" t="s">
        <v>7</v>
      </c>
      <c r="B87" t="s">
        <v>8</v>
      </c>
      <c r="C87" t="s">
        <v>44</v>
      </c>
      <c r="D87" t="s">
        <v>45</v>
      </c>
      <c r="F87" t="str">
        <f t="shared" si="67"/>
        <v>Own use in electricity, CHP and heat plantsHeatC</v>
      </c>
      <c r="G87" t="s">
        <v>12</v>
      </c>
      <c r="H87">
        <f t="shared" ref="H87:AM87" si="89">H86/H$107</f>
        <v>0</v>
      </c>
      <c r="I87">
        <f t="shared" si="89"/>
        <v>0</v>
      </c>
      <c r="J87">
        <f t="shared" si="89"/>
        <v>0</v>
      </c>
      <c r="K87">
        <f t="shared" si="89"/>
        <v>0</v>
      </c>
      <c r="L87">
        <f t="shared" si="89"/>
        <v>0</v>
      </c>
      <c r="M87">
        <f t="shared" si="89"/>
        <v>0</v>
      </c>
      <c r="N87">
        <f t="shared" si="89"/>
        <v>0</v>
      </c>
      <c r="O87">
        <f t="shared" si="89"/>
        <v>0</v>
      </c>
      <c r="P87">
        <f t="shared" si="89"/>
        <v>0</v>
      </c>
      <c r="Q87">
        <f t="shared" si="89"/>
        <v>0</v>
      </c>
      <c r="R87">
        <f t="shared" si="89"/>
        <v>0</v>
      </c>
      <c r="S87">
        <f t="shared" si="89"/>
        <v>0</v>
      </c>
      <c r="T87">
        <f t="shared" si="89"/>
        <v>0</v>
      </c>
      <c r="U87">
        <f t="shared" si="89"/>
        <v>0</v>
      </c>
      <c r="V87">
        <f t="shared" si="89"/>
        <v>0</v>
      </c>
      <c r="W87">
        <f t="shared" si="89"/>
        <v>0</v>
      </c>
      <c r="X87">
        <f t="shared" si="89"/>
        <v>0</v>
      </c>
      <c r="Y87">
        <f t="shared" si="89"/>
        <v>0</v>
      </c>
      <c r="Z87">
        <f t="shared" si="89"/>
        <v>0</v>
      </c>
      <c r="AA87">
        <f t="shared" si="89"/>
        <v>0</v>
      </c>
      <c r="AB87">
        <f t="shared" si="89"/>
        <v>0</v>
      </c>
      <c r="AC87">
        <f t="shared" si="89"/>
        <v>0</v>
      </c>
      <c r="AD87">
        <f t="shared" si="89"/>
        <v>0</v>
      </c>
      <c r="AE87">
        <f t="shared" si="89"/>
        <v>0</v>
      </c>
      <c r="AF87">
        <f t="shared" si="89"/>
        <v>0</v>
      </c>
      <c r="AG87">
        <f t="shared" si="89"/>
        <v>0</v>
      </c>
      <c r="AH87">
        <f t="shared" si="89"/>
        <v>0</v>
      </c>
      <c r="AI87">
        <f t="shared" si="89"/>
        <v>4.5313617934652989E-3</v>
      </c>
      <c r="AJ87">
        <f t="shared" si="89"/>
        <v>3.4835619420857827E-3</v>
      </c>
      <c r="AK87">
        <f t="shared" si="89"/>
        <v>3.3542976939203353E-3</v>
      </c>
      <c r="AL87">
        <f t="shared" si="89"/>
        <v>8.2508250825082509E-4</v>
      </c>
      <c r="AM87">
        <f t="shared" si="89"/>
        <v>7.916089451810805E-4</v>
      </c>
      <c r="AN87">
        <f t="shared" ref="AN87:BI87" si="90">AN86/AN$107</f>
        <v>0</v>
      </c>
      <c r="AO87">
        <f t="shared" si="90"/>
        <v>0</v>
      </c>
      <c r="AP87">
        <f t="shared" si="90"/>
        <v>0</v>
      </c>
      <c r="AQ87">
        <f t="shared" si="90"/>
        <v>0</v>
      </c>
      <c r="AR87">
        <f t="shared" si="90"/>
        <v>0</v>
      </c>
      <c r="AS87">
        <f t="shared" si="90"/>
        <v>0</v>
      </c>
      <c r="AT87">
        <f t="shared" si="90"/>
        <v>0</v>
      </c>
      <c r="AU87">
        <f t="shared" si="90"/>
        <v>0</v>
      </c>
      <c r="AV87">
        <f t="shared" si="90"/>
        <v>0</v>
      </c>
      <c r="AW87">
        <f t="shared" si="90"/>
        <v>0</v>
      </c>
      <c r="AX87">
        <f t="shared" si="90"/>
        <v>0</v>
      </c>
      <c r="AY87">
        <f t="shared" si="90"/>
        <v>0</v>
      </c>
      <c r="AZ87">
        <f t="shared" si="90"/>
        <v>0</v>
      </c>
      <c r="BA87">
        <f t="shared" si="90"/>
        <v>0</v>
      </c>
      <c r="BB87">
        <f t="shared" si="90"/>
        <v>0</v>
      </c>
      <c r="BC87">
        <f t="shared" si="90"/>
        <v>0</v>
      </c>
      <c r="BD87">
        <f t="shared" si="90"/>
        <v>0</v>
      </c>
      <c r="BE87">
        <f t="shared" si="90"/>
        <v>0</v>
      </c>
      <c r="BF87">
        <f t="shared" si="90"/>
        <v>0</v>
      </c>
      <c r="BG87">
        <f t="shared" si="90"/>
        <v>0</v>
      </c>
      <c r="BH87">
        <f t="shared" si="90"/>
        <v>0</v>
      </c>
      <c r="BI87">
        <f t="shared" si="90"/>
        <v>0</v>
      </c>
      <c r="BO87">
        <f t="shared" si="70"/>
        <v>4.5313617934652989E-3</v>
      </c>
    </row>
    <row r="88" spans="1:67">
      <c r="A88" t="s">
        <v>7</v>
      </c>
      <c r="B88" t="s">
        <v>8</v>
      </c>
      <c r="C88" t="s">
        <v>44</v>
      </c>
      <c r="D88" t="s">
        <v>46</v>
      </c>
      <c r="F88" t="str">
        <f t="shared" si="67"/>
        <v>Own use in electricity, CHP and heat plantsMunicipal waste (non-renewable)E.ktoe</v>
      </c>
      <c r="G88" t="s">
        <v>11</v>
      </c>
      <c r="AK88">
        <v>-1</v>
      </c>
      <c r="AL88">
        <v>-1</v>
      </c>
      <c r="AM88">
        <v>-1</v>
      </c>
      <c r="AN88">
        <v>-1</v>
      </c>
      <c r="AO88">
        <v>-1</v>
      </c>
      <c r="AP88">
        <v>-1</v>
      </c>
      <c r="AQ88">
        <v>-1</v>
      </c>
      <c r="AR88">
        <v>-1</v>
      </c>
      <c r="AS88">
        <v>-1</v>
      </c>
      <c r="AT88">
        <v>-1</v>
      </c>
      <c r="BO88">
        <f t="shared" si="70"/>
        <v>-1</v>
      </c>
    </row>
    <row r="89" spans="1:67">
      <c r="A89" t="s">
        <v>7</v>
      </c>
      <c r="B89" t="s">
        <v>8</v>
      </c>
      <c r="C89" t="s">
        <v>44</v>
      </c>
      <c r="D89" t="s">
        <v>46</v>
      </c>
      <c r="F89" t="str">
        <f t="shared" si="67"/>
        <v>Own use in electricity, CHP and heat plantsMunicipal waste (non-renewable)C</v>
      </c>
      <c r="G89" t="s">
        <v>12</v>
      </c>
      <c r="H89">
        <f t="shared" ref="H89:AM89" si="91">H88/H$107</f>
        <v>0</v>
      </c>
      <c r="I89">
        <f t="shared" si="91"/>
        <v>0</v>
      </c>
      <c r="J89">
        <f t="shared" si="91"/>
        <v>0</v>
      </c>
      <c r="K89">
        <f t="shared" si="91"/>
        <v>0</v>
      </c>
      <c r="L89">
        <f t="shared" si="91"/>
        <v>0</v>
      </c>
      <c r="M89">
        <f t="shared" si="91"/>
        <v>0</v>
      </c>
      <c r="N89">
        <f t="shared" si="91"/>
        <v>0</v>
      </c>
      <c r="O89">
        <f t="shared" si="91"/>
        <v>0</v>
      </c>
      <c r="P89">
        <f t="shared" si="91"/>
        <v>0</v>
      </c>
      <c r="Q89">
        <f t="shared" si="91"/>
        <v>0</v>
      </c>
      <c r="R89">
        <f t="shared" si="91"/>
        <v>0</v>
      </c>
      <c r="S89">
        <f t="shared" si="91"/>
        <v>0</v>
      </c>
      <c r="T89">
        <f t="shared" si="91"/>
        <v>0</v>
      </c>
      <c r="U89">
        <f t="shared" si="91"/>
        <v>0</v>
      </c>
      <c r="V89">
        <f t="shared" si="91"/>
        <v>0</v>
      </c>
      <c r="W89">
        <f t="shared" si="91"/>
        <v>0</v>
      </c>
      <c r="X89">
        <f t="shared" si="91"/>
        <v>0</v>
      </c>
      <c r="Y89">
        <f t="shared" si="91"/>
        <v>0</v>
      </c>
      <c r="Z89">
        <f t="shared" si="91"/>
        <v>0</v>
      </c>
      <c r="AA89">
        <f t="shared" si="91"/>
        <v>0</v>
      </c>
      <c r="AB89">
        <f t="shared" si="91"/>
        <v>0</v>
      </c>
      <c r="AC89">
        <f t="shared" si="91"/>
        <v>0</v>
      </c>
      <c r="AD89">
        <f t="shared" si="91"/>
        <v>0</v>
      </c>
      <c r="AE89">
        <f t="shared" si="91"/>
        <v>0</v>
      </c>
      <c r="AF89">
        <f t="shared" si="91"/>
        <v>0</v>
      </c>
      <c r="AG89">
        <f t="shared" si="91"/>
        <v>0</v>
      </c>
      <c r="AH89">
        <f t="shared" si="91"/>
        <v>0</v>
      </c>
      <c r="AI89">
        <f t="shared" si="91"/>
        <v>0</v>
      </c>
      <c r="AJ89">
        <f t="shared" si="91"/>
        <v>0</v>
      </c>
      <c r="AK89">
        <f t="shared" si="91"/>
        <v>2.0964360587002095E-4</v>
      </c>
      <c r="AL89">
        <f t="shared" si="91"/>
        <v>2.0627062706270627E-4</v>
      </c>
      <c r="AM89">
        <f t="shared" si="91"/>
        <v>1.9790223629527012E-4</v>
      </c>
      <c r="AN89">
        <f t="shared" ref="AN89:BI89" si="92">AN88/AN$107</f>
        <v>1.8839487565938207E-4</v>
      </c>
      <c r="AO89">
        <f t="shared" si="92"/>
        <v>2.008435428800964E-4</v>
      </c>
      <c r="AP89">
        <f t="shared" si="92"/>
        <v>1.9496977968414895E-4</v>
      </c>
      <c r="AQ89">
        <f t="shared" si="92"/>
        <v>1.8639328984156571E-4</v>
      </c>
      <c r="AR89">
        <f t="shared" si="92"/>
        <v>1.8018018018018018E-4</v>
      </c>
      <c r="AS89">
        <f t="shared" si="92"/>
        <v>1.7476406850751484E-4</v>
      </c>
      <c r="AT89">
        <f t="shared" si="92"/>
        <v>1.7550017550017549E-4</v>
      </c>
      <c r="AU89">
        <f t="shared" si="92"/>
        <v>0</v>
      </c>
      <c r="AV89">
        <f t="shared" si="92"/>
        <v>0</v>
      </c>
      <c r="AW89">
        <f t="shared" si="92"/>
        <v>0</v>
      </c>
      <c r="AX89">
        <f t="shared" si="92"/>
        <v>0</v>
      </c>
      <c r="AY89">
        <f t="shared" si="92"/>
        <v>0</v>
      </c>
      <c r="AZ89">
        <f t="shared" si="92"/>
        <v>0</v>
      </c>
      <c r="BA89">
        <f t="shared" si="92"/>
        <v>0</v>
      </c>
      <c r="BB89">
        <f t="shared" si="92"/>
        <v>0</v>
      </c>
      <c r="BC89">
        <f t="shared" si="92"/>
        <v>0</v>
      </c>
      <c r="BD89">
        <f t="shared" si="92"/>
        <v>0</v>
      </c>
      <c r="BE89">
        <f t="shared" si="92"/>
        <v>0</v>
      </c>
      <c r="BF89">
        <f t="shared" si="92"/>
        <v>0</v>
      </c>
      <c r="BG89">
        <f t="shared" si="92"/>
        <v>0</v>
      </c>
      <c r="BH89">
        <f t="shared" si="92"/>
        <v>0</v>
      </c>
      <c r="BI89">
        <f t="shared" si="92"/>
        <v>0</v>
      </c>
      <c r="BO89">
        <f t="shared" si="70"/>
        <v>2.0964360587002095E-4</v>
      </c>
    </row>
    <row r="90" spans="1:67">
      <c r="A90" t="s">
        <v>7</v>
      </c>
      <c r="B90" t="s">
        <v>8</v>
      </c>
      <c r="C90" t="s">
        <v>44</v>
      </c>
      <c r="D90" t="s">
        <v>47</v>
      </c>
      <c r="F90" t="str">
        <f t="shared" si="67"/>
        <v>Own use in electricity, CHP and heat plantsMunicipal waste (renewable)E.ktoe</v>
      </c>
      <c r="G90" t="s">
        <v>11</v>
      </c>
      <c r="AK90">
        <v>-1</v>
      </c>
      <c r="AL90">
        <v>-1</v>
      </c>
      <c r="AM90">
        <v>-1</v>
      </c>
      <c r="AN90">
        <v>-1</v>
      </c>
      <c r="AO90">
        <v>-1</v>
      </c>
      <c r="AP90">
        <v>-1</v>
      </c>
      <c r="AQ90">
        <v>-1</v>
      </c>
      <c r="AR90">
        <v>-1</v>
      </c>
      <c r="AS90">
        <v>-1</v>
      </c>
      <c r="AT90">
        <v>-1</v>
      </c>
      <c r="BO90">
        <f t="shared" si="70"/>
        <v>-1</v>
      </c>
    </row>
    <row r="91" spans="1:67">
      <c r="A91" t="s">
        <v>7</v>
      </c>
      <c r="B91" t="s">
        <v>8</v>
      </c>
      <c r="C91" t="s">
        <v>44</v>
      </c>
      <c r="D91" t="s">
        <v>47</v>
      </c>
      <c r="F91" t="str">
        <f t="shared" si="67"/>
        <v>Own use in electricity, CHP and heat plantsMunicipal waste (renewable)C</v>
      </c>
      <c r="G91" t="s">
        <v>12</v>
      </c>
      <c r="H91">
        <f t="shared" ref="H91:AM91" si="93">H90/H$107</f>
        <v>0</v>
      </c>
      <c r="I91">
        <f t="shared" si="93"/>
        <v>0</v>
      </c>
      <c r="J91">
        <f t="shared" si="93"/>
        <v>0</v>
      </c>
      <c r="K91">
        <f t="shared" si="93"/>
        <v>0</v>
      </c>
      <c r="L91">
        <f t="shared" si="93"/>
        <v>0</v>
      </c>
      <c r="M91">
        <f t="shared" si="93"/>
        <v>0</v>
      </c>
      <c r="N91">
        <f t="shared" si="93"/>
        <v>0</v>
      </c>
      <c r="O91">
        <f t="shared" si="93"/>
        <v>0</v>
      </c>
      <c r="P91">
        <f t="shared" si="93"/>
        <v>0</v>
      </c>
      <c r="Q91">
        <f t="shared" si="93"/>
        <v>0</v>
      </c>
      <c r="R91">
        <f t="shared" si="93"/>
        <v>0</v>
      </c>
      <c r="S91">
        <f t="shared" si="93"/>
        <v>0</v>
      </c>
      <c r="T91">
        <f t="shared" si="93"/>
        <v>0</v>
      </c>
      <c r="U91">
        <f t="shared" si="93"/>
        <v>0</v>
      </c>
      <c r="V91">
        <f t="shared" si="93"/>
        <v>0</v>
      </c>
      <c r="W91">
        <f t="shared" si="93"/>
        <v>0</v>
      </c>
      <c r="X91">
        <f t="shared" si="93"/>
        <v>0</v>
      </c>
      <c r="Y91">
        <f t="shared" si="93"/>
        <v>0</v>
      </c>
      <c r="Z91">
        <f t="shared" si="93"/>
        <v>0</v>
      </c>
      <c r="AA91">
        <f t="shared" si="93"/>
        <v>0</v>
      </c>
      <c r="AB91">
        <f t="shared" si="93"/>
        <v>0</v>
      </c>
      <c r="AC91">
        <f t="shared" si="93"/>
        <v>0</v>
      </c>
      <c r="AD91">
        <f t="shared" si="93"/>
        <v>0</v>
      </c>
      <c r="AE91">
        <f t="shared" si="93"/>
        <v>0</v>
      </c>
      <c r="AF91">
        <f t="shared" si="93"/>
        <v>0</v>
      </c>
      <c r="AG91">
        <f t="shared" si="93"/>
        <v>0</v>
      </c>
      <c r="AH91">
        <f t="shared" si="93"/>
        <v>0</v>
      </c>
      <c r="AI91">
        <f t="shared" si="93"/>
        <v>0</v>
      </c>
      <c r="AJ91">
        <f t="shared" si="93"/>
        <v>0</v>
      </c>
      <c r="AK91">
        <f t="shared" si="93"/>
        <v>2.0964360587002095E-4</v>
      </c>
      <c r="AL91">
        <f t="shared" si="93"/>
        <v>2.0627062706270627E-4</v>
      </c>
      <c r="AM91">
        <f t="shared" si="93"/>
        <v>1.9790223629527012E-4</v>
      </c>
      <c r="AN91">
        <f t="shared" ref="AN91:BI91" si="94">AN90/AN$107</f>
        <v>1.8839487565938207E-4</v>
      </c>
      <c r="AO91">
        <f t="shared" si="94"/>
        <v>2.008435428800964E-4</v>
      </c>
      <c r="AP91">
        <f t="shared" si="94"/>
        <v>1.9496977968414895E-4</v>
      </c>
      <c r="AQ91">
        <f t="shared" si="94"/>
        <v>1.8639328984156571E-4</v>
      </c>
      <c r="AR91">
        <f t="shared" si="94"/>
        <v>1.8018018018018018E-4</v>
      </c>
      <c r="AS91">
        <f t="shared" si="94"/>
        <v>1.7476406850751484E-4</v>
      </c>
      <c r="AT91">
        <f t="shared" si="94"/>
        <v>1.7550017550017549E-4</v>
      </c>
      <c r="AU91">
        <f t="shared" si="94"/>
        <v>0</v>
      </c>
      <c r="AV91">
        <f t="shared" si="94"/>
        <v>0</v>
      </c>
      <c r="AW91">
        <f t="shared" si="94"/>
        <v>0</v>
      </c>
      <c r="AX91">
        <f t="shared" si="94"/>
        <v>0</v>
      </c>
      <c r="AY91">
        <f t="shared" si="94"/>
        <v>0</v>
      </c>
      <c r="AZ91">
        <f t="shared" si="94"/>
        <v>0</v>
      </c>
      <c r="BA91">
        <f t="shared" si="94"/>
        <v>0</v>
      </c>
      <c r="BB91">
        <f t="shared" si="94"/>
        <v>0</v>
      </c>
      <c r="BC91">
        <f t="shared" si="94"/>
        <v>0</v>
      </c>
      <c r="BD91">
        <f t="shared" si="94"/>
        <v>0</v>
      </c>
      <c r="BE91">
        <f t="shared" si="94"/>
        <v>0</v>
      </c>
      <c r="BF91">
        <f t="shared" si="94"/>
        <v>0</v>
      </c>
      <c r="BG91">
        <f t="shared" si="94"/>
        <v>0</v>
      </c>
      <c r="BH91">
        <f t="shared" si="94"/>
        <v>0</v>
      </c>
      <c r="BI91">
        <f t="shared" si="94"/>
        <v>0</v>
      </c>
      <c r="BO91">
        <f t="shared" si="70"/>
        <v>2.0964360587002095E-4</v>
      </c>
    </row>
    <row r="92" spans="1:67">
      <c r="A92" t="s">
        <v>7</v>
      </c>
      <c r="B92" t="s">
        <v>8</v>
      </c>
      <c r="C92" t="s">
        <v>44</v>
      </c>
      <c r="D92" t="s">
        <v>21</v>
      </c>
      <c r="F92" t="str">
        <f t="shared" si="67"/>
        <v>Own use in electricity, CHP and heat plantsNatural gasE.ktoe</v>
      </c>
      <c r="G92" t="s">
        <v>11</v>
      </c>
      <c r="BG92">
        <v>-71</v>
      </c>
      <c r="BH92">
        <v>-63</v>
      </c>
      <c r="BI92">
        <v>-72</v>
      </c>
      <c r="BO92">
        <f t="shared" si="70"/>
        <v>-63</v>
      </c>
    </row>
    <row r="93" spans="1:67">
      <c r="A93" t="s">
        <v>7</v>
      </c>
      <c r="B93" t="s">
        <v>8</v>
      </c>
      <c r="C93" t="s">
        <v>44</v>
      </c>
      <c r="D93" t="s">
        <v>21</v>
      </c>
      <c r="F93" t="str">
        <f t="shared" si="67"/>
        <v>Own use in electricity, CHP and heat plantsNatural gasC</v>
      </c>
      <c r="G93" t="s">
        <v>12</v>
      </c>
      <c r="H93">
        <f t="shared" ref="H93:AM93" si="95">H92/H$107</f>
        <v>0</v>
      </c>
      <c r="I93">
        <f t="shared" si="95"/>
        <v>0</v>
      </c>
      <c r="J93">
        <f t="shared" si="95"/>
        <v>0</v>
      </c>
      <c r="K93">
        <f t="shared" si="95"/>
        <v>0</v>
      </c>
      <c r="L93">
        <f t="shared" si="95"/>
        <v>0</v>
      </c>
      <c r="M93">
        <f t="shared" si="95"/>
        <v>0</v>
      </c>
      <c r="N93">
        <f t="shared" si="95"/>
        <v>0</v>
      </c>
      <c r="O93">
        <f t="shared" si="95"/>
        <v>0</v>
      </c>
      <c r="P93">
        <f t="shared" si="95"/>
        <v>0</v>
      </c>
      <c r="Q93">
        <f t="shared" si="95"/>
        <v>0</v>
      </c>
      <c r="R93">
        <f t="shared" si="95"/>
        <v>0</v>
      </c>
      <c r="S93">
        <f t="shared" si="95"/>
        <v>0</v>
      </c>
      <c r="T93">
        <f t="shared" si="95"/>
        <v>0</v>
      </c>
      <c r="U93">
        <f t="shared" si="95"/>
        <v>0</v>
      </c>
      <c r="V93">
        <f t="shared" si="95"/>
        <v>0</v>
      </c>
      <c r="W93">
        <f t="shared" si="95"/>
        <v>0</v>
      </c>
      <c r="X93">
        <f t="shared" si="95"/>
        <v>0</v>
      </c>
      <c r="Y93">
        <f t="shared" si="95"/>
        <v>0</v>
      </c>
      <c r="Z93">
        <f t="shared" si="95"/>
        <v>0</v>
      </c>
      <c r="AA93">
        <f t="shared" si="95"/>
        <v>0</v>
      </c>
      <c r="AB93">
        <f t="shared" si="95"/>
        <v>0</v>
      </c>
      <c r="AC93">
        <f t="shared" si="95"/>
        <v>0</v>
      </c>
      <c r="AD93">
        <f t="shared" si="95"/>
        <v>0</v>
      </c>
      <c r="AE93">
        <f t="shared" si="95"/>
        <v>0</v>
      </c>
      <c r="AF93">
        <f t="shared" si="95"/>
        <v>0</v>
      </c>
      <c r="AG93">
        <f t="shared" si="95"/>
        <v>0</v>
      </c>
      <c r="AH93">
        <f t="shared" si="95"/>
        <v>0</v>
      </c>
      <c r="AI93">
        <f t="shared" si="95"/>
        <v>0</v>
      </c>
      <c r="AJ93">
        <f t="shared" si="95"/>
        <v>0</v>
      </c>
      <c r="AK93">
        <f t="shared" si="95"/>
        <v>0</v>
      </c>
      <c r="AL93">
        <f t="shared" si="95"/>
        <v>0</v>
      </c>
      <c r="AM93">
        <f t="shared" si="95"/>
        <v>0</v>
      </c>
      <c r="AN93">
        <f t="shared" ref="AN93:BI93" si="96">AN92/AN$107</f>
        <v>0</v>
      </c>
      <c r="AO93">
        <f t="shared" si="96"/>
        <v>0</v>
      </c>
      <c r="AP93">
        <f t="shared" si="96"/>
        <v>0</v>
      </c>
      <c r="AQ93">
        <f t="shared" si="96"/>
        <v>0</v>
      </c>
      <c r="AR93">
        <f t="shared" si="96"/>
        <v>0</v>
      </c>
      <c r="AS93">
        <f t="shared" si="96"/>
        <v>0</v>
      </c>
      <c r="AT93">
        <f t="shared" si="96"/>
        <v>0</v>
      </c>
      <c r="AU93">
        <f t="shared" si="96"/>
        <v>0</v>
      </c>
      <c r="AV93">
        <f t="shared" si="96"/>
        <v>0</v>
      </c>
      <c r="AW93">
        <f t="shared" si="96"/>
        <v>0</v>
      </c>
      <c r="AX93">
        <f t="shared" si="96"/>
        <v>0</v>
      </c>
      <c r="AY93">
        <f t="shared" si="96"/>
        <v>0</v>
      </c>
      <c r="AZ93">
        <f t="shared" si="96"/>
        <v>0</v>
      </c>
      <c r="BA93">
        <f t="shared" si="96"/>
        <v>0</v>
      </c>
      <c r="BB93">
        <f t="shared" si="96"/>
        <v>0</v>
      </c>
      <c r="BC93">
        <f t="shared" si="96"/>
        <v>0</v>
      </c>
      <c r="BD93">
        <f t="shared" si="96"/>
        <v>0</v>
      </c>
      <c r="BE93">
        <f t="shared" si="96"/>
        <v>0</v>
      </c>
      <c r="BF93">
        <f t="shared" si="96"/>
        <v>0</v>
      </c>
      <c r="BG93">
        <f t="shared" si="96"/>
        <v>9.3581125609595358E-3</v>
      </c>
      <c r="BH93">
        <f t="shared" si="96"/>
        <v>7.0580327134214657E-3</v>
      </c>
      <c r="BI93">
        <f t="shared" si="96"/>
        <v>8.3102493074792248E-3</v>
      </c>
      <c r="BO93">
        <f t="shared" si="70"/>
        <v>9.3581125609595358E-3</v>
      </c>
    </row>
    <row r="94" spans="1:67">
      <c r="A94" t="s">
        <v>7</v>
      </c>
      <c r="B94" t="s">
        <v>8</v>
      </c>
      <c r="C94" t="s">
        <v>44</v>
      </c>
      <c r="D94" t="s">
        <v>36</v>
      </c>
      <c r="F94" t="str">
        <f t="shared" si="67"/>
        <v>Own use in electricity, CHP and heat plantsPrimary solid biofuelsE.ktoe</v>
      </c>
      <c r="G94" t="s">
        <v>11</v>
      </c>
      <c r="AV94">
        <v>-3</v>
      </c>
      <c r="AW94">
        <v>-3</v>
      </c>
      <c r="AX94">
        <v>-3</v>
      </c>
      <c r="AY94">
        <v>-3</v>
      </c>
      <c r="AZ94">
        <v>-4</v>
      </c>
      <c r="BA94">
        <v>-4</v>
      </c>
      <c r="BD94">
        <v>-93</v>
      </c>
      <c r="BE94">
        <v>-131</v>
      </c>
      <c r="BF94">
        <v>-97</v>
      </c>
      <c r="BG94">
        <v>-118</v>
      </c>
      <c r="BH94">
        <v>-111</v>
      </c>
      <c r="BI94">
        <v>-162</v>
      </c>
      <c r="BO94">
        <f t="shared" si="70"/>
        <v>-3</v>
      </c>
    </row>
    <row r="95" spans="1:67">
      <c r="A95" t="s">
        <v>7</v>
      </c>
      <c r="B95" t="s">
        <v>8</v>
      </c>
      <c r="C95" t="s">
        <v>44</v>
      </c>
      <c r="D95" t="s">
        <v>36</v>
      </c>
      <c r="F95" t="str">
        <f t="shared" si="67"/>
        <v>Own use in electricity, CHP and heat plantsPrimary solid biofuelsC</v>
      </c>
      <c r="G95" t="s">
        <v>12</v>
      </c>
      <c r="H95">
        <f t="shared" ref="H95:AM95" si="97">H94/H$107</f>
        <v>0</v>
      </c>
      <c r="I95">
        <f t="shared" si="97"/>
        <v>0</v>
      </c>
      <c r="J95">
        <f t="shared" si="97"/>
        <v>0</v>
      </c>
      <c r="K95">
        <f t="shared" si="97"/>
        <v>0</v>
      </c>
      <c r="L95">
        <f t="shared" si="97"/>
        <v>0</v>
      </c>
      <c r="M95">
        <f t="shared" si="97"/>
        <v>0</v>
      </c>
      <c r="N95">
        <f t="shared" si="97"/>
        <v>0</v>
      </c>
      <c r="O95">
        <f t="shared" si="97"/>
        <v>0</v>
      </c>
      <c r="P95">
        <f t="shared" si="97"/>
        <v>0</v>
      </c>
      <c r="Q95">
        <f t="shared" si="97"/>
        <v>0</v>
      </c>
      <c r="R95">
        <f t="shared" si="97"/>
        <v>0</v>
      </c>
      <c r="S95">
        <f t="shared" si="97"/>
        <v>0</v>
      </c>
      <c r="T95">
        <f t="shared" si="97"/>
        <v>0</v>
      </c>
      <c r="U95">
        <f t="shared" si="97"/>
        <v>0</v>
      </c>
      <c r="V95">
        <f t="shared" si="97"/>
        <v>0</v>
      </c>
      <c r="W95">
        <f t="shared" si="97"/>
        <v>0</v>
      </c>
      <c r="X95">
        <f t="shared" si="97"/>
        <v>0</v>
      </c>
      <c r="Y95">
        <f t="shared" si="97"/>
        <v>0</v>
      </c>
      <c r="Z95">
        <f t="shared" si="97"/>
        <v>0</v>
      </c>
      <c r="AA95">
        <f t="shared" si="97"/>
        <v>0</v>
      </c>
      <c r="AB95">
        <f t="shared" si="97"/>
        <v>0</v>
      </c>
      <c r="AC95">
        <f t="shared" si="97"/>
        <v>0</v>
      </c>
      <c r="AD95">
        <f t="shared" si="97"/>
        <v>0</v>
      </c>
      <c r="AE95">
        <f t="shared" si="97"/>
        <v>0</v>
      </c>
      <c r="AF95">
        <f t="shared" si="97"/>
        <v>0</v>
      </c>
      <c r="AG95">
        <f t="shared" si="97"/>
        <v>0</v>
      </c>
      <c r="AH95">
        <f t="shared" si="97"/>
        <v>0</v>
      </c>
      <c r="AI95">
        <f t="shared" si="97"/>
        <v>0</v>
      </c>
      <c r="AJ95">
        <f t="shared" si="97"/>
        <v>0</v>
      </c>
      <c r="AK95">
        <f t="shared" si="97"/>
        <v>0</v>
      </c>
      <c r="AL95">
        <f t="shared" si="97"/>
        <v>0</v>
      </c>
      <c r="AM95">
        <f t="shared" si="97"/>
        <v>0</v>
      </c>
      <c r="AN95">
        <f t="shared" ref="AN95:BI95" si="98">AN94/AN$107</f>
        <v>0</v>
      </c>
      <c r="AO95">
        <f t="shared" si="98"/>
        <v>0</v>
      </c>
      <c r="AP95">
        <f t="shared" si="98"/>
        <v>0</v>
      </c>
      <c r="AQ95">
        <f t="shared" si="98"/>
        <v>0</v>
      </c>
      <c r="AR95">
        <f t="shared" si="98"/>
        <v>0</v>
      </c>
      <c r="AS95">
        <f t="shared" si="98"/>
        <v>0</v>
      </c>
      <c r="AT95">
        <f t="shared" si="98"/>
        <v>0</v>
      </c>
      <c r="AU95">
        <f t="shared" si="98"/>
        <v>0</v>
      </c>
      <c r="AV95">
        <f t="shared" si="98"/>
        <v>4.9228749589760423E-4</v>
      </c>
      <c r="AW95">
        <f t="shared" si="98"/>
        <v>5.0752833699881572E-4</v>
      </c>
      <c r="AX95">
        <f t="shared" si="98"/>
        <v>5.1475634866163353E-4</v>
      </c>
      <c r="AY95">
        <f t="shared" si="98"/>
        <v>4.9333991119881603E-4</v>
      </c>
      <c r="AZ95">
        <f t="shared" si="98"/>
        <v>6.312135079690705E-4</v>
      </c>
      <c r="BA95">
        <f t="shared" si="98"/>
        <v>6.0532687651331722E-4</v>
      </c>
      <c r="BB95">
        <f t="shared" si="98"/>
        <v>0</v>
      </c>
      <c r="BC95">
        <f t="shared" si="98"/>
        <v>0</v>
      </c>
      <c r="BD95">
        <f t="shared" si="98"/>
        <v>1.1437707539048087E-2</v>
      </c>
      <c r="BE95">
        <f t="shared" si="98"/>
        <v>1.6517463119404868E-2</v>
      </c>
      <c r="BF95">
        <f t="shared" si="98"/>
        <v>1.2172167147697328E-2</v>
      </c>
      <c r="BG95">
        <f t="shared" si="98"/>
        <v>1.5552919467510215E-2</v>
      </c>
      <c r="BH95">
        <f t="shared" si="98"/>
        <v>1.2435581447456868E-2</v>
      </c>
      <c r="BI95">
        <f t="shared" si="98"/>
        <v>1.8698060941828253E-2</v>
      </c>
      <c r="BO95">
        <f t="shared" si="70"/>
        <v>1.8698060941828253E-2</v>
      </c>
    </row>
    <row r="96" spans="1:67">
      <c r="A96" t="s">
        <v>7</v>
      </c>
      <c r="B96" t="s">
        <v>8</v>
      </c>
      <c r="C96" t="s">
        <v>48</v>
      </c>
      <c r="D96" t="s">
        <v>17</v>
      </c>
      <c r="F96" t="str">
        <f t="shared" si="67"/>
        <v>Patent fuel plantsElectricityE.ktoe</v>
      </c>
      <c r="G96" t="s">
        <v>11</v>
      </c>
      <c r="W96">
        <v>-1</v>
      </c>
      <c r="X96">
        <v>-1</v>
      </c>
      <c r="Y96">
        <v>-1</v>
      </c>
      <c r="Z96">
        <v>-1</v>
      </c>
      <c r="AA96">
        <v>-1</v>
      </c>
      <c r="BO96">
        <f t="shared" si="70"/>
        <v>-1</v>
      </c>
    </row>
    <row r="97" spans="1:67">
      <c r="A97" t="s">
        <v>7</v>
      </c>
      <c r="B97" t="s">
        <v>8</v>
      </c>
      <c r="C97" t="s">
        <v>48</v>
      </c>
      <c r="D97" t="s">
        <v>17</v>
      </c>
      <c r="F97" t="str">
        <f t="shared" si="67"/>
        <v>Patent fuel plantsElectricityC</v>
      </c>
      <c r="G97" t="s">
        <v>12</v>
      </c>
      <c r="H97">
        <f t="shared" ref="H97:AM97" si="99">H96/H$107</f>
        <v>0</v>
      </c>
      <c r="I97">
        <f t="shared" si="99"/>
        <v>0</v>
      </c>
      <c r="J97">
        <f t="shared" si="99"/>
        <v>0</v>
      </c>
      <c r="K97">
        <f t="shared" si="99"/>
        <v>0</v>
      </c>
      <c r="L97">
        <f t="shared" si="99"/>
        <v>0</v>
      </c>
      <c r="M97">
        <f t="shared" si="99"/>
        <v>0</v>
      </c>
      <c r="N97">
        <f t="shared" si="99"/>
        <v>0</v>
      </c>
      <c r="O97">
        <f t="shared" si="99"/>
        <v>0</v>
      </c>
      <c r="P97">
        <f t="shared" si="99"/>
        <v>0</v>
      </c>
      <c r="Q97">
        <f t="shared" si="99"/>
        <v>0</v>
      </c>
      <c r="R97">
        <f t="shared" si="99"/>
        <v>0</v>
      </c>
      <c r="S97">
        <f t="shared" si="99"/>
        <v>0</v>
      </c>
      <c r="T97">
        <f t="shared" si="99"/>
        <v>0</v>
      </c>
      <c r="U97">
        <f t="shared" si="99"/>
        <v>0</v>
      </c>
      <c r="V97">
        <f t="shared" si="99"/>
        <v>0</v>
      </c>
      <c r="W97">
        <f t="shared" si="99"/>
        <v>2.8960324355632781E-4</v>
      </c>
      <c r="X97">
        <f t="shared" si="99"/>
        <v>2.6917900403768504E-4</v>
      </c>
      <c r="Y97">
        <f t="shared" si="99"/>
        <v>2.7555800496004411E-4</v>
      </c>
      <c r="Z97">
        <f t="shared" si="99"/>
        <v>2.9334115576415371E-4</v>
      </c>
      <c r="AA97">
        <f t="shared" si="99"/>
        <v>3.0193236714975844E-4</v>
      </c>
      <c r="AB97">
        <f t="shared" si="99"/>
        <v>0</v>
      </c>
      <c r="AC97">
        <f t="shared" si="99"/>
        <v>0</v>
      </c>
      <c r="AD97">
        <f t="shared" si="99"/>
        <v>0</v>
      </c>
      <c r="AE97">
        <f t="shared" si="99"/>
        <v>0</v>
      </c>
      <c r="AF97">
        <f t="shared" si="99"/>
        <v>0</v>
      </c>
      <c r="AG97">
        <f t="shared" si="99"/>
        <v>0</v>
      </c>
      <c r="AH97">
        <f t="shared" si="99"/>
        <v>0</v>
      </c>
      <c r="AI97">
        <f t="shared" si="99"/>
        <v>0</v>
      </c>
      <c r="AJ97">
        <f t="shared" si="99"/>
        <v>0</v>
      </c>
      <c r="AK97">
        <f t="shared" si="99"/>
        <v>0</v>
      </c>
      <c r="AL97">
        <f t="shared" si="99"/>
        <v>0</v>
      </c>
      <c r="AM97">
        <f t="shared" si="99"/>
        <v>0</v>
      </c>
      <c r="AN97">
        <f t="shared" ref="AN97:BI97" si="100">AN96/AN$107</f>
        <v>0</v>
      </c>
      <c r="AO97">
        <f t="shared" si="100"/>
        <v>0</v>
      </c>
      <c r="AP97">
        <f t="shared" si="100"/>
        <v>0</v>
      </c>
      <c r="AQ97">
        <f t="shared" si="100"/>
        <v>0</v>
      </c>
      <c r="AR97">
        <f t="shared" si="100"/>
        <v>0</v>
      </c>
      <c r="AS97">
        <f t="shared" si="100"/>
        <v>0</v>
      </c>
      <c r="AT97">
        <f t="shared" si="100"/>
        <v>0</v>
      </c>
      <c r="AU97">
        <f t="shared" si="100"/>
        <v>0</v>
      </c>
      <c r="AV97">
        <f t="shared" si="100"/>
        <v>0</v>
      </c>
      <c r="AW97">
        <f t="shared" si="100"/>
        <v>0</v>
      </c>
      <c r="AX97">
        <f t="shared" si="100"/>
        <v>0</v>
      </c>
      <c r="AY97">
        <f t="shared" si="100"/>
        <v>0</v>
      </c>
      <c r="AZ97">
        <f t="shared" si="100"/>
        <v>0</v>
      </c>
      <c r="BA97">
        <f t="shared" si="100"/>
        <v>0</v>
      </c>
      <c r="BB97">
        <f t="shared" si="100"/>
        <v>0</v>
      </c>
      <c r="BC97">
        <f t="shared" si="100"/>
        <v>0</v>
      </c>
      <c r="BD97">
        <f t="shared" si="100"/>
        <v>0</v>
      </c>
      <c r="BE97">
        <f t="shared" si="100"/>
        <v>0</v>
      </c>
      <c r="BF97">
        <f t="shared" si="100"/>
        <v>0</v>
      </c>
      <c r="BG97">
        <f t="shared" si="100"/>
        <v>0</v>
      </c>
      <c r="BH97">
        <f t="shared" si="100"/>
        <v>0</v>
      </c>
      <c r="BI97">
        <f t="shared" si="100"/>
        <v>0</v>
      </c>
      <c r="BO97">
        <f t="shared" si="70"/>
        <v>3.0193236714975844E-4</v>
      </c>
    </row>
    <row r="98" spans="1:67">
      <c r="A98" t="s">
        <v>7</v>
      </c>
      <c r="B98" t="s">
        <v>8</v>
      </c>
      <c r="C98" t="s">
        <v>48</v>
      </c>
      <c r="D98" t="s">
        <v>22</v>
      </c>
      <c r="F98" t="str">
        <f t="shared" ref="F98:F103" si="101">C98&amp;D98&amp;G98</f>
        <v>Patent fuel plantsOther bituminous coalE.ktoe</v>
      </c>
      <c r="G98" t="s">
        <v>11</v>
      </c>
      <c r="AD98">
        <v>-1</v>
      </c>
      <c r="AE98">
        <v>-1</v>
      </c>
      <c r="BO98">
        <f t="shared" si="70"/>
        <v>-1</v>
      </c>
    </row>
    <row r="99" spans="1:67">
      <c r="A99" t="s">
        <v>7</v>
      </c>
      <c r="B99" t="s">
        <v>8</v>
      </c>
      <c r="C99" t="s">
        <v>48</v>
      </c>
      <c r="D99" t="s">
        <v>22</v>
      </c>
      <c r="F99" t="str">
        <f t="shared" si="101"/>
        <v>Patent fuel plantsOther bituminous coalC</v>
      </c>
      <c r="G99" t="s">
        <v>12</v>
      </c>
      <c r="H99">
        <f t="shared" ref="H99:AM99" si="102">H98/H$107</f>
        <v>0</v>
      </c>
      <c r="I99">
        <f t="shared" si="102"/>
        <v>0</v>
      </c>
      <c r="J99">
        <f t="shared" si="102"/>
        <v>0</v>
      </c>
      <c r="K99">
        <f t="shared" si="102"/>
        <v>0</v>
      </c>
      <c r="L99">
        <f t="shared" si="102"/>
        <v>0</v>
      </c>
      <c r="M99">
        <f t="shared" si="102"/>
        <v>0</v>
      </c>
      <c r="N99">
        <f t="shared" si="102"/>
        <v>0</v>
      </c>
      <c r="O99">
        <f t="shared" si="102"/>
        <v>0</v>
      </c>
      <c r="P99">
        <f t="shared" si="102"/>
        <v>0</v>
      </c>
      <c r="Q99">
        <f t="shared" si="102"/>
        <v>0</v>
      </c>
      <c r="R99">
        <f t="shared" si="102"/>
        <v>0</v>
      </c>
      <c r="S99">
        <f t="shared" si="102"/>
        <v>0</v>
      </c>
      <c r="T99">
        <f t="shared" si="102"/>
        <v>0</v>
      </c>
      <c r="U99">
        <f t="shared" si="102"/>
        <v>0</v>
      </c>
      <c r="V99">
        <f t="shared" si="102"/>
        <v>0</v>
      </c>
      <c r="W99">
        <f t="shared" si="102"/>
        <v>0</v>
      </c>
      <c r="X99">
        <f t="shared" si="102"/>
        <v>0</v>
      </c>
      <c r="Y99">
        <f t="shared" si="102"/>
        <v>0</v>
      </c>
      <c r="Z99">
        <f t="shared" si="102"/>
        <v>0</v>
      </c>
      <c r="AA99">
        <f t="shared" si="102"/>
        <v>0</v>
      </c>
      <c r="AB99">
        <f t="shared" si="102"/>
        <v>0</v>
      </c>
      <c r="AC99">
        <f t="shared" si="102"/>
        <v>0</v>
      </c>
      <c r="AD99">
        <f t="shared" si="102"/>
        <v>2.9299736302373279E-4</v>
      </c>
      <c r="AE99">
        <f t="shared" si="102"/>
        <v>2.8336639274582036E-4</v>
      </c>
      <c r="AF99">
        <f t="shared" si="102"/>
        <v>0</v>
      </c>
      <c r="AG99">
        <f t="shared" si="102"/>
        <v>0</v>
      </c>
      <c r="AH99">
        <f t="shared" si="102"/>
        <v>0</v>
      </c>
      <c r="AI99">
        <f t="shared" si="102"/>
        <v>0</v>
      </c>
      <c r="AJ99">
        <f t="shared" si="102"/>
        <v>0</v>
      </c>
      <c r="AK99">
        <f t="shared" si="102"/>
        <v>0</v>
      </c>
      <c r="AL99">
        <f t="shared" si="102"/>
        <v>0</v>
      </c>
      <c r="AM99">
        <f t="shared" si="102"/>
        <v>0</v>
      </c>
      <c r="AN99">
        <f t="shared" ref="AN99:BI99" si="103">AN98/AN$107</f>
        <v>0</v>
      </c>
      <c r="AO99">
        <f t="shared" si="103"/>
        <v>0</v>
      </c>
      <c r="AP99">
        <f t="shared" si="103"/>
        <v>0</v>
      </c>
      <c r="AQ99">
        <f t="shared" si="103"/>
        <v>0</v>
      </c>
      <c r="AR99">
        <f t="shared" si="103"/>
        <v>0</v>
      </c>
      <c r="AS99">
        <f t="shared" si="103"/>
        <v>0</v>
      </c>
      <c r="AT99">
        <f t="shared" si="103"/>
        <v>0</v>
      </c>
      <c r="AU99">
        <f t="shared" si="103"/>
        <v>0</v>
      </c>
      <c r="AV99">
        <f t="shared" si="103"/>
        <v>0</v>
      </c>
      <c r="AW99">
        <f t="shared" si="103"/>
        <v>0</v>
      </c>
      <c r="AX99">
        <f t="shared" si="103"/>
        <v>0</v>
      </c>
      <c r="AY99">
        <f t="shared" si="103"/>
        <v>0</v>
      </c>
      <c r="AZ99">
        <f t="shared" si="103"/>
        <v>0</v>
      </c>
      <c r="BA99">
        <f t="shared" si="103"/>
        <v>0</v>
      </c>
      <c r="BB99">
        <f t="shared" si="103"/>
        <v>0</v>
      </c>
      <c r="BC99">
        <f t="shared" si="103"/>
        <v>0</v>
      </c>
      <c r="BD99">
        <f t="shared" si="103"/>
        <v>0</v>
      </c>
      <c r="BE99">
        <f t="shared" si="103"/>
        <v>0</v>
      </c>
      <c r="BF99">
        <f t="shared" si="103"/>
        <v>0</v>
      </c>
      <c r="BG99">
        <f t="shared" si="103"/>
        <v>0</v>
      </c>
      <c r="BH99">
        <f t="shared" si="103"/>
        <v>0</v>
      </c>
      <c r="BI99">
        <f t="shared" si="103"/>
        <v>0</v>
      </c>
      <c r="BO99">
        <f t="shared" si="70"/>
        <v>2.9299736302373279E-4</v>
      </c>
    </row>
    <row r="100" spans="1:67">
      <c r="A100" t="s">
        <v>7</v>
      </c>
      <c r="B100" t="s">
        <v>8</v>
      </c>
      <c r="C100" t="s">
        <v>48</v>
      </c>
      <c r="D100" t="s">
        <v>49</v>
      </c>
      <c r="F100" t="str">
        <f t="shared" si="101"/>
        <v>Patent fuel plantsPatent fuelE.ktoe</v>
      </c>
      <c r="G100" t="s">
        <v>11</v>
      </c>
      <c r="H100">
        <v>-4</v>
      </c>
      <c r="I100">
        <v>-4</v>
      </c>
      <c r="J100">
        <v>-4</v>
      </c>
      <c r="K100">
        <v>-15</v>
      </c>
      <c r="L100">
        <v>-5</v>
      </c>
      <c r="M100">
        <v>-4</v>
      </c>
      <c r="N100">
        <v>-2</v>
      </c>
      <c r="O100">
        <v>-11</v>
      </c>
      <c r="P100">
        <v>-11</v>
      </c>
      <c r="Q100">
        <v>-7</v>
      </c>
      <c r="R100">
        <v>-1</v>
      </c>
      <c r="S100">
        <v>-1</v>
      </c>
      <c r="T100">
        <v>-1</v>
      </c>
      <c r="U100">
        <v>-1</v>
      </c>
      <c r="V100">
        <v>-4</v>
      </c>
      <c r="W100">
        <v>-13</v>
      </c>
      <c r="X100">
        <v>-11</v>
      </c>
      <c r="Y100">
        <v>-8</v>
      </c>
      <c r="Z100">
        <v>-7</v>
      </c>
      <c r="AA100">
        <v>-3</v>
      </c>
      <c r="AB100">
        <v>-5</v>
      </c>
      <c r="AC100">
        <v>-5</v>
      </c>
      <c r="BO100">
        <f t="shared" si="70"/>
        <v>-1</v>
      </c>
    </row>
    <row r="101" spans="1:67">
      <c r="A101" t="s">
        <v>7</v>
      </c>
      <c r="B101" t="s">
        <v>8</v>
      </c>
      <c r="C101" t="s">
        <v>48</v>
      </c>
      <c r="D101" t="s">
        <v>49</v>
      </c>
      <c r="E101" t="s">
        <v>107</v>
      </c>
      <c r="F101" t="str">
        <f t="shared" si="101"/>
        <v>Patent fuel plantsPatent fuelC</v>
      </c>
      <c r="G101" t="s">
        <v>12</v>
      </c>
      <c r="H101">
        <f t="shared" ref="H101:AM101" si="104">H100/H$107</f>
        <v>4.4247787610619468E-3</v>
      </c>
      <c r="I101">
        <f t="shared" si="104"/>
        <v>4.2689434364994666E-3</v>
      </c>
      <c r="J101">
        <f t="shared" si="104"/>
        <v>3.8797284190106693E-3</v>
      </c>
      <c r="K101">
        <f t="shared" si="104"/>
        <v>1.2214983713355049E-2</v>
      </c>
      <c r="L101">
        <f t="shared" si="104"/>
        <v>3.7993920972644378E-3</v>
      </c>
      <c r="M101">
        <f t="shared" si="104"/>
        <v>3.2760032760032762E-3</v>
      </c>
      <c r="N101">
        <f t="shared" si="104"/>
        <v>1.3297872340425532E-3</v>
      </c>
      <c r="O101">
        <f t="shared" si="104"/>
        <v>6.8450528935905417E-3</v>
      </c>
      <c r="P101">
        <f t="shared" si="104"/>
        <v>5.1282051282051282E-3</v>
      </c>
      <c r="Q101">
        <f t="shared" si="104"/>
        <v>3.686150605581885E-3</v>
      </c>
      <c r="R101">
        <f t="shared" si="104"/>
        <v>5.005005005005005E-4</v>
      </c>
      <c r="S101">
        <f t="shared" si="104"/>
        <v>4.4404973357015987E-4</v>
      </c>
      <c r="T101">
        <f t="shared" si="104"/>
        <v>3.4952813701502968E-4</v>
      </c>
      <c r="U101">
        <f t="shared" si="104"/>
        <v>3.4340659340659343E-4</v>
      </c>
      <c r="V101">
        <f t="shared" si="104"/>
        <v>1.1621150493898896E-3</v>
      </c>
      <c r="W101">
        <f t="shared" si="104"/>
        <v>3.7648421662322619E-3</v>
      </c>
      <c r="X101">
        <f t="shared" si="104"/>
        <v>2.9609690444145358E-3</v>
      </c>
      <c r="Y101">
        <f t="shared" si="104"/>
        <v>2.2044640396803529E-3</v>
      </c>
      <c r="Z101">
        <f t="shared" si="104"/>
        <v>2.0533880903490761E-3</v>
      </c>
      <c r="AA101">
        <f t="shared" si="104"/>
        <v>9.0579710144927537E-4</v>
      </c>
      <c r="AB101">
        <f t="shared" si="104"/>
        <v>1.3498920086393088E-3</v>
      </c>
      <c r="AC101">
        <f t="shared" si="104"/>
        <v>1.5078407720144752E-3</v>
      </c>
      <c r="AD101">
        <f t="shared" si="104"/>
        <v>0</v>
      </c>
      <c r="AE101">
        <f t="shared" si="104"/>
        <v>0</v>
      </c>
      <c r="AF101">
        <f t="shared" si="104"/>
        <v>0</v>
      </c>
      <c r="AG101">
        <f t="shared" si="104"/>
        <v>0</v>
      </c>
      <c r="AH101">
        <f t="shared" si="104"/>
        <v>0</v>
      </c>
      <c r="AI101">
        <f t="shared" si="104"/>
        <v>0</v>
      </c>
      <c r="AJ101">
        <f t="shared" si="104"/>
        <v>0</v>
      </c>
      <c r="AK101">
        <f t="shared" si="104"/>
        <v>0</v>
      </c>
      <c r="AL101">
        <f t="shared" si="104"/>
        <v>0</v>
      </c>
      <c r="AM101">
        <f t="shared" si="104"/>
        <v>0</v>
      </c>
      <c r="AN101">
        <f t="shared" ref="AN101:BI101" si="105">AN100/AN$107</f>
        <v>0</v>
      </c>
      <c r="AO101">
        <f t="shared" si="105"/>
        <v>0</v>
      </c>
      <c r="AP101">
        <f t="shared" si="105"/>
        <v>0</v>
      </c>
      <c r="AQ101">
        <f t="shared" si="105"/>
        <v>0</v>
      </c>
      <c r="AR101">
        <f t="shared" si="105"/>
        <v>0</v>
      </c>
      <c r="AS101">
        <f t="shared" si="105"/>
        <v>0</v>
      </c>
      <c r="AT101">
        <f t="shared" si="105"/>
        <v>0</v>
      </c>
      <c r="AU101">
        <f t="shared" si="105"/>
        <v>0</v>
      </c>
      <c r="AV101">
        <f t="shared" si="105"/>
        <v>0</v>
      </c>
      <c r="AW101">
        <f t="shared" si="105"/>
        <v>0</v>
      </c>
      <c r="AX101">
        <f t="shared" si="105"/>
        <v>0</v>
      </c>
      <c r="AY101">
        <f t="shared" si="105"/>
        <v>0</v>
      </c>
      <c r="AZ101">
        <f t="shared" si="105"/>
        <v>0</v>
      </c>
      <c r="BA101">
        <f t="shared" si="105"/>
        <v>0</v>
      </c>
      <c r="BB101">
        <f t="shared" si="105"/>
        <v>0</v>
      </c>
      <c r="BC101">
        <f t="shared" si="105"/>
        <v>0</v>
      </c>
      <c r="BD101">
        <f t="shared" si="105"/>
        <v>0</v>
      </c>
      <c r="BE101">
        <f t="shared" si="105"/>
        <v>0</v>
      </c>
      <c r="BF101">
        <f t="shared" si="105"/>
        <v>0</v>
      </c>
      <c r="BG101">
        <f t="shared" si="105"/>
        <v>0</v>
      </c>
      <c r="BH101">
        <f t="shared" si="105"/>
        <v>0</v>
      </c>
      <c r="BI101">
        <f t="shared" si="105"/>
        <v>0</v>
      </c>
      <c r="BO101">
        <f t="shared" si="70"/>
        <v>1.2214983713355049E-2</v>
      </c>
    </row>
    <row r="102" spans="1:67">
      <c r="A102" t="s">
        <v>7</v>
      </c>
      <c r="B102" t="s">
        <v>8</v>
      </c>
      <c r="C102" t="s">
        <v>50</v>
      </c>
      <c r="D102" t="s">
        <v>17</v>
      </c>
      <c r="F102" t="str">
        <f t="shared" si="101"/>
        <v>Pumped storage plantsElectricityE.ktoe</v>
      </c>
      <c r="G102" t="s">
        <v>11</v>
      </c>
      <c r="N102">
        <v>-1</v>
      </c>
      <c r="O102">
        <v>-1</v>
      </c>
      <c r="P102">
        <v>-1</v>
      </c>
      <c r="Q102">
        <v>-3</v>
      </c>
      <c r="R102">
        <v>-7</v>
      </c>
      <c r="S102">
        <v>-18</v>
      </c>
      <c r="T102">
        <v>-36</v>
      </c>
      <c r="U102">
        <v>-76</v>
      </c>
      <c r="V102">
        <v>-29</v>
      </c>
      <c r="W102">
        <v>-14</v>
      </c>
      <c r="X102">
        <v>-58</v>
      </c>
      <c r="Y102">
        <v>-41</v>
      </c>
      <c r="Z102">
        <v>-46</v>
      </c>
      <c r="AA102">
        <v>-42</v>
      </c>
      <c r="AB102">
        <v>-52</v>
      </c>
      <c r="AC102">
        <v>-45</v>
      </c>
      <c r="AD102">
        <v>-38</v>
      </c>
      <c r="AE102">
        <v>-67</v>
      </c>
      <c r="AF102">
        <v>-71</v>
      </c>
      <c r="AG102">
        <v>-63</v>
      </c>
      <c r="AH102">
        <v>-37</v>
      </c>
      <c r="AI102">
        <v>-29</v>
      </c>
      <c r="AJ102">
        <v>-38</v>
      </c>
      <c r="AK102">
        <v>-20</v>
      </c>
      <c r="AL102">
        <v>-27</v>
      </c>
      <c r="AM102">
        <v>-26</v>
      </c>
      <c r="AN102">
        <v>-58</v>
      </c>
      <c r="AO102">
        <v>-45</v>
      </c>
      <c r="AP102">
        <v>-34</v>
      </c>
      <c r="AQ102">
        <v>-51</v>
      </c>
      <c r="AR102">
        <v>-38</v>
      </c>
      <c r="AS102">
        <v>-44</v>
      </c>
      <c r="AT102">
        <v>-65</v>
      </c>
      <c r="AU102">
        <v>-91</v>
      </c>
      <c r="AV102">
        <v>-117</v>
      </c>
      <c r="AW102">
        <v>-99</v>
      </c>
      <c r="AX102">
        <v>-164</v>
      </c>
      <c r="AY102">
        <v>-109</v>
      </c>
      <c r="AZ102">
        <v>-108</v>
      </c>
      <c r="BA102">
        <v>-149</v>
      </c>
      <c r="BB102">
        <v>-119</v>
      </c>
      <c r="BC102">
        <v>-98</v>
      </c>
      <c r="BD102">
        <v>-82</v>
      </c>
      <c r="BE102">
        <v>-85</v>
      </c>
      <c r="BF102">
        <v>-108</v>
      </c>
      <c r="BG102">
        <v>-77</v>
      </c>
      <c r="BH102">
        <v>-121</v>
      </c>
      <c r="BI102">
        <v>-144</v>
      </c>
      <c r="BO102">
        <f t="shared" si="70"/>
        <v>-1</v>
      </c>
    </row>
    <row r="103" spans="1:67">
      <c r="A103" t="s">
        <v>7</v>
      </c>
      <c r="B103" t="s">
        <v>8</v>
      </c>
      <c r="C103" t="s">
        <v>50</v>
      </c>
      <c r="D103" t="s">
        <v>17</v>
      </c>
      <c r="F103" t="str">
        <f t="shared" si="101"/>
        <v>Pumped storage plantsElectricityC</v>
      </c>
      <c r="G103" t="s">
        <v>12</v>
      </c>
      <c r="H103">
        <f t="shared" ref="H103:AM103" si="106">H102/H$107</f>
        <v>0</v>
      </c>
      <c r="I103">
        <f t="shared" si="106"/>
        <v>0</v>
      </c>
      <c r="J103">
        <f t="shared" si="106"/>
        <v>0</v>
      </c>
      <c r="K103">
        <f t="shared" si="106"/>
        <v>0</v>
      </c>
      <c r="L103">
        <f t="shared" si="106"/>
        <v>0</v>
      </c>
      <c r="M103">
        <f t="shared" si="106"/>
        <v>0</v>
      </c>
      <c r="N103">
        <f t="shared" si="106"/>
        <v>6.6489361702127658E-4</v>
      </c>
      <c r="O103">
        <f t="shared" si="106"/>
        <v>6.222775357809583E-4</v>
      </c>
      <c r="P103">
        <f t="shared" si="106"/>
        <v>4.662004662004662E-4</v>
      </c>
      <c r="Q103">
        <f t="shared" si="106"/>
        <v>1.5797788309636651E-3</v>
      </c>
      <c r="R103">
        <f t="shared" si="106"/>
        <v>3.5035035035035035E-3</v>
      </c>
      <c r="S103">
        <f t="shared" si="106"/>
        <v>7.9928952042628773E-3</v>
      </c>
      <c r="T103">
        <f t="shared" si="106"/>
        <v>1.258301293254107E-2</v>
      </c>
      <c r="U103">
        <f t="shared" si="106"/>
        <v>2.60989010989011E-2</v>
      </c>
      <c r="V103">
        <f t="shared" si="106"/>
        <v>8.4253341080767E-3</v>
      </c>
      <c r="W103">
        <f t="shared" si="106"/>
        <v>4.0544454097885896E-3</v>
      </c>
      <c r="X103">
        <f t="shared" si="106"/>
        <v>1.5612382234185734E-2</v>
      </c>
      <c r="Y103">
        <f t="shared" si="106"/>
        <v>1.1297878203361807E-2</v>
      </c>
      <c r="Z103">
        <f t="shared" si="106"/>
        <v>1.3493693165151071E-2</v>
      </c>
      <c r="AA103">
        <f t="shared" si="106"/>
        <v>1.2681159420289856E-2</v>
      </c>
      <c r="AB103">
        <f t="shared" si="106"/>
        <v>1.4038876889848811E-2</v>
      </c>
      <c r="AC103">
        <f t="shared" si="106"/>
        <v>1.3570566948130277E-2</v>
      </c>
      <c r="AD103">
        <f t="shared" si="106"/>
        <v>1.1133899794901847E-2</v>
      </c>
      <c r="AE103">
        <f t="shared" si="106"/>
        <v>1.8985548313969963E-2</v>
      </c>
      <c r="AF103">
        <f t="shared" si="106"/>
        <v>1.9602429596907785E-2</v>
      </c>
      <c r="AG103">
        <f t="shared" si="106"/>
        <v>1.6539774218955108E-2</v>
      </c>
      <c r="AH103">
        <f t="shared" si="106"/>
        <v>8.8750299832094023E-3</v>
      </c>
      <c r="AI103">
        <f t="shared" si="106"/>
        <v>6.9162890531838783E-3</v>
      </c>
      <c r="AJ103">
        <f t="shared" si="106"/>
        <v>8.2734596124537339E-3</v>
      </c>
      <c r="AK103">
        <f t="shared" si="106"/>
        <v>4.1928721174004195E-3</v>
      </c>
      <c r="AL103">
        <f t="shared" si="106"/>
        <v>5.569306930693069E-3</v>
      </c>
      <c r="AM103">
        <f t="shared" si="106"/>
        <v>5.1454581436770237E-3</v>
      </c>
      <c r="AN103">
        <f t="shared" ref="AN103:BI103" si="107">AN102/AN$107</f>
        <v>1.092690278824416E-2</v>
      </c>
      <c r="AO103">
        <f t="shared" si="107"/>
        <v>9.0379594296043381E-3</v>
      </c>
      <c r="AP103">
        <f t="shared" si="107"/>
        <v>6.6289725092610642E-3</v>
      </c>
      <c r="AQ103">
        <f t="shared" si="107"/>
        <v>9.5060577819198501E-3</v>
      </c>
      <c r="AR103">
        <f t="shared" si="107"/>
        <v>6.8468468468468472E-3</v>
      </c>
      <c r="AS103">
        <f t="shared" si="107"/>
        <v>7.6896190143306538E-3</v>
      </c>
      <c r="AT103">
        <f t="shared" si="107"/>
        <v>1.1407511407511407E-2</v>
      </c>
      <c r="AU103">
        <f t="shared" si="107"/>
        <v>1.5600891479513115E-2</v>
      </c>
      <c r="AV103">
        <f t="shared" si="107"/>
        <v>1.9199212340006565E-2</v>
      </c>
      <c r="AW103">
        <f t="shared" si="107"/>
        <v>1.6748435120960921E-2</v>
      </c>
      <c r="AX103">
        <f t="shared" si="107"/>
        <v>2.8140013726835965E-2</v>
      </c>
      <c r="AY103">
        <f t="shared" si="107"/>
        <v>1.7924683440223646E-2</v>
      </c>
      <c r="AZ103">
        <f t="shared" si="107"/>
        <v>1.7042764715164905E-2</v>
      </c>
      <c r="BA103">
        <f t="shared" si="107"/>
        <v>2.2548426150121065E-2</v>
      </c>
      <c r="BB103">
        <f t="shared" si="107"/>
        <v>1.3846869909239005E-2</v>
      </c>
      <c r="BC103">
        <f t="shared" si="107"/>
        <v>1.1669445105977614E-2</v>
      </c>
      <c r="BD103">
        <f t="shared" si="107"/>
        <v>1.0084860410773583E-2</v>
      </c>
      <c r="BE103">
        <f t="shared" si="107"/>
        <v>1.0717437901903921E-2</v>
      </c>
      <c r="BF103">
        <f t="shared" si="107"/>
        <v>1.3552515999498055E-2</v>
      </c>
      <c r="BG103">
        <f t="shared" si="107"/>
        <v>1.014893897456175E-2</v>
      </c>
      <c r="BH103">
        <f t="shared" si="107"/>
        <v>1.3555904100380909E-2</v>
      </c>
      <c r="BI103">
        <f t="shared" si="107"/>
        <v>1.662049861495845E-2</v>
      </c>
      <c r="BO103">
        <f t="shared" si="70"/>
        <v>2.8140013726835965E-2</v>
      </c>
    </row>
    <row r="107" spans="1:67" s="9" customFormat="1">
      <c r="A107" s="9" t="s">
        <v>7</v>
      </c>
      <c r="B107" s="9" t="s">
        <v>356</v>
      </c>
      <c r="G107" s="9" t="s">
        <v>11</v>
      </c>
      <c r="H107" s="9">
        <v>-904</v>
      </c>
      <c r="I107" s="9">
        <v>-937</v>
      </c>
      <c r="J107" s="9">
        <v>-1031</v>
      </c>
      <c r="K107" s="9">
        <v>-1228</v>
      </c>
      <c r="L107" s="9">
        <v>-1316</v>
      </c>
      <c r="M107" s="9">
        <v>-1221</v>
      </c>
      <c r="N107" s="9">
        <v>-1504</v>
      </c>
      <c r="O107" s="9">
        <v>-1607</v>
      </c>
      <c r="P107" s="9">
        <v>-2145</v>
      </c>
      <c r="Q107" s="9">
        <v>-1899</v>
      </c>
      <c r="R107" s="9">
        <v>-1998</v>
      </c>
      <c r="S107" s="9">
        <v>-2252</v>
      </c>
      <c r="T107" s="9">
        <v>-2861</v>
      </c>
      <c r="U107" s="9">
        <v>-2912</v>
      </c>
      <c r="V107" s="9">
        <v>-3442</v>
      </c>
      <c r="W107" s="9">
        <v>-3453</v>
      </c>
      <c r="X107" s="9">
        <v>-3715</v>
      </c>
      <c r="Y107" s="9">
        <v>-3629</v>
      </c>
      <c r="Z107" s="9">
        <v>-3409</v>
      </c>
      <c r="AA107" s="9">
        <v>-3312</v>
      </c>
      <c r="AB107" s="9">
        <v>-3704</v>
      </c>
      <c r="AC107" s="9">
        <v>-3316</v>
      </c>
      <c r="AD107" s="9">
        <v>-3413</v>
      </c>
      <c r="AE107" s="9">
        <v>-3529</v>
      </c>
      <c r="AF107" s="9">
        <v>-3622</v>
      </c>
      <c r="AG107" s="9">
        <v>-3809</v>
      </c>
      <c r="AH107" s="9">
        <v>-4169</v>
      </c>
      <c r="AI107" s="9">
        <v>-4193</v>
      </c>
      <c r="AJ107" s="9">
        <v>-4593</v>
      </c>
      <c r="AK107" s="9">
        <v>-4770</v>
      </c>
      <c r="AL107" s="9">
        <v>-4848</v>
      </c>
      <c r="AM107" s="9">
        <v>-5053</v>
      </c>
      <c r="AN107" s="9">
        <v>-5308</v>
      </c>
      <c r="AO107" s="9">
        <v>-4979</v>
      </c>
      <c r="AP107" s="9">
        <v>-5129</v>
      </c>
      <c r="AQ107" s="9">
        <v>-5365</v>
      </c>
      <c r="AR107" s="9">
        <v>-5550</v>
      </c>
      <c r="AS107" s="9">
        <v>-5722</v>
      </c>
      <c r="AT107" s="9">
        <v>-5698</v>
      </c>
      <c r="AU107" s="9">
        <v>-5833</v>
      </c>
      <c r="AV107" s="9">
        <v>-6094</v>
      </c>
      <c r="AW107" s="9">
        <v>-5911</v>
      </c>
      <c r="AX107" s="9">
        <v>-5828</v>
      </c>
      <c r="AY107" s="9">
        <v>-6081</v>
      </c>
      <c r="AZ107" s="9">
        <v>-6337</v>
      </c>
      <c r="BA107" s="9">
        <v>-6608</v>
      </c>
      <c r="BB107" s="9">
        <v>-8594</v>
      </c>
      <c r="BC107" s="9">
        <v>-8398</v>
      </c>
      <c r="BD107" s="9">
        <v>-8131</v>
      </c>
      <c r="BE107" s="9">
        <v>-7931</v>
      </c>
      <c r="BF107" s="9">
        <v>-7969</v>
      </c>
      <c r="BG107" s="9">
        <v>-7587</v>
      </c>
      <c r="BH107" s="9">
        <v>-8926</v>
      </c>
      <c r="BI107" s="9">
        <v>-8664</v>
      </c>
      <c r="BJ107" s="9">
        <v>-8716</v>
      </c>
      <c r="BK107" s="9">
        <v>-9426</v>
      </c>
      <c r="BL107" s="9">
        <v>-9814</v>
      </c>
      <c r="BM107" s="9" t="s">
        <v>355</v>
      </c>
    </row>
  </sheetData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FU Allocations</vt:lpstr>
      <vt:lpstr>FU etas</vt:lpstr>
      <vt:lpstr>Non-specified (World)</vt:lpstr>
      <vt:lpstr>ES_TFC_Efficiencies</vt:lpstr>
      <vt:lpstr>ESP-EIOU-Efficiencies</vt:lpstr>
      <vt:lpstr>1. Lighting</vt:lpstr>
      <vt:lpstr>2.a-LTH-MTH1</vt:lpstr>
      <vt:lpstr>2.b-MTH2-HTH</vt:lpstr>
      <vt:lpstr>2.b-MTH-HTH-method2</vt:lpstr>
      <vt:lpstr>2.c-Steel-Ammonia-Efficiency</vt:lpstr>
      <vt:lpstr>3. Mecanical drive</vt:lpstr>
      <vt:lpstr>4.a Electric heating</vt:lpstr>
      <vt:lpstr>4.b Electricity other</vt:lpstr>
      <vt:lpstr>4.c Electricity breakdown</vt:lpstr>
      <vt:lpstr>5. Muscle work</vt:lpstr>
      <vt:lpstr>6. Non-specified</vt:lpstr>
      <vt:lpstr>IEA_Categories</vt:lpstr>
      <vt:lpstr>Synthetic-Mapping</vt:lpstr>
      <vt:lpstr>Pictures</vt:lpstr>
      <vt:lpstr>Calculations-tests</vt:lpstr>
      <vt:lpstr>UK-mapping</vt:lpstr>
      <vt:lpstr>UK-Energy-mapping</vt:lpstr>
      <vt:lpstr>ESP-Energy-C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Matthew Heun</cp:lastModifiedBy>
  <dcterms:created xsi:type="dcterms:W3CDTF">2018-11-14T13:26:47Z</dcterms:created>
  <dcterms:modified xsi:type="dcterms:W3CDTF">2020-06-10T15:14:05Z</dcterms:modified>
</cp:coreProperties>
</file>